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8.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9.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0.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1.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3.xml" ContentType="application/vnd.openxmlformats-officedocument.drawing+xml"/>
  <Override PartName="/xl/comments18.xml" ContentType="application/vnd.openxmlformats-officedocument.spreadsheetml.comments+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4.xml" ContentType="application/vnd.openxmlformats-officedocument.drawing+xml"/>
  <Override PartName="/xl/comments19.xml" ContentType="application/vnd.openxmlformats-officedocument.spreadsheetml.comments+xml"/>
  <Override PartName="/xl/drawings/drawing15.xml" ContentType="application/vnd.openxmlformats-officedocument.drawing+xml"/>
  <Override PartName="/xl/comments20.xml" ContentType="application/vnd.openxmlformats-officedocument.spreadsheetml.comments+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6.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omments21.xml" ContentType="application/vnd.openxmlformats-officedocument.spreadsheetml.comments+xml"/>
  <Override PartName="/xl/drawings/drawing17.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C:\Users\BenMurray\OneDrive\SaaS\CFO\Blog\"/>
    </mc:Choice>
  </mc:AlternateContent>
  <xr:revisionPtr revIDLastSave="0" documentId="13_ncr:1_{0104566E-8FEA-4255-9217-5EB1C7A03978}" xr6:coauthVersionLast="47" xr6:coauthVersionMax="47" xr10:uidLastSave="{00000000-0000-0000-0000-000000000000}"/>
  <bookViews>
    <workbookView xWindow="-108" yWindow="-108" windowWidth="23256" windowHeight="12456" tabRatio="748" firstSheet="20" activeTab="21" xr2:uid="{00000000-000D-0000-FFFF-FFFF00000000}"/>
  </bookViews>
  <sheets>
    <sheet name="To Do" sheetId="45" r:id="rId1"/>
    <sheet name="Updates" sheetId="13" r:id="rId2"/>
    <sheet name="Charts - 1 Year" sheetId="14" r:id="rId3"/>
    <sheet name="Charts" sheetId="11" r:id="rId4"/>
    <sheet name="ACTUALS-&gt;" sheetId="44" r:id="rId5"/>
    <sheet name="Retention" sheetId="58" r:id="rId6"/>
    <sheet name="Actuals" sheetId="30" r:id="rId7"/>
    <sheet name="Revenue E Actuals" sheetId="37" r:id="rId8"/>
    <sheet name="Maxio F Actuals" sheetId="71" r:id="rId9"/>
    <sheet name="Revenue F Inputs" sheetId="72" r:id="rId10"/>
    <sheet name="Revenue Summary" sheetId="15" r:id="rId11"/>
    <sheet name="For FPnA Report" sheetId="53" r:id="rId12"/>
    <sheet name="REVEVNUE-&gt;" sheetId="68" r:id="rId13"/>
    <sheet name="Revenue E Inputs" sheetId="34" r:id="rId14"/>
    <sheet name="Revenue D Inputs" sheetId="32" r:id="rId15"/>
    <sheet name="Revenue C Inputs" sheetId="73" r:id="rId16"/>
    <sheet name="Revenue B Inputs" sheetId="16" r:id="rId17"/>
    <sheet name="Revenue A Inputs" sheetId="3" r:id="rId18"/>
    <sheet name="Variable Revenue Inputs" sheetId="43" r:id="rId19"/>
    <sheet name="Services Revenue Inputs" sheetId="66" r:id="rId20"/>
    <sheet name="HC &amp; EXPENSE-&gt;" sheetId="70" r:id="rId21"/>
    <sheet name="Headcount Roster -&gt;" sheetId="5" r:id="rId22"/>
    <sheet name="Total OpEx" sheetId="4" r:id="rId23"/>
    <sheet name="&lt;- Scale Ops" sheetId="18" r:id="rId24"/>
    <sheet name="Scale Ops Summary" sheetId="67" r:id="rId25"/>
    <sheet name="Dashboard OLD" sheetId="46" r:id="rId26"/>
    <sheet name="OUTPUT-&gt;" sheetId="69" r:id="rId27"/>
    <sheet name="Summary" sheetId="2" r:id="rId28"/>
    <sheet name="FP&amp;A Forecast" sheetId="51" r:id="rId29"/>
    <sheet name="At a Glance (2)" sheetId="48" r:id="rId30"/>
    <sheet name="QA" sheetId="47" r:id="rId31"/>
    <sheet name="METRICS-&gt;" sheetId="20" r:id="rId32"/>
    <sheet name="Bookings" sheetId="59" r:id="rId33"/>
    <sheet name="CARR" sheetId="49" r:id="rId34"/>
    <sheet name="ARPA" sheetId="60" r:id="rId35"/>
    <sheet name="ARPA SSI" sheetId="62" r:id="rId36"/>
    <sheet name="Headcount" sheetId="54" r:id="rId37"/>
    <sheet name="Rev to FTE" sheetId="55" r:id="rId38"/>
    <sheet name="Margins" sheetId="27" r:id="rId39"/>
    <sheet name="OpEx Profile" sheetId="50" r:id="rId40"/>
    <sheet name="Rule of 40" sheetId="52" r:id="rId41"/>
    <sheet name="CAC" sheetId="23" r:id="rId42"/>
    <sheet name="CAC Payback Period" sheetId="25" r:id="rId43"/>
    <sheet name="Cost of ARR" sheetId="21" r:id="rId44"/>
    <sheet name="LTV" sheetId="22" r:id="rId45"/>
    <sheet name="LTV to CAC Ratio" sheetId="24" r:id="rId46"/>
    <sheet name="ROSE Metric" sheetId="41" r:id="rId47"/>
    <sheet name="SaaS Magic Number" sheetId="26" r:id="rId48"/>
    <sheet name="ACS" sheetId="28" r:id="rId49"/>
    <sheet name="BackOfficeTools" sheetId="57" r:id="rId50"/>
    <sheet name="ACS SSI" sheetId="64" r:id="rId51"/>
    <sheet name="SSI" sheetId="61" r:id="rId52"/>
    <sheet name="Controls" sheetId="7" r:id="rId53"/>
    <sheet name="Terms &amp; Conditions" sheetId="10" r:id="rId54"/>
  </sheets>
  <externalReferences>
    <externalReference r:id="rId55"/>
  </externalReferences>
  <definedNames>
    <definedName name="_palopasteviewstyle" hidden="1">"White"</definedName>
    <definedName name="BS_Categories">[1]Lookups!$C$10:$C$41</definedName>
    <definedName name="IncomeStmtCategories">[1]Lookups!$A$10:$A$48</definedName>
    <definedName name="LoanIsGood" localSheetId="50">('[1]Debt Model'!$C$11*'[1]Debt Model'!$C$12*'[1]Debt Model'!$C$13*'[1]Debt Model'!#REF!)&gt;0</definedName>
    <definedName name="LoanIsGood">('[1]Debt Model'!$C$11*'[1]Debt Model'!$C$12*'[1]Debt Model'!$C$13*'[1]Debt Model'!#REF!)&gt;0</definedName>
    <definedName name="_xlnm.Print_Area" localSheetId="29">'At a Glance (2)'!$A$1:$O$33</definedName>
    <definedName name="_xlnm.Print_Area" localSheetId="28">'FP&amp;A Forecast'!$A$1:$CK$50</definedName>
    <definedName name="_xlnm.Print_Area" localSheetId="36">Headcount!$A$1:$M$116</definedName>
    <definedName name="_xlnm.Print_Area" localSheetId="27">Summary!$A$1:$CC$107</definedName>
    <definedName name="_xlnm.Print_Titles" localSheetId="28">'FP&amp;A Forecast'!$A:$A</definedName>
    <definedName name="_xlnm.Print_Titles" localSheetId="36">Headcount!$1:$2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 i="5" l="1"/>
  <c r="N12" i="5"/>
  <c r="H273" i="15"/>
  <c r="G273" i="15"/>
  <c r="F273" i="15"/>
  <c r="E273" i="15"/>
  <c r="D273" i="15"/>
  <c r="C273" i="15"/>
  <c r="B273" i="15"/>
  <c r="BU8" i="66"/>
  <c r="BT8" i="66"/>
  <c r="BS8" i="66"/>
  <c r="BR8" i="66"/>
  <c r="BQ8" i="66"/>
  <c r="BP8" i="66"/>
  <c r="BO8" i="66"/>
  <c r="BN8" i="66"/>
  <c r="BM8" i="66"/>
  <c r="BL8" i="66"/>
  <c r="BK8" i="66"/>
  <c r="BJ8" i="66"/>
  <c r="BI8" i="66"/>
  <c r="BH8" i="66"/>
  <c r="BG8" i="66"/>
  <c r="BF8" i="66"/>
  <c r="BE8" i="66"/>
  <c r="BD8" i="66"/>
  <c r="BC8" i="66"/>
  <c r="BB8" i="66"/>
  <c r="BA8" i="66"/>
  <c r="AZ8" i="66"/>
  <c r="AY8" i="66"/>
  <c r="AX8" i="66"/>
  <c r="AW8" i="66"/>
  <c r="AV8" i="66"/>
  <c r="AU8" i="66"/>
  <c r="AT8" i="66"/>
  <c r="AS8" i="66"/>
  <c r="AR8" i="66"/>
  <c r="AQ8" i="66"/>
  <c r="AP8" i="66"/>
  <c r="AO8" i="66"/>
  <c r="AN8" i="66"/>
  <c r="AM8" i="66"/>
  <c r="AL8" i="66"/>
  <c r="AK8" i="66"/>
  <c r="AJ8" i="66"/>
  <c r="AI8" i="66"/>
  <c r="AH8" i="66"/>
  <c r="AG8" i="66"/>
  <c r="AF8" i="66"/>
  <c r="AE8" i="66"/>
  <c r="AD8" i="66"/>
  <c r="AC8" i="66"/>
  <c r="AB8" i="66"/>
  <c r="AA8" i="66"/>
  <c r="Z8" i="66"/>
  <c r="Y8" i="66"/>
  <c r="X8" i="66"/>
  <c r="W8" i="66"/>
  <c r="V8" i="66"/>
  <c r="U8" i="66"/>
  <c r="T8" i="66"/>
  <c r="S8" i="66"/>
  <c r="R8" i="66"/>
  <c r="Q8" i="66"/>
  <c r="P8" i="66"/>
  <c r="O8" i="66"/>
  <c r="N8" i="66"/>
  <c r="M8" i="66"/>
  <c r="L8" i="66"/>
  <c r="K8" i="66"/>
  <c r="J8" i="66"/>
  <c r="I8" i="66"/>
  <c r="H8" i="66"/>
  <c r="G8" i="66"/>
  <c r="F8" i="66"/>
  <c r="E8" i="66"/>
  <c r="D8" i="66"/>
  <c r="C8" i="66"/>
  <c r="B8" i="66"/>
  <c r="B7" i="66"/>
  <c r="BU52" i="73"/>
  <c r="BT52" i="73"/>
  <c r="BS52" i="73"/>
  <c r="BR52" i="73"/>
  <c r="BQ52" i="73"/>
  <c r="BP52" i="73"/>
  <c r="BO52" i="73"/>
  <c r="BN52" i="73"/>
  <c r="BM52" i="73"/>
  <c r="BL52" i="73"/>
  <c r="BK52" i="73"/>
  <c r="BJ52" i="73"/>
  <c r="BI52" i="73"/>
  <c r="BH52" i="73"/>
  <c r="BG52" i="73"/>
  <c r="BF52" i="73"/>
  <c r="BE52" i="73"/>
  <c r="BD52" i="73"/>
  <c r="BC52" i="73"/>
  <c r="BB52" i="73"/>
  <c r="BA52" i="73"/>
  <c r="AZ52" i="73"/>
  <c r="AY52" i="73"/>
  <c r="AX52" i="73"/>
  <c r="AW52" i="73"/>
  <c r="AV52" i="73"/>
  <c r="AU52" i="73"/>
  <c r="AT52" i="73"/>
  <c r="AS52" i="73"/>
  <c r="AR52" i="73"/>
  <c r="AQ52" i="73"/>
  <c r="AP52" i="73"/>
  <c r="AO52" i="73"/>
  <c r="AN52" i="73"/>
  <c r="AM52" i="73"/>
  <c r="AL52" i="73"/>
  <c r="AK52" i="73"/>
  <c r="AJ52" i="73"/>
  <c r="AI52" i="73"/>
  <c r="AH52" i="73"/>
  <c r="AG52" i="73"/>
  <c r="AF52" i="73"/>
  <c r="AE52" i="73"/>
  <c r="AD52" i="73"/>
  <c r="AC52" i="73"/>
  <c r="AB52" i="73"/>
  <c r="AA52" i="73"/>
  <c r="Z52" i="73"/>
  <c r="Y52" i="73"/>
  <c r="X52" i="73"/>
  <c r="W52" i="73"/>
  <c r="V52" i="73"/>
  <c r="U52" i="73"/>
  <c r="T52" i="73"/>
  <c r="S52" i="73"/>
  <c r="R52" i="73"/>
  <c r="Q52" i="73"/>
  <c r="P52" i="73"/>
  <c r="O52" i="73"/>
  <c r="N52" i="73"/>
  <c r="M52" i="73"/>
  <c r="L52" i="73"/>
  <c r="K52" i="73"/>
  <c r="J52" i="73"/>
  <c r="I52" i="73"/>
  <c r="H52" i="73"/>
  <c r="G52" i="73"/>
  <c r="F52" i="73"/>
  <c r="E52" i="73"/>
  <c r="D52" i="73"/>
  <c r="C52" i="73"/>
  <c r="B52" i="73"/>
  <c r="AS41" i="73"/>
  <c r="AR41" i="73"/>
  <c r="AP41" i="73"/>
  <c r="AF41" i="73"/>
  <c r="AE41" i="73"/>
  <c r="AB41" i="73"/>
  <c r="V41" i="73"/>
  <c r="T41" i="73"/>
  <c r="Q41" i="73"/>
  <c r="P41" i="73"/>
  <c r="J41" i="73"/>
  <c r="I41" i="73"/>
  <c r="H41" i="73"/>
  <c r="F41" i="73"/>
  <c r="E41" i="73"/>
  <c r="D41" i="73"/>
  <c r="B41" i="73"/>
  <c r="A39" i="73"/>
  <c r="A38" i="73"/>
  <c r="A37" i="73"/>
  <c r="B32" i="73"/>
  <c r="B29" i="73"/>
  <c r="AU28" i="73"/>
  <c r="AT28" i="73"/>
  <c r="AS28" i="73"/>
  <c r="AR28" i="73"/>
  <c r="AQ28" i="73"/>
  <c r="AQ41" i="73" s="1"/>
  <c r="AP28" i="73"/>
  <c r="AO28" i="73"/>
  <c r="AN28" i="73"/>
  <c r="AN41" i="73" s="1"/>
  <c r="AM28" i="73"/>
  <c r="AL28" i="73"/>
  <c r="AL41" i="73" s="1"/>
  <c r="AK28" i="73"/>
  <c r="AJ28" i="73"/>
  <c r="AJ41" i="73" s="1"/>
  <c r="AI28" i="73"/>
  <c r="AI41" i="73" s="1"/>
  <c r="AH28" i="73"/>
  <c r="AH41" i="73" s="1"/>
  <c r="AG28" i="73"/>
  <c r="AF28" i="73"/>
  <c r="AE28" i="73"/>
  <c r="AD28" i="73"/>
  <c r="AD41" i="73" s="1"/>
  <c r="AC28" i="73"/>
  <c r="AC41" i="73" s="1"/>
  <c r="AB28" i="73"/>
  <c r="AA28" i="73"/>
  <c r="Z28" i="73"/>
  <c r="Y28" i="73"/>
  <c r="X28" i="73"/>
  <c r="W28" i="73"/>
  <c r="V28" i="73"/>
  <c r="U28" i="73"/>
  <c r="U41" i="73" s="1"/>
  <c r="T28" i="73"/>
  <c r="S28" i="73"/>
  <c r="S41" i="73" s="1"/>
  <c r="R28" i="73"/>
  <c r="R41" i="73" s="1"/>
  <c r="Q28" i="73"/>
  <c r="P28" i="73"/>
  <c r="O28" i="73"/>
  <c r="N28" i="73"/>
  <c r="M28" i="73"/>
  <c r="L28" i="73"/>
  <c r="K28" i="73"/>
  <c r="J28" i="73"/>
  <c r="I28" i="73"/>
  <c r="H28" i="73"/>
  <c r="G28" i="73"/>
  <c r="F28" i="73"/>
  <c r="E28" i="73"/>
  <c r="D28" i="73"/>
  <c r="C28" i="73"/>
  <c r="A25" i="73"/>
  <c r="C24" i="73"/>
  <c r="D24" i="73" s="1"/>
  <c r="E24" i="73" s="1"/>
  <c r="F24" i="73" s="1"/>
  <c r="G24" i="73" s="1"/>
  <c r="H24" i="73" s="1"/>
  <c r="I24" i="73" s="1"/>
  <c r="J24" i="73" s="1"/>
  <c r="K24" i="73" s="1"/>
  <c r="L24" i="73" s="1"/>
  <c r="M24" i="73" s="1"/>
  <c r="N24" i="73" s="1"/>
  <c r="O24" i="73" s="1"/>
  <c r="P24" i="73" s="1"/>
  <c r="Q24" i="73" s="1"/>
  <c r="R24" i="73" s="1"/>
  <c r="S24" i="73" s="1"/>
  <c r="T24" i="73" s="1"/>
  <c r="U24" i="73" s="1"/>
  <c r="V24" i="73" s="1"/>
  <c r="W24" i="73" s="1"/>
  <c r="X24" i="73" s="1"/>
  <c r="Y24" i="73" s="1"/>
  <c r="Z24" i="73" s="1"/>
  <c r="AA24" i="73" s="1"/>
  <c r="AB24" i="73" s="1"/>
  <c r="AC24" i="73" s="1"/>
  <c r="AD24" i="73" s="1"/>
  <c r="AE24" i="73" s="1"/>
  <c r="AF24" i="73" s="1"/>
  <c r="AG24" i="73" s="1"/>
  <c r="AH24" i="73" s="1"/>
  <c r="AI24" i="73" s="1"/>
  <c r="AJ24" i="73" s="1"/>
  <c r="AK24" i="73" s="1"/>
  <c r="AL24" i="73" s="1"/>
  <c r="AM24" i="73" s="1"/>
  <c r="AN24" i="73" s="1"/>
  <c r="AO24" i="73" s="1"/>
  <c r="AP24" i="73" s="1"/>
  <c r="AQ24" i="73" s="1"/>
  <c r="AR24" i="73" s="1"/>
  <c r="AS24" i="73" s="1"/>
  <c r="AT24" i="73" s="1"/>
  <c r="AU24" i="73" s="1"/>
  <c r="AV24" i="73" s="1"/>
  <c r="AW24" i="73" s="1"/>
  <c r="AX24" i="73" s="1"/>
  <c r="AY24" i="73" s="1"/>
  <c r="AZ24" i="73" s="1"/>
  <c r="BA24" i="73" s="1"/>
  <c r="BB24" i="73" s="1"/>
  <c r="BC24" i="73" s="1"/>
  <c r="BD24" i="73" s="1"/>
  <c r="BE24" i="73" s="1"/>
  <c r="BF24" i="73" s="1"/>
  <c r="BG24" i="73" s="1"/>
  <c r="BH24" i="73" s="1"/>
  <c r="BI24" i="73" s="1"/>
  <c r="BJ24" i="73" s="1"/>
  <c r="BK24" i="73" s="1"/>
  <c r="BL24" i="73" s="1"/>
  <c r="BM24" i="73" s="1"/>
  <c r="BN24" i="73" s="1"/>
  <c r="BO24" i="73" s="1"/>
  <c r="BP24" i="73" s="1"/>
  <c r="BQ24" i="73" s="1"/>
  <c r="BR24" i="73" s="1"/>
  <c r="BS24" i="73" s="1"/>
  <c r="BT24" i="73" s="1"/>
  <c r="BU24" i="73" s="1"/>
  <c r="A24" i="73"/>
  <c r="B23" i="73"/>
  <c r="B37" i="73" s="1"/>
  <c r="A23" i="73"/>
  <c r="A22" i="73"/>
  <c r="C20" i="73"/>
  <c r="D20" i="73" s="1"/>
  <c r="E20" i="73" s="1"/>
  <c r="F20" i="73" s="1"/>
  <c r="G20" i="73" s="1"/>
  <c r="H20" i="73" s="1"/>
  <c r="I20" i="73" s="1"/>
  <c r="J20" i="73" s="1"/>
  <c r="K20" i="73" s="1"/>
  <c r="L20" i="73" s="1"/>
  <c r="M20" i="73" s="1"/>
  <c r="N20" i="73" s="1"/>
  <c r="O20" i="73" s="1"/>
  <c r="P20" i="73" s="1"/>
  <c r="Q20" i="73" s="1"/>
  <c r="R20" i="73" s="1"/>
  <c r="S20" i="73" s="1"/>
  <c r="T20" i="73" s="1"/>
  <c r="U20" i="73" s="1"/>
  <c r="V20" i="73" s="1"/>
  <c r="W20" i="73" s="1"/>
  <c r="X20" i="73" s="1"/>
  <c r="Y20" i="73" s="1"/>
  <c r="Z20" i="73" s="1"/>
  <c r="AA20" i="73" s="1"/>
  <c r="AB20" i="73" s="1"/>
  <c r="AC20" i="73" s="1"/>
  <c r="AD20" i="73" s="1"/>
  <c r="AE20" i="73" s="1"/>
  <c r="AF20" i="73" s="1"/>
  <c r="AG20" i="73" s="1"/>
  <c r="AH20" i="73" s="1"/>
  <c r="AI20" i="73" s="1"/>
  <c r="AJ20" i="73" s="1"/>
  <c r="AK20" i="73" s="1"/>
  <c r="AL20" i="73" s="1"/>
  <c r="AM20" i="73" s="1"/>
  <c r="AN20" i="73" s="1"/>
  <c r="AO20" i="73" s="1"/>
  <c r="AP20" i="73" s="1"/>
  <c r="AQ20" i="73" s="1"/>
  <c r="AR20" i="73" s="1"/>
  <c r="AS20" i="73" s="1"/>
  <c r="AT20" i="73" s="1"/>
  <c r="AU20" i="73" s="1"/>
  <c r="AV20" i="73" s="1"/>
  <c r="AW20" i="73" s="1"/>
  <c r="AX20" i="73" s="1"/>
  <c r="AY20" i="73" s="1"/>
  <c r="AZ20" i="73" s="1"/>
  <c r="BA20" i="73" s="1"/>
  <c r="BB20" i="73" s="1"/>
  <c r="BC20" i="73" s="1"/>
  <c r="BD20" i="73" s="1"/>
  <c r="BE20" i="73" s="1"/>
  <c r="BF20" i="73" s="1"/>
  <c r="BG20" i="73" s="1"/>
  <c r="BH20" i="73" s="1"/>
  <c r="BI20" i="73" s="1"/>
  <c r="BJ20" i="73" s="1"/>
  <c r="BK20" i="73" s="1"/>
  <c r="BL20" i="73" s="1"/>
  <c r="BM20" i="73" s="1"/>
  <c r="BN20" i="73" s="1"/>
  <c r="BO20" i="73" s="1"/>
  <c r="BP20" i="73" s="1"/>
  <c r="BQ20" i="73" s="1"/>
  <c r="BR20" i="73" s="1"/>
  <c r="BS20" i="73" s="1"/>
  <c r="BT20" i="73" s="1"/>
  <c r="BU20" i="73" s="1"/>
  <c r="A20" i="73"/>
  <c r="AV19" i="73"/>
  <c r="AW19" i="73" s="1"/>
  <c r="D19" i="73"/>
  <c r="E19" i="73" s="1"/>
  <c r="F19" i="73" s="1"/>
  <c r="G19" i="73" s="1"/>
  <c r="H19" i="73" s="1"/>
  <c r="C19" i="73"/>
  <c r="A19" i="73"/>
  <c r="B15" i="73"/>
  <c r="B14" i="73"/>
  <c r="B16" i="73" s="1"/>
  <c r="BU12" i="73"/>
  <c r="BT12" i="73"/>
  <c r="BS12" i="73"/>
  <c r="BR12" i="73"/>
  <c r="BQ12" i="73"/>
  <c r="BP12" i="73"/>
  <c r="BO12" i="73"/>
  <c r="BN12" i="73"/>
  <c r="BM12" i="73"/>
  <c r="BL12" i="73"/>
  <c r="BK12" i="73"/>
  <c r="BJ12" i="73"/>
  <c r="BI12" i="73"/>
  <c r="BH12" i="73"/>
  <c r="BG12" i="73"/>
  <c r="BF12" i="73"/>
  <c r="BE12" i="73"/>
  <c r="BD12" i="73"/>
  <c r="BC12" i="73"/>
  <c r="BB12" i="73"/>
  <c r="BA12" i="73"/>
  <c r="AZ12" i="73"/>
  <c r="AY12" i="73"/>
  <c r="AX12" i="73"/>
  <c r="AW12" i="73"/>
  <c r="AV12" i="73"/>
  <c r="AU12" i="73"/>
  <c r="AT12" i="73"/>
  <c r="AS12" i="73"/>
  <c r="AR12" i="73"/>
  <c r="AQ12" i="73"/>
  <c r="AP12" i="73"/>
  <c r="AO12" i="73"/>
  <c r="AN12" i="73"/>
  <c r="AM12" i="73"/>
  <c r="AL12" i="73"/>
  <c r="AK12" i="73"/>
  <c r="AJ12" i="73"/>
  <c r="AI12" i="73"/>
  <c r="AH12" i="73"/>
  <c r="AG12" i="73"/>
  <c r="AF12" i="73"/>
  <c r="AE12" i="73"/>
  <c r="AD12" i="73"/>
  <c r="AC12" i="73"/>
  <c r="AB12" i="73"/>
  <c r="AA12" i="73"/>
  <c r="Z12" i="73"/>
  <c r="Y12" i="73"/>
  <c r="X12" i="73"/>
  <c r="W12" i="73"/>
  <c r="V12" i="73"/>
  <c r="U12" i="73"/>
  <c r="T12" i="73"/>
  <c r="S12" i="73"/>
  <c r="R12" i="73"/>
  <c r="Q12" i="73"/>
  <c r="P12" i="73"/>
  <c r="O12" i="73"/>
  <c r="N12" i="73"/>
  <c r="M12" i="73"/>
  <c r="L12" i="73"/>
  <c r="K12" i="73"/>
  <c r="J12" i="73"/>
  <c r="I12" i="73"/>
  <c r="H12" i="73"/>
  <c r="G12" i="73"/>
  <c r="F12" i="73"/>
  <c r="E12" i="73"/>
  <c r="D12" i="73"/>
  <c r="C12" i="73"/>
  <c r="B8" i="73"/>
  <c r="B9" i="73" s="1"/>
  <c r="B3" i="73"/>
  <c r="C3" i="73" s="1"/>
  <c r="D3" i="73" s="1"/>
  <c r="E3" i="73" s="1"/>
  <c r="F3" i="73" s="1"/>
  <c r="G3" i="73" s="1"/>
  <c r="H3" i="73" s="1"/>
  <c r="I3" i="73" s="1"/>
  <c r="J3" i="73" s="1"/>
  <c r="K3" i="73" s="1"/>
  <c r="L3" i="73" s="1"/>
  <c r="M3" i="73" s="1"/>
  <c r="N3" i="73" s="1"/>
  <c r="O3" i="73" s="1"/>
  <c r="P3" i="73" s="1"/>
  <c r="Q3" i="73" s="1"/>
  <c r="R3" i="73" s="1"/>
  <c r="S3" i="73" s="1"/>
  <c r="T3" i="73" s="1"/>
  <c r="U3" i="73" s="1"/>
  <c r="V3" i="73" s="1"/>
  <c r="W3" i="73" s="1"/>
  <c r="X3" i="73" s="1"/>
  <c r="Y3" i="73" s="1"/>
  <c r="Z3" i="73" s="1"/>
  <c r="AA3" i="73" s="1"/>
  <c r="AB3" i="73" s="1"/>
  <c r="AC3" i="73" s="1"/>
  <c r="AD3" i="73" s="1"/>
  <c r="AE3" i="73" s="1"/>
  <c r="AF3" i="73" s="1"/>
  <c r="AG3" i="73" s="1"/>
  <c r="AH3" i="73" s="1"/>
  <c r="AI3" i="73" s="1"/>
  <c r="AJ3" i="73" s="1"/>
  <c r="AK3" i="73" s="1"/>
  <c r="AL3" i="73" s="1"/>
  <c r="AM3" i="73" s="1"/>
  <c r="AN3" i="73" s="1"/>
  <c r="AO3" i="73" s="1"/>
  <c r="AP3" i="73" s="1"/>
  <c r="AQ3" i="73" s="1"/>
  <c r="AR3" i="73" s="1"/>
  <c r="AS3" i="73" s="1"/>
  <c r="AT3" i="73" s="1"/>
  <c r="AU3" i="73" s="1"/>
  <c r="AV3" i="73" s="1"/>
  <c r="AW3" i="73" s="1"/>
  <c r="AX3" i="73" s="1"/>
  <c r="AY3" i="73" s="1"/>
  <c r="AZ3" i="73" s="1"/>
  <c r="BA3" i="73" s="1"/>
  <c r="BB3" i="73" s="1"/>
  <c r="BC3" i="73" s="1"/>
  <c r="BD3" i="73" s="1"/>
  <c r="BE3" i="73" s="1"/>
  <c r="BF3" i="73" s="1"/>
  <c r="BG3" i="73" s="1"/>
  <c r="BH3" i="73" s="1"/>
  <c r="BI3" i="73" s="1"/>
  <c r="BJ3" i="73" s="1"/>
  <c r="BK3" i="73" s="1"/>
  <c r="BL3" i="73" s="1"/>
  <c r="BM3" i="73" s="1"/>
  <c r="BN3" i="73" s="1"/>
  <c r="BO3" i="73" s="1"/>
  <c r="BP3" i="73" s="1"/>
  <c r="BQ3" i="73" s="1"/>
  <c r="BR3" i="73" s="1"/>
  <c r="BS3" i="73" s="1"/>
  <c r="BT3" i="73" s="1"/>
  <c r="BU3" i="73" s="1"/>
  <c r="BU2" i="73"/>
  <c r="BT2" i="73"/>
  <c r="BS2" i="73"/>
  <c r="BR2" i="73"/>
  <c r="BQ2" i="73"/>
  <c r="BP2" i="73"/>
  <c r="BO2" i="73"/>
  <c r="BN2" i="73"/>
  <c r="BM2" i="73"/>
  <c r="BL2" i="73"/>
  <c r="BK2" i="73"/>
  <c r="BJ2" i="73"/>
  <c r="BI2" i="73"/>
  <c r="BH2" i="73"/>
  <c r="BG2" i="73"/>
  <c r="BF2" i="73"/>
  <c r="BE2" i="73"/>
  <c r="BD2" i="73"/>
  <c r="BC2" i="73"/>
  <c r="BB2" i="73"/>
  <c r="BA2" i="73"/>
  <c r="AZ2" i="73"/>
  <c r="AY2" i="73"/>
  <c r="AX2" i="73"/>
  <c r="AW2" i="73"/>
  <c r="AV2" i="73"/>
  <c r="AU2" i="73"/>
  <c r="AT2" i="73"/>
  <c r="AS2" i="73"/>
  <c r="AR2" i="73"/>
  <c r="AQ2" i="73"/>
  <c r="AP2" i="73"/>
  <c r="AO2" i="73"/>
  <c r="AN2" i="73"/>
  <c r="AM2" i="73"/>
  <c r="AL2" i="73"/>
  <c r="AK2" i="73"/>
  <c r="AJ2" i="73"/>
  <c r="AI2" i="73"/>
  <c r="AH2" i="73"/>
  <c r="AG2" i="73"/>
  <c r="AF2" i="73"/>
  <c r="AE2" i="73"/>
  <c r="AD2" i="73"/>
  <c r="AC2" i="73"/>
  <c r="AB2" i="73"/>
  <c r="AA2" i="73"/>
  <c r="Z2" i="73"/>
  <c r="Y2" i="73"/>
  <c r="X2" i="73"/>
  <c r="W2" i="73"/>
  <c r="V2" i="73"/>
  <c r="U2" i="73"/>
  <c r="T2" i="73"/>
  <c r="S2" i="73"/>
  <c r="R2" i="73"/>
  <c r="Q2" i="73"/>
  <c r="P2" i="73"/>
  <c r="O2" i="73"/>
  <c r="N2" i="73"/>
  <c r="M2" i="73"/>
  <c r="L2" i="73"/>
  <c r="K2" i="73"/>
  <c r="J2" i="73"/>
  <c r="I2" i="73"/>
  <c r="H2" i="73"/>
  <c r="G2" i="73"/>
  <c r="F2" i="73"/>
  <c r="E2" i="73"/>
  <c r="D2" i="73"/>
  <c r="C2" i="73"/>
  <c r="B2" i="73"/>
  <c r="BU66" i="72"/>
  <c r="BT66" i="72"/>
  <c r="BS66" i="72"/>
  <c r="BR66" i="72"/>
  <c r="BQ66" i="72"/>
  <c r="BP66" i="72"/>
  <c r="BO66" i="72"/>
  <c r="BN66" i="72"/>
  <c r="BM66" i="72"/>
  <c r="BL66" i="72"/>
  <c r="BK66" i="72"/>
  <c r="BJ66" i="72"/>
  <c r="BI66" i="72"/>
  <c r="BH66" i="72"/>
  <c r="BG66" i="72"/>
  <c r="BF66" i="72"/>
  <c r="BE66" i="72"/>
  <c r="BD66" i="72"/>
  <c r="BC66" i="72"/>
  <c r="BB66" i="72"/>
  <c r="BA66" i="72"/>
  <c r="AZ66" i="72"/>
  <c r="AY66" i="72"/>
  <c r="AX66" i="72"/>
  <c r="AW66" i="72"/>
  <c r="AV66" i="72"/>
  <c r="AU66" i="72"/>
  <c r="AT66" i="72"/>
  <c r="AS66" i="72"/>
  <c r="AR66" i="72"/>
  <c r="AQ66" i="72"/>
  <c r="AP66" i="72"/>
  <c r="AO66" i="72"/>
  <c r="AN66" i="72"/>
  <c r="AM66" i="72"/>
  <c r="AL66" i="72"/>
  <c r="AK66" i="72"/>
  <c r="AJ66" i="72"/>
  <c r="AI66" i="72"/>
  <c r="AH66" i="72"/>
  <c r="AG66" i="72"/>
  <c r="AF66" i="72"/>
  <c r="AE66" i="72"/>
  <c r="AD66" i="72"/>
  <c r="AC66" i="72"/>
  <c r="AB66" i="72"/>
  <c r="AA66" i="72"/>
  <c r="Z66" i="72"/>
  <c r="Y66" i="72"/>
  <c r="X66" i="72"/>
  <c r="W66" i="72"/>
  <c r="V66" i="72"/>
  <c r="U66" i="72"/>
  <c r="T66" i="72"/>
  <c r="S66" i="72"/>
  <c r="R66" i="72"/>
  <c r="Q66" i="72"/>
  <c r="P66" i="72"/>
  <c r="O66" i="72"/>
  <c r="N66" i="72"/>
  <c r="M66" i="72"/>
  <c r="L66" i="72"/>
  <c r="K66" i="72"/>
  <c r="J66" i="72"/>
  <c r="H66" i="72"/>
  <c r="G66" i="72"/>
  <c r="F66" i="72"/>
  <c r="E66" i="72"/>
  <c r="D66" i="72"/>
  <c r="C66" i="72"/>
  <c r="B66" i="72"/>
  <c r="I66" i="72"/>
  <c r="Z41" i="73" l="1"/>
  <c r="X41" i="73"/>
  <c r="L41" i="73"/>
  <c r="I19" i="73"/>
  <c r="N41" i="73"/>
  <c r="C41" i="73"/>
  <c r="O41" i="73"/>
  <c r="AA41" i="73"/>
  <c r="AM41" i="73"/>
  <c r="B43" i="73"/>
  <c r="C25" i="73" s="1"/>
  <c r="C6" i="73"/>
  <c r="C14" i="73"/>
  <c r="C13" i="73"/>
  <c r="B30" i="73"/>
  <c r="B31" i="73"/>
  <c r="K41" i="73"/>
  <c r="W41" i="73"/>
  <c r="B42" i="73"/>
  <c r="AX19" i="73"/>
  <c r="G41" i="73"/>
  <c r="AO41" i="73"/>
  <c r="AG41" i="73"/>
  <c r="C23" i="73"/>
  <c r="AT41" i="73"/>
  <c r="M41" i="73"/>
  <c r="Y41" i="73"/>
  <c r="AK41" i="73"/>
  <c r="H45" i="72"/>
  <c r="H38" i="72" s="1"/>
  <c r="C65" i="72"/>
  <c r="B35" i="72"/>
  <c r="B44" i="72" s="1"/>
  <c r="B71" i="72"/>
  <c r="B61" i="72" s="1"/>
  <c r="B62" i="72" s="1"/>
  <c r="B72" i="72"/>
  <c r="H76" i="72"/>
  <c r="G76" i="72"/>
  <c r="F76" i="72"/>
  <c r="E76" i="72"/>
  <c r="D76" i="72"/>
  <c r="C76" i="72"/>
  <c r="H75" i="72"/>
  <c r="G75" i="72"/>
  <c r="F75" i="72"/>
  <c r="E75" i="72"/>
  <c r="D75" i="72"/>
  <c r="C75" i="72"/>
  <c r="H74" i="72"/>
  <c r="G74" i="72"/>
  <c r="F74" i="72"/>
  <c r="E74" i="72"/>
  <c r="D74" i="72"/>
  <c r="C74" i="72"/>
  <c r="H73" i="72"/>
  <c r="G73" i="72"/>
  <c r="F73" i="72"/>
  <c r="E73" i="72"/>
  <c r="D73" i="72"/>
  <c r="C73" i="72"/>
  <c r="H72" i="72"/>
  <c r="G72" i="72"/>
  <c r="F72" i="72"/>
  <c r="E72" i="72"/>
  <c r="D72" i="72"/>
  <c r="C72" i="72"/>
  <c r="B76" i="72"/>
  <c r="B75" i="72"/>
  <c r="B74" i="72"/>
  <c r="B73" i="72"/>
  <c r="BV34" i="71"/>
  <c r="BU34" i="71"/>
  <c r="BT34" i="71"/>
  <c r="BS34" i="71"/>
  <c r="BR34" i="71"/>
  <c r="BQ34" i="71"/>
  <c r="BP34" i="71"/>
  <c r="BO34" i="71"/>
  <c r="BN34" i="71"/>
  <c r="BM34" i="71"/>
  <c r="BL34" i="71"/>
  <c r="BK34" i="71"/>
  <c r="BJ34" i="71"/>
  <c r="BI34" i="71"/>
  <c r="BH34" i="71"/>
  <c r="BG34" i="71"/>
  <c r="BF34" i="71"/>
  <c r="BE34" i="71"/>
  <c r="BD34" i="71"/>
  <c r="BC34" i="71"/>
  <c r="BB34" i="71"/>
  <c r="BA34" i="71"/>
  <c r="AZ34" i="71"/>
  <c r="AY34" i="71"/>
  <c r="AX34" i="71"/>
  <c r="AW34" i="71"/>
  <c r="AV34" i="71"/>
  <c r="AU34" i="71"/>
  <c r="AT34" i="71"/>
  <c r="AS34" i="71"/>
  <c r="AR34" i="71"/>
  <c r="AQ34" i="71"/>
  <c r="AP34" i="71"/>
  <c r="AO34" i="71"/>
  <c r="AN34" i="71"/>
  <c r="AM34" i="71"/>
  <c r="AL34" i="71"/>
  <c r="AK34" i="71"/>
  <c r="AJ34" i="71"/>
  <c r="AI34" i="71"/>
  <c r="AH34" i="71"/>
  <c r="AG34" i="71"/>
  <c r="AF34" i="71"/>
  <c r="AE34" i="71"/>
  <c r="AD34" i="71"/>
  <c r="AC34" i="71"/>
  <c r="AB34" i="71"/>
  <c r="AA34" i="71"/>
  <c r="Z34" i="71"/>
  <c r="Y34" i="71"/>
  <c r="X34" i="71"/>
  <c r="W34" i="71"/>
  <c r="V34" i="71"/>
  <c r="U34" i="71"/>
  <c r="T34" i="71"/>
  <c r="S34" i="71"/>
  <c r="R34" i="71"/>
  <c r="Q34" i="71"/>
  <c r="P34" i="71"/>
  <c r="O34" i="71"/>
  <c r="N34" i="71"/>
  <c r="M34" i="71"/>
  <c r="L34" i="71"/>
  <c r="K34" i="71"/>
  <c r="J34" i="71"/>
  <c r="I34" i="71"/>
  <c r="H34" i="71"/>
  <c r="G34" i="71"/>
  <c r="F34" i="71"/>
  <c r="E34" i="71"/>
  <c r="D34" i="71"/>
  <c r="BV32" i="71"/>
  <c r="BU32" i="71"/>
  <c r="BT32" i="71"/>
  <c r="BS32" i="71"/>
  <c r="BR32" i="71"/>
  <c r="BQ32" i="71"/>
  <c r="BP32" i="71"/>
  <c r="BO32" i="71"/>
  <c r="BN32" i="71"/>
  <c r="BM32" i="71"/>
  <c r="BL32" i="71"/>
  <c r="BK32" i="71"/>
  <c r="BJ32" i="71"/>
  <c r="BI32" i="71"/>
  <c r="BH32" i="71"/>
  <c r="BG32" i="71"/>
  <c r="BF32" i="71"/>
  <c r="BE32" i="71"/>
  <c r="BD32" i="71"/>
  <c r="BC32" i="71"/>
  <c r="BB32" i="71"/>
  <c r="BA32" i="71"/>
  <c r="AZ32" i="71"/>
  <c r="AY32" i="71"/>
  <c r="AX32" i="71"/>
  <c r="AW32" i="71"/>
  <c r="AV32" i="71"/>
  <c r="AU32" i="71"/>
  <c r="AT32" i="71"/>
  <c r="AS32" i="71"/>
  <c r="AR32" i="71"/>
  <c r="AQ32" i="71"/>
  <c r="AP32" i="71"/>
  <c r="AO32" i="71"/>
  <c r="AN32" i="71"/>
  <c r="AM32" i="71"/>
  <c r="AL32" i="71"/>
  <c r="AK32" i="71"/>
  <c r="AJ32" i="71"/>
  <c r="AI32" i="71"/>
  <c r="AH32" i="71"/>
  <c r="AG32" i="71"/>
  <c r="AF32" i="71"/>
  <c r="AE32" i="71"/>
  <c r="AD32" i="71"/>
  <c r="AC32" i="71"/>
  <c r="AB32" i="71"/>
  <c r="AA32" i="71"/>
  <c r="Z32" i="71"/>
  <c r="Y32" i="71"/>
  <c r="X32" i="71"/>
  <c r="W32" i="71"/>
  <c r="V32" i="71"/>
  <c r="U32" i="71"/>
  <c r="T32" i="71"/>
  <c r="S32" i="71"/>
  <c r="R32" i="71"/>
  <c r="Q32" i="71"/>
  <c r="P32" i="71"/>
  <c r="O32" i="71"/>
  <c r="N32" i="71"/>
  <c r="M32" i="71"/>
  <c r="L32" i="71"/>
  <c r="K32" i="71"/>
  <c r="I32" i="71"/>
  <c r="H32" i="71"/>
  <c r="G32" i="71"/>
  <c r="F32" i="71"/>
  <c r="E67" i="72" s="1"/>
  <c r="E32" i="71"/>
  <c r="D67" i="72" s="1"/>
  <c r="D32" i="71"/>
  <c r="C67" i="72" s="1"/>
  <c r="BV33" i="71"/>
  <c r="BU33" i="71"/>
  <c r="BT33" i="71"/>
  <c r="BS33" i="71"/>
  <c r="BR33" i="71"/>
  <c r="BQ33" i="71"/>
  <c r="BP33" i="71"/>
  <c r="BO33" i="71"/>
  <c r="BN33" i="71"/>
  <c r="BM33" i="71"/>
  <c r="BL33" i="71"/>
  <c r="BK33" i="71"/>
  <c r="BJ33" i="71"/>
  <c r="BI33" i="71"/>
  <c r="BH33" i="71"/>
  <c r="BG33" i="71"/>
  <c r="BF33" i="71"/>
  <c r="BE33" i="71"/>
  <c r="BD33" i="71"/>
  <c r="BC33" i="71"/>
  <c r="BB33" i="71"/>
  <c r="BA33" i="71"/>
  <c r="AZ33" i="71"/>
  <c r="AY33" i="71"/>
  <c r="AX33" i="71"/>
  <c r="AW33" i="71"/>
  <c r="AV33" i="71"/>
  <c r="AU33" i="71"/>
  <c r="AT33" i="71"/>
  <c r="AS33" i="71"/>
  <c r="AR33" i="71"/>
  <c r="AQ33" i="71"/>
  <c r="AP33" i="71"/>
  <c r="AO33" i="71"/>
  <c r="AN33" i="71"/>
  <c r="AM33" i="71"/>
  <c r="AL33" i="71"/>
  <c r="AK33" i="71"/>
  <c r="AJ33" i="71"/>
  <c r="AI33" i="71"/>
  <c r="AH33" i="71"/>
  <c r="AG33" i="71"/>
  <c r="AF33" i="71"/>
  <c r="AE33" i="71"/>
  <c r="AD33" i="71"/>
  <c r="AC33" i="71"/>
  <c r="AB33" i="71"/>
  <c r="AA33" i="71"/>
  <c r="Z33" i="71"/>
  <c r="Y33" i="71"/>
  <c r="X33" i="71"/>
  <c r="W33" i="71"/>
  <c r="V33" i="71"/>
  <c r="U33" i="71"/>
  <c r="T33" i="71"/>
  <c r="S33" i="71"/>
  <c r="R33" i="71"/>
  <c r="Q33" i="71"/>
  <c r="P33" i="71"/>
  <c r="O33" i="71"/>
  <c r="N33" i="71"/>
  <c r="M33" i="71"/>
  <c r="L33" i="71"/>
  <c r="K33" i="71"/>
  <c r="J33" i="71"/>
  <c r="J32" i="71" s="1"/>
  <c r="I33" i="71"/>
  <c r="H33" i="71"/>
  <c r="G33" i="71"/>
  <c r="F33" i="71"/>
  <c r="E33" i="71"/>
  <c r="D33" i="71"/>
  <c r="C33" i="71"/>
  <c r="C32" i="71"/>
  <c r="BV31" i="71"/>
  <c r="BU31" i="71"/>
  <c r="BT31" i="71"/>
  <c r="BS31" i="71"/>
  <c r="BR31" i="71"/>
  <c r="BQ31" i="71"/>
  <c r="BP31" i="71"/>
  <c r="BO31" i="71"/>
  <c r="BN31" i="71"/>
  <c r="BM31" i="71"/>
  <c r="BL31" i="71"/>
  <c r="BK31" i="71"/>
  <c r="BJ31" i="71"/>
  <c r="BI31" i="71"/>
  <c r="BH31" i="71"/>
  <c r="BG31" i="71"/>
  <c r="BF31" i="71"/>
  <c r="BE31" i="71"/>
  <c r="BD31" i="71"/>
  <c r="BC31" i="71"/>
  <c r="BB31" i="71"/>
  <c r="BA31" i="71"/>
  <c r="AZ31" i="71"/>
  <c r="AY31" i="71"/>
  <c r="AX31" i="71"/>
  <c r="AW31" i="71"/>
  <c r="AV31" i="71"/>
  <c r="AU31" i="71"/>
  <c r="AT31" i="71"/>
  <c r="AS31" i="71"/>
  <c r="AR31" i="71"/>
  <c r="AQ31" i="71"/>
  <c r="AP31" i="71"/>
  <c r="AO31" i="71"/>
  <c r="AN31" i="71"/>
  <c r="AM31" i="71"/>
  <c r="AL31" i="71"/>
  <c r="AK31" i="71"/>
  <c r="AJ31" i="71"/>
  <c r="AI31" i="71"/>
  <c r="AH31" i="71"/>
  <c r="AG31" i="71"/>
  <c r="AF31" i="71"/>
  <c r="AE31" i="71"/>
  <c r="AD31" i="71"/>
  <c r="AC31" i="71"/>
  <c r="AB31" i="71"/>
  <c r="AA31" i="71"/>
  <c r="Z31" i="71"/>
  <c r="Y31" i="71"/>
  <c r="X31" i="71"/>
  <c r="W31" i="71"/>
  <c r="V31" i="71"/>
  <c r="U31" i="71"/>
  <c r="T31" i="71"/>
  <c r="S31" i="71"/>
  <c r="R31" i="71"/>
  <c r="Q31" i="71"/>
  <c r="P31" i="71"/>
  <c r="O31" i="71"/>
  <c r="N31" i="71"/>
  <c r="M31" i="71"/>
  <c r="L31" i="71"/>
  <c r="K31" i="71"/>
  <c r="J31" i="71"/>
  <c r="I31" i="71"/>
  <c r="H31" i="71"/>
  <c r="G31" i="71"/>
  <c r="F31" i="71"/>
  <c r="E31" i="71"/>
  <c r="D31" i="71"/>
  <c r="C31" i="71"/>
  <c r="H67" i="72"/>
  <c r="I67" i="72" s="1"/>
  <c r="J67" i="72" s="1"/>
  <c r="K67" i="72" s="1"/>
  <c r="L67" i="72" s="1"/>
  <c r="M67" i="72" s="1"/>
  <c r="N67" i="72" s="1"/>
  <c r="O67" i="72" s="1"/>
  <c r="P67" i="72" s="1"/>
  <c r="Q67" i="72" s="1"/>
  <c r="R67" i="72" s="1"/>
  <c r="S67" i="72" s="1"/>
  <c r="T67" i="72" s="1"/>
  <c r="U67" i="72" s="1"/>
  <c r="V67" i="72" s="1"/>
  <c r="W67" i="72" s="1"/>
  <c r="X67" i="72" s="1"/>
  <c r="Y67" i="72" s="1"/>
  <c r="Z67" i="72" s="1"/>
  <c r="AA67" i="72" s="1"/>
  <c r="AB67" i="72" s="1"/>
  <c r="AC67" i="72" s="1"/>
  <c r="AD67" i="72" s="1"/>
  <c r="AE67" i="72" s="1"/>
  <c r="AF67" i="72" s="1"/>
  <c r="AG67" i="72" s="1"/>
  <c r="AH67" i="72" s="1"/>
  <c r="AI67" i="72" s="1"/>
  <c r="AJ67" i="72" s="1"/>
  <c r="AK67" i="72" s="1"/>
  <c r="AL67" i="72" s="1"/>
  <c r="AM67" i="72" s="1"/>
  <c r="AN67" i="72" s="1"/>
  <c r="AO67" i="72" s="1"/>
  <c r="AP67" i="72" s="1"/>
  <c r="AQ67" i="72" s="1"/>
  <c r="AR67" i="72" s="1"/>
  <c r="AS67" i="72" s="1"/>
  <c r="AT67" i="72" s="1"/>
  <c r="AU67" i="72" s="1"/>
  <c r="AV67" i="72" s="1"/>
  <c r="AW67" i="72" s="1"/>
  <c r="AX67" i="72" s="1"/>
  <c r="AY67" i="72" s="1"/>
  <c r="AZ67" i="72" s="1"/>
  <c r="BA67" i="72" s="1"/>
  <c r="BB67" i="72" s="1"/>
  <c r="BC67" i="72" s="1"/>
  <c r="BD67" i="72" s="1"/>
  <c r="BE67" i="72" s="1"/>
  <c r="BF67" i="72" s="1"/>
  <c r="BG67" i="72" s="1"/>
  <c r="BH67" i="72" s="1"/>
  <c r="BI67" i="72" s="1"/>
  <c r="BJ67" i="72" s="1"/>
  <c r="BK67" i="72" s="1"/>
  <c r="BL67" i="72" s="1"/>
  <c r="BM67" i="72" s="1"/>
  <c r="BN67" i="72" s="1"/>
  <c r="BO67" i="72" s="1"/>
  <c r="BP67" i="72" s="1"/>
  <c r="BQ67" i="72" s="1"/>
  <c r="BR67" i="72" s="1"/>
  <c r="BS67" i="72" s="1"/>
  <c r="BT67" i="72" s="1"/>
  <c r="BU67" i="72" s="1"/>
  <c r="F67" i="72"/>
  <c r="BV30" i="71"/>
  <c r="BU30" i="71"/>
  <c r="BT30" i="71"/>
  <c r="BS30" i="71"/>
  <c r="BR30" i="71"/>
  <c r="BQ30" i="71"/>
  <c r="BP30" i="71"/>
  <c r="BO30" i="71"/>
  <c r="BN30" i="71"/>
  <c r="BM30" i="71"/>
  <c r="BL30" i="71"/>
  <c r="BK30" i="71"/>
  <c r="BJ30" i="71"/>
  <c r="BI30" i="71"/>
  <c r="BH30" i="71"/>
  <c r="BG30" i="71"/>
  <c r="BF30" i="71"/>
  <c r="BE30" i="71"/>
  <c r="BD30" i="71"/>
  <c r="BC30" i="71"/>
  <c r="BB30" i="71"/>
  <c r="BA30" i="71"/>
  <c r="AZ30" i="71"/>
  <c r="AY30" i="71"/>
  <c r="AX30" i="71"/>
  <c r="AW30" i="71"/>
  <c r="AV30" i="71"/>
  <c r="AU30" i="71"/>
  <c r="AT30" i="71"/>
  <c r="AS30" i="71"/>
  <c r="AR30" i="71"/>
  <c r="AQ30" i="71"/>
  <c r="AP30" i="71"/>
  <c r="AO30" i="71"/>
  <c r="AN30" i="71"/>
  <c r="AM30" i="71"/>
  <c r="AL30" i="71"/>
  <c r="AK30" i="71"/>
  <c r="AJ30" i="71"/>
  <c r="AI30" i="71"/>
  <c r="AH30" i="71"/>
  <c r="AG30" i="71"/>
  <c r="AF30" i="71"/>
  <c r="AE30" i="71"/>
  <c r="AD30" i="71"/>
  <c r="AC30" i="71"/>
  <c r="AB30" i="71"/>
  <c r="AA30" i="71"/>
  <c r="Z30" i="71"/>
  <c r="Y30" i="71"/>
  <c r="X30" i="71"/>
  <c r="W30" i="71"/>
  <c r="V30" i="71"/>
  <c r="U30" i="71"/>
  <c r="T30" i="71"/>
  <c r="S30" i="71"/>
  <c r="R30" i="71"/>
  <c r="Q30" i="71"/>
  <c r="P30" i="71"/>
  <c r="O30" i="71"/>
  <c r="N30" i="71"/>
  <c r="M30" i="71"/>
  <c r="L30" i="71"/>
  <c r="K30" i="71"/>
  <c r="J30" i="71"/>
  <c r="I30" i="71"/>
  <c r="H65" i="72" s="1"/>
  <c r="I65" i="72" s="1"/>
  <c r="J65" i="72" s="1"/>
  <c r="K65" i="72" s="1"/>
  <c r="L65" i="72" s="1"/>
  <c r="M65" i="72" s="1"/>
  <c r="N65" i="72" s="1"/>
  <c r="O65" i="72" s="1"/>
  <c r="P65" i="72" s="1"/>
  <c r="Q65" i="72" s="1"/>
  <c r="R65" i="72" s="1"/>
  <c r="S65" i="72" s="1"/>
  <c r="T65" i="72" s="1"/>
  <c r="U65" i="72" s="1"/>
  <c r="V65" i="72" s="1"/>
  <c r="W65" i="72" s="1"/>
  <c r="X65" i="72" s="1"/>
  <c r="Y65" i="72" s="1"/>
  <c r="Z65" i="72" s="1"/>
  <c r="AA65" i="72" s="1"/>
  <c r="AB65" i="72" s="1"/>
  <c r="AC65" i="72" s="1"/>
  <c r="AD65" i="72" s="1"/>
  <c r="AE65" i="72" s="1"/>
  <c r="AF65" i="72" s="1"/>
  <c r="AG65" i="72" s="1"/>
  <c r="AH65" i="72" s="1"/>
  <c r="AI65" i="72" s="1"/>
  <c r="AJ65" i="72" s="1"/>
  <c r="AK65" i="72" s="1"/>
  <c r="AL65" i="72" s="1"/>
  <c r="AM65" i="72" s="1"/>
  <c r="AN65" i="72" s="1"/>
  <c r="AO65" i="72" s="1"/>
  <c r="AP65" i="72" s="1"/>
  <c r="AQ65" i="72" s="1"/>
  <c r="AR65" i="72" s="1"/>
  <c r="AS65" i="72" s="1"/>
  <c r="AT65" i="72" s="1"/>
  <c r="AU65" i="72" s="1"/>
  <c r="AV65" i="72" s="1"/>
  <c r="AW65" i="72" s="1"/>
  <c r="AX65" i="72" s="1"/>
  <c r="AY65" i="72" s="1"/>
  <c r="AZ65" i="72" s="1"/>
  <c r="BA65" i="72" s="1"/>
  <c r="BB65" i="72" s="1"/>
  <c r="BC65" i="72" s="1"/>
  <c r="BD65" i="72" s="1"/>
  <c r="BE65" i="72" s="1"/>
  <c r="BF65" i="72" s="1"/>
  <c r="BG65" i="72" s="1"/>
  <c r="BH65" i="72" s="1"/>
  <c r="BI65" i="72" s="1"/>
  <c r="BJ65" i="72" s="1"/>
  <c r="BK65" i="72" s="1"/>
  <c r="BL65" i="72" s="1"/>
  <c r="BM65" i="72" s="1"/>
  <c r="BN65" i="72" s="1"/>
  <c r="BO65" i="72" s="1"/>
  <c r="BP65" i="72" s="1"/>
  <c r="BQ65" i="72" s="1"/>
  <c r="BR65" i="72" s="1"/>
  <c r="BS65" i="72" s="1"/>
  <c r="BT65" i="72" s="1"/>
  <c r="BU65" i="72" s="1"/>
  <c r="H30" i="71"/>
  <c r="G30" i="71"/>
  <c r="F65" i="72" s="1"/>
  <c r="F30" i="71"/>
  <c r="E65" i="72" s="1"/>
  <c r="E30" i="71"/>
  <c r="D65" i="72" s="1"/>
  <c r="D30" i="71"/>
  <c r="G65" i="72"/>
  <c r="BV28" i="71"/>
  <c r="BU28" i="71"/>
  <c r="BT28" i="71"/>
  <c r="BS28" i="71"/>
  <c r="BR28" i="71"/>
  <c r="BQ28" i="71"/>
  <c r="BP28" i="71"/>
  <c r="BO28" i="71"/>
  <c r="BN28" i="71"/>
  <c r="BM28" i="71"/>
  <c r="BL28" i="71"/>
  <c r="BK28" i="71"/>
  <c r="BJ28" i="71"/>
  <c r="BI28" i="71"/>
  <c r="BH28" i="71"/>
  <c r="BG28" i="71"/>
  <c r="BF28" i="71"/>
  <c r="BE28" i="71"/>
  <c r="BD28" i="71"/>
  <c r="BC28" i="71"/>
  <c r="BB28" i="71"/>
  <c r="BA28" i="71"/>
  <c r="AZ28" i="71"/>
  <c r="AY28" i="71"/>
  <c r="AX28" i="71"/>
  <c r="AW28" i="71"/>
  <c r="AV28" i="71"/>
  <c r="AU28" i="71"/>
  <c r="AT28" i="71"/>
  <c r="AS28" i="71"/>
  <c r="AR28" i="71"/>
  <c r="AQ28" i="71"/>
  <c r="AP28" i="71"/>
  <c r="AO28" i="71"/>
  <c r="AN28" i="71"/>
  <c r="AM28" i="71"/>
  <c r="AL28" i="71"/>
  <c r="AK28" i="71"/>
  <c r="AJ28" i="71"/>
  <c r="AI28" i="71"/>
  <c r="AH28" i="71"/>
  <c r="AG28" i="71"/>
  <c r="AF28" i="71"/>
  <c r="AE28" i="71"/>
  <c r="AD28" i="71"/>
  <c r="AC28" i="71"/>
  <c r="AB28" i="71"/>
  <c r="AA28" i="71"/>
  <c r="Z28" i="71"/>
  <c r="Y28" i="71"/>
  <c r="X28" i="71"/>
  <c r="W28" i="71"/>
  <c r="V28" i="71"/>
  <c r="U28" i="71"/>
  <c r="T28" i="71"/>
  <c r="S28" i="71"/>
  <c r="R28" i="71"/>
  <c r="Q28" i="71"/>
  <c r="P28" i="71"/>
  <c r="O28" i="71"/>
  <c r="N28" i="71"/>
  <c r="M28" i="71"/>
  <c r="L28" i="71"/>
  <c r="K28" i="71"/>
  <c r="J28" i="71"/>
  <c r="I28" i="71"/>
  <c r="H60" i="72" s="1"/>
  <c r="I60" i="72" s="1"/>
  <c r="J60" i="72" s="1"/>
  <c r="K60" i="72" s="1"/>
  <c r="L60" i="72" s="1"/>
  <c r="M60" i="72" s="1"/>
  <c r="N60" i="72" s="1"/>
  <c r="O60" i="72" s="1"/>
  <c r="P60" i="72" s="1"/>
  <c r="Q60" i="72" s="1"/>
  <c r="R60" i="72" s="1"/>
  <c r="S60" i="72" s="1"/>
  <c r="T60" i="72" s="1"/>
  <c r="U60" i="72" s="1"/>
  <c r="V60" i="72" s="1"/>
  <c r="W60" i="72" s="1"/>
  <c r="X60" i="72" s="1"/>
  <c r="Y60" i="72" s="1"/>
  <c r="Z60" i="72" s="1"/>
  <c r="AA60" i="72" s="1"/>
  <c r="AB60" i="72" s="1"/>
  <c r="AC60" i="72" s="1"/>
  <c r="AD60" i="72" s="1"/>
  <c r="AE60" i="72" s="1"/>
  <c r="AF60" i="72" s="1"/>
  <c r="AG60" i="72" s="1"/>
  <c r="AH60" i="72" s="1"/>
  <c r="AI60" i="72" s="1"/>
  <c r="AJ60" i="72" s="1"/>
  <c r="AK60" i="72" s="1"/>
  <c r="AL60" i="72" s="1"/>
  <c r="AM60" i="72" s="1"/>
  <c r="AN60" i="72" s="1"/>
  <c r="AO60" i="72" s="1"/>
  <c r="AP60" i="72" s="1"/>
  <c r="AQ60" i="72" s="1"/>
  <c r="AR60" i="72" s="1"/>
  <c r="AS60" i="72" s="1"/>
  <c r="AT60" i="72" s="1"/>
  <c r="AU60" i="72" s="1"/>
  <c r="AV60" i="72" s="1"/>
  <c r="AW60" i="72" s="1"/>
  <c r="AX60" i="72" s="1"/>
  <c r="AY60" i="72" s="1"/>
  <c r="AZ60" i="72" s="1"/>
  <c r="BA60" i="72" s="1"/>
  <c r="BB60" i="72" s="1"/>
  <c r="BC60" i="72" s="1"/>
  <c r="BD60" i="72" s="1"/>
  <c r="BE60" i="72" s="1"/>
  <c r="BF60" i="72" s="1"/>
  <c r="BG60" i="72" s="1"/>
  <c r="BH60" i="72" s="1"/>
  <c r="BI60" i="72" s="1"/>
  <c r="BJ60" i="72" s="1"/>
  <c r="BK60" i="72" s="1"/>
  <c r="BL60" i="72" s="1"/>
  <c r="BM60" i="72" s="1"/>
  <c r="BN60" i="72" s="1"/>
  <c r="BO60" i="72" s="1"/>
  <c r="BP60" i="72" s="1"/>
  <c r="BQ60" i="72" s="1"/>
  <c r="BR60" i="72" s="1"/>
  <c r="BS60" i="72" s="1"/>
  <c r="BT60" i="72" s="1"/>
  <c r="BU60" i="72" s="1"/>
  <c r="H28" i="71"/>
  <c r="G28" i="71"/>
  <c r="F60" i="72" s="1"/>
  <c r="F28" i="71"/>
  <c r="E60" i="72" s="1"/>
  <c r="E28" i="71"/>
  <c r="D60" i="72" s="1"/>
  <c r="D28" i="71"/>
  <c r="G60" i="72"/>
  <c r="C60" i="72"/>
  <c r="H55" i="72"/>
  <c r="I55" i="72" s="1"/>
  <c r="J55" i="72" s="1"/>
  <c r="K55" i="72" s="1"/>
  <c r="L55" i="72" s="1"/>
  <c r="M55" i="72" s="1"/>
  <c r="N55" i="72" s="1"/>
  <c r="O55" i="72" s="1"/>
  <c r="P55" i="72" s="1"/>
  <c r="Q55" i="72" s="1"/>
  <c r="R55" i="72" s="1"/>
  <c r="S55" i="72" s="1"/>
  <c r="T55" i="72" s="1"/>
  <c r="U55" i="72" s="1"/>
  <c r="V55" i="72" s="1"/>
  <c r="W55" i="72" s="1"/>
  <c r="X55" i="72" s="1"/>
  <c r="Y55" i="72" s="1"/>
  <c r="Z55" i="72" s="1"/>
  <c r="AA55" i="72" s="1"/>
  <c r="AB55" i="72" s="1"/>
  <c r="AC55" i="72" s="1"/>
  <c r="AD55" i="72" s="1"/>
  <c r="AE55" i="72" s="1"/>
  <c r="AF55" i="72" s="1"/>
  <c r="AG55" i="72" s="1"/>
  <c r="AH55" i="72" s="1"/>
  <c r="AI55" i="72" s="1"/>
  <c r="AJ55" i="72" s="1"/>
  <c r="AK55" i="72" s="1"/>
  <c r="AL55" i="72" s="1"/>
  <c r="AM55" i="72" s="1"/>
  <c r="AN55" i="72" s="1"/>
  <c r="AO55" i="72" s="1"/>
  <c r="AP55" i="72" s="1"/>
  <c r="AQ55" i="72" s="1"/>
  <c r="AR55" i="72" s="1"/>
  <c r="AS55" i="72" s="1"/>
  <c r="AT55" i="72" s="1"/>
  <c r="AU55" i="72" s="1"/>
  <c r="AV55" i="72" s="1"/>
  <c r="AW55" i="72" s="1"/>
  <c r="AX55" i="72" s="1"/>
  <c r="AY55" i="72" s="1"/>
  <c r="AZ55" i="72" s="1"/>
  <c r="BA55" i="72" s="1"/>
  <c r="BB55" i="72" s="1"/>
  <c r="BC55" i="72" s="1"/>
  <c r="BD55" i="72" s="1"/>
  <c r="BE55" i="72" s="1"/>
  <c r="BF55" i="72" s="1"/>
  <c r="BG55" i="72" s="1"/>
  <c r="BH55" i="72" s="1"/>
  <c r="BI55" i="72" s="1"/>
  <c r="BJ55" i="72" s="1"/>
  <c r="BK55" i="72" s="1"/>
  <c r="BL55" i="72" s="1"/>
  <c r="BM55" i="72" s="1"/>
  <c r="BN55" i="72" s="1"/>
  <c r="BO55" i="72" s="1"/>
  <c r="BP55" i="72" s="1"/>
  <c r="BQ55" i="72" s="1"/>
  <c r="BR55" i="72" s="1"/>
  <c r="BS55" i="72" s="1"/>
  <c r="BT55" i="72" s="1"/>
  <c r="BU55" i="72" s="1"/>
  <c r="G55" i="72"/>
  <c r="F55" i="72"/>
  <c r="E55" i="72"/>
  <c r="D55" i="72"/>
  <c r="BV27" i="71"/>
  <c r="BU27" i="71"/>
  <c r="BT27" i="71"/>
  <c r="BS27" i="71"/>
  <c r="BR27" i="71"/>
  <c r="BQ27" i="71"/>
  <c r="BP27" i="71"/>
  <c r="BO27" i="71"/>
  <c r="BN27" i="71"/>
  <c r="BM27" i="71"/>
  <c r="BL27" i="71"/>
  <c r="BK27" i="71"/>
  <c r="BJ27" i="71"/>
  <c r="BI27" i="71"/>
  <c r="BH27" i="71"/>
  <c r="BG27" i="71"/>
  <c r="BF27" i="71"/>
  <c r="BE27" i="71"/>
  <c r="BD27" i="71"/>
  <c r="BC27" i="71"/>
  <c r="BB27" i="71"/>
  <c r="BA27" i="71"/>
  <c r="AZ27" i="71"/>
  <c r="AY27" i="71"/>
  <c r="AX27" i="71"/>
  <c r="AW27" i="71"/>
  <c r="AV27" i="71"/>
  <c r="AU27" i="71"/>
  <c r="AT27" i="71"/>
  <c r="AS27" i="71"/>
  <c r="AR27" i="71"/>
  <c r="AQ27" i="71"/>
  <c r="AP27" i="71"/>
  <c r="AO27" i="71"/>
  <c r="AN27" i="71"/>
  <c r="AM27" i="71"/>
  <c r="AL27" i="71"/>
  <c r="AK27" i="71"/>
  <c r="AJ27" i="71"/>
  <c r="AI27" i="71"/>
  <c r="AH27" i="71"/>
  <c r="AG27" i="71"/>
  <c r="AF27" i="71"/>
  <c r="AE27" i="71"/>
  <c r="AD27" i="71"/>
  <c r="AC27" i="71"/>
  <c r="AB27" i="71"/>
  <c r="AA27" i="71"/>
  <c r="Z27" i="71"/>
  <c r="Y27" i="71"/>
  <c r="X27" i="71"/>
  <c r="W27" i="71"/>
  <c r="V27" i="71"/>
  <c r="U27" i="71"/>
  <c r="T27" i="71"/>
  <c r="S27" i="71"/>
  <c r="R27" i="71"/>
  <c r="Q27" i="71"/>
  <c r="P27" i="71"/>
  <c r="O27" i="71"/>
  <c r="N27" i="71"/>
  <c r="M27" i="71"/>
  <c r="L27" i="71"/>
  <c r="K27" i="71"/>
  <c r="J27" i="71"/>
  <c r="I27" i="71"/>
  <c r="H27" i="71"/>
  <c r="G27" i="71"/>
  <c r="F27" i="71"/>
  <c r="E27" i="71"/>
  <c r="D27" i="71"/>
  <c r="C55" i="72"/>
  <c r="G45" i="72"/>
  <c r="G38" i="72" s="1"/>
  <c r="F45" i="72"/>
  <c r="F38" i="72" s="1"/>
  <c r="E45" i="72"/>
  <c r="E38" i="72" s="1"/>
  <c r="D45" i="72"/>
  <c r="D38" i="72" s="1"/>
  <c r="C45" i="72"/>
  <c r="C38" i="72" s="1"/>
  <c r="B45" i="72"/>
  <c r="H37" i="72"/>
  <c r="G37" i="72"/>
  <c r="F37" i="72"/>
  <c r="E37" i="72"/>
  <c r="D37" i="72"/>
  <c r="C37" i="72"/>
  <c r="BU36" i="72"/>
  <c r="BT36" i="72"/>
  <c r="BS36" i="72"/>
  <c r="BR36" i="72"/>
  <c r="BQ36" i="72"/>
  <c r="BP36" i="72"/>
  <c r="BO36" i="72"/>
  <c r="BN36" i="72"/>
  <c r="BM36" i="72"/>
  <c r="BL36" i="72"/>
  <c r="BK36" i="72"/>
  <c r="BJ36" i="72"/>
  <c r="BI36" i="72"/>
  <c r="BH36" i="72"/>
  <c r="BG36" i="72"/>
  <c r="BF36" i="72"/>
  <c r="BE36" i="72"/>
  <c r="BD36" i="72"/>
  <c r="BC36" i="72"/>
  <c r="BB36" i="72"/>
  <c r="BA36" i="72"/>
  <c r="AZ36" i="72"/>
  <c r="AY36" i="72"/>
  <c r="AX36" i="72"/>
  <c r="AW36" i="72"/>
  <c r="AV36" i="72"/>
  <c r="AU36" i="72"/>
  <c r="AT36" i="72"/>
  <c r="AS36" i="72"/>
  <c r="AR36" i="72"/>
  <c r="AQ36" i="72"/>
  <c r="AP36" i="72"/>
  <c r="AO36" i="72"/>
  <c r="AN36" i="72"/>
  <c r="AM36" i="72"/>
  <c r="AL36" i="72"/>
  <c r="AK36" i="72"/>
  <c r="AJ36" i="72"/>
  <c r="AI36" i="72"/>
  <c r="AH36" i="72"/>
  <c r="AG36" i="72"/>
  <c r="AF36" i="72"/>
  <c r="AE36" i="72"/>
  <c r="AD36" i="72"/>
  <c r="AC36" i="72"/>
  <c r="AB36" i="72"/>
  <c r="AA36" i="72"/>
  <c r="Z36" i="72"/>
  <c r="Y36" i="72"/>
  <c r="X36" i="72"/>
  <c r="W36" i="72"/>
  <c r="V36" i="72"/>
  <c r="U36" i="72"/>
  <c r="T36" i="72"/>
  <c r="S36" i="72"/>
  <c r="R36" i="72"/>
  <c r="Q36" i="72"/>
  <c r="P36" i="72"/>
  <c r="O36" i="72"/>
  <c r="N36" i="72"/>
  <c r="M36" i="72"/>
  <c r="L36" i="72"/>
  <c r="K36" i="72"/>
  <c r="J36" i="72"/>
  <c r="I36" i="72"/>
  <c r="H36" i="72"/>
  <c r="G36" i="72"/>
  <c r="F36" i="72"/>
  <c r="E36" i="72"/>
  <c r="D36" i="72"/>
  <c r="C36" i="72"/>
  <c r="B37" i="72"/>
  <c r="B36" i="72"/>
  <c r="B28" i="72"/>
  <c r="BU99" i="72"/>
  <c r="BT99" i="72"/>
  <c r="BS99" i="72"/>
  <c r="BR99" i="72"/>
  <c r="BQ99" i="72"/>
  <c r="BP99" i="72"/>
  <c r="BO99" i="72"/>
  <c r="BN99" i="72"/>
  <c r="BM99" i="72"/>
  <c r="BL99" i="72"/>
  <c r="BK99" i="72"/>
  <c r="BJ99" i="72"/>
  <c r="BI99" i="72"/>
  <c r="BH99" i="72"/>
  <c r="BG99" i="72"/>
  <c r="BF99" i="72"/>
  <c r="BE99" i="72"/>
  <c r="BD99" i="72"/>
  <c r="BC99" i="72"/>
  <c r="BB99" i="72"/>
  <c r="BA99" i="72"/>
  <c r="AZ99" i="72"/>
  <c r="AY99" i="72"/>
  <c r="AX99" i="72"/>
  <c r="AW99" i="72"/>
  <c r="AV99" i="72"/>
  <c r="AU99" i="72"/>
  <c r="AT99" i="72"/>
  <c r="AS99" i="72"/>
  <c r="AR99" i="72"/>
  <c r="AQ99" i="72"/>
  <c r="AP99" i="72"/>
  <c r="AO99" i="72"/>
  <c r="AN99" i="72"/>
  <c r="AM99" i="72"/>
  <c r="AL99" i="72"/>
  <c r="AK99" i="72"/>
  <c r="AJ99" i="72"/>
  <c r="AI99" i="72"/>
  <c r="AH99" i="72"/>
  <c r="AG99" i="72"/>
  <c r="AF99" i="72"/>
  <c r="AE99" i="72"/>
  <c r="AD99" i="72"/>
  <c r="AC99" i="72"/>
  <c r="AB99" i="72"/>
  <c r="AA99" i="72"/>
  <c r="Z99" i="72"/>
  <c r="Y99" i="72"/>
  <c r="X99" i="72"/>
  <c r="W99" i="72"/>
  <c r="V99" i="72"/>
  <c r="U99" i="72"/>
  <c r="T99" i="72"/>
  <c r="S99" i="72"/>
  <c r="R99" i="72"/>
  <c r="Q99" i="72"/>
  <c r="P99" i="72"/>
  <c r="O99" i="72"/>
  <c r="N99" i="72"/>
  <c r="M99" i="72"/>
  <c r="L99" i="72"/>
  <c r="K99" i="72"/>
  <c r="J99" i="72"/>
  <c r="I99" i="72"/>
  <c r="H99" i="72"/>
  <c r="G99" i="72"/>
  <c r="F99" i="72"/>
  <c r="E99" i="72"/>
  <c r="D99" i="72"/>
  <c r="C99" i="72"/>
  <c r="B99" i="72"/>
  <c r="A86" i="72"/>
  <c r="A85" i="72"/>
  <c r="A84" i="72"/>
  <c r="A83" i="72"/>
  <c r="A82" i="72"/>
  <c r="A81" i="72"/>
  <c r="A65" i="72"/>
  <c r="A51" i="72"/>
  <c r="A50" i="72"/>
  <c r="A49" i="72"/>
  <c r="D23" i="72"/>
  <c r="E23" i="72" s="1"/>
  <c r="C23" i="72"/>
  <c r="A23" i="72"/>
  <c r="BT18" i="72"/>
  <c r="BK18" i="72"/>
  <c r="BE18" i="72"/>
  <c r="AZ18" i="72"/>
  <c r="AV18" i="72"/>
  <c r="AU18" i="72"/>
  <c r="AT18" i="72"/>
  <c r="AL18" i="72"/>
  <c r="AG18" i="72"/>
  <c r="AC18" i="72"/>
  <c r="AB18" i="72"/>
  <c r="S18" i="72"/>
  <c r="C18" i="72"/>
  <c r="B18" i="72"/>
  <c r="C12" i="72" s="1"/>
  <c r="C13" i="72"/>
  <c r="D13" i="72" s="1"/>
  <c r="C11" i="72"/>
  <c r="D11" i="72" s="1"/>
  <c r="E11" i="72" s="1"/>
  <c r="BT9" i="72"/>
  <c r="BS9" i="72"/>
  <c r="BS18" i="72" s="1"/>
  <c r="BQ9" i="72"/>
  <c r="BM9" i="72"/>
  <c r="BH9" i="72"/>
  <c r="BG9" i="72"/>
  <c r="BF9" i="72"/>
  <c r="BF18" i="72" s="1"/>
  <c r="BC9" i="72"/>
  <c r="AZ9" i="72"/>
  <c r="AY9" i="72"/>
  <c r="AV9" i="72"/>
  <c r="AU9" i="72"/>
  <c r="AT9" i="72"/>
  <c r="AR9" i="72"/>
  <c r="AQ9" i="72"/>
  <c r="AQ18" i="72" s="1"/>
  <c r="AP9" i="72"/>
  <c r="AN9" i="72"/>
  <c r="AN18" i="72" s="1"/>
  <c r="AM9" i="72"/>
  <c r="AM18" i="72" s="1"/>
  <c r="AL9" i="72"/>
  <c r="AJ9" i="72"/>
  <c r="AI9" i="72"/>
  <c r="AH9" i="72"/>
  <c r="AE9" i="72"/>
  <c r="AE18" i="72" s="1"/>
  <c r="AC9" i="72"/>
  <c r="V9" i="72"/>
  <c r="U9" i="72"/>
  <c r="T9" i="72"/>
  <c r="I9" i="72"/>
  <c r="I18" i="72" s="1"/>
  <c r="G9" i="72"/>
  <c r="F9" i="72"/>
  <c r="E9" i="72"/>
  <c r="BU7" i="72"/>
  <c r="BU9" i="72" s="1"/>
  <c r="BT7" i="72"/>
  <c r="BS7" i="72"/>
  <c r="BR7" i="72"/>
  <c r="BQ7" i="72"/>
  <c r="BP7" i="72"/>
  <c r="BO7" i="72"/>
  <c r="BN7" i="72"/>
  <c r="BN9" i="72" s="1"/>
  <c r="BM7" i="72"/>
  <c r="BL7" i="72"/>
  <c r="BL9" i="72" s="1"/>
  <c r="BL18" i="72" s="1"/>
  <c r="BK7" i="72"/>
  <c r="BK9" i="72" s="1"/>
  <c r="BJ7" i="72"/>
  <c r="BJ9" i="72" s="1"/>
  <c r="BI7" i="72"/>
  <c r="BH7" i="72"/>
  <c r="BG7" i="72"/>
  <c r="BF7" i="72"/>
  <c r="BE7" i="72"/>
  <c r="BE9" i="72" s="1"/>
  <c r="BD7" i="72"/>
  <c r="BC7" i="72"/>
  <c r="BB7" i="72"/>
  <c r="BA7" i="72"/>
  <c r="AZ7" i="72"/>
  <c r="AY7" i="72"/>
  <c r="AY18" i="72" s="1"/>
  <c r="AX7" i="72"/>
  <c r="AX9" i="72" s="1"/>
  <c r="AW7" i="72"/>
  <c r="AV7" i="72"/>
  <c r="AU7" i="72"/>
  <c r="AT7" i="72"/>
  <c r="AS7" i="72"/>
  <c r="AS9" i="72" s="1"/>
  <c r="AR7" i="72"/>
  <c r="AQ7" i="72"/>
  <c r="AP7" i="72"/>
  <c r="AP18" i="72" s="1"/>
  <c r="AO7" i="72"/>
  <c r="AN7" i="72"/>
  <c r="AM7" i="72"/>
  <c r="AL7" i="72"/>
  <c r="AK7" i="72"/>
  <c r="AJ7" i="72"/>
  <c r="AI7" i="72"/>
  <c r="AH7" i="72"/>
  <c r="AH18" i="72" s="1"/>
  <c r="AG7" i="72"/>
  <c r="AF7" i="72"/>
  <c r="AF9" i="72" s="1"/>
  <c r="AE7" i="72"/>
  <c r="AD7" i="72"/>
  <c r="AD9" i="72" s="1"/>
  <c r="AC7" i="72"/>
  <c r="AB7" i="72"/>
  <c r="AB9" i="72" s="1"/>
  <c r="AA7" i="72"/>
  <c r="Z7" i="72"/>
  <c r="Z9" i="72" s="1"/>
  <c r="Y7" i="72"/>
  <c r="X7" i="72"/>
  <c r="X9" i="72" s="1"/>
  <c r="X18" i="72" s="1"/>
  <c r="W7" i="72"/>
  <c r="V7" i="72"/>
  <c r="U7" i="72"/>
  <c r="T7" i="72"/>
  <c r="S7" i="72"/>
  <c r="S9" i="72" s="1"/>
  <c r="R7" i="72"/>
  <c r="Q7" i="72"/>
  <c r="P7" i="72"/>
  <c r="P9" i="72" s="1"/>
  <c r="P18" i="72" s="1"/>
  <c r="O7" i="72"/>
  <c r="O9" i="72" s="1"/>
  <c r="N7" i="72"/>
  <c r="N9" i="72" s="1"/>
  <c r="N18" i="72" s="1"/>
  <c r="M7" i="72"/>
  <c r="L7" i="72"/>
  <c r="K7" i="72"/>
  <c r="J7" i="72"/>
  <c r="J9" i="72" s="1"/>
  <c r="I7" i="72"/>
  <c r="H7" i="72"/>
  <c r="H9" i="72" s="1"/>
  <c r="G7" i="72"/>
  <c r="F7" i="72"/>
  <c r="E7" i="72"/>
  <c r="D7" i="72"/>
  <c r="D9" i="72" s="1"/>
  <c r="D18" i="72" s="1"/>
  <c r="C7" i="72"/>
  <c r="C9" i="72" s="1"/>
  <c r="B7" i="72"/>
  <c r="B9" i="72" s="1"/>
  <c r="B3" i="72"/>
  <c r="C3" i="72" s="1"/>
  <c r="BU2" i="72"/>
  <c r="BT2" i="72"/>
  <c r="BS2" i="72"/>
  <c r="BR2" i="72"/>
  <c r="BQ2" i="72"/>
  <c r="BP2" i="72"/>
  <c r="BO2" i="72"/>
  <c r="BN2" i="72"/>
  <c r="BM2" i="72"/>
  <c r="BL2" i="72"/>
  <c r="BK2" i="72"/>
  <c r="BJ2" i="72"/>
  <c r="BI2" i="72"/>
  <c r="BH2" i="72"/>
  <c r="BG2" i="72"/>
  <c r="BF2" i="72"/>
  <c r="BE2" i="72"/>
  <c r="BD2" i="72"/>
  <c r="BC2" i="72"/>
  <c r="BB2" i="72"/>
  <c r="BA2" i="72"/>
  <c r="AZ2" i="72"/>
  <c r="AY2" i="72"/>
  <c r="AX2" i="72"/>
  <c r="AW2" i="72"/>
  <c r="AV2" i="72"/>
  <c r="AU2" i="72"/>
  <c r="AT2" i="72"/>
  <c r="AS2" i="72"/>
  <c r="AR2" i="72"/>
  <c r="AQ2" i="72"/>
  <c r="AP2" i="72"/>
  <c r="AO2" i="72"/>
  <c r="AN2" i="72"/>
  <c r="AM2" i="72"/>
  <c r="AL2" i="72"/>
  <c r="AK2" i="72"/>
  <c r="AJ2" i="72"/>
  <c r="AI2" i="72"/>
  <c r="AH2" i="72"/>
  <c r="AG2" i="72"/>
  <c r="AF2" i="72"/>
  <c r="AE2" i="72"/>
  <c r="AD2" i="72"/>
  <c r="AC2" i="72"/>
  <c r="AB2" i="72"/>
  <c r="AA2" i="72"/>
  <c r="Z2" i="72"/>
  <c r="Y2" i="72"/>
  <c r="X2" i="72"/>
  <c r="W2" i="72"/>
  <c r="V2" i="72"/>
  <c r="U2" i="72"/>
  <c r="T2" i="72"/>
  <c r="S2" i="72"/>
  <c r="R2" i="72"/>
  <c r="Q2" i="72"/>
  <c r="P2" i="72"/>
  <c r="O2" i="72"/>
  <c r="N2" i="72"/>
  <c r="M2" i="72"/>
  <c r="L2" i="72"/>
  <c r="K2" i="72"/>
  <c r="J2" i="72"/>
  <c r="I2" i="72"/>
  <c r="H2" i="72"/>
  <c r="G2" i="72"/>
  <c r="F2" i="72"/>
  <c r="E2" i="72"/>
  <c r="D2" i="72"/>
  <c r="C2" i="72"/>
  <c r="B2" i="72"/>
  <c r="A4" i="57"/>
  <c r="A5" i="57" s="1"/>
  <c r="A3" i="57"/>
  <c r="T3" i="57" s="1"/>
  <c r="A2" i="57"/>
  <c r="X2" i="57" s="1"/>
  <c r="X3" i="57"/>
  <c r="V3" i="57"/>
  <c r="V2" i="57"/>
  <c r="U4" i="57"/>
  <c r="U3" i="57"/>
  <c r="U2" i="57"/>
  <c r="S3" i="57"/>
  <c r="S2" i="57"/>
  <c r="R3" i="57"/>
  <c r="R2" i="57"/>
  <c r="Q3" i="57"/>
  <c r="Q2" i="57"/>
  <c r="P3" i="57"/>
  <c r="P2" i="57"/>
  <c r="M3" i="57"/>
  <c r="M2" i="57"/>
  <c r="L3" i="57"/>
  <c r="L2" i="57"/>
  <c r="E3" i="57"/>
  <c r="E2" i="57"/>
  <c r="B9" i="16"/>
  <c r="AU24" i="3"/>
  <c r="AU19" i="3"/>
  <c r="M25" i="3"/>
  <c r="L25" i="3"/>
  <c r="K25" i="3"/>
  <c r="J25" i="3"/>
  <c r="I25" i="3"/>
  <c r="H25" i="3"/>
  <c r="G25" i="3"/>
  <c r="F25" i="3"/>
  <c r="E25" i="3"/>
  <c r="D25" i="3"/>
  <c r="C25" i="3"/>
  <c r="J19" i="73" l="1"/>
  <c r="C15" i="73"/>
  <c r="AY19" i="73"/>
  <c r="B38" i="73"/>
  <c r="B40" i="73"/>
  <c r="B39" i="73"/>
  <c r="B44" i="73" s="1"/>
  <c r="C37" i="73"/>
  <c r="C29" i="73"/>
  <c r="D23" i="73"/>
  <c r="B46" i="72"/>
  <c r="B38" i="72"/>
  <c r="G67" i="72"/>
  <c r="B56" i="72"/>
  <c r="B57" i="72" s="1"/>
  <c r="E12" i="72"/>
  <c r="F11" i="72"/>
  <c r="M9" i="72"/>
  <c r="AK18" i="72"/>
  <c r="AK9" i="72"/>
  <c r="BI18" i="72"/>
  <c r="BU18" i="72"/>
  <c r="B20" i="72"/>
  <c r="C17" i="72" s="1"/>
  <c r="C19" i="72" s="1"/>
  <c r="O18" i="72"/>
  <c r="F23" i="72"/>
  <c r="E18" i="72"/>
  <c r="BH18" i="72"/>
  <c r="AW9" i="72"/>
  <c r="AW18" i="72" s="1"/>
  <c r="AA18" i="72"/>
  <c r="E13" i="72"/>
  <c r="B19" i="72"/>
  <c r="BG18" i="72"/>
  <c r="BI9" i="72"/>
  <c r="Y9" i="72"/>
  <c r="AD18" i="72"/>
  <c r="AO9" i="72"/>
  <c r="AO18" i="72" s="1"/>
  <c r="BA9" i="72"/>
  <c r="BM18" i="72"/>
  <c r="C14" i="72"/>
  <c r="D42" i="72"/>
  <c r="D3" i="72"/>
  <c r="C85" i="72"/>
  <c r="G18" i="72"/>
  <c r="BC18" i="72"/>
  <c r="BO9" i="72"/>
  <c r="BO18" i="72" s="1"/>
  <c r="F18" i="72"/>
  <c r="BB9" i="72"/>
  <c r="BB18" i="72" s="1"/>
  <c r="H18" i="72"/>
  <c r="T18" i="72"/>
  <c r="AF18" i="72"/>
  <c r="AR18" i="72"/>
  <c r="BD18" i="72"/>
  <c r="BP18" i="72"/>
  <c r="BP9" i="72"/>
  <c r="U18" i="72"/>
  <c r="BQ18" i="72"/>
  <c r="Q9" i="72"/>
  <c r="D12" i="72"/>
  <c r="J18" i="72"/>
  <c r="V18" i="72"/>
  <c r="BR9" i="72"/>
  <c r="BR18" i="72"/>
  <c r="R9" i="72"/>
  <c r="BN18" i="72"/>
  <c r="AI18" i="72"/>
  <c r="BD9" i="72"/>
  <c r="AS18" i="72"/>
  <c r="C29" i="72"/>
  <c r="K9" i="72"/>
  <c r="W9" i="72"/>
  <c r="W18" i="72" s="1"/>
  <c r="AX18" i="72"/>
  <c r="AJ18" i="72"/>
  <c r="L9" i="72"/>
  <c r="Z18" i="72"/>
  <c r="B85" i="72"/>
  <c r="B84" i="72"/>
  <c r="B89" i="72"/>
  <c r="BJ18" i="72"/>
  <c r="C50" i="72"/>
  <c r="C81" i="72" s="1"/>
  <c r="C84" i="72"/>
  <c r="C30" i="72"/>
  <c r="AA9" i="72"/>
  <c r="D84" i="72"/>
  <c r="A6" i="57"/>
  <c r="M5" i="57"/>
  <c r="P5" i="57"/>
  <c r="L5" i="57"/>
  <c r="E5" i="57"/>
  <c r="V5" i="57"/>
  <c r="X5" i="57"/>
  <c r="U5" i="57"/>
  <c r="V4" i="57"/>
  <c r="X4" i="57"/>
  <c r="P4" i="57"/>
  <c r="L4" i="57"/>
  <c r="M4" i="57"/>
  <c r="E4" i="57"/>
  <c r="T2" i="57"/>
  <c r="AZ19" i="73" l="1"/>
  <c r="C8" i="73"/>
  <c r="C9" i="73" s="1"/>
  <c r="C32" i="73"/>
  <c r="C16" i="73"/>
  <c r="K19" i="73"/>
  <c r="D37" i="73"/>
  <c r="D29" i="73"/>
  <c r="E23" i="73"/>
  <c r="B29" i="72"/>
  <c r="C43" i="72"/>
  <c r="C42" i="72"/>
  <c r="B81" i="72"/>
  <c r="B82" i="72"/>
  <c r="B30" i="72"/>
  <c r="B68" i="72"/>
  <c r="B86" i="72"/>
  <c r="Q18" i="72"/>
  <c r="L18" i="72"/>
  <c r="D83" i="72"/>
  <c r="R18" i="72"/>
  <c r="Y18" i="72"/>
  <c r="F13" i="72"/>
  <c r="M18" i="72"/>
  <c r="C89" i="72"/>
  <c r="E3" i="72"/>
  <c r="BA18" i="72"/>
  <c r="D85" i="72"/>
  <c r="K18" i="72"/>
  <c r="G23" i="72"/>
  <c r="G11" i="72"/>
  <c r="F12" i="72"/>
  <c r="D29" i="72"/>
  <c r="C20" i="72"/>
  <c r="B77" i="72"/>
  <c r="C82" i="72"/>
  <c r="C68" i="72"/>
  <c r="D68" i="72"/>
  <c r="C83" i="72"/>
  <c r="B83" i="72"/>
  <c r="B87" i="72"/>
  <c r="X6" i="57"/>
  <c r="A7" i="57"/>
  <c r="U6" i="57"/>
  <c r="P6" i="57"/>
  <c r="M6" i="57"/>
  <c r="L6" i="57"/>
  <c r="E6" i="57"/>
  <c r="V6" i="57"/>
  <c r="F23" i="73" l="1"/>
  <c r="E29" i="73"/>
  <c r="E37" i="73"/>
  <c r="L19" i="73"/>
  <c r="C30" i="73"/>
  <c r="D34" i="73"/>
  <c r="C31" i="73"/>
  <c r="D13" i="73"/>
  <c r="D14" i="73" s="1"/>
  <c r="D6" i="73"/>
  <c r="C43" i="73"/>
  <c r="D25" i="73" s="1"/>
  <c r="BA19" i="73"/>
  <c r="B39" i="72"/>
  <c r="C35" i="72" s="1"/>
  <c r="C39" i="72" s="1"/>
  <c r="D35" i="72" s="1"/>
  <c r="D39" i="72" s="1"/>
  <c r="E35" i="72" s="1"/>
  <c r="D89" i="72"/>
  <c r="D50" i="72"/>
  <c r="D81" i="72" s="1"/>
  <c r="G13" i="72"/>
  <c r="D30" i="72"/>
  <c r="B91" i="72"/>
  <c r="C44" i="72"/>
  <c r="C56" i="72"/>
  <c r="C57" i="72" s="1"/>
  <c r="C71" i="72"/>
  <c r="C61" i="72"/>
  <c r="C62" i="72" s="1"/>
  <c r="B88" i="72"/>
  <c r="G12" i="72"/>
  <c r="H11" i="72"/>
  <c r="E42" i="72"/>
  <c r="F3" i="72"/>
  <c r="E84" i="72"/>
  <c r="E85" i="72"/>
  <c r="E29" i="72"/>
  <c r="D17" i="72"/>
  <c r="D14" i="72"/>
  <c r="B31" i="72"/>
  <c r="C28" i="72" s="1"/>
  <c r="H23" i="72"/>
  <c r="P7" i="57"/>
  <c r="E7" i="57"/>
  <c r="A8" i="57"/>
  <c r="U7" i="57"/>
  <c r="D15" i="73" l="1"/>
  <c r="C40" i="73"/>
  <c r="C38" i="73"/>
  <c r="C39" i="73"/>
  <c r="C44" i="73" s="1"/>
  <c r="C42" i="73"/>
  <c r="M19" i="73"/>
  <c r="BB19" i="73"/>
  <c r="F29" i="73"/>
  <c r="G23" i="73"/>
  <c r="F37" i="73"/>
  <c r="C46" i="72"/>
  <c r="D43" i="72" s="1"/>
  <c r="D44" i="72" s="1"/>
  <c r="B90" i="72"/>
  <c r="C51" i="72" s="1"/>
  <c r="C86" i="72" s="1"/>
  <c r="C91" i="72" s="1"/>
  <c r="F42" i="72"/>
  <c r="E89" i="72"/>
  <c r="E50" i="72"/>
  <c r="E81" i="72" s="1"/>
  <c r="I23" i="72"/>
  <c r="E83" i="72"/>
  <c r="E30" i="72"/>
  <c r="I11" i="72"/>
  <c r="H12" i="72"/>
  <c r="H13" i="72"/>
  <c r="C31" i="72"/>
  <c r="D28" i="72" s="1"/>
  <c r="D31" i="72" s="1"/>
  <c r="E28" i="72" s="1"/>
  <c r="C25" i="72"/>
  <c r="E39" i="72"/>
  <c r="F35" i="72" s="1"/>
  <c r="C77" i="72"/>
  <c r="C87" i="72"/>
  <c r="D19" i="72"/>
  <c r="D20" i="72" s="1"/>
  <c r="G3" i="72"/>
  <c r="F68" i="72"/>
  <c r="F84" i="72"/>
  <c r="F85" i="72"/>
  <c r="F29" i="72"/>
  <c r="E68" i="72"/>
  <c r="D82" i="72"/>
  <c r="P8" i="57"/>
  <c r="E8" i="57"/>
  <c r="A9" i="57"/>
  <c r="N19" i="73" l="1"/>
  <c r="G37" i="73"/>
  <c r="G29" i="73"/>
  <c r="H23" i="73"/>
  <c r="D32" i="73"/>
  <c r="D8" i="73"/>
  <c r="D9" i="73" s="1"/>
  <c r="BC19" i="73"/>
  <c r="D16" i="73"/>
  <c r="D46" i="72"/>
  <c r="E43" i="72" s="1"/>
  <c r="E44" i="72" s="1"/>
  <c r="E25" i="72"/>
  <c r="E82" i="72"/>
  <c r="E17" i="72"/>
  <c r="E14" i="72"/>
  <c r="G42" i="72"/>
  <c r="C90" i="72"/>
  <c r="D51" i="72" s="1"/>
  <c r="D61" i="72"/>
  <c r="D62" i="72" s="1"/>
  <c r="D56" i="72"/>
  <c r="D57" i="72" s="1"/>
  <c r="C88" i="72"/>
  <c r="D71" i="72"/>
  <c r="J23" i="72"/>
  <c r="E31" i="72"/>
  <c r="F28" i="72" s="1"/>
  <c r="I13" i="72"/>
  <c r="H3" i="72"/>
  <c r="G68" i="72"/>
  <c r="G29" i="72"/>
  <c r="G85" i="72"/>
  <c r="G84" i="72"/>
  <c r="J11" i="72"/>
  <c r="I12" i="72"/>
  <c r="F30" i="72"/>
  <c r="F39" i="72"/>
  <c r="G35" i="72" s="1"/>
  <c r="F83" i="72"/>
  <c r="F89" i="72"/>
  <c r="F50" i="72"/>
  <c r="F81" i="72" s="1"/>
  <c r="D25" i="72"/>
  <c r="P9" i="57"/>
  <c r="E9" i="57"/>
  <c r="A10" i="57"/>
  <c r="D31" i="73" l="1"/>
  <c r="D30" i="73"/>
  <c r="E13" i="73"/>
  <c r="E14" i="73" s="1"/>
  <c r="BD19" i="73"/>
  <c r="E6" i="73"/>
  <c r="D43" i="73"/>
  <c r="E25" i="73" s="1"/>
  <c r="H29" i="73"/>
  <c r="H37" i="73"/>
  <c r="I23" i="73"/>
  <c r="O19" i="73"/>
  <c r="E46" i="72"/>
  <c r="F43" i="72" s="1"/>
  <c r="F44" i="72" s="1"/>
  <c r="F82" i="72"/>
  <c r="F25" i="72"/>
  <c r="H42" i="72"/>
  <c r="I3" i="72"/>
  <c r="J3" i="72" s="1"/>
  <c r="K3" i="72" s="1"/>
  <c r="L3" i="72" s="1"/>
  <c r="M3" i="72" s="1"/>
  <c r="N3" i="72" s="1"/>
  <c r="O3" i="72" s="1"/>
  <c r="P3" i="72" s="1"/>
  <c r="Q3" i="72" s="1"/>
  <c r="R3" i="72" s="1"/>
  <c r="S3" i="72" s="1"/>
  <c r="T3" i="72" s="1"/>
  <c r="U3" i="72" s="1"/>
  <c r="V3" i="72" s="1"/>
  <c r="W3" i="72" s="1"/>
  <c r="X3" i="72" s="1"/>
  <c r="Y3" i="72" s="1"/>
  <c r="Z3" i="72" s="1"/>
  <c r="AA3" i="72" s="1"/>
  <c r="AB3" i="72" s="1"/>
  <c r="AC3" i="72" s="1"/>
  <c r="AD3" i="72" s="1"/>
  <c r="AE3" i="72" s="1"/>
  <c r="AF3" i="72" s="1"/>
  <c r="AG3" i="72" s="1"/>
  <c r="AH3" i="72" s="1"/>
  <c r="AI3" i="72" s="1"/>
  <c r="AJ3" i="72" s="1"/>
  <c r="AK3" i="72" s="1"/>
  <c r="AL3" i="72" s="1"/>
  <c r="AM3" i="72" s="1"/>
  <c r="AN3" i="72" s="1"/>
  <c r="AO3" i="72" s="1"/>
  <c r="AP3" i="72" s="1"/>
  <c r="AQ3" i="72" s="1"/>
  <c r="AR3" i="72" s="1"/>
  <c r="AS3" i="72" s="1"/>
  <c r="AT3" i="72" s="1"/>
  <c r="AU3" i="72" s="1"/>
  <c r="AV3" i="72" s="1"/>
  <c r="AW3" i="72" s="1"/>
  <c r="AX3" i="72" s="1"/>
  <c r="AY3" i="72" s="1"/>
  <c r="AZ3" i="72" s="1"/>
  <c r="BA3" i="72" s="1"/>
  <c r="BB3" i="72" s="1"/>
  <c r="BC3" i="72" s="1"/>
  <c r="BD3" i="72" s="1"/>
  <c r="BE3" i="72" s="1"/>
  <c r="BF3" i="72" s="1"/>
  <c r="BG3" i="72" s="1"/>
  <c r="BH3" i="72" s="1"/>
  <c r="BI3" i="72" s="1"/>
  <c r="BJ3" i="72" s="1"/>
  <c r="BK3" i="72" s="1"/>
  <c r="BL3" i="72" s="1"/>
  <c r="BM3" i="72" s="1"/>
  <c r="BN3" i="72" s="1"/>
  <c r="BO3" i="72" s="1"/>
  <c r="BP3" i="72" s="1"/>
  <c r="BQ3" i="72" s="1"/>
  <c r="BR3" i="72" s="1"/>
  <c r="BS3" i="72" s="1"/>
  <c r="BT3" i="72" s="1"/>
  <c r="BU3" i="72" s="1"/>
  <c r="H29" i="72"/>
  <c r="H84" i="72"/>
  <c r="H85" i="72"/>
  <c r="G83" i="72"/>
  <c r="G89" i="72"/>
  <c r="G50" i="72"/>
  <c r="G81" i="72" s="1"/>
  <c r="K23" i="72"/>
  <c r="K11" i="72"/>
  <c r="J12" i="72"/>
  <c r="G30" i="72"/>
  <c r="J13" i="72"/>
  <c r="F31" i="72"/>
  <c r="G28" i="72" s="1"/>
  <c r="E19" i="72"/>
  <c r="E20" i="72" s="1"/>
  <c r="D77" i="72"/>
  <c r="D87" i="72"/>
  <c r="D86" i="72"/>
  <c r="D91" i="72" s="1"/>
  <c r="G39" i="72"/>
  <c r="H35" i="72" s="1"/>
  <c r="P10" i="57"/>
  <c r="E10" i="57"/>
  <c r="A11" i="57"/>
  <c r="J23" i="73" l="1"/>
  <c r="I29" i="73"/>
  <c r="I37" i="73"/>
  <c r="BE19" i="73"/>
  <c r="E15" i="73"/>
  <c r="D40" i="73"/>
  <c r="D38" i="73"/>
  <c r="D39" i="73"/>
  <c r="D44" i="73" s="1"/>
  <c r="D42" i="73"/>
  <c r="P19" i="73"/>
  <c r="F46" i="72"/>
  <c r="G43" i="72" s="1"/>
  <c r="G44" i="72" s="1"/>
  <c r="H39" i="72"/>
  <c r="I35" i="72" s="1"/>
  <c r="G31" i="72"/>
  <c r="H28" i="72" s="1"/>
  <c r="G82" i="72"/>
  <c r="F17" i="72"/>
  <c r="F14" i="72"/>
  <c r="E71" i="72"/>
  <c r="D90" i="72"/>
  <c r="E51" i="72" s="1"/>
  <c r="E56" i="72"/>
  <c r="E57" i="72" s="1"/>
  <c r="D88" i="72"/>
  <c r="E61" i="72"/>
  <c r="E62" i="72" s="1"/>
  <c r="L23" i="72"/>
  <c r="H89" i="72"/>
  <c r="H50" i="72"/>
  <c r="I50" i="72" s="1"/>
  <c r="H30" i="72"/>
  <c r="I42" i="72"/>
  <c r="K13" i="72"/>
  <c r="G25" i="72"/>
  <c r="H83" i="72"/>
  <c r="H68" i="72"/>
  <c r="L11" i="72"/>
  <c r="K12" i="72"/>
  <c r="A12" i="57"/>
  <c r="P11" i="57"/>
  <c r="E11" i="57"/>
  <c r="E8" i="73" l="1"/>
  <c r="E9" i="73" s="1"/>
  <c r="E32" i="73"/>
  <c r="E16" i="73"/>
  <c r="BF19" i="73"/>
  <c r="Q19" i="73"/>
  <c r="K23" i="73"/>
  <c r="J37" i="73"/>
  <c r="J29" i="73"/>
  <c r="G46" i="72"/>
  <c r="H43" i="72" s="1"/>
  <c r="H44" i="72" s="1"/>
  <c r="I72" i="72"/>
  <c r="H25" i="72"/>
  <c r="I25" i="72" s="1"/>
  <c r="J25" i="72" s="1"/>
  <c r="H82" i="72"/>
  <c r="J50" i="72"/>
  <c r="E77" i="72"/>
  <c r="E87" i="72"/>
  <c r="F19" i="72"/>
  <c r="F20" i="72" s="1"/>
  <c r="H31" i="72"/>
  <c r="I28" i="72" s="1"/>
  <c r="M23" i="72"/>
  <c r="L13" i="72"/>
  <c r="L12" i="72"/>
  <c r="M11" i="72"/>
  <c r="H81" i="72"/>
  <c r="E86" i="72"/>
  <c r="E91" i="72" s="1"/>
  <c r="A13" i="57"/>
  <c r="E12" i="57"/>
  <c r="P12" i="57"/>
  <c r="BG19" i="73" l="1"/>
  <c r="E30" i="73"/>
  <c r="F13" i="73"/>
  <c r="F14" i="73" s="1"/>
  <c r="E31" i="73"/>
  <c r="K37" i="73"/>
  <c r="L23" i="73"/>
  <c r="K29" i="73"/>
  <c r="R19" i="73"/>
  <c r="E43" i="73"/>
  <c r="F25" i="73" s="1"/>
  <c r="F6" i="73"/>
  <c r="H46" i="72"/>
  <c r="I43" i="72" s="1"/>
  <c r="I44" i="72" s="1"/>
  <c r="I46" i="72" s="1"/>
  <c r="J72" i="72"/>
  <c r="K50" i="72"/>
  <c r="G17" i="72"/>
  <c r="G14" i="72"/>
  <c r="E90" i="72"/>
  <c r="F51" i="72" s="1"/>
  <c r="E88" i="72"/>
  <c r="F61" i="72"/>
  <c r="F62" i="72" s="1"/>
  <c r="F56" i="72"/>
  <c r="F57" i="72" s="1"/>
  <c r="F71" i="72"/>
  <c r="M13" i="72"/>
  <c r="N23" i="72"/>
  <c r="M12" i="72"/>
  <c r="N11" i="72"/>
  <c r="K25" i="72"/>
  <c r="I30" i="72"/>
  <c r="P13" i="57"/>
  <c r="A14" i="57"/>
  <c r="E13" i="57"/>
  <c r="S19" i="73" l="1"/>
  <c r="M23" i="73"/>
  <c r="L29" i="73"/>
  <c r="L37" i="73"/>
  <c r="F15" i="73"/>
  <c r="E38" i="73"/>
  <c r="E39" i="73"/>
  <c r="E44" i="73" s="1"/>
  <c r="E40" i="73"/>
  <c r="E42" i="73"/>
  <c r="BH19" i="73"/>
  <c r="I45" i="72"/>
  <c r="I38" i="72" s="1"/>
  <c r="J43" i="72"/>
  <c r="K72" i="72"/>
  <c r="I37" i="72"/>
  <c r="I73" i="72" s="1"/>
  <c r="L50" i="72"/>
  <c r="L25" i="72"/>
  <c r="N12" i="72"/>
  <c r="O11" i="72"/>
  <c r="O23" i="72"/>
  <c r="N13" i="72"/>
  <c r="F77" i="72"/>
  <c r="F87" i="72"/>
  <c r="F86" i="72"/>
  <c r="F91" i="72" s="1"/>
  <c r="G19" i="72"/>
  <c r="G20" i="72" s="1"/>
  <c r="E14" i="57"/>
  <c r="A15" i="57"/>
  <c r="P14" i="57"/>
  <c r="F32" i="73" l="1"/>
  <c r="F8" i="73"/>
  <c r="F9" i="73" s="1"/>
  <c r="M37" i="73"/>
  <c r="M29" i="73"/>
  <c r="N23" i="73"/>
  <c r="F16" i="73"/>
  <c r="BI19" i="73"/>
  <c r="T19" i="73"/>
  <c r="I68" i="72"/>
  <c r="L72" i="72"/>
  <c r="I82" i="72"/>
  <c r="M50" i="72"/>
  <c r="H17" i="72"/>
  <c r="H14" i="72"/>
  <c r="O13" i="72"/>
  <c r="P23" i="72"/>
  <c r="M25" i="72"/>
  <c r="F90" i="72"/>
  <c r="G51" i="72" s="1"/>
  <c r="G71" i="72"/>
  <c r="G61" i="72"/>
  <c r="G62" i="72" s="1"/>
  <c r="G56" i="72"/>
  <c r="G57" i="72" s="1"/>
  <c r="F88" i="72"/>
  <c r="P11" i="72"/>
  <c r="O12" i="72"/>
  <c r="A16" i="57"/>
  <c r="P15" i="57"/>
  <c r="E15" i="57"/>
  <c r="U19" i="73" l="1"/>
  <c r="BJ19" i="73"/>
  <c r="F31" i="73"/>
  <c r="G13" i="73"/>
  <c r="G14" i="73" s="1"/>
  <c r="F30" i="73"/>
  <c r="N37" i="73"/>
  <c r="O23" i="73"/>
  <c r="N29" i="73"/>
  <c r="G6" i="73"/>
  <c r="F43" i="73"/>
  <c r="G25" i="73" s="1"/>
  <c r="I76" i="72"/>
  <c r="I85" i="72" s="1"/>
  <c r="I29" i="72"/>
  <c r="I31" i="72" s="1"/>
  <c r="J28" i="72" s="1"/>
  <c r="J30" i="72" s="1"/>
  <c r="J37" i="72" s="1"/>
  <c r="J73" i="72" s="1"/>
  <c r="M72" i="72"/>
  <c r="N50" i="72"/>
  <c r="Q23" i="72"/>
  <c r="G77" i="72"/>
  <c r="G87" i="72"/>
  <c r="P13" i="72"/>
  <c r="Q11" i="72"/>
  <c r="P12" i="72"/>
  <c r="G86" i="72"/>
  <c r="G91" i="72" s="1"/>
  <c r="N25" i="72"/>
  <c r="H19" i="72"/>
  <c r="H20" i="72" s="1"/>
  <c r="E16" i="57"/>
  <c r="P16" i="57"/>
  <c r="A17" i="57"/>
  <c r="V19" i="73" l="1"/>
  <c r="O37" i="73"/>
  <c r="P23" i="73"/>
  <c r="O29" i="73"/>
  <c r="F40" i="73"/>
  <c r="F38" i="73"/>
  <c r="F39" i="73"/>
  <c r="F44" i="73" s="1"/>
  <c r="F42" i="73"/>
  <c r="G15" i="73"/>
  <c r="BK19" i="73"/>
  <c r="N72" i="72"/>
  <c r="J82" i="72"/>
  <c r="O50" i="72"/>
  <c r="I17" i="72"/>
  <c r="I14" i="72"/>
  <c r="Q12" i="72"/>
  <c r="R11" i="72"/>
  <c r="Q13" i="72"/>
  <c r="G90" i="72"/>
  <c r="H51" i="72" s="1"/>
  <c r="G88" i="72"/>
  <c r="H61" i="72"/>
  <c r="H62" i="72" s="1"/>
  <c r="H56" i="72"/>
  <c r="H57" i="72" s="1"/>
  <c r="H71" i="72"/>
  <c r="O25" i="72"/>
  <c r="R23" i="72"/>
  <c r="P17" i="57"/>
  <c r="E17" i="57"/>
  <c r="A18" i="57"/>
  <c r="Q23" i="73" l="1"/>
  <c r="P29" i="73"/>
  <c r="P37" i="73"/>
  <c r="BL19" i="73"/>
  <c r="G8" i="73"/>
  <c r="G9" i="73" s="1"/>
  <c r="G32" i="73"/>
  <c r="W19" i="73"/>
  <c r="G16" i="73"/>
  <c r="O72" i="72"/>
  <c r="H86" i="72"/>
  <c r="H91" i="72" s="1"/>
  <c r="P50" i="72"/>
  <c r="R13" i="72"/>
  <c r="S23" i="72"/>
  <c r="P25" i="72"/>
  <c r="S11" i="72"/>
  <c r="R12" i="72"/>
  <c r="H77" i="72"/>
  <c r="H87" i="72"/>
  <c r="I81" i="72"/>
  <c r="J42" i="72"/>
  <c r="J44" i="72" s="1"/>
  <c r="J46" i="72" s="1"/>
  <c r="J45" i="72" s="1"/>
  <c r="J38" i="72" s="1"/>
  <c r="I39" i="72"/>
  <c r="J35" i="72" s="1"/>
  <c r="I19" i="72"/>
  <c r="I20" i="72" s="1"/>
  <c r="A19" i="57"/>
  <c r="H13" i="73" l="1"/>
  <c r="H14" i="73" s="1"/>
  <c r="G31" i="73"/>
  <c r="G30" i="73"/>
  <c r="X19" i="73"/>
  <c r="G43" i="73"/>
  <c r="H25" i="73" s="1"/>
  <c r="H6" i="73"/>
  <c r="BM19" i="73"/>
  <c r="Q37" i="73"/>
  <c r="R23" i="73"/>
  <c r="Q29" i="73"/>
  <c r="P72" i="72"/>
  <c r="Q50" i="72"/>
  <c r="J17" i="72"/>
  <c r="J14" i="72"/>
  <c r="Q25" i="72"/>
  <c r="T23" i="72"/>
  <c r="H90" i="72"/>
  <c r="I51" i="72" s="1"/>
  <c r="H88" i="72"/>
  <c r="I56" i="72"/>
  <c r="I57" i="72" s="1"/>
  <c r="I74" i="72" s="1"/>
  <c r="I71" i="72"/>
  <c r="I61" i="72"/>
  <c r="I62" i="72" s="1"/>
  <c r="I75" i="72" s="1"/>
  <c r="K43" i="72"/>
  <c r="T11" i="72"/>
  <c r="S12" i="72"/>
  <c r="S13" i="72"/>
  <c r="A20" i="57"/>
  <c r="BN19" i="73" l="1"/>
  <c r="G40" i="73"/>
  <c r="G38" i="73"/>
  <c r="G39" i="73"/>
  <c r="G44" i="73" s="1"/>
  <c r="G42" i="73"/>
  <c r="R37" i="73"/>
  <c r="R29" i="73"/>
  <c r="S23" i="73"/>
  <c r="H15" i="73"/>
  <c r="Q72" i="72"/>
  <c r="I84" i="72"/>
  <c r="I86" i="72"/>
  <c r="I91" i="72" s="1"/>
  <c r="R50" i="72"/>
  <c r="I83" i="72"/>
  <c r="I87" i="72"/>
  <c r="U23" i="72"/>
  <c r="J81" i="72"/>
  <c r="K42" i="72"/>
  <c r="K44" i="72" s="1"/>
  <c r="K46" i="72" s="1"/>
  <c r="K45" i="72" s="1"/>
  <c r="T12" i="72"/>
  <c r="U11" i="72"/>
  <c r="R25" i="72"/>
  <c r="I89" i="72"/>
  <c r="T13" i="72"/>
  <c r="I77" i="72"/>
  <c r="J20" i="72"/>
  <c r="J19" i="72"/>
  <c r="A21" i="57"/>
  <c r="H32" i="73" l="1"/>
  <c r="H8" i="73"/>
  <c r="H9" i="73" s="1"/>
  <c r="BO19" i="73"/>
  <c r="H16" i="73"/>
  <c r="S29" i="73"/>
  <c r="S37" i="73"/>
  <c r="T23" i="73"/>
  <c r="J68" i="72"/>
  <c r="J76" i="72" s="1"/>
  <c r="R72" i="72"/>
  <c r="S50" i="72"/>
  <c r="K17" i="72"/>
  <c r="K14" i="72"/>
  <c r="U13" i="72"/>
  <c r="U12" i="72"/>
  <c r="V11" i="72"/>
  <c r="I90" i="72"/>
  <c r="J51" i="72" s="1"/>
  <c r="J61" i="72"/>
  <c r="J62" i="72" s="1"/>
  <c r="J75" i="72" s="1"/>
  <c r="I88" i="72"/>
  <c r="J71" i="72"/>
  <c r="J56" i="72"/>
  <c r="J57" i="72" s="1"/>
  <c r="J74" i="72" s="1"/>
  <c r="L43" i="72"/>
  <c r="J39" i="72"/>
  <c r="K35" i="72" s="1"/>
  <c r="V23" i="72"/>
  <c r="S25" i="72"/>
  <c r="A22" i="57"/>
  <c r="T29" i="73" l="1"/>
  <c r="T37" i="73"/>
  <c r="U23" i="73"/>
  <c r="H31" i="73"/>
  <c r="H30" i="73"/>
  <c r="I13" i="73"/>
  <c r="I14" i="73" s="1"/>
  <c r="BP19" i="73"/>
  <c r="H43" i="73"/>
  <c r="I25" i="73" s="1"/>
  <c r="I6" i="73"/>
  <c r="J29" i="72"/>
  <c r="J31" i="72" s="1"/>
  <c r="K28" i="72" s="1"/>
  <c r="K30" i="72" s="1"/>
  <c r="K37" i="72" s="1"/>
  <c r="K73" i="72" s="1"/>
  <c r="S72" i="72"/>
  <c r="J85" i="72"/>
  <c r="T50" i="72"/>
  <c r="J84" i="72"/>
  <c r="J86" i="72"/>
  <c r="J91" i="72" s="1"/>
  <c r="W11" i="72"/>
  <c r="V12" i="72"/>
  <c r="K81" i="72"/>
  <c r="W23" i="72"/>
  <c r="T25" i="72"/>
  <c r="V13" i="72"/>
  <c r="J89" i="72"/>
  <c r="J83" i="72"/>
  <c r="J77" i="72"/>
  <c r="K19" i="72"/>
  <c r="K20" i="72" s="1"/>
  <c r="A23" i="57"/>
  <c r="BQ19" i="73" l="1"/>
  <c r="I15" i="73"/>
  <c r="H39" i="73"/>
  <c r="H44" i="73" s="1"/>
  <c r="H38" i="73"/>
  <c r="H40" i="73"/>
  <c r="H42" i="73"/>
  <c r="U29" i="73"/>
  <c r="V23" i="73"/>
  <c r="U37" i="73"/>
  <c r="K38" i="72"/>
  <c r="K68" i="72" s="1"/>
  <c r="K76" i="72" s="1"/>
  <c r="T72" i="72"/>
  <c r="J87" i="72"/>
  <c r="K82" i="72"/>
  <c r="U50" i="72"/>
  <c r="L17" i="72"/>
  <c r="L14" i="72"/>
  <c r="W13" i="72"/>
  <c r="U25" i="72"/>
  <c r="K56" i="72"/>
  <c r="K57" i="72" s="1"/>
  <c r="K74" i="72" s="1"/>
  <c r="K71" i="72"/>
  <c r="J88" i="72"/>
  <c r="K61" i="72"/>
  <c r="K62" i="72" s="1"/>
  <c r="K75" i="72" s="1"/>
  <c r="J90" i="72"/>
  <c r="K51" i="72" s="1"/>
  <c r="X11" i="72"/>
  <c r="W12" i="72"/>
  <c r="X23" i="72"/>
  <c r="A24" i="57"/>
  <c r="V29" i="73" l="1"/>
  <c r="V37" i="73"/>
  <c r="W23" i="73"/>
  <c r="I8" i="73"/>
  <c r="I9" i="73" s="1"/>
  <c r="I32" i="73"/>
  <c r="I16" i="73"/>
  <c r="BR19" i="73"/>
  <c r="K39" i="72"/>
  <c r="L35" i="72" s="1"/>
  <c r="K29" i="72"/>
  <c r="K31" i="72" s="1"/>
  <c r="L28" i="72" s="1"/>
  <c r="L30" i="72" s="1"/>
  <c r="U72" i="72"/>
  <c r="K89" i="72"/>
  <c r="L42" i="72"/>
  <c r="L44" i="72" s="1"/>
  <c r="L46" i="72" s="1"/>
  <c r="L45" i="72" s="1"/>
  <c r="K84" i="72"/>
  <c r="K87" i="72"/>
  <c r="V50" i="72"/>
  <c r="Y11" i="72"/>
  <c r="X12" i="72"/>
  <c r="Y23" i="72"/>
  <c r="L81" i="72"/>
  <c r="K83" i="72"/>
  <c r="V25" i="72"/>
  <c r="X13" i="72"/>
  <c r="K86" i="72"/>
  <c r="K91" i="72" s="1"/>
  <c r="K77" i="72"/>
  <c r="L19" i="72"/>
  <c r="L20" i="72" s="1"/>
  <c r="A25" i="57"/>
  <c r="BS19" i="73" l="1"/>
  <c r="J13" i="73"/>
  <c r="J14" i="73" s="1"/>
  <c r="I31" i="73"/>
  <c r="I30" i="73"/>
  <c r="I43" i="73"/>
  <c r="J25" i="73" s="1"/>
  <c r="J6" i="73"/>
  <c r="X23" i="73"/>
  <c r="W37" i="73"/>
  <c r="W29" i="73"/>
  <c r="V72" i="72"/>
  <c r="L37" i="72"/>
  <c r="L73" i="72" s="1"/>
  <c r="W50" i="72"/>
  <c r="K85" i="72"/>
  <c r="M43" i="72"/>
  <c r="M17" i="72"/>
  <c r="M14" i="72"/>
  <c r="Y13" i="72"/>
  <c r="Z23" i="72"/>
  <c r="W25" i="72"/>
  <c r="Z11" i="72"/>
  <c r="Y12" i="72"/>
  <c r="L61" i="72"/>
  <c r="L62" i="72" s="1"/>
  <c r="L75" i="72" s="1"/>
  <c r="K88" i="72"/>
  <c r="K90" i="72"/>
  <c r="L51" i="72" s="1"/>
  <c r="L56" i="72"/>
  <c r="L57" i="72" s="1"/>
  <c r="L74" i="72" s="1"/>
  <c r="L71" i="72"/>
  <c r="A26" i="57"/>
  <c r="Y23" i="73" l="1"/>
  <c r="X37" i="73"/>
  <c r="X29" i="73"/>
  <c r="I38" i="73"/>
  <c r="I40" i="73"/>
  <c r="I39" i="73"/>
  <c r="I44" i="73" s="1"/>
  <c r="I42" i="73"/>
  <c r="J15" i="73"/>
  <c r="J16" i="73" s="1"/>
  <c r="BT19" i="73"/>
  <c r="W72" i="72"/>
  <c r="L82" i="72"/>
  <c r="L38" i="72"/>
  <c r="M42" i="72"/>
  <c r="M44" i="72" s="1"/>
  <c r="M46" i="72" s="1"/>
  <c r="M45" i="72" s="1"/>
  <c r="L84" i="72"/>
  <c r="X50" i="72"/>
  <c r="L83" i="72"/>
  <c r="AA23" i="72"/>
  <c r="Z12" i="72"/>
  <c r="AA11" i="72"/>
  <c r="M81" i="72"/>
  <c r="Z13" i="72"/>
  <c r="X25" i="72"/>
  <c r="M19" i="72"/>
  <c r="M20" i="72" s="1"/>
  <c r="A27" i="57"/>
  <c r="J30" i="73" l="1"/>
  <c r="J31" i="73"/>
  <c r="K13" i="73"/>
  <c r="K14" i="73" s="1"/>
  <c r="BU19" i="73"/>
  <c r="Z23" i="73"/>
  <c r="Y37" i="73"/>
  <c r="Y29" i="73"/>
  <c r="J8" i="73"/>
  <c r="J9" i="73" s="1"/>
  <c r="J32" i="73"/>
  <c r="L39" i="72"/>
  <c r="M35" i="72" s="1"/>
  <c r="X72" i="72"/>
  <c r="N43" i="72"/>
  <c r="Y50" i="72"/>
  <c r="L29" i="72"/>
  <c r="L31" i="72" s="1"/>
  <c r="M28" i="72" s="1"/>
  <c r="M30" i="72" s="1"/>
  <c r="M37" i="72" s="1"/>
  <c r="M73" i="72" s="1"/>
  <c r="N17" i="72"/>
  <c r="N14" i="72"/>
  <c r="Y25" i="72"/>
  <c r="AA13" i="72"/>
  <c r="AB11" i="72"/>
  <c r="AA12" i="72"/>
  <c r="AB23" i="72"/>
  <c r="A28" i="57"/>
  <c r="J43" i="73" l="1"/>
  <c r="K25" i="73" s="1"/>
  <c r="K6" i="73"/>
  <c r="Z29" i="73"/>
  <c r="Z37" i="73"/>
  <c r="AA23" i="73"/>
  <c r="K15" i="73"/>
  <c r="J38" i="73"/>
  <c r="J40" i="73"/>
  <c r="J39" i="73"/>
  <c r="J44" i="73" s="1"/>
  <c r="J42" i="73"/>
  <c r="Y72" i="72"/>
  <c r="M38" i="72"/>
  <c r="N42" i="72"/>
  <c r="N44" i="72" s="1"/>
  <c r="N46" i="72" s="1"/>
  <c r="N45" i="72" s="1"/>
  <c r="M82" i="72"/>
  <c r="L68" i="72"/>
  <c r="L76" i="72" s="1"/>
  <c r="L86" i="72"/>
  <c r="L91" i="72" s="1"/>
  <c r="Z50" i="72"/>
  <c r="AC23" i="72"/>
  <c r="AC11" i="72"/>
  <c r="AB12" i="72"/>
  <c r="N81" i="72"/>
  <c r="Z25" i="72"/>
  <c r="AB13" i="72"/>
  <c r="N19" i="72"/>
  <c r="N20" i="72" s="1"/>
  <c r="A29" i="57"/>
  <c r="K32" i="73" l="1"/>
  <c r="K8" i="73"/>
  <c r="AA37" i="73"/>
  <c r="AA29" i="73"/>
  <c r="AB23" i="73"/>
  <c r="K9" i="73"/>
  <c r="K16" i="73"/>
  <c r="M68" i="72"/>
  <c r="L89" i="72"/>
  <c r="L77" i="72"/>
  <c r="Z72" i="72"/>
  <c r="M29" i="72"/>
  <c r="M31" i="72" s="1"/>
  <c r="N28" i="72" s="1"/>
  <c r="N30" i="72" s="1"/>
  <c r="M39" i="72"/>
  <c r="N35" i="72" s="1"/>
  <c r="O43" i="72"/>
  <c r="AA50" i="72"/>
  <c r="L87" i="72"/>
  <c r="O17" i="72"/>
  <c r="O14" i="72"/>
  <c r="AA25" i="72"/>
  <c r="AC12" i="72"/>
  <c r="AD11" i="72"/>
  <c r="AD23" i="72"/>
  <c r="AC13" i="72"/>
  <c r="A30" i="57"/>
  <c r="K30" i="73" l="1"/>
  <c r="K31" i="73"/>
  <c r="L13" i="73"/>
  <c r="L14" i="73" s="1"/>
  <c r="K43" i="73"/>
  <c r="L25" i="73" s="1"/>
  <c r="L6" i="73"/>
  <c r="AB29" i="73"/>
  <c r="AB37" i="73"/>
  <c r="AC23" i="73"/>
  <c r="M76" i="72"/>
  <c r="M85" i="72" s="1"/>
  <c r="M71" i="72"/>
  <c r="M56" i="72"/>
  <c r="M57" i="72" s="1"/>
  <c r="M74" i="72" s="1"/>
  <c r="L90" i="72"/>
  <c r="M51" i="72" s="1"/>
  <c r="M61" i="72"/>
  <c r="M62" i="72" s="1"/>
  <c r="M75" i="72" s="1"/>
  <c r="M84" i="72" s="1"/>
  <c r="L88" i="72"/>
  <c r="AA72" i="72"/>
  <c r="N37" i="72"/>
  <c r="N73" i="72" s="1"/>
  <c r="L85" i="72"/>
  <c r="AB50" i="72"/>
  <c r="O81" i="72"/>
  <c r="AD13" i="72"/>
  <c r="AB25" i="72"/>
  <c r="AE23" i="72"/>
  <c r="AE11" i="72"/>
  <c r="AD12" i="72"/>
  <c r="O19" i="72"/>
  <c r="O20" i="72" s="1"/>
  <c r="A31" i="57"/>
  <c r="AD23" i="73" l="1"/>
  <c r="AC37" i="73"/>
  <c r="AC29" i="73"/>
  <c r="L15" i="73"/>
  <c r="K38" i="73"/>
  <c r="K40" i="73"/>
  <c r="K39" i="73"/>
  <c r="K44" i="73" s="1"/>
  <c r="K42" i="73"/>
  <c r="N38" i="72"/>
  <c r="N68" i="72" s="1"/>
  <c r="N76" i="72" s="1"/>
  <c r="M87" i="72"/>
  <c r="M86" i="72"/>
  <c r="M91" i="72" s="1"/>
  <c r="M83" i="72"/>
  <c r="M89" i="72"/>
  <c r="M77" i="72"/>
  <c r="AB72" i="72"/>
  <c r="O42" i="72"/>
  <c r="O44" i="72" s="1"/>
  <c r="N82" i="72"/>
  <c r="AC50" i="72"/>
  <c r="P17" i="72"/>
  <c r="P14" i="72"/>
  <c r="AF23" i="72"/>
  <c r="AF11" i="72"/>
  <c r="AE12" i="72"/>
  <c r="AE13" i="72"/>
  <c r="AC25" i="72"/>
  <c r="A32" i="57"/>
  <c r="L32" i="73" l="1"/>
  <c r="L8" i="73"/>
  <c r="L9" i="73" s="1"/>
  <c r="L16" i="73"/>
  <c r="AD37" i="73"/>
  <c r="AE23" i="73"/>
  <c r="AD29" i="73"/>
  <c r="N29" i="72"/>
  <c r="N31" i="72" s="1"/>
  <c r="O28" i="72" s="1"/>
  <c r="O30" i="72" s="1"/>
  <c r="O37" i="72" s="1"/>
  <c r="O73" i="72" s="1"/>
  <c r="N39" i="72"/>
  <c r="O35" i="72" s="1"/>
  <c r="O46" i="72"/>
  <c r="O45" i="72" s="1"/>
  <c r="N61" i="72"/>
  <c r="N62" i="72" s="1"/>
  <c r="N75" i="72" s="1"/>
  <c r="N84" i="72" s="1"/>
  <c r="M90" i="72"/>
  <c r="N51" i="72" s="1"/>
  <c r="M88" i="72"/>
  <c r="N56" i="72"/>
  <c r="N57" i="72" s="1"/>
  <c r="N74" i="72" s="1"/>
  <c r="N71" i="72"/>
  <c r="AC72" i="72"/>
  <c r="AD50" i="72"/>
  <c r="AD25" i="72"/>
  <c r="AF13" i="72"/>
  <c r="AF12" i="72"/>
  <c r="AG11" i="72"/>
  <c r="AG23" i="72"/>
  <c r="P81" i="72"/>
  <c r="P19" i="72"/>
  <c r="P20" i="72" s="1"/>
  <c r="A33" i="57"/>
  <c r="AE37" i="73" l="1"/>
  <c r="AF23" i="73"/>
  <c r="AE29" i="73"/>
  <c r="L31" i="73"/>
  <c r="L30" i="73"/>
  <c r="M13" i="73"/>
  <c r="M14" i="73" s="1"/>
  <c r="L43" i="73"/>
  <c r="M25" i="73" s="1"/>
  <c r="M6" i="73"/>
  <c r="O38" i="72"/>
  <c r="O68" i="72" s="1"/>
  <c r="O76" i="72" s="1"/>
  <c r="P43" i="72"/>
  <c r="N87" i="72"/>
  <c r="N86" i="72"/>
  <c r="N91" i="72" s="1"/>
  <c r="N77" i="72"/>
  <c r="N83" i="72"/>
  <c r="N89" i="72"/>
  <c r="AD72" i="72"/>
  <c r="O82" i="72"/>
  <c r="P42" i="72"/>
  <c r="N85" i="72"/>
  <c r="AE50" i="72"/>
  <c r="Q17" i="72"/>
  <c r="Q14" i="72"/>
  <c r="AH23" i="72"/>
  <c r="AE25" i="72"/>
  <c r="AG12" i="72"/>
  <c r="AH11" i="72"/>
  <c r="AG13" i="72"/>
  <c r="A34" i="57"/>
  <c r="M15" i="73" l="1"/>
  <c r="L40" i="73"/>
  <c r="L38" i="73"/>
  <c r="L39" i="73"/>
  <c r="L44" i="73" s="1"/>
  <c r="L42" i="73"/>
  <c r="AF29" i="73"/>
  <c r="AF37" i="73"/>
  <c r="AG23" i="73"/>
  <c r="O39" i="72"/>
  <c r="P35" i="72" s="1"/>
  <c r="O29" i="72"/>
  <c r="O31" i="72" s="1"/>
  <c r="P28" i="72" s="1"/>
  <c r="P30" i="72" s="1"/>
  <c r="P44" i="72"/>
  <c r="P46" i="72" s="1"/>
  <c r="O61" i="72"/>
  <c r="O62" i="72" s="1"/>
  <c r="O75" i="72" s="1"/>
  <c r="O84" i="72" s="1"/>
  <c r="O71" i="72"/>
  <c r="O56" i="72"/>
  <c r="O57" i="72" s="1"/>
  <c r="O74" i="72" s="1"/>
  <c r="N90" i="72"/>
  <c r="O51" i="72" s="1"/>
  <c r="N88" i="72"/>
  <c r="AE72" i="72"/>
  <c r="AF50" i="72"/>
  <c r="AH13" i="72"/>
  <c r="AF25" i="72"/>
  <c r="Q81" i="72"/>
  <c r="AI23" i="72"/>
  <c r="AI11" i="72"/>
  <c r="AH12" i="72"/>
  <c r="Q19" i="72"/>
  <c r="Q20" i="72" s="1"/>
  <c r="A35" i="57"/>
  <c r="AG29" i="73" l="1"/>
  <c r="AG37" i="73"/>
  <c r="AH23" i="73"/>
  <c r="M32" i="73"/>
  <c r="M8" i="73"/>
  <c r="M9" i="73" s="1"/>
  <c r="M16" i="73"/>
  <c r="Q43" i="72"/>
  <c r="P45" i="72"/>
  <c r="O87" i="72"/>
  <c r="O86" i="72"/>
  <c r="O91" i="72" s="1"/>
  <c r="O77" i="72"/>
  <c r="O83" i="72"/>
  <c r="O89" i="72"/>
  <c r="AF72" i="72"/>
  <c r="P37" i="72"/>
  <c r="AG50" i="72"/>
  <c r="O85" i="72"/>
  <c r="R17" i="72"/>
  <c r="R14" i="72"/>
  <c r="AJ23" i="72"/>
  <c r="AI12" i="72"/>
  <c r="AJ11" i="72"/>
  <c r="AG25" i="72"/>
  <c r="AI13" i="72"/>
  <c r="A36" i="57"/>
  <c r="M30" i="73" l="1"/>
  <c r="N13" i="73"/>
  <c r="N14" i="73" s="1"/>
  <c r="M31" i="73"/>
  <c r="M43" i="73"/>
  <c r="N25" i="73" s="1"/>
  <c r="N6" i="73"/>
  <c r="AH37" i="73"/>
  <c r="AI23" i="73"/>
  <c r="AH29" i="73"/>
  <c r="P38" i="72"/>
  <c r="P68" i="72" s="1"/>
  <c r="P76" i="72" s="1"/>
  <c r="P85" i="72" s="1"/>
  <c r="Q42" i="72"/>
  <c r="Q44" i="72" s="1"/>
  <c r="P73" i="72"/>
  <c r="O88" i="72"/>
  <c r="P61" i="72"/>
  <c r="P62" i="72" s="1"/>
  <c r="P75" i="72" s="1"/>
  <c r="P84" i="72" s="1"/>
  <c r="P71" i="72"/>
  <c r="P56" i="72"/>
  <c r="P57" i="72" s="1"/>
  <c r="P74" i="72" s="1"/>
  <c r="O90" i="72"/>
  <c r="P51" i="72" s="1"/>
  <c r="AG72" i="72"/>
  <c r="P82" i="72"/>
  <c r="AH50" i="72"/>
  <c r="AK23" i="72"/>
  <c r="AJ13" i="72"/>
  <c r="AK11" i="72"/>
  <c r="AJ12" i="72"/>
  <c r="R81" i="72"/>
  <c r="AH25" i="72"/>
  <c r="R19" i="72"/>
  <c r="R20" i="72" s="1"/>
  <c r="A37" i="57"/>
  <c r="AI29" i="73" l="1"/>
  <c r="AI37" i="73"/>
  <c r="AJ23" i="73"/>
  <c r="N15" i="73"/>
  <c r="M40" i="73"/>
  <c r="M38" i="73"/>
  <c r="M39" i="73"/>
  <c r="M44" i="73" s="1"/>
  <c r="M42" i="73"/>
  <c r="P39" i="72"/>
  <c r="Q35" i="72" s="1"/>
  <c r="P29" i="72"/>
  <c r="P31" i="72" s="1"/>
  <c r="Q28" i="72" s="1"/>
  <c r="Q30" i="72" s="1"/>
  <c r="Q37" i="72" s="1"/>
  <c r="Q73" i="72" s="1"/>
  <c r="Q46" i="72"/>
  <c r="P77" i="72"/>
  <c r="P88" i="72" s="1"/>
  <c r="P89" i="72"/>
  <c r="P86" i="72"/>
  <c r="P91" i="72" s="1"/>
  <c r="P83" i="72"/>
  <c r="P87" i="72"/>
  <c r="AH72" i="72"/>
  <c r="R42" i="72"/>
  <c r="Q82" i="72"/>
  <c r="AI50" i="72"/>
  <c r="S17" i="72"/>
  <c r="S14" i="72"/>
  <c r="AK13" i="72"/>
  <c r="AI25" i="72"/>
  <c r="AL11" i="72"/>
  <c r="AK12" i="72"/>
  <c r="AL23" i="72"/>
  <c r="B32" i="16"/>
  <c r="BM2" i="71"/>
  <c r="BM4" i="71" s="1"/>
  <c r="BN2" i="71"/>
  <c r="BN4" i="71" s="1"/>
  <c r="BO2" i="71"/>
  <c r="BP2" i="71"/>
  <c r="BQ2" i="71"/>
  <c r="BQ13" i="71" s="1"/>
  <c r="BR2" i="71"/>
  <c r="BR4" i="71" s="1"/>
  <c r="BS2" i="71"/>
  <c r="BS13" i="71" s="1"/>
  <c r="BT2" i="71"/>
  <c r="BT13" i="71" s="1"/>
  <c r="BU2" i="71"/>
  <c r="BU4" i="71" s="1"/>
  <c r="BV2" i="71"/>
  <c r="BV4" i="71" s="1"/>
  <c r="BO4" i="71"/>
  <c r="BP4" i="71"/>
  <c r="BM13" i="71"/>
  <c r="BN13" i="71"/>
  <c r="BO13" i="71"/>
  <c r="BP13" i="71"/>
  <c r="BR13" i="71"/>
  <c r="AI2" i="71"/>
  <c r="AI4" i="71" s="1"/>
  <c r="AJ2" i="71"/>
  <c r="AJ13" i="71" s="1"/>
  <c r="AK2" i="71"/>
  <c r="AL2" i="71"/>
  <c r="AM2" i="71"/>
  <c r="AN2" i="71"/>
  <c r="AO2" i="71"/>
  <c r="AO4" i="71" s="1"/>
  <c r="AP2" i="71"/>
  <c r="AP13" i="71" s="1"/>
  <c r="AQ2" i="71"/>
  <c r="AR2" i="71"/>
  <c r="AS2" i="71"/>
  <c r="AT2" i="71"/>
  <c r="AU2" i="71"/>
  <c r="AU4" i="71" s="1"/>
  <c r="AV2" i="71"/>
  <c r="AV13" i="71" s="1"/>
  <c r="AW2" i="71"/>
  <c r="AX2" i="71"/>
  <c r="AX4" i="71" s="1"/>
  <c r="AY2" i="71"/>
  <c r="AY4" i="71" s="1"/>
  <c r="AZ2" i="71"/>
  <c r="AZ4" i="71" s="1"/>
  <c r="BA2" i="71"/>
  <c r="BA4" i="71" s="1"/>
  <c r="BB2" i="71"/>
  <c r="BB13" i="71" s="1"/>
  <c r="BC2" i="71"/>
  <c r="BD2" i="71"/>
  <c r="BE2" i="71"/>
  <c r="BE4" i="71" s="1"/>
  <c r="BF2" i="71"/>
  <c r="BF4" i="71" s="1"/>
  <c r="BG2" i="71"/>
  <c r="BG4" i="71" s="1"/>
  <c r="BH2" i="71"/>
  <c r="BH4" i="71" s="1"/>
  <c r="BI2" i="71"/>
  <c r="BJ2" i="71"/>
  <c r="BJ4" i="71" s="1"/>
  <c r="BK2" i="71"/>
  <c r="BK4" i="71" s="1"/>
  <c r="BL2" i="71"/>
  <c r="BL4" i="71" s="1"/>
  <c r="AK4" i="71"/>
  <c r="AQ4" i="71"/>
  <c r="AR4" i="71"/>
  <c r="AS4" i="71"/>
  <c r="AT4" i="71"/>
  <c r="AW4" i="71"/>
  <c r="BC4" i="71"/>
  <c r="BD4" i="71"/>
  <c r="BI4" i="71"/>
  <c r="AI13" i="71"/>
  <c r="AK13" i="71"/>
  <c r="AL13" i="71"/>
  <c r="AM13" i="71"/>
  <c r="AN13" i="71"/>
  <c r="AO13" i="71"/>
  <c r="AQ13" i="71"/>
  <c r="AR13" i="71"/>
  <c r="AS13" i="71"/>
  <c r="AT13" i="71"/>
  <c r="AU13" i="71"/>
  <c r="AW13" i="71"/>
  <c r="AX13" i="71"/>
  <c r="AY13" i="71"/>
  <c r="AZ13" i="71"/>
  <c r="BA13" i="71"/>
  <c r="BC13" i="71"/>
  <c r="BD13" i="71"/>
  <c r="BE13" i="71"/>
  <c r="BF13" i="71"/>
  <c r="BG13" i="71"/>
  <c r="BI13" i="71"/>
  <c r="BJ13" i="71"/>
  <c r="BK13" i="71"/>
  <c r="BL13" i="71"/>
  <c r="AH13" i="71"/>
  <c r="AG13" i="71"/>
  <c r="AE13" i="71"/>
  <c r="AB13" i="71"/>
  <c r="AA13" i="71"/>
  <c r="Y13" i="71"/>
  <c r="V13" i="71"/>
  <c r="U13" i="71"/>
  <c r="S13" i="71"/>
  <c r="P13" i="71"/>
  <c r="O13" i="71"/>
  <c r="M13" i="71"/>
  <c r="J13" i="71"/>
  <c r="I13" i="71"/>
  <c r="G13" i="71"/>
  <c r="D13" i="71"/>
  <c r="C13" i="71"/>
  <c r="AF4" i="71"/>
  <c r="AE4" i="71"/>
  <c r="AC4" i="71"/>
  <c r="Z4" i="71"/>
  <c r="Y4" i="71"/>
  <c r="W4" i="71"/>
  <c r="T4" i="71"/>
  <c r="S4" i="71"/>
  <c r="Q4" i="71"/>
  <c r="N4" i="71"/>
  <c r="M4" i="71"/>
  <c r="K4" i="71"/>
  <c r="H4" i="71"/>
  <c r="G4" i="71"/>
  <c r="E4" i="71"/>
  <c r="D2" i="71"/>
  <c r="D4" i="71" s="1"/>
  <c r="E2" i="71"/>
  <c r="E13" i="71" s="1"/>
  <c r="F2" i="71"/>
  <c r="F13" i="71" s="1"/>
  <c r="G2" i="71"/>
  <c r="H2" i="71"/>
  <c r="H13" i="71" s="1"/>
  <c r="I2" i="71"/>
  <c r="I4" i="71" s="1"/>
  <c r="J2" i="71"/>
  <c r="J4" i="71" s="1"/>
  <c r="K2" i="71"/>
  <c r="K13" i="71" s="1"/>
  <c r="L2" i="71"/>
  <c r="L4" i="71" s="1"/>
  <c r="M2" i="71"/>
  <c r="N2" i="71"/>
  <c r="N13" i="71" s="1"/>
  <c r="O2" i="71"/>
  <c r="O4" i="71" s="1"/>
  <c r="P2" i="71"/>
  <c r="P4" i="71" s="1"/>
  <c r="Q2" i="71"/>
  <c r="Q13" i="71" s="1"/>
  <c r="R2" i="71"/>
  <c r="R13" i="71" s="1"/>
  <c r="S2" i="71"/>
  <c r="T2" i="71"/>
  <c r="T13" i="71" s="1"/>
  <c r="U2" i="71"/>
  <c r="U4" i="71" s="1"/>
  <c r="V2" i="71"/>
  <c r="V4" i="71" s="1"/>
  <c r="W2" i="71"/>
  <c r="W13" i="71" s="1"/>
  <c r="X2" i="71"/>
  <c r="X4" i="71" s="1"/>
  <c r="Y2" i="71"/>
  <c r="Z2" i="71"/>
  <c r="Z13" i="71" s="1"/>
  <c r="AA2" i="71"/>
  <c r="AA4" i="71" s="1"/>
  <c r="AB2" i="71"/>
  <c r="AB4" i="71" s="1"/>
  <c r="AC2" i="71"/>
  <c r="AC13" i="71" s="1"/>
  <c r="AD2" i="71"/>
  <c r="AD13" i="71" s="1"/>
  <c r="AE2" i="71"/>
  <c r="AF2" i="71"/>
  <c r="AF13" i="71" s="1"/>
  <c r="AG2" i="71"/>
  <c r="AG4" i="71" s="1"/>
  <c r="AH2" i="71"/>
  <c r="AH4" i="71" s="1"/>
  <c r="C2" i="71"/>
  <c r="A17" i="30"/>
  <c r="A16" i="30"/>
  <c r="A15" i="30"/>
  <c r="A14" i="30"/>
  <c r="G20" i="52"/>
  <c r="H20" i="52"/>
  <c r="I20" i="52"/>
  <c r="J20" i="52"/>
  <c r="K20" i="52"/>
  <c r="L20" i="52"/>
  <c r="M20" i="52"/>
  <c r="N20" i="52"/>
  <c r="O20" i="52"/>
  <c r="P20" i="52"/>
  <c r="Q20" i="52"/>
  <c r="R20" i="52"/>
  <c r="A2" i="54"/>
  <c r="A83" i="2"/>
  <c r="A2" i="51"/>
  <c r="A44" i="67"/>
  <c r="A43" i="67"/>
  <c r="A42" i="67"/>
  <c r="A41" i="67"/>
  <c r="A40" i="67"/>
  <c r="A39" i="67"/>
  <c r="A38" i="67"/>
  <c r="A37" i="67"/>
  <c r="BO44" i="67"/>
  <c r="A33" i="67"/>
  <c r="A32" i="67"/>
  <c r="A31" i="67"/>
  <c r="A30" i="67"/>
  <c r="A29" i="67"/>
  <c r="A28" i="67"/>
  <c r="A27" i="67"/>
  <c r="A26" i="67"/>
  <c r="A23" i="67"/>
  <c r="BU21" i="67"/>
  <c r="BT21" i="67"/>
  <c r="AR17" i="67"/>
  <c r="AI17" i="67"/>
  <c r="BC16" i="67"/>
  <c r="BA16" i="67"/>
  <c r="AZ16" i="67"/>
  <c r="P16" i="67"/>
  <c r="A22" i="67"/>
  <c r="A21" i="67"/>
  <c r="A20" i="67"/>
  <c r="A19" i="67"/>
  <c r="A18" i="67"/>
  <c r="A17" i="67"/>
  <c r="A16" i="67"/>
  <c r="A15" i="67"/>
  <c r="AZ11" i="67"/>
  <c r="J11" i="67"/>
  <c r="Z8" i="67"/>
  <c r="Y8" i="67"/>
  <c r="G5" i="67"/>
  <c r="F5" i="67"/>
  <c r="AR4" i="67"/>
  <c r="Q4" i="67"/>
  <c r="F4" i="67"/>
  <c r="A11" i="67"/>
  <c r="A10" i="67"/>
  <c r="A9" i="67"/>
  <c r="A8" i="67"/>
  <c r="A7" i="67"/>
  <c r="A6" i="67"/>
  <c r="B1" i="67"/>
  <c r="BA43" i="67" s="1"/>
  <c r="A5" i="67"/>
  <c r="A4" i="67"/>
  <c r="B67" i="66"/>
  <c r="C71" i="18"/>
  <c r="C70" i="18"/>
  <c r="C43" i="66"/>
  <c r="D43" i="66" s="1"/>
  <c r="C42" i="66"/>
  <c r="D42" i="66" s="1"/>
  <c r="E42" i="66" s="1"/>
  <c r="F42" i="66" s="1"/>
  <c r="G42" i="66" s="1"/>
  <c r="H42" i="66" s="1"/>
  <c r="I42" i="66" s="1"/>
  <c r="J42" i="66" s="1"/>
  <c r="K42" i="66" s="1"/>
  <c r="L42" i="66" s="1"/>
  <c r="M42" i="66" s="1"/>
  <c r="N42" i="66" s="1"/>
  <c r="O42" i="66" s="1"/>
  <c r="P42" i="66" s="1"/>
  <c r="Q42" i="66" s="1"/>
  <c r="R42" i="66" s="1"/>
  <c r="S42" i="66" s="1"/>
  <c r="T42" i="66" s="1"/>
  <c r="U42" i="66" s="1"/>
  <c r="V42" i="66" s="1"/>
  <c r="W42" i="66" s="1"/>
  <c r="X42" i="66" s="1"/>
  <c r="Y42" i="66" s="1"/>
  <c r="Z42" i="66" s="1"/>
  <c r="AA42" i="66" s="1"/>
  <c r="AB42" i="66" s="1"/>
  <c r="AC42" i="66" s="1"/>
  <c r="AD42" i="66" s="1"/>
  <c r="AE42" i="66" s="1"/>
  <c r="AF42" i="66" s="1"/>
  <c r="AG42" i="66" s="1"/>
  <c r="AH42" i="66" s="1"/>
  <c r="AI42" i="66" s="1"/>
  <c r="AJ42" i="66" s="1"/>
  <c r="AK42" i="66" s="1"/>
  <c r="AL42" i="66" s="1"/>
  <c r="AM42" i="66" s="1"/>
  <c r="AN42" i="66" s="1"/>
  <c r="AO42" i="66" s="1"/>
  <c r="AP42" i="66" s="1"/>
  <c r="AQ42" i="66" s="1"/>
  <c r="AR42" i="66" s="1"/>
  <c r="AS42" i="66" s="1"/>
  <c r="AT42" i="66" s="1"/>
  <c r="AU42" i="66" s="1"/>
  <c r="AV42" i="66" s="1"/>
  <c r="AW42" i="66" s="1"/>
  <c r="AX42" i="66" s="1"/>
  <c r="AY42" i="66" s="1"/>
  <c r="AZ42" i="66" s="1"/>
  <c r="BA42" i="66" s="1"/>
  <c r="BB42" i="66" s="1"/>
  <c r="BC42" i="66" s="1"/>
  <c r="BD42" i="66" s="1"/>
  <c r="BE42" i="66" s="1"/>
  <c r="BF42" i="66" s="1"/>
  <c r="BG42" i="66" s="1"/>
  <c r="BH42" i="66" s="1"/>
  <c r="BI42" i="66" s="1"/>
  <c r="BJ42" i="66" s="1"/>
  <c r="BK42" i="66" s="1"/>
  <c r="BL42" i="66" s="1"/>
  <c r="BM42" i="66" s="1"/>
  <c r="BN42" i="66" s="1"/>
  <c r="BO42" i="66" s="1"/>
  <c r="BP42" i="66" s="1"/>
  <c r="BQ42" i="66" s="1"/>
  <c r="BR42" i="66" s="1"/>
  <c r="BS42" i="66" s="1"/>
  <c r="BT42" i="66" s="1"/>
  <c r="BU42" i="66" s="1"/>
  <c r="C41" i="66"/>
  <c r="D41" i="66" s="1"/>
  <c r="E41" i="66" s="1"/>
  <c r="F41" i="66" s="1"/>
  <c r="A43" i="66"/>
  <c r="A48" i="66" s="1"/>
  <c r="A42" i="66"/>
  <c r="A47" i="66" s="1"/>
  <c r="A41" i="66"/>
  <c r="A46" i="66" s="1"/>
  <c r="B53" i="66"/>
  <c r="C17" i="66"/>
  <c r="C16" i="66"/>
  <c r="D16" i="66" s="1"/>
  <c r="E16" i="66" s="1"/>
  <c r="F16" i="66" s="1"/>
  <c r="G16" i="66" s="1"/>
  <c r="H16" i="66" s="1"/>
  <c r="I16" i="66" s="1"/>
  <c r="J16" i="66" s="1"/>
  <c r="K16" i="66" s="1"/>
  <c r="L16" i="66" s="1"/>
  <c r="M16" i="66" s="1"/>
  <c r="C15" i="66"/>
  <c r="C14" i="66"/>
  <c r="D14" i="66" s="1"/>
  <c r="E14" i="66" s="1"/>
  <c r="F14" i="66" s="1"/>
  <c r="G14" i="66" s="1"/>
  <c r="H14" i="66" s="1"/>
  <c r="I14" i="66" s="1"/>
  <c r="J14" i="66" s="1"/>
  <c r="K14" i="66" s="1"/>
  <c r="L14" i="66" s="1"/>
  <c r="M14" i="66" s="1"/>
  <c r="N14" i="66" s="1"/>
  <c r="O14" i="66" s="1"/>
  <c r="P14" i="66" s="1"/>
  <c r="Q14" i="66" s="1"/>
  <c r="R14" i="66" s="1"/>
  <c r="S14" i="66" s="1"/>
  <c r="T14" i="66" s="1"/>
  <c r="U14" i="66" s="1"/>
  <c r="V14" i="66" s="1"/>
  <c r="W14" i="66" s="1"/>
  <c r="X14" i="66" s="1"/>
  <c r="Y14" i="66" s="1"/>
  <c r="Z14" i="66" s="1"/>
  <c r="AA14" i="66" s="1"/>
  <c r="AB14" i="66" s="1"/>
  <c r="AC14" i="66" s="1"/>
  <c r="AD14" i="66" s="1"/>
  <c r="AE14" i="66" s="1"/>
  <c r="AF14" i="66" s="1"/>
  <c r="AG14" i="66" s="1"/>
  <c r="AH14" i="66" s="1"/>
  <c r="AI14" i="66" s="1"/>
  <c r="AJ14" i="66" s="1"/>
  <c r="AK14" i="66" s="1"/>
  <c r="AL14" i="66" s="1"/>
  <c r="AM14" i="66" s="1"/>
  <c r="AN14" i="66" s="1"/>
  <c r="AO14" i="66" s="1"/>
  <c r="AP14" i="66" s="1"/>
  <c r="AQ14" i="66" s="1"/>
  <c r="AR14" i="66" s="1"/>
  <c r="AS14" i="66" s="1"/>
  <c r="AT14" i="66" s="1"/>
  <c r="AU14" i="66" s="1"/>
  <c r="AV14" i="66" s="1"/>
  <c r="AW14" i="66" s="1"/>
  <c r="AX14" i="66" s="1"/>
  <c r="AY14" i="66" s="1"/>
  <c r="AZ14" i="66" s="1"/>
  <c r="BA14" i="66" s="1"/>
  <c r="BB14" i="66" s="1"/>
  <c r="BC14" i="66" s="1"/>
  <c r="BD14" i="66" s="1"/>
  <c r="BE14" i="66" s="1"/>
  <c r="BF14" i="66" s="1"/>
  <c r="BG14" i="66" s="1"/>
  <c r="BH14" i="66" s="1"/>
  <c r="BI14" i="66" s="1"/>
  <c r="BJ14" i="66" s="1"/>
  <c r="BK14" i="66" s="1"/>
  <c r="BL14" i="66" s="1"/>
  <c r="BM14" i="66" s="1"/>
  <c r="BN14" i="66" s="1"/>
  <c r="BO14" i="66" s="1"/>
  <c r="BP14" i="66" s="1"/>
  <c r="BQ14" i="66" s="1"/>
  <c r="BR14" i="66" s="1"/>
  <c r="BS14" i="66" s="1"/>
  <c r="BT14" i="66" s="1"/>
  <c r="BU14" i="66" s="1"/>
  <c r="C13" i="66"/>
  <c r="D13" i="66" s="1"/>
  <c r="E13" i="66" s="1"/>
  <c r="F13" i="66" s="1"/>
  <c r="G13" i="66" s="1"/>
  <c r="H13" i="66" s="1"/>
  <c r="I13" i="66" s="1"/>
  <c r="J13" i="66" s="1"/>
  <c r="K13" i="66" s="1"/>
  <c r="L13" i="66" s="1"/>
  <c r="M13" i="66" s="1"/>
  <c r="N13" i="66" s="1"/>
  <c r="O13" i="66" s="1"/>
  <c r="P13" i="66" s="1"/>
  <c r="Q13" i="66" s="1"/>
  <c r="R13" i="66" s="1"/>
  <c r="S13" i="66" s="1"/>
  <c r="T13" i="66" s="1"/>
  <c r="U13" i="66" s="1"/>
  <c r="V13" i="66" s="1"/>
  <c r="W13" i="66" s="1"/>
  <c r="X13" i="66" s="1"/>
  <c r="Y13" i="66" s="1"/>
  <c r="Z13" i="66" s="1"/>
  <c r="AA13" i="66" s="1"/>
  <c r="AB13" i="66" s="1"/>
  <c r="AC13" i="66" s="1"/>
  <c r="AD13" i="66" s="1"/>
  <c r="AE13" i="66" s="1"/>
  <c r="AF13" i="66" s="1"/>
  <c r="AG13" i="66" s="1"/>
  <c r="AH13" i="66" s="1"/>
  <c r="AI13" i="66" s="1"/>
  <c r="AJ13" i="66" s="1"/>
  <c r="AK13" i="66" s="1"/>
  <c r="AL13" i="66" s="1"/>
  <c r="AM13" i="66" s="1"/>
  <c r="AN13" i="66" s="1"/>
  <c r="AO13" i="66" s="1"/>
  <c r="AP13" i="66" s="1"/>
  <c r="AQ13" i="66" s="1"/>
  <c r="AR13" i="66" s="1"/>
  <c r="AS13" i="66" s="1"/>
  <c r="AT13" i="66" s="1"/>
  <c r="AU13" i="66" s="1"/>
  <c r="AV13" i="66" s="1"/>
  <c r="AW13" i="66" s="1"/>
  <c r="AX13" i="66" s="1"/>
  <c r="AY13" i="66" s="1"/>
  <c r="AZ13" i="66" s="1"/>
  <c r="BA13" i="66" s="1"/>
  <c r="BB13" i="66" s="1"/>
  <c r="BC13" i="66" s="1"/>
  <c r="BD13" i="66" s="1"/>
  <c r="BE13" i="66" s="1"/>
  <c r="BF13" i="66" s="1"/>
  <c r="BG13" i="66" s="1"/>
  <c r="BH13" i="66" s="1"/>
  <c r="BI13" i="66" s="1"/>
  <c r="BJ13" i="66" s="1"/>
  <c r="BK13" i="66" s="1"/>
  <c r="BL13" i="66" s="1"/>
  <c r="BM13" i="66" s="1"/>
  <c r="BN13" i="66" s="1"/>
  <c r="BO13" i="66" s="1"/>
  <c r="BP13" i="66" s="1"/>
  <c r="BQ13" i="66" s="1"/>
  <c r="BR13" i="66" s="1"/>
  <c r="BS13" i="66" s="1"/>
  <c r="BT13" i="66" s="1"/>
  <c r="BU13" i="66" s="1"/>
  <c r="BU9" i="66"/>
  <c r="BT9" i="66"/>
  <c r="BS9" i="66"/>
  <c r="BR9" i="66"/>
  <c r="BQ9" i="66"/>
  <c r="BP9" i="66"/>
  <c r="BO9" i="66"/>
  <c r="BN9" i="66"/>
  <c r="BM9" i="66"/>
  <c r="BL9" i="66"/>
  <c r="BK9" i="66"/>
  <c r="BJ9" i="66"/>
  <c r="BI9" i="66"/>
  <c r="BH9" i="66"/>
  <c r="BG9" i="66"/>
  <c r="BF9" i="66"/>
  <c r="BE9" i="66"/>
  <c r="BD9" i="66"/>
  <c r="BC9" i="66"/>
  <c r="BB9" i="66"/>
  <c r="BA9" i="66"/>
  <c r="AZ9" i="66"/>
  <c r="AY9" i="66"/>
  <c r="AX9" i="66"/>
  <c r="AW9" i="66"/>
  <c r="AV9" i="66"/>
  <c r="AU9" i="66"/>
  <c r="AT9" i="66"/>
  <c r="AS9" i="66"/>
  <c r="AR9" i="66"/>
  <c r="AQ9" i="66"/>
  <c r="AP9" i="66"/>
  <c r="AO9" i="66"/>
  <c r="AN9" i="66"/>
  <c r="AM9" i="66"/>
  <c r="AL9" i="66"/>
  <c r="AK9" i="66"/>
  <c r="AJ9" i="66"/>
  <c r="AI9" i="66"/>
  <c r="AH9" i="66"/>
  <c r="AG9" i="66"/>
  <c r="AF9" i="66"/>
  <c r="AE9" i="66"/>
  <c r="AD9" i="66"/>
  <c r="AC9" i="66"/>
  <c r="AB9" i="66"/>
  <c r="AA9" i="66"/>
  <c r="Z9" i="66"/>
  <c r="Y9" i="66"/>
  <c r="X9" i="66"/>
  <c r="W9" i="66"/>
  <c r="V9" i="66"/>
  <c r="U9" i="66"/>
  <c r="T9" i="66"/>
  <c r="S9" i="66"/>
  <c r="R9" i="66"/>
  <c r="Q9" i="66"/>
  <c r="P9" i="66"/>
  <c r="O9" i="66"/>
  <c r="N9" i="66"/>
  <c r="M9" i="66"/>
  <c r="L9" i="66"/>
  <c r="K9" i="66"/>
  <c r="J9" i="66"/>
  <c r="I9" i="66"/>
  <c r="H9" i="66"/>
  <c r="G9" i="66"/>
  <c r="F9" i="66"/>
  <c r="E9" i="66"/>
  <c r="D9" i="66"/>
  <c r="C9" i="66"/>
  <c r="BU7" i="66"/>
  <c r="BT7" i="66"/>
  <c r="BS7" i="66"/>
  <c r="BR7" i="66"/>
  <c r="BQ7" i="66"/>
  <c r="BP7" i="66"/>
  <c r="BO7" i="66"/>
  <c r="BN7" i="66"/>
  <c r="BM7" i="66"/>
  <c r="BL7" i="66"/>
  <c r="BK7" i="66"/>
  <c r="BJ7" i="66"/>
  <c r="BI7" i="66"/>
  <c r="BH7" i="66"/>
  <c r="BG7" i="66"/>
  <c r="BF7" i="66"/>
  <c r="BE7" i="66"/>
  <c r="BD7" i="66"/>
  <c r="BC7" i="66"/>
  <c r="BB7" i="66"/>
  <c r="BA7" i="66"/>
  <c r="AZ7" i="66"/>
  <c r="AY7" i="66"/>
  <c r="AX7" i="66"/>
  <c r="AW7" i="66"/>
  <c r="AV7" i="66"/>
  <c r="AU7" i="66"/>
  <c r="AT7" i="66"/>
  <c r="AS7" i="66"/>
  <c r="AR7" i="66"/>
  <c r="AQ7" i="66"/>
  <c r="AP7" i="66"/>
  <c r="AO7" i="66"/>
  <c r="AN7" i="66"/>
  <c r="AM7" i="66"/>
  <c r="AL7" i="66"/>
  <c r="AK7" i="66"/>
  <c r="AJ7" i="66"/>
  <c r="AI7" i="66"/>
  <c r="AH7" i="66"/>
  <c r="AG7" i="66"/>
  <c r="AF7" i="66"/>
  <c r="AE7" i="66"/>
  <c r="AD7" i="66"/>
  <c r="AC7" i="66"/>
  <c r="AB7" i="66"/>
  <c r="AA7" i="66"/>
  <c r="Z7" i="66"/>
  <c r="Y7" i="66"/>
  <c r="X7" i="66"/>
  <c r="W7" i="66"/>
  <c r="V7" i="66"/>
  <c r="U7" i="66"/>
  <c r="T7" i="66"/>
  <c r="S7" i="66"/>
  <c r="R7" i="66"/>
  <c r="Q7" i="66"/>
  <c r="P7" i="66"/>
  <c r="O7" i="66"/>
  <c r="N7" i="66"/>
  <c r="M7" i="66"/>
  <c r="L7" i="66"/>
  <c r="K7" i="66"/>
  <c r="J7" i="66"/>
  <c r="I7" i="66"/>
  <c r="H7" i="66"/>
  <c r="G7" i="66"/>
  <c r="F7" i="66"/>
  <c r="E7" i="66"/>
  <c r="D7" i="66"/>
  <c r="C7" i="66"/>
  <c r="AN6" i="66"/>
  <c r="AM6" i="66"/>
  <c r="AL6" i="66"/>
  <c r="AK6" i="66"/>
  <c r="AJ6" i="66"/>
  <c r="AI6" i="66"/>
  <c r="AH6" i="66"/>
  <c r="AG6" i="66"/>
  <c r="AF6" i="66"/>
  <c r="AE6" i="66"/>
  <c r="AD6" i="66"/>
  <c r="AC6" i="66"/>
  <c r="AB6" i="66"/>
  <c r="AA6" i="66"/>
  <c r="Z6" i="66"/>
  <c r="Y6" i="66"/>
  <c r="X6" i="66"/>
  <c r="W6" i="66"/>
  <c r="V6" i="66"/>
  <c r="U6" i="66"/>
  <c r="T6" i="66"/>
  <c r="S6" i="66"/>
  <c r="R6" i="66"/>
  <c r="Q6" i="66"/>
  <c r="P6" i="66"/>
  <c r="O6" i="66"/>
  <c r="N6" i="66"/>
  <c r="M6" i="66"/>
  <c r="L6" i="66"/>
  <c r="K6" i="66"/>
  <c r="J6" i="66"/>
  <c r="I6" i="66"/>
  <c r="H6" i="66"/>
  <c r="G6" i="66"/>
  <c r="F6" i="66"/>
  <c r="E6" i="66"/>
  <c r="D6" i="66"/>
  <c r="C6" i="66"/>
  <c r="B9" i="66"/>
  <c r="B23" i="66" s="1"/>
  <c r="B22" i="66"/>
  <c r="B21" i="66"/>
  <c r="B6" i="66"/>
  <c r="B20" i="66" s="1"/>
  <c r="C26" i="43"/>
  <c r="D26" i="43"/>
  <c r="E26" i="43"/>
  <c r="F26" i="43"/>
  <c r="G26" i="43"/>
  <c r="H26" i="43"/>
  <c r="I26" i="43"/>
  <c r="J26" i="43"/>
  <c r="K26" i="43"/>
  <c r="L26" i="43"/>
  <c r="M26" i="43"/>
  <c r="N26" i="43"/>
  <c r="O26" i="43"/>
  <c r="P26" i="43"/>
  <c r="Q26" i="43"/>
  <c r="R26" i="43"/>
  <c r="S26" i="43"/>
  <c r="T26" i="43"/>
  <c r="U26" i="43"/>
  <c r="V26" i="43"/>
  <c r="W26" i="43"/>
  <c r="X26" i="43"/>
  <c r="Y26" i="43"/>
  <c r="Z26" i="43"/>
  <c r="AA26" i="43"/>
  <c r="AB26" i="43"/>
  <c r="AC26" i="43"/>
  <c r="AD26" i="43"/>
  <c r="AE26" i="43"/>
  <c r="AF26" i="43"/>
  <c r="AG26" i="43"/>
  <c r="AH26" i="43"/>
  <c r="AI26" i="43"/>
  <c r="AJ26" i="43"/>
  <c r="AK26" i="43"/>
  <c r="AL26" i="43"/>
  <c r="AM26" i="43"/>
  <c r="AN26" i="43"/>
  <c r="AO26" i="43"/>
  <c r="AP26" i="43"/>
  <c r="AQ26" i="43"/>
  <c r="AR26" i="43"/>
  <c r="AS26" i="43"/>
  <c r="AT26" i="43"/>
  <c r="AU26" i="43"/>
  <c r="AV26" i="43"/>
  <c r="AW26" i="43"/>
  <c r="AX26" i="43"/>
  <c r="AY26" i="43"/>
  <c r="AZ26" i="43"/>
  <c r="BA26" i="43"/>
  <c r="BB26" i="43"/>
  <c r="BC26" i="43"/>
  <c r="BD26" i="43"/>
  <c r="BE26" i="43"/>
  <c r="BF26" i="43"/>
  <c r="BG26" i="43"/>
  <c r="BH26" i="43"/>
  <c r="BI26" i="43"/>
  <c r="BJ26" i="43"/>
  <c r="BK26" i="43"/>
  <c r="BL26" i="43"/>
  <c r="BM26" i="43"/>
  <c r="BN26" i="43"/>
  <c r="BO26" i="43"/>
  <c r="BP26" i="43"/>
  <c r="BQ26" i="43"/>
  <c r="BR26" i="43"/>
  <c r="BS26" i="43"/>
  <c r="BT26" i="43"/>
  <c r="BU26" i="43"/>
  <c r="C27" i="43"/>
  <c r="D27" i="43"/>
  <c r="E27" i="43"/>
  <c r="F27" i="43"/>
  <c r="G27" i="43"/>
  <c r="H27" i="43"/>
  <c r="I27" i="43"/>
  <c r="J27" i="43"/>
  <c r="K27" i="43"/>
  <c r="L27" i="43"/>
  <c r="M27" i="43"/>
  <c r="N27" i="43"/>
  <c r="O27" i="43"/>
  <c r="P27" i="43"/>
  <c r="Q27" i="43"/>
  <c r="R27" i="43"/>
  <c r="S27" i="43"/>
  <c r="T27" i="43"/>
  <c r="U27" i="43"/>
  <c r="V27" i="43"/>
  <c r="W27" i="43"/>
  <c r="X27" i="43"/>
  <c r="Y27" i="43"/>
  <c r="Z27" i="43"/>
  <c r="AA27" i="43"/>
  <c r="AB27" i="43"/>
  <c r="AC27" i="43"/>
  <c r="AD27" i="43"/>
  <c r="AE27" i="43"/>
  <c r="AF27" i="43"/>
  <c r="AG27" i="43"/>
  <c r="AH27" i="43"/>
  <c r="AI27" i="43"/>
  <c r="AJ27" i="43"/>
  <c r="AK27" i="43"/>
  <c r="AL27" i="43"/>
  <c r="AM27" i="43"/>
  <c r="AN27" i="43"/>
  <c r="AO27" i="43"/>
  <c r="AP27" i="43"/>
  <c r="AQ27" i="43"/>
  <c r="AR27" i="43"/>
  <c r="AS27" i="43"/>
  <c r="AT27" i="43"/>
  <c r="AU27" i="43"/>
  <c r="AV27" i="43"/>
  <c r="AW27" i="43"/>
  <c r="AX27" i="43"/>
  <c r="AY27" i="43"/>
  <c r="AZ27" i="43"/>
  <c r="BA27" i="43"/>
  <c r="BB27" i="43"/>
  <c r="BC27" i="43"/>
  <c r="BD27" i="43"/>
  <c r="BE27" i="43"/>
  <c r="BF27" i="43"/>
  <c r="BG27" i="43"/>
  <c r="BH27" i="43"/>
  <c r="BI27" i="43"/>
  <c r="BJ27" i="43"/>
  <c r="BK27" i="43"/>
  <c r="BL27" i="43"/>
  <c r="BM27" i="43"/>
  <c r="BN27" i="43"/>
  <c r="BO27" i="43"/>
  <c r="BP27" i="43"/>
  <c r="BQ27" i="43"/>
  <c r="BR27" i="43"/>
  <c r="BS27" i="43"/>
  <c r="BT27" i="43"/>
  <c r="BU27" i="43"/>
  <c r="C28" i="43"/>
  <c r="D28" i="43"/>
  <c r="E28" i="43"/>
  <c r="F28" i="43"/>
  <c r="G28" i="43"/>
  <c r="H28" i="43"/>
  <c r="I28" i="43"/>
  <c r="J28" i="43"/>
  <c r="K28" i="43"/>
  <c r="L28" i="43"/>
  <c r="M28" i="43"/>
  <c r="N28" i="43"/>
  <c r="O28" i="43"/>
  <c r="P28" i="43"/>
  <c r="Q28" i="43"/>
  <c r="R28" i="43"/>
  <c r="S28" i="43"/>
  <c r="T28" i="43"/>
  <c r="U28" i="43"/>
  <c r="V28" i="43"/>
  <c r="W28" i="43"/>
  <c r="X28" i="43"/>
  <c r="Y28" i="43"/>
  <c r="Z28" i="43"/>
  <c r="AA28" i="43"/>
  <c r="AB28" i="43"/>
  <c r="AC28" i="43"/>
  <c r="AD28" i="43"/>
  <c r="AE28" i="43"/>
  <c r="AF28" i="43"/>
  <c r="AG28" i="43"/>
  <c r="AH28" i="43"/>
  <c r="AI28" i="43"/>
  <c r="AJ28" i="43"/>
  <c r="AK28" i="43"/>
  <c r="AL28" i="43"/>
  <c r="AM28" i="43"/>
  <c r="AN28" i="43"/>
  <c r="AO28" i="43"/>
  <c r="AP28" i="43"/>
  <c r="AQ28" i="43"/>
  <c r="AR28" i="43"/>
  <c r="AS28" i="43"/>
  <c r="AT28" i="43"/>
  <c r="AU28" i="43"/>
  <c r="AV28" i="43"/>
  <c r="AW28" i="43"/>
  <c r="AX28" i="43"/>
  <c r="AY28" i="43"/>
  <c r="AZ28" i="43"/>
  <c r="BA28" i="43"/>
  <c r="BB28" i="43"/>
  <c r="BC28" i="43"/>
  <c r="BD28" i="43"/>
  <c r="BE28" i="43"/>
  <c r="BF28" i="43"/>
  <c r="BG28" i="43"/>
  <c r="BH28" i="43"/>
  <c r="BI28" i="43"/>
  <c r="BJ28" i="43"/>
  <c r="BK28" i="43"/>
  <c r="BL28" i="43"/>
  <c r="BM28" i="43"/>
  <c r="BN28" i="43"/>
  <c r="BO28" i="43"/>
  <c r="BP28" i="43"/>
  <c r="BQ28" i="43"/>
  <c r="BR28" i="43"/>
  <c r="BS28" i="43"/>
  <c r="BT28" i="43"/>
  <c r="BU28" i="43"/>
  <c r="B28" i="43"/>
  <c r="B27" i="43"/>
  <c r="B26"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P24" i="43"/>
  <c r="O24" i="43"/>
  <c r="N24" i="43"/>
  <c r="M24" i="43"/>
  <c r="L24" i="43"/>
  <c r="K24" i="43"/>
  <c r="J24" i="43"/>
  <c r="I24" i="43"/>
  <c r="H24" i="43"/>
  <c r="G24" i="43"/>
  <c r="F24" i="43"/>
  <c r="E24" i="43"/>
  <c r="D24" i="43"/>
  <c r="C24" i="43"/>
  <c r="B24"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N18" i="43"/>
  <c r="M18" i="43"/>
  <c r="L18" i="43"/>
  <c r="K18" i="43"/>
  <c r="J18" i="43"/>
  <c r="I18" i="43"/>
  <c r="H18" i="43"/>
  <c r="G18" i="43"/>
  <c r="F18" i="43"/>
  <c r="E18" i="43"/>
  <c r="D18" i="43"/>
  <c r="C18" i="43"/>
  <c r="B18" i="43"/>
  <c r="BU12" i="43"/>
  <c r="BT12" i="43"/>
  <c r="BS12" i="43"/>
  <c r="BR12" i="43"/>
  <c r="BQ12" i="43"/>
  <c r="BP12" i="43"/>
  <c r="BO12" i="43"/>
  <c r="BN12" i="43"/>
  <c r="BM12" i="43"/>
  <c r="BL12" i="43"/>
  <c r="BK12" i="43"/>
  <c r="BJ12" i="43"/>
  <c r="BI12" i="43"/>
  <c r="BH12" i="43"/>
  <c r="BG12" i="43"/>
  <c r="BF12" i="43"/>
  <c r="BE12" i="43"/>
  <c r="BD12" i="43"/>
  <c r="BC12" i="43"/>
  <c r="BB12" i="43"/>
  <c r="BA12" i="43"/>
  <c r="AZ12" i="43"/>
  <c r="AY12" i="43"/>
  <c r="AX12" i="43"/>
  <c r="AW12" i="43"/>
  <c r="AV12" i="43"/>
  <c r="AU12" i="43"/>
  <c r="AT12" i="43"/>
  <c r="AS12" i="43"/>
  <c r="AR12" i="43"/>
  <c r="AQ12" i="43"/>
  <c r="AP12" i="43"/>
  <c r="AO12" i="43"/>
  <c r="AN12" i="43"/>
  <c r="AM12" i="43"/>
  <c r="AL12" i="43"/>
  <c r="AK12" i="43"/>
  <c r="AJ12" i="43"/>
  <c r="AI12" i="43"/>
  <c r="AH12" i="43"/>
  <c r="AG12" i="43"/>
  <c r="AF12" i="43"/>
  <c r="AE12" i="43"/>
  <c r="AD12" i="43"/>
  <c r="AC12" i="43"/>
  <c r="AB12" i="43"/>
  <c r="AA12" i="43"/>
  <c r="Z12" i="43"/>
  <c r="Y12" i="43"/>
  <c r="X12" i="43"/>
  <c r="W12" i="43"/>
  <c r="V12" i="43"/>
  <c r="U12" i="43"/>
  <c r="T12" i="43"/>
  <c r="S12" i="43"/>
  <c r="R12" i="43"/>
  <c r="Q12" i="43"/>
  <c r="P12" i="43"/>
  <c r="O12" i="43"/>
  <c r="N12" i="43"/>
  <c r="M12" i="43"/>
  <c r="L12" i="43"/>
  <c r="K12" i="43"/>
  <c r="J12" i="43"/>
  <c r="I12" i="43"/>
  <c r="H12" i="43"/>
  <c r="G12" i="43"/>
  <c r="F12" i="43"/>
  <c r="E12" i="43"/>
  <c r="D12" i="43"/>
  <c r="C12" i="43"/>
  <c r="B12" i="43"/>
  <c r="AU36" i="3"/>
  <c r="N8" i="73" l="1"/>
  <c r="N9" i="73" s="1"/>
  <c r="N32" i="73"/>
  <c r="N16" i="73"/>
  <c r="AK23" i="73"/>
  <c r="AJ29" i="73"/>
  <c r="AJ37" i="73"/>
  <c r="R43" i="72"/>
  <c r="R44" i="72" s="1"/>
  <c r="Q45" i="72"/>
  <c r="Q71" i="72"/>
  <c r="Q56" i="72"/>
  <c r="Q57" i="72" s="1"/>
  <c r="Q74" i="72" s="1"/>
  <c r="Q61" i="72"/>
  <c r="Q62" i="72" s="1"/>
  <c r="Q75" i="72" s="1"/>
  <c r="Q84" i="72" s="1"/>
  <c r="P90" i="72"/>
  <c r="Q51" i="72" s="1"/>
  <c r="AI72" i="72"/>
  <c r="AJ50" i="72"/>
  <c r="AJ25" i="72"/>
  <c r="AM23" i="72"/>
  <c r="Q83" i="72"/>
  <c r="AL13" i="72"/>
  <c r="AL12" i="72"/>
  <c r="AM11" i="72"/>
  <c r="S81" i="72"/>
  <c r="S20" i="72"/>
  <c r="S19" i="72"/>
  <c r="AJ4" i="71"/>
  <c r="F4" i="71"/>
  <c r="R4" i="71"/>
  <c r="AD4" i="71"/>
  <c r="BB4" i="71"/>
  <c r="L13" i="71"/>
  <c r="X13" i="71"/>
  <c r="AV4" i="71"/>
  <c r="BH13" i="71"/>
  <c r="BT4" i="71"/>
  <c r="BS4" i="71"/>
  <c r="C4" i="71"/>
  <c r="AP4" i="71"/>
  <c r="BQ4" i="71"/>
  <c r="BU13" i="71"/>
  <c r="BV13" i="71"/>
  <c r="AN4" i="71"/>
  <c r="AM4" i="71"/>
  <c r="AL4" i="71"/>
  <c r="D87" i="18"/>
  <c r="BA6" i="67"/>
  <c r="BV21" i="67"/>
  <c r="E27" i="67"/>
  <c r="T7" i="67"/>
  <c r="W22" i="67"/>
  <c r="AG29" i="67"/>
  <c r="U7" i="67"/>
  <c r="BV22" i="67"/>
  <c r="G33" i="67"/>
  <c r="BI7" i="67"/>
  <c r="V33" i="67"/>
  <c r="AV5" i="67"/>
  <c r="I5" i="67"/>
  <c r="BF18" i="67"/>
  <c r="BH18" i="67"/>
  <c r="BC5" i="67"/>
  <c r="BT8" i="67"/>
  <c r="BJ18" i="67"/>
  <c r="AF40" i="67"/>
  <c r="L6" i="67"/>
  <c r="BT10" i="67"/>
  <c r="BK18" i="67"/>
  <c r="BQ41" i="67"/>
  <c r="AX37" i="67"/>
  <c r="BD37" i="67"/>
  <c r="AW6" i="67"/>
  <c r="BU10" i="67"/>
  <c r="AI15" i="67"/>
  <c r="AQ19" i="67"/>
  <c r="BM44" i="67"/>
  <c r="AA8" i="67"/>
  <c r="BR8" i="67"/>
  <c r="AY6" i="67"/>
  <c r="BV10" i="67"/>
  <c r="AJ15" i="67"/>
  <c r="Y21" i="67"/>
  <c r="BN44" i="67"/>
  <c r="H5" i="67"/>
  <c r="Q8" i="67"/>
  <c r="BA11" i="67"/>
  <c r="AY16" i="67"/>
  <c r="AR19" i="67"/>
  <c r="Y40" i="67"/>
  <c r="AX6" i="67"/>
  <c r="AQ10" i="67"/>
  <c r="Y18" i="67"/>
  <c r="BU22" i="67"/>
  <c r="N27" i="67"/>
  <c r="BP44" i="67"/>
  <c r="D4" i="67"/>
  <c r="AI5" i="67"/>
  <c r="G7" i="67"/>
  <c r="BO8" i="67"/>
  <c r="AQ11" i="67"/>
  <c r="Q15" i="67"/>
  <c r="AG17" i="67"/>
  <c r="AL19" i="67"/>
  <c r="BH22" i="67"/>
  <c r="BP39" i="67"/>
  <c r="E4" i="67"/>
  <c r="AP5" i="67"/>
  <c r="S7" i="67"/>
  <c r="BP8" i="67"/>
  <c r="AT11" i="67"/>
  <c r="AG15" i="67"/>
  <c r="AH17" i="67"/>
  <c r="AN19" i="67"/>
  <c r="BJ22" i="67"/>
  <c r="D27" i="67"/>
  <c r="U40" i="67"/>
  <c r="AO4" i="67"/>
  <c r="I6" i="67"/>
  <c r="AU7" i="67"/>
  <c r="AB10" i="67"/>
  <c r="BS15" i="67"/>
  <c r="D18" i="67"/>
  <c r="E21" i="67"/>
  <c r="S29" i="67"/>
  <c r="BG41" i="67"/>
  <c r="AP4" i="67"/>
  <c r="J6" i="67"/>
  <c r="AV7" i="67"/>
  <c r="AC10" i="67"/>
  <c r="BT15" i="67"/>
  <c r="H18" i="67"/>
  <c r="W21" i="67"/>
  <c r="T29" i="67"/>
  <c r="BH41" i="67"/>
  <c r="AQ4" i="67"/>
  <c r="K6" i="67"/>
  <c r="BC7" i="67"/>
  <c r="AP10" i="67"/>
  <c r="BU15" i="67"/>
  <c r="X18" i="67"/>
  <c r="X21" i="67"/>
  <c r="AD29" i="67"/>
  <c r="BL41" i="67"/>
  <c r="R4" i="67"/>
  <c r="BD5" i="67"/>
  <c r="BP7" i="67"/>
  <c r="BU8" i="67"/>
  <c r="BB11" i="67"/>
  <c r="AS17" i="67"/>
  <c r="AF21" i="67"/>
  <c r="BU37" i="67"/>
  <c r="S4" i="67"/>
  <c r="BD4" i="67"/>
  <c r="Q5" i="67"/>
  <c r="BE5" i="67"/>
  <c r="Y6" i="67"/>
  <c r="BC6" i="67"/>
  <c r="AC7" i="67"/>
  <c r="BR7" i="67"/>
  <c r="AO8" i="67"/>
  <c r="BV8" i="67"/>
  <c r="AT10" i="67"/>
  <c r="X11" i="67"/>
  <c r="BC11" i="67"/>
  <c r="AL15" i="67"/>
  <c r="S16" i="67"/>
  <c r="BU16" i="67"/>
  <c r="AT17" i="67"/>
  <c r="AA18" i="67"/>
  <c r="H19" i="67"/>
  <c r="BA19" i="67"/>
  <c r="AH21" i="67"/>
  <c r="Y22" i="67"/>
  <c r="AL27" i="67"/>
  <c r="BA29" i="67"/>
  <c r="BN38" i="67"/>
  <c r="BH40" i="67"/>
  <c r="Q42" i="67"/>
  <c r="BE38" i="67"/>
  <c r="T4" i="67"/>
  <c r="BE4" i="67"/>
  <c r="R5" i="67"/>
  <c r="BF5" i="67"/>
  <c r="Z6" i="67"/>
  <c r="BO6" i="67"/>
  <c r="AD7" i="67"/>
  <c r="BS7" i="67"/>
  <c r="AP8" i="67"/>
  <c r="C10" i="67"/>
  <c r="BA10" i="67"/>
  <c r="Y11" i="67"/>
  <c r="BP11" i="67"/>
  <c r="C15" i="67"/>
  <c r="AN15" i="67"/>
  <c r="U16" i="67"/>
  <c r="I17" i="67"/>
  <c r="AV17" i="67"/>
  <c r="AB18" i="67"/>
  <c r="I19" i="67"/>
  <c r="BJ19" i="67"/>
  <c r="AK21" i="67"/>
  <c r="Z22" i="67"/>
  <c r="AM27" i="67"/>
  <c r="BB29" i="67"/>
  <c r="AU38" i="67"/>
  <c r="BM40" i="67"/>
  <c r="BG42" i="67"/>
  <c r="BB6" i="67"/>
  <c r="BE37" i="67"/>
  <c r="AD5" i="67"/>
  <c r="E15" i="67"/>
  <c r="BS40" i="67"/>
  <c r="AA4" i="67"/>
  <c r="BL4" i="67"/>
  <c r="AE5" i="67"/>
  <c r="BH5" i="67"/>
  <c r="AC6" i="67"/>
  <c r="BV6" i="67"/>
  <c r="AQ7" i="67"/>
  <c r="BU7" i="67"/>
  <c r="AT8" i="67"/>
  <c r="Q10" i="67"/>
  <c r="BC10" i="67"/>
  <c r="AA11" i="67"/>
  <c r="BT11" i="67"/>
  <c r="G15" i="67"/>
  <c r="BF15" i="67"/>
  <c r="AE16" i="67"/>
  <c r="K17" i="67"/>
  <c r="BL17" i="67"/>
  <c r="AE18" i="67"/>
  <c r="T19" i="67"/>
  <c r="BT19" i="67"/>
  <c r="BE21" i="67"/>
  <c r="AL22" i="67"/>
  <c r="AQ27" i="67"/>
  <c r="V32" i="67"/>
  <c r="BG38" i="67"/>
  <c r="Q41" i="67"/>
  <c r="BM42" i="67"/>
  <c r="AS4" i="67"/>
  <c r="X6" i="67"/>
  <c r="AB8" i="67"/>
  <c r="P11" i="67"/>
  <c r="AK15" i="67"/>
  <c r="BL16" i="67"/>
  <c r="G19" i="67"/>
  <c r="X22" i="67"/>
  <c r="O27" i="67"/>
  <c r="BG40" i="67"/>
  <c r="BK4" i="67"/>
  <c r="BG5" i="67"/>
  <c r="AA6" i="67"/>
  <c r="AE7" i="67"/>
  <c r="BT7" i="67"/>
  <c r="AQ8" i="67"/>
  <c r="P10" i="67"/>
  <c r="Z11" i="67"/>
  <c r="BR11" i="67"/>
  <c r="AQ15" i="67"/>
  <c r="AC16" i="67"/>
  <c r="BK17" i="67"/>
  <c r="AC18" i="67"/>
  <c r="J19" i="67"/>
  <c r="AL21" i="67"/>
  <c r="AK22" i="67"/>
  <c r="AN27" i="67"/>
  <c r="H32" i="67"/>
  <c r="BF38" i="67"/>
  <c r="BL42" i="67"/>
  <c r="AB4" i="67"/>
  <c r="BM4" i="67"/>
  <c r="AF5" i="67"/>
  <c r="BT5" i="67"/>
  <c r="AI6" i="67"/>
  <c r="C7" i="67"/>
  <c r="AR7" i="67"/>
  <c r="BV7" i="67"/>
  <c r="AU8" i="67"/>
  <c r="X10" i="67"/>
  <c r="BP10" i="67"/>
  <c r="AB11" i="67"/>
  <c r="BU11" i="67"/>
  <c r="H15" i="67"/>
  <c r="BG15" i="67"/>
  <c r="AF16" i="67"/>
  <c r="L17" i="67"/>
  <c r="BO17" i="67"/>
  <c r="AU18" i="67"/>
  <c r="U19" i="67"/>
  <c r="BU19" i="67"/>
  <c r="BF21" i="67"/>
  <c r="AM22" i="67"/>
  <c r="BJ27" i="67"/>
  <c r="X32" i="67"/>
  <c r="BI39" i="67"/>
  <c r="R41" i="67"/>
  <c r="BN42" i="67"/>
  <c r="O5" i="67"/>
  <c r="AR10" i="67"/>
  <c r="Q16" i="67"/>
  <c r="Z18" i="67"/>
  <c r="AT19" i="67"/>
  <c r="P42" i="67"/>
  <c r="BP6" i="67"/>
  <c r="BB10" i="67"/>
  <c r="J17" i="67"/>
  <c r="BS19" i="67"/>
  <c r="AM4" i="67"/>
  <c r="BN4" i="67"/>
  <c r="AG5" i="67"/>
  <c r="BU5" i="67"/>
  <c r="AJ6" i="67"/>
  <c r="E7" i="67"/>
  <c r="AS7" i="67"/>
  <c r="O8" i="67"/>
  <c r="BA8" i="67"/>
  <c r="Z10" i="67"/>
  <c r="BR10" i="67"/>
  <c r="AC11" i="67"/>
  <c r="I15" i="67"/>
  <c r="BQ15" i="67"/>
  <c r="AW16" i="67"/>
  <c r="N17" i="67"/>
  <c r="BQ17" i="67"/>
  <c r="AW18" i="67"/>
  <c r="V19" i="67"/>
  <c r="BV19" i="67"/>
  <c r="BG21" i="67"/>
  <c r="BF22" i="67"/>
  <c r="BL27" i="67"/>
  <c r="Z32" i="67"/>
  <c r="BN39" i="67"/>
  <c r="S41" i="67"/>
  <c r="F43" i="67"/>
  <c r="V7" i="67"/>
  <c r="AY29" i="67"/>
  <c r="U4" i="67"/>
  <c r="C4" i="67"/>
  <c r="AN4" i="67"/>
  <c r="BO4" i="67"/>
  <c r="AH5" i="67"/>
  <c r="BV5" i="67"/>
  <c r="AV6" i="67"/>
  <c r="F7" i="67"/>
  <c r="AT7" i="67"/>
  <c r="P8" i="67"/>
  <c r="BB8" i="67"/>
  <c r="AA10" i="67"/>
  <c r="BS10" i="67"/>
  <c r="AP11" i="67"/>
  <c r="P15" i="67"/>
  <c r="BR15" i="67"/>
  <c r="AX16" i="67"/>
  <c r="Q17" i="67"/>
  <c r="BR17" i="67"/>
  <c r="BE18" i="67"/>
  <c r="AK19" i="67"/>
  <c r="D21" i="67"/>
  <c r="BS21" i="67"/>
  <c r="BG22" i="67"/>
  <c r="BP27" i="67"/>
  <c r="BQ32" i="67"/>
  <c r="BO39" i="67"/>
  <c r="BE41" i="67"/>
  <c r="H43" i="67"/>
  <c r="AZ43" i="67"/>
  <c r="G4" i="67"/>
  <c r="AC4" i="67"/>
  <c r="AY4" i="67"/>
  <c r="BP4" i="67"/>
  <c r="S5" i="67"/>
  <c r="AQ5" i="67"/>
  <c r="BI5" i="67"/>
  <c r="M6" i="67"/>
  <c r="AK6" i="67"/>
  <c r="BI6" i="67"/>
  <c r="H7" i="67"/>
  <c r="AF7" i="67"/>
  <c r="BD7" i="67"/>
  <c r="C8" i="67"/>
  <c r="AC8" i="67"/>
  <c r="BC8" i="67"/>
  <c r="J10" i="67"/>
  <c r="AD10" i="67"/>
  <c r="BD10" i="67"/>
  <c r="K11" i="67"/>
  <c r="AD11" i="67"/>
  <c r="BD11" i="67"/>
  <c r="T15" i="67"/>
  <c r="AX15" i="67"/>
  <c r="BV15" i="67"/>
  <c r="AH16" i="67"/>
  <c r="BM16" i="67"/>
  <c r="S17" i="67"/>
  <c r="AW17" i="67"/>
  <c r="J18" i="67"/>
  <c r="AN18" i="67"/>
  <c r="BL18" i="67"/>
  <c r="W19" i="67"/>
  <c r="BD19" i="67"/>
  <c r="H21" i="67"/>
  <c r="AM21" i="67"/>
  <c r="D22" i="67"/>
  <c r="AN22" i="67"/>
  <c r="P27" i="67"/>
  <c r="BR27" i="67"/>
  <c r="BD29" i="67"/>
  <c r="X33" i="67"/>
  <c r="H39" i="67"/>
  <c r="AG40" i="67"/>
  <c r="T41" i="67"/>
  <c r="R42" i="67"/>
  <c r="BL44" i="67"/>
  <c r="AB44" i="67"/>
  <c r="BQ43" i="67"/>
  <c r="AS43" i="67"/>
  <c r="U43" i="67"/>
  <c r="BK43" i="67"/>
  <c r="BE42" i="67"/>
  <c r="AP42" i="67"/>
  <c r="AA42" i="67"/>
  <c r="I42" i="67"/>
  <c r="BP41" i="67"/>
  <c r="BB41" i="67"/>
  <c r="AN41" i="67"/>
  <c r="X41" i="67"/>
  <c r="J41" i="67"/>
  <c r="BR40" i="67"/>
  <c r="BE40" i="67"/>
  <c r="AR40" i="67"/>
  <c r="AE40" i="67"/>
  <c r="R40" i="67"/>
  <c r="E40" i="67"/>
  <c r="AW39" i="67"/>
  <c r="Y39" i="67"/>
  <c r="BQ38" i="67"/>
  <c r="AK38" i="67"/>
  <c r="BV37" i="67"/>
  <c r="Z37" i="67"/>
  <c r="BA33" i="67"/>
  <c r="U33" i="67"/>
  <c r="BA32" i="67"/>
  <c r="U32" i="67"/>
  <c r="BB44" i="67"/>
  <c r="AA44" i="67"/>
  <c r="BP43" i="67"/>
  <c r="AR43" i="67"/>
  <c r="T43" i="67"/>
  <c r="BS42" i="67"/>
  <c r="BD42" i="67"/>
  <c r="AO42" i="67"/>
  <c r="W42" i="67"/>
  <c r="H42" i="67"/>
  <c r="BO41" i="67"/>
  <c r="BA41" i="67"/>
  <c r="AM41" i="67"/>
  <c r="W41" i="67"/>
  <c r="I41" i="67"/>
  <c r="BQ40" i="67"/>
  <c r="BD40" i="67"/>
  <c r="AQ40" i="67"/>
  <c r="AD40" i="67"/>
  <c r="Q40" i="67"/>
  <c r="D40" i="67"/>
  <c r="AV39" i="67"/>
  <c r="X39" i="67"/>
  <c r="BP38" i="67"/>
  <c r="AJ38" i="67"/>
  <c r="BH37" i="67"/>
  <c r="U37" i="67"/>
  <c r="AZ33" i="67"/>
  <c r="J33" i="67"/>
  <c r="AZ32" i="67"/>
  <c r="N32" i="67"/>
  <c r="AB30" i="67"/>
  <c r="BK29" i="67"/>
  <c r="AR29" i="67"/>
  <c r="AA29" i="67"/>
  <c r="I29" i="67"/>
  <c r="BT27" i="67"/>
  <c r="BE27" i="67"/>
  <c r="AP27" i="67"/>
  <c r="AA27" i="67"/>
  <c r="K27" i="67"/>
  <c r="BN22" i="67"/>
  <c r="BB22" i="67"/>
  <c r="AP22" i="67"/>
  <c r="AD22" i="67"/>
  <c r="R22" i="67"/>
  <c r="F22" i="67"/>
  <c r="BN21" i="67"/>
  <c r="BB21" i="67"/>
  <c r="AP21" i="67"/>
  <c r="AD21" i="67"/>
  <c r="R21" i="67"/>
  <c r="F21" i="67"/>
  <c r="BN19" i="67"/>
  <c r="BB19" i="67"/>
  <c r="AP19" i="67"/>
  <c r="AD19" i="67"/>
  <c r="R19" i="67"/>
  <c r="F19" i="67"/>
  <c r="BN18" i="67"/>
  <c r="BB18" i="67"/>
  <c r="AP18" i="67"/>
  <c r="AD18" i="67"/>
  <c r="R18" i="67"/>
  <c r="F18" i="67"/>
  <c r="BN17" i="67"/>
  <c r="BB17" i="67"/>
  <c r="AP17" i="67"/>
  <c r="AD17" i="67"/>
  <c r="R17" i="67"/>
  <c r="F17" i="67"/>
  <c r="BN16" i="67"/>
  <c r="BB16" i="67"/>
  <c r="AP16" i="67"/>
  <c r="AD16" i="67"/>
  <c r="R16" i="67"/>
  <c r="F16" i="67"/>
  <c r="BN15" i="67"/>
  <c r="BB15" i="67"/>
  <c r="AP15" i="67"/>
  <c r="AD15" i="67"/>
  <c r="R15" i="67"/>
  <c r="F15" i="67"/>
  <c r="BV11" i="67"/>
  <c r="BA44" i="67"/>
  <c r="T44" i="67"/>
  <c r="BO43" i="67"/>
  <c r="AQ43" i="67"/>
  <c r="S43" i="67"/>
  <c r="BR42" i="67"/>
  <c r="BC42" i="67"/>
  <c r="AN42" i="67"/>
  <c r="V42" i="67"/>
  <c r="G42" i="67"/>
  <c r="BN41" i="67"/>
  <c r="AZ41" i="67"/>
  <c r="AJ41" i="67"/>
  <c r="V41" i="67"/>
  <c r="H41" i="67"/>
  <c r="BP40" i="67"/>
  <c r="BC40" i="67"/>
  <c r="AP40" i="67"/>
  <c r="AC40" i="67"/>
  <c r="P40" i="67"/>
  <c r="C40" i="67"/>
  <c r="AU39" i="67"/>
  <c r="W39" i="67"/>
  <c r="BO38" i="67"/>
  <c r="Y38" i="67"/>
  <c r="BG37" i="67"/>
  <c r="T37" i="67"/>
  <c r="AY33" i="67"/>
  <c r="I33" i="67"/>
  <c r="AY32" i="67"/>
  <c r="L32" i="67"/>
  <c r="AA30" i="67"/>
  <c r="BJ29" i="67"/>
  <c r="AP29" i="67"/>
  <c r="Z29" i="67"/>
  <c r="H29" i="67"/>
  <c r="BS27" i="67"/>
  <c r="BD27" i="67"/>
  <c r="AO27" i="67"/>
  <c r="Z27" i="67"/>
  <c r="I27" i="67"/>
  <c r="BM22" i="67"/>
  <c r="BA22" i="67"/>
  <c r="AO22" i="67"/>
  <c r="AC22" i="67"/>
  <c r="Q22" i="67"/>
  <c r="E22" i="67"/>
  <c r="BM21" i="67"/>
  <c r="BA21" i="67"/>
  <c r="AO21" i="67"/>
  <c r="AZ44" i="67"/>
  <c r="S44" i="67"/>
  <c r="BN43" i="67"/>
  <c r="AP43" i="67"/>
  <c r="R43" i="67"/>
  <c r="BQ42" i="67"/>
  <c r="BB42" i="67"/>
  <c r="AM42" i="67"/>
  <c r="U42" i="67"/>
  <c r="F42" i="67"/>
  <c r="BM41" i="67"/>
  <c r="AY41" i="67"/>
  <c r="AI41" i="67"/>
  <c r="U41" i="67"/>
  <c r="G41" i="67"/>
  <c r="BO40" i="67"/>
  <c r="BB40" i="67"/>
  <c r="AO40" i="67"/>
  <c r="AB40" i="67"/>
  <c r="O40" i="67"/>
  <c r="BV40" i="67"/>
  <c r="AT39" i="67"/>
  <c r="V39" i="67"/>
  <c r="BI38" i="67"/>
  <c r="X38" i="67"/>
  <c r="BF37" i="67"/>
  <c r="O37" i="67"/>
  <c r="AN33" i="67"/>
  <c r="H33" i="67"/>
  <c r="AP32" i="67"/>
  <c r="J32" i="67"/>
  <c r="AY44" i="67"/>
  <c r="E44" i="67"/>
  <c r="AO43" i="67"/>
  <c r="G43" i="67"/>
  <c r="BA42" i="67"/>
  <c r="AE42" i="67"/>
  <c r="E42" i="67"/>
  <c r="BF41" i="67"/>
  <c r="AH41" i="67"/>
  <c r="P41" i="67"/>
  <c r="BN40" i="67"/>
  <c r="AV40" i="67"/>
  <c r="AA40" i="67"/>
  <c r="I40" i="67"/>
  <c r="AS39" i="67"/>
  <c r="I39" i="67"/>
  <c r="W38" i="67"/>
  <c r="AV37" i="67"/>
  <c r="AM33" i="67"/>
  <c r="BO32" i="67"/>
  <c r="I32" i="67"/>
  <c r="BR29" i="67"/>
  <c r="AZ29" i="67"/>
  <c r="AF29" i="67"/>
  <c r="J29" i="67"/>
  <c r="BQ27" i="67"/>
  <c r="AZ27" i="67"/>
  <c r="AR44" i="67"/>
  <c r="AQ44" i="67"/>
  <c r="C44" i="67"/>
  <c r="AG43" i="67"/>
  <c r="E43" i="67"/>
  <c r="AY42" i="67"/>
  <c r="AC42" i="67"/>
  <c r="C42" i="67"/>
  <c r="BD41" i="67"/>
  <c r="AF41" i="67"/>
  <c r="L41" i="67"/>
  <c r="BL40" i="67"/>
  <c r="AT40" i="67"/>
  <c r="X40" i="67"/>
  <c r="G40" i="67"/>
  <c r="AQ39" i="67"/>
  <c r="G39" i="67"/>
  <c r="U38" i="67"/>
  <c r="AG37" i="67"/>
  <c r="AJ33" i="67"/>
  <c r="BM32" i="67"/>
  <c r="G32" i="67"/>
  <c r="BP29" i="67"/>
  <c r="AX29" i="67"/>
  <c r="AB29" i="67"/>
  <c r="F29" i="67"/>
  <c r="BO27" i="67"/>
  <c r="AV27" i="67"/>
  <c r="AD27" i="67"/>
  <c r="L27" i="67"/>
  <c r="BK22" i="67"/>
  <c r="AW22" i="67"/>
  <c r="AI22" i="67"/>
  <c r="U22" i="67"/>
  <c r="G22" i="67"/>
  <c r="BK21" i="67"/>
  <c r="AW21" i="67"/>
  <c r="AI21" i="67"/>
  <c r="V21" i="67"/>
  <c r="I21" i="67"/>
  <c r="BP19" i="67"/>
  <c r="BC19" i="67"/>
  <c r="AO19" i="67"/>
  <c r="AB19" i="67"/>
  <c r="O19" i="67"/>
  <c r="BV18" i="67"/>
  <c r="BI18" i="67"/>
  <c r="AV18" i="67"/>
  <c r="AI18" i="67"/>
  <c r="V18" i="67"/>
  <c r="I18" i="67"/>
  <c r="BP17" i="67"/>
  <c r="BC17" i="67"/>
  <c r="AO17" i="67"/>
  <c r="AB17" i="67"/>
  <c r="O17" i="67"/>
  <c r="BV16" i="67"/>
  <c r="BI16" i="67"/>
  <c r="AV16" i="67"/>
  <c r="AI16" i="67"/>
  <c r="V16" i="67"/>
  <c r="I16" i="67"/>
  <c r="BP15" i="67"/>
  <c r="BC15" i="67"/>
  <c r="AO15" i="67"/>
  <c r="AB15" i="67"/>
  <c r="O15" i="67"/>
  <c r="BQ11" i="67"/>
  <c r="BE11" i="67"/>
  <c r="AS11" i="67"/>
  <c r="AG11" i="67"/>
  <c r="U11" i="67"/>
  <c r="I11" i="67"/>
  <c r="BQ10" i="67"/>
  <c r="BE10" i="67"/>
  <c r="AS10" i="67"/>
  <c r="AG10" i="67"/>
  <c r="U10" i="67"/>
  <c r="I10" i="67"/>
  <c r="BQ8" i="67"/>
  <c r="BE8" i="67"/>
  <c r="AS8" i="67"/>
  <c r="AG8" i="67"/>
  <c r="U8" i="67"/>
  <c r="I8" i="67"/>
  <c r="BQ7" i="67"/>
  <c r="AP44" i="67"/>
  <c r="BV44" i="67"/>
  <c r="AF43" i="67"/>
  <c r="D43" i="67"/>
  <c r="AU42" i="67"/>
  <c r="AB42" i="67"/>
  <c r="BV42" i="67"/>
  <c r="BC41" i="67"/>
  <c r="AE41" i="67"/>
  <c r="K41" i="67"/>
  <c r="BK40" i="67"/>
  <c r="AS40" i="67"/>
  <c r="W40" i="67"/>
  <c r="F40" i="67"/>
  <c r="AP39" i="67"/>
  <c r="F39" i="67"/>
  <c r="T38" i="67"/>
  <c r="AF37" i="67"/>
  <c r="AB33" i="67"/>
  <c r="BB32" i="67"/>
  <c r="BN30" i="67"/>
  <c r="BO29" i="67"/>
  <c r="AV29" i="67"/>
  <c r="X29" i="67"/>
  <c r="E29" i="67"/>
  <c r="BN27" i="67"/>
  <c r="AT27" i="67"/>
  <c r="AC27" i="67"/>
  <c r="G27" i="67"/>
  <c r="AO44" i="67"/>
  <c r="BM43" i="67"/>
  <c r="AE43" i="67"/>
  <c r="BP42" i="67"/>
  <c r="AT42" i="67"/>
  <c r="T42" i="67"/>
  <c r="BT41" i="67"/>
  <c r="AV41" i="67"/>
  <c r="AD41" i="67"/>
  <c r="F41" i="67"/>
  <c r="BI40" i="67"/>
  <c r="AN40" i="67"/>
  <c r="V40" i="67"/>
  <c r="BQ39" i="67"/>
  <c r="AG39" i="67"/>
  <c r="BH38" i="67"/>
  <c r="S38" i="67"/>
  <c r="N37" i="67"/>
  <c r="AA33" i="67"/>
  <c r="AO32" i="67"/>
  <c r="BM30" i="67"/>
  <c r="BN29" i="67"/>
  <c r="AT29" i="67"/>
  <c r="V29" i="67"/>
  <c r="D29" i="67"/>
  <c r="BM27" i="67"/>
  <c r="AS27" i="67"/>
  <c r="AB27" i="67"/>
  <c r="F27" i="67"/>
  <c r="BI22" i="67"/>
  <c r="AU22" i="67"/>
  <c r="AG22" i="67"/>
  <c r="S22" i="67"/>
  <c r="C22" i="67"/>
  <c r="BI21" i="67"/>
  <c r="AU21" i="67"/>
  <c r="AG21" i="67"/>
  <c r="T21" i="67"/>
  <c r="G21" i="67"/>
  <c r="BM19" i="67"/>
  <c r="AZ19" i="67"/>
  <c r="AM19" i="67"/>
  <c r="Z19" i="67"/>
  <c r="M19" i="67"/>
  <c r="BT18" i="67"/>
  <c r="BG18" i="67"/>
  <c r="AT18" i="67"/>
  <c r="AG18" i="67"/>
  <c r="T18" i="67"/>
  <c r="G18" i="67"/>
  <c r="BM17" i="67"/>
  <c r="AZ17" i="67"/>
  <c r="AM17" i="67"/>
  <c r="Z17" i="67"/>
  <c r="M17" i="67"/>
  <c r="BT16" i="67"/>
  <c r="BG16" i="67"/>
  <c r="AT16" i="67"/>
  <c r="AG16" i="67"/>
  <c r="T16" i="67"/>
  <c r="G16" i="67"/>
  <c r="BM15" i="67"/>
  <c r="AZ15" i="67"/>
  <c r="AM15" i="67"/>
  <c r="Z15" i="67"/>
  <c r="AN44" i="67"/>
  <c r="BB43" i="67"/>
  <c r="BO42" i="67"/>
  <c r="AH42" i="67"/>
  <c r="BS41" i="67"/>
  <c r="Q44" i="67"/>
  <c r="AD43" i="67"/>
  <c r="BK42" i="67"/>
  <c r="S42" i="67"/>
  <c r="BK41" i="67"/>
  <c r="AC41" i="67"/>
  <c r="BU40" i="67"/>
  <c r="AM40" i="67"/>
  <c r="L40" i="67"/>
  <c r="AF39" i="67"/>
  <c r="AS38" i="67"/>
  <c r="BQ33" i="67"/>
  <c r="BR32" i="67"/>
  <c r="BD30" i="67"/>
  <c r="BC29" i="67"/>
  <c r="U29" i="67"/>
  <c r="S28" i="67"/>
  <c r="AR27" i="67"/>
  <c r="S27" i="67"/>
  <c r="BP22" i="67"/>
  <c r="AX22" i="67"/>
  <c r="AF22" i="67"/>
  <c r="N22" i="67"/>
  <c r="BR21" i="67"/>
  <c r="AZ21" i="67"/>
  <c r="AJ21" i="67"/>
  <c r="S21" i="67"/>
  <c r="C21" i="67"/>
  <c r="BH19" i="67"/>
  <c r="AS19" i="67"/>
  <c r="AC19" i="67"/>
  <c r="L19" i="67"/>
  <c r="BQ18" i="67"/>
  <c r="BA18" i="67"/>
  <c r="AL18" i="67"/>
  <c r="W18" i="67"/>
  <c r="E18" i="67"/>
  <c r="BJ17" i="67"/>
  <c r="AU17" i="67"/>
  <c r="AF17" i="67"/>
  <c r="P17" i="67"/>
  <c r="BS16" i="67"/>
  <c r="BD16" i="67"/>
  <c r="AN16" i="67"/>
  <c r="Y16" i="67"/>
  <c r="J16" i="67"/>
  <c r="BL15" i="67"/>
  <c r="AW15" i="67"/>
  <c r="AH15" i="67"/>
  <c r="S15" i="67"/>
  <c r="D15" i="67"/>
  <c r="BS11" i="67"/>
  <c r="BF11" i="67"/>
  <c r="AR11" i="67"/>
  <c r="AE11" i="67"/>
  <c r="R11" i="67"/>
  <c r="E11" i="67"/>
  <c r="BL10" i="67"/>
  <c r="AY10" i="67"/>
  <c r="AL10" i="67"/>
  <c r="Y10" i="67"/>
  <c r="L10" i="67"/>
  <c r="BS8" i="67"/>
  <c r="BF8" i="67"/>
  <c r="AR8" i="67"/>
  <c r="AE8" i="67"/>
  <c r="R8" i="67"/>
  <c r="E8" i="67"/>
  <c r="BL7" i="67"/>
  <c r="AZ7" i="67"/>
  <c r="AN7" i="67"/>
  <c r="AB7" i="67"/>
  <c r="P7" i="67"/>
  <c r="D7" i="67"/>
  <c r="BL6" i="67"/>
  <c r="AZ6" i="67"/>
  <c r="AN6" i="67"/>
  <c r="AB6" i="67"/>
  <c r="P6" i="67"/>
  <c r="D6" i="67"/>
  <c r="BL5" i="67"/>
  <c r="AZ5" i="67"/>
  <c r="AN5" i="67"/>
  <c r="AB5" i="67"/>
  <c r="P5" i="67"/>
  <c r="AD44" i="67"/>
  <c r="AN43" i="67"/>
  <c r="BF42" i="67"/>
  <c r="O42" i="67"/>
  <c r="AS41" i="67"/>
  <c r="O41" i="67"/>
  <c r="AZ40" i="67"/>
  <c r="T40" i="67"/>
  <c r="BF39" i="67"/>
  <c r="AT38" i="67"/>
  <c r="BP33" i="67"/>
  <c r="BP32" i="67"/>
  <c r="AJ30" i="67"/>
  <c r="AO29" i="67"/>
  <c r="N29" i="67"/>
  <c r="BG27" i="67"/>
  <c r="AF27" i="67"/>
  <c r="C27" i="67"/>
  <c r="BT22" i="67"/>
  <c r="BC22" i="67"/>
  <c r="AJ22" i="67"/>
  <c r="O22" i="67"/>
  <c r="BQ21" i="67"/>
  <c r="AX21" i="67"/>
  <c r="AE21" i="67"/>
  <c r="N21" i="67"/>
  <c r="BR19" i="67"/>
  <c r="AY19" i="67"/>
  <c r="AI19" i="67"/>
  <c r="S19" i="67"/>
  <c r="BU18" i="67"/>
  <c r="BD18" i="67"/>
  <c r="AM18" i="67"/>
  <c r="U18" i="67"/>
  <c r="C18" i="67"/>
  <c r="BG17" i="67"/>
  <c r="AQ17" i="67"/>
  <c r="X17" i="67"/>
  <c r="H17" i="67"/>
  <c r="BK16" i="67"/>
  <c r="AS16" i="67"/>
  <c r="AB16" i="67"/>
  <c r="L16" i="67"/>
  <c r="BO15" i="67"/>
  <c r="AV15" i="67"/>
  <c r="AF15" i="67"/>
  <c r="N15" i="67"/>
  <c r="BM11" i="67"/>
  <c r="AY11" i="67"/>
  <c r="AK11" i="67"/>
  <c r="W11" i="67"/>
  <c r="H11" i="67"/>
  <c r="BN10" i="67"/>
  <c r="AZ10" i="67"/>
  <c r="AK10" i="67"/>
  <c r="W10" i="67"/>
  <c r="H10" i="67"/>
  <c r="BN8" i="67"/>
  <c r="AZ8" i="67"/>
  <c r="AL8" i="67"/>
  <c r="X8" i="67"/>
  <c r="J8" i="67"/>
  <c r="BO7" i="67"/>
  <c r="BB7" i="67"/>
  <c r="AO7" i="67"/>
  <c r="AA7" i="67"/>
  <c r="N7" i="67"/>
  <c r="BU6" i="67"/>
  <c r="BH6" i="67"/>
  <c r="AU6" i="67"/>
  <c r="AH6" i="67"/>
  <c r="U6" i="67"/>
  <c r="H6" i="67"/>
  <c r="BO5" i="67"/>
  <c r="BB5" i="67"/>
  <c r="AO5" i="67"/>
  <c r="AA5" i="67"/>
  <c r="N5" i="67"/>
  <c r="BV4" i="67"/>
  <c r="BJ4" i="67"/>
  <c r="AX4" i="67"/>
  <c r="AL4" i="67"/>
  <c r="Z4" i="67"/>
  <c r="N4" i="67"/>
  <c r="D44" i="67"/>
  <c r="AC44" i="67"/>
  <c r="AC43" i="67"/>
  <c r="AZ42" i="67"/>
  <c r="K42" i="67"/>
  <c r="AR41" i="67"/>
  <c r="E41" i="67"/>
  <c r="AY40" i="67"/>
  <c r="S40" i="67"/>
  <c r="AR39" i="67"/>
  <c r="AR38" i="67"/>
  <c r="BO33" i="67"/>
  <c r="BN32" i="67"/>
  <c r="H30" i="67"/>
  <c r="AN29" i="67"/>
  <c r="L29" i="67"/>
  <c r="BF27" i="67"/>
  <c r="AE27" i="67"/>
  <c r="BS22" i="67"/>
  <c r="AZ22" i="67"/>
  <c r="AH22" i="67"/>
  <c r="M22" i="67"/>
  <c r="BP21" i="67"/>
  <c r="AV21" i="67"/>
  <c r="AC21" i="67"/>
  <c r="M21" i="67"/>
  <c r="BQ19" i="67"/>
  <c r="AX19" i="67"/>
  <c r="AH19" i="67"/>
  <c r="Q19" i="67"/>
  <c r="BS18" i="67"/>
  <c r="BC18" i="67"/>
  <c r="AK18" i="67"/>
  <c r="S18" i="67"/>
  <c r="BV17" i="67"/>
  <c r="BF17" i="67"/>
  <c r="AN17" i="67"/>
  <c r="W17" i="67"/>
  <c r="G17" i="67"/>
  <c r="BJ16" i="67"/>
  <c r="AR16" i="67"/>
  <c r="AA16" i="67"/>
  <c r="K16" i="67"/>
  <c r="BK15" i="67"/>
  <c r="AU15" i="67"/>
  <c r="AE15" i="67"/>
  <c r="M15" i="67"/>
  <c r="BL11" i="67"/>
  <c r="AX11" i="67"/>
  <c r="AJ11" i="67"/>
  <c r="V11" i="67"/>
  <c r="G11" i="67"/>
  <c r="BM10" i="67"/>
  <c r="AX10" i="67"/>
  <c r="AJ10" i="67"/>
  <c r="V10" i="67"/>
  <c r="G10" i="67"/>
  <c r="BM8" i="67"/>
  <c r="AY8" i="67"/>
  <c r="AK8" i="67"/>
  <c r="W8" i="67"/>
  <c r="H8" i="67"/>
  <c r="BN7" i="67"/>
  <c r="BA7" i="67"/>
  <c r="AM7" i="67"/>
  <c r="Z7" i="67"/>
  <c r="M7" i="67"/>
  <c r="BT6" i="67"/>
  <c r="BG6" i="67"/>
  <c r="AT6" i="67"/>
  <c r="AG6" i="67"/>
  <c r="T6" i="67"/>
  <c r="G6" i="67"/>
  <c r="BN5" i="67"/>
  <c r="BA5" i="67"/>
  <c r="AM5" i="67"/>
  <c r="Z5" i="67"/>
  <c r="M5" i="67"/>
  <c r="BU4" i="67"/>
  <c r="BI4" i="67"/>
  <c r="AW4" i="67"/>
  <c r="AK4" i="67"/>
  <c r="Y4" i="67"/>
  <c r="M4" i="67"/>
  <c r="I43" i="67"/>
  <c r="R44" i="67"/>
  <c r="AB43" i="67"/>
  <c r="AS42" i="67"/>
  <c r="J42" i="67"/>
  <c r="AQ41" i="67"/>
  <c r="D41" i="67"/>
  <c r="AW40" i="67"/>
  <c r="M40" i="67"/>
  <c r="AE39" i="67"/>
  <c r="AQ38" i="67"/>
  <c r="BN33" i="67"/>
  <c r="AN32" i="67"/>
  <c r="G30" i="67"/>
  <c r="AM29" i="67"/>
  <c r="G29" i="67"/>
  <c r="BC27" i="67"/>
  <c r="X27" i="67"/>
  <c r="BR22" i="67"/>
  <c r="AY22" i="67"/>
  <c r="AE22" i="67"/>
  <c r="L22" i="67"/>
  <c r="BO21" i="67"/>
  <c r="AT21" i="67"/>
  <c r="AB21" i="67"/>
  <c r="L21" i="67"/>
  <c r="BO19" i="67"/>
  <c r="AW19" i="67"/>
  <c r="AG19" i="67"/>
  <c r="P19" i="67"/>
  <c r="BR18" i="67"/>
  <c r="AZ18" i="67"/>
  <c r="AJ18" i="67"/>
  <c r="Q18" i="67"/>
  <c r="BU17" i="67"/>
  <c r="BE17" i="67"/>
  <c r="AL17" i="67"/>
  <c r="V17" i="67"/>
  <c r="E17" i="67"/>
  <c r="BH16" i="67"/>
  <c r="AQ16" i="67"/>
  <c r="Z16" i="67"/>
  <c r="H16" i="67"/>
  <c r="BJ15" i="67"/>
  <c r="AT15" i="67"/>
  <c r="AC15" i="67"/>
  <c r="L15" i="67"/>
  <c r="BK11" i="67"/>
  <c r="AW11" i="67"/>
  <c r="AI11" i="67"/>
  <c r="T11" i="67"/>
  <c r="F11" i="67"/>
  <c r="BK10" i="67"/>
  <c r="AW10" i="67"/>
  <c r="AI10" i="67"/>
  <c r="T10" i="67"/>
  <c r="F10" i="67"/>
  <c r="BL8" i="67"/>
  <c r="AX8" i="67"/>
  <c r="AJ8" i="67"/>
  <c r="V8" i="67"/>
  <c r="G8" i="67"/>
  <c r="BM7" i="67"/>
  <c r="AY7" i="67"/>
  <c r="AL7" i="67"/>
  <c r="Y7" i="67"/>
  <c r="L7" i="67"/>
  <c r="BS6" i="67"/>
  <c r="BF6" i="67"/>
  <c r="AS6" i="67"/>
  <c r="AF6" i="67"/>
  <c r="S6" i="67"/>
  <c r="F6" i="67"/>
  <c r="BM5" i="67"/>
  <c r="AY5" i="67"/>
  <c r="AL5" i="67"/>
  <c r="Y5" i="67"/>
  <c r="L5" i="67"/>
  <c r="BT4" i="67"/>
  <c r="BH4" i="67"/>
  <c r="AV4" i="67"/>
  <c r="AJ4" i="67"/>
  <c r="X4" i="67"/>
  <c r="L4" i="67"/>
  <c r="P44" i="67"/>
  <c r="Q43" i="67"/>
  <c r="AR42" i="67"/>
  <c r="D42" i="67"/>
  <c r="AP41" i="67"/>
  <c r="C41" i="67"/>
  <c r="AU40" i="67"/>
  <c r="K40" i="67"/>
  <c r="AD39" i="67"/>
  <c r="V38" i="67"/>
  <c r="BD33" i="67"/>
  <c r="AM32" i="67"/>
  <c r="BV29" i="67"/>
  <c r="AL29" i="67"/>
  <c r="BC28" i="67"/>
  <c r="BB27" i="67"/>
  <c r="V27" i="67"/>
  <c r="BQ22" i="67"/>
  <c r="AV22" i="67"/>
  <c r="AB22" i="67"/>
  <c r="K22" i="67"/>
  <c r="BL21" i="67"/>
  <c r="AS21" i="67"/>
  <c r="AA21" i="67"/>
  <c r="K21" i="67"/>
  <c r="BL19" i="67"/>
  <c r="AV19" i="67"/>
  <c r="AF19" i="67"/>
  <c r="N19" i="67"/>
  <c r="BP18" i="67"/>
  <c r="AY18" i="67"/>
  <c r="AH18" i="67"/>
  <c r="P18" i="67"/>
  <c r="BT17" i="67"/>
  <c r="BD17" i="67"/>
  <c r="AK17" i="67"/>
  <c r="U17" i="67"/>
  <c r="D17" i="67"/>
  <c r="BF16" i="67"/>
  <c r="AO16" i="67"/>
  <c r="X16" i="67"/>
  <c r="E16" i="67"/>
  <c r="BI15" i="67"/>
  <c r="AS15" i="67"/>
  <c r="AA15" i="67"/>
  <c r="K15" i="67"/>
  <c r="BJ11" i="67"/>
  <c r="AV11" i="67"/>
  <c r="AH11" i="67"/>
  <c r="S11" i="67"/>
  <c r="D11" i="67"/>
  <c r="BJ10" i="67"/>
  <c r="AV10" i="67"/>
  <c r="AH10" i="67"/>
  <c r="S10" i="67"/>
  <c r="E10" i="67"/>
  <c r="BK8" i="67"/>
  <c r="AW8" i="67"/>
  <c r="AI8" i="67"/>
  <c r="T8" i="67"/>
  <c r="F8" i="67"/>
  <c r="BK7" i="67"/>
  <c r="AX7" i="67"/>
  <c r="AK7" i="67"/>
  <c r="X7" i="67"/>
  <c r="K7" i="67"/>
  <c r="BR6" i="67"/>
  <c r="BE6" i="67"/>
  <c r="AR6" i="67"/>
  <c r="AE6" i="67"/>
  <c r="R6" i="67"/>
  <c r="E6" i="67"/>
  <c r="BK5" i="67"/>
  <c r="AX5" i="67"/>
  <c r="AK5" i="67"/>
  <c r="X5" i="67"/>
  <c r="K5" i="67"/>
  <c r="BS4" i="67"/>
  <c r="BG4" i="67"/>
  <c r="AU4" i="67"/>
  <c r="AI4" i="67"/>
  <c r="W4" i="67"/>
  <c r="K4" i="67"/>
  <c r="F44" i="67"/>
  <c r="P43" i="67"/>
  <c r="AQ42" i="67"/>
  <c r="BR41" i="67"/>
  <c r="AO41" i="67"/>
  <c r="BV41" i="67"/>
  <c r="AK40" i="67"/>
  <c r="J40" i="67"/>
  <c r="M39" i="67"/>
  <c r="H38" i="67"/>
  <c r="BC33" i="67"/>
  <c r="AL32" i="67"/>
  <c r="BQ29" i="67"/>
  <c r="AJ29" i="67"/>
  <c r="BB28" i="67"/>
  <c r="BA27" i="67"/>
  <c r="T27" i="67"/>
  <c r="BO22" i="67"/>
  <c r="AT22" i="67"/>
  <c r="AA22" i="67"/>
  <c r="J22" i="67"/>
  <c r="BJ21" i="67"/>
  <c r="AR21" i="67"/>
  <c r="Z21" i="67"/>
  <c r="J21" i="67"/>
  <c r="BK19" i="67"/>
  <c r="AU19" i="67"/>
  <c r="AE19" i="67"/>
  <c r="K19" i="67"/>
  <c r="BO18" i="67"/>
  <c r="AX18" i="67"/>
  <c r="AF18" i="67"/>
  <c r="O18" i="67"/>
  <c r="BS17" i="67"/>
  <c r="BA17" i="67"/>
  <c r="AJ17" i="67"/>
  <c r="T17" i="67"/>
  <c r="C17" i="67"/>
  <c r="BE16" i="67"/>
  <c r="AM16" i="67"/>
  <c r="W16" i="67"/>
  <c r="D16" i="67"/>
  <c r="BH15" i="67"/>
  <c r="AR15" i="67"/>
  <c r="Y15" i="67"/>
  <c r="J15" i="67"/>
  <c r="BI11" i="67"/>
  <c r="AU11" i="67"/>
  <c r="AF11" i="67"/>
  <c r="Q11" i="67"/>
  <c r="C11" i="67"/>
  <c r="BI10" i="67"/>
  <c r="AU10" i="67"/>
  <c r="AF10" i="67"/>
  <c r="R10" i="67"/>
  <c r="D10" i="67"/>
  <c r="BJ8" i="67"/>
  <c r="AV8" i="67"/>
  <c r="AH8" i="67"/>
  <c r="S8" i="67"/>
  <c r="D8" i="67"/>
  <c r="BJ7" i="67"/>
  <c r="AW7" i="67"/>
  <c r="AJ7" i="67"/>
  <c r="W7" i="67"/>
  <c r="J7" i="67"/>
  <c r="BQ6" i="67"/>
  <c r="BD6" i="67"/>
  <c r="AQ6" i="67"/>
  <c r="AD6" i="67"/>
  <c r="Q6" i="67"/>
  <c r="C6" i="67"/>
  <c r="BJ5" i="67"/>
  <c r="AW5" i="67"/>
  <c r="AJ5" i="67"/>
  <c r="W5" i="67"/>
  <c r="J5" i="67"/>
  <c r="BR4" i="67"/>
  <c r="BF4" i="67"/>
  <c r="AT4" i="67"/>
  <c r="AH4" i="67"/>
  <c r="V4" i="67"/>
  <c r="J4" i="67"/>
  <c r="AG41" i="67"/>
  <c r="BT40" i="67"/>
  <c r="AJ40" i="67"/>
  <c r="H40" i="67"/>
  <c r="L39" i="67"/>
  <c r="G38" i="67"/>
  <c r="BB33" i="67"/>
  <c r="AJ32" i="67"/>
  <c r="BM29" i="67"/>
  <c r="AH29" i="67"/>
  <c r="AL28" i="67"/>
  <c r="AY27" i="67"/>
  <c r="BL22" i="67"/>
  <c r="AS22" i="67"/>
  <c r="I22" i="67"/>
  <c r="BH21" i="67"/>
  <c r="AQ21" i="67"/>
  <c r="H4" i="67"/>
  <c r="AD4" i="67"/>
  <c r="AZ4" i="67"/>
  <c r="BQ4" i="67"/>
  <c r="T5" i="67"/>
  <c r="AR5" i="67"/>
  <c r="BP5" i="67"/>
  <c r="N6" i="67"/>
  <c r="AL6" i="67"/>
  <c r="BJ6" i="67"/>
  <c r="I7" i="67"/>
  <c r="AG7" i="67"/>
  <c r="BE7" i="67"/>
  <c r="K8" i="67"/>
  <c r="AD8" i="67"/>
  <c r="BD8" i="67"/>
  <c r="K10" i="67"/>
  <c r="AE10" i="67"/>
  <c r="BF10" i="67"/>
  <c r="L11" i="67"/>
  <c r="AL11" i="67"/>
  <c r="BG11" i="67"/>
  <c r="U15" i="67"/>
  <c r="AY15" i="67"/>
  <c r="C16" i="67"/>
  <c r="AJ16" i="67"/>
  <c r="BO16" i="67"/>
  <c r="Y17" i="67"/>
  <c r="AX17" i="67"/>
  <c r="K18" i="67"/>
  <c r="AO18" i="67"/>
  <c r="BM18" i="67"/>
  <c r="X19" i="67"/>
  <c r="BE19" i="67"/>
  <c r="O21" i="67"/>
  <c r="AN21" i="67"/>
  <c r="H22" i="67"/>
  <c r="AQ22" i="67"/>
  <c r="Q27" i="67"/>
  <c r="R28" i="67"/>
  <c r="BF29" i="67"/>
  <c r="Z33" i="67"/>
  <c r="J39" i="67"/>
  <c r="AH40" i="67"/>
  <c r="AA41" i="67"/>
  <c r="AD42" i="67"/>
  <c r="BC43" i="67"/>
  <c r="I4" i="67"/>
  <c r="AE4" i="67"/>
  <c r="BA4" i="67"/>
  <c r="C5" i="67"/>
  <c r="U5" i="67"/>
  <c r="AS5" i="67"/>
  <c r="BQ5" i="67"/>
  <c r="O6" i="67"/>
  <c r="AM6" i="67"/>
  <c r="BK6" i="67"/>
  <c r="O7" i="67"/>
  <c r="AH7" i="67"/>
  <c r="BF7" i="67"/>
  <c r="L8" i="67"/>
  <c r="AF8" i="67"/>
  <c r="BG8" i="67"/>
  <c r="M10" i="67"/>
  <c r="AM10" i="67"/>
  <c r="BG10" i="67"/>
  <c r="M11" i="67"/>
  <c r="AM11" i="67"/>
  <c r="BH11" i="67"/>
  <c r="V15" i="67"/>
  <c r="BA15" i="67"/>
  <c r="M16" i="67"/>
  <c r="AK16" i="67"/>
  <c r="BP16" i="67"/>
  <c r="AA17" i="67"/>
  <c r="AY17" i="67"/>
  <c r="L18" i="67"/>
  <c r="AQ18" i="67"/>
  <c r="C19" i="67"/>
  <c r="Y19" i="67"/>
  <c r="BF19" i="67"/>
  <c r="P21" i="67"/>
  <c r="AY21" i="67"/>
  <c r="P22" i="67"/>
  <c r="AR22" i="67"/>
  <c r="R27" i="67"/>
  <c r="AJ28" i="67"/>
  <c r="BL29" i="67"/>
  <c r="AL33" i="67"/>
  <c r="K39" i="67"/>
  <c r="AI40" i="67"/>
  <c r="AB41" i="67"/>
  <c r="AF42" i="67"/>
  <c r="BD43" i="67"/>
  <c r="O4" i="67"/>
  <c r="AF4" i="67"/>
  <c r="BB4" i="67"/>
  <c r="D5" i="67"/>
  <c r="V5" i="67"/>
  <c r="AT5" i="67"/>
  <c r="BR5" i="67"/>
  <c r="AO6" i="67"/>
  <c r="BM6" i="67"/>
  <c r="Q7" i="67"/>
  <c r="AI7" i="67"/>
  <c r="BG7" i="67"/>
  <c r="M8" i="67"/>
  <c r="AM8" i="67"/>
  <c r="BH8" i="67"/>
  <c r="N10" i="67"/>
  <c r="AN10" i="67"/>
  <c r="BH10" i="67"/>
  <c r="N11" i="67"/>
  <c r="AN11" i="67"/>
  <c r="BN11" i="67"/>
  <c r="W15" i="67"/>
  <c r="BD15" i="67"/>
  <c r="N16" i="67"/>
  <c r="AL16" i="67"/>
  <c r="BQ16" i="67"/>
  <c r="AC17" i="67"/>
  <c r="BH17" i="67"/>
  <c r="M18" i="67"/>
  <c r="AR18" i="67"/>
  <c r="D19" i="67"/>
  <c r="AA19" i="67"/>
  <c r="BG19" i="67"/>
  <c r="Q21" i="67"/>
  <c r="BC21" i="67"/>
  <c r="T22" i="67"/>
  <c r="BD22" i="67"/>
  <c r="AG27" i="67"/>
  <c r="P29" i="67"/>
  <c r="AL30" i="67"/>
  <c r="AH37" i="67"/>
  <c r="BG39" i="67"/>
  <c r="BA40" i="67"/>
  <c r="AT41" i="67"/>
  <c r="AG42" i="67"/>
  <c r="BE43" i="67"/>
  <c r="V6" i="67"/>
  <c r="P4" i="67"/>
  <c r="AG4" i="67"/>
  <c r="BC4" i="67"/>
  <c r="E5" i="67"/>
  <c r="AC5" i="67"/>
  <c r="AU5" i="67"/>
  <c r="BS5" i="67"/>
  <c r="W6" i="67"/>
  <c r="AP6" i="67"/>
  <c r="BN6" i="67"/>
  <c r="R7" i="67"/>
  <c r="AP7" i="67"/>
  <c r="BH7" i="67"/>
  <c r="N8" i="67"/>
  <c r="AN8" i="67"/>
  <c r="BI8" i="67"/>
  <c r="O10" i="67"/>
  <c r="AO10" i="67"/>
  <c r="BO10" i="67"/>
  <c r="O11" i="67"/>
  <c r="AO11" i="67"/>
  <c r="BO11" i="67"/>
  <c r="X15" i="67"/>
  <c r="BE15" i="67"/>
  <c r="O16" i="67"/>
  <c r="AU16" i="67"/>
  <c r="BR16" i="67"/>
  <c r="AE17" i="67"/>
  <c r="BI17" i="67"/>
  <c r="N18" i="67"/>
  <c r="AS18" i="67"/>
  <c r="E19" i="67"/>
  <c r="AJ19" i="67"/>
  <c r="BI19" i="67"/>
  <c r="U21" i="67"/>
  <c r="BD21" i="67"/>
  <c r="V22" i="67"/>
  <c r="BE22" i="67"/>
  <c r="AI27" i="67"/>
  <c r="R29" i="67"/>
  <c r="BC30" i="67"/>
  <c r="AW37" i="67"/>
  <c r="BH39" i="67"/>
  <c r="BF40" i="67"/>
  <c r="AU41" i="67"/>
  <c r="AI42" i="67"/>
  <c r="BL43" i="67"/>
  <c r="BT29" i="67"/>
  <c r="BC32" i="67"/>
  <c r="BR33" i="67"/>
  <c r="BU39" i="67"/>
  <c r="BQ28" i="67"/>
  <c r="BK44" i="67"/>
  <c r="BU30" i="67"/>
  <c r="BI30" i="67"/>
  <c r="AW30" i="67"/>
  <c r="AK30" i="67"/>
  <c r="Y30" i="67"/>
  <c r="M30" i="67"/>
  <c r="BS30" i="67"/>
  <c r="BG30" i="67"/>
  <c r="AU30" i="67"/>
  <c r="AI30" i="67"/>
  <c r="W30" i="67"/>
  <c r="K30" i="67"/>
  <c r="BL30" i="67"/>
  <c r="AX30" i="67"/>
  <c r="AH30" i="67"/>
  <c r="T30" i="67"/>
  <c r="F30" i="67"/>
  <c r="BK30" i="67"/>
  <c r="AV30" i="67"/>
  <c r="AG30" i="67"/>
  <c r="S30" i="67"/>
  <c r="E30" i="67"/>
  <c r="BJ30" i="67"/>
  <c r="AT30" i="67"/>
  <c r="AF30" i="67"/>
  <c r="R30" i="67"/>
  <c r="D30" i="67"/>
  <c r="BH30" i="67"/>
  <c r="AS30" i="67"/>
  <c r="AE30" i="67"/>
  <c r="Q30" i="67"/>
  <c r="C30" i="67"/>
  <c r="BV30" i="67"/>
  <c r="BF30" i="67"/>
  <c r="AR30" i="67"/>
  <c r="P30" i="67"/>
  <c r="AD30" i="67"/>
  <c r="BT30" i="67"/>
  <c r="BE30" i="67"/>
  <c r="AQ30" i="67"/>
  <c r="AC30" i="67"/>
  <c r="O30" i="67"/>
  <c r="M26" i="67"/>
  <c r="AA26" i="67"/>
  <c r="AO26" i="67"/>
  <c r="BC26" i="67"/>
  <c r="BS26" i="67"/>
  <c r="N26" i="67"/>
  <c r="AB26" i="67"/>
  <c r="AP26" i="67"/>
  <c r="BE26" i="67"/>
  <c r="BT26" i="67"/>
  <c r="H28" i="67"/>
  <c r="Z28" i="67"/>
  <c r="AT28" i="67"/>
  <c r="BM28" i="67"/>
  <c r="L30" i="67"/>
  <c r="AO30" i="67"/>
  <c r="BQ30" i="67"/>
  <c r="AA32" i="67"/>
  <c r="L33" i="67"/>
  <c r="AO33" i="67"/>
  <c r="AK26" i="67"/>
  <c r="E28" i="67"/>
  <c r="AN28" i="67"/>
  <c r="BJ28" i="67"/>
  <c r="F28" i="67"/>
  <c r="I30" i="67"/>
  <c r="AM30" i="67"/>
  <c r="BO30" i="67"/>
  <c r="G28" i="67"/>
  <c r="X28" i="67"/>
  <c r="AP28" i="67"/>
  <c r="BL28" i="67"/>
  <c r="J30" i="67"/>
  <c r="AN30" i="67"/>
  <c r="BP30" i="67"/>
  <c r="BU32" i="67"/>
  <c r="BI32" i="67"/>
  <c r="AW32" i="67"/>
  <c r="AK32" i="67"/>
  <c r="Y32" i="67"/>
  <c r="M32" i="67"/>
  <c r="BS32" i="67"/>
  <c r="BG32" i="67"/>
  <c r="AU32" i="67"/>
  <c r="AI32" i="67"/>
  <c r="W32" i="67"/>
  <c r="K32" i="67"/>
  <c r="BL32" i="67"/>
  <c r="AX32" i="67"/>
  <c r="AH32" i="67"/>
  <c r="T32" i="67"/>
  <c r="F32" i="67"/>
  <c r="BK32" i="67"/>
  <c r="AV32" i="67"/>
  <c r="AG32" i="67"/>
  <c r="S32" i="67"/>
  <c r="E32" i="67"/>
  <c r="BJ32" i="67"/>
  <c r="AT32" i="67"/>
  <c r="AF32" i="67"/>
  <c r="R32" i="67"/>
  <c r="D32" i="67"/>
  <c r="BH32" i="67"/>
  <c r="AS32" i="67"/>
  <c r="AE32" i="67"/>
  <c r="Q32" i="67"/>
  <c r="C32" i="67"/>
  <c r="BV32" i="67"/>
  <c r="BF32" i="67"/>
  <c r="AR32" i="67"/>
  <c r="AD32" i="67"/>
  <c r="P32" i="67"/>
  <c r="BT32" i="67"/>
  <c r="BE32" i="67"/>
  <c r="AQ32" i="67"/>
  <c r="AC32" i="67"/>
  <c r="O32" i="67"/>
  <c r="O26" i="67"/>
  <c r="AC26" i="67"/>
  <c r="AQ26" i="67"/>
  <c r="BG26" i="67"/>
  <c r="BU26" i="67"/>
  <c r="BM33" i="67"/>
  <c r="BV33" i="67"/>
  <c r="BI33" i="67"/>
  <c r="AW33" i="67"/>
  <c r="AK33" i="67"/>
  <c r="Y33" i="67"/>
  <c r="M33" i="67"/>
  <c r="BT33" i="67"/>
  <c r="BG33" i="67"/>
  <c r="AU33" i="67"/>
  <c r="AI33" i="67"/>
  <c r="W33" i="67"/>
  <c r="K33" i="67"/>
  <c r="BL33" i="67"/>
  <c r="AX33" i="67"/>
  <c r="AH33" i="67"/>
  <c r="T33" i="67"/>
  <c r="F33" i="67"/>
  <c r="BK33" i="67"/>
  <c r="AV33" i="67"/>
  <c r="AG33" i="67"/>
  <c r="S33" i="67"/>
  <c r="E33" i="67"/>
  <c r="BJ33" i="67"/>
  <c r="AT33" i="67"/>
  <c r="AF33" i="67"/>
  <c r="R33" i="67"/>
  <c r="D33" i="67"/>
  <c r="BH33" i="67"/>
  <c r="AS33" i="67"/>
  <c r="AE33" i="67"/>
  <c r="Q33" i="67"/>
  <c r="C33" i="67"/>
  <c r="BF33" i="67"/>
  <c r="AR33" i="67"/>
  <c r="AD33" i="67"/>
  <c r="P33" i="67"/>
  <c r="BU33" i="67"/>
  <c r="BE33" i="67"/>
  <c r="AQ33" i="67"/>
  <c r="AC33" i="67"/>
  <c r="O33" i="67"/>
  <c r="P26" i="67"/>
  <c r="AD26" i="67"/>
  <c r="AS26" i="67"/>
  <c r="BH26" i="67"/>
  <c r="BV26" i="67"/>
  <c r="I28" i="67"/>
  <c r="AA28" i="67"/>
  <c r="AV28" i="67"/>
  <c r="BN28" i="67"/>
  <c r="N30" i="67"/>
  <c r="AP30" i="67"/>
  <c r="BR30" i="67"/>
  <c r="AB32" i="67"/>
  <c r="BD32" i="67"/>
  <c r="N33" i="67"/>
  <c r="AP33" i="67"/>
  <c r="BS33" i="67"/>
  <c r="BR26" i="67"/>
  <c r="BF26" i="67"/>
  <c r="AT26" i="67"/>
  <c r="AH26" i="67"/>
  <c r="V26" i="67"/>
  <c r="J26" i="67"/>
  <c r="BP26" i="67"/>
  <c r="BD26" i="67"/>
  <c r="AR26" i="67"/>
  <c r="AF26" i="67"/>
  <c r="T26" i="67"/>
  <c r="H26" i="67"/>
  <c r="W26" i="67"/>
  <c r="AY26" i="67"/>
  <c r="BM26" i="67"/>
  <c r="V28" i="67"/>
  <c r="AO28" i="67"/>
  <c r="BK28" i="67"/>
  <c r="C26" i="67"/>
  <c r="Q26" i="67"/>
  <c r="AE26" i="67"/>
  <c r="AU26" i="67"/>
  <c r="BI26" i="67"/>
  <c r="J28" i="67"/>
  <c r="AB28" i="67"/>
  <c r="AX28" i="67"/>
  <c r="BO28" i="67"/>
  <c r="U30" i="67"/>
  <c r="AY30" i="67"/>
  <c r="I26" i="67"/>
  <c r="BN26" i="67"/>
  <c r="AM28" i="67"/>
  <c r="D26" i="67"/>
  <c r="R26" i="67"/>
  <c r="AG26" i="67"/>
  <c r="AV26" i="67"/>
  <c r="BJ26" i="67"/>
  <c r="K28" i="67"/>
  <c r="AF28" i="67"/>
  <c r="AY28" i="67"/>
  <c r="BP28" i="67"/>
  <c r="V30" i="67"/>
  <c r="AZ30" i="67"/>
  <c r="G26" i="67"/>
  <c r="T28" i="67"/>
  <c r="BD28" i="67"/>
  <c r="L26" i="67"/>
  <c r="Z26" i="67"/>
  <c r="AN26" i="67"/>
  <c r="BB26" i="67"/>
  <c r="BQ26" i="67"/>
  <c r="U28" i="67"/>
  <c r="E26" i="67"/>
  <c r="S26" i="67"/>
  <c r="AI26" i="67"/>
  <c r="AW26" i="67"/>
  <c r="BK26" i="67"/>
  <c r="L28" i="67"/>
  <c r="AG28" i="67"/>
  <c r="AZ28" i="67"/>
  <c r="X30" i="67"/>
  <c r="BA30" i="67"/>
  <c r="X26" i="67"/>
  <c r="AL26" i="67"/>
  <c r="AZ26" i="67"/>
  <c r="BU28" i="67"/>
  <c r="BI28" i="67"/>
  <c r="AW28" i="67"/>
  <c r="AK28" i="67"/>
  <c r="Y28" i="67"/>
  <c r="M28" i="67"/>
  <c r="BS28" i="67"/>
  <c r="BG28" i="67"/>
  <c r="AU28" i="67"/>
  <c r="AI28" i="67"/>
  <c r="W28" i="67"/>
  <c r="BH28" i="67"/>
  <c r="AS28" i="67"/>
  <c r="AE28" i="67"/>
  <c r="Q28" i="67"/>
  <c r="D28" i="67"/>
  <c r="BV28" i="67"/>
  <c r="BF28" i="67"/>
  <c r="AR28" i="67"/>
  <c r="AD28" i="67"/>
  <c r="P28" i="67"/>
  <c r="C28" i="67"/>
  <c r="BT28" i="67"/>
  <c r="BE28" i="67"/>
  <c r="AQ28" i="67"/>
  <c r="AC28" i="67"/>
  <c r="O28" i="67"/>
  <c r="K26" i="67"/>
  <c r="Y26" i="67"/>
  <c r="AM26" i="67"/>
  <c r="BA26" i="67"/>
  <c r="BO26" i="67"/>
  <c r="F26" i="67"/>
  <c r="U26" i="67"/>
  <c r="AJ26" i="67"/>
  <c r="AX26" i="67"/>
  <c r="BL26" i="67"/>
  <c r="N28" i="67"/>
  <c r="AH28" i="67"/>
  <c r="BA28" i="67"/>
  <c r="BR28" i="67"/>
  <c r="Z30" i="67"/>
  <c r="BB30" i="67"/>
  <c r="BU27" i="67"/>
  <c r="BI27" i="67"/>
  <c r="AW27" i="67"/>
  <c r="AK27" i="67"/>
  <c r="Y27" i="67"/>
  <c r="M27" i="67"/>
  <c r="H27" i="67"/>
  <c r="U27" i="67"/>
  <c r="AH27" i="67"/>
  <c r="AU27" i="67"/>
  <c r="BH27" i="67"/>
  <c r="BV27" i="67"/>
  <c r="O29" i="67"/>
  <c r="AC29" i="67"/>
  <c r="AQ29" i="67"/>
  <c r="BE29" i="67"/>
  <c r="BU29" i="67"/>
  <c r="BI29" i="67"/>
  <c r="AW29" i="67"/>
  <c r="AK29" i="67"/>
  <c r="Y29" i="67"/>
  <c r="M29" i="67"/>
  <c r="BS29" i="67"/>
  <c r="BG29" i="67"/>
  <c r="AU29" i="67"/>
  <c r="AI29" i="67"/>
  <c r="W29" i="67"/>
  <c r="K29" i="67"/>
  <c r="J27" i="67"/>
  <c r="W27" i="67"/>
  <c r="AJ27" i="67"/>
  <c r="AX27" i="67"/>
  <c r="BK27" i="67"/>
  <c r="C29" i="67"/>
  <c r="Q29" i="67"/>
  <c r="AE29" i="67"/>
  <c r="AS29" i="67"/>
  <c r="BH29" i="67"/>
  <c r="J38" i="67"/>
  <c r="AF38" i="67"/>
  <c r="AW38" i="67"/>
  <c r="BS38" i="67"/>
  <c r="AH39" i="67"/>
  <c r="BB39" i="67"/>
  <c r="BR39" i="67"/>
  <c r="K38" i="67"/>
  <c r="AG38" i="67"/>
  <c r="BC38" i="67"/>
  <c r="BT38" i="67"/>
  <c r="S39" i="67"/>
  <c r="AI39" i="67"/>
  <c r="BC39" i="67"/>
  <c r="BS39" i="67"/>
  <c r="G44" i="67"/>
  <c r="AE44" i="67"/>
  <c r="BC44" i="67"/>
  <c r="L38" i="67"/>
  <c r="AH38" i="67"/>
  <c r="BD38" i="67"/>
  <c r="BU38" i="67"/>
  <c r="T39" i="67"/>
  <c r="AJ39" i="67"/>
  <c r="BD39" i="67"/>
  <c r="BT39" i="67"/>
  <c r="H44" i="67"/>
  <c r="AF44" i="67"/>
  <c r="BD44" i="67"/>
  <c r="I38" i="67"/>
  <c r="AE38" i="67"/>
  <c r="AV38" i="67"/>
  <c r="BR38" i="67"/>
  <c r="R39" i="67"/>
  <c r="M38" i="67"/>
  <c r="AI38" i="67"/>
  <c r="BM39" i="67"/>
  <c r="U39" i="67"/>
  <c r="AK39" i="67"/>
  <c r="BE39" i="67"/>
  <c r="O44" i="67"/>
  <c r="AM44" i="67"/>
  <c r="J37" i="67"/>
  <c r="AI37" i="67"/>
  <c r="BR37" i="67"/>
  <c r="K37" i="67"/>
  <c r="AJ37" i="67"/>
  <c r="BS37" i="67"/>
  <c r="BT37" i="67"/>
  <c r="L37" i="67"/>
  <c r="AK37" i="67"/>
  <c r="M37" i="67"/>
  <c r="AL37" i="67"/>
  <c r="BO37" i="67"/>
  <c r="BC37" i="67"/>
  <c r="AQ37" i="67"/>
  <c r="AE37" i="67"/>
  <c r="S37" i="67"/>
  <c r="G37" i="67"/>
  <c r="AY37" i="67"/>
  <c r="AA37" i="67"/>
  <c r="BN37" i="67"/>
  <c r="BB37" i="67"/>
  <c r="AP37" i="67"/>
  <c r="AD37" i="67"/>
  <c r="R37" i="67"/>
  <c r="F37" i="67"/>
  <c r="AZ37" i="67"/>
  <c r="AB37" i="67"/>
  <c r="D37" i="67"/>
  <c r="BM37" i="67"/>
  <c r="BA37" i="67"/>
  <c r="AO37" i="67"/>
  <c r="AC37" i="67"/>
  <c r="Q37" i="67"/>
  <c r="E37" i="67"/>
  <c r="BL37" i="67"/>
  <c r="AN37" i="67"/>
  <c r="P37" i="67"/>
  <c r="BK37" i="67"/>
  <c r="AM37" i="67"/>
  <c r="V37" i="67"/>
  <c r="AR37" i="67"/>
  <c r="BI37" i="67"/>
  <c r="H37" i="67"/>
  <c r="X37" i="67"/>
  <c r="AT37" i="67"/>
  <c r="BP37" i="67"/>
  <c r="C37" i="67"/>
  <c r="W37" i="67"/>
  <c r="AS37" i="67"/>
  <c r="BJ37" i="67"/>
  <c r="I37" i="67"/>
  <c r="Y37" i="67"/>
  <c r="AU37" i="67"/>
  <c r="BQ37" i="67"/>
  <c r="O38" i="67"/>
  <c r="AA38" i="67"/>
  <c r="AM38" i="67"/>
  <c r="AY38" i="67"/>
  <c r="BK38" i="67"/>
  <c r="N39" i="67"/>
  <c r="AL39" i="67"/>
  <c r="J43" i="67"/>
  <c r="V43" i="67"/>
  <c r="AH43" i="67"/>
  <c r="AT43" i="67"/>
  <c r="BF43" i="67"/>
  <c r="BR43" i="67"/>
  <c r="I44" i="67"/>
  <c r="U44" i="67"/>
  <c r="AG44" i="67"/>
  <c r="AS44" i="67"/>
  <c r="BE44" i="67"/>
  <c r="BQ44" i="67"/>
  <c r="D38" i="67"/>
  <c r="P38" i="67"/>
  <c r="AB38" i="67"/>
  <c r="AN38" i="67"/>
  <c r="AZ38" i="67"/>
  <c r="BL38" i="67"/>
  <c r="C39" i="67"/>
  <c r="O39" i="67"/>
  <c r="AA39" i="67"/>
  <c r="AM39" i="67"/>
  <c r="AY39" i="67"/>
  <c r="BK39" i="67"/>
  <c r="N40" i="67"/>
  <c r="Z40" i="67"/>
  <c r="AL40" i="67"/>
  <c r="AX40" i="67"/>
  <c r="BJ40" i="67"/>
  <c r="M41" i="67"/>
  <c r="Y41" i="67"/>
  <c r="AK41" i="67"/>
  <c r="AW41" i="67"/>
  <c r="BI41" i="67"/>
  <c r="BU41" i="67"/>
  <c r="L42" i="67"/>
  <c r="X42" i="67"/>
  <c r="AJ42" i="67"/>
  <c r="AV42" i="67"/>
  <c r="BH42" i="67"/>
  <c r="BT42" i="67"/>
  <c r="K43" i="67"/>
  <c r="W43" i="67"/>
  <c r="AI43" i="67"/>
  <c r="AU43" i="67"/>
  <c r="BG43" i="67"/>
  <c r="BS43" i="67"/>
  <c r="J44" i="67"/>
  <c r="V44" i="67"/>
  <c r="AH44" i="67"/>
  <c r="AT44" i="67"/>
  <c r="BF44" i="67"/>
  <c r="BR44" i="67"/>
  <c r="C38" i="67"/>
  <c r="Z39" i="67"/>
  <c r="AX39" i="67"/>
  <c r="BJ39" i="67"/>
  <c r="BV39" i="67"/>
  <c r="E38" i="67"/>
  <c r="Q38" i="67"/>
  <c r="AC38" i="67"/>
  <c r="AO38" i="67"/>
  <c r="BA38" i="67"/>
  <c r="BM38" i="67"/>
  <c r="D39" i="67"/>
  <c r="P39" i="67"/>
  <c r="AB39" i="67"/>
  <c r="AN39" i="67"/>
  <c r="AZ39" i="67"/>
  <c r="BL39" i="67"/>
  <c r="N41" i="67"/>
  <c r="Z41" i="67"/>
  <c r="AL41" i="67"/>
  <c r="AX41" i="67"/>
  <c r="BJ41" i="67"/>
  <c r="M42" i="67"/>
  <c r="Y42" i="67"/>
  <c r="AK42" i="67"/>
  <c r="AW42" i="67"/>
  <c r="BI42" i="67"/>
  <c r="BU42" i="67"/>
  <c r="L43" i="67"/>
  <c r="X43" i="67"/>
  <c r="AJ43" i="67"/>
  <c r="AV43" i="67"/>
  <c r="BH43" i="67"/>
  <c r="BT43" i="67"/>
  <c r="K44" i="67"/>
  <c r="W44" i="67"/>
  <c r="AI44" i="67"/>
  <c r="AU44" i="67"/>
  <c r="BG44" i="67"/>
  <c r="BS44" i="67"/>
  <c r="N38" i="67"/>
  <c r="Z38" i="67"/>
  <c r="AL38" i="67"/>
  <c r="AX38" i="67"/>
  <c r="BJ38" i="67"/>
  <c r="BV38" i="67"/>
  <c r="F38" i="67"/>
  <c r="R38" i="67"/>
  <c r="AD38" i="67"/>
  <c r="AP38" i="67"/>
  <c r="BB38" i="67"/>
  <c r="E39" i="67"/>
  <c r="Q39" i="67"/>
  <c r="AC39" i="67"/>
  <c r="AO39" i="67"/>
  <c r="BA39" i="67"/>
  <c r="N42" i="67"/>
  <c r="Z42" i="67"/>
  <c r="AL42" i="67"/>
  <c r="AX42" i="67"/>
  <c r="BJ42" i="67"/>
  <c r="M43" i="67"/>
  <c r="Y43" i="67"/>
  <c r="AK43" i="67"/>
  <c r="AW43" i="67"/>
  <c r="BI43" i="67"/>
  <c r="BU43" i="67"/>
  <c r="L44" i="67"/>
  <c r="X44" i="67"/>
  <c r="AJ44" i="67"/>
  <c r="AV44" i="67"/>
  <c r="BH44" i="67"/>
  <c r="BT44" i="67"/>
  <c r="N43" i="67"/>
  <c r="Z43" i="67"/>
  <c r="AL43" i="67"/>
  <c r="AX43" i="67"/>
  <c r="BJ43" i="67"/>
  <c r="BV43" i="67"/>
  <c r="M44" i="67"/>
  <c r="Y44" i="67"/>
  <c r="AK44" i="67"/>
  <c r="AW44" i="67"/>
  <c r="BI44" i="67"/>
  <c r="BU44" i="67"/>
  <c r="C43" i="67"/>
  <c r="O43" i="67"/>
  <c r="AA43" i="67"/>
  <c r="AM43" i="67"/>
  <c r="AY43" i="67"/>
  <c r="N44" i="67"/>
  <c r="Z44" i="67"/>
  <c r="AL44" i="67"/>
  <c r="AX44" i="67"/>
  <c r="BJ44" i="67"/>
  <c r="B60" i="66"/>
  <c r="G41" i="66"/>
  <c r="E43" i="66"/>
  <c r="F43" i="66" s="1"/>
  <c r="G43" i="66" s="1"/>
  <c r="H43" i="66" s="1"/>
  <c r="I43" i="66" s="1"/>
  <c r="J43" i="66" s="1"/>
  <c r="K43" i="66" s="1"/>
  <c r="L43" i="66" s="1"/>
  <c r="M43" i="66" s="1"/>
  <c r="N43" i="66" s="1"/>
  <c r="O43" i="66" s="1"/>
  <c r="P43" i="66" s="1"/>
  <c r="Q43" i="66" s="1"/>
  <c r="R43" i="66" s="1"/>
  <c r="S43" i="66" s="1"/>
  <c r="T43" i="66" s="1"/>
  <c r="U43" i="66" s="1"/>
  <c r="V43" i="66" s="1"/>
  <c r="W43" i="66" s="1"/>
  <c r="X43" i="66" s="1"/>
  <c r="Y43" i="66" s="1"/>
  <c r="Z43" i="66" s="1"/>
  <c r="AA43" i="66" s="1"/>
  <c r="AB43" i="66" s="1"/>
  <c r="AC43" i="66" s="1"/>
  <c r="AD43" i="66" s="1"/>
  <c r="AE43" i="66" s="1"/>
  <c r="AF43" i="66" s="1"/>
  <c r="AG43" i="66" s="1"/>
  <c r="AH43" i="66" s="1"/>
  <c r="AI43" i="66" s="1"/>
  <c r="AJ43" i="66" s="1"/>
  <c r="AK43" i="66" s="1"/>
  <c r="AL43" i="66" s="1"/>
  <c r="AM43" i="66" s="1"/>
  <c r="AN43" i="66" s="1"/>
  <c r="AO43" i="66" s="1"/>
  <c r="AP43" i="66" s="1"/>
  <c r="AQ43" i="66" s="1"/>
  <c r="AR43" i="66" s="1"/>
  <c r="AS43" i="66" s="1"/>
  <c r="AT43" i="66" s="1"/>
  <c r="AU43" i="66" s="1"/>
  <c r="AV43" i="66" s="1"/>
  <c r="AW43" i="66" s="1"/>
  <c r="AX43" i="66" s="1"/>
  <c r="AY43" i="66" s="1"/>
  <c r="AZ43" i="66" s="1"/>
  <c r="BA43" i="66" s="1"/>
  <c r="BB43" i="66" s="1"/>
  <c r="BC43" i="66" s="1"/>
  <c r="BD43" i="66" s="1"/>
  <c r="BE43" i="66" s="1"/>
  <c r="BF43" i="66" s="1"/>
  <c r="BG43" i="66" s="1"/>
  <c r="BH43" i="66" s="1"/>
  <c r="BI43" i="66" s="1"/>
  <c r="BJ43" i="66" s="1"/>
  <c r="BK43" i="66" s="1"/>
  <c r="BL43" i="66" s="1"/>
  <c r="BM43" i="66" s="1"/>
  <c r="BN43" i="66" s="1"/>
  <c r="BO43" i="66" s="1"/>
  <c r="BP43" i="66" s="1"/>
  <c r="BQ43" i="66" s="1"/>
  <c r="BR43" i="66" s="1"/>
  <c r="BS43" i="66" s="1"/>
  <c r="BT43" i="66" s="1"/>
  <c r="BU43" i="66" s="1"/>
  <c r="J20" i="66"/>
  <c r="W21" i="66"/>
  <c r="D20" i="66"/>
  <c r="P20" i="66"/>
  <c r="AB20" i="66"/>
  <c r="AN20" i="66"/>
  <c r="Q21" i="66"/>
  <c r="AC21" i="66"/>
  <c r="AO21" i="66"/>
  <c r="BA21" i="66"/>
  <c r="BM21" i="66"/>
  <c r="K20" i="66"/>
  <c r="F21" i="66"/>
  <c r="R21" i="66"/>
  <c r="AD21" i="66"/>
  <c r="AP21" i="66"/>
  <c r="BB21" i="66"/>
  <c r="BN21" i="66"/>
  <c r="AI21" i="66"/>
  <c r="AJ21" i="66"/>
  <c r="D21" i="66"/>
  <c r="AU21" i="66"/>
  <c r="BH21" i="66"/>
  <c r="N20" i="66"/>
  <c r="AV21" i="66"/>
  <c r="V20" i="66"/>
  <c r="AY21" i="66"/>
  <c r="W20" i="66"/>
  <c r="C21" i="66"/>
  <c r="BG21" i="66"/>
  <c r="X20" i="66"/>
  <c r="Y20" i="66"/>
  <c r="E21" i="66"/>
  <c r="AJ20" i="66"/>
  <c r="M21" i="66"/>
  <c r="AK21" i="66"/>
  <c r="BI21" i="66"/>
  <c r="AH20" i="66"/>
  <c r="K21" i="66"/>
  <c r="N21" i="66"/>
  <c r="AL21" i="66"/>
  <c r="AI20" i="66"/>
  <c r="C23" i="66"/>
  <c r="Z20" i="66"/>
  <c r="O21" i="66"/>
  <c r="AM21" i="66"/>
  <c r="BK21" i="66"/>
  <c r="Z21" i="66"/>
  <c r="D23" i="66"/>
  <c r="BS21" i="66"/>
  <c r="Y21" i="66"/>
  <c r="BU21" i="66"/>
  <c r="BT21" i="66"/>
  <c r="AK20" i="66"/>
  <c r="BJ21" i="66"/>
  <c r="L21" i="66"/>
  <c r="C20" i="66"/>
  <c r="O20" i="66"/>
  <c r="AA20" i="66"/>
  <c r="AM20" i="66"/>
  <c r="P21" i="66"/>
  <c r="AB21" i="66"/>
  <c r="AN21" i="66"/>
  <c r="AZ21" i="66"/>
  <c r="BL21" i="66"/>
  <c r="AA21" i="66"/>
  <c r="E23" i="66"/>
  <c r="D15" i="66"/>
  <c r="C22" i="66"/>
  <c r="N16" i="66"/>
  <c r="M23" i="66"/>
  <c r="D17" i="66"/>
  <c r="F23" i="66"/>
  <c r="G23" i="66"/>
  <c r="J23" i="66"/>
  <c r="L20" i="66"/>
  <c r="AL20" i="66"/>
  <c r="AW21" i="66"/>
  <c r="H23" i="66"/>
  <c r="I23" i="66"/>
  <c r="M20" i="66"/>
  <c r="X21" i="66"/>
  <c r="AX21" i="66"/>
  <c r="E20" i="66"/>
  <c r="AC20" i="66"/>
  <c r="R20" i="66"/>
  <c r="S21" i="66"/>
  <c r="AQ21" i="66"/>
  <c r="BO21" i="66"/>
  <c r="G20" i="66"/>
  <c r="AE20" i="66"/>
  <c r="H21" i="66"/>
  <c r="AF21" i="66"/>
  <c r="BP21" i="66"/>
  <c r="H20" i="66"/>
  <c r="T20" i="66"/>
  <c r="AF20" i="66"/>
  <c r="I21" i="66"/>
  <c r="U21" i="66"/>
  <c r="AG21" i="66"/>
  <c r="AS21" i="66"/>
  <c r="BE21" i="66"/>
  <c r="BQ21" i="66"/>
  <c r="K23" i="66"/>
  <c r="Q20" i="66"/>
  <c r="F20" i="66"/>
  <c r="AD20" i="66"/>
  <c r="G21" i="66"/>
  <c r="AE21" i="66"/>
  <c r="BC21" i="66"/>
  <c r="S20" i="66"/>
  <c r="T21" i="66"/>
  <c r="AR21" i="66"/>
  <c r="BD21" i="66"/>
  <c r="I20" i="66"/>
  <c r="U20" i="66"/>
  <c r="AG20" i="66"/>
  <c r="J21" i="66"/>
  <c r="V21" i="66"/>
  <c r="AH21" i="66"/>
  <c r="AT21" i="66"/>
  <c r="BF21" i="66"/>
  <c r="BR21" i="66"/>
  <c r="L23" i="66"/>
  <c r="N30" i="73" l="1"/>
  <c r="O13" i="73"/>
  <c r="O14" i="73" s="1"/>
  <c r="N31" i="73"/>
  <c r="AK29" i="73"/>
  <c r="AK37" i="73"/>
  <c r="AL23" i="73"/>
  <c r="N43" i="73"/>
  <c r="O25" i="73" s="1"/>
  <c r="O6" i="73"/>
  <c r="Q38" i="72"/>
  <c r="Q29" i="72" s="1"/>
  <c r="Q31" i="72" s="1"/>
  <c r="R28" i="72" s="1"/>
  <c r="R30" i="72" s="1"/>
  <c r="R37" i="72" s="1"/>
  <c r="R73" i="72" s="1"/>
  <c r="R46" i="72"/>
  <c r="R45" i="72" s="1"/>
  <c r="AJ72" i="72"/>
  <c r="AK50" i="72"/>
  <c r="AM13" i="72"/>
  <c r="AN11" i="72"/>
  <c r="AM12" i="72"/>
  <c r="AN23" i="72"/>
  <c r="T17" i="72"/>
  <c r="T14" i="72"/>
  <c r="AK25" i="72"/>
  <c r="AQ45" i="67"/>
  <c r="BE45" i="67"/>
  <c r="T45" i="67"/>
  <c r="J45" i="67"/>
  <c r="U45" i="67"/>
  <c r="AF45" i="67"/>
  <c r="BV45" i="67"/>
  <c r="S45" i="67"/>
  <c r="AS45" i="67"/>
  <c r="BP45" i="67"/>
  <c r="BO45" i="67"/>
  <c r="E45" i="67"/>
  <c r="AH45" i="67"/>
  <c r="AI45" i="67"/>
  <c r="BB45" i="67"/>
  <c r="BN45" i="67"/>
  <c r="BR45" i="67"/>
  <c r="H45" i="67"/>
  <c r="BG45" i="67"/>
  <c r="AG45" i="67"/>
  <c r="K45" i="67"/>
  <c r="O45" i="67"/>
  <c r="BF45" i="67"/>
  <c r="BQ45" i="67"/>
  <c r="BS45" i="67"/>
  <c r="BD45" i="67"/>
  <c r="AR45" i="67"/>
  <c r="G45" i="67"/>
  <c r="BH45" i="67"/>
  <c r="V45" i="67"/>
  <c r="D45" i="67"/>
  <c r="Z45" i="67"/>
  <c r="BU45" i="67"/>
  <c r="AM45" i="67"/>
  <c r="AE45" i="67"/>
  <c r="AV45" i="67"/>
  <c r="AL45" i="67"/>
  <c r="N45" i="67"/>
  <c r="BK45" i="67"/>
  <c r="L45" i="67"/>
  <c r="AW45" i="67"/>
  <c r="BC45" i="67"/>
  <c r="AJ45" i="67"/>
  <c r="AX45" i="67"/>
  <c r="BT45" i="67"/>
  <c r="AK45" i="67"/>
  <c r="M45" i="67"/>
  <c r="F45" i="67"/>
  <c r="Y45" i="67"/>
  <c r="W45" i="67"/>
  <c r="X45" i="67"/>
  <c r="AC45" i="67"/>
  <c r="AZ45" i="67"/>
  <c r="P45" i="67"/>
  <c r="AN45" i="67"/>
  <c r="BL45" i="67"/>
  <c r="AT45" i="67"/>
  <c r="C45" i="67"/>
  <c r="AO45" i="67"/>
  <c r="AA45" i="67"/>
  <c r="AB45" i="67"/>
  <c r="R45" i="67"/>
  <c r="AD45" i="67"/>
  <c r="AP45" i="67"/>
  <c r="Q45" i="67"/>
  <c r="BI45" i="67"/>
  <c r="BA45" i="67"/>
  <c r="AY45" i="67"/>
  <c r="AU45" i="67"/>
  <c r="I45" i="67"/>
  <c r="BJ45" i="67"/>
  <c r="BM45" i="67"/>
  <c r="H41" i="66"/>
  <c r="E17" i="66"/>
  <c r="O16" i="66"/>
  <c r="N23" i="66"/>
  <c r="E15" i="66"/>
  <c r="D22" i="66"/>
  <c r="BB36" i="3"/>
  <c r="BC36" i="3"/>
  <c r="BD36" i="3"/>
  <c r="BE36" i="3"/>
  <c r="BF36" i="3"/>
  <c r="BG36" i="3"/>
  <c r="BH36" i="3"/>
  <c r="BI36" i="3"/>
  <c r="BJ36" i="3"/>
  <c r="BK36" i="3"/>
  <c r="BL36" i="3"/>
  <c r="BM36" i="3"/>
  <c r="N38" i="73" l="1"/>
  <c r="N40" i="73"/>
  <c r="N39" i="73"/>
  <c r="N44" i="73" s="1"/>
  <c r="N42" i="73"/>
  <c r="AL37" i="73"/>
  <c r="AM23" i="73"/>
  <c r="AL29" i="73"/>
  <c r="O15" i="73"/>
  <c r="Q39" i="72"/>
  <c r="R35" i="72" s="1"/>
  <c r="R38" i="72"/>
  <c r="R68" i="72" s="1"/>
  <c r="R76" i="72" s="1"/>
  <c r="R85" i="72" s="1"/>
  <c r="S43" i="72"/>
  <c r="AK72" i="72"/>
  <c r="AL50" i="72"/>
  <c r="AL25" i="72"/>
  <c r="T81" i="72"/>
  <c r="T19" i="72"/>
  <c r="T20" i="72" s="1"/>
  <c r="AO23" i="72"/>
  <c r="AN13" i="72"/>
  <c r="AN12" i="72"/>
  <c r="AO11" i="72"/>
  <c r="I41" i="66"/>
  <c r="F15" i="66"/>
  <c r="E22" i="66"/>
  <c r="P16" i="66"/>
  <c r="O23" i="66"/>
  <c r="F17" i="66"/>
  <c r="O32" i="73" l="1"/>
  <c r="O8" i="73"/>
  <c r="O9" i="73" s="1"/>
  <c r="O16" i="73"/>
  <c r="AM37" i="73"/>
  <c r="AM29" i="73"/>
  <c r="AN23" i="73"/>
  <c r="R29" i="72"/>
  <c r="R31" i="72" s="1"/>
  <c r="S28" i="72" s="1"/>
  <c r="S30" i="72" s="1"/>
  <c r="R39" i="72"/>
  <c r="S35" i="72" s="1"/>
  <c r="Q68" i="72"/>
  <c r="Q76" i="72" s="1"/>
  <c r="Q86" i="72"/>
  <c r="Q91" i="72" s="1"/>
  <c r="AL72" i="72"/>
  <c r="S42" i="72"/>
  <c r="S44" i="72" s="1"/>
  <c r="S46" i="72" s="1"/>
  <c r="S45" i="72" s="1"/>
  <c r="R82" i="72"/>
  <c r="AM50" i="72"/>
  <c r="U17" i="72"/>
  <c r="U14" i="72"/>
  <c r="AO12" i="72"/>
  <c r="AP11" i="72"/>
  <c r="AO13" i="72"/>
  <c r="AM25" i="72"/>
  <c r="AP23" i="72"/>
  <c r="J41" i="66"/>
  <c r="G17" i="66"/>
  <c r="Q16" i="66"/>
  <c r="P23" i="66"/>
  <c r="G15" i="66"/>
  <c r="F22" i="66"/>
  <c r="AT28" i="16"/>
  <c r="AU28" i="16"/>
  <c r="AT10" i="30"/>
  <c r="I213" i="4"/>
  <c r="J213" i="4"/>
  <c r="K213" i="4"/>
  <c r="L213" i="4"/>
  <c r="M213" i="4"/>
  <c r="N213" i="4"/>
  <c r="O213" i="4"/>
  <c r="P213" i="4"/>
  <c r="Q213" i="4"/>
  <c r="R213" i="4"/>
  <c r="S213" i="4"/>
  <c r="T213" i="4"/>
  <c r="U213" i="4"/>
  <c r="V213" i="4"/>
  <c r="W213" i="4"/>
  <c r="X213" i="4"/>
  <c r="Y213" i="4"/>
  <c r="Z213" i="4"/>
  <c r="AA213" i="4"/>
  <c r="AB213" i="4"/>
  <c r="AC213" i="4"/>
  <c r="AD213" i="4"/>
  <c r="AE213" i="4"/>
  <c r="AF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AN29" i="73" l="1"/>
  <c r="AO23" i="73"/>
  <c r="AN37" i="73"/>
  <c r="O31" i="73"/>
  <c r="P13" i="73"/>
  <c r="P14" i="73" s="1"/>
  <c r="O30" i="73"/>
  <c r="O43" i="73"/>
  <c r="P25" i="73" s="1"/>
  <c r="P6" i="73"/>
  <c r="Q89" i="72"/>
  <c r="Q77" i="72"/>
  <c r="Q87" i="72"/>
  <c r="Q85" i="72"/>
  <c r="AM72" i="72"/>
  <c r="T43" i="72"/>
  <c r="S37" i="72"/>
  <c r="S73" i="72" s="1"/>
  <c r="AN50" i="72"/>
  <c r="AP13" i="72"/>
  <c r="AN25" i="72"/>
  <c r="AQ11" i="72"/>
  <c r="AP12" i="72"/>
  <c r="U81" i="72"/>
  <c r="AQ23" i="72"/>
  <c r="U19" i="72"/>
  <c r="U20" i="72" s="1"/>
  <c r="K41" i="66"/>
  <c r="H15" i="66"/>
  <c r="G22" i="66"/>
  <c r="R16" i="66"/>
  <c r="Q23" i="66"/>
  <c r="H17" i="66"/>
  <c r="AV36" i="3"/>
  <c r="AW36" i="3"/>
  <c r="AX36" i="3"/>
  <c r="AY36" i="3"/>
  <c r="AZ36" i="3"/>
  <c r="BA36" i="3"/>
  <c r="O40" i="73" l="1"/>
  <c r="O38" i="73"/>
  <c r="O39" i="73"/>
  <c r="O44" i="73" s="1"/>
  <c r="O42" i="73"/>
  <c r="P16" i="73"/>
  <c r="P15" i="73"/>
  <c r="AP23" i="73"/>
  <c r="AO29" i="73"/>
  <c r="AO37" i="73"/>
  <c r="R56" i="72"/>
  <c r="R57" i="72" s="1"/>
  <c r="R74" i="72" s="1"/>
  <c r="Q88" i="72"/>
  <c r="Q90" i="72"/>
  <c r="R51" i="72" s="1"/>
  <c r="R61" i="72"/>
  <c r="R62" i="72" s="1"/>
  <c r="R75" i="72" s="1"/>
  <c r="R84" i="72" s="1"/>
  <c r="R71" i="72"/>
  <c r="AN72" i="72"/>
  <c r="T42" i="72"/>
  <c r="T44" i="72" s="1"/>
  <c r="S82" i="72"/>
  <c r="AO50" i="72"/>
  <c r="V17" i="72"/>
  <c r="V14" i="72"/>
  <c r="AO25" i="72"/>
  <c r="AQ13" i="72"/>
  <c r="AR11" i="72"/>
  <c r="AQ12" i="72"/>
  <c r="AR23" i="72"/>
  <c r="L41" i="66"/>
  <c r="I17" i="66"/>
  <c r="S16" i="66"/>
  <c r="R23" i="66"/>
  <c r="I15" i="66"/>
  <c r="H22" i="66"/>
  <c r="AT28" i="3"/>
  <c r="AQ23" i="73" l="1"/>
  <c r="AP29" i="73"/>
  <c r="AP37" i="73"/>
  <c r="P8" i="73"/>
  <c r="P9" i="73" s="1"/>
  <c r="P32" i="73"/>
  <c r="P31" i="73"/>
  <c r="P30" i="73"/>
  <c r="Q13" i="73"/>
  <c r="Q14" i="73" s="1"/>
  <c r="R86" i="72"/>
  <c r="R91" i="72" s="1"/>
  <c r="R77" i="72"/>
  <c r="S71" i="72" s="1"/>
  <c r="S38" i="72"/>
  <c r="S61" i="72"/>
  <c r="S62" i="72" s="1"/>
  <c r="S75" i="72" s="1"/>
  <c r="S84" i="72" s="1"/>
  <c r="R83" i="72"/>
  <c r="R89" i="72"/>
  <c r="R87" i="72"/>
  <c r="T46" i="72"/>
  <c r="AO72" i="72"/>
  <c r="AP50" i="72"/>
  <c r="AS11" i="72"/>
  <c r="AR12" i="72"/>
  <c r="AR13" i="72"/>
  <c r="V81" i="72"/>
  <c r="AS23" i="72"/>
  <c r="AP25" i="72"/>
  <c r="V19" i="72"/>
  <c r="V20" i="72" s="1"/>
  <c r="M41" i="66"/>
  <c r="J15" i="66"/>
  <c r="I22" i="66"/>
  <c r="T16" i="66"/>
  <c r="S23" i="66"/>
  <c r="J17" i="66"/>
  <c r="H73" i="5"/>
  <c r="H30" i="5"/>
  <c r="H14" i="5"/>
  <c r="Q15" i="73" l="1"/>
  <c r="P39" i="73"/>
  <c r="P44" i="73" s="1"/>
  <c r="P38" i="73"/>
  <c r="P40" i="73"/>
  <c r="P42" i="73"/>
  <c r="P43" i="73"/>
  <c r="Q25" i="73" s="1"/>
  <c r="Q6" i="73"/>
  <c r="AQ37" i="73"/>
  <c r="AQ29" i="73"/>
  <c r="AR23" i="73"/>
  <c r="R90" i="72"/>
  <c r="S51" i="72" s="1"/>
  <c r="R88" i="72"/>
  <c r="S56" i="72"/>
  <c r="S57" i="72" s="1"/>
  <c r="S74" i="72" s="1"/>
  <c r="S83" i="72" s="1"/>
  <c r="S29" i="72"/>
  <c r="S31" i="72" s="1"/>
  <c r="T28" i="72" s="1"/>
  <c r="T30" i="72" s="1"/>
  <c r="T37" i="72" s="1"/>
  <c r="T73" i="72" s="1"/>
  <c r="U43" i="72"/>
  <c r="T45" i="72"/>
  <c r="S39" i="72"/>
  <c r="T35" i="72" s="1"/>
  <c r="S68" i="72"/>
  <c r="S76" i="72" s="1"/>
  <c r="S85" i="72" s="1"/>
  <c r="AP72" i="72"/>
  <c r="AQ50" i="72"/>
  <c r="W17" i="72"/>
  <c r="W14" i="72"/>
  <c r="AQ25" i="72"/>
  <c r="AS13" i="72"/>
  <c r="AT23" i="72"/>
  <c r="AT11" i="72"/>
  <c r="AS12" i="72"/>
  <c r="N41" i="66"/>
  <c r="K17" i="66"/>
  <c r="U16" i="66"/>
  <c r="T23" i="66"/>
  <c r="K15" i="66"/>
  <c r="J22" i="66"/>
  <c r="AS10" i="30"/>
  <c r="AS28" i="3"/>
  <c r="AS28" i="16"/>
  <c r="Q32" i="73" l="1"/>
  <c r="Q8" i="73"/>
  <c r="Q9" i="73" s="1"/>
  <c r="AR29" i="73"/>
  <c r="AS23" i="73"/>
  <c r="AR37" i="73"/>
  <c r="Q16" i="73"/>
  <c r="S89" i="72"/>
  <c r="S87" i="72"/>
  <c r="S86" i="72"/>
  <c r="S91" i="72" s="1"/>
  <c r="S77" i="72"/>
  <c r="T56" i="72" s="1"/>
  <c r="T57" i="72" s="1"/>
  <c r="T74" i="72" s="1"/>
  <c r="T38" i="72"/>
  <c r="T29" i="72" s="1"/>
  <c r="T31" i="72" s="1"/>
  <c r="U28" i="72" s="1"/>
  <c r="U30" i="72" s="1"/>
  <c r="U37" i="72" s="1"/>
  <c r="U73" i="72" s="1"/>
  <c r="AQ72" i="72"/>
  <c r="U42" i="72"/>
  <c r="U44" i="72" s="1"/>
  <c r="T82" i="72"/>
  <c r="AR50" i="72"/>
  <c r="AR25" i="72"/>
  <c r="AT12" i="72"/>
  <c r="AU11" i="72"/>
  <c r="W81" i="72"/>
  <c r="AU23" i="72"/>
  <c r="W19" i="72"/>
  <c r="W20" i="72" s="1"/>
  <c r="AT13" i="72"/>
  <c r="O41" i="66"/>
  <c r="L15" i="66"/>
  <c r="K22" i="66"/>
  <c r="V16" i="66"/>
  <c r="U23" i="66"/>
  <c r="L17" i="66"/>
  <c r="C1" i="61"/>
  <c r="Q43" i="73" l="1"/>
  <c r="R25" i="73" s="1"/>
  <c r="R6" i="73"/>
  <c r="Q30" i="73"/>
  <c r="R13" i="73"/>
  <c r="R14" i="73" s="1"/>
  <c r="Q31" i="73"/>
  <c r="AT23" i="73"/>
  <c r="AS37" i="73"/>
  <c r="AS29" i="73"/>
  <c r="T61" i="72"/>
  <c r="T62" i="72" s="1"/>
  <c r="T75" i="72" s="1"/>
  <c r="T84" i="72" s="1"/>
  <c r="T71" i="72"/>
  <c r="S88" i="72"/>
  <c r="S90" i="72"/>
  <c r="T51" i="72" s="1"/>
  <c r="T39" i="72"/>
  <c r="U35" i="72" s="1"/>
  <c r="T68" i="72"/>
  <c r="T76" i="72" s="1"/>
  <c r="T85" i="72" s="1"/>
  <c r="U46" i="72"/>
  <c r="AR72" i="72"/>
  <c r="V42" i="72"/>
  <c r="U82" i="72"/>
  <c r="AS50" i="72"/>
  <c r="X17" i="72"/>
  <c r="X14" i="72"/>
  <c r="AV23" i="72"/>
  <c r="T83" i="72"/>
  <c r="AU13" i="72"/>
  <c r="AV11" i="72"/>
  <c r="AU12" i="72"/>
  <c r="AS25" i="72"/>
  <c r="P41" i="66"/>
  <c r="M17" i="66"/>
  <c r="W16" i="66"/>
  <c r="V23" i="66"/>
  <c r="M15" i="66"/>
  <c r="L22" i="66"/>
  <c r="AT29" i="73" l="1"/>
  <c r="AT37" i="73"/>
  <c r="AU23" i="73"/>
  <c r="R16" i="73"/>
  <c r="R15" i="73"/>
  <c r="Q40" i="73"/>
  <c r="Q38" i="73"/>
  <c r="Q39" i="73"/>
  <c r="Q44" i="73" s="1"/>
  <c r="Q42" i="73"/>
  <c r="T86" i="72"/>
  <c r="T91" i="72" s="1"/>
  <c r="T89" i="72"/>
  <c r="T87" i="72"/>
  <c r="T77" i="72"/>
  <c r="U71" i="72" s="1"/>
  <c r="V43" i="72"/>
  <c r="V44" i="72" s="1"/>
  <c r="V46" i="72" s="1"/>
  <c r="U45" i="72"/>
  <c r="AS72" i="72"/>
  <c r="AT50" i="72"/>
  <c r="AT25" i="72"/>
  <c r="AW11" i="72"/>
  <c r="AV12" i="72"/>
  <c r="AW23" i="72"/>
  <c r="X81" i="72"/>
  <c r="AV13" i="72"/>
  <c r="X19" i="72"/>
  <c r="X20" i="72" s="1"/>
  <c r="Q41" i="66"/>
  <c r="N15" i="66"/>
  <c r="M22" i="66"/>
  <c r="X16" i="66"/>
  <c r="W23" i="66"/>
  <c r="N17" i="66"/>
  <c r="AR28" i="3"/>
  <c r="AR28" i="16"/>
  <c r="R32" i="73" l="1"/>
  <c r="R8" i="73"/>
  <c r="R9" i="73" s="1"/>
  <c r="R31" i="73"/>
  <c r="R30" i="73"/>
  <c r="S13" i="73"/>
  <c r="S14" i="73" s="1"/>
  <c r="AU37" i="73"/>
  <c r="AU29" i="73"/>
  <c r="AV23" i="73"/>
  <c r="T90" i="72"/>
  <c r="U51" i="72" s="1"/>
  <c r="U56" i="72"/>
  <c r="U57" i="72" s="1"/>
  <c r="U74" i="72" s="1"/>
  <c r="U83" i="72" s="1"/>
  <c r="T88" i="72"/>
  <c r="U61" i="72"/>
  <c r="U62" i="72" s="1"/>
  <c r="U75" i="72" s="1"/>
  <c r="U84" i="72" s="1"/>
  <c r="W43" i="72"/>
  <c r="V45" i="72"/>
  <c r="U38" i="72"/>
  <c r="AT72" i="72"/>
  <c r="AU50" i="72"/>
  <c r="Y17" i="72"/>
  <c r="Y14" i="72"/>
  <c r="AX23" i="72"/>
  <c r="AW12" i="72"/>
  <c r="AX11" i="72"/>
  <c r="AW13" i="72"/>
  <c r="AU25" i="72"/>
  <c r="R41" i="66"/>
  <c r="O17" i="66"/>
  <c r="Y16" i="66"/>
  <c r="X23" i="66"/>
  <c r="O15" i="66"/>
  <c r="N22" i="66"/>
  <c r="AV29" i="73" l="1"/>
  <c r="AV37" i="73"/>
  <c r="AW23" i="73"/>
  <c r="S15" i="73"/>
  <c r="S16" i="73" s="1"/>
  <c r="R38" i="73"/>
  <c r="R40" i="73"/>
  <c r="R39" i="73"/>
  <c r="R44" i="73" s="1"/>
  <c r="R42" i="73"/>
  <c r="S6" i="73"/>
  <c r="R43" i="73"/>
  <c r="S25" i="73" s="1"/>
  <c r="U29" i="72"/>
  <c r="U31" i="72" s="1"/>
  <c r="V28" i="72" s="1"/>
  <c r="V30" i="72" s="1"/>
  <c r="V37" i="72" s="1"/>
  <c r="V73" i="72" s="1"/>
  <c r="U39" i="72"/>
  <c r="V35" i="72" s="1"/>
  <c r="V38" i="72"/>
  <c r="V68" i="72" s="1"/>
  <c r="V76" i="72" s="1"/>
  <c r="AU72" i="72"/>
  <c r="AV50" i="72"/>
  <c r="AY23" i="72"/>
  <c r="AX13" i="72"/>
  <c r="AY11" i="72"/>
  <c r="AX12" i="72"/>
  <c r="AV25" i="72"/>
  <c r="Y81" i="72"/>
  <c r="Y19" i="72"/>
  <c r="Y20" i="72" s="1"/>
  <c r="S41" i="66"/>
  <c r="P15" i="66"/>
  <c r="O22" i="66"/>
  <c r="Z16" i="66"/>
  <c r="Y23" i="66"/>
  <c r="P17" i="66"/>
  <c r="AP43" i="3"/>
  <c r="S31" i="73" l="1"/>
  <c r="S30" i="73"/>
  <c r="T13" i="73"/>
  <c r="T14" i="73" s="1"/>
  <c r="S8" i="73"/>
  <c r="S32" i="73"/>
  <c r="AW29" i="73"/>
  <c r="AX23" i="73"/>
  <c r="AW37" i="73"/>
  <c r="S9" i="73"/>
  <c r="V29" i="72"/>
  <c r="V31" i="72" s="1"/>
  <c r="W28" i="72" s="1"/>
  <c r="W30" i="72" s="1"/>
  <c r="U68" i="72"/>
  <c r="U76" i="72" s="1"/>
  <c r="U86" i="72"/>
  <c r="U91" i="72" s="1"/>
  <c r="AV72" i="72"/>
  <c r="V82" i="72"/>
  <c r="V39" i="72"/>
  <c r="W35" i="72" s="1"/>
  <c r="W42" i="72"/>
  <c r="W44" i="72" s="1"/>
  <c r="V85" i="72"/>
  <c r="AW50" i="72"/>
  <c r="Z17" i="72"/>
  <c r="Z14" i="72"/>
  <c r="AY13" i="72"/>
  <c r="AZ23" i="72"/>
  <c r="AW25" i="72"/>
  <c r="AZ11" i="72"/>
  <c r="AY12" i="72"/>
  <c r="T41" i="66"/>
  <c r="Q17" i="66"/>
  <c r="AA16" i="66"/>
  <c r="Z23" i="66"/>
  <c r="Q15" i="66"/>
  <c r="P22" i="66"/>
  <c r="M12" i="3"/>
  <c r="N12" i="3"/>
  <c r="B14" i="3"/>
  <c r="C14" i="3" s="1"/>
  <c r="B14" i="16"/>
  <c r="S43" i="73" l="1"/>
  <c r="T25" i="73" s="1"/>
  <c r="T6" i="73"/>
  <c r="AX37" i="73"/>
  <c r="AX29" i="73"/>
  <c r="AY23" i="73"/>
  <c r="T15" i="73"/>
  <c r="S38" i="73"/>
  <c r="S40" i="73"/>
  <c r="S39" i="73"/>
  <c r="S44" i="73" s="1"/>
  <c r="S42" i="73"/>
  <c r="U89" i="72"/>
  <c r="U77" i="72"/>
  <c r="U87" i="72"/>
  <c r="U85" i="72"/>
  <c r="W46" i="72"/>
  <c r="AW72" i="72"/>
  <c r="W37" i="72"/>
  <c r="W73" i="72" s="1"/>
  <c r="AX50" i="72"/>
  <c r="BA23" i="72"/>
  <c r="AZ12" i="72"/>
  <c r="BA11" i="72"/>
  <c r="AZ13" i="72"/>
  <c r="Z81" i="72"/>
  <c r="AX25" i="72"/>
  <c r="Z19" i="72"/>
  <c r="Z20" i="72" s="1"/>
  <c r="U41" i="66"/>
  <c r="R15" i="66"/>
  <c r="Q22" i="66"/>
  <c r="AB16" i="66"/>
  <c r="AA23" i="66"/>
  <c r="R17" i="66"/>
  <c r="AP10" i="30"/>
  <c r="AQ10" i="30"/>
  <c r="AR10" i="30"/>
  <c r="T32" i="73" l="1"/>
  <c r="T8" i="73"/>
  <c r="T16" i="73"/>
  <c r="AY37" i="73"/>
  <c r="AY29" i="73"/>
  <c r="AZ23" i="73"/>
  <c r="T9" i="73"/>
  <c r="X43" i="72"/>
  <c r="W45" i="72"/>
  <c r="U88" i="72"/>
  <c r="V71" i="72"/>
  <c r="U90" i="72"/>
  <c r="V51" i="72" s="1"/>
  <c r="V56" i="72"/>
  <c r="V57" i="72" s="1"/>
  <c r="V74" i="72" s="1"/>
  <c r="V61" i="72"/>
  <c r="V62" i="72" s="1"/>
  <c r="V75" i="72" s="1"/>
  <c r="V84" i="72" s="1"/>
  <c r="AX72" i="72"/>
  <c r="X42" i="72"/>
  <c r="X44" i="72" s="1"/>
  <c r="W82" i="72"/>
  <c r="AY50" i="72"/>
  <c r="AA17" i="72"/>
  <c r="AA14" i="72"/>
  <c r="BA13" i="72"/>
  <c r="BB23" i="72"/>
  <c r="BA12" i="72"/>
  <c r="BB11" i="72"/>
  <c r="AY25" i="72"/>
  <c r="V41" i="66"/>
  <c r="S17" i="66"/>
  <c r="AC16" i="66"/>
  <c r="AB23" i="66"/>
  <c r="S15" i="66"/>
  <c r="R22" i="66"/>
  <c r="C103" i="61"/>
  <c r="D103" i="61"/>
  <c r="E103" i="61"/>
  <c r="F103" i="61"/>
  <c r="C104" i="61"/>
  <c r="D104" i="61"/>
  <c r="E104" i="61"/>
  <c r="F104" i="61"/>
  <c r="C105" i="61"/>
  <c r="D105" i="61"/>
  <c r="E105" i="61"/>
  <c r="F105" i="61"/>
  <c r="C107" i="61"/>
  <c r="D107" i="61"/>
  <c r="E107" i="61"/>
  <c r="F107" i="61"/>
  <c r="C108" i="61"/>
  <c r="D108" i="61"/>
  <c r="E108" i="61"/>
  <c r="F108" i="61"/>
  <c r="C109" i="61"/>
  <c r="D109" i="61"/>
  <c r="E109" i="61"/>
  <c r="F109" i="61"/>
  <c r="C111" i="61"/>
  <c r="D111" i="61"/>
  <c r="E111" i="61"/>
  <c r="F111" i="61"/>
  <c r="C112" i="61"/>
  <c r="D112" i="61"/>
  <c r="E112" i="61"/>
  <c r="F112" i="61"/>
  <c r="C113" i="61"/>
  <c r="D113" i="61"/>
  <c r="E113" i="61"/>
  <c r="F113" i="61"/>
  <c r="C115" i="61"/>
  <c r="D115" i="61"/>
  <c r="E115" i="61"/>
  <c r="F115" i="61"/>
  <c r="C116" i="61"/>
  <c r="D116" i="61"/>
  <c r="E116" i="61"/>
  <c r="F116" i="61"/>
  <c r="C117" i="61"/>
  <c r="D117" i="61"/>
  <c r="E117" i="61"/>
  <c r="F117" i="61"/>
  <c r="C119" i="61"/>
  <c r="D119" i="61"/>
  <c r="E119" i="61"/>
  <c r="F119" i="61"/>
  <c r="C120" i="61"/>
  <c r="D120" i="61"/>
  <c r="E120" i="61"/>
  <c r="F120" i="61"/>
  <c r="C121" i="61"/>
  <c r="D121" i="61"/>
  <c r="E121" i="61"/>
  <c r="F121" i="61"/>
  <c r="C123" i="61"/>
  <c r="D123" i="61"/>
  <c r="E123" i="61"/>
  <c r="F123" i="61"/>
  <c r="C124" i="61"/>
  <c r="D124" i="61"/>
  <c r="E124" i="61"/>
  <c r="F124" i="61"/>
  <c r="C125" i="61"/>
  <c r="D125" i="61"/>
  <c r="E125" i="61"/>
  <c r="F125" i="61"/>
  <c r="C127" i="61"/>
  <c r="D127" i="61"/>
  <c r="E127" i="61"/>
  <c r="F127" i="61"/>
  <c r="C128" i="61"/>
  <c r="D128" i="61"/>
  <c r="E128" i="61"/>
  <c r="F128" i="61"/>
  <c r="C129" i="61"/>
  <c r="D129" i="61"/>
  <c r="E129" i="61"/>
  <c r="F129" i="61"/>
  <c r="C131" i="61"/>
  <c r="D131" i="61"/>
  <c r="E131" i="61"/>
  <c r="F131" i="61"/>
  <c r="C132" i="61"/>
  <c r="D132" i="61"/>
  <c r="E132" i="61"/>
  <c r="F132" i="61"/>
  <c r="C133" i="61"/>
  <c r="D133" i="61"/>
  <c r="E133" i="61"/>
  <c r="F133" i="61"/>
  <c r="T43" i="73" l="1"/>
  <c r="U25" i="73" s="1"/>
  <c r="U6" i="73"/>
  <c r="AZ29" i="73"/>
  <c r="BA23" i="73"/>
  <c r="AZ37" i="73"/>
  <c r="T31" i="73"/>
  <c r="T30" i="73"/>
  <c r="U13" i="73"/>
  <c r="U14" i="73" s="1"/>
  <c r="W38" i="72"/>
  <c r="V89" i="72"/>
  <c r="V83" i="72"/>
  <c r="V87" i="72"/>
  <c r="V86" i="72"/>
  <c r="V91" i="72" s="1"/>
  <c r="V77" i="72"/>
  <c r="X46" i="72"/>
  <c r="AY72" i="72"/>
  <c r="AZ50" i="72"/>
  <c r="BC11" i="72"/>
  <c r="BB12" i="72"/>
  <c r="BC23" i="72"/>
  <c r="AA81" i="72"/>
  <c r="BB13" i="72"/>
  <c r="AZ25" i="72"/>
  <c r="AA20" i="72"/>
  <c r="AA19" i="72"/>
  <c r="W41" i="66"/>
  <c r="T15" i="66"/>
  <c r="S22" i="66"/>
  <c r="AD16" i="66"/>
  <c r="AC23" i="66"/>
  <c r="T17" i="66"/>
  <c r="BR12" i="62"/>
  <c r="C82" i="61"/>
  <c r="C126" i="61" s="1"/>
  <c r="B82" i="61"/>
  <c r="B126" i="61" s="1"/>
  <c r="C68" i="61"/>
  <c r="C118" i="61" s="1"/>
  <c r="D68" i="61"/>
  <c r="D118" i="61" s="1"/>
  <c r="E68" i="61"/>
  <c r="E118" i="61" s="1"/>
  <c r="F68" i="61"/>
  <c r="F118" i="61" s="1"/>
  <c r="G68" i="61"/>
  <c r="G118" i="61" s="1"/>
  <c r="H68" i="61"/>
  <c r="H118" i="61" s="1"/>
  <c r="I68" i="61"/>
  <c r="I118" i="61" s="1"/>
  <c r="J68" i="61"/>
  <c r="J118" i="61" s="1"/>
  <c r="K68" i="61"/>
  <c r="K118" i="61" s="1"/>
  <c r="L68" i="61"/>
  <c r="L118" i="61" s="1"/>
  <c r="M68" i="61"/>
  <c r="M118" i="61" s="1"/>
  <c r="N68" i="61"/>
  <c r="N118" i="61" s="1"/>
  <c r="O68" i="61"/>
  <c r="O118" i="61" s="1"/>
  <c r="B68" i="61"/>
  <c r="B118" i="61" s="1"/>
  <c r="B54" i="61"/>
  <c r="B114" i="61" s="1"/>
  <c r="C37" i="61"/>
  <c r="C106" i="61" s="1"/>
  <c r="B37" i="61"/>
  <c r="B106" i="61" s="1"/>
  <c r="C31" i="61"/>
  <c r="C102" i="61" s="1"/>
  <c r="B31" i="61"/>
  <c r="B102" i="61" s="1"/>
  <c r="C23" i="61"/>
  <c r="C98" i="61" s="1"/>
  <c r="D23" i="61"/>
  <c r="D98" i="61" s="1"/>
  <c r="B23" i="61"/>
  <c r="B98" i="61" s="1"/>
  <c r="B133" i="61"/>
  <c r="B132" i="61"/>
  <c r="B131" i="61"/>
  <c r="B129" i="61"/>
  <c r="B128" i="61"/>
  <c r="B127" i="61"/>
  <c r="B125" i="61"/>
  <c r="B124" i="61"/>
  <c r="B123" i="61"/>
  <c r="B121" i="61"/>
  <c r="B120" i="61"/>
  <c r="B119" i="61"/>
  <c r="B117" i="61"/>
  <c r="B116" i="61"/>
  <c r="B115" i="61"/>
  <c r="B113" i="61"/>
  <c r="B112" i="61"/>
  <c r="B111" i="61"/>
  <c r="B109" i="61"/>
  <c r="B108" i="61"/>
  <c r="B107" i="61"/>
  <c r="B105" i="61"/>
  <c r="B104" i="61"/>
  <c r="B103" i="61"/>
  <c r="F101" i="61"/>
  <c r="E101" i="61"/>
  <c r="D101" i="61"/>
  <c r="C101" i="61"/>
  <c r="B101" i="61"/>
  <c r="F100" i="61"/>
  <c r="E100" i="61"/>
  <c r="D100" i="61"/>
  <c r="C100" i="61"/>
  <c r="B100" i="61"/>
  <c r="F99" i="61"/>
  <c r="E99" i="61"/>
  <c r="D99" i="61"/>
  <c r="C99" i="61"/>
  <c r="B99" i="61"/>
  <c r="F17" i="61"/>
  <c r="E17" i="61"/>
  <c r="D17" i="61"/>
  <c r="C17" i="61"/>
  <c r="B17" i="61"/>
  <c r="F16" i="61"/>
  <c r="E16" i="61"/>
  <c r="D16" i="61"/>
  <c r="C16" i="61"/>
  <c r="B16" i="61"/>
  <c r="F15" i="61"/>
  <c r="E15" i="61"/>
  <c r="D15" i="61"/>
  <c r="C15" i="61"/>
  <c r="B15" i="61"/>
  <c r="F14" i="61"/>
  <c r="E14" i="61"/>
  <c r="D14" i="61"/>
  <c r="C14" i="61"/>
  <c r="B14" i="61"/>
  <c r="F13" i="61"/>
  <c r="E13" i="61"/>
  <c r="D13" i="61"/>
  <c r="C13" i="61"/>
  <c r="B13" i="61"/>
  <c r="F12" i="61"/>
  <c r="E12" i="61"/>
  <c r="D12" i="61"/>
  <c r="C12" i="61"/>
  <c r="B12" i="61"/>
  <c r="F11" i="61"/>
  <c r="E11" i="61"/>
  <c r="D11" i="61"/>
  <c r="C11" i="61"/>
  <c r="B11" i="61"/>
  <c r="F10" i="61"/>
  <c r="E10" i="61"/>
  <c r="D10" i="61"/>
  <c r="C10" i="61"/>
  <c r="B10" i="61"/>
  <c r="F9" i="61"/>
  <c r="E9" i="61"/>
  <c r="D9" i="61"/>
  <c r="C9" i="61"/>
  <c r="B9" i="61"/>
  <c r="BR33" i="64"/>
  <c r="BY33" i="64"/>
  <c r="U15" i="73" l="1"/>
  <c r="BB23" i="73"/>
  <c r="BA37" i="73"/>
  <c r="BA29" i="73"/>
  <c r="T40" i="73"/>
  <c r="T39" i="73"/>
  <c r="T44" i="73" s="1"/>
  <c r="T38" i="73"/>
  <c r="T42" i="73"/>
  <c r="Y43" i="72"/>
  <c r="X45" i="72"/>
  <c r="V90" i="72"/>
  <c r="W51" i="72" s="1"/>
  <c r="V88" i="72"/>
  <c r="W71" i="72"/>
  <c r="W56" i="72"/>
  <c r="W57" i="72" s="1"/>
  <c r="W74" i="72" s="1"/>
  <c r="W61" i="72"/>
  <c r="W62" i="72" s="1"/>
  <c r="W75" i="72" s="1"/>
  <c r="W84" i="72" s="1"/>
  <c r="W29" i="72"/>
  <c r="W31" i="72" s="1"/>
  <c r="X28" i="72" s="1"/>
  <c r="X30" i="72" s="1"/>
  <c r="X37" i="72" s="1"/>
  <c r="X73" i="72" s="1"/>
  <c r="W39" i="72"/>
  <c r="X35" i="72" s="1"/>
  <c r="W68" i="72"/>
  <c r="W76" i="72" s="1"/>
  <c r="AZ72" i="72"/>
  <c r="BA50" i="72"/>
  <c r="AB17" i="72"/>
  <c r="AB14" i="72"/>
  <c r="BA25" i="72"/>
  <c r="BC13" i="72"/>
  <c r="BC12" i="72"/>
  <c r="BD11" i="72"/>
  <c r="BD23" i="72"/>
  <c r="X41" i="66"/>
  <c r="U17" i="66"/>
  <c r="AE16" i="66"/>
  <c r="AD23" i="66"/>
  <c r="U15" i="66"/>
  <c r="T22" i="66"/>
  <c r="B18" i="61"/>
  <c r="G69" i="61"/>
  <c r="G70" i="61" s="1"/>
  <c r="G119" i="61" s="1"/>
  <c r="J69" i="61"/>
  <c r="J70" i="61" s="1"/>
  <c r="E18" i="61"/>
  <c r="I69" i="61"/>
  <c r="I70" i="61" s="1"/>
  <c r="H69" i="61"/>
  <c r="H70" i="61" s="1"/>
  <c r="H119" i="61" s="1"/>
  <c r="F18" i="61"/>
  <c r="C18" i="61"/>
  <c r="L69" i="61"/>
  <c r="L70" i="61" s="1"/>
  <c r="D18" i="61"/>
  <c r="O69" i="61"/>
  <c r="O70" i="61" s="1"/>
  <c r="O119" i="61" s="1"/>
  <c r="I71" i="61"/>
  <c r="I120" i="61" s="1"/>
  <c r="J71" i="61"/>
  <c r="J120" i="61" s="1"/>
  <c r="N69" i="61"/>
  <c r="N70" i="61" s="1"/>
  <c r="N119" i="61" s="1"/>
  <c r="K69" i="61"/>
  <c r="K70" i="61" s="1"/>
  <c r="K119" i="61" s="1"/>
  <c r="M69" i="61"/>
  <c r="M70" i="61" s="1"/>
  <c r="M119" i="61" s="1"/>
  <c r="G71" i="61"/>
  <c r="G120" i="61" s="1"/>
  <c r="BB37" i="73" l="1"/>
  <c r="BC23" i="73"/>
  <c r="BB29" i="73"/>
  <c r="U8" i="73"/>
  <c r="U9" i="73" s="1"/>
  <c r="U32" i="73"/>
  <c r="U16" i="73"/>
  <c r="W89" i="72"/>
  <c r="X38" i="72"/>
  <c r="X29" i="72" s="1"/>
  <c r="X31" i="72" s="1"/>
  <c r="Y28" i="72" s="1"/>
  <c r="Y30" i="72" s="1"/>
  <c r="W83" i="72"/>
  <c r="W87" i="72"/>
  <c r="W77" i="72"/>
  <c r="W85" i="72"/>
  <c r="W86" i="72"/>
  <c r="W91" i="72" s="1"/>
  <c r="BA72" i="72"/>
  <c r="Y42" i="72"/>
  <c r="Y44" i="72" s="1"/>
  <c r="Y46" i="72" s="1"/>
  <c r="Y45" i="72" s="1"/>
  <c r="X82" i="72"/>
  <c r="BB50" i="72"/>
  <c r="BE23" i="72"/>
  <c r="BE11" i="72"/>
  <c r="BD12" i="72"/>
  <c r="BB25" i="72"/>
  <c r="AB81" i="72"/>
  <c r="BD13" i="72"/>
  <c r="AB20" i="72"/>
  <c r="AB19" i="72"/>
  <c r="Y41" i="66"/>
  <c r="V15" i="66"/>
  <c r="U22" i="66"/>
  <c r="AF16" i="66"/>
  <c r="AE23" i="66"/>
  <c r="V17" i="66"/>
  <c r="I72" i="61"/>
  <c r="I119" i="61"/>
  <c r="J72" i="61"/>
  <c r="J121" i="61" s="1"/>
  <c r="J119" i="61"/>
  <c r="L72" i="61"/>
  <c r="L121" i="61" s="1"/>
  <c r="L119" i="61"/>
  <c r="G72" i="61"/>
  <c r="H71" i="61"/>
  <c r="H120" i="61" s="1"/>
  <c r="H72" i="61"/>
  <c r="N71" i="61"/>
  <c r="N120" i="61" s="1"/>
  <c r="O71" i="61"/>
  <c r="O120" i="61" s="1"/>
  <c r="M72" i="61"/>
  <c r="M121" i="61" s="1"/>
  <c r="M71" i="61"/>
  <c r="M120" i="61" s="1"/>
  <c r="K72" i="61"/>
  <c r="K121" i="61" s="1"/>
  <c r="K71" i="61"/>
  <c r="K120" i="61" s="1"/>
  <c r="L71" i="61"/>
  <c r="L120" i="61" s="1"/>
  <c r="O72" i="61"/>
  <c r="O121" i="61" s="1"/>
  <c r="N72" i="61"/>
  <c r="N121" i="61" s="1"/>
  <c r="AO6" i="3"/>
  <c r="U43" i="73" l="1"/>
  <c r="V25" i="73" s="1"/>
  <c r="V6" i="73"/>
  <c r="V13" i="73"/>
  <c r="V14" i="73" s="1"/>
  <c r="U31" i="73"/>
  <c r="U30" i="73"/>
  <c r="BC37" i="73"/>
  <c r="BD23" i="73"/>
  <c r="BC29" i="73"/>
  <c r="X61" i="72"/>
  <c r="X62" i="72" s="1"/>
  <c r="X75" i="72" s="1"/>
  <c r="X84" i="72" s="1"/>
  <c r="X71" i="72"/>
  <c r="X56" i="72"/>
  <c r="X57" i="72" s="1"/>
  <c r="X74" i="72" s="1"/>
  <c r="W90" i="72"/>
  <c r="X51" i="72" s="1"/>
  <c r="W88" i="72"/>
  <c r="X39" i="72"/>
  <c r="Y35" i="72" s="1"/>
  <c r="X68" i="72"/>
  <c r="X76" i="72" s="1"/>
  <c r="X85" i="72" s="1"/>
  <c r="BB72" i="72"/>
  <c r="Z43" i="72"/>
  <c r="Y37" i="72"/>
  <c r="Y73" i="72" s="1"/>
  <c r="BC50" i="72"/>
  <c r="BF11" i="72"/>
  <c r="BE12" i="72"/>
  <c r="BE13" i="72"/>
  <c r="BF23" i="72"/>
  <c r="BC25" i="72"/>
  <c r="AC17" i="72"/>
  <c r="AC14" i="72"/>
  <c r="Z41" i="66"/>
  <c r="W17" i="66"/>
  <c r="AG16" i="66"/>
  <c r="AF23" i="66"/>
  <c r="W15" i="66"/>
  <c r="V22" i="66"/>
  <c r="G15" i="61"/>
  <c r="G121" i="61"/>
  <c r="L15" i="61"/>
  <c r="J15" i="61"/>
  <c r="H15" i="61"/>
  <c r="H121" i="61"/>
  <c r="I15" i="61"/>
  <c r="I121" i="61"/>
  <c r="O15" i="61"/>
  <c r="N15" i="61"/>
  <c r="K15" i="61"/>
  <c r="M15" i="61"/>
  <c r="AP12" i="3"/>
  <c r="AO12" i="3"/>
  <c r="AO12" i="16"/>
  <c r="BD29" i="73" l="1"/>
  <c r="BD37" i="73"/>
  <c r="BE23" i="73"/>
  <c r="U40" i="73"/>
  <c r="U39" i="73"/>
  <c r="U44" i="73" s="1"/>
  <c r="U38" i="73"/>
  <c r="U42" i="73"/>
  <c r="V15" i="73"/>
  <c r="X87" i="72"/>
  <c r="X86" i="72"/>
  <c r="X91" i="72" s="1"/>
  <c r="X83" i="72"/>
  <c r="X89" i="72"/>
  <c r="X77" i="72"/>
  <c r="BC72" i="72"/>
  <c r="Z42" i="72"/>
  <c r="Z44" i="72" s="1"/>
  <c r="Y82" i="72"/>
  <c r="Y38" i="72"/>
  <c r="BD50" i="72"/>
  <c r="BF13" i="72"/>
  <c r="AC19" i="72"/>
  <c r="AC20" i="72" s="1"/>
  <c r="BG23" i="72"/>
  <c r="BD25" i="72"/>
  <c r="AC81" i="72"/>
  <c r="BF12" i="72"/>
  <c r="BG11" i="72"/>
  <c r="AA41" i="66"/>
  <c r="X15" i="66"/>
  <c r="W22" i="66"/>
  <c r="AH16" i="66"/>
  <c r="AG23" i="66"/>
  <c r="X17" i="66"/>
  <c r="AO10" i="30"/>
  <c r="V32" i="73" l="1"/>
  <c r="V8" i="73"/>
  <c r="V9" i="73" s="1"/>
  <c r="V16" i="73"/>
  <c r="BE37" i="73"/>
  <c r="BF23" i="73"/>
  <c r="BE29" i="73"/>
  <c r="X90" i="72"/>
  <c r="Y51" i="72" s="1"/>
  <c r="Y61" i="72"/>
  <c r="Y62" i="72" s="1"/>
  <c r="Y75" i="72" s="1"/>
  <c r="Y84" i="72" s="1"/>
  <c r="Y56" i="72"/>
  <c r="Y57" i="72" s="1"/>
  <c r="Y74" i="72" s="1"/>
  <c r="Y83" i="72" s="1"/>
  <c r="Y71" i="72"/>
  <c r="X88" i="72"/>
  <c r="Z46" i="72"/>
  <c r="Z45" i="72" s="1"/>
  <c r="Y29" i="72"/>
  <c r="Y31" i="72" s="1"/>
  <c r="Z28" i="72" s="1"/>
  <c r="Z30" i="72" s="1"/>
  <c r="Y68" i="72"/>
  <c r="BD72" i="72"/>
  <c r="Y39" i="72"/>
  <c r="Z35" i="72" s="1"/>
  <c r="BE50" i="72"/>
  <c r="AD17" i="72"/>
  <c r="AD14" i="72"/>
  <c r="BE25" i="72"/>
  <c r="BG12" i="72"/>
  <c r="BH11" i="72"/>
  <c r="BG13" i="72"/>
  <c r="BH23" i="72"/>
  <c r="AB41" i="66"/>
  <c r="Y17" i="66"/>
  <c r="AI16" i="66"/>
  <c r="AH23" i="66"/>
  <c r="Y15" i="66"/>
  <c r="X22" i="66"/>
  <c r="BV48" i="41"/>
  <c r="BV49" i="41"/>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BG23" i="73" l="1"/>
  <c r="BF29" i="73"/>
  <c r="BF37" i="73"/>
  <c r="W13" i="73"/>
  <c r="W14" i="73" s="1"/>
  <c r="V31" i="73"/>
  <c r="V30" i="73"/>
  <c r="W6" i="73"/>
  <c r="V43" i="73"/>
  <c r="W25" i="73" s="1"/>
  <c r="Z38" i="72"/>
  <c r="Z68" i="72" s="1"/>
  <c r="Z76" i="72" s="1"/>
  <c r="AA43" i="72"/>
  <c r="Y76" i="72"/>
  <c r="Y87" i="72" s="1"/>
  <c r="BE72" i="72"/>
  <c r="Y86" i="72"/>
  <c r="Y91" i="72" s="1"/>
  <c r="Z37" i="72"/>
  <c r="Z73" i="72" s="1"/>
  <c r="BF50" i="72"/>
  <c r="Z29" i="72"/>
  <c r="Z31" i="72" s="1"/>
  <c r="AA28" i="72" s="1"/>
  <c r="BH13" i="72"/>
  <c r="BH12" i="72"/>
  <c r="BI11" i="72"/>
  <c r="AD81" i="72"/>
  <c r="BI23" i="72"/>
  <c r="BF25" i="72"/>
  <c r="AD19" i="72"/>
  <c r="AD20" i="72" s="1"/>
  <c r="AC41" i="66"/>
  <c r="Z17" i="66"/>
  <c r="Z15" i="66"/>
  <c r="Y22" i="66"/>
  <c r="AJ16" i="66"/>
  <c r="AI23" i="66"/>
  <c r="V38" i="73" l="1"/>
  <c r="V40" i="73"/>
  <c r="V39" i="73"/>
  <c r="V44" i="73" s="1"/>
  <c r="V42" i="73"/>
  <c r="W15" i="73"/>
  <c r="BG29" i="73"/>
  <c r="BH23" i="73"/>
  <c r="BG37" i="73"/>
  <c r="Y77" i="72"/>
  <c r="Y89" i="72"/>
  <c r="Y85" i="72"/>
  <c r="BF72" i="72"/>
  <c r="Z39" i="72"/>
  <c r="AA35" i="72" s="1"/>
  <c r="AA42" i="72"/>
  <c r="AA44" i="72" s="1"/>
  <c r="Z82" i="72"/>
  <c r="Z85" i="72"/>
  <c r="BG50" i="72"/>
  <c r="AE17" i="72"/>
  <c r="AE14" i="72"/>
  <c r="BG25" i="72"/>
  <c r="BI13" i="72"/>
  <c r="BJ23" i="72"/>
  <c r="BJ11" i="72"/>
  <c r="BI12" i="72"/>
  <c r="AA30" i="72"/>
  <c r="AD41" i="66"/>
  <c r="AK16" i="66"/>
  <c r="AJ23" i="66"/>
  <c r="AA15" i="66"/>
  <c r="Z22" i="66"/>
  <c r="AA17" i="66"/>
  <c r="AN10" i="30"/>
  <c r="W32" i="73" l="1"/>
  <c r="W8" i="73"/>
  <c r="W9" i="73" s="1"/>
  <c r="BH37" i="73"/>
  <c r="BH29" i="73"/>
  <c r="BI23" i="73"/>
  <c r="W16" i="73"/>
  <c r="AA46" i="72"/>
  <c r="AA45" i="72" s="1"/>
  <c r="Y88" i="72"/>
  <c r="Z71" i="72"/>
  <c r="Y90" i="72"/>
  <c r="Z51" i="72" s="1"/>
  <c r="Z61" i="72"/>
  <c r="Z62" i="72" s="1"/>
  <c r="Z75" i="72" s="1"/>
  <c r="Z84" i="72" s="1"/>
  <c r="Z56" i="72"/>
  <c r="Z57" i="72" s="1"/>
  <c r="Z74" i="72" s="1"/>
  <c r="BG72" i="72"/>
  <c r="AA37" i="72"/>
  <c r="AA73" i="72" s="1"/>
  <c r="BH50" i="72"/>
  <c r="BK23" i="72"/>
  <c r="BH25" i="72"/>
  <c r="AE81" i="72"/>
  <c r="BK11" i="72"/>
  <c r="BJ12" i="72"/>
  <c r="BJ13" i="72"/>
  <c r="AE19" i="72"/>
  <c r="AE20" i="72" s="1"/>
  <c r="AE41" i="66"/>
  <c r="AB17" i="66"/>
  <c r="AB15" i="66"/>
  <c r="AA22" i="66"/>
  <c r="AL16" i="66"/>
  <c r="AK23" i="66"/>
  <c r="W30" i="73" l="1"/>
  <c r="X13" i="73"/>
  <c r="X14" i="73" s="1"/>
  <c r="W31" i="73"/>
  <c r="BI37" i="73"/>
  <c r="BJ23" i="73"/>
  <c r="BI29" i="73"/>
  <c r="X6" i="73"/>
  <c r="W43" i="73"/>
  <c r="X25" i="73" s="1"/>
  <c r="AA38" i="72"/>
  <c r="AA68" i="72" s="1"/>
  <c r="AA76" i="72" s="1"/>
  <c r="AB43" i="72"/>
  <c r="Z87" i="72"/>
  <c r="Z83" i="72"/>
  <c r="Z89" i="72"/>
  <c r="Z86" i="72"/>
  <c r="Z91" i="72" s="1"/>
  <c r="Z77" i="72"/>
  <c r="BH72" i="72"/>
  <c r="AB42" i="72"/>
  <c r="AA82" i="72"/>
  <c r="AA39" i="72"/>
  <c r="AB35" i="72" s="1"/>
  <c r="BI50" i="72"/>
  <c r="AF17" i="72"/>
  <c r="AF14" i="72"/>
  <c r="BI25" i="72"/>
  <c r="AA29" i="72"/>
  <c r="AA31" i="72" s="1"/>
  <c r="AB28" i="72" s="1"/>
  <c r="BK13" i="72"/>
  <c r="BL11" i="72"/>
  <c r="BK12" i="72"/>
  <c r="BL23" i="72"/>
  <c r="AF41" i="66"/>
  <c r="AM16" i="66"/>
  <c r="AL23" i="66"/>
  <c r="AC15" i="66"/>
  <c r="AB22" i="66"/>
  <c r="AC17" i="66"/>
  <c r="AO7" i="3"/>
  <c r="AO6" i="66" s="1"/>
  <c r="AO20" i="66" s="1"/>
  <c r="AP7" i="3"/>
  <c r="BK23" i="73" l="1"/>
  <c r="BJ37" i="73"/>
  <c r="BJ29" i="73"/>
  <c r="X15" i="73"/>
  <c r="W40" i="73"/>
  <c r="W38" i="73"/>
  <c r="W39" i="73"/>
  <c r="W44" i="73" s="1"/>
  <c r="W42" i="73"/>
  <c r="AB44" i="72"/>
  <c r="Z90" i="72"/>
  <c r="AA51" i="72" s="1"/>
  <c r="AA56" i="72"/>
  <c r="AA57" i="72" s="1"/>
  <c r="AA74" i="72" s="1"/>
  <c r="Z88" i="72"/>
  <c r="AA71" i="72"/>
  <c r="AA61" i="72"/>
  <c r="AA62" i="72" s="1"/>
  <c r="AA75" i="72" s="1"/>
  <c r="AA84" i="72" s="1"/>
  <c r="BI72" i="72"/>
  <c r="BJ50" i="72"/>
  <c r="BJ25" i="72"/>
  <c r="BL13" i="72"/>
  <c r="BM23" i="72"/>
  <c r="BM11" i="72"/>
  <c r="BL12" i="72"/>
  <c r="AF81" i="72"/>
  <c r="AB30" i="72"/>
  <c r="AF19" i="72"/>
  <c r="AF20" i="72" s="1"/>
  <c r="AR7" i="3"/>
  <c r="AR6" i="66" s="1"/>
  <c r="AR20" i="66" s="1"/>
  <c r="AP6" i="66"/>
  <c r="AP20" i="66" s="1"/>
  <c r="AG41" i="66"/>
  <c r="AD17" i="66"/>
  <c r="AD15" i="66"/>
  <c r="AC22" i="66"/>
  <c r="AN16" i="66"/>
  <c r="AM23" i="66"/>
  <c r="AS7" i="3"/>
  <c r="AS6" i="66" s="1"/>
  <c r="AS20" i="66" s="1"/>
  <c r="AT7" i="3"/>
  <c r="AT6" i="66" s="1"/>
  <c r="AT20" i="66" s="1"/>
  <c r="AQ7" i="3"/>
  <c r="AQ6" i="66" s="1"/>
  <c r="AQ20" i="66" s="1"/>
  <c r="X32" i="73" l="1"/>
  <c r="X8" i="73"/>
  <c r="X9" i="73" s="1"/>
  <c r="X16" i="73"/>
  <c r="BK37" i="73"/>
  <c r="BK29" i="73"/>
  <c r="BL23" i="73"/>
  <c r="AB46" i="72"/>
  <c r="AB45" i="72" s="1"/>
  <c r="AA87" i="72"/>
  <c r="AA86" i="72"/>
  <c r="AA91" i="72" s="1"/>
  <c r="AA89" i="72"/>
  <c r="AA83" i="72"/>
  <c r="AA77" i="72"/>
  <c r="BJ72" i="72"/>
  <c r="AB37" i="72"/>
  <c r="AB73" i="72" s="1"/>
  <c r="AA85" i="72"/>
  <c r="BK50" i="72"/>
  <c r="AG17" i="72"/>
  <c r="AG14" i="72"/>
  <c r="BK25" i="72"/>
  <c r="BM12" i="72"/>
  <c r="BN11" i="72"/>
  <c r="BM13" i="72"/>
  <c r="BN23" i="72"/>
  <c r="AH41" i="66"/>
  <c r="AO16" i="66"/>
  <c r="AN23" i="66"/>
  <c r="AE15" i="66"/>
  <c r="AD22" i="66"/>
  <c r="AE17" i="66"/>
  <c r="BL37" i="73" l="1"/>
  <c r="BL29" i="73"/>
  <c r="BM23" i="73"/>
  <c r="X31" i="73"/>
  <c r="Y13" i="73"/>
  <c r="Y14" i="73" s="1"/>
  <c r="X30" i="73"/>
  <c r="X43" i="73"/>
  <c r="Y25" i="73" s="1"/>
  <c r="Y6" i="73"/>
  <c r="AB38" i="72"/>
  <c r="AB68" i="72" s="1"/>
  <c r="AB76" i="72" s="1"/>
  <c r="AB85" i="72" s="1"/>
  <c r="AC43" i="72"/>
  <c r="AB61" i="72"/>
  <c r="AB62" i="72" s="1"/>
  <c r="AB75" i="72" s="1"/>
  <c r="AB84" i="72" s="1"/>
  <c r="AB71" i="72"/>
  <c r="AA90" i="72"/>
  <c r="AB51" i="72" s="1"/>
  <c r="AB56" i="72"/>
  <c r="AB57" i="72" s="1"/>
  <c r="AB74" i="72" s="1"/>
  <c r="AB83" i="72" s="1"/>
  <c r="AA88" i="72"/>
  <c r="BK72" i="72"/>
  <c r="AB82" i="72"/>
  <c r="AC42" i="72"/>
  <c r="BL50" i="72"/>
  <c r="BN13" i="72"/>
  <c r="BO11" i="72"/>
  <c r="BN12" i="72"/>
  <c r="AG81" i="72"/>
  <c r="BO23" i="72"/>
  <c r="BL25" i="72"/>
  <c r="AG19" i="72"/>
  <c r="AG20" i="72" s="1"/>
  <c r="AI41" i="66"/>
  <c r="AF17" i="66"/>
  <c r="AF15" i="66"/>
  <c r="AE22" i="66"/>
  <c r="AP16" i="66"/>
  <c r="AO23" i="66"/>
  <c r="AM10" i="30"/>
  <c r="Y15" i="73" l="1"/>
  <c r="Y16" i="73"/>
  <c r="X40" i="73"/>
  <c r="X38" i="73"/>
  <c r="X39" i="73"/>
  <c r="X44" i="73" s="1"/>
  <c r="X42" i="73"/>
  <c r="BN23" i="73"/>
  <c r="BM29" i="73"/>
  <c r="BM37" i="73"/>
  <c r="AB39" i="72"/>
  <c r="AC35" i="72" s="1"/>
  <c r="AB29" i="72"/>
  <c r="AB31" i="72" s="1"/>
  <c r="AC28" i="72" s="1"/>
  <c r="AC30" i="72" s="1"/>
  <c r="AC37" i="72" s="1"/>
  <c r="AC73" i="72" s="1"/>
  <c r="AC44" i="72"/>
  <c r="AC46" i="72" s="1"/>
  <c r="AC45" i="72" s="1"/>
  <c r="AB86" i="72"/>
  <c r="AB91" i="72" s="1"/>
  <c r="AB89" i="72"/>
  <c r="AB77" i="72"/>
  <c r="BL72" i="72"/>
  <c r="AB87" i="72"/>
  <c r="BM50" i="72"/>
  <c r="AH17" i="72"/>
  <c r="AH14" i="72"/>
  <c r="BO12" i="72"/>
  <c r="BP11" i="72"/>
  <c r="BP23" i="72"/>
  <c r="BM25" i="72"/>
  <c r="BO13" i="72"/>
  <c r="AJ41" i="66"/>
  <c r="AQ16" i="66"/>
  <c r="AP23" i="66"/>
  <c r="AG15" i="66"/>
  <c r="AF22" i="66"/>
  <c r="AG17" i="66"/>
  <c r="BY11" i="64"/>
  <c r="BX11" i="64"/>
  <c r="BW11" i="64"/>
  <c r="BV11" i="64"/>
  <c r="BY12" i="64"/>
  <c r="BR12" i="64"/>
  <c r="BR13" i="64"/>
  <c r="BY13" i="64"/>
  <c r="BR14" i="64"/>
  <c r="BY14" i="64"/>
  <c r="BR15" i="64"/>
  <c r="BY15" i="64"/>
  <c r="BR22" i="64"/>
  <c r="BY22" i="64"/>
  <c r="BR25" i="64"/>
  <c r="BY25" i="64"/>
  <c r="BR39" i="64"/>
  <c r="BY39" i="64"/>
  <c r="BR42" i="64"/>
  <c r="BY42" i="64"/>
  <c r="BN45" i="64"/>
  <c r="BO45" i="64"/>
  <c r="BP45" i="64"/>
  <c r="BQ45" i="64"/>
  <c r="BR45" i="64"/>
  <c r="BS45" i="64"/>
  <c r="BT45" i="64"/>
  <c r="BU45" i="64"/>
  <c r="BV45" i="64"/>
  <c r="BW45" i="64"/>
  <c r="BX45" i="64"/>
  <c r="BY45" i="64"/>
  <c r="BR55" i="64"/>
  <c r="BY55" i="64"/>
  <c r="BR40" i="64"/>
  <c r="BR41" i="64"/>
  <c r="BN29" i="73" l="1"/>
  <c r="BN37" i="73"/>
  <c r="BO23" i="73"/>
  <c r="Y30" i="73"/>
  <c r="Y31" i="73"/>
  <c r="Z13" i="73"/>
  <c r="Z14" i="73" s="1"/>
  <c r="Y8" i="73"/>
  <c r="Y9" i="73" s="1"/>
  <c r="Y32" i="73"/>
  <c r="AB90" i="72"/>
  <c r="AC51" i="72" s="1"/>
  <c r="AD43" i="72"/>
  <c r="AC56" i="72"/>
  <c r="AC57" i="72" s="1"/>
  <c r="AC74" i="72" s="1"/>
  <c r="AC83" i="72" s="1"/>
  <c r="AB88" i="72"/>
  <c r="AC61" i="72"/>
  <c r="AC62" i="72" s="1"/>
  <c r="AC75" i="72" s="1"/>
  <c r="AC84" i="72" s="1"/>
  <c r="AC71" i="72"/>
  <c r="BM72" i="72"/>
  <c r="AD42" i="72"/>
  <c r="AC82" i="72"/>
  <c r="BN50" i="72"/>
  <c r="BQ23" i="72"/>
  <c r="BQ11" i="72"/>
  <c r="BP12" i="72"/>
  <c r="AH81" i="72"/>
  <c r="BP13" i="72"/>
  <c r="BN25" i="72"/>
  <c r="AH19" i="72"/>
  <c r="AH20" i="72" s="1"/>
  <c r="AK41" i="66"/>
  <c r="AH17" i="66"/>
  <c r="AH15" i="66"/>
  <c r="AG22" i="66"/>
  <c r="AR16" i="66"/>
  <c r="AQ23" i="66"/>
  <c r="BY17" i="64"/>
  <c r="BY19" i="64" s="1"/>
  <c r="BR17" i="64"/>
  <c r="BY24" i="64"/>
  <c r="BR43" i="64"/>
  <c r="BY41" i="64"/>
  <c r="BR24" i="64"/>
  <c r="BY23" i="64"/>
  <c r="BY40" i="64"/>
  <c r="BR23" i="64"/>
  <c r="Y43" i="73" l="1"/>
  <c r="Z25" i="73" s="1"/>
  <c r="Z6" i="73"/>
  <c r="Z15" i="73"/>
  <c r="Z16" i="73"/>
  <c r="Y40" i="73"/>
  <c r="Y38" i="73"/>
  <c r="Y39" i="73"/>
  <c r="Y44" i="73" s="1"/>
  <c r="Y42" i="73"/>
  <c r="BO29" i="73"/>
  <c r="BP23" i="73"/>
  <c r="BO37" i="73"/>
  <c r="AD44" i="72"/>
  <c r="AC38" i="72"/>
  <c r="AD46" i="72"/>
  <c r="AD45" i="72" s="1"/>
  <c r="BN72" i="72"/>
  <c r="BO50" i="72"/>
  <c r="AI17" i="72"/>
  <c r="AI14" i="72"/>
  <c r="BO25" i="72"/>
  <c r="BR23" i="72"/>
  <c r="BQ13" i="72"/>
  <c r="BQ12" i="72"/>
  <c r="BR11" i="72"/>
  <c r="AL41" i="66"/>
  <c r="AS16" i="66"/>
  <c r="AR23" i="66"/>
  <c r="AI15" i="66"/>
  <c r="AH22" i="66"/>
  <c r="AI17" i="66"/>
  <c r="BY43" i="64"/>
  <c r="BY26" i="64"/>
  <c r="BY28" i="64" s="1"/>
  <c r="BR26" i="64"/>
  <c r="BR28" i="64" s="1"/>
  <c r="BP29" i="73" l="1"/>
  <c r="BP37" i="73"/>
  <c r="BQ23" i="73"/>
  <c r="Z30" i="73"/>
  <c r="AA13" i="73"/>
  <c r="AA14" i="73" s="1"/>
  <c r="Z31" i="73"/>
  <c r="Z32" i="73"/>
  <c r="Z8" i="73"/>
  <c r="Z9" i="73" s="1"/>
  <c r="AD38" i="72"/>
  <c r="AD68" i="72" s="1"/>
  <c r="AD76" i="72" s="1"/>
  <c r="AC29" i="72"/>
  <c r="AC31" i="72" s="1"/>
  <c r="AD28" i="72" s="1"/>
  <c r="AD30" i="72" s="1"/>
  <c r="AD37" i="72" s="1"/>
  <c r="AC39" i="72"/>
  <c r="AD35" i="72" s="1"/>
  <c r="AE43" i="72"/>
  <c r="BO72" i="72"/>
  <c r="BP50" i="72"/>
  <c r="AI81" i="72"/>
  <c r="BS11" i="72"/>
  <c r="BR12" i="72"/>
  <c r="BS23" i="72"/>
  <c r="BR13" i="72"/>
  <c r="BP25" i="72"/>
  <c r="AI19" i="72"/>
  <c r="AI20" i="72" s="1"/>
  <c r="AM41" i="66"/>
  <c r="AJ17" i="66"/>
  <c r="AJ15" i="66"/>
  <c r="AI22" i="66"/>
  <c r="AT16" i="66"/>
  <c r="AS23" i="66"/>
  <c r="BR31" i="64"/>
  <c r="BR35" i="64" s="1"/>
  <c r="BY31" i="64"/>
  <c r="BY35" i="64" s="1"/>
  <c r="BY58" i="64" s="1"/>
  <c r="Z43" i="73" l="1"/>
  <c r="AA25" i="73" s="1"/>
  <c r="AA6" i="73"/>
  <c r="Z38" i="73"/>
  <c r="Z40" i="73"/>
  <c r="Z39" i="73"/>
  <c r="Z44" i="73" s="1"/>
  <c r="Z42" i="73"/>
  <c r="AA15" i="73"/>
  <c r="BQ37" i="73"/>
  <c r="BQ29" i="73"/>
  <c r="BR23" i="73"/>
  <c r="AD29" i="72"/>
  <c r="AD31" i="72" s="1"/>
  <c r="AE28" i="72" s="1"/>
  <c r="AE30" i="72" s="1"/>
  <c r="AC68" i="72"/>
  <c r="AC76" i="72" s="1"/>
  <c r="AC86" i="72"/>
  <c r="AC91" i="72" s="1"/>
  <c r="AD82" i="72"/>
  <c r="AD73" i="72"/>
  <c r="BP72" i="72"/>
  <c r="AE42" i="72"/>
  <c r="AE44" i="72" s="1"/>
  <c r="AD39" i="72"/>
  <c r="AE35" i="72" s="1"/>
  <c r="AD85" i="72"/>
  <c r="BQ50" i="72"/>
  <c r="AJ17" i="72"/>
  <c r="AJ14" i="72"/>
  <c r="BS13" i="72"/>
  <c r="BT23" i="72"/>
  <c r="BT11" i="72"/>
  <c r="BS12" i="72"/>
  <c r="BQ25" i="72"/>
  <c r="AN41" i="66"/>
  <c r="AU16" i="66"/>
  <c r="AT23" i="66"/>
  <c r="AK15" i="66"/>
  <c r="AJ22" i="66"/>
  <c r="AK17" i="66"/>
  <c r="C6" i="16"/>
  <c r="C9" i="16" s="1"/>
  <c r="BR37" i="73" l="1"/>
  <c r="BR29" i="73"/>
  <c r="BS23" i="73"/>
  <c r="AA8" i="73"/>
  <c r="AA32" i="73"/>
  <c r="AA16" i="73"/>
  <c r="AA9" i="73"/>
  <c r="AC89" i="72"/>
  <c r="AC85" i="72"/>
  <c r="AC87" i="72"/>
  <c r="AC77" i="72"/>
  <c r="AE46" i="72"/>
  <c r="AE45" i="72" s="1"/>
  <c r="BQ72" i="72"/>
  <c r="AE37" i="72"/>
  <c r="AE73" i="72" s="1"/>
  <c r="BR50" i="72"/>
  <c r="BT12" i="72"/>
  <c r="BU11" i="72"/>
  <c r="BU12" i="72" s="1"/>
  <c r="BT13" i="72"/>
  <c r="AJ81" i="72"/>
  <c r="BR25" i="72"/>
  <c r="BU23" i="72"/>
  <c r="AJ19" i="72"/>
  <c r="AJ20" i="72" s="1"/>
  <c r="AO41" i="66"/>
  <c r="AL17" i="66"/>
  <c r="AL15" i="66"/>
  <c r="AK22" i="66"/>
  <c r="AV16" i="66"/>
  <c r="AU23" i="66"/>
  <c r="AL10" i="30"/>
  <c r="R10" i="30"/>
  <c r="AA43" i="73" l="1"/>
  <c r="AB25" i="73" s="1"/>
  <c r="AB6" i="73"/>
  <c r="AA30" i="73"/>
  <c r="AB13" i="73"/>
  <c r="AB14" i="73" s="1"/>
  <c r="AA31" i="73"/>
  <c r="BS29" i="73"/>
  <c r="BS37" i="73"/>
  <c r="BT23" i="73"/>
  <c r="AE38" i="72"/>
  <c r="AE68" i="72" s="1"/>
  <c r="AE76" i="72" s="1"/>
  <c r="AD71" i="72"/>
  <c r="AD56" i="72"/>
  <c r="AD57" i="72" s="1"/>
  <c r="AD74" i="72" s="1"/>
  <c r="AC88" i="72"/>
  <c r="AC90" i="72"/>
  <c r="AD51" i="72" s="1"/>
  <c r="AD61" i="72"/>
  <c r="AD62" i="72" s="1"/>
  <c r="AD75" i="72" s="1"/>
  <c r="AD84" i="72" s="1"/>
  <c r="AF43" i="72"/>
  <c r="BR72" i="72"/>
  <c r="AF42" i="72"/>
  <c r="AE82" i="72"/>
  <c r="BS50" i="72"/>
  <c r="AK17" i="72"/>
  <c r="AK14" i="72"/>
  <c r="BS25" i="72"/>
  <c r="BU13" i="72"/>
  <c r="AP41" i="66"/>
  <c r="AW16" i="66"/>
  <c r="AV23" i="66"/>
  <c r="AM15" i="66"/>
  <c r="AL22" i="66"/>
  <c r="AM17" i="66"/>
  <c r="BT29" i="73" l="1"/>
  <c r="BU23" i="73"/>
  <c r="BT37" i="73"/>
  <c r="AB15" i="73"/>
  <c r="AA40" i="73"/>
  <c r="AA38" i="73"/>
  <c r="AA39" i="73"/>
  <c r="AA44" i="73" s="1"/>
  <c r="AA42" i="73"/>
  <c r="AD86" i="72"/>
  <c r="AD91" i="72" s="1"/>
  <c r="AE39" i="72"/>
  <c r="AF35" i="72" s="1"/>
  <c r="AE29" i="72"/>
  <c r="AE31" i="72" s="1"/>
  <c r="AF28" i="72" s="1"/>
  <c r="AF30" i="72" s="1"/>
  <c r="AD87" i="72"/>
  <c r="AD83" i="72"/>
  <c r="AD89" i="72"/>
  <c r="AD77" i="72"/>
  <c r="AF44" i="72"/>
  <c r="BS72" i="72"/>
  <c r="BT50" i="72"/>
  <c r="BT25" i="72"/>
  <c r="AK81" i="72"/>
  <c r="AK19" i="72"/>
  <c r="AK20" i="72" s="1"/>
  <c r="AQ41" i="66"/>
  <c r="AN17" i="66"/>
  <c r="AN15" i="66"/>
  <c r="AM22" i="66"/>
  <c r="AX16" i="66"/>
  <c r="AW23" i="66"/>
  <c r="AB32" i="73" l="1"/>
  <c r="AB8" i="73"/>
  <c r="AB9" i="73" s="1"/>
  <c r="AB16" i="73"/>
  <c r="BU37" i="73"/>
  <c r="BU29" i="73"/>
  <c r="AD88" i="72"/>
  <c r="AE61" i="72"/>
  <c r="AE62" i="72" s="1"/>
  <c r="AE75" i="72" s="1"/>
  <c r="AE84" i="72" s="1"/>
  <c r="AD90" i="72"/>
  <c r="AE51" i="72" s="1"/>
  <c r="AE71" i="72"/>
  <c r="AE56" i="72"/>
  <c r="AE57" i="72" s="1"/>
  <c r="AE74" i="72" s="1"/>
  <c r="AF46" i="72"/>
  <c r="BT72" i="72"/>
  <c r="AF37" i="72"/>
  <c r="AF73" i="72" s="1"/>
  <c r="BU50" i="72"/>
  <c r="AE85" i="72"/>
  <c r="AL17" i="72"/>
  <c r="AL14" i="72"/>
  <c r="BU25" i="72"/>
  <c r="AR41" i="66"/>
  <c r="AY16" i="66"/>
  <c r="AX23" i="66"/>
  <c r="AO15" i="66"/>
  <c r="AN22" i="66"/>
  <c r="AO17" i="66"/>
  <c r="AC13" i="73" l="1"/>
  <c r="AC14" i="73" s="1"/>
  <c r="AB30" i="73"/>
  <c r="AB31" i="73"/>
  <c r="AB43" i="73"/>
  <c r="AC25" i="73" s="1"/>
  <c r="AC6" i="73"/>
  <c r="AF45" i="72"/>
  <c r="AF38" i="72" s="1"/>
  <c r="AE89" i="72"/>
  <c r="AE87" i="72"/>
  <c r="AE83" i="72"/>
  <c r="AE77" i="72"/>
  <c r="AE86" i="72"/>
  <c r="AE91" i="72" s="1"/>
  <c r="AG43" i="72"/>
  <c r="BU72" i="72"/>
  <c r="AG42" i="72"/>
  <c r="AG44" i="72" s="1"/>
  <c r="AF82" i="72"/>
  <c r="AL81" i="72"/>
  <c r="AL20" i="72"/>
  <c r="AL19" i="72"/>
  <c r="AS41" i="66"/>
  <c r="AP17" i="66"/>
  <c r="AP15" i="66"/>
  <c r="AO22" i="66"/>
  <c r="AZ16" i="66"/>
  <c r="AY23" i="66"/>
  <c r="AK10" i="30"/>
  <c r="S10" i="30"/>
  <c r="T10" i="30"/>
  <c r="U10" i="30"/>
  <c r="V10" i="30"/>
  <c r="W10" i="30"/>
  <c r="X10" i="30"/>
  <c r="Y10" i="30"/>
  <c r="Z10" i="30"/>
  <c r="AA10" i="30"/>
  <c r="AB10" i="30"/>
  <c r="AC10" i="30"/>
  <c r="AD10" i="30"/>
  <c r="AE10" i="30"/>
  <c r="AF10" i="30"/>
  <c r="AG10" i="30"/>
  <c r="AH10" i="30"/>
  <c r="AI10" i="30"/>
  <c r="AJ10" i="30"/>
  <c r="AB39" i="73" l="1"/>
  <c r="AB44" i="73" s="1"/>
  <c r="AB38" i="73"/>
  <c r="AB40" i="73"/>
  <c r="AB42" i="73"/>
  <c r="AC15" i="73"/>
  <c r="AF68" i="72"/>
  <c r="AF76" i="72" s="1"/>
  <c r="AF85" i="72" s="1"/>
  <c r="AF29" i="72"/>
  <c r="AF31" i="72" s="1"/>
  <c r="AG28" i="72" s="1"/>
  <c r="AG30" i="72" s="1"/>
  <c r="AG37" i="72" s="1"/>
  <c r="AG73" i="72" s="1"/>
  <c r="AF39" i="72"/>
  <c r="AG35" i="72" s="1"/>
  <c r="AE90" i="72"/>
  <c r="AF51" i="72" s="1"/>
  <c r="AF56" i="72"/>
  <c r="AF57" i="72" s="1"/>
  <c r="AF74" i="72" s="1"/>
  <c r="AF83" i="72" s="1"/>
  <c r="AE88" i="72"/>
  <c r="AF71" i="72"/>
  <c r="AF61" i="72"/>
  <c r="AF62" i="72" s="1"/>
  <c r="AF75" i="72" s="1"/>
  <c r="AF84" i="72" s="1"/>
  <c r="AG46" i="72"/>
  <c r="AM17" i="72"/>
  <c r="AM14" i="72"/>
  <c r="AT41" i="66"/>
  <c r="BA16" i="66"/>
  <c r="AZ23" i="66"/>
  <c r="AQ15" i="66"/>
  <c r="AP22" i="66"/>
  <c r="AQ17" i="66"/>
  <c r="B10" i="30"/>
  <c r="C10" i="30"/>
  <c r="D10" i="30"/>
  <c r="E10" i="30"/>
  <c r="F10" i="30"/>
  <c r="G10" i="30"/>
  <c r="H10" i="30"/>
  <c r="I10" i="30"/>
  <c r="J10" i="30"/>
  <c r="K10" i="30"/>
  <c r="L10" i="30"/>
  <c r="M10" i="30"/>
  <c r="N10" i="30"/>
  <c r="O10" i="30"/>
  <c r="P10" i="30"/>
  <c r="Q10" i="30"/>
  <c r="AC32" i="73" l="1"/>
  <c r="AC8" i="73"/>
  <c r="AC9" i="73" s="1"/>
  <c r="AC16" i="73"/>
  <c r="AH43" i="72"/>
  <c r="AG45" i="72"/>
  <c r="AF87" i="72"/>
  <c r="AF86" i="72"/>
  <c r="AF91" i="72" s="1"/>
  <c r="AF89" i="72"/>
  <c r="AF77" i="72"/>
  <c r="AG56" i="72" s="1"/>
  <c r="AG57" i="72" s="1"/>
  <c r="AG74" i="72" s="1"/>
  <c r="AG83" i="72" s="1"/>
  <c r="AH42" i="72"/>
  <c r="AG82" i="72"/>
  <c r="AM81" i="72"/>
  <c r="AM19" i="72"/>
  <c r="AM20" i="72" s="1"/>
  <c r="AU41" i="66"/>
  <c r="AR17" i="66"/>
  <c r="AR15" i="66"/>
  <c r="AQ22" i="66"/>
  <c r="BB16" i="66"/>
  <c r="BA23" i="66"/>
  <c r="AC31" i="73" l="1"/>
  <c r="AC30" i="73"/>
  <c r="AD13" i="73"/>
  <c r="AD14" i="73" s="1"/>
  <c r="AC43" i="73"/>
  <c r="AD25" i="73" s="1"/>
  <c r="AD6" i="73"/>
  <c r="AH44" i="72"/>
  <c r="AH46" i="72" s="1"/>
  <c r="AH45" i="72" s="1"/>
  <c r="AF90" i="72"/>
  <c r="AG51" i="72" s="1"/>
  <c r="AF88" i="72"/>
  <c r="AG71" i="72"/>
  <c r="AG61" i="72"/>
  <c r="AG62" i="72" s="1"/>
  <c r="AG75" i="72" s="1"/>
  <c r="AG84" i="72" s="1"/>
  <c r="AG38" i="72"/>
  <c r="AN17" i="72"/>
  <c r="AN14" i="72"/>
  <c r="AV41" i="66"/>
  <c r="BC16" i="66"/>
  <c r="BB23" i="66"/>
  <c r="AS15" i="66"/>
  <c r="AR22" i="66"/>
  <c r="AS17" i="66"/>
  <c r="AD15" i="73" l="1"/>
  <c r="AC40" i="73"/>
  <c r="AC38" i="73"/>
  <c r="AC39" i="73"/>
  <c r="AC44" i="73" s="1"/>
  <c r="AC42" i="73"/>
  <c r="AG39" i="72"/>
  <c r="AH35" i="72" s="1"/>
  <c r="AG29" i="72"/>
  <c r="AG31" i="72" s="1"/>
  <c r="AH28" i="72" s="1"/>
  <c r="AH30" i="72" s="1"/>
  <c r="AH37" i="72" s="1"/>
  <c r="AH73" i="72" s="1"/>
  <c r="AG68" i="72"/>
  <c r="AG76" i="72" s="1"/>
  <c r="AG85" i="72" s="1"/>
  <c r="AG86" i="72"/>
  <c r="AG91" i="72" s="1"/>
  <c r="AH38" i="72"/>
  <c r="AH29" i="72" s="1"/>
  <c r="AI43" i="72"/>
  <c r="AN81" i="72"/>
  <c r="AN19" i="72"/>
  <c r="AN20" i="72" s="1"/>
  <c r="AW41" i="66"/>
  <c r="AT17" i="66"/>
  <c r="AT15" i="66"/>
  <c r="AS22" i="66"/>
  <c r="BD16" i="66"/>
  <c r="BC23" i="66"/>
  <c r="AJ28" i="16"/>
  <c r="AJ28" i="3"/>
  <c r="AI12" i="3"/>
  <c r="AD32" i="73" l="1"/>
  <c r="AD8" i="73"/>
  <c r="AD9" i="73" s="1"/>
  <c r="AD16" i="73"/>
  <c r="AH31" i="72"/>
  <c r="AI28" i="72" s="1"/>
  <c r="AI30" i="72" s="1"/>
  <c r="AH68" i="72"/>
  <c r="AH76" i="72" s="1"/>
  <c r="AH85" i="72" s="1"/>
  <c r="AG87" i="72"/>
  <c r="AG89" i="72"/>
  <c r="AG77" i="72"/>
  <c r="AH39" i="72"/>
  <c r="AI35" i="72" s="1"/>
  <c r="AI42" i="72"/>
  <c r="AI44" i="72" s="1"/>
  <c r="AH82" i="72"/>
  <c r="AO17" i="72"/>
  <c r="AO14" i="72"/>
  <c r="AX41" i="66"/>
  <c r="BE16" i="66"/>
  <c r="BD23" i="66"/>
  <c r="AU15" i="66"/>
  <c r="AT22" i="66"/>
  <c r="AU17" i="66"/>
  <c r="AD31" i="73" l="1"/>
  <c r="AD30" i="73"/>
  <c r="AE13" i="73"/>
  <c r="AE14" i="73" s="1"/>
  <c r="AE6" i="73"/>
  <c r="AD43" i="73"/>
  <c r="AE25" i="73" s="1"/>
  <c r="AH56" i="72"/>
  <c r="AH57" i="72" s="1"/>
  <c r="AH74" i="72" s="1"/>
  <c r="AH71" i="72"/>
  <c r="AH61" i="72"/>
  <c r="AH62" i="72" s="1"/>
  <c r="AH75" i="72" s="1"/>
  <c r="AH84" i="72" s="1"/>
  <c r="AG88" i="72"/>
  <c r="AG90" i="72"/>
  <c r="AH51" i="72" s="1"/>
  <c r="AI46" i="72"/>
  <c r="AI37" i="72"/>
  <c r="AI73" i="72" s="1"/>
  <c r="AO81" i="72"/>
  <c r="AO19" i="72"/>
  <c r="AO20" i="72" s="1"/>
  <c r="AY41" i="66"/>
  <c r="AV17" i="66"/>
  <c r="AV15" i="66"/>
  <c r="AU22" i="66"/>
  <c r="BF16" i="66"/>
  <c r="BE23" i="66"/>
  <c r="AE15" i="73" l="1"/>
  <c r="AD38" i="73"/>
  <c r="AD40" i="73"/>
  <c r="AD39" i="73"/>
  <c r="AD44" i="73" s="1"/>
  <c r="AD42" i="73"/>
  <c r="AH87" i="72"/>
  <c r="AJ43" i="72"/>
  <c r="AI45" i="72"/>
  <c r="AH86" i="72"/>
  <c r="AH91" i="72" s="1"/>
  <c r="AH77" i="72"/>
  <c r="AH89" i="72"/>
  <c r="AH83" i="72"/>
  <c r="AJ42" i="72"/>
  <c r="AI82" i="72"/>
  <c r="AP17" i="72"/>
  <c r="AP14" i="72"/>
  <c r="AZ41" i="66"/>
  <c r="BG16" i="66"/>
  <c r="BF23" i="66"/>
  <c r="AW15" i="66"/>
  <c r="AV22" i="66"/>
  <c r="AW17" i="66"/>
  <c r="AE8" i="73" l="1"/>
  <c r="AE9" i="73" s="1"/>
  <c r="AE32" i="73"/>
  <c r="AE16" i="73"/>
  <c r="AJ44" i="72"/>
  <c r="AJ46" i="72" s="1"/>
  <c r="AI38" i="72"/>
  <c r="AI68" i="72" s="1"/>
  <c r="AI76" i="72" s="1"/>
  <c r="AI85" i="72" s="1"/>
  <c r="AI71" i="72"/>
  <c r="AI56" i="72"/>
  <c r="AI57" i="72" s="1"/>
  <c r="AI74" i="72" s="1"/>
  <c r="AI83" i="72" s="1"/>
  <c r="AI61" i="72"/>
  <c r="AI62" i="72" s="1"/>
  <c r="AI75" i="72" s="1"/>
  <c r="AI84" i="72" s="1"/>
  <c r="AH90" i="72"/>
  <c r="AI51" i="72" s="1"/>
  <c r="AH88" i="72"/>
  <c r="AP81" i="72"/>
  <c r="AP20" i="72"/>
  <c r="AP19" i="72"/>
  <c r="BA41" i="66"/>
  <c r="AX17" i="66"/>
  <c r="AX15" i="66"/>
  <c r="AW22" i="66"/>
  <c r="BH16" i="66"/>
  <c r="BG23" i="66"/>
  <c r="AH43" i="3"/>
  <c r="AE31" i="73" l="1"/>
  <c r="AE30" i="73"/>
  <c r="AF13" i="73"/>
  <c r="AF14" i="73" s="1"/>
  <c r="AE43" i="73"/>
  <c r="AF25" i="73" s="1"/>
  <c r="AF6" i="73"/>
  <c r="AI86" i="72"/>
  <c r="AI91" i="72" s="1"/>
  <c r="AI29" i="72"/>
  <c r="AI31" i="72" s="1"/>
  <c r="AJ28" i="72" s="1"/>
  <c r="AJ30" i="72" s="1"/>
  <c r="AJ37" i="72" s="1"/>
  <c r="AJ73" i="72" s="1"/>
  <c r="AI39" i="72"/>
  <c r="AJ35" i="72" s="1"/>
  <c r="AK43" i="72"/>
  <c r="AJ45" i="72"/>
  <c r="AI77" i="72"/>
  <c r="AJ71" i="72" s="1"/>
  <c r="AI89" i="72"/>
  <c r="AI87" i="72"/>
  <c r="AQ17" i="72"/>
  <c r="AQ14" i="72"/>
  <c r="BB41" i="66"/>
  <c r="BI16" i="66"/>
  <c r="BH23" i="66"/>
  <c r="AY15" i="66"/>
  <c r="AX22" i="66"/>
  <c r="AY17" i="66"/>
  <c r="AF28" i="16"/>
  <c r="AF15" i="73" l="1"/>
  <c r="AE38" i="73"/>
  <c r="AE40" i="73"/>
  <c r="AE39" i="73"/>
  <c r="AE44" i="73" s="1"/>
  <c r="AE42" i="73"/>
  <c r="AJ56" i="72"/>
  <c r="AJ57" i="72" s="1"/>
  <c r="AJ74" i="72" s="1"/>
  <c r="AJ83" i="72" s="1"/>
  <c r="AI88" i="72"/>
  <c r="AJ61" i="72"/>
  <c r="AJ62" i="72" s="1"/>
  <c r="AJ75" i="72" s="1"/>
  <c r="AJ84" i="72" s="1"/>
  <c r="AI90" i="72"/>
  <c r="AJ51" i="72" s="1"/>
  <c r="AJ38" i="72"/>
  <c r="AJ29" i="72" s="1"/>
  <c r="AJ31" i="72" s="1"/>
  <c r="AK28" i="72" s="1"/>
  <c r="AK30" i="72" s="1"/>
  <c r="AK42" i="72"/>
  <c r="AK44" i="72" s="1"/>
  <c r="AK46" i="72" s="1"/>
  <c r="AJ82" i="72"/>
  <c r="AQ81" i="72"/>
  <c r="AQ19" i="72"/>
  <c r="AQ20" i="72" s="1"/>
  <c r="BC41" i="66"/>
  <c r="AZ17" i="66"/>
  <c r="AZ15" i="66"/>
  <c r="AY22" i="66"/>
  <c r="BJ16" i="66"/>
  <c r="BI23" i="66"/>
  <c r="J211" i="4"/>
  <c r="K211" i="4"/>
  <c r="L211" i="4"/>
  <c r="M211" i="4"/>
  <c r="N211" i="4"/>
  <c r="O211" i="4"/>
  <c r="P211" i="4"/>
  <c r="Q211" i="4"/>
  <c r="R211" i="4"/>
  <c r="S211" i="4"/>
  <c r="T211" i="4"/>
  <c r="U211" i="4"/>
  <c r="V211" i="4"/>
  <c r="W211" i="4"/>
  <c r="X211" i="4"/>
  <c r="Y211" i="4"/>
  <c r="Z211" i="4"/>
  <c r="AA211" i="4"/>
  <c r="AB211" i="4"/>
  <c r="AC211" i="4"/>
  <c r="AD211" i="4"/>
  <c r="AE211" i="4"/>
  <c r="AF211" i="4"/>
  <c r="AG211" i="4"/>
  <c r="AH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AE28" i="3"/>
  <c r="AF28" i="3"/>
  <c r="AF32" i="73" l="1"/>
  <c r="AF8" i="73"/>
  <c r="AF9" i="73" s="1"/>
  <c r="AF16" i="73"/>
  <c r="AL43" i="72"/>
  <c r="AK45" i="72"/>
  <c r="AJ39" i="72"/>
  <c r="AK35" i="72" s="1"/>
  <c r="AK37" i="72"/>
  <c r="AK73" i="72" s="1"/>
  <c r="AR17" i="72"/>
  <c r="AR14" i="72"/>
  <c r="BD41" i="66"/>
  <c r="BA15" i="66"/>
  <c r="AZ22" i="66"/>
  <c r="BA17" i="66"/>
  <c r="BK16" i="66"/>
  <c r="BJ23" i="66"/>
  <c r="AF31" i="73" l="1"/>
  <c r="AF30" i="73"/>
  <c r="AG13" i="73"/>
  <c r="AG14" i="73" s="1"/>
  <c r="AF43" i="73"/>
  <c r="AG25" i="73" s="1"/>
  <c r="AG6" i="73"/>
  <c r="AJ68" i="72"/>
  <c r="AJ76" i="72" s="1"/>
  <c r="AJ86" i="72"/>
  <c r="AJ91" i="72" s="1"/>
  <c r="AK38" i="72"/>
  <c r="AK68" i="72" s="1"/>
  <c r="AK76" i="72" s="1"/>
  <c r="AL42" i="72"/>
  <c r="AL44" i="72" s="1"/>
  <c r="AK82" i="72"/>
  <c r="AK29" i="72"/>
  <c r="AK31" i="72" s="1"/>
  <c r="AL28" i="72" s="1"/>
  <c r="AR81" i="72"/>
  <c r="AR19" i="72"/>
  <c r="AR20" i="72" s="1"/>
  <c r="BE41" i="66"/>
  <c r="BL16" i="66"/>
  <c r="BK23" i="66"/>
  <c r="BB17" i="66"/>
  <c r="BB15" i="66"/>
  <c r="BA22" i="66"/>
  <c r="AG15" i="73" l="1"/>
  <c r="AF39" i="73"/>
  <c r="AF44" i="73" s="1"/>
  <c r="AF38" i="73"/>
  <c r="AF40" i="73"/>
  <c r="AF42" i="73"/>
  <c r="AK39" i="72"/>
  <c r="AL35" i="72" s="1"/>
  <c r="AJ87" i="72"/>
  <c r="AJ89" i="72"/>
  <c r="AJ77" i="72"/>
  <c r="AJ85" i="72"/>
  <c r="AL46" i="72"/>
  <c r="AL45" i="72" s="1"/>
  <c r="AS17" i="72"/>
  <c r="AS14" i="72"/>
  <c r="AL30" i="72"/>
  <c r="BF41" i="66"/>
  <c r="BC15" i="66"/>
  <c r="BB22" i="66"/>
  <c r="BC17" i="66"/>
  <c r="BM16" i="66"/>
  <c r="BL23" i="66"/>
  <c r="AG32" i="73" l="1"/>
  <c r="AG8" i="73"/>
  <c r="AG9" i="73" s="1"/>
  <c r="AG16" i="73"/>
  <c r="AJ90" i="72"/>
  <c r="AK51" i="72" s="1"/>
  <c r="AJ88" i="72"/>
  <c r="AK71" i="72"/>
  <c r="AK61" i="72"/>
  <c r="AK62" i="72" s="1"/>
  <c r="AK75" i="72" s="1"/>
  <c r="AK84" i="72" s="1"/>
  <c r="AK56" i="72"/>
  <c r="AK57" i="72" s="1"/>
  <c r="AK74" i="72" s="1"/>
  <c r="AL38" i="72"/>
  <c r="AL68" i="72" s="1"/>
  <c r="AL76" i="72" s="1"/>
  <c r="AM43" i="72"/>
  <c r="AL37" i="72"/>
  <c r="AK85" i="72"/>
  <c r="AS81" i="72"/>
  <c r="AS19" i="72"/>
  <c r="AS20" i="72" s="1"/>
  <c r="BG41" i="66"/>
  <c r="BN16" i="66"/>
  <c r="BM23" i="66"/>
  <c r="BD17" i="66"/>
  <c r="BD15" i="66"/>
  <c r="BC22" i="66"/>
  <c r="AC28" i="3"/>
  <c r="AG31" i="73" l="1"/>
  <c r="AG30" i="73"/>
  <c r="AH13" i="73"/>
  <c r="AH14" i="73" s="1"/>
  <c r="AG43" i="73"/>
  <c r="AH25" i="73" s="1"/>
  <c r="AH6" i="73"/>
  <c r="AK86" i="72"/>
  <c r="AK91" i="72" s="1"/>
  <c r="AK83" i="72"/>
  <c r="AK89" i="72"/>
  <c r="AK87" i="72"/>
  <c r="AL29" i="72"/>
  <c r="AL31" i="72" s="1"/>
  <c r="AM28" i="72" s="1"/>
  <c r="AM30" i="72" s="1"/>
  <c r="AK77" i="72"/>
  <c r="AM42" i="72"/>
  <c r="AM44" i="72" s="1"/>
  <c r="AL73" i="72"/>
  <c r="AL82" i="72"/>
  <c r="AL39" i="72"/>
  <c r="AM35" i="72" s="1"/>
  <c r="AL85" i="72"/>
  <c r="AT17" i="72"/>
  <c r="AT14" i="72"/>
  <c r="BH41" i="66"/>
  <c r="BE15" i="66"/>
  <c r="BD22" i="66"/>
  <c r="BE17" i="66"/>
  <c r="BO16" i="66"/>
  <c r="BN23" i="66"/>
  <c r="AH15" i="73" l="1"/>
  <c r="AG40" i="73"/>
  <c r="AG38" i="73"/>
  <c r="AG39" i="73"/>
  <c r="AG44" i="73" s="1"/>
  <c r="AG42" i="73"/>
  <c r="AL56" i="72"/>
  <c r="AL57" i="72" s="1"/>
  <c r="AL74" i="72" s="1"/>
  <c r="AL83" i="72" s="1"/>
  <c r="AL61" i="72"/>
  <c r="AL62" i="72" s="1"/>
  <c r="AL75" i="72" s="1"/>
  <c r="AL84" i="72" s="1"/>
  <c r="AK90" i="72"/>
  <c r="AL51" i="72" s="1"/>
  <c r="AK88" i="72"/>
  <c r="AL71" i="72"/>
  <c r="AM46" i="72"/>
  <c r="AM37" i="72"/>
  <c r="AM73" i="72" s="1"/>
  <c r="AT81" i="72"/>
  <c r="AT19" i="72"/>
  <c r="AT20" i="72" s="1"/>
  <c r="BI41" i="66"/>
  <c r="BP16" i="66"/>
  <c r="BO23" i="66"/>
  <c r="BF17" i="66"/>
  <c r="BF15" i="66"/>
  <c r="BE22" i="66"/>
  <c r="C1" i="51"/>
  <c r="AH8" i="73" l="1"/>
  <c r="AH9" i="73" s="1"/>
  <c r="AH32" i="73"/>
  <c r="AH16" i="73"/>
  <c r="AN43" i="72"/>
  <c r="AM45" i="72"/>
  <c r="AL87" i="72"/>
  <c r="AL77" i="72"/>
  <c r="AL89" i="72"/>
  <c r="AL86" i="72"/>
  <c r="AL91" i="72" s="1"/>
  <c r="AN42" i="72"/>
  <c r="AM82" i="72"/>
  <c r="AU17" i="72"/>
  <c r="AU14" i="72"/>
  <c r="BJ41" i="66"/>
  <c r="BG15" i="66"/>
  <c r="BF22" i="66"/>
  <c r="BG17" i="66"/>
  <c r="BQ16" i="66"/>
  <c r="BP23" i="66"/>
  <c r="AH31" i="73" l="1"/>
  <c r="AH30" i="73"/>
  <c r="AI13" i="73"/>
  <c r="AI14" i="73" s="1"/>
  <c r="AH43" i="73"/>
  <c r="AI25" i="73" s="1"/>
  <c r="AI6" i="73"/>
  <c r="AN44" i="72"/>
  <c r="AN46" i="72" s="1"/>
  <c r="AM56" i="72"/>
  <c r="AM57" i="72" s="1"/>
  <c r="AM74" i="72" s="1"/>
  <c r="AM83" i="72" s="1"/>
  <c r="AL88" i="72"/>
  <c r="AL90" i="72"/>
  <c r="AM51" i="72" s="1"/>
  <c r="AM61" i="72"/>
  <c r="AM62" i="72" s="1"/>
  <c r="AM75" i="72" s="1"/>
  <c r="AM84" i="72" s="1"/>
  <c r="AM71" i="72"/>
  <c r="AM38" i="72"/>
  <c r="AM39" i="72"/>
  <c r="AN35" i="72" s="1"/>
  <c r="AM29" i="72"/>
  <c r="AM31" i="72" s="1"/>
  <c r="AN28" i="72" s="1"/>
  <c r="AN30" i="72" s="1"/>
  <c r="AU81" i="72"/>
  <c r="AU19" i="72"/>
  <c r="AU20" i="72" s="1"/>
  <c r="BK41" i="66"/>
  <c r="BR16" i="66"/>
  <c r="BQ23" i="66"/>
  <c r="BH17" i="66"/>
  <c r="BH15" i="66"/>
  <c r="BG22" i="66"/>
  <c r="AI15" i="73" l="1"/>
  <c r="AH38" i="73"/>
  <c r="AH39" i="73"/>
  <c r="AH44" i="73" s="1"/>
  <c r="AH40" i="73"/>
  <c r="AH42" i="73"/>
  <c r="AO43" i="72"/>
  <c r="AN45" i="72"/>
  <c r="AN38" i="72" s="1"/>
  <c r="AN68" i="72" s="1"/>
  <c r="AN76" i="72" s="1"/>
  <c r="AM68" i="72"/>
  <c r="AM76" i="72" s="1"/>
  <c r="AM87" i="72" s="1"/>
  <c r="AM86" i="72"/>
  <c r="AM91" i="72" s="1"/>
  <c r="AN37" i="72"/>
  <c r="AN73" i="72" s="1"/>
  <c r="AV17" i="72"/>
  <c r="AV14" i="72"/>
  <c r="BL41" i="66"/>
  <c r="BI15" i="66"/>
  <c r="BH22" i="66"/>
  <c r="BI17" i="66"/>
  <c r="BS16" i="66"/>
  <c r="BR23" i="66"/>
  <c r="AI8" i="73" l="1"/>
  <c r="AI9" i="73" s="1"/>
  <c r="AI32" i="73"/>
  <c r="AI16" i="73"/>
  <c r="AN29" i="72"/>
  <c r="AN31" i="72" s="1"/>
  <c r="AO28" i="72" s="1"/>
  <c r="AM89" i="72"/>
  <c r="AM77" i="72"/>
  <c r="AM85" i="72"/>
  <c r="AN82" i="72"/>
  <c r="AN39" i="72"/>
  <c r="AO35" i="72" s="1"/>
  <c r="AO42" i="72"/>
  <c r="AO44" i="72" s="1"/>
  <c r="AO46" i="72" s="1"/>
  <c r="AO45" i="72" s="1"/>
  <c r="AN85" i="72"/>
  <c r="AO30" i="72"/>
  <c r="AV81" i="72"/>
  <c r="AV20" i="72"/>
  <c r="AV19" i="72"/>
  <c r="BM41" i="66"/>
  <c r="BT16" i="66"/>
  <c r="BS23" i="66"/>
  <c r="BJ17" i="66"/>
  <c r="BJ15" i="66"/>
  <c r="BI22" i="66"/>
  <c r="AJ13" i="73" l="1"/>
  <c r="AJ14" i="73" s="1"/>
  <c r="AI30" i="73"/>
  <c r="AI31" i="73"/>
  <c r="AI43" i="73"/>
  <c r="AJ25" i="73" s="1"/>
  <c r="AJ6" i="73"/>
  <c r="AN71" i="72"/>
  <c r="AM88" i="72"/>
  <c r="AM90" i="72"/>
  <c r="AN51" i="72" s="1"/>
  <c r="AN61" i="72"/>
  <c r="AN62" i="72" s="1"/>
  <c r="AN75" i="72" s="1"/>
  <c r="AN84" i="72" s="1"/>
  <c r="AN56" i="72"/>
  <c r="AN57" i="72" s="1"/>
  <c r="AN74" i="72" s="1"/>
  <c r="AN87" i="72" s="1"/>
  <c r="AP43" i="72"/>
  <c r="AO37" i="72"/>
  <c r="AO73" i="72" s="1"/>
  <c r="AW17" i="72"/>
  <c r="AW14" i="72"/>
  <c r="BN41" i="66"/>
  <c r="BK15" i="66"/>
  <c r="BJ22" i="66"/>
  <c r="BK17" i="66"/>
  <c r="BU16" i="66"/>
  <c r="BU23" i="66" s="1"/>
  <c r="BT23" i="66"/>
  <c r="O1" i="48"/>
  <c r="AI38" i="73" l="1"/>
  <c r="AI40" i="73"/>
  <c r="AI39" i="73"/>
  <c r="AI44" i="73" s="1"/>
  <c r="AI42" i="73"/>
  <c r="AJ15" i="73"/>
  <c r="AJ16" i="73"/>
  <c r="AN83" i="72"/>
  <c r="AN89" i="72"/>
  <c r="AN86" i="72"/>
  <c r="AN91" i="72" s="1"/>
  <c r="AN77" i="72"/>
  <c r="AO38" i="72"/>
  <c r="AO82" i="72"/>
  <c r="AP42" i="72"/>
  <c r="AP44" i="72" s="1"/>
  <c r="AP46" i="72" s="1"/>
  <c r="AP45" i="72" s="1"/>
  <c r="AW81" i="72"/>
  <c r="AW19" i="72"/>
  <c r="AW20" i="72" s="1"/>
  <c r="BO41" i="66"/>
  <c r="BL17" i="66"/>
  <c r="BL15" i="66"/>
  <c r="BK22" i="66"/>
  <c r="B23" i="16"/>
  <c r="AJ31" i="73" l="1"/>
  <c r="AJ30" i="73"/>
  <c r="AK13" i="73"/>
  <c r="AK14" i="73" s="1"/>
  <c r="AJ8" i="73"/>
  <c r="AJ9" i="73" s="1"/>
  <c r="AJ32" i="73"/>
  <c r="AO56" i="72"/>
  <c r="AO57" i="72" s="1"/>
  <c r="AO74" i="72" s="1"/>
  <c r="AO83" i="72" s="1"/>
  <c r="AN88" i="72"/>
  <c r="AO71" i="72"/>
  <c r="AN90" i="72"/>
  <c r="AO51" i="72" s="1"/>
  <c r="AO61" i="72"/>
  <c r="AO62" i="72" s="1"/>
  <c r="AO75" i="72" s="1"/>
  <c r="AO84" i="72" s="1"/>
  <c r="AO68" i="72"/>
  <c r="AO76" i="72" s="1"/>
  <c r="AO29" i="72"/>
  <c r="AO31" i="72" s="1"/>
  <c r="AP28" i="72" s="1"/>
  <c r="AP30" i="72" s="1"/>
  <c r="AO39" i="72"/>
  <c r="AP35" i="72" s="1"/>
  <c r="AQ43" i="72"/>
  <c r="AX17" i="72"/>
  <c r="AX14" i="72"/>
  <c r="BP41" i="66"/>
  <c r="BM15" i="66"/>
  <c r="BL22" i="66"/>
  <c r="BM17" i="66"/>
  <c r="AJ43" i="73" l="1"/>
  <c r="AK25" i="73" s="1"/>
  <c r="AK6" i="73"/>
  <c r="AK15" i="73"/>
  <c r="AK16" i="73"/>
  <c r="AJ40" i="73"/>
  <c r="AJ38" i="73"/>
  <c r="AJ39" i="73"/>
  <c r="AJ44" i="73" s="1"/>
  <c r="AJ42" i="73"/>
  <c r="AO86" i="72"/>
  <c r="AO91" i="72" s="1"/>
  <c r="AO87" i="72"/>
  <c r="AO89" i="72"/>
  <c r="AO77" i="72"/>
  <c r="AP56" i="72" s="1"/>
  <c r="AP57" i="72" s="1"/>
  <c r="AP74" i="72" s="1"/>
  <c r="AP38" i="72"/>
  <c r="AP37" i="72"/>
  <c r="AP73" i="72" s="1"/>
  <c r="AO85" i="72"/>
  <c r="AX81" i="72"/>
  <c r="AX19" i="72"/>
  <c r="AX20" i="72" s="1"/>
  <c r="BQ41" i="66"/>
  <c r="BN17" i="66"/>
  <c r="BN15" i="66"/>
  <c r="BM22" i="66"/>
  <c r="K155" i="5"/>
  <c r="K147" i="5"/>
  <c r="K148" i="5"/>
  <c r="K149" i="5"/>
  <c r="K150" i="5"/>
  <c r="K151" i="5"/>
  <c r="K152" i="5"/>
  <c r="K153" i="5"/>
  <c r="K154" i="5"/>
  <c r="C33" i="46"/>
  <c r="C32" i="46"/>
  <c r="AK31" i="73" l="1"/>
  <c r="AL13" i="73"/>
  <c r="AL14" i="73" s="1"/>
  <c r="AK30" i="73"/>
  <c r="AK32" i="73"/>
  <c r="AK8" i="73"/>
  <c r="AK9" i="73"/>
  <c r="AP71" i="72"/>
  <c r="AP61" i="72"/>
  <c r="AP62" i="72" s="1"/>
  <c r="AP75" i="72" s="1"/>
  <c r="AP84" i="72" s="1"/>
  <c r="AO90" i="72"/>
  <c r="AP51" i="72" s="1"/>
  <c r="AO88" i="72"/>
  <c r="AP68" i="72"/>
  <c r="AP76" i="72" s="1"/>
  <c r="AQ42" i="72"/>
  <c r="AQ44" i="72" s="1"/>
  <c r="AP29" i="72"/>
  <c r="AP31" i="72" s="1"/>
  <c r="AQ28" i="72" s="1"/>
  <c r="AQ30" i="72" s="1"/>
  <c r="AP39" i="72"/>
  <c r="AQ35" i="72" s="1"/>
  <c r="AP82" i="72"/>
  <c r="AY17" i="72"/>
  <c r="AY14" i="72"/>
  <c r="AP83" i="72"/>
  <c r="BR41" i="66"/>
  <c r="BO15" i="66"/>
  <c r="BN22" i="66"/>
  <c r="BO17" i="66"/>
  <c r="C33" i="32"/>
  <c r="AK43" i="73" l="1"/>
  <c r="AL25" i="73" s="1"/>
  <c r="AL6" i="73"/>
  <c r="AK40" i="73"/>
  <c r="AK38" i="73"/>
  <c r="AK39" i="73"/>
  <c r="AK44" i="73" s="1"/>
  <c r="AK42" i="73"/>
  <c r="AL15" i="73"/>
  <c r="AL16" i="73"/>
  <c r="AQ46" i="72"/>
  <c r="AP86" i="72"/>
  <c r="AP91" i="72" s="1"/>
  <c r="AP85" i="72"/>
  <c r="AP87" i="72"/>
  <c r="AP89" i="72"/>
  <c r="AP77" i="72"/>
  <c r="AQ61" i="72" s="1"/>
  <c r="AQ62" i="72" s="1"/>
  <c r="AQ75" i="72" s="1"/>
  <c r="AQ37" i="72"/>
  <c r="AQ73" i="72" s="1"/>
  <c r="AY81" i="72"/>
  <c r="AY19" i="72"/>
  <c r="AY20" i="72" s="1"/>
  <c r="BS41" i="66"/>
  <c r="BP17" i="66"/>
  <c r="BP15" i="66"/>
  <c r="BO22" i="66"/>
  <c r="B171" i="4"/>
  <c r="A194" i="4" s="1"/>
  <c r="A77" i="15"/>
  <c r="A76" i="15"/>
  <c r="A75" i="15"/>
  <c r="A74" i="15"/>
  <c r="A73" i="15"/>
  <c r="AM13" i="73" l="1"/>
  <c r="AM14" i="73" s="1"/>
  <c r="AL31" i="73"/>
  <c r="AL30" i="73"/>
  <c r="AL32" i="73"/>
  <c r="AL8" i="73"/>
  <c r="AL9" i="73"/>
  <c r="AR43" i="72"/>
  <c r="AQ45" i="72"/>
  <c r="AQ56" i="72"/>
  <c r="AQ57" i="72" s="1"/>
  <c r="AQ74" i="72" s="1"/>
  <c r="AQ83" i="72" s="1"/>
  <c r="AP90" i="72"/>
  <c r="AQ51" i="72" s="1"/>
  <c r="AQ71" i="72"/>
  <c r="AP88" i="72"/>
  <c r="AR42" i="72"/>
  <c r="AQ82" i="72"/>
  <c r="AQ84" i="72"/>
  <c r="AZ17" i="72"/>
  <c r="AZ14" i="72"/>
  <c r="BT41" i="66"/>
  <c r="BQ15" i="66"/>
  <c r="BP22" i="66"/>
  <c r="BQ17" i="66"/>
  <c r="A183" i="4"/>
  <c r="A184" i="4"/>
  <c r="A173" i="4"/>
  <c r="A185" i="4"/>
  <c r="A174" i="4"/>
  <c r="A186" i="4"/>
  <c r="A175" i="4"/>
  <c r="A187" i="4"/>
  <c r="A176" i="4"/>
  <c r="A188" i="4"/>
  <c r="A177" i="4"/>
  <c r="A189" i="4"/>
  <c r="A178" i="4"/>
  <c r="A190" i="4"/>
  <c r="A179" i="4"/>
  <c r="A191" i="4"/>
  <c r="A180" i="4"/>
  <c r="A192" i="4"/>
  <c r="A181" i="4"/>
  <c r="A193" i="4"/>
  <c r="A182" i="4"/>
  <c r="AM6" i="73" l="1"/>
  <c r="AL43" i="73"/>
  <c r="AM25" i="73" s="1"/>
  <c r="AL38" i="73"/>
  <c r="AL40" i="73"/>
  <c r="AL39" i="73"/>
  <c r="AL44" i="73" s="1"/>
  <c r="AL42" i="73"/>
  <c r="AM15" i="73"/>
  <c r="AM16" i="73"/>
  <c r="AR44" i="72"/>
  <c r="AQ38" i="72"/>
  <c r="AR46" i="72"/>
  <c r="AR45" i="72" s="1"/>
  <c r="AZ81" i="72"/>
  <c r="AZ19" i="72"/>
  <c r="AZ20" i="72" s="1"/>
  <c r="BU41" i="66"/>
  <c r="BR17" i="66"/>
  <c r="BR15" i="66"/>
  <c r="BQ22" i="66"/>
  <c r="A39" i="16"/>
  <c r="C20" i="16"/>
  <c r="D20" i="16" s="1"/>
  <c r="E20" i="16" s="1"/>
  <c r="F20" i="16" s="1"/>
  <c r="G20" i="16" s="1"/>
  <c r="H20" i="16" s="1"/>
  <c r="I20" i="16" s="1"/>
  <c r="J20" i="16" s="1"/>
  <c r="K20" i="16" s="1"/>
  <c r="L20" i="16" s="1"/>
  <c r="M20" i="16" s="1"/>
  <c r="N20" i="16" s="1"/>
  <c r="O20" i="16" s="1"/>
  <c r="P20" i="16" s="1"/>
  <c r="Q20" i="16" s="1"/>
  <c r="R20" i="16" s="1"/>
  <c r="S20" i="16" s="1"/>
  <c r="T20" i="16" s="1"/>
  <c r="U20" i="16" s="1"/>
  <c r="V20" i="16" s="1"/>
  <c r="A20" i="16"/>
  <c r="A245" i="15"/>
  <c r="A233" i="15"/>
  <c r="A223" i="15"/>
  <c r="A213" i="15"/>
  <c r="A203" i="15"/>
  <c r="A122" i="15"/>
  <c r="A112" i="15"/>
  <c r="A98" i="15"/>
  <c r="A97" i="15"/>
  <c r="A86" i="15"/>
  <c r="A51" i="15"/>
  <c r="A21" i="15"/>
  <c r="AM30" i="73" l="1"/>
  <c r="AM31" i="73"/>
  <c r="AN13" i="73"/>
  <c r="AN14" i="73" s="1"/>
  <c r="AM32" i="73"/>
  <c r="AM8" i="73"/>
  <c r="AM9" i="73"/>
  <c r="AQ39" i="72"/>
  <c r="AR35" i="72" s="1"/>
  <c r="AQ68" i="72"/>
  <c r="AQ76" i="72" s="1"/>
  <c r="AQ85" i="72" s="1"/>
  <c r="AQ86" i="72"/>
  <c r="AQ91" i="72" s="1"/>
  <c r="AQ29" i="72"/>
  <c r="AQ31" i="72" s="1"/>
  <c r="AR28" i="72" s="1"/>
  <c r="AR30" i="72" s="1"/>
  <c r="AR37" i="72" s="1"/>
  <c r="AR73" i="72" s="1"/>
  <c r="AR38" i="72"/>
  <c r="AR68" i="72" s="1"/>
  <c r="AR76" i="72" s="1"/>
  <c r="AS43" i="72"/>
  <c r="BA17" i="72"/>
  <c r="BA14" i="72"/>
  <c r="BS15" i="66"/>
  <c r="BR22" i="66"/>
  <c r="BS17" i="66"/>
  <c r="W20" i="16"/>
  <c r="X20" i="16" s="1"/>
  <c r="Y20" i="16" s="1"/>
  <c r="Z20" i="16" s="1"/>
  <c r="AA20" i="16" s="1"/>
  <c r="AB20" i="16" s="1"/>
  <c r="AC20" i="16" s="1"/>
  <c r="AD20" i="16" s="1"/>
  <c r="AE20" i="16" s="1"/>
  <c r="AF20" i="16" s="1"/>
  <c r="AG20" i="16" s="1"/>
  <c r="AH20" i="16" s="1"/>
  <c r="AI20" i="16" s="1"/>
  <c r="AJ20" i="16" s="1"/>
  <c r="AK20" i="16" s="1"/>
  <c r="AL20" i="16" s="1"/>
  <c r="AM20" i="16" s="1"/>
  <c r="AN20" i="16" s="1"/>
  <c r="A190" i="15"/>
  <c r="A160" i="15"/>
  <c r="A159" i="15"/>
  <c r="A170" i="15"/>
  <c r="A180" i="15"/>
  <c r="C20" i="3"/>
  <c r="D20" i="3" s="1"/>
  <c r="E20" i="3" s="1"/>
  <c r="F20" i="3" s="1"/>
  <c r="G20" i="3" s="1"/>
  <c r="H20" i="3" s="1"/>
  <c r="I20" i="3" s="1"/>
  <c r="J20" i="3" s="1"/>
  <c r="K20" i="3" s="1"/>
  <c r="L20" i="3" s="1"/>
  <c r="M20" i="3" s="1"/>
  <c r="N20" i="3" s="1"/>
  <c r="O20" i="3" s="1"/>
  <c r="P20" i="3" s="1"/>
  <c r="Q20" i="3" s="1"/>
  <c r="R20" i="3" s="1"/>
  <c r="S20" i="3" s="1"/>
  <c r="T20" i="3" s="1"/>
  <c r="U20" i="3" s="1"/>
  <c r="V20" i="3" s="1"/>
  <c r="W20" i="3" s="1"/>
  <c r="X20" i="3" s="1"/>
  <c r="Y20" i="3" s="1"/>
  <c r="Z20" i="3" s="1"/>
  <c r="AA20" i="3" s="1"/>
  <c r="AB20" i="3" s="1"/>
  <c r="AC20" i="3" s="1"/>
  <c r="AD20" i="3" s="1"/>
  <c r="AE20" i="3" s="1"/>
  <c r="AF20" i="3" s="1"/>
  <c r="AG20" i="3" s="1"/>
  <c r="A20" i="3"/>
  <c r="A19" i="3"/>
  <c r="AM43" i="73" l="1"/>
  <c r="AN25" i="73" s="1"/>
  <c r="AN6" i="73"/>
  <c r="AN15" i="73"/>
  <c r="AN16" i="73"/>
  <c r="AM40" i="73"/>
  <c r="AM38" i="73"/>
  <c r="AM39" i="73"/>
  <c r="AM44" i="73" s="1"/>
  <c r="AM42" i="73"/>
  <c r="AR29" i="72"/>
  <c r="AR31" i="72" s="1"/>
  <c r="AS28" i="72" s="1"/>
  <c r="AS30" i="72" s="1"/>
  <c r="AQ87" i="72"/>
  <c r="AQ77" i="72"/>
  <c r="AQ89" i="72"/>
  <c r="AR39" i="72"/>
  <c r="AS35" i="72" s="1"/>
  <c r="AS42" i="72"/>
  <c r="AS44" i="72" s="1"/>
  <c r="AR82" i="72"/>
  <c r="BA81" i="72"/>
  <c r="BA19" i="72"/>
  <c r="BA20" i="72" s="1"/>
  <c r="BT17" i="66"/>
  <c r="BT15" i="66"/>
  <c r="BS22" i="66"/>
  <c r="AO20" i="16"/>
  <c r="AP20" i="16" s="1"/>
  <c r="AQ20" i="16" s="1"/>
  <c r="AH20" i="3"/>
  <c r="AI20" i="3" s="1"/>
  <c r="AK20" i="3" s="1"/>
  <c r="AL20" i="3" s="1"/>
  <c r="AM20" i="3" s="1"/>
  <c r="AN31" i="73" l="1"/>
  <c r="AO13" i="73"/>
  <c r="AO14" i="73" s="1"/>
  <c r="AN30" i="73"/>
  <c r="AN8" i="73"/>
  <c r="AN32" i="73"/>
  <c r="AN9" i="73"/>
  <c r="AQ90" i="72"/>
  <c r="AR51" i="72" s="1"/>
  <c r="AQ88" i="72"/>
  <c r="AR61" i="72"/>
  <c r="AR62" i="72" s="1"/>
  <c r="AR75" i="72" s="1"/>
  <c r="AR84" i="72" s="1"/>
  <c r="AR56" i="72"/>
  <c r="AR57" i="72" s="1"/>
  <c r="AR74" i="72" s="1"/>
  <c r="AR71" i="72"/>
  <c r="AS46" i="72"/>
  <c r="AS37" i="72"/>
  <c r="AS73" i="72" s="1"/>
  <c r="AR85" i="72"/>
  <c r="BB17" i="72"/>
  <c r="BB14" i="72"/>
  <c r="BU15" i="66"/>
  <c r="BU22" i="66" s="1"/>
  <c r="BT22" i="66"/>
  <c r="BU17" i="66"/>
  <c r="AR20" i="16"/>
  <c r="AS20" i="16" s="1"/>
  <c r="AT20" i="16" s="1"/>
  <c r="AU20" i="16" s="1"/>
  <c r="AV20" i="16" s="1"/>
  <c r="AW20" i="16" s="1"/>
  <c r="AX20" i="16" s="1"/>
  <c r="AY20" i="16" s="1"/>
  <c r="AZ20" i="16" s="1"/>
  <c r="BA20" i="16" s="1"/>
  <c r="BB20" i="16" s="1"/>
  <c r="BC20" i="16" s="1"/>
  <c r="BD20" i="16" s="1"/>
  <c r="BE20" i="16" s="1"/>
  <c r="BF20" i="16" s="1"/>
  <c r="BG20" i="16" s="1"/>
  <c r="BH20" i="16" s="1"/>
  <c r="BI20" i="16" s="1"/>
  <c r="BJ20" i="16" s="1"/>
  <c r="BK20" i="16" s="1"/>
  <c r="BL20" i="16" s="1"/>
  <c r="BM20" i="16" s="1"/>
  <c r="BN20" i="16" s="1"/>
  <c r="BO20" i="16" s="1"/>
  <c r="BP20" i="16" s="1"/>
  <c r="BQ20" i="16" s="1"/>
  <c r="BR20" i="16" s="1"/>
  <c r="BS20" i="16" s="1"/>
  <c r="BT20" i="16" s="1"/>
  <c r="BU20" i="16" s="1"/>
  <c r="AN20" i="3"/>
  <c r="AO20" i="3" s="1"/>
  <c r="AP20" i="3" s="1"/>
  <c r="AQ20" i="3" s="1"/>
  <c r="A52" i="32"/>
  <c r="AN43" i="73" l="1"/>
  <c r="AO25" i="73" s="1"/>
  <c r="AO6" i="73"/>
  <c r="AN40" i="73"/>
  <c r="AN38" i="73"/>
  <c r="AN39" i="73"/>
  <c r="AN44" i="73" s="1"/>
  <c r="AN42" i="73"/>
  <c r="AO15" i="73"/>
  <c r="AT43" i="72"/>
  <c r="AS45" i="72"/>
  <c r="AR89" i="72"/>
  <c r="AR83" i="72"/>
  <c r="AR87" i="72"/>
  <c r="AR77" i="72"/>
  <c r="AR86" i="72"/>
  <c r="AR91" i="72" s="1"/>
  <c r="AS82" i="72"/>
  <c r="AT42" i="72"/>
  <c r="AT44" i="72" s="1"/>
  <c r="BB81" i="72"/>
  <c r="BB19" i="72"/>
  <c r="BB20" i="72" s="1"/>
  <c r="AR20" i="3"/>
  <c r="AS20" i="3" s="1"/>
  <c r="AT20" i="3" s="1"/>
  <c r="AU20" i="3" s="1"/>
  <c r="AV20" i="3" s="1"/>
  <c r="AW20" i="3" s="1"/>
  <c r="AX20" i="3" s="1"/>
  <c r="AY20" i="3" s="1"/>
  <c r="AZ20" i="3" s="1"/>
  <c r="BA20" i="3" s="1"/>
  <c r="BB20" i="3" s="1"/>
  <c r="BC20" i="3" s="1"/>
  <c r="BD20" i="3" s="1"/>
  <c r="BE20" i="3" s="1"/>
  <c r="BF20" i="3" s="1"/>
  <c r="BG20" i="3" s="1"/>
  <c r="BH20" i="3" s="1"/>
  <c r="BI20" i="3" s="1"/>
  <c r="BJ20" i="3" s="1"/>
  <c r="BK20" i="3" s="1"/>
  <c r="BL20" i="3" s="1"/>
  <c r="BM20" i="3" s="1"/>
  <c r="BN20" i="3" s="1"/>
  <c r="BO20" i="3" s="1"/>
  <c r="BP20" i="3" s="1"/>
  <c r="BQ20" i="3" s="1"/>
  <c r="BR20" i="3" s="1"/>
  <c r="BS20" i="3" s="1"/>
  <c r="BT20" i="3" s="1"/>
  <c r="BU20" i="3" s="1"/>
  <c r="B71" i="34"/>
  <c r="AO32" i="73" l="1"/>
  <c r="AO8" i="73"/>
  <c r="AO16" i="73"/>
  <c r="AO9" i="73"/>
  <c r="AR88" i="72"/>
  <c r="AR90" i="72"/>
  <c r="AS51" i="72" s="1"/>
  <c r="AS71" i="72"/>
  <c r="AS56" i="72"/>
  <c r="AS57" i="72" s="1"/>
  <c r="AS74" i="72" s="1"/>
  <c r="AS83" i="72" s="1"/>
  <c r="AS61" i="72"/>
  <c r="AS62" i="72" s="1"/>
  <c r="AS75" i="72" s="1"/>
  <c r="AS84" i="72" s="1"/>
  <c r="AS38" i="72"/>
  <c r="AS39" i="72" s="1"/>
  <c r="AT35" i="72" s="1"/>
  <c r="AT46" i="72"/>
  <c r="BC17" i="72"/>
  <c r="BC14" i="72"/>
  <c r="A25" i="16"/>
  <c r="AO43" i="73" l="1"/>
  <c r="AP25" i="73" s="1"/>
  <c r="AP6" i="73"/>
  <c r="AO30" i="73"/>
  <c r="AP13" i="73"/>
  <c r="AP14" i="73" s="1"/>
  <c r="AO31" i="73"/>
  <c r="AU43" i="72"/>
  <c r="AT45" i="72"/>
  <c r="AS29" i="72"/>
  <c r="AS31" i="72" s="1"/>
  <c r="AT28" i="72" s="1"/>
  <c r="AT30" i="72" s="1"/>
  <c r="AT37" i="72" s="1"/>
  <c r="AT73" i="72" s="1"/>
  <c r="BC81" i="72"/>
  <c r="BC19" i="72"/>
  <c r="BC20" i="72" s="1"/>
  <c r="A85" i="34"/>
  <c r="A51" i="32"/>
  <c r="A50" i="32"/>
  <c r="AP15" i="73" l="1"/>
  <c r="AO38" i="73"/>
  <c r="AO40" i="73"/>
  <c r="AO39" i="73"/>
  <c r="AO44" i="73" s="1"/>
  <c r="AO42" i="73"/>
  <c r="AT38" i="72"/>
  <c r="AT68" i="72" s="1"/>
  <c r="AT76" i="72" s="1"/>
  <c r="AT85" i="72" s="1"/>
  <c r="AS68" i="72"/>
  <c r="AS76" i="72" s="1"/>
  <c r="AS86" i="72"/>
  <c r="AS91" i="72" s="1"/>
  <c r="AT82" i="72"/>
  <c r="AT39" i="72"/>
  <c r="AU35" i="72" s="1"/>
  <c r="AU42" i="72"/>
  <c r="AU44" i="72" s="1"/>
  <c r="BD17" i="72"/>
  <c r="BD14" i="72"/>
  <c r="Z12" i="16"/>
  <c r="N12" i="16"/>
  <c r="AP32" i="73" l="1"/>
  <c r="AP8" i="73"/>
  <c r="AP9" i="73" s="1"/>
  <c r="AP16" i="73"/>
  <c r="AT29" i="72"/>
  <c r="AT31" i="72" s="1"/>
  <c r="AU28" i="72" s="1"/>
  <c r="AU30" i="72" s="1"/>
  <c r="AS89" i="72"/>
  <c r="AS85" i="72"/>
  <c r="AS77" i="72"/>
  <c r="AS87" i="72"/>
  <c r="AU46" i="72"/>
  <c r="AU37" i="72"/>
  <c r="AU73" i="72" s="1"/>
  <c r="BD81" i="72"/>
  <c r="BD19" i="72"/>
  <c r="BD20" i="72" s="1"/>
  <c r="AK29" i="43"/>
  <c r="AJ29" i="43"/>
  <c r="AI29" i="43"/>
  <c r="AH29" i="43"/>
  <c r="AG29" i="43"/>
  <c r="AF29" i="43"/>
  <c r="AE29" i="43"/>
  <c r="AD29" i="43"/>
  <c r="AC29" i="43"/>
  <c r="AB29" i="43"/>
  <c r="AA29" i="43"/>
  <c r="Z29" i="43"/>
  <c r="Y29" i="43"/>
  <c r="X29" i="43"/>
  <c r="W29" i="43"/>
  <c r="V29" i="43"/>
  <c r="U29" i="43"/>
  <c r="T29" i="43"/>
  <c r="S29" i="43"/>
  <c r="R29" i="43"/>
  <c r="Q29" i="43"/>
  <c r="P29" i="43"/>
  <c r="O29" i="43"/>
  <c r="N29" i="43"/>
  <c r="M29" i="43"/>
  <c r="L29" i="43"/>
  <c r="K29" i="43"/>
  <c r="J29" i="43"/>
  <c r="I29" i="43"/>
  <c r="H29" i="43"/>
  <c r="G29" i="43"/>
  <c r="F29" i="43"/>
  <c r="E29" i="43"/>
  <c r="D29" i="43"/>
  <c r="C29" i="43"/>
  <c r="B29" i="43"/>
  <c r="AP30" i="73" l="1"/>
  <c r="AQ13" i="73"/>
  <c r="AQ14" i="73" s="1"/>
  <c r="AP31" i="73"/>
  <c r="AQ6" i="73"/>
  <c r="AP43" i="73"/>
  <c r="AQ25" i="73" s="1"/>
  <c r="AV43" i="72"/>
  <c r="AU45" i="72"/>
  <c r="AS90" i="72"/>
  <c r="AT51" i="72" s="1"/>
  <c r="AS88" i="72"/>
  <c r="AT71" i="72"/>
  <c r="AT56" i="72"/>
  <c r="AT57" i="72" s="1"/>
  <c r="AT74" i="72" s="1"/>
  <c r="AT61" i="72"/>
  <c r="AT62" i="72" s="1"/>
  <c r="AT75" i="72" s="1"/>
  <c r="AT84" i="72" s="1"/>
  <c r="AU82" i="72"/>
  <c r="AV42" i="72"/>
  <c r="AV44" i="72" s="1"/>
  <c r="BE17" i="72"/>
  <c r="BE14" i="72"/>
  <c r="AL29" i="43"/>
  <c r="AP38" i="73" l="1"/>
  <c r="AP40" i="73"/>
  <c r="AP39" i="73"/>
  <c r="AP44" i="73" s="1"/>
  <c r="AP42" i="73"/>
  <c r="AQ15" i="73"/>
  <c r="AQ16" i="73"/>
  <c r="AT86" i="72"/>
  <c r="AT91" i="72" s="1"/>
  <c r="AU38" i="72"/>
  <c r="AU68" i="72" s="1"/>
  <c r="AU76" i="72" s="1"/>
  <c r="AT83" i="72"/>
  <c r="AT89" i="72"/>
  <c r="AT87" i="72"/>
  <c r="AT77" i="72"/>
  <c r="AU39" i="72"/>
  <c r="AV35" i="72" s="1"/>
  <c r="AU29" i="72"/>
  <c r="AU31" i="72" s="1"/>
  <c r="AV28" i="72" s="1"/>
  <c r="AV30" i="72" s="1"/>
  <c r="AV46" i="72"/>
  <c r="BE81" i="72"/>
  <c r="BE19" i="72"/>
  <c r="BE20" i="72" s="1"/>
  <c r="AM29" i="43"/>
  <c r="KU149" i="5"/>
  <c r="CB148" i="4" s="1"/>
  <c r="KT149" i="5"/>
  <c r="CA148" i="4" s="1"/>
  <c r="KS149" i="5"/>
  <c r="BZ148" i="4" s="1"/>
  <c r="KR149" i="5"/>
  <c r="BY148" i="4" s="1"/>
  <c r="KQ149" i="5"/>
  <c r="BX148" i="4" s="1"/>
  <c r="KP149" i="5"/>
  <c r="BW148" i="4" s="1"/>
  <c r="KO149" i="5"/>
  <c r="BV148" i="4" s="1"/>
  <c r="KN149" i="5"/>
  <c r="BU148" i="4" s="1"/>
  <c r="KM149" i="5"/>
  <c r="BT148" i="4" s="1"/>
  <c r="KL149" i="5"/>
  <c r="BS148" i="4" s="1"/>
  <c r="KK149" i="5"/>
  <c r="BR148" i="4" s="1"/>
  <c r="KJ149" i="5"/>
  <c r="BQ148" i="4" s="1"/>
  <c r="KI149" i="5"/>
  <c r="BP148" i="4" s="1"/>
  <c r="KH149" i="5"/>
  <c r="BO148" i="4" s="1"/>
  <c r="KG149" i="5"/>
  <c r="BN148" i="4" s="1"/>
  <c r="KF149" i="5"/>
  <c r="BM148" i="4" s="1"/>
  <c r="KE149" i="5"/>
  <c r="BL148" i="4" s="1"/>
  <c r="KD149" i="5"/>
  <c r="BK148" i="4" s="1"/>
  <c r="KC149" i="5"/>
  <c r="BJ148" i="4" s="1"/>
  <c r="KB149" i="5"/>
  <c r="BI148" i="4" s="1"/>
  <c r="KA149" i="5"/>
  <c r="BH148" i="4" s="1"/>
  <c r="JZ149" i="5"/>
  <c r="BG148" i="4" s="1"/>
  <c r="JY149" i="5"/>
  <c r="BF148" i="4" s="1"/>
  <c r="JX149" i="5"/>
  <c r="BE148" i="4" s="1"/>
  <c r="JW149" i="5"/>
  <c r="BD148" i="4" s="1"/>
  <c r="JV149" i="5"/>
  <c r="BC148" i="4" s="1"/>
  <c r="JU149" i="5"/>
  <c r="BB148" i="4" s="1"/>
  <c r="JT149" i="5"/>
  <c r="BA148" i="4" s="1"/>
  <c r="JS149" i="5"/>
  <c r="AZ148" i="4" s="1"/>
  <c r="JR149" i="5"/>
  <c r="AY148" i="4" s="1"/>
  <c r="JQ149" i="5"/>
  <c r="AX148" i="4" s="1"/>
  <c r="JP149" i="5"/>
  <c r="AW148" i="4" s="1"/>
  <c r="JO149" i="5"/>
  <c r="AV148" i="4" s="1"/>
  <c r="JN149" i="5"/>
  <c r="AU148" i="4" s="1"/>
  <c r="JM149" i="5"/>
  <c r="AT148" i="4" s="1"/>
  <c r="JL149" i="5"/>
  <c r="AS148" i="4" s="1"/>
  <c r="JK149" i="5"/>
  <c r="AR148" i="4" s="1"/>
  <c r="JJ149" i="5"/>
  <c r="AQ148" i="4" s="1"/>
  <c r="JI149" i="5"/>
  <c r="AP148" i="4" s="1"/>
  <c r="JH149" i="5"/>
  <c r="AO148" i="4" s="1"/>
  <c r="JG149" i="5"/>
  <c r="AN148" i="4" s="1"/>
  <c r="JF149" i="5"/>
  <c r="AM148" i="4" s="1"/>
  <c r="JE149" i="5"/>
  <c r="AL148" i="4" s="1"/>
  <c r="JD149" i="5"/>
  <c r="AK148" i="4" s="1"/>
  <c r="JC149" i="5"/>
  <c r="AJ148" i="4" s="1"/>
  <c r="JB149" i="5"/>
  <c r="AI148" i="4" s="1"/>
  <c r="JA149" i="5"/>
  <c r="AH148" i="4" s="1"/>
  <c r="IZ149" i="5"/>
  <c r="AG148" i="4" s="1"/>
  <c r="IY149" i="5"/>
  <c r="AF148" i="4" s="1"/>
  <c r="IX149" i="5"/>
  <c r="AE148" i="4" s="1"/>
  <c r="IW149" i="5"/>
  <c r="AD148" i="4" s="1"/>
  <c r="IV149" i="5"/>
  <c r="AC148" i="4" s="1"/>
  <c r="IU149" i="5"/>
  <c r="AB148" i="4" s="1"/>
  <c r="IT149" i="5"/>
  <c r="AA148" i="4" s="1"/>
  <c r="IS149" i="5"/>
  <c r="Z148" i="4" s="1"/>
  <c r="IR149" i="5"/>
  <c r="Y148" i="4" s="1"/>
  <c r="IQ149" i="5"/>
  <c r="X148" i="4" s="1"/>
  <c r="IP149" i="5"/>
  <c r="W148" i="4" s="1"/>
  <c r="IO149" i="5"/>
  <c r="V148" i="4" s="1"/>
  <c r="IN149" i="5"/>
  <c r="U148" i="4" s="1"/>
  <c r="IM149" i="5"/>
  <c r="T148" i="4" s="1"/>
  <c r="IL149" i="5"/>
  <c r="S148" i="4" s="1"/>
  <c r="IK149" i="5"/>
  <c r="R148" i="4" s="1"/>
  <c r="IJ149" i="5"/>
  <c r="Q148" i="4" s="1"/>
  <c r="II149" i="5"/>
  <c r="P148" i="4" s="1"/>
  <c r="IH149" i="5"/>
  <c r="O148" i="4" s="1"/>
  <c r="IG149" i="5"/>
  <c r="N148" i="4" s="1"/>
  <c r="IF149" i="5"/>
  <c r="M148" i="4" s="1"/>
  <c r="IE149" i="5"/>
  <c r="L148" i="4" s="1"/>
  <c r="ID149" i="5"/>
  <c r="K148" i="4" s="1"/>
  <c r="IC149" i="5"/>
  <c r="J148" i="4" s="1"/>
  <c r="IB149" i="5"/>
  <c r="I148" i="4" s="1"/>
  <c r="HX149" i="5"/>
  <c r="HW149" i="5"/>
  <c r="HV149" i="5"/>
  <c r="HU149" i="5"/>
  <c r="HT149" i="5"/>
  <c r="HS149" i="5"/>
  <c r="HR149" i="5"/>
  <c r="HQ149" i="5"/>
  <c r="HP149" i="5"/>
  <c r="HO149" i="5"/>
  <c r="HN149" i="5"/>
  <c r="HM149" i="5"/>
  <c r="HL149" i="5"/>
  <c r="HK149" i="5"/>
  <c r="HJ149" i="5"/>
  <c r="HI149" i="5"/>
  <c r="HH149" i="5"/>
  <c r="HG149" i="5"/>
  <c r="HF149" i="5"/>
  <c r="HE149" i="5"/>
  <c r="HD149" i="5"/>
  <c r="HC149" i="5"/>
  <c r="HB149" i="5"/>
  <c r="HA149" i="5"/>
  <c r="GZ149" i="5"/>
  <c r="GY149" i="5"/>
  <c r="GX149" i="5"/>
  <c r="GW149" i="5"/>
  <c r="GV149" i="5"/>
  <c r="GU149" i="5"/>
  <c r="GT149" i="5"/>
  <c r="GS149" i="5"/>
  <c r="GR149" i="5"/>
  <c r="GQ149" i="5"/>
  <c r="GP149" i="5"/>
  <c r="GO149" i="5"/>
  <c r="GN149" i="5"/>
  <c r="GM149" i="5"/>
  <c r="GL149" i="5"/>
  <c r="GK149" i="5"/>
  <c r="GJ149" i="5"/>
  <c r="GI149" i="5"/>
  <c r="GH149" i="5"/>
  <c r="GG149" i="5"/>
  <c r="GF149" i="5"/>
  <c r="GE149" i="5"/>
  <c r="GD149" i="5"/>
  <c r="GC149" i="5"/>
  <c r="GB149" i="5"/>
  <c r="GA149" i="5"/>
  <c r="FZ149" i="5"/>
  <c r="FY149" i="5"/>
  <c r="FX149" i="5"/>
  <c r="FW149" i="5"/>
  <c r="FV149" i="5"/>
  <c r="FU149" i="5"/>
  <c r="FT149" i="5"/>
  <c r="FS149" i="5"/>
  <c r="FR149" i="5"/>
  <c r="FQ149" i="5"/>
  <c r="FP149" i="5"/>
  <c r="FO149" i="5"/>
  <c r="FN149" i="5"/>
  <c r="FM149" i="5"/>
  <c r="FL149" i="5"/>
  <c r="FK149" i="5"/>
  <c r="FJ149" i="5"/>
  <c r="FI149" i="5"/>
  <c r="FH149" i="5"/>
  <c r="FG149" i="5"/>
  <c r="FF149" i="5"/>
  <c r="FE149" i="5"/>
  <c r="FC149" i="5"/>
  <c r="FB149" i="5"/>
  <c r="FA149" i="5"/>
  <c r="EZ149" i="5"/>
  <c r="EY149" i="5"/>
  <c r="EX149" i="5"/>
  <c r="EW149" i="5"/>
  <c r="EV149" i="5"/>
  <c r="EU149" i="5"/>
  <c r="ET149" i="5"/>
  <c r="ES149" i="5"/>
  <c r="ER149" i="5"/>
  <c r="EQ149" i="5"/>
  <c r="EP149" i="5"/>
  <c r="EO149" i="5"/>
  <c r="EN149" i="5"/>
  <c r="EM149" i="5"/>
  <c r="EL149" i="5"/>
  <c r="EK149" i="5"/>
  <c r="EJ149" i="5"/>
  <c r="EI149" i="5"/>
  <c r="EH149" i="5"/>
  <c r="EG149" i="5"/>
  <c r="EF149" i="5"/>
  <c r="EE149" i="5"/>
  <c r="ED149" i="5"/>
  <c r="EC149" i="5"/>
  <c r="EB149" i="5"/>
  <c r="EA149" i="5"/>
  <c r="DZ149" i="5"/>
  <c r="DY149" i="5"/>
  <c r="DX149" i="5"/>
  <c r="DW149" i="5"/>
  <c r="DV149" i="5"/>
  <c r="DU149" i="5"/>
  <c r="DT149" i="5"/>
  <c r="DS149" i="5"/>
  <c r="DR149" i="5"/>
  <c r="DQ149" i="5"/>
  <c r="DP149" i="5"/>
  <c r="DO149" i="5"/>
  <c r="DN149" i="5"/>
  <c r="DM149" i="5"/>
  <c r="DL149" i="5"/>
  <c r="DK149" i="5"/>
  <c r="DJ149" i="5"/>
  <c r="DI149" i="5"/>
  <c r="DH149" i="5"/>
  <c r="DG149" i="5"/>
  <c r="DF149" i="5"/>
  <c r="DE149" i="5"/>
  <c r="DD149" i="5"/>
  <c r="DC149" i="5"/>
  <c r="DB149" i="5"/>
  <c r="DA149" i="5"/>
  <c r="CZ149" i="5"/>
  <c r="CY149" i="5"/>
  <c r="CX149" i="5"/>
  <c r="CW149" i="5"/>
  <c r="CV149" i="5"/>
  <c r="CU149" i="5"/>
  <c r="CT149" i="5"/>
  <c r="CS149" i="5"/>
  <c r="CR149" i="5"/>
  <c r="CQ149" i="5"/>
  <c r="CP149" i="5"/>
  <c r="CO149" i="5"/>
  <c r="CN149" i="5"/>
  <c r="CM149" i="5"/>
  <c r="CL149" i="5"/>
  <c r="CK149" i="5"/>
  <c r="CJ149" i="5"/>
  <c r="CG149" i="5"/>
  <c r="CB147" i="4" s="1"/>
  <c r="CF149" i="5"/>
  <c r="CA147" i="4" s="1"/>
  <c r="CE149" i="5"/>
  <c r="BZ147" i="4" s="1"/>
  <c r="CD149" i="5"/>
  <c r="BY147" i="4" s="1"/>
  <c r="CC149" i="5"/>
  <c r="BX147" i="4" s="1"/>
  <c r="CB149" i="5"/>
  <c r="BW147" i="4" s="1"/>
  <c r="CA149" i="5"/>
  <c r="BV147" i="4" s="1"/>
  <c r="BZ149" i="5"/>
  <c r="BU147" i="4" s="1"/>
  <c r="BY149" i="5"/>
  <c r="BT147" i="4" s="1"/>
  <c r="BX149" i="5"/>
  <c r="BS147" i="4" s="1"/>
  <c r="BW149" i="5"/>
  <c r="BR147" i="4" s="1"/>
  <c r="BV149" i="5"/>
  <c r="BQ147" i="4" s="1"/>
  <c r="BU149" i="5"/>
  <c r="BP147" i="4" s="1"/>
  <c r="BT149" i="5"/>
  <c r="BO147" i="4" s="1"/>
  <c r="BS149" i="5"/>
  <c r="BN147" i="4" s="1"/>
  <c r="BR149" i="5"/>
  <c r="BM147" i="4" s="1"/>
  <c r="BQ149" i="5"/>
  <c r="BL147" i="4" s="1"/>
  <c r="BP149" i="5"/>
  <c r="BK147" i="4" s="1"/>
  <c r="BO149" i="5"/>
  <c r="BJ147" i="4" s="1"/>
  <c r="BN149" i="5"/>
  <c r="BI147" i="4" s="1"/>
  <c r="BM149" i="5"/>
  <c r="BH147" i="4" s="1"/>
  <c r="BL149" i="5"/>
  <c r="BG147" i="4" s="1"/>
  <c r="BK149" i="5"/>
  <c r="BF147" i="4" s="1"/>
  <c r="BJ149" i="5"/>
  <c r="BE147" i="4" s="1"/>
  <c r="BI149" i="5"/>
  <c r="BD147" i="4" s="1"/>
  <c r="BH149" i="5"/>
  <c r="BC147" i="4" s="1"/>
  <c r="BG149" i="5"/>
  <c r="BB147" i="4" s="1"/>
  <c r="BF149" i="5"/>
  <c r="BA147" i="4" s="1"/>
  <c r="BE149" i="5"/>
  <c r="AZ147" i="4" s="1"/>
  <c r="BD149" i="5"/>
  <c r="AY147" i="4" s="1"/>
  <c r="BC149" i="5"/>
  <c r="AX147" i="4" s="1"/>
  <c r="BB149" i="5"/>
  <c r="AW147" i="4" s="1"/>
  <c r="BA149" i="5"/>
  <c r="AV147" i="4" s="1"/>
  <c r="AZ149" i="5"/>
  <c r="AU147" i="4" s="1"/>
  <c r="AY149" i="5"/>
  <c r="AT147" i="4" s="1"/>
  <c r="AX149" i="5"/>
  <c r="AS147" i="4" s="1"/>
  <c r="AW149" i="5"/>
  <c r="AR147" i="4" s="1"/>
  <c r="AV149" i="5"/>
  <c r="AQ147" i="4" s="1"/>
  <c r="AU149" i="5"/>
  <c r="AP147" i="4" s="1"/>
  <c r="AT149" i="5"/>
  <c r="AO147" i="4" s="1"/>
  <c r="AS149" i="5"/>
  <c r="AN147" i="4" s="1"/>
  <c r="AR149" i="5"/>
  <c r="AM147" i="4" s="1"/>
  <c r="AQ149" i="5"/>
  <c r="AL147" i="4" s="1"/>
  <c r="AP149" i="5"/>
  <c r="AK147" i="4" s="1"/>
  <c r="AO149" i="5"/>
  <c r="AJ147" i="4" s="1"/>
  <c r="AN149" i="5"/>
  <c r="AI147" i="4" s="1"/>
  <c r="AM149" i="5"/>
  <c r="AH147" i="4" s="1"/>
  <c r="AL149" i="5"/>
  <c r="AG147" i="4" s="1"/>
  <c r="AK149" i="5"/>
  <c r="AF147" i="4" s="1"/>
  <c r="AJ149" i="5"/>
  <c r="AE147" i="4" s="1"/>
  <c r="AI149" i="5"/>
  <c r="AD147" i="4" s="1"/>
  <c r="AH149" i="5"/>
  <c r="AC147" i="4" s="1"/>
  <c r="AG149" i="5"/>
  <c r="AB147" i="4" s="1"/>
  <c r="AF149" i="5"/>
  <c r="AA147" i="4" s="1"/>
  <c r="AE149" i="5"/>
  <c r="Z147" i="4" s="1"/>
  <c r="AD149" i="5"/>
  <c r="Y147" i="4" s="1"/>
  <c r="AC149" i="5"/>
  <c r="X147" i="4" s="1"/>
  <c r="AB149" i="5"/>
  <c r="W147" i="4" s="1"/>
  <c r="AA149" i="5"/>
  <c r="V147" i="4" s="1"/>
  <c r="Z149" i="5"/>
  <c r="U147" i="4" s="1"/>
  <c r="Y149" i="5"/>
  <c r="T147" i="4" s="1"/>
  <c r="X149" i="5"/>
  <c r="S147" i="4" s="1"/>
  <c r="W149" i="5"/>
  <c r="R147" i="4" s="1"/>
  <c r="V149" i="5"/>
  <c r="Q147" i="4" s="1"/>
  <c r="U149" i="5"/>
  <c r="P147" i="4" s="1"/>
  <c r="T149" i="5"/>
  <c r="O147" i="4" s="1"/>
  <c r="S149" i="5"/>
  <c r="N147" i="4" s="1"/>
  <c r="R149" i="5"/>
  <c r="M147" i="4" s="1"/>
  <c r="Q149" i="5"/>
  <c r="L147" i="4" s="1"/>
  <c r="P149" i="5"/>
  <c r="K147" i="4" s="1"/>
  <c r="O149" i="5"/>
  <c r="J147" i="4" s="1"/>
  <c r="N149" i="5"/>
  <c r="I147" i="4" s="1"/>
  <c r="B145" i="4"/>
  <c r="A167" i="4" s="1"/>
  <c r="AQ31" i="73" l="1"/>
  <c r="AR13" i="73"/>
  <c r="AR14" i="73" s="1"/>
  <c r="AQ30" i="73"/>
  <c r="AQ8" i="73"/>
  <c r="AQ9" i="73" s="1"/>
  <c r="AQ32" i="73"/>
  <c r="AW43" i="72"/>
  <c r="AV45" i="72"/>
  <c r="AU61" i="72"/>
  <c r="AU62" i="72" s="1"/>
  <c r="AU75" i="72" s="1"/>
  <c r="AU84" i="72" s="1"/>
  <c r="AT90" i="72"/>
  <c r="AU51" i="72" s="1"/>
  <c r="AU56" i="72"/>
  <c r="AU57" i="72" s="1"/>
  <c r="AU74" i="72" s="1"/>
  <c r="AU71" i="72"/>
  <c r="AT88" i="72"/>
  <c r="AV37" i="72"/>
  <c r="AU85" i="72"/>
  <c r="BF17" i="72"/>
  <c r="BF14" i="72"/>
  <c r="A148" i="4"/>
  <c r="A150" i="4"/>
  <c r="A156" i="4"/>
  <c r="A158" i="4"/>
  <c r="A160" i="4"/>
  <c r="A164" i="4"/>
  <c r="A166" i="4"/>
  <c r="A161" i="4"/>
  <c r="A152" i="4"/>
  <c r="A168" i="4"/>
  <c r="A153" i="4"/>
  <c r="AN29" i="43"/>
  <c r="A154" i="4"/>
  <c r="A162" i="4"/>
  <c r="A147" i="4"/>
  <c r="A155" i="4"/>
  <c r="A163" i="4"/>
  <c r="A149" i="4"/>
  <c r="A157" i="4"/>
  <c r="A165" i="4"/>
  <c r="A151" i="4"/>
  <c r="A159" i="4"/>
  <c r="AR6" i="73" l="1"/>
  <c r="AQ43" i="73"/>
  <c r="AR25" i="73" s="1"/>
  <c r="AQ40" i="73"/>
  <c r="AQ38" i="73"/>
  <c r="AQ39" i="73"/>
  <c r="AQ44" i="73" s="1"/>
  <c r="AQ42" i="73"/>
  <c r="AR15" i="73"/>
  <c r="AR16" i="73"/>
  <c r="AU86" i="72"/>
  <c r="AU91" i="72" s="1"/>
  <c r="AU77" i="72"/>
  <c r="AU90" i="72" s="1"/>
  <c r="AV51" i="72" s="1"/>
  <c r="AV38" i="72"/>
  <c r="AV29" i="72" s="1"/>
  <c r="AV31" i="72" s="1"/>
  <c r="AW28" i="72" s="1"/>
  <c r="AW30" i="72" s="1"/>
  <c r="AU83" i="72"/>
  <c r="AU89" i="72"/>
  <c r="AU87" i="72"/>
  <c r="AV82" i="72"/>
  <c r="AV73" i="72"/>
  <c r="AW42" i="72"/>
  <c r="AW44" i="72" s="1"/>
  <c r="BF81" i="72"/>
  <c r="BF20" i="72"/>
  <c r="BF19" i="72"/>
  <c r="AO29" i="43"/>
  <c r="BW404" i="18"/>
  <c r="BV404" i="18"/>
  <c r="BU404" i="18"/>
  <c r="BT404" i="18"/>
  <c r="BS404" i="18"/>
  <c r="BR404" i="18"/>
  <c r="BQ404" i="18"/>
  <c r="BP404" i="18"/>
  <c r="BO404" i="18"/>
  <c r="BN404" i="18"/>
  <c r="BM404" i="18"/>
  <c r="BL404" i="18"/>
  <c r="CB209" i="4"/>
  <c r="CA209" i="4"/>
  <c r="BZ209" i="4"/>
  <c r="CB105" i="4"/>
  <c r="CA105" i="4"/>
  <c r="BZ105" i="4"/>
  <c r="CB43" i="4"/>
  <c r="CA43" i="4"/>
  <c r="BZ43" i="4"/>
  <c r="CB42" i="4"/>
  <c r="CA42" i="4"/>
  <c r="BZ42" i="4"/>
  <c r="BY209" i="4"/>
  <c r="BX209" i="4"/>
  <c r="BW209" i="4"/>
  <c r="BV209" i="4"/>
  <c r="BU209" i="4"/>
  <c r="BT209" i="4"/>
  <c r="BS209" i="4"/>
  <c r="BR209" i="4"/>
  <c r="BQ209" i="4"/>
  <c r="BY105" i="4"/>
  <c r="BX105" i="4"/>
  <c r="BW105" i="4"/>
  <c r="BV105" i="4"/>
  <c r="BU105" i="4"/>
  <c r="BT105" i="4"/>
  <c r="BS105" i="4"/>
  <c r="BR105" i="4"/>
  <c r="BQ105" i="4"/>
  <c r="BY43" i="4"/>
  <c r="BX43" i="4"/>
  <c r="BW43" i="4"/>
  <c r="BV43" i="4"/>
  <c r="BU43" i="4"/>
  <c r="BT43" i="4"/>
  <c r="BS43" i="4"/>
  <c r="BR43" i="4"/>
  <c r="BQ43" i="4"/>
  <c r="BY42" i="4"/>
  <c r="BX42" i="4"/>
  <c r="BW42" i="4"/>
  <c r="BV42" i="4"/>
  <c r="BU42" i="4"/>
  <c r="BT42" i="4"/>
  <c r="BS42" i="4"/>
  <c r="BR42" i="4"/>
  <c r="BQ42" i="4"/>
  <c r="HX177" i="5"/>
  <c r="BW403" i="18" s="1"/>
  <c r="HW177" i="5"/>
  <c r="BV403" i="18" s="1"/>
  <c r="HV177" i="5"/>
  <c r="BU403" i="18" s="1"/>
  <c r="HU177" i="5"/>
  <c r="BT403" i="18" s="1"/>
  <c r="HT177" i="5"/>
  <c r="BS403" i="18" s="1"/>
  <c r="HS177" i="5"/>
  <c r="BR403" i="18" s="1"/>
  <c r="HR177" i="5"/>
  <c r="BQ403" i="18" s="1"/>
  <c r="HQ177" i="5"/>
  <c r="BP403" i="18" s="1"/>
  <c r="HP177" i="5"/>
  <c r="BO403" i="18" s="1"/>
  <c r="HO177" i="5"/>
  <c r="BN403" i="18" s="1"/>
  <c r="HN177" i="5"/>
  <c r="BM403" i="18" s="1"/>
  <c r="HM177" i="5"/>
  <c r="BL403" i="18" s="1"/>
  <c r="HX176" i="5"/>
  <c r="BW388" i="18" s="1"/>
  <c r="HW176" i="5"/>
  <c r="BV388" i="18" s="1"/>
  <c r="HV176" i="5"/>
  <c r="BU388" i="18" s="1"/>
  <c r="HU176" i="5"/>
  <c r="BT388" i="18" s="1"/>
  <c r="HT176" i="5"/>
  <c r="BS388" i="18" s="1"/>
  <c r="HS176" i="5"/>
  <c r="BR388" i="18" s="1"/>
  <c r="HR176" i="5"/>
  <c r="BQ388" i="18" s="1"/>
  <c r="HQ176" i="5"/>
  <c r="BP388" i="18" s="1"/>
  <c r="HP176" i="5"/>
  <c r="BO388" i="18" s="1"/>
  <c r="HO176" i="5"/>
  <c r="BN388" i="18" s="1"/>
  <c r="HN176" i="5"/>
  <c r="BM388" i="18" s="1"/>
  <c r="HM176" i="5"/>
  <c r="BL388" i="18" s="1"/>
  <c r="HX175" i="5"/>
  <c r="BW363" i="18" s="1"/>
  <c r="HW175" i="5"/>
  <c r="BV363" i="18" s="1"/>
  <c r="HV175" i="5"/>
  <c r="BU363" i="18" s="1"/>
  <c r="HU175" i="5"/>
  <c r="BT363" i="18" s="1"/>
  <c r="HT175" i="5"/>
  <c r="BS363" i="18" s="1"/>
  <c r="HS175" i="5"/>
  <c r="BR363" i="18" s="1"/>
  <c r="HR175" i="5"/>
  <c r="BQ363" i="18" s="1"/>
  <c r="HQ175" i="5"/>
  <c r="BP363" i="18" s="1"/>
  <c r="HP175" i="5"/>
  <c r="BO363" i="18" s="1"/>
  <c r="HO175" i="5"/>
  <c r="BN363" i="18" s="1"/>
  <c r="HN175" i="5"/>
  <c r="BM363" i="18" s="1"/>
  <c r="HM175" i="5"/>
  <c r="BL363" i="18" s="1"/>
  <c r="HX174" i="5"/>
  <c r="BW348" i="18" s="1"/>
  <c r="HW174" i="5"/>
  <c r="BV348" i="18" s="1"/>
  <c r="HV174" i="5"/>
  <c r="BU348" i="18" s="1"/>
  <c r="HU174" i="5"/>
  <c r="BT348" i="18" s="1"/>
  <c r="HT174" i="5"/>
  <c r="BS348" i="18" s="1"/>
  <c r="HS174" i="5"/>
  <c r="BR348" i="18" s="1"/>
  <c r="HR174" i="5"/>
  <c r="BQ348" i="18" s="1"/>
  <c r="HQ174" i="5"/>
  <c r="BP348" i="18" s="1"/>
  <c r="HP174" i="5"/>
  <c r="BO348" i="18" s="1"/>
  <c r="HO174" i="5"/>
  <c r="BN348" i="18" s="1"/>
  <c r="HN174" i="5"/>
  <c r="BM348" i="18" s="1"/>
  <c r="HM174" i="5"/>
  <c r="BL348" i="18" s="1"/>
  <c r="HX173" i="5"/>
  <c r="BW318" i="18" s="1"/>
  <c r="HW173" i="5"/>
  <c r="BV318" i="18" s="1"/>
  <c r="HV173" i="5"/>
  <c r="BU318" i="18" s="1"/>
  <c r="HU173" i="5"/>
  <c r="BT318" i="18" s="1"/>
  <c r="HT173" i="5"/>
  <c r="BS318" i="18" s="1"/>
  <c r="HS173" i="5"/>
  <c r="BR318" i="18" s="1"/>
  <c r="HR173" i="5"/>
  <c r="BQ318" i="18" s="1"/>
  <c r="HQ173" i="5"/>
  <c r="BP318" i="18" s="1"/>
  <c r="HP173" i="5"/>
  <c r="BO318" i="18" s="1"/>
  <c r="HO173" i="5"/>
  <c r="BN318" i="18" s="1"/>
  <c r="HN173" i="5"/>
  <c r="BM318" i="18" s="1"/>
  <c r="HM173" i="5"/>
  <c r="BL318" i="18" s="1"/>
  <c r="HX172" i="5"/>
  <c r="BW301" i="18" s="1"/>
  <c r="HW172" i="5"/>
  <c r="BV301" i="18" s="1"/>
  <c r="HV172" i="5"/>
  <c r="BU301" i="18" s="1"/>
  <c r="HU172" i="5"/>
  <c r="BT301" i="18" s="1"/>
  <c r="HT172" i="5"/>
  <c r="BS301" i="18" s="1"/>
  <c r="HS172" i="5"/>
  <c r="BR301" i="18" s="1"/>
  <c r="HR172" i="5"/>
  <c r="BQ301" i="18" s="1"/>
  <c r="HQ172" i="5"/>
  <c r="BP301" i="18" s="1"/>
  <c r="HP172" i="5"/>
  <c r="BO301" i="18" s="1"/>
  <c r="HO172" i="5"/>
  <c r="BN301" i="18" s="1"/>
  <c r="HN172" i="5"/>
  <c r="BM301" i="18" s="1"/>
  <c r="HM172" i="5"/>
  <c r="BL301" i="18" s="1"/>
  <c r="HX171" i="5"/>
  <c r="BW284" i="18" s="1"/>
  <c r="HW171" i="5"/>
  <c r="BV284" i="18" s="1"/>
  <c r="HV171" i="5"/>
  <c r="BU284" i="18" s="1"/>
  <c r="HU171" i="5"/>
  <c r="BT284" i="18" s="1"/>
  <c r="HT171" i="5"/>
  <c r="BS284" i="18" s="1"/>
  <c r="HS171" i="5"/>
  <c r="BR284" i="18" s="1"/>
  <c r="HR171" i="5"/>
  <c r="BQ284" i="18" s="1"/>
  <c r="HQ171" i="5"/>
  <c r="BP284" i="18" s="1"/>
  <c r="HP171" i="5"/>
  <c r="BO284" i="18" s="1"/>
  <c r="HO171" i="5"/>
  <c r="BN284" i="18" s="1"/>
  <c r="HN171" i="5"/>
  <c r="BM284" i="18" s="1"/>
  <c r="HM171" i="5"/>
  <c r="BL284" i="18" s="1"/>
  <c r="HX170" i="5"/>
  <c r="BW267" i="18" s="1"/>
  <c r="HW170" i="5"/>
  <c r="BV267" i="18" s="1"/>
  <c r="HV170" i="5"/>
  <c r="BU267" i="18" s="1"/>
  <c r="HU170" i="5"/>
  <c r="BT267" i="18" s="1"/>
  <c r="HT170" i="5"/>
  <c r="BS267" i="18" s="1"/>
  <c r="HS170" i="5"/>
  <c r="BR267" i="18" s="1"/>
  <c r="HR170" i="5"/>
  <c r="BQ267" i="18" s="1"/>
  <c r="HQ170" i="5"/>
  <c r="BP267" i="18" s="1"/>
  <c r="HP170" i="5"/>
  <c r="BO267" i="18" s="1"/>
  <c r="HO170" i="5"/>
  <c r="BN267" i="18" s="1"/>
  <c r="HN170" i="5"/>
  <c r="BM267" i="18" s="1"/>
  <c r="HM170" i="5"/>
  <c r="BL267" i="18" s="1"/>
  <c r="HX169" i="5"/>
  <c r="BW250" i="18" s="1"/>
  <c r="HW169" i="5"/>
  <c r="BV250" i="18" s="1"/>
  <c r="HV169" i="5"/>
  <c r="BU250" i="18" s="1"/>
  <c r="HU169" i="5"/>
  <c r="BT250" i="18" s="1"/>
  <c r="HT169" i="5"/>
  <c r="BS250" i="18" s="1"/>
  <c r="HS169" i="5"/>
  <c r="BR250" i="18" s="1"/>
  <c r="HR169" i="5"/>
  <c r="BQ250" i="18" s="1"/>
  <c r="HQ169" i="5"/>
  <c r="BP250" i="18" s="1"/>
  <c r="HP169" i="5"/>
  <c r="BO250" i="18" s="1"/>
  <c r="HO169" i="5"/>
  <c r="BN250" i="18" s="1"/>
  <c r="HN169" i="5"/>
  <c r="BM250" i="18" s="1"/>
  <c r="HM169" i="5"/>
  <c r="BL250" i="18" s="1"/>
  <c r="HX168" i="5"/>
  <c r="BW233" i="18" s="1"/>
  <c r="HW168" i="5"/>
  <c r="BV233" i="18" s="1"/>
  <c r="HV168" i="5"/>
  <c r="BU233" i="18" s="1"/>
  <c r="HU168" i="5"/>
  <c r="BT233" i="18" s="1"/>
  <c r="HT168" i="5"/>
  <c r="BS233" i="18" s="1"/>
  <c r="HS168" i="5"/>
  <c r="BR233" i="18" s="1"/>
  <c r="HR168" i="5"/>
  <c r="BQ233" i="18" s="1"/>
  <c r="HQ168" i="5"/>
  <c r="BP233" i="18" s="1"/>
  <c r="HP168" i="5"/>
  <c r="BO233" i="18" s="1"/>
  <c r="HO168" i="5"/>
  <c r="BN233" i="18" s="1"/>
  <c r="HN168" i="5"/>
  <c r="BM233" i="18" s="1"/>
  <c r="HM168" i="5"/>
  <c r="BL233" i="18" s="1"/>
  <c r="HX166" i="5"/>
  <c r="BW190" i="18" s="1"/>
  <c r="HW166" i="5"/>
  <c r="BV190" i="18" s="1"/>
  <c r="HV166" i="5"/>
  <c r="BU190" i="18" s="1"/>
  <c r="HU166" i="5"/>
  <c r="BT190" i="18" s="1"/>
  <c r="HT166" i="5"/>
  <c r="BS190" i="18" s="1"/>
  <c r="HS166" i="5"/>
  <c r="BR190" i="18" s="1"/>
  <c r="HR166" i="5"/>
  <c r="BQ190" i="18" s="1"/>
  <c r="HQ166" i="5"/>
  <c r="BP190" i="18" s="1"/>
  <c r="HP166" i="5"/>
  <c r="BO190" i="18" s="1"/>
  <c r="HO166" i="5"/>
  <c r="BN190" i="18" s="1"/>
  <c r="HN166" i="5"/>
  <c r="BM190" i="18" s="1"/>
  <c r="HM166" i="5"/>
  <c r="BL190" i="18" s="1"/>
  <c r="HX165" i="5"/>
  <c r="BW175" i="18" s="1"/>
  <c r="HW165" i="5"/>
  <c r="BV175" i="18" s="1"/>
  <c r="HV165" i="5"/>
  <c r="BU175" i="18" s="1"/>
  <c r="HU165" i="5"/>
  <c r="BT175" i="18" s="1"/>
  <c r="HT165" i="5"/>
  <c r="BS175" i="18" s="1"/>
  <c r="HS165" i="5"/>
  <c r="BR175" i="18" s="1"/>
  <c r="HR165" i="5"/>
  <c r="BQ175" i="18" s="1"/>
  <c r="HQ165" i="5"/>
  <c r="BP175" i="18" s="1"/>
  <c r="HP165" i="5"/>
  <c r="BO175" i="18" s="1"/>
  <c r="HO165" i="5"/>
  <c r="BN175" i="18" s="1"/>
  <c r="HN165" i="5"/>
  <c r="BM175" i="18" s="1"/>
  <c r="HM165" i="5"/>
  <c r="BL175" i="18" s="1"/>
  <c r="HX164" i="5"/>
  <c r="BW150" i="18" s="1"/>
  <c r="HW164" i="5"/>
  <c r="BV150" i="18" s="1"/>
  <c r="HV164" i="5"/>
  <c r="BU150" i="18" s="1"/>
  <c r="HU164" i="5"/>
  <c r="BT150" i="18" s="1"/>
  <c r="HT164" i="5"/>
  <c r="BS150" i="18" s="1"/>
  <c r="HS164" i="5"/>
  <c r="BR150" i="18" s="1"/>
  <c r="HR164" i="5"/>
  <c r="BQ150" i="18" s="1"/>
  <c r="HQ164" i="5"/>
  <c r="BP150" i="18" s="1"/>
  <c r="HP164" i="5"/>
  <c r="BO150" i="18" s="1"/>
  <c r="HO164" i="5"/>
  <c r="BN150" i="18" s="1"/>
  <c r="HN164" i="5"/>
  <c r="BM150" i="18" s="1"/>
  <c r="HM164" i="5"/>
  <c r="BL150" i="18" s="1"/>
  <c r="HX163" i="5"/>
  <c r="BW135" i="18" s="1"/>
  <c r="HW163" i="5"/>
  <c r="BV135" i="18" s="1"/>
  <c r="HV163" i="5"/>
  <c r="BU135" i="18" s="1"/>
  <c r="HU163" i="5"/>
  <c r="BT135" i="18" s="1"/>
  <c r="HT163" i="5"/>
  <c r="BS135" i="18" s="1"/>
  <c r="HS163" i="5"/>
  <c r="BR135" i="18" s="1"/>
  <c r="HR163" i="5"/>
  <c r="BQ135" i="18" s="1"/>
  <c r="HQ163" i="5"/>
  <c r="BP135" i="18" s="1"/>
  <c r="HP163" i="5"/>
  <c r="BO135" i="18" s="1"/>
  <c r="HO163" i="5"/>
  <c r="BN135" i="18" s="1"/>
  <c r="HN163" i="5"/>
  <c r="BM135" i="18" s="1"/>
  <c r="HM163" i="5"/>
  <c r="BL135" i="18" s="1"/>
  <c r="HX160" i="5"/>
  <c r="BW47" i="18" s="1"/>
  <c r="HW160" i="5"/>
  <c r="BV47" i="18" s="1"/>
  <c r="HV160" i="5"/>
  <c r="BU47" i="18" s="1"/>
  <c r="HU160" i="5"/>
  <c r="BT47" i="18" s="1"/>
  <c r="HT160" i="5"/>
  <c r="BS47" i="18" s="1"/>
  <c r="HS160" i="5"/>
  <c r="BR47" i="18" s="1"/>
  <c r="HR160" i="5"/>
  <c r="BQ47" i="18" s="1"/>
  <c r="HQ160" i="5"/>
  <c r="BP47" i="18" s="1"/>
  <c r="HP160" i="5"/>
  <c r="BO47" i="18" s="1"/>
  <c r="HO160" i="5"/>
  <c r="BN47" i="18" s="1"/>
  <c r="HN160" i="5"/>
  <c r="BM47" i="18" s="1"/>
  <c r="HM160" i="5"/>
  <c r="BL47" i="18" s="1"/>
  <c r="HX159" i="5"/>
  <c r="BW32" i="18" s="1"/>
  <c r="HW159" i="5"/>
  <c r="BV32" i="18" s="1"/>
  <c r="HV159" i="5"/>
  <c r="BU32" i="18" s="1"/>
  <c r="HU159" i="5"/>
  <c r="BT32" i="18" s="1"/>
  <c r="HT159" i="5"/>
  <c r="BS32" i="18" s="1"/>
  <c r="HS159" i="5"/>
  <c r="BR32" i="18" s="1"/>
  <c r="HR159" i="5"/>
  <c r="BQ32" i="18" s="1"/>
  <c r="HQ159" i="5"/>
  <c r="BP32" i="18" s="1"/>
  <c r="HP159" i="5"/>
  <c r="BO32" i="18" s="1"/>
  <c r="HO159" i="5"/>
  <c r="BN32" i="18" s="1"/>
  <c r="HN159" i="5"/>
  <c r="BM32" i="18" s="1"/>
  <c r="HM159" i="5"/>
  <c r="BL32" i="18" s="1"/>
  <c r="BU65" i="32"/>
  <c r="BT65" i="32"/>
  <c r="BS65" i="32"/>
  <c r="BR65" i="32"/>
  <c r="BQ65" i="32"/>
  <c r="BP65" i="32"/>
  <c r="BO65" i="32"/>
  <c r="BN65" i="32"/>
  <c r="BM65" i="32"/>
  <c r="BL65" i="32"/>
  <c r="BK65" i="32"/>
  <c r="BJ65" i="32"/>
  <c r="BU30" i="32"/>
  <c r="BU42" i="32" s="1"/>
  <c r="BU50" i="32" s="1"/>
  <c r="BT30" i="32"/>
  <c r="BT42" i="32" s="1"/>
  <c r="BT50" i="32" s="1"/>
  <c r="BS30" i="32"/>
  <c r="BS42" i="32" s="1"/>
  <c r="BS50" i="32" s="1"/>
  <c r="BR30" i="32"/>
  <c r="BR42" i="32" s="1"/>
  <c r="BR50" i="32" s="1"/>
  <c r="BQ30" i="32"/>
  <c r="BQ42" i="32" s="1"/>
  <c r="BQ50" i="32" s="1"/>
  <c r="BP30" i="32"/>
  <c r="BP42" i="32" s="1"/>
  <c r="BP50" i="32" s="1"/>
  <c r="BO30" i="32"/>
  <c r="BO42" i="32" s="1"/>
  <c r="BO50" i="32" s="1"/>
  <c r="BN30" i="32"/>
  <c r="BN42" i="32" s="1"/>
  <c r="BN50" i="32" s="1"/>
  <c r="BM30" i="32"/>
  <c r="BM42" i="32" s="1"/>
  <c r="BM50" i="32" s="1"/>
  <c r="BL30" i="32"/>
  <c r="BL42" i="32" s="1"/>
  <c r="BL50" i="32" s="1"/>
  <c r="BK30" i="32"/>
  <c r="BK42" i="32" s="1"/>
  <c r="BK50" i="32" s="1"/>
  <c r="BJ30" i="32"/>
  <c r="BJ42" i="32" s="1"/>
  <c r="BJ50" i="32" s="1"/>
  <c r="BU25" i="32"/>
  <c r="BU41" i="32" s="1"/>
  <c r="BT25" i="32"/>
  <c r="BT41" i="32" s="1"/>
  <c r="BS25" i="32"/>
  <c r="BS41" i="32" s="1"/>
  <c r="BR25" i="32"/>
  <c r="BR41" i="32" s="1"/>
  <c r="BR49" i="32" s="1"/>
  <c r="BQ25" i="32"/>
  <c r="BQ41" i="32" s="1"/>
  <c r="BP25" i="32"/>
  <c r="BP41" i="32" s="1"/>
  <c r="BO25" i="32"/>
  <c r="BO41" i="32" s="1"/>
  <c r="BN25" i="32"/>
  <c r="BN41" i="32" s="1"/>
  <c r="BM25" i="32"/>
  <c r="BM41" i="32" s="1"/>
  <c r="BL25" i="32"/>
  <c r="BL41" i="32" s="1"/>
  <c r="BK25" i="32"/>
  <c r="BK41" i="32" s="1"/>
  <c r="BJ25" i="32"/>
  <c r="BJ41" i="32" s="1"/>
  <c r="BJ49" i="32" s="1"/>
  <c r="BU16" i="32"/>
  <c r="BT16" i="32"/>
  <c r="BS16" i="32"/>
  <c r="BR16" i="32"/>
  <c r="BQ16" i="32"/>
  <c r="BP16" i="32"/>
  <c r="BO16" i="32"/>
  <c r="BN16" i="32"/>
  <c r="BM16" i="32"/>
  <c r="BL16" i="32"/>
  <c r="BK16" i="32"/>
  <c r="BJ16" i="32"/>
  <c r="BU52" i="16"/>
  <c r="BT52" i="16"/>
  <c r="BS52" i="16"/>
  <c r="BR52" i="16"/>
  <c r="BQ52" i="16"/>
  <c r="BP52" i="16"/>
  <c r="BO52" i="16"/>
  <c r="BN52" i="16"/>
  <c r="BM52" i="16"/>
  <c r="BL52" i="16"/>
  <c r="BK52" i="16"/>
  <c r="BJ52" i="16"/>
  <c r="BU12" i="16"/>
  <c r="BT12" i="16"/>
  <c r="BS12" i="16"/>
  <c r="BR12" i="16"/>
  <c r="BQ12" i="16"/>
  <c r="BP12" i="16"/>
  <c r="BO12" i="16"/>
  <c r="BN12" i="16"/>
  <c r="BM12" i="16"/>
  <c r="BL12" i="16"/>
  <c r="BK12" i="16"/>
  <c r="BJ12" i="16"/>
  <c r="BU63" i="3"/>
  <c r="BT63" i="3"/>
  <c r="BS63" i="3"/>
  <c r="BR63" i="3"/>
  <c r="BQ63" i="3"/>
  <c r="BP63" i="3"/>
  <c r="BO63" i="3"/>
  <c r="BN63" i="3"/>
  <c r="BM63" i="3"/>
  <c r="BL63" i="3"/>
  <c r="BK63" i="3"/>
  <c r="BJ63" i="3"/>
  <c r="BU99" i="34"/>
  <c r="BT99" i="34"/>
  <c r="BS99" i="34"/>
  <c r="BR99" i="34"/>
  <c r="BQ99" i="34"/>
  <c r="BP99" i="34"/>
  <c r="BO99" i="34"/>
  <c r="BN99" i="34"/>
  <c r="BM99" i="34"/>
  <c r="BL99" i="34"/>
  <c r="BK99" i="34"/>
  <c r="BJ99" i="34"/>
  <c r="BU7" i="34"/>
  <c r="BT7" i="34"/>
  <c r="BS7" i="34"/>
  <c r="BS9" i="34" s="1"/>
  <c r="BR7" i="34"/>
  <c r="BR9" i="34" s="1"/>
  <c r="BQ7" i="34"/>
  <c r="BQ9" i="34" s="1"/>
  <c r="BP7" i="34"/>
  <c r="BO7" i="34"/>
  <c r="BO9" i="34" s="1"/>
  <c r="BO18" i="34" s="1"/>
  <c r="BN7" i="34"/>
  <c r="BN9" i="34" s="1"/>
  <c r="BM7" i="34"/>
  <c r="BL7" i="34"/>
  <c r="BK7" i="34"/>
  <c r="BK9" i="34" s="1"/>
  <c r="BJ7" i="34"/>
  <c r="BJ9" i="34" s="1"/>
  <c r="BJ18" i="34" s="1"/>
  <c r="AR31" i="73" l="1"/>
  <c r="AR30" i="73"/>
  <c r="AS13" i="73"/>
  <c r="AS14" i="73" s="1"/>
  <c r="AR32" i="73"/>
  <c r="AR8" i="73"/>
  <c r="AR9" i="73"/>
  <c r="AU88" i="72"/>
  <c r="AV71" i="72"/>
  <c r="AV61" i="72"/>
  <c r="AV62" i="72" s="1"/>
  <c r="AV75" i="72" s="1"/>
  <c r="AV84" i="72" s="1"/>
  <c r="AV56" i="72"/>
  <c r="AV57" i="72" s="1"/>
  <c r="AV74" i="72" s="1"/>
  <c r="AV83" i="72" s="1"/>
  <c r="AV68" i="72"/>
  <c r="AV76" i="72" s="1"/>
  <c r="AV85" i="72" s="1"/>
  <c r="AV39" i="72"/>
  <c r="AW35" i="72" s="1"/>
  <c r="AW46" i="72"/>
  <c r="AW37" i="72"/>
  <c r="AW73" i="72" s="1"/>
  <c r="BG17" i="72"/>
  <c r="BG14" i="72"/>
  <c r="BR405" i="18"/>
  <c r="BR406" i="18" s="1"/>
  <c r="BS405" i="18"/>
  <c r="BS407" i="18" s="1"/>
  <c r="BL405" i="18"/>
  <c r="BL406" i="18" s="1"/>
  <c r="BT405" i="18"/>
  <c r="BT407" i="18" s="1"/>
  <c r="BQ405" i="18"/>
  <c r="BQ407" i="18" s="1"/>
  <c r="AP29" i="43"/>
  <c r="BP405" i="18"/>
  <c r="BP407" i="18" s="1"/>
  <c r="BN405" i="18"/>
  <c r="BN406" i="18" s="1"/>
  <c r="BV405" i="18"/>
  <c r="BV406" i="18" s="1"/>
  <c r="BO405" i="18"/>
  <c r="BO406" i="18" s="1"/>
  <c r="BW405" i="18"/>
  <c r="BW406" i="18" s="1"/>
  <c r="BM405" i="18"/>
  <c r="BM406" i="18" s="1"/>
  <c r="BU405" i="18"/>
  <c r="BU407" i="18" s="1"/>
  <c r="BM49" i="32"/>
  <c r="BN49" i="32"/>
  <c r="BU49" i="32"/>
  <c r="BO49" i="32"/>
  <c r="BP49" i="32"/>
  <c r="BQ49" i="32"/>
  <c r="BK49" i="32"/>
  <c r="BS49" i="32"/>
  <c r="BL49" i="32"/>
  <c r="BT49" i="32"/>
  <c r="BP9" i="34"/>
  <c r="BP18" i="34" s="1"/>
  <c r="BN18" i="34"/>
  <c r="BL9" i="34"/>
  <c r="BL18" i="34" s="1"/>
  <c r="BT9" i="34"/>
  <c r="BT18" i="34" s="1"/>
  <c r="BR18" i="34"/>
  <c r="BM9" i="34"/>
  <c r="BM18" i="34" s="1"/>
  <c r="BU9" i="34"/>
  <c r="BU18" i="34" s="1"/>
  <c r="BQ18" i="34"/>
  <c r="BK18" i="34"/>
  <c r="BS18" i="34"/>
  <c r="AR43" i="73" l="1"/>
  <c r="AS25" i="73" s="1"/>
  <c r="AS6" i="73"/>
  <c r="AS15" i="73"/>
  <c r="AR38" i="73"/>
  <c r="AR40" i="73"/>
  <c r="AR39" i="73"/>
  <c r="AR44" i="73" s="1"/>
  <c r="AR42" i="73"/>
  <c r="AX43" i="72"/>
  <c r="AW45" i="72"/>
  <c r="AV87" i="72"/>
  <c r="AV77" i="72"/>
  <c r="AW71" i="72" s="1"/>
  <c r="AV86" i="72"/>
  <c r="AV91" i="72" s="1"/>
  <c r="AV89" i="72"/>
  <c r="AX42" i="72"/>
  <c r="AW82" i="72"/>
  <c r="BG81" i="72"/>
  <c r="BG19" i="72"/>
  <c r="BG20" i="72" s="1"/>
  <c r="BR407" i="18"/>
  <c r="BT406" i="18"/>
  <c r="BL407" i="18"/>
  <c r="BS406" i="18"/>
  <c r="BQ406" i="18"/>
  <c r="BO407" i="18"/>
  <c r="BN407" i="18"/>
  <c r="BM407" i="18"/>
  <c r="BV407" i="18"/>
  <c r="BP406" i="18"/>
  <c r="AQ29" i="43"/>
  <c r="BU406" i="18"/>
  <c r="BW407" i="18"/>
  <c r="AS32" i="73" l="1"/>
  <c r="AS8" i="73"/>
  <c r="AS16" i="73"/>
  <c r="AS9" i="73"/>
  <c r="AX44" i="72"/>
  <c r="AX46" i="72" s="1"/>
  <c r="AV90" i="72"/>
  <c r="AW51" i="72" s="1"/>
  <c r="AV88" i="72"/>
  <c r="AW56" i="72"/>
  <c r="AW57" i="72" s="1"/>
  <c r="AW74" i="72" s="1"/>
  <c r="AW83" i="72" s="1"/>
  <c r="AW61" i="72"/>
  <c r="AW62" i="72" s="1"/>
  <c r="AW75" i="72" s="1"/>
  <c r="AW84" i="72" s="1"/>
  <c r="AW38" i="72"/>
  <c r="BH17" i="72"/>
  <c r="BH14" i="72"/>
  <c r="AR29" i="43"/>
  <c r="AZ39" i="37"/>
  <c r="AZ40" i="37" s="1"/>
  <c r="AS30" i="73" l="1"/>
  <c r="AT13" i="73"/>
  <c r="AT14" i="73" s="1"/>
  <c r="AS31" i="73"/>
  <c r="AS43" i="73"/>
  <c r="AT25" i="73" s="1"/>
  <c r="AT6" i="73"/>
  <c r="AY43" i="72"/>
  <c r="AX45" i="72"/>
  <c r="AW39" i="72"/>
  <c r="AX35" i="72" s="1"/>
  <c r="AW29" i="72"/>
  <c r="AW31" i="72" s="1"/>
  <c r="AX28" i="72" s="1"/>
  <c r="AX30" i="72" s="1"/>
  <c r="AX37" i="72" s="1"/>
  <c r="AX73" i="72" s="1"/>
  <c r="BH81" i="72"/>
  <c r="BH19" i="72"/>
  <c r="BH20" i="72" s="1"/>
  <c r="AS29" i="43"/>
  <c r="AT15" i="73" l="1"/>
  <c r="AS40" i="73"/>
  <c r="AS39" i="73"/>
  <c r="AS44" i="73" s="1"/>
  <c r="AS38" i="73"/>
  <c r="AS42" i="73"/>
  <c r="AW68" i="72"/>
  <c r="AW76" i="72" s="1"/>
  <c r="AW86" i="72"/>
  <c r="AW91" i="72" s="1"/>
  <c r="AX38" i="72"/>
  <c r="AX68" i="72" s="1"/>
  <c r="AX76" i="72" s="1"/>
  <c r="AX29" i="72"/>
  <c r="AX31" i="72" s="1"/>
  <c r="AY28" i="72" s="1"/>
  <c r="AY30" i="72" s="1"/>
  <c r="AY42" i="72"/>
  <c r="AY44" i="72" s="1"/>
  <c r="AX82" i="72"/>
  <c r="BI17" i="72"/>
  <c r="BI14" i="72"/>
  <c r="AT29" i="43"/>
  <c r="A234" i="15"/>
  <c r="A232" i="15"/>
  <c r="A231" i="15"/>
  <c r="A230" i="15"/>
  <c r="A224" i="15"/>
  <c r="A222" i="15"/>
  <c r="A221" i="15"/>
  <c r="A220" i="15"/>
  <c r="A214" i="15"/>
  <c r="A212" i="15"/>
  <c r="A211" i="15"/>
  <c r="A210" i="15"/>
  <c r="A204" i="15"/>
  <c r="A202" i="15"/>
  <c r="A201" i="15"/>
  <c r="A200" i="15"/>
  <c r="AT8" i="73" l="1"/>
  <c r="AT9" i="73" s="1"/>
  <c r="AT32" i="73"/>
  <c r="AT16" i="73"/>
  <c r="AX39" i="72"/>
  <c r="AY35" i="72" s="1"/>
  <c r="AW87" i="72"/>
  <c r="AW89" i="72"/>
  <c r="AW77" i="72"/>
  <c r="AW85" i="72"/>
  <c r="AY46" i="72"/>
  <c r="AY37" i="72"/>
  <c r="AY73" i="72" s="1"/>
  <c r="AX85" i="72"/>
  <c r="BI81" i="72"/>
  <c r="BI19" i="72"/>
  <c r="BI20" i="72" s="1"/>
  <c r="AU29" i="43"/>
  <c r="I211"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AT31" i="73" l="1"/>
  <c r="AT30" i="73"/>
  <c r="AU13" i="73"/>
  <c r="AU14" i="73" s="1"/>
  <c r="AT43" i="73"/>
  <c r="AU25" i="73" s="1"/>
  <c r="AU6" i="73"/>
  <c r="AZ43" i="72"/>
  <c r="AY45" i="72"/>
  <c r="AW90" i="72"/>
  <c r="AX51" i="72" s="1"/>
  <c r="AX61" i="72"/>
  <c r="AX62" i="72" s="1"/>
  <c r="AX75" i="72" s="1"/>
  <c r="AX84" i="72" s="1"/>
  <c r="AW88" i="72"/>
  <c r="AX71" i="72"/>
  <c r="AX56" i="72"/>
  <c r="AX57" i="72" s="1"/>
  <c r="AX74" i="72" s="1"/>
  <c r="AZ42" i="72"/>
  <c r="AY82" i="72"/>
  <c r="BJ17" i="72"/>
  <c r="BJ14" i="72"/>
  <c r="AV29" i="43"/>
  <c r="AU15" i="73" l="1"/>
  <c r="AT40" i="73"/>
  <c r="AT38" i="73"/>
  <c r="AT39" i="73"/>
  <c r="AT44" i="73" s="1"/>
  <c r="AT42" i="73"/>
  <c r="AZ44" i="72"/>
  <c r="AZ46" i="72" s="1"/>
  <c r="AX86" i="72"/>
  <c r="AX91" i="72" s="1"/>
  <c r="AX83" i="72"/>
  <c r="AX87" i="72"/>
  <c r="AX89" i="72"/>
  <c r="AY38" i="72"/>
  <c r="AY68" i="72" s="1"/>
  <c r="AY76" i="72" s="1"/>
  <c r="AX77" i="72"/>
  <c r="BJ81" i="72"/>
  <c r="BJ19" i="72"/>
  <c r="BJ20" i="72" s="1"/>
  <c r="AW29" i="43"/>
  <c r="AU32" i="73" l="1"/>
  <c r="AU8" i="73"/>
  <c r="AU9" i="73" s="1"/>
  <c r="AV6" i="73" s="1"/>
  <c r="AU16" i="73"/>
  <c r="AY29" i="72"/>
  <c r="AY31" i="72" s="1"/>
  <c r="AZ28" i="72" s="1"/>
  <c r="AZ30" i="72" s="1"/>
  <c r="AZ37" i="72" s="1"/>
  <c r="AZ82" i="72" s="1"/>
  <c r="AY39" i="72"/>
  <c r="AZ35" i="72" s="1"/>
  <c r="BA43" i="72"/>
  <c r="AZ45" i="72"/>
  <c r="AZ38" i="72" s="1"/>
  <c r="AY71" i="72"/>
  <c r="AX90" i="72"/>
  <c r="AY51" i="72" s="1"/>
  <c r="AY61" i="72"/>
  <c r="AY62" i="72" s="1"/>
  <c r="AY75" i="72" s="1"/>
  <c r="AY84" i="72" s="1"/>
  <c r="AY56" i="72"/>
  <c r="AY57" i="72" s="1"/>
  <c r="AY74" i="72" s="1"/>
  <c r="AY83" i="72" s="1"/>
  <c r="AX88" i="72"/>
  <c r="AZ73" i="72"/>
  <c r="AY85" i="72"/>
  <c r="BA42" i="72"/>
  <c r="BK17" i="72"/>
  <c r="BK14" i="72"/>
  <c r="AX29" i="43"/>
  <c r="B44" i="34"/>
  <c r="AU31" i="73" l="1"/>
  <c r="AV13" i="73"/>
  <c r="AV14" i="73" s="1"/>
  <c r="AU30" i="73"/>
  <c r="AY89" i="72"/>
  <c r="AY77" i="72"/>
  <c r="AZ61" i="72" s="1"/>
  <c r="AZ62" i="72" s="1"/>
  <c r="AZ75" i="72" s="1"/>
  <c r="AZ84" i="72" s="1"/>
  <c r="AZ68" i="72"/>
  <c r="AZ76" i="72" s="1"/>
  <c r="AZ29" i="72"/>
  <c r="AZ31" i="72" s="1"/>
  <c r="BA28" i="72" s="1"/>
  <c r="BA30" i="72" s="1"/>
  <c r="BA44" i="72"/>
  <c r="AY86" i="72"/>
  <c r="AY91" i="72" s="1"/>
  <c r="AZ39" i="72"/>
  <c r="BA35" i="72" s="1"/>
  <c r="AY87" i="72"/>
  <c r="BA46" i="72"/>
  <c r="AY88" i="72"/>
  <c r="AY90" i="72"/>
  <c r="AZ51" i="72" s="1"/>
  <c r="AZ56" i="72"/>
  <c r="AZ57" i="72" s="1"/>
  <c r="AZ74" i="72" s="1"/>
  <c r="AZ83" i="72" s="1"/>
  <c r="BK81" i="72"/>
  <c r="BK20" i="72"/>
  <c r="BK19" i="72"/>
  <c r="AY29" i="43"/>
  <c r="C25" i="37"/>
  <c r="BJ25" i="37"/>
  <c r="BI25" i="37"/>
  <c r="BH25" i="37"/>
  <c r="BG25" i="37"/>
  <c r="BF25" i="37"/>
  <c r="BE25" i="37"/>
  <c r="BD25" i="37"/>
  <c r="BC25" i="37"/>
  <c r="BB25" i="37"/>
  <c r="BA25" i="37"/>
  <c r="AZ25" i="37"/>
  <c r="AY25" i="37"/>
  <c r="AX25" i="37"/>
  <c r="AW25" i="37"/>
  <c r="AV25" i="37"/>
  <c r="AU25" i="37"/>
  <c r="AT25" i="37"/>
  <c r="AS25" i="37"/>
  <c r="AR25" i="37"/>
  <c r="AQ25" i="37"/>
  <c r="AP25" i="37"/>
  <c r="AO25" i="37"/>
  <c r="AN25" i="37"/>
  <c r="AM25" i="37"/>
  <c r="AL25" i="37"/>
  <c r="AK25" i="37"/>
  <c r="AJ25" i="37"/>
  <c r="AI25" i="37"/>
  <c r="AH25" i="37"/>
  <c r="AG25" i="37"/>
  <c r="AF25" i="37"/>
  <c r="AE25" i="37"/>
  <c r="AD25" i="37"/>
  <c r="AC25" i="37"/>
  <c r="AB25" i="37"/>
  <c r="AA25" i="37"/>
  <c r="Z25" i="37"/>
  <c r="Y25" i="37"/>
  <c r="X25" i="37"/>
  <c r="W25" i="37"/>
  <c r="V25" i="37"/>
  <c r="U25" i="37"/>
  <c r="T25" i="37"/>
  <c r="S25" i="37"/>
  <c r="R25" i="37"/>
  <c r="Q25" i="37"/>
  <c r="P25" i="37"/>
  <c r="O25" i="37"/>
  <c r="N25" i="37"/>
  <c r="M25" i="37"/>
  <c r="L25" i="37"/>
  <c r="K25" i="37"/>
  <c r="J25" i="37"/>
  <c r="I25" i="37"/>
  <c r="H25" i="37"/>
  <c r="G25" i="37"/>
  <c r="F25" i="37"/>
  <c r="E25" i="37"/>
  <c r="D25" i="37"/>
  <c r="BJ32" i="37"/>
  <c r="BI32" i="37"/>
  <c r="BH32" i="37"/>
  <c r="BG32" i="37"/>
  <c r="BF32" i="37"/>
  <c r="BE32" i="37"/>
  <c r="BD32" i="37"/>
  <c r="BC32" i="37"/>
  <c r="BB32" i="37"/>
  <c r="BA32" i="37"/>
  <c r="AZ32" i="37"/>
  <c r="AY32" i="37"/>
  <c r="AX32" i="37"/>
  <c r="AW32" i="37"/>
  <c r="AV32" i="37"/>
  <c r="AU32" i="37"/>
  <c r="AT32" i="37"/>
  <c r="AS32" i="37"/>
  <c r="AR32" i="37"/>
  <c r="AQ32" i="37"/>
  <c r="AP32" i="37"/>
  <c r="AO32" i="37"/>
  <c r="AN32" i="37"/>
  <c r="AM32" i="37"/>
  <c r="AL32" i="37"/>
  <c r="AK32" i="37"/>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C32" i="37"/>
  <c r="D32" i="37"/>
  <c r="BJ31" i="37"/>
  <c r="BI31" i="37"/>
  <c r="BH31" i="37"/>
  <c r="BG31" i="37"/>
  <c r="BF31" i="37"/>
  <c r="BE31" i="37"/>
  <c r="BD31" i="37"/>
  <c r="BC31" i="37"/>
  <c r="BB31" i="37"/>
  <c r="BA31" i="37"/>
  <c r="AZ31" i="37"/>
  <c r="AY31" i="37"/>
  <c r="AX31" i="37"/>
  <c r="AW31" i="37"/>
  <c r="AV31" i="37"/>
  <c r="AU31" i="37"/>
  <c r="AT31" i="37"/>
  <c r="AS31" i="37"/>
  <c r="AR31"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E31" i="37"/>
  <c r="D31" i="37"/>
  <c r="AR29" i="37"/>
  <c r="AQ29" i="37"/>
  <c r="AP29" i="37"/>
  <c r="AO29" i="37"/>
  <c r="AN29" i="37"/>
  <c r="AM29" i="37"/>
  <c r="AL29" i="37"/>
  <c r="AK29" i="37"/>
  <c r="AJ29" i="37"/>
  <c r="AI29" i="37"/>
  <c r="AH29" i="37"/>
  <c r="AG29"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C29" i="37"/>
  <c r="AS29" i="37"/>
  <c r="BJ29" i="37"/>
  <c r="BI29" i="37"/>
  <c r="BH29" i="37"/>
  <c r="BG29" i="37"/>
  <c r="BF29" i="37"/>
  <c r="BE29" i="37"/>
  <c r="BD29" i="37"/>
  <c r="BC29" i="37"/>
  <c r="BB29" i="37"/>
  <c r="BA29" i="37"/>
  <c r="AZ29" i="37"/>
  <c r="AY29" i="37"/>
  <c r="AX29" i="37"/>
  <c r="AW29" i="37"/>
  <c r="AV29" i="37"/>
  <c r="AU29" i="37"/>
  <c r="AT29" i="37"/>
  <c r="BJ28" i="37"/>
  <c r="BI28" i="37"/>
  <c r="BH28" i="37"/>
  <c r="BG28" i="37"/>
  <c r="BF28" i="37"/>
  <c r="BE28" i="37"/>
  <c r="BD28" i="37"/>
  <c r="BC28" i="37"/>
  <c r="BB28" i="37"/>
  <c r="BA28" i="37"/>
  <c r="AZ28" i="37"/>
  <c r="AY28" i="37"/>
  <c r="AX28" i="37"/>
  <c r="AW28" i="37"/>
  <c r="AV28" i="37"/>
  <c r="AU28" i="37"/>
  <c r="AT28" i="37"/>
  <c r="AS28" i="37"/>
  <c r="AR28" i="37"/>
  <c r="AQ28" i="37"/>
  <c r="AP28" i="37"/>
  <c r="AO28" i="37"/>
  <c r="AN28" i="37"/>
  <c r="AM28" i="37"/>
  <c r="AL28" i="37"/>
  <c r="AK28" i="37"/>
  <c r="AJ28" i="37"/>
  <c r="AI28" i="37"/>
  <c r="AH28" i="37"/>
  <c r="AG28" i="37"/>
  <c r="AF28" i="37"/>
  <c r="AE28" i="37"/>
  <c r="AD28" i="37"/>
  <c r="AC28" i="37"/>
  <c r="AB28" i="37"/>
  <c r="AA28" i="37"/>
  <c r="Z28" i="37"/>
  <c r="Y28" i="37"/>
  <c r="X28" i="37"/>
  <c r="W28" i="37"/>
  <c r="V28" i="37"/>
  <c r="U28" i="37"/>
  <c r="T28" i="37"/>
  <c r="S28" i="37"/>
  <c r="R28" i="37"/>
  <c r="Q28" i="37"/>
  <c r="P28" i="37"/>
  <c r="O28" i="37"/>
  <c r="N28" i="37"/>
  <c r="M28" i="37"/>
  <c r="L28" i="37"/>
  <c r="K28" i="37"/>
  <c r="J28" i="37"/>
  <c r="I28" i="37"/>
  <c r="H28" i="37"/>
  <c r="G28" i="37"/>
  <c r="F28" i="37"/>
  <c r="E28" i="37"/>
  <c r="D28" i="37"/>
  <c r="E39" i="37"/>
  <c r="E40" i="37" s="1"/>
  <c r="F39" i="37"/>
  <c r="F40" i="37" s="1"/>
  <c r="G39" i="37"/>
  <c r="G40" i="37" s="1"/>
  <c r="H39" i="37"/>
  <c r="H40" i="37" s="1"/>
  <c r="I39" i="37"/>
  <c r="I40" i="37" s="1"/>
  <c r="J39" i="37"/>
  <c r="J40" i="37" s="1"/>
  <c r="K39" i="37"/>
  <c r="K40" i="37" s="1"/>
  <c r="L39" i="37"/>
  <c r="L40" i="37" s="1"/>
  <c r="M39" i="37"/>
  <c r="M40" i="37" s="1"/>
  <c r="N39" i="37"/>
  <c r="N40" i="37" s="1"/>
  <c r="O39" i="37"/>
  <c r="O40" i="37" s="1"/>
  <c r="P39" i="37"/>
  <c r="P40" i="37" s="1"/>
  <c r="Q39" i="37"/>
  <c r="Q40" i="37" s="1"/>
  <c r="R39" i="37"/>
  <c r="R40" i="37" s="1"/>
  <c r="S39" i="37"/>
  <c r="S40" i="37" s="1"/>
  <c r="T39" i="37"/>
  <c r="T40" i="37" s="1"/>
  <c r="U39" i="37"/>
  <c r="U40" i="37" s="1"/>
  <c r="V39" i="37"/>
  <c r="V40" i="37" s="1"/>
  <c r="W39" i="37"/>
  <c r="W40" i="37" s="1"/>
  <c r="X39" i="37"/>
  <c r="X40" i="37" s="1"/>
  <c r="Y39" i="37"/>
  <c r="Y40" i="37" s="1"/>
  <c r="Z39" i="37"/>
  <c r="Z40" i="37" s="1"/>
  <c r="AA39" i="37"/>
  <c r="AA40" i="37" s="1"/>
  <c r="AB39" i="37"/>
  <c r="AB40" i="37" s="1"/>
  <c r="AC39" i="37"/>
  <c r="AC40" i="37" s="1"/>
  <c r="AD39" i="37"/>
  <c r="AD40" i="37" s="1"/>
  <c r="AE39" i="37"/>
  <c r="AE40" i="37" s="1"/>
  <c r="AF39" i="37"/>
  <c r="AF40" i="37" s="1"/>
  <c r="AG39" i="37"/>
  <c r="AG40" i="37" s="1"/>
  <c r="AH39" i="37"/>
  <c r="AH40" i="37" s="1"/>
  <c r="AI39" i="37"/>
  <c r="AI40" i="37" s="1"/>
  <c r="AJ39" i="37"/>
  <c r="AJ40" i="37" s="1"/>
  <c r="AK39" i="37"/>
  <c r="AK40" i="37" s="1"/>
  <c r="AL39" i="37"/>
  <c r="AL40" i="37" s="1"/>
  <c r="AM39" i="37"/>
  <c r="AM40" i="37" s="1"/>
  <c r="AN39" i="37"/>
  <c r="AN40" i="37" s="1"/>
  <c r="AO39" i="37"/>
  <c r="AO40" i="37" s="1"/>
  <c r="AP39" i="37"/>
  <c r="AP40" i="37" s="1"/>
  <c r="AQ39" i="37"/>
  <c r="AQ40" i="37" s="1"/>
  <c r="AR39" i="37"/>
  <c r="AR40" i="37" s="1"/>
  <c r="AS39" i="37"/>
  <c r="AS40" i="37" s="1"/>
  <c r="AT39" i="37"/>
  <c r="AT40" i="37" s="1"/>
  <c r="AU39" i="37"/>
  <c r="AU40" i="37" s="1"/>
  <c r="AV39" i="37"/>
  <c r="AV40" i="37" s="1"/>
  <c r="AW39" i="37"/>
  <c r="AX39" i="37"/>
  <c r="AX40" i="37" s="1"/>
  <c r="AY39" i="37"/>
  <c r="AY40" i="37" s="1"/>
  <c r="BA39" i="37"/>
  <c r="BA40" i="37" s="1"/>
  <c r="BB39" i="37"/>
  <c r="BB40" i="37" s="1"/>
  <c r="BC39" i="37"/>
  <c r="BC40" i="37" s="1"/>
  <c r="BD39" i="37"/>
  <c r="BD40" i="37" s="1"/>
  <c r="BE39" i="37"/>
  <c r="BE40" i="37" s="1"/>
  <c r="BF39" i="37"/>
  <c r="BF40" i="37" s="1"/>
  <c r="BG39" i="37"/>
  <c r="BG40" i="37" s="1"/>
  <c r="BH39" i="37"/>
  <c r="BI39" i="37"/>
  <c r="BI40" i="37" s="1"/>
  <c r="BJ39" i="37"/>
  <c r="BJ40" i="37" s="1"/>
  <c r="C39" i="37"/>
  <c r="D39" i="37"/>
  <c r="D40" i="37" s="1"/>
  <c r="Y52" i="37"/>
  <c r="F37" i="37"/>
  <c r="F36" i="37" s="1"/>
  <c r="BJ37" i="37"/>
  <c r="BI37" i="37"/>
  <c r="BH37" i="37"/>
  <c r="BG37" i="37"/>
  <c r="BF37" i="37"/>
  <c r="BE37" i="37"/>
  <c r="BD37" i="37"/>
  <c r="BC37" i="37"/>
  <c r="BB37" i="37"/>
  <c r="BA37" i="37"/>
  <c r="AZ37" i="37"/>
  <c r="AY37" i="37"/>
  <c r="AX37" i="37"/>
  <c r="AW37" i="37"/>
  <c r="AV37" i="37"/>
  <c r="AU37" i="37"/>
  <c r="AT37" i="37"/>
  <c r="AS37" i="37"/>
  <c r="AR37" i="37"/>
  <c r="AQ37" i="37"/>
  <c r="AP37" i="37"/>
  <c r="AO37" i="37"/>
  <c r="AN37" i="37"/>
  <c r="AM37" i="37"/>
  <c r="AL37" i="37"/>
  <c r="AK37" i="37"/>
  <c r="AJ37" i="37"/>
  <c r="AI37" i="37"/>
  <c r="AH37" i="37"/>
  <c r="AG37" i="37"/>
  <c r="AF37" i="37"/>
  <c r="AE37" i="37"/>
  <c r="AD37" i="37"/>
  <c r="AC37" i="37"/>
  <c r="AB37" i="37"/>
  <c r="AA37" i="37"/>
  <c r="Z37" i="37"/>
  <c r="Y37" i="37"/>
  <c r="Y36" i="37" s="1"/>
  <c r="X37" i="37"/>
  <c r="X36" i="37" s="1"/>
  <c r="W37" i="37"/>
  <c r="W38" i="37" s="1"/>
  <c r="V37" i="37"/>
  <c r="V38" i="37" s="1"/>
  <c r="U37" i="37"/>
  <c r="U36" i="37" s="1"/>
  <c r="T37" i="37"/>
  <c r="T36" i="37" s="1"/>
  <c r="S37" i="37"/>
  <c r="S36" i="37" s="1"/>
  <c r="R37" i="37"/>
  <c r="R36" i="37" s="1"/>
  <c r="Q37" i="37"/>
  <c r="Q36" i="37" s="1"/>
  <c r="P37" i="37"/>
  <c r="P36" i="37" s="1"/>
  <c r="O37" i="37"/>
  <c r="O36" i="37" s="1"/>
  <c r="N37" i="37"/>
  <c r="N36" i="37" s="1"/>
  <c r="M37" i="37"/>
  <c r="M36" i="37" s="1"/>
  <c r="L37" i="37"/>
  <c r="L36" i="37" s="1"/>
  <c r="K37" i="37"/>
  <c r="K36" i="37" s="1"/>
  <c r="J37" i="37"/>
  <c r="J36" i="37" s="1"/>
  <c r="I37" i="37"/>
  <c r="I36" i="37" s="1"/>
  <c r="H37" i="37"/>
  <c r="H36" i="37" s="1"/>
  <c r="G37" i="37"/>
  <c r="G36" i="37" s="1"/>
  <c r="E37" i="37"/>
  <c r="E36" i="37" s="1"/>
  <c r="D37" i="37"/>
  <c r="D36" i="37" s="1"/>
  <c r="C37" i="37"/>
  <c r="C49" i="37"/>
  <c r="D49" i="37"/>
  <c r="E49" i="37"/>
  <c r="F49" i="37"/>
  <c r="G49" i="37"/>
  <c r="H49" i="37"/>
  <c r="I49" i="37"/>
  <c r="J49" i="37"/>
  <c r="K49" i="37"/>
  <c r="L49" i="37"/>
  <c r="M49" i="37"/>
  <c r="N49" i="37"/>
  <c r="O49" i="37"/>
  <c r="P49" i="37"/>
  <c r="Q49" i="37"/>
  <c r="R49" i="37"/>
  <c r="S49" i="37"/>
  <c r="T49" i="37"/>
  <c r="U49" i="37"/>
  <c r="V49" i="37"/>
  <c r="W49" i="37"/>
  <c r="X49" i="37"/>
  <c r="Y49" i="37"/>
  <c r="C50" i="37"/>
  <c r="D50" i="37"/>
  <c r="E50" i="37"/>
  <c r="F50" i="37"/>
  <c r="G50" i="37"/>
  <c r="H50" i="37"/>
  <c r="I50" i="37"/>
  <c r="J50" i="37"/>
  <c r="K50" i="37"/>
  <c r="L50" i="37"/>
  <c r="M50" i="37"/>
  <c r="N50" i="37"/>
  <c r="O50" i="37"/>
  <c r="P50" i="37"/>
  <c r="Q50" i="37"/>
  <c r="R50" i="37"/>
  <c r="S50" i="37"/>
  <c r="T50" i="37"/>
  <c r="U50" i="37"/>
  <c r="V50" i="37"/>
  <c r="W50" i="37"/>
  <c r="X50" i="37"/>
  <c r="Y50" i="37"/>
  <c r="C51" i="37"/>
  <c r="D51" i="37"/>
  <c r="E51" i="37"/>
  <c r="F51" i="37"/>
  <c r="G51" i="37"/>
  <c r="H51" i="37"/>
  <c r="I51" i="37"/>
  <c r="J51" i="37"/>
  <c r="K51" i="37"/>
  <c r="L51" i="37"/>
  <c r="M51" i="37"/>
  <c r="N51" i="37"/>
  <c r="O51" i="37"/>
  <c r="P51" i="37"/>
  <c r="Q51" i="37"/>
  <c r="R51" i="37"/>
  <c r="S51" i="37"/>
  <c r="T51" i="37"/>
  <c r="U51" i="37"/>
  <c r="V51" i="37"/>
  <c r="W51" i="37"/>
  <c r="X51" i="37"/>
  <c r="Y51" i="37"/>
  <c r="C52" i="37"/>
  <c r="D52" i="37"/>
  <c r="E52" i="37"/>
  <c r="F52" i="37"/>
  <c r="G52" i="37"/>
  <c r="H52" i="37"/>
  <c r="I52" i="37"/>
  <c r="J52" i="37"/>
  <c r="K52" i="37"/>
  <c r="L52" i="37"/>
  <c r="M52" i="37"/>
  <c r="N52" i="37"/>
  <c r="O52" i="37"/>
  <c r="P52" i="37"/>
  <c r="Q52" i="37"/>
  <c r="R52" i="37"/>
  <c r="S52" i="37"/>
  <c r="T52" i="37"/>
  <c r="U52" i="37"/>
  <c r="V52" i="37"/>
  <c r="W52" i="37"/>
  <c r="X52" i="37"/>
  <c r="C54" i="37"/>
  <c r="D54" i="37"/>
  <c r="E54" i="37"/>
  <c r="F54" i="37"/>
  <c r="G54" i="37"/>
  <c r="H54" i="37"/>
  <c r="I54" i="37"/>
  <c r="J54" i="37"/>
  <c r="K54" i="37"/>
  <c r="L54" i="37"/>
  <c r="M54" i="37"/>
  <c r="N54" i="37"/>
  <c r="O54" i="37"/>
  <c r="P54" i="37"/>
  <c r="Q54" i="37"/>
  <c r="R54" i="37"/>
  <c r="S54" i="37"/>
  <c r="T54" i="37"/>
  <c r="U54" i="37"/>
  <c r="V54" i="37"/>
  <c r="W54" i="37"/>
  <c r="X54" i="37"/>
  <c r="Y54" i="37"/>
  <c r="C55" i="37"/>
  <c r="D55" i="37"/>
  <c r="E55" i="37"/>
  <c r="F55" i="37"/>
  <c r="G55" i="37"/>
  <c r="H55" i="37"/>
  <c r="I55" i="37"/>
  <c r="J55" i="37"/>
  <c r="K55" i="37"/>
  <c r="L55" i="37"/>
  <c r="M55" i="37"/>
  <c r="N55" i="37"/>
  <c r="O55" i="37"/>
  <c r="P55" i="37"/>
  <c r="Q55" i="37"/>
  <c r="R55" i="37"/>
  <c r="S55" i="37"/>
  <c r="T55" i="37"/>
  <c r="U55" i="37"/>
  <c r="V55" i="37"/>
  <c r="W55" i="37"/>
  <c r="X55" i="37"/>
  <c r="Y55" i="37"/>
  <c r="AV15" i="73" l="1"/>
  <c r="AV16" i="73"/>
  <c r="AU40" i="73"/>
  <c r="AU38" i="73"/>
  <c r="AU39" i="73"/>
  <c r="AU44" i="73" s="1"/>
  <c r="AU42" i="73"/>
  <c r="AU33" i="73"/>
  <c r="AZ71" i="72"/>
  <c r="BB43" i="72"/>
  <c r="BA45" i="72"/>
  <c r="AZ77" i="72"/>
  <c r="AZ90" i="72" s="1"/>
  <c r="BA51" i="72" s="1"/>
  <c r="AZ87" i="72"/>
  <c r="AZ86" i="72"/>
  <c r="AZ91" i="72" s="1"/>
  <c r="AZ89" i="72"/>
  <c r="BA37" i="72"/>
  <c r="AZ85" i="72"/>
  <c r="BL17" i="72"/>
  <c r="BL14" i="72"/>
  <c r="BJ38" i="37"/>
  <c r="BC38" i="37"/>
  <c r="AW38" i="37"/>
  <c r="AW40" i="37"/>
  <c r="AA36" i="37"/>
  <c r="BH38" i="37"/>
  <c r="BH40" i="37"/>
  <c r="C38" i="37"/>
  <c r="AZ29" i="43"/>
  <c r="BG38" i="37"/>
  <c r="BF38" i="37"/>
  <c r="AY38" i="37"/>
  <c r="AQ38" i="37"/>
  <c r="AI38" i="37"/>
  <c r="AA38" i="37"/>
  <c r="S38" i="37"/>
  <c r="K38" i="37"/>
  <c r="AT38" i="37"/>
  <c r="AX38" i="37"/>
  <c r="AH38" i="37"/>
  <c r="R38" i="37"/>
  <c r="AP38" i="37"/>
  <c r="AD38" i="37"/>
  <c r="N38" i="37"/>
  <c r="V36" i="37"/>
  <c r="AU38" i="37"/>
  <c r="AE38" i="37"/>
  <c r="O38" i="37"/>
  <c r="AZ38" i="37"/>
  <c r="AR38" i="37"/>
  <c r="AJ38" i="37"/>
  <c r="AB38" i="37"/>
  <c r="T38" i="37"/>
  <c r="L38" i="37"/>
  <c r="Z38" i="37"/>
  <c r="J38" i="37"/>
  <c r="BE38" i="37"/>
  <c r="AO38" i="37"/>
  <c r="Y38" i="37"/>
  <c r="I38" i="37"/>
  <c r="W36" i="37"/>
  <c r="AM38" i="37"/>
  <c r="G38" i="37"/>
  <c r="BD38" i="37"/>
  <c r="AV38" i="37"/>
  <c r="AN38" i="37"/>
  <c r="AF38" i="37"/>
  <c r="X38" i="37"/>
  <c r="P38" i="37"/>
  <c r="H38" i="37"/>
  <c r="BB38" i="37"/>
  <c r="AL38" i="37"/>
  <c r="F38" i="37"/>
  <c r="D38" i="37"/>
  <c r="AG38" i="37"/>
  <c r="Q38" i="37"/>
  <c r="BI38" i="37"/>
  <c r="BA38" i="37"/>
  <c r="AS38" i="37"/>
  <c r="AK38" i="37"/>
  <c r="AC38" i="37"/>
  <c r="U38" i="37"/>
  <c r="M38" i="37"/>
  <c r="E38" i="37"/>
  <c r="C21" i="37"/>
  <c r="D21" i="37"/>
  <c r="E21" i="37"/>
  <c r="F21" i="37"/>
  <c r="G21" i="37"/>
  <c r="H21" i="37"/>
  <c r="I21" i="37"/>
  <c r="J21" i="37"/>
  <c r="K21" i="37"/>
  <c r="L21" i="37"/>
  <c r="M21" i="37"/>
  <c r="N21" i="37"/>
  <c r="O21" i="37"/>
  <c r="P21" i="37"/>
  <c r="Q21" i="37"/>
  <c r="R21" i="37"/>
  <c r="S21" i="37"/>
  <c r="T21" i="37"/>
  <c r="U21" i="37"/>
  <c r="V21" i="37"/>
  <c r="W21" i="37"/>
  <c r="X21" i="37"/>
  <c r="C22" i="37"/>
  <c r="D22" i="37"/>
  <c r="E22" i="37"/>
  <c r="F22" i="37"/>
  <c r="G22" i="37"/>
  <c r="H22" i="37"/>
  <c r="I22" i="37"/>
  <c r="J22" i="37"/>
  <c r="K22" i="37"/>
  <c r="L22" i="37"/>
  <c r="M22" i="37"/>
  <c r="N22" i="37"/>
  <c r="O22" i="37"/>
  <c r="P22" i="37"/>
  <c r="Q22" i="37"/>
  <c r="R22" i="37"/>
  <c r="S22" i="37"/>
  <c r="T22" i="37"/>
  <c r="U22" i="37"/>
  <c r="V22" i="37"/>
  <c r="W22" i="37"/>
  <c r="X22" i="37"/>
  <c r="BJ55" i="37"/>
  <c r="BI55" i="37"/>
  <c r="BH55" i="37"/>
  <c r="BG55" i="37"/>
  <c r="BF55" i="37"/>
  <c r="BE55" i="37"/>
  <c r="BD55" i="37"/>
  <c r="BC55" i="37"/>
  <c r="BB55" i="37"/>
  <c r="BA55" i="37"/>
  <c r="AZ55" i="37"/>
  <c r="AY55" i="37"/>
  <c r="AX55" i="37"/>
  <c r="AW55" i="37"/>
  <c r="AV55" i="37"/>
  <c r="AU55" i="37"/>
  <c r="AT55" i="37"/>
  <c r="AS55" i="37"/>
  <c r="AR55" i="37"/>
  <c r="AQ55" i="37"/>
  <c r="AP55" i="37"/>
  <c r="AO55" i="37"/>
  <c r="AN55" i="37"/>
  <c r="AM55" i="37"/>
  <c r="AL55" i="37"/>
  <c r="AK55" i="37"/>
  <c r="AJ55" i="37"/>
  <c r="AI55" i="37"/>
  <c r="AH55" i="37"/>
  <c r="AG55" i="37"/>
  <c r="AF55" i="37"/>
  <c r="AE55" i="37"/>
  <c r="AD55" i="37"/>
  <c r="AC55" i="37"/>
  <c r="AB55" i="37"/>
  <c r="AA55" i="37"/>
  <c r="Z55" i="37"/>
  <c r="BJ54" i="37"/>
  <c r="BI54" i="37"/>
  <c r="BH54" i="37"/>
  <c r="BG54" i="37"/>
  <c r="BF54" i="37"/>
  <c r="BE54" i="37"/>
  <c r="BD54" i="37"/>
  <c r="BC54" i="37"/>
  <c r="BB54" i="37"/>
  <c r="BA54" i="37"/>
  <c r="AZ54" i="37"/>
  <c r="AY54" i="37"/>
  <c r="AX54" i="37"/>
  <c r="AW54" i="37"/>
  <c r="AV54" i="37"/>
  <c r="AU54" i="37"/>
  <c r="AT54" i="37"/>
  <c r="AS54" i="37"/>
  <c r="AR54" i="37"/>
  <c r="AQ54" i="37"/>
  <c r="AP54" i="37"/>
  <c r="AO54" i="37"/>
  <c r="AN54" i="37"/>
  <c r="AM54" i="37"/>
  <c r="AL54" i="37"/>
  <c r="AK54" i="37"/>
  <c r="AJ54" i="37"/>
  <c r="AI54" i="37"/>
  <c r="AH54" i="37"/>
  <c r="AG54" i="37"/>
  <c r="AF54" i="37"/>
  <c r="AE54" i="37"/>
  <c r="AD54" i="37"/>
  <c r="AC54" i="37"/>
  <c r="AB54" i="37"/>
  <c r="AA54" i="37"/>
  <c r="Z54" i="37"/>
  <c r="BJ52" i="37"/>
  <c r="BI52" i="37"/>
  <c r="BH52" i="37"/>
  <c r="BG52" i="37"/>
  <c r="BF52" i="37"/>
  <c r="BE52" i="37"/>
  <c r="BD52" i="37"/>
  <c r="BC52" i="37"/>
  <c r="BB52" i="37"/>
  <c r="BA52" i="37"/>
  <c r="AZ52" i="37"/>
  <c r="AY52" i="37"/>
  <c r="AX52" i="37"/>
  <c r="AW52" i="37"/>
  <c r="AV52" i="37"/>
  <c r="AU52" i="37"/>
  <c r="AT52" i="37"/>
  <c r="AS52" i="37"/>
  <c r="AR52" i="37"/>
  <c r="AQ52" i="37"/>
  <c r="AP52" i="37"/>
  <c r="AO52" i="37"/>
  <c r="AN52" i="37"/>
  <c r="AM52" i="37"/>
  <c r="AL52" i="37"/>
  <c r="AK52" i="37"/>
  <c r="AJ52" i="37"/>
  <c r="AI52" i="37"/>
  <c r="AH52" i="37"/>
  <c r="AG52" i="37"/>
  <c r="AF52" i="37"/>
  <c r="AE52" i="37"/>
  <c r="AD52" i="37"/>
  <c r="AC52" i="37"/>
  <c r="AB52" i="37"/>
  <c r="AA52" i="37"/>
  <c r="Z52" i="37"/>
  <c r="BJ51" i="37"/>
  <c r="BI51" i="37"/>
  <c r="BH51" i="37"/>
  <c r="BG51" i="37"/>
  <c r="BF51" i="37"/>
  <c r="BE51" i="37"/>
  <c r="BD51" i="37"/>
  <c r="BC51" i="37"/>
  <c r="BB51" i="37"/>
  <c r="BA51" i="37"/>
  <c r="AZ51" i="37"/>
  <c r="AY51" i="37"/>
  <c r="AX51" i="37"/>
  <c r="AW51" i="37"/>
  <c r="AV51" i="37"/>
  <c r="AU51" i="37"/>
  <c r="AT51" i="37"/>
  <c r="AS51" i="37"/>
  <c r="AR51" i="37"/>
  <c r="AQ51" i="37"/>
  <c r="AP51" i="37"/>
  <c r="AO51" i="37"/>
  <c r="AN51" i="37"/>
  <c r="AM51" i="37"/>
  <c r="AL51" i="37"/>
  <c r="AK51" i="37"/>
  <c r="AJ51" i="37"/>
  <c r="AI51" i="37"/>
  <c r="AH51" i="37"/>
  <c r="AG51" i="37"/>
  <c r="AF51" i="37"/>
  <c r="AE51" i="37"/>
  <c r="AD51" i="37"/>
  <c r="AC51" i="37"/>
  <c r="AB51" i="37"/>
  <c r="AA51" i="37"/>
  <c r="Z51" i="37"/>
  <c r="BJ50" i="37"/>
  <c r="BI50" i="37"/>
  <c r="BH50" i="37"/>
  <c r="BG50" i="37"/>
  <c r="BF50" i="37"/>
  <c r="BE50" i="37"/>
  <c r="BD50" i="37"/>
  <c r="BC50" i="37"/>
  <c r="BB50" i="37"/>
  <c r="BA50" i="37"/>
  <c r="AZ50" i="37"/>
  <c r="AY50" i="37"/>
  <c r="AX50" i="37"/>
  <c r="AW50" i="37"/>
  <c r="AV50" i="37"/>
  <c r="AU50" i="37"/>
  <c r="AT50" i="37"/>
  <c r="AS50" i="37"/>
  <c r="AR50" i="37"/>
  <c r="AQ50" i="37"/>
  <c r="AP50" i="37"/>
  <c r="AO50" i="37"/>
  <c r="AN50" i="37"/>
  <c r="AM50" i="37"/>
  <c r="AL50" i="37"/>
  <c r="AK50" i="37"/>
  <c r="AJ50" i="37"/>
  <c r="AI50" i="37"/>
  <c r="AH50" i="37"/>
  <c r="AG50" i="37"/>
  <c r="AF50" i="37"/>
  <c r="AE50" i="37"/>
  <c r="AD50" i="37"/>
  <c r="AC50" i="37"/>
  <c r="AB50" i="37"/>
  <c r="AA50" i="37"/>
  <c r="Z50" i="37"/>
  <c r="BJ49" i="37"/>
  <c r="BI49" i="37"/>
  <c r="BH49" i="37"/>
  <c r="BG49" i="37"/>
  <c r="BF49" i="37"/>
  <c r="BE49" i="37"/>
  <c r="BD49" i="37"/>
  <c r="BC49" i="37"/>
  <c r="BB49" i="37"/>
  <c r="BA49" i="37"/>
  <c r="AZ49" i="37"/>
  <c r="AY49" i="37"/>
  <c r="AX49" i="37"/>
  <c r="AW49" i="37"/>
  <c r="AV49" i="37"/>
  <c r="AU49" i="37"/>
  <c r="AT49" i="37"/>
  <c r="AS49" i="37"/>
  <c r="AR49" i="37"/>
  <c r="AQ49" i="37"/>
  <c r="AP49" i="37"/>
  <c r="AO49" i="37"/>
  <c r="AN49" i="37"/>
  <c r="AM49" i="37"/>
  <c r="AL49" i="37"/>
  <c r="AK49" i="37"/>
  <c r="AJ49" i="37"/>
  <c r="AI49" i="37"/>
  <c r="AH49" i="37"/>
  <c r="AG49" i="37"/>
  <c r="AF49" i="37"/>
  <c r="AE49" i="37"/>
  <c r="AD49" i="37"/>
  <c r="AC49" i="37"/>
  <c r="AB49" i="37"/>
  <c r="AA49" i="37"/>
  <c r="Z49" i="37"/>
  <c r="BI36" i="37"/>
  <c r="BE36" i="37"/>
  <c r="AO36" i="37"/>
  <c r="BJ36" i="37"/>
  <c r="BH36" i="37"/>
  <c r="BG36" i="37"/>
  <c r="BF36" i="37"/>
  <c r="BD36" i="37"/>
  <c r="BC36" i="37"/>
  <c r="BB36" i="37"/>
  <c r="BA36" i="37"/>
  <c r="AZ36" i="37"/>
  <c r="AY36" i="37"/>
  <c r="AX36" i="37"/>
  <c r="AW36" i="37"/>
  <c r="AV36" i="37"/>
  <c r="AU36" i="37"/>
  <c r="AT36" i="37"/>
  <c r="AS36" i="37"/>
  <c r="AR36" i="37"/>
  <c r="AQ36" i="37"/>
  <c r="AP36" i="37"/>
  <c r="AN36" i="37"/>
  <c r="AM36" i="37"/>
  <c r="AL36" i="37"/>
  <c r="AK36" i="37"/>
  <c r="AJ36" i="37"/>
  <c r="AI36" i="37"/>
  <c r="AH36" i="37"/>
  <c r="AG36" i="37"/>
  <c r="AF36" i="37"/>
  <c r="AE36" i="37"/>
  <c r="AD36" i="37"/>
  <c r="AC36" i="37"/>
  <c r="AB36" i="37"/>
  <c r="Z36" i="37"/>
  <c r="BJ22" i="37"/>
  <c r="BI22" i="37"/>
  <c r="BH22" i="37"/>
  <c r="BG22" i="37"/>
  <c r="BF22" i="37"/>
  <c r="BE22" i="37"/>
  <c r="BD22" i="37"/>
  <c r="BC22" i="37"/>
  <c r="BB22" i="37"/>
  <c r="BA22" i="37"/>
  <c r="AZ22" i="37"/>
  <c r="AY22" i="37"/>
  <c r="AX22" i="37"/>
  <c r="AW22" i="37"/>
  <c r="AV22" i="37"/>
  <c r="AU22" i="37"/>
  <c r="AT22" i="37"/>
  <c r="AS22" i="37"/>
  <c r="AR22" i="37"/>
  <c r="AQ22" i="37"/>
  <c r="AP22" i="37"/>
  <c r="AO22" i="37"/>
  <c r="AN22" i="37"/>
  <c r="AM22" i="37"/>
  <c r="AL22" i="37"/>
  <c r="AK22" i="37"/>
  <c r="AJ22" i="37"/>
  <c r="AI22" i="37"/>
  <c r="AH22" i="37"/>
  <c r="AG22" i="37"/>
  <c r="AF22" i="37"/>
  <c r="AE22" i="37"/>
  <c r="AD22" i="37"/>
  <c r="AC22" i="37"/>
  <c r="AB22" i="37"/>
  <c r="AA22" i="37"/>
  <c r="Z22" i="37"/>
  <c r="Y22" i="37"/>
  <c r="BJ21" i="37"/>
  <c r="BI21" i="37"/>
  <c r="BH21" i="37"/>
  <c r="BG21" i="37"/>
  <c r="BF21" i="37"/>
  <c r="BE21"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Y21" i="37"/>
  <c r="A82" i="34"/>
  <c r="A81" i="34"/>
  <c r="A268" i="15"/>
  <c r="A246" i="15"/>
  <c r="A191" i="15"/>
  <c r="A181" i="15"/>
  <c r="A171" i="15"/>
  <c r="A161" i="15"/>
  <c r="A123" i="15"/>
  <c r="A113" i="15"/>
  <c r="A99" i="15"/>
  <c r="A87" i="15"/>
  <c r="A52" i="15"/>
  <c r="A22" i="15"/>
  <c r="B37" i="3"/>
  <c r="AU43" i="73" l="1"/>
  <c r="AV25" i="73" s="1"/>
  <c r="AU41" i="73"/>
  <c r="AV28" i="73"/>
  <c r="AV31" i="73"/>
  <c r="AV30" i="73"/>
  <c r="AW13" i="73"/>
  <c r="AW14" i="73" s="1"/>
  <c r="AV32" i="73"/>
  <c r="AV8" i="73"/>
  <c r="AV9" i="73" s="1"/>
  <c r="AW6" i="73" s="1"/>
  <c r="BA38" i="72"/>
  <c r="BA29" i="72" s="1"/>
  <c r="BA31" i="72" s="1"/>
  <c r="BB28" i="72" s="1"/>
  <c r="BB30" i="72" s="1"/>
  <c r="BA71" i="72"/>
  <c r="BA56" i="72"/>
  <c r="BA57" i="72" s="1"/>
  <c r="BA74" i="72" s="1"/>
  <c r="BA83" i="72" s="1"/>
  <c r="BA61" i="72"/>
  <c r="BA62" i="72" s="1"/>
  <c r="BA75" i="72" s="1"/>
  <c r="BA84" i="72" s="1"/>
  <c r="AZ88" i="72"/>
  <c r="BA73" i="72"/>
  <c r="BB42" i="72"/>
  <c r="BB44" i="72" s="1"/>
  <c r="BA82" i="72"/>
  <c r="BL81" i="72"/>
  <c r="BL19" i="72"/>
  <c r="BL20" i="72" s="1"/>
  <c r="BA29" i="43"/>
  <c r="B56" i="34"/>
  <c r="B57" i="34" s="1"/>
  <c r="B61" i="34"/>
  <c r="B62" i="34" s="1"/>
  <c r="C23" i="37"/>
  <c r="AW15" i="73" l="1"/>
  <c r="AV38" i="73"/>
  <c r="AV40" i="73"/>
  <c r="AV42" i="73"/>
  <c r="AV33" i="73"/>
  <c r="AV39" i="73"/>
  <c r="AV44" i="73" s="1"/>
  <c r="BA39" i="72"/>
  <c r="BB35" i="72" s="1"/>
  <c r="BA68" i="72"/>
  <c r="BA76" i="72" s="1"/>
  <c r="BA85" i="72" s="1"/>
  <c r="BB46" i="72"/>
  <c r="BB37" i="72"/>
  <c r="BM17" i="72"/>
  <c r="BM14" i="72"/>
  <c r="BB29" i="43"/>
  <c r="D20" i="37"/>
  <c r="C26" i="37"/>
  <c r="AW28" i="73" l="1"/>
  <c r="AV43" i="73"/>
  <c r="AW25" i="73" s="1"/>
  <c r="AV41" i="73"/>
  <c r="AW32" i="73"/>
  <c r="AW8" i="73"/>
  <c r="AW9" i="73" s="1"/>
  <c r="AX6" i="73" s="1"/>
  <c r="AW16" i="73"/>
  <c r="BC43" i="72"/>
  <c r="BB45" i="72"/>
  <c r="BA87" i="72"/>
  <c r="BA89" i="72"/>
  <c r="BA86" i="72"/>
  <c r="BA91" i="72" s="1"/>
  <c r="BA77" i="72"/>
  <c r="BA88" i="72" s="1"/>
  <c r="BB82" i="72"/>
  <c r="BB73" i="72"/>
  <c r="BC42" i="72"/>
  <c r="BC44" i="72" s="1"/>
  <c r="BM81" i="72"/>
  <c r="BM19" i="72"/>
  <c r="BM20" i="72" s="1"/>
  <c r="BC29" i="43"/>
  <c r="D23" i="37"/>
  <c r="E20" i="37" s="1"/>
  <c r="D26" i="37"/>
  <c r="AW31" i="73" l="1"/>
  <c r="AW30" i="73"/>
  <c r="AX13" i="73"/>
  <c r="AX14" i="73" s="1"/>
  <c r="AW39" i="73"/>
  <c r="AW44" i="73" s="1"/>
  <c r="AW33" i="73"/>
  <c r="BB56" i="72"/>
  <c r="BB57" i="72" s="1"/>
  <c r="BB74" i="72" s="1"/>
  <c r="BB83" i="72" s="1"/>
  <c r="BB71" i="72"/>
  <c r="BB61" i="72"/>
  <c r="BB62" i="72" s="1"/>
  <c r="BB75" i="72" s="1"/>
  <c r="BB84" i="72" s="1"/>
  <c r="BA90" i="72"/>
  <c r="BB51" i="72" s="1"/>
  <c r="BB38" i="72"/>
  <c r="BC46" i="72"/>
  <c r="BN17" i="72"/>
  <c r="BN14" i="72"/>
  <c r="BD29" i="43"/>
  <c r="E23" i="37"/>
  <c r="F20" i="37" s="1"/>
  <c r="E26" i="37"/>
  <c r="AW43" i="73" l="1"/>
  <c r="AX25" i="73" s="1"/>
  <c r="AW41" i="73"/>
  <c r="AX28" i="73"/>
  <c r="AX15" i="73"/>
  <c r="AW40" i="73"/>
  <c r="AW38" i="73"/>
  <c r="AW42" i="73"/>
  <c r="BD43" i="72"/>
  <c r="BC45" i="72"/>
  <c r="BC38" i="72" s="1"/>
  <c r="BB29" i="72"/>
  <c r="BB31" i="72" s="1"/>
  <c r="BC28" i="72" s="1"/>
  <c r="BC30" i="72" s="1"/>
  <c r="BC37" i="72" s="1"/>
  <c r="BC73" i="72" s="1"/>
  <c r="BB39" i="72"/>
  <c r="BC35" i="72" s="1"/>
  <c r="BN81" i="72"/>
  <c r="BN19" i="72"/>
  <c r="BN20" i="72" s="1"/>
  <c r="BE29" i="43"/>
  <c r="F23" i="37"/>
  <c r="G20" i="37" s="1"/>
  <c r="F26" i="37"/>
  <c r="AX32" i="73" l="1"/>
  <c r="AX8" i="73"/>
  <c r="AX9" i="73" s="1"/>
  <c r="AY6" i="73" s="1"/>
  <c r="AX16" i="73"/>
  <c r="BC68" i="72"/>
  <c r="BC76" i="72" s="1"/>
  <c r="BC85" i="72" s="1"/>
  <c r="BC29" i="72"/>
  <c r="BC31" i="72" s="1"/>
  <c r="BD28" i="72" s="1"/>
  <c r="BD30" i="72" s="1"/>
  <c r="BB68" i="72"/>
  <c r="BB76" i="72" s="1"/>
  <c r="BB86" i="72"/>
  <c r="BB91" i="72" s="1"/>
  <c r="BD42" i="72"/>
  <c r="BD44" i="72" s="1"/>
  <c r="BC39" i="72"/>
  <c r="BD35" i="72" s="1"/>
  <c r="BC82" i="72"/>
  <c r="BO17" i="72"/>
  <c r="BO14" i="72"/>
  <c r="BF29" i="43"/>
  <c r="G23" i="37"/>
  <c r="H20" i="37" s="1"/>
  <c r="G26" i="37"/>
  <c r="AX30" i="73" l="1"/>
  <c r="AX31" i="73"/>
  <c r="AY13" i="73"/>
  <c r="AY14" i="73" s="1"/>
  <c r="BB87" i="72"/>
  <c r="BB77" i="72"/>
  <c r="BB85" i="72"/>
  <c r="BB89" i="72"/>
  <c r="BD46" i="72"/>
  <c r="BD37" i="72"/>
  <c r="BD73" i="72" s="1"/>
  <c r="BO81" i="72"/>
  <c r="BO19" i="72"/>
  <c r="BO20" i="72" s="1"/>
  <c r="BG29" i="43"/>
  <c r="H23" i="37"/>
  <c r="I20" i="37" s="1"/>
  <c r="H26" i="37"/>
  <c r="AY15" i="73" l="1"/>
  <c r="AX38" i="73"/>
  <c r="AX40" i="73"/>
  <c r="AX42" i="73"/>
  <c r="AX33" i="73"/>
  <c r="AX39" i="73"/>
  <c r="AX44" i="73" s="1"/>
  <c r="BE43" i="72"/>
  <c r="BD45" i="72"/>
  <c r="BD38" i="72" s="1"/>
  <c r="BD39" i="72" s="1"/>
  <c r="BE35" i="72" s="1"/>
  <c r="BB90" i="72"/>
  <c r="BC51" i="72" s="1"/>
  <c r="BC56" i="72"/>
  <c r="BC57" i="72" s="1"/>
  <c r="BC74" i="72" s="1"/>
  <c r="BB88" i="72"/>
  <c r="BC71" i="72"/>
  <c r="BC61" i="72"/>
  <c r="BC62" i="72" s="1"/>
  <c r="BC75" i="72" s="1"/>
  <c r="BC84" i="72" s="1"/>
  <c r="BE42" i="72"/>
  <c r="BD82" i="72"/>
  <c r="BP17" i="72"/>
  <c r="BP14" i="72"/>
  <c r="BH29" i="43"/>
  <c r="I23" i="37"/>
  <c r="J20" i="37" s="1"/>
  <c r="I26" i="37"/>
  <c r="AX43" i="73" l="1"/>
  <c r="AY25" i="73" s="1"/>
  <c r="AX41" i="73"/>
  <c r="AY28" i="73"/>
  <c r="AY32" i="73"/>
  <c r="AY8" i="73"/>
  <c r="AY9" i="73" s="1"/>
  <c r="AZ6" i="73" s="1"/>
  <c r="AY16" i="73"/>
  <c r="BE44" i="72"/>
  <c r="BE46" i="72" s="1"/>
  <c r="BD68" i="72"/>
  <c r="BD76" i="72" s="1"/>
  <c r="BD85" i="72" s="1"/>
  <c r="BD29" i="72"/>
  <c r="BD31" i="72" s="1"/>
  <c r="BE28" i="72" s="1"/>
  <c r="BE30" i="72" s="1"/>
  <c r="BE37" i="72" s="1"/>
  <c r="BE73" i="72" s="1"/>
  <c r="BC89" i="72"/>
  <c r="BC87" i="72"/>
  <c r="BC83" i="72"/>
  <c r="BC77" i="72"/>
  <c r="BC86" i="72"/>
  <c r="BC91" i="72" s="1"/>
  <c r="BP81" i="72"/>
  <c r="BP19" i="72"/>
  <c r="BP20" i="72" s="1"/>
  <c r="BI29" i="43"/>
  <c r="J23" i="37"/>
  <c r="K20" i="37" s="1"/>
  <c r="J26" i="37"/>
  <c r="B7" i="34"/>
  <c r="AY30" i="73" l="1"/>
  <c r="AY31" i="73"/>
  <c r="AZ13" i="73"/>
  <c r="AZ14" i="73" s="1"/>
  <c r="AY33" i="73"/>
  <c r="AY39" i="73"/>
  <c r="AY44" i="73" s="1"/>
  <c r="BF43" i="72"/>
  <c r="BE45" i="72"/>
  <c r="BC90" i="72"/>
  <c r="BD51" i="72" s="1"/>
  <c r="BC88" i="72"/>
  <c r="BD61" i="72"/>
  <c r="BD62" i="72" s="1"/>
  <c r="BD75" i="72" s="1"/>
  <c r="BD84" i="72" s="1"/>
  <c r="BD71" i="72"/>
  <c r="BD56" i="72"/>
  <c r="BD57" i="72" s="1"/>
  <c r="BD74" i="72" s="1"/>
  <c r="BE82" i="72"/>
  <c r="BF42" i="72"/>
  <c r="BF44" i="72" s="1"/>
  <c r="BF46" i="72" s="1"/>
  <c r="BF45" i="72" s="1"/>
  <c r="BQ17" i="72"/>
  <c r="BQ14" i="72"/>
  <c r="BG43" i="72"/>
  <c r="BJ29" i="43"/>
  <c r="K23" i="37"/>
  <c r="L20" i="37" s="1"/>
  <c r="K26" i="37"/>
  <c r="B9" i="34"/>
  <c r="A84" i="34"/>
  <c r="C11" i="34"/>
  <c r="D11" i="34" s="1"/>
  <c r="E11" i="34" s="1"/>
  <c r="F11" i="34" s="1"/>
  <c r="BG7" i="34"/>
  <c r="C13" i="34"/>
  <c r="C7" i="34"/>
  <c r="C23" i="34"/>
  <c r="D23" i="34" s="1"/>
  <c r="E23" i="34" s="1"/>
  <c r="F23" i="34" s="1"/>
  <c r="G23" i="34" s="1"/>
  <c r="H23" i="34" s="1"/>
  <c r="I23" i="34" s="1"/>
  <c r="J23" i="34" s="1"/>
  <c r="K23" i="34" s="1"/>
  <c r="L23" i="34" s="1"/>
  <c r="M23" i="34" s="1"/>
  <c r="N23" i="34" s="1"/>
  <c r="O23" i="34" s="1"/>
  <c r="P23" i="34" s="1"/>
  <c r="Q23" i="34" s="1"/>
  <c r="R23" i="34" s="1"/>
  <c r="S23" i="34" s="1"/>
  <c r="T23" i="34" s="1"/>
  <c r="U23" i="34" s="1"/>
  <c r="V23" i="34" s="1"/>
  <c r="W23" i="34" s="1"/>
  <c r="X23" i="34" s="1"/>
  <c r="Y23" i="34" s="1"/>
  <c r="Z23" i="34" s="1"/>
  <c r="AA23" i="34" s="1"/>
  <c r="AB23" i="34" s="1"/>
  <c r="AC23" i="34" s="1"/>
  <c r="AD23" i="34" s="1"/>
  <c r="AE23" i="34" s="1"/>
  <c r="AF23" i="34" s="1"/>
  <c r="AG23" i="34" s="1"/>
  <c r="AH23" i="34" s="1"/>
  <c r="AI23" i="34" s="1"/>
  <c r="AJ23" i="34" s="1"/>
  <c r="AK23" i="34" s="1"/>
  <c r="AL23" i="34" s="1"/>
  <c r="AM23" i="34" s="1"/>
  <c r="AN23" i="34" s="1"/>
  <c r="AO23" i="34" s="1"/>
  <c r="AP23" i="34" s="1"/>
  <c r="AQ23" i="34" s="1"/>
  <c r="AR23" i="34" s="1"/>
  <c r="AS23" i="34" s="1"/>
  <c r="AT23" i="34" s="1"/>
  <c r="AU23" i="34" s="1"/>
  <c r="AV23" i="34" s="1"/>
  <c r="AW23" i="34" s="1"/>
  <c r="AX23" i="34" s="1"/>
  <c r="AY23" i="34" s="1"/>
  <c r="AZ23" i="34" s="1"/>
  <c r="BA23" i="34" s="1"/>
  <c r="BB23" i="34" s="1"/>
  <c r="BC23" i="34" s="1"/>
  <c r="BD23" i="34" s="1"/>
  <c r="BE23" i="34" s="1"/>
  <c r="BF23" i="34" s="1"/>
  <c r="BG23" i="34" s="1"/>
  <c r="BH23" i="34" s="1"/>
  <c r="BI23" i="34" s="1"/>
  <c r="BJ23" i="34" s="1"/>
  <c r="BK23" i="34" s="1"/>
  <c r="BL23" i="34" s="1"/>
  <c r="BM23" i="34" s="1"/>
  <c r="BN23" i="34" s="1"/>
  <c r="BO23" i="34" s="1"/>
  <c r="BP23" i="34" s="1"/>
  <c r="BQ23" i="34" s="1"/>
  <c r="BR23" i="34" s="1"/>
  <c r="BS23" i="34" s="1"/>
  <c r="BT23" i="34" s="1"/>
  <c r="BU23" i="34" s="1"/>
  <c r="D7" i="34"/>
  <c r="D9" i="34" s="1"/>
  <c r="D18" i="34" s="1"/>
  <c r="E7" i="34"/>
  <c r="E9" i="34" s="1"/>
  <c r="F7" i="34"/>
  <c r="F9" i="34" s="1"/>
  <c r="G7" i="34"/>
  <c r="G9" i="34" s="1"/>
  <c r="H7" i="34"/>
  <c r="I7" i="34"/>
  <c r="I9" i="34" s="1"/>
  <c r="J7" i="34"/>
  <c r="K7" i="34"/>
  <c r="K9" i="34" s="1"/>
  <c r="L7" i="34"/>
  <c r="M7" i="34"/>
  <c r="M9" i="34" s="1"/>
  <c r="N7" i="34"/>
  <c r="O7" i="34"/>
  <c r="O9" i="34" s="1"/>
  <c r="P7" i="34"/>
  <c r="Q7" i="34"/>
  <c r="Q9" i="34" s="1"/>
  <c r="R7" i="34"/>
  <c r="S7" i="34"/>
  <c r="S9" i="34" s="1"/>
  <c r="T7" i="34"/>
  <c r="U7" i="34"/>
  <c r="U9" i="34" s="1"/>
  <c r="V7" i="34"/>
  <c r="W7" i="34"/>
  <c r="W9" i="34" s="1"/>
  <c r="X7" i="34"/>
  <c r="Y7" i="34"/>
  <c r="Y9" i="34" s="1"/>
  <c r="Z7" i="34"/>
  <c r="AA7" i="34"/>
  <c r="AA9" i="34" s="1"/>
  <c r="AB7" i="34"/>
  <c r="AC7" i="34"/>
  <c r="AC9" i="34" s="1"/>
  <c r="AD7" i="34"/>
  <c r="AE7" i="34"/>
  <c r="AE9" i="34" s="1"/>
  <c r="AF7" i="34"/>
  <c r="AG7" i="34"/>
  <c r="AH7" i="34"/>
  <c r="AI7" i="34"/>
  <c r="AI9" i="34" s="1"/>
  <c r="AJ7" i="34"/>
  <c r="AK7" i="34"/>
  <c r="AK9" i="34" s="1"/>
  <c r="AL7" i="34"/>
  <c r="AM7" i="34"/>
  <c r="AM9" i="34" s="1"/>
  <c r="AN7" i="34"/>
  <c r="AO7" i="34"/>
  <c r="AO9" i="34" s="1"/>
  <c r="AP7" i="34"/>
  <c r="AQ7" i="34"/>
  <c r="AQ9" i="34" s="1"/>
  <c r="AR7" i="34"/>
  <c r="AS7" i="34"/>
  <c r="AS9" i="34" s="1"/>
  <c r="AT7" i="34"/>
  <c r="AU7" i="34"/>
  <c r="AU9" i="34" s="1"/>
  <c r="AV7" i="34"/>
  <c r="AW7" i="34"/>
  <c r="AW9" i="34" s="1"/>
  <c r="AX7" i="34"/>
  <c r="AY7" i="34"/>
  <c r="AY9" i="34" s="1"/>
  <c r="AZ7" i="34"/>
  <c r="BA7" i="34"/>
  <c r="BA9" i="34" s="1"/>
  <c r="BB7" i="34"/>
  <c r="BC7" i="34"/>
  <c r="BC9" i="34" s="1"/>
  <c r="BD7" i="34"/>
  <c r="BE7" i="34"/>
  <c r="BE9" i="34" s="1"/>
  <c r="BF7" i="34"/>
  <c r="BH7" i="34"/>
  <c r="BI7" i="34"/>
  <c r="A23" i="34"/>
  <c r="A65" i="34"/>
  <c r="BI99" i="34"/>
  <c r="BH99" i="34"/>
  <c r="BG99" i="34"/>
  <c r="BF99" i="34"/>
  <c r="BE99" i="34"/>
  <c r="BD99" i="34"/>
  <c r="BC99" i="34"/>
  <c r="BB99" i="34"/>
  <c r="BA99" i="34"/>
  <c r="AZ99" i="34"/>
  <c r="AY99" i="34"/>
  <c r="AX99" i="34"/>
  <c r="AW99" i="34"/>
  <c r="AV99" i="34"/>
  <c r="AU99" i="34"/>
  <c r="AT99" i="34"/>
  <c r="AS99" i="34"/>
  <c r="AR99" i="34"/>
  <c r="AQ99" i="34"/>
  <c r="AP99" i="34"/>
  <c r="AO99" i="34"/>
  <c r="AN99" i="34"/>
  <c r="AM99" i="34"/>
  <c r="AL99" i="34"/>
  <c r="AK99" i="34"/>
  <c r="AJ99" i="34"/>
  <c r="AI99" i="34"/>
  <c r="AH99" i="34"/>
  <c r="AG99"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B99" i="34"/>
  <c r="A86" i="34"/>
  <c r="A83" i="34"/>
  <c r="A51" i="34"/>
  <c r="A50" i="34"/>
  <c r="A49" i="34"/>
  <c r="M25" i="32"/>
  <c r="M41" i="32" s="1"/>
  <c r="M49" i="32" s="1"/>
  <c r="Y25" i="32"/>
  <c r="Y41" i="32" s="1"/>
  <c r="Y49" i="32" s="1"/>
  <c r="AK25" i="32"/>
  <c r="AK41" i="32" s="1"/>
  <c r="AK49" i="32" s="1"/>
  <c r="AW25" i="32"/>
  <c r="AW41" i="32" s="1"/>
  <c r="BI25" i="32"/>
  <c r="BI41" i="32" s="1"/>
  <c r="L25" i="32"/>
  <c r="L41" i="32" s="1"/>
  <c r="L49" i="32" s="1"/>
  <c r="K25" i="32"/>
  <c r="K41" i="32" s="1"/>
  <c r="K49" i="32" s="1"/>
  <c r="J25" i="32"/>
  <c r="J41" i="32" s="1"/>
  <c r="J49" i="32" s="1"/>
  <c r="I25" i="32"/>
  <c r="I41" i="32" s="1"/>
  <c r="I49" i="32" s="1"/>
  <c r="H25" i="32"/>
  <c r="G25" i="32"/>
  <c r="G41" i="32" s="1"/>
  <c r="G49" i="32" s="1"/>
  <c r="S25" i="32"/>
  <c r="S41" i="32" s="1"/>
  <c r="S49" i="32" s="1"/>
  <c r="T25" i="32"/>
  <c r="T41" i="32" s="1"/>
  <c r="T49" i="32" s="1"/>
  <c r="U25" i="32"/>
  <c r="U41" i="32" s="1"/>
  <c r="U49" i="32" s="1"/>
  <c r="V25" i="32"/>
  <c r="V41" i="32" s="1"/>
  <c r="V49" i="32" s="1"/>
  <c r="W25" i="32"/>
  <c r="W41" i="32" s="1"/>
  <c r="W49" i="32" s="1"/>
  <c r="X25" i="32"/>
  <c r="X41" i="32" s="1"/>
  <c r="X49" i="32" s="1"/>
  <c r="AE25" i="32"/>
  <c r="AE41" i="32" s="1"/>
  <c r="AE49" i="32" s="1"/>
  <c r="AF25" i="32"/>
  <c r="AF41" i="32" s="1"/>
  <c r="AF49" i="32" s="1"/>
  <c r="AG25" i="32"/>
  <c r="AG41" i="32" s="1"/>
  <c r="AG49" i="32" s="1"/>
  <c r="AH25" i="32"/>
  <c r="AH41" i="32" s="1"/>
  <c r="AH49" i="32" s="1"/>
  <c r="AI25" i="32"/>
  <c r="AI41" i="32" s="1"/>
  <c r="AI49" i="32" s="1"/>
  <c r="AJ25" i="32"/>
  <c r="AJ41" i="32" s="1"/>
  <c r="AJ49" i="32" s="1"/>
  <c r="AQ25" i="32"/>
  <c r="AQ41" i="32" s="1"/>
  <c r="AR25" i="32"/>
  <c r="AR41" i="32" s="1"/>
  <c r="AS25" i="32"/>
  <c r="AS41" i="32" s="1"/>
  <c r="AT25" i="32"/>
  <c r="AT41" i="32" s="1"/>
  <c r="AU25" i="32"/>
  <c r="AU41" i="32" s="1"/>
  <c r="AV25" i="32"/>
  <c r="AV41" i="32" s="1"/>
  <c r="BH25" i="32"/>
  <c r="BH41" i="32" s="1"/>
  <c r="BG25" i="32"/>
  <c r="BG41" i="32" s="1"/>
  <c r="BF25" i="32"/>
  <c r="BF41" i="32" s="1"/>
  <c r="BE25" i="32"/>
  <c r="BE41" i="32" s="1"/>
  <c r="BD25" i="32"/>
  <c r="BD41" i="32" s="1"/>
  <c r="BC25" i="32"/>
  <c r="BC41" i="32" s="1"/>
  <c r="F25" i="32"/>
  <c r="F41" i="32" s="1"/>
  <c r="F49" i="32" s="1"/>
  <c r="E25" i="32"/>
  <c r="E41" i="32" s="1"/>
  <c r="E49" i="32" s="1"/>
  <c r="D25" i="32"/>
  <c r="C25" i="32"/>
  <c r="C41" i="32" s="1"/>
  <c r="C49" i="32" s="1"/>
  <c r="Q25" i="32"/>
  <c r="Q41" i="32" s="1"/>
  <c r="Q49" i="32" s="1"/>
  <c r="R25" i="32"/>
  <c r="R41" i="32" s="1"/>
  <c r="R49" i="32" s="1"/>
  <c r="AC25" i="32"/>
  <c r="AC41" i="32" s="1"/>
  <c r="AC49" i="32" s="1"/>
  <c r="AD25" i="32"/>
  <c r="AD41" i="32" s="1"/>
  <c r="AD49" i="32" s="1"/>
  <c r="AO25" i="32"/>
  <c r="AO41" i="32" s="1"/>
  <c r="AP25" i="32"/>
  <c r="AP41" i="32" s="1"/>
  <c r="BB25" i="32"/>
  <c r="BB41" i="32" s="1"/>
  <c r="BA25" i="32"/>
  <c r="BA41" i="32" s="1"/>
  <c r="O25" i="32"/>
  <c r="O41" i="32" s="1"/>
  <c r="O49" i="32" s="1"/>
  <c r="P25" i="32"/>
  <c r="P41" i="32" s="1"/>
  <c r="P49" i="32" s="1"/>
  <c r="AA25" i="32"/>
  <c r="AA41" i="32" s="1"/>
  <c r="AA49" i="32" s="1"/>
  <c r="AB25" i="32"/>
  <c r="AB41" i="32" s="1"/>
  <c r="AB49" i="32" s="1"/>
  <c r="AM25" i="32"/>
  <c r="AM41" i="32" s="1"/>
  <c r="AN25" i="32"/>
  <c r="AN41" i="32" s="1"/>
  <c r="AZ25" i="32"/>
  <c r="AZ41" i="32" s="1"/>
  <c r="AY25" i="32"/>
  <c r="AY41" i="32" s="1"/>
  <c r="N25" i="32"/>
  <c r="N41" i="32" s="1"/>
  <c r="N49" i="32" s="1"/>
  <c r="Z25" i="32"/>
  <c r="Z41" i="32" s="1"/>
  <c r="Z49" i="32" s="1"/>
  <c r="AL25" i="32"/>
  <c r="AL41" i="32" s="1"/>
  <c r="AX25" i="32"/>
  <c r="AX41" i="32" s="1"/>
  <c r="BI30" i="32"/>
  <c r="BI42" i="32" s="1"/>
  <c r="BI50" i="32" s="1"/>
  <c r="BH30" i="32"/>
  <c r="BH42" i="32" s="1"/>
  <c r="BH50" i="32" s="1"/>
  <c r="BG30" i="32"/>
  <c r="BG42" i="32" s="1"/>
  <c r="BG50" i="32" s="1"/>
  <c r="BF30" i="32"/>
  <c r="BF42" i="32" s="1"/>
  <c r="BF50" i="32" s="1"/>
  <c r="BE30" i="32"/>
  <c r="BE42" i="32" s="1"/>
  <c r="BE50" i="32" s="1"/>
  <c r="BD30" i="32"/>
  <c r="BD42" i="32" s="1"/>
  <c r="BD50" i="32" s="1"/>
  <c r="BC30" i="32"/>
  <c r="BC42" i="32" s="1"/>
  <c r="BC50" i="32" s="1"/>
  <c r="BB30" i="32"/>
  <c r="BB42" i="32" s="1"/>
  <c r="BB50" i="32" s="1"/>
  <c r="BA30" i="32"/>
  <c r="BA42" i="32" s="1"/>
  <c r="BA50" i="32" s="1"/>
  <c r="AZ30" i="32"/>
  <c r="AZ42" i="32" s="1"/>
  <c r="AZ50" i="32" s="1"/>
  <c r="AY30" i="32"/>
  <c r="AY42" i="32" s="1"/>
  <c r="AY50" i="32" s="1"/>
  <c r="AX30" i="32"/>
  <c r="AX42" i="32" s="1"/>
  <c r="AX50" i="32" s="1"/>
  <c r="AW30" i="32"/>
  <c r="AW42" i="32" s="1"/>
  <c r="AW50" i="32" s="1"/>
  <c r="AV30" i="32"/>
  <c r="AV42" i="32" s="1"/>
  <c r="AV50" i="32" s="1"/>
  <c r="AU30" i="32"/>
  <c r="AU42" i="32" s="1"/>
  <c r="AU50" i="32" s="1"/>
  <c r="AT30" i="32"/>
  <c r="AT42" i="32" s="1"/>
  <c r="AT50" i="32" s="1"/>
  <c r="AS30" i="32"/>
  <c r="AS42" i="32" s="1"/>
  <c r="AS50" i="32" s="1"/>
  <c r="AR30" i="32"/>
  <c r="AR42" i="32" s="1"/>
  <c r="AR50" i="32" s="1"/>
  <c r="AQ30" i="32"/>
  <c r="AQ42" i="32" s="1"/>
  <c r="AQ50" i="32" s="1"/>
  <c r="AP30" i="32"/>
  <c r="AP42" i="32" s="1"/>
  <c r="AP50" i="32" s="1"/>
  <c r="AO30" i="32"/>
  <c r="AO42" i="32" s="1"/>
  <c r="AO50" i="32" s="1"/>
  <c r="AN30" i="32"/>
  <c r="AN42" i="32" s="1"/>
  <c r="AN50" i="32" s="1"/>
  <c r="AM30" i="32"/>
  <c r="AM42" i="32" s="1"/>
  <c r="AM50" i="32" s="1"/>
  <c r="AL30" i="32"/>
  <c r="AL42" i="32" s="1"/>
  <c r="AL50" i="32" s="1"/>
  <c r="AK30" i="32"/>
  <c r="AK42" i="32" s="1"/>
  <c r="AK50" i="32" s="1"/>
  <c r="AJ30" i="32"/>
  <c r="AJ42" i="32" s="1"/>
  <c r="AJ50" i="32" s="1"/>
  <c r="AI30" i="32"/>
  <c r="AI42" i="32" s="1"/>
  <c r="AI50" i="32" s="1"/>
  <c r="AH30" i="32"/>
  <c r="AH42" i="32" s="1"/>
  <c r="AH50" i="32" s="1"/>
  <c r="AG30" i="32"/>
  <c r="AG42" i="32" s="1"/>
  <c r="AG50" i="32" s="1"/>
  <c r="AF30" i="32"/>
  <c r="AF42" i="32" s="1"/>
  <c r="AF50" i="32" s="1"/>
  <c r="AE30" i="32"/>
  <c r="AE42" i="32" s="1"/>
  <c r="AE50" i="32" s="1"/>
  <c r="AD30" i="32"/>
  <c r="AD42" i="32" s="1"/>
  <c r="AD50" i="32" s="1"/>
  <c r="AC30" i="32"/>
  <c r="AC42" i="32" s="1"/>
  <c r="AC50" i="32" s="1"/>
  <c r="AB30" i="32"/>
  <c r="AB42" i="32" s="1"/>
  <c r="AB50" i="32" s="1"/>
  <c r="AA30" i="32"/>
  <c r="AA42" i="32" s="1"/>
  <c r="AA50" i="32" s="1"/>
  <c r="Z30" i="32"/>
  <c r="Z42" i="32" s="1"/>
  <c r="Z50" i="32" s="1"/>
  <c r="Y30" i="32"/>
  <c r="Y42" i="32" s="1"/>
  <c r="Y50" i="32" s="1"/>
  <c r="X30" i="32"/>
  <c r="X42" i="32" s="1"/>
  <c r="X50" i="32" s="1"/>
  <c r="W30" i="32"/>
  <c r="W42" i="32" s="1"/>
  <c r="W50" i="32" s="1"/>
  <c r="V30" i="32"/>
  <c r="V42" i="32" s="1"/>
  <c r="V50" i="32" s="1"/>
  <c r="U30" i="32"/>
  <c r="U42" i="32" s="1"/>
  <c r="U50" i="32" s="1"/>
  <c r="T30" i="32"/>
  <c r="T42" i="32" s="1"/>
  <c r="T50" i="32" s="1"/>
  <c r="S30" i="32"/>
  <c r="S42" i="32" s="1"/>
  <c r="S50" i="32" s="1"/>
  <c r="R30" i="32"/>
  <c r="R42" i="32" s="1"/>
  <c r="R50" i="32" s="1"/>
  <c r="Q30" i="32"/>
  <c r="Q42" i="32" s="1"/>
  <c r="Q50" i="32" s="1"/>
  <c r="P30" i="32"/>
  <c r="P42" i="32" s="1"/>
  <c r="P50" i="32" s="1"/>
  <c r="O30" i="32"/>
  <c r="O42" i="32" s="1"/>
  <c r="O50" i="32" s="1"/>
  <c r="N30" i="32"/>
  <c r="N42" i="32" s="1"/>
  <c r="N50" i="32" s="1"/>
  <c r="M30" i="32"/>
  <c r="M42" i="32" s="1"/>
  <c r="M50" i="32" s="1"/>
  <c r="L30" i="32"/>
  <c r="L42" i="32" s="1"/>
  <c r="L50" i="32" s="1"/>
  <c r="K30" i="32"/>
  <c r="K42" i="32" s="1"/>
  <c r="K50" i="32" s="1"/>
  <c r="C30" i="32"/>
  <c r="D30" i="32"/>
  <c r="D42" i="32" s="1"/>
  <c r="D50" i="32" s="1"/>
  <c r="E30" i="32"/>
  <c r="E42" i="32" s="1"/>
  <c r="E50" i="32" s="1"/>
  <c r="F30" i="32"/>
  <c r="F42" i="32" s="1"/>
  <c r="F50" i="32" s="1"/>
  <c r="G30" i="32"/>
  <c r="G42" i="32" s="1"/>
  <c r="G50" i="32" s="1"/>
  <c r="H30" i="32"/>
  <c r="H42" i="32" s="1"/>
  <c r="H50" i="32" s="1"/>
  <c r="I30" i="32"/>
  <c r="I42" i="32" s="1"/>
  <c r="I50" i="32" s="1"/>
  <c r="J30" i="32"/>
  <c r="J42" i="32" s="1"/>
  <c r="J50" i="32" s="1"/>
  <c r="C6" i="32"/>
  <c r="D6" i="32" s="1"/>
  <c r="BI65" i="32"/>
  <c r="BH65" i="32"/>
  <c r="BG65" i="32"/>
  <c r="BF65" i="32"/>
  <c r="BE65" i="32"/>
  <c r="BD65" i="32"/>
  <c r="BC65" i="32"/>
  <c r="BB65" i="32"/>
  <c r="BA65" i="32"/>
  <c r="AZ65" i="32"/>
  <c r="AY65" i="32"/>
  <c r="AX65" i="32"/>
  <c r="AW65" i="32"/>
  <c r="AV65" i="32"/>
  <c r="AU65" i="32"/>
  <c r="AT65" i="32"/>
  <c r="AS65" i="32"/>
  <c r="AR65" i="32"/>
  <c r="AQ65" i="32"/>
  <c r="AP65" i="32"/>
  <c r="AO65" i="32"/>
  <c r="AN65" i="32"/>
  <c r="AM65" i="32"/>
  <c r="AL65" i="32"/>
  <c r="AK65" i="32"/>
  <c r="AJ65" i="32"/>
  <c r="AI65" i="32"/>
  <c r="AH65" i="32"/>
  <c r="AG65" i="32"/>
  <c r="AF65" i="32"/>
  <c r="AE65" i="32"/>
  <c r="AD65" i="32"/>
  <c r="AC65" i="32"/>
  <c r="AB65" i="32"/>
  <c r="AA65" i="32"/>
  <c r="Z65" i="32"/>
  <c r="Y65" i="32"/>
  <c r="X65" i="32"/>
  <c r="W65" i="32"/>
  <c r="V65" i="32"/>
  <c r="U65" i="32"/>
  <c r="T65" i="32"/>
  <c r="S65" i="32"/>
  <c r="R65" i="32"/>
  <c r="Q65" i="32"/>
  <c r="P65" i="32"/>
  <c r="O65" i="32"/>
  <c r="N65" i="32"/>
  <c r="M65" i="32"/>
  <c r="L65" i="32"/>
  <c r="K65" i="32"/>
  <c r="J65" i="32"/>
  <c r="I65" i="32"/>
  <c r="H65" i="32"/>
  <c r="G65" i="32"/>
  <c r="F65" i="32"/>
  <c r="E65" i="32"/>
  <c r="D65" i="32"/>
  <c r="C65" i="32"/>
  <c r="B65" i="32"/>
  <c r="C35" i="32"/>
  <c r="D35" i="32" s="1"/>
  <c r="E35" i="32" s="1"/>
  <c r="F35" i="32" s="1"/>
  <c r="G35" i="32" s="1"/>
  <c r="H35" i="32" s="1"/>
  <c r="I35" i="32" s="1"/>
  <c r="J35" i="32" s="1"/>
  <c r="K35" i="32" s="1"/>
  <c r="L35" i="32" s="1"/>
  <c r="M35" i="32" s="1"/>
  <c r="N35" i="32" s="1"/>
  <c r="O35" i="32" s="1"/>
  <c r="P35" i="32" s="1"/>
  <c r="Q35" i="32" s="1"/>
  <c r="R35" i="32" s="1"/>
  <c r="S35" i="32" s="1"/>
  <c r="T35" i="32" s="1"/>
  <c r="U35" i="32" s="1"/>
  <c r="V35" i="32" s="1"/>
  <c r="W35" i="32" s="1"/>
  <c r="X35" i="32" s="1"/>
  <c r="Y35" i="32" s="1"/>
  <c r="Z35" i="32" s="1"/>
  <c r="AA35" i="32" s="1"/>
  <c r="AB35" i="32" s="1"/>
  <c r="AC35" i="32" s="1"/>
  <c r="AD35" i="32" s="1"/>
  <c r="AE35" i="32" s="1"/>
  <c r="AF35" i="32" s="1"/>
  <c r="AG35" i="32" s="1"/>
  <c r="AH35" i="32" s="1"/>
  <c r="AI35" i="32" s="1"/>
  <c r="AJ35" i="32" s="1"/>
  <c r="AK35" i="32" s="1"/>
  <c r="AL35" i="32" s="1"/>
  <c r="AM35" i="32" s="1"/>
  <c r="AN35" i="32" s="1"/>
  <c r="AO35" i="32" s="1"/>
  <c r="AP35" i="32" s="1"/>
  <c r="AQ35" i="32" s="1"/>
  <c r="AR35" i="32" s="1"/>
  <c r="AS35" i="32" s="1"/>
  <c r="AT35" i="32" s="1"/>
  <c r="AU35" i="32" s="1"/>
  <c r="AV35" i="32" s="1"/>
  <c r="AW35" i="32" s="1"/>
  <c r="AX35" i="32" s="1"/>
  <c r="AY35" i="32" s="1"/>
  <c r="AZ35" i="32" s="1"/>
  <c r="BA35" i="32" s="1"/>
  <c r="BB35" i="32" s="1"/>
  <c r="BC35" i="32" s="1"/>
  <c r="BD35" i="32" s="1"/>
  <c r="BE35" i="32" s="1"/>
  <c r="BF35" i="32" s="1"/>
  <c r="BG35" i="32" s="1"/>
  <c r="BH35" i="32" s="1"/>
  <c r="BI35" i="32" s="1"/>
  <c r="BJ35" i="32" s="1"/>
  <c r="BK35" i="32" s="1"/>
  <c r="BL35" i="32" s="1"/>
  <c r="BM35" i="32" s="1"/>
  <c r="BN35" i="32" s="1"/>
  <c r="BO35" i="32" s="1"/>
  <c r="BP35" i="32" s="1"/>
  <c r="BQ35" i="32" s="1"/>
  <c r="BR35" i="32" s="1"/>
  <c r="BS35" i="32" s="1"/>
  <c r="BT35" i="32" s="1"/>
  <c r="BU35" i="32" s="1"/>
  <c r="BI16" i="32"/>
  <c r="D33" i="32"/>
  <c r="E33" i="32" s="1"/>
  <c r="F33" i="32" s="1"/>
  <c r="G33" i="32" s="1"/>
  <c r="H33" i="32" s="1"/>
  <c r="I33" i="32" s="1"/>
  <c r="AW16" i="32"/>
  <c r="AK16" i="32"/>
  <c r="Y16" i="32"/>
  <c r="B18" i="32"/>
  <c r="BH16" i="32"/>
  <c r="AV16" i="32"/>
  <c r="AJ16" i="32"/>
  <c r="X16" i="32"/>
  <c r="BG16" i="32"/>
  <c r="AU16" i="32"/>
  <c r="AI16" i="32"/>
  <c r="W16" i="32"/>
  <c r="BF16" i="32"/>
  <c r="AT16" i="32"/>
  <c r="AH16" i="32"/>
  <c r="V16" i="32"/>
  <c r="BE16" i="32"/>
  <c r="AS16" i="32"/>
  <c r="AG16" i="32"/>
  <c r="U16" i="32"/>
  <c r="BD16" i="32"/>
  <c r="AR16" i="32"/>
  <c r="AF16" i="32"/>
  <c r="T16" i="32"/>
  <c r="BC16" i="32"/>
  <c r="AQ16" i="32"/>
  <c r="AE16" i="32"/>
  <c r="S16" i="32"/>
  <c r="BB16" i="32"/>
  <c r="AP16" i="32"/>
  <c r="AD16" i="32"/>
  <c r="R16" i="32"/>
  <c r="BA16" i="32"/>
  <c r="AO16" i="32"/>
  <c r="AC16" i="32"/>
  <c r="Q16" i="32"/>
  <c r="AZ16" i="32"/>
  <c r="AN16" i="32"/>
  <c r="AB16" i="32"/>
  <c r="P16" i="32"/>
  <c r="AY16" i="32"/>
  <c r="AM16" i="32"/>
  <c r="AA16" i="32"/>
  <c r="O16" i="32"/>
  <c r="AX16" i="32"/>
  <c r="AL16" i="32"/>
  <c r="Z16" i="32"/>
  <c r="N16" i="32"/>
  <c r="B40" i="32"/>
  <c r="B25" i="32"/>
  <c r="B41" i="32" s="1"/>
  <c r="B49" i="32" s="1"/>
  <c r="B30" i="32"/>
  <c r="B42" i="32" s="1"/>
  <c r="B50" i="32" s="1"/>
  <c r="B39" i="32"/>
  <c r="A49" i="32"/>
  <c r="B48" i="32"/>
  <c r="A48" i="32"/>
  <c r="A33" i="32"/>
  <c r="M16" i="32"/>
  <c r="L16" i="32"/>
  <c r="K16" i="32"/>
  <c r="J16" i="32"/>
  <c r="I16" i="32"/>
  <c r="H16" i="32"/>
  <c r="G16" i="32"/>
  <c r="F16" i="32"/>
  <c r="E16" i="32"/>
  <c r="D16" i="32"/>
  <c r="C16" i="32"/>
  <c r="A7" i="32"/>
  <c r="A6" i="32"/>
  <c r="A5" i="32"/>
  <c r="C6" i="2"/>
  <c r="BP42" i="4"/>
  <c r="BP43" i="4"/>
  <c r="BO42" i="4"/>
  <c r="BO43" i="4"/>
  <c r="BN42" i="4"/>
  <c r="BN43" i="4"/>
  <c r="BM42" i="4"/>
  <c r="BM43" i="4"/>
  <c r="BL42" i="4"/>
  <c r="BL43" i="4"/>
  <c r="BK42" i="4"/>
  <c r="BK43" i="4"/>
  <c r="BJ42" i="4"/>
  <c r="BJ43" i="4"/>
  <c r="BI42" i="4"/>
  <c r="BI43" i="4"/>
  <c r="BH42" i="4"/>
  <c r="BH43" i="4"/>
  <c r="BG42" i="4"/>
  <c r="BG43" i="4"/>
  <c r="BF42" i="4"/>
  <c r="BF43" i="4"/>
  <c r="BE42" i="4"/>
  <c r="BE43" i="4"/>
  <c r="BD42" i="4"/>
  <c r="BD43" i="4"/>
  <c r="BC42" i="4"/>
  <c r="BC43" i="4"/>
  <c r="BB42" i="4"/>
  <c r="BB43" i="4"/>
  <c r="BA42" i="4"/>
  <c r="BA43" i="4"/>
  <c r="AZ42" i="4"/>
  <c r="AZ43" i="4"/>
  <c r="AY42" i="4"/>
  <c r="AY43" i="4"/>
  <c r="AX42" i="4"/>
  <c r="AX43" i="4"/>
  <c r="AW42" i="4"/>
  <c r="AW43" i="4"/>
  <c r="AV42" i="4"/>
  <c r="AV43" i="4"/>
  <c r="AU42" i="4"/>
  <c r="AU43" i="4"/>
  <c r="AT42" i="4"/>
  <c r="AT43" i="4"/>
  <c r="AS42" i="4"/>
  <c r="AS43" i="4"/>
  <c r="AR42" i="4"/>
  <c r="AR43" i="4"/>
  <c r="AQ42" i="4"/>
  <c r="AQ43" i="4"/>
  <c r="AP42" i="4"/>
  <c r="AP43" i="4"/>
  <c r="AO42" i="4"/>
  <c r="AO43" i="4"/>
  <c r="AN42" i="4"/>
  <c r="AN43" i="4"/>
  <c r="AM42" i="4"/>
  <c r="AM43" i="4"/>
  <c r="AL42" i="4"/>
  <c r="AL43" i="4"/>
  <c r="AK42" i="4"/>
  <c r="AK43" i="4"/>
  <c r="AJ42" i="4"/>
  <c r="AJ43" i="4"/>
  <c r="AI42" i="4"/>
  <c r="AI43" i="4"/>
  <c r="AH42" i="4"/>
  <c r="AH43" i="4"/>
  <c r="AG42" i="4"/>
  <c r="AG43" i="4"/>
  <c r="AF42" i="4"/>
  <c r="AF43" i="4"/>
  <c r="AE42" i="4"/>
  <c r="AE43" i="4"/>
  <c r="AD42" i="4"/>
  <c r="AD43" i="4"/>
  <c r="AC42" i="4"/>
  <c r="AC43" i="4"/>
  <c r="AB42" i="4"/>
  <c r="AB43" i="4"/>
  <c r="AA42" i="4"/>
  <c r="AA43" i="4"/>
  <c r="Z42" i="4"/>
  <c r="Z43" i="4"/>
  <c r="Y42" i="4"/>
  <c r="Y43" i="4"/>
  <c r="X42" i="4"/>
  <c r="X43" i="4"/>
  <c r="W42" i="4"/>
  <c r="W43" i="4"/>
  <c r="V42" i="4"/>
  <c r="V43" i="4"/>
  <c r="U42" i="4"/>
  <c r="U43" i="4"/>
  <c r="T42" i="4"/>
  <c r="T43" i="4"/>
  <c r="S42" i="4"/>
  <c r="S43" i="4"/>
  <c r="R42" i="4"/>
  <c r="R43" i="4"/>
  <c r="Q42" i="4"/>
  <c r="Q43" i="4"/>
  <c r="P42" i="4"/>
  <c r="P43" i="4"/>
  <c r="O42" i="4"/>
  <c r="O43" i="4"/>
  <c r="N42" i="4"/>
  <c r="N43" i="4"/>
  <c r="M42" i="4"/>
  <c r="M43" i="4"/>
  <c r="L42" i="4"/>
  <c r="L43" i="4"/>
  <c r="K42" i="4"/>
  <c r="K43" i="4"/>
  <c r="I42" i="4"/>
  <c r="I43" i="4"/>
  <c r="J42" i="4"/>
  <c r="J43" i="4"/>
  <c r="B15" i="3"/>
  <c r="B16" i="3" s="1"/>
  <c r="C24" i="3"/>
  <c r="D24" i="3" s="1"/>
  <c r="O12" i="3"/>
  <c r="GO168" i="5"/>
  <c r="AN233" i="18" s="1"/>
  <c r="GO169" i="5"/>
  <c r="AN250" i="18" s="1"/>
  <c r="GO170" i="5"/>
  <c r="AN267" i="18" s="1"/>
  <c r="GO171" i="5"/>
  <c r="AN284" i="18" s="1"/>
  <c r="GO172" i="5"/>
  <c r="AN301" i="18" s="1"/>
  <c r="GO173" i="5"/>
  <c r="AN318" i="18" s="1"/>
  <c r="N11" i="5"/>
  <c r="O11" i="5" s="1"/>
  <c r="P11" i="5" s="1"/>
  <c r="Q11" i="5" s="1"/>
  <c r="R11" i="5" s="1"/>
  <c r="S11" i="5" s="1"/>
  <c r="T11" i="5" s="1"/>
  <c r="U11" i="5" s="1"/>
  <c r="V11" i="5" s="1"/>
  <c r="W11" i="5" s="1"/>
  <c r="X11" i="5" s="1"/>
  <c r="Y11" i="5" s="1"/>
  <c r="Z11" i="5" s="1"/>
  <c r="AA11" i="5" s="1"/>
  <c r="AB11" i="5" s="1"/>
  <c r="AC11" i="5" s="1"/>
  <c r="AD11" i="5" s="1"/>
  <c r="AE11" i="5" s="1"/>
  <c r="AF11" i="5" s="1"/>
  <c r="AG11" i="5" s="1"/>
  <c r="AH11" i="5" s="1"/>
  <c r="AI11" i="5" s="1"/>
  <c r="AJ11" i="5" s="1"/>
  <c r="AK11" i="5" s="1"/>
  <c r="AL11" i="5" s="1"/>
  <c r="AM11" i="5" s="1"/>
  <c r="AN11" i="5" s="1"/>
  <c r="AO11" i="5" s="1"/>
  <c r="AP11" i="5" s="1"/>
  <c r="AQ11" i="5" s="1"/>
  <c r="AR11" i="5" s="1"/>
  <c r="AS11" i="5" s="1"/>
  <c r="AT11" i="5" s="1"/>
  <c r="AU11" i="5" s="1"/>
  <c r="AV11" i="5" s="1"/>
  <c r="AW11" i="5" s="1"/>
  <c r="AX11" i="5" s="1"/>
  <c r="GO11" i="5" s="1"/>
  <c r="I8" i="4"/>
  <c r="GO159" i="5"/>
  <c r="AN32" i="18" s="1"/>
  <c r="GO160" i="5"/>
  <c r="AN47" i="18" s="1"/>
  <c r="B29" i="3"/>
  <c r="GO163" i="5"/>
  <c r="AN135" i="18" s="1"/>
  <c r="GO164" i="5"/>
  <c r="AN150" i="18" s="1"/>
  <c r="GO166" i="5"/>
  <c r="AN190" i="18" s="1"/>
  <c r="GO175" i="5"/>
  <c r="AN363" i="18" s="1"/>
  <c r="GO177" i="5"/>
  <c r="AN403" i="18" s="1"/>
  <c r="GP168" i="5"/>
  <c r="AO233" i="18" s="1"/>
  <c r="GP169" i="5"/>
  <c r="AO250" i="18" s="1"/>
  <c r="GP170" i="5"/>
  <c r="AO267" i="18" s="1"/>
  <c r="GP171" i="5"/>
  <c r="AO284" i="18" s="1"/>
  <c r="GP172" i="5"/>
  <c r="AO301" i="18" s="1"/>
  <c r="GP173" i="5"/>
  <c r="AO318" i="18" s="1"/>
  <c r="GP159" i="5"/>
  <c r="AO32" i="18" s="1"/>
  <c r="GP160" i="5"/>
  <c r="AO47" i="18" s="1"/>
  <c r="GP163" i="5"/>
  <c r="AO135" i="18" s="1"/>
  <c r="GP164" i="5"/>
  <c r="AO150" i="18" s="1"/>
  <c r="GP166" i="5"/>
  <c r="AO190" i="18" s="1"/>
  <c r="GP175" i="5"/>
  <c r="AO363" i="18" s="1"/>
  <c r="GP177" i="5"/>
  <c r="AO403" i="18" s="1"/>
  <c r="GQ168" i="5"/>
  <c r="AP233" i="18" s="1"/>
  <c r="GQ169" i="5"/>
  <c r="AP250" i="18" s="1"/>
  <c r="GQ170" i="5"/>
  <c r="AP267" i="18" s="1"/>
  <c r="GQ171" i="5"/>
  <c r="AP284" i="18" s="1"/>
  <c r="GQ172" i="5"/>
  <c r="AP301" i="18" s="1"/>
  <c r="GQ173" i="5"/>
  <c r="AP318" i="18" s="1"/>
  <c r="GQ159" i="5"/>
  <c r="AP32" i="18" s="1"/>
  <c r="GQ160" i="5"/>
  <c r="AP47" i="18" s="1"/>
  <c r="GQ163" i="5"/>
  <c r="AP135" i="18" s="1"/>
  <c r="GQ164" i="5"/>
  <c r="AP150" i="18" s="1"/>
  <c r="GQ166" i="5"/>
  <c r="AP190" i="18" s="1"/>
  <c r="GQ175" i="5"/>
  <c r="AP363" i="18" s="1"/>
  <c r="GQ177" i="5"/>
  <c r="AP403" i="18" s="1"/>
  <c r="GR168" i="5"/>
  <c r="AQ233" i="18" s="1"/>
  <c r="GR169" i="5"/>
  <c r="AQ250" i="18" s="1"/>
  <c r="GR170" i="5"/>
  <c r="AQ267" i="18" s="1"/>
  <c r="GR171" i="5"/>
  <c r="AQ284" i="18" s="1"/>
  <c r="GR172" i="5"/>
  <c r="AQ301" i="18" s="1"/>
  <c r="GR173" i="5"/>
  <c r="AQ318" i="18" s="1"/>
  <c r="GR159" i="5"/>
  <c r="AQ32" i="18" s="1"/>
  <c r="GR160" i="5"/>
  <c r="AQ47" i="18" s="1"/>
  <c r="GR163" i="5"/>
  <c r="AQ135" i="18" s="1"/>
  <c r="GR164" i="5"/>
  <c r="AQ150" i="18" s="1"/>
  <c r="GR166" i="5"/>
  <c r="AQ190" i="18" s="1"/>
  <c r="GR175" i="5"/>
  <c r="AQ363" i="18" s="1"/>
  <c r="GR177" i="5"/>
  <c r="AQ403" i="18" s="1"/>
  <c r="GS168" i="5"/>
  <c r="AR233" i="18" s="1"/>
  <c r="GS169" i="5"/>
  <c r="AR250" i="18" s="1"/>
  <c r="GS170" i="5"/>
  <c r="AR267" i="18" s="1"/>
  <c r="GS171" i="5"/>
  <c r="AR284" i="18" s="1"/>
  <c r="GS172" i="5"/>
  <c r="AR301" i="18" s="1"/>
  <c r="GS173" i="5"/>
  <c r="AR318" i="18" s="1"/>
  <c r="GS159" i="5"/>
  <c r="AR32" i="18" s="1"/>
  <c r="GS160" i="5"/>
  <c r="AR47" i="18" s="1"/>
  <c r="GS163" i="5"/>
  <c r="AR135" i="18" s="1"/>
  <c r="GS164" i="5"/>
  <c r="AR150" i="18" s="1"/>
  <c r="GS166" i="5"/>
  <c r="AR190" i="18" s="1"/>
  <c r="GS175" i="5"/>
  <c r="AR363" i="18" s="1"/>
  <c r="GS177" i="5"/>
  <c r="AR403" i="18" s="1"/>
  <c r="GT168" i="5"/>
  <c r="AS233" i="18" s="1"/>
  <c r="GT169" i="5"/>
  <c r="AS250" i="18" s="1"/>
  <c r="GT170" i="5"/>
  <c r="AS267" i="18" s="1"/>
  <c r="GT171" i="5"/>
  <c r="AS284" i="18" s="1"/>
  <c r="GT172" i="5"/>
  <c r="AS301" i="18" s="1"/>
  <c r="GT173" i="5"/>
  <c r="AS318" i="18" s="1"/>
  <c r="GT159" i="5"/>
  <c r="AS32" i="18" s="1"/>
  <c r="GT160" i="5"/>
  <c r="AS47" i="18" s="1"/>
  <c r="GT163" i="5"/>
  <c r="AS135" i="18" s="1"/>
  <c r="GT164" i="5"/>
  <c r="AS150" i="18" s="1"/>
  <c r="GT166" i="5"/>
  <c r="AS190" i="18" s="1"/>
  <c r="GT175" i="5"/>
  <c r="AS363" i="18" s="1"/>
  <c r="GT177" i="5"/>
  <c r="AS403" i="18" s="1"/>
  <c r="GU168" i="5"/>
  <c r="AT233" i="18" s="1"/>
  <c r="GU169" i="5"/>
  <c r="AT250" i="18" s="1"/>
  <c r="GU170" i="5"/>
  <c r="AT267" i="18" s="1"/>
  <c r="GU171" i="5"/>
  <c r="AT284" i="18" s="1"/>
  <c r="GU172" i="5"/>
  <c r="AT301" i="18" s="1"/>
  <c r="GU173" i="5"/>
  <c r="AT318" i="18" s="1"/>
  <c r="GU159" i="5"/>
  <c r="AT32" i="18" s="1"/>
  <c r="GU160" i="5"/>
  <c r="AT47" i="18" s="1"/>
  <c r="GU163" i="5"/>
  <c r="AT135" i="18" s="1"/>
  <c r="GU164" i="5"/>
  <c r="AT150" i="18" s="1"/>
  <c r="GU166" i="5"/>
  <c r="AT190" i="18" s="1"/>
  <c r="GU175" i="5"/>
  <c r="AT363" i="18" s="1"/>
  <c r="GU177" i="5"/>
  <c r="AT403" i="18" s="1"/>
  <c r="GV168" i="5"/>
  <c r="AU233" i="18" s="1"/>
  <c r="GV169" i="5"/>
  <c r="AU250" i="18" s="1"/>
  <c r="GV170" i="5"/>
  <c r="AU267" i="18" s="1"/>
  <c r="GV171" i="5"/>
  <c r="AU284" i="18" s="1"/>
  <c r="GV172" i="5"/>
  <c r="AU301" i="18" s="1"/>
  <c r="GV173" i="5"/>
  <c r="AU318" i="18" s="1"/>
  <c r="GV159" i="5"/>
  <c r="AU32" i="18" s="1"/>
  <c r="GV160" i="5"/>
  <c r="AU47" i="18" s="1"/>
  <c r="GV163" i="5"/>
  <c r="AU135" i="18" s="1"/>
  <c r="GV164" i="5"/>
  <c r="AU150" i="18" s="1"/>
  <c r="GV166" i="5"/>
  <c r="AU190" i="18" s="1"/>
  <c r="GV175" i="5"/>
  <c r="AU363" i="18" s="1"/>
  <c r="GV177" i="5"/>
  <c r="AU403" i="18" s="1"/>
  <c r="GW168" i="5"/>
  <c r="AV233" i="18" s="1"/>
  <c r="GW169" i="5"/>
  <c r="AV250" i="18" s="1"/>
  <c r="GW170" i="5"/>
  <c r="AV267" i="18" s="1"/>
  <c r="GW171" i="5"/>
  <c r="AV284" i="18" s="1"/>
  <c r="GW172" i="5"/>
  <c r="AV301" i="18" s="1"/>
  <c r="GW173" i="5"/>
  <c r="AV318" i="18" s="1"/>
  <c r="GW159" i="5"/>
  <c r="AV32" i="18" s="1"/>
  <c r="GW160" i="5"/>
  <c r="AV47" i="18" s="1"/>
  <c r="GW163" i="5"/>
  <c r="AV135" i="18" s="1"/>
  <c r="GW164" i="5"/>
  <c r="AV150" i="18" s="1"/>
  <c r="GW166" i="5"/>
  <c r="AV190" i="18" s="1"/>
  <c r="GW175" i="5"/>
  <c r="AV363" i="18" s="1"/>
  <c r="GW177" i="5"/>
  <c r="AV403" i="18" s="1"/>
  <c r="GX168" i="5"/>
  <c r="AW233" i="18" s="1"/>
  <c r="GX169" i="5"/>
  <c r="AW250" i="18" s="1"/>
  <c r="GX170" i="5"/>
  <c r="AW267" i="18" s="1"/>
  <c r="GX171" i="5"/>
  <c r="AW284" i="18" s="1"/>
  <c r="GX172" i="5"/>
  <c r="AW301" i="18" s="1"/>
  <c r="GX173" i="5"/>
  <c r="AW318" i="18" s="1"/>
  <c r="GX159" i="5"/>
  <c r="AW32" i="18" s="1"/>
  <c r="GX160" i="5"/>
  <c r="AW47" i="18" s="1"/>
  <c r="GX163" i="5"/>
  <c r="AW135" i="18" s="1"/>
  <c r="GX164" i="5"/>
  <c r="AW150" i="18" s="1"/>
  <c r="GX166" i="5"/>
  <c r="AW190" i="18" s="1"/>
  <c r="GX175" i="5"/>
  <c r="AW363" i="18" s="1"/>
  <c r="GX177" i="5"/>
  <c r="AW403" i="18" s="1"/>
  <c r="GY168" i="5"/>
  <c r="AX233" i="18" s="1"/>
  <c r="GY169" i="5"/>
  <c r="AX250" i="18" s="1"/>
  <c r="GY170" i="5"/>
  <c r="AX267" i="18" s="1"/>
  <c r="GY171" i="5"/>
  <c r="AX284" i="18" s="1"/>
  <c r="GY172" i="5"/>
  <c r="AX301" i="18" s="1"/>
  <c r="GY173" i="5"/>
  <c r="AX318" i="18" s="1"/>
  <c r="GY159" i="5"/>
  <c r="AX32" i="18" s="1"/>
  <c r="GY160" i="5"/>
  <c r="AX47" i="18" s="1"/>
  <c r="GY163" i="5"/>
  <c r="AX135" i="18" s="1"/>
  <c r="GY164" i="5"/>
  <c r="AX150" i="18" s="1"/>
  <c r="GY166" i="5"/>
  <c r="AX190" i="18" s="1"/>
  <c r="GY175" i="5"/>
  <c r="AX363" i="18" s="1"/>
  <c r="GY177" i="5"/>
  <c r="AX403" i="18" s="1"/>
  <c r="GZ168" i="5"/>
  <c r="AY233" i="18" s="1"/>
  <c r="GZ169" i="5"/>
  <c r="AY250" i="18" s="1"/>
  <c r="GZ170" i="5"/>
  <c r="AY267" i="18" s="1"/>
  <c r="GZ171" i="5"/>
  <c r="AY284" i="18" s="1"/>
  <c r="GZ172" i="5"/>
  <c r="AY301" i="18" s="1"/>
  <c r="GZ173" i="5"/>
  <c r="AY318" i="18" s="1"/>
  <c r="GZ159" i="5"/>
  <c r="AY32" i="18" s="1"/>
  <c r="GZ160" i="5"/>
  <c r="AY47" i="18" s="1"/>
  <c r="GZ163" i="5"/>
  <c r="AY135" i="18" s="1"/>
  <c r="GZ164" i="5"/>
  <c r="AY150" i="18" s="1"/>
  <c r="GZ166" i="5"/>
  <c r="AY190" i="18" s="1"/>
  <c r="GZ175" i="5"/>
  <c r="AY363" i="18" s="1"/>
  <c r="GZ177" i="5"/>
  <c r="AY403" i="18" s="1"/>
  <c r="HA168" i="5"/>
  <c r="AZ233" i="18" s="1"/>
  <c r="HA169" i="5"/>
  <c r="AZ250" i="18" s="1"/>
  <c r="HA170" i="5"/>
  <c r="AZ267" i="18" s="1"/>
  <c r="HA171" i="5"/>
  <c r="AZ284" i="18" s="1"/>
  <c r="HA172" i="5"/>
  <c r="AZ301" i="18" s="1"/>
  <c r="HA173" i="5"/>
  <c r="AZ318" i="18" s="1"/>
  <c r="HA159" i="5"/>
  <c r="AZ32" i="18" s="1"/>
  <c r="HA160" i="5"/>
  <c r="AZ47" i="18" s="1"/>
  <c r="HA163" i="5"/>
  <c r="AZ135" i="18" s="1"/>
  <c r="HA164" i="5"/>
  <c r="AZ150" i="18" s="1"/>
  <c r="HA166" i="5"/>
  <c r="AZ190" i="18" s="1"/>
  <c r="HA175" i="5"/>
  <c r="AZ363" i="18" s="1"/>
  <c r="HA177" i="5"/>
  <c r="AZ403" i="18" s="1"/>
  <c r="HB168" i="5"/>
  <c r="BA233" i="18" s="1"/>
  <c r="HB169" i="5"/>
  <c r="BA250" i="18" s="1"/>
  <c r="HB170" i="5"/>
  <c r="BA267" i="18" s="1"/>
  <c r="HB171" i="5"/>
  <c r="BA284" i="18" s="1"/>
  <c r="HB172" i="5"/>
  <c r="BA301" i="18" s="1"/>
  <c r="HB173" i="5"/>
  <c r="BA318" i="18" s="1"/>
  <c r="HB159" i="5"/>
  <c r="BA32" i="18" s="1"/>
  <c r="HB160" i="5"/>
  <c r="BA47" i="18" s="1"/>
  <c r="HB163" i="5"/>
  <c r="BA135" i="18" s="1"/>
  <c r="HB164" i="5"/>
  <c r="BA150" i="18" s="1"/>
  <c r="HB166" i="5"/>
  <c r="BA190" i="18" s="1"/>
  <c r="HB175" i="5"/>
  <c r="BA363" i="18" s="1"/>
  <c r="HB177" i="5"/>
  <c r="BA403" i="18" s="1"/>
  <c r="HC168" i="5"/>
  <c r="BB233" i="18" s="1"/>
  <c r="HC169" i="5"/>
  <c r="BB250" i="18" s="1"/>
  <c r="HC170" i="5"/>
  <c r="BB267" i="18" s="1"/>
  <c r="HC171" i="5"/>
  <c r="BB284" i="18" s="1"/>
  <c r="HC172" i="5"/>
  <c r="BB301" i="18" s="1"/>
  <c r="HC173" i="5"/>
  <c r="BB318" i="18" s="1"/>
  <c r="HC159" i="5"/>
  <c r="BB32" i="18" s="1"/>
  <c r="HC160" i="5"/>
  <c r="BB47" i="18" s="1"/>
  <c r="HC163" i="5"/>
  <c r="BB135" i="18" s="1"/>
  <c r="HC164" i="5"/>
  <c r="BB150" i="18" s="1"/>
  <c r="HC166" i="5"/>
  <c r="BB190" i="18" s="1"/>
  <c r="HC175" i="5"/>
  <c r="BB363" i="18" s="1"/>
  <c r="HC177" i="5"/>
  <c r="BB403" i="18" s="1"/>
  <c r="HD168" i="5"/>
  <c r="BC233" i="18" s="1"/>
  <c r="HD169" i="5"/>
  <c r="BC250" i="18" s="1"/>
  <c r="HD170" i="5"/>
  <c r="BC267" i="18" s="1"/>
  <c r="HD171" i="5"/>
  <c r="BC284" i="18" s="1"/>
  <c r="HD172" i="5"/>
  <c r="BC301" i="18" s="1"/>
  <c r="HD173" i="5"/>
  <c r="BC318" i="18" s="1"/>
  <c r="HD159" i="5"/>
  <c r="BC32" i="18" s="1"/>
  <c r="HD160" i="5"/>
  <c r="BC47" i="18" s="1"/>
  <c r="HD163" i="5"/>
  <c r="BC135" i="18" s="1"/>
  <c r="HD164" i="5"/>
  <c r="BC150" i="18" s="1"/>
  <c r="HD166" i="5"/>
  <c r="BC190" i="18" s="1"/>
  <c r="HD175" i="5"/>
  <c r="BC363" i="18" s="1"/>
  <c r="HD177" i="5"/>
  <c r="BC403" i="18" s="1"/>
  <c r="HE168" i="5"/>
  <c r="BD233" i="18" s="1"/>
  <c r="HE169" i="5"/>
  <c r="BD250" i="18" s="1"/>
  <c r="HE170" i="5"/>
  <c r="BD267" i="18" s="1"/>
  <c r="HE171" i="5"/>
  <c r="BD284" i="18" s="1"/>
  <c r="HE172" i="5"/>
  <c r="BD301" i="18" s="1"/>
  <c r="HE173" i="5"/>
  <c r="BD318" i="18" s="1"/>
  <c r="HE159" i="5"/>
  <c r="BD32" i="18" s="1"/>
  <c r="HE160" i="5"/>
  <c r="BD47" i="18" s="1"/>
  <c r="HE163" i="5"/>
  <c r="BD135" i="18" s="1"/>
  <c r="HE164" i="5"/>
  <c r="BD150" i="18" s="1"/>
  <c r="HE166" i="5"/>
  <c r="BD190" i="18" s="1"/>
  <c r="HE175" i="5"/>
  <c r="BD363" i="18" s="1"/>
  <c r="HE177" i="5"/>
  <c r="BD403" i="18" s="1"/>
  <c r="HF168" i="5"/>
  <c r="BE233" i="18" s="1"/>
  <c r="HF169" i="5"/>
  <c r="BE250" i="18" s="1"/>
  <c r="HF170" i="5"/>
  <c r="BE267" i="18" s="1"/>
  <c r="HF171" i="5"/>
  <c r="BE284" i="18" s="1"/>
  <c r="HF172" i="5"/>
  <c r="BE301" i="18" s="1"/>
  <c r="HF173" i="5"/>
  <c r="BE318" i="18" s="1"/>
  <c r="HF159" i="5"/>
  <c r="BE32" i="18" s="1"/>
  <c r="HF160" i="5"/>
  <c r="BE47" i="18" s="1"/>
  <c r="HF163" i="5"/>
  <c r="BE135" i="18" s="1"/>
  <c r="HF164" i="5"/>
  <c r="BE150" i="18" s="1"/>
  <c r="HF166" i="5"/>
  <c r="BE190" i="18" s="1"/>
  <c r="HF175" i="5"/>
  <c r="BE363" i="18" s="1"/>
  <c r="HF177" i="5"/>
  <c r="BE403" i="18" s="1"/>
  <c r="HG168" i="5"/>
  <c r="BF233" i="18" s="1"/>
  <c r="HG169" i="5"/>
  <c r="BF250" i="18" s="1"/>
  <c r="HG170" i="5"/>
  <c r="BF267" i="18" s="1"/>
  <c r="HG171" i="5"/>
  <c r="BF284" i="18" s="1"/>
  <c r="HG172" i="5"/>
  <c r="BF301" i="18" s="1"/>
  <c r="HG173" i="5"/>
  <c r="BF318" i="18" s="1"/>
  <c r="HG159" i="5"/>
  <c r="BF32" i="18" s="1"/>
  <c r="HG160" i="5"/>
  <c r="BF47" i="18" s="1"/>
  <c r="HG163" i="5"/>
  <c r="BF135" i="18" s="1"/>
  <c r="HG164" i="5"/>
  <c r="BF150" i="18" s="1"/>
  <c r="HG166" i="5"/>
  <c r="BF190" i="18" s="1"/>
  <c r="HG175" i="5"/>
  <c r="BF363" i="18" s="1"/>
  <c r="HG177" i="5"/>
  <c r="BF403" i="18" s="1"/>
  <c r="HH168" i="5"/>
  <c r="BG233" i="18" s="1"/>
  <c r="HH169" i="5"/>
  <c r="BG250" i="18" s="1"/>
  <c r="HH170" i="5"/>
  <c r="BG267" i="18" s="1"/>
  <c r="HH171" i="5"/>
  <c r="BG284" i="18" s="1"/>
  <c r="HH172" i="5"/>
  <c r="BG301" i="18" s="1"/>
  <c r="HH173" i="5"/>
  <c r="BG318" i="18" s="1"/>
  <c r="HH159" i="5"/>
  <c r="BG32" i="18" s="1"/>
  <c r="HH160" i="5"/>
  <c r="BG47" i="18" s="1"/>
  <c r="HH163" i="5"/>
  <c r="BG135" i="18" s="1"/>
  <c r="HH164" i="5"/>
  <c r="BG150" i="18" s="1"/>
  <c r="HH166" i="5"/>
  <c r="BG190" i="18" s="1"/>
  <c r="HH175" i="5"/>
  <c r="BG363" i="18" s="1"/>
  <c r="HH177" i="5"/>
  <c r="BG403" i="18" s="1"/>
  <c r="HI168" i="5"/>
  <c r="BH233" i="18" s="1"/>
  <c r="HI169" i="5"/>
  <c r="BH250" i="18" s="1"/>
  <c r="HI170" i="5"/>
  <c r="BH267" i="18" s="1"/>
  <c r="HI171" i="5"/>
  <c r="BH284" i="18" s="1"/>
  <c r="HI172" i="5"/>
  <c r="BH301" i="18" s="1"/>
  <c r="HI173" i="5"/>
  <c r="BH318" i="18" s="1"/>
  <c r="HI159" i="5"/>
  <c r="BH32" i="18" s="1"/>
  <c r="HI160" i="5"/>
  <c r="BH47" i="18" s="1"/>
  <c r="HI163" i="5"/>
  <c r="BH135" i="18" s="1"/>
  <c r="HI164" i="5"/>
  <c r="BH150" i="18" s="1"/>
  <c r="HI166" i="5"/>
  <c r="BH190" i="18" s="1"/>
  <c r="HI175" i="5"/>
  <c r="BH363" i="18" s="1"/>
  <c r="HI177" i="5"/>
  <c r="BH403" i="18" s="1"/>
  <c r="HJ168" i="5"/>
  <c r="BI233" i="18" s="1"/>
  <c r="HJ169" i="5"/>
  <c r="BI250" i="18" s="1"/>
  <c r="HJ170" i="5"/>
  <c r="BI267" i="18" s="1"/>
  <c r="HJ171" i="5"/>
  <c r="BI284" i="18" s="1"/>
  <c r="HJ172" i="5"/>
  <c r="BI301" i="18" s="1"/>
  <c r="HJ173" i="5"/>
  <c r="BI318" i="18" s="1"/>
  <c r="HJ159" i="5"/>
  <c r="BI32" i="18" s="1"/>
  <c r="HJ160" i="5"/>
  <c r="BI47" i="18" s="1"/>
  <c r="HJ163" i="5"/>
  <c r="BI135" i="18" s="1"/>
  <c r="HJ164" i="5"/>
  <c r="BI150" i="18" s="1"/>
  <c r="HJ166" i="5"/>
  <c r="BI190" i="18" s="1"/>
  <c r="HJ175" i="5"/>
  <c r="BI363" i="18" s="1"/>
  <c r="HJ177" i="5"/>
  <c r="BI403" i="18" s="1"/>
  <c r="HK168" i="5"/>
  <c r="BJ233" i="18" s="1"/>
  <c r="HK169" i="5"/>
  <c r="BJ250" i="18" s="1"/>
  <c r="HK170" i="5"/>
  <c r="BJ267" i="18" s="1"/>
  <c r="HK171" i="5"/>
  <c r="BJ284" i="18" s="1"/>
  <c r="HK172" i="5"/>
  <c r="BJ301" i="18" s="1"/>
  <c r="HK173" i="5"/>
  <c r="BJ318" i="18" s="1"/>
  <c r="HK159" i="5"/>
  <c r="BJ32" i="18" s="1"/>
  <c r="HK160" i="5"/>
  <c r="BJ47" i="18" s="1"/>
  <c r="HK163" i="5"/>
  <c r="BJ135" i="18" s="1"/>
  <c r="HK164" i="5"/>
  <c r="BJ150" i="18" s="1"/>
  <c r="HK166" i="5"/>
  <c r="BJ190" i="18" s="1"/>
  <c r="HK175" i="5"/>
  <c r="BJ363" i="18" s="1"/>
  <c r="HK177" i="5"/>
  <c r="BJ403" i="18" s="1"/>
  <c r="HL168" i="5"/>
  <c r="BK233" i="18" s="1"/>
  <c r="HL169" i="5"/>
  <c r="BK250" i="18" s="1"/>
  <c r="HL170" i="5"/>
  <c r="BK267" i="18" s="1"/>
  <c r="HL171" i="5"/>
  <c r="BK284" i="18" s="1"/>
  <c r="HL172" i="5"/>
  <c r="BK301" i="18" s="1"/>
  <c r="HL173" i="5"/>
  <c r="BK318" i="18" s="1"/>
  <c r="HL159" i="5"/>
  <c r="BK32" i="18" s="1"/>
  <c r="HL160" i="5"/>
  <c r="BK47" i="18" s="1"/>
  <c r="HL163" i="5"/>
  <c r="BK135" i="18" s="1"/>
  <c r="HL164" i="5"/>
  <c r="BK150" i="18" s="1"/>
  <c r="HL166" i="5"/>
  <c r="BK190" i="18" s="1"/>
  <c r="HL175" i="5"/>
  <c r="BK363" i="18" s="1"/>
  <c r="HL177" i="5"/>
  <c r="BK403" i="18" s="1"/>
  <c r="GM168" i="5"/>
  <c r="AL233" i="18" s="1"/>
  <c r="GM169" i="5"/>
  <c r="AL250" i="18" s="1"/>
  <c r="GM170" i="5"/>
  <c r="AL267" i="18" s="1"/>
  <c r="GM171" i="5"/>
  <c r="AL284" i="18" s="1"/>
  <c r="GM172" i="5"/>
  <c r="AL301" i="18" s="1"/>
  <c r="GM173" i="5"/>
  <c r="AL318" i="18" s="1"/>
  <c r="GM159" i="5"/>
  <c r="AL32" i="18" s="1"/>
  <c r="GM160" i="5"/>
  <c r="AL47" i="18" s="1"/>
  <c r="GM163" i="5"/>
  <c r="AL135" i="18" s="1"/>
  <c r="GM164" i="5"/>
  <c r="AL150" i="18" s="1"/>
  <c r="GM166" i="5"/>
  <c r="AL190" i="18" s="1"/>
  <c r="GM175" i="5"/>
  <c r="AL363" i="18" s="1"/>
  <c r="GM177" i="5"/>
  <c r="AL403" i="18" s="1"/>
  <c r="GN168" i="5"/>
  <c r="AM233" i="18" s="1"/>
  <c r="GN169" i="5"/>
  <c r="AM250" i="18" s="1"/>
  <c r="GN170" i="5"/>
  <c r="AM267" i="18" s="1"/>
  <c r="GN171" i="5"/>
  <c r="AM284" i="18" s="1"/>
  <c r="GN172" i="5"/>
  <c r="AM301" i="18" s="1"/>
  <c r="GN173" i="5"/>
  <c r="AM318" i="18" s="1"/>
  <c r="GN159" i="5"/>
  <c r="AM32" i="18" s="1"/>
  <c r="GN160" i="5"/>
  <c r="AM47" i="18" s="1"/>
  <c r="GN163" i="5"/>
  <c r="AM135" i="18" s="1"/>
  <c r="GN164" i="5"/>
  <c r="AM150" i="18" s="1"/>
  <c r="GN166" i="5"/>
  <c r="AM190" i="18" s="1"/>
  <c r="GN175" i="5"/>
  <c r="AM363" i="18" s="1"/>
  <c r="GN177" i="5"/>
  <c r="AM403" i="18" s="1"/>
  <c r="FN175" i="5"/>
  <c r="M363" i="18" s="1"/>
  <c r="FN159" i="5"/>
  <c r="M32" i="18" s="1"/>
  <c r="FN160" i="5"/>
  <c r="M47" i="18" s="1"/>
  <c r="FN163" i="5"/>
  <c r="M135" i="18" s="1"/>
  <c r="FN164" i="5"/>
  <c r="M150" i="18" s="1"/>
  <c r="FN166" i="5"/>
  <c r="M190" i="18" s="1"/>
  <c r="FN168" i="5"/>
  <c r="M233" i="18" s="1"/>
  <c r="FN169" i="5"/>
  <c r="M250" i="18" s="1"/>
  <c r="FN170" i="5"/>
  <c r="M267" i="18" s="1"/>
  <c r="FN171" i="5"/>
  <c r="M284" i="18" s="1"/>
  <c r="FN172" i="5"/>
  <c r="M301" i="18" s="1"/>
  <c r="FN173" i="5"/>
  <c r="M318" i="18" s="1"/>
  <c r="FN177" i="5"/>
  <c r="M403" i="18" s="1"/>
  <c r="FO175" i="5"/>
  <c r="N363" i="18" s="1"/>
  <c r="FO159" i="5"/>
  <c r="N32" i="18" s="1"/>
  <c r="FO160" i="5"/>
  <c r="N47" i="18" s="1"/>
  <c r="FO163" i="5"/>
  <c r="N135" i="18" s="1"/>
  <c r="FO164" i="5"/>
  <c r="N150" i="18" s="1"/>
  <c r="FO166" i="5"/>
  <c r="N190" i="18" s="1"/>
  <c r="FO168" i="5"/>
  <c r="N233" i="18" s="1"/>
  <c r="FO169" i="5"/>
  <c r="N250" i="18" s="1"/>
  <c r="FO170" i="5"/>
  <c r="N267" i="18" s="1"/>
  <c r="FO171" i="5"/>
  <c r="N284" i="18" s="1"/>
  <c r="FO172" i="5"/>
  <c r="N301" i="18" s="1"/>
  <c r="FO173" i="5"/>
  <c r="N318" i="18" s="1"/>
  <c r="FO177" i="5"/>
  <c r="N403" i="18" s="1"/>
  <c r="FP175" i="5"/>
  <c r="O363" i="18" s="1"/>
  <c r="FP159" i="5"/>
  <c r="O32" i="18" s="1"/>
  <c r="FP160" i="5"/>
  <c r="O47" i="18" s="1"/>
  <c r="FP163" i="5"/>
  <c r="O135" i="18" s="1"/>
  <c r="FP164" i="5"/>
  <c r="O150" i="18" s="1"/>
  <c r="FP166" i="5"/>
  <c r="O190" i="18" s="1"/>
  <c r="FP168" i="5"/>
  <c r="O233" i="18" s="1"/>
  <c r="FP169" i="5"/>
  <c r="O250" i="18" s="1"/>
  <c r="FP170" i="5"/>
  <c r="O267" i="18" s="1"/>
  <c r="FP171" i="5"/>
  <c r="O284" i="18" s="1"/>
  <c r="FP172" i="5"/>
  <c r="O301" i="18" s="1"/>
  <c r="FP173" i="5"/>
  <c r="O318" i="18" s="1"/>
  <c r="FP177" i="5"/>
  <c r="O403" i="18" s="1"/>
  <c r="C19" i="3"/>
  <c r="D19" i="3" s="1"/>
  <c r="E19" i="3" s="1"/>
  <c r="F19" i="3" s="1"/>
  <c r="G19" i="3" s="1"/>
  <c r="P12" i="3"/>
  <c r="Q12" i="3"/>
  <c r="R12" i="3"/>
  <c r="S12" i="3"/>
  <c r="T12" i="3"/>
  <c r="U12" i="3"/>
  <c r="V12" i="3"/>
  <c r="W12" i="3"/>
  <c r="X12" i="3"/>
  <c r="Y12" i="3"/>
  <c r="Z12" i="3"/>
  <c r="AA12" i="3"/>
  <c r="AB12" i="3"/>
  <c r="AC12" i="3"/>
  <c r="AD12" i="3"/>
  <c r="AE12" i="3"/>
  <c r="AF12" i="3"/>
  <c r="AG12" i="3"/>
  <c r="AH12" i="3"/>
  <c r="AJ12" i="3"/>
  <c r="AK12" i="3"/>
  <c r="AL12" i="3"/>
  <c r="AM12" i="3"/>
  <c r="AN12" i="3"/>
  <c r="AQ12" i="3"/>
  <c r="AR12" i="3"/>
  <c r="AS12" i="3"/>
  <c r="AT12" i="3"/>
  <c r="AU12" i="3"/>
  <c r="AV12" i="3"/>
  <c r="AW12" i="3"/>
  <c r="AX12" i="3"/>
  <c r="AY12" i="3"/>
  <c r="AZ12" i="3"/>
  <c r="BA12" i="3"/>
  <c r="BB12" i="3"/>
  <c r="BC12" i="3"/>
  <c r="BD12" i="3"/>
  <c r="BE12" i="3"/>
  <c r="BF12" i="3"/>
  <c r="B15" i="16"/>
  <c r="B16" i="16" s="1"/>
  <c r="C13" i="16" s="1"/>
  <c r="C19" i="16"/>
  <c r="D19" i="16" s="1"/>
  <c r="E19" i="16" s="1"/>
  <c r="F19" i="16" s="1"/>
  <c r="G19" i="16" s="1"/>
  <c r="H19" i="16" s="1"/>
  <c r="I19" i="16" s="1"/>
  <c r="J19" i="16" s="1"/>
  <c r="K19" i="16" s="1"/>
  <c r="L19" i="16" s="1"/>
  <c r="M19" i="16" s="1"/>
  <c r="N19" i="16" s="1"/>
  <c r="O19" i="16" s="1"/>
  <c r="P19" i="16" s="1"/>
  <c r="Q19" i="16" s="1"/>
  <c r="R19" i="16" s="1"/>
  <c r="S19" i="16" s="1"/>
  <c r="T19" i="16" s="1"/>
  <c r="U19" i="16" s="1"/>
  <c r="V19" i="16" s="1"/>
  <c r="O12" i="16"/>
  <c r="P12" i="16"/>
  <c r="Q12" i="16"/>
  <c r="R12" i="16"/>
  <c r="S12" i="16"/>
  <c r="T12" i="16"/>
  <c r="U12" i="16"/>
  <c r="V12" i="16"/>
  <c r="W12" i="16"/>
  <c r="X12" i="16"/>
  <c r="Y12" i="16"/>
  <c r="AA12" i="16"/>
  <c r="AB12" i="16"/>
  <c r="AC12" i="16"/>
  <c r="AD12" i="16"/>
  <c r="AE12" i="16"/>
  <c r="AF12" i="16"/>
  <c r="AG12" i="16"/>
  <c r="AH12" i="16"/>
  <c r="AI12" i="16"/>
  <c r="AJ12" i="16"/>
  <c r="AK12" i="16"/>
  <c r="AL12" i="16"/>
  <c r="AM12" i="16"/>
  <c r="AN12" i="16"/>
  <c r="AP12" i="16"/>
  <c r="AQ12" i="16"/>
  <c r="AR12" i="16"/>
  <c r="AS12" i="16"/>
  <c r="AT12" i="16"/>
  <c r="AU12" i="16"/>
  <c r="AV12" i="16"/>
  <c r="AW12" i="16"/>
  <c r="AX12" i="16"/>
  <c r="AY12" i="16"/>
  <c r="AZ12" i="16"/>
  <c r="BA12" i="16"/>
  <c r="BB12" i="16"/>
  <c r="BC12" i="16"/>
  <c r="BD12" i="16"/>
  <c r="BE12" i="16"/>
  <c r="BF12" i="16"/>
  <c r="BG12" i="16"/>
  <c r="BH12" i="16"/>
  <c r="BI12" i="16"/>
  <c r="C23" i="3"/>
  <c r="D23" i="3" s="1"/>
  <c r="B29" i="16"/>
  <c r="C23" i="16"/>
  <c r="C29" i="16" s="1"/>
  <c r="C24" i="16"/>
  <c r="D24" i="16" s="1"/>
  <c r="E24" i="16" s="1"/>
  <c r="F24" i="16" s="1"/>
  <c r="G24" i="16" s="1"/>
  <c r="H24" i="16" s="1"/>
  <c r="I24" i="16" s="1"/>
  <c r="J24" i="16" s="1"/>
  <c r="K24" i="16" s="1"/>
  <c r="L24" i="16" s="1"/>
  <c r="M24" i="16" s="1"/>
  <c r="N24" i="16" s="1"/>
  <c r="GL159" i="5"/>
  <c r="AK32" i="18" s="1"/>
  <c r="GL160" i="5"/>
  <c r="AK47" i="18" s="1"/>
  <c r="GL166" i="5"/>
  <c r="AK190" i="18" s="1"/>
  <c r="GL168" i="5"/>
  <c r="AK233" i="18" s="1"/>
  <c r="GL169" i="5"/>
  <c r="AK250" i="18" s="1"/>
  <c r="GL170" i="5"/>
  <c r="AK267" i="18" s="1"/>
  <c r="GL171" i="5"/>
  <c r="AK284" i="18" s="1"/>
  <c r="GL172" i="5"/>
  <c r="AK301" i="18" s="1"/>
  <c r="GL173" i="5"/>
  <c r="AK318" i="18" s="1"/>
  <c r="GL163" i="5"/>
  <c r="AK135" i="18" s="1"/>
  <c r="GL164" i="5"/>
  <c r="AK150" i="18" s="1"/>
  <c r="GK159" i="5"/>
  <c r="AJ32" i="18" s="1"/>
  <c r="GK160" i="5"/>
  <c r="AJ47" i="18" s="1"/>
  <c r="GK166" i="5"/>
  <c r="AJ190" i="18" s="1"/>
  <c r="GK168" i="5"/>
  <c r="AJ233" i="18" s="1"/>
  <c r="GK169" i="5"/>
  <c r="AJ250" i="18" s="1"/>
  <c r="GK170" i="5"/>
  <c r="AJ267" i="18" s="1"/>
  <c r="GK171" i="5"/>
  <c r="AJ284" i="18" s="1"/>
  <c r="GK172" i="5"/>
  <c r="AJ301" i="18" s="1"/>
  <c r="GK173" i="5"/>
  <c r="AJ318" i="18" s="1"/>
  <c r="GK163" i="5"/>
  <c r="AJ135" i="18" s="1"/>
  <c r="GK164" i="5"/>
  <c r="AJ150" i="18" s="1"/>
  <c r="GJ159" i="5"/>
  <c r="AI32" i="18" s="1"/>
  <c r="GJ160" i="5"/>
  <c r="AI47" i="18" s="1"/>
  <c r="GJ166" i="5"/>
  <c r="AI190" i="18" s="1"/>
  <c r="GJ168" i="5"/>
  <c r="AI233" i="18" s="1"/>
  <c r="GJ169" i="5"/>
  <c r="AI250" i="18" s="1"/>
  <c r="GJ170" i="5"/>
  <c r="AI267" i="18" s="1"/>
  <c r="GJ171" i="5"/>
  <c r="AI284" i="18" s="1"/>
  <c r="GJ172" i="5"/>
  <c r="AI301" i="18" s="1"/>
  <c r="GJ173" i="5"/>
  <c r="AI318" i="18" s="1"/>
  <c r="GJ163" i="5"/>
  <c r="AI135" i="18" s="1"/>
  <c r="GJ164" i="5"/>
  <c r="AI150" i="18" s="1"/>
  <c r="GI159" i="5"/>
  <c r="AH32" i="18" s="1"/>
  <c r="GI160" i="5"/>
  <c r="AH47" i="18" s="1"/>
  <c r="GI166" i="5"/>
  <c r="AH190" i="18" s="1"/>
  <c r="GI168" i="5"/>
  <c r="AH233" i="18" s="1"/>
  <c r="GI169" i="5"/>
  <c r="AH250" i="18" s="1"/>
  <c r="GI170" i="5"/>
  <c r="AH267" i="18" s="1"/>
  <c r="GI171" i="5"/>
  <c r="AH284" i="18" s="1"/>
  <c r="GI172" i="5"/>
  <c r="AH301" i="18" s="1"/>
  <c r="GI173" i="5"/>
  <c r="AH318" i="18" s="1"/>
  <c r="GI163" i="5"/>
  <c r="AH135" i="18" s="1"/>
  <c r="GI164" i="5"/>
  <c r="AH150" i="18" s="1"/>
  <c r="GH159" i="5"/>
  <c r="AG32" i="18" s="1"/>
  <c r="GH160" i="5"/>
  <c r="AG47" i="18" s="1"/>
  <c r="GH166" i="5"/>
  <c r="AG190" i="18" s="1"/>
  <c r="GH168" i="5"/>
  <c r="AG233" i="18" s="1"/>
  <c r="GH169" i="5"/>
  <c r="AG250" i="18" s="1"/>
  <c r="GH170" i="5"/>
  <c r="AG267" i="18" s="1"/>
  <c r="GH171" i="5"/>
  <c r="AG284" i="18" s="1"/>
  <c r="GH172" i="5"/>
  <c r="AG301" i="18" s="1"/>
  <c r="GH173" i="5"/>
  <c r="AG318" i="18" s="1"/>
  <c r="GH163" i="5"/>
  <c r="AG135" i="18" s="1"/>
  <c r="GH164" i="5"/>
  <c r="AG150" i="18" s="1"/>
  <c r="GG159" i="5"/>
  <c r="AF32" i="18" s="1"/>
  <c r="GG160" i="5"/>
  <c r="AF47" i="18" s="1"/>
  <c r="GG166" i="5"/>
  <c r="AF190" i="18" s="1"/>
  <c r="GG168" i="5"/>
  <c r="AF233" i="18" s="1"/>
  <c r="GG169" i="5"/>
  <c r="AF250" i="18" s="1"/>
  <c r="GG170" i="5"/>
  <c r="AF267" i="18" s="1"/>
  <c r="GG171" i="5"/>
  <c r="AF284" i="18" s="1"/>
  <c r="GG172" i="5"/>
  <c r="AF301" i="18" s="1"/>
  <c r="GG173" i="5"/>
  <c r="AF318" i="18" s="1"/>
  <c r="GG163" i="5"/>
  <c r="AF135" i="18" s="1"/>
  <c r="GG164" i="5"/>
  <c r="AF150" i="18" s="1"/>
  <c r="GF159" i="5"/>
  <c r="AE32" i="18" s="1"/>
  <c r="GF160" i="5"/>
  <c r="AE47" i="18" s="1"/>
  <c r="GF166" i="5"/>
  <c r="AE190" i="18" s="1"/>
  <c r="GF168" i="5"/>
  <c r="AE233" i="18" s="1"/>
  <c r="GF169" i="5"/>
  <c r="AE250" i="18" s="1"/>
  <c r="GF170" i="5"/>
  <c r="AE267" i="18" s="1"/>
  <c r="GF171" i="5"/>
  <c r="AE284" i="18" s="1"/>
  <c r="GF172" i="5"/>
  <c r="AE301" i="18" s="1"/>
  <c r="GF173" i="5"/>
  <c r="AE318" i="18" s="1"/>
  <c r="GF163" i="5"/>
  <c r="AE135" i="18" s="1"/>
  <c r="GF164" i="5"/>
  <c r="AE150" i="18" s="1"/>
  <c r="GE159" i="5"/>
  <c r="AD32" i="18" s="1"/>
  <c r="GE160" i="5"/>
  <c r="AD47" i="18" s="1"/>
  <c r="GE166" i="5"/>
  <c r="AD190" i="18" s="1"/>
  <c r="GE168" i="5"/>
  <c r="AD233" i="18" s="1"/>
  <c r="GE169" i="5"/>
  <c r="AD250" i="18" s="1"/>
  <c r="GE170" i="5"/>
  <c r="AD267" i="18" s="1"/>
  <c r="GE171" i="5"/>
  <c r="AD284" i="18" s="1"/>
  <c r="GE172" i="5"/>
  <c r="AD301" i="18" s="1"/>
  <c r="GE173" i="5"/>
  <c r="AD318" i="18" s="1"/>
  <c r="GE163" i="5"/>
  <c r="AD135" i="18" s="1"/>
  <c r="GE164" i="5"/>
  <c r="AD150" i="18" s="1"/>
  <c r="GD159" i="5"/>
  <c r="AC32" i="18" s="1"/>
  <c r="GD160" i="5"/>
  <c r="AC47" i="18" s="1"/>
  <c r="GD166" i="5"/>
  <c r="AC190" i="18" s="1"/>
  <c r="GD168" i="5"/>
  <c r="AC233" i="18" s="1"/>
  <c r="GD169" i="5"/>
  <c r="AC250" i="18" s="1"/>
  <c r="GD170" i="5"/>
  <c r="AC267" i="18" s="1"/>
  <c r="GD171" i="5"/>
  <c r="AC284" i="18" s="1"/>
  <c r="GD172" i="5"/>
  <c r="AC301" i="18" s="1"/>
  <c r="GD173" i="5"/>
  <c r="AC318" i="18" s="1"/>
  <c r="GD163" i="5"/>
  <c r="AC135" i="18" s="1"/>
  <c r="GD164" i="5"/>
  <c r="AC150" i="18" s="1"/>
  <c r="GC159" i="5"/>
  <c r="AB32" i="18" s="1"/>
  <c r="GC160" i="5"/>
  <c r="AB47" i="18" s="1"/>
  <c r="GC166" i="5"/>
  <c r="AB190" i="18" s="1"/>
  <c r="GC168" i="5"/>
  <c r="AB233" i="18" s="1"/>
  <c r="GC169" i="5"/>
  <c r="AB250" i="18" s="1"/>
  <c r="GC170" i="5"/>
  <c r="AB267" i="18" s="1"/>
  <c r="GC171" i="5"/>
  <c r="AB284" i="18" s="1"/>
  <c r="GC172" i="5"/>
  <c r="AB301" i="18" s="1"/>
  <c r="GC173" i="5"/>
  <c r="AB318" i="18" s="1"/>
  <c r="GC163" i="5"/>
  <c r="AB135" i="18" s="1"/>
  <c r="GC164" i="5"/>
  <c r="AB150" i="18" s="1"/>
  <c r="GB159" i="5"/>
  <c r="AA32" i="18" s="1"/>
  <c r="GB160" i="5"/>
  <c r="AA47" i="18" s="1"/>
  <c r="GB166" i="5"/>
  <c r="AA190" i="18" s="1"/>
  <c r="GB168" i="5"/>
  <c r="AA233" i="18" s="1"/>
  <c r="GB169" i="5"/>
  <c r="AA250" i="18" s="1"/>
  <c r="GB170" i="5"/>
  <c r="AA267" i="18" s="1"/>
  <c r="GB171" i="5"/>
  <c r="AA284" i="18" s="1"/>
  <c r="GB172" i="5"/>
  <c r="AA301" i="18" s="1"/>
  <c r="GB173" i="5"/>
  <c r="AA318" i="18" s="1"/>
  <c r="GB163" i="5"/>
  <c r="AA135" i="18" s="1"/>
  <c r="GB164" i="5"/>
  <c r="AA150" i="18" s="1"/>
  <c r="GA159" i="5"/>
  <c r="Z32" i="18" s="1"/>
  <c r="GA160" i="5"/>
  <c r="Z47" i="18" s="1"/>
  <c r="GA166" i="5"/>
  <c r="Z190" i="18" s="1"/>
  <c r="GA168" i="5"/>
  <c r="Z233" i="18" s="1"/>
  <c r="GA169" i="5"/>
  <c r="Z250" i="18" s="1"/>
  <c r="GA170" i="5"/>
  <c r="Z267" i="18" s="1"/>
  <c r="GA171" i="5"/>
  <c r="Z284" i="18" s="1"/>
  <c r="GA172" i="5"/>
  <c r="Z301" i="18" s="1"/>
  <c r="GA173" i="5"/>
  <c r="Z318" i="18" s="1"/>
  <c r="GA163" i="5"/>
  <c r="Z135" i="18" s="1"/>
  <c r="GA164" i="5"/>
  <c r="Z150" i="18" s="1"/>
  <c r="FZ159" i="5"/>
  <c r="Y32" i="18" s="1"/>
  <c r="FZ160" i="5"/>
  <c r="Y47" i="18" s="1"/>
  <c r="FZ166" i="5"/>
  <c r="Y190" i="18" s="1"/>
  <c r="FZ168" i="5"/>
  <c r="Y233" i="18" s="1"/>
  <c r="FZ169" i="5"/>
  <c r="Y250" i="18" s="1"/>
  <c r="FZ170" i="5"/>
  <c r="Y267" i="18" s="1"/>
  <c r="FZ171" i="5"/>
  <c r="Y284" i="18" s="1"/>
  <c r="FZ172" i="5"/>
  <c r="Y301" i="18" s="1"/>
  <c r="FZ173" i="5"/>
  <c r="Y318" i="18" s="1"/>
  <c r="FZ163" i="5"/>
  <c r="Y135" i="18" s="1"/>
  <c r="FZ164" i="5"/>
  <c r="Y150" i="18" s="1"/>
  <c r="FY159" i="5"/>
  <c r="X32" i="18" s="1"/>
  <c r="FY160" i="5"/>
  <c r="X47" i="18" s="1"/>
  <c r="FY166" i="5"/>
  <c r="X190" i="18" s="1"/>
  <c r="FY168" i="5"/>
  <c r="X233" i="18" s="1"/>
  <c r="FY169" i="5"/>
  <c r="X250" i="18" s="1"/>
  <c r="FY170" i="5"/>
  <c r="X267" i="18" s="1"/>
  <c r="FY171" i="5"/>
  <c r="X284" i="18" s="1"/>
  <c r="FY172" i="5"/>
  <c r="X301" i="18" s="1"/>
  <c r="FY173" i="5"/>
  <c r="X318" i="18" s="1"/>
  <c r="FY163" i="5"/>
  <c r="X135" i="18" s="1"/>
  <c r="FY164" i="5"/>
  <c r="X150" i="18" s="1"/>
  <c r="FX159" i="5"/>
  <c r="W32" i="18" s="1"/>
  <c r="FX160" i="5"/>
  <c r="W47" i="18" s="1"/>
  <c r="FX166" i="5"/>
  <c r="W190" i="18" s="1"/>
  <c r="FX168" i="5"/>
  <c r="W233" i="18" s="1"/>
  <c r="FX169" i="5"/>
  <c r="W250" i="18" s="1"/>
  <c r="FX170" i="5"/>
  <c r="W267" i="18" s="1"/>
  <c r="FX171" i="5"/>
  <c r="W284" i="18" s="1"/>
  <c r="FX172" i="5"/>
  <c r="W301" i="18" s="1"/>
  <c r="FX173" i="5"/>
  <c r="W318" i="18" s="1"/>
  <c r="FX163" i="5"/>
  <c r="W135" i="18" s="1"/>
  <c r="FX164" i="5"/>
  <c r="W150" i="18" s="1"/>
  <c r="FW159" i="5"/>
  <c r="V32" i="18" s="1"/>
  <c r="FW160" i="5"/>
  <c r="V47" i="18" s="1"/>
  <c r="FW166" i="5"/>
  <c r="V190" i="18" s="1"/>
  <c r="FW168" i="5"/>
  <c r="V233" i="18" s="1"/>
  <c r="FW169" i="5"/>
  <c r="V250" i="18" s="1"/>
  <c r="FW170" i="5"/>
  <c r="V267" i="18" s="1"/>
  <c r="FW171" i="5"/>
  <c r="V284" i="18" s="1"/>
  <c r="FW172" i="5"/>
  <c r="V301" i="18" s="1"/>
  <c r="FW173" i="5"/>
  <c r="V318" i="18" s="1"/>
  <c r="FW163" i="5"/>
  <c r="V135" i="18" s="1"/>
  <c r="FW164" i="5"/>
  <c r="V150" i="18" s="1"/>
  <c r="FV159" i="5"/>
  <c r="U32" i="18" s="1"/>
  <c r="FV160" i="5"/>
  <c r="U47" i="18" s="1"/>
  <c r="FV166" i="5"/>
  <c r="U190" i="18" s="1"/>
  <c r="FV168" i="5"/>
  <c r="U233" i="18" s="1"/>
  <c r="FV169" i="5"/>
  <c r="U250" i="18" s="1"/>
  <c r="FV170" i="5"/>
  <c r="U267" i="18" s="1"/>
  <c r="FV171" i="5"/>
  <c r="U284" i="18" s="1"/>
  <c r="FV172" i="5"/>
  <c r="U301" i="18" s="1"/>
  <c r="FV173" i="5"/>
  <c r="U318" i="18" s="1"/>
  <c r="FV163" i="5"/>
  <c r="U135" i="18" s="1"/>
  <c r="FV164" i="5"/>
  <c r="U150" i="18" s="1"/>
  <c r="FU159" i="5"/>
  <c r="T32" i="18" s="1"/>
  <c r="FU160" i="5"/>
  <c r="T47" i="18" s="1"/>
  <c r="FU166" i="5"/>
  <c r="T190" i="18" s="1"/>
  <c r="FU168" i="5"/>
  <c r="T233" i="18" s="1"/>
  <c r="FU169" i="5"/>
  <c r="T250" i="18" s="1"/>
  <c r="FU170" i="5"/>
  <c r="T267" i="18" s="1"/>
  <c r="FU171" i="5"/>
  <c r="T284" i="18" s="1"/>
  <c r="FU172" i="5"/>
  <c r="T301" i="18" s="1"/>
  <c r="FU173" i="5"/>
  <c r="T318" i="18" s="1"/>
  <c r="FU163" i="5"/>
  <c r="T135" i="18" s="1"/>
  <c r="FU164" i="5"/>
  <c r="T150" i="18" s="1"/>
  <c r="FT159" i="5"/>
  <c r="S32" i="18" s="1"/>
  <c r="FT160" i="5"/>
  <c r="S47" i="18" s="1"/>
  <c r="FT166" i="5"/>
  <c r="S190" i="18" s="1"/>
  <c r="FT168" i="5"/>
  <c r="S233" i="18" s="1"/>
  <c r="FT169" i="5"/>
  <c r="S250" i="18" s="1"/>
  <c r="FT170" i="5"/>
  <c r="S267" i="18" s="1"/>
  <c r="FT171" i="5"/>
  <c r="S284" i="18" s="1"/>
  <c r="FT172" i="5"/>
  <c r="S301" i="18" s="1"/>
  <c r="FT173" i="5"/>
  <c r="S318" i="18" s="1"/>
  <c r="FT163" i="5"/>
  <c r="S135" i="18" s="1"/>
  <c r="FT164" i="5"/>
  <c r="S150" i="18" s="1"/>
  <c r="FS159" i="5"/>
  <c r="R32" i="18" s="1"/>
  <c r="FS160" i="5"/>
  <c r="R47" i="18" s="1"/>
  <c r="FS166" i="5"/>
  <c r="R190" i="18" s="1"/>
  <c r="FS168" i="5"/>
  <c r="R233" i="18" s="1"/>
  <c r="FS169" i="5"/>
  <c r="R250" i="18" s="1"/>
  <c r="FS170" i="5"/>
  <c r="R267" i="18" s="1"/>
  <c r="FS171" i="5"/>
  <c r="R284" i="18" s="1"/>
  <c r="FS172" i="5"/>
  <c r="R301" i="18" s="1"/>
  <c r="FS173" i="5"/>
  <c r="R318" i="18" s="1"/>
  <c r="FS163" i="5"/>
  <c r="R135" i="18" s="1"/>
  <c r="FS164" i="5"/>
  <c r="R150" i="18" s="1"/>
  <c r="FR159" i="5"/>
  <c r="Q32" i="18" s="1"/>
  <c r="FR160" i="5"/>
  <c r="Q47" i="18" s="1"/>
  <c r="FR166" i="5"/>
  <c r="Q190" i="18" s="1"/>
  <c r="FR168" i="5"/>
  <c r="Q233" i="18" s="1"/>
  <c r="FR169" i="5"/>
  <c r="Q250" i="18" s="1"/>
  <c r="FR170" i="5"/>
  <c r="Q267" i="18" s="1"/>
  <c r="FR171" i="5"/>
  <c r="Q284" i="18" s="1"/>
  <c r="FR172" i="5"/>
  <c r="Q301" i="18" s="1"/>
  <c r="FR173" i="5"/>
  <c r="Q318" i="18" s="1"/>
  <c r="FR163" i="5"/>
  <c r="Q135" i="18" s="1"/>
  <c r="FR164" i="5"/>
  <c r="Q150" i="18" s="1"/>
  <c r="FQ159" i="5"/>
  <c r="P32" i="18" s="1"/>
  <c r="FQ160" i="5"/>
  <c r="P47" i="18" s="1"/>
  <c r="FQ166" i="5"/>
  <c r="P190" i="18" s="1"/>
  <c r="FQ168" i="5"/>
  <c r="P233" i="18" s="1"/>
  <c r="FQ169" i="5"/>
  <c r="P250" i="18" s="1"/>
  <c r="FQ170" i="5"/>
  <c r="P267" i="18" s="1"/>
  <c r="FQ171" i="5"/>
  <c r="P284" i="18" s="1"/>
  <c r="FQ172" i="5"/>
  <c r="P301" i="18" s="1"/>
  <c r="FQ173" i="5"/>
  <c r="P318" i="18" s="1"/>
  <c r="FQ163" i="5"/>
  <c r="P135" i="18" s="1"/>
  <c r="FQ164" i="5"/>
  <c r="P150" i="18" s="1"/>
  <c r="FG175" i="5"/>
  <c r="F363" i="18" s="1"/>
  <c r="FH159" i="5"/>
  <c r="G32" i="18" s="1"/>
  <c r="FH160" i="5"/>
  <c r="G47" i="18" s="1"/>
  <c r="FI159" i="5"/>
  <c r="H32" i="18" s="1"/>
  <c r="FI160" i="5"/>
  <c r="H47" i="18" s="1"/>
  <c r="FJ159" i="5"/>
  <c r="I32" i="18" s="1"/>
  <c r="FJ160" i="5"/>
  <c r="I47" i="18" s="1"/>
  <c r="FK159" i="5"/>
  <c r="J32" i="18" s="1"/>
  <c r="FK160" i="5"/>
  <c r="J47" i="18" s="1"/>
  <c r="FL159" i="5"/>
  <c r="K32" i="18" s="1"/>
  <c r="FL160" i="5"/>
  <c r="K47" i="18" s="1"/>
  <c r="FM159" i="5"/>
  <c r="L32" i="18" s="1"/>
  <c r="FM160" i="5"/>
  <c r="L47" i="18" s="1"/>
  <c r="FH163" i="5"/>
  <c r="G135" i="18" s="1"/>
  <c r="FH164" i="5"/>
  <c r="G150" i="18" s="1"/>
  <c r="FI163" i="5"/>
  <c r="H135" i="18" s="1"/>
  <c r="FI164" i="5"/>
  <c r="H150" i="18" s="1"/>
  <c r="FJ163" i="5"/>
  <c r="I135" i="18" s="1"/>
  <c r="FJ164" i="5"/>
  <c r="I150" i="18" s="1"/>
  <c r="FK163" i="5"/>
  <c r="J135" i="18" s="1"/>
  <c r="FK164" i="5"/>
  <c r="J150" i="18" s="1"/>
  <c r="FL163" i="5"/>
  <c r="K135" i="18" s="1"/>
  <c r="FL164" i="5"/>
  <c r="K150" i="18" s="1"/>
  <c r="FM163" i="5"/>
  <c r="L135" i="18" s="1"/>
  <c r="FM164" i="5"/>
  <c r="L150" i="18" s="1"/>
  <c r="FH166" i="5"/>
  <c r="G190" i="18" s="1"/>
  <c r="FI166" i="5"/>
  <c r="H190" i="18" s="1"/>
  <c r="FJ166" i="5"/>
  <c r="I190" i="18" s="1"/>
  <c r="FK166" i="5"/>
  <c r="J190" i="18" s="1"/>
  <c r="FL166" i="5"/>
  <c r="K190" i="18" s="1"/>
  <c r="FM166" i="5"/>
  <c r="L190" i="18" s="1"/>
  <c r="FH168" i="5"/>
  <c r="G233" i="18" s="1"/>
  <c r="FH169" i="5"/>
  <c r="G250" i="18" s="1"/>
  <c r="FH170" i="5"/>
  <c r="G267" i="18" s="1"/>
  <c r="FH171" i="5"/>
  <c r="G284" i="18" s="1"/>
  <c r="FH172" i="5"/>
  <c r="G301" i="18" s="1"/>
  <c r="FH173" i="5"/>
  <c r="G318" i="18" s="1"/>
  <c r="FI168" i="5"/>
  <c r="H233" i="18" s="1"/>
  <c r="FI169" i="5"/>
  <c r="H250" i="18" s="1"/>
  <c r="FI170" i="5"/>
  <c r="H267" i="18" s="1"/>
  <c r="FI171" i="5"/>
  <c r="H284" i="18" s="1"/>
  <c r="FI172" i="5"/>
  <c r="H301" i="18" s="1"/>
  <c r="FI173" i="5"/>
  <c r="H318" i="18" s="1"/>
  <c r="FJ168" i="5"/>
  <c r="I233" i="18" s="1"/>
  <c r="FJ169" i="5"/>
  <c r="I250" i="18" s="1"/>
  <c r="FJ170" i="5"/>
  <c r="I267" i="18" s="1"/>
  <c r="FJ171" i="5"/>
  <c r="I284" i="18" s="1"/>
  <c r="FJ172" i="5"/>
  <c r="I301" i="18" s="1"/>
  <c r="FJ173" i="5"/>
  <c r="I318" i="18" s="1"/>
  <c r="FK168" i="5"/>
  <c r="J233" i="18" s="1"/>
  <c r="FK169" i="5"/>
  <c r="J250" i="18" s="1"/>
  <c r="FK170" i="5"/>
  <c r="J267" i="18" s="1"/>
  <c r="FK171" i="5"/>
  <c r="J284" i="18" s="1"/>
  <c r="FK172" i="5"/>
  <c r="J301" i="18" s="1"/>
  <c r="FK173" i="5"/>
  <c r="J318" i="18" s="1"/>
  <c r="FL168" i="5"/>
  <c r="K233" i="18" s="1"/>
  <c r="FL169" i="5"/>
  <c r="K250" i="18" s="1"/>
  <c r="FL170" i="5"/>
  <c r="K267" i="18" s="1"/>
  <c r="FL171" i="5"/>
  <c r="K284" i="18" s="1"/>
  <c r="FL172" i="5"/>
  <c r="K301" i="18" s="1"/>
  <c r="FL173" i="5"/>
  <c r="K318" i="18" s="1"/>
  <c r="FM168" i="5"/>
  <c r="L233" i="18" s="1"/>
  <c r="FM169" i="5"/>
  <c r="L250" i="18" s="1"/>
  <c r="FM170" i="5"/>
  <c r="L267" i="18" s="1"/>
  <c r="FM171" i="5"/>
  <c r="L284" i="18" s="1"/>
  <c r="FM172" i="5"/>
  <c r="L301" i="18" s="1"/>
  <c r="FM173" i="5"/>
  <c r="L318" i="18" s="1"/>
  <c r="FH175" i="5"/>
  <c r="G363" i="18" s="1"/>
  <c r="FI175" i="5"/>
  <c r="H363" i="18" s="1"/>
  <c r="FJ175" i="5"/>
  <c r="I363" i="18" s="1"/>
  <c r="FK175" i="5"/>
  <c r="J363" i="18" s="1"/>
  <c r="FL175" i="5"/>
  <c r="K363" i="18" s="1"/>
  <c r="FM175" i="5"/>
  <c r="L363" i="18" s="1"/>
  <c r="FQ175" i="5"/>
  <c r="P363" i="18" s="1"/>
  <c r="FR175" i="5"/>
  <c r="Q363" i="18" s="1"/>
  <c r="FS175" i="5"/>
  <c r="R363" i="18" s="1"/>
  <c r="FT175" i="5"/>
  <c r="S363" i="18" s="1"/>
  <c r="FU175" i="5"/>
  <c r="T363" i="18" s="1"/>
  <c r="FV175" i="5"/>
  <c r="U363" i="18" s="1"/>
  <c r="FW175" i="5"/>
  <c r="V363" i="18" s="1"/>
  <c r="FX175" i="5"/>
  <c r="W363" i="18" s="1"/>
  <c r="FY175" i="5"/>
  <c r="X363" i="18" s="1"/>
  <c r="FZ175" i="5"/>
  <c r="Y363" i="18" s="1"/>
  <c r="GA175" i="5"/>
  <c r="Z363" i="18" s="1"/>
  <c r="GB175" i="5"/>
  <c r="AA363" i="18" s="1"/>
  <c r="GC175" i="5"/>
  <c r="AB363" i="18" s="1"/>
  <c r="GD175" i="5"/>
  <c r="AC363" i="18" s="1"/>
  <c r="GE175" i="5"/>
  <c r="AD363" i="18" s="1"/>
  <c r="GF175" i="5"/>
  <c r="AE363" i="18" s="1"/>
  <c r="GG175" i="5"/>
  <c r="AF363" i="18" s="1"/>
  <c r="GH175" i="5"/>
  <c r="AG363" i="18" s="1"/>
  <c r="GI175" i="5"/>
  <c r="AH363" i="18" s="1"/>
  <c r="GJ175" i="5"/>
  <c r="AI363" i="18" s="1"/>
  <c r="GK175" i="5"/>
  <c r="AJ363" i="18" s="1"/>
  <c r="GL175" i="5"/>
  <c r="AK363" i="18" s="1"/>
  <c r="FH177" i="5"/>
  <c r="G403" i="18" s="1"/>
  <c r="FI177" i="5"/>
  <c r="H403" i="18" s="1"/>
  <c r="FJ177" i="5"/>
  <c r="I403" i="18" s="1"/>
  <c r="FK177" i="5"/>
  <c r="J403" i="18" s="1"/>
  <c r="FL177" i="5"/>
  <c r="K403" i="18" s="1"/>
  <c r="FM177" i="5"/>
  <c r="L403" i="18" s="1"/>
  <c r="K63" i="3"/>
  <c r="K52" i="16"/>
  <c r="L63" i="3"/>
  <c r="L52" i="16"/>
  <c r="M63" i="3"/>
  <c r="M52" i="16"/>
  <c r="N63" i="3"/>
  <c r="N52" i="16"/>
  <c r="FQ177" i="5"/>
  <c r="P403" i="18" s="1"/>
  <c r="O63" i="3"/>
  <c r="O52" i="16"/>
  <c r="FR177" i="5"/>
  <c r="Q403" i="18" s="1"/>
  <c r="P63" i="3"/>
  <c r="P52" i="16"/>
  <c r="FS177" i="5"/>
  <c r="R403" i="18" s="1"/>
  <c r="Q63" i="3"/>
  <c r="Q52" i="16"/>
  <c r="FT177" i="5"/>
  <c r="S403" i="18" s="1"/>
  <c r="R63" i="3"/>
  <c r="R52" i="16"/>
  <c r="FU177" i="5"/>
  <c r="T403" i="18" s="1"/>
  <c r="S63" i="3"/>
  <c r="S52" i="16"/>
  <c r="FV177" i="5"/>
  <c r="U403" i="18" s="1"/>
  <c r="T63" i="3"/>
  <c r="T52" i="16"/>
  <c r="FW177" i="5"/>
  <c r="V403" i="18" s="1"/>
  <c r="U63" i="3"/>
  <c r="U52" i="16"/>
  <c r="FX177" i="5"/>
  <c r="W403" i="18" s="1"/>
  <c r="V63" i="3"/>
  <c r="V52" i="16"/>
  <c r="FY177" i="5"/>
  <c r="X403" i="18" s="1"/>
  <c r="W63" i="3"/>
  <c r="W52" i="16"/>
  <c r="FZ177" i="5"/>
  <c r="Y403" i="18" s="1"/>
  <c r="X63" i="3"/>
  <c r="X52" i="16"/>
  <c r="GA177" i="5"/>
  <c r="Z403" i="18" s="1"/>
  <c r="Y63" i="3"/>
  <c r="Y52" i="16"/>
  <c r="GB177" i="5"/>
  <c r="AA403" i="18" s="1"/>
  <c r="Z63" i="3"/>
  <c r="Z52" i="16"/>
  <c r="GC177" i="5"/>
  <c r="AB403" i="18" s="1"/>
  <c r="AA63" i="3"/>
  <c r="AA52" i="16"/>
  <c r="GD177" i="5"/>
  <c r="AC403" i="18" s="1"/>
  <c r="AB63" i="3"/>
  <c r="AB52" i="16"/>
  <c r="GE177" i="5"/>
  <c r="AD403" i="18" s="1"/>
  <c r="AC63" i="3"/>
  <c r="AC52" i="16"/>
  <c r="GF177" i="5"/>
  <c r="AE403" i="18" s="1"/>
  <c r="AD63" i="3"/>
  <c r="AD52" i="16"/>
  <c r="GG177" i="5"/>
  <c r="AF403" i="18" s="1"/>
  <c r="AE63" i="3"/>
  <c r="AE52" i="16"/>
  <c r="GH177" i="5"/>
  <c r="AG403" i="18" s="1"/>
  <c r="AF63" i="3"/>
  <c r="AF52" i="16"/>
  <c r="GI177" i="5"/>
  <c r="AH403" i="18" s="1"/>
  <c r="AG63" i="3"/>
  <c r="AG52" i="16"/>
  <c r="GJ177" i="5"/>
  <c r="AI403" i="18" s="1"/>
  <c r="AH63" i="3"/>
  <c r="AH52" i="16"/>
  <c r="GK177" i="5"/>
  <c r="AJ403" i="18" s="1"/>
  <c r="AI63" i="3"/>
  <c r="AI52" i="16"/>
  <c r="GL177" i="5"/>
  <c r="AK403" i="18" s="1"/>
  <c r="AJ63" i="3"/>
  <c r="AJ52" i="16"/>
  <c r="AK63" i="3"/>
  <c r="AK52" i="16"/>
  <c r="AL63" i="3"/>
  <c r="AL52" i="16"/>
  <c r="AM63" i="3"/>
  <c r="AM52" i="16"/>
  <c r="AN63" i="3"/>
  <c r="AN52" i="16"/>
  <c r="AO63" i="3"/>
  <c r="AO52" i="16"/>
  <c r="AP63" i="3"/>
  <c r="AP52" i="16"/>
  <c r="AQ63" i="3"/>
  <c r="AQ52" i="16"/>
  <c r="AR63" i="3"/>
  <c r="AR52" i="16"/>
  <c r="AS63" i="3"/>
  <c r="AS52" i="16"/>
  <c r="AT63" i="3"/>
  <c r="AT52" i="16"/>
  <c r="AU63" i="3"/>
  <c r="AU52" i="16"/>
  <c r="AV63" i="3"/>
  <c r="AV52" i="16"/>
  <c r="AW63" i="3"/>
  <c r="AW52" i="16"/>
  <c r="AX63" i="3"/>
  <c r="AX52" i="16"/>
  <c r="AY63" i="3"/>
  <c r="AY52" i="16"/>
  <c r="AZ63" i="3"/>
  <c r="AZ52" i="16"/>
  <c r="BA63" i="3"/>
  <c r="BA52" i="16"/>
  <c r="BB63" i="3"/>
  <c r="BB52" i="16"/>
  <c r="BC63" i="3"/>
  <c r="BC52" i="16"/>
  <c r="BD63" i="3"/>
  <c r="BD52" i="16"/>
  <c r="BE63" i="3"/>
  <c r="BE52" i="16"/>
  <c r="BF63" i="3"/>
  <c r="BF52" i="16"/>
  <c r="BG63" i="3"/>
  <c r="BG52" i="16"/>
  <c r="BH63" i="3"/>
  <c r="BH52" i="16"/>
  <c r="BI63" i="3"/>
  <c r="BI52" i="16"/>
  <c r="FE166" i="5"/>
  <c r="D190" i="18" s="1"/>
  <c r="FE159" i="5"/>
  <c r="D32" i="18" s="1"/>
  <c r="FE163" i="5"/>
  <c r="D135" i="18" s="1"/>
  <c r="FE164" i="5"/>
  <c r="D150" i="18" s="1"/>
  <c r="FE168" i="5"/>
  <c r="D233" i="18" s="1"/>
  <c r="FE169" i="5"/>
  <c r="D250" i="18" s="1"/>
  <c r="FE170" i="5"/>
  <c r="D267" i="18" s="1"/>
  <c r="FE171" i="5"/>
  <c r="D284" i="18" s="1"/>
  <c r="FE172" i="5"/>
  <c r="D301" i="18" s="1"/>
  <c r="FE173" i="5"/>
  <c r="D318" i="18" s="1"/>
  <c r="FE160" i="5"/>
  <c r="D47" i="18" s="1"/>
  <c r="FE175" i="5"/>
  <c r="D363" i="18" s="1"/>
  <c r="FE177" i="5"/>
  <c r="D403" i="18" s="1"/>
  <c r="FG168" i="5"/>
  <c r="F233" i="18" s="1"/>
  <c r="FG169" i="5"/>
  <c r="F250" i="18" s="1"/>
  <c r="FG170" i="5"/>
  <c r="F267" i="18" s="1"/>
  <c r="FG171" i="5"/>
  <c r="F284" i="18" s="1"/>
  <c r="FG172" i="5"/>
  <c r="F301" i="18" s="1"/>
  <c r="FG173" i="5"/>
  <c r="F318" i="18" s="1"/>
  <c r="FG159" i="5"/>
  <c r="F32" i="18" s="1"/>
  <c r="FG160" i="5"/>
  <c r="F47" i="18" s="1"/>
  <c r="FG163" i="5"/>
  <c r="F135" i="18" s="1"/>
  <c r="FG164" i="5"/>
  <c r="F150" i="18" s="1"/>
  <c r="FG166" i="5"/>
  <c r="F190" i="18" s="1"/>
  <c r="FG177" i="5"/>
  <c r="F403" i="18" s="1"/>
  <c r="FF168" i="5"/>
  <c r="E233" i="18" s="1"/>
  <c r="FF169" i="5"/>
  <c r="E250" i="18" s="1"/>
  <c r="FF170" i="5"/>
  <c r="E267" i="18" s="1"/>
  <c r="FF171" i="5"/>
  <c r="E284" i="18" s="1"/>
  <c r="FF172" i="5"/>
  <c r="E301" i="18" s="1"/>
  <c r="FF173" i="5"/>
  <c r="E318" i="18" s="1"/>
  <c r="FF159" i="5"/>
  <c r="E32" i="18" s="1"/>
  <c r="FF160" i="5"/>
  <c r="E47" i="18" s="1"/>
  <c r="FF163" i="5"/>
  <c r="E135" i="18" s="1"/>
  <c r="FF164" i="5"/>
  <c r="E150" i="18" s="1"/>
  <c r="FF166" i="5"/>
  <c r="E190" i="18" s="1"/>
  <c r="FF175" i="5"/>
  <c r="E363" i="18" s="1"/>
  <c r="FF177" i="5"/>
  <c r="E403" i="18" s="1"/>
  <c r="A95" i="15"/>
  <c r="A96" i="15"/>
  <c r="K146" i="5"/>
  <c r="A18" i="15"/>
  <c r="A48" i="15"/>
  <c r="A49" i="15"/>
  <c r="A50" i="15"/>
  <c r="A19" i="15"/>
  <c r="A20" i="15"/>
  <c r="A83" i="15"/>
  <c r="K156" i="5"/>
  <c r="FG156" i="5" s="1"/>
  <c r="B6" i="7"/>
  <c r="BX6" i="2" s="1"/>
  <c r="BS12" i="64" s="1"/>
  <c r="J52" i="16"/>
  <c r="I52" i="16"/>
  <c r="H52" i="16"/>
  <c r="G52" i="16"/>
  <c r="F52" i="16"/>
  <c r="E52" i="16"/>
  <c r="D52" i="16"/>
  <c r="C52" i="16"/>
  <c r="B52" i="16"/>
  <c r="J63" i="3"/>
  <c r="I63" i="3"/>
  <c r="H63" i="3"/>
  <c r="G63" i="3"/>
  <c r="F63" i="3"/>
  <c r="E63" i="3"/>
  <c r="D63" i="3"/>
  <c r="C63" i="3"/>
  <c r="B63" i="3"/>
  <c r="A264" i="15"/>
  <c r="B15" i="18"/>
  <c r="B16" i="18"/>
  <c r="B30" i="18"/>
  <c r="B31" i="18"/>
  <c r="B32" i="18"/>
  <c r="B45" i="18"/>
  <c r="B46" i="18"/>
  <c r="B47" i="18"/>
  <c r="B62" i="4"/>
  <c r="A66" i="4" s="1"/>
  <c r="A20" i="18"/>
  <c r="A21" i="18"/>
  <c r="A35" i="18"/>
  <c r="A36" i="18"/>
  <c r="A50" i="18"/>
  <c r="A51" i="18"/>
  <c r="A55" i="18"/>
  <c r="A56" i="18"/>
  <c r="A57" i="18"/>
  <c r="A93" i="18"/>
  <c r="A94" i="18"/>
  <c r="A113" i="18"/>
  <c r="A114" i="18"/>
  <c r="A118" i="18"/>
  <c r="A119" i="18"/>
  <c r="A120" i="18"/>
  <c r="A138" i="18"/>
  <c r="A139" i="18"/>
  <c r="A153" i="18"/>
  <c r="A154" i="18"/>
  <c r="A158" i="18"/>
  <c r="A159" i="18"/>
  <c r="A160" i="18"/>
  <c r="A178" i="18"/>
  <c r="A179" i="18"/>
  <c r="A193" i="18"/>
  <c r="A194" i="18"/>
  <c r="A198" i="18"/>
  <c r="A199" i="18"/>
  <c r="A200" i="18"/>
  <c r="A219" i="18"/>
  <c r="A220" i="18"/>
  <c r="A221" i="18"/>
  <c r="A236" i="18"/>
  <c r="A237" i="18"/>
  <c r="A238" i="18"/>
  <c r="A253" i="18"/>
  <c r="A254" i="18"/>
  <c r="A255" i="18"/>
  <c r="A270" i="18"/>
  <c r="A271" i="18"/>
  <c r="A272" i="18"/>
  <c r="A287" i="18"/>
  <c r="A288" i="18"/>
  <c r="A289" i="18"/>
  <c r="A304" i="18"/>
  <c r="A305" i="18"/>
  <c r="A306" i="18"/>
  <c r="A321" i="18"/>
  <c r="A322" i="18"/>
  <c r="A323" i="18"/>
  <c r="A330" i="18"/>
  <c r="A331" i="18"/>
  <c r="A332" i="18"/>
  <c r="A333" i="18"/>
  <c r="A371" i="18"/>
  <c r="A372" i="18"/>
  <c r="A373" i="18"/>
  <c r="A411" i="18"/>
  <c r="A412" i="18"/>
  <c r="A413" i="18"/>
  <c r="B75" i="18"/>
  <c r="B108" i="18"/>
  <c r="B109" i="18"/>
  <c r="B110" i="18"/>
  <c r="B134" i="18"/>
  <c r="B135" i="18"/>
  <c r="B148" i="18"/>
  <c r="B149" i="18"/>
  <c r="B150" i="18"/>
  <c r="B174" i="18"/>
  <c r="B175" i="18"/>
  <c r="B188" i="18"/>
  <c r="B189" i="18"/>
  <c r="B190" i="18"/>
  <c r="B37" i="16"/>
  <c r="B215" i="18"/>
  <c r="B216" i="18"/>
  <c r="B228" i="18"/>
  <c r="B231" i="18"/>
  <c r="B232" i="18"/>
  <c r="B233" i="18"/>
  <c r="B248" i="18"/>
  <c r="B249" i="18"/>
  <c r="B250" i="18"/>
  <c r="B265" i="18"/>
  <c r="B266" i="18"/>
  <c r="B267" i="18"/>
  <c r="B282" i="18"/>
  <c r="B283" i="18"/>
  <c r="B284" i="18"/>
  <c r="B299" i="18"/>
  <c r="B300" i="18"/>
  <c r="B301" i="18"/>
  <c r="B316" i="18"/>
  <c r="B317" i="18"/>
  <c r="B318" i="18"/>
  <c r="B347" i="18"/>
  <c r="B348" i="18"/>
  <c r="B361" i="18"/>
  <c r="B362" i="18"/>
  <c r="B363" i="18"/>
  <c r="D404" i="18"/>
  <c r="B387" i="18"/>
  <c r="B388" i="18"/>
  <c r="B401" i="18"/>
  <c r="B402" i="18"/>
  <c r="B403" i="18"/>
  <c r="B91" i="4"/>
  <c r="A97" i="4" s="1"/>
  <c r="B117" i="4"/>
  <c r="A127" i="4" s="1"/>
  <c r="B228" i="4"/>
  <c r="A230" i="4" s="1"/>
  <c r="B247" i="4"/>
  <c r="A252" i="4" s="1"/>
  <c r="B277" i="4"/>
  <c r="A280" i="4" s="1"/>
  <c r="B200" i="4"/>
  <c r="B308" i="4"/>
  <c r="A330" i="4" s="1"/>
  <c r="B353" i="4"/>
  <c r="A355" i="4" s="1"/>
  <c r="I105" i="4"/>
  <c r="A382" i="4"/>
  <c r="A383" i="4"/>
  <c r="A384" i="4"/>
  <c r="A385" i="4"/>
  <c r="A386" i="4"/>
  <c r="A387" i="4"/>
  <c r="A388" i="4"/>
  <c r="A389" i="4"/>
  <c r="A390" i="4"/>
  <c r="A391" i="4"/>
  <c r="A392" i="4"/>
  <c r="A393" i="4"/>
  <c r="A394" i="4"/>
  <c r="A395" i="4"/>
  <c r="A396" i="4"/>
  <c r="A397" i="4"/>
  <c r="A398" i="4"/>
  <c r="A399" i="4"/>
  <c r="A400" i="4"/>
  <c r="A401" i="4"/>
  <c r="A402" i="4"/>
  <c r="A85" i="15"/>
  <c r="A84" i="15"/>
  <c r="A266" i="15"/>
  <c r="A189" i="15"/>
  <c r="A187" i="15"/>
  <c r="A169" i="15"/>
  <c r="A167" i="15"/>
  <c r="A158" i="15"/>
  <c r="A157" i="15"/>
  <c r="A121" i="15"/>
  <c r="A111" i="15"/>
  <c r="A244" i="15"/>
  <c r="A179" i="15"/>
  <c r="E404" i="18"/>
  <c r="F404" i="18"/>
  <c r="G404" i="18"/>
  <c r="H404" i="18"/>
  <c r="I404" i="18"/>
  <c r="J404" i="18"/>
  <c r="K404" i="18"/>
  <c r="L404" i="18"/>
  <c r="M404" i="18"/>
  <c r="N404" i="18"/>
  <c r="O404" i="18"/>
  <c r="P404" i="18"/>
  <c r="Q404" i="18"/>
  <c r="R404" i="18"/>
  <c r="S404" i="18"/>
  <c r="T404" i="18"/>
  <c r="U404" i="18"/>
  <c r="V404" i="18"/>
  <c r="W404" i="18"/>
  <c r="X404" i="18"/>
  <c r="Y404" i="18"/>
  <c r="Z404" i="18"/>
  <c r="AA404" i="18"/>
  <c r="AB404" i="18"/>
  <c r="AC404" i="18"/>
  <c r="AD404" i="18"/>
  <c r="AE404" i="18"/>
  <c r="AF404" i="18"/>
  <c r="AG404" i="18"/>
  <c r="AH404" i="18"/>
  <c r="AI404" i="18"/>
  <c r="AJ404" i="18"/>
  <c r="AK404" i="18"/>
  <c r="AL404" i="18"/>
  <c r="AM404" i="18"/>
  <c r="AN404" i="18"/>
  <c r="AO404" i="18"/>
  <c r="AP404" i="18"/>
  <c r="AQ404" i="18"/>
  <c r="AR404" i="18"/>
  <c r="AS404" i="18"/>
  <c r="AT404" i="18"/>
  <c r="AU404" i="18"/>
  <c r="AV404" i="18"/>
  <c r="AW404" i="18"/>
  <c r="AX404" i="18"/>
  <c r="AY404" i="18"/>
  <c r="AZ404" i="18"/>
  <c r="BA404" i="18"/>
  <c r="BB404" i="18"/>
  <c r="BC404" i="18"/>
  <c r="BD404" i="18"/>
  <c r="BE404" i="18"/>
  <c r="BF404" i="18"/>
  <c r="BG404" i="18"/>
  <c r="BH404" i="18"/>
  <c r="BI404" i="18"/>
  <c r="BJ404" i="18"/>
  <c r="BK404" i="18"/>
  <c r="A38" i="16"/>
  <c r="A38" i="3"/>
  <c r="A265" i="15"/>
  <c r="A188" i="15"/>
  <c r="A168" i="15"/>
  <c r="A119" i="15"/>
  <c r="A120" i="15"/>
  <c r="A109" i="15"/>
  <c r="A110" i="15"/>
  <c r="A243" i="15"/>
  <c r="A242" i="15"/>
  <c r="A178" i="15"/>
  <c r="A177" i="15"/>
  <c r="Y105" i="4"/>
  <c r="Z105" i="4"/>
  <c r="AA105" i="4"/>
  <c r="AD105" i="4"/>
  <c r="BE105" i="4"/>
  <c r="BF105" i="4"/>
  <c r="BG105" i="4"/>
  <c r="BH105" i="4"/>
  <c r="J105" i="4"/>
  <c r="K105" i="4"/>
  <c r="L105" i="4"/>
  <c r="M105" i="4"/>
  <c r="N105" i="4"/>
  <c r="O105" i="4"/>
  <c r="P105" i="4"/>
  <c r="Q105" i="4"/>
  <c r="R105" i="4"/>
  <c r="S105" i="4"/>
  <c r="T105" i="4"/>
  <c r="U105" i="4"/>
  <c r="V105" i="4"/>
  <c r="W105" i="4"/>
  <c r="X105" i="4"/>
  <c r="AB105" i="4"/>
  <c r="AC105" i="4"/>
  <c r="AE105" i="4"/>
  <c r="AF105" i="4"/>
  <c r="AG105" i="4"/>
  <c r="AH105" i="4"/>
  <c r="AI105" i="4"/>
  <c r="AJ105" i="4"/>
  <c r="AK105" i="4"/>
  <c r="AL105" i="4"/>
  <c r="AM105" i="4"/>
  <c r="AN105" i="4"/>
  <c r="AO105" i="4"/>
  <c r="AP105" i="4"/>
  <c r="AQ105" i="4"/>
  <c r="AR105" i="4"/>
  <c r="AS105" i="4"/>
  <c r="AT105" i="4"/>
  <c r="AU105" i="4"/>
  <c r="AV105" i="4"/>
  <c r="AW105" i="4"/>
  <c r="AX105" i="4"/>
  <c r="AY105" i="4"/>
  <c r="AZ105" i="4"/>
  <c r="BA105" i="4"/>
  <c r="BB105" i="4"/>
  <c r="BC105" i="4"/>
  <c r="BD105" i="4"/>
  <c r="BI105" i="4"/>
  <c r="BJ105" i="4"/>
  <c r="BK105" i="4"/>
  <c r="BL105" i="4"/>
  <c r="BM105" i="4"/>
  <c r="BN105" i="4"/>
  <c r="BO105" i="4"/>
  <c r="BP105" i="4"/>
  <c r="A25" i="2"/>
  <c r="A22" i="2"/>
  <c r="A21" i="2"/>
  <c r="A20" i="2"/>
  <c r="B214" i="18"/>
  <c r="C12" i="3"/>
  <c r="D12" i="3"/>
  <c r="E12" i="3"/>
  <c r="F12" i="3"/>
  <c r="G12" i="3"/>
  <c r="H12" i="3"/>
  <c r="I12" i="3"/>
  <c r="J12" i="3"/>
  <c r="K12" i="3"/>
  <c r="L12" i="3"/>
  <c r="B211" i="18"/>
  <c r="B386" i="18"/>
  <c r="B346" i="18"/>
  <c r="B173" i="18"/>
  <c r="B133" i="18"/>
  <c r="B71" i="18"/>
  <c r="B14" i="18"/>
  <c r="B3" i="3"/>
  <c r="A37" i="16"/>
  <c r="A24" i="16"/>
  <c r="A23" i="16"/>
  <c r="A22" i="16"/>
  <c r="A19" i="16"/>
  <c r="M12" i="16"/>
  <c r="L12" i="16"/>
  <c r="K12" i="16"/>
  <c r="J12" i="16"/>
  <c r="I12" i="16"/>
  <c r="H12" i="16"/>
  <c r="G12" i="16"/>
  <c r="F12" i="16"/>
  <c r="E12" i="16"/>
  <c r="D12" i="16"/>
  <c r="C12" i="16"/>
  <c r="B3" i="16"/>
  <c r="C3" i="16" s="1"/>
  <c r="D3" i="16" s="1"/>
  <c r="E3" i="16" s="1"/>
  <c r="F3" i="16" s="1"/>
  <c r="G3" i="16" s="1"/>
  <c r="H3" i="16" s="1"/>
  <c r="I3" i="16" s="1"/>
  <c r="J3" i="16" s="1"/>
  <c r="K3" i="16" s="1"/>
  <c r="L3" i="16" s="1"/>
  <c r="M3" i="16" s="1"/>
  <c r="N3" i="16" s="1"/>
  <c r="O3" i="16" s="1"/>
  <c r="P3" i="16" s="1"/>
  <c r="Q3" i="16" s="1"/>
  <c r="R3" i="16" s="1"/>
  <c r="S3" i="16" s="1"/>
  <c r="T3" i="16" s="1"/>
  <c r="U3" i="16" s="1"/>
  <c r="V3" i="16" s="1"/>
  <c r="W3" i="16" s="1"/>
  <c r="X3" i="16" s="1"/>
  <c r="Y3" i="16" s="1"/>
  <c r="Z3" i="16" s="1"/>
  <c r="AA3" i="16" s="1"/>
  <c r="AB3" i="16" s="1"/>
  <c r="AC3" i="16" s="1"/>
  <c r="AD3" i="16" s="1"/>
  <c r="AE3" i="16" s="1"/>
  <c r="AF3" i="16" s="1"/>
  <c r="AG3" i="16" s="1"/>
  <c r="AH3" i="16" s="1"/>
  <c r="AI3" i="16" s="1"/>
  <c r="AJ3" i="16" s="1"/>
  <c r="AK3" i="16" s="1"/>
  <c r="AL3" i="16" s="1"/>
  <c r="AM3" i="16" s="1"/>
  <c r="AN3" i="16" s="1"/>
  <c r="AO3" i="16" s="1"/>
  <c r="AP3" i="16" s="1"/>
  <c r="AQ3" i="16" s="1"/>
  <c r="AR3" i="16" s="1"/>
  <c r="AS3" i="16" s="1"/>
  <c r="AT3" i="16" s="1"/>
  <c r="AU3" i="16" s="1"/>
  <c r="AV3" i="16" s="1"/>
  <c r="AW3" i="16" s="1"/>
  <c r="AX3" i="16" s="1"/>
  <c r="AY3" i="16" s="1"/>
  <c r="AZ3" i="16" s="1"/>
  <c r="BA3" i="16" s="1"/>
  <c r="BB3" i="16" s="1"/>
  <c r="BC3" i="16" s="1"/>
  <c r="BD3" i="16" s="1"/>
  <c r="BE3" i="16" s="1"/>
  <c r="BF3" i="16" s="1"/>
  <c r="BG3" i="16" s="1"/>
  <c r="BH3" i="16" s="1"/>
  <c r="BI3" i="16" s="1"/>
  <c r="BJ3" i="16" s="1"/>
  <c r="BK3" i="16" s="1"/>
  <c r="BL3" i="16" s="1"/>
  <c r="BM3" i="16" s="1"/>
  <c r="BN3" i="16" s="1"/>
  <c r="BO3" i="16" s="1"/>
  <c r="BP3" i="16" s="1"/>
  <c r="BQ3" i="16" s="1"/>
  <c r="BR3" i="16" s="1"/>
  <c r="BS3" i="16" s="1"/>
  <c r="BT3" i="16" s="1"/>
  <c r="BU3" i="16" s="1"/>
  <c r="A39" i="3"/>
  <c r="A37" i="3"/>
  <c r="A22" i="3"/>
  <c r="A25" i="3"/>
  <c r="A24" i="3"/>
  <c r="A23" i="3"/>
  <c r="AC1" i="14"/>
  <c r="N1" i="14"/>
  <c r="AC1" i="11"/>
  <c r="N1" i="11"/>
  <c r="C66" i="2"/>
  <c r="A84" i="2"/>
  <c r="A82" i="2"/>
  <c r="A81" i="2"/>
  <c r="A80" i="2"/>
  <c r="A79" i="2"/>
  <c r="A76" i="2"/>
  <c r="A75" i="2"/>
  <c r="A74" i="2"/>
  <c r="A2" i="2"/>
  <c r="AZ28" i="73" l="1"/>
  <c r="AY41" i="73"/>
  <c r="AY43" i="73"/>
  <c r="AZ25" i="73" s="1"/>
  <c r="AZ15" i="73"/>
  <c r="AY38" i="73"/>
  <c r="AY40" i="73"/>
  <c r="AY42" i="73"/>
  <c r="BD87" i="72"/>
  <c r="BE38" i="72"/>
  <c r="BE68" i="72" s="1"/>
  <c r="BE76" i="72" s="1"/>
  <c r="BE85" i="72" s="1"/>
  <c r="BD83" i="72"/>
  <c r="BD89" i="72"/>
  <c r="BD77" i="72"/>
  <c r="BD86" i="72"/>
  <c r="BD91" i="72" s="1"/>
  <c r="BF38" i="72"/>
  <c r="BQ81" i="72"/>
  <c r="BQ19" i="72"/>
  <c r="BQ20" i="72" s="1"/>
  <c r="E24" i="3"/>
  <c r="B6" i="62"/>
  <c r="C3" i="58"/>
  <c r="I104" i="4"/>
  <c r="C14" i="16"/>
  <c r="B5" i="60"/>
  <c r="B3" i="66"/>
  <c r="C3" i="66" s="1"/>
  <c r="D3" i="66" s="1"/>
  <c r="E3" i="66" s="1"/>
  <c r="F3" i="66" s="1"/>
  <c r="G3" i="66" s="1"/>
  <c r="H3" i="66" s="1"/>
  <c r="I3" i="66" s="1"/>
  <c r="J3" i="66" s="1"/>
  <c r="K3" i="66" s="1"/>
  <c r="L3" i="66" s="1"/>
  <c r="M3" i="66" s="1"/>
  <c r="N3" i="66" s="1"/>
  <c r="O3" i="66" s="1"/>
  <c r="P3" i="66" s="1"/>
  <c r="Q3" i="66" s="1"/>
  <c r="R3" i="66" s="1"/>
  <c r="S3" i="66" s="1"/>
  <c r="T3" i="66" s="1"/>
  <c r="U3" i="66" s="1"/>
  <c r="V3" i="66" s="1"/>
  <c r="W3" i="66" s="1"/>
  <c r="X3" i="66" s="1"/>
  <c r="Y3" i="66" s="1"/>
  <c r="Z3" i="66" s="1"/>
  <c r="AA3" i="66" s="1"/>
  <c r="AB3" i="66" s="1"/>
  <c r="AC3" i="66" s="1"/>
  <c r="AD3" i="66" s="1"/>
  <c r="AE3" i="66" s="1"/>
  <c r="AF3" i="66" s="1"/>
  <c r="AG3" i="66" s="1"/>
  <c r="AH3" i="66" s="1"/>
  <c r="AI3" i="66" s="1"/>
  <c r="AJ3" i="66" s="1"/>
  <c r="AK3" i="66" s="1"/>
  <c r="AL3" i="66" s="1"/>
  <c r="AM3" i="66" s="1"/>
  <c r="AN3" i="66" s="1"/>
  <c r="AO3" i="66" s="1"/>
  <c r="AP3" i="66" s="1"/>
  <c r="AQ3" i="66" s="1"/>
  <c r="AR3" i="66" s="1"/>
  <c r="AS3" i="66" s="1"/>
  <c r="AT3" i="66" s="1"/>
  <c r="AU3" i="66" s="1"/>
  <c r="AV3" i="66" s="1"/>
  <c r="AW3" i="66" s="1"/>
  <c r="AX3" i="66" s="1"/>
  <c r="AY3" i="66" s="1"/>
  <c r="AZ3" i="66" s="1"/>
  <c r="BA3" i="66" s="1"/>
  <c r="BB3" i="66" s="1"/>
  <c r="BC3" i="66" s="1"/>
  <c r="BD3" i="66" s="1"/>
  <c r="BE3" i="66" s="1"/>
  <c r="BF3" i="66" s="1"/>
  <c r="BG3" i="66" s="1"/>
  <c r="BH3" i="66" s="1"/>
  <c r="BI3" i="66" s="1"/>
  <c r="BJ3" i="66" s="1"/>
  <c r="BK3" i="66" s="1"/>
  <c r="BL3" i="66" s="1"/>
  <c r="BM3" i="66" s="1"/>
  <c r="BN3" i="66" s="1"/>
  <c r="BO3" i="66" s="1"/>
  <c r="BP3" i="66" s="1"/>
  <c r="BQ3" i="66" s="1"/>
  <c r="BR3" i="66" s="1"/>
  <c r="BS3" i="66" s="1"/>
  <c r="BT3" i="66" s="1"/>
  <c r="BU3" i="66" s="1"/>
  <c r="I6" i="4"/>
  <c r="I380" i="4" s="1"/>
  <c r="A142" i="4"/>
  <c r="A138" i="4"/>
  <c r="C40" i="32"/>
  <c r="A372" i="4"/>
  <c r="A360" i="4"/>
  <c r="A358" i="4"/>
  <c r="A356" i="4"/>
  <c r="A319" i="4"/>
  <c r="I109" i="4"/>
  <c r="I108" i="4"/>
  <c r="A305" i="4"/>
  <c r="A303" i="4"/>
  <c r="I106" i="4"/>
  <c r="A289" i="4"/>
  <c r="B7" i="27"/>
  <c r="A281" i="4"/>
  <c r="E6" i="32"/>
  <c r="F6" i="32" s="1"/>
  <c r="F48" i="32" s="1"/>
  <c r="D48" i="32"/>
  <c r="A368" i="4"/>
  <c r="A287" i="4"/>
  <c r="B9" i="28"/>
  <c r="B8" i="30"/>
  <c r="C5" i="2"/>
  <c r="A348" i="4"/>
  <c r="B7" i="24"/>
  <c r="A327" i="4"/>
  <c r="B7" i="21"/>
  <c r="B10" i="26"/>
  <c r="B25" i="21"/>
  <c r="C48" i="32"/>
  <c r="B7" i="23"/>
  <c r="C4" i="2"/>
  <c r="B76" i="11"/>
  <c r="B9" i="22"/>
  <c r="B76" i="14"/>
  <c r="A376" i="4"/>
  <c r="A297" i="4"/>
  <c r="A374" i="4"/>
  <c r="A295" i="4"/>
  <c r="B8" i="25"/>
  <c r="GL11" i="5"/>
  <c r="CV11" i="5"/>
  <c r="JL11" i="5"/>
  <c r="GI11" i="5"/>
  <c r="DL11" i="5"/>
  <c r="FQ11" i="5"/>
  <c r="IB11" i="5"/>
  <c r="IP11" i="5"/>
  <c r="DJ11" i="5"/>
  <c r="FO11" i="5"/>
  <c r="IQ11" i="5"/>
  <c r="JA11" i="5"/>
  <c r="CS11" i="5"/>
  <c r="II11" i="5"/>
  <c r="IX11" i="5"/>
  <c r="FK11" i="5"/>
  <c r="FY11" i="5"/>
  <c r="ID11" i="5"/>
  <c r="DD11" i="5"/>
  <c r="CO11" i="5"/>
  <c r="CM11" i="5"/>
  <c r="IY11" i="5"/>
  <c r="DB11" i="5"/>
  <c r="IS11" i="5"/>
  <c r="IE11" i="5"/>
  <c r="A88" i="4"/>
  <c r="A67" i="4"/>
  <c r="N5" i="5"/>
  <c r="A85" i="4"/>
  <c r="AC5" i="5"/>
  <c r="A80" i="4"/>
  <c r="AK5" i="5"/>
  <c r="AK6" i="5" s="1"/>
  <c r="AV19" i="16"/>
  <c r="AW19" i="16" s="1"/>
  <c r="AX19" i="16" s="1"/>
  <c r="AY19" i="16" s="1"/>
  <c r="AZ19" i="16" s="1"/>
  <c r="BA19" i="16" s="1"/>
  <c r="BB19" i="16" s="1"/>
  <c r="BC19" i="16" s="1"/>
  <c r="BD19" i="16" s="1"/>
  <c r="BE19" i="16" s="1"/>
  <c r="BF19" i="16" s="1"/>
  <c r="BG19" i="16" s="1"/>
  <c r="BH19" i="16" s="1"/>
  <c r="BI19" i="16" s="1"/>
  <c r="BJ19" i="16" s="1"/>
  <c r="BK19" i="16" s="1"/>
  <c r="W19" i="16"/>
  <c r="X19" i="16" s="1"/>
  <c r="A78" i="4"/>
  <c r="AS5" i="5"/>
  <c r="B5" i="59"/>
  <c r="B5" i="55"/>
  <c r="B5" i="54"/>
  <c r="B8" i="53"/>
  <c r="B8" i="52"/>
  <c r="C10" i="51"/>
  <c r="B7" i="50"/>
  <c r="B6" i="49"/>
  <c r="A77" i="4"/>
  <c r="A75" i="4"/>
  <c r="A72" i="4"/>
  <c r="DS11" i="5"/>
  <c r="DQ11" i="5"/>
  <c r="JF11" i="5"/>
  <c r="JC11" i="5"/>
  <c r="DI11" i="5"/>
  <c r="GA11" i="5"/>
  <c r="IU11" i="5"/>
  <c r="DA11" i="5"/>
  <c r="CX11" i="5"/>
  <c r="CU11" i="5"/>
  <c r="FN11" i="5"/>
  <c r="CP11" i="5"/>
  <c r="FH11" i="5"/>
  <c r="T5" i="5"/>
  <c r="AB5" i="5"/>
  <c r="AJ5" i="5"/>
  <c r="AR5" i="5"/>
  <c r="GN11" i="5"/>
  <c r="DP11" i="5"/>
  <c r="DN11" i="5"/>
  <c r="GF11" i="5"/>
  <c r="IZ11" i="5"/>
  <c r="DF11" i="5"/>
  <c r="FX11" i="5"/>
  <c r="CZ11" i="5"/>
  <c r="FS11" i="5"/>
  <c r="FP11" i="5"/>
  <c r="CR11" i="5"/>
  <c r="IH11" i="5"/>
  <c r="FG11" i="5"/>
  <c r="IC11" i="5"/>
  <c r="Q5" i="5"/>
  <c r="AA5" i="5"/>
  <c r="AA7" i="5" s="1"/>
  <c r="IO7" i="5" s="1"/>
  <c r="AI5" i="5"/>
  <c r="AQ5" i="5"/>
  <c r="IG11" i="5"/>
  <c r="V5" i="5"/>
  <c r="Z5" i="5"/>
  <c r="AH5" i="5"/>
  <c r="AP5" i="5"/>
  <c r="JK11" i="5"/>
  <c r="JE11" i="5"/>
  <c r="GC11" i="5"/>
  <c r="DE11" i="5"/>
  <c r="FU11" i="5"/>
  <c r="FR11" i="5"/>
  <c r="IJ11" i="5"/>
  <c r="CL11" i="5"/>
  <c r="DR11" i="5"/>
  <c r="JH11" i="5"/>
  <c r="GH11" i="5"/>
  <c r="GE11" i="5"/>
  <c r="DH11" i="5"/>
  <c r="FZ11" i="5"/>
  <c r="IT11" i="5"/>
  <c r="IR11" i="5"/>
  <c r="IO11" i="5"/>
  <c r="CT11" i="5"/>
  <c r="FM11" i="5"/>
  <c r="FJ11" i="5"/>
  <c r="FI11" i="5"/>
  <c r="CJ11" i="5"/>
  <c r="S5" i="5"/>
  <c r="AG5" i="5"/>
  <c r="AO5" i="5"/>
  <c r="AO6" i="5" s="1"/>
  <c r="GK11" i="5"/>
  <c r="DK11" i="5"/>
  <c r="DC11" i="5"/>
  <c r="IM11" i="5"/>
  <c r="CN11" i="5"/>
  <c r="JJ11" i="5"/>
  <c r="GJ11" i="5"/>
  <c r="DM11" i="5"/>
  <c r="JB11" i="5"/>
  <c r="GB11" i="5"/>
  <c r="IW11" i="5"/>
  <c r="FW11" i="5"/>
  <c r="CY11" i="5"/>
  <c r="CW11" i="5"/>
  <c r="IL11" i="5"/>
  <c r="FL11" i="5"/>
  <c r="IF11" i="5"/>
  <c r="FE11" i="5"/>
  <c r="P5" i="5"/>
  <c r="AF5" i="5"/>
  <c r="AN5" i="5"/>
  <c r="W5" i="5"/>
  <c r="DT11" i="5"/>
  <c r="GM11" i="5"/>
  <c r="JG11" i="5"/>
  <c r="GG11" i="5"/>
  <c r="U5" i="5"/>
  <c r="AE5" i="5"/>
  <c r="AM5" i="5"/>
  <c r="X5" i="5"/>
  <c r="JI11" i="5"/>
  <c r="DO11" i="5"/>
  <c r="JD11" i="5"/>
  <c r="GD11" i="5"/>
  <c r="DG11" i="5"/>
  <c r="IV11" i="5"/>
  <c r="FV11" i="5"/>
  <c r="FT11" i="5"/>
  <c r="IN11" i="5"/>
  <c r="IK11" i="5"/>
  <c r="CQ11" i="5"/>
  <c r="CK11" i="5"/>
  <c r="FF11" i="5"/>
  <c r="O5" i="5"/>
  <c r="R5" i="5"/>
  <c r="AD5" i="5"/>
  <c r="AL5" i="5"/>
  <c r="AL6" i="5" s="1"/>
  <c r="AT5" i="5"/>
  <c r="Y5" i="5"/>
  <c r="A366" i="4"/>
  <c r="A345" i="4"/>
  <c r="A317" i="4"/>
  <c r="A83" i="4"/>
  <c r="A70" i="4"/>
  <c r="A364" i="4"/>
  <c r="A335" i="4"/>
  <c r="A314" i="4"/>
  <c r="A263" i="4"/>
  <c r="A81" i="4"/>
  <c r="A69" i="4"/>
  <c r="A362" i="4"/>
  <c r="A333" i="4"/>
  <c r="A257" i="4"/>
  <c r="A310" i="4"/>
  <c r="A341" i="4"/>
  <c r="A343" i="4"/>
  <c r="A338" i="4"/>
  <c r="A342" i="4"/>
  <c r="A337" i="4"/>
  <c r="A340" i="4"/>
  <c r="A339" i="4"/>
  <c r="A325" i="4"/>
  <c r="A370" i="4"/>
  <c r="A350" i="4"/>
  <c r="A322" i="4"/>
  <c r="A86" i="4"/>
  <c r="A73" i="4"/>
  <c r="I260" i="4"/>
  <c r="GT156" i="5"/>
  <c r="GG156" i="5"/>
  <c r="H19" i="3"/>
  <c r="I19" i="3" s="1"/>
  <c r="J19" i="3" s="1"/>
  <c r="K19" i="3" s="1"/>
  <c r="B3" i="43"/>
  <c r="C3" i="43" s="1"/>
  <c r="D3" i="43" s="1"/>
  <c r="E3" i="43" s="1"/>
  <c r="F3" i="43" s="1"/>
  <c r="G3" i="43" s="1"/>
  <c r="H3" i="43" s="1"/>
  <c r="I3" i="43" s="1"/>
  <c r="J3" i="43" s="1"/>
  <c r="K3" i="43" s="1"/>
  <c r="L3" i="43" s="1"/>
  <c r="M3" i="43" s="1"/>
  <c r="N3" i="43" s="1"/>
  <c r="O3" i="43" s="1"/>
  <c r="P3" i="43" s="1"/>
  <c r="Q3" i="43" s="1"/>
  <c r="R3" i="43" s="1"/>
  <c r="S3" i="43" s="1"/>
  <c r="T3" i="43" s="1"/>
  <c r="U3" i="43" s="1"/>
  <c r="V3" i="43" s="1"/>
  <c r="W3" i="43" s="1"/>
  <c r="X3" i="43" s="1"/>
  <c r="Y3" i="43" s="1"/>
  <c r="Z3" i="43" s="1"/>
  <c r="AA3" i="43" s="1"/>
  <c r="AB3" i="43" s="1"/>
  <c r="AC3" i="43" s="1"/>
  <c r="AD3" i="43" s="1"/>
  <c r="AE3" i="43" s="1"/>
  <c r="AF3" i="43" s="1"/>
  <c r="AG3" i="43" s="1"/>
  <c r="AH3" i="43" s="1"/>
  <c r="AI3" i="43" s="1"/>
  <c r="AJ3" i="43" s="1"/>
  <c r="AK3" i="43" s="1"/>
  <c r="AL3" i="43" s="1"/>
  <c r="AM3" i="43" s="1"/>
  <c r="AN3" i="43" s="1"/>
  <c r="AO3" i="43" s="1"/>
  <c r="AP3" i="43" s="1"/>
  <c r="AQ3" i="43" s="1"/>
  <c r="AR3" i="43" s="1"/>
  <c r="AS3" i="43" s="1"/>
  <c r="AT3" i="43" s="1"/>
  <c r="AU3" i="43" s="1"/>
  <c r="AV3" i="43" s="1"/>
  <c r="AW3" i="43" s="1"/>
  <c r="AX3" i="43" s="1"/>
  <c r="AY3" i="43" s="1"/>
  <c r="AZ3" i="43" s="1"/>
  <c r="BA3" i="43" s="1"/>
  <c r="BB3" i="43" s="1"/>
  <c r="BC3" i="43" s="1"/>
  <c r="BD3" i="43" s="1"/>
  <c r="BE3" i="43" s="1"/>
  <c r="BF3" i="43" s="1"/>
  <c r="BG3" i="43" s="1"/>
  <c r="BH3" i="43" s="1"/>
  <c r="BI3" i="43" s="1"/>
  <c r="BJ3" i="43" s="1"/>
  <c r="BK3" i="43" s="1"/>
  <c r="BL3" i="43" s="1"/>
  <c r="BM3" i="43" s="1"/>
  <c r="BN3" i="43" s="1"/>
  <c r="BO3" i="43" s="1"/>
  <c r="BP3" i="43" s="1"/>
  <c r="BQ3" i="43" s="1"/>
  <c r="BR3" i="43" s="1"/>
  <c r="BS3" i="43" s="1"/>
  <c r="BT3" i="43" s="1"/>
  <c r="BU3" i="43" s="1"/>
  <c r="B6" i="47"/>
  <c r="C5" i="46"/>
  <c r="A238" i="4"/>
  <c r="A237" i="4"/>
  <c r="A233" i="4"/>
  <c r="A132" i="4"/>
  <c r="A244" i="4"/>
  <c r="A126" i="4"/>
  <c r="A242" i="4"/>
  <c r="A122" i="4"/>
  <c r="A106" i="4"/>
  <c r="A259" i="4"/>
  <c r="A102" i="4"/>
  <c r="A100" i="4"/>
  <c r="A255" i="4"/>
  <c r="A98" i="4"/>
  <c r="A253" i="4"/>
  <c r="A96" i="4"/>
  <c r="A273" i="4"/>
  <c r="A271" i="4"/>
  <c r="A114" i="4"/>
  <c r="A269" i="4"/>
  <c r="A112" i="4"/>
  <c r="A267" i="4"/>
  <c r="A110" i="4"/>
  <c r="A265" i="4"/>
  <c r="A108" i="4"/>
  <c r="A261" i="4"/>
  <c r="A104" i="4"/>
  <c r="A94" i="4"/>
  <c r="AW5" i="5"/>
  <c r="AU5" i="5"/>
  <c r="AV5" i="5"/>
  <c r="A349" i="4"/>
  <c r="A334" i="4"/>
  <c r="A326" i="4"/>
  <c r="A318" i="4"/>
  <c r="A304" i="4"/>
  <c r="A296" i="4"/>
  <c r="A288" i="4"/>
  <c r="A140" i="4"/>
  <c r="A124" i="4"/>
  <c r="A84" i="4"/>
  <c r="A76" i="4"/>
  <c r="A68" i="4"/>
  <c r="A231" i="4"/>
  <c r="AC405" i="18"/>
  <c r="AC406" i="18" s="1"/>
  <c r="D40" i="32"/>
  <c r="A347" i="4"/>
  <c r="A332" i="4"/>
  <c r="A324" i="4"/>
  <c r="A316" i="4"/>
  <c r="A302" i="4"/>
  <c r="A294" i="4"/>
  <c r="A286" i="4"/>
  <c r="A136" i="4"/>
  <c r="A82" i="4"/>
  <c r="A74" i="4"/>
  <c r="A311" i="4"/>
  <c r="I12" i="4"/>
  <c r="A346" i="4"/>
  <c r="A331" i="4"/>
  <c r="A323" i="4"/>
  <c r="A315" i="4"/>
  <c r="A301" i="4"/>
  <c r="A293" i="4"/>
  <c r="A285" i="4"/>
  <c r="A134" i="4"/>
  <c r="A300" i="4"/>
  <c r="A292" i="4"/>
  <c r="A284" i="4"/>
  <c r="AL405" i="18"/>
  <c r="AL406" i="18" s="1"/>
  <c r="A344" i="4"/>
  <c r="A329" i="4"/>
  <c r="A321" i="4"/>
  <c r="A313" i="4"/>
  <c r="A299" i="4"/>
  <c r="A291" i="4"/>
  <c r="A283" i="4"/>
  <c r="A240" i="4"/>
  <c r="A235" i="4"/>
  <c r="A130" i="4"/>
  <c r="A87" i="4"/>
  <c r="A79" i="4"/>
  <c r="A71" i="4"/>
  <c r="A336" i="4"/>
  <c r="A328" i="4"/>
  <c r="A320" i="4"/>
  <c r="A312" i="4"/>
  <c r="A298" i="4"/>
  <c r="A290" i="4"/>
  <c r="A282" i="4"/>
  <c r="A128" i="4"/>
  <c r="A279" i="4"/>
  <c r="B32" i="3"/>
  <c r="C42" i="32"/>
  <c r="C50" i="32" s="1"/>
  <c r="J33" i="32"/>
  <c r="K33" i="32" s="1"/>
  <c r="L33" i="32" s="1"/>
  <c r="M33" i="32" s="1"/>
  <c r="N33" i="32" s="1"/>
  <c r="O33" i="32" s="1"/>
  <c r="D41" i="32"/>
  <c r="D49" i="32" s="1"/>
  <c r="H41" i="32"/>
  <c r="H49" i="32" s="1"/>
  <c r="B20" i="32"/>
  <c r="O24" i="16"/>
  <c r="P24" i="16" s="1"/>
  <c r="Q24" i="16" s="1"/>
  <c r="R24" i="16" s="1"/>
  <c r="S24" i="16" s="1"/>
  <c r="T24" i="16" s="1"/>
  <c r="U24" i="16" s="1"/>
  <c r="V24" i="16" s="1"/>
  <c r="W24" i="16" s="1"/>
  <c r="X24" i="16" s="1"/>
  <c r="Y24" i="16" s="1"/>
  <c r="Z24" i="16" s="1"/>
  <c r="AA24" i="16" s="1"/>
  <c r="AB24" i="16" s="1"/>
  <c r="AC24" i="16" s="1"/>
  <c r="AD24" i="16" s="1"/>
  <c r="AE24" i="16" s="1"/>
  <c r="AF24" i="16" s="1"/>
  <c r="AG24" i="16" s="1"/>
  <c r="AH24" i="16" s="1"/>
  <c r="AI24" i="16" s="1"/>
  <c r="AJ24" i="16" s="1"/>
  <c r="AK24" i="16" s="1"/>
  <c r="AL24" i="16" s="1"/>
  <c r="AM24" i="16" s="1"/>
  <c r="AN24" i="16" s="1"/>
  <c r="C37" i="16"/>
  <c r="D23" i="16"/>
  <c r="C37" i="3"/>
  <c r="C29" i="3"/>
  <c r="BK29" i="43"/>
  <c r="B7" i="41"/>
  <c r="B26" i="41" s="1"/>
  <c r="B33" i="41" s="1"/>
  <c r="B40" i="41" s="1"/>
  <c r="B47" i="41" s="1"/>
  <c r="BY6" i="2"/>
  <c r="BT12" i="64" s="1"/>
  <c r="A251" i="4"/>
  <c r="A377" i="4"/>
  <c r="A369" i="4"/>
  <c r="A361" i="4"/>
  <c r="A274" i="4"/>
  <c r="A266" i="4"/>
  <c r="A258" i="4"/>
  <c r="A243" i="4"/>
  <c r="A141" i="4"/>
  <c r="A133" i="4"/>
  <c r="A125" i="4"/>
  <c r="A111" i="4"/>
  <c r="A103" i="4"/>
  <c r="A95" i="4"/>
  <c r="A250" i="4"/>
  <c r="A119" i="4"/>
  <c r="A375" i="4"/>
  <c r="A367" i="4"/>
  <c r="A359" i="4"/>
  <c r="A272" i="4"/>
  <c r="A264" i="4"/>
  <c r="A256" i="4"/>
  <c r="A241" i="4"/>
  <c r="A236" i="4"/>
  <c r="A139" i="4"/>
  <c r="A131" i="4"/>
  <c r="A123" i="4"/>
  <c r="A109" i="4"/>
  <c r="A101" i="4"/>
  <c r="A120" i="4"/>
  <c r="A93" i="4"/>
  <c r="A373" i="4"/>
  <c r="A365" i="4"/>
  <c r="A357" i="4"/>
  <c r="A270" i="4"/>
  <c r="A262" i="4"/>
  <c r="A254" i="4"/>
  <c r="A239" i="4"/>
  <c r="A234" i="4"/>
  <c r="A137" i="4"/>
  <c r="A129" i="4"/>
  <c r="A121" i="4"/>
  <c r="A107" i="4"/>
  <c r="A99" i="4"/>
  <c r="A249" i="4"/>
  <c r="A371" i="4"/>
  <c r="A363" i="4"/>
  <c r="A268" i="4"/>
  <c r="A260" i="4"/>
  <c r="A232" i="4"/>
  <c r="A135" i="4"/>
  <c r="A113" i="4"/>
  <c r="A105" i="4"/>
  <c r="HD156" i="5"/>
  <c r="KN156" i="5"/>
  <c r="BU356" i="4" s="1"/>
  <c r="KQ156" i="5"/>
  <c r="BX356" i="4" s="1"/>
  <c r="KU156" i="5"/>
  <c r="CB356" i="4" s="1"/>
  <c r="KM156" i="5"/>
  <c r="BT356" i="4" s="1"/>
  <c r="KO156" i="5"/>
  <c r="BV356" i="4" s="1"/>
  <c r="KT156" i="5"/>
  <c r="CA356" i="4" s="1"/>
  <c r="KL156" i="5"/>
  <c r="BS356" i="4" s="1"/>
  <c r="KS156" i="5"/>
  <c r="BZ356" i="4" s="1"/>
  <c r="KK156" i="5"/>
  <c r="BR356" i="4" s="1"/>
  <c r="KR156" i="5"/>
  <c r="BY356" i="4" s="1"/>
  <c r="KJ156" i="5"/>
  <c r="BQ356" i="4" s="1"/>
  <c r="KP156" i="5"/>
  <c r="BW356" i="4" s="1"/>
  <c r="I37" i="4"/>
  <c r="I36" i="4"/>
  <c r="I35" i="4"/>
  <c r="I34" i="4"/>
  <c r="I33" i="4"/>
  <c r="I32" i="4"/>
  <c r="I31" i="4"/>
  <c r="I30" i="4"/>
  <c r="I29" i="4"/>
  <c r="I28" i="4"/>
  <c r="I21" i="4"/>
  <c r="I20" i="4"/>
  <c r="I19" i="4"/>
  <c r="I18" i="4"/>
  <c r="I17" i="4"/>
  <c r="I14" i="4"/>
  <c r="A220" i="4"/>
  <c r="A212" i="4"/>
  <c r="A204" i="4"/>
  <c r="A221" i="4"/>
  <c r="A205" i="4"/>
  <c r="A219" i="4"/>
  <c r="A211" i="4"/>
  <c r="A203" i="4"/>
  <c r="A218" i="4"/>
  <c r="A210" i="4"/>
  <c r="A202" i="4"/>
  <c r="A225" i="4"/>
  <c r="A217" i="4"/>
  <c r="A209" i="4"/>
  <c r="A224" i="4"/>
  <c r="A216" i="4"/>
  <c r="A208" i="4"/>
  <c r="A223" i="4"/>
  <c r="A215" i="4"/>
  <c r="A207" i="4"/>
  <c r="A213" i="4"/>
  <c r="A222" i="4"/>
  <c r="A214" i="4"/>
  <c r="A206" i="4"/>
  <c r="GS156" i="5"/>
  <c r="HC156" i="5"/>
  <c r="FN156" i="5"/>
  <c r="FH156" i="5"/>
  <c r="GD156" i="5"/>
  <c r="GZ156" i="5"/>
  <c r="GP156" i="5"/>
  <c r="FT156" i="5"/>
  <c r="HU156" i="5"/>
  <c r="HM156" i="5"/>
  <c r="HT156" i="5"/>
  <c r="HS156" i="5"/>
  <c r="HR156" i="5"/>
  <c r="HQ156" i="5"/>
  <c r="HW156" i="5"/>
  <c r="HO156" i="5"/>
  <c r="HV156" i="5"/>
  <c r="HN156" i="5"/>
  <c r="HP156" i="5"/>
  <c r="HX156" i="5"/>
  <c r="FM156" i="5"/>
  <c r="GU156" i="5"/>
  <c r="IZ156" i="5"/>
  <c r="AG356" i="4" s="1"/>
  <c r="FC156" i="5"/>
  <c r="EU156" i="5"/>
  <c r="FB156" i="5"/>
  <c r="ET156" i="5"/>
  <c r="FA156" i="5"/>
  <c r="ES156" i="5"/>
  <c r="EZ156" i="5"/>
  <c r="ER156" i="5"/>
  <c r="EY156" i="5"/>
  <c r="EX156" i="5"/>
  <c r="EW156" i="5"/>
  <c r="EV156" i="5"/>
  <c r="FO156" i="5"/>
  <c r="FZ156" i="5"/>
  <c r="FS156" i="5"/>
  <c r="HH156" i="5"/>
  <c r="IO156" i="5"/>
  <c r="V356" i="4" s="1"/>
  <c r="CG156" i="5"/>
  <c r="CB355" i="4" s="1"/>
  <c r="BY156" i="5"/>
  <c r="BT355" i="4" s="1"/>
  <c r="CF156" i="5"/>
  <c r="CA355" i="4" s="1"/>
  <c r="BX156" i="5"/>
  <c r="BS355" i="4" s="1"/>
  <c r="CE156" i="5"/>
  <c r="BZ355" i="4" s="1"/>
  <c r="BW156" i="5"/>
  <c r="BR355" i="4" s="1"/>
  <c r="CD156" i="5"/>
  <c r="BY355" i="4" s="1"/>
  <c r="BV156" i="5"/>
  <c r="BQ355" i="4" s="1"/>
  <c r="CC156" i="5"/>
  <c r="BX355" i="4" s="1"/>
  <c r="CB156" i="5"/>
  <c r="BW355" i="4" s="1"/>
  <c r="CA156" i="5"/>
  <c r="BV355" i="4" s="1"/>
  <c r="BZ156" i="5"/>
  <c r="BU355" i="4" s="1"/>
  <c r="FE156" i="5"/>
  <c r="FY156" i="5"/>
  <c r="FL156" i="5"/>
  <c r="HA156" i="5"/>
  <c r="HF156" i="5"/>
  <c r="FW156" i="5"/>
  <c r="FX156" i="5"/>
  <c r="FF156" i="5"/>
  <c r="HJ156" i="5"/>
  <c r="GI156" i="5"/>
  <c r="GB156" i="5"/>
  <c r="FJ156" i="5"/>
  <c r="FQ156" i="5"/>
  <c r="GM156" i="5"/>
  <c r="GN156" i="5"/>
  <c r="AL156" i="5"/>
  <c r="AG355" i="4" s="1"/>
  <c r="BU156" i="5"/>
  <c r="BP355" i="4" s="1"/>
  <c r="IL156" i="5"/>
  <c r="S356" i="4" s="1"/>
  <c r="DN156" i="5"/>
  <c r="GV156" i="5"/>
  <c r="FP156" i="5"/>
  <c r="GQ156" i="5"/>
  <c r="FK156" i="5"/>
  <c r="FI156" i="5"/>
  <c r="GH156" i="5"/>
  <c r="HI156" i="5"/>
  <c r="AT156" i="5"/>
  <c r="AO355" i="4" s="1"/>
  <c r="O156" i="5"/>
  <c r="J355" i="4" s="1"/>
  <c r="N156" i="5"/>
  <c r="I355" i="4" s="1"/>
  <c r="JH156" i="5"/>
  <c r="AO356" i="4" s="1"/>
  <c r="AH156" i="5"/>
  <c r="AC355" i="4" s="1"/>
  <c r="S156" i="5"/>
  <c r="N355" i="4" s="1"/>
  <c r="IC156" i="5"/>
  <c r="J356" i="4" s="1"/>
  <c r="AP156" i="5"/>
  <c r="AK355" i="4" s="1"/>
  <c r="IS156" i="5"/>
  <c r="Z356" i="4" s="1"/>
  <c r="GJ156" i="5"/>
  <c r="HK156" i="5"/>
  <c r="GE156" i="5"/>
  <c r="GW156" i="5"/>
  <c r="HB156" i="5"/>
  <c r="FV156" i="5"/>
  <c r="GK156" i="5"/>
  <c r="JD156" i="5"/>
  <c r="AK356" i="4" s="1"/>
  <c r="Q156" i="5"/>
  <c r="L355" i="4" s="1"/>
  <c r="CO156" i="5"/>
  <c r="HL156" i="5"/>
  <c r="GF156" i="5"/>
  <c r="HG156" i="5"/>
  <c r="GA156" i="5"/>
  <c r="GO156" i="5"/>
  <c r="GX156" i="5"/>
  <c r="FR156" i="5"/>
  <c r="GC156" i="5"/>
  <c r="CL156" i="5"/>
  <c r="DM156" i="5"/>
  <c r="DE156" i="5"/>
  <c r="FU156" i="5"/>
  <c r="GL156" i="5"/>
  <c r="HE156" i="5"/>
  <c r="GY156" i="5"/>
  <c r="GR156" i="5"/>
  <c r="DC156" i="5"/>
  <c r="CJ156" i="5"/>
  <c r="CQ156" i="5"/>
  <c r="ID156" i="5"/>
  <c r="K356" i="4" s="1"/>
  <c r="R156" i="5"/>
  <c r="M355" i="4" s="1"/>
  <c r="T156" i="5"/>
  <c r="O355" i="4" s="1"/>
  <c r="AF156" i="5"/>
  <c r="AA355" i="4" s="1"/>
  <c r="AJ156" i="5"/>
  <c r="AE355" i="4" s="1"/>
  <c r="AN156" i="5"/>
  <c r="AI355" i="4" s="1"/>
  <c r="JF156" i="5"/>
  <c r="AM356" i="4" s="1"/>
  <c r="DI156" i="5"/>
  <c r="CZ156" i="5"/>
  <c r="DS156" i="5"/>
  <c r="CN156" i="5"/>
  <c r="P156" i="5"/>
  <c r="K355" i="4" s="1"/>
  <c r="IQ156" i="5"/>
  <c r="X356" i="4" s="1"/>
  <c r="IU156" i="5"/>
  <c r="AB356" i="4" s="1"/>
  <c r="AR156" i="5"/>
  <c r="AM355" i="4" s="1"/>
  <c r="DQ156" i="5"/>
  <c r="DH156" i="5"/>
  <c r="CY156" i="5"/>
  <c r="CK156" i="5"/>
  <c r="IN156" i="5"/>
  <c r="U356" i="4" s="1"/>
  <c r="IR156" i="5"/>
  <c r="Y356" i="4" s="1"/>
  <c r="IY156" i="5"/>
  <c r="AF356" i="4" s="1"/>
  <c r="JC156" i="5"/>
  <c r="AJ356" i="4" s="1"/>
  <c r="DP156" i="5"/>
  <c r="DG156" i="5"/>
  <c r="CX156" i="5"/>
  <c r="IB156" i="5"/>
  <c r="I356" i="4" s="1"/>
  <c r="IE156" i="5"/>
  <c r="L356" i="4" s="1"/>
  <c r="IG156" i="5"/>
  <c r="N356" i="4" s="1"/>
  <c r="II156" i="5"/>
  <c r="P356" i="4" s="1"/>
  <c r="Z156" i="5"/>
  <c r="U355" i="4" s="1"/>
  <c r="AD156" i="5"/>
  <c r="Y355" i="4" s="1"/>
  <c r="IV156" i="5"/>
  <c r="AC356" i="4" s="1"/>
  <c r="JG156" i="5"/>
  <c r="AN356" i="4" s="1"/>
  <c r="DO156" i="5"/>
  <c r="DF156" i="5"/>
  <c r="CW156" i="5"/>
  <c r="CP156" i="5"/>
  <c r="IJ156" i="5"/>
  <c r="Q356" i="4" s="1"/>
  <c r="IP156" i="5"/>
  <c r="W356" i="4" s="1"/>
  <c r="IW156" i="5"/>
  <c r="AD356" i="4" s="1"/>
  <c r="JA156" i="5"/>
  <c r="AH356" i="4" s="1"/>
  <c r="JE156" i="5"/>
  <c r="AL356" i="4" s="1"/>
  <c r="DK156" i="5"/>
  <c r="DB156" i="5"/>
  <c r="IF156" i="5"/>
  <c r="M356" i="4" s="1"/>
  <c r="IH156" i="5"/>
  <c r="O356" i="4" s="1"/>
  <c r="V156" i="5"/>
  <c r="Q355" i="4" s="1"/>
  <c r="AB156" i="5"/>
  <c r="W355" i="4" s="1"/>
  <c r="IT156" i="5"/>
  <c r="AA356" i="4" s="1"/>
  <c r="IX156" i="5"/>
  <c r="AE356" i="4" s="1"/>
  <c r="JB156" i="5"/>
  <c r="AI356" i="4" s="1"/>
  <c r="JI156" i="5"/>
  <c r="AP356" i="4" s="1"/>
  <c r="DJ156" i="5"/>
  <c r="DA156" i="5"/>
  <c r="Y156" i="5"/>
  <c r="T355" i="4" s="1"/>
  <c r="CM156" i="5"/>
  <c r="CR156" i="5"/>
  <c r="U156" i="5"/>
  <c r="P355" i="4" s="1"/>
  <c r="AA156" i="5"/>
  <c r="V355" i="4" s="1"/>
  <c r="AC156" i="5"/>
  <c r="X355" i="4" s="1"/>
  <c r="AE156" i="5"/>
  <c r="Z355" i="4" s="1"/>
  <c r="AG156" i="5"/>
  <c r="AB355" i="4" s="1"/>
  <c r="AI156" i="5"/>
  <c r="AD355" i="4" s="1"/>
  <c r="AK156" i="5"/>
  <c r="AF355" i="4" s="1"/>
  <c r="AM156" i="5"/>
  <c r="AH355" i="4" s="1"/>
  <c r="AO156" i="5"/>
  <c r="AJ355" i="4" s="1"/>
  <c r="AQ156" i="5"/>
  <c r="AL355" i="4" s="1"/>
  <c r="AS156" i="5"/>
  <c r="AN355" i="4" s="1"/>
  <c r="AU156" i="5"/>
  <c r="AP355" i="4" s="1"/>
  <c r="DL156" i="5"/>
  <c r="DD156" i="5"/>
  <c r="CV156" i="5"/>
  <c r="W156" i="5"/>
  <c r="R355" i="4" s="1"/>
  <c r="KI156" i="5"/>
  <c r="BP356" i="4" s="1"/>
  <c r="KH156" i="5"/>
  <c r="BO356" i="4" s="1"/>
  <c r="KG156" i="5"/>
  <c r="BN356" i="4" s="1"/>
  <c r="KF156" i="5"/>
  <c r="BM356" i="4" s="1"/>
  <c r="KE156" i="5"/>
  <c r="BL356" i="4" s="1"/>
  <c r="KD156" i="5"/>
  <c r="BK356" i="4" s="1"/>
  <c r="KC156" i="5"/>
  <c r="BJ356" i="4" s="1"/>
  <c r="KB156" i="5"/>
  <c r="BI356" i="4" s="1"/>
  <c r="KA156" i="5"/>
  <c r="BH356" i="4" s="1"/>
  <c r="JZ156" i="5"/>
  <c r="BG356" i="4" s="1"/>
  <c r="JY156" i="5"/>
  <c r="BF356" i="4" s="1"/>
  <c r="JX156" i="5"/>
  <c r="BE356" i="4" s="1"/>
  <c r="JW156" i="5"/>
  <c r="BD356" i="4" s="1"/>
  <c r="JV156" i="5"/>
  <c r="BC356" i="4" s="1"/>
  <c r="JU156" i="5"/>
  <c r="BB356" i="4" s="1"/>
  <c r="JT156" i="5"/>
  <c r="BA356" i="4" s="1"/>
  <c r="JS156" i="5"/>
  <c r="AZ356" i="4" s="1"/>
  <c r="JR156" i="5"/>
  <c r="AY356" i="4" s="1"/>
  <c r="JQ156" i="5"/>
  <c r="AX356" i="4" s="1"/>
  <c r="JP156" i="5"/>
  <c r="AW356" i="4" s="1"/>
  <c r="JO156" i="5"/>
  <c r="AV356" i="4" s="1"/>
  <c r="JN156" i="5"/>
  <c r="AU356" i="4" s="1"/>
  <c r="JM156" i="5"/>
  <c r="AT356" i="4" s="1"/>
  <c r="JL156" i="5"/>
  <c r="AS356" i="4" s="1"/>
  <c r="JK156" i="5"/>
  <c r="AR356" i="4" s="1"/>
  <c r="DR156" i="5"/>
  <c r="BT156" i="5"/>
  <c r="BO355" i="4" s="1"/>
  <c r="BS156" i="5"/>
  <c r="BN355" i="4" s="1"/>
  <c r="BR156" i="5"/>
  <c r="BM355" i="4" s="1"/>
  <c r="BQ156" i="5"/>
  <c r="BL355" i="4" s="1"/>
  <c r="BP156" i="5"/>
  <c r="BK355" i="4" s="1"/>
  <c r="BO156" i="5"/>
  <c r="BJ355" i="4" s="1"/>
  <c r="BN156" i="5"/>
  <c r="BI355" i="4" s="1"/>
  <c r="BM156" i="5"/>
  <c r="BH355" i="4" s="1"/>
  <c r="BL156" i="5"/>
  <c r="BG355" i="4" s="1"/>
  <c r="BK156" i="5"/>
  <c r="BF355" i="4" s="1"/>
  <c r="BJ156" i="5"/>
  <c r="BE355" i="4" s="1"/>
  <c r="BI156" i="5"/>
  <c r="BD355" i="4" s="1"/>
  <c r="BH156" i="5"/>
  <c r="BC355" i="4" s="1"/>
  <c r="BG156" i="5"/>
  <c r="BB355" i="4" s="1"/>
  <c r="BF156" i="5"/>
  <c r="BA355" i="4" s="1"/>
  <c r="BE156" i="5"/>
  <c r="AZ355" i="4" s="1"/>
  <c r="BD156" i="5"/>
  <c r="AY355" i="4" s="1"/>
  <c r="BC156" i="5"/>
  <c r="AX355" i="4" s="1"/>
  <c r="BB156" i="5"/>
  <c r="AW355" i="4" s="1"/>
  <c r="BA156" i="5"/>
  <c r="AV355" i="4" s="1"/>
  <c r="AZ156" i="5"/>
  <c r="AU355" i="4" s="1"/>
  <c r="AY156" i="5"/>
  <c r="AT355" i="4" s="1"/>
  <c r="AX156" i="5"/>
  <c r="AS355" i="4" s="1"/>
  <c r="CU156" i="5"/>
  <c r="AW156" i="5"/>
  <c r="AR355" i="4" s="1"/>
  <c r="CT156" i="5"/>
  <c r="JJ156" i="5"/>
  <c r="AQ356" i="4" s="1"/>
  <c r="IM156" i="5"/>
  <c r="T356" i="4" s="1"/>
  <c r="AV156" i="5"/>
  <c r="AQ355" i="4" s="1"/>
  <c r="CS156" i="5"/>
  <c r="X156" i="5"/>
  <c r="S355" i="4" s="1"/>
  <c r="EQ156" i="5"/>
  <c r="EP156" i="5"/>
  <c r="EO156" i="5"/>
  <c r="EN156" i="5"/>
  <c r="EM156" i="5"/>
  <c r="EL156" i="5"/>
  <c r="EK156" i="5"/>
  <c r="EJ156" i="5"/>
  <c r="EI156" i="5"/>
  <c r="EH156" i="5"/>
  <c r="EG156" i="5"/>
  <c r="EF156" i="5"/>
  <c r="EE156" i="5"/>
  <c r="ED156" i="5"/>
  <c r="EC156" i="5"/>
  <c r="EB156" i="5"/>
  <c r="EA156" i="5"/>
  <c r="DZ156" i="5"/>
  <c r="DY156" i="5"/>
  <c r="DX156" i="5"/>
  <c r="DW156" i="5"/>
  <c r="DV156" i="5"/>
  <c r="DU156" i="5"/>
  <c r="DT156" i="5"/>
  <c r="IK156" i="5"/>
  <c r="R356" i="4" s="1"/>
  <c r="L23" i="37"/>
  <c r="M20" i="37" s="1"/>
  <c r="L26" i="37"/>
  <c r="BG49" i="32"/>
  <c r="BI49" i="32"/>
  <c r="BC49" i="32"/>
  <c r="AZ49" i="32"/>
  <c r="BB49" i="32"/>
  <c r="BE49" i="32"/>
  <c r="AN49" i="32"/>
  <c r="AR49" i="32"/>
  <c r="AV49" i="32"/>
  <c r="BH49" i="32"/>
  <c r="AO49" i="32"/>
  <c r="AS49" i="32"/>
  <c r="AW49" i="32"/>
  <c r="AY49" i="32"/>
  <c r="BF49" i="32"/>
  <c r="AL49" i="32"/>
  <c r="AP49" i="32"/>
  <c r="AT49" i="32"/>
  <c r="AX49" i="32"/>
  <c r="BD49" i="32"/>
  <c r="AM49" i="32"/>
  <c r="AQ49" i="32"/>
  <c r="AU49" i="32"/>
  <c r="BA49" i="32"/>
  <c r="B18" i="34"/>
  <c r="C12" i="34" s="1"/>
  <c r="D37" i="3"/>
  <c r="D29" i="3"/>
  <c r="E23" i="3"/>
  <c r="F23" i="3" s="1"/>
  <c r="G23" i="3" s="1"/>
  <c r="H23" i="3" s="1"/>
  <c r="I23" i="3" s="1"/>
  <c r="J23" i="3" s="1"/>
  <c r="K23" i="3" s="1"/>
  <c r="L23" i="3" s="1"/>
  <c r="M23" i="3" s="1"/>
  <c r="N23" i="3" s="1"/>
  <c r="O23" i="3" s="1"/>
  <c r="P23" i="3" s="1"/>
  <c r="Q23" i="3" s="1"/>
  <c r="R23" i="3" s="1"/>
  <c r="S23" i="3" s="1"/>
  <c r="D405" i="18"/>
  <c r="D407" i="18" s="1"/>
  <c r="AJ405" i="18"/>
  <c r="AJ407" i="18" s="1"/>
  <c r="AH405" i="18"/>
  <c r="AH407" i="18" s="1"/>
  <c r="AA405" i="18"/>
  <c r="AA407" i="18" s="1"/>
  <c r="Y405" i="18"/>
  <c r="Y406" i="18" s="1"/>
  <c r="P405" i="18"/>
  <c r="P407" i="18" s="1"/>
  <c r="O405" i="18"/>
  <c r="O406" i="18" s="1"/>
  <c r="W405" i="18"/>
  <c r="W406" i="18" s="1"/>
  <c r="U405" i="18"/>
  <c r="U407" i="18" s="1"/>
  <c r="J405" i="18"/>
  <c r="J406" i="18" s="1"/>
  <c r="N405" i="18"/>
  <c r="N407" i="18" s="1"/>
  <c r="AF405" i="18"/>
  <c r="AF407" i="18" s="1"/>
  <c r="S405" i="18"/>
  <c r="S406" i="18" s="1"/>
  <c r="I405" i="18"/>
  <c r="I406" i="18" s="1"/>
  <c r="AD405" i="18"/>
  <c r="AD406" i="18" s="1"/>
  <c r="Q405" i="18"/>
  <c r="Q406" i="18" s="1"/>
  <c r="H405" i="18"/>
  <c r="H406" i="18" s="1"/>
  <c r="M405" i="18"/>
  <c r="M407" i="18" s="1"/>
  <c r="F405" i="18"/>
  <c r="F407" i="18" s="1"/>
  <c r="AK405" i="18"/>
  <c r="AK406" i="18" s="1"/>
  <c r="AI405" i="18"/>
  <c r="AI406" i="18" s="1"/>
  <c r="AG405" i="18"/>
  <c r="AG407" i="18" s="1"/>
  <c r="AB405" i="18"/>
  <c r="AB407" i="18" s="1"/>
  <c r="Z405" i="18"/>
  <c r="Z406" i="18" s="1"/>
  <c r="G405" i="18"/>
  <c r="G407" i="18" s="1"/>
  <c r="AQ405" i="18"/>
  <c r="AQ406" i="18" s="1"/>
  <c r="AP405" i="18"/>
  <c r="AP406" i="18" s="1"/>
  <c r="AO405" i="18"/>
  <c r="AO406" i="18" s="1"/>
  <c r="AN405" i="18"/>
  <c r="AN407" i="18" s="1"/>
  <c r="E405" i="18"/>
  <c r="E407" i="18" s="1"/>
  <c r="X405" i="18"/>
  <c r="X406" i="18" s="1"/>
  <c r="V405" i="18"/>
  <c r="V406" i="18" s="1"/>
  <c r="L405" i="18"/>
  <c r="L407" i="18" s="1"/>
  <c r="AM405" i="18"/>
  <c r="AM407" i="18" s="1"/>
  <c r="BK405" i="18"/>
  <c r="BK406" i="18" s="1"/>
  <c r="BJ405" i="18"/>
  <c r="BJ407" i="18" s="1"/>
  <c r="BI405" i="18"/>
  <c r="BI406" i="18" s="1"/>
  <c r="BH405" i="18"/>
  <c r="BH406" i="18" s="1"/>
  <c r="BG405" i="18"/>
  <c r="BG406" i="18" s="1"/>
  <c r="BF405" i="18"/>
  <c r="BF406" i="18" s="1"/>
  <c r="BE405" i="18"/>
  <c r="BE407" i="18" s="1"/>
  <c r="BD405" i="18"/>
  <c r="BD407" i="18" s="1"/>
  <c r="BC405" i="18"/>
  <c r="BC406" i="18" s="1"/>
  <c r="BB405" i="18"/>
  <c r="BB407" i="18" s="1"/>
  <c r="BA405" i="18"/>
  <c r="BA407" i="18" s="1"/>
  <c r="AZ405" i="18"/>
  <c r="AZ407" i="18" s="1"/>
  <c r="AY405" i="18"/>
  <c r="AY406" i="18" s="1"/>
  <c r="AX405" i="18"/>
  <c r="AX406" i="18" s="1"/>
  <c r="AW405" i="18"/>
  <c r="AW407" i="18" s="1"/>
  <c r="AV405" i="18"/>
  <c r="AV407" i="18" s="1"/>
  <c r="AU405" i="18"/>
  <c r="AU406" i="18" s="1"/>
  <c r="AT405" i="18"/>
  <c r="AT406" i="18" s="1"/>
  <c r="AS405" i="18"/>
  <c r="AS406" i="18" s="1"/>
  <c r="AR405" i="18"/>
  <c r="AR406" i="18" s="1"/>
  <c r="AE405" i="18"/>
  <c r="AE406" i="18" s="1"/>
  <c r="T405" i="18"/>
  <c r="T406" i="18" s="1"/>
  <c r="R405" i="18"/>
  <c r="R406" i="18" s="1"/>
  <c r="K405" i="18"/>
  <c r="K406" i="18" s="1"/>
  <c r="C3" i="3"/>
  <c r="B3" i="15"/>
  <c r="AY11" i="5"/>
  <c r="AX5" i="5"/>
  <c r="J8" i="4"/>
  <c r="C2" i="2"/>
  <c r="D6" i="2"/>
  <c r="D3" i="58" s="1"/>
  <c r="B3" i="34"/>
  <c r="D3" i="18"/>
  <c r="C2" i="67" s="1"/>
  <c r="I94" i="4" s="1"/>
  <c r="B3" i="32"/>
  <c r="C3" i="32" s="1"/>
  <c r="D3" i="32" s="1"/>
  <c r="E3" i="32" s="1"/>
  <c r="F3" i="32" s="1"/>
  <c r="G3" i="32" s="1"/>
  <c r="H3" i="32" s="1"/>
  <c r="I3" i="32" s="1"/>
  <c r="J3" i="32" s="1"/>
  <c r="K3" i="32" s="1"/>
  <c r="L3" i="32" s="1"/>
  <c r="M3" i="32" s="1"/>
  <c r="N3" i="32" s="1"/>
  <c r="O3" i="32" s="1"/>
  <c r="P3" i="32" s="1"/>
  <c r="Q3" i="32" s="1"/>
  <c r="R3" i="32" s="1"/>
  <c r="S3" i="32" s="1"/>
  <c r="T3" i="32" s="1"/>
  <c r="U3" i="32" s="1"/>
  <c r="V3" i="32" s="1"/>
  <c r="W3" i="32" s="1"/>
  <c r="X3" i="32" s="1"/>
  <c r="Y3" i="32" s="1"/>
  <c r="Z3" i="32" s="1"/>
  <c r="AA3" i="32" s="1"/>
  <c r="AB3" i="32" s="1"/>
  <c r="AC3" i="32" s="1"/>
  <c r="AD3" i="32" s="1"/>
  <c r="AE3" i="32" s="1"/>
  <c r="AF3" i="32" s="1"/>
  <c r="AG3" i="32" s="1"/>
  <c r="AH3" i="32" s="1"/>
  <c r="AI3" i="32" s="1"/>
  <c r="AJ3" i="32" s="1"/>
  <c r="AK3" i="32" s="1"/>
  <c r="AL3" i="32" s="1"/>
  <c r="AM3" i="32" s="1"/>
  <c r="AN3" i="32" s="1"/>
  <c r="AO3" i="32" s="1"/>
  <c r="AP3" i="32" s="1"/>
  <c r="AQ3" i="32" s="1"/>
  <c r="AR3" i="32" s="1"/>
  <c r="AS3" i="32" s="1"/>
  <c r="AT3" i="32" s="1"/>
  <c r="AU3" i="32" s="1"/>
  <c r="AV3" i="32" s="1"/>
  <c r="AW3" i="32" s="1"/>
  <c r="AX3" i="32" s="1"/>
  <c r="AY3" i="32" s="1"/>
  <c r="AZ3" i="32" s="1"/>
  <c r="BA3" i="32" s="1"/>
  <c r="BB3" i="32" s="1"/>
  <c r="BC3" i="32" s="1"/>
  <c r="BD3" i="32" s="1"/>
  <c r="BE3" i="32" s="1"/>
  <c r="BF3" i="32" s="1"/>
  <c r="BG3" i="32" s="1"/>
  <c r="BH3" i="32" s="1"/>
  <c r="BI3" i="32" s="1"/>
  <c r="BJ3" i="32" s="1"/>
  <c r="BK3" i="32" s="1"/>
  <c r="BL3" i="32" s="1"/>
  <c r="BM3" i="32" s="1"/>
  <c r="BN3" i="32" s="1"/>
  <c r="BO3" i="32" s="1"/>
  <c r="BP3" i="32" s="1"/>
  <c r="BQ3" i="32" s="1"/>
  <c r="BR3" i="32" s="1"/>
  <c r="BS3" i="32" s="1"/>
  <c r="BT3" i="32" s="1"/>
  <c r="BU3" i="32" s="1"/>
  <c r="E12" i="34"/>
  <c r="F18" i="34"/>
  <c r="BG9" i="34"/>
  <c r="BG18" i="34" s="1"/>
  <c r="BF9" i="34"/>
  <c r="BF18" i="34" s="1"/>
  <c r="BD9" i="34"/>
  <c r="BD18" i="34" s="1"/>
  <c r="BB9" i="34"/>
  <c r="BB18" i="34" s="1"/>
  <c r="AZ9" i="34"/>
  <c r="AZ18" i="34" s="1"/>
  <c r="AX9" i="34"/>
  <c r="AX18" i="34" s="1"/>
  <c r="AV9" i="34"/>
  <c r="AV18" i="34" s="1"/>
  <c r="AT9" i="34"/>
  <c r="AT18" i="34" s="1"/>
  <c r="AR9" i="34"/>
  <c r="AR18" i="34" s="1"/>
  <c r="AP9" i="34"/>
  <c r="AP18" i="34" s="1"/>
  <c r="AN9" i="34"/>
  <c r="AN18" i="34" s="1"/>
  <c r="AL9" i="34"/>
  <c r="AL18" i="34" s="1"/>
  <c r="AJ9" i="34"/>
  <c r="AJ18" i="34" s="1"/>
  <c r="AH9" i="34"/>
  <c r="AH18" i="34" s="1"/>
  <c r="AF9" i="34"/>
  <c r="AF18" i="34" s="1"/>
  <c r="AD9" i="34"/>
  <c r="AD18" i="34" s="1"/>
  <c r="AB9" i="34"/>
  <c r="AB18" i="34" s="1"/>
  <c r="Z9" i="34"/>
  <c r="Z18" i="34" s="1"/>
  <c r="X9" i="34"/>
  <c r="X18" i="34" s="1"/>
  <c r="V9" i="34"/>
  <c r="V18" i="34" s="1"/>
  <c r="T9" i="34"/>
  <c r="T18" i="34" s="1"/>
  <c r="R9" i="34"/>
  <c r="R18" i="34" s="1"/>
  <c r="P9" i="34"/>
  <c r="P18" i="34" s="1"/>
  <c r="N9" i="34"/>
  <c r="N18" i="34" s="1"/>
  <c r="L9" i="34"/>
  <c r="L18" i="34" s="1"/>
  <c r="J9" i="34"/>
  <c r="J18" i="34" s="1"/>
  <c r="H9" i="34"/>
  <c r="H18" i="34" s="1"/>
  <c r="BI9" i="34"/>
  <c r="BI18" i="34" s="1"/>
  <c r="BH9" i="34"/>
  <c r="BH18" i="34" s="1"/>
  <c r="BE18" i="34"/>
  <c r="BC18" i="34"/>
  <c r="BA18" i="34"/>
  <c r="AY18" i="34"/>
  <c r="AW18" i="34"/>
  <c r="AU18" i="34"/>
  <c r="AS18" i="34"/>
  <c r="AQ18" i="34"/>
  <c r="AO18" i="34"/>
  <c r="AM18" i="34"/>
  <c r="AK18" i="34"/>
  <c r="AI18" i="34"/>
  <c r="AG18" i="34"/>
  <c r="AE18" i="34"/>
  <c r="AC18" i="34"/>
  <c r="AA18" i="34"/>
  <c r="Y18" i="34"/>
  <c r="W18" i="34"/>
  <c r="U18" i="34"/>
  <c r="S18" i="34"/>
  <c r="Q18" i="34"/>
  <c r="O18" i="34"/>
  <c r="M18" i="34"/>
  <c r="K18" i="34"/>
  <c r="I18" i="34"/>
  <c r="G18" i="34"/>
  <c r="E18" i="34"/>
  <c r="F12" i="34" s="1"/>
  <c r="C9" i="34"/>
  <c r="C18" i="34" s="1"/>
  <c r="D12" i="34" s="1"/>
  <c r="D13" i="34"/>
  <c r="G11" i="34"/>
  <c r="AZ32" i="73" l="1"/>
  <c r="AZ8" i="73"/>
  <c r="AZ9" i="73" s="1"/>
  <c r="BA6" i="73" s="1"/>
  <c r="AZ16" i="73"/>
  <c r="BE29" i="72"/>
  <c r="BE31" i="72" s="1"/>
  <c r="BF28" i="72" s="1"/>
  <c r="BF30" i="72" s="1"/>
  <c r="BF37" i="72" s="1"/>
  <c r="BF73" i="72" s="1"/>
  <c r="BE39" i="72"/>
  <c r="BF35" i="72" s="1"/>
  <c r="BD90" i="72"/>
  <c r="BE51" i="72" s="1"/>
  <c r="BE71" i="72"/>
  <c r="BE61" i="72"/>
  <c r="BE62" i="72" s="1"/>
  <c r="BE75" i="72" s="1"/>
  <c r="BE84" i="72" s="1"/>
  <c r="BD88" i="72"/>
  <c r="BE56" i="72"/>
  <c r="BE57" i="72" s="1"/>
  <c r="BE74" i="72" s="1"/>
  <c r="BE87" i="72" s="1"/>
  <c r="BF68" i="72"/>
  <c r="BF76" i="72" s="1"/>
  <c r="BF85" i="72" s="1"/>
  <c r="BF29" i="72"/>
  <c r="BR17" i="72"/>
  <c r="BR14" i="72"/>
  <c r="C2" i="58"/>
  <c r="C1" i="71"/>
  <c r="F24" i="3"/>
  <c r="I3" i="57"/>
  <c r="I2" i="57"/>
  <c r="J3" i="57"/>
  <c r="J4" i="57"/>
  <c r="J2" i="57"/>
  <c r="H3" i="57"/>
  <c r="H2" i="57"/>
  <c r="I247" i="4"/>
  <c r="I277" i="4"/>
  <c r="I200" i="4"/>
  <c r="I60" i="4"/>
  <c r="I66" i="4"/>
  <c r="I117" i="4"/>
  <c r="I279" i="4"/>
  <c r="I145" i="4"/>
  <c r="I67" i="4"/>
  <c r="I120" i="4"/>
  <c r="I310" i="4"/>
  <c r="I93" i="4"/>
  <c r="I280" i="4"/>
  <c r="I231" i="4"/>
  <c r="B8" i="28"/>
  <c r="B6" i="41"/>
  <c r="B9" i="26"/>
  <c r="I91" i="4"/>
  <c r="I119" i="4"/>
  <c r="B4" i="55"/>
  <c r="C69" i="2"/>
  <c r="B5" i="62"/>
  <c r="I311" i="4"/>
  <c r="C5" i="60"/>
  <c r="C5" i="55"/>
  <c r="C6" i="62"/>
  <c r="I230" i="4"/>
  <c r="J260" i="4"/>
  <c r="I353" i="4"/>
  <c r="I7" i="4"/>
  <c r="I5" i="4" s="1"/>
  <c r="I228" i="4"/>
  <c r="C74" i="2"/>
  <c r="C77" i="2"/>
  <c r="C83" i="2"/>
  <c r="B14" i="54" s="1"/>
  <c r="C78" i="2"/>
  <c r="C82" i="2"/>
  <c r="B13" i="54" s="1"/>
  <c r="C76" i="2"/>
  <c r="C80" i="2"/>
  <c r="B11" i="54" s="1"/>
  <c r="C75" i="2"/>
  <c r="C79" i="2"/>
  <c r="B10" i="54" s="1"/>
  <c r="C81" i="2"/>
  <c r="B12" i="54" s="1"/>
  <c r="C84" i="2"/>
  <c r="E40" i="32"/>
  <c r="I171" i="4"/>
  <c r="I308" i="4"/>
  <c r="B11" i="64"/>
  <c r="B6" i="61" s="1"/>
  <c r="B2" i="66"/>
  <c r="B77" i="66" s="1"/>
  <c r="AO101" i="5"/>
  <c r="AO100" i="5"/>
  <c r="AO99" i="5"/>
  <c r="AO104" i="5"/>
  <c r="AO102" i="5"/>
  <c r="AO123" i="5"/>
  <c r="AO122" i="5"/>
  <c r="AO120" i="5"/>
  <c r="AO119" i="5"/>
  <c r="AO121" i="5"/>
  <c r="DK121" i="5" s="1"/>
  <c r="AK105" i="5"/>
  <c r="AK104" i="5"/>
  <c r="AK101" i="5"/>
  <c r="AK100" i="5"/>
  <c r="AK108" i="5"/>
  <c r="DG108" i="5" s="1"/>
  <c r="AK120" i="5"/>
  <c r="AK119" i="5"/>
  <c r="AK118" i="5"/>
  <c r="AK116" i="5"/>
  <c r="AK123" i="5"/>
  <c r="AK102" i="5"/>
  <c r="AK99" i="5"/>
  <c r="AK109" i="5"/>
  <c r="AK121" i="5"/>
  <c r="DG121" i="5" s="1"/>
  <c r="AK122" i="5"/>
  <c r="AK117" i="5"/>
  <c r="AL104" i="5"/>
  <c r="AL102" i="5"/>
  <c r="AL101" i="5"/>
  <c r="AL99" i="5"/>
  <c r="AL121" i="5"/>
  <c r="DH121" i="5" s="1"/>
  <c r="AL120" i="5"/>
  <c r="AL100" i="5"/>
  <c r="AL119" i="5"/>
  <c r="AL117" i="5"/>
  <c r="AL116" i="5"/>
  <c r="AL118" i="5"/>
  <c r="AL123" i="5"/>
  <c r="AL122" i="5"/>
  <c r="I332" i="4"/>
  <c r="E48" i="32"/>
  <c r="I110" i="4"/>
  <c r="I346" i="4"/>
  <c r="AK96" i="5"/>
  <c r="DG96" i="5" s="1"/>
  <c r="AO134" i="5"/>
  <c r="DK134" i="5" s="1"/>
  <c r="AO133" i="5"/>
  <c r="DK133" i="5" s="1"/>
  <c r="AO132" i="5"/>
  <c r="DK132" i="5" s="1"/>
  <c r="AO131" i="5"/>
  <c r="DK131" i="5" s="1"/>
  <c r="AK134" i="5"/>
  <c r="DG134" i="5" s="1"/>
  <c r="AK131" i="5"/>
  <c r="DG131" i="5" s="1"/>
  <c r="AK132" i="5"/>
  <c r="DG132" i="5" s="1"/>
  <c r="AK133" i="5"/>
  <c r="DG133" i="5" s="1"/>
  <c r="AL132" i="5"/>
  <c r="DH132" i="5" s="1"/>
  <c r="AL131" i="5"/>
  <c r="DH131" i="5" s="1"/>
  <c r="AL134" i="5"/>
  <c r="DH134" i="5" s="1"/>
  <c r="AL133" i="5"/>
  <c r="DH133" i="5" s="1"/>
  <c r="AO73" i="5"/>
  <c r="DK73" i="5" s="1"/>
  <c r="AK73" i="5"/>
  <c r="DG73" i="5" s="1"/>
  <c r="AL73" i="5"/>
  <c r="DH73" i="5" s="1"/>
  <c r="AO76" i="5"/>
  <c r="DK76" i="5" s="1"/>
  <c r="AK76" i="5"/>
  <c r="DG76" i="5" s="1"/>
  <c r="AL76" i="5"/>
  <c r="DH76" i="5" s="1"/>
  <c r="AS6" i="5"/>
  <c r="U6" i="5"/>
  <c r="U114" i="5" s="1"/>
  <c r="N7" i="5"/>
  <c r="CJ7" i="5" s="1"/>
  <c r="AF6" i="5"/>
  <c r="AF104" i="5" s="1"/>
  <c r="V7" i="5"/>
  <c r="IJ7" i="5" s="1"/>
  <c r="AT7" i="5"/>
  <c r="GK7" i="5" s="1"/>
  <c r="AO7" i="5"/>
  <c r="DK7" i="5" s="1"/>
  <c r="AR7" i="5"/>
  <c r="GI7" i="5" s="1"/>
  <c r="N6" i="5"/>
  <c r="N111" i="5" s="1"/>
  <c r="AR6" i="5"/>
  <c r="AT6" i="5"/>
  <c r="I102" i="4"/>
  <c r="I107" i="4"/>
  <c r="I345" i="4"/>
  <c r="I327" i="4"/>
  <c r="I336" i="4"/>
  <c r="AO24" i="16"/>
  <c r="AP24" i="16" s="1"/>
  <c r="AQ24" i="16" s="1"/>
  <c r="R6" i="5"/>
  <c r="R106" i="5" s="1"/>
  <c r="AN7" i="5"/>
  <c r="DJ7" i="5" s="1"/>
  <c r="Z7" i="5"/>
  <c r="CV7" i="5" s="1"/>
  <c r="T7" i="5"/>
  <c r="CP7" i="5" s="1"/>
  <c r="O7" i="5"/>
  <c r="FF7" i="5" s="1"/>
  <c r="AE7" i="5"/>
  <c r="IS7" i="5" s="1"/>
  <c r="V6" i="5"/>
  <c r="V118" i="5" s="1"/>
  <c r="AS7" i="5"/>
  <c r="DO7" i="5" s="1"/>
  <c r="AA6" i="5"/>
  <c r="AA109" i="5" s="1"/>
  <c r="AK7" i="5"/>
  <c r="IY7" i="5" s="1"/>
  <c r="AV24" i="3"/>
  <c r="AW24" i="3" s="1"/>
  <c r="AX24" i="3" s="1"/>
  <c r="AY24" i="3" s="1"/>
  <c r="AZ24" i="3" s="1"/>
  <c r="BA24" i="3" s="1"/>
  <c r="BB24" i="3" s="1"/>
  <c r="BC24" i="3" s="1"/>
  <c r="BD24" i="3" s="1"/>
  <c r="BE24" i="3" s="1"/>
  <c r="BF24" i="3" s="1"/>
  <c r="BG24" i="3" s="1"/>
  <c r="BH24" i="3" s="1"/>
  <c r="BI24" i="3" s="1"/>
  <c r="BJ24" i="3" s="1"/>
  <c r="BK24" i="3" s="1"/>
  <c r="BL24" i="3" s="1"/>
  <c r="BM24" i="3" s="1"/>
  <c r="BN24" i="3" s="1"/>
  <c r="BO24" i="3" s="1"/>
  <c r="BP24" i="3" s="1"/>
  <c r="BQ24" i="3" s="1"/>
  <c r="BR24" i="3" s="1"/>
  <c r="BS24" i="3" s="1"/>
  <c r="BT24" i="3" s="1"/>
  <c r="BU24" i="3" s="1"/>
  <c r="AK22" i="5"/>
  <c r="DG22" i="5" s="1"/>
  <c r="AF7" i="5"/>
  <c r="AE6" i="5"/>
  <c r="AE102" i="5" s="1"/>
  <c r="U7" i="5"/>
  <c r="FL7" i="5" s="1"/>
  <c r="Y6" i="5"/>
  <c r="Y101" i="5" s="1"/>
  <c r="O6" i="5"/>
  <c r="O104" i="5" s="1"/>
  <c r="AK137" i="5"/>
  <c r="DG137" i="5" s="1"/>
  <c r="AK136" i="5"/>
  <c r="DG136" i="5" s="1"/>
  <c r="AK135" i="5"/>
  <c r="DG135" i="5" s="1"/>
  <c r="AK81" i="5"/>
  <c r="DG81" i="5" s="1"/>
  <c r="AK21" i="5"/>
  <c r="DG21" i="5" s="1"/>
  <c r="AK20" i="5"/>
  <c r="DG20" i="5" s="1"/>
  <c r="AC6" i="5"/>
  <c r="AC112" i="5" s="1"/>
  <c r="AO137" i="5"/>
  <c r="DK137" i="5" s="1"/>
  <c r="AO136" i="5"/>
  <c r="DK136" i="5" s="1"/>
  <c r="AO135" i="5"/>
  <c r="DK135" i="5" s="1"/>
  <c r="AL136" i="5"/>
  <c r="DH136" i="5" s="1"/>
  <c r="AL135" i="5"/>
  <c r="DH135" i="5" s="1"/>
  <c r="AL137" i="5"/>
  <c r="DH137" i="5" s="1"/>
  <c r="R7" i="5"/>
  <c r="IF7" i="5" s="1"/>
  <c r="AN6" i="5"/>
  <c r="AN100" i="5" s="1"/>
  <c r="Z6" i="5"/>
  <c r="Z105" i="5" s="1"/>
  <c r="T6" i="5"/>
  <c r="T104" i="5" s="1"/>
  <c r="AC7" i="5"/>
  <c r="CY7" i="5" s="1"/>
  <c r="AM7" i="5"/>
  <c r="GD7" i="5" s="1"/>
  <c r="AI6" i="5"/>
  <c r="AI7" i="5"/>
  <c r="IW7" i="5" s="1"/>
  <c r="AM6" i="5"/>
  <c r="W7" i="5"/>
  <c r="IK7" i="5" s="1"/>
  <c r="AQ6" i="5"/>
  <c r="AJ6" i="5"/>
  <c r="AJ99" i="5" s="1"/>
  <c r="AB7" i="5"/>
  <c r="CX7" i="5" s="1"/>
  <c r="AK4" i="5"/>
  <c r="AK87" i="5" s="1"/>
  <c r="DG87" i="5" s="1"/>
  <c r="AQ7" i="5"/>
  <c r="Y7" i="5"/>
  <c r="AG6" i="5"/>
  <c r="AP6" i="5"/>
  <c r="X6" i="5"/>
  <c r="X137" i="5" s="1"/>
  <c r="CT137" i="5" s="1"/>
  <c r="S6" i="5"/>
  <c r="S131" i="5" s="1"/>
  <c r="CO131" i="5" s="1"/>
  <c r="S7" i="5"/>
  <c r="CO7" i="5" s="1"/>
  <c r="AD6" i="5"/>
  <c r="AD106" i="5" s="1"/>
  <c r="W6" i="5"/>
  <c r="W81" i="5" s="1"/>
  <c r="CS81" i="5" s="1"/>
  <c r="AP7" i="5"/>
  <c r="JD7" i="5" s="1"/>
  <c r="AH7" i="5"/>
  <c r="FY7" i="5" s="1"/>
  <c r="AH6" i="5"/>
  <c r="AB6" i="5"/>
  <c r="AB100" i="5" s="1"/>
  <c r="AD7" i="5"/>
  <c r="IR7" i="5" s="1"/>
  <c r="X7" i="5"/>
  <c r="FO7" i="5" s="1"/>
  <c r="AG7" i="5"/>
  <c r="IU7" i="5" s="1"/>
  <c r="Q6" i="5"/>
  <c r="Q116" i="5" s="1"/>
  <c r="Q7" i="5"/>
  <c r="CM7" i="5" s="1"/>
  <c r="P6" i="5"/>
  <c r="P117" i="5" s="1"/>
  <c r="AJ7" i="5"/>
  <c r="GA7" i="5" s="1"/>
  <c r="B4" i="59"/>
  <c r="B4" i="60"/>
  <c r="P7" i="5"/>
  <c r="ID7" i="5" s="1"/>
  <c r="C5" i="59"/>
  <c r="C5" i="54"/>
  <c r="C8" i="53"/>
  <c r="C8" i="52"/>
  <c r="D10" i="51"/>
  <c r="C7" i="50"/>
  <c r="C6" i="49"/>
  <c r="L19" i="3"/>
  <c r="M19" i="3" s="1"/>
  <c r="N19" i="3" s="1"/>
  <c r="O19" i="3" s="1"/>
  <c r="P19" i="3" s="1"/>
  <c r="Q19" i="3" s="1"/>
  <c r="R19" i="3" s="1"/>
  <c r="S19" i="3" s="1"/>
  <c r="T19" i="3" s="1"/>
  <c r="U19" i="3" s="1"/>
  <c r="I126" i="4"/>
  <c r="AL7" i="5"/>
  <c r="GC7" i="5" s="1"/>
  <c r="I389" i="4"/>
  <c r="I387" i="4"/>
  <c r="I264" i="4"/>
  <c r="I262" i="4"/>
  <c r="I326" i="4"/>
  <c r="B6" i="50"/>
  <c r="B6" i="24"/>
  <c r="B6" i="21"/>
  <c r="B6" i="23"/>
  <c r="B8" i="22"/>
  <c r="B5" i="49"/>
  <c r="B7" i="25"/>
  <c r="B7" i="52"/>
  <c r="B4" i="54"/>
  <c r="C62" i="2"/>
  <c r="B14" i="41" s="1"/>
  <c r="C9" i="51"/>
  <c r="B6" i="27"/>
  <c r="AL407" i="18"/>
  <c r="AV7" i="5"/>
  <c r="DR7" i="5" s="1"/>
  <c r="AW7" i="5"/>
  <c r="GN7" i="5" s="1"/>
  <c r="C4" i="46"/>
  <c r="C7" i="46" s="1"/>
  <c r="I287" i="4"/>
  <c r="I383" i="4"/>
  <c r="I385" i="4"/>
  <c r="I386" i="4"/>
  <c r="C18" i="46"/>
  <c r="C24" i="46" s="1"/>
  <c r="C49" i="46"/>
  <c r="C42" i="46"/>
  <c r="C36" i="46"/>
  <c r="C31" i="46"/>
  <c r="C57" i="46"/>
  <c r="C13" i="46"/>
  <c r="C6" i="47"/>
  <c r="D5" i="46"/>
  <c r="AV6" i="5"/>
  <c r="AW6" i="5"/>
  <c r="AU6" i="5"/>
  <c r="AU136" i="5" s="1"/>
  <c r="DQ136" i="5" s="1"/>
  <c r="Q150" i="5"/>
  <c r="L173" i="4" s="1"/>
  <c r="AU7" i="5"/>
  <c r="GL7" i="5" s="1"/>
  <c r="CW7" i="5"/>
  <c r="FR7" i="5"/>
  <c r="H407" i="18"/>
  <c r="X147" i="5"/>
  <c r="S95" i="4" s="1"/>
  <c r="U406" i="18"/>
  <c r="G406" i="18"/>
  <c r="B2" i="3"/>
  <c r="B2" i="16" s="1"/>
  <c r="C70" i="2"/>
  <c r="C67" i="2"/>
  <c r="BE406" i="18"/>
  <c r="L406" i="18"/>
  <c r="AJ406" i="18"/>
  <c r="AW406" i="18"/>
  <c r="AM406" i="18"/>
  <c r="X150" i="5"/>
  <c r="S173" i="4" s="1"/>
  <c r="D406" i="18"/>
  <c r="AC407" i="18"/>
  <c r="AV406" i="18"/>
  <c r="M406" i="18"/>
  <c r="BD406" i="18"/>
  <c r="R407" i="18"/>
  <c r="I149" i="4"/>
  <c r="AQ407" i="18"/>
  <c r="F40" i="32"/>
  <c r="B31" i="16"/>
  <c r="B30" i="16"/>
  <c r="C15" i="16"/>
  <c r="G6" i="32"/>
  <c r="H6" i="32" s="1"/>
  <c r="B30" i="3"/>
  <c r="B38" i="3" s="1"/>
  <c r="B31" i="3"/>
  <c r="N25" i="3" s="1"/>
  <c r="C13" i="3"/>
  <c r="P33" i="32"/>
  <c r="Q33" i="32" s="1"/>
  <c r="R33" i="32" s="1"/>
  <c r="S33" i="32" s="1"/>
  <c r="T33" i="32" s="1"/>
  <c r="U33" i="32" s="1"/>
  <c r="V33" i="32" s="1"/>
  <c r="W33" i="32" s="1"/>
  <c r="X33" i="32" s="1"/>
  <c r="Y33" i="32" s="1"/>
  <c r="Z33" i="32" s="1"/>
  <c r="AA33" i="32" s="1"/>
  <c r="AB33" i="32" s="1"/>
  <c r="AC33" i="32" s="1"/>
  <c r="AD33" i="32" s="1"/>
  <c r="AE33" i="32" s="1"/>
  <c r="AF33" i="32" s="1"/>
  <c r="AG33" i="32" s="1"/>
  <c r="AH33" i="32" s="1"/>
  <c r="AI33" i="32" s="1"/>
  <c r="AJ33" i="32" s="1"/>
  <c r="AK33" i="32" s="1"/>
  <c r="AL33" i="32" s="1"/>
  <c r="AM33" i="32" s="1"/>
  <c r="AN33" i="32" s="1"/>
  <c r="AO33" i="32" s="1"/>
  <c r="AP33" i="32" s="1"/>
  <c r="AQ33" i="32" s="1"/>
  <c r="AR33" i="32" s="1"/>
  <c r="AS33" i="32" s="1"/>
  <c r="AT33" i="32" s="1"/>
  <c r="AU33" i="32" s="1"/>
  <c r="AV33" i="32" s="1"/>
  <c r="AW33" i="32" s="1"/>
  <c r="AX33" i="32" s="1"/>
  <c r="AY33" i="32" s="1"/>
  <c r="AZ33" i="32" s="1"/>
  <c r="BA33" i="32" s="1"/>
  <c r="BB33" i="32" s="1"/>
  <c r="BC33" i="32" s="1"/>
  <c r="BD33" i="32" s="1"/>
  <c r="BE33" i="32" s="1"/>
  <c r="BF33" i="32" s="1"/>
  <c r="BG33" i="32" s="1"/>
  <c r="BH33" i="32" s="1"/>
  <c r="BI33" i="32" s="1"/>
  <c r="BJ33" i="32" s="1"/>
  <c r="BK33" i="32" s="1"/>
  <c r="BL33" i="32" s="1"/>
  <c r="C17" i="32"/>
  <c r="C18" i="32" s="1"/>
  <c r="B19" i="32"/>
  <c r="B12" i="32" s="1"/>
  <c r="B34" i="32" s="1"/>
  <c r="E23" i="16"/>
  <c r="D37" i="16"/>
  <c r="D29" i="16"/>
  <c r="J36" i="4"/>
  <c r="J12" i="4"/>
  <c r="C7" i="41"/>
  <c r="C26" i="41" s="1"/>
  <c r="C33" i="41" s="1"/>
  <c r="C40" i="41" s="1"/>
  <c r="C47" i="41" s="1"/>
  <c r="B2" i="43"/>
  <c r="B32" i="43" s="1"/>
  <c r="BL29" i="43"/>
  <c r="AH58" i="4"/>
  <c r="B2" i="34"/>
  <c r="BZ6" i="2"/>
  <c r="BU12" i="64" s="1"/>
  <c r="T58" i="4"/>
  <c r="F406" i="18"/>
  <c r="BF407" i="18"/>
  <c r="W407" i="18"/>
  <c r="V407" i="18"/>
  <c r="AU407" i="18"/>
  <c r="J17" i="4"/>
  <c r="J18" i="4"/>
  <c r="J19" i="4"/>
  <c r="X58" i="4"/>
  <c r="J14" i="4"/>
  <c r="J20" i="4"/>
  <c r="J28" i="4"/>
  <c r="AG58" i="4"/>
  <c r="J35" i="4"/>
  <c r="J34" i="4"/>
  <c r="J33" i="4"/>
  <c r="J32" i="4"/>
  <c r="J31" i="4"/>
  <c r="J29" i="4"/>
  <c r="J37" i="4"/>
  <c r="J30" i="4"/>
  <c r="J21" i="4"/>
  <c r="AF58" i="4"/>
  <c r="BU58" i="4"/>
  <c r="BT58" i="4"/>
  <c r="BS58" i="4"/>
  <c r="BQ58" i="4"/>
  <c r="BR58" i="4"/>
  <c r="BY58" i="4"/>
  <c r="CB58" i="4"/>
  <c r="BX58" i="4"/>
  <c r="BZ58" i="4"/>
  <c r="BW58" i="4"/>
  <c r="BV58" i="4"/>
  <c r="CA58" i="4"/>
  <c r="AP58" i="4"/>
  <c r="M58" i="4"/>
  <c r="AN58" i="4"/>
  <c r="J58" i="4"/>
  <c r="AS58" i="4"/>
  <c r="AI58" i="4"/>
  <c r="W58" i="4"/>
  <c r="AQ58" i="4"/>
  <c r="AR58" i="4"/>
  <c r="AX58" i="4"/>
  <c r="BF58" i="4"/>
  <c r="BN58" i="4"/>
  <c r="AL58" i="4"/>
  <c r="V58" i="4"/>
  <c r="AC58" i="4"/>
  <c r="K58" i="4"/>
  <c r="AK58" i="4"/>
  <c r="S58" i="4"/>
  <c r="AM58" i="4"/>
  <c r="U58" i="4"/>
  <c r="B19" i="34"/>
  <c r="B20" i="34" s="1"/>
  <c r="C17" i="34" s="1"/>
  <c r="C19" i="34" s="1"/>
  <c r="C20" i="34" s="1"/>
  <c r="D17" i="34" s="1"/>
  <c r="BB58" i="4"/>
  <c r="BK407" i="18"/>
  <c r="AA58" i="4"/>
  <c r="AP407" i="18"/>
  <c r="N58" i="4"/>
  <c r="AE407" i="18"/>
  <c r="N406" i="18"/>
  <c r="AH406" i="18"/>
  <c r="BC407" i="18"/>
  <c r="AW58" i="4"/>
  <c r="BE58" i="4"/>
  <c r="BM58" i="4"/>
  <c r="BA58" i="4"/>
  <c r="BI58" i="4"/>
  <c r="Z58" i="4"/>
  <c r="Q58" i="4"/>
  <c r="AT58" i="4"/>
  <c r="AL4" i="5"/>
  <c r="AL107" i="5" s="1"/>
  <c r="L58" i="4"/>
  <c r="Q407" i="18"/>
  <c r="AJ58" i="4"/>
  <c r="P58" i="4"/>
  <c r="Y58" i="4"/>
  <c r="AE58" i="4"/>
  <c r="AX407" i="18"/>
  <c r="AV58" i="4"/>
  <c r="O58" i="4"/>
  <c r="R58" i="4"/>
  <c r="Z407" i="18"/>
  <c r="O407" i="18"/>
  <c r="T407" i="18"/>
  <c r="AO58" i="4"/>
  <c r="I58" i="4"/>
  <c r="AD58" i="4"/>
  <c r="AU58" i="4"/>
  <c r="BC58" i="4"/>
  <c r="AY58" i="4"/>
  <c r="AB58" i="4"/>
  <c r="J407" i="18"/>
  <c r="K407" i="18"/>
  <c r="BD58" i="4"/>
  <c r="BL58" i="4"/>
  <c r="AZ58" i="4"/>
  <c r="BH58" i="4"/>
  <c r="BP58" i="4"/>
  <c r="BJ58" i="4"/>
  <c r="BK58" i="4"/>
  <c r="BG58" i="4"/>
  <c r="BO58" i="4"/>
  <c r="AO4" i="5"/>
  <c r="AO130" i="5" s="1"/>
  <c r="DK130" i="5" s="1"/>
  <c r="AN406" i="18"/>
  <c r="BA406" i="18"/>
  <c r="BI407" i="18"/>
  <c r="Y407" i="18"/>
  <c r="BL19" i="16"/>
  <c r="M23" i="37"/>
  <c r="N20" i="37" s="1"/>
  <c r="M26" i="37"/>
  <c r="C3" i="34"/>
  <c r="D3" i="34" s="1"/>
  <c r="E3" i="34" s="1"/>
  <c r="F3" i="34" s="1"/>
  <c r="G3" i="34" s="1"/>
  <c r="H3" i="34" s="1"/>
  <c r="I3" i="34" s="1"/>
  <c r="J3" i="34" s="1"/>
  <c r="K3" i="34" s="1"/>
  <c r="L3" i="34" s="1"/>
  <c r="M3" i="34" s="1"/>
  <c r="N3" i="34" s="1"/>
  <c r="O3" i="34" s="1"/>
  <c r="P3" i="34" s="1"/>
  <c r="Q3" i="34" s="1"/>
  <c r="R3" i="34" s="1"/>
  <c r="S3" i="34" s="1"/>
  <c r="T3" i="34" s="1"/>
  <c r="U3" i="34" s="1"/>
  <c r="V3" i="34" s="1"/>
  <c r="W3" i="34" s="1"/>
  <c r="X3" i="34" s="1"/>
  <c r="Y3" i="34" s="1"/>
  <c r="Z3" i="34" s="1"/>
  <c r="AA3" i="34" s="1"/>
  <c r="AB3" i="34" s="1"/>
  <c r="AC3" i="34" s="1"/>
  <c r="AD3" i="34" s="1"/>
  <c r="AE3" i="34" s="1"/>
  <c r="AF3" i="34" s="1"/>
  <c r="AG3" i="34" s="1"/>
  <c r="AH3" i="34" s="1"/>
  <c r="AI3" i="34" s="1"/>
  <c r="AJ3" i="34" s="1"/>
  <c r="AK3" i="34" s="1"/>
  <c r="AL3" i="34" s="1"/>
  <c r="AM3" i="34" s="1"/>
  <c r="AN3" i="34" s="1"/>
  <c r="AO3" i="34" s="1"/>
  <c r="AP3" i="34" s="1"/>
  <c r="AQ3" i="34" s="1"/>
  <c r="AR3" i="34" s="1"/>
  <c r="AS3" i="34" s="1"/>
  <c r="AT3" i="34" s="1"/>
  <c r="AU3" i="34" s="1"/>
  <c r="AV3" i="34" s="1"/>
  <c r="AW3" i="34" s="1"/>
  <c r="AX3" i="34" s="1"/>
  <c r="AY3" i="34" s="1"/>
  <c r="AZ3" i="34" s="1"/>
  <c r="BA3" i="34" s="1"/>
  <c r="BB3" i="34" s="1"/>
  <c r="BC3" i="34" s="1"/>
  <c r="BD3" i="34" s="1"/>
  <c r="BE3" i="34" s="1"/>
  <c r="BF3" i="34" s="1"/>
  <c r="BG3" i="34" s="1"/>
  <c r="BH3" i="34" s="1"/>
  <c r="BI3" i="34" s="1"/>
  <c r="BJ3" i="34" s="1"/>
  <c r="AG406" i="18"/>
  <c r="I407" i="18"/>
  <c r="AS407" i="18"/>
  <c r="AR407" i="18"/>
  <c r="AI407" i="18"/>
  <c r="S407" i="18"/>
  <c r="BH407" i="18"/>
  <c r="AZ406" i="18"/>
  <c r="E406" i="18"/>
  <c r="P406" i="18"/>
  <c r="AO407" i="18"/>
  <c r="AK407" i="18"/>
  <c r="AT407" i="18"/>
  <c r="AA406" i="18"/>
  <c r="AF406" i="18"/>
  <c r="BB406" i="18"/>
  <c r="BJ406" i="18"/>
  <c r="AD407" i="18"/>
  <c r="BG407" i="18"/>
  <c r="AB406" i="18"/>
  <c r="AY407" i="18"/>
  <c r="X407" i="18"/>
  <c r="B2" i="32"/>
  <c r="E37" i="3"/>
  <c r="E29" i="3"/>
  <c r="C6" i="3"/>
  <c r="B8" i="16"/>
  <c r="AK151" i="5"/>
  <c r="AF202" i="4" s="1"/>
  <c r="K8" i="4"/>
  <c r="J6" i="4"/>
  <c r="J104" i="4"/>
  <c r="J106" i="4"/>
  <c r="J109" i="4"/>
  <c r="J108" i="4"/>
  <c r="E6" i="2"/>
  <c r="E3" i="58" s="1"/>
  <c r="I4" i="57" s="1"/>
  <c r="E3" i="18"/>
  <c r="D2" i="67" s="1"/>
  <c r="J231" i="4" s="1"/>
  <c r="D2" i="2"/>
  <c r="D5" i="2"/>
  <c r="C7" i="24"/>
  <c r="C8" i="30"/>
  <c r="C7" i="23"/>
  <c r="C9" i="22"/>
  <c r="C7" i="21"/>
  <c r="C10" i="26"/>
  <c r="C9" i="28"/>
  <c r="C8" i="25"/>
  <c r="C25" i="21"/>
  <c r="D4" i="2"/>
  <c r="C76" i="11"/>
  <c r="C76" i="14"/>
  <c r="C7" i="27"/>
  <c r="B2" i="15"/>
  <c r="D2" i="18"/>
  <c r="AX6" i="5"/>
  <c r="AX7" i="5"/>
  <c r="AY5" i="5"/>
  <c r="AZ11" i="5"/>
  <c r="DU11" i="5"/>
  <c r="JM11" i="5"/>
  <c r="GP11" i="5"/>
  <c r="D3" i="3"/>
  <c r="C3" i="15"/>
  <c r="GB174" i="5"/>
  <c r="AA348" i="18" s="1"/>
  <c r="AJ150" i="5"/>
  <c r="AE173" i="4" s="1"/>
  <c r="FU174" i="5"/>
  <c r="T348" i="18" s="1"/>
  <c r="AA151" i="5"/>
  <c r="V202" i="4" s="1"/>
  <c r="AB150" i="5"/>
  <c r="W173" i="4" s="1"/>
  <c r="AP150" i="5"/>
  <c r="AK173" i="4" s="1"/>
  <c r="Q151" i="5"/>
  <c r="L202" i="4" s="1"/>
  <c r="AK150" i="5"/>
  <c r="AF173" i="4" s="1"/>
  <c r="CM151" i="5"/>
  <c r="FH176" i="5"/>
  <c r="G388" i="18" s="1"/>
  <c r="GH176" i="5"/>
  <c r="AG388" i="18" s="1"/>
  <c r="GF176" i="5"/>
  <c r="AE388" i="18" s="1"/>
  <c r="H11" i="34"/>
  <c r="G12" i="34"/>
  <c r="E13" i="34"/>
  <c r="B268" i="15" l="1"/>
  <c r="B269" i="15"/>
  <c r="B237" i="15"/>
  <c r="B235" i="15"/>
  <c r="B234" i="15"/>
  <c r="B227" i="15"/>
  <c r="B224" i="15"/>
  <c r="B225" i="15"/>
  <c r="B217" i="15"/>
  <c r="B215" i="15"/>
  <c r="B214" i="15"/>
  <c r="B207" i="15"/>
  <c r="B205" i="15"/>
  <c r="B204" i="15"/>
  <c r="B191" i="15"/>
  <c r="B192" i="15"/>
  <c r="B194" i="15"/>
  <c r="B184" i="15"/>
  <c r="B182" i="15"/>
  <c r="B181" i="15"/>
  <c r="B171" i="15"/>
  <c r="B174" i="15"/>
  <c r="B172" i="15"/>
  <c r="B164" i="15"/>
  <c r="B162" i="15"/>
  <c r="B161" i="15"/>
  <c r="B124" i="15"/>
  <c r="B123" i="15"/>
  <c r="B126" i="15"/>
  <c r="B113" i="15"/>
  <c r="B116" i="15"/>
  <c r="B114" i="15"/>
  <c r="B100" i="15"/>
  <c r="B99" i="15"/>
  <c r="B102" i="15"/>
  <c r="B80" i="15"/>
  <c r="B87" i="15"/>
  <c r="B88" i="15"/>
  <c r="B43" i="15"/>
  <c r="B55" i="15"/>
  <c r="B53" i="15"/>
  <c r="B52" i="15"/>
  <c r="B15" i="15"/>
  <c r="B22" i="15"/>
  <c r="B25" i="15"/>
  <c r="B23" i="15"/>
  <c r="B12" i="15"/>
  <c r="B13" i="15"/>
  <c r="B266" i="15"/>
  <c r="B96" i="15"/>
  <c r="B265" i="15"/>
  <c r="B232" i="15"/>
  <c r="B188" i="15"/>
  <c r="B179" i="15"/>
  <c r="B159" i="15"/>
  <c r="B110" i="15"/>
  <c r="B85" i="15"/>
  <c r="B231" i="15"/>
  <c r="B211" i="15"/>
  <c r="B147" i="15"/>
  <c r="B50" i="15"/>
  <c r="B189" i="15"/>
  <c r="B20" i="15"/>
  <c r="B97" i="15"/>
  <c r="B19" i="15"/>
  <c r="B222" i="15"/>
  <c r="B178" i="15"/>
  <c r="B10" i="15"/>
  <c r="B158" i="15"/>
  <c r="B121" i="15"/>
  <c r="B120" i="15"/>
  <c r="B84" i="15"/>
  <c r="B201" i="15"/>
  <c r="B221" i="15"/>
  <c r="B9" i="15"/>
  <c r="B202" i="15"/>
  <c r="B111" i="15"/>
  <c r="B212" i="15"/>
  <c r="B169" i="15"/>
  <c r="B49" i="15"/>
  <c r="B168" i="15"/>
  <c r="AZ30" i="73"/>
  <c r="AZ31" i="73"/>
  <c r="BA13" i="73"/>
  <c r="BA14" i="73" s="1"/>
  <c r="BF31" i="72"/>
  <c r="BG28" i="72" s="1"/>
  <c r="BG30" i="72" s="1"/>
  <c r="BF39" i="72"/>
  <c r="BG35" i="72" s="1"/>
  <c r="BE83" i="72"/>
  <c r="BE89" i="72"/>
  <c r="BE86" i="72"/>
  <c r="BE91" i="72" s="1"/>
  <c r="BE77" i="72"/>
  <c r="BG42" i="72"/>
  <c r="BG44" i="72" s="1"/>
  <c r="BG46" i="72" s="1"/>
  <c r="BG37" i="72"/>
  <c r="BG73" i="72" s="1"/>
  <c r="BF82" i="72"/>
  <c r="BR81" i="72"/>
  <c r="BR19" i="72"/>
  <c r="BR20" i="72" s="1"/>
  <c r="D2" i="58"/>
  <c r="D1" i="71"/>
  <c r="B74" i="34"/>
  <c r="B83" i="34" s="1"/>
  <c r="B73" i="34"/>
  <c r="B72" i="34"/>
  <c r="G24" i="3"/>
  <c r="H4" i="57"/>
  <c r="I237" i="4"/>
  <c r="AK106" i="5"/>
  <c r="DG106" i="5" s="1"/>
  <c r="GB106" i="5" s="1"/>
  <c r="I343" i="4"/>
  <c r="AK127" i="5"/>
  <c r="DG127" i="5" s="1"/>
  <c r="GB127" i="5" s="1"/>
  <c r="I259" i="4"/>
  <c r="AK114" i="5"/>
  <c r="DG114" i="5" s="1"/>
  <c r="IY114" i="5" s="1"/>
  <c r="I391" i="4"/>
  <c r="AK60" i="5"/>
  <c r="DG60" i="5" s="1"/>
  <c r="I347" i="4"/>
  <c r="AO75" i="5"/>
  <c r="DK75" i="5" s="1"/>
  <c r="JC75" i="5" s="1"/>
  <c r="AO106" i="5"/>
  <c r="DK106" i="5" s="1"/>
  <c r="JC106" i="5" s="1"/>
  <c r="I329" i="4"/>
  <c r="AK36" i="5"/>
  <c r="DG36" i="5" s="1"/>
  <c r="I331" i="4"/>
  <c r="AK112" i="5"/>
  <c r="DG112" i="5" s="1"/>
  <c r="IY112" i="5" s="1"/>
  <c r="I151" i="4"/>
  <c r="I258" i="4"/>
  <c r="I291" i="4"/>
  <c r="I289" i="4"/>
  <c r="I333" i="4"/>
  <c r="I325" i="4"/>
  <c r="J311" i="4"/>
  <c r="AO125" i="5"/>
  <c r="DK125" i="5" s="1"/>
  <c r="GF125" i="5" s="1"/>
  <c r="I150" i="4"/>
  <c r="I177" i="4"/>
  <c r="I205" i="4"/>
  <c r="I337" i="4"/>
  <c r="I265" i="4"/>
  <c r="I263" i="4"/>
  <c r="I382" i="4"/>
  <c r="I39" i="4" s="1"/>
  <c r="AK69" i="5"/>
  <c r="DG69" i="5" s="1"/>
  <c r="GB69" i="5" s="1"/>
  <c r="I321" i="4"/>
  <c r="AO65" i="5"/>
  <c r="DK65" i="5" s="1"/>
  <c r="GF65" i="5" s="1"/>
  <c r="I293" i="4"/>
  <c r="I176" i="4"/>
  <c r="I323" i="4"/>
  <c r="I342" i="4"/>
  <c r="I292" i="4"/>
  <c r="I393" i="4"/>
  <c r="I324" i="4"/>
  <c r="AK70" i="5"/>
  <c r="DG70" i="5" s="1"/>
  <c r="IY70" i="5" s="1"/>
  <c r="I330" i="4"/>
  <c r="AK126" i="5"/>
  <c r="DG126" i="5" s="1"/>
  <c r="GB126" i="5" s="1"/>
  <c r="AK111" i="5"/>
  <c r="DG111" i="5" s="1"/>
  <c r="IY111" i="5" s="1"/>
  <c r="I392" i="4"/>
  <c r="I175" i="4"/>
  <c r="I339" i="4"/>
  <c r="I340" i="4"/>
  <c r="I288" i="4"/>
  <c r="I294" i="4"/>
  <c r="I286" i="4"/>
  <c r="AK71" i="5"/>
  <c r="DG71" i="5" s="1"/>
  <c r="GB71" i="5" s="1"/>
  <c r="I338" i="4"/>
  <c r="I266" i="4"/>
  <c r="I341" i="4"/>
  <c r="I328" i="4"/>
  <c r="I320" i="4"/>
  <c r="J119" i="4"/>
  <c r="J67" i="4"/>
  <c r="AO112" i="5"/>
  <c r="DK112" i="5" s="1"/>
  <c r="JC112" i="5" s="1"/>
  <c r="AO108" i="5"/>
  <c r="DK108" i="5" s="1"/>
  <c r="JC108" i="5" s="1"/>
  <c r="AO111" i="5"/>
  <c r="DK111" i="5" s="1"/>
  <c r="JC111" i="5" s="1"/>
  <c r="J230" i="4"/>
  <c r="B106" i="15"/>
  <c r="B14" i="60" s="1"/>
  <c r="AO54" i="5"/>
  <c r="DK54" i="5" s="1"/>
  <c r="JC54" i="5" s="1"/>
  <c r="AO20" i="5"/>
  <c r="DK20" i="5" s="1"/>
  <c r="GF20" i="5" s="1"/>
  <c r="AK66" i="5"/>
  <c r="DG66" i="5" s="1"/>
  <c r="IY66" i="5" s="1"/>
  <c r="AO74" i="5"/>
  <c r="DK74" i="5" s="1"/>
  <c r="JC74" i="5" s="1"/>
  <c r="AO66" i="5"/>
  <c r="DK66" i="5" s="1"/>
  <c r="AO113" i="5"/>
  <c r="DK113" i="5" s="1"/>
  <c r="JC113" i="5" s="1"/>
  <c r="AO115" i="5"/>
  <c r="DK115" i="5" s="1"/>
  <c r="JC115" i="5" s="1"/>
  <c r="AL22" i="5"/>
  <c r="DH22" i="5" s="1"/>
  <c r="IZ22" i="5" s="1"/>
  <c r="AO126" i="5"/>
  <c r="DK126" i="5" s="1"/>
  <c r="JC126" i="5" s="1"/>
  <c r="AO109" i="5"/>
  <c r="DK109" i="5" s="1"/>
  <c r="JC109" i="5" s="1"/>
  <c r="C8" i="28"/>
  <c r="C9" i="26"/>
  <c r="C6" i="41"/>
  <c r="AL75" i="5"/>
  <c r="DH75" i="5" s="1"/>
  <c r="IZ75" i="5" s="1"/>
  <c r="AO118" i="5"/>
  <c r="DK118" i="5" s="1"/>
  <c r="GF118" i="5" s="1"/>
  <c r="AO105" i="5"/>
  <c r="DK105" i="5" s="1"/>
  <c r="JC105" i="5" s="1"/>
  <c r="AK50" i="5"/>
  <c r="DG50" i="5" s="1"/>
  <c r="IY50" i="5" s="1"/>
  <c r="AK52" i="5"/>
  <c r="DG52" i="5" s="1"/>
  <c r="IY52" i="5" s="1"/>
  <c r="AK72" i="5"/>
  <c r="DG72" i="5" s="1"/>
  <c r="IY72" i="5" s="1"/>
  <c r="AK125" i="5"/>
  <c r="DG125" i="5" s="1"/>
  <c r="GB125" i="5" s="1"/>
  <c r="AO107" i="5"/>
  <c r="DK107" i="5" s="1"/>
  <c r="GF107" i="5" s="1"/>
  <c r="J310" i="4"/>
  <c r="B95" i="15"/>
  <c r="B105" i="15"/>
  <c r="AL109" i="5"/>
  <c r="DH109" i="5" s="1"/>
  <c r="GC109" i="5" s="1"/>
  <c r="C5" i="62"/>
  <c r="C4" i="55"/>
  <c r="D69" i="2"/>
  <c r="C4" i="60"/>
  <c r="C4" i="59"/>
  <c r="AO36" i="5"/>
  <c r="DK36" i="5" s="1"/>
  <c r="GF36" i="5" s="1"/>
  <c r="AO92" i="5"/>
  <c r="DK92" i="5" s="1"/>
  <c r="AL126" i="5"/>
  <c r="DH126" i="5" s="1"/>
  <c r="IZ126" i="5" s="1"/>
  <c r="AO103" i="5"/>
  <c r="DK103" i="5" s="1"/>
  <c r="JC103" i="5" s="1"/>
  <c r="AO77" i="5"/>
  <c r="DK77" i="5" s="1"/>
  <c r="JC77" i="5" s="1"/>
  <c r="AO52" i="5"/>
  <c r="DK52" i="5" s="1"/>
  <c r="JC52" i="5" s="1"/>
  <c r="AK61" i="5"/>
  <c r="DG61" i="5" s="1"/>
  <c r="IY61" i="5" s="1"/>
  <c r="AL70" i="5"/>
  <c r="DH70" i="5" s="1"/>
  <c r="IZ70" i="5" s="1"/>
  <c r="AK74" i="5"/>
  <c r="DG74" i="5" s="1"/>
  <c r="GB74" i="5" s="1"/>
  <c r="X130" i="5"/>
  <c r="CT130" i="5" s="1"/>
  <c r="AK129" i="5"/>
  <c r="DG129" i="5" s="1"/>
  <c r="IY129" i="5" s="1"/>
  <c r="AO129" i="5"/>
  <c r="DK129" i="5" s="1"/>
  <c r="GF129" i="5" s="1"/>
  <c r="AO114" i="5"/>
  <c r="DK114" i="5" s="1"/>
  <c r="GF114" i="5" s="1"/>
  <c r="J66" i="4"/>
  <c r="I384" i="4"/>
  <c r="I348" i="4"/>
  <c r="I349" i="4"/>
  <c r="I388" i="4"/>
  <c r="AO50" i="5"/>
  <c r="DK50" i="5" s="1"/>
  <c r="JC50" i="5" s="1"/>
  <c r="I322" i="4"/>
  <c r="AO61" i="5"/>
  <c r="DK61" i="5" s="1"/>
  <c r="JC61" i="5" s="1"/>
  <c r="AL72" i="5"/>
  <c r="DH72" i="5" s="1"/>
  <c r="GC72" i="5" s="1"/>
  <c r="AK75" i="5"/>
  <c r="DG75" i="5" s="1"/>
  <c r="GB75" i="5" s="1"/>
  <c r="I334" i="4"/>
  <c r="X120" i="5"/>
  <c r="AL115" i="5"/>
  <c r="DH115" i="5" s="1"/>
  <c r="IZ115" i="5" s="1"/>
  <c r="AL112" i="5"/>
  <c r="DH112" i="5" s="1"/>
  <c r="GC112" i="5" s="1"/>
  <c r="AK113" i="5"/>
  <c r="DG113" i="5" s="1"/>
  <c r="GB113" i="5" s="1"/>
  <c r="AK115" i="5"/>
  <c r="DG115" i="5" s="1"/>
  <c r="IY115" i="5" s="1"/>
  <c r="AO117" i="5"/>
  <c r="DK117" i="5" s="1"/>
  <c r="JC117" i="5" s="1"/>
  <c r="J94" i="4"/>
  <c r="J93" i="4"/>
  <c r="K260" i="4"/>
  <c r="AL111" i="5"/>
  <c r="AL106" i="5"/>
  <c r="DH106" i="5" s="1"/>
  <c r="IZ106" i="5" s="1"/>
  <c r="AL125" i="5"/>
  <c r="DH125" i="5" s="1"/>
  <c r="GC125" i="5" s="1"/>
  <c r="AL54" i="5"/>
  <c r="DH54" i="5" s="1"/>
  <c r="IZ54" i="5" s="1"/>
  <c r="AL69" i="5"/>
  <c r="DH69" i="5" s="1"/>
  <c r="GC69" i="5" s="1"/>
  <c r="X121" i="5"/>
  <c r="CT121" i="5" s="1"/>
  <c r="AK103" i="5"/>
  <c r="DG103" i="5" s="1"/>
  <c r="IY103" i="5" s="1"/>
  <c r="AL21" i="5"/>
  <c r="DH21" i="5" s="1"/>
  <c r="IZ21" i="5" s="1"/>
  <c r="AK54" i="5"/>
  <c r="DG54" i="5" s="1"/>
  <c r="GB54" i="5" s="1"/>
  <c r="AL65" i="5"/>
  <c r="DH65" i="5" s="1"/>
  <c r="GC65" i="5" s="1"/>
  <c r="AL71" i="5"/>
  <c r="DH71" i="5" s="1"/>
  <c r="IZ71" i="5" s="1"/>
  <c r="AO70" i="5"/>
  <c r="DK70" i="5" s="1"/>
  <c r="JC70" i="5" s="1"/>
  <c r="AL128" i="5"/>
  <c r="DH128" i="5" s="1"/>
  <c r="IZ128" i="5" s="1"/>
  <c r="AL114" i="5"/>
  <c r="DH114" i="5" s="1"/>
  <c r="GC114" i="5" s="1"/>
  <c r="AL113" i="5"/>
  <c r="DH113" i="5" s="1"/>
  <c r="IZ113" i="5" s="1"/>
  <c r="AK128" i="5"/>
  <c r="DG128" i="5" s="1"/>
  <c r="IY128" i="5" s="1"/>
  <c r="AK107" i="5"/>
  <c r="DG107" i="5" s="1"/>
  <c r="IY107" i="5" s="1"/>
  <c r="J120" i="4"/>
  <c r="AL81" i="5"/>
  <c r="DH81" i="5" s="1"/>
  <c r="IZ81" i="5" s="1"/>
  <c r="AL52" i="5"/>
  <c r="DH52" i="5" s="1"/>
  <c r="GC52" i="5" s="1"/>
  <c r="AL110" i="5"/>
  <c r="DH110" i="5" s="1"/>
  <c r="IZ110" i="5" s="1"/>
  <c r="AL61" i="5"/>
  <c r="DH61" i="5" s="1"/>
  <c r="IZ61" i="5" s="1"/>
  <c r="AL103" i="5"/>
  <c r="DH103" i="5" s="1"/>
  <c r="IZ103" i="5" s="1"/>
  <c r="J279" i="4"/>
  <c r="AL20" i="5"/>
  <c r="DH20" i="5" s="1"/>
  <c r="IZ20" i="5" s="1"/>
  <c r="AO60" i="5"/>
  <c r="DK60" i="5" s="1"/>
  <c r="GF60" i="5" s="1"/>
  <c r="AL127" i="5"/>
  <c r="DH127" i="5" s="1"/>
  <c r="IZ127" i="5" s="1"/>
  <c r="I390" i="4"/>
  <c r="I290" i="4"/>
  <c r="AL77" i="5"/>
  <c r="DH77" i="5" s="1"/>
  <c r="IZ77" i="5" s="1"/>
  <c r="I335" i="4"/>
  <c r="AL66" i="5"/>
  <c r="DH66" i="5" s="1"/>
  <c r="GC66" i="5" s="1"/>
  <c r="AO71" i="5"/>
  <c r="DK71" i="5" s="1"/>
  <c r="GF71" i="5" s="1"/>
  <c r="I344" i="4"/>
  <c r="AL129" i="5"/>
  <c r="DH129" i="5" s="1"/>
  <c r="GC129" i="5" s="1"/>
  <c r="AK130" i="5"/>
  <c r="DG130" i="5" s="1"/>
  <c r="GB130" i="5" s="1"/>
  <c r="AO128" i="5"/>
  <c r="DK128" i="5" s="1"/>
  <c r="GF128" i="5" s="1"/>
  <c r="AO116" i="5"/>
  <c r="DK116" i="5" s="1"/>
  <c r="GF116" i="5" s="1"/>
  <c r="J280" i="4"/>
  <c r="AL105" i="5"/>
  <c r="DH105" i="5" s="1"/>
  <c r="IZ105" i="5" s="1"/>
  <c r="AL36" i="5"/>
  <c r="DH36" i="5" s="1"/>
  <c r="AL108" i="5"/>
  <c r="DH108" i="5" s="1"/>
  <c r="IZ108" i="5" s="1"/>
  <c r="AL60" i="5"/>
  <c r="DH60" i="5" s="1"/>
  <c r="GC60" i="5" s="1"/>
  <c r="AO21" i="5"/>
  <c r="DK21" i="5" s="1"/>
  <c r="GF21" i="5" s="1"/>
  <c r="AO22" i="5"/>
  <c r="DK22" i="5" s="1"/>
  <c r="JC22" i="5" s="1"/>
  <c r="D5" i="60"/>
  <c r="D5" i="55"/>
  <c r="D6" i="62"/>
  <c r="AO69" i="5"/>
  <c r="DK69" i="5" s="1"/>
  <c r="JC69" i="5" s="1"/>
  <c r="AO127" i="5"/>
  <c r="DK127" i="5" s="1"/>
  <c r="GF127" i="5" s="1"/>
  <c r="AL50" i="5"/>
  <c r="DH50" i="5" s="1"/>
  <c r="GC50" i="5" s="1"/>
  <c r="AO81" i="5"/>
  <c r="DK81" i="5" s="1"/>
  <c r="JC81" i="5" s="1"/>
  <c r="AK65" i="5"/>
  <c r="DG65" i="5" s="1"/>
  <c r="IY65" i="5" s="1"/>
  <c r="AL74" i="5"/>
  <c r="DH74" i="5" s="1"/>
  <c r="GC74" i="5" s="1"/>
  <c r="AO72" i="5"/>
  <c r="DK72" i="5" s="1"/>
  <c r="GF72" i="5" s="1"/>
  <c r="AL130" i="5"/>
  <c r="DH130" i="5" s="1"/>
  <c r="IZ130" i="5" s="1"/>
  <c r="AK110" i="5"/>
  <c r="DG110" i="5" s="1"/>
  <c r="IY110" i="5" s="1"/>
  <c r="AO110" i="5"/>
  <c r="DK110" i="5" s="1"/>
  <c r="GF110" i="5" s="1"/>
  <c r="D78" i="2"/>
  <c r="D83" i="2"/>
  <c r="C14" i="54" s="1"/>
  <c r="D81" i="2"/>
  <c r="C12" i="54" s="1"/>
  <c r="D79" i="2"/>
  <c r="C10" i="54" s="1"/>
  <c r="D77" i="2"/>
  <c r="D75" i="2"/>
  <c r="D76" i="2"/>
  <c r="D84" i="2"/>
  <c r="D74" i="2"/>
  <c r="D80" i="2"/>
  <c r="C11" i="54" s="1"/>
  <c r="D82" i="2"/>
  <c r="C13" i="54" s="1"/>
  <c r="B270" i="15"/>
  <c r="B267" i="15"/>
  <c r="B264" i="15"/>
  <c r="B58" i="15"/>
  <c r="B271" i="15"/>
  <c r="W114" i="5"/>
  <c r="X101" i="5"/>
  <c r="AN102" i="5"/>
  <c r="Q125" i="5"/>
  <c r="CM125" i="5" s="1"/>
  <c r="O114" i="5"/>
  <c r="AM104" i="5"/>
  <c r="Q130" i="5"/>
  <c r="CM130" i="5" s="1"/>
  <c r="Y115" i="5"/>
  <c r="CU115" i="5" s="1"/>
  <c r="Q102" i="5"/>
  <c r="CM102" i="5" s="1"/>
  <c r="AB112" i="5"/>
  <c r="W126" i="5"/>
  <c r="W118" i="5"/>
  <c r="AC118" i="5"/>
  <c r="AS100" i="5"/>
  <c r="AM122" i="5"/>
  <c r="AM99" i="5"/>
  <c r="AA106" i="5"/>
  <c r="CW106" i="5" s="1"/>
  <c r="IO106" i="5" s="1"/>
  <c r="P113" i="5"/>
  <c r="AB125" i="5"/>
  <c r="S127" i="5"/>
  <c r="CO127" i="5" s="1"/>
  <c r="N112" i="5"/>
  <c r="AC121" i="5"/>
  <c r="CY121" i="5" s="1"/>
  <c r="W115" i="5"/>
  <c r="V121" i="5"/>
  <c r="CR121" i="5" s="1"/>
  <c r="T113" i="5"/>
  <c r="AH118" i="5"/>
  <c r="AH113" i="5"/>
  <c r="B36" i="15"/>
  <c r="B38" i="15"/>
  <c r="B37" i="15"/>
  <c r="B40" i="15"/>
  <c r="B39" i="15"/>
  <c r="R101" i="5"/>
  <c r="B55" i="66"/>
  <c r="B69" i="66" s="1"/>
  <c r="B76" i="66"/>
  <c r="B78" i="66" s="1"/>
  <c r="B54" i="66"/>
  <c r="S112" i="5"/>
  <c r="AD120" i="5"/>
  <c r="C2" i="43"/>
  <c r="C32" i="43" s="1"/>
  <c r="C2" i="66"/>
  <c r="C77" i="66" s="1"/>
  <c r="AB118" i="5"/>
  <c r="AC100" i="5"/>
  <c r="AF111" i="5"/>
  <c r="R127" i="5"/>
  <c r="CN127" i="5" s="1"/>
  <c r="T120" i="5"/>
  <c r="R112" i="5"/>
  <c r="T117" i="5"/>
  <c r="R116" i="5"/>
  <c r="AD110" i="5"/>
  <c r="AK82" i="5"/>
  <c r="DG82" i="5" s="1"/>
  <c r="IY82" i="5" s="1"/>
  <c r="T99" i="5"/>
  <c r="AD116" i="5"/>
  <c r="S106" i="5"/>
  <c r="CO106" i="5" s="1"/>
  <c r="AG106" i="5"/>
  <c r="DC106" i="5" s="1"/>
  <c r="B139" i="15"/>
  <c r="B131" i="15"/>
  <c r="IY87" i="5"/>
  <c r="GB87" i="5"/>
  <c r="AP136" i="5"/>
  <c r="DL136" i="5" s="1"/>
  <c r="JD136" i="5" s="1"/>
  <c r="AP121" i="5"/>
  <c r="DL121" i="5" s="1"/>
  <c r="AP122" i="5"/>
  <c r="AP102" i="5"/>
  <c r="AP99" i="5"/>
  <c r="AP120" i="5"/>
  <c r="AP100" i="5"/>
  <c r="AP119" i="5"/>
  <c r="AC129" i="5"/>
  <c r="CY129" i="5" s="1"/>
  <c r="AC125" i="5"/>
  <c r="AC102" i="5"/>
  <c r="T126" i="5"/>
  <c r="T123" i="5"/>
  <c r="T111" i="5"/>
  <c r="T87" i="5"/>
  <c r="CP87" i="5" s="1"/>
  <c r="Z130" i="5"/>
  <c r="CV130" i="5" s="1"/>
  <c r="Z120" i="5"/>
  <c r="Z109" i="5"/>
  <c r="Z102" i="5"/>
  <c r="AM100" i="5"/>
  <c r="AM117" i="5"/>
  <c r="AM121" i="5"/>
  <c r="DI121" i="5" s="1"/>
  <c r="R119" i="5"/>
  <c r="R111" i="5"/>
  <c r="R115" i="5"/>
  <c r="R108" i="5"/>
  <c r="CN108" i="5" s="1"/>
  <c r="IF108" i="5" s="1"/>
  <c r="AB128" i="5"/>
  <c r="CX128" i="5" s="1"/>
  <c r="AB116" i="5"/>
  <c r="AB117" i="5"/>
  <c r="AB99" i="5"/>
  <c r="AH114" i="5"/>
  <c r="AH129" i="5"/>
  <c r="DD129" i="5" s="1"/>
  <c r="AH109" i="5"/>
  <c r="S126" i="5"/>
  <c r="S104" i="5"/>
  <c r="CO104" i="5" s="1"/>
  <c r="IG104" i="5" s="1"/>
  <c r="S122" i="5"/>
  <c r="S108" i="5"/>
  <c r="CO108" i="5" s="1"/>
  <c r="W127" i="5"/>
  <c r="CS127" i="5" s="1"/>
  <c r="W109" i="5"/>
  <c r="W113" i="5"/>
  <c r="W99" i="5"/>
  <c r="X128" i="5"/>
  <c r="CT128" i="5" s="1"/>
  <c r="X119" i="5"/>
  <c r="X123" i="5"/>
  <c r="X108" i="5"/>
  <c r="CT108" i="5" s="1"/>
  <c r="AD129" i="5"/>
  <c r="CZ129" i="5" s="1"/>
  <c r="AD122" i="5"/>
  <c r="AD111" i="5"/>
  <c r="AD104" i="5"/>
  <c r="AJ121" i="5"/>
  <c r="DF121" i="5" s="1"/>
  <c r="AJ109" i="5"/>
  <c r="Q109" i="5"/>
  <c r="CM109" i="5" s="1"/>
  <c r="Q115" i="5"/>
  <c r="CM115" i="5" s="1"/>
  <c r="V103" i="5"/>
  <c r="CR103" i="5" s="1"/>
  <c r="AA122" i="5"/>
  <c r="O127" i="5"/>
  <c r="CK127" i="5" s="1"/>
  <c r="IC127" i="5" s="1"/>
  <c r="Y117" i="5"/>
  <c r="CU117" i="5" s="1"/>
  <c r="N116" i="5"/>
  <c r="AF117" i="5"/>
  <c r="DB117" i="5" s="1"/>
  <c r="Z121" i="5"/>
  <c r="CV121" i="5" s="1"/>
  <c r="P106" i="5"/>
  <c r="P121" i="5"/>
  <c r="CL121" i="5" s="1"/>
  <c r="P126" i="5"/>
  <c r="P120" i="5"/>
  <c r="P104" i="5"/>
  <c r="P111" i="5"/>
  <c r="P128" i="5"/>
  <c r="CL128" i="5" s="1"/>
  <c r="P130" i="5"/>
  <c r="CL130" i="5" s="1"/>
  <c r="P103" i="5"/>
  <c r="CL103" i="5" s="1"/>
  <c r="P119" i="5"/>
  <c r="P109" i="5"/>
  <c r="P102" i="5"/>
  <c r="P115" i="5"/>
  <c r="P101" i="5"/>
  <c r="P112" i="5"/>
  <c r="P116" i="5"/>
  <c r="P100" i="5"/>
  <c r="CL100" i="5" s="1"/>
  <c r="P123" i="5"/>
  <c r="P110" i="5"/>
  <c r="P108" i="5"/>
  <c r="CL108" i="5" s="1"/>
  <c r="P114" i="5"/>
  <c r="P118" i="5"/>
  <c r="P127" i="5"/>
  <c r="CL127" i="5" s="1"/>
  <c r="ID127" i="5" s="1"/>
  <c r="P99" i="5"/>
  <c r="P122" i="5"/>
  <c r="P129" i="5"/>
  <c r="CL129" i="5" s="1"/>
  <c r="P125" i="5"/>
  <c r="AG135" i="5"/>
  <c r="DC135" i="5" s="1"/>
  <c r="IU135" i="5" s="1"/>
  <c r="AG105" i="5"/>
  <c r="DC105" i="5" s="1"/>
  <c r="AG122" i="5"/>
  <c r="AG113" i="5"/>
  <c r="AG125" i="5"/>
  <c r="AG104" i="5"/>
  <c r="DC104" i="5" s="1"/>
  <c r="AG109" i="5"/>
  <c r="AG117" i="5"/>
  <c r="AG87" i="5"/>
  <c r="DC87" i="5" s="1"/>
  <c r="AG103" i="5"/>
  <c r="DC103" i="5" s="1"/>
  <c r="AG120" i="5"/>
  <c r="AG129" i="5"/>
  <c r="DC129" i="5" s="1"/>
  <c r="AG100" i="5"/>
  <c r="AG116" i="5"/>
  <c r="AG119" i="5"/>
  <c r="AG110" i="5"/>
  <c r="AG108" i="5"/>
  <c r="DC108" i="5" s="1"/>
  <c r="AG115" i="5"/>
  <c r="AG118" i="5"/>
  <c r="AG127" i="5"/>
  <c r="DC127" i="5" s="1"/>
  <c r="AG99" i="5"/>
  <c r="AG123" i="5"/>
  <c r="AG121" i="5"/>
  <c r="DC121" i="5" s="1"/>
  <c r="AC127" i="5"/>
  <c r="CY127" i="5" s="1"/>
  <c r="IQ127" i="5" s="1"/>
  <c r="AC122" i="5"/>
  <c r="AC99" i="5"/>
  <c r="AC108" i="5"/>
  <c r="CY108" i="5" s="1"/>
  <c r="IQ108" i="5" s="1"/>
  <c r="T116" i="5"/>
  <c r="T121" i="5"/>
  <c r="CP121" i="5" s="1"/>
  <c r="T115" i="5"/>
  <c r="T107" i="5"/>
  <c r="CP107" i="5" s="1"/>
  <c r="IH107" i="5" s="1"/>
  <c r="Z110" i="5"/>
  <c r="Z112" i="5"/>
  <c r="Z107" i="5"/>
  <c r="CV107" i="5" s="1"/>
  <c r="AN119" i="5"/>
  <c r="R103" i="5"/>
  <c r="CN103" i="5" s="1"/>
  <c r="R120" i="5"/>
  <c r="R100" i="5"/>
  <c r="AB126" i="5"/>
  <c r="AB113" i="5"/>
  <c r="AB109" i="5"/>
  <c r="AB108" i="5"/>
  <c r="CX108" i="5" s="1"/>
  <c r="AH130" i="5"/>
  <c r="DD130" i="5" s="1"/>
  <c r="AH121" i="5"/>
  <c r="DD121" i="5" s="1"/>
  <c r="AH105" i="5"/>
  <c r="S119" i="5"/>
  <c r="S100" i="5"/>
  <c r="S114" i="5"/>
  <c r="S105" i="5"/>
  <c r="CO105" i="5" s="1"/>
  <c r="W116" i="5"/>
  <c r="W125" i="5"/>
  <c r="W100" i="5"/>
  <c r="W122" i="5"/>
  <c r="X127" i="5"/>
  <c r="CT127" i="5" s="1"/>
  <c r="X111" i="5"/>
  <c r="X115" i="5"/>
  <c r="X100" i="5"/>
  <c r="CT100" i="5" s="1"/>
  <c r="AD123" i="5"/>
  <c r="AD127" i="5"/>
  <c r="CZ127" i="5" s="1"/>
  <c r="AD107" i="5"/>
  <c r="AD105" i="5"/>
  <c r="AV101" i="5"/>
  <c r="DR101" i="5" s="1"/>
  <c r="AJ105" i="5"/>
  <c r="AJ130" i="5"/>
  <c r="DF130" i="5" s="1"/>
  <c r="Q128" i="5"/>
  <c r="CM128" i="5" s="1"/>
  <c r="AG114" i="5"/>
  <c r="V99" i="5"/>
  <c r="CR99" i="5" s="1"/>
  <c r="Y111" i="5"/>
  <c r="CU111" i="5" s="1"/>
  <c r="N115" i="5"/>
  <c r="P105" i="5"/>
  <c r="AF129" i="5"/>
  <c r="DB129" i="5" s="1"/>
  <c r="AX102" i="5"/>
  <c r="Q4" i="5"/>
  <c r="Q12" i="5" s="1"/>
  <c r="CM12" i="5" s="1"/>
  <c r="IE12" i="5" s="1"/>
  <c r="Q99" i="5"/>
  <c r="CM99" i="5" s="1"/>
  <c r="Q123" i="5"/>
  <c r="CM123" i="5" s="1"/>
  <c r="Q107" i="5"/>
  <c r="CM107" i="5" s="1"/>
  <c r="Q103" i="5"/>
  <c r="CM103" i="5" s="1"/>
  <c r="Q117" i="5"/>
  <c r="CM117" i="5" s="1"/>
  <c r="Q126" i="5"/>
  <c r="CM126" i="5" s="1"/>
  <c r="IE126" i="5" s="1"/>
  <c r="Q105" i="5"/>
  <c r="CM105" i="5" s="1"/>
  <c r="Q106" i="5"/>
  <c r="CM106" i="5" s="1"/>
  <c r="Q100" i="5"/>
  <c r="CM100" i="5" s="1"/>
  <c r="Q120" i="5"/>
  <c r="CM120" i="5" s="1"/>
  <c r="Q118" i="5"/>
  <c r="CM118" i="5" s="1"/>
  <c r="AI4" i="5"/>
  <c r="AI44" i="5" s="1"/>
  <c r="DE44" i="5" s="1"/>
  <c r="AI103" i="5"/>
  <c r="DE103" i="5" s="1"/>
  <c r="AI100" i="5"/>
  <c r="DE100" i="5" s="1"/>
  <c r="AI121" i="5"/>
  <c r="DE121" i="5" s="1"/>
  <c r="AI128" i="5"/>
  <c r="DE128" i="5" s="1"/>
  <c r="AI102" i="5"/>
  <c r="DE102" i="5" s="1"/>
  <c r="AI109" i="5"/>
  <c r="DE109" i="5" s="1"/>
  <c r="AI120" i="5"/>
  <c r="DE120" i="5" s="1"/>
  <c r="AI101" i="5"/>
  <c r="DE101" i="5" s="1"/>
  <c r="AI117" i="5"/>
  <c r="DE117" i="5" s="1"/>
  <c r="AI130" i="5"/>
  <c r="DE130" i="5" s="1"/>
  <c r="AI123" i="5"/>
  <c r="DE123" i="5" s="1"/>
  <c r="AI99" i="5"/>
  <c r="DE99" i="5" s="1"/>
  <c r="AI116" i="5"/>
  <c r="DE116" i="5" s="1"/>
  <c r="AI112" i="5"/>
  <c r="DE112" i="5" s="1"/>
  <c r="AI105" i="5"/>
  <c r="DE105" i="5" s="1"/>
  <c r="AI107" i="5"/>
  <c r="DE107" i="5" s="1"/>
  <c r="AI104" i="5"/>
  <c r="DE104" i="5" s="1"/>
  <c r="AI115" i="5"/>
  <c r="DE115" i="5" s="1"/>
  <c r="AI127" i="5"/>
  <c r="DE127" i="5" s="1"/>
  <c r="AI114" i="5"/>
  <c r="DE114" i="5" s="1"/>
  <c r="AI108" i="5"/>
  <c r="DE108" i="5" s="1"/>
  <c r="AI122" i="5"/>
  <c r="DE122" i="5" s="1"/>
  <c r="AI129" i="5"/>
  <c r="DE129" i="5" s="1"/>
  <c r="IW129" i="5" s="1"/>
  <c r="AI111" i="5"/>
  <c r="DE111" i="5" s="1"/>
  <c r="AA101" i="5"/>
  <c r="AA117" i="5"/>
  <c r="AA123" i="5"/>
  <c r="AA128" i="5"/>
  <c r="CW128" i="5" s="1"/>
  <c r="AA99" i="5"/>
  <c r="AA116" i="5"/>
  <c r="AA129" i="5"/>
  <c r="CW129" i="5" s="1"/>
  <c r="AA115" i="5"/>
  <c r="AA107" i="5"/>
  <c r="CW107" i="5" s="1"/>
  <c r="IO107" i="5" s="1"/>
  <c r="AA114" i="5"/>
  <c r="AA119" i="5"/>
  <c r="AA126" i="5"/>
  <c r="AA110" i="5"/>
  <c r="AA113" i="5"/>
  <c r="AA108" i="5"/>
  <c r="CW108" i="5" s="1"/>
  <c r="IO108" i="5" s="1"/>
  <c r="AA127" i="5"/>
  <c r="CW127" i="5" s="1"/>
  <c r="IO127" i="5" s="1"/>
  <c r="AA118" i="5"/>
  <c r="AA121" i="5"/>
  <c r="CW121" i="5" s="1"/>
  <c r="AA130" i="5"/>
  <c r="CW130" i="5" s="1"/>
  <c r="IO130" i="5" s="1"/>
  <c r="AA112" i="5"/>
  <c r="AA103" i="5"/>
  <c r="CW103" i="5" s="1"/>
  <c r="IO103" i="5" s="1"/>
  <c r="AA104" i="5"/>
  <c r="CW104" i="5" s="1"/>
  <c r="IO104" i="5" s="1"/>
  <c r="AA105" i="5"/>
  <c r="CW105" i="5" s="1"/>
  <c r="IO105" i="5" s="1"/>
  <c r="AC109" i="5"/>
  <c r="AC113" i="5"/>
  <c r="AC110" i="5"/>
  <c r="AC101" i="5"/>
  <c r="CY101" i="5" s="1"/>
  <c r="T128" i="5"/>
  <c r="CP128" i="5" s="1"/>
  <c r="T130" i="5"/>
  <c r="CP130" i="5" s="1"/>
  <c r="T109" i="5"/>
  <c r="T108" i="5"/>
  <c r="CP108" i="5" s="1"/>
  <c r="Z125" i="5"/>
  <c r="Z129" i="5"/>
  <c r="CV129" i="5" s="1"/>
  <c r="IN129" i="5" s="1"/>
  <c r="Z113" i="5"/>
  <c r="AN101" i="5"/>
  <c r="DJ101" i="5" s="1"/>
  <c r="AN121" i="5"/>
  <c r="DJ121" i="5" s="1"/>
  <c r="AM119" i="5"/>
  <c r="AM101" i="5"/>
  <c r="AM114" i="5"/>
  <c r="R129" i="5"/>
  <c r="CN129" i="5" s="1"/>
  <c r="IF129" i="5" s="1"/>
  <c r="R107" i="5"/>
  <c r="CN107" i="5" s="1"/>
  <c r="IF107" i="5" s="1"/>
  <c r="R117" i="5"/>
  <c r="R102" i="5"/>
  <c r="AB121" i="5"/>
  <c r="CX121" i="5" s="1"/>
  <c r="AB122" i="5"/>
  <c r="AB110" i="5"/>
  <c r="AB102" i="5"/>
  <c r="AH123" i="5"/>
  <c r="AH108" i="5"/>
  <c r="DD108" i="5" s="1"/>
  <c r="S125" i="5"/>
  <c r="S130" i="5"/>
  <c r="CO130" i="5" s="1"/>
  <c r="S116" i="5"/>
  <c r="S107" i="5"/>
  <c r="W129" i="5"/>
  <c r="CS129" i="5" s="1"/>
  <c r="W123" i="5"/>
  <c r="W110" i="5"/>
  <c r="W102" i="5"/>
  <c r="X117" i="5"/>
  <c r="X113" i="5"/>
  <c r="X103" i="5"/>
  <c r="CT103" i="5" s="1"/>
  <c r="AD130" i="5"/>
  <c r="CZ130" i="5" s="1"/>
  <c r="AD126" i="5"/>
  <c r="AD99" i="5"/>
  <c r="AD112" i="5"/>
  <c r="AJ122" i="5"/>
  <c r="Q113" i="5"/>
  <c r="CM113" i="5" s="1"/>
  <c r="Q119" i="5"/>
  <c r="CM119" i="5" s="1"/>
  <c r="Q104" i="5"/>
  <c r="CM104" i="5" s="1"/>
  <c r="AP104" i="5"/>
  <c r="AP101" i="5"/>
  <c r="AG107" i="5"/>
  <c r="DC107" i="5" s="1"/>
  <c r="V104" i="5"/>
  <c r="AA102" i="5"/>
  <c r="AE123" i="5"/>
  <c r="P107" i="5"/>
  <c r="Z126" i="5"/>
  <c r="Z104" i="5"/>
  <c r="CV104" i="5" s="1"/>
  <c r="AO39" i="5"/>
  <c r="DK39" i="5" s="1"/>
  <c r="JC39" i="5" s="1"/>
  <c r="AO124" i="5"/>
  <c r="DK124" i="5" s="1"/>
  <c r="GF124" i="5" s="1"/>
  <c r="AO87" i="5"/>
  <c r="DK87" i="5" s="1"/>
  <c r="AL45" i="5"/>
  <c r="DH45" i="5" s="1"/>
  <c r="IZ45" i="5" s="1"/>
  <c r="AL87" i="5"/>
  <c r="DH87" i="5" s="1"/>
  <c r="AL124" i="5"/>
  <c r="DH124" i="5" s="1"/>
  <c r="IZ124" i="5" s="1"/>
  <c r="AK12" i="5"/>
  <c r="DG12" i="5" s="1"/>
  <c r="IY12" i="5" s="1"/>
  <c r="AK124" i="5"/>
  <c r="DG124" i="5" s="1"/>
  <c r="GB124" i="5" s="1"/>
  <c r="O122" i="5"/>
  <c r="O110" i="5"/>
  <c r="O115" i="5"/>
  <c r="O129" i="5"/>
  <c r="CK129" i="5" s="1"/>
  <c r="O99" i="5"/>
  <c r="O113" i="5"/>
  <c r="O118" i="5"/>
  <c r="O126" i="5"/>
  <c r="O107" i="5"/>
  <c r="CK107" i="5" s="1"/>
  <c r="IC107" i="5" s="1"/>
  <c r="O121" i="5"/>
  <c r="CK121" i="5" s="1"/>
  <c r="O109" i="5"/>
  <c r="O125" i="5"/>
  <c r="O106" i="5"/>
  <c r="CK106" i="5" s="1"/>
  <c r="IC106" i="5" s="1"/>
  <c r="O100" i="5"/>
  <c r="O117" i="5"/>
  <c r="O116" i="5"/>
  <c r="O105" i="5"/>
  <c r="CK105" i="5" s="1"/>
  <c r="IC105" i="5" s="1"/>
  <c r="O112" i="5"/>
  <c r="O128" i="5"/>
  <c r="CK128" i="5" s="1"/>
  <c r="O119" i="5"/>
  <c r="O103" i="5"/>
  <c r="CK103" i="5" s="1"/>
  <c r="IC103" i="5" s="1"/>
  <c r="O120" i="5"/>
  <c r="O108" i="5"/>
  <c r="CK108" i="5" s="1"/>
  <c r="IC108" i="5" s="1"/>
  <c r="O111" i="5"/>
  <c r="O102" i="5"/>
  <c r="O101" i="5"/>
  <c r="O130" i="5"/>
  <c r="CK130" i="5" s="1"/>
  <c r="AF103" i="5"/>
  <c r="DB103" i="5" s="1"/>
  <c r="AF119" i="5"/>
  <c r="DB119" i="5" s="1"/>
  <c r="AF116" i="5"/>
  <c r="DB116" i="5" s="1"/>
  <c r="AF120" i="5"/>
  <c r="DB120" i="5" s="1"/>
  <c r="AF87" i="5"/>
  <c r="DB87" i="5" s="1"/>
  <c r="AF115" i="5"/>
  <c r="DB115" i="5" s="1"/>
  <c r="AF102" i="5"/>
  <c r="AF126" i="5"/>
  <c r="AF100" i="5"/>
  <c r="AF123" i="5"/>
  <c r="AF105" i="5"/>
  <c r="DB105" i="5" s="1"/>
  <c r="AF128" i="5"/>
  <c r="DB128" i="5" s="1"/>
  <c r="AF108" i="5"/>
  <c r="DB108" i="5" s="1"/>
  <c r="IT108" i="5" s="1"/>
  <c r="AF114" i="5"/>
  <c r="AF110" i="5"/>
  <c r="DB110" i="5" s="1"/>
  <c r="AF127" i="5"/>
  <c r="DB127" i="5" s="1"/>
  <c r="AF99" i="5"/>
  <c r="AF122" i="5"/>
  <c r="AF118" i="5"/>
  <c r="AF125" i="5"/>
  <c r="AF107" i="5"/>
  <c r="DB107" i="5" s="1"/>
  <c r="AF113" i="5"/>
  <c r="AF109" i="5"/>
  <c r="DB109" i="5" s="1"/>
  <c r="AF130" i="5"/>
  <c r="DB130" i="5" s="1"/>
  <c r="IT130" i="5" s="1"/>
  <c r="AF106" i="5"/>
  <c r="DB106" i="5" s="1"/>
  <c r="IT106" i="5" s="1"/>
  <c r="AF121" i="5"/>
  <c r="DB121" i="5" s="1"/>
  <c r="AF112" i="5"/>
  <c r="DB112" i="5" s="1"/>
  <c r="AF101" i="5"/>
  <c r="AC106" i="5"/>
  <c r="CY106" i="5" s="1"/>
  <c r="AC126" i="5"/>
  <c r="AC119" i="5"/>
  <c r="AC103" i="5"/>
  <c r="CY103" i="5" s="1"/>
  <c r="IQ103" i="5" s="1"/>
  <c r="T106" i="5"/>
  <c r="CP106" i="5" s="1"/>
  <c r="T101" i="5"/>
  <c r="T118" i="5"/>
  <c r="T100" i="5"/>
  <c r="CP100" i="5" s="1"/>
  <c r="Z118" i="5"/>
  <c r="Z122" i="5"/>
  <c r="Z123" i="5"/>
  <c r="Z106" i="5"/>
  <c r="CV106" i="5" s="1"/>
  <c r="AN104" i="5"/>
  <c r="DJ104" i="5" s="1"/>
  <c r="AM116" i="5"/>
  <c r="AM118" i="5"/>
  <c r="AM108" i="5"/>
  <c r="DI108" i="5" s="1"/>
  <c r="R125" i="5"/>
  <c r="R130" i="5"/>
  <c r="CN130" i="5" s="1"/>
  <c r="R104" i="5"/>
  <c r="CN104" i="5" s="1"/>
  <c r="IF104" i="5" s="1"/>
  <c r="R109" i="5"/>
  <c r="AB129" i="5"/>
  <c r="CX129" i="5" s="1"/>
  <c r="AB114" i="5"/>
  <c r="AB101" i="5"/>
  <c r="AB103" i="5"/>
  <c r="CX103" i="5" s="1"/>
  <c r="IP103" i="5" s="1"/>
  <c r="AH127" i="5"/>
  <c r="DD127" i="5" s="1"/>
  <c r="AH99" i="5"/>
  <c r="AH115" i="5"/>
  <c r="AH100" i="5"/>
  <c r="S128" i="5"/>
  <c r="CO128" i="5" s="1"/>
  <c r="S123" i="5"/>
  <c r="S117" i="5"/>
  <c r="S99" i="5"/>
  <c r="W119" i="5"/>
  <c r="W111" i="5"/>
  <c r="W120" i="5"/>
  <c r="W103" i="5"/>
  <c r="CS103" i="5" s="1"/>
  <c r="IK103" i="5" s="1"/>
  <c r="X112" i="5"/>
  <c r="X129" i="5"/>
  <c r="CT129" i="5" s="1"/>
  <c r="X105" i="5"/>
  <c r="X104" i="5"/>
  <c r="AD114" i="5"/>
  <c r="AD103" i="5"/>
  <c r="CZ103" i="5" s="1"/>
  <c r="AD117" i="5"/>
  <c r="AD121" i="5"/>
  <c r="CZ121" i="5" s="1"/>
  <c r="AJ120" i="5"/>
  <c r="AJ114" i="5"/>
  <c r="Q110" i="5"/>
  <c r="CM110" i="5" s="1"/>
  <c r="Q111" i="5"/>
  <c r="CM111" i="5" s="1"/>
  <c r="Q108" i="5"/>
  <c r="CM108" i="5" s="1"/>
  <c r="AG101" i="5"/>
  <c r="V110" i="5"/>
  <c r="AA125" i="5"/>
  <c r="AE128" i="5"/>
  <c r="DA128" i="5" s="1"/>
  <c r="AI119" i="5"/>
  <c r="DE119" i="5" s="1"/>
  <c r="U129" i="5"/>
  <c r="CQ129" i="5" s="1"/>
  <c r="DP7" i="5"/>
  <c r="Y4" i="5"/>
  <c r="Y87" i="5" s="1"/>
  <c r="CU87" i="5" s="1"/>
  <c r="Y100" i="5"/>
  <c r="CU100" i="5" s="1"/>
  <c r="IM100" i="5" s="1"/>
  <c r="Y123" i="5"/>
  <c r="CU123" i="5" s="1"/>
  <c r="IM123" i="5" s="1"/>
  <c r="Y119" i="5"/>
  <c r="CU119" i="5" s="1"/>
  <c r="Y126" i="5"/>
  <c r="CU126" i="5" s="1"/>
  <c r="Y108" i="5"/>
  <c r="CU108" i="5" s="1"/>
  <c r="IM108" i="5" s="1"/>
  <c r="Y114" i="5"/>
  <c r="CU114" i="5" s="1"/>
  <c r="Y110" i="5"/>
  <c r="CU110" i="5" s="1"/>
  <c r="Y99" i="5"/>
  <c r="CU99" i="5" s="1"/>
  <c r="Y122" i="5"/>
  <c r="CU122" i="5" s="1"/>
  <c r="Y113" i="5"/>
  <c r="CU113" i="5" s="1"/>
  <c r="Y118" i="5"/>
  <c r="CU118" i="5" s="1"/>
  <c r="Y107" i="5"/>
  <c r="CU107" i="5" s="1"/>
  <c r="FP107" i="5" s="1"/>
  <c r="Y112" i="5"/>
  <c r="CU112" i="5" s="1"/>
  <c r="Y130" i="5"/>
  <c r="CU130" i="5" s="1"/>
  <c r="Y121" i="5"/>
  <c r="CU121" i="5" s="1"/>
  <c r="Y105" i="5"/>
  <c r="CU105" i="5" s="1"/>
  <c r="IM105" i="5" s="1"/>
  <c r="Y120" i="5"/>
  <c r="CU120" i="5" s="1"/>
  <c r="Y128" i="5"/>
  <c r="CU128" i="5" s="1"/>
  <c r="Y125" i="5"/>
  <c r="CU125" i="5" s="1"/>
  <c r="Y104" i="5"/>
  <c r="CU104" i="5" s="1"/>
  <c r="IM104" i="5" s="1"/>
  <c r="Y103" i="5"/>
  <c r="CU103" i="5" s="1"/>
  <c r="IM103" i="5" s="1"/>
  <c r="Y127" i="5"/>
  <c r="CU127" i="5" s="1"/>
  <c r="Y102" i="5"/>
  <c r="CU102" i="5" s="1"/>
  <c r="Y116" i="5"/>
  <c r="CU116" i="5" s="1"/>
  <c r="Y106" i="5"/>
  <c r="CU106" i="5" s="1"/>
  <c r="Y129" i="5"/>
  <c r="CU129" i="5" s="1"/>
  <c r="Y109" i="5"/>
  <c r="CU109" i="5" s="1"/>
  <c r="AT135" i="5"/>
  <c r="DP135" i="5" s="1"/>
  <c r="JH135" i="5" s="1"/>
  <c r="AT101" i="5"/>
  <c r="AT87" i="5"/>
  <c r="DP87" i="5" s="1"/>
  <c r="AC130" i="5"/>
  <c r="CY130" i="5" s="1"/>
  <c r="AC123" i="5"/>
  <c r="AC111" i="5"/>
  <c r="AC104" i="5"/>
  <c r="CY104" i="5" s="1"/>
  <c r="IQ104" i="5" s="1"/>
  <c r="T127" i="5"/>
  <c r="CP127" i="5" s="1"/>
  <c r="IH127" i="5" s="1"/>
  <c r="T125" i="5"/>
  <c r="T110" i="5"/>
  <c r="T102" i="5"/>
  <c r="Z127" i="5"/>
  <c r="CV127" i="5" s="1"/>
  <c r="Z119" i="5"/>
  <c r="Z115" i="5"/>
  <c r="Z108" i="5"/>
  <c r="CV108" i="5" s="1"/>
  <c r="IN108" i="5" s="1"/>
  <c r="AN120" i="5"/>
  <c r="AN122" i="5"/>
  <c r="AM102" i="5"/>
  <c r="R110" i="5"/>
  <c r="R128" i="5"/>
  <c r="CN128" i="5" s="1"/>
  <c r="R121" i="5"/>
  <c r="CN121" i="5" s="1"/>
  <c r="R99" i="5"/>
  <c r="AB120" i="5"/>
  <c r="AB123" i="5"/>
  <c r="AB119" i="5"/>
  <c r="AB104" i="5"/>
  <c r="AH110" i="5"/>
  <c r="AH128" i="5"/>
  <c r="DD128" i="5" s="1"/>
  <c r="AH116" i="5"/>
  <c r="AH101" i="5"/>
  <c r="S129" i="5"/>
  <c r="CO129" i="5" s="1"/>
  <c r="S120" i="5"/>
  <c r="S109" i="5"/>
  <c r="S101" i="5"/>
  <c r="W130" i="5"/>
  <c r="CS130" i="5" s="1"/>
  <c r="W104" i="5"/>
  <c r="W112" i="5"/>
  <c r="W105" i="5"/>
  <c r="X109" i="5"/>
  <c r="X116" i="5"/>
  <c r="X102" i="5"/>
  <c r="X106" i="5"/>
  <c r="CT106" i="5" s="1"/>
  <c r="AD128" i="5"/>
  <c r="CZ128" i="5" s="1"/>
  <c r="IR128" i="5" s="1"/>
  <c r="AD109" i="5"/>
  <c r="AD113" i="5"/>
  <c r="AJ115" i="5"/>
  <c r="Q127" i="5"/>
  <c r="CM127" i="5" s="1"/>
  <c r="Q112" i="5"/>
  <c r="CM112" i="5" s="1"/>
  <c r="IE112" i="5" s="1"/>
  <c r="Q101" i="5"/>
  <c r="CM101" i="5" s="1"/>
  <c r="AG102" i="5"/>
  <c r="AA111" i="5"/>
  <c r="AE112" i="5"/>
  <c r="AI113" i="5"/>
  <c r="DE113" i="5" s="1"/>
  <c r="Z114" i="5"/>
  <c r="AJ100" i="5"/>
  <c r="AJ118" i="5"/>
  <c r="AJ104" i="5"/>
  <c r="AJ119" i="5"/>
  <c r="AJ123" i="5"/>
  <c r="AJ113" i="5"/>
  <c r="V108" i="5"/>
  <c r="CR108" i="5" s="1"/>
  <c r="IJ108" i="5" s="1"/>
  <c r="V109" i="5"/>
  <c r="V114" i="5"/>
  <c r="V128" i="5"/>
  <c r="CR128" i="5" s="1"/>
  <c r="V106" i="5"/>
  <c r="CR106" i="5" s="1"/>
  <c r="IJ106" i="5" s="1"/>
  <c r="V112" i="5"/>
  <c r="V117" i="5"/>
  <c r="V125" i="5"/>
  <c r="V105" i="5"/>
  <c r="V120" i="5"/>
  <c r="V116" i="5"/>
  <c r="V115" i="5"/>
  <c r="V102" i="5"/>
  <c r="V111" i="5"/>
  <c r="V107" i="5"/>
  <c r="CR107" i="5" s="1"/>
  <c r="IJ107" i="5" s="1"/>
  <c r="V122" i="5"/>
  <c r="V101" i="5"/>
  <c r="CR101" i="5" s="1"/>
  <c r="V119" i="5"/>
  <c r="V127" i="5"/>
  <c r="CR127" i="5" s="1"/>
  <c r="V130" i="5"/>
  <c r="CR130" i="5" s="1"/>
  <c r="V113" i="5"/>
  <c r="V100" i="5"/>
  <c r="V123" i="5"/>
  <c r="V129" i="5"/>
  <c r="CR129" i="5" s="1"/>
  <c r="AR101" i="5"/>
  <c r="AR102" i="5"/>
  <c r="AR122" i="5"/>
  <c r="AR100" i="5"/>
  <c r="AR99" i="5"/>
  <c r="AR120" i="5"/>
  <c r="AR87" i="5"/>
  <c r="DN87" i="5" s="1"/>
  <c r="AR121" i="5"/>
  <c r="DN121" i="5" s="1"/>
  <c r="JF121" i="5" s="1"/>
  <c r="U61" i="5"/>
  <c r="CQ61" i="5" s="1"/>
  <c r="II61" i="5" s="1"/>
  <c r="U108" i="5"/>
  <c r="CQ108" i="5" s="1"/>
  <c r="II108" i="5" s="1"/>
  <c r="U118" i="5"/>
  <c r="U117" i="5"/>
  <c r="U107" i="5"/>
  <c r="U112" i="5"/>
  <c r="U106" i="5"/>
  <c r="U125" i="5"/>
  <c r="U113" i="5"/>
  <c r="U120" i="5"/>
  <c r="U116" i="5"/>
  <c r="U109" i="5"/>
  <c r="U127" i="5"/>
  <c r="CQ127" i="5" s="1"/>
  <c r="U105" i="5"/>
  <c r="U99" i="5"/>
  <c r="U121" i="5"/>
  <c r="CQ121" i="5" s="1"/>
  <c r="U104" i="5"/>
  <c r="U102" i="5"/>
  <c r="U115" i="5"/>
  <c r="U130" i="5"/>
  <c r="CQ130" i="5" s="1"/>
  <c r="U103" i="5"/>
  <c r="CQ103" i="5" s="1"/>
  <c r="II103" i="5" s="1"/>
  <c r="U111" i="5"/>
  <c r="U123" i="5"/>
  <c r="U122" i="5"/>
  <c r="U101" i="5"/>
  <c r="U119" i="5"/>
  <c r="U126" i="5"/>
  <c r="U128" i="5"/>
  <c r="CQ128" i="5" s="1"/>
  <c r="AC117" i="5"/>
  <c r="AC115" i="5"/>
  <c r="AC107" i="5"/>
  <c r="CY107" i="5" s="1"/>
  <c r="IQ107" i="5" s="1"/>
  <c r="AC105" i="5"/>
  <c r="CY105" i="5" s="1"/>
  <c r="T129" i="5"/>
  <c r="CP129" i="5" s="1"/>
  <c r="T122" i="5"/>
  <c r="T105" i="5"/>
  <c r="T103" i="5"/>
  <c r="CP103" i="5" s="1"/>
  <c r="Z128" i="5"/>
  <c r="CV128" i="5" s="1"/>
  <c r="Z103" i="5"/>
  <c r="CV103" i="5" s="1"/>
  <c r="Z116" i="5"/>
  <c r="Z100" i="5"/>
  <c r="AM123" i="5"/>
  <c r="AM120" i="5"/>
  <c r="R126" i="5"/>
  <c r="R118" i="5"/>
  <c r="R113" i="5"/>
  <c r="R105" i="5"/>
  <c r="AU101" i="5"/>
  <c r="AB127" i="5"/>
  <c r="CX127" i="5" s="1"/>
  <c r="AB130" i="5"/>
  <c r="CX130" i="5" s="1"/>
  <c r="AB115" i="5"/>
  <c r="AB111" i="5"/>
  <c r="AH122" i="5"/>
  <c r="AH104" i="5"/>
  <c r="AH103" i="5"/>
  <c r="DD103" i="5" s="1"/>
  <c r="IV103" i="5" s="1"/>
  <c r="AH102" i="5"/>
  <c r="S115" i="5"/>
  <c r="S121" i="5"/>
  <c r="CO121" i="5" s="1"/>
  <c r="S118" i="5"/>
  <c r="S102" i="5"/>
  <c r="W128" i="5"/>
  <c r="CS128" i="5" s="1"/>
  <c r="W108" i="5"/>
  <c r="CS108" i="5" s="1"/>
  <c r="W106" i="5"/>
  <c r="X125" i="5"/>
  <c r="X118" i="5"/>
  <c r="X122" i="5"/>
  <c r="X107" i="5"/>
  <c r="AD118" i="5"/>
  <c r="AD100" i="5"/>
  <c r="AD108" i="5"/>
  <c r="CZ108" i="5" s="1"/>
  <c r="IR108" i="5" s="1"/>
  <c r="AD101" i="5"/>
  <c r="AV102" i="5"/>
  <c r="AJ116" i="5"/>
  <c r="AJ101" i="5"/>
  <c r="AJ108" i="5"/>
  <c r="DF108" i="5" s="1"/>
  <c r="Q121" i="5"/>
  <c r="CM121" i="5" s="1"/>
  <c r="Q122" i="5"/>
  <c r="CM122" i="5" s="1"/>
  <c r="Q87" i="5"/>
  <c r="CM87" i="5" s="1"/>
  <c r="AG128" i="5"/>
  <c r="DC128" i="5" s="1"/>
  <c r="V126" i="5"/>
  <c r="AA100" i="5"/>
  <c r="AT102" i="5"/>
  <c r="AI118" i="5"/>
  <c r="DE118" i="5" s="1"/>
  <c r="U110" i="5"/>
  <c r="AW4" i="5"/>
  <c r="AW12" i="5" s="1"/>
  <c r="DS12" i="5" s="1"/>
  <c r="JK12" i="5" s="1"/>
  <c r="AW116" i="5"/>
  <c r="DS116" i="5" s="1"/>
  <c r="AW101" i="5"/>
  <c r="DS101" i="5" s="1"/>
  <c r="AW102" i="5"/>
  <c r="DS102" i="5" s="1"/>
  <c r="AQ99" i="5"/>
  <c r="AQ120" i="5"/>
  <c r="AQ100" i="5"/>
  <c r="AQ123" i="5"/>
  <c r="AQ104" i="5"/>
  <c r="AQ122" i="5"/>
  <c r="AQ102" i="5"/>
  <c r="AQ121" i="5"/>
  <c r="DM121" i="5" s="1"/>
  <c r="AE100" i="5"/>
  <c r="AE120" i="5"/>
  <c r="AE127" i="5"/>
  <c r="DA127" i="5" s="1"/>
  <c r="AE130" i="5"/>
  <c r="DA130" i="5" s="1"/>
  <c r="AE114" i="5"/>
  <c r="AE110" i="5"/>
  <c r="AE116" i="5"/>
  <c r="AE129" i="5"/>
  <c r="DA129" i="5" s="1"/>
  <c r="AE99" i="5"/>
  <c r="AE122" i="5"/>
  <c r="AE118" i="5"/>
  <c r="AE119" i="5"/>
  <c r="AE107" i="5"/>
  <c r="DA107" i="5" s="1"/>
  <c r="IS107" i="5" s="1"/>
  <c r="AE113" i="5"/>
  <c r="AE108" i="5"/>
  <c r="DA108" i="5" s="1"/>
  <c r="IS108" i="5" s="1"/>
  <c r="AE126" i="5"/>
  <c r="AE106" i="5"/>
  <c r="DA106" i="5" s="1"/>
  <c r="AE121" i="5"/>
  <c r="DA121" i="5" s="1"/>
  <c r="AE109" i="5"/>
  <c r="AE125" i="5"/>
  <c r="AE105" i="5"/>
  <c r="DA105" i="5" s="1"/>
  <c r="AE101" i="5"/>
  <c r="DA101" i="5" s="1"/>
  <c r="AE117" i="5"/>
  <c r="AE103" i="5"/>
  <c r="DA103" i="5" s="1"/>
  <c r="AE104" i="5"/>
  <c r="DA104" i="5" s="1"/>
  <c r="IS104" i="5" s="1"/>
  <c r="AE115" i="5"/>
  <c r="AE111" i="5"/>
  <c r="N81" i="5"/>
  <c r="CJ81" i="5" s="1"/>
  <c r="IB81" i="5" s="1"/>
  <c r="N119" i="5"/>
  <c r="N120" i="5"/>
  <c r="N123" i="5"/>
  <c r="N127" i="5"/>
  <c r="CJ127" i="5" s="1"/>
  <c r="N128" i="5"/>
  <c r="CJ128" i="5" s="1"/>
  <c r="N109" i="5"/>
  <c r="N101" i="5"/>
  <c r="N105" i="5"/>
  <c r="N113" i="5"/>
  <c r="N125" i="5"/>
  <c r="N117" i="5"/>
  <c r="N121" i="5"/>
  <c r="CJ121" i="5" s="1"/>
  <c r="N129" i="5"/>
  <c r="CJ129" i="5" s="1"/>
  <c r="N110" i="5"/>
  <c r="N102" i="5"/>
  <c r="N114" i="5"/>
  <c r="N106" i="5"/>
  <c r="CJ106" i="5" s="1"/>
  <c r="IB106" i="5" s="1"/>
  <c r="N126" i="5"/>
  <c r="N118" i="5"/>
  <c r="N87" i="5"/>
  <c r="CJ87" i="5" s="1"/>
  <c r="N130" i="5"/>
  <c r="CJ130" i="5" s="1"/>
  <c r="N122" i="5"/>
  <c r="N100" i="5"/>
  <c r="N103" i="5"/>
  <c r="CJ103" i="5" s="1"/>
  <c r="IB103" i="5" s="1"/>
  <c r="N104" i="5"/>
  <c r="CJ104" i="5" s="1"/>
  <c r="IB104" i="5" s="1"/>
  <c r="N107" i="5"/>
  <c r="CJ107" i="5" s="1"/>
  <c r="IB107" i="5" s="1"/>
  <c r="N108" i="5"/>
  <c r="CJ108" i="5" s="1"/>
  <c r="AS76" i="5"/>
  <c r="DO76" i="5" s="1"/>
  <c r="JG76" i="5" s="1"/>
  <c r="AS99" i="5"/>
  <c r="DO99" i="5" s="1"/>
  <c r="AS101" i="5"/>
  <c r="AS102" i="5"/>
  <c r="AC128" i="5"/>
  <c r="CY128" i="5" s="1"/>
  <c r="AC114" i="5"/>
  <c r="AC116" i="5"/>
  <c r="AC120" i="5"/>
  <c r="T112" i="5"/>
  <c r="T114" i="5"/>
  <c r="T119" i="5"/>
  <c r="Z111" i="5"/>
  <c r="Z99" i="5"/>
  <c r="Z117" i="5"/>
  <c r="Z101" i="5"/>
  <c r="AN123" i="5"/>
  <c r="AN99" i="5"/>
  <c r="AM111" i="5"/>
  <c r="R122" i="5"/>
  <c r="R114" i="5"/>
  <c r="R123" i="5"/>
  <c r="AU102" i="5"/>
  <c r="AB106" i="5"/>
  <c r="AB105" i="5"/>
  <c r="AB107" i="5"/>
  <c r="AH125" i="5"/>
  <c r="AH119" i="5"/>
  <c r="AH120" i="5"/>
  <c r="AH117" i="5"/>
  <c r="S111" i="5"/>
  <c r="S113" i="5"/>
  <c r="S110" i="5"/>
  <c r="S103" i="5"/>
  <c r="CO103" i="5" s="1"/>
  <c r="W101" i="5"/>
  <c r="W117" i="5"/>
  <c r="W121" i="5"/>
  <c r="CS121" i="5" s="1"/>
  <c r="W107" i="5"/>
  <c r="X126" i="5"/>
  <c r="X110" i="5"/>
  <c r="X114" i="5"/>
  <c r="X99" i="5"/>
  <c r="AD115" i="5"/>
  <c r="AD125" i="5"/>
  <c r="AD119" i="5"/>
  <c r="AD102" i="5"/>
  <c r="AJ117" i="5"/>
  <c r="AJ102" i="5"/>
  <c r="Q129" i="5"/>
  <c r="CM129" i="5" s="1"/>
  <c r="Q114" i="5"/>
  <c r="CM114" i="5" s="1"/>
  <c r="AP123" i="5"/>
  <c r="AG130" i="5"/>
  <c r="DC130" i="5" s="1"/>
  <c r="AR123" i="5"/>
  <c r="AA120" i="5"/>
  <c r="O123" i="5"/>
  <c r="AI87" i="5"/>
  <c r="DE87" i="5" s="1"/>
  <c r="AX101" i="5"/>
  <c r="DT101" i="5" s="1"/>
  <c r="AQ101" i="5"/>
  <c r="U100" i="5"/>
  <c r="AL82" i="5"/>
  <c r="DH82" i="5" s="1"/>
  <c r="IZ82" i="5" s="1"/>
  <c r="AO83" i="5"/>
  <c r="DK83" i="5" s="1"/>
  <c r="JC83" i="5" s="1"/>
  <c r="AL85" i="5"/>
  <c r="DH85" i="5" s="1"/>
  <c r="IZ85" i="5" s="1"/>
  <c r="AK85" i="5"/>
  <c r="DG85" i="5" s="1"/>
  <c r="IY85" i="5" s="1"/>
  <c r="AO85" i="5"/>
  <c r="DK85" i="5" s="1"/>
  <c r="JC85" i="5" s="1"/>
  <c r="AO82" i="5"/>
  <c r="DK82" i="5" s="1"/>
  <c r="GF82" i="5" s="1"/>
  <c r="Q98" i="5"/>
  <c r="CM98" i="5" s="1"/>
  <c r="IE98" i="5" s="1"/>
  <c r="AS135" i="5"/>
  <c r="DO135" i="5" s="1"/>
  <c r="AI98" i="5"/>
  <c r="DE98" i="5" s="1"/>
  <c r="IW98" i="5" s="1"/>
  <c r="C16" i="16"/>
  <c r="D34" i="16" s="1"/>
  <c r="Q91" i="5"/>
  <c r="CM91" i="5" s="1"/>
  <c r="IE91" i="5" s="1"/>
  <c r="AK94" i="5"/>
  <c r="DG94" i="5" s="1"/>
  <c r="GB94" i="5" s="1"/>
  <c r="T98" i="5"/>
  <c r="CP98" i="5" s="1"/>
  <c r="DH100" i="5"/>
  <c r="AA98" i="5"/>
  <c r="CW98" i="5" s="1"/>
  <c r="DK100" i="5"/>
  <c r="AI96" i="5"/>
  <c r="DE96" i="5" s="1"/>
  <c r="Y98" i="5"/>
  <c r="CU98" i="5" s="1"/>
  <c r="P96" i="5"/>
  <c r="CL96" i="5" s="1"/>
  <c r="AO93" i="5"/>
  <c r="DK93" i="5" s="1"/>
  <c r="JC93" i="5" s="1"/>
  <c r="DH101" i="5"/>
  <c r="DK101" i="5"/>
  <c r="AS97" i="5"/>
  <c r="DO97" i="5" s="1"/>
  <c r="AI97" i="5"/>
  <c r="DE97" i="5" s="1"/>
  <c r="Y96" i="5"/>
  <c r="CU96" i="5" s="1"/>
  <c r="AL90" i="5"/>
  <c r="DH90" i="5" s="1"/>
  <c r="GC90" i="5" s="1"/>
  <c r="AO94" i="5"/>
  <c r="DK94" i="5" s="1"/>
  <c r="JC94" i="5" s="1"/>
  <c r="AM97" i="5"/>
  <c r="DI97" i="5" s="1"/>
  <c r="Q96" i="5"/>
  <c r="CM96" i="5" s="1"/>
  <c r="AK97" i="5"/>
  <c r="DG97" i="5" s="1"/>
  <c r="CU101" i="5"/>
  <c r="AL88" i="5"/>
  <c r="DH88" i="5" s="1"/>
  <c r="GC88" i="5" s="1"/>
  <c r="AL93" i="5"/>
  <c r="DH93" i="5" s="1"/>
  <c r="GC93" i="5" s="1"/>
  <c r="AI90" i="5"/>
  <c r="DE90" i="5" s="1"/>
  <c r="IW90" i="5" s="1"/>
  <c r="Q97" i="5"/>
  <c r="CM97" i="5" s="1"/>
  <c r="AL96" i="5"/>
  <c r="DH96" i="5" s="1"/>
  <c r="AK98" i="5"/>
  <c r="DG98" i="5" s="1"/>
  <c r="AO98" i="5"/>
  <c r="DK98" i="5" s="1"/>
  <c r="AL94" i="5"/>
  <c r="DH94" i="5" s="1"/>
  <c r="GC94" i="5" s="1"/>
  <c r="AN96" i="5"/>
  <c r="DJ96" i="5" s="1"/>
  <c r="AL97" i="5"/>
  <c r="DH97" i="5" s="1"/>
  <c r="DG99" i="5"/>
  <c r="AO96" i="5"/>
  <c r="DK96" i="5" s="1"/>
  <c r="AK89" i="5"/>
  <c r="DG89" i="5" s="1"/>
  <c r="IY89" i="5" s="1"/>
  <c r="Y95" i="5"/>
  <c r="CU95" i="5" s="1"/>
  <c r="IM95" i="5" s="1"/>
  <c r="Z96" i="5"/>
  <c r="CV96" i="5" s="1"/>
  <c r="AL98" i="5"/>
  <c r="DH98" i="5" s="1"/>
  <c r="DG100" i="5"/>
  <c r="AO97" i="5"/>
  <c r="DK97" i="5" s="1"/>
  <c r="Y97" i="5"/>
  <c r="CU97" i="5" s="1"/>
  <c r="U96" i="5"/>
  <c r="CQ96" i="5" s="1"/>
  <c r="IY96" i="5"/>
  <c r="GB96" i="5"/>
  <c r="AK93" i="5"/>
  <c r="DG93" i="5" s="1"/>
  <c r="IY93" i="5" s="1"/>
  <c r="X98" i="5"/>
  <c r="CT98" i="5" s="1"/>
  <c r="DH99" i="5"/>
  <c r="DG101" i="5"/>
  <c r="DK99" i="5"/>
  <c r="V97" i="5"/>
  <c r="CR97" i="5" s="1"/>
  <c r="JC92" i="5"/>
  <c r="GF92" i="5"/>
  <c r="AL79" i="5"/>
  <c r="DH79" i="5" s="1"/>
  <c r="IZ79" i="5" s="1"/>
  <c r="AO79" i="5"/>
  <c r="DK79" i="5" s="1"/>
  <c r="JC79" i="5" s="1"/>
  <c r="AK77" i="5"/>
  <c r="DG77" i="5" s="1"/>
  <c r="IY77" i="5" s="1"/>
  <c r="AO84" i="5"/>
  <c r="DK84" i="5" s="1"/>
  <c r="JC84" i="5" s="1"/>
  <c r="Q92" i="5"/>
  <c r="CM92" i="5" s="1"/>
  <c r="AK90" i="5"/>
  <c r="DG90" i="5" s="1"/>
  <c r="AI91" i="5"/>
  <c r="DE91" i="5" s="1"/>
  <c r="AK79" i="5"/>
  <c r="DG79" i="5" s="1"/>
  <c r="IY79" i="5" s="1"/>
  <c r="AK84" i="5"/>
  <c r="DG84" i="5" s="1"/>
  <c r="GB84" i="5" s="1"/>
  <c r="AO86" i="5"/>
  <c r="DK86" i="5" s="1"/>
  <c r="JC86" i="5" s="1"/>
  <c r="Q93" i="5"/>
  <c r="CM93" i="5" s="1"/>
  <c r="AK91" i="5"/>
  <c r="DG91" i="5" s="1"/>
  <c r="AO95" i="5"/>
  <c r="DK95" i="5" s="1"/>
  <c r="AI89" i="5"/>
  <c r="DE89" i="5" s="1"/>
  <c r="Y89" i="5"/>
  <c r="CU89" i="5" s="1"/>
  <c r="AL78" i="5"/>
  <c r="DH78" i="5" s="1"/>
  <c r="GC78" i="5" s="1"/>
  <c r="AO78" i="5"/>
  <c r="DK78" i="5" s="1"/>
  <c r="JC78" i="5" s="1"/>
  <c r="AK86" i="5"/>
  <c r="DG86" i="5" s="1"/>
  <c r="IY86" i="5" s="1"/>
  <c r="AO88" i="5"/>
  <c r="DK88" i="5" s="1"/>
  <c r="GF88" i="5" s="1"/>
  <c r="Q94" i="5"/>
  <c r="CM94" i="5" s="1"/>
  <c r="DH102" i="5"/>
  <c r="DK102" i="5"/>
  <c r="AI92" i="5"/>
  <c r="DE92" i="5" s="1"/>
  <c r="Y90" i="5"/>
  <c r="CU90" i="5" s="1"/>
  <c r="AL80" i="5"/>
  <c r="DH80" i="5" s="1"/>
  <c r="IZ80" i="5" s="1"/>
  <c r="AO80" i="5"/>
  <c r="DK80" i="5" s="1"/>
  <c r="JC80" i="5" s="1"/>
  <c r="AK78" i="5"/>
  <c r="DG78" i="5" s="1"/>
  <c r="IY78" i="5" s="1"/>
  <c r="AL84" i="5"/>
  <c r="DH84" i="5" s="1"/>
  <c r="GC84" i="5" s="1"/>
  <c r="AK83" i="5"/>
  <c r="DG83" i="5" s="1"/>
  <c r="IY83" i="5" s="1"/>
  <c r="S93" i="5"/>
  <c r="CO93" i="5" s="1"/>
  <c r="Q95" i="5"/>
  <c r="CM95" i="5" s="1"/>
  <c r="AL91" i="5"/>
  <c r="DH91" i="5" s="1"/>
  <c r="AO89" i="5"/>
  <c r="DK89" i="5" s="1"/>
  <c r="AI93" i="5"/>
  <c r="DE93" i="5" s="1"/>
  <c r="Y91" i="5"/>
  <c r="CU91" i="5" s="1"/>
  <c r="AR135" i="5"/>
  <c r="DN135" i="5" s="1"/>
  <c r="JF135" i="5" s="1"/>
  <c r="AK80" i="5"/>
  <c r="DG80" i="5" s="1"/>
  <c r="GB80" i="5" s="1"/>
  <c r="AL83" i="5"/>
  <c r="DH83" i="5" s="1"/>
  <c r="IZ83" i="5" s="1"/>
  <c r="AL89" i="5"/>
  <c r="DH89" i="5" s="1"/>
  <c r="AO90" i="5"/>
  <c r="DK90" i="5" s="1"/>
  <c r="AI94" i="5"/>
  <c r="DE94" i="5" s="1"/>
  <c r="Y93" i="5"/>
  <c r="CU93" i="5" s="1"/>
  <c r="U137" i="5"/>
  <c r="CQ137" i="5" s="1"/>
  <c r="II137" i="5" s="1"/>
  <c r="AL86" i="5"/>
  <c r="DH86" i="5" s="1"/>
  <c r="GC86" i="5" s="1"/>
  <c r="AK88" i="5"/>
  <c r="DG88" i="5" s="1"/>
  <c r="GB88" i="5" s="1"/>
  <c r="Q89" i="5"/>
  <c r="CM89" i="5" s="1"/>
  <c r="AL92" i="5"/>
  <c r="DH92" i="5" s="1"/>
  <c r="AK92" i="5"/>
  <c r="DG92" i="5" s="1"/>
  <c r="DG102" i="5"/>
  <c r="AO91" i="5"/>
  <c r="DK91" i="5" s="1"/>
  <c r="AI95" i="5"/>
  <c r="DE95" i="5" s="1"/>
  <c r="Y92" i="5"/>
  <c r="CU92" i="5" s="1"/>
  <c r="Q90" i="5"/>
  <c r="CM90" i="5" s="1"/>
  <c r="AL95" i="5"/>
  <c r="DH95" i="5" s="1"/>
  <c r="AK95" i="5"/>
  <c r="DG95" i="5" s="1"/>
  <c r="Y94" i="5"/>
  <c r="CU94" i="5" s="1"/>
  <c r="AW90" i="5"/>
  <c r="DS90" i="5" s="1"/>
  <c r="Y86" i="5"/>
  <c r="CU86" i="5" s="1"/>
  <c r="Y88" i="5"/>
  <c r="CU88" i="5" s="1"/>
  <c r="AI86" i="5"/>
  <c r="DE86" i="5" s="1"/>
  <c r="Q86" i="5"/>
  <c r="CM86" i="5" s="1"/>
  <c r="AW86" i="5"/>
  <c r="DS86" i="5" s="1"/>
  <c r="Q88" i="5"/>
  <c r="CM88" i="5" s="1"/>
  <c r="DK104" i="5"/>
  <c r="JC104" i="5" s="1"/>
  <c r="DG120" i="5"/>
  <c r="GB120" i="5" s="1"/>
  <c r="DH116" i="5"/>
  <c r="GC116" i="5" s="1"/>
  <c r="AH133" i="5"/>
  <c r="DD133" i="5" s="1"/>
  <c r="IV133" i="5" s="1"/>
  <c r="AJ132" i="5"/>
  <c r="DF132" i="5" s="1"/>
  <c r="IX132" i="5" s="1"/>
  <c r="AS132" i="5"/>
  <c r="DO132" i="5" s="1"/>
  <c r="JG132" i="5" s="1"/>
  <c r="DH111" i="5"/>
  <c r="GC111" i="5" s="1"/>
  <c r="DH118" i="5"/>
  <c r="IZ118" i="5" s="1"/>
  <c r="DH123" i="5"/>
  <c r="GC123" i="5" s="1"/>
  <c r="N133" i="5"/>
  <c r="CJ133" i="5" s="1"/>
  <c r="IB133" i="5" s="1"/>
  <c r="DG104" i="5"/>
  <c r="IY104" i="5" s="1"/>
  <c r="DH119" i="5"/>
  <c r="GC119" i="5" s="1"/>
  <c r="DG117" i="5"/>
  <c r="IY117" i="5" s="1"/>
  <c r="Q134" i="5"/>
  <c r="CM134" i="5" s="1"/>
  <c r="AC133" i="5"/>
  <c r="CY133" i="5" s="1"/>
  <c r="IQ133" i="5" s="1"/>
  <c r="DH107" i="5"/>
  <c r="GC107" i="5" s="1"/>
  <c r="DH120" i="5"/>
  <c r="GC120" i="5" s="1"/>
  <c r="W131" i="5"/>
  <c r="CS131" i="5" s="1"/>
  <c r="IK131" i="5" s="1"/>
  <c r="R133" i="5"/>
  <c r="CN133" i="5" s="1"/>
  <c r="IF133" i="5" s="1"/>
  <c r="DH104" i="5"/>
  <c r="IZ104" i="5" s="1"/>
  <c r="DG109" i="5"/>
  <c r="GB109" i="5" s="1"/>
  <c r="DG116" i="5"/>
  <c r="GB116" i="5" s="1"/>
  <c r="DK120" i="5"/>
  <c r="JC120" i="5" s="1"/>
  <c r="AM132" i="5"/>
  <c r="DI132" i="5" s="1"/>
  <c r="JA132" i="5" s="1"/>
  <c r="DG118" i="5"/>
  <c r="IY118" i="5" s="1"/>
  <c r="DK119" i="5"/>
  <c r="JC119" i="5" s="1"/>
  <c r="AG132" i="5"/>
  <c r="DC132" i="5" s="1"/>
  <c r="IU132" i="5" s="1"/>
  <c r="DG122" i="5"/>
  <c r="GB122" i="5" s="1"/>
  <c r="DK123" i="5"/>
  <c r="JC123" i="5" s="1"/>
  <c r="P132" i="5"/>
  <c r="CL132" i="5" s="1"/>
  <c r="ID132" i="5" s="1"/>
  <c r="AE133" i="5"/>
  <c r="DA133" i="5" s="1"/>
  <c r="IS133" i="5" s="1"/>
  <c r="Z131" i="5"/>
  <c r="CV131" i="5" s="1"/>
  <c r="IN131" i="5" s="1"/>
  <c r="DG105" i="5"/>
  <c r="IY105" i="5" s="1"/>
  <c r="DH117" i="5"/>
  <c r="IZ117" i="5" s="1"/>
  <c r="DG119" i="5"/>
  <c r="IY119" i="5" s="1"/>
  <c r="DH122" i="5"/>
  <c r="GC122" i="5" s="1"/>
  <c r="DG123" i="5"/>
  <c r="IY123" i="5" s="1"/>
  <c r="DK122" i="5"/>
  <c r="JC122" i="5" s="1"/>
  <c r="U131" i="5"/>
  <c r="CQ131" i="5" s="1"/>
  <c r="II131" i="5" s="1"/>
  <c r="AB131" i="5"/>
  <c r="CX131" i="5" s="1"/>
  <c r="S133" i="5"/>
  <c r="CO133" i="5" s="1"/>
  <c r="W133" i="5"/>
  <c r="CS133" i="5" s="1"/>
  <c r="AV132" i="5"/>
  <c r="DR132" i="5" s="1"/>
  <c r="AJ131" i="5"/>
  <c r="DF131" i="5" s="1"/>
  <c r="AP132" i="5"/>
  <c r="DL132" i="5" s="1"/>
  <c r="AG133" i="5"/>
  <c r="DC133" i="5" s="1"/>
  <c r="IZ133" i="5"/>
  <c r="GC133" i="5"/>
  <c r="AN133" i="5"/>
  <c r="DJ133" i="5" s="1"/>
  <c r="GB134" i="5"/>
  <c r="IY134" i="5"/>
  <c r="AR131" i="5"/>
  <c r="DN131" i="5" s="1"/>
  <c r="AA134" i="5"/>
  <c r="CW134" i="5" s="1"/>
  <c r="AM133" i="5"/>
  <c r="DI133" i="5" s="1"/>
  <c r="N134" i="5"/>
  <c r="CJ134" i="5" s="1"/>
  <c r="R134" i="5"/>
  <c r="CN134" i="5" s="1"/>
  <c r="R132" i="5"/>
  <c r="CN132" i="5" s="1"/>
  <c r="AS133" i="5"/>
  <c r="DO133" i="5" s="1"/>
  <c r="AF131" i="5"/>
  <c r="DB131" i="5" s="1"/>
  <c r="AE134" i="5"/>
  <c r="DA134" i="5" s="1"/>
  <c r="AW132" i="5"/>
  <c r="DS132" i="5" s="1"/>
  <c r="T131" i="5"/>
  <c r="CP131" i="5" s="1"/>
  <c r="Z133" i="5"/>
  <c r="CV133" i="5" s="1"/>
  <c r="AK49" i="5"/>
  <c r="DG49" i="5" s="1"/>
  <c r="GB49" i="5" s="1"/>
  <c r="AB133" i="5"/>
  <c r="CX133" i="5" s="1"/>
  <c r="W134" i="5"/>
  <c r="CS134" i="5" s="1"/>
  <c r="AD131" i="5"/>
  <c r="CZ131" i="5" s="1"/>
  <c r="AJ133" i="5"/>
  <c r="DF133" i="5" s="1"/>
  <c r="AG134" i="5"/>
  <c r="DC134" i="5" s="1"/>
  <c r="AA132" i="5"/>
  <c r="CW132" i="5" s="1"/>
  <c r="AM134" i="5"/>
  <c r="DI134" i="5" s="1"/>
  <c r="Y132" i="5"/>
  <c r="CU132" i="5" s="1"/>
  <c r="AS134" i="5"/>
  <c r="DO134" i="5" s="1"/>
  <c r="AF133" i="5"/>
  <c r="DB133" i="5" s="1"/>
  <c r="AW133" i="5"/>
  <c r="DS133" i="5" s="1"/>
  <c r="Z134" i="5"/>
  <c r="CV134" i="5" s="1"/>
  <c r="AU132" i="5"/>
  <c r="DQ132" i="5" s="1"/>
  <c r="AB134" i="5"/>
  <c r="CX134" i="5" s="1"/>
  <c r="JC134" i="5"/>
  <c r="GF134" i="5"/>
  <c r="AB132" i="5"/>
  <c r="CX132" i="5" s="1"/>
  <c r="AD133" i="5"/>
  <c r="CZ133" i="5" s="1"/>
  <c r="AX134" i="5"/>
  <c r="DT134" i="5" s="1"/>
  <c r="AJ134" i="5"/>
  <c r="DF134" i="5" s="1"/>
  <c r="AP131" i="5"/>
  <c r="DL131" i="5" s="1"/>
  <c r="AN134" i="5"/>
  <c r="DJ134" i="5" s="1"/>
  <c r="AA133" i="5"/>
  <c r="CW133" i="5" s="1"/>
  <c r="AT131" i="5"/>
  <c r="DP131" i="5" s="1"/>
  <c r="Y133" i="5"/>
  <c r="CU133" i="5" s="1"/>
  <c r="R131" i="5"/>
  <c r="CN131" i="5" s="1"/>
  <c r="U132" i="5"/>
  <c r="CQ132" i="5" s="1"/>
  <c r="AF134" i="5"/>
  <c r="DB134" i="5" s="1"/>
  <c r="AE132" i="5"/>
  <c r="DA132" i="5" s="1"/>
  <c r="AW134" i="5"/>
  <c r="DS134" i="5" s="1"/>
  <c r="AC131" i="5"/>
  <c r="CY131" i="5" s="1"/>
  <c r="IG131" i="5"/>
  <c r="AV133" i="5"/>
  <c r="DR133" i="5" s="1"/>
  <c r="GB131" i="5"/>
  <c r="IY131" i="5"/>
  <c r="JC130" i="5"/>
  <c r="GF130" i="5"/>
  <c r="AH134" i="5"/>
  <c r="DD134" i="5" s="1"/>
  <c r="S132" i="5"/>
  <c r="CO132" i="5" s="1"/>
  <c r="X131" i="5"/>
  <c r="CT131" i="5" s="1"/>
  <c r="AD134" i="5"/>
  <c r="CZ134" i="5" s="1"/>
  <c r="AV134" i="5"/>
  <c r="DR134" i="5" s="1"/>
  <c r="AX133" i="5"/>
  <c r="DT133" i="5" s="1"/>
  <c r="AX132" i="5"/>
  <c r="DT132" i="5" s="1"/>
  <c r="AP133" i="5"/>
  <c r="DL133" i="5" s="1"/>
  <c r="AN131" i="5"/>
  <c r="DJ131" i="5" s="1"/>
  <c r="AN132" i="5"/>
  <c r="DJ132" i="5" s="1"/>
  <c r="AR133" i="5"/>
  <c r="DN133" i="5" s="1"/>
  <c r="AT133" i="5"/>
  <c r="DP133" i="5" s="1"/>
  <c r="AI131" i="5"/>
  <c r="DE131" i="5" s="1"/>
  <c r="AI132" i="5"/>
  <c r="DE132" i="5" s="1"/>
  <c r="Y134" i="5"/>
  <c r="CU134" i="5" s="1"/>
  <c r="N132" i="5"/>
  <c r="CJ132" i="5" s="1"/>
  <c r="AQ132" i="5"/>
  <c r="DM132" i="5" s="1"/>
  <c r="P133" i="5"/>
  <c r="CL133" i="5" s="1"/>
  <c r="U133" i="5"/>
  <c r="CQ133" i="5" s="1"/>
  <c r="V131" i="5"/>
  <c r="CR131" i="5" s="1"/>
  <c r="AF132" i="5"/>
  <c r="DB132" i="5" s="1"/>
  <c r="O131" i="5"/>
  <c r="CK131" i="5" s="1"/>
  <c r="T133" i="5"/>
  <c r="CP133" i="5" s="1"/>
  <c r="S134" i="5"/>
  <c r="CO134" i="5" s="1"/>
  <c r="X132" i="5"/>
  <c r="CT132" i="5" s="1"/>
  <c r="AP134" i="5"/>
  <c r="DL134" i="5" s="1"/>
  <c r="AG131" i="5"/>
  <c r="DC131" i="5" s="1"/>
  <c r="GC134" i="5"/>
  <c r="IZ134" i="5"/>
  <c r="GB133" i="5"/>
  <c r="IY133" i="5"/>
  <c r="AR132" i="5"/>
  <c r="DN132" i="5" s="1"/>
  <c r="JC131" i="5"/>
  <c r="GF131" i="5"/>
  <c r="AT134" i="5"/>
  <c r="DP134" i="5" s="1"/>
  <c r="AQ133" i="5"/>
  <c r="DM133" i="5" s="1"/>
  <c r="U134" i="5"/>
  <c r="CQ134" i="5" s="1"/>
  <c r="AS131" i="5"/>
  <c r="DO131" i="5" s="1"/>
  <c r="V133" i="5"/>
  <c r="CR133" i="5" s="1"/>
  <c r="O133" i="5"/>
  <c r="CK133" i="5" s="1"/>
  <c r="T134" i="5"/>
  <c r="CP134" i="5" s="1"/>
  <c r="AU131" i="5"/>
  <c r="DQ131" i="5" s="1"/>
  <c r="DN7" i="5"/>
  <c r="JF7" i="5"/>
  <c r="AH131" i="5"/>
  <c r="DD131" i="5" s="1"/>
  <c r="X133" i="5"/>
  <c r="CT133" i="5" s="1"/>
  <c r="AD132" i="5"/>
  <c r="CZ132" i="5" s="1"/>
  <c r="AV131" i="5"/>
  <c r="DR131" i="5" s="1"/>
  <c r="AX131" i="5"/>
  <c r="DT131" i="5" s="1"/>
  <c r="Q132" i="5"/>
  <c r="CM132" i="5" s="1"/>
  <c r="IZ131" i="5"/>
  <c r="GC131" i="5"/>
  <c r="AR134" i="5"/>
  <c r="DN134" i="5" s="1"/>
  <c r="JC132" i="5"/>
  <c r="GF132" i="5"/>
  <c r="AI133" i="5"/>
  <c r="DE133" i="5" s="1"/>
  <c r="Y131" i="5"/>
  <c r="CU131" i="5" s="1"/>
  <c r="AQ131" i="5"/>
  <c r="DM131" i="5" s="1"/>
  <c r="AQ134" i="5"/>
  <c r="DM134" i="5" s="1"/>
  <c r="P131" i="5"/>
  <c r="CL131" i="5" s="1"/>
  <c r="V132" i="5"/>
  <c r="CR132" i="5" s="1"/>
  <c r="O132" i="5"/>
  <c r="CK132" i="5" s="1"/>
  <c r="O134" i="5"/>
  <c r="CK134" i="5" s="1"/>
  <c r="AW131" i="5"/>
  <c r="DS131" i="5" s="1"/>
  <c r="AC134" i="5"/>
  <c r="CY134" i="5" s="1"/>
  <c r="AU133" i="5"/>
  <c r="DQ133" i="5" s="1"/>
  <c r="AH132" i="5"/>
  <c r="DD132" i="5" s="1"/>
  <c r="W132" i="5"/>
  <c r="CS132" i="5" s="1"/>
  <c r="X134" i="5"/>
  <c r="CT134" i="5" s="1"/>
  <c r="Q131" i="5"/>
  <c r="CM131" i="5" s="1"/>
  <c r="Q133" i="5"/>
  <c r="CM133" i="5" s="1"/>
  <c r="GC132" i="5"/>
  <c r="IZ132" i="5"/>
  <c r="GB132" i="5"/>
  <c r="IY132" i="5"/>
  <c r="AA131" i="5"/>
  <c r="CW131" i="5" s="1"/>
  <c r="JC133" i="5"/>
  <c r="GF133" i="5"/>
  <c r="AT132" i="5"/>
  <c r="DP132" i="5" s="1"/>
  <c r="AM131" i="5"/>
  <c r="DI131" i="5" s="1"/>
  <c r="AI134" i="5"/>
  <c r="DE134" i="5" s="1"/>
  <c r="N131" i="5"/>
  <c r="CJ131" i="5" s="1"/>
  <c r="P134" i="5"/>
  <c r="CL134" i="5" s="1"/>
  <c r="V134" i="5"/>
  <c r="CR134" i="5" s="1"/>
  <c r="AE131" i="5"/>
  <c r="DA131" i="5" s="1"/>
  <c r="AC132" i="5"/>
  <c r="CY132" i="5" s="1"/>
  <c r="T132" i="5"/>
  <c r="CP132" i="5" s="1"/>
  <c r="Z132" i="5"/>
  <c r="CV132" i="5" s="1"/>
  <c r="AU134" i="5"/>
  <c r="DQ134" i="5" s="1"/>
  <c r="AL49" i="5"/>
  <c r="DH49" i="5" s="1"/>
  <c r="GC49" i="5" s="1"/>
  <c r="AK48" i="5"/>
  <c r="DG48" i="5" s="1"/>
  <c r="IY48" i="5" s="1"/>
  <c r="AK51" i="5"/>
  <c r="DG51" i="5" s="1"/>
  <c r="GB51" i="5" s="1"/>
  <c r="AO53" i="5"/>
  <c r="DK53" i="5" s="1"/>
  <c r="JC53" i="5" s="1"/>
  <c r="CM116" i="5"/>
  <c r="IY116" i="5"/>
  <c r="AF4" i="5"/>
  <c r="AF47" i="5" s="1"/>
  <c r="DB47" i="5" s="1"/>
  <c r="AO49" i="5"/>
  <c r="DK49" i="5" s="1"/>
  <c r="JC49" i="5" s="1"/>
  <c r="AL53" i="5"/>
  <c r="DH53" i="5" s="1"/>
  <c r="IZ53" i="5" s="1"/>
  <c r="JC121" i="5"/>
  <c r="GF121" i="5"/>
  <c r="AL51" i="5"/>
  <c r="DH51" i="5" s="1"/>
  <c r="IZ51" i="5" s="1"/>
  <c r="AK53" i="5"/>
  <c r="DG53" i="5" s="1"/>
  <c r="IY53" i="5" s="1"/>
  <c r="IY121" i="5"/>
  <c r="GB121" i="5"/>
  <c r="AF79" i="5"/>
  <c r="DB79" i="5" s="1"/>
  <c r="IT79" i="5" s="1"/>
  <c r="AL46" i="5"/>
  <c r="DH46" i="5" s="1"/>
  <c r="GC46" i="5" s="1"/>
  <c r="AO46" i="5"/>
  <c r="DK46" i="5" s="1"/>
  <c r="GF46" i="5" s="1"/>
  <c r="AO51" i="5"/>
  <c r="DK51" i="5" s="1"/>
  <c r="GF51" i="5" s="1"/>
  <c r="AL47" i="5"/>
  <c r="DH47" i="5" s="1"/>
  <c r="GC47" i="5" s="1"/>
  <c r="AO47" i="5"/>
  <c r="DK47" i="5" s="1"/>
  <c r="JC47" i="5" s="1"/>
  <c r="AK46" i="5"/>
  <c r="DG46" i="5" s="1"/>
  <c r="GB46" i="5" s="1"/>
  <c r="GC121" i="5"/>
  <c r="IZ121" i="5"/>
  <c r="AL48" i="5"/>
  <c r="DH48" i="5" s="1"/>
  <c r="IZ48" i="5" s="1"/>
  <c r="AO48" i="5"/>
  <c r="DK48" i="5" s="1"/>
  <c r="GF48" i="5" s="1"/>
  <c r="AK47" i="5"/>
  <c r="DG47" i="5" s="1"/>
  <c r="IY47" i="5" s="1"/>
  <c r="Z70" i="5"/>
  <c r="CV70" i="5" s="1"/>
  <c r="IN70" i="5" s="1"/>
  <c r="Q70" i="5"/>
  <c r="CM70" i="5" s="1"/>
  <c r="IE70" i="5" s="1"/>
  <c r="AI75" i="5"/>
  <c r="DE75" i="5" s="1"/>
  <c r="IW75" i="5" s="1"/>
  <c r="Q68" i="5"/>
  <c r="CM68" i="5" s="1"/>
  <c r="IE68" i="5" s="1"/>
  <c r="Y73" i="5"/>
  <c r="CU73" i="5" s="1"/>
  <c r="IM73" i="5" s="1"/>
  <c r="AX73" i="5"/>
  <c r="DT73" i="5" s="1"/>
  <c r="JL73" i="5" s="1"/>
  <c r="R69" i="5"/>
  <c r="CN69" i="5" s="1"/>
  <c r="IF69" i="5" s="1"/>
  <c r="S71" i="5"/>
  <c r="CO71" i="5" s="1"/>
  <c r="IG71" i="5" s="1"/>
  <c r="N74" i="5"/>
  <c r="CJ74" i="5" s="1"/>
  <c r="IB74" i="5" s="1"/>
  <c r="AC70" i="5"/>
  <c r="CY70" i="5" s="1"/>
  <c r="IQ70" i="5" s="1"/>
  <c r="R75" i="5"/>
  <c r="CN75" i="5" s="1"/>
  <c r="IF75" i="5" s="1"/>
  <c r="S70" i="5"/>
  <c r="CO70" i="5" s="1"/>
  <c r="IG70" i="5" s="1"/>
  <c r="AA73" i="5"/>
  <c r="CW73" i="5" s="1"/>
  <c r="IO73" i="5" s="1"/>
  <c r="N71" i="5"/>
  <c r="CJ71" i="5" s="1"/>
  <c r="IB71" i="5" s="1"/>
  <c r="W72" i="5"/>
  <c r="CS72" i="5" s="1"/>
  <c r="IK72" i="5" s="1"/>
  <c r="AA70" i="5"/>
  <c r="CW70" i="5" s="1"/>
  <c r="IO70" i="5" s="1"/>
  <c r="P69" i="5"/>
  <c r="CL69" i="5" s="1"/>
  <c r="ID69" i="5" s="1"/>
  <c r="T70" i="5"/>
  <c r="CP70" i="5" s="1"/>
  <c r="IH70" i="5" s="1"/>
  <c r="P71" i="5"/>
  <c r="CL71" i="5" s="1"/>
  <c r="ID71" i="5" s="1"/>
  <c r="T72" i="5"/>
  <c r="CP72" i="5" s="1"/>
  <c r="IH72" i="5" s="1"/>
  <c r="AD75" i="5"/>
  <c r="CZ75" i="5" s="1"/>
  <c r="IR75" i="5" s="1"/>
  <c r="U71" i="5"/>
  <c r="CQ71" i="5" s="1"/>
  <c r="II71" i="5" s="1"/>
  <c r="GC73" i="5"/>
  <c r="IZ73" i="5"/>
  <c r="V70" i="5"/>
  <c r="CR70" i="5" s="1"/>
  <c r="IY73" i="5"/>
  <c r="GB73" i="5"/>
  <c r="O70" i="5"/>
  <c r="CK70" i="5" s="1"/>
  <c r="AR4" i="5"/>
  <c r="AR96" i="5" s="1"/>
  <c r="DN96" i="5" s="1"/>
  <c r="AR136" i="5"/>
  <c r="DN136" i="5" s="1"/>
  <c r="JF136" i="5" s="1"/>
  <c r="U81" i="5"/>
  <c r="CQ81" i="5" s="1"/>
  <c r="II81" i="5" s="1"/>
  <c r="U22" i="5"/>
  <c r="CQ22" i="5" s="1"/>
  <c r="II22" i="5" s="1"/>
  <c r="V36" i="5"/>
  <c r="CR36" i="5" s="1"/>
  <c r="IJ36" i="5" s="1"/>
  <c r="T73" i="5"/>
  <c r="CP73" i="5" s="1"/>
  <c r="AH73" i="5"/>
  <c r="DD73" i="5" s="1"/>
  <c r="S72" i="5"/>
  <c r="CO72" i="5" s="1"/>
  <c r="W69" i="5"/>
  <c r="CS69" i="5" s="1"/>
  <c r="X70" i="5"/>
  <c r="CT70" i="5" s="1"/>
  <c r="V73" i="5"/>
  <c r="CR73" i="5" s="1"/>
  <c r="AE73" i="5"/>
  <c r="DA73" i="5" s="1"/>
  <c r="Q69" i="5"/>
  <c r="CM69" i="5" s="1"/>
  <c r="AL67" i="5"/>
  <c r="DH67" i="5" s="1"/>
  <c r="AR73" i="5"/>
  <c r="DN73" i="5" s="1"/>
  <c r="Y75" i="5"/>
  <c r="CU75" i="5" s="1"/>
  <c r="N73" i="5"/>
  <c r="CJ73" i="5" s="1"/>
  <c r="AQ73" i="5"/>
  <c r="DM73" i="5" s="1"/>
  <c r="P72" i="5"/>
  <c r="CL72" i="5" s="1"/>
  <c r="U70" i="5"/>
  <c r="CQ70" i="5" s="1"/>
  <c r="O72" i="5"/>
  <c r="CK72" i="5" s="1"/>
  <c r="R36" i="5"/>
  <c r="CN36" i="5" s="1"/>
  <c r="IF36" i="5" s="1"/>
  <c r="AC75" i="5"/>
  <c r="CY75" i="5" s="1"/>
  <c r="Z73" i="5"/>
  <c r="CV73" i="5" s="1"/>
  <c r="R70" i="5"/>
  <c r="CN70" i="5" s="1"/>
  <c r="AB75" i="5"/>
  <c r="CX75" i="5" s="1"/>
  <c r="S73" i="5"/>
  <c r="CO73" i="5" s="1"/>
  <c r="W71" i="5"/>
  <c r="CS71" i="5" s="1"/>
  <c r="X71" i="5"/>
  <c r="CT71" i="5" s="1"/>
  <c r="AD69" i="5"/>
  <c r="CZ69" i="5" s="1"/>
  <c r="V75" i="5"/>
  <c r="CR75" i="5" s="1"/>
  <c r="AW73" i="5"/>
  <c r="DS73" i="5" s="1"/>
  <c r="AJ73" i="5"/>
  <c r="DF73" i="5" s="1"/>
  <c r="Q71" i="5"/>
  <c r="CM71" i="5" s="1"/>
  <c r="IY75" i="5"/>
  <c r="Y70" i="5"/>
  <c r="CU70" i="5" s="1"/>
  <c r="N72" i="5"/>
  <c r="CJ72" i="5" s="1"/>
  <c r="N75" i="5"/>
  <c r="CJ75" i="5" s="1"/>
  <c r="P73" i="5"/>
  <c r="CL73" i="5" s="1"/>
  <c r="U72" i="5"/>
  <c r="CQ72" i="5" s="1"/>
  <c r="X69" i="5"/>
  <c r="CT69" i="5" s="1"/>
  <c r="AB36" i="5"/>
  <c r="CX36" i="5" s="1"/>
  <c r="IP36" i="5" s="1"/>
  <c r="T75" i="5"/>
  <c r="CP75" i="5" s="1"/>
  <c r="AN73" i="5"/>
  <c r="DJ73" i="5" s="1"/>
  <c r="R71" i="5"/>
  <c r="CN71" i="5" s="1"/>
  <c r="W73" i="5"/>
  <c r="CS73" i="5" s="1"/>
  <c r="X72" i="5"/>
  <c r="CT72" i="5" s="1"/>
  <c r="AD70" i="5"/>
  <c r="CZ70" i="5" s="1"/>
  <c r="V72" i="5"/>
  <c r="CR72" i="5" s="1"/>
  <c r="AE75" i="5"/>
  <c r="DA75" i="5" s="1"/>
  <c r="Q72" i="5"/>
  <c r="CM72" i="5" s="1"/>
  <c r="AK67" i="5"/>
  <c r="DG67" i="5" s="1"/>
  <c r="AR75" i="5"/>
  <c r="DN75" i="5" s="1"/>
  <c r="JC73" i="5"/>
  <c r="GF73" i="5"/>
  <c r="AI73" i="5"/>
  <c r="DE73" i="5" s="1"/>
  <c r="Y68" i="5"/>
  <c r="CU68" i="5" s="1"/>
  <c r="P74" i="5"/>
  <c r="CL74" i="5" s="1"/>
  <c r="U73" i="5"/>
  <c r="CQ73" i="5" s="1"/>
  <c r="O69" i="5"/>
  <c r="CK69" i="5" s="1"/>
  <c r="AR137" i="5"/>
  <c r="DN137" i="5" s="1"/>
  <c r="JF137" i="5" s="1"/>
  <c r="U135" i="5"/>
  <c r="CQ135" i="5" s="1"/>
  <c r="II135" i="5" s="1"/>
  <c r="AC73" i="5"/>
  <c r="CY73" i="5" s="1"/>
  <c r="T69" i="5"/>
  <c r="CP69" i="5" s="1"/>
  <c r="Z75" i="5"/>
  <c r="CV75" i="5" s="1"/>
  <c r="AM73" i="5"/>
  <c r="DI73" i="5" s="1"/>
  <c r="R72" i="5"/>
  <c r="CN72" i="5" s="1"/>
  <c r="AB70" i="5"/>
  <c r="CX70" i="5" s="1"/>
  <c r="S75" i="5"/>
  <c r="CO75" i="5" s="1"/>
  <c r="X73" i="5"/>
  <c r="CT73" i="5" s="1"/>
  <c r="Q73" i="5"/>
  <c r="CM73" i="5" s="1"/>
  <c r="AL68" i="5"/>
  <c r="DH68" i="5" s="1"/>
  <c r="AK68" i="5"/>
  <c r="DG68" i="5" s="1"/>
  <c r="AA69" i="5"/>
  <c r="CW69" i="5" s="1"/>
  <c r="AA75" i="5"/>
  <c r="CW75" i="5" s="1"/>
  <c r="Y69" i="5"/>
  <c r="CU69" i="5" s="1"/>
  <c r="N70" i="5"/>
  <c r="CJ70" i="5" s="1"/>
  <c r="P70" i="5"/>
  <c r="CL70" i="5" s="1"/>
  <c r="P75" i="5"/>
  <c r="CL75" i="5" s="1"/>
  <c r="O73" i="5"/>
  <c r="CK73" i="5" s="1"/>
  <c r="U136" i="5"/>
  <c r="CQ136" i="5" s="1"/>
  <c r="II136" i="5" s="1"/>
  <c r="AC69" i="5"/>
  <c r="CY69" i="5" s="1"/>
  <c r="T71" i="5"/>
  <c r="CP71" i="5" s="1"/>
  <c r="AM74" i="5"/>
  <c r="DI74" i="5" s="1"/>
  <c r="R73" i="5"/>
  <c r="CN73" i="5" s="1"/>
  <c r="AS73" i="5"/>
  <c r="DO73" i="5" s="1"/>
  <c r="S69" i="5"/>
  <c r="CO69" i="5" s="1"/>
  <c r="W70" i="5"/>
  <c r="CS70" i="5" s="1"/>
  <c r="W75" i="5"/>
  <c r="CS75" i="5" s="1"/>
  <c r="V69" i="5"/>
  <c r="CR69" i="5" s="1"/>
  <c r="AE68" i="5"/>
  <c r="DA68" i="5" s="1"/>
  <c r="AP73" i="5"/>
  <c r="DL73" i="5" s="1"/>
  <c r="AO67" i="5"/>
  <c r="DK67" i="5" s="1"/>
  <c r="AT73" i="5"/>
  <c r="DP73" i="5" s="1"/>
  <c r="AF73" i="5"/>
  <c r="DB73" i="5" s="1"/>
  <c r="U75" i="5"/>
  <c r="CQ75" i="5" s="1"/>
  <c r="O74" i="5"/>
  <c r="CK74" i="5" s="1"/>
  <c r="AB73" i="5"/>
  <c r="CX73" i="5" s="1"/>
  <c r="U4" i="5"/>
  <c r="U94" i="5" s="1"/>
  <c r="CQ94" i="5" s="1"/>
  <c r="U77" i="5"/>
  <c r="CQ77" i="5" s="1"/>
  <c r="II77" i="5" s="1"/>
  <c r="Z69" i="5"/>
  <c r="CV69" i="5" s="1"/>
  <c r="AU73" i="5"/>
  <c r="DQ73" i="5" s="1"/>
  <c r="AB69" i="5"/>
  <c r="CX69" i="5" s="1"/>
  <c r="S68" i="5"/>
  <c r="CO68" i="5" s="1"/>
  <c r="X75" i="5"/>
  <c r="CT75" i="5" s="1"/>
  <c r="AV73" i="5"/>
  <c r="DR73" i="5" s="1"/>
  <c r="V71" i="5"/>
  <c r="CR71" i="5" s="1"/>
  <c r="Q75" i="5"/>
  <c r="CM75" i="5" s="1"/>
  <c r="AG73" i="5"/>
  <c r="DC73" i="5" s="1"/>
  <c r="AO68" i="5"/>
  <c r="DK68" i="5" s="1"/>
  <c r="N69" i="5"/>
  <c r="CJ69" i="5" s="1"/>
  <c r="U69" i="5"/>
  <c r="CQ69" i="5" s="1"/>
  <c r="O71" i="5"/>
  <c r="CK71" i="5" s="1"/>
  <c r="O75" i="5"/>
  <c r="CK75" i="5" s="1"/>
  <c r="N66" i="5"/>
  <c r="CJ66" i="5" s="1"/>
  <c r="IB66" i="5" s="1"/>
  <c r="AA36" i="5"/>
  <c r="CW36" i="5" s="1"/>
  <c r="Q36" i="5"/>
  <c r="CM36" i="5" s="1"/>
  <c r="AC36" i="5"/>
  <c r="CY36" i="5" s="1"/>
  <c r="T66" i="5"/>
  <c r="CP66" i="5" s="1"/>
  <c r="IH66" i="5" s="1"/>
  <c r="T36" i="5"/>
  <c r="CP36" i="5" s="1"/>
  <c r="S36" i="5"/>
  <c r="CO36" i="5" s="1"/>
  <c r="IZ36" i="5"/>
  <c r="GC36" i="5"/>
  <c r="Y36" i="5"/>
  <c r="CU36" i="5" s="1"/>
  <c r="Z36" i="5"/>
  <c r="CV36" i="5" s="1"/>
  <c r="W36" i="5"/>
  <c r="CS36" i="5" s="1"/>
  <c r="N36" i="5"/>
  <c r="CJ36" i="5" s="1"/>
  <c r="O36" i="5"/>
  <c r="CK36" i="5" s="1"/>
  <c r="AS4" i="5"/>
  <c r="AS93" i="5" s="1"/>
  <c r="DO93" i="5" s="1"/>
  <c r="JG93" i="5" s="1"/>
  <c r="S66" i="5"/>
  <c r="CO66" i="5" s="1"/>
  <c r="IG66" i="5" s="1"/>
  <c r="X36" i="5"/>
  <c r="CT36" i="5" s="1"/>
  <c r="IY36" i="5"/>
  <c r="GB36" i="5"/>
  <c r="P36" i="5"/>
  <c r="CL36" i="5" s="1"/>
  <c r="Q65" i="5"/>
  <c r="CM65" i="5" s="1"/>
  <c r="IE65" i="5" s="1"/>
  <c r="Y63" i="5"/>
  <c r="CU63" i="5" s="1"/>
  <c r="IM63" i="5" s="1"/>
  <c r="AD36" i="5"/>
  <c r="CZ36" i="5" s="1"/>
  <c r="U36" i="5"/>
  <c r="CQ36" i="5" s="1"/>
  <c r="R60" i="5"/>
  <c r="CN60" i="5" s="1"/>
  <c r="IF60" i="5" s="1"/>
  <c r="AO62" i="5"/>
  <c r="DK62" i="5" s="1"/>
  <c r="X65" i="5"/>
  <c r="CT65" i="5" s="1"/>
  <c r="Q66" i="5"/>
  <c r="AK62" i="5"/>
  <c r="DG62" i="5" s="1"/>
  <c r="AO63" i="5"/>
  <c r="DK63" i="5" s="1"/>
  <c r="Y64" i="5"/>
  <c r="CU64" i="5" s="1"/>
  <c r="P65" i="5"/>
  <c r="CL65" i="5" s="1"/>
  <c r="AF78" i="5"/>
  <c r="DB78" i="5" s="1"/>
  <c r="AF80" i="5"/>
  <c r="DB80" i="5" s="1"/>
  <c r="IT80" i="5" s="1"/>
  <c r="AF137" i="5"/>
  <c r="DB137" i="5" s="1"/>
  <c r="AC65" i="5"/>
  <c r="CY65" i="5" s="1"/>
  <c r="X66" i="5"/>
  <c r="CT66" i="5" s="1"/>
  <c r="AK63" i="5"/>
  <c r="DG63" i="5" s="1"/>
  <c r="AO64" i="5"/>
  <c r="DK64" i="5" s="1"/>
  <c r="Y65" i="5"/>
  <c r="CU65" i="5" s="1"/>
  <c r="P66" i="5"/>
  <c r="CL66" i="5" s="1"/>
  <c r="AC66" i="5"/>
  <c r="CY66" i="5" s="1"/>
  <c r="R65" i="5"/>
  <c r="CN65" i="5" s="1"/>
  <c r="AK64" i="5"/>
  <c r="DG64" i="5" s="1"/>
  <c r="Y66" i="5"/>
  <c r="CU66" i="5" s="1"/>
  <c r="U62" i="5"/>
  <c r="CQ62" i="5" s="1"/>
  <c r="DB104" i="5"/>
  <c r="Z65" i="5"/>
  <c r="CV65" i="5" s="1"/>
  <c r="R66" i="5"/>
  <c r="CN66" i="5" s="1"/>
  <c r="W65" i="5"/>
  <c r="CS65" i="5" s="1"/>
  <c r="AL64" i="5"/>
  <c r="DH64" i="5" s="1"/>
  <c r="JC66" i="5"/>
  <c r="GF66" i="5"/>
  <c r="U63" i="5"/>
  <c r="CQ63" i="5" s="1"/>
  <c r="O65" i="5"/>
  <c r="CK65" i="5" s="1"/>
  <c r="AF81" i="5"/>
  <c r="DB81" i="5" s="1"/>
  <c r="Z66" i="5"/>
  <c r="CV66" i="5" s="1"/>
  <c r="AB65" i="5"/>
  <c r="CX65" i="5" s="1"/>
  <c r="W66" i="5"/>
  <c r="CS66" i="5" s="1"/>
  <c r="Q62" i="5"/>
  <c r="CM62" i="5" s="1"/>
  <c r="AL62" i="5"/>
  <c r="DH62" i="5" s="1"/>
  <c r="N65" i="5"/>
  <c r="CJ65" i="5" s="1"/>
  <c r="U64" i="5"/>
  <c r="CQ64" i="5" s="1"/>
  <c r="V65" i="5"/>
  <c r="CR65" i="5" s="1"/>
  <c r="O66" i="5"/>
  <c r="CK66" i="5" s="1"/>
  <c r="AF135" i="5"/>
  <c r="DB135" i="5" s="1"/>
  <c r="IT135" i="5" s="1"/>
  <c r="AB66" i="5"/>
  <c r="CX66" i="5" s="1"/>
  <c r="AD65" i="5"/>
  <c r="CZ65" i="5" s="1"/>
  <c r="Q63" i="5"/>
  <c r="CM63" i="5" s="1"/>
  <c r="AL63" i="5"/>
  <c r="DH63" i="5" s="1"/>
  <c r="AA65" i="5"/>
  <c r="CW65" i="5" s="1"/>
  <c r="U65" i="5"/>
  <c r="CQ65" i="5" s="1"/>
  <c r="V66" i="5"/>
  <c r="CR66" i="5" s="1"/>
  <c r="AF77" i="5"/>
  <c r="DB77" i="5" s="1"/>
  <c r="IT77" i="5" s="1"/>
  <c r="AF136" i="5"/>
  <c r="DB136" i="5" s="1"/>
  <c r="R61" i="5"/>
  <c r="CN61" i="5" s="1"/>
  <c r="IF61" i="5" s="1"/>
  <c r="T65" i="5"/>
  <c r="S65" i="5"/>
  <c r="CO65" i="5" s="1"/>
  <c r="AD66" i="5"/>
  <c r="CZ66" i="5" s="1"/>
  <c r="Q64" i="5"/>
  <c r="CM64" i="5" s="1"/>
  <c r="AA66" i="5"/>
  <c r="CW66" i="5" s="1"/>
  <c r="Y62" i="5"/>
  <c r="CU62" i="5" s="1"/>
  <c r="U66" i="5"/>
  <c r="CQ66" i="5" s="1"/>
  <c r="T60" i="5"/>
  <c r="CP60" i="5" s="1"/>
  <c r="S61" i="5"/>
  <c r="CO61" i="5" s="1"/>
  <c r="AJ60" i="5"/>
  <c r="DF60" i="5" s="1"/>
  <c r="N61" i="5"/>
  <c r="CJ61" i="5" s="1"/>
  <c r="AO13" i="5"/>
  <c r="DK13" i="5" s="1"/>
  <c r="GF13" i="5" s="1"/>
  <c r="U13" i="5"/>
  <c r="CQ13" i="5" s="1"/>
  <c r="II13" i="5" s="1"/>
  <c r="T61" i="5"/>
  <c r="CP61" i="5" s="1"/>
  <c r="S60" i="5"/>
  <c r="CO60" i="5" s="1"/>
  <c r="N60" i="5"/>
  <c r="CJ60" i="5" s="1"/>
  <c r="Z61" i="5"/>
  <c r="CV61" i="5" s="1"/>
  <c r="W61" i="5"/>
  <c r="CS61" i="5" s="1"/>
  <c r="Q61" i="5"/>
  <c r="CM61" i="5" s="1"/>
  <c r="GB60" i="5"/>
  <c r="IY60" i="5"/>
  <c r="O61" i="5"/>
  <c r="CK61" i="5" s="1"/>
  <c r="W60" i="5"/>
  <c r="CS60" i="5" s="1"/>
  <c r="Q60" i="5"/>
  <c r="CM60" i="5" s="1"/>
  <c r="O60" i="5"/>
  <c r="CK60" i="5" s="1"/>
  <c r="X61" i="5"/>
  <c r="CT61" i="5" s="1"/>
  <c r="P61" i="5"/>
  <c r="CL61" i="5" s="1"/>
  <c r="V61" i="5"/>
  <c r="CR61" i="5" s="1"/>
  <c r="X60" i="5"/>
  <c r="CT60" i="5" s="1"/>
  <c r="P60" i="5"/>
  <c r="CL60" i="5" s="1"/>
  <c r="V60" i="5"/>
  <c r="CR60" i="5" s="1"/>
  <c r="AA61" i="5"/>
  <c r="CW61" i="5" s="1"/>
  <c r="Y61" i="5"/>
  <c r="CU61" i="5" s="1"/>
  <c r="U60" i="5"/>
  <c r="CQ60" i="5" s="1"/>
  <c r="AL13" i="5"/>
  <c r="DH13" i="5" s="1"/>
  <c r="GC13" i="5" s="1"/>
  <c r="AK13" i="5"/>
  <c r="DG13" i="5" s="1"/>
  <c r="IY13" i="5" s="1"/>
  <c r="Y60" i="5"/>
  <c r="CU60" i="5" s="1"/>
  <c r="II7" i="5"/>
  <c r="FE7" i="5"/>
  <c r="JG7" i="5"/>
  <c r="CQ7" i="5"/>
  <c r="IB7" i="5"/>
  <c r="AT4" i="5"/>
  <c r="AT93" i="5" s="1"/>
  <c r="DP93" i="5" s="1"/>
  <c r="GJ7" i="5"/>
  <c r="AE4" i="5"/>
  <c r="AE93" i="5" s="1"/>
  <c r="DA93" i="5" s="1"/>
  <c r="AS136" i="5"/>
  <c r="DO136" i="5" s="1"/>
  <c r="JG136" i="5" s="1"/>
  <c r="R76" i="5"/>
  <c r="CN76" i="5" s="1"/>
  <c r="IF76" i="5" s="1"/>
  <c r="N85" i="5"/>
  <c r="CJ85" i="5" s="1"/>
  <c r="AS137" i="5"/>
  <c r="DO137" i="5" s="1"/>
  <c r="JG137" i="5" s="1"/>
  <c r="AK57" i="5"/>
  <c r="DG57" i="5" s="1"/>
  <c r="IY57" i="5" s="1"/>
  <c r="N137" i="5"/>
  <c r="CJ137" i="5" s="1"/>
  <c r="IB137" i="5" s="1"/>
  <c r="AH76" i="5"/>
  <c r="DD76" i="5" s="1"/>
  <c r="IV76" i="5" s="1"/>
  <c r="JC7" i="5"/>
  <c r="Q56" i="5"/>
  <c r="CM56" i="5" s="1"/>
  <c r="AG76" i="5"/>
  <c r="DC76" i="5" s="1"/>
  <c r="IU76" i="5" s="1"/>
  <c r="V76" i="5"/>
  <c r="CR76" i="5" s="1"/>
  <c r="IJ76" i="5" s="1"/>
  <c r="GF7" i="5"/>
  <c r="AL56" i="5"/>
  <c r="DH56" i="5" s="1"/>
  <c r="IZ56" i="5" s="1"/>
  <c r="AM76" i="5"/>
  <c r="DI76" i="5" s="1"/>
  <c r="JA76" i="5" s="1"/>
  <c r="JH7" i="5"/>
  <c r="AC76" i="5"/>
  <c r="CY76" i="5" s="1"/>
  <c r="IQ76" i="5" s="1"/>
  <c r="O76" i="5"/>
  <c r="CK76" i="5" s="1"/>
  <c r="IC76" i="5" s="1"/>
  <c r="AR24" i="16"/>
  <c r="AS24" i="16" s="1"/>
  <c r="AT24" i="16" s="1"/>
  <c r="AU24" i="16" s="1"/>
  <c r="AV24" i="16" s="1"/>
  <c r="AW24" i="16" s="1"/>
  <c r="AX24" i="16" s="1"/>
  <c r="AY24" i="16" s="1"/>
  <c r="AZ24" i="16" s="1"/>
  <c r="BA24" i="16" s="1"/>
  <c r="BB24" i="16" s="1"/>
  <c r="BC24" i="16" s="1"/>
  <c r="BD24" i="16" s="1"/>
  <c r="BE24" i="16" s="1"/>
  <c r="BF24" i="16" s="1"/>
  <c r="BG24" i="16" s="1"/>
  <c r="BH24" i="16" s="1"/>
  <c r="BI24" i="16" s="1"/>
  <c r="BJ24" i="16" s="1"/>
  <c r="BK24" i="16" s="1"/>
  <c r="BL24" i="16" s="1"/>
  <c r="BM24" i="16" s="1"/>
  <c r="BN24" i="16" s="1"/>
  <c r="BO24" i="16" s="1"/>
  <c r="BP24" i="16" s="1"/>
  <c r="BQ24" i="16" s="1"/>
  <c r="BR24" i="16" s="1"/>
  <c r="BS24" i="16" s="1"/>
  <c r="BT24" i="16" s="1"/>
  <c r="BU24" i="16" s="1"/>
  <c r="N79" i="5"/>
  <c r="CJ79" i="5" s="1"/>
  <c r="IB79" i="5" s="1"/>
  <c r="N135" i="5"/>
  <c r="CJ135" i="5" s="1"/>
  <c r="IB135" i="5" s="1"/>
  <c r="N54" i="5"/>
  <c r="CJ54" i="5" s="1"/>
  <c r="AJ76" i="5"/>
  <c r="DF76" i="5" s="1"/>
  <c r="Q58" i="5"/>
  <c r="CM58" i="5" s="1"/>
  <c r="IZ76" i="5"/>
  <c r="GC76" i="5"/>
  <c r="AK55" i="5"/>
  <c r="DG55" i="5" s="1"/>
  <c r="AO57" i="5"/>
  <c r="DK57" i="5" s="1"/>
  <c r="U55" i="5"/>
  <c r="CQ55" i="5" s="1"/>
  <c r="AU76" i="5"/>
  <c r="DQ76" i="5" s="1"/>
  <c r="N80" i="5"/>
  <c r="CJ80" i="5" s="1"/>
  <c r="IB80" i="5" s="1"/>
  <c r="N136" i="5"/>
  <c r="CJ136" i="5" s="1"/>
  <c r="IB136" i="5" s="1"/>
  <c r="Y38" i="5"/>
  <c r="CU38" i="5" s="1"/>
  <c r="T76" i="5"/>
  <c r="CP76" i="5" s="1"/>
  <c r="S76" i="5"/>
  <c r="CO76" i="5" s="1"/>
  <c r="Q55" i="5"/>
  <c r="CM55" i="5" s="1"/>
  <c r="AL58" i="5"/>
  <c r="DH58" i="5" s="1"/>
  <c r="AK56" i="5"/>
  <c r="DG56" i="5" s="1"/>
  <c r="GF76" i="5"/>
  <c r="JC76" i="5"/>
  <c r="P76" i="5"/>
  <c r="CL76" i="5" s="1"/>
  <c r="N50" i="5"/>
  <c r="CJ50" i="5" s="1"/>
  <c r="IB50" i="5" s="1"/>
  <c r="AT136" i="5"/>
  <c r="DP136" i="5" s="1"/>
  <c r="JH136" i="5" s="1"/>
  <c r="AL37" i="5"/>
  <c r="DH37" i="5" s="1"/>
  <c r="IZ37" i="5" s="1"/>
  <c r="AD76" i="5"/>
  <c r="CZ76" i="5" s="1"/>
  <c r="Q59" i="5"/>
  <c r="CM59" i="5" s="1"/>
  <c r="AL57" i="5"/>
  <c r="DH57" i="5" s="1"/>
  <c r="AK59" i="5"/>
  <c r="DG59" i="5" s="1"/>
  <c r="AA76" i="5"/>
  <c r="CW76" i="5" s="1"/>
  <c r="AO55" i="5"/>
  <c r="DK55" i="5" s="1"/>
  <c r="Y76" i="5"/>
  <c r="CU76" i="5" s="1"/>
  <c r="AO58" i="5"/>
  <c r="DK58" i="5" s="1"/>
  <c r="N78" i="5"/>
  <c r="CJ78" i="5" s="1"/>
  <c r="IB78" i="5" s="1"/>
  <c r="N22" i="5"/>
  <c r="CJ22" i="5" s="1"/>
  <c r="IB22" i="5" s="1"/>
  <c r="AN76" i="5"/>
  <c r="DJ76" i="5" s="1"/>
  <c r="AB76" i="5"/>
  <c r="CX76" i="5" s="1"/>
  <c r="AP76" i="5"/>
  <c r="DL76" i="5" s="1"/>
  <c r="AL55" i="5"/>
  <c r="DH55" i="5" s="1"/>
  <c r="AO56" i="5"/>
  <c r="DK56" i="5" s="1"/>
  <c r="AI55" i="5"/>
  <c r="DE55" i="5" s="1"/>
  <c r="AE76" i="5"/>
  <c r="DA76" i="5" s="1"/>
  <c r="AQ76" i="5"/>
  <c r="DM76" i="5" s="1"/>
  <c r="CR7" i="5"/>
  <c r="N52" i="5"/>
  <c r="CJ52" i="5" s="1"/>
  <c r="IB52" i="5" s="1"/>
  <c r="X76" i="5"/>
  <c r="CT76" i="5" s="1"/>
  <c r="AL59" i="5"/>
  <c r="DH59" i="5" s="1"/>
  <c r="AR76" i="5"/>
  <c r="DN76" i="5" s="1"/>
  <c r="AO59" i="5"/>
  <c r="DK59" i="5" s="1"/>
  <c r="AI76" i="5"/>
  <c r="DE76" i="5" s="1"/>
  <c r="AW76" i="5"/>
  <c r="DS76" i="5" s="1"/>
  <c r="N76" i="5"/>
  <c r="CJ76" i="5" s="1"/>
  <c r="N20" i="5"/>
  <c r="CJ20" i="5" s="1"/>
  <c r="IB20" i="5" s="1"/>
  <c r="AT137" i="5"/>
  <c r="DP137" i="5" s="1"/>
  <c r="JH137" i="5" s="1"/>
  <c r="Z76" i="5"/>
  <c r="CV76" i="5" s="1"/>
  <c r="W76" i="5"/>
  <c r="CS76" i="5" s="1"/>
  <c r="Q57" i="5"/>
  <c r="CM57" i="5" s="1"/>
  <c r="IY76" i="5"/>
  <c r="GB76" i="5"/>
  <c r="U76" i="5"/>
  <c r="CQ76" i="5" s="1"/>
  <c r="AF76" i="5"/>
  <c r="DB76" i="5" s="1"/>
  <c r="N21" i="5"/>
  <c r="CJ21" i="5" s="1"/>
  <c r="N77" i="5"/>
  <c r="CJ77" i="5" s="1"/>
  <c r="IB77" i="5" s="1"/>
  <c r="FM7" i="5"/>
  <c r="AV76" i="5"/>
  <c r="DR76" i="5" s="1"/>
  <c r="Q76" i="5"/>
  <c r="CM76" i="5" s="1"/>
  <c r="AK58" i="5"/>
  <c r="DG58" i="5" s="1"/>
  <c r="AT76" i="5"/>
  <c r="DP76" i="5" s="1"/>
  <c r="AX76" i="5"/>
  <c r="DT76" i="5" s="1"/>
  <c r="C11" i="64"/>
  <c r="C6" i="61" s="1"/>
  <c r="R137" i="5"/>
  <c r="CN137" i="5" s="1"/>
  <c r="IF137" i="5" s="1"/>
  <c r="AL35" i="5"/>
  <c r="DH35" i="5" s="1"/>
  <c r="AO35" i="5"/>
  <c r="DK35" i="5" s="1"/>
  <c r="R21" i="5"/>
  <c r="CN21" i="5" s="1"/>
  <c r="IF21" i="5" s="1"/>
  <c r="AL38" i="5"/>
  <c r="DH38" i="5" s="1"/>
  <c r="AO37" i="5"/>
  <c r="DK37" i="5" s="1"/>
  <c r="Y39" i="5"/>
  <c r="CU39" i="5" s="1"/>
  <c r="U35" i="5"/>
  <c r="CQ35" i="5" s="1"/>
  <c r="AL39" i="5"/>
  <c r="DH39" i="5" s="1"/>
  <c r="AO38" i="5"/>
  <c r="DK38" i="5" s="1"/>
  <c r="R81" i="5"/>
  <c r="CN81" i="5" s="1"/>
  <c r="IF81" i="5" s="1"/>
  <c r="Q35" i="5"/>
  <c r="CM35" i="5" s="1"/>
  <c r="AK35" i="5"/>
  <c r="DG35" i="5" s="1"/>
  <c r="R135" i="5"/>
  <c r="CN135" i="5" s="1"/>
  <c r="IF135" i="5" s="1"/>
  <c r="Q38" i="5"/>
  <c r="CM38" i="5" s="1"/>
  <c r="AK37" i="5"/>
  <c r="DG37" i="5" s="1"/>
  <c r="AI38" i="5"/>
  <c r="DE38" i="5" s="1"/>
  <c r="R4" i="5"/>
  <c r="R93" i="5" s="1"/>
  <c r="CN93" i="5" s="1"/>
  <c r="R136" i="5"/>
  <c r="CN136" i="5" s="1"/>
  <c r="IF136" i="5" s="1"/>
  <c r="Q37" i="5"/>
  <c r="CM37" i="5" s="1"/>
  <c r="AK38" i="5"/>
  <c r="DG38" i="5" s="1"/>
  <c r="N35" i="5"/>
  <c r="CJ35" i="5" s="1"/>
  <c r="R79" i="5"/>
  <c r="CN79" i="5" s="1"/>
  <c r="IF79" i="5" s="1"/>
  <c r="Q39" i="5"/>
  <c r="CM39" i="5" s="1"/>
  <c r="AK39" i="5"/>
  <c r="DG39" i="5" s="1"/>
  <c r="Y35" i="5"/>
  <c r="CU35" i="5" s="1"/>
  <c r="AN4" i="5"/>
  <c r="AN124" i="5" s="1"/>
  <c r="Y79" i="5"/>
  <c r="CU79" i="5" s="1"/>
  <c r="IH7" i="5"/>
  <c r="FK7" i="5"/>
  <c r="Y135" i="5"/>
  <c r="CU135" i="5" s="1"/>
  <c r="IM135" i="5" s="1"/>
  <c r="GB7" i="5"/>
  <c r="AG4" i="5"/>
  <c r="AG53" i="5" s="1"/>
  <c r="DC53" i="5" s="1"/>
  <c r="Y14" i="5"/>
  <c r="CU14" i="5" s="1"/>
  <c r="Y80" i="5"/>
  <c r="CU80" i="5" s="1"/>
  <c r="IM80" i="5" s="1"/>
  <c r="FV7" i="5"/>
  <c r="DA7" i="5"/>
  <c r="R22" i="5"/>
  <c r="CN22" i="5" s="1"/>
  <c r="IF22" i="5" s="1"/>
  <c r="R52" i="5"/>
  <c r="CN52" i="5" s="1"/>
  <c r="IF52" i="5" s="1"/>
  <c r="DG7" i="5"/>
  <c r="IC7" i="5"/>
  <c r="CK7" i="5"/>
  <c r="AA4" i="5"/>
  <c r="AA82" i="5" s="1"/>
  <c r="CW82" i="5" s="1"/>
  <c r="IO82" i="5" s="1"/>
  <c r="AA137" i="5"/>
  <c r="CW137" i="5" s="1"/>
  <c r="IO137" i="5" s="1"/>
  <c r="V4" i="5"/>
  <c r="V15" i="5" s="1"/>
  <c r="CR15" i="5" s="1"/>
  <c r="FM15" i="5" s="1"/>
  <c r="V49" i="5"/>
  <c r="CR49" i="5" s="1"/>
  <c r="IJ49" i="5" s="1"/>
  <c r="AA79" i="5"/>
  <c r="CW79" i="5" s="1"/>
  <c r="AA81" i="5"/>
  <c r="CW81" i="5" s="1"/>
  <c r="IO81" i="5" s="1"/>
  <c r="AA136" i="5"/>
  <c r="CW136" i="5" s="1"/>
  <c r="IO136" i="5" s="1"/>
  <c r="V135" i="5"/>
  <c r="CR135" i="5" s="1"/>
  <c r="IJ135" i="5" s="1"/>
  <c r="GE7" i="5"/>
  <c r="V78" i="5"/>
  <c r="CR78" i="5" s="1"/>
  <c r="IJ78" i="5" s="1"/>
  <c r="V136" i="5"/>
  <c r="CR136" i="5" s="1"/>
  <c r="AA135" i="5"/>
  <c r="CW135" i="5" s="1"/>
  <c r="IO135" i="5" s="1"/>
  <c r="JB7" i="5"/>
  <c r="V81" i="5"/>
  <c r="CR81" i="5" s="1"/>
  <c r="IJ81" i="5" s="1"/>
  <c r="V137" i="5"/>
  <c r="CR137" i="5" s="1"/>
  <c r="IJ137" i="5" s="1"/>
  <c r="V22" i="5"/>
  <c r="CR22" i="5" s="1"/>
  <c r="IJ22" i="5" s="1"/>
  <c r="Y24" i="5"/>
  <c r="CU24" i="5" s="1"/>
  <c r="Y77" i="5"/>
  <c r="CU77" i="5" s="1"/>
  <c r="IM77" i="5" s="1"/>
  <c r="Y136" i="5"/>
  <c r="CU136" i="5" s="1"/>
  <c r="Y33" i="5"/>
  <c r="CU33" i="5" s="1"/>
  <c r="IM33" i="5" s="1"/>
  <c r="Y30" i="5"/>
  <c r="CU30" i="5" s="1"/>
  <c r="IM30" i="5" s="1"/>
  <c r="Y78" i="5"/>
  <c r="CU78" i="5" s="1"/>
  <c r="Y81" i="5"/>
  <c r="CU81" i="5" s="1"/>
  <c r="IM81" i="5" s="1"/>
  <c r="Y137" i="5"/>
  <c r="CU137" i="5" s="1"/>
  <c r="IM137" i="5" s="1"/>
  <c r="DI7" i="5"/>
  <c r="AE78" i="5"/>
  <c r="DA78" i="5" s="1"/>
  <c r="JA7" i="5"/>
  <c r="AA78" i="5"/>
  <c r="CW78" i="5" s="1"/>
  <c r="IO78" i="5" s="1"/>
  <c r="AM54" i="5"/>
  <c r="DI54" i="5" s="1"/>
  <c r="JA54" i="5" s="1"/>
  <c r="IN7" i="5"/>
  <c r="AA80" i="5"/>
  <c r="CW80" i="5" s="1"/>
  <c r="IO80" i="5" s="1"/>
  <c r="IQ7" i="5"/>
  <c r="FQ7" i="5"/>
  <c r="AA77" i="5"/>
  <c r="CW77" i="5" s="1"/>
  <c r="IO77" i="5" s="1"/>
  <c r="O4" i="5"/>
  <c r="O85" i="5" s="1"/>
  <c r="CK85" i="5" s="1"/>
  <c r="O137" i="5"/>
  <c r="CK137" i="5" s="1"/>
  <c r="Z4" i="5"/>
  <c r="Z49" i="5" s="1"/>
  <c r="CV49" i="5" s="1"/>
  <c r="O54" i="5"/>
  <c r="CK54" i="5" s="1"/>
  <c r="O135" i="5"/>
  <c r="CK135" i="5" s="1"/>
  <c r="IC135" i="5" s="1"/>
  <c r="AI54" i="5"/>
  <c r="DE54" i="5" s="1"/>
  <c r="O78" i="5"/>
  <c r="CK78" i="5" s="1"/>
  <c r="FS7" i="5"/>
  <c r="O22" i="5"/>
  <c r="CK22" i="5" s="1"/>
  <c r="IC22" i="5" s="1"/>
  <c r="O20" i="5"/>
  <c r="CK20" i="5" s="1"/>
  <c r="IC20" i="5" s="1"/>
  <c r="O80" i="5"/>
  <c r="CK80" i="5" s="1"/>
  <c r="Q52" i="5"/>
  <c r="CM52" i="5" s="1"/>
  <c r="IE52" i="5" s="1"/>
  <c r="O52" i="5"/>
  <c r="CK52" i="5" s="1"/>
  <c r="IC52" i="5" s="1"/>
  <c r="O21" i="5"/>
  <c r="CK21" i="5" s="1"/>
  <c r="IC21" i="5" s="1"/>
  <c r="O77" i="5"/>
  <c r="CK77" i="5" s="1"/>
  <c r="IC77" i="5" s="1"/>
  <c r="AE135" i="5"/>
  <c r="DA135" i="5" s="1"/>
  <c r="T22" i="5"/>
  <c r="CP22" i="5" s="1"/>
  <c r="IH22" i="5" s="1"/>
  <c r="O79" i="5"/>
  <c r="CK79" i="5" s="1"/>
  <c r="IC79" i="5" s="1"/>
  <c r="O81" i="5"/>
  <c r="CK81" i="5" s="1"/>
  <c r="IC81" i="5" s="1"/>
  <c r="AE137" i="5"/>
  <c r="DA137" i="5" s="1"/>
  <c r="IS137" i="5" s="1"/>
  <c r="W22" i="5"/>
  <c r="CS22" i="5" s="1"/>
  <c r="IK22" i="5" s="1"/>
  <c r="AE13" i="5"/>
  <c r="DA13" i="5" s="1"/>
  <c r="IS13" i="5" s="1"/>
  <c r="AE80" i="5"/>
  <c r="DA80" i="5" s="1"/>
  <c r="IS80" i="5" s="1"/>
  <c r="AE81" i="5"/>
  <c r="DA81" i="5" s="1"/>
  <c r="IS81" i="5" s="1"/>
  <c r="AE77" i="5"/>
  <c r="DA77" i="5" s="1"/>
  <c r="IS77" i="5" s="1"/>
  <c r="O136" i="5"/>
  <c r="CK136" i="5" s="1"/>
  <c r="IC136" i="5" s="1"/>
  <c r="AE79" i="5"/>
  <c r="DA79" i="5" s="1"/>
  <c r="IY22" i="5"/>
  <c r="GB22" i="5"/>
  <c r="FT7" i="5"/>
  <c r="Z52" i="5"/>
  <c r="CV52" i="5" s="1"/>
  <c r="P22" i="5"/>
  <c r="CL22" i="5" s="1"/>
  <c r="P52" i="5"/>
  <c r="CL52" i="5" s="1"/>
  <c r="AM22" i="5"/>
  <c r="DI22" i="5" s="1"/>
  <c r="S22" i="5"/>
  <c r="CO22" i="5" s="1"/>
  <c r="Q22" i="5"/>
  <c r="CM22" i="5" s="1"/>
  <c r="DB7" i="5"/>
  <c r="IT7" i="5"/>
  <c r="FW7" i="5"/>
  <c r="AM52" i="5"/>
  <c r="DI52" i="5" s="1"/>
  <c r="AE136" i="5"/>
  <c r="DA136" i="5" s="1"/>
  <c r="IS136" i="5" s="1"/>
  <c r="AC4" i="5"/>
  <c r="AC87" i="5" s="1"/>
  <c r="CY87" i="5" s="1"/>
  <c r="S4" i="5"/>
  <c r="S87" i="5" s="1"/>
  <c r="CO87" i="5" s="1"/>
  <c r="T4" i="5"/>
  <c r="T96" i="5" s="1"/>
  <c r="CP96" i="5" s="1"/>
  <c r="AK34" i="5"/>
  <c r="DG34" i="5" s="1"/>
  <c r="IY34" i="5" s="1"/>
  <c r="DE7" i="5"/>
  <c r="AL18" i="5"/>
  <c r="DH18" i="5" s="1"/>
  <c r="IZ18" i="5" s="1"/>
  <c r="FZ7" i="5"/>
  <c r="AD135" i="5"/>
  <c r="CZ135" i="5" s="1"/>
  <c r="IR135" i="5" s="1"/>
  <c r="Z137" i="5"/>
  <c r="CV137" i="5" s="1"/>
  <c r="IN137" i="5" s="1"/>
  <c r="Z135" i="5"/>
  <c r="CV135" i="5" s="1"/>
  <c r="IN135" i="5" s="1"/>
  <c r="S78" i="5"/>
  <c r="CO78" i="5" s="1"/>
  <c r="IL7" i="5"/>
  <c r="T79" i="5"/>
  <c r="CP79" i="5" s="1"/>
  <c r="IH79" i="5" s="1"/>
  <c r="FI7" i="5"/>
  <c r="AI135" i="5"/>
  <c r="DE135" i="5" s="1"/>
  <c r="IW135" i="5" s="1"/>
  <c r="CN7" i="5"/>
  <c r="T81" i="5"/>
  <c r="CP81" i="5" s="1"/>
  <c r="IH81" i="5" s="1"/>
  <c r="AG81" i="5"/>
  <c r="DC81" i="5" s="1"/>
  <c r="IU81" i="5" s="1"/>
  <c r="AE41" i="5"/>
  <c r="DA41" i="5" s="1"/>
  <c r="AG136" i="5"/>
  <c r="DC136" i="5" s="1"/>
  <c r="IU136" i="5" s="1"/>
  <c r="GG7" i="5"/>
  <c r="DL7" i="5"/>
  <c r="IK81" i="5"/>
  <c r="JI136" i="5"/>
  <c r="IL137" i="5"/>
  <c r="IY81" i="5"/>
  <c r="GB81" i="5"/>
  <c r="P137" i="5"/>
  <c r="CL137" i="5" s="1"/>
  <c r="T46" i="5"/>
  <c r="CP46" i="5" s="1"/>
  <c r="Z136" i="5"/>
  <c r="CV136" i="5" s="1"/>
  <c r="AB21" i="5"/>
  <c r="CX21" i="5" s="1"/>
  <c r="AD136" i="5"/>
  <c r="CZ136" i="5" s="1"/>
  <c r="AL19" i="5"/>
  <c r="DH19" i="5" s="1"/>
  <c r="AL40" i="5"/>
  <c r="DH40" i="5" s="1"/>
  <c r="AO25" i="5"/>
  <c r="DK25" i="5" s="1"/>
  <c r="Q24" i="5"/>
  <c r="CM24" i="5" s="1"/>
  <c r="AK15" i="5"/>
  <c r="DG15" i="5" s="1"/>
  <c r="AE14" i="5"/>
  <c r="DA14" i="5" s="1"/>
  <c r="AE30" i="5"/>
  <c r="DA30" i="5" s="1"/>
  <c r="AW21" i="5"/>
  <c r="DS21" i="5" s="1"/>
  <c r="AI30" i="5"/>
  <c r="DE30" i="5" s="1"/>
  <c r="AI136" i="5"/>
  <c r="DE136" i="5" s="1"/>
  <c r="AX135" i="5"/>
  <c r="DT135" i="5" s="1"/>
  <c r="AV137" i="5"/>
  <c r="DR137" i="5" s="1"/>
  <c r="S135" i="5"/>
  <c r="CO135" i="5" s="1"/>
  <c r="AP137" i="5"/>
  <c r="DL137" i="5" s="1"/>
  <c r="AL41" i="5"/>
  <c r="DH41" i="5" s="1"/>
  <c r="AO23" i="5"/>
  <c r="DK23" i="5" s="1"/>
  <c r="AO26" i="5"/>
  <c r="DK26" i="5" s="1"/>
  <c r="Q13" i="5"/>
  <c r="CM13" i="5" s="1"/>
  <c r="Q135" i="5"/>
  <c r="CM135" i="5" s="1"/>
  <c r="AK16" i="5"/>
  <c r="DG16" i="5" s="1"/>
  <c r="GB50" i="5"/>
  <c r="AW135" i="5"/>
  <c r="DS135" i="5" s="1"/>
  <c r="AU137" i="5"/>
  <c r="DQ137" i="5" s="1"/>
  <c r="AX137" i="5"/>
  <c r="DT137" i="5" s="1"/>
  <c r="AX136" i="5"/>
  <c r="DT136" i="5" s="1"/>
  <c r="X81" i="5"/>
  <c r="CT81" i="5" s="1"/>
  <c r="IY21" i="5"/>
  <c r="GB21" i="5"/>
  <c r="T21" i="5"/>
  <c r="CP21" i="5" s="1"/>
  <c r="CP104" i="5"/>
  <c r="AN135" i="5"/>
  <c r="DJ135" i="5" s="1"/>
  <c r="N14" i="5"/>
  <c r="CJ14" i="5" s="1"/>
  <c r="AB135" i="5"/>
  <c r="CX135" i="5" s="1"/>
  <c r="S13" i="5"/>
  <c r="CO13" i="5" s="1"/>
  <c r="S136" i="5"/>
  <c r="CO136" i="5" s="1"/>
  <c r="AJ135" i="5"/>
  <c r="DF135" i="5" s="1"/>
  <c r="AG137" i="5"/>
  <c r="DC137" i="5" s="1"/>
  <c r="AL42" i="5"/>
  <c r="DH42" i="5" s="1"/>
  <c r="AL43" i="5"/>
  <c r="DH43" i="5" s="1"/>
  <c r="IZ135" i="5"/>
  <c r="GC135" i="5"/>
  <c r="AO27" i="5"/>
  <c r="DK27" i="5" s="1"/>
  <c r="AO40" i="5"/>
  <c r="DK40" i="5" s="1"/>
  <c r="AC135" i="5"/>
  <c r="CY135" i="5" s="1"/>
  <c r="Q14" i="5"/>
  <c r="CM14" i="5" s="1"/>
  <c r="Q30" i="5"/>
  <c r="CM30" i="5" s="1"/>
  <c r="Q136" i="5"/>
  <c r="CM136" i="5" s="1"/>
  <c r="AK17" i="5"/>
  <c r="DG17" i="5" s="1"/>
  <c r="AK25" i="5"/>
  <c r="DG25" i="5" s="1"/>
  <c r="AW136" i="5"/>
  <c r="DS136" i="5" s="1"/>
  <c r="AM21" i="5"/>
  <c r="DI21" i="5" s="1"/>
  <c r="P20" i="5"/>
  <c r="CL20" i="5" s="1"/>
  <c r="P81" i="5"/>
  <c r="CL81" i="5" s="1"/>
  <c r="T78" i="5"/>
  <c r="CP78" i="5" s="1"/>
  <c r="AN136" i="5"/>
  <c r="DJ136" i="5" s="1"/>
  <c r="AB136" i="5"/>
  <c r="CX136" i="5" s="1"/>
  <c r="W135" i="5"/>
  <c r="CS135" i="5" s="1"/>
  <c r="AD137" i="5"/>
  <c r="CZ137" i="5" s="1"/>
  <c r="AJ136" i="5"/>
  <c r="DF136" i="5" s="1"/>
  <c r="AL25" i="5"/>
  <c r="DH25" i="5" s="1"/>
  <c r="IZ137" i="5"/>
  <c r="GC137" i="5"/>
  <c r="GC136" i="5"/>
  <c r="IZ136" i="5"/>
  <c r="AO24" i="5"/>
  <c r="DK24" i="5" s="1"/>
  <c r="AO28" i="5"/>
  <c r="DK28" i="5" s="1"/>
  <c r="AO41" i="5"/>
  <c r="DK41" i="5" s="1"/>
  <c r="GF135" i="5"/>
  <c r="JC135" i="5"/>
  <c r="AC136" i="5"/>
  <c r="CY136" i="5" s="1"/>
  <c r="AK18" i="5"/>
  <c r="DG18" i="5" s="1"/>
  <c r="AK26" i="5"/>
  <c r="DG26" i="5" s="1"/>
  <c r="IY108" i="5"/>
  <c r="GB108" i="5"/>
  <c r="AW30" i="5"/>
  <c r="DS30" i="5" s="1"/>
  <c r="AI137" i="5"/>
  <c r="DE137" i="5" s="1"/>
  <c r="AQ135" i="5"/>
  <c r="DM135" i="5" s="1"/>
  <c r="T135" i="5"/>
  <c r="CP135" i="5" s="1"/>
  <c r="R14" i="5"/>
  <c r="CN14" i="5" s="1"/>
  <c r="AH135" i="5"/>
  <c r="DD135" i="5" s="1"/>
  <c r="W136" i="5"/>
  <c r="CS136" i="5" s="1"/>
  <c r="AL23" i="5"/>
  <c r="DH23" i="5" s="1"/>
  <c r="AL27" i="5"/>
  <c r="DH27" i="5" s="1"/>
  <c r="AO29" i="5"/>
  <c r="DK29" i="5" s="1"/>
  <c r="AO42" i="5"/>
  <c r="DK42" i="5" s="1"/>
  <c r="JC136" i="5"/>
  <c r="GF136" i="5"/>
  <c r="Q32" i="5"/>
  <c r="CM32" i="5" s="1"/>
  <c r="U14" i="5"/>
  <c r="CQ14" i="5" s="1"/>
  <c r="U30" i="5"/>
  <c r="CQ30" i="5" s="1"/>
  <c r="AK19" i="5"/>
  <c r="DG19" i="5" s="1"/>
  <c r="AK27" i="5"/>
  <c r="DG27" i="5" s="1"/>
  <c r="AK40" i="5"/>
  <c r="DG40" i="5" s="1"/>
  <c r="IY135" i="5"/>
  <c r="GB135" i="5"/>
  <c r="AE45" i="5"/>
  <c r="DA45" i="5" s="1"/>
  <c r="AM135" i="5"/>
  <c r="DI135" i="5" s="1"/>
  <c r="AQ136" i="5"/>
  <c r="DM136" i="5" s="1"/>
  <c r="IP7" i="5"/>
  <c r="T136" i="5"/>
  <c r="CP136" i="5" s="1"/>
  <c r="CV105" i="5"/>
  <c r="R30" i="5"/>
  <c r="CN30" i="5" s="1"/>
  <c r="N34" i="5"/>
  <c r="CJ34" i="5" s="1"/>
  <c r="N30" i="5"/>
  <c r="CJ30" i="5" s="1"/>
  <c r="AH136" i="5"/>
  <c r="DD136" i="5" s="1"/>
  <c r="S137" i="5"/>
  <c r="CO137" i="5" s="1"/>
  <c r="AL28" i="5"/>
  <c r="DH28" i="5" s="1"/>
  <c r="AO14" i="5"/>
  <c r="DK14" i="5" s="1"/>
  <c r="AO30" i="5"/>
  <c r="DK30" i="5" s="1"/>
  <c r="AO43" i="5"/>
  <c r="DK43" i="5" s="1"/>
  <c r="Q33" i="5"/>
  <c r="CM33" i="5" s="1"/>
  <c r="Q80" i="5"/>
  <c r="CM80" i="5" s="1"/>
  <c r="Q137" i="5"/>
  <c r="CM137" i="5" s="1"/>
  <c r="AK23" i="5"/>
  <c r="DG23" i="5" s="1"/>
  <c r="AK28" i="5"/>
  <c r="DG28" i="5" s="1"/>
  <c r="AK41" i="5"/>
  <c r="DG41" i="5" s="1"/>
  <c r="GB136" i="5"/>
  <c r="IY136" i="5"/>
  <c r="AW14" i="5"/>
  <c r="DS14" i="5" s="1"/>
  <c r="AW137" i="5"/>
  <c r="DS137" i="5" s="1"/>
  <c r="AI14" i="5"/>
  <c r="DE14" i="5" s="1"/>
  <c r="P21" i="5"/>
  <c r="CL21" i="5" s="1"/>
  <c r="Z77" i="5"/>
  <c r="CV77" i="5" s="1"/>
  <c r="Z81" i="5"/>
  <c r="CV81" i="5" s="1"/>
  <c r="AN137" i="5"/>
  <c r="DJ137" i="5" s="1"/>
  <c r="AB137" i="5"/>
  <c r="CX137" i="5" s="1"/>
  <c r="S80" i="5"/>
  <c r="CO80" i="5" s="1"/>
  <c r="AD81" i="5"/>
  <c r="CZ81" i="5" s="1"/>
  <c r="AJ137" i="5"/>
  <c r="DF137" i="5" s="1"/>
  <c r="AL14" i="5"/>
  <c r="DH14" i="5" s="1"/>
  <c r="AL24" i="5"/>
  <c r="DH24" i="5" s="1"/>
  <c r="AL29" i="5"/>
  <c r="DH29" i="5" s="1"/>
  <c r="AO15" i="5"/>
  <c r="DK15" i="5" s="1"/>
  <c r="AO31" i="5"/>
  <c r="DK31" i="5" s="1"/>
  <c r="AC80" i="5"/>
  <c r="CY80" i="5" s="1"/>
  <c r="AC137" i="5"/>
  <c r="CY137" i="5" s="1"/>
  <c r="Q34" i="5"/>
  <c r="CM34" i="5" s="1"/>
  <c r="Q77" i="5"/>
  <c r="CM77" i="5" s="1"/>
  <c r="U32" i="5"/>
  <c r="CQ32" i="5" s="1"/>
  <c r="AK24" i="5"/>
  <c r="DG24" i="5" s="1"/>
  <c r="AK29" i="5"/>
  <c r="DG29" i="5" s="1"/>
  <c r="AK42" i="5"/>
  <c r="DG42" i="5" s="1"/>
  <c r="AI45" i="5"/>
  <c r="DE45" i="5" s="1"/>
  <c r="X135" i="5"/>
  <c r="CT135" i="5" s="1"/>
  <c r="CT7" i="5"/>
  <c r="AM4" i="5"/>
  <c r="AM93" i="5" s="1"/>
  <c r="DI93" i="5" s="1"/>
  <c r="Z79" i="5"/>
  <c r="CV79" i="5" s="1"/>
  <c r="S77" i="5"/>
  <c r="CO77" i="5" s="1"/>
  <c r="W80" i="5"/>
  <c r="CS80" i="5" s="1"/>
  <c r="W137" i="5"/>
  <c r="CS137" i="5" s="1"/>
  <c r="AL26" i="5"/>
  <c r="DH26" i="5" s="1"/>
  <c r="AL32" i="5"/>
  <c r="DH32" i="5" s="1"/>
  <c r="AL30" i="5"/>
  <c r="DH30" i="5" s="1"/>
  <c r="AO16" i="5"/>
  <c r="DK16" i="5" s="1"/>
  <c r="AO32" i="5"/>
  <c r="DK32" i="5" s="1"/>
  <c r="AO44" i="5"/>
  <c r="DK44" i="5" s="1"/>
  <c r="JC137" i="5"/>
  <c r="GF137" i="5"/>
  <c r="AC77" i="5"/>
  <c r="CY77" i="5" s="1"/>
  <c r="Q79" i="5"/>
  <c r="CM79" i="5" s="1"/>
  <c r="AK30" i="5"/>
  <c r="DG30" i="5" s="1"/>
  <c r="AK43" i="5"/>
  <c r="DG43" i="5" s="1"/>
  <c r="AI50" i="5"/>
  <c r="DE50" i="5" s="1"/>
  <c r="AQ137" i="5"/>
  <c r="DM137" i="5" s="1"/>
  <c r="X136" i="5"/>
  <c r="CT136" i="5" s="1"/>
  <c r="P135" i="5"/>
  <c r="CL135" i="5" s="1"/>
  <c r="AF30" i="5"/>
  <c r="DB30" i="5" s="1"/>
  <c r="T137" i="5"/>
  <c r="CP137" i="5" s="1"/>
  <c r="AH137" i="5"/>
  <c r="DD137" i="5" s="1"/>
  <c r="S79" i="5"/>
  <c r="CO79" i="5" s="1"/>
  <c r="S81" i="5"/>
  <c r="CO81" i="5" s="1"/>
  <c r="AL15" i="5"/>
  <c r="DH15" i="5" s="1"/>
  <c r="AL33" i="5"/>
  <c r="DH33" i="5" s="1"/>
  <c r="AL44" i="5"/>
  <c r="DH44" i="5" s="1"/>
  <c r="AR14" i="5"/>
  <c r="DN14" i="5" s="1"/>
  <c r="AR30" i="5"/>
  <c r="DN30" i="5" s="1"/>
  <c r="AO17" i="5"/>
  <c r="DK17" i="5" s="1"/>
  <c r="AO33" i="5"/>
  <c r="DK33" i="5" s="1"/>
  <c r="AO45" i="5"/>
  <c r="DK45" i="5" s="1"/>
  <c r="AC79" i="5"/>
  <c r="CY79" i="5" s="1"/>
  <c r="Q81" i="5"/>
  <c r="CM81" i="5" s="1"/>
  <c r="U34" i="5"/>
  <c r="CQ34" i="5" s="1"/>
  <c r="AK14" i="5"/>
  <c r="DG14" i="5" s="1"/>
  <c r="AK31" i="5"/>
  <c r="DG31" i="5" s="1"/>
  <c r="IY137" i="5"/>
  <c r="GB137" i="5"/>
  <c r="AV135" i="5"/>
  <c r="DR135" i="5" s="1"/>
  <c r="P136" i="5"/>
  <c r="CL136" i="5" s="1"/>
  <c r="AF14" i="5"/>
  <c r="DB14" i="5" s="1"/>
  <c r="T80" i="5"/>
  <c r="CP80" i="5" s="1"/>
  <c r="Z50" i="5"/>
  <c r="CV50" i="5" s="1"/>
  <c r="R34" i="5"/>
  <c r="CN34" i="5" s="1"/>
  <c r="AB81" i="5"/>
  <c r="CX81" i="5" s="1"/>
  <c r="AP135" i="5"/>
  <c r="DL135" i="5" s="1"/>
  <c r="AL16" i="5"/>
  <c r="DH16" i="5" s="1"/>
  <c r="AL34" i="5"/>
  <c r="DH34" i="5" s="1"/>
  <c r="AL31" i="5"/>
  <c r="DH31" i="5" s="1"/>
  <c r="AO18" i="5"/>
  <c r="DK18" i="5" s="1"/>
  <c r="AO34" i="5"/>
  <c r="DK34" i="5" s="1"/>
  <c r="AC81" i="5"/>
  <c r="CY81" i="5" s="1"/>
  <c r="Q50" i="5"/>
  <c r="CM50" i="5" s="1"/>
  <c r="AK32" i="5"/>
  <c r="DG32" i="5" s="1"/>
  <c r="AK45" i="5"/>
  <c r="DG45" i="5" s="1"/>
  <c r="AK44" i="5"/>
  <c r="DG44" i="5" s="1"/>
  <c r="AM137" i="5"/>
  <c r="DI137" i="5" s="1"/>
  <c r="AU135" i="5"/>
  <c r="DQ135" i="5" s="1"/>
  <c r="AV136" i="5"/>
  <c r="DR136" i="5" s="1"/>
  <c r="AS14" i="5"/>
  <c r="DO14" i="5" s="1"/>
  <c r="AS30" i="5"/>
  <c r="DO30" i="5" s="1"/>
  <c r="T77" i="5"/>
  <c r="CP77" i="5" s="1"/>
  <c r="Z78" i="5"/>
  <c r="CV78" i="5" s="1"/>
  <c r="AH81" i="5"/>
  <c r="DD81" i="5" s="1"/>
  <c r="S21" i="5"/>
  <c r="CO21" i="5" s="1"/>
  <c r="AL17" i="5"/>
  <c r="DH17" i="5" s="1"/>
  <c r="AO19" i="5"/>
  <c r="DK19" i="5" s="1"/>
  <c r="Q21" i="5"/>
  <c r="CM21" i="5" s="1"/>
  <c r="Q78" i="5"/>
  <c r="CM78" i="5" s="1"/>
  <c r="IY20" i="5"/>
  <c r="GB20" i="5"/>
  <c r="AK33" i="5"/>
  <c r="DG33" i="5" s="1"/>
  <c r="AM136" i="5"/>
  <c r="DI136" i="5" s="1"/>
  <c r="C15" i="3"/>
  <c r="C16" i="3" s="1"/>
  <c r="D13" i="3" s="1"/>
  <c r="D14" i="3" s="1"/>
  <c r="D15" i="3" s="1"/>
  <c r="D16" i="3" s="1"/>
  <c r="E13" i="3" s="1"/>
  <c r="E14" i="3" s="1"/>
  <c r="P4" i="5"/>
  <c r="P98" i="5" s="1"/>
  <c r="CL98" i="5" s="1"/>
  <c r="X4" i="5"/>
  <c r="X52" i="5" s="1"/>
  <c r="CT52" i="5" s="1"/>
  <c r="CS7" i="5"/>
  <c r="FN7" i="5"/>
  <c r="AB4" i="5"/>
  <c r="AB56" i="5" s="1"/>
  <c r="CX56" i="5" s="1"/>
  <c r="AQ4" i="5"/>
  <c r="AQ84" i="5" s="1"/>
  <c r="DM84" i="5" s="1"/>
  <c r="DC7" i="5"/>
  <c r="FX7" i="5"/>
  <c r="FU7" i="5"/>
  <c r="IV7" i="5"/>
  <c r="FH7" i="5"/>
  <c r="IE7" i="5"/>
  <c r="FJ7" i="5"/>
  <c r="CZ7" i="5"/>
  <c r="DD7" i="5"/>
  <c r="IG7" i="5"/>
  <c r="AJ4" i="5"/>
  <c r="AJ85" i="5" s="1"/>
  <c r="DF85" i="5" s="1"/>
  <c r="IX85" i="5" s="1"/>
  <c r="DM7" i="5"/>
  <c r="JE7" i="5"/>
  <c r="GH7" i="5"/>
  <c r="AP4" i="5"/>
  <c r="AP82" i="5" s="1"/>
  <c r="DL82" i="5" s="1"/>
  <c r="IX7" i="5"/>
  <c r="AD4" i="5"/>
  <c r="AD85" i="5" s="1"/>
  <c r="CZ85" i="5" s="1"/>
  <c r="DF7" i="5"/>
  <c r="FP7" i="5"/>
  <c r="IM7" i="5"/>
  <c r="CU7" i="5"/>
  <c r="AH4" i="5"/>
  <c r="AH126" i="5" s="1"/>
  <c r="W4" i="5"/>
  <c r="W96" i="5" s="1"/>
  <c r="CS96" i="5" s="1"/>
  <c r="FG7" i="5"/>
  <c r="CL7" i="5"/>
  <c r="D5" i="59"/>
  <c r="D5" i="54"/>
  <c r="D8" i="53"/>
  <c r="D8" i="52"/>
  <c r="E10" i="51"/>
  <c r="D7" i="50"/>
  <c r="D6" i="49"/>
  <c r="AV19" i="3"/>
  <c r="AW19" i="3" s="1"/>
  <c r="AX19" i="3" s="1"/>
  <c r="V19" i="3"/>
  <c r="W19" i="3" s="1"/>
  <c r="X19" i="3" s="1"/>
  <c r="Y19" i="3" s="1"/>
  <c r="Z19" i="3" s="1"/>
  <c r="AA19" i="3" s="1"/>
  <c r="AB19" i="3" s="1"/>
  <c r="AC19" i="3" s="1"/>
  <c r="AD19" i="3" s="1"/>
  <c r="AE19" i="3" s="1"/>
  <c r="AF19" i="3" s="1"/>
  <c r="AG19" i="3" s="1"/>
  <c r="AH19" i="3" s="1"/>
  <c r="AI19" i="3" s="1"/>
  <c r="AJ19" i="3" s="1"/>
  <c r="AK19" i="3" s="1"/>
  <c r="AL19" i="3" s="1"/>
  <c r="AM19" i="3" s="1"/>
  <c r="AN19" i="3" s="1"/>
  <c r="AO19" i="3" s="1"/>
  <c r="AP19" i="3" s="1"/>
  <c r="AQ19" i="3" s="1"/>
  <c r="AR19" i="3" s="1"/>
  <c r="AS19" i="3" s="1"/>
  <c r="AT19" i="3" s="1"/>
  <c r="G40" i="32"/>
  <c r="G48" i="32"/>
  <c r="IZ7" i="5"/>
  <c r="DH7" i="5"/>
  <c r="C6" i="24"/>
  <c r="C6" i="23"/>
  <c r="C7" i="52"/>
  <c r="C6" i="50"/>
  <c r="C6" i="21"/>
  <c r="C5" i="49"/>
  <c r="C8" i="22"/>
  <c r="C7" i="25"/>
  <c r="C6" i="27"/>
  <c r="CT150" i="5"/>
  <c r="B61" i="53"/>
  <c r="B15" i="54"/>
  <c r="DA147" i="5"/>
  <c r="DQ7" i="5"/>
  <c r="JJ7" i="5"/>
  <c r="GM7" i="5"/>
  <c r="DP150" i="5"/>
  <c r="JI7" i="5"/>
  <c r="C4" i="54"/>
  <c r="D62" i="2"/>
  <c r="C14" i="41" s="1"/>
  <c r="B55" i="53"/>
  <c r="B59" i="53"/>
  <c r="B9" i="54"/>
  <c r="B54" i="53"/>
  <c r="B56" i="53"/>
  <c r="B58" i="53"/>
  <c r="B8" i="54"/>
  <c r="B53" i="53"/>
  <c r="B57" i="53"/>
  <c r="B60" i="53"/>
  <c r="D9" i="51"/>
  <c r="JK7" i="5"/>
  <c r="DS7" i="5"/>
  <c r="CM150" i="5"/>
  <c r="C47" i="46"/>
  <c r="C42" i="51"/>
  <c r="C6" i="46"/>
  <c r="C9" i="46"/>
  <c r="D6" i="46" s="1"/>
  <c r="C8" i="46"/>
  <c r="B12" i="49"/>
  <c r="B11" i="49"/>
  <c r="B10" i="49"/>
  <c r="B75" i="34"/>
  <c r="B84" i="34" s="1"/>
  <c r="B36" i="34"/>
  <c r="C48" i="2"/>
  <c r="B37" i="53" s="1"/>
  <c r="B42" i="16"/>
  <c r="B38" i="16"/>
  <c r="B39" i="16"/>
  <c r="B44" i="16" s="1"/>
  <c r="D4" i="46"/>
  <c r="D33" i="46" s="1"/>
  <c r="D6" i="47"/>
  <c r="E5" i="46"/>
  <c r="D31" i="46"/>
  <c r="D42" i="46"/>
  <c r="D18" i="46"/>
  <c r="D24" i="46" s="1"/>
  <c r="D13" i="46"/>
  <c r="D36" i="46"/>
  <c r="D57" i="46"/>
  <c r="D49" i="46"/>
  <c r="K12" i="4"/>
  <c r="AQ150" i="5"/>
  <c r="AL173" i="4" s="1"/>
  <c r="AU4" i="5"/>
  <c r="AU122" i="5" s="1"/>
  <c r="AV4" i="5"/>
  <c r="AV124" i="5" s="1"/>
  <c r="Q147" i="5"/>
  <c r="L95" i="4" s="1"/>
  <c r="AM147" i="5"/>
  <c r="AH95" i="4" s="1"/>
  <c r="CT151" i="5"/>
  <c r="W147" i="5"/>
  <c r="R95" i="4" s="1"/>
  <c r="X151" i="5"/>
  <c r="S202" i="4" s="1"/>
  <c r="AW147" i="5"/>
  <c r="AR95" i="4" s="1"/>
  <c r="AE147" i="5"/>
  <c r="Z95" i="4" s="1"/>
  <c r="AJ147" i="5"/>
  <c r="AE95" i="4" s="1"/>
  <c r="T147" i="5"/>
  <c r="O95" i="4" s="1"/>
  <c r="IY151" i="5"/>
  <c r="AF203" i="4" s="1"/>
  <c r="CM147" i="5"/>
  <c r="R147" i="5"/>
  <c r="M95" i="4" s="1"/>
  <c r="Y147" i="5"/>
  <c r="T95" i="4" s="1"/>
  <c r="AN147" i="5"/>
  <c r="AI95" i="4" s="1"/>
  <c r="AJ151" i="5"/>
  <c r="AE202" i="4" s="1"/>
  <c r="AR150" i="5"/>
  <c r="AM173" i="4" s="1"/>
  <c r="AR147" i="5"/>
  <c r="AM95" i="4" s="1"/>
  <c r="AT150" i="5"/>
  <c r="AO173" i="4" s="1"/>
  <c r="AT147" i="5"/>
  <c r="AO95" i="4" s="1"/>
  <c r="AC147" i="5"/>
  <c r="X95" i="4" s="1"/>
  <c r="AP147" i="5"/>
  <c r="AK95" i="4" s="1"/>
  <c r="AK147" i="5"/>
  <c r="AF95" i="4" s="1"/>
  <c r="DF147" i="5"/>
  <c r="AI147" i="5"/>
  <c r="AD95" i="4" s="1"/>
  <c r="V147" i="5"/>
  <c r="Q95" i="4" s="1"/>
  <c r="Z147" i="5"/>
  <c r="U95" i="4" s="1"/>
  <c r="AS147" i="5"/>
  <c r="AN95" i="4" s="1"/>
  <c r="AA147" i="5"/>
  <c r="V95" i="4" s="1"/>
  <c r="CT147" i="5"/>
  <c r="C2" i="3"/>
  <c r="C2" i="16" s="1"/>
  <c r="D67" i="2"/>
  <c r="D70" i="2"/>
  <c r="AI151" i="5"/>
  <c r="AD202" i="4" s="1"/>
  <c r="AI150" i="5"/>
  <c r="AD173" i="4" s="1"/>
  <c r="AE150" i="5"/>
  <c r="Z173" i="4" s="1"/>
  <c r="DH151" i="5"/>
  <c r="AN151" i="5"/>
  <c r="AI202" i="4" s="1"/>
  <c r="AP151" i="5"/>
  <c r="AK202" i="4" s="1"/>
  <c r="AV150" i="5"/>
  <c r="AQ173" i="4" s="1"/>
  <c r="B49" i="3"/>
  <c r="B52" i="3" s="1"/>
  <c r="B55" i="3" s="1"/>
  <c r="B73" i="15" s="1"/>
  <c r="J171" i="4"/>
  <c r="AE151" i="5"/>
  <c r="Z202" i="4" s="1"/>
  <c r="DA150" i="5"/>
  <c r="AR151" i="5"/>
  <c r="AM202" i="4" s="1"/>
  <c r="AL151" i="5"/>
  <c r="AG202" i="4" s="1"/>
  <c r="AT151" i="5"/>
  <c r="AO202" i="4" s="1"/>
  <c r="B42" i="3"/>
  <c r="B177" i="15"/>
  <c r="B220" i="15"/>
  <c r="B180" i="15"/>
  <c r="B33" i="3"/>
  <c r="B43" i="3" s="1"/>
  <c r="B39" i="3"/>
  <c r="B13" i="32"/>
  <c r="C10" i="32" s="1"/>
  <c r="C14" i="34"/>
  <c r="B36" i="32"/>
  <c r="C20" i="32"/>
  <c r="D13" i="16"/>
  <c r="D14" i="16" s="1"/>
  <c r="B43" i="16"/>
  <c r="C25" i="16" s="1"/>
  <c r="E29" i="16"/>
  <c r="F23" i="16"/>
  <c r="E37" i="16"/>
  <c r="B144" i="15"/>
  <c r="C103" i="2" s="1"/>
  <c r="B136" i="15"/>
  <c r="B119" i="15"/>
  <c r="B152" i="15"/>
  <c r="D7" i="41"/>
  <c r="D26" i="41" s="1"/>
  <c r="D33" i="41" s="1"/>
  <c r="D40" i="41" s="1"/>
  <c r="D47" i="41" s="1"/>
  <c r="B65" i="15"/>
  <c r="BM29" i="43"/>
  <c r="CA6" i="2"/>
  <c r="BV12" i="64" s="1"/>
  <c r="AL12" i="5"/>
  <c r="J145" i="4"/>
  <c r="K31" i="4"/>
  <c r="K17" i="4"/>
  <c r="K37" i="4"/>
  <c r="K29" i="4"/>
  <c r="K36" i="4"/>
  <c r="K28" i="4"/>
  <c r="K35" i="4"/>
  <c r="K34" i="4"/>
  <c r="K20" i="4"/>
  <c r="K19" i="4"/>
  <c r="K33" i="4"/>
  <c r="K18" i="4"/>
  <c r="K32" i="4"/>
  <c r="K21" i="4"/>
  <c r="K14" i="4"/>
  <c r="K30" i="4"/>
  <c r="N147" i="5"/>
  <c r="I95" i="4" s="1"/>
  <c r="AO12" i="5"/>
  <c r="BM33" i="32"/>
  <c r="I6" i="32"/>
  <c r="H40" i="32"/>
  <c r="H48" i="32"/>
  <c r="BM19" i="16"/>
  <c r="BK3" i="34"/>
  <c r="N23" i="37"/>
  <c r="O20" i="37" s="1"/>
  <c r="N26" i="37"/>
  <c r="B230" i="15"/>
  <c r="B213" i="15"/>
  <c r="B203" i="15"/>
  <c r="B223" i="15"/>
  <c r="B200" i="15"/>
  <c r="B210" i="15"/>
  <c r="B40" i="3"/>
  <c r="D6" i="3"/>
  <c r="F29" i="3"/>
  <c r="F37" i="3"/>
  <c r="FR176" i="5"/>
  <c r="Q388" i="18" s="1"/>
  <c r="FO176" i="5"/>
  <c r="N388" i="18" s="1"/>
  <c r="B40" i="16"/>
  <c r="DJ147" i="5"/>
  <c r="E3" i="3"/>
  <c r="D3" i="15"/>
  <c r="C2" i="15"/>
  <c r="C269" i="15" s="1"/>
  <c r="E2" i="18"/>
  <c r="C2" i="34"/>
  <c r="C2" i="32"/>
  <c r="AX4" i="5"/>
  <c r="AX106" i="5" s="1"/>
  <c r="B18" i="15"/>
  <c r="B83" i="15"/>
  <c r="B70" i="15"/>
  <c r="B8" i="15"/>
  <c r="B167" i="15"/>
  <c r="B157" i="15"/>
  <c r="B109" i="15"/>
  <c r="B187" i="15"/>
  <c r="B170" i="15"/>
  <c r="B122" i="15"/>
  <c r="B11" i="15"/>
  <c r="B112" i="15"/>
  <c r="B98" i="15"/>
  <c r="B21" i="15"/>
  <c r="B160" i="15"/>
  <c r="B86" i="15"/>
  <c r="F6" i="2"/>
  <c r="F3" i="58" s="1"/>
  <c r="H5" i="57" s="1"/>
  <c r="F3" i="18"/>
  <c r="E2" i="67" s="1"/>
  <c r="K230" i="4" s="1"/>
  <c r="E2" i="2"/>
  <c r="E5" i="2"/>
  <c r="D7" i="24"/>
  <c r="D10" i="26"/>
  <c r="D9" i="28"/>
  <c r="D8" i="25"/>
  <c r="D8" i="30"/>
  <c r="D7" i="23"/>
  <c r="D9" i="22"/>
  <c r="D7" i="21"/>
  <c r="D25" i="21"/>
  <c r="D7" i="27"/>
  <c r="D76" i="11"/>
  <c r="D76" i="14"/>
  <c r="E4" i="2"/>
  <c r="DG151" i="5"/>
  <c r="AZ5" i="5"/>
  <c r="BA11" i="5"/>
  <c r="JN11" i="5"/>
  <c r="DV11" i="5"/>
  <c r="GQ11" i="5"/>
  <c r="DT7" i="5"/>
  <c r="GO7" i="5"/>
  <c r="JL7" i="5"/>
  <c r="J117" i="4"/>
  <c r="J200" i="4"/>
  <c r="J228" i="4"/>
  <c r="J7" i="4"/>
  <c r="J237" i="4" s="1"/>
  <c r="J247" i="4"/>
  <c r="J277" i="4"/>
  <c r="J353" i="4"/>
  <c r="J60" i="4"/>
  <c r="J308" i="4"/>
  <c r="J380" i="4"/>
  <c r="J91" i="4"/>
  <c r="L8" i="4"/>
  <c r="K108" i="4"/>
  <c r="K109" i="4"/>
  <c r="K106" i="4"/>
  <c r="K6" i="4"/>
  <c r="K104" i="4"/>
  <c r="AY6" i="5"/>
  <c r="AY7" i="5"/>
  <c r="AN150" i="5"/>
  <c r="AI173" i="4" s="1"/>
  <c r="FV174" i="5"/>
  <c r="U348" i="18" s="1"/>
  <c r="AD151" i="5"/>
  <c r="Y202" i="4" s="1"/>
  <c r="AS150" i="5"/>
  <c r="AN173" i="4" s="1"/>
  <c r="FZ176" i="5"/>
  <c r="Y388" i="18" s="1"/>
  <c r="FJ176" i="5"/>
  <c r="I388" i="18" s="1"/>
  <c r="AS151" i="5"/>
  <c r="AN202" i="4" s="1"/>
  <c r="AD150" i="5"/>
  <c r="Y173" i="4" s="1"/>
  <c r="T151" i="5"/>
  <c r="O202" i="4" s="1"/>
  <c r="DG147" i="5"/>
  <c r="AA150" i="5"/>
  <c r="V173" i="4" s="1"/>
  <c r="GF165" i="5"/>
  <c r="AE175" i="18" s="1"/>
  <c r="DE150" i="5"/>
  <c r="FZ150" i="5"/>
  <c r="Y151" i="5"/>
  <c r="T202" i="4" s="1"/>
  <c r="AM151" i="5"/>
  <c r="AH202" i="4" s="1"/>
  <c r="FX165" i="5"/>
  <c r="W175" i="18" s="1"/>
  <c r="FO165" i="5"/>
  <c r="N175" i="18" s="1"/>
  <c r="FO151" i="5"/>
  <c r="DI147" i="5"/>
  <c r="AC150" i="5"/>
  <c r="X173" i="4" s="1"/>
  <c r="GE158" i="5"/>
  <c r="AD16" i="18" s="1"/>
  <c r="IL151" i="5"/>
  <c r="S203" i="4" s="1"/>
  <c r="AV151" i="5"/>
  <c r="AQ202" i="4" s="1"/>
  <c r="DF150" i="5"/>
  <c r="V150" i="5"/>
  <c r="Q173" i="4" s="1"/>
  <c r="CP151" i="5"/>
  <c r="T150" i="5"/>
  <c r="O173" i="4" s="1"/>
  <c r="DL151" i="5"/>
  <c r="DL150" i="5"/>
  <c r="AH150" i="5"/>
  <c r="AC173" i="4" s="1"/>
  <c r="FH165" i="5"/>
  <c r="G175" i="18" s="1"/>
  <c r="FH151" i="5"/>
  <c r="FV165" i="5"/>
  <c r="U175" i="18" s="1"/>
  <c r="Y150" i="5"/>
  <c r="T173" i="4" s="1"/>
  <c r="GJ158" i="5"/>
  <c r="AI16" i="18" s="1"/>
  <c r="GB165" i="5"/>
  <c r="AA175" i="18" s="1"/>
  <c r="GB151" i="5"/>
  <c r="Z151" i="5"/>
  <c r="U202" i="4" s="1"/>
  <c r="AU151" i="5"/>
  <c r="AP202" i="4" s="1"/>
  <c r="V151" i="5"/>
  <c r="Q202" i="4" s="1"/>
  <c r="CX151" i="5"/>
  <c r="CW151" i="5"/>
  <c r="R150" i="5"/>
  <c r="M173" i="4" s="1"/>
  <c r="DP151" i="5"/>
  <c r="R151" i="5"/>
  <c r="M202" i="4" s="1"/>
  <c r="Z150" i="5"/>
  <c r="U173" i="4" s="1"/>
  <c r="FG174" i="5"/>
  <c r="F348" i="18" s="1"/>
  <c r="CR151" i="5"/>
  <c r="AB151" i="5"/>
  <c r="W202" i="4" s="1"/>
  <c r="W151" i="5"/>
  <c r="R202" i="4" s="1"/>
  <c r="AW151" i="5"/>
  <c r="AR202" i="4" s="1"/>
  <c r="FL176" i="5"/>
  <c r="K388" i="18" s="1"/>
  <c r="AU150" i="5"/>
  <c r="AP173" i="4" s="1"/>
  <c r="FW165" i="5"/>
  <c r="V175" i="18" s="1"/>
  <c r="DF151" i="5"/>
  <c r="DN151" i="5"/>
  <c r="DE151" i="5"/>
  <c r="W150" i="5"/>
  <c r="R173" i="4" s="1"/>
  <c r="DG150" i="5"/>
  <c r="AM150" i="5"/>
  <c r="AH173" i="4" s="1"/>
  <c r="AW150" i="5"/>
  <c r="AR173" i="4" s="1"/>
  <c r="AC151" i="5"/>
  <c r="X202" i="4" s="1"/>
  <c r="DJ151" i="5"/>
  <c r="FX176" i="5"/>
  <c r="W388" i="18" s="1"/>
  <c r="FM176" i="5"/>
  <c r="L388" i="18" s="1"/>
  <c r="FV176" i="5"/>
  <c r="U388" i="18" s="1"/>
  <c r="D14" i="34"/>
  <c r="D19" i="34"/>
  <c r="D20" i="34" s="1"/>
  <c r="E17" i="34" s="1"/>
  <c r="I11" i="34"/>
  <c r="H12" i="34"/>
  <c r="F13" i="34"/>
  <c r="AW52" i="5" l="1"/>
  <c r="DS52" i="5" s="1"/>
  <c r="AW33" i="5"/>
  <c r="DS33" i="5" s="1"/>
  <c r="IY127" i="5"/>
  <c r="AE54" i="5"/>
  <c r="DA54" i="5" s="1"/>
  <c r="AE65" i="5"/>
  <c r="DA65" i="5" s="1"/>
  <c r="AI72" i="5"/>
  <c r="DE72" i="5" s="1"/>
  <c r="FH134" i="5"/>
  <c r="Q26" i="5"/>
  <c r="CM26" i="5" s="1"/>
  <c r="IE26" i="5" s="1"/>
  <c r="Y22" i="5"/>
  <c r="CU22" i="5" s="1"/>
  <c r="AI66" i="5"/>
  <c r="DE66" i="5" s="1"/>
  <c r="IW66" i="5" s="1"/>
  <c r="AD73" i="5"/>
  <c r="CZ73" i="5" s="1"/>
  <c r="FU73" i="5" s="1"/>
  <c r="AX109" i="5"/>
  <c r="T51" i="5"/>
  <c r="CP51" i="5" s="1"/>
  <c r="IH51" i="5" s="1"/>
  <c r="AX128" i="5"/>
  <c r="DT128" i="5" s="1"/>
  <c r="W52" i="5"/>
  <c r="CS52" i="5" s="1"/>
  <c r="IK52" i="5" s="1"/>
  <c r="AJ54" i="5"/>
  <c r="DF54" i="5" s="1"/>
  <c r="GA54" i="5" s="1"/>
  <c r="AI35" i="5"/>
  <c r="DE35" i="5" s="1"/>
  <c r="IW35" i="5" s="1"/>
  <c r="AW72" i="5"/>
  <c r="DS72" i="5" s="1"/>
  <c r="GN72" i="5" s="1"/>
  <c r="FH104" i="5"/>
  <c r="AF27" i="5"/>
  <c r="DB27" i="5" s="1"/>
  <c r="FW27" i="5" s="1"/>
  <c r="AM78" i="5"/>
  <c r="DI78" i="5" s="1"/>
  <c r="GD78" i="5" s="1"/>
  <c r="T50" i="5"/>
  <c r="CP50" i="5" s="1"/>
  <c r="AH20" i="5"/>
  <c r="DD20" i="5" s="1"/>
  <c r="IV20" i="5" s="1"/>
  <c r="W51" i="5"/>
  <c r="CS51" i="5" s="1"/>
  <c r="IK51" i="5" s="1"/>
  <c r="AI52" i="5"/>
  <c r="DE52" i="5" s="1"/>
  <c r="AI57" i="5"/>
  <c r="DE57" i="5" s="1"/>
  <c r="AI61" i="5"/>
  <c r="DE61" i="5" s="1"/>
  <c r="IY71" i="5"/>
  <c r="Y74" i="5"/>
  <c r="CU74" i="5" s="1"/>
  <c r="IM74" i="5" s="1"/>
  <c r="AW88" i="5"/>
  <c r="DS88" i="5" s="1"/>
  <c r="AW128" i="5"/>
  <c r="DS128" i="5" s="1"/>
  <c r="AW35" i="5"/>
  <c r="DS35" i="5" s="1"/>
  <c r="JK35" i="5" s="1"/>
  <c r="AF65" i="5"/>
  <c r="DB65" i="5" s="1"/>
  <c r="AW118" i="5"/>
  <c r="DS118" i="5" s="1"/>
  <c r="Q47" i="5"/>
  <c r="CM47" i="5" s="1"/>
  <c r="IE47" i="5" s="1"/>
  <c r="T54" i="5"/>
  <c r="CP54" i="5" s="1"/>
  <c r="IH54" i="5" s="1"/>
  <c r="AW113" i="5"/>
  <c r="DS113" i="5" s="1"/>
  <c r="T47" i="5"/>
  <c r="CP47" i="5" s="1"/>
  <c r="IH47" i="5" s="1"/>
  <c r="AW62" i="5"/>
  <c r="DS62" i="5" s="1"/>
  <c r="AW80" i="5"/>
  <c r="DS80" i="5" s="1"/>
  <c r="JK80" i="5" s="1"/>
  <c r="Q51" i="5"/>
  <c r="CM51" i="5" s="1"/>
  <c r="IE51" i="5" s="1"/>
  <c r="AH54" i="5"/>
  <c r="DD54" i="5" s="1"/>
  <c r="IV54" i="5" s="1"/>
  <c r="AI71" i="5"/>
  <c r="DE71" i="5" s="1"/>
  <c r="FZ71" i="5" s="1"/>
  <c r="AH50" i="5"/>
  <c r="DD50" i="5" s="1"/>
  <c r="AW71" i="5"/>
  <c r="DS71" i="5" s="1"/>
  <c r="JK71" i="5" s="1"/>
  <c r="AW109" i="5"/>
  <c r="DS109" i="5" s="1"/>
  <c r="JK109" i="5" s="1"/>
  <c r="U19" i="5"/>
  <c r="CQ19" i="5" s="1"/>
  <c r="II19" i="5" s="1"/>
  <c r="AS24" i="5"/>
  <c r="DO24" i="5" s="1"/>
  <c r="AI81" i="5"/>
  <c r="DE81" i="5" s="1"/>
  <c r="T49" i="5"/>
  <c r="CP49" i="5" s="1"/>
  <c r="AW27" i="5"/>
  <c r="DS27" i="5" s="1"/>
  <c r="JK27" i="5" s="1"/>
  <c r="AB49" i="5"/>
  <c r="CX49" i="5" s="1"/>
  <c r="AH51" i="5"/>
  <c r="DD51" i="5" s="1"/>
  <c r="GC22" i="5"/>
  <c r="Y27" i="5"/>
  <c r="CU27" i="5" s="1"/>
  <c r="IM27" i="5" s="1"/>
  <c r="AM60" i="5"/>
  <c r="DI60" i="5" s="1"/>
  <c r="GD60" i="5" s="1"/>
  <c r="AI63" i="5"/>
  <c r="DE63" i="5" s="1"/>
  <c r="IW63" i="5" s="1"/>
  <c r="Q74" i="5"/>
  <c r="CM74" i="5" s="1"/>
  <c r="FH74" i="5" s="1"/>
  <c r="AW111" i="5"/>
  <c r="DS111" i="5" s="1"/>
  <c r="JK111" i="5" s="1"/>
  <c r="C235" i="15"/>
  <c r="C237" i="15"/>
  <c r="C225" i="15"/>
  <c r="C227" i="15"/>
  <c r="C215" i="15"/>
  <c r="C217" i="15"/>
  <c r="C192" i="15"/>
  <c r="C205" i="15"/>
  <c r="C207" i="15"/>
  <c r="C182" i="15"/>
  <c r="C184" i="15"/>
  <c r="C174" i="15"/>
  <c r="C172" i="15"/>
  <c r="C162" i="15"/>
  <c r="C164" i="15"/>
  <c r="C124" i="15"/>
  <c r="C126" i="15"/>
  <c r="C16" i="2"/>
  <c r="B10" i="62" s="1"/>
  <c r="C100" i="15"/>
  <c r="C114" i="15"/>
  <c r="C116" i="15"/>
  <c r="C80" i="15"/>
  <c r="C88" i="15"/>
  <c r="C43" i="15"/>
  <c r="C53" i="15"/>
  <c r="C55" i="15"/>
  <c r="C23" i="15"/>
  <c r="C25" i="15"/>
  <c r="C13" i="15"/>
  <c r="C15" i="15"/>
  <c r="C232" i="15"/>
  <c r="C222" i="15"/>
  <c r="C169" i="15"/>
  <c r="C121" i="15"/>
  <c r="C179" i="15"/>
  <c r="C147" i="15"/>
  <c r="C50" i="15"/>
  <c r="C202" i="15"/>
  <c r="C97" i="15"/>
  <c r="C10" i="15"/>
  <c r="C85" i="15"/>
  <c r="C20" i="15"/>
  <c r="C159" i="15"/>
  <c r="C212" i="15"/>
  <c r="C266" i="15"/>
  <c r="C189" i="15"/>
  <c r="C111" i="15"/>
  <c r="BA15" i="73"/>
  <c r="AZ40" i="73"/>
  <c r="AZ38" i="73"/>
  <c r="AZ42" i="73"/>
  <c r="AZ33" i="73"/>
  <c r="AZ39" i="73"/>
  <c r="AZ44" i="73" s="1"/>
  <c r="BH43" i="72"/>
  <c r="BG45" i="72"/>
  <c r="BF71" i="72"/>
  <c r="BE88" i="72"/>
  <c r="BF56" i="72"/>
  <c r="BF57" i="72" s="1"/>
  <c r="BF74" i="72" s="1"/>
  <c r="BE90" i="72"/>
  <c r="BF51" i="72" s="1"/>
  <c r="BF61" i="72"/>
  <c r="BF62" i="72" s="1"/>
  <c r="BF75" i="72" s="1"/>
  <c r="BF84" i="72" s="1"/>
  <c r="BG82" i="72"/>
  <c r="BH42" i="72"/>
  <c r="BH44" i="72" s="1"/>
  <c r="BH46" i="72" s="1"/>
  <c r="BH45" i="72" s="1"/>
  <c r="BS17" i="72"/>
  <c r="BS14" i="72"/>
  <c r="E2" i="58"/>
  <c r="E1" i="71"/>
  <c r="H24" i="3"/>
  <c r="I5" i="57"/>
  <c r="J5" i="57"/>
  <c r="K66" i="4"/>
  <c r="AU36" i="5"/>
  <c r="DQ36" i="5" s="1"/>
  <c r="GL36" i="5" s="1"/>
  <c r="AR65" i="5"/>
  <c r="DN65" i="5" s="1"/>
  <c r="AR69" i="5"/>
  <c r="DN69" i="5" s="1"/>
  <c r="JF69" i="5" s="1"/>
  <c r="AT114" i="5"/>
  <c r="AX115" i="5"/>
  <c r="DT115" i="5" s="1"/>
  <c r="GO115" i="5" s="1"/>
  <c r="AU121" i="5"/>
  <c r="DQ121" i="5" s="1"/>
  <c r="GC71" i="5"/>
  <c r="AT22" i="5"/>
  <c r="DP22" i="5" s="1"/>
  <c r="JH22" i="5" s="1"/>
  <c r="AR118" i="5"/>
  <c r="AT81" i="5"/>
  <c r="DP81" i="5" s="1"/>
  <c r="JH81" i="5" s="1"/>
  <c r="AT66" i="5"/>
  <c r="DP66" i="5" s="1"/>
  <c r="GF75" i="5"/>
  <c r="AT110" i="5"/>
  <c r="DP110" i="5" s="1"/>
  <c r="JH110" i="5" s="1"/>
  <c r="AX108" i="5"/>
  <c r="DT108" i="5" s="1"/>
  <c r="GO108" i="5" s="1"/>
  <c r="AU119" i="5"/>
  <c r="DQ119" i="5" s="1"/>
  <c r="JI119" i="5" s="1"/>
  <c r="AT21" i="5"/>
  <c r="DP21" i="5" s="1"/>
  <c r="JH21" i="5" s="1"/>
  <c r="AT108" i="5"/>
  <c r="DP108" i="5" s="1"/>
  <c r="JH108" i="5" s="1"/>
  <c r="Y21" i="5"/>
  <c r="CU21" i="5" s="1"/>
  <c r="AT116" i="5"/>
  <c r="IY80" i="5"/>
  <c r="IY69" i="5"/>
  <c r="AT120" i="5"/>
  <c r="DP120" i="5" s="1"/>
  <c r="GK120" i="5" s="1"/>
  <c r="AD21" i="5"/>
  <c r="CZ21" i="5" s="1"/>
  <c r="JC36" i="5"/>
  <c r="AQ74" i="5"/>
  <c r="DM74" i="5" s="1"/>
  <c r="GH74" i="5" s="1"/>
  <c r="AT105" i="5"/>
  <c r="DP105" i="5" s="1"/>
  <c r="JH105" i="5" s="1"/>
  <c r="AU112" i="5"/>
  <c r="DQ112" i="5" s="1"/>
  <c r="JI112" i="5" s="1"/>
  <c r="Y49" i="5"/>
  <c r="CU49" i="5" s="1"/>
  <c r="IM49" i="5" s="1"/>
  <c r="Y37" i="5"/>
  <c r="CU37" i="5" s="1"/>
  <c r="IM37" i="5" s="1"/>
  <c r="GC20" i="5"/>
  <c r="AQ52" i="5"/>
  <c r="DM52" i="5" s="1"/>
  <c r="GH52" i="5" s="1"/>
  <c r="IZ129" i="5"/>
  <c r="AW97" i="5"/>
  <c r="DS97" i="5" s="1"/>
  <c r="JK97" i="5" s="1"/>
  <c r="AQ116" i="5"/>
  <c r="DM116" i="5" s="1"/>
  <c r="JE116" i="5" s="1"/>
  <c r="AT127" i="5"/>
  <c r="DP127" i="5" s="1"/>
  <c r="AJ106" i="5"/>
  <c r="DF106" i="5" s="1"/>
  <c r="IX106" i="5" s="1"/>
  <c r="GC103" i="5"/>
  <c r="GB52" i="5"/>
  <c r="Y15" i="5"/>
  <c r="CU15" i="5" s="1"/>
  <c r="IM15" i="5" s="1"/>
  <c r="W54" i="5"/>
  <c r="CS54" i="5" s="1"/>
  <c r="IK54" i="5" s="1"/>
  <c r="AJ36" i="5"/>
  <c r="DF36" i="5" s="1"/>
  <c r="IX36" i="5" s="1"/>
  <c r="AX72" i="5"/>
  <c r="DT72" i="5" s="1"/>
  <c r="JL72" i="5" s="1"/>
  <c r="AW68" i="5"/>
  <c r="DS68" i="5" s="1"/>
  <c r="AH75" i="5"/>
  <c r="DD75" i="5" s="1"/>
  <c r="AT119" i="5"/>
  <c r="AH107" i="5"/>
  <c r="DD107" i="5" s="1"/>
  <c r="IV107" i="5" s="1"/>
  <c r="V54" i="5"/>
  <c r="CR54" i="5" s="1"/>
  <c r="AS35" i="5"/>
  <c r="DO35" i="5" s="1"/>
  <c r="GJ35" i="5" s="1"/>
  <c r="AE57" i="5"/>
  <c r="DA57" i="5" s="1"/>
  <c r="IS57" i="5" s="1"/>
  <c r="Y71" i="5"/>
  <c r="CU71" i="5" s="1"/>
  <c r="IM71" i="5" s="1"/>
  <c r="AB72" i="5"/>
  <c r="CX72" i="5" s="1"/>
  <c r="IP72" i="5" s="1"/>
  <c r="AI68" i="5"/>
  <c r="DE68" i="5" s="1"/>
  <c r="AT97" i="5"/>
  <c r="DP97" i="5" s="1"/>
  <c r="JH97" i="5" s="1"/>
  <c r="AJ110" i="5"/>
  <c r="DF110" i="5" s="1"/>
  <c r="IX110" i="5" s="1"/>
  <c r="IZ52" i="5"/>
  <c r="V21" i="5"/>
  <c r="CR21" i="5" s="1"/>
  <c r="IJ21" i="5" s="1"/>
  <c r="AG20" i="5"/>
  <c r="DC20" i="5" s="1"/>
  <c r="AJ52" i="5"/>
  <c r="DF52" i="5" s="1"/>
  <c r="IX52" i="5" s="1"/>
  <c r="GB65" i="5"/>
  <c r="W21" i="5"/>
  <c r="CS21" i="5" s="1"/>
  <c r="W50" i="5"/>
  <c r="CS50" i="5" s="1"/>
  <c r="IK50" i="5" s="1"/>
  <c r="GB66" i="5"/>
  <c r="AJ65" i="5"/>
  <c r="DF65" i="5" s="1"/>
  <c r="AR109" i="5"/>
  <c r="DN109" i="5" s="1"/>
  <c r="JF109" i="5" s="1"/>
  <c r="GC81" i="5"/>
  <c r="AW18" i="5"/>
  <c r="DS18" i="5" s="1"/>
  <c r="AW105" i="5"/>
  <c r="DS105" i="5" s="1"/>
  <c r="AJ107" i="5"/>
  <c r="DF107" i="5" s="1"/>
  <c r="IX107" i="5" s="1"/>
  <c r="GF81" i="5"/>
  <c r="AW34" i="5"/>
  <c r="DS34" i="5" s="1"/>
  <c r="JK34" i="5" s="1"/>
  <c r="JC20" i="5"/>
  <c r="GF77" i="5"/>
  <c r="O49" i="5"/>
  <c r="CK49" i="5" s="1"/>
  <c r="FF49" i="5" s="1"/>
  <c r="AE55" i="5"/>
  <c r="DA55" i="5" s="1"/>
  <c r="IS55" i="5" s="1"/>
  <c r="GB61" i="5"/>
  <c r="AH36" i="5"/>
  <c r="DD36" i="5" s="1"/>
  <c r="IV36" i="5" s="1"/>
  <c r="GB70" i="5"/>
  <c r="AH70" i="5"/>
  <c r="DD70" i="5" s="1"/>
  <c r="IV70" i="5" s="1"/>
  <c r="AT75" i="5"/>
  <c r="DP75" i="5" s="1"/>
  <c r="AM69" i="5"/>
  <c r="DI69" i="5" s="1"/>
  <c r="JA69" i="5" s="1"/>
  <c r="AW91" i="5"/>
  <c r="DS91" i="5" s="1"/>
  <c r="JK91" i="5" s="1"/>
  <c r="AU110" i="5"/>
  <c r="DQ110" i="5" s="1"/>
  <c r="JI110" i="5" s="1"/>
  <c r="AT130" i="5"/>
  <c r="DP130" i="5" s="1"/>
  <c r="I38" i="4"/>
  <c r="I45" i="4" s="1"/>
  <c r="JC65" i="5"/>
  <c r="AW46" i="5"/>
  <c r="DS46" i="5" s="1"/>
  <c r="GN46" i="5" s="1"/>
  <c r="AJ20" i="5"/>
  <c r="DF20" i="5" s="1"/>
  <c r="IX20" i="5" s="1"/>
  <c r="AQ21" i="5"/>
  <c r="DM21" i="5" s="1"/>
  <c r="GH21" i="5" s="1"/>
  <c r="IZ50" i="5"/>
  <c r="Z21" i="5"/>
  <c r="CV21" i="5" s="1"/>
  <c r="IN21" i="5" s="1"/>
  <c r="GF52" i="5"/>
  <c r="AU66" i="5"/>
  <c r="DQ66" i="5" s="1"/>
  <c r="JI66" i="5" s="1"/>
  <c r="AH69" i="5"/>
  <c r="DD69" i="5" s="1"/>
  <c r="IV69" i="5" s="1"/>
  <c r="Z72" i="5"/>
  <c r="CV72" i="5" s="1"/>
  <c r="FQ72" i="5" s="1"/>
  <c r="AH72" i="5"/>
  <c r="DD72" i="5" s="1"/>
  <c r="IV72" i="5" s="1"/>
  <c r="AW84" i="5"/>
  <c r="DS84" i="5" s="1"/>
  <c r="JK84" i="5" s="1"/>
  <c r="AW126" i="5"/>
  <c r="DS126" i="5" s="1"/>
  <c r="JK126" i="5" s="1"/>
  <c r="AT121" i="5"/>
  <c r="DP121" i="5" s="1"/>
  <c r="JH121" i="5" s="1"/>
  <c r="AR119" i="5"/>
  <c r="DN119" i="5" s="1"/>
  <c r="JF119" i="5" s="1"/>
  <c r="AQ113" i="5"/>
  <c r="DM113" i="5" s="1"/>
  <c r="JE113" i="5" s="1"/>
  <c r="U46" i="5"/>
  <c r="CQ46" i="5" s="1"/>
  <c r="II46" i="5" s="1"/>
  <c r="AQ70" i="5"/>
  <c r="DM70" i="5" s="1"/>
  <c r="GH70" i="5" s="1"/>
  <c r="AQ105" i="5"/>
  <c r="IZ72" i="5"/>
  <c r="AW112" i="5"/>
  <c r="DS112" i="5" s="1"/>
  <c r="JK112" i="5" s="1"/>
  <c r="AW120" i="5"/>
  <c r="DS120" i="5" s="1"/>
  <c r="GN120" i="5" s="1"/>
  <c r="AE52" i="5"/>
  <c r="DA52" i="5" s="1"/>
  <c r="IS52" i="5" s="1"/>
  <c r="IZ66" i="5"/>
  <c r="AJ77" i="5"/>
  <c r="DF77" i="5" s="1"/>
  <c r="GA77" i="5" s="1"/>
  <c r="O29" i="5"/>
  <c r="CK29" i="5" s="1"/>
  <c r="FF29" i="5" s="1"/>
  <c r="AJ22" i="5"/>
  <c r="DF22" i="5" s="1"/>
  <c r="GA22" i="5" s="1"/>
  <c r="AB54" i="5"/>
  <c r="CX54" i="5" s="1"/>
  <c r="IP54" i="5" s="1"/>
  <c r="Z54" i="5"/>
  <c r="CV54" i="5" s="1"/>
  <c r="IN54" i="5" s="1"/>
  <c r="AM61" i="5"/>
  <c r="DI61" i="5" s="1"/>
  <c r="GD61" i="5" s="1"/>
  <c r="AQ71" i="5"/>
  <c r="DM71" i="5" s="1"/>
  <c r="AX69" i="5"/>
  <c r="DT69" i="5" s="1"/>
  <c r="U49" i="5"/>
  <c r="CQ49" i="5" s="1"/>
  <c r="II49" i="5" s="1"/>
  <c r="GC70" i="5"/>
  <c r="T74" i="5"/>
  <c r="CP74" i="5" s="1"/>
  <c r="FK74" i="5" s="1"/>
  <c r="AT36" i="5"/>
  <c r="DP36" i="5" s="1"/>
  <c r="JH36" i="5" s="1"/>
  <c r="AW103" i="5"/>
  <c r="DS103" i="5" s="1"/>
  <c r="JK103" i="5" s="1"/>
  <c r="AF60" i="5"/>
  <c r="DB60" i="5" s="1"/>
  <c r="IT60" i="5" s="1"/>
  <c r="AJ111" i="5"/>
  <c r="DF111" i="5" s="1"/>
  <c r="IX111" i="5" s="1"/>
  <c r="AU117" i="5"/>
  <c r="DQ117" i="5" s="1"/>
  <c r="GL117" i="5" s="1"/>
  <c r="AI110" i="5"/>
  <c r="DE110" i="5" s="1"/>
  <c r="IW110" i="5" s="1"/>
  <c r="AX117" i="5"/>
  <c r="DT117" i="5" s="1"/>
  <c r="GO117" i="5" s="1"/>
  <c r="AJ103" i="5"/>
  <c r="DF103" i="5" s="1"/>
  <c r="IX103" i="5" s="1"/>
  <c r="K231" i="4"/>
  <c r="IY54" i="5"/>
  <c r="AB60" i="5"/>
  <c r="CX60" i="5" s="1"/>
  <c r="IP60" i="5" s="1"/>
  <c r="AR20" i="5"/>
  <c r="DN20" i="5" s="1"/>
  <c r="JF20" i="5" s="1"/>
  <c r="AC50" i="5"/>
  <c r="CY50" i="5" s="1"/>
  <c r="FT50" i="5" s="1"/>
  <c r="W74" i="5"/>
  <c r="CS74" i="5" s="1"/>
  <c r="IK74" i="5" s="1"/>
  <c r="AW104" i="5"/>
  <c r="DS104" i="5" s="1"/>
  <c r="JK104" i="5" s="1"/>
  <c r="AW77" i="5"/>
  <c r="DS77" i="5" s="1"/>
  <c r="JK77" i="5" s="1"/>
  <c r="AJ21" i="5"/>
  <c r="DF21" i="5" s="1"/>
  <c r="IX21" i="5" s="1"/>
  <c r="AH22" i="5"/>
  <c r="DD22" i="5" s="1"/>
  <c r="IV22" i="5" s="1"/>
  <c r="AE21" i="5"/>
  <c r="DA21" i="5" s="1"/>
  <c r="IS21" i="5" s="1"/>
  <c r="GF54" i="5"/>
  <c r="V51" i="5"/>
  <c r="CR51" i="5" s="1"/>
  <c r="IJ51" i="5" s="1"/>
  <c r="AW38" i="5"/>
  <c r="DS38" i="5" s="1"/>
  <c r="JK38" i="5" s="1"/>
  <c r="AE59" i="5"/>
  <c r="DA59" i="5" s="1"/>
  <c r="IS59" i="5" s="1"/>
  <c r="Z60" i="5"/>
  <c r="CV60" i="5" s="1"/>
  <c r="IN60" i="5" s="1"/>
  <c r="AM66" i="5"/>
  <c r="DI66" i="5" s="1"/>
  <c r="AW64" i="5"/>
  <c r="DS64" i="5" s="1"/>
  <c r="AT65" i="5"/>
  <c r="DP65" i="5" s="1"/>
  <c r="JH65" i="5" s="1"/>
  <c r="AV70" i="5"/>
  <c r="DR70" i="5" s="1"/>
  <c r="JJ70" i="5" s="1"/>
  <c r="AT68" i="5"/>
  <c r="DP68" i="5" s="1"/>
  <c r="JH68" i="5" s="1"/>
  <c r="AQ119" i="5"/>
  <c r="DM119" i="5" s="1"/>
  <c r="GH119" i="5" s="1"/>
  <c r="AW114" i="5"/>
  <c r="DS114" i="5" s="1"/>
  <c r="AM110" i="5"/>
  <c r="AT118" i="5"/>
  <c r="AU125" i="5"/>
  <c r="DQ125" i="5" s="1"/>
  <c r="GL125" i="5" s="1"/>
  <c r="AX130" i="5"/>
  <c r="DT130" i="5" s="1"/>
  <c r="JL130" i="5" s="1"/>
  <c r="K311" i="4"/>
  <c r="AW42" i="5"/>
  <c r="DS42" i="5" s="1"/>
  <c r="GN42" i="5" s="1"/>
  <c r="AG36" i="5"/>
  <c r="DC36" i="5" s="1"/>
  <c r="IU36" i="5" s="1"/>
  <c r="Z74" i="5"/>
  <c r="CV74" i="5" s="1"/>
  <c r="IN74" i="5" s="1"/>
  <c r="U21" i="5"/>
  <c r="CQ21" i="5" s="1"/>
  <c r="II21" i="5" s="1"/>
  <c r="AQ118" i="5"/>
  <c r="AW79" i="5"/>
  <c r="DS79" i="5" s="1"/>
  <c r="GN79" i="5" s="1"/>
  <c r="AW32" i="5"/>
  <c r="DS32" i="5" s="1"/>
  <c r="GN32" i="5" s="1"/>
  <c r="W49" i="5"/>
  <c r="CS49" i="5" s="1"/>
  <c r="IK49" i="5" s="1"/>
  <c r="AW56" i="5"/>
  <c r="DS56" i="5" s="1"/>
  <c r="GN56" i="5" s="1"/>
  <c r="GF61" i="5"/>
  <c r="AE36" i="5"/>
  <c r="DA36" i="5" s="1"/>
  <c r="IS36" i="5" s="1"/>
  <c r="AR52" i="5"/>
  <c r="DN52" i="5" s="1"/>
  <c r="AU72" i="5"/>
  <c r="DQ72" i="5" s="1"/>
  <c r="JI72" i="5" s="1"/>
  <c r="AJ71" i="5"/>
  <c r="DF71" i="5" s="1"/>
  <c r="IX71" i="5" s="1"/>
  <c r="AW95" i="5"/>
  <c r="DS95" i="5" s="1"/>
  <c r="JK95" i="5" s="1"/>
  <c r="AW94" i="5"/>
  <c r="DS94" i="5" s="1"/>
  <c r="JK94" i="5" s="1"/>
  <c r="AM112" i="5"/>
  <c r="DI112" i="5" s="1"/>
  <c r="GD112" i="5" s="1"/>
  <c r="AW108" i="5"/>
  <c r="DS108" i="5" s="1"/>
  <c r="GN108" i="5" s="1"/>
  <c r="AT117" i="5"/>
  <c r="DP117" i="5" s="1"/>
  <c r="JH117" i="5" s="1"/>
  <c r="AX113" i="5"/>
  <c r="AH111" i="5"/>
  <c r="DD111" i="5" s="1"/>
  <c r="IV111" i="5" s="1"/>
  <c r="AU103" i="5"/>
  <c r="DQ103" i="5" s="1"/>
  <c r="GL103" i="5" s="1"/>
  <c r="K67" i="4"/>
  <c r="AP21" i="5"/>
  <c r="DL21" i="5" s="1"/>
  <c r="JC71" i="5"/>
  <c r="AS116" i="5"/>
  <c r="DO116" i="5" s="1"/>
  <c r="JG116" i="5" s="1"/>
  <c r="AS37" i="5"/>
  <c r="DO37" i="5" s="1"/>
  <c r="GJ37" i="5" s="1"/>
  <c r="AP66" i="5"/>
  <c r="DL66" i="5" s="1"/>
  <c r="JD66" i="5" s="1"/>
  <c r="AE33" i="5"/>
  <c r="DA33" i="5" s="1"/>
  <c r="IS33" i="5" s="1"/>
  <c r="Y51" i="5"/>
  <c r="CU51" i="5" s="1"/>
  <c r="FP51" i="5" s="1"/>
  <c r="Y13" i="5"/>
  <c r="CU13" i="5" s="1"/>
  <c r="Y58" i="5"/>
  <c r="CU58" i="5" s="1"/>
  <c r="FP58" i="5" s="1"/>
  <c r="AF55" i="5"/>
  <c r="DB55" i="5" s="1"/>
  <c r="IT55" i="5" s="1"/>
  <c r="AS79" i="5"/>
  <c r="DO79" i="5" s="1"/>
  <c r="JG79" i="5" s="1"/>
  <c r="AC60" i="5"/>
  <c r="CY60" i="5" s="1"/>
  <c r="FT60" i="5" s="1"/>
  <c r="AP113" i="5"/>
  <c r="DL113" i="5" s="1"/>
  <c r="JD113" i="5" s="1"/>
  <c r="C105" i="15"/>
  <c r="C106" i="15"/>
  <c r="C14" i="60" s="1"/>
  <c r="AE18" i="5"/>
  <c r="DA18" i="5" s="1"/>
  <c r="IS18" i="5" s="1"/>
  <c r="P49" i="5"/>
  <c r="CL49" i="5" s="1"/>
  <c r="FG49" i="5" s="1"/>
  <c r="GC108" i="5"/>
  <c r="S47" i="5"/>
  <c r="CO47" i="5" s="1"/>
  <c r="IG47" i="5" s="1"/>
  <c r="AS78" i="5"/>
  <c r="DO78" i="5" s="1"/>
  <c r="JG78" i="5" s="1"/>
  <c r="AU60" i="5"/>
  <c r="DQ60" i="5" s="1"/>
  <c r="AE60" i="5"/>
  <c r="DA60" i="5" s="1"/>
  <c r="FV60" i="5" s="1"/>
  <c r="U74" i="5"/>
  <c r="CQ74" i="5" s="1"/>
  <c r="II74" i="5" s="1"/>
  <c r="IY74" i="5"/>
  <c r="U47" i="5"/>
  <c r="CQ47" i="5" s="1"/>
  <c r="AU130" i="5"/>
  <c r="DQ130" i="5" s="1"/>
  <c r="JI130" i="5" s="1"/>
  <c r="AP129" i="5"/>
  <c r="DL129" i="5" s="1"/>
  <c r="JD129" i="5" s="1"/>
  <c r="S46" i="5"/>
  <c r="CO46" i="5" s="1"/>
  <c r="IG46" i="5" s="1"/>
  <c r="AE24" i="5"/>
  <c r="DA24" i="5" s="1"/>
  <c r="FV24" i="5" s="1"/>
  <c r="GC77" i="5"/>
  <c r="AE32" i="5"/>
  <c r="DA32" i="5" s="1"/>
  <c r="FV32" i="5" s="1"/>
  <c r="JC21" i="5"/>
  <c r="AE51" i="5"/>
  <c r="DA51" i="5" s="1"/>
  <c r="IS51" i="5" s="1"/>
  <c r="AC22" i="5"/>
  <c r="CY22" i="5" s="1"/>
  <c r="FT22" i="5" s="1"/>
  <c r="AD54" i="5"/>
  <c r="CZ54" i="5" s="1"/>
  <c r="IR54" i="5" s="1"/>
  <c r="Y50" i="5"/>
  <c r="CU50" i="5" s="1"/>
  <c r="IM50" i="5" s="1"/>
  <c r="Y19" i="5"/>
  <c r="CU19" i="5" s="1"/>
  <c r="AE37" i="5"/>
  <c r="DA37" i="5" s="1"/>
  <c r="FV37" i="5" s="1"/>
  <c r="Y59" i="5"/>
  <c r="CU59" i="5" s="1"/>
  <c r="FP59" i="5" s="1"/>
  <c r="Y55" i="5"/>
  <c r="CU55" i="5" s="1"/>
  <c r="FP55" i="5" s="1"/>
  <c r="AS21" i="5"/>
  <c r="DO21" i="5" s="1"/>
  <c r="JG21" i="5" s="1"/>
  <c r="AJ66" i="5"/>
  <c r="DF66" i="5" s="1"/>
  <c r="IX66" i="5" s="1"/>
  <c r="AP74" i="5"/>
  <c r="DL74" i="5" s="1"/>
  <c r="JD74" i="5" s="1"/>
  <c r="AC71" i="5"/>
  <c r="CY71" i="5" s="1"/>
  <c r="IQ71" i="5" s="1"/>
  <c r="AD72" i="5"/>
  <c r="CZ72" i="5" s="1"/>
  <c r="FU72" i="5" s="1"/>
  <c r="AP36" i="5"/>
  <c r="DL36" i="5" s="1"/>
  <c r="JD36" i="5" s="1"/>
  <c r="GB72" i="5"/>
  <c r="AH74" i="5"/>
  <c r="DD74" i="5" s="1"/>
  <c r="FY74" i="5" s="1"/>
  <c r="GC75" i="5"/>
  <c r="AH71" i="5"/>
  <c r="DD71" i="5" s="1"/>
  <c r="IV71" i="5" s="1"/>
  <c r="AS130" i="5"/>
  <c r="DO130" i="5" s="1"/>
  <c r="JG130" i="5" s="1"/>
  <c r="AQ127" i="5"/>
  <c r="DM127" i="5" s="1"/>
  <c r="JE127" i="5" s="1"/>
  <c r="AQ126" i="5"/>
  <c r="DM126" i="5" s="1"/>
  <c r="JE126" i="5" s="1"/>
  <c r="AW117" i="5"/>
  <c r="DS117" i="5" s="1"/>
  <c r="JK117" i="5" s="1"/>
  <c r="AR127" i="5"/>
  <c r="DN127" i="5" s="1"/>
  <c r="JF127" i="5" s="1"/>
  <c r="AJ125" i="5"/>
  <c r="DF125" i="5" s="1"/>
  <c r="GA125" i="5" s="1"/>
  <c r="AJ129" i="5"/>
  <c r="DF129" i="5" s="1"/>
  <c r="IX129" i="5" s="1"/>
  <c r="AT104" i="5"/>
  <c r="DP104" i="5" s="1"/>
  <c r="JH104" i="5" s="1"/>
  <c r="AT113" i="5"/>
  <c r="DP113" i="5" s="1"/>
  <c r="JH113" i="5" s="1"/>
  <c r="AQ128" i="5"/>
  <c r="DM128" i="5" s="1"/>
  <c r="JE128" i="5" s="1"/>
  <c r="AV115" i="5"/>
  <c r="DR115" i="5" s="1"/>
  <c r="JJ115" i="5" s="1"/>
  <c r="AP108" i="5"/>
  <c r="DL108" i="5" s="1"/>
  <c r="K310" i="4"/>
  <c r="AP54" i="5"/>
  <c r="DL54" i="5" s="1"/>
  <c r="JD54" i="5" s="1"/>
  <c r="AS13" i="5"/>
  <c r="DO13" i="5" s="1"/>
  <c r="JG13" i="5" s="1"/>
  <c r="AS127" i="5"/>
  <c r="DO127" i="5" s="1"/>
  <c r="GJ127" i="5" s="1"/>
  <c r="AP126" i="5"/>
  <c r="DL126" i="5" s="1"/>
  <c r="JD126" i="5" s="1"/>
  <c r="S51" i="5"/>
  <c r="CO51" i="5" s="1"/>
  <c r="FJ51" i="5" s="1"/>
  <c r="AA46" i="5"/>
  <c r="CW46" i="5" s="1"/>
  <c r="AS58" i="5"/>
  <c r="DO58" i="5" s="1"/>
  <c r="GJ58" i="5" s="1"/>
  <c r="AS52" i="5"/>
  <c r="DO52" i="5" s="1"/>
  <c r="JG52" i="5" s="1"/>
  <c r="AS113" i="5"/>
  <c r="DO113" i="5" s="1"/>
  <c r="JG113" i="5" s="1"/>
  <c r="AS112" i="5"/>
  <c r="DO112" i="5" s="1"/>
  <c r="JG112" i="5" s="1"/>
  <c r="AP130" i="5"/>
  <c r="DL130" i="5" s="1"/>
  <c r="JD130" i="5" s="1"/>
  <c r="R19" i="5"/>
  <c r="CN19" i="5" s="1"/>
  <c r="IF19" i="5" s="1"/>
  <c r="AP52" i="5"/>
  <c r="DL52" i="5" s="1"/>
  <c r="JD52" i="5" s="1"/>
  <c r="Y17" i="5"/>
  <c r="CU17" i="5" s="1"/>
  <c r="IM17" i="5" s="1"/>
  <c r="V46" i="5"/>
  <c r="CR46" i="5" s="1"/>
  <c r="IJ46" i="5" s="1"/>
  <c r="AF58" i="5"/>
  <c r="DB58" i="5" s="1"/>
  <c r="IT58" i="5" s="1"/>
  <c r="AE58" i="5"/>
  <c r="DA58" i="5" s="1"/>
  <c r="FV58" i="5" s="1"/>
  <c r="AF13" i="5"/>
  <c r="DB13" i="5" s="1"/>
  <c r="IT13" i="5" s="1"/>
  <c r="AP75" i="5"/>
  <c r="DL75" i="5" s="1"/>
  <c r="JD75" i="5" s="1"/>
  <c r="AU127" i="5"/>
  <c r="DQ127" i="5" s="1"/>
  <c r="JI127" i="5" s="1"/>
  <c r="AE27" i="5"/>
  <c r="DA27" i="5" s="1"/>
  <c r="IS27" i="5" s="1"/>
  <c r="AE19" i="5"/>
  <c r="DA19" i="5" s="1"/>
  <c r="FV19" i="5" s="1"/>
  <c r="V50" i="5"/>
  <c r="CR50" i="5" s="1"/>
  <c r="AS59" i="5"/>
  <c r="DO59" i="5" s="1"/>
  <c r="JG59" i="5" s="1"/>
  <c r="AS57" i="5"/>
  <c r="DO57" i="5" s="1"/>
  <c r="JG57" i="5" s="1"/>
  <c r="Y57" i="5"/>
  <c r="CU57" i="5" s="1"/>
  <c r="IM57" i="5" s="1"/>
  <c r="AF52" i="5"/>
  <c r="DB52" i="5" s="1"/>
  <c r="IT52" i="5" s="1"/>
  <c r="AE72" i="5"/>
  <c r="DA72" i="5" s="1"/>
  <c r="IS72" i="5" s="1"/>
  <c r="AS103" i="5"/>
  <c r="DO103" i="5" s="1"/>
  <c r="JG103" i="5" s="1"/>
  <c r="AQ103" i="5"/>
  <c r="DM103" i="5" s="1"/>
  <c r="JE103" i="5" s="1"/>
  <c r="AQ107" i="5"/>
  <c r="DM107" i="5" s="1"/>
  <c r="JE107" i="5" s="1"/>
  <c r="AA54" i="5"/>
  <c r="CW54" i="5" s="1"/>
  <c r="IO54" i="5" s="1"/>
  <c r="D9" i="26"/>
  <c r="D8" i="28"/>
  <c r="D6" i="41"/>
  <c r="AP81" i="5"/>
  <c r="DL81" i="5" s="1"/>
  <c r="GG81" i="5" s="1"/>
  <c r="Z13" i="5"/>
  <c r="CV13" i="5" s="1"/>
  <c r="FQ13" i="5" s="1"/>
  <c r="AW40" i="5"/>
  <c r="DS40" i="5" s="1"/>
  <c r="JK40" i="5" s="1"/>
  <c r="Z46" i="5"/>
  <c r="CV46" i="5" s="1"/>
  <c r="FQ46" i="5" s="1"/>
  <c r="S52" i="5"/>
  <c r="CO52" i="5" s="1"/>
  <c r="IG52" i="5" s="1"/>
  <c r="AE22" i="5"/>
  <c r="DA22" i="5" s="1"/>
  <c r="FV22" i="5" s="1"/>
  <c r="S54" i="5"/>
  <c r="CO54" i="5" s="1"/>
  <c r="IG54" i="5" s="1"/>
  <c r="Y45" i="5"/>
  <c r="CU45" i="5" s="1"/>
  <c r="IM45" i="5" s="1"/>
  <c r="Y32" i="5"/>
  <c r="CU32" i="5" s="1"/>
  <c r="IM32" i="5" s="1"/>
  <c r="V13" i="5"/>
  <c r="CR13" i="5" s="1"/>
  <c r="IJ13" i="5" s="1"/>
  <c r="Y18" i="5"/>
  <c r="CU18" i="5" s="1"/>
  <c r="IM18" i="5" s="1"/>
  <c r="AE39" i="5"/>
  <c r="DA39" i="5" s="1"/>
  <c r="IS39" i="5" s="1"/>
  <c r="AF35" i="5"/>
  <c r="DB35" i="5" s="1"/>
  <c r="IT35" i="5" s="1"/>
  <c r="Y56" i="5"/>
  <c r="CU56" i="5" s="1"/>
  <c r="FP56" i="5" s="1"/>
  <c r="AE56" i="5"/>
  <c r="DA56" i="5" s="1"/>
  <c r="FV56" i="5" s="1"/>
  <c r="AF59" i="5"/>
  <c r="DB59" i="5" s="1"/>
  <c r="IT59" i="5" s="1"/>
  <c r="AJ61" i="5"/>
  <c r="DF61" i="5" s="1"/>
  <c r="GA61" i="5" s="1"/>
  <c r="AX66" i="5"/>
  <c r="DT66" i="5" s="1"/>
  <c r="JL66" i="5" s="1"/>
  <c r="U54" i="5"/>
  <c r="CQ54" i="5" s="1"/>
  <c r="II54" i="5" s="1"/>
  <c r="S74" i="5"/>
  <c r="CO74" i="5" s="1"/>
  <c r="FJ74" i="5" s="1"/>
  <c r="AB71" i="5"/>
  <c r="CX71" i="5" s="1"/>
  <c r="IP71" i="5" s="1"/>
  <c r="AB74" i="5"/>
  <c r="CX74" i="5" s="1"/>
  <c r="IP74" i="5" s="1"/>
  <c r="V74" i="5"/>
  <c r="CR74" i="5" s="1"/>
  <c r="AM70" i="5"/>
  <c r="DI70" i="5" s="1"/>
  <c r="JA70" i="5" s="1"/>
  <c r="GB89" i="5"/>
  <c r="AS123" i="5"/>
  <c r="DO123" i="5" s="1"/>
  <c r="GJ123" i="5" s="1"/>
  <c r="AQ130" i="5"/>
  <c r="DM130" i="5" s="1"/>
  <c r="GH130" i="5" s="1"/>
  <c r="AP112" i="5"/>
  <c r="DL112" i="5" s="1"/>
  <c r="GG112" i="5" s="1"/>
  <c r="AT99" i="5"/>
  <c r="DP99" i="5" s="1"/>
  <c r="JH99" i="5" s="1"/>
  <c r="AT128" i="5"/>
  <c r="DP128" i="5" s="1"/>
  <c r="JH128" i="5" s="1"/>
  <c r="AX111" i="5"/>
  <c r="AU105" i="5"/>
  <c r="DQ105" i="5" s="1"/>
  <c r="GL105" i="5" s="1"/>
  <c r="AV130" i="5"/>
  <c r="DR130" i="5" s="1"/>
  <c r="GM130" i="5" s="1"/>
  <c r="AV114" i="5"/>
  <c r="DR114" i="5" s="1"/>
  <c r="GM114" i="5" s="1"/>
  <c r="AM127" i="5"/>
  <c r="DI127" i="5" s="1"/>
  <c r="K119" i="4"/>
  <c r="AH106" i="5"/>
  <c r="DD106" i="5" s="1"/>
  <c r="IV106" i="5" s="1"/>
  <c r="AS119" i="5"/>
  <c r="DO119" i="5" s="1"/>
  <c r="GJ119" i="5" s="1"/>
  <c r="S49" i="5"/>
  <c r="CO49" i="5" s="1"/>
  <c r="IG49" i="5" s="1"/>
  <c r="AS34" i="5"/>
  <c r="DO34" i="5" s="1"/>
  <c r="GJ34" i="5" s="1"/>
  <c r="AC52" i="5"/>
  <c r="CY52" i="5" s="1"/>
  <c r="FT52" i="5" s="1"/>
  <c r="AA52" i="5"/>
  <c r="CW52" i="5" s="1"/>
  <c r="IO52" i="5" s="1"/>
  <c r="AC61" i="5"/>
  <c r="CY61" i="5" s="1"/>
  <c r="IQ61" i="5" s="1"/>
  <c r="AP69" i="5"/>
  <c r="DL69" i="5" s="1"/>
  <c r="JD69" i="5" s="1"/>
  <c r="AS117" i="5"/>
  <c r="DO117" i="5" s="1"/>
  <c r="GJ117" i="5" s="1"/>
  <c r="X51" i="5"/>
  <c r="CT51" i="5" s="1"/>
  <c r="IL51" i="5" s="1"/>
  <c r="AS38" i="5"/>
  <c r="DO38" i="5" s="1"/>
  <c r="AS62" i="5"/>
  <c r="DO62" i="5" s="1"/>
  <c r="GJ62" i="5" s="1"/>
  <c r="Y67" i="5"/>
  <c r="CU67" i="5" s="1"/>
  <c r="IM67" i="5" s="1"/>
  <c r="AC21" i="5"/>
  <c r="CY21" i="5" s="1"/>
  <c r="FT21" i="5" s="1"/>
  <c r="AF42" i="5"/>
  <c r="DB42" i="5" s="1"/>
  <c r="IT42" i="5" s="1"/>
  <c r="GC21" i="5"/>
  <c r="AF19" i="5"/>
  <c r="DB19" i="5" s="1"/>
  <c r="FW19" i="5" s="1"/>
  <c r="Y34" i="5"/>
  <c r="CU34" i="5" s="1"/>
  <c r="IM34" i="5" s="1"/>
  <c r="V52" i="5"/>
  <c r="CR52" i="5" s="1"/>
  <c r="IJ52" i="5" s="1"/>
  <c r="GF74" i="5"/>
  <c r="AS120" i="5"/>
  <c r="AP128" i="5"/>
  <c r="DL128" i="5" s="1"/>
  <c r="JD128" i="5" s="1"/>
  <c r="GF108" i="5"/>
  <c r="AS33" i="5"/>
  <c r="DO33" i="5" s="1"/>
  <c r="GB103" i="5"/>
  <c r="GF50" i="5"/>
  <c r="AC54" i="5"/>
  <c r="CY54" i="5" s="1"/>
  <c r="FT54" i="5" s="1"/>
  <c r="AE50" i="5"/>
  <c r="DA50" i="5" s="1"/>
  <c r="IS50" i="5" s="1"/>
  <c r="Y46" i="5"/>
  <c r="CU46" i="5" s="1"/>
  <c r="IM46" i="5" s="1"/>
  <c r="AE38" i="5"/>
  <c r="DA38" i="5" s="1"/>
  <c r="IS38" i="5" s="1"/>
  <c r="AP61" i="5"/>
  <c r="DL61" i="5" s="1"/>
  <c r="AQ66" i="5"/>
  <c r="DM66" i="5" s="1"/>
  <c r="JE66" i="5" s="1"/>
  <c r="AD71" i="5"/>
  <c r="CZ71" i="5" s="1"/>
  <c r="IR71" i="5" s="1"/>
  <c r="AQ115" i="5"/>
  <c r="DM115" i="5" s="1"/>
  <c r="GH115" i="5" s="1"/>
  <c r="AM128" i="5"/>
  <c r="DI128" i="5" s="1"/>
  <c r="JA128" i="5" s="1"/>
  <c r="AT126" i="5"/>
  <c r="DP126" i="5" s="1"/>
  <c r="GK126" i="5" s="1"/>
  <c r="AP117" i="5"/>
  <c r="DL117" i="5" s="1"/>
  <c r="JD117" i="5" s="1"/>
  <c r="AP116" i="5"/>
  <c r="DL116" i="5" s="1"/>
  <c r="GG116" i="5" s="1"/>
  <c r="K93" i="4"/>
  <c r="AS75" i="5"/>
  <c r="DO75" i="5" s="1"/>
  <c r="JG75" i="5" s="1"/>
  <c r="AS77" i="5"/>
  <c r="DO77" i="5" s="1"/>
  <c r="JG77" i="5" s="1"/>
  <c r="AS64" i="5"/>
  <c r="DO64" i="5" s="1"/>
  <c r="JG64" i="5" s="1"/>
  <c r="AS69" i="5"/>
  <c r="DO69" i="5" s="1"/>
  <c r="AC46" i="5"/>
  <c r="CY46" i="5" s="1"/>
  <c r="AS60" i="5"/>
  <c r="DO60" i="5" s="1"/>
  <c r="JG60" i="5" s="1"/>
  <c r="AS106" i="5"/>
  <c r="DO106" i="5" s="1"/>
  <c r="JG106" i="5" s="1"/>
  <c r="AE34" i="5"/>
  <c r="DA34" i="5" s="1"/>
  <c r="P48" i="5"/>
  <c r="CL48" i="5" s="1"/>
  <c r="ID48" i="5" s="1"/>
  <c r="Y52" i="5"/>
  <c r="CU52" i="5" s="1"/>
  <c r="IM52" i="5" s="1"/>
  <c r="AE20" i="5"/>
  <c r="DA20" i="5" s="1"/>
  <c r="IS20" i="5" s="1"/>
  <c r="Y20" i="5"/>
  <c r="CU20" i="5" s="1"/>
  <c r="IM20" i="5" s="1"/>
  <c r="Y72" i="5"/>
  <c r="CU72" i="5" s="1"/>
  <c r="IM72" i="5" s="1"/>
  <c r="AF69" i="5"/>
  <c r="DB69" i="5" s="1"/>
  <c r="IT69" i="5" s="1"/>
  <c r="AU79" i="5"/>
  <c r="DQ79" i="5" s="1"/>
  <c r="GL79" i="5" s="1"/>
  <c r="S48" i="5"/>
  <c r="CO48" i="5" s="1"/>
  <c r="FJ48" i="5" s="1"/>
  <c r="AF45" i="5"/>
  <c r="DB45" i="5" s="1"/>
  <c r="IT45" i="5" s="1"/>
  <c r="AS22" i="5"/>
  <c r="DO22" i="5" s="1"/>
  <c r="JG22" i="5" s="1"/>
  <c r="AE61" i="5"/>
  <c r="DA61" i="5" s="1"/>
  <c r="FV61" i="5" s="1"/>
  <c r="AS36" i="5"/>
  <c r="DO36" i="5" s="1"/>
  <c r="AS71" i="5"/>
  <c r="DO71" i="5" s="1"/>
  <c r="AT69" i="5"/>
  <c r="DP69" i="5" s="1"/>
  <c r="GK69" i="5" s="1"/>
  <c r="IZ74" i="5"/>
  <c r="AS128" i="5"/>
  <c r="DO128" i="5" s="1"/>
  <c r="JG128" i="5" s="1"/>
  <c r="AK146" i="5"/>
  <c r="AF68" i="4" s="1"/>
  <c r="AQ20" i="5"/>
  <c r="DM20" i="5" s="1"/>
  <c r="JE20" i="5" s="1"/>
  <c r="AC20" i="5"/>
  <c r="CY20" i="5" s="1"/>
  <c r="IQ20" i="5" s="1"/>
  <c r="S20" i="5"/>
  <c r="CO20" i="5" s="1"/>
  <c r="FJ20" i="5" s="1"/>
  <c r="AP50" i="5"/>
  <c r="DL50" i="5" s="1"/>
  <c r="GG50" i="5" s="1"/>
  <c r="P47" i="5"/>
  <c r="CL47" i="5" s="1"/>
  <c r="AM50" i="5"/>
  <c r="DI50" i="5" s="1"/>
  <c r="GD50" i="5" s="1"/>
  <c r="AH21" i="5"/>
  <c r="DD21" i="5" s="1"/>
  <c r="FY21" i="5" s="1"/>
  <c r="S50" i="5"/>
  <c r="CO50" i="5" s="1"/>
  <c r="FJ50" i="5" s="1"/>
  <c r="AS32" i="5"/>
  <c r="DO32" i="5" s="1"/>
  <c r="JG32" i="5" s="1"/>
  <c r="AD51" i="5"/>
  <c r="CZ51" i="5" s="1"/>
  <c r="FU51" i="5" s="1"/>
  <c r="AN54" i="5"/>
  <c r="DJ54" i="5" s="1"/>
  <c r="JB54" i="5" s="1"/>
  <c r="Y54" i="5"/>
  <c r="CU54" i="5" s="1"/>
  <c r="IM54" i="5" s="1"/>
  <c r="Y41" i="5"/>
  <c r="CU41" i="5" s="1"/>
  <c r="FP41" i="5" s="1"/>
  <c r="V20" i="5"/>
  <c r="CR20" i="5" s="1"/>
  <c r="IJ20" i="5" s="1"/>
  <c r="V47" i="5"/>
  <c r="CR47" i="5" s="1"/>
  <c r="IJ47" i="5" s="1"/>
  <c r="AE35" i="5"/>
  <c r="DA35" i="5" s="1"/>
  <c r="IS35" i="5" s="1"/>
  <c r="IZ65" i="5"/>
  <c r="AV65" i="5"/>
  <c r="DR65" i="5" s="1"/>
  <c r="JJ65" i="5" s="1"/>
  <c r="AJ75" i="5"/>
  <c r="DF75" i="5" s="1"/>
  <c r="AQ75" i="5"/>
  <c r="DM75" i="5" s="1"/>
  <c r="GH75" i="5" s="1"/>
  <c r="AV69" i="5"/>
  <c r="DR69" i="5" s="1"/>
  <c r="JJ69" i="5" s="1"/>
  <c r="U52" i="5"/>
  <c r="CQ52" i="5" s="1"/>
  <c r="II52" i="5" s="1"/>
  <c r="AC74" i="5"/>
  <c r="CY74" i="5" s="1"/>
  <c r="FT74" i="5" s="1"/>
  <c r="AS125" i="5"/>
  <c r="DO125" i="5" s="1"/>
  <c r="JG125" i="5" s="1"/>
  <c r="AQ106" i="5"/>
  <c r="DM106" i="5" s="1"/>
  <c r="GH106" i="5" s="1"/>
  <c r="AT100" i="5"/>
  <c r="DP100" i="5" s="1"/>
  <c r="AM126" i="5"/>
  <c r="DI126" i="5" s="1"/>
  <c r="JA126" i="5" s="1"/>
  <c r="AX127" i="5"/>
  <c r="DT127" i="5" s="1"/>
  <c r="GO127" i="5" s="1"/>
  <c r="AP127" i="5"/>
  <c r="DL127" i="5" s="1"/>
  <c r="GG127" i="5" s="1"/>
  <c r="AG126" i="5"/>
  <c r="DC126" i="5" s="1"/>
  <c r="IU126" i="5" s="1"/>
  <c r="AP125" i="5"/>
  <c r="DL125" i="5" s="1"/>
  <c r="JD125" i="5" s="1"/>
  <c r="AH112" i="5"/>
  <c r="DD112" i="5" s="1"/>
  <c r="IV112" i="5" s="1"/>
  <c r="AP109" i="5"/>
  <c r="DL109" i="5" s="1"/>
  <c r="GG109" i="5" s="1"/>
  <c r="AJ128" i="5"/>
  <c r="DF128" i="5" s="1"/>
  <c r="GA128" i="5" s="1"/>
  <c r="K120" i="4"/>
  <c r="AN81" i="5"/>
  <c r="DJ81" i="5" s="1"/>
  <c r="JB81" i="5" s="1"/>
  <c r="AN128" i="5"/>
  <c r="DJ128" i="5" s="1"/>
  <c r="JB128" i="5" s="1"/>
  <c r="AN108" i="5"/>
  <c r="DJ108" i="5" s="1"/>
  <c r="JB108" i="5" s="1"/>
  <c r="AN80" i="5"/>
  <c r="DJ80" i="5" s="1"/>
  <c r="JB80" i="5" s="1"/>
  <c r="N47" i="5"/>
  <c r="CJ47" i="5" s="1"/>
  <c r="IB47" i="5" s="1"/>
  <c r="AV61" i="5"/>
  <c r="DR61" i="5" s="1"/>
  <c r="JJ61" i="5" s="1"/>
  <c r="AG75" i="5"/>
  <c r="DC75" i="5" s="1"/>
  <c r="IU75" i="5" s="1"/>
  <c r="AN125" i="5"/>
  <c r="DJ125" i="5" s="1"/>
  <c r="JB125" i="5" s="1"/>
  <c r="AR106" i="5"/>
  <c r="DN106" i="5" s="1"/>
  <c r="GI106" i="5" s="1"/>
  <c r="AR108" i="5"/>
  <c r="DN108" i="5" s="1"/>
  <c r="JF108" i="5" s="1"/>
  <c r="X20" i="5"/>
  <c r="CT20" i="5" s="1"/>
  <c r="IL20" i="5" s="1"/>
  <c r="X50" i="5"/>
  <c r="CT50" i="5" s="1"/>
  <c r="IL50" i="5" s="1"/>
  <c r="AU81" i="5"/>
  <c r="DQ81" i="5" s="1"/>
  <c r="GL81" i="5" s="1"/>
  <c r="AV104" i="5"/>
  <c r="DR104" i="5" s="1"/>
  <c r="GM104" i="5" s="1"/>
  <c r="X54" i="5"/>
  <c r="CT54" i="5" s="1"/>
  <c r="IL54" i="5" s="1"/>
  <c r="P54" i="5"/>
  <c r="CL54" i="5" s="1"/>
  <c r="ID54" i="5" s="1"/>
  <c r="JC127" i="5"/>
  <c r="AR128" i="5"/>
  <c r="DN128" i="5" s="1"/>
  <c r="JF128" i="5" s="1"/>
  <c r="AW129" i="5"/>
  <c r="DS129" i="5" s="1"/>
  <c r="JK129" i="5" s="1"/>
  <c r="AX114" i="5"/>
  <c r="DT114" i="5" s="1"/>
  <c r="GO114" i="5" s="1"/>
  <c r="AN112" i="5"/>
  <c r="DJ112" i="5" s="1"/>
  <c r="JB112" i="5" s="1"/>
  <c r="Q46" i="5"/>
  <c r="CM46" i="5" s="1"/>
  <c r="FH46" i="5" s="1"/>
  <c r="AW29" i="5"/>
  <c r="DS29" i="5" s="1"/>
  <c r="GN29" i="5" s="1"/>
  <c r="AW59" i="5"/>
  <c r="DS59" i="5" s="1"/>
  <c r="JK59" i="5" s="1"/>
  <c r="AF61" i="5"/>
  <c r="DB61" i="5" s="1"/>
  <c r="IT61" i="5" s="1"/>
  <c r="AN75" i="5"/>
  <c r="DJ75" i="5" s="1"/>
  <c r="JB75" i="5" s="1"/>
  <c r="AG71" i="5"/>
  <c r="DC71" i="5" s="1"/>
  <c r="IU71" i="5" s="1"/>
  <c r="AW130" i="5"/>
  <c r="DS130" i="5" s="1"/>
  <c r="AR117" i="5"/>
  <c r="AX120" i="5"/>
  <c r="DT120" i="5" s="1"/>
  <c r="JL120" i="5" s="1"/>
  <c r="AX122" i="5"/>
  <c r="DT122" i="5" s="1"/>
  <c r="JL122" i="5" s="1"/>
  <c r="AV123" i="5"/>
  <c r="DR123" i="5" s="1"/>
  <c r="JJ123" i="5" s="1"/>
  <c r="AN78" i="5"/>
  <c r="DJ78" i="5" s="1"/>
  <c r="AI79" i="5"/>
  <c r="DE79" i="5" s="1"/>
  <c r="FZ79" i="5" s="1"/>
  <c r="AP20" i="5"/>
  <c r="DL20" i="5" s="1"/>
  <c r="JD20" i="5" s="1"/>
  <c r="AI20" i="5"/>
  <c r="DE20" i="5" s="1"/>
  <c r="IW20" i="5" s="1"/>
  <c r="AW60" i="5"/>
  <c r="DS60" i="5" s="1"/>
  <c r="JK60" i="5" s="1"/>
  <c r="AI65" i="5"/>
  <c r="DE65" i="5" s="1"/>
  <c r="AG66" i="5"/>
  <c r="DC66" i="5" s="1"/>
  <c r="IU66" i="5" s="1"/>
  <c r="AR80" i="5"/>
  <c r="DN80" i="5" s="1"/>
  <c r="JF80" i="5" s="1"/>
  <c r="JC129" i="5"/>
  <c r="AW83" i="5"/>
  <c r="DS83" i="5" s="1"/>
  <c r="JK83" i="5" s="1"/>
  <c r="AW110" i="5"/>
  <c r="DS110" i="5" s="1"/>
  <c r="GN110" i="5" s="1"/>
  <c r="AV105" i="5"/>
  <c r="DR105" i="5" s="1"/>
  <c r="GM105" i="5" s="1"/>
  <c r="AI125" i="5"/>
  <c r="DE125" i="5" s="1"/>
  <c r="FZ125" i="5" s="1"/>
  <c r="AX116" i="5"/>
  <c r="DT116" i="5" s="1"/>
  <c r="GO116" i="5" s="1"/>
  <c r="AP105" i="5"/>
  <c r="DL105" i="5" s="1"/>
  <c r="JD105" i="5" s="1"/>
  <c r="AG111" i="5"/>
  <c r="DC111" i="5" s="1"/>
  <c r="IU111" i="5" s="1"/>
  <c r="AI27" i="5"/>
  <c r="DE27" i="5" s="1"/>
  <c r="IW27" i="5" s="1"/>
  <c r="U18" i="5"/>
  <c r="CQ18" i="5" s="1"/>
  <c r="FL18" i="5" s="1"/>
  <c r="AG77" i="5"/>
  <c r="DC77" i="5" s="1"/>
  <c r="FX77" i="5" s="1"/>
  <c r="AF33" i="5"/>
  <c r="DB33" i="5" s="1"/>
  <c r="IT33" i="5" s="1"/>
  <c r="GF22" i="5"/>
  <c r="Q54" i="5"/>
  <c r="CM54" i="5" s="1"/>
  <c r="IE54" i="5" s="1"/>
  <c r="AF51" i="5"/>
  <c r="DB51" i="5" s="1"/>
  <c r="IT51" i="5" s="1"/>
  <c r="AR66" i="5"/>
  <c r="DN66" i="5" s="1"/>
  <c r="JF66" i="5" s="1"/>
  <c r="AN65" i="5"/>
  <c r="AV36" i="5"/>
  <c r="DR36" i="5" s="1"/>
  <c r="JJ36" i="5" s="1"/>
  <c r="Q67" i="5"/>
  <c r="CM67" i="5" s="1"/>
  <c r="IE67" i="5" s="1"/>
  <c r="AV72" i="5"/>
  <c r="DR72" i="5" s="1"/>
  <c r="JJ72" i="5" s="1"/>
  <c r="AU69" i="5"/>
  <c r="DQ69" i="5" s="1"/>
  <c r="JI69" i="5" s="1"/>
  <c r="IY130" i="5"/>
  <c r="AW92" i="5"/>
  <c r="DS92" i="5" s="1"/>
  <c r="GN92" i="5" s="1"/>
  <c r="AS129" i="5"/>
  <c r="DO129" i="5" s="1"/>
  <c r="GJ129" i="5" s="1"/>
  <c r="AR126" i="5"/>
  <c r="DN126" i="5" s="1"/>
  <c r="JF126" i="5" s="1"/>
  <c r="AV116" i="5"/>
  <c r="AM129" i="5"/>
  <c r="DI129" i="5" s="1"/>
  <c r="JA129" i="5" s="1"/>
  <c r="AX105" i="5"/>
  <c r="DT105" i="5" s="1"/>
  <c r="JL105" i="5" s="1"/>
  <c r="D4" i="55"/>
  <c r="E69" i="2"/>
  <c r="D4" i="59"/>
  <c r="D5" i="62"/>
  <c r="D4" i="60"/>
  <c r="AW48" i="5"/>
  <c r="DS48" i="5" s="1"/>
  <c r="JK48" i="5" s="1"/>
  <c r="AW47" i="5"/>
  <c r="DS47" i="5" s="1"/>
  <c r="JK47" i="5" s="1"/>
  <c r="AQ79" i="5"/>
  <c r="DM79" i="5" s="1"/>
  <c r="GH79" i="5" s="1"/>
  <c r="AJ81" i="5"/>
  <c r="DF81" i="5" s="1"/>
  <c r="GA81" i="5" s="1"/>
  <c r="Q19" i="5"/>
  <c r="CM19" i="5" s="1"/>
  <c r="AG80" i="5"/>
  <c r="DC80" i="5" s="1"/>
  <c r="IU80" i="5" s="1"/>
  <c r="AW45" i="5"/>
  <c r="DS45" i="5" s="1"/>
  <c r="Q17" i="5"/>
  <c r="CM17" i="5" s="1"/>
  <c r="FH17" i="5" s="1"/>
  <c r="AI13" i="5"/>
  <c r="DE13" i="5" s="1"/>
  <c r="FZ13" i="5" s="1"/>
  <c r="Q44" i="5"/>
  <c r="CM44" i="5" s="1"/>
  <c r="IE44" i="5" s="1"/>
  <c r="AI24" i="5"/>
  <c r="DE24" i="5" s="1"/>
  <c r="IW24" i="5" s="1"/>
  <c r="P46" i="5"/>
  <c r="CL46" i="5" s="1"/>
  <c r="ID46" i="5" s="1"/>
  <c r="AJ50" i="5"/>
  <c r="DF50" i="5" s="1"/>
  <c r="GA50" i="5" s="1"/>
  <c r="Q48" i="5"/>
  <c r="CM48" i="5" s="1"/>
  <c r="IE48" i="5" s="1"/>
  <c r="W46" i="5"/>
  <c r="CS46" i="5" s="1"/>
  <c r="IK46" i="5" s="1"/>
  <c r="T20" i="5"/>
  <c r="CP20" i="5" s="1"/>
  <c r="IH20" i="5" s="1"/>
  <c r="P51" i="5"/>
  <c r="CL51" i="5" s="1"/>
  <c r="ID51" i="5" s="1"/>
  <c r="AD52" i="5"/>
  <c r="CZ52" i="5" s="1"/>
  <c r="IR52" i="5" s="1"/>
  <c r="AI22" i="5"/>
  <c r="DE22" i="5" s="1"/>
  <c r="IW22" i="5" s="1"/>
  <c r="AB22" i="5"/>
  <c r="CX22" i="5" s="1"/>
  <c r="FS22" i="5" s="1"/>
  <c r="O48" i="5"/>
  <c r="CK48" i="5" s="1"/>
  <c r="IC48" i="5" s="1"/>
  <c r="AQ54" i="5"/>
  <c r="DM54" i="5" s="1"/>
  <c r="GH54" i="5" s="1"/>
  <c r="AA21" i="5"/>
  <c r="CW21" i="5" s="1"/>
  <c r="IO21" i="5" s="1"/>
  <c r="AI37" i="5"/>
  <c r="DE37" i="5" s="1"/>
  <c r="FZ37" i="5" s="1"/>
  <c r="AW39" i="5"/>
  <c r="DS39" i="5" s="1"/>
  <c r="JK39" i="5" s="1"/>
  <c r="AS56" i="5"/>
  <c r="DO56" i="5" s="1"/>
  <c r="JG56" i="5" s="1"/>
  <c r="N46" i="5"/>
  <c r="CJ46" i="5" s="1"/>
  <c r="IB46" i="5" s="1"/>
  <c r="AA60" i="5"/>
  <c r="CW60" i="5" s="1"/>
  <c r="IO60" i="5" s="1"/>
  <c r="AQ61" i="5"/>
  <c r="DM61" i="5" s="1"/>
  <c r="JE61" i="5" s="1"/>
  <c r="JC60" i="5"/>
  <c r="AQ65" i="5"/>
  <c r="DM65" i="5" s="1"/>
  <c r="JE65" i="5" s="1"/>
  <c r="AH66" i="5"/>
  <c r="DD66" i="5" s="1"/>
  <c r="IV66" i="5" s="1"/>
  <c r="AS66" i="5"/>
  <c r="DO66" i="5" s="1"/>
  <c r="GJ66" i="5" s="1"/>
  <c r="AF54" i="5"/>
  <c r="DB54" i="5" s="1"/>
  <c r="IT54" i="5" s="1"/>
  <c r="AR64" i="5"/>
  <c r="DN64" i="5" s="1"/>
  <c r="JF64" i="5" s="1"/>
  <c r="AS65" i="5"/>
  <c r="DO65" i="5" s="1"/>
  <c r="GJ65" i="5" s="1"/>
  <c r="AF74" i="5"/>
  <c r="DB74" i="5" s="1"/>
  <c r="IT74" i="5" s="1"/>
  <c r="AJ69" i="5"/>
  <c r="DF69" i="5" s="1"/>
  <c r="IX69" i="5" s="1"/>
  <c r="AD74" i="5"/>
  <c r="CZ74" i="5" s="1"/>
  <c r="IR74" i="5" s="1"/>
  <c r="AR22" i="5"/>
  <c r="DN22" i="5" s="1"/>
  <c r="JF22" i="5" s="1"/>
  <c r="AI69" i="5"/>
  <c r="DE69" i="5" s="1"/>
  <c r="FZ69" i="5" s="1"/>
  <c r="AJ74" i="5"/>
  <c r="DF74" i="5" s="1"/>
  <c r="IX74" i="5" s="1"/>
  <c r="AN70" i="5"/>
  <c r="DJ70" i="5" s="1"/>
  <c r="AT72" i="5"/>
  <c r="DP72" i="5" s="1"/>
  <c r="JH72" i="5" s="1"/>
  <c r="AJ72" i="5"/>
  <c r="DF72" i="5" s="1"/>
  <c r="GA72" i="5" s="1"/>
  <c r="AU68" i="5"/>
  <c r="DQ68" i="5" s="1"/>
  <c r="JI68" i="5" s="1"/>
  <c r="AE70" i="5"/>
  <c r="DA70" i="5" s="1"/>
  <c r="IS70" i="5" s="1"/>
  <c r="JC72" i="5"/>
  <c r="AR70" i="5"/>
  <c r="DN70" i="5" s="1"/>
  <c r="GI70" i="5" s="1"/>
  <c r="AJ70" i="5"/>
  <c r="DF70" i="5" s="1"/>
  <c r="IX70" i="5" s="1"/>
  <c r="AW70" i="5"/>
  <c r="DS70" i="5" s="1"/>
  <c r="JK70" i="5" s="1"/>
  <c r="AV126" i="5"/>
  <c r="AN126" i="5"/>
  <c r="DJ126" i="5" s="1"/>
  <c r="JB126" i="5" s="1"/>
  <c r="AS109" i="5"/>
  <c r="DO109" i="5" s="1"/>
  <c r="JG109" i="5" s="1"/>
  <c r="AS115" i="5"/>
  <c r="DO115" i="5" s="1"/>
  <c r="GJ115" i="5" s="1"/>
  <c r="AS107" i="5"/>
  <c r="DO107" i="5" s="1"/>
  <c r="JG107" i="5" s="1"/>
  <c r="AQ111" i="5"/>
  <c r="AQ129" i="5"/>
  <c r="DM129" i="5" s="1"/>
  <c r="JE129" i="5" s="1"/>
  <c r="AW107" i="5"/>
  <c r="DS107" i="5" s="1"/>
  <c r="JK107" i="5" s="1"/>
  <c r="AW127" i="5"/>
  <c r="DS127" i="5" s="1"/>
  <c r="JK127" i="5" s="1"/>
  <c r="AV107" i="5"/>
  <c r="DR107" i="5" s="1"/>
  <c r="JJ107" i="5" s="1"/>
  <c r="AR125" i="5"/>
  <c r="DN125" i="5" s="1"/>
  <c r="JF125" i="5" s="1"/>
  <c r="AT111" i="5"/>
  <c r="DP111" i="5" s="1"/>
  <c r="GK111" i="5" s="1"/>
  <c r="AV112" i="5"/>
  <c r="DR112" i="5" s="1"/>
  <c r="JJ112" i="5" s="1"/>
  <c r="AU104" i="5"/>
  <c r="DQ104" i="5" s="1"/>
  <c r="JI104" i="5" s="1"/>
  <c r="AN106" i="5"/>
  <c r="DJ106" i="5" s="1"/>
  <c r="GE106" i="5" s="1"/>
  <c r="AT123" i="5"/>
  <c r="DP123" i="5" s="1"/>
  <c r="JH123" i="5" s="1"/>
  <c r="AT115" i="5"/>
  <c r="DP115" i="5" s="1"/>
  <c r="GK115" i="5" s="1"/>
  <c r="AP111" i="5"/>
  <c r="DL111" i="5" s="1"/>
  <c r="AU114" i="5"/>
  <c r="DQ114" i="5" s="1"/>
  <c r="JI114" i="5" s="1"/>
  <c r="AN113" i="5"/>
  <c r="DJ113" i="5" s="1"/>
  <c r="JB113" i="5" s="1"/>
  <c r="AT129" i="5"/>
  <c r="DP129" i="5" s="1"/>
  <c r="JH129" i="5" s="1"/>
  <c r="AJ126" i="5"/>
  <c r="DF126" i="5" s="1"/>
  <c r="IX126" i="5" s="1"/>
  <c r="AM125" i="5"/>
  <c r="DI125" i="5" s="1"/>
  <c r="JA125" i="5" s="1"/>
  <c r="AI106" i="5"/>
  <c r="DE106" i="5" s="1"/>
  <c r="AX125" i="5"/>
  <c r="AM113" i="5"/>
  <c r="DI113" i="5" s="1"/>
  <c r="JA113" i="5" s="1"/>
  <c r="AP114" i="5"/>
  <c r="DL114" i="5" s="1"/>
  <c r="GG114" i="5" s="1"/>
  <c r="AN130" i="5"/>
  <c r="DJ130" i="5" s="1"/>
  <c r="JB130" i="5" s="1"/>
  <c r="K279" i="4"/>
  <c r="AN114" i="5"/>
  <c r="DJ114" i="5" s="1"/>
  <c r="JB114" i="5" s="1"/>
  <c r="AN79" i="5"/>
  <c r="DJ79" i="5" s="1"/>
  <c r="JB79" i="5" s="1"/>
  <c r="AR42" i="5"/>
  <c r="DN42" i="5" s="1"/>
  <c r="JF42" i="5" s="1"/>
  <c r="AR60" i="5"/>
  <c r="DN60" i="5" s="1"/>
  <c r="GI60" i="5" s="1"/>
  <c r="AR62" i="5"/>
  <c r="DN62" i="5" s="1"/>
  <c r="JF62" i="5" s="1"/>
  <c r="AU128" i="5"/>
  <c r="DQ128" i="5" s="1"/>
  <c r="JI128" i="5" s="1"/>
  <c r="AX118" i="5"/>
  <c r="DT118" i="5" s="1"/>
  <c r="JL118" i="5" s="1"/>
  <c r="AU108" i="5"/>
  <c r="DQ108" i="5" s="1"/>
  <c r="GL108" i="5" s="1"/>
  <c r="AI34" i="5"/>
  <c r="DE34" i="5" s="1"/>
  <c r="FZ34" i="5" s="1"/>
  <c r="GC54" i="5"/>
  <c r="AA20" i="5"/>
  <c r="CW20" i="5" s="1"/>
  <c r="N49" i="5"/>
  <c r="CJ49" i="5" s="1"/>
  <c r="FE49" i="5" s="1"/>
  <c r="N53" i="5"/>
  <c r="CJ53" i="5" s="1"/>
  <c r="IB53" i="5" s="1"/>
  <c r="AF62" i="5"/>
  <c r="DB62" i="5" s="1"/>
  <c r="FW62" i="5" s="1"/>
  <c r="AG69" i="5"/>
  <c r="DC69" i="5" s="1"/>
  <c r="FX69" i="5" s="1"/>
  <c r="AF68" i="5"/>
  <c r="DB68" i="5" s="1"/>
  <c r="IT68" i="5" s="1"/>
  <c r="AW89" i="5"/>
  <c r="DS89" i="5" s="1"/>
  <c r="JK89" i="5" s="1"/>
  <c r="AV106" i="5"/>
  <c r="DR106" i="5" s="1"/>
  <c r="JJ106" i="5" s="1"/>
  <c r="AR112" i="5"/>
  <c r="DN112" i="5" s="1"/>
  <c r="GI112" i="5" s="1"/>
  <c r="AX103" i="5"/>
  <c r="DT103" i="5" s="1"/>
  <c r="JL103" i="5" s="1"/>
  <c r="AI19" i="5"/>
  <c r="DE19" i="5" s="1"/>
  <c r="IW19" i="5" s="1"/>
  <c r="AF25" i="5"/>
  <c r="DB25" i="5" s="1"/>
  <c r="FW25" i="5" s="1"/>
  <c r="AN77" i="5"/>
  <c r="DJ77" i="5" s="1"/>
  <c r="JB77" i="5" s="1"/>
  <c r="AI77" i="5"/>
  <c r="DE77" i="5" s="1"/>
  <c r="IW77" i="5" s="1"/>
  <c r="Q29" i="5"/>
  <c r="CM29" i="5" s="1"/>
  <c r="IE29" i="5" s="1"/>
  <c r="AN22" i="5"/>
  <c r="DJ22" i="5" s="1"/>
  <c r="JB22" i="5" s="1"/>
  <c r="AP22" i="5"/>
  <c r="DL22" i="5" s="1"/>
  <c r="GG22" i="5" s="1"/>
  <c r="R46" i="5"/>
  <c r="CN46" i="5" s="1"/>
  <c r="IF46" i="5" s="1"/>
  <c r="AX75" i="5"/>
  <c r="DT75" i="5" s="1"/>
  <c r="JL75" i="5" s="1"/>
  <c r="AV108" i="5"/>
  <c r="DR108" i="5" s="1"/>
  <c r="AV111" i="5"/>
  <c r="DR111" i="5" s="1"/>
  <c r="GM111" i="5" s="1"/>
  <c r="AX99" i="5"/>
  <c r="DT99" i="5" s="1"/>
  <c r="JL99" i="5" s="1"/>
  <c r="AI33" i="5"/>
  <c r="DE33" i="5" s="1"/>
  <c r="FZ33" i="5" s="1"/>
  <c r="AA51" i="5"/>
  <c r="CW51" i="5" s="1"/>
  <c r="IO51" i="5" s="1"/>
  <c r="AN61" i="5"/>
  <c r="DJ61" i="5" s="1"/>
  <c r="GE61" i="5" s="1"/>
  <c r="FW136" i="5"/>
  <c r="AS72" i="5"/>
  <c r="DO72" i="5" s="1"/>
  <c r="JG72" i="5" s="1"/>
  <c r="AF71" i="5"/>
  <c r="DB71" i="5" s="1"/>
  <c r="FW71" i="5" s="1"/>
  <c r="AI74" i="5"/>
  <c r="DE74" i="5" s="1"/>
  <c r="IW74" i="5" s="1"/>
  <c r="AS104" i="5"/>
  <c r="DO104" i="5" s="1"/>
  <c r="JG104" i="5" s="1"/>
  <c r="AM103" i="5"/>
  <c r="DI103" i="5" s="1"/>
  <c r="JA103" i="5" s="1"/>
  <c r="AG112" i="5"/>
  <c r="DC112" i="5" s="1"/>
  <c r="IU112" i="5" s="1"/>
  <c r="AP110" i="5"/>
  <c r="DL110" i="5" s="1"/>
  <c r="JD110" i="5" s="1"/>
  <c r="AU116" i="5"/>
  <c r="L260" i="4"/>
  <c r="AW25" i="5"/>
  <c r="DS25" i="5" s="1"/>
  <c r="Z20" i="5"/>
  <c r="CV20" i="5" s="1"/>
  <c r="IN20" i="5" s="1"/>
  <c r="AW15" i="5"/>
  <c r="DS15" i="5" s="1"/>
  <c r="JK15" i="5" s="1"/>
  <c r="AB50" i="5"/>
  <c r="CX50" i="5" s="1"/>
  <c r="IP50" i="5" s="1"/>
  <c r="Q20" i="5"/>
  <c r="CM20" i="5" s="1"/>
  <c r="IE20" i="5" s="1"/>
  <c r="AG78" i="5"/>
  <c r="DC78" i="5" s="1"/>
  <c r="FX78" i="5" s="1"/>
  <c r="GF103" i="5"/>
  <c r="Q18" i="5"/>
  <c r="CM18" i="5" s="1"/>
  <c r="IE18" i="5" s="1"/>
  <c r="AG50" i="5"/>
  <c r="DC50" i="5" s="1"/>
  <c r="FX50" i="5" s="1"/>
  <c r="AF41" i="5"/>
  <c r="DB41" i="5" s="1"/>
  <c r="FW41" i="5" s="1"/>
  <c r="AW31" i="5"/>
  <c r="DS31" i="5" s="1"/>
  <c r="JK31" i="5" s="1"/>
  <c r="AM20" i="5"/>
  <c r="DI20" i="5" s="1"/>
  <c r="JA20" i="5" s="1"/>
  <c r="Q49" i="5"/>
  <c r="CM49" i="5" s="1"/>
  <c r="FH49" i="5" s="1"/>
  <c r="AF34" i="5"/>
  <c r="DB34" i="5" s="1"/>
  <c r="FW34" i="5" s="1"/>
  <c r="AN21" i="5"/>
  <c r="DJ21" i="5" s="1"/>
  <c r="JB21" i="5" s="1"/>
  <c r="AH52" i="5"/>
  <c r="DD52" i="5" s="1"/>
  <c r="FY52" i="5" s="1"/>
  <c r="AG52" i="5"/>
  <c r="DC52" i="5" s="1"/>
  <c r="IU52" i="5" s="1"/>
  <c r="Z22" i="5"/>
  <c r="CV22" i="5" s="1"/>
  <c r="IN22" i="5" s="1"/>
  <c r="O53" i="5"/>
  <c r="CK53" i="5" s="1"/>
  <c r="FF53" i="5" s="1"/>
  <c r="R50" i="5"/>
  <c r="CN50" i="5" s="1"/>
  <c r="IF50" i="5" s="1"/>
  <c r="AS55" i="5"/>
  <c r="DO55" i="5" s="1"/>
  <c r="GJ55" i="5" s="1"/>
  <c r="AF38" i="5"/>
  <c r="DB38" i="5" s="1"/>
  <c r="IT38" i="5" s="1"/>
  <c r="AS39" i="5"/>
  <c r="DO39" i="5" s="1"/>
  <c r="JG39" i="5" s="1"/>
  <c r="AG60" i="5"/>
  <c r="DC60" i="5" s="1"/>
  <c r="FX60" i="5" s="1"/>
  <c r="AG61" i="5"/>
  <c r="DC61" i="5" s="1"/>
  <c r="IU61" i="5" s="1"/>
  <c r="AB61" i="5"/>
  <c r="CX61" i="5" s="1"/>
  <c r="IP61" i="5" s="1"/>
  <c r="AS61" i="5"/>
  <c r="DO61" i="5" s="1"/>
  <c r="GJ61" i="5" s="1"/>
  <c r="AT61" i="5"/>
  <c r="DP61" i="5" s="1"/>
  <c r="JH61" i="5" s="1"/>
  <c r="AX65" i="5"/>
  <c r="DT65" i="5" s="1"/>
  <c r="JL65" i="5" s="1"/>
  <c r="AM65" i="5"/>
  <c r="DI65" i="5" s="1"/>
  <c r="GD65" i="5" s="1"/>
  <c r="AI64" i="5"/>
  <c r="DE64" i="5" s="1"/>
  <c r="FZ64" i="5" s="1"/>
  <c r="AF21" i="5"/>
  <c r="DB21" i="5" s="1"/>
  <c r="IT21" i="5" s="1"/>
  <c r="AG65" i="5"/>
  <c r="DC65" i="5" s="1"/>
  <c r="FX65" i="5" s="1"/>
  <c r="AW63" i="5"/>
  <c r="DS63" i="5" s="1"/>
  <c r="AF22" i="5"/>
  <c r="DB22" i="5" s="1"/>
  <c r="IT22" i="5" s="1"/>
  <c r="AM36" i="5"/>
  <c r="DI36" i="5" s="1"/>
  <c r="JA36" i="5" s="1"/>
  <c r="AQ36" i="5"/>
  <c r="DM36" i="5" s="1"/>
  <c r="GH36" i="5" s="1"/>
  <c r="AS81" i="5"/>
  <c r="DO81" i="5" s="1"/>
  <c r="JG81" i="5" s="1"/>
  <c r="AT71" i="5"/>
  <c r="DP71" i="5" s="1"/>
  <c r="GK71" i="5" s="1"/>
  <c r="AW69" i="5"/>
  <c r="DS69" i="5" s="1"/>
  <c r="GN69" i="5" s="1"/>
  <c r="R74" i="5"/>
  <c r="CN74" i="5" s="1"/>
  <c r="IF74" i="5" s="1"/>
  <c r="IZ69" i="5"/>
  <c r="X74" i="5"/>
  <c r="CT74" i="5" s="1"/>
  <c r="IL74" i="5" s="1"/>
  <c r="U51" i="5"/>
  <c r="CQ51" i="5" s="1"/>
  <c r="II51" i="5" s="1"/>
  <c r="AF72" i="5"/>
  <c r="DB72" i="5" s="1"/>
  <c r="FW72" i="5" s="1"/>
  <c r="AW75" i="5"/>
  <c r="DS75" i="5" s="1"/>
  <c r="GN75" i="5" s="1"/>
  <c r="AQ69" i="5"/>
  <c r="DM69" i="5" s="1"/>
  <c r="GH69" i="5" s="1"/>
  <c r="AN69" i="5"/>
  <c r="DJ69" i="5" s="1"/>
  <c r="GE69" i="5" s="1"/>
  <c r="AA71" i="5"/>
  <c r="CW71" i="5" s="1"/>
  <c r="FR71" i="5" s="1"/>
  <c r="AM71" i="5"/>
  <c r="DI71" i="5" s="1"/>
  <c r="GD71" i="5" s="1"/>
  <c r="AE66" i="5"/>
  <c r="DA66" i="5" s="1"/>
  <c r="IS66" i="5" s="1"/>
  <c r="AR71" i="5"/>
  <c r="DN71" i="5" s="1"/>
  <c r="JF71" i="5" s="1"/>
  <c r="AV75" i="5"/>
  <c r="DR75" i="5" s="1"/>
  <c r="JJ75" i="5" s="1"/>
  <c r="GB129" i="5"/>
  <c r="GC128" i="5"/>
  <c r="AS121" i="5"/>
  <c r="DO121" i="5" s="1"/>
  <c r="JG121" i="5" s="1"/>
  <c r="AU120" i="5"/>
  <c r="DQ120" i="5" s="1"/>
  <c r="JI120" i="5" s="1"/>
  <c r="AS126" i="5"/>
  <c r="AS111" i="5"/>
  <c r="DO111" i="5" s="1"/>
  <c r="JG111" i="5" s="1"/>
  <c r="AS118" i="5"/>
  <c r="DO118" i="5" s="1"/>
  <c r="GJ118" i="5" s="1"/>
  <c r="AQ108" i="5"/>
  <c r="DM108" i="5" s="1"/>
  <c r="GH108" i="5" s="1"/>
  <c r="AQ114" i="5"/>
  <c r="DM114" i="5" s="1"/>
  <c r="GH114" i="5" s="1"/>
  <c r="AQ117" i="5"/>
  <c r="DM117" i="5" s="1"/>
  <c r="JE117" i="5" s="1"/>
  <c r="AW106" i="5"/>
  <c r="DS106" i="5" s="1"/>
  <c r="JK106" i="5" s="1"/>
  <c r="AW119" i="5"/>
  <c r="DS119" i="5" s="1"/>
  <c r="JK119" i="5" s="1"/>
  <c r="AV121" i="5"/>
  <c r="DR121" i="5" s="1"/>
  <c r="GM121" i="5" s="1"/>
  <c r="AR115" i="5"/>
  <c r="AR105" i="5"/>
  <c r="DN105" i="5" s="1"/>
  <c r="JF105" i="5" s="1"/>
  <c r="AU118" i="5"/>
  <c r="DQ118" i="5" s="1"/>
  <c r="JI118" i="5" s="1"/>
  <c r="AT103" i="5"/>
  <c r="DP103" i="5" s="1"/>
  <c r="JH103" i="5" s="1"/>
  <c r="AT125" i="5"/>
  <c r="DP125" i="5" s="1"/>
  <c r="JH125" i="5" s="1"/>
  <c r="AU109" i="5"/>
  <c r="DQ109" i="5" s="1"/>
  <c r="JI109" i="5" s="1"/>
  <c r="AN129" i="5"/>
  <c r="DJ129" i="5" s="1"/>
  <c r="JB129" i="5" s="1"/>
  <c r="AV103" i="5"/>
  <c r="DR103" i="5" s="1"/>
  <c r="JJ103" i="5" s="1"/>
  <c r="AX126" i="5"/>
  <c r="DT126" i="5" s="1"/>
  <c r="JL126" i="5" s="1"/>
  <c r="AX119" i="5"/>
  <c r="DT119" i="5" s="1"/>
  <c r="GO119" i="5" s="1"/>
  <c r="AM109" i="5"/>
  <c r="DI109" i="5" s="1"/>
  <c r="JA109" i="5" s="1"/>
  <c r="AV100" i="5"/>
  <c r="DR100" i="5" s="1"/>
  <c r="AM106" i="5"/>
  <c r="DI106" i="5" s="1"/>
  <c r="JA106" i="5" s="1"/>
  <c r="AP103" i="5"/>
  <c r="DL103" i="5" s="1"/>
  <c r="JD103" i="5" s="1"/>
  <c r="AV118" i="5"/>
  <c r="DR118" i="5" s="1"/>
  <c r="JJ118" i="5" s="1"/>
  <c r="K280" i="4"/>
  <c r="AN66" i="5"/>
  <c r="DJ66" i="5" s="1"/>
  <c r="JB66" i="5" s="1"/>
  <c r="X49" i="5"/>
  <c r="CT49" i="5" s="1"/>
  <c r="FO49" i="5" s="1"/>
  <c r="AN115" i="5"/>
  <c r="DJ115" i="5" s="1"/>
  <c r="JB115" i="5" s="1"/>
  <c r="AR34" i="5"/>
  <c r="DN34" i="5" s="1"/>
  <c r="JF34" i="5" s="1"/>
  <c r="AG54" i="5"/>
  <c r="DC54" i="5" s="1"/>
  <c r="FX54" i="5" s="1"/>
  <c r="AU100" i="5"/>
  <c r="DQ100" i="5" s="1"/>
  <c r="AN110" i="5"/>
  <c r="DJ110" i="5" s="1"/>
  <c r="GE110" i="5" s="1"/>
  <c r="IZ49" i="5"/>
  <c r="AD20" i="5"/>
  <c r="CZ20" i="5" s="1"/>
  <c r="IR20" i="5" s="1"/>
  <c r="AG79" i="5"/>
  <c r="DC79" i="5" s="1"/>
  <c r="IU79" i="5" s="1"/>
  <c r="AD22" i="5"/>
  <c r="CZ22" i="5" s="1"/>
  <c r="IR22" i="5" s="1"/>
  <c r="AV60" i="5"/>
  <c r="DR60" i="5" s="1"/>
  <c r="AR21" i="5"/>
  <c r="DN21" i="5" s="1"/>
  <c r="GI21" i="5" s="1"/>
  <c r="N67" i="5"/>
  <c r="CJ67" i="5" s="1"/>
  <c r="IB67" i="5" s="1"/>
  <c r="AF31" i="5"/>
  <c r="DB31" i="5" s="1"/>
  <c r="FW31" i="5" s="1"/>
  <c r="AF29" i="5"/>
  <c r="DB29" i="5" s="1"/>
  <c r="FW29" i="5" s="1"/>
  <c r="AN20" i="5"/>
  <c r="DJ20" i="5" s="1"/>
  <c r="GE20" i="5" s="1"/>
  <c r="AA22" i="5"/>
  <c r="CW22" i="5" s="1"/>
  <c r="IO22" i="5" s="1"/>
  <c r="AI62" i="5"/>
  <c r="DE62" i="5" s="1"/>
  <c r="IW62" i="5" s="1"/>
  <c r="AN36" i="5"/>
  <c r="DJ36" i="5" s="1"/>
  <c r="GE36" i="5" s="1"/>
  <c r="AG70" i="5"/>
  <c r="DC70" i="5" s="1"/>
  <c r="FX70" i="5" s="1"/>
  <c r="AR110" i="5"/>
  <c r="DN110" i="5" s="1"/>
  <c r="GI110" i="5" s="1"/>
  <c r="AX110" i="5"/>
  <c r="DT110" i="5" s="1"/>
  <c r="GO110" i="5" s="1"/>
  <c r="O47" i="5"/>
  <c r="CK47" i="5" s="1"/>
  <c r="IC47" i="5" s="1"/>
  <c r="AR61" i="5"/>
  <c r="DN61" i="5" s="1"/>
  <c r="GI61" i="5" s="1"/>
  <c r="AW66" i="5"/>
  <c r="DS66" i="5" s="1"/>
  <c r="JK66" i="5" s="1"/>
  <c r="AU65" i="5"/>
  <c r="DQ65" i="5" s="1"/>
  <c r="DQ146" i="5" s="1"/>
  <c r="AR72" i="5"/>
  <c r="DN72" i="5" s="1"/>
  <c r="AP72" i="5"/>
  <c r="DL72" i="5" s="1"/>
  <c r="JD72" i="5" s="1"/>
  <c r="AP70" i="5"/>
  <c r="DL70" i="5" s="1"/>
  <c r="JD70" i="5" s="1"/>
  <c r="AF75" i="5"/>
  <c r="DB75" i="5" s="1"/>
  <c r="FW75" i="5" s="1"/>
  <c r="JC128" i="5"/>
  <c r="GC130" i="5"/>
  <c r="O51" i="5"/>
  <c r="CK51" i="5" s="1"/>
  <c r="IC51" i="5" s="1"/>
  <c r="AX112" i="5"/>
  <c r="DT112" i="5" s="1"/>
  <c r="JL112" i="5" s="1"/>
  <c r="AP115" i="5"/>
  <c r="AU106" i="5"/>
  <c r="DQ106" i="5" s="1"/>
  <c r="GL106" i="5" s="1"/>
  <c r="AN46" i="5"/>
  <c r="DJ46" i="5" s="1"/>
  <c r="GE46" i="5" s="1"/>
  <c r="X21" i="5"/>
  <c r="CT21" i="5" s="1"/>
  <c r="IL21" i="5" s="1"/>
  <c r="AI32" i="5"/>
  <c r="DE32" i="5" s="1"/>
  <c r="FZ32" i="5" s="1"/>
  <c r="X22" i="5"/>
  <c r="CT22" i="5" s="1"/>
  <c r="IL22" i="5" s="1"/>
  <c r="O50" i="5"/>
  <c r="CK50" i="5" s="1"/>
  <c r="FF50" i="5" s="1"/>
  <c r="AA49" i="5"/>
  <c r="CW49" i="5" s="1"/>
  <c r="IO49" i="5" s="1"/>
  <c r="AI39" i="5"/>
  <c r="DE39" i="5" s="1"/>
  <c r="IW39" i="5" s="1"/>
  <c r="AI56" i="5"/>
  <c r="DE56" i="5" s="1"/>
  <c r="IW56" i="5" s="1"/>
  <c r="AF56" i="5"/>
  <c r="DB56" i="5" s="1"/>
  <c r="FW56" i="5" s="1"/>
  <c r="AV113" i="5"/>
  <c r="DR113" i="5" s="1"/>
  <c r="JJ113" i="5" s="1"/>
  <c r="AN118" i="5"/>
  <c r="DJ118" i="5" s="1"/>
  <c r="JB118" i="5" s="1"/>
  <c r="AW100" i="5"/>
  <c r="DS100" i="5" s="1"/>
  <c r="JK100" i="5" s="1"/>
  <c r="AR116" i="5"/>
  <c r="DN116" i="5" s="1"/>
  <c r="JF116" i="5" s="1"/>
  <c r="AU99" i="5"/>
  <c r="DQ99" i="5" s="1"/>
  <c r="AX104" i="5"/>
  <c r="DT104" i="5" s="1"/>
  <c r="JL104" i="5" s="1"/>
  <c r="AX100" i="5"/>
  <c r="DT100" i="5" s="1"/>
  <c r="JL100" i="5" s="1"/>
  <c r="AM107" i="5"/>
  <c r="DI107" i="5" s="1"/>
  <c r="GD107" i="5" s="1"/>
  <c r="E5" i="60"/>
  <c r="E6" i="62"/>
  <c r="E5" i="55"/>
  <c r="AW16" i="5"/>
  <c r="DS16" i="5" s="1"/>
  <c r="GN16" i="5" s="1"/>
  <c r="AB46" i="5"/>
  <c r="CX46" i="5" s="1"/>
  <c r="IP46" i="5" s="1"/>
  <c r="AI78" i="5"/>
  <c r="DE78" i="5" s="1"/>
  <c r="FZ78" i="5" s="1"/>
  <c r="AX81" i="5"/>
  <c r="DT81" i="5" s="1"/>
  <c r="JL81" i="5" s="1"/>
  <c r="AD50" i="5"/>
  <c r="CZ50" i="5" s="1"/>
  <c r="IR50" i="5" s="1"/>
  <c r="AG21" i="5"/>
  <c r="DC21" i="5" s="1"/>
  <c r="FX21" i="5" s="1"/>
  <c r="AF28" i="5"/>
  <c r="DB28" i="5" s="1"/>
  <c r="IT28" i="5" s="1"/>
  <c r="AW13" i="5"/>
  <c r="DS13" i="5" s="1"/>
  <c r="GN13" i="5" s="1"/>
  <c r="AW24" i="5"/>
  <c r="DS24" i="5" s="1"/>
  <c r="GN24" i="5" s="1"/>
  <c r="X46" i="5"/>
  <c r="CT46" i="5" s="1"/>
  <c r="IL46" i="5" s="1"/>
  <c r="AI21" i="5"/>
  <c r="DE21" i="5" s="1"/>
  <c r="FZ21" i="5" s="1"/>
  <c r="AM81" i="5"/>
  <c r="DI81" i="5" s="1"/>
  <c r="JA81" i="5" s="1"/>
  <c r="Q41" i="5"/>
  <c r="CM41" i="5" s="1"/>
  <c r="IE41" i="5" s="1"/>
  <c r="W47" i="5"/>
  <c r="CS47" i="5" s="1"/>
  <c r="IK47" i="5" s="1"/>
  <c r="AB20" i="5"/>
  <c r="CX20" i="5" s="1"/>
  <c r="IP20" i="5" s="1"/>
  <c r="AW78" i="5"/>
  <c r="DS78" i="5" s="1"/>
  <c r="JK78" i="5" s="1"/>
  <c r="AC51" i="5"/>
  <c r="CY51" i="5" s="1"/>
  <c r="FT51" i="5" s="1"/>
  <c r="Z51" i="5"/>
  <c r="CV51" i="5" s="1"/>
  <c r="IN51" i="5" s="1"/>
  <c r="AN52" i="5"/>
  <c r="DJ52" i="5" s="1"/>
  <c r="JB52" i="5" s="1"/>
  <c r="AW22" i="5"/>
  <c r="DS22" i="5" s="1"/>
  <c r="JK22" i="5" s="1"/>
  <c r="O46" i="5"/>
  <c r="CK46" i="5" s="1"/>
  <c r="IC46" i="5" s="1"/>
  <c r="AA50" i="5"/>
  <c r="CW50" i="5" s="1"/>
  <c r="IO50" i="5" s="1"/>
  <c r="R51" i="5"/>
  <c r="CN51" i="5" s="1"/>
  <c r="IF51" i="5" s="1"/>
  <c r="AF37" i="5"/>
  <c r="DB37" i="5" s="1"/>
  <c r="FW37" i="5" s="1"/>
  <c r="R20" i="5"/>
  <c r="CN20" i="5" s="1"/>
  <c r="IF20" i="5" s="1"/>
  <c r="AI58" i="5"/>
  <c r="DE58" i="5" s="1"/>
  <c r="IW58" i="5" s="1"/>
  <c r="AW57" i="5"/>
  <c r="DS57" i="5" s="1"/>
  <c r="AS80" i="5"/>
  <c r="DO80" i="5" s="1"/>
  <c r="JG80" i="5" s="1"/>
  <c r="AD60" i="5"/>
  <c r="CZ60" i="5" s="1"/>
  <c r="IR60" i="5" s="1"/>
  <c r="AD61" i="5"/>
  <c r="CZ61" i="5" s="1"/>
  <c r="IR61" i="5" s="1"/>
  <c r="AN60" i="5"/>
  <c r="DJ60" i="5" s="1"/>
  <c r="JB60" i="5" s="1"/>
  <c r="AQ60" i="5"/>
  <c r="DM60" i="5" s="1"/>
  <c r="GH60" i="5" s="1"/>
  <c r="IZ60" i="5"/>
  <c r="GC61" i="5"/>
  <c r="AR63" i="5"/>
  <c r="DN63" i="5" s="1"/>
  <c r="JF63" i="5" s="1"/>
  <c r="AF66" i="5"/>
  <c r="DB66" i="5" s="1"/>
  <c r="IT66" i="5" s="1"/>
  <c r="AF50" i="5"/>
  <c r="DB50" i="5" s="1"/>
  <c r="IT50" i="5" s="1"/>
  <c r="AF36" i="5"/>
  <c r="DB36" i="5" s="1"/>
  <c r="IT36" i="5" s="1"/>
  <c r="AW36" i="5"/>
  <c r="DS36" i="5" s="1"/>
  <c r="GN36" i="5" s="1"/>
  <c r="AE69" i="5"/>
  <c r="DA69" i="5" s="1"/>
  <c r="FV69" i="5" s="1"/>
  <c r="AM75" i="5"/>
  <c r="DI75" i="5" s="1"/>
  <c r="JA75" i="5" s="1"/>
  <c r="AQ72" i="5"/>
  <c r="DM72" i="5" s="1"/>
  <c r="JE72" i="5" s="1"/>
  <c r="AT70" i="5"/>
  <c r="DP70" i="5" s="1"/>
  <c r="GK70" i="5" s="1"/>
  <c r="AX70" i="5"/>
  <c r="DT70" i="5" s="1"/>
  <c r="GO70" i="5" s="1"/>
  <c r="AN74" i="5"/>
  <c r="DJ74" i="5" s="1"/>
  <c r="GE74" i="5" s="1"/>
  <c r="GF69" i="5"/>
  <c r="AE71" i="5"/>
  <c r="DA71" i="5" s="1"/>
  <c r="FV71" i="5" s="1"/>
  <c r="AM72" i="5"/>
  <c r="DI72" i="5" s="1"/>
  <c r="GD72" i="5" s="1"/>
  <c r="AR74" i="5"/>
  <c r="DN74" i="5" s="1"/>
  <c r="JF74" i="5" s="1"/>
  <c r="AE74" i="5"/>
  <c r="DA74" i="5" s="1"/>
  <c r="IS74" i="5" s="1"/>
  <c r="AN72" i="5"/>
  <c r="DJ72" i="5" s="1"/>
  <c r="GE72" i="5" s="1"/>
  <c r="AU75" i="5"/>
  <c r="DQ75" i="5" s="1"/>
  <c r="JI75" i="5" s="1"/>
  <c r="AU70" i="5"/>
  <c r="DQ70" i="5" s="1"/>
  <c r="JI70" i="5" s="1"/>
  <c r="AG74" i="5"/>
  <c r="DC74" i="5" s="1"/>
  <c r="IU74" i="5" s="1"/>
  <c r="Z71" i="5"/>
  <c r="CV71" i="5" s="1"/>
  <c r="IN71" i="5" s="1"/>
  <c r="AS70" i="5"/>
  <c r="DO70" i="5" s="1"/>
  <c r="JG70" i="5" s="1"/>
  <c r="GC127" i="5"/>
  <c r="AI88" i="5"/>
  <c r="DE88" i="5" s="1"/>
  <c r="IW88" i="5" s="1"/>
  <c r="AW93" i="5"/>
  <c r="DS93" i="5" s="1"/>
  <c r="GN93" i="5" s="1"/>
  <c r="AU111" i="5"/>
  <c r="DQ111" i="5" s="1"/>
  <c r="JI111" i="5" s="1"/>
  <c r="AS105" i="5"/>
  <c r="DO105" i="5" s="1"/>
  <c r="JG105" i="5" s="1"/>
  <c r="AS108" i="5"/>
  <c r="DO108" i="5" s="1"/>
  <c r="AQ110" i="5"/>
  <c r="DM110" i="5" s="1"/>
  <c r="JE110" i="5" s="1"/>
  <c r="AW122" i="5"/>
  <c r="DS122" i="5" s="1"/>
  <c r="GN122" i="5" s="1"/>
  <c r="AW115" i="5"/>
  <c r="DS115" i="5" s="1"/>
  <c r="GN115" i="5" s="1"/>
  <c r="AR130" i="5"/>
  <c r="DN130" i="5" s="1"/>
  <c r="JF130" i="5" s="1"/>
  <c r="AM130" i="5"/>
  <c r="DI130" i="5" s="1"/>
  <c r="JA130" i="5" s="1"/>
  <c r="AR111" i="5"/>
  <c r="DN111" i="5" s="1"/>
  <c r="JF111" i="5" s="1"/>
  <c r="AU126" i="5"/>
  <c r="DQ126" i="5" s="1"/>
  <c r="GL126" i="5" s="1"/>
  <c r="AT112" i="5"/>
  <c r="DP112" i="5" s="1"/>
  <c r="JH112" i="5" s="1"/>
  <c r="AT109" i="5"/>
  <c r="DP109" i="5" s="1"/>
  <c r="JH109" i="5" s="1"/>
  <c r="AW121" i="5"/>
  <c r="DS121" i="5" s="1"/>
  <c r="JK121" i="5" s="1"/>
  <c r="AU123" i="5"/>
  <c r="DQ123" i="5" s="1"/>
  <c r="JI123" i="5" s="1"/>
  <c r="AR104" i="5"/>
  <c r="DN104" i="5" s="1"/>
  <c r="JF104" i="5" s="1"/>
  <c r="AV110" i="5"/>
  <c r="AU107" i="5"/>
  <c r="DQ107" i="5" s="1"/>
  <c r="GL107" i="5" s="1"/>
  <c r="AN103" i="5"/>
  <c r="DJ103" i="5" s="1"/>
  <c r="JB103" i="5" s="1"/>
  <c r="AX129" i="5"/>
  <c r="DT129" i="5" s="1"/>
  <c r="JL129" i="5" s="1"/>
  <c r="AX123" i="5"/>
  <c r="DT123" i="5" s="1"/>
  <c r="JL123" i="5" s="1"/>
  <c r="AV129" i="5"/>
  <c r="DR129" i="5" s="1"/>
  <c r="JJ129" i="5" s="1"/>
  <c r="AM115" i="5"/>
  <c r="DI115" i="5" s="1"/>
  <c r="JA115" i="5" s="1"/>
  <c r="AS114" i="5"/>
  <c r="DO114" i="5" s="1"/>
  <c r="GJ114" i="5" s="1"/>
  <c r="AV122" i="5"/>
  <c r="DR122" i="5" s="1"/>
  <c r="JJ122" i="5" s="1"/>
  <c r="AP106" i="5"/>
  <c r="AU113" i="5"/>
  <c r="DQ113" i="5" s="1"/>
  <c r="GL113" i="5" s="1"/>
  <c r="AJ112" i="5"/>
  <c r="DF112" i="5" s="1"/>
  <c r="GA112" i="5" s="1"/>
  <c r="AM105" i="5"/>
  <c r="AQ109" i="5"/>
  <c r="K94" i="4"/>
  <c r="R47" i="5"/>
  <c r="CN47" i="5" s="1"/>
  <c r="IF47" i="5" s="1"/>
  <c r="AN127" i="5"/>
  <c r="DJ127" i="5" s="1"/>
  <c r="JB127" i="5" s="1"/>
  <c r="AN117" i="5"/>
  <c r="DJ117" i="5" s="1"/>
  <c r="GE117" i="5" s="1"/>
  <c r="AN50" i="5"/>
  <c r="DJ50" i="5" s="1"/>
  <c r="AV99" i="5"/>
  <c r="DR99" i="5" s="1"/>
  <c r="JJ99" i="5" s="1"/>
  <c r="AG51" i="5"/>
  <c r="DC51" i="5" s="1"/>
  <c r="IU51" i="5" s="1"/>
  <c r="P53" i="5"/>
  <c r="CL53" i="5" s="1"/>
  <c r="FG53" i="5" s="1"/>
  <c r="AR107" i="5"/>
  <c r="DN107" i="5" s="1"/>
  <c r="JF107" i="5" s="1"/>
  <c r="AN111" i="5"/>
  <c r="DJ111" i="5" s="1"/>
  <c r="JB111" i="5" s="1"/>
  <c r="AX61" i="5"/>
  <c r="DT61" i="5" s="1"/>
  <c r="JL61" i="5" s="1"/>
  <c r="AR79" i="5"/>
  <c r="DN79" i="5" s="1"/>
  <c r="JF79" i="5" s="1"/>
  <c r="AN71" i="5"/>
  <c r="DJ71" i="5" s="1"/>
  <c r="JB71" i="5" s="1"/>
  <c r="AR114" i="5"/>
  <c r="DN114" i="5" s="1"/>
  <c r="JF114" i="5" s="1"/>
  <c r="AV119" i="5"/>
  <c r="DR119" i="5" s="1"/>
  <c r="JJ119" i="5" s="1"/>
  <c r="AR29" i="5"/>
  <c r="DN29" i="5" s="1"/>
  <c r="JF29" i="5" s="1"/>
  <c r="Q15" i="5"/>
  <c r="CM15" i="5" s="1"/>
  <c r="IE15" i="5" s="1"/>
  <c r="AG22" i="5"/>
  <c r="DC22" i="5" s="1"/>
  <c r="IU22" i="5" s="1"/>
  <c r="R54" i="5"/>
  <c r="CN54" i="5" s="1"/>
  <c r="IF54" i="5" s="1"/>
  <c r="AW55" i="5"/>
  <c r="DS55" i="5" s="1"/>
  <c r="GN55" i="5" s="1"/>
  <c r="AI60" i="5"/>
  <c r="DE60" i="5" s="1"/>
  <c r="IW60" i="5" s="1"/>
  <c r="AX36" i="5"/>
  <c r="DT36" i="5" s="1"/>
  <c r="JL36" i="5" s="1"/>
  <c r="AF70" i="5"/>
  <c r="DB70" i="5" s="1"/>
  <c r="AW125" i="5"/>
  <c r="DS125" i="5" s="1"/>
  <c r="JK125" i="5" s="1"/>
  <c r="AV128" i="5"/>
  <c r="DR128" i="5" s="1"/>
  <c r="GM128" i="5" s="1"/>
  <c r="AI126" i="5"/>
  <c r="DE126" i="5" s="1"/>
  <c r="FZ126" i="5" s="1"/>
  <c r="U17" i="5"/>
  <c r="CQ17" i="5" s="1"/>
  <c r="II17" i="5" s="1"/>
  <c r="Q45" i="5"/>
  <c r="CM45" i="5" s="1"/>
  <c r="IE45" i="5" s="1"/>
  <c r="AW23" i="5"/>
  <c r="DS23" i="5" s="1"/>
  <c r="JK23" i="5" s="1"/>
  <c r="R48" i="5"/>
  <c r="CN48" i="5" s="1"/>
  <c r="IF48" i="5" s="1"/>
  <c r="AF39" i="5"/>
  <c r="DB39" i="5" s="1"/>
  <c r="IT39" i="5" s="1"/>
  <c r="AX60" i="5"/>
  <c r="DT60" i="5" s="1"/>
  <c r="GO60" i="5" s="1"/>
  <c r="AW61" i="5"/>
  <c r="DS61" i="5" s="1"/>
  <c r="GN61" i="5" s="1"/>
  <c r="AV66" i="5"/>
  <c r="DR66" i="5" s="1"/>
  <c r="AF67" i="5"/>
  <c r="DB67" i="5" s="1"/>
  <c r="IT67" i="5" s="1"/>
  <c r="AX71" i="5"/>
  <c r="DT71" i="5" s="1"/>
  <c r="JL71" i="5" s="1"/>
  <c r="AP71" i="5"/>
  <c r="DL71" i="5" s="1"/>
  <c r="GG71" i="5" s="1"/>
  <c r="GF70" i="5"/>
  <c r="GB128" i="5"/>
  <c r="AW123" i="5"/>
  <c r="DS123" i="5" s="1"/>
  <c r="AX107" i="5"/>
  <c r="DT107" i="5" s="1"/>
  <c r="GO107" i="5" s="1"/>
  <c r="AR103" i="5"/>
  <c r="DN103" i="5" s="1"/>
  <c r="JF103" i="5" s="1"/>
  <c r="AW50" i="5"/>
  <c r="DS50" i="5" s="1"/>
  <c r="JK50" i="5" s="1"/>
  <c r="P50" i="5"/>
  <c r="CL50" i="5" s="1"/>
  <c r="ID50" i="5" s="1"/>
  <c r="Q27" i="5"/>
  <c r="CM27" i="5" s="1"/>
  <c r="IE27" i="5" s="1"/>
  <c r="AW58" i="5"/>
  <c r="DS58" i="5" s="1"/>
  <c r="GN58" i="5" s="1"/>
  <c r="AR35" i="5"/>
  <c r="DN35" i="5" s="1"/>
  <c r="JF35" i="5" s="1"/>
  <c r="AI59" i="5"/>
  <c r="DE59" i="5" s="1"/>
  <c r="IW59" i="5" s="1"/>
  <c r="AP60" i="5"/>
  <c r="DL60" i="5" s="1"/>
  <c r="GG60" i="5" s="1"/>
  <c r="AF64" i="5"/>
  <c r="DB64" i="5" s="1"/>
  <c r="FW64" i="5" s="1"/>
  <c r="AR36" i="5"/>
  <c r="DN36" i="5" s="1"/>
  <c r="JF36" i="5" s="1"/>
  <c r="AI70" i="5"/>
  <c r="DE70" i="5" s="1"/>
  <c r="IW70" i="5" s="1"/>
  <c r="AR78" i="5"/>
  <c r="DN78" i="5" s="1"/>
  <c r="JF78" i="5" s="1"/>
  <c r="AU71" i="5"/>
  <c r="DQ71" i="5" s="1"/>
  <c r="GL71" i="5" s="1"/>
  <c r="AV68" i="5"/>
  <c r="DR68" i="5" s="1"/>
  <c r="JJ68" i="5" s="1"/>
  <c r="U20" i="5"/>
  <c r="CQ20" i="5" s="1"/>
  <c r="II20" i="5" s="1"/>
  <c r="AW96" i="5"/>
  <c r="DS96" i="5" s="1"/>
  <c r="GN96" i="5" s="1"/>
  <c r="AS110" i="5"/>
  <c r="DO110" i="5" s="1"/>
  <c r="JG110" i="5" s="1"/>
  <c r="AP118" i="5"/>
  <c r="AR129" i="5"/>
  <c r="DN129" i="5" s="1"/>
  <c r="GI129" i="5" s="1"/>
  <c r="DD101" i="5"/>
  <c r="IV101" i="5" s="1"/>
  <c r="AF32" i="5"/>
  <c r="DB32" i="5" s="1"/>
  <c r="IT32" i="5" s="1"/>
  <c r="AW81" i="5"/>
  <c r="DS81" i="5" s="1"/>
  <c r="JK81" i="5" s="1"/>
  <c r="AI80" i="5"/>
  <c r="DE80" i="5" s="1"/>
  <c r="IW80" i="5" s="1"/>
  <c r="AF24" i="5"/>
  <c r="DB24" i="5" s="1"/>
  <c r="FW24" i="5" s="1"/>
  <c r="W20" i="5"/>
  <c r="CS20" i="5" s="1"/>
  <c r="IK20" i="5" s="1"/>
  <c r="AV81" i="5"/>
  <c r="DR81" i="5" s="1"/>
  <c r="JJ81" i="5" s="1"/>
  <c r="AS25" i="5"/>
  <c r="DO25" i="5" s="1"/>
  <c r="JG25" i="5" s="1"/>
  <c r="AB51" i="5"/>
  <c r="CX51" i="5" s="1"/>
  <c r="IP51" i="5" s="1"/>
  <c r="AB52" i="5"/>
  <c r="CX52" i="5" s="1"/>
  <c r="FS52" i="5" s="1"/>
  <c r="AQ22" i="5"/>
  <c r="DM22" i="5" s="1"/>
  <c r="JE22" i="5" s="1"/>
  <c r="T52" i="5"/>
  <c r="CP52" i="5" s="1"/>
  <c r="IH52" i="5" s="1"/>
  <c r="R49" i="5"/>
  <c r="CN49" i="5" s="1"/>
  <c r="IF49" i="5" s="1"/>
  <c r="N48" i="5"/>
  <c r="CJ48" i="5" s="1"/>
  <c r="IB48" i="5" s="1"/>
  <c r="AF57" i="5"/>
  <c r="DB57" i="5" s="1"/>
  <c r="FW57" i="5" s="1"/>
  <c r="N51" i="5"/>
  <c r="CJ51" i="5" s="1"/>
  <c r="IB51" i="5" s="1"/>
  <c r="AH60" i="5"/>
  <c r="DD60" i="5" s="1"/>
  <c r="FY60" i="5" s="1"/>
  <c r="AH61" i="5"/>
  <c r="DD61" i="5" s="1"/>
  <c r="IV61" i="5" s="1"/>
  <c r="AU61" i="5"/>
  <c r="DQ61" i="5" s="1"/>
  <c r="JI61" i="5" s="1"/>
  <c r="AT60" i="5"/>
  <c r="DP60" i="5" s="1"/>
  <c r="JH60" i="5" s="1"/>
  <c r="AS63" i="5"/>
  <c r="DO63" i="5" s="1"/>
  <c r="JG63" i="5" s="1"/>
  <c r="AP65" i="5"/>
  <c r="DL65" i="5" s="1"/>
  <c r="AW65" i="5"/>
  <c r="DS65" i="5" s="1"/>
  <c r="AF20" i="5"/>
  <c r="DB20" i="5" s="1"/>
  <c r="IT20" i="5" s="1"/>
  <c r="AH65" i="5"/>
  <c r="DD65" i="5" s="1"/>
  <c r="AF63" i="5"/>
  <c r="DB63" i="5" s="1"/>
  <c r="FW63" i="5" s="1"/>
  <c r="AI36" i="5"/>
  <c r="DE36" i="5" s="1"/>
  <c r="IW36" i="5" s="1"/>
  <c r="AA72" i="5"/>
  <c r="CW72" i="5" s="1"/>
  <c r="IO72" i="5" s="1"/>
  <c r="AG72" i="5"/>
  <c r="DC72" i="5" s="1"/>
  <c r="IU72" i="5" s="1"/>
  <c r="U50" i="5"/>
  <c r="CQ50" i="5" s="1"/>
  <c r="II50" i="5" s="1"/>
  <c r="AV71" i="5"/>
  <c r="DR71" i="5" s="1"/>
  <c r="JJ71" i="5" s="1"/>
  <c r="AA74" i="5"/>
  <c r="CW74" i="5" s="1"/>
  <c r="IO74" i="5" s="1"/>
  <c r="AC72" i="5"/>
  <c r="CY72" i="5" s="1"/>
  <c r="IQ72" i="5" s="1"/>
  <c r="AR81" i="5"/>
  <c r="DN81" i="5" s="1"/>
  <c r="JF81" i="5" s="1"/>
  <c r="AW98" i="5"/>
  <c r="DS98" i="5" s="1"/>
  <c r="GN98" i="5" s="1"/>
  <c r="AU115" i="5"/>
  <c r="DQ115" i="5" s="1"/>
  <c r="GL115" i="5" s="1"/>
  <c r="AS122" i="5"/>
  <c r="DO122" i="5" s="1"/>
  <c r="GJ122" i="5" s="1"/>
  <c r="AQ112" i="5"/>
  <c r="DM112" i="5" s="1"/>
  <c r="GH112" i="5" s="1"/>
  <c r="AQ125" i="5"/>
  <c r="DM125" i="5" s="1"/>
  <c r="JE125" i="5" s="1"/>
  <c r="AQ81" i="5"/>
  <c r="DM81" i="5" s="1"/>
  <c r="JE81" i="5" s="1"/>
  <c r="AW99" i="5"/>
  <c r="DS99" i="5" s="1"/>
  <c r="JK99" i="5" s="1"/>
  <c r="AV109" i="5"/>
  <c r="DR109" i="5" s="1"/>
  <c r="JJ109" i="5" s="1"/>
  <c r="AN107" i="5"/>
  <c r="DJ107" i="5" s="1"/>
  <c r="JB107" i="5" s="1"/>
  <c r="AR113" i="5"/>
  <c r="DN113" i="5" s="1"/>
  <c r="JF113" i="5" s="1"/>
  <c r="AJ127" i="5"/>
  <c r="DF127" i="5" s="1"/>
  <c r="IX127" i="5" s="1"/>
  <c r="AP107" i="5"/>
  <c r="DL107" i="5" s="1"/>
  <c r="GG107" i="5" s="1"/>
  <c r="AU129" i="5"/>
  <c r="DQ129" i="5" s="1"/>
  <c r="GL129" i="5" s="1"/>
  <c r="AN116" i="5"/>
  <c r="DJ116" i="5" s="1"/>
  <c r="JB116" i="5" s="1"/>
  <c r="AT106" i="5"/>
  <c r="DP106" i="5" s="1"/>
  <c r="JH106" i="5" s="1"/>
  <c r="AT107" i="5"/>
  <c r="DP107" i="5" s="1"/>
  <c r="JH107" i="5" s="1"/>
  <c r="AV127" i="5"/>
  <c r="DR127" i="5" s="1"/>
  <c r="JJ127" i="5" s="1"/>
  <c r="AX121" i="5"/>
  <c r="DT121" i="5" s="1"/>
  <c r="GO121" i="5" s="1"/>
  <c r="AV125" i="5"/>
  <c r="DR125" i="5" s="1"/>
  <c r="JJ125" i="5" s="1"/>
  <c r="AN105" i="5"/>
  <c r="DJ105" i="5" s="1"/>
  <c r="JB105" i="5" s="1"/>
  <c r="AV117" i="5"/>
  <c r="DR117" i="5" s="1"/>
  <c r="JJ117" i="5" s="1"/>
  <c r="AN109" i="5"/>
  <c r="DJ109" i="5" s="1"/>
  <c r="JB109" i="5" s="1"/>
  <c r="AV120" i="5"/>
  <c r="DR120" i="5" s="1"/>
  <c r="GM120" i="5" s="1"/>
  <c r="AT122" i="5"/>
  <c r="DP122" i="5" s="1"/>
  <c r="JH122" i="5" s="1"/>
  <c r="E74" i="2"/>
  <c r="E80" i="2"/>
  <c r="D11" i="54" s="1"/>
  <c r="E83" i="2"/>
  <c r="D14" i="54" s="1"/>
  <c r="E81" i="2"/>
  <c r="D12" i="54" s="1"/>
  <c r="E79" i="2"/>
  <c r="D10" i="54" s="1"/>
  <c r="E77" i="2"/>
  <c r="E75" i="2"/>
  <c r="E78" i="2"/>
  <c r="E76" i="2"/>
  <c r="E84" i="2"/>
  <c r="E82" i="2"/>
  <c r="D13" i="54" s="1"/>
  <c r="C265" i="15"/>
  <c r="C268" i="15"/>
  <c r="C58" i="15"/>
  <c r="C267" i="15"/>
  <c r="C264" i="15"/>
  <c r="C271" i="15"/>
  <c r="B44" i="3"/>
  <c r="FE108" i="5"/>
  <c r="GF39" i="5"/>
  <c r="Q16" i="5"/>
  <c r="CM16" i="5" s="1"/>
  <c r="IE16" i="5" s="1"/>
  <c r="AW43" i="5"/>
  <c r="DS43" i="5" s="1"/>
  <c r="JK43" i="5" s="1"/>
  <c r="AW53" i="5"/>
  <c r="DS53" i="5" s="1"/>
  <c r="JK53" i="5" s="1"/>
  <c r="AW85" i="5"/>
  <c r="DS85" i="5" s="1"/>
  <c r="JK85" i="5" s="1"/>
  <c r="AW54" i="5"/>
  <c r="DS54" i="5" s="1"/>
  <c r="JK54" i="5" s="1"/>
  <c r="AW19" i="5"/>
  <c r="DS19" i="5" s="1"/>
  <c r="JK19" i="5" s="1"/>
  <c r="AN82" i="5"/>
  <c r="DJ82" i="5" s="1"/>
  <c r="JB82" i="5" s="1"/>
  <c r="AW37" i="5"/>
  <c r="DS37" i="5" s="1"/>
  <c r="GN37" i="5" s="1"/>
  <c r="Q43" i="5"/>
  <c r="CM43" i="5" s="1"/>
  <c r="IE43" i="5" s="1"/>
  <c r="AS48" i="5"/>
  <c r="DO48" i="5" s="1"/>
  <c r="GJ48" i="5" s="1"/>
  <c r="JC88" i="5"/>
  <c r="AE53" i="5"/>
  <c r="DA53" i="5" s="1"/>
  <c r="FV53" i="5" s="1"/>
  <c r="AS20" i="5"/>
  <c r="DO20" i="5" s="1"/>
  <c r="JG20" i="5" s="1"/>
  <c r="S82" i="5"/>
  <c r="CO82" i="5" s="1"/>
  <c r="FJ82" i="5" s="1"/>
  <c r="O82" i="5"/>
  <c r="CK82" i="5" s="1"/>
  <c r="IC82" i="5" s="1"/>
  <c r="GF119" i="5"/>
  <c r="AW20" i="5"/>
  <c r="DS20" i="5" s="1"/>
  <c r="JK20" i="5" s="1"/>
  <c r="AC82" i="5"/>
  <c r="CY82" i="5" s="1"/>
  <c r="AW26" i="5"/>
  <c r="DS26" i="5" s="1"/>
  <c r="JK26" i="5" s="1"/>
  <c r="AW51" i="5"/>
  <c r="DS51" i="5" s="1"/>
  <c r="GN51" i="5" s="1"/>
  <c r="GF86" i="5"/>
  <c r="AI46" i="5"/>
  <c r="DE46" i="5" s="1"/>
  <c r="FZ46" i="5" s="1"/>
  <c r="AI42" i="5"/>
  <c r="DE42" i="5" s="1"/>
  <c r="FZ42" i="5" s="1"/>
  <c r="AW41" i="5"/>
  <c r="DS41" i="5" s="1"/>
  <c r="JK41" i="5" s="1"/>
  <c r="AF17" i="5"/>
  <c r="DB17" i="5" s="1"/>
  <c r="FW17" i="5" s="1"/>
  <c r="AW17" i="5"/>
  <c r="DS17" i="5" s="1"/>
  <c r="GN17" i="5" s="1"/>
  <c r="AF48" i="5"/>
  <c r="DB48" i="5" s="1"/>
  <c r="FW48" i="5" s="1"/>
  <c r="IZ86" i="5"/>
  <c r="AW28" i="5"/>
  <c r="DS28" i="5" s="1"/>
  <c r="AR50" i="5"/>
  <c r="DN50" i="5" s="1"/>
  <c r="JF50" i="5" s="1"/>
  <c r="AI83" i="5"/>
  <c r="DE83" i="5" s="1"/>
  <c r="GB12" i="5"/>
  <c r="AE46" i="5"/>
  <c r="DA46" i="5" s="1"/>
  <c r="FV46" i="5" s="1"/>
  <c r="GF105" i="5"/>
  <c r="IZ88" i="5"/>
  <c r="FV105" i="5"/>
  <c r="Y84" i="5"/>
  <c r="CU84" i="5" s="1"/>
  <c r="FP84" i="5" s="1"/>
  <c r="IZ93" i="5"/>
  <c r="GF93" i="5"/>
  <c r="AS17" i="5"/>
  <c r="DO17" i="5" s="1"/>
  <c r="JG17" i="5" s="1"/>
  <c r="AE49" i="5"/>
  <c r="DA49" i="5" s="1"/>
  <c r="FV49" i="5" s="1"/>
  <c r="AF18" i="5"/>
  <c r="DB18" i="5" s="1"/>
  <c r="Y53" i="5"/>
  <c r="CU53" i="5" s="1"/>
  <c r="FP53" i="5" s="1"/>
  <c r="IE134" i="5"/>
  <c r="GC82" i="5"/>
  <c r="AS82" i="5"/>
  <c r="DO82" i="5" s="1"/>
  <c r="GJ82" i="5" s="1"/>
  <c r="IZ94" i="5"/>
  <c r="GJ135" i="5"/>
  <c r="AE25" i="5"/>
  <c r="DA25" i="5" s="1"/>
  <c r="AI25" i="5"/>
  <c r="DE25" i="5" s="1"/>
  <c r="AE31" i="5"/>
  <c r="DA31" i="5" s="1"/>
  <c r="Y47" i="5"/>
  <c r="CU47" i="5" s="1"/>
  <c r="FP47" i="5" s="1"/>
  <c r="AR47" i="5"/>
  <c r="DN47" i="5" s="1"/>
  <c r="JF47" i="5" s="1"/>
  <c r="IZ123" i="5"/>
  <c r="FW107" i="5"/>
  <c r="R124" i="5"/>
  <c r="CN124" i="5" s="1"/>
  <c r="Y28" i="5"/>
  <c r="CU28" i="5" s="1"/>
  <c r="IM28" i="5" s="1"/>
  <c r="AE48" i="5"/>
  <c r="DA48" i="5" s="1"/>
  <c r="FV48" i="5" s="1"/>
  <c r="FP136" i="5"/>
  <c r="Y82" i="5"/>
  <c r="CU82" i="5" s="1"/>
  <c r="IM82" i="5" s="1"/>
  <c r="FP129" i="5"/>
  <c r="AF23" i="5"/>
  <c r="DB23" i="5" s="1"/>
  <c r="IT23" i="5" s="1"/>
  <c r="AF43" i="5"/>
  <c r="DB43" i="5" s="1"/>
  <c r="AE17" i="5"/>
  <c r="DA17" i="5" s="1"/>
  <c r="FV135" i="5"/>
  <c r="Y83" i="5"/>
  <c r="CU83" i="5" s="1"/>
  <c r="IM83" i="5" s="1"/>
  <c r="AI15" i="5"/>
  <c r="DE15" i="5" s="1"/>
  <c r="IW15" i="5" s="1"/>
  <c r="GC106" i="5"/>
  <c r="AW82" i="5"/>
  <c r="DS82" i="5" s="1"/>
  <c r="AE44" i="5"/>
  <c r="DA44" i="5" s="1"/>
  <c r="FV44" i="5" s="1"/>
  <c r="AE15" i="5"/>
  <c r="DA15" i="5" s="1"/>
  <c r="IS15" i="5" s="1"/>
  <c r="GN12" i="5"/>
  <c r="FV78" i="5"/>
  <c r="Y26" i="5"/>
  <c r="CU26" i="5" s="1"/>
  <c r="FW81" i="5"/>
  <c r="AF53" i="5"/>
  <c r="DB53" i="5" s="1"/>
  <c r="FW53" i="5" s="1"/>
  <c r="AR82" i="5"/>
  <c r="DN82" i="5" s="1"/>
  <c r="JF82" i="5" s="1"/>
  <c r="AW67" i="5"/>
  <c r="DS67" i="5" s="1"/>
  <c r="JK67" i="5" s="1"/>
  <c r="AW74" i="5"/>
  <c r="DS74" i="5" s="1"/>
  <c r="IY88" i="5"/>
  <c r="AI85" i="5"/>
  <c r="DE85" i="5" s="1"/>
  <c r="IW85" i="5" s="1"/>
  <c r="AE16" i="5"/>
  <c r="DA16" i="5" s="1"/>
  <c r="IS16" i="5" s="1"/>
  <c r="FV54" i="5"/>
  <c r="AE26" i="5"/>
  <c r="DA26" i="5" s="1"/>
  <c r="AE23" i="5"/>
  <c r="DA23" i="5" s="1"/>
  <c r="FV23" i="5" s="1"/>
  <c r="AE42" i="5"/>
  <c r="DA42" i="5" s="1"/>
  <c r="Y12" i="5"/>
  <c r="CU12" i="5" s="1"/>
  <c r="FP12" i="5" s="1"/>
  <c r="IY113" i="5"/>
  <c r="AE40" i="5"/>
  <c r="DA40" i="5" s="1"/>
  <c r="FV40" i="5" s="1"/>
  <c r="AE28" i="5"/>
  <c r="DA28" i="5" s="1"/>
  <c r="AE43" i="5"/>
  <c r="DA43" i="5" s="1"/>
  <c r="FV43" i="5" s="1"/>
  <c r="AW49" i="5"/>
  <c r="DS49" i="5" s="1"/>
  <c r="Q25" i="5"/>
  <c r="CM25" i="5" s="1"/>
  <c r="FH25" i="5" s="1"/>
  <c r="AW44" i="5"/>
  <c r="DS44" i="5" s="1"/>
  <c r="GN44" i="5" s="1"/>
  <c r="AE29" i="5"/>
  <c r="DA29" i="5" s="1"/>
  <c r="AS12" i="5"/>
  <c r="DO12" i="5" s="1"/>
  <c r="FP24" i="5"/>
  <c r="Q85" i="5"/>
  <c r="CM85" i="5" s="1"/>
  <c r="IE85" i="5" s="1"/>
  <c r="FV103" i="5"/>
  <c r="FP106" i="5"/>
  <c r="C39" i="15"/>
  <c r="C36" i="15"/>
  <c r="C270" i="15"/>
  <c r="C37" i="15"/>
  <c r="C38" i="15"/>
  <c r="C40" i="15"/>
  <c r="C55" i="66"/>
  <c r="C69" i="66" s="1"/>
  <c r="C76" i="66"/>
  <c r="C78" i="66" s="1"/>
  <c r="C54" i="66"/>
  <c r="C68" i="66" s="1"/>
  <c r="AI51" i="5"/>
  <c r="DE51" i="5" s="1"/>
  <c r="IW51" i="5" s="1"/>
  <c r="N82" i="5"/>
  <c r="CJ82" i="5" s="1"/>
  <c r="IB82" i="5" s="1"/>
  <c r="IZ119" i="5"/>
  <c r="FH98" i="5"/>
  <c r="Y44" i="5"/>
  <c r="CU44" i="5" s="1"/>
  <c r="IM44" i="5" s="1"/>
  <c r="FW137" i="5"/>
  <c r="IT81" i="5"/>
  <c r="AI23" i="5"/>
  <c r="DE23" i="5" s="1"/>
  <c r="IW23" i="5" s="1"/>
  <c r="AI41" i="5"/>
  <c r="DE41" i="5" s="1"/>
  <c r="IW41" i="5" s="1"/>
  <c r="JC82" i="5"/>
  <c r="AI43" i="5"/>
  <c r="DE43" i="5" s="1"/>
  <c r="AI31" i="5"/>
  <c r="DE31" i="5" s="1"/>
  <c r="AI82" i="5"/>
  <c r="DE82" i="5" s="1"/>
  <c r="FZ82" i="5" s="1"/>
  <c r="Y29" i="5"/>
  <c r="CU29" i="5" s="1"/>
  <c r="IM29" i="5" s="1"/>
  <c r="AI84" i="5"/>
  <c r="DE84" i="5" s="1"/>
  <c r="IW84" i="5" s="1"/>
  <c r="Y23" i="5"/>
  <c r="CU23" i="5" s="1"/>
  <c r="Y16" i="5"/>
  <c r="CU16" i="5" s="1"/>
  <c r="IM16" i="5" s="1"/>
  <c r="AI67" i="5"/>
  <c r="DE67" i="5" s="1"/>
  <c r="IW67" i="5" s="1"/>
  <c r="FZ90" i="5"/>
  <c r="GF85" i="5"/>
  <c r="AI40" i="5"/>
  <c r="DE40" i="5" s="1"/>
  <c r="FZ40" i="5" s="1"/>
  <c r="AF16" i="5"/>
  <c r="DB16" i="5" s="1"/>
  <c r="IT16" i="5" s="1"/>
  <c r="CW99" i="5"/>
  <c r="FR99" i="5" s="1"/>
  <c r="FH56" i="5"/>
  <c r="FH91" i="5"/>
  <c r="FV106" i="5"/>
  <c r="B56" i="66"/>
  <c r="B68" i="66"/>
  <c r="JG135" i="5"/>
  <c r="FW106" i="5"/>
  <c r="AI47" i="5"/>
  <c r="DE47" i="5" s="1"/>
  <c r="AI16" i="5"/>
  <c r="DE16" i="5" s="1"/>
  <c r="FZ16" i="5" s="1"/>
  <c r="IZ13" i="5"/>
  <c r="AF40" i="5"/>
  <c r="DB40" i="5" s="1"/>
  <c r="FW40" i="5" s="1"/>
  <c r="AF26" i="5"/>
  <c r="DB26" i="5" s="1"/>
  <c r="IT26" i="5" s="1"/>
  <c r="GB48" i="5"/>
  <c r="Q40" i="5"/>
  <c r="CM40" i="5" s="1"/>
  <c r="IE40" i="5" s="1"/>
  <c r="FV79" i="5"/>
  <c r="AI12" i="5"/>
  <c r="DE12" i="5" s="1"/>
  <c r="FZ12" i="5" s="1"/>
  <c r="CV99" i="5"/>
  <c r="IN99" i="5" s="1"/>
  <c r="FP14" i="5"/>
  <c r="FP79" i="5"/>
  <c r="AT82" i="5"/>
  <c r="DP82" i="5" s="1"/>
  <c r="JH82" i="5" s="1"/>
  <c r="FP38" i="5"/>
  <c r="AF82" i="5"/>
  <c r="DB82" i="5" s="1"/>
  <c r="IT82" i="5" s="1"/>
  <c r="GF84" i="5"/>
  <c r="IZ90" i="5"/>
  <c r="Y85" i="5"/>
  <c r="CU85" i="5" s="1"/>
  <c r="FP85" i="5" s="1"/>
  <c r="AA124" i="5"/>
  <c r="CW124" i="5" s="1"/>
  <c r="FR124" i="5" s="1"/>
  <c r="B81" i="34"/>
  <c r="B10" i="66"/>
  <c r="B24" i="66" s="1"/>
  <c r="AI18" i="5"/>
  <c r="DE18" i="5" s="1"/>
  <c r="IW18" i="5" s="1"/>
  <c r="Q23" i="5"/>
  <c r="CM23" i="5" s="1"/>
  <c r="IE23" i="5" s="1"/>
  <c r="Q53" i="5"/>
  <c r="CM53" i="5" s="1"/>
  <c r="AF46" i="5"/>
  <c r="DB46" i="5" s="1"/>
  <c r="FP135" i="5"/>
  <c r="FH12" i="5"/>
  <c r="Y42" i="5"/>
  <c r="CU42" i="5" s="1"/>
  <c r="IM42" i="5" s="1"/>
  <c r="Q84" i="5"/>
  <c r="CM84" i="5" s="1"/>
  <c r="IE84" i="5" s="1"/>
  <c r="GB85" i="5"/>
  <c r="Q124" i="5"/>
  <c r="CM124" i="5" s="1"/>
  <c r="IE124" i="5" s="1"/>
  <c r="GB82" i="5"/>
  <c r="AI29" i="5"/>
  <c r="DE29" i="5" s="1"/>
  <c r="FZ29" i="5" s="1"/>
  <c r="Y31" i="5"/>
  <c r="CU31" i="5" s="1"/>
  <c r="IM31" i="5" s="1"/>
  <c r="Y40" i="5"/>
  <c r="CU40" i="5" s="1"/>
  <c r="IM40" i="5" s="1"/>
  <c r="FW103" i="5"/>
  <c r="N124" i="5"/>
  <c r="CJ124" i="5" s="1"/>
  <c r="FE124" i="5" s="1"/>
  <c r="Q82" i="5"/>
  <c r="CM82" i="5" s="1"/>
  <c r="IE82" i="5" s="1"/>
  <c r="IY46" i="5"/>
  <c r="Y25" i="5"/>
  <c r="CU25" i="5" s="1"/>
  <c r="FW104" i="5"/>
  <c r="FW78" i="5"/>
  <c r="AI124" i="5"/>
  <c r="DE124" i="5" s="1"/>
  <c r="FZ124" i="5" s="1"/>
  <c r="AF12" i="5"/>
  <c r="DB12" i="5" s="1"/>
  <c r="IT12" i="5" s="1"/>
  <c r="AI49" i="5"/>
  <c r="DE49" i="5" s="1"/>
  <c r="FZ49" i="5" s="1"/>
  <c r="AF15" i="5"/>
  <c r="DB15" i="5" s="1"/>
  <c r="IZ47" i="5"/>
  <c r="Q42" i="5"/>
  <c r="CM42" i="5" s="1"/>
  <c r="IE42" i="5" s="1"/>
  <c r="Y48" i="5"/>
  <c r="CU48" i="5" s="1"/>
  <c r="IM48" i="5" s="1"/>
  <c r="AF49" i="5"/>
  <c r="DB49" i="5" s="1"/>
  <c r="IT49" i="5" s="1"/>
  <c r="Q83" i="5"/>
  <c r="CM83" i="5" s="1"/>
  <c r="FH83" i="5" s="1"/>
  <c r="Y124" i="5"/>
  <c r="CU124" i="5" s="1"/>
  <c r="AI28" i="5"/>
  <c r="DE28" i="5" s="1"/>
  <c r="FZ28" i="5" s="1"/>
  <c r="AI48" i="5"/>
  <c r="DE48" i="5" s="1"/>
  <c r="FZ48" i="5" s="1"/>
  <c r="IY106" i="5"/>
  <c r="Q31" i="5"/>
  <c r="CM31" i="5" s="1"/>
  <c r="IE31" i="5" s="1"/>
  <c r="IZ46" i="5"/>
  <c r="FV41" i="5"/>
  <c r="AE47" i="5"/>
  <c r="DA47" i="5" s="1"/>
  <c r="IS47" i="5" s="1"/>
  <c r="AI53" i="5"/>
  <c r="DE53" i="5" s="1"/>
  <c r="IW53" i="5" s="1"/>
  <c r="JC124" i="5"/>
  <c r="D2" i="43"/>
  <c r="D32" i="43" s="1"/>
  <c r="D2" i="66"/>
  <c r="D77" i="66" s="1"/>
  <c r="AI17" i="5"/>
  <c r="DE17" i="5" s="1"/>
  <c r="IW17" i="5" s="1"/>
  <c r="AI26" i="5"/>
  <c r="DE26" i="5" s="1"/>
  <c r="FZ26" i="5" s="1"/>
  <c r="Q28" i="5"/>
  <c r="CM28" i="5" s="1"/>
  <c r="AE82" i="5"/>
  <c r="DA82" i="5" s="1"/>
  <c r="IS82" i="5" s="1"/>
  <c r="Y43" i="5"/>
  <c r="CU43" i="5" s="1"/>
  <c r="IM43" i="5" s="1"/>
  <c r="FW105" i="5"/>
  <c r="C139" i="15"/>
  <c r="C131" i="15"/>
  <c r="IG87" i="5"/>
  <c r="FJ87" i="5"/>
  <c r="IM87" i="5"/>
  <c r="FP87" i="5"/>
  <c r="IQ87" i="5"/>
  <c r="FT87" i="5"/>
  <c r="IB87" i="5"/>
  <c r="FE87" i="5"/>
  <c r="IH87" i="5"/>
  <c r="FK87" i="5"/>
  <c r="GJ76" i="5"/>
  <c r="IE87" i="5"/>
  <c r="FH87" i="5"/>
  <c r="AS23" i="5"/>
  <c r="DO23" i="5" s="1"/>
  <c r="IT78" i="5"/>
  <c r="Z82" i="5"/>
  <c r="CV82" i="5" s="1"/>
  <c r="IN82" i="5" s="1"/>
  <c r="IZ107" i="5"/>
  <c r="AS46" i="5"/>
  <c r="DO46" i="5" s="1"/>
  <c r="JG46" i="5" s="1"/>
  <c r="JC125" i="5"/>
  <c r="AE87" i="5"/>
  <c r="DA87" i="5" s="1"/>
  <c r="AW87" i="5"/>
  <c r="DS87" i="5" s="1"/>
  <c r="W124" i="5"/>
  <c r="CS124" i="5" s="1"/>
  <c r="IK124" i="5" s="1"/>
  <c r="AH124" i="5"/>
  <c r="DD124" i="5" s="1"/>
  <c r="IV124" i="5" s="1"/>
  <c r="Z124" i="5"/>
  <c r="CV124" i="5" s="1"/>
  <c r="IN124" i="5" s="1"/>
  <c r="AY102" i="5"/>
  <c r="JH87" i="5"/>
  <c r="GK87" i="5"/>
  <c r="IT87" i="5"/>
  <c r="FW87" i="5"/>
  <c r="IZ87" i="5"/>
  <c r="GC87" i="5"/>
  <c r="JF87" i="5"/>
  <c r="GI87" i="5"/>
  <c r="X63" i="5"/>
  <c r="CT63" i="5" s="1"/>
  <c r="IL63" i="5" s="1"/>
  <c r="X87" i="5"/>
  <c r="CT87" i="5" s="1"/>
  <c r="AS51" i="5"/>
  <c r="DO51" i="5" s="1"/>
  <c r="GJ51" i="5" s="1"/>
  <c r="GF111" i="5"/>
  <c r="IW87" i="5"/>
  <c r="FZ87" i="5"/>
  <c r="AP124" i="5"/>
  <c r="DL124" i="5" s="1"/>
  <c r="JD124" i="5" s="1"/>
  <c r="AB124" i="5"/>
  <c r="CX124" i="5" s="1"/>
  <c r="IP124" i="5" s="1"/>
  <c r="AS124" i="5"/>
  <c r="DO124" i="5" s="1"/>
  <c r="JG124" i="5" s="1"/>
  <c r="AS87" i="5"/>
  <c r="DO87" i="5" s="1"/>
  <c r="AQ87" i="5"/>
  <c r="DM87" i="5" s="1"/>
  <c r="AR124" i="5"/>
  <c r="DN124" i="5" s="1"/>
  <c r="GI124" i="5" s="1"/>
  <c r="V87" i="5"/>
  <c r="CR87" i="5" s="1"/>
  <c r="AP87" i="5"/>
  <c r="DL87" i="5" s="1"/>
  <c r="R87" i="5"/>
  <c r="CN87" i="5" s="1"/>
  <c r="O124" i="5"/>
  <c r="CK124" i="5" s="1"/>
  <c r="IC124" i="5" s="1"/>
  <c r="AA87" i="5"/>
  <c r="CW87" i="5" s="1"/>
  <c r="AS42" i="5"/>
  <c r="DO42" i="5" s="1"/>
  <c r="GJ42" i="5" s="1"/>
  <c r="AS26" i="5"/>
  <c r="DO26" i="5" s="1"/>
  <c r="AS18" i="5"/>
  <c r="DO18" i="5" s="1"/>
  <c r="JG18" i="5" s="1"/>
  <c r="AS16" i="5"/>
  <c r="DO16" i="5" s="1"/>
  <c r="JG16" i="5" s="1"/>
  <c r="AS53" i="5"/>
  <c r="DO53" i="5" s="1"/>
  <c r="GJ53" i="5" s="1"/>
  <c r="AS47" i="5"/>
  <c r="DO47" i="5" s="1"/>
  <c r="AM124" i="5"/>
  <c r="DI124" i="5" s="1"/>
  <c r="JA124" i="5" s="1"/>
  <c r="AE124" i="5"/>
  <c r="DA124" i="5" s="1"/>
  <c r="FV124" i="5" s="1"/>
  <c r="AW124" i="5"/>
  <c r="DS124" i="5" s="1"/>
  <c r="GN124" i="5" s="1"/>
  <c r="AQ124" i="5"/>
  <c r="DM124" i="5" s="1"/>
  <c r="JE124" i="5" s="1"/>
  <c r="AT124" i="5"/>
  <c r="DP124" i="5" s="1"/>
  <c r="GK124" i="5" s="1"/>
  <c r="O87" i="5"/>
  <c r="CK87" i="5" s="1"/>
  <c r="JC87" i="5"/>
  <c r="GF87" i="5"/>
  <c r="X124" i="5"/>
  <c r="CT124" i="5" s="1"/>
  <c r="FO124" i="5" s="1"/>
  <c r="W87" i="5"/>
  <c r="CS87" i="5" s="1"/>
  <c r="Z87" i="5"/>
  <c r="CV87" i="5" s="1"/>
  <c r="P124" i="5"/>
  <c r="CL124" i="5" s="1"/>
  <c r="ID124" i="5" s="1"/>
  <c r="P87" i="5"/>
  <c r="CL87" i="5" s="1"/>
  <c r="AU94" i="5"/>
  <c r="DQ94" i="5" s="1"/>
  <c r="JI94" i="5" s="1"/>
  <c r="AU124" i="5"/>
  <c r="DQ124" i="5" s="1"/>
  <c r="AS29" i="5"/>
  <c r="DO29" i="5" s="1"/>
  <c r="JG29" i="5" s="1"/>
  <c r="AS19" i="5"/>
  <c r="DO19" i="5" s="1"/>
  <c r="JG19" i="5" s="1"/>
  <c r="AS44" i="5"/>
  <c r="DO44" i="5" s="1"/>
  <c r="JG44" i="5" s="1"/>
  <c r="AS45" i="5"/>
  <c r="DO45" i="5" s="1"/>
  <c r="JG45" i="5" s="1"/>
  <c r="S97" i="5"/>
  <c r="CO97" i="5" s="1"/>
  <c r="FJ97" i="5" s="1"/>
  <c r="S124" i="5"/>
  <c r="CO124" i="5" s="1"/>
  <c r="IG124" i="5" s="1"/>
  <c r="FW22" i="5"/>
  <c r="AS50" i="5"/>
  <c r="DO50" i="5" s="1"/>
  <c r="JG50" i="5" s="1"/>
  <c r="GF83" i="5"/>
  <c r="U87" i="5"/>
  <c r="CQ87" i="5" s="1"/>
  <c r="AU87" i="5"/>
  <c r="DQ87" i="5" s="1"/>
  <c r="AM87" i="5"/>
  <c r="DI87" i="5" s="1"/>
  <c r="AJ87" i="5"/>
  <c r="DF87" i="5" s="1"/>
  <c r="T124" i="5"/>
  <c r="CP124" i="5" s="1"/>
  <c r="FK124" i="5" s="1"/>
  <c r="AD87" i="5"/>
  <c r="CZ87" i="5" s="1"/>
  <c r="IU87" i="5"/>
  <c r="FX87" i="5"/>
  <c r="T82" i="5"/>
  <c r="CP82" i="5" s="1"/>
  <c r="IH82" i="5" s="1"/>
  <c r="AS41" i="5"/>
  <c r="DO41" i="5" s="1"/>
  <c r="JG41" i="5" s="1"/>
  <c r="AS40" i="5"/>
  <c r="DO40" i="5" s="1"/>
  <c r="JG40" i="5" s="1"/>
  <c r="GC45" i="5"/>
  <c r="AS31" i="5"/>
  <c r="DO31" i="5" s="1"/>
  <c r="JG31" i="5" s="1"/>
  <c r="GB53" i="5"/>
  <c r="FH70" i="5"/>
  <c r="GC85" i="5"/>
  <c r="V124" i="5"/>
  <c r="CR124" i="5" s="1"/>
  <c r="FM124" i="5" s="1"/>
  <c r="AJ124" i="5"/>
  <c r="DF124" i="5" s="1"/>
  <c r="GA124" i="5" s="1"/>
  <c r="U124" i="5"/>
  <c r="CQ124" i="5" s="1"/>
  <c r="FL124" i="5" s="1"/>
  <c r="AF124" i="5"/>
  <c r="DB124" i="5" s="1"/>
  <c r="FW124" i="5" s="1"/>
  <c r="AX87" i="5"/>
  <c r="DT87" i="5" s="1"/>
  <c r="AG124" i="5"/>
  <c r="DC124" i="5" s="1"/>
  <c r="IU124" i="5" s="1"/>
  <c r="AH87" i="5"/>
  <c r="DD87" i="5" s="1"/>
  <c r="AS28" i="5"/>
  <c r="DO28" i="5" s="1"/>
  <c r="JG28" i="5" s="1"/>
  <c r="AS27" i="5"/>
  <c r="DO27" i="5" s="1"/>
  <c r="GJ27" i="5" s="1"/>
  <c r="AS15" i="5"/>
  <c r="DO15" i="5" s="1"/>
  <c r="AC47" i="5"/>
  <c r="CY47" i="5" s="1"/>
  <c r="FT47" i="5" s="1"/>
  <c r="AC124" i="5"/>
  <c r="AN62" i="5"/>
  <c r="DJ62" i="5" s="1"/>
  <c r="JB62" i="5" s="1"/>
  <c r="AN87" i="5"/>
  <c r="DJ87" i="5" s="1"/>
  <c r="AS54" i="5"/>
  <c r="DO54" i="5" s="1"/>
  <c r="JG54" i="5" s="1"/>
  <c r="GB83" i="5"/>
  <c r="AD124" i="5"/>
  <c r="CZ124" i="5" s="1"/>
  <c r="IR124" i="5" s="1"/>
  <c r="AX124" i="5"/>
  <c r="DT124" i="5" s="1"/>
  <c r="JL124" i="5" s="1"/>
  <c r="AV87" i="5"/>
  <c r="DR87" i="5" s="1"/>
  <c r="AY101" i="5"/>
  <c r="AB87" i="5"/>
  <c r="CX87" i="5" s="1"/>
  <c r="IZ122" i="5"/>
  <c r="GC118" i="5"/>
  <c r="AM85" i="5"/>
  <c r="DI85" i="5" s="1"/>
  <c r="JA85" i="5" s="1"/>
  <c r="X85" i="5"/>
  <c r="CT85" i="5" s="1"/>
  <c r="IL85" i="5" s="1"/>
  <c r="U85" i="5"/>
  <c r="CQ85" i="5" s="1"/>
  <c r="II85" i="5" s="1"/>
  <c r="V85" i="5"/>
  <c r="CR85" i="5" s="1"/>
  <c r="AT85" i="5"/>
  <c r="DP85" i="5" s="1"/>
  <c r="JH85" i="5" s="1"/>
  <c r="AX82" i="5"/>
  <c r="DT82" i="5" s="1"/>
  <c r="AV82" i="5"/>
  <c r="DR82" i="5" s="1"/>
  <c r="GM82" i="5" s="1"/>
  <c r="AQ82" i="5"/>
  <c r="DM82" i="5" s="1"/>
  <c r="JE82" i="5" s="1"/>
  <c r="W82" i="5"/>
  <c r="CS82" i="5" s="1"/>
  <c r="IK82" i="5" s="1"/>
  <c r="R82" i="5"/>
  <c r="CN82" i="5" s="1"/>
  <c r="IF82" i="5" s="1"/>
  <c r="AN85" i="5"/>
  <c r="DJ85" i="5" s="1"/>
  <c r="AF85" i="5"/>
  <c r="DB85" i="5" s="1"/>
  <c r="IT85" i="5" s="1"/>
  <c r="AB82" i="5"/>
  <c r="CX82" i="5" s="1"/>
  <c r="IP82" i="5" s="1"/>
  <c r="P82" i="5"/>
  <c r="CL82" i="5" s="1"/>
  <c r="ID82" i="5" s="1"/>
  <c r="AJ82" i="5"/>
  <c r="DF82" i="5" s="1"/>
  <c r="IX82" i="5" s="1"/>
  <c r="V82" i="5"/>
  <c r="CR82" i="5" s="1"/>
  <c r="IJ82" i="5" s="1"/>
  <c r="W85" i="5"/>
  <c r="CS85" i="5" s="1"/>
  <c r="IK85" i="5" s="1"/>
  <c r="AP85" i="5"/>
  <c r="DL85" i="5" s="1"/>
  <c r="JD85" i="5" s="1"/>
  <c r="AB85" i="5"/>
  <c r="CX85" i="5" s="1"/>
  <c r="IP85" i="5" s="1"/>
  <c r="Z85" i="5"/>
  <c r="CV85" i="5" s="1"/>
  <c r="FQ85" i="5" s="1"/>
  <c r="AG85" i="5"/>
  <c r="DC85" i="5" s="1"/>
  <c r="FX85" i="5" s="1"/>
  <c r="AH85" i="5"/>
  <c r="DD85" i="5" s="1"/>
  <c r="FY85" i="5" s="1"/>
  <c r="AX85" i="5"/>
  <c r="DT85" i="5" s="1"/>
  <c r="X82" i="5"/>
  <c r="CT82" i="5" s="1"/>
  <c r="IL82" i="5" s="1"/>
  <c r="U82" i="5"/>
  <c r="CQ82" i="5" s="1"/>
  <c r="II82" i="5" s="1"/>
  <c r="S85" i="5"/>
  <c r="CO85" i="5" s="1"/>
  <c r="IG85" i="5" s="1"/>
  <c r="AC85" i="5"/>
  <c r="CY85" i="5" s="1"/>
  <c r="FT85" i="5" s="1"/>
  <c r="AU85" i="5"/>
  <c r="DQ85" i="5" s="1"/>
  <c r="AH82" i="5"/>
  <c r="DD82" i="5" s="1"/>
  <c r="P85" i="5"/>
  <c r="CL85" i="5" s="1"/>
  <c r="ID85" i="5" s="1"/>
  <c r="AQ85" i="5"/>
  <c r="DM85" i="5" s="1"/>
  <c r="JE85" i="5" s="1"/>
  <c r="T85" i="5"/>
  <c r="CP85" i="5" s="1"/>
  <c r="IH85" i="5" s="1"/>
  <c r="AM82" i="5"/>
  <c r="DI82" i="5" s="1"/>
  <c r="JA82" i="5" s="1"/>
  <c r="AR85" i="5"/>
  <c r="DN85" i="5" s="1"/>
  <c r="JF85" i="5" s="1"/>
  <c r="AE85" i="5"/>
  <c r="DA85" i="5" s="1"/>
  <c r="AA85" i="5"/>
  <c r="CW85" i="5" s="1"/>
  <c r="IO85" i="5" s="1"/>
  <c r="R85" i="5"/>
  <c r="CN85" i="5" s="1"/>
  <c r="IF85" i="5" s="1"/>
  <c r="AD82" i="5"/>
  <c r="CZ82" i="5" s="1"/>
  <c r="FU82" i="5" s="1"/>
  <c r="R12" i="5"/>
  <c r="CN12" i="5" s="1"/>
  <c r="IF12" i="5" s="1"/>
  <c r="AG82" i="5"/>
  <c r="DC82" i="5" s="1"/>
  <c r="IU82" i="5" s="1"/>
  <c r="AU82" i="5"/>
  <c r="DQ82" i="5" s="1"/>
  <c r="JI82" i="5" s="1"/>
  <c r="AS85" i="5"/>
  <c r="DO85" i="5" s="1"/>
  <c r="AV85" i="5"/>
  <c r="DR85" i="5" s="1"/>
  <c r="JJ85" i="5" s="1"/>
  <c r="GC117" i="5"/>
  <c r="GB105" i="5"/>
  <c r="GF106" i="5"/>
  <c r="GB114" i="5"/>
  <c r="GF117" i="5"/>
  <c r="GC104" i="5"/>
  <c r="GB117" i="5"/>
  <c r="IM129" i="5"/>
  <c r="GB93" i="5"/>
  <c r="GF94" i="5"/>
  <c r="FZ98" i="5"/>
  <c r="IB85" i="5"/>
  <c r="FE85" i="5"/>
  <c r="GF104" i="5"/>
  <c r="JC51" i="5"/>
  <c r="IZ111" i="5"/>
  <c r="GF115" i="5"/>
  <c r="JC110" i="5"/>
  <c r="AS94" i="5"/>
  <c r="DO94" i="5" s="1"/>
  <c r="JG94" i="5" s="1"/>
  <c r="IZ84" i="5"/>
  <c r="GF112" i="5"/>
  <c r="IY125" i="5"/>
  <c r="IC85" i="5"/>
  <c r="FF85" i="5"/>
  <c r="GA85" i="5"/>
  <c r="GB118" i="5"/>
  <c r="GB86" i="5"/>
  <c r="AA94" i="5"/>
  <c r="CW94" i="5" s="1"/>
  <c r="FR94" i="5" s="1"/>
  <c r="GB104" i="5"/>
  <c r="GB115" i="5"/>
  <c r="IR85" i="5"/>
  <c r="FU85" i="5"/>
  <c r="IT47" i="5"/>
  <c r="FW47" i="5"/>
  <c r="GC79" i="5"/>
  <c r="GJ80" i="5"/>
  <c r="GF80" i="5"/>
  <c r="GF122" i="5"/>
  <c r="GF123" i="5"/>
  <c r="GF126" i="5"/>
  <c r="AR94" i="5"/>
  <c r="DN94" i="5" s="1"/>
  <c r="JF94" i="5" s="1"/>
  <c r="FP100" i="5"/>
  <c r="IM24" i="5"/>
  <c r="GB78" i="5"/>
  <c r="GF47" i="5"/>
  <c r="IY94" i="5"/>
  <c r="AN53" i="5"/>
  <c r="DJ53" i="5" s="1"/>
  <c r="GE53" i="5" s="1"/>
  <c r="FW79" i="5"/>
  <c r="AG46" i="5"/>
  <c r="DC46" i="5" s="1"/>
  <c r="IU46" i="5" s="1"/>
  <c r="AN48" i="5"/>
  <c r="DJ48" i="5" s="1"/>
  <c r="GE48" i="5" s="1"/>
  <c r="GF120" i="5"/>
  <c r="AX94" i="5"/>
  <c r="DT94" i="5" s="1"/>
  <c r="JL94" i="5" s="1"/>
  <c r="AG49" i="5"/>
  <c r="DC49" i="5" s="1"/>
  <c r="FX49" i="5" s="1"/>
  <c r="GB47" i="5"/>
  <c r="AA53" i="5"/>
  <c r="CW53" i="5" s="1"/>
  <c r="IO53" i="5" s="1"/>
  <c r="FH68" i="5"/>
  <c r="JC116" i="5"/>
  <c r="IY126" i="5"/>
  <c r="IY124" i="5"/>
  <c r="AA48" i="5"/>
  <c r="CW48" i="5" s="1"/>
  <c r="AA47" i="5"/>
  <c r="CW47" i="5" s="1"/>
  <c r="FR47" i="5" s="1"/>
  <c r="AG47" i="5"/>
  <c r="DC47" i="5" s="1"/>
  <c r="IU47" i="5" s="1"/>
  <c r="AG48" i="5"/>
  <c r="DC48" i="5" s="1"/>
  <c r="IU48" i="5" s="1"/>
  <c r="IY51" i="5"/>
  <c r="GB123" i="5"/>
  <c r="AQ94" i="5"/>
  <c r="DM94" i="5" s="1"/>
  <c r="JE94" i="5" s="1"/>
  <c r="AN47" i="5"/>
  <c r="DJ47" i="5" s="1"/>
  <c r="JB47" i="5" s="1"/>
  <c r="GB112" i="5"/>
  <c r="J334" i="4"/>
  <c r="GN91" i="5"/>
  <c r="AN49" i="5"/>
  <c r="DJ49" i="5" s="1"/>
  <c r="JB49" i="5" s="1"/>
  <c r="AN51" i="5"/>
  <c r="DJ51" i="5" s="1"/>
  <c r="GE51" i="5" s="1"/>
  <c r="AY19" i="3"/>
  <c r="AZ19" i="3" s="1"/>
  <c r="BA19" i="3" s="1"/>
  <c r="BB19" i="3" s="1"/>
  <c r="BC19" i="3" s="1"/>
  <c r="BD19" i="3" s="1"/>
  <c r="BE19" i="3" s="1"/>
  <c r="BF19" i="3" s="1"/>
  <c r="BG19" i="3" s="1"/>
  <c r="BH19" i="3" s="1"/>
  <c r="BI19" i="3" s="1"/>
  <c r="BJ19" i="3" s="1"/>
  <c r="BK19" i="3" s="1"/>
  <c r="BL19" i="3" s="1"/>
  <c r="BM19" i="3" s="1"/>
  <c r="BN19" i="3" s="1"/>
  <c r="GF113" i="5"/>
  <c r="FP95" i="5"/>
  <c r="FG98" i="5"/>
  <c r="ID98" i="5"/>
  <c r="IK96" i="5"/>
  <c r="FN96" i="5"/>
  <c r="JF96" i="5"/>
  <c r="GI96" i="5"/>
  <c r="IH96" i="5"/>
  <c r="FK96" i="5"/>
  <c r="IH98" i="5"/>
  <c r="FK98" i="5"/>
  <c r="AD90" i="5"/>
  <c r="CZ90" i="5" s="1"/>
  <c r="FU90" i="5" s="1"/>
  <c r="CZ100" i="5"/>
  <c r="GF97" i="5"/>
  <c r="JC97" i="5"/>
  <c r="CZ99" i="5"/>
  <c r="FM101" i="5"/>
  <c r="IJ101" i="5"/>
  <c r="JJ101" i="5"/>
  <c r="GM101" i="5"/>
  <c r="ID100" i="5"/>
  <c r="FG100" i="5"/>
  <c r="IH100" i="5"/>
  <c r="FK100" i="5"/>
  <c r="JG99" i="5"/>
  <c r="GJ99" i="5"/>
  <c r="JA97" i="5"/>
  <c r="GD97" i="5"/>
  <c r="GO99" i="5"/>
  <c r="GF79" i="5"/>
  <c r="AC88" i="5"/>
  <c r="CY88" i="5" s="1"/>
  <c r="FT88" i="5" s="1"/>
  <c r="AC96" i="5"/>
  <c r="CY96" i="5" s="1"/>
  <c r="FP63" i="5"/>
  <c r="DB102" i="5"/>
  <c r="FW102" i="5" s="1"/>
  <c r="DB100" i="5"/>
  <c r="W93" i="5"/>
  <c r="CS93" i="5" s="1"/>
  <c r="IK93" i="5" s="1"/>
  <c r="AX93" i="5"/>
  <c r="DT93" i="5" s="1"/>
  <c r="JL93" i="5" s="1"/>
  <c r="AV94" i="5"/>
  <c r="DR94" i="5" s="1"/>
  <c r="GM94" i="5" s="1"/>
  <c r="AF93" i="5"/>
  <c r="DB93" i="5" s="1"/>
  <c r="FW93" i="5" s="1"/>
  <c r="O94" i="5"/>
  <c r="CK94" i="5" s="1"/>
  <c r="IC94" i="5" s="1"/>
  <c r="N93" i="5"/>
  <c r="CJ93" i="5" s="1"/>
  <c r="IB93" i="5" s="1"/>
  <c r="U97" i="5"/>
  <c r="CQ97" i="5" s="1"/>
  <c r="JC99" i="5"/>
  <c r="GF99" i="5"/>
  <c r="CS101" i="5"/>
  <c r="DM100" i="5"/>
  <c r="AA96" i="5"/>
  <c r="CW96" i="5" s="1"/>
  <c r="X96" i="5"/>
  <c r="CT96" i="5" s="1"/>
  <c r="CY100" i="5"/>
  <c r="CL101" i="5"/>
  <c r="JC96" i="5"/>
  <c r="GF96" i="5"/>
  <c r="AD98" i="5"/>
  <c r="CZ98" i="5" s="1"/>
  <c r="CP101" i="5"/>
  <c r="AQ98" i="5"/>
  <c r="DM98" i="5" s="1"/>
  <c r="DN100" i="5"/>
  <c r="X97" i="5"/>
  <c r="CT97" i="5" s="1"/>
  <c r="AC98" i="5"/>
  <c r="CY98" i="5" s="1"/>
  <c r="CQ101" i="5"/>
  <c r="AV98" i="5"/>
  <c r="DR98" i="5" s="1"/>
  <c r="CV101" i="5"/>
  <c r="CQ99" i="5"/>
  <c r="JC101" i="5"/>
  <c r="GF101" i="5"/>
  <c r="N98" i="5"/>
  <c r="CJ98" i="5" s="1"/>
  <c r="AE94" i="5"/>
  <c r="DA94" i="5" s="1"/>
  <c r="IS94" i="5" s="1"/>
  <c r="IL100" i="5"/>
  <c r="FO100" i="5"/>
  <c r="W67" i="5"/>
  <c r="CS67" i="5" s="1"/>
  <c r="IK67" i="5" s="1"/>
  <c r="W98" i="5"/>
  <c r="CS98" i="5" s="1"/>
  <c r="AP48" i="5"/>
  <c r="DL48" i="5" s="1"/>
  <c r="JD48" i="5" s="1"/>
  <c r="AP98" i="5"/>
  <c r="DL98" i="5" s="1"/>
  <c r="AR45" i="5"/>
  <c r="DN45" i="5" s="1"/>
  <c r="JF45" i="5" s="1"/>
  <c r="AR97" i="5"/>
  <c r="DN97" i="5" s="1"/>
  <c r="AB94" i="5"/>
  <c r="CX94" i="5" s="1"/>
  <c r="IP94" i="5" s="1"/>
  <c r="AA93" i="5"/>
  <c r="CW93" i="5" s="1"/>
  <c r="IO93" i="5" s="1"/>
  <c r="AD94" i="5"/>
  <c r="CZ94" i="5" s="1"/>
  <c r="FU94" i="5" s="1"/>
  <c r="P93" i="5"/>
  <c r="CL93" i="5" s="1"/>
  <c r="ID93" i="5" s="1"/>
  <c r="AP93" i="5"/>
  <c r="DL93" i="5" s="1"/>
  <c r="JD93" i="5" s="1"/>
  <c r="DM101" i="5"/>
  <c r="AA97" i="5"/>
  <c r="CW97" i="5" s="1"/>
  <c r="N96" i="5"/>
  <c r="CJ96" i="5" s="1"/>
  <c r="IY100" i="5"/>
  <c r="GB100" i="5"/>
  <c r="CS100" i="5"/>
  <c r="DM99" i="5"/>
  <c r="DN101" i="5"/>
  <c r="CT99" i="5"/>
  <c r="CY99" i="5"/>
  <c r="CJ101" i="5"/>
  <c r="IY98" i="5"/>
  <c r="GB98" i="5"/>
  <c r="CO100" i="5"/>
  <c r="CL99" i="5"/>
  <c r="CW101" i="5"/>
  <c r="AD96" i="5"/>
  <c r="CZ96" i="5" s="1"/>
  <c r="CP99" i="5"/>
  <c r="CT101" i="5"/>
  <c r="IM98" i="5"/>
  <c r="FP98" i="5"/>
  <c r="IZ100" i="5"/>
  <c r="GC100" i="5"/>
  <c r="S96" i="5"/>
  <c r="CO96" i="5" s="1"/>
  <c r="IJ97" i="5"/>
  <c r="FM97" i="5"/>
  <c r="FG96" i="5"/>
  <c r="ID96" i="5"/>
  <c r="AH96" i="5"/>
  <c r="DD96" i="5" s="1"/>
  <c r="GF49" i="5"/>
  <c r="GF78" i="5"/>
  <c r="AG89" i="5"/>
  <c r="DC89" i="5" s="1"/>
  <c r="IU89" i="5" s="1"/>
  <c r="DC100" i="5"/>
  <c r="GC83" i="5"/>
  <c r="AU93" i="5"/>
  <c r="DQ93" i="5" s="1"/>
  <c r="JI93" i="5" s="1"/>
  <c r="S94" i="5"/>
  <c r="CO94" i="5" s="1"/>
  <c r="FJ94" i="5" s="1"/>
  <c r="AQ93" i="5"/>
  <c r="DM93" i="5" s="1"/>
  <c r="JE93" i="5" s="1"/>
  <c r="X94" i="5"/>
  <c r="CT94" i="5" s="1"/>
  <c r="IL94" i="5" s="1"/>
  <c r="N97" i="5"/>
  <c r="CJ97" i="5" s="1"/>
  <c r="IY101" i="5"/>
  <c r="GB101" i="5"/>
  <c r="AB98" i="5"/>
  <c r="CX98" i="5" s="1"/>
  <c r="W94" i="5"/>
  <c r="CS94" i="5" s="1"/>
  <c r="IK94" i="5" s="1"/>
  <c r="FP97" i="5"/>
  <c r="IM97" i="5"/>
  <c r="IZ98" i="5"/>
  <c r="GC98" i="5"/>
  <c r="DD100" i="5"/>
  <c r="CJ100" i="5"/>
  <c r="IY99" i="5"/>
  <c r="GB99" i="5"/>
  <c r="CO101" i="5"/>
  <c r="IW100" i="5"/>
  <c r="FZ100" i="5"/>
  <c r="IZ96" i="5"/>
  <c r="GC96" i="5"/>
  <c r="DD99" i="5"/>
  <c r="AQ97" i="5"/>
  <c r="DM97" i="5" s="1"/>
  <c r="DN99" i="5"/>
  <c r="CS99" i="5"/>
  <c r="AC97" i="5"/>
  <c r="CY97" i="5" s="1"/>
  <c r="N99" i="5"/>
  <c r="CJ99" i="5" s="1"/>
  <c r="AR98" i="5"/>
  <c r="DN98" i="5" s="1"/>
  <c r="W97" i="5"/>
  <c r="CS97" i="5" s="1"/>
  <c r="IW96" i="5"/>
  <c r="FZ96" i="5"/>
  <c r="AG97" i="5"/>
  <c r="DC97" i="5" s="1"/>
  <c r="CX100" i="5"/>
  <c r="X93" i="5"/>
  <c r="CT93" i="5" s="1"/>
  <c r="IL93" i="5" s="1"/>
  <c r="IL98" i="5"/>
  <c r="FO98" i="5"/>
  <c r="II96" i="5"/>
  <c r="FL96" i="5"/>
  <c r="IN96" i="5"/>
  <c r="FQ96" i="5"/>
  <c r="GE96" i="5"/>
  <c r="JB96" i="5"/>
  <c r="JC98" i="5"/>
  <c r="GF98" i="5"/>
  <c r="AD97" i="5"/>
  <c r="CZ97" i="5" s="1"/>
  <c r="IS101" i="5"/>
  <c r="FV101" i="5"/>
  <c r="JL101" i="5"/>
  <c r="GO101" i="5"/>
  <c r="IO98" i="5"/>
  <c r="FR98" i="5"/>
  <c r="AM88" i="5"/>
  <c r="DI88" i="5" s="1"/>
  <c r="JA88" i="5" s="1"/>
  <c r="AM96" i="5"/>
  <c r="DI96" i="5" s="1"/>
  <c r="GC48" i="5"/>
  <c r="IY49" i="5"/>
  <c r="GB79" i="5"/>
  <c r="T88" i="5"/>
  <c r="CP88" i="5" s="1"/>
  <c r="FK88" i="5" s="1"/>
  <c r="T97" i="5"/>
  <c r="CP97" i="5" s="1"/>
  <c r="Z90" i="5"/>
  <c r="CV90" i="5" s="1"/>
  <c r="IN90" i="5" s="1"/>
  <c r="CV100" i="5"/>
  <c r="R92" i="5"/>
  <c r="CN92" i="5" s="1"/>
  <c r="IF92" i="5" s="1"/>
  <c r="R98" i="5"/>
  <c r="CN98" i="5" s="1"/>
  <c r="AS43" i="5"/>
  <c r="DO43" i="5" s="1"/>
  <c r="AS98" i="5"/>
  <c r="DO98" i="5" s="1"/>
  <c r="AR54" i="5"/>
  <c r="DN54" i="5" s="1"/>
  <c r="JF54" i="5" s="1"/>
  <c r="AG94" i="5"/>
  <c r="DC94" i="5" s="1"/>
  <c r="IU94" i="5" s="1"/>
  <c r="Z94" i="5"/>
  <c r="CV94" i="5" s="1"/>
  <c r="IN94" i="5" s="1"/>
  <c r="R94" i="5"/>
  <c r="CN94" i="5" s="1"/>
  <c r="IF94" i="5" s="1"/>
  <c r="AH94" i="5"/>
  <c r="DD94" i="5" s="1"/>
  <c r="IV94" i="5" s="1"/>
  <c r="N94" i="5"/>
  <c r="CJ94" i="5" s="1"/>
  <c r="IB94" i="5" s="1"/>
  <c r="AN94" i="5"/>
  <c r="DJ94" i="5" s="1"/>
  <c r="JB94" i="5" s="1"/>
  <c r="IM99" i="5"/>
  <c r="FP99" i="5"/>
  <c r="GC99" i="5"/>
  <c r="IZ99" i="5"/>
  <c r="V94" i="5"/>
  <c r="CR94" i="5" s="1"/>
  <c r="IJ94" i="5" s="1"/>
  <c r="AG96" i="5"/>
  <c r="DC96" i="5" s="1"/>
  <c r="CX99" i="5"/>
  <c r="AB93" i="5"/>
  <c r="CX93" i="5" s="1"/>
  <c r="IP93" i="5" s="1"/>
  <c r="IW101" i="5"/>
  <c r="FZ101" i="5"/>
  <c r="IZ97" i="5"/>
  <c r="GC97" i="5"/>
  <c r="AH97" i="5"/>
  <c r="DD97" i="5" s="1"/>
  <c r="DL100" i="5"/>
  <c r="AB96" i="5"/>
  <c r="CX96" i="5" s="1"/>
  <c r="AN93" i="5"/>
  <c r="DJ93" i="5" s="1"/>
  <c r="JB93" i="5" s="1"/>
  <c r="IM101" i="5"/>
  <c r="FP101" i="5"/>
  <c r="IY97" i="5"/>
  <c r="GB97" i="5"/>
  <c r="CO99" i="5"/>
  <c r="IM96" i="5"/>
  <c r="FP96" i="5"/>
  <c r="IZ101" i="5"/>
  <c r="GC101" i="5"/>
  <c r="O98" i="5"/>
  <c r="CK98" i="5" s="1"/>
  <c r="AP96" i="5"/>
  <c r="DL96" i="5" s="1"/>
  <c r="AU96" i="5"/>
  <c r="DQ96" i="5" s="1"/>
  <c r="IQ101" i="5"/>
  <c r="FT101" i="5"/>
  <c r="JB101" i="5"/>
  <c r="GE101" i="5"/>
  <c r="AV74" i="5"/>
  <c r="DR74" i="5" s="1"/>
  <c r="JJ74" i="5" s="1"/>
  <c r="AV96" i="5"/>
  <c r="DR96" i="5" s="1"/>
  <c r="AA88" i="5"/>
  <c r="CW88" i="5" s="1"/>
  <c r="FR88" i="5" s="1"/>
  <c r="CW100" i="5"/>
  <c r="AE12" i="5"/>
  <c r="DA12" i="5" s="1"/>
  <c r="IS12" i="5" s="1"/>
  <c r="DA100" i="5"/>
  <c r="AT88" i="5"/>
  <c r="DP88" i="5" s="1"/>
  <c r="JH88" i="5" s="1"/>
  <c r="DP101" i="5"/>
  <c r="U57" i="5"/>
  <c r="CQ57" i="5" s="1"/>
  <c r="CQ100" i="5"/>
  <c r="AM94" i="5"/>
  <c r="DI94" i="5" s="1"/>
  <c r="GD94" i="5" s="1"/>
  <c r="AT94" i="5"/>
  <c r="DP94" i="5" s="1"/>
  <c r="JH94" i="5" s="1"/>
  <c r="AC94" i="5"/>
  <c r="CY94" i="5" s="1"/>
  <c r="FT94" i="5" s="1"/>
  <c r="AH93" i="5"/>
  <c r="DD93" i="5" s="1"/>
  <c r="IV93" i="5" s="1"/>
  <c r="T94" i="5"/>
  <c r="CP94" i="5" s="1"/>
  <c r="IH94" i="5" s="1"/>
  <c r="JK101" i="5"/>
  <c r="GN101" i="5"/>
  <c r="AG98" i="5"/>
  <c r="DC98" i="5" s="1"/>
  <c r="DI101" i="5"/>
  <c r="O96" i="5"/>
  <c r="CK96" i="5" s="1"/>
  <c r="IE100" i="5"/>
  <c r="FH100" i="5"/>
  <c r="DQ101" i="5"/>
  <c r="JK98" i="5"/>
  <c r="DL101" i="5"/>
  <c r="AB97" i="5"/>
  <c r="CX97" i="5" s="1"/>
  <c r="CK100" i="5"/>
  <c r="IE97" i="5"/>
  <c r="FH97" i="5"/>
  <c r="CN100" i="5"/>
  <c r="IW99" i="5"/>
  <c r="FZ99" i="5"/>
  <c r="DC101" i="5"/>
  <c r="AH98" i="5"/>
  <c r="DD98" i="5" s="1"/>
  <c r="IW97" i="5"/>
  <c r="FZ97" i="5"/>
  <c r="DC99" i="5"/>
  <c r="CX101" i="5"/>
  <c r="AJ94" i="5"/>
  <c r="DF94" i="5" s="1"/>
  <c r="IX94" i="5" s="1"/>
  <c r="DB99" i="5"/>
  <c r="DF100" i="5"/>
  <c r="R96" i="5"/>
  <c r="CN96" i="5" s="1"/>
  <c r="V96" i="5"/>
  <c r="CR96" i="5" s="1"/>
  <c r="JG97" i="5"/>
  <c r="GJ97" i="5"/>
  <c r="AU53" i="5"/>
  <c r="DQ53" i="5" s="1"/>
  <c r="JI53" i="5" s="1"/>
  <c r="AU98" i="5"/>
  <c r="DQ98" i="5" s="1"/>
  <c r="FP74" i="5"/>
  <c r="GC126" i="5"/>
  <c r="AG93" i="5"/>
  <c r="DC93" i="5" s="1"/>
  <c r="IU93" i="5" s="1"/>
  <c r="AF94" i="5"/>
  <c r="DB94" i="5" s="1"/>
  <c r="FW94" i="5" s="1"/>
  <c r="Z93" i="5"/>
  <c r="CV93" i="5" s="1"/>
  <c r="IN93" i="5" s="1"/>
  <c r="AV93" i="5"/>
  <c r="DR93" i="5" s="1"/>
  <c r="JJ93" i="5" s="1"/>
  <c r="V93" i="5"/>
  <c r="CR93" i="5" s="1"/>
  <c r="FM93" i="5" s="1"/>
  <c r="AR93" i="5"/>
  <c r="DN93" i="5" s="1"/>
  <c r="JF93" i="5" s="1"/>
  <c r="O97" i="5"/>
  <c r="CK97" i="5" s="1"/>
  <c r="IE101" i="5"/>
  <c r="FH101" i="5"/>
  <c r="DJ99" i="5"/>
  <c r="AF96" i="5"/>
  <c r="DB96" i="5" s="1"/>
  <c r="AJ96" i="5"/>
  <c r="DF96" i="5" s="1"/>
  <c r="DI100" i="5"/>
  <c r="CK101" i="5"/>
  <c r="IE99" i="5"/>
  <c r="FH99" i="5"/>
  <c r="CN101" i="5"/>
  <c r="AE96" i="5"/>
  <c r="DA96" i="5" s="1"/>
  <c r="DO100" i="5"/>
  <c r="AJ98" i="5"/>
  <c r="DF98" i="5" s="1"/>
  <c r="AM98" i="5"/>
  <c r="DI98" i="5" s="1"/>
  <c r="DL99" i="5"/>
  <c r="T93" i="5"/>
  <c r="CP93" i="5" s="1"/>
  <c r="IH93" i="5" s="1"/>
  <c r="CK99" i="5"/>
  <c r="AP97" i="5"/>
  <c r="DL97" i="5" s="1"/>
  <c r="AU97" i="5"/>
  <c r="DQ97" i="5" s="1"/>
  <c r="V98" i="5"/>
  <c r="CR98" i="5" s="1"/>
  <c r="AS96" i="5"/>
  <c r="DO96" i="5" s="1"/>
  <c r="AX98" i="5"/>
  <c r="DT98" i="5" s="1"/>
  <c r="DJ100" i="5"/>
  <c r="AX97" i="5"/>
  <c r="DT97" i="5" s="1"/>
  <c r="FM99" i="5"/>
  <c r="IJ99" i="5"/>
  <c r="P90" i="5"/>
  <c r="CL90" i="5" s="1"/>
  <c r="ID90" i="5" s="1"/>
  <c r="P97" i="5"/>
  <c r="CL97" i="5" s="1"/>
  <c r="S90" i="5"/>
  <c r="CO90" i="5" s="1"/>
  <c r="IG90" i="5" s="1"/>
  <c r="S98" i="5"/>
  <c r="CO98" i="5" s="1"/>
  <c r="Z53" i="5"/>
  <c r="CV53" i="5" s="1"/>
  <c r="FQ53" i="5" s="1"/>
  <c r="AJ93" i="5"/>
  <c r="DF93" i="5" s="1"/>
  <c r="IX93" i="5" s="1"/>
  <c r="P94" i="5"/>
  <c r="CL94" i="5" s="1"/>
  <c r="ID94" i="5" s="1"/>
  <c r="AP94" i="5"/>
  <c r="DL94" i="5" s="1"/>
  <c r="JD94" i="5" s="1"/>
  <c r="AC93" i="5"/>
  <c r="CY93" i="5" s="1"/>
  <c r="FT93" i="5" s="1"/>
  <c r="AD93" i="5"/>
  <c r="CZ93" i="5" s="1"/>
  <c r="IR93" i="5" s="1"/>
  <c r="U93" i="5"/>
  <c r="CQ93" i="5" s="1"/>
  <c r="II93" i="5" s="1"/>
  <c r="O93" i="5"/>
  <c r="CK93" i="5" s="1"/>
  <c r="IC93" i="5" s="1"/>
  <c r="DA99" i="5"/>
  <c r="AF97" i="5"/>
  <c r="DB97" i="5" s="1"/>
  <c r="CZ101" i="5"/>
  <c r="Z97" i="5"/>
  <c r="CV97" i="5" s="1"/>
  <c r="AE98" i="5"/>
  <c r="DA98" i="5" s="1"/>
  <c r="AT98" i="5"/>
  <c r="DP98" i="5" s="1"/>
  <c r="AX96" i="5"/>
  <c r="DT96" i="5" s="1"/>
  <c r="AN97" i="5"/>
  <c r="DJ97" i="5" s="1"/>
  <c r="AE97" i="5"/>
  <c r="DA97" i="5" s="1"/>
  <c r="DO101" i="5"/>
  <c r="DF99" i="5"/>
  <c r="DI99" i="5"/>
  <c r="CR100" i="5"/>
  <c r="AT96" i="5"/>
  <c r="DP96" i="5" s="1"/>
  <c r="AN98" i="5"/>
  <c r="DJ98" i="5" s="1"/>
  <c r="DB101" i="5"/>
  <c r="FH96" i="5"/>
  <c r="IE96" i="5"/>
  <c r="CN99" i="5"/>
  <c r="AQ96" i="5"/>
  <c r="DM96" i="5" s="1"/>
  <c r="AF98" i="5"/>
  <c r="DB98" i="5" s="1"/>
  <c r="DF101" i="5"/>
  <c r="R97" i="5"/>
  <c r="CN97" i="5" s="1"/>
  <c r="U98" i="5"/>
  <c r="CQ98" i="5" s="1"/>
  <c r="JC100" i="5"/>
  <c r="GF100" i="5"/>
  <c r="AV97" i="5"/>
  <c r="DR97" i="5" s="1"/>
  <c r="Z98" i="5"/>
  <c r="CV98" i="5" s="1"/>
  <c r="AJ97" i="5"/>
  <c r="DF97" i="5" s="1"/>
  <c r="IY84" i="5"/>
  <c r="IZ78" i="5"/>
  <c r="GC80" i="5"/>
  <c r="GB77" i="5"/>
  <c r="AX59" i="5"/>
  <c r="DT59" i="5" s="1"/>
  <c r="GO59" i="5" s="1"/>
  <c r="AX95" i="5"/>
  <c r="DT95" i="5" s="1"/>
  <c r="X77" i="5"/>
  <c r="CT77" i="5" s="1"/>
  <c r="FO77" i="5" s="1"/>
  <c r="AB77" i="5"/>
  <c r="CX77" i="5" s="1"/>
  <c r="IP77" i="5" s="1"/>
  <c r="X78" i="5"/>
  <c r="CT78" i="5" s="1"/>
  <c r="IL78" i="5" s="1"/>
  <c r="AB80" i="5"/>
  <c r="CX80" i="5" s="1"/>
  <c r="IP80" i="5" s="1"/>
  <c r="AV80" i="5"/>
  <c r="DR80" i="5" s="1"/>
  <c r="JJ80" i="5" s="1"/>
  <c r="AD80" i="5"/>
  <c r="CZ80" i="5" s="1"/>
  <c r="IR80" i="5" s="1"/>
  <c r="Z47" i="5"/>
  <c r="CV47" i="5" s="1"/>
  <c r="IN47" i="5" s="1"/>
  <c r="GJ137" i="5"/>
  <c r="AV77" i="5"/>
  <c r="DR77" i="5" s="1"/>
  <c r="JJ77" i="5" s="1"/>
  <c r="AP79" i="5"/>
  <c r="DL79" i="5" s="1"/>
  <c r="GG79" i="5" s="1"/>
  <c r="AH80" i="5"/>
  <c r="DD80" i="5" s="1"/>
  <c r="FY80" i="5" s="1"/>
  <c r="X80" i="5"/>
  <c r="CT80" i="5" s="1"/>
  <c r="IL80" i="5" s="1"/>
  <c r="AT54" i="5"/>
  <c r="DP54" i="5" s="1"/>
  <c r="GK54" i="5" s="1"/>
  <c r="AT77" i="5"/>
  <c r="DP77" i="5" s="1"/>
  <c r="JH77" i="5" s="1"/>
  <c r="FZ75" i="5"/>
  <c r="AA84" i="5"/>
  <c r="CW84" i="5" s="1"/>
  <c r="IO84" i="5" s="1"/>
  <c r="X86" i="5"/>
  <c r="CT86" i="5" s="1"/>
  <c r="N83" i="5"/>
  <c r="CJ83" i="5" s="1"/>
  <c r="IB83" i="5" s="1"/>
  <c r="AF88" i="5"/>
  <c r="DB88" i="5" s="1"/>
  <c r="FW88" i="5" s="1"/>
  <c r="V83" i="5"/>
  <c r="CR83" i="5" s="1"/>
  <c r="IJ83" i="5" s="1"/>
  <c r="AR86" i="5"/>
  <c r="DN86" i="5" s="1"/>
  <c r="JF86" i="5" s="1"/>
  <c r="AD84" i="5"/>
  <c r="CZ84" i="5" s="1"/>
  <c r="IR84" i="5" s="1"/>
  <c r="T86" i="5"/>
  <c r="CP86" i="5" s="1"/>
  <c r="IH86" i="5" s="1"/>
  <c r="AP84" i="5"/>
  <c r="DL84" i="5" s="1"/>
  <c r="JD84" i="5" s="1"/>
  <c r="AP88" i="5"/>
  <c r="DL88" i="5" s="1"/>
  <c r="JD88" i="5" s="1"/>
  <c r="AU88" i="5"/>
  <c r="DQ88" i="5" s="1"/>
  <c r="JI88" i="5" s="1"/>
  <c r="AS88" i="5"/>
  <c r="DO88" i="5" s="1"/>
  <c r="JG88" i="5" s="1"/>
  <c r="AA86" i="5"/>
  <c r="CW86" i="5" s="1"/>
  <c r="IO86" i="5" s="1"/>
  <c r="AV83" i="5"/>
  <c r="DR83" i="5" s="1"/>
  <c r="JJ83" i="5" s="1"/>
  <c r="Z86" i="5"/>
  <c r="CV86" i="5" s="1"/>
  <c r="FQ86" i="5" s="1"/>
  <c r="JK90" i="5"/>
  <c r="GN90" i="5"/>
  <c r="CL102" i="5"/>
  <c r="DL102" i="5"/>
  <c r="X92" i="5"/>
  <c r="CT92" i="5" s="1"/>
  <c r="U90" i="5"/>
  <c r="CQ90" i="5" s="1"/>
  <c r="AT91" i="5"/>
  <c r="DP91" i="5" s="1"/>
  <c r="AP95" i="5"/>
  <c r="DL95" i="5" s="1"/>
  <c r="X89" i="5"/>
  <c r="CT89" i="5" s="1"/>
  <c r="AE92" i="5"/>
  <c r="DA92" i="5" s="1"/>
  <c r="AR92" i="5"/>
  <c r="DN92" i="5" s="1"/>
  <c r="AX92" i="5"/>
  <c r="DT92" i="5" s="1"/>
  <c r="T92" i="5"/>
  <c r="CP92" i="5" s="1"/>
  <c r="U92" i="5"/>
  <c r="CQ92" i="5" s="1"/>
  <c r="AG91" i="5"/>
  <c r="DC91" i="5" s="1"/>
  <c r="IF93" i="5"/>
  <c r="FI93" i="5"/>
  <c r="AF92" i="5"/>
  <c r="DB92" i="5" s="1"/>
  <c r="GJ93" i="5"/>
  <c r="II94" i="5"/>
  <c r="FL94" i="5"/>
  <c r="JC95" i="5"/>
  <c r="GF95" i="5"/>
  <c r="X95" i="5"/>
  <c r="CT95" i="5" s="1"/>
  <c r="R91" i="5"/>
  <c r="CN91" i="5" s="1"/>
  <c r="AV89" i="5"/>
  <c r="DR89" i="5" s="1"/>
  <c r="V92" i="5"/>
  <c r="CR92" i="5" s="1"/>
  <c r="IY90" i="5"/>
  <c r="GB90" i="5"/>
  <c r="AB92" i="5"/>
  <c r="CX92" i="5" s="1"/>
  <c r="AH79" i="5"/>
  <c r="DD79" i="5" s="1"/>
  <c r="AH78" i="5"/>
  <c r="DD78" i="5" s="1"/>
  <c r="FY78" i="5" s="1"/>
  <c r="AP77" i="5"/>
  <c r="DL77" i="5" s="1"/>
  <c r="JD77" i="5" s="1"/>
  <c r="AC64" i="5"/>
  <c r="CY64" i="5" s="1"/>
  <c r="IQ64" i="5" s="1"/>
  <c r="AC89" i="5"/>
  <c r="CY89" i="5" s="1"/>
  <c r="Z57" i="5"/>
  <c r="CV57" i="5" s="1"/>
  <c r="IN57" i="5" s="1"/>
  <c r="Z95" i="5"/>
  <c r="CV95" i="5" s="1"/>
  <c r="AT80" i="5"/>
  <c r="DP80" i="5" s="1"/>
  <c r="JH80" i="5" s="1"/>
  <c r="AT78" i="5"/>
  <c r="DP78" i="5" s="1"/>
  <c r="JH78" i="5" s="1"/>
  <c r="AT20" i="5"/>
  <c r="DP20" i="5" s="1"/>
  <c r="GK20" i="5" s="1"/>
  <c r="AR77" i="5"/>
  <c r="DN77" i="5" s="1"/>
  <c r="JF77" i="5" s="1"/>
  <c r="U86" i="5"/>
  <c r="CQ86" i="5" s="1"/>
  <c r="FL86" i="5" s="1"/>
  <c r="X88" i="5"/>
  <c r="CT88" i="5" s="1"/>
  <c r="IL88" i="5" s="1"/>
  <c r="N86" i="5"/>
  <c r="CJ86" i="5" s="1"/>
  <c r="FE86" i="5" s="1"/>
  <c r="W84" i="5"/>
  <c r="CS84" i="5" s="1"/>
  <c r="IK84" i="5" s="1"/>
  <c r="AH86" i="5"/>
  <c r="DD86" i="5" s="1"/>
  <c r="FY86" i="5" s="1"/>
  <c r="V86" i="5"/>
  <c r="CR86" i="5" s="1"/>
  <c r="FM86" i="5" s="1"/>
  <c r="AJ84" i="5"/>
  <c r="DF84" i="5" s="1"/>
  <c r="IX84" i="5" s="1"/>
  <c r="AM83" i="5"/>
  <c r="DI83" i="5" s="1"/>
  <c r="GD83" i="5" s="1"/>
  <c r="U88" i="5"/>
  <c r="CQ88" i="5" s="1"/>
  <c r="FL88" i="5" s="1"/>
  <c r="AC83" i="5"/>
  <c r="CY83" i="5" s="1"/>
  <c r="IQ83" i="5" s="1"/>
  <c r="R84" i="5"/>
  <c r="CN84" i="5" s="1"/>
  <c r="IF84" i="5" s="1"/>
  <c r="AE88" i="5"/>
  <c r="DA88" i="5" s="1"/>
  <c r="IS88" i="5" s="1"/>
  <c r="R88" i="5"/>
  <c r="CN88" i="5" s="1"/>
  <c r="IF88" i="5" s="1"/>
  <c r="U84" i="5"/>
  <c r="CQ84" i="5" s="1"/>
  <c r="FL84" i="5" s="1"/>
  <c r="AR84" i="5"/>
  <c r="DN84" i="5" s="1"/>
  <c r="GI84" i="5" s="1"/>
  <c r="T83" i="5"/>
  <c r="CP83" i="5" s="1"/>
  <c r="IH83" i="5" s="1"/>
  <c r="O92" i="5"/>
  <c r="CK92" i="5" s="1"/>
  <c r="AM90" i="5"/>
  <c r="DI90" i="5" s="1"/>
  <c r="P95" i="5"/>
  <c r="CL95" i="5" s="1"/>
  <c r="JC91" i="5"/>
  <c r="GF91" i="5"/>
  <c r="CS102" i="5"/>
  <c r="AM89" i="5"/>
  <c r="DI89" i="5" s="1"/>
  <c r="N92" i="5"/>
  <c r="CJ92" i="5" s="1"/>
  <c r="AB90" i="5"/>
  <c r="CX90" i="5" s="1"/>
  <c r="JC89" i="5"/>
  <c r="GF89" i="5"/>
  <c r="AP92" i="5"/>
  <c r="DL92" i="5" s="1"/>
  <c r="X90" i="5"/>
  <c r="CT90" i="5" s="1"/>
  <c r="JA93" i="5"/>
  <c r="GD93" i="5"/>
  <c r="AH91" i="5"/>
  <c r="DD91" i="5" s="1"/>
  <c r="IM90" i="5"/>
  <c r="FP90" i="5"/>
  <c r="AX90" i="5"/>
  <c r="DT90" i="5" s="1"/>
  <c r="CX102" i="5"/>
  <c r="T90" i="5"/>
  <c r="CP90" i="5" s="1"/>
  <c r="AP91" i="5"/>
  <c r="DL91" i="5" s="1"/>
  <c r="DI102" i="5"/>
  <c r="IW91" i="5"/>
  <c r="FZ91" i="5"/>
  <c r="AV90" i="5"/>
  <c r="DR90" i="5" s="1"/>
  <c r="AU95" i="5"/>
  <c r="DQ95" i="5" s="1"/>
  <c r="AC90" i="5"/>
  <c r="CY90" i="5" s="1"/>
  <c r="AB79" i="5"/>
  <c r="CX79" i="5" s="1"/>
  <c r="IP79" i="5" s="1"/>
  <c r="P62" i="5"/>
  <c r="CL62" i="5" s="1"/>
  <c r="ID62" i="5" s="1"/>
  <c r="P89" i="5"/>
  <c r="CL89" i="5" s="1"/>
  <c r="FV107" i="5"/>
  <c r="AX77" i="5"/>
  <c r="DT77" i="5" s="1"/>
  <c r="JL77" i="5" s="1"/>
  <c r="AD79" i="5"/>
  <c r="CZ79" i="5" s="1"/>
  <c r="IR79" i="5" s="1"/>
  <c r="AQ78" i="5"/>
  <c r="DM78" i="5" s="1"/>
  <c r="GH78" i="5" s="1"/>
  <c r="P77" i="5"/>
  <c r="CL77" i="5" s="1"/>
  <c r="ID77" i="5" s="1"/>
  <c r="AC78" i="5"/>
  <c r="CY78" i="5" s="1"/>
  <c r="IQ78" i="5" s="1"/>
  <c r="P80" i="5"/>
  <c r="CL80" i="5" s="1"/>
  <c r="ID80" i="5" s="1"/>
  <c r="GC51" i="5"/>
  <c r="W86" i="5"/>
  <c r="CS86" i="5" s="1"/>
  <c r="IK86" i="5" s="1"/>
  <c r="O84" i="5"/>
  <c r="CK84" i="5" s="1"/>
  <c r="FF84" i="5" s="1"/>
  <c r="AB84" i="5"/>
  <c r="CX84" i="5" s="1"/>
  <c r="IP84" i="5" s="1"/>
  <c r="AS84" i="5"/>
  <c r="DO84" i="5" s="1"/>
  <c r="JG84" i="5" s="1"/>
  <c r="AR88" i="5"/>
  <c r="DN88" i="5" s="1"/>
  <c r="AN83" i="5"/>
  <c r="DJ83" i="5" s="1"/>
  <c r="JB83" i="5" s="1"/>
  <c r="P88" i="5"/>
  <c r="CL88" i="5" s="1"/>
  <c r="S86" i="5"/>
  <c r="CO86" i="5" s="1"/>
  <c r="IG86" i="5" s="1"/>
  <c r="AT84" i="5"/>
  <c r="DP84" i="5" s="1"/>
  <c r="JH84" i="5" s="1"/>
  <c r="AM86" i="5"/>
  <c r="DI86" i="5" s="1"/>
  <c r="JA86" i="5" s="1"/>
  <c r="AF84" i="5"/>
  <c r="DB84" i="5" s="1"/>
  <c r="IT84" i="5" s="1"/>
  <c r="AX88" i="5"/>
  <c r="DT88" i="5" s="1"/>
  <c r="JL88" i="5" s="1"/>
  <c r="P83" i="5"/>
  <c r="CL83" i="5" s="1"/>
  <c r="ID83" i="5" s="1"/>
  <c r="W83" i="5"/>
  <c r="CS83" i="5" s="1"/>
  <c r="IK83" i="5" s="1"/>
  <c r="IS93" i="5"/>
  <c r="FV93" i="5"/>
  <c r="AQ91" i="5"/>
  <c r="DM91" i="5" s="1"/>
  <c r="IE90" i="5"/>
  <c r="FH90" i="5"/>
  <c r="CO102" i="5"/>
  <c r="AN92" i="5"/>
  <c r="DJ92" i="5" s="1"/>
  <c r="O91" i="5"/>
  <c r="CK91" i="5" s="1"/>
  <c r="IE89" i="5"/>
  <c r="FH89" i="5"/>
  <c r="S95" i="5"/>
  <c r="CO95" i="5" s="1"/>
  <c r="AN90" i="5"/>
  <c r="DJ90" i="5" s="1"/>
  <c r="AJ80" i="5"/>
  <c r="DF80" i="5" s="1"/>
  <c r="IX80" i="5" s="1"/>
  <c r="V95" i="5"/>
  <c r="CR95" i="5" s="1"/>
  <c r="IM93" i="5"/>
  <c r="FP93" i="5"/>
  <c r="AU92" i="5"/>
  <c r="DQ92" i="5" s="1"/>
  <c r="AQ95" i="5"/>
  <c r="DM95" i="5" s="1"/>
  <c r="AA89" i="5"/>
  <c r="CW89" i="5" s="1"/>
  <c r="IE95" i="5"/>
  <c r="FH95" i="5"/>
  <c r="W91" i="5"/>
  <c r="CS91" i="5" s="1"/>
  <c r="AS95" i="5"/>
  <c r="DO95" i="5" s="1"/>
  <c r="IW92" i="5"/>
  <c r="FZ92" i="5"/>
  <c r="GC102" i="5"/>
  <c r="IZ102" i="5"/>
  <c r="AV92" i="5"/>
  <c r="DR92" i="5" s="1"/>
  <c r="AA90" i="5"/>
  <c r="CW90" i="5" s="1"/>
  <c r="IE93" i="5"/>
  <c r="FH93" i="5"/>
  <c r="W89" i="5"/>
  <c r="CS89" i="5" s="1"/>
  <c r="AN95" i="5"/>
  <c r="DJ95" i="5" s="1"/>
  <c r="AX84" i="5"/>
  <c r="DT84" i="5" s="1"/>
  <c r="JL84" i="5" s="1"/>
  <c r="U95" i="5"/>
  <c r="CQ95" i="5" s="1"/>
  <c r="AT92" i="5"/>
  <c r="DP92" i="5" s="1"/>
  <c r="AD68" i="5"/>
  <c r="CZ68" i="5" s="1"/>
  <c r="IR68" i="5" s="1"/>
  <c r="AD89" i="5"/>
  <c r="CZ89" i="5" s="1"/>
  <c r="AJ79" i="5"/>
  <c r="DF79" i="5" s="1"/>
  <c r="AD78" i="5"/>
  <c r="CZ78" i="5" s="1"/>
  <c r="FU78" i="5" s="1"/>
  <c r="AQ77" i="5"/>
  <c r="DM77" i="5" s="1"/>
  <c r="GH77" i="5" s="1"/>
  <c r="AU78" i="5"/>
  <c r="DQ78" i="5" s="1"/>
  <c r="GL78" i="5" s="1"/>
  <c r="P78" i="5"/>
  <c r="CL78" i="5" s="1"/>
  <c r="ID78" i="5" s="1"/>
  <c r="AV79" i="5"/>
  <c r="DR79" i="5" s="1"/>
  <c r="JJ79" i="5" s="1"/>
  <c r="W78" i="5"/>
  <c r="CS78" i="5" s="1"/>
  <c r="IK78" i="5" s="1"/>
  <c r="AX78" i="5"/>
  <c r="DT78" i="5" s="1"/>
  <c r="JL78" i="5" s="1"/>
  <c r="GF53" i="5"/>
  <c r="AG95" i="5"/>
  <c r="DC95" i="5" s="1"/>
  <c r="R77" i="5"/>
  <c r="CN77" i="5" s="1"/>
  <c r="IF77" i="5" s="1"/>
  <c r="U78" i="5"/>
  <c r="CQ78" i="5" s="1"/>
  <c r="AB86" i="5"/>
  <c r="CX86" i="5" s="1"/>
  <c r="IP86" i="5" s="1"/>
  <c r="O83" i="5"/>
  <c r="CK83" i="5" s="1"/>
  <c r="FF83" i="5" s="1"/>
  <c r="AG83" i="5"/>
  <c r="DC83" i="5" s="1"/>
  <c r="IU83" i="5" s="1"/>
  <c r="AQ88" i="5"/>
  <c r="DM88" i="5" s="1"/>
  <c r="JE88" i="5" s="1"/>
  <c r="AH88" i="5"/>
  <c r="DD88" i="5" s="1"/>
  <c r="IV88" i="5" s="1"/>
  <c r="AV84" i="5"/>
  <c r="DR84" i="5" s="1"/>
  <c r="GM84" i="5" s="1"/>
  <c r="AV86" i="5"/>
  <c r="DR86" i="5" s="1"/>
  <c r="JJ86" i="5" s="1"/>
  <c r="Z88" i="5"/>
  <c r="CV88" i="5" s="1"/>
  <c r="IN88" i="5" s="1"/>
  <c r="S88" i="5"/>
  <c r="CO88" i="5" s="1"/>
  <c r="IG88" i="5" s="1"/>
  <c r="N90" i="5"/>
  <c r="CJ90" i="5" s="1"/>
  <c r="DN102" i="5"/>
  <c r="AE95" i="5"/>
  <c r="DA95" i="5" s="1"/>
  <c r="AQ90" i="5"/>
  <c r="DM90" i="5" s="1"/>
  <c r="AR95" i="5"/>
  <c r="DN95" i="5" s="1"/>
  <c r="AJ91" i="5"/>
  <c r="DF91" i="5" s="1"/>
  <c r="Z92" i="5"/>
  <c r="CV92" i="5" s="1"/>
  <c r="CQ102" i="5"/>
  <c r="IW94" i="5"/>
  <c r="FZ94" i="5"/>
  <c r="IZ89" i="5"/>
  <c r="GC89" i="5"/>
  <c r="O89" i="5"/>
  <c r="CK89" i="5" s="1"/>
  <c r="IG93" i="5"/>
  <c r="FJ93" i="5"/>
  <c r="AN89" i="5"/>
  <c r="DJ89" i="5" s="1"/>
  <c r="JH93" i="5"/>
  <c r="GK93" i="5"/>
  <c r="AD95" i="5"/>
  <c r="CZ95" i="5" s="1"/>
  <c r="AU90" i="5"/>
  <c r="DQ90" i="5" s="1"/>
  <c r="AE89" i="5"/>
  <c r="DA89" i="5" s="1"/>
  <c r="AR91" i="5"/>
  <c r="DN91" i="5" s="1"/>
  <c r="AJ95" i="5"/>
  <c r="DF95" i="5" s="1"/>
  <c r="S91" i="5"/>
  <c r="CO91" i="5" s="1"/>
  <c r="DC102" i="5"/>
  <c r="R90" i="5"/>
  <c r="CN90" i="5" s="1"/>
  <c r="AB78" i="5"/>
  <c r="CX78" i="5" s="1"/>
  <c r="FS78" i="5" s="1"/>
  <c r="W79" i="5"/>
  <c r="CS79" i="5" s="1"/>
  <c r="FN79" i="5" s="1"/>
  <c r="AH77" i="5"/>
  <c r="DD77" i="5" s="1"/>
  <c r="FY77" i="5" s="1"/>
  <c r="AM91" i="5"/>
  <c r="DI91" i="5" s="1"/>
  <c r="AP80" i="5"/>
  <c r="DL80" i="5" s="1"/>
  <c r="AX80" i="5"/>
  <c r="DT80" i="5" s="1"/>
  <c r="JL80" i="5" s="1"/>
  <c r="AU77" i="5"/>
  <c r="DQ77" i="5" s="1"/>
  <c r="JI77" i="5" s="1"/>
  <c r="Z80" i="5"/>
  <c r="CV80" i="5" s="1"/>
  <c r="IN80" i="5" s="1"/>
  <c r="T55" i="5"/>
  <c r="CP55" i="5" s="1"/>
  <c r="IH55" i="5" s="1"/>
  <c r="V77" i="5"/>
  <c r="CR77" i="5" s="1"/>
  <c r="IJ77" i="5" s="1"/>
  <c r="V80" i="5"/>
  <c r="CR80" i="5" s="1"/>
  <c r="IJ80" i="5" s="1"/>
  <c r="R80" i="5"/>
  <c r="CN80" i="5" s="1"/>
  <c r="IF80" i="5" s="1"/>
  <c r="AT53" i="5"/>
  <c r="DP53" i="5" s="1"/>
  <c r="JH53" i="5" s="1"/>
  <c r="N25" i="5"/>
  <c r="CJ25" i="5" s="1"/>
  <c r="IB25" i="5" s="1"/>
  <c r="N95" i="5"/>
  <c r="CJ95" i="5" s="1"/>
  <c r="AR51" i="5"/>
  <c r="DN51" i="5" s="1"/>
  <c r="JF51" i="5" s="1"/>
  <c r="U79" i="5"/>
  <c r="CQ79" i="5" s="1"/>
  <c r="II79" i="5" s="1"/>
  <c r="AF44" i="5"/>
  <c r="DB44" i="5" s="1"/>
  <c r="AF89" i="5"/>
  <c r="DB89" i="5" s="1"/>
  <c r="AU83" i="5"/>
  <c r="DQ83" i="5" s="1"/>
  <c r="GL83" i="5" s="1"/>
  <c r="AE86" i="5"/>
  <c r="DA86" i="5" s="1"/>
  <c r="IS86" i="5" s="1"/>
  <c r="AU84" i="5"/>
  <c r="DQ84" i="5" s="1"/>
  <c r="JI84" i="5" s="1"/>
  <c r="AJ83" i="5"/>
  <c r="DF83" i="5" s="1"/>
  <c r="IX83" i="5" s="1"/>
  <c r="AN86" i="5"/>
  <c r="DJ86" i="5" s="1"/>
  <c r="JB86" i="5" s="1"/>
  <c r="X83" i="5"/>
  <c r="CT83" i="5" s="1"/>
  <c r="FO83" i="5" s="1"/>
  <c r="AC84" i="5"/>
  <c r="CY84" i="5" s="1"/>
  <c r="FT84" i="5" s="1"/>
  <c r="AP86" i="5"/>
  <c r="DL86" i="5" s="1"/>
  <c r="GG86" i="5" s="1"/>
  <c r="AF86" i="5"/>
  <c r="DB86" i="5" s="1"/>
  <c r="FW86" i="5" s="1"/>
  <c r="AD83" i="5"/>
  <c r="CZ83" i="5" s="1"/>
  <c r="IR83" i="5" s="1"/>
  <c r="T84" i="5"/>
  <c r="CP84" i="5" s="1"/>
  <c r="IH84" i="5" s="1"/>
  <c r="AR83" i="5"/>
  <c r="DN83" i="5" s="1"/>
  <c r="JF83" i="5" s="1"/>
  <c r="AG86" i="5"/>
  <c r="DC86" i="5" s="1"/>
  <c r="IU86" i="5" s="1"/>
  <c r="AB88" i="5"/>
  <c r="CX88" i="5" s="1"/>
  <c r="IM94" i="5"/>
  <c r="FP94" i="5"/>
  <c r="AH90" i="5"/>
  <c r="DD90" i="5" s="1"/>
  <c r="CP102" i="5"/>
  <c r="AF95" i="5"/>
  <c r="DB95" i="5" s="1"/>
  <c r="N89" i="5"/>
  <c r="CJ89" i="5" s="1"/>
  <c r="GB102" i="5"/>
  <c r="IY102" i="5"/>
  <c r="AH89" i="5"/>
  <c r="DD89" i="5" s="1"/>
  <c r="T95" i="5"/>
  <c r="CP95" i="5" s="1"/>
  <c r="AR89" i="5"/>
  <c r="DN89" i="5" s="1"/>
  <c r="AS89" i="5"/>
  <c r="DO89" i="5" s="1"/>
  <c r="AG92" i="5"/>
  <c r="DC92" i="5" s="1"/>
  <c r="X91" i="5"/>
  <c r="CT91" i="5" s="1"/>
  <c r="AE91" i="5"/>
  <c r="DA91" i="5" s="1"/>
  <c r="N91" i="5"/>
  <c r="CJ91" i="5" s="1"/>
  <c r="AJ89" i="5"/>
  <c r="DF89" i="5" s="1"/>
  <c r="AH95" i="5"/>
  <c r="DD95" i="5" s="1"/>
  <c r="Z91" i="5"/>
  <c r="CV91" i="5" s="1"/>
  <c r="JC102" i="5"/>
  <c r="GF102" i="5"/>
  <c r="AG90" i="5"/>
  <c r="DC90" i="5" s="1"/>
  <c r="CT102" i="5"/>
  <c r="AF91" i="5"/>
  <c r="DB91" i="5" s="1"/>
  <c r="GB91" i="5"/>
  <c r="IY91" i="5"/>
  <c r="Z89" i="5"/>
  <c r="CV89" i="5" s="1"/>
  <c r="P91" i="5"/>
  <c r="CL91" i="5" s="1"/>
  <c r="W95" i="5"/>
  <c r="CS95" i="5" s="1"/>
  <c r="AM92" i="5"/>
  <c r="DI92" i="5" s="1"/>
  <c r="AQ56" i="5"/>
  <c r="DM56" i="5" s="1"/>
  <c r="JE56" i="5" s="1"/>
  <c r="AQ89" i="5"/>
  <c r="DM89" i="5" s="1"/>
  <c r="W77" i="5"/>
  <c r="CS77" i="5" s="1"/>
  <c r="IK77" i="5" s="1"/>
  <c r="AV78" i="5"/>
  <c r="DR78" i="5" s="1"/>
  <c r="GM78" i="5" s="1"/>
  <c r="AU80" i="5"/>
  <c r="DQ80" i="5" s="1"/>
  <c r="JI80" i="5" s="1"/>
  <c r="AJ78" i="5"/>
  <c r="DF78" i="5" s="1"/>
  <c r="GA78" i="5" s="1"/>
  <c r="V79" i="5"/>
  <c r="CR79" i="5" s="1"/>
  <c r="IJ79" i="5" s="1"/>
  <c r="AA56" i="5"/>
  <c r="CW56" i="5" s="1"/>
  <c r="IO56" i="5" s="1"/>
  <c r="AA95" i="5"/>
  <c r="CW95" i="5" s="1"/>
  <c r="R43" i="5"/>
  <c r="CN43" i="5" s="1"/>
  <c r="FI43" i="5" s="1"/>
  <c r="R89" i="5"/>
  <c r="CN89" i="5" s="1"/>
  <c r="R78" i="5"/>
  <c r="CN78" i="5" s="1"/>
  <c r="IF78" i="5" s="1"/>
  <c r="AT79" i="5"/>
  <c r="DP79" i="5" s="1"/>
  <c r="JH79" i="5" s="1"/>
  <c r="U80" i="5"/>
  <c r="CQ80" i="5" s="1"/>
  <c r="II80" i="5" s="1"/>
  <c r="O88" i="5"/>
  <c r="CK88" i="5" s="1"/>
  <c r="IC88" i="5" s="1"/>
  <c r="AG84" i="5"/>
  <c r="DC84" i="5" s="1"/>
  <c r="IU84" i="5" s="1"/>
  <c r="AJ86" i="5"/>
  <c r="DF86" i="5" s="1"/>
  <c r="IX86" i="5" s="1"/>
  <c r="AS83" i="5"/>
  <c r="DO83" i="5" s="1"/>
  <c r="JG83" i="5" s="1"/>
  <c r="N84" i="5"/>
  <c r="CJ84" i="5" s="1"/>
  <c r="IB84" i="5" s="1"/>
  <c r="R86" i="5"/>
  <c r="CN86" i="5" s="1"/>
  <c r="IF86" i="5" s="1"/>
  <c r="AC86" i="5"/>
  <c r="CY86" i="5" s="1"/>
  <c r="FT86" i="5" s="1"/>
  <c r="P84" i="5"/>
  <c r="CL84" i="5" s="1"/>
  <c r="ID84" i="5" s="1"/>
  <c r="W88" i="5"/>
  <c r="CS88" i="5" s="1"/>
  <c r="IK88" i="5" s="1"/>
  <c r="AP83" i="5"/>
  <c r="DL83" i="5" s="1"/>
  <c r="JD83" i="5" s="1"/>
  <c r="AU86" i="5"/>
  <c r="DQ86" i="5" s="1"/>
  <c r="JI86" i="5" s="1"/>
  <c r="V90" i="5"/>
  <c r="CR90" i="5" s="1"/>
  <c r="IW102" i="5"/>
  <c r="FZ102" i="5"/>
  <c r="GB95" i="5"/>
  <c r="IY95" i="5"/>
  <c r="DR102" i="5"/>
  <c r="IM92" i="5"/>
  <c r="FP92" i="5"/>
  <c r="GB92" i="5"/>
  <c r="IY92" i="5"/>
  <c r="AV95" i="5"/>
  <c r="DR95" i="5" s="1"/>
  <c r="AB91" i="5"/>
  <c r="CX91" i="5" s="1"/>
  <c r="AC95" i="5"/>
  <c r="CY95" i="5" s="1"/>
  <c r="JK102" i="5"/>
  <c r="GN102" i="5"/>
  <c r="U89" i="5"/>
  <c r="CQ89" i="5" s="1"/>
  <c r="W92" i="5"/>
  <c r="CS92" i="5" s="1"/>
  <c r="IM91" i="5"/>
  <c r="FP91" i="5"/>
  <c r="AX91" i="5"/>
  <c r="DT91" i="5" s="1"/>
  <c r="T91" i="5"/>
  <c r="CP91" i="5" s="1"/>
  <c r="CK102" i="5"/>
  <c r="P92" i="5"/>
  <c r="CL92" i="5" s="1"/>
  <c r="AM95" i="5"/>
  <c r="DI95" i="5" s="1"/>
  <c r="CR102" i="5"/>
  <c r="IM89" i="5"/>
  <c r="FP89" i="5"/>
  <c r="AX89" i="5"/>
  <c r="DT89" i="5" s="1"/>
  <c r="AB95" i="5"/>
  <c r="CX95" i="5" s="1"/>
  <c r="T89" i="5"/>
  <c r="CP89" i="5" s="1"/>
  <c r="DA102" i="5"/>
  <c r="AQ92" i="5"/>
  <c r="DM92" i="5" s="1"/>
  <c r="CW102" i="5"/>
  <c r="AP90" i="5"/>
  <c r="DL90" i="5" s="1"/>
  <c r="AT13" i="5"/>
  <c r="DP13" i="5" s="1"/>
  <c r="GK13" i="5" s="1"/>
  <c r="AT90" i="5"/>
  <c r="DP90" i="5" s="1"/>
  <c r="AE83" i="5"/>
  <c r="DA83" i="5" s="1"/>
  <c r="IS83" i="5" s="1"/>
  <c r="AN84" i="5"/>
  <c r="DJ84" i="5" s="1"/>
  <c r="GE84" i="5" s="1"/>
  <c r="AS86" i="5"/>
  <c r="DO86" i="5" s="1"/>
  <c r="JG86" i="5" s="1"/>
  <c r="AA83" i="5"/>
  <c r="CW83" i="5" s="1"/>
  <c r="IO83" i="5" s="1"/>
  <c r="AX83" i="5"/>
  <c r="DT83" i="5" s="1"/>
  <c r="JL83" i="5" s="1"/>
  <c r="AN88" i="5"/>
  <c r="DJ88" i="5" s="1"/>
  <c r="JB88" i="5" s="1"/>
  <c r="AD86" i="5"/>
  <c r="CZ86" i="5" s="1"/>
  <c r="IR86" i="5" s="1"/>
  <c r="AH84" i="5"/>
  <c r="DD84" i="5" s="1"/>
  <c r="IV84" i="5" s="1"/>
  <c r="AT83" i="5"/>
  <c r="DP83" i="5" s="1"/>
  <c r="GK83" i="5" s="1"/>
  <c r="AM84" i="5"/>
  <c r="DI84" i="5" s="1"/>
  <c r="GD84" i="5" s="1"/>
  <c r="P86" i="5"/>
  <c r="CL86" i="5" s="1"/>
  <c r="FG86" i="5" s="1"/>
  <c r="S84" i="5"/>
  <c r="CO84" i="5" s="1"/>
  <c r="IG84" i="5" s="1"/>
  <c r="N88" i="5"/>
  <c r="CJ88" i="5" s="1"/>
  <c r="FE88" i="5" s="1"/>
  <c r="S83" i="5"/>
  <c r="CO83" i="5" s="1"/>
  <c r="FJ83" i="5" s="1"/>
  <c r="AE84" i="5"/>
  <c r="DA84" i="5" s="1"/>
  <c r="IS84" i="5" s="1"/>
  <c r="AJ88" i="5"/>
  <c r="DF88" i="5" s="1"/>
  <c r="IX88" i="5" s="1"/>
  <c r="R83" i="5"/>
  <c r="CN83" i="5" s="1"/>
  <c r="IF83" i="5" s="1"/>
  <c r="AS91" i="5"/>
  <c r="DO91" i="5" s="1"/>
  <c r="IZ95" i="5"/>
  <c r="GC95" i="5"/>
  <c r="V91" i="5"/>
  <c r="CR91" i="5" s="1"/>
  <c r="IW95" i="5"/>
  <c r="FZ95" i="5"/>
  <c r="GC92" i="5"/>
  <c r="IZ92" i="5"/>
  <c r="CZ102" i="5"/>
  <c r="DQ102" i="5"/>
  <c r="AC92" i="5"/>
  <c r="CY92" i="5" s="1"/>
  <c r="JC90" i="5"/>
  <c r="GF90" i="5"/>
  <c r="IE102" i="5"/>
  <c r="FH102" i="5"/>
  <c r="AN91" i="5"/>
  <c r="DJ91" i="5" s="1"/>
  <c r="V84" i="5"/>
  <c r="CR84" i="5" s="1"/>
  <c r="IJ84" i="5" s="1"/>
  <c r="IW93" i="5"/>
  <c r="FZ93" i="5"/>
  <c r="AB89" i="5"/>
  <c r="CX89" i="5" s="1"/>
  <c r="CY102" i="5"/>
  <c r="AA91" i="5"/>
  <c r="CW91" i="5" s="1"/>
  <c r="IE94" i="5"/>
  <c r="FH94" i="5"/>
  <c r="W90" i="5"/>
  <c r="CS90" i="5" s="1"/>
  <c r="DJ102" i="5"/>
  <c r="DO102" i="5"/>
  <c r="IW89" i="5"/>
  <c r="FZ89" i="5"/>
  <c r="AV91" i="5"/>
  <c r="DR91" i="5" s="1"/>
  <c r="AC91" i="5"/>
  <c r="CY91" i="5" s="1"/>
  <c r="IE92" i="5"/>
  <c r="FH92" i="5"/>
  <c r="CV102" i="5"/>
  <c r="X79" i="5"/>
  <c r="CT79" i="5" s="1"/>
  <c r="FO79" i="5" s="1"/>
  <c r="AX79" i="5"/>
  <c r="DT79" i="5" s="1"/>
  <c r="GO79" i="5" s="1"/>
  <c r="AP78" i="5"/>
  <c r="DL78" i="5" s="1"/>
  <c r="JD78" i="5" s="1"/>
  <c r="AD77" i="5"/>
  <c r="CZ77" i="5" s="1"/>
  <c r="FU77" i="5" s="1"/>
  <c r="Z48" i="5"/>
  <c r="CV48" i="5" s="1"/>
  <c r="IN48" i="5" s="1"/>
  <c r="AM80" i="5"/>
  <c r="DI80" i="5" s="1"/>
  <c r="JA80" i="5" s="1"/>
  <c r="AM79" i="5"/>
  <c r="DI79" i="5" s="1"/>
  <c r="JA79" i="5" s="1"/>
  <c r="AM77" i="5"/>
  <c r="DI77" i="5" s="1"/>
  <c r="JA77" i="5" s="1"/>
  <c r="AQ80" i="5"/>
  <c r="DM80" i="5" s="1"/>
  <c r="JE80" i="5" s="1"/>
  <c r="P79" i="5"/>
  <c r="CL79" i="5" s="1"/>
  <c r="ID79" i="5" s="1"/>
  <c r="S58" i="5"/>
  <c r="CO58" i="5" s="1"/>
  <c r="IG58" i="5" s="1"/>
  <c r="S89" i="5"/>
  <c r="CO89" i="5" s="1"/>
  <c r="O27" i="5"/>
  <c r="CK27" i="5" s="1"/>
  <c r="FF27" i="5" s="1"/>
  <c r="O95" i="5"/>
  <c r="CK95" i="5" s="1"/>
  <c r="V88" i="5"/>
  <c r="CR88" i="5" s="1"/>
  <c r="FM88" i="5" s="1"/>
  <c r="Z84" i="5"/>
  <c r="CV84" i="5" s="1"/>
  <c r="IN84" i="5" s="1"/>
  <c r="U83" i="5"/>
  <c r="CQ83" i="5" s="1"/>
  <c r="II83" i="5" s="1"/>
  <c r="AD88" i="5"/>
  <c r="CZ88" i="5" s="1"/>
  <c r="FU88" i="5" s="1"/>
  <c r="Z83" i="5"/>
  <c r="CV83" i="5" s="1"/>
  <c r="IN83" i="5" s="1"/>
  <c r="AQ86" i="5"/>
  <c r="DM86" i="5" s="1"/>
  <c r="JE86" i="5" s="1"/>
  <c r="X84" i="5"/>
  <c r="CT84" i="5" s="1"/>
  <c r="FO84" i="5" s="1"/>
  <c r="O86" i="5"/>
  <c r="CK86" i="5" s="1"/>
  <c r="FF86" i="5" s="1"/>
  <c r="AT86" i="5"/>
  <c r="DP86" i="5" s="1"/>
  <c r="GK86" i="5" s="1"/>
  <c r="AB83" i="5"/>
  <c r="CX83" i="5" s="1"/>
  <c r="IP83" i="5" s="1"/>
  <c r="AV88" i="5"/>
  <c r="DR88" i="5" s="1"/>
  <c r="JJ88" i="5" s="1"/>
  <c r="AQ83" i="5"/>
  <c r="DM83" i="5" s="1"/>
  <c r="GH83" i="5" s="1"/>
  <c r="AH83" i="5"/>
  <c r="DD83" i="5" s="1"/>
  <c r="IV83" i="5" s="1"/>
  <c r="AG88" i="5"/>
  <c r="DC88" i="5" s="1"/>
  <c r="IU88" i="5" s="1"/>
  <c r="AF83" i="5"/>
  <c r="DB83" i="5" s="1"/>
  <c r="IT83" i="5" s="1"/>
  <c r="AX86" i="5"/>
  <c r="DT86" i="5" s="1"/>
  <c r="GO86" i="5" s="1"/>
  <c r="U91" i="5"/>
  <c r="CQ91" i="5" s="1"/>
  <c r="AT89" i="5"/>
  <c r="DP89" i="5" s="1"/>
  <c r="AD92" i="5"/>
  <c r="CZ92" i="5" s="1"/>
  <c r="CN102" i="5"/>
  <c r="AP89" i="5"/>
  <c r="DL89" i="5" s="1"/>
  <c r="AS90" i="5"/>
  <c r="DO90" i="5" s="1"/>
  <c r="AT95" i="5"/>
  <c r="DP95" i="5" s="1"/>
  <c r="AD91" i="5"/>
  <c r="CZ91" i="5" s="1"/>
  <c r="R95" i="5"/>
  <c r="CN95" i="5" s="1"/>
  <c r="O90" i="5"/>
  <c r="CK90" i="5" s="1"/>
  <c r="DM102" i="5"/>
  <c r="AA92" i="5"/>
  <c r="CW92" i="5" s="1"/>
  <c r="AJ90" i="5"/>
  <c r="DF90" i="5" s="1"/>
  <c r="DD102" i="5"/>
  <c r="AS92" i="5"/>
  <c r="DO92" i="5" s="1"/>
  <c r="GC91" i="5"/>
  <c r="IZ91" i="5"/>
  <c r="AU91" i="5"/>
  <c r="DQ91" i="5" s="1"/>
  <c r="AE90" i="5"/>
  <c r="DA90" i="5" s="1"/>
  <c r="CJ102" i="5"/>
  <c r="DF102" i="5"/>
  <c r="S92" i="5"/>
  <c r="CO92" i="5" s="1"/>
  <c r="V89" i="5"/>
  <c r="CR89" i="5" s="1"/>
  <c r="DP102" i="5"/>
  <c r="AU89" i="5"/>
  <c r="DQ89" i="5" s="1"/>
  <c r="AF90" i="5"/>
  <c r="DB90" i="5" s="1"/>
  <c r="IM102" i="5"/>
  <c r="FP102" i="5"/>
  <c r="AR90" i="5"/>
  <c r="DN90" i="5" s="1"/>
  <c r="AJ92" i="5"/>
  <c r="DF92" i="5" s="1"/>
  <c r="AH92" i="5"/>
  <c r="DD92" i="5" s="1"/>
  <c r="DT102" i="5"/>
  <c r="CK126" i="5"/>
  <c r="FF126" i="5" s="1"/>
  <c r="CZ126" i="5"/>
  <c r="FU126" i="5" s="1"/>
  <c r="IE88" i="5"/>
  <c r="FH88" i="5"/>
  <c r="IW86" i="5"/>
  <c r="FZ86" i="5"/>
  <c r="IM86" i="5"/>
  <c r="FP86" i="5"/>
  <c r="CQ126" i="5"/>
  <c r="II126" i="5" s="1"/>
  <c r="DB126" i="5"/>
  <c r="FW126" i="5" s="1"/>
  <c r="CW126" i="5"/>
  <c r="IO126" i="5" s="1"/>
  <c r="DD126" i="5"/>
  <c r="IV126" i="5" s="1"/>
  <c r="DA126" i="5"/>
  <c r="IS126" i="5" s="1"/>
  <c r="JK86" i="5"/>
  <c r="GN86" i="5"/>
  <c r="CS126" i="5"/>
  <c r="FN126" i="5" s="1"/>
  <c r="DO126" i="5"/>
  <c r="GJ126" i="5" s="1"/>
  <c r="AC48" i="5"/>
  <c r="CY48" i="5" s="1"/>
  <c r="IQ48" i="5" s="1"/>
  <c r="CN126" i="5"/>
  <c r="IF126" i="5" s="1"/>
  <c r="CV126" i="5"/>
  <c r="IN126" i="5" s="1"/>
  <c r="CX126" i="5"/>
  <c r="IP126" i="5" s="1"/>
  <c r="CP126" i="5"/>
  <c r="FK126" i="5" s="1"/>
  <c r="IE86" i="5"/>
  <c r="FH86" i="5"/>
  <c r="IM88" i="5"/>
  <c r="FP88" i="5"/>
  <c r="JL86" i="5"/>
  <c r="DR126" i="5"/>
  <c r="JJ126" i="5" s="1"/>
  <c r="CO126" i="5"/>
  <c r="FJ126" i="5" s="1"/>
  <c r="CL126" i="5"/>
  <c r="FG126" i="5" s="1"/>
  <c r="CY126" i="5"/>
  <c r="IQ126" i="5" s="1"/>
  <c r="CR126" i="5"/>
  <c r="IJ126" i="5" s="1"/>
  <c r="JK88" i="5"/>
  <c r="GN88" i="5"/>
  <c r="CT126" i="5"/>
  <c r="FO126" i="5" s="1"/>
  <c r="CJ126" i="5"/>
  <c r="FE126" i="5" s="1"/>
  <c r="JE84" i="5"/>
  <c r="GH84" i="5"/>
  <c r="IZ109" i="5"/>
  <c r="IY122" i="5"/>
  <c r="IZ112" i="5"/>
  <c r="FH112" i="5"/>
  <c r="GC113" i="5"/>
  <c r="JC114" i="5"/>
  <c r="GB111" i="5"/>
  <c r="IZ114" i="5"/>
  <c r="GF109" i="5"/>
  <c r="IY120" i="5"/>
  <c r="GC105" i="5"/>
  <c r="FW108" i="5"/>
  <c r="IY109" i="5"/>
  <c r="JC107" i="5"/>
  <c r="JC118" i="5"/>
  <c r="FZ129" i="5"/>
  <c r="IZ116" i="5"/>
  <c r="GB107" i="5"/>
  <c r="GC124" i="5"/>
  <c r="FP123" i="5"/>
  <c r="IZ120" i="5"/>
  <c r="GC110" i="5"/>
  <c r="GC115" i="5"/>
  <c r="IZ125" i="5"/>
  <c r="GB119" i="5"/>
  <c r="GB110" i="5"/>
  <c r="FH126" i="5"/>
  <c r="CZ107" i="5"/>
  <c r="IR107" i="5" s="1"/>
  <c r="DD104" i="5"/>
  <c r="IV104" i="5" s="1"/>
  <c r="DF104" i="5"/>
  <c r="IX104" i="5" s="1"/>
  <c r="DI105" i="5"/>
  <c r="JA105" i="5" s="1"/>
  <c r="CL106" i="5"/>
  <c r="ID106" i="5" s="1"/>
  <c r="CQ104" i="5"/>
  <c r="CQ106" i="5"/>
  <c r="CQ120" i="5"/>
  <c r="II120" i="5" s="1"/>
  <c r="CT112" i="5"/>
  <c r="IL112" i="5" s="1"/>
  <c r="CV113" i="5"/>
  <c r="FQ113" i="5" s="1"/>
  <c r="DN117" i="5"/>
  <c r="JF117" i="5" s="1"/>
  <c r="DC120" i="5"/>
  <c r="FX120" i="5" s="1"/>
  <c r="DD119" i="5"/>
  <c r="IV119" i="5" s="1"/>
  <c r="CL113" i="5"/>
  <c r="ID113" i="5" s="1"/>
  <c r="CW111" i="5"/>
  <c r="FR111" i="5" s="1"/>
  <c r="DT109" i="5"/>
  <c r="JL109" i="5" s="1"/>
  <c r="CO111" i="5"/>
  <c r="IG111" i="5" s="1"/>
  <c r="CN113" i="5"/>
  <c r="FI113" i="5" s="1"/>
  <c r="CY114" i="5"/>
  <c r="FT114" i="5" s="1"/>
  <c r="CN110" i="5"/>
  <c r="IF110" i="5" s="1"/>
  <c r="CQ115" i="5"/>
  <c r="II115" i="5" s="1"/>
  <c r="CW117" i="5"/>
  <c r="IO117" i="5" s="1"/>
  <c r="DF109" i="5"/>
  <c r="IX109" i="5" s="1"/>
  <c r="CS114" i="5"/>
  <c r="IK114" i="5" s="1"/>
  <c r="DQ116" i="5"/>
  <c r="JI116" i="5" s="1"/>
  <c r="CP118" i="5"/>
  <c r="FK118" i="5" s="1"/>
  <c r="CQ114" i="5"/>
  <c r="FL114" i="5" s="1"/>
  <c r="CT117" i="5"/>
  <c r="IL117" i="5" s="1"/>
  <c r="CW113" i="5"/>
  <c r="FR113" i="5" s="1"/>
  <c r="DC116" i="5"/>
  <c r="IU116" i="5" s="1"/>
  <c r="DD115" i="5"/>
  <c r="IV115" i="5" s="1"/>
  <c r="DI120" i="5"/>
  <c r="GD120" i="5" s="1"/>
  <c r="CR114" i="5"/>
  <c r="FM114" i="5" s="1"/>
  <c r="DA116" i="5"/>
  <c r="FV116" i="5" s="1"/>
  <c r="CZ109" i="5"/>
  <c r="IR109" i="5" s="1"/>
  <c r="CX109" i="5"/>
  <c r="IP109" i="5" s="1"/>
  <c r="CV115" i="5"/>
  <c r="IN115" i="5" s="1"/>
  <c r="CY124" i="5"/>
  <c r="FT124" i="5" s="1"/>
  <c r="CY111" i="5"/>
  <c r="IQ111" i="5" s="1"/>
  <c r="CY125" i="5"/>
  <c r="IQ125" i="5" s="1"/>
  <c r="CR125" i="5"/>
  <c r="IJ125" i="5" s="1"/>
  <c r="CJ123" i="5"/>
  <c r="FE123" i="5" s="1"/>
  <c r="CK122" i="5"/>
  <c r="FF122" i="5" s="1"/>
  <c r="CQ125" i="5"/>
  <c r="II125" i="5" s="1"/>
  <c r="DC119" i="5"/>
  <c r="IU119" i="5" s="1"/>
  <c r="CP125" i="5"/>
  <c r="FK125" i="5" s="1"/>
  <c r="DB125" i="5"/>
  <c r="FW125" i="5" s="1"/>
  <c r="CN123" i="5"/>
  <c r="FI123" i="5" s="1"/>
  <c r="DN122" i="5"/>
  <c r="GI122" i="5" s="1"/>
  <c r="CO125" i="5"/>
  <c r="FJ125" i="5" s="1"/>
  <c r="CS117" i="5"/>
  <c r="IK117" i="5" s="1"/>
  <c r="DL122" i="5"/>
  <c r="JD122" i="5" s="1"/>
  <c r="CZ122" i="5"/>
  <c r="FU122" i="5" s="1"/>
  <c r="CX125" i="5"/>
  <c r="FS125" i="5" s="1"/>
  <c r="CN117" i="5"/>
  <c r="CX105" i="5"/>
  <c r="IP105" i="5" s="1"/>
  <c r="DL104" i="5"/>
  <c r="JD104" i="5" s="1"/>
  <c r="DI104" i="5"/>
  <c r="GD104" i="5" s="1"/>
  <c r="CS106" i="5"/>
  <c r="IK106" i="5" s="1"/>
  <c r="CQ110" i="5"/>
  <c r="II110" i="5" s="1"/>
  <c r="DF119" i="5"/>
  <c r="IX119" i="5" s="1"/>
  <c r="CS118" i="5"/>
  <c r="IK118" i="5" s="1"/>
  <c r="CP117" i="5"/>
  <c r="IH117" i="5" s="1"/>
  <c r="DC115" i="5"/>
  <c r="IU115" i="5" s="1"/>
  <c r="DD109" i="5"/>
  <c r="IV109" i="5" s="1"/>
  <c r="DM120" i="5"/>
  <c r="GH120" i="5" s="1"/>
  <c r="DC114" i="5"/>
  <c r="FX114" i="5" s="1"/>
  <c r="DR116" i="5"/>
  <c r="GM116" i="5" s="1"/>
  <c r="DD118" i="5"/>
  <c r="IV118" i="5" s="1"/>
  <c r="DI118" i="5"/>
  <c r="GD118" i="5" s="1"/>
  <c r="CL112" i="5"/>
  <c r="ID112" i="5" s="1"/>
  <c r="CW110" i="5"/>
  <c r="IO110" i="5" s="1"/>
  <c r="CN120" i="5"/>
  <c r="FI120" i="5" s="1"/>
  <c r="CP112" i="5"/>
  <c r="IH112" i="5" s="1"/>
  <c r="CL120" i="5"/>
  <c r="FG120" i="5" s="1"/>
  <c r="CT111" i="5"/>
  <c r="IL111" i="5" s="1"/>
  <c r="CV110" i="5"/>
  <c r="FQ110" i="5" s="1"/>
  <c r="DL120" i="5"/>
  <c r="JD120" i="5" s="1"/>
  <c r="CZ118" i="5"/>
  <c r="IR118" i="5" s="1"/>
  <c r="CX120" i="5"/>
  <c r="IP120" i="5" s="1"/>
  <c r="CK119" i="5"/>
  <c r="IC119" i="5" s="1"/>
  <c r="DA109" i="5"/>
  <c r="IS109" i="5" s="1"/>
  <c r="CT113" i="5"/>
  <c r="IL113" i="5" s="1"/>
  <c r="DB113" i="5"/>
  <c r="IT113" i="5" s="1"/>
  <c r="CV125" i="5"/>
  <c r="IN125" i="5" s="1"/>
  <c r="CT123" i="5"/>
  <c r="IL123" i="5" s="1"/>
  <c r="CZ110" i="5"/>
  <c r="IR110" i="5" s="1"/>
  <c r="CK123" i="5"/>
  <c r="IC123" i="5" s="1"/>
  <c r="CQ122" i="5"/>
  <c r="II122" i="5" s="1"/>
  <c r="CV109" i="5"/>
  <c r="IN109" i="5" s="1"/>
  <c r="CW115" i="5"/>
  <c r="IO115" i="5" s="1"/>
  <c r="DA125" i="5"/>
  <c r="IS125" i="5" s="1"/>
  <c r="DF105" i="5"/>
  <c r="GA105" i="5" s="1"/>
  <c r="CT107" i="5"/>
  <c r="IL107" i="5" s="1"/>
  <c r="CZ106" i="5"/>
  <c r="FU106" i="5" s="1"/>
  <c r="CT105" i="5"/>
  <c r="IL105" i="5" s="1"/>
  <c r="CX107" i="5"/>
  <c r="IP107" i="5" s="1"/>
  <c r="CL117" i="5"/>
  <c r="ID117" i="5" s="1"/>
  <c r="DF114" i="5"/>
  <c r="GA114" i="5" s="1"/>
  <c r="CS110" i="5"/>
  <c r="IK110" i="5" s="1"/>
  <c r="CP111" i="5"/>
  <c r="FK111" i="5" s="1"/>
  <c r="CK115" i="5"/>
  <c r="FF115" i="5" s="1"/>
  <c r="CJ117" i="5"/>
  <c r="IB117" i="5" s="1"/>
  <c r="DP119" i="5"/>
  <c r="JH119" i="5" s="1"/>
  <c r="DL115" i="5"/>
  <c r="GG115" i="5" s="1"/>
  <c r="CZ114" i="5"/>
  <c r="IR114" i="5" s="1"/>
  <c r="CX115" i="5"/>
  <c r="IP115" i="5" s="1"/>
  <c r="DM111" i="5"/>
  <c r="JE111" i="5" s="1"/>
  <c r="DI111" i="5"/>
  <c r="GD111" i="5" s="1"/>
  <c r="DM118" i="5"/>
  <c r="GH118" i="5" s="1"/>
  <c r="DT113" i="5"/>
  <c r="GO113" i="5" s="1"/>
  <c r="CO110" i="5"/>
  <c r="IG110" i="5" s="1"/>
  <c r="CN111" i="5"/>
  <c r="FI111" i="5" s="1"/>
  <c r="CY113" i="5"/>
  <c r="IQ113" i="5" s="1"/>
  <c r="CL116" i="5"/>
  <c r="ID116" i="5" s="1"/>
  <c r="CW119" i="5"/>
  <c r="IO119" i="5" s="1"/>
  <c r="DF113" i="5"/>
  <c r="IX113" i="5" s="1"/>
  <c r="CS113" i="5"/>
  <c r="IK113" i="5" s="1"/>
  <c r="CP115" i="5"/>
  <c r="IH115" i="5" s="1"/>
  <c r="CK120" i="5"/>
  <c r="IC120" i="5" s="1"/>
  <c r="CJ112" i="5"/>
  <c r="FE112" i="5" s="1"/>
  <c r="CZ111" i="5"/>
  <c r="FU111" i="5" s="1"/>
  <c r="CX111" i="5"/>
  <c r="IP111" i="5" s="1"/>
  <c r="CK116" i="5"/>
  <c r="FF116" i="5" s="1"/>
  <c r="CJ111" i="5"/>
  <c r="FE111" i="5" s="1"/>
  <c r="DP114" i="5"/>
  <c r="JH114" i="5" s="1"/>
  <c r="CQ111" i="5"/>
  <c r="II111" i="5" s="1"/>
  <c r="DF116" i="5"/>
  <c r="IX116" i="5" s="1"/>
  <c r="CS120" i="5"/>
  <c r="FN120" i="5" s="1"/>
  <c r="CP109" i="5"/>
  <c r="IH109" i="5" s="1"/>
  <c r="DC123" i="5"/>
  <c r="IU123" i="5" s="1"/>
  <c r="DD123" i="5"/>
  <c r="IV123" i="5" s="1"/>
  <c r="CJ122" i="5"/>
  <c r="IB122" i="5" s="1"/>
  <c r="DD122" i="5"/>
  <c r="FY122" i="5" s="1"/>
  <c r="CZ116" i="5"/>
  <c r="IR116" i="5" s="1"/>
  <c r="CL123" i="5"/>
  <c r="ID123" i="5" s="1"/>
  <c r="DI117" i="5"/>
  <c r="JA117" i="5" s="1"/>
  <c r="CR122" i="5"/>
  <c r="FM122" i="5" s="1"/>
  <c r="DM122" i="5"/>
  <c r="GH122" i="5" s="1"/>
  <c r="FI129" i="5"/>
  <c r="CV123" i="5"/>
  <c r="IN123" i="5" s="1"/>
  <c r="FR127" i="5"/>
  <c r="DJ122" i="5"/>
  <c r="CP105" i="5"/>
  <c r="IH105" i="5" s="1"/>
  <c r="CS107" i="5"/>
  <c r="IK107" i="5" s="1"/>
  <c r="CK104" i="5"/>
  <c r="IC104" i="5" s="1"/>
  <c r="CN106" i="5"/>
  <c r="CL110" i="5"/>
  <c r="FG110" i="5" s="1"/>
  <c r="CW114" i="5"/>
  <c r="IO114" i="5" s="1"/>
  <c r="CO119" i="5"/>
  <c r="FJ119" i="5" s="1"/>
  <c r="CN116" i="5"/>
  <c r="IF116" i="5" s="1"/>
  <c r="CY117" i="5"/>
  <c r="FT117" i="5" s="1"/>
  <c r="CK109" i="5"/>
  <c r="IC109" i="5" s="1"/>
  <c r="CJ115" i="5"/>
  <c r="IB115" i="5" s="1"/>
  <c r="CT120" i="5"/>
  <c r="IL120" i="5" s="1"/>
  <c r="CK117" i="5"/>
  <c r="FF117" i="5" s="1"/>
  <c r="CJ118" i="5"/>
  <c r="FE118" i="5" s="1"/>
  <c r="DP118" i="5"/>
  <c r="JH118" i="5" s="1"/>
  <c r="CZ113" i="5"/>
  <c r="IR113" i="5" s="1"/>
  <c r="CX118" i="5"/>
  <c r="FS118" i="5" s="1"/>
  <c r="DJ120" i="5"/>
  <c r="JB120" i="5" s="1"/>
  <c r="DC113" i="5"/>
  <c r="IU113" i="5" s="1"/>
  <c r="DD117" i="5"/>
  <c r="FY117" i="5" s="1"/>
  <c r="CW109" i="5"/>
  <c r="IO109" i="5" s="1"/>
  <c r="CO117" i="5"/>
  <c r="FJ117" i="5" s="1"/>
  <c r="CN119" i="5"/>
  <c r="IF119" i="5" s="1"/>
  <c r="CK112" i="5"/>
  <c r="IC112" i="5" s="1"/>
  <c r="DA119" i="5"/>
  <c r="IS119" i="5" s="1"/>
  <c r="CT116" i="5"/>
  <c r="IL116" i="5" s="1"/>
  <c r="DB118" i="5"/>
  <c r="FW118" i="5" s="1"/>
  <c r="CV120" i="5"/>
  <c r="FQ120" i="5" s="1"/>
  <c r="CR120" i="5"/>
  <c r="IJ120" i="5" s="1"/>
  <c r="DA118" i="5"/>
  <c r="IS118" i="5" s="1"/>
  <c r="CS111" i="5"/>
  <c r="IK111" i="5" s="1"/>
  <c r="CY116" i="5"/>
  <c r="IQ116" i="5" s="1"/>
  <c r="DA122" i="5"/>
  <c r="FV122" i="5" s="1"/>
  <c r="CL122" i="5"/>
  <c r="FG122" i="5" s="1"/>
  <c r="CW125" i="5"/>
  <c r="IO125" i="5" s="1"/>
  <c r="CT122" i="5"/>
  <c r="FO122" i="5" s="1"/>
  <c r="CP123" i="5"/>
  <c r="IH123" i="5" s="1"/>
  <c r="FQ131" i="5"/>
  <c r="CZ123" i="5"/>
  <c r="IR123" i="5" s="1"/>
  <c r="DR124" i="5"/>
  <c r="JJ124" i="5" s="1"/>
  <c r="CO123" i="5"/>
  <c r="IG123" i="5" s="1"/>
  <c r="CV122" i="5"/>
  <c r="IN122" i="5" s="1"/>
  <c r="CW122" i="5"/>
  <c r="FR122" i="5" s="1"/>
  <c r="CS125" i="5"/>
  <c r="FN125" i="5" s="1"/>
  <c r="CO116" i="5"/>
  <c r="IG116" i="5" s="1"/>
  <c r="DI123" i="5"/>
  <c r="JA123" i="5" s="1"/>
  <c r="DB123" i="5"/>
  <c r="CL104" i="5"/>
  <c r="ID104" i="5" s="1"/>
  <c r="CL107" i="5"/>
  <c r="ID107" i="5" s="1"/>
  <c r="CX104" i="5"/>
  <c r="IP104" i="5" s="1"/>
  <c r="AD53" i="5"/>
  <c r="CZ53" i="5" s="1"/>
  <c r="IR53" i="5" s="1"/>
  <c r="CR104" i="5"/>
  <c r="IJ104" i="5" s="1"/>
  <c r="CJ105" i="5"/>
  <c r="IB105" i="5" s="1"/>
  <c r="DN118" i="5"/>
  <c r="GI118" i="5" s="1"/>
  <c r="DC117" i="5"/>
  <c r="IU117" i="5" s="1"/>
  <c r="DD120" i="5"/>
  <c r="IV120" i="5" s="1"/>
  <c r="DI119" i="5"/>
  <c r="JA119" i="5" s="1"/>
  <c r="CY109" i="5"/>
  <c r="IQ109" i="5" s="1"/>
  <c r="CR112" i="5"/>
  <c r="IJ112" i="5" s="1"/>
  <c r="DA117" i="5"/>
  <c r="FV117" i="5" s="1"/>
  <c r="CT115" i="5"/>
  <c r="IL115" i="5" s="1"/>
  <c r="CV116" i="5"/>
  <c r="IN116" i="5" s="1"/>
  <c r="CJ116" i="5"/>
  <c r="IB116" i="5" s="1"/>
  <c r="CT118" i="5"/>
  <c r="CV119" i="5"/>
  <c r="IN119" i="5" s="1"/>
  <c r="CK114" i="5"/>
  <c r="IC114" i="5" s="1"/>
  <c r="CJ114" i="5"/>
  <c r="FE114" i="5" s="1"/>
  <c r="DL119" i="5"/>
  <c r="JD119" i="5" s="1"/>
  <c r="CZ119" i="5"/>
  <c r="FU119" i="5" s="1"/>
  <c r="DD110" i="5"/>
  <c r="FY110" i="5" s="1"/>
  <c r="DI110" i="5"/>
  <c r="JA110" i="5" s="1"/>
  <c r="DM109" i="5"/>
  <c r="JE109" i="5" s="1"/>
  <c r="DN115" i="5"/>
  <c r="JF115" i="5" s="1"/>
  <c r="DT111" i="5"/>
  <c r="GO111" i="5" s="1"/>
  <c r="CO109" i="5"/>
  <c r="IG109" i="5" s="1"/>
  <c r="CN114" i="5"/>
  <c r="FI114" i="5" s="1"/>
  <c r="CY112" i="5"/>
  <c r="IQ112" i="5" s="1"/>
  <c r="CR109" i="5"/>
  <c r="IJ109" i="5" s="1"/>
  <c r="DA111" i="5"/>
  <c r="IS111" i="5" s="1"/>
  <c r="DF120" i="5"/>
  <c r="IX120" i="5" s="1"/>
  <c r="DB111" i="5"/>
  <c r="IT111" i="5" s="1"/>
  <c r="CV111" i="5"/>
  <c r="IN111" i="5" s="1"/>
  <c r="CR115" i="5"/>
  <c r="IJ115" i="5" s="1"/>
  <c r="DA110" i="5"/>
  <c r="IS110" i="5" s="1"/>
  <c r="CL109" i="5"/>
  <c r="ID109" i="5" s="1"/>
  <c r="CW118" i="5"/>
  <c r="FR118" i="5" s="1"/>
  <c r="CO115" i="5"/>
  <c r="FJ115" i="5" s="1"/>
  <c r="CN112" i="5"/>
  <c r="FI112" i="5" s="1"/>
  <c r="CY110" i="5"/>
  <c r="IQ110" i="5" s="1"/>
  <c r="CX122" i="5"/>
  <c r="FS122" i="5" s="1"/>
  <c r="CN125" i="5"/>
  <c r="IF125" i="5" s="1"/>
  <c r="DJ124" i="5"/>
  <c r="GE124" i="5" s="1"/>
  <c r="DC110" i="5"/>
  <c r="IU110" i="5" s="1"/>
  <c r="CT125" i="5"/>
  <c r="CP122" i="5"/>
  <c r="IH122" i="5" s="1"/>
  <c r="CN122" i="5"/>
  <c r="IF122" i="5" s="1"/>
  <c r="DN123" i="5"/>
  <c r="JF123" i="5" s="1"/>
  <c r="DC125" i="5"/>
  <c r="FX125" i="5" s="1"/>
  <c r="DT125" i="5"/>
  <c r="JL125" i="5" s="1"/>
  <c r="CP114" i="5"/>
  <c r="IH114" i="5" s="1"/>
  <c r="DF123" i="5"/>
  <c r="IX123" i="5" s="1"/>
  <c r="CZ104" i="5"/>
  <c r="IR104" i="5" s="1"/>
  <c r="CX106" i="5"/>
  <c r="IP106" i="5" s="1"/>
  <c r="DM104" i="5"/>
  <c r="JE104" i="5" s="1"/>
  <c r="CS104" i="5"/>
  <c r="IK104" i="5" s="1"/>
  <c r="AC49" i="5"/>
  <c r="CY49" i="5" s="1"/>
  <c r="IQ49" i="5" s="1"/>
  <c r="X53" i="5"/>
  <c r="CT53" i="5" s="1"/>
  <c r="IL53" i="5" s="1"/>
  <c r="CJ120" i="5"/>
  <c r="FE120" i="5" s="1"/>
  <c r="DC109" i="5"/>
  <c r="IU109" i="5" s="1"/>
  <c r="DR110" i="5"/>
  <c r="JJ110" i="5" s="1"/>
  <c r="DD113" i="5"/>
  <c r="IV113" i="5" s="1"/>
  <c r="CQ118" i="5"/>
  <c r="II118" i="5" s="1"/>
  <c r="DO120" i="5"/>
  <c r="JG120" i="5" s="1"/>
  <c r="DF118" i="5"/>
  <c r="GA118" i="5" s="1"/>
  <c r="CS115" i="5"/>
  <c r="FN115" i="5" s="1"/>
  <c r="CP116" i="5"/>
  <c r="IH116" i="5" s="1"/>
  <c r="CR117" i="5"/>
  <c r="IJ117" i="5" s="1"/>
  <c r="DA114" i="5"/>
  <c r="FV114" i="5" s="1"/>
  <c r="CT110" i="5"/>
  <c r="IL110" i="5" s="1"/>
  <c r="CV114" i="5"/>
  <c r="IN114" i="5" s="1"/>
  <c r="CR119" i="5"/>
  <c r="IJ119" i="5" s="1"/>
  <c r="CZ112" i="5"/>
  <c r="IR112" i="5" s="1"/>
  <c r="CX114" i="5"/>
  <c r="IP114" i="5" s="1"/>
  <c r="CK113" i="5"/>
  <c r="FF113" i="5" s="1"/>
  <c r="CJ113" i="5"/>
  <c r="IB113" i="5" s="1"/>
  <c r="DP116" i="5"/>
  <c r="JH116" i="5" s="1"/>
  <c r="DD116" i="5"/>
  <c r="IV116" i="5" s="1"/>
  <c r="DI116" i="5"/>
  <c r="GD116" i="5" s="1"/>
  <c r="CQ113" i="5"/>
  <c r="II113" i="5" s="1"/>
  <c r="CS112" i="5"/>
  <c r="IK112" i="5" s="1"/>
  <c r="CP113" i="5"/>
  <c r="IH113" i="5" s="1"/>
  <c r="CQ112" i="5"/>
  <c r="II112" i="5" s="1"/>
  <c r="DN120" i="5"/>
  <c r="GI120" i="5" s="1"/>
  <c r="DC118" i="5"/>
  <c r="IU118" i="5" s="1"/>
  <c r="DI114" i="5"/>
  <c r="JA114" i="5" s="1"/>
  <c r="DB114" i="5"/>
  <c r="FW114" i="5" s="1"/>
  <c r="DA123" i="5"/>
  <c r="FV123" i="5" s="1"/>
  <c r="CL125" i="5"/>
  <c r="ID125" i="5" s="1"/>
  <c r="CY122" i="5"/>
  <c r="IQ122" i="5" s="1"/>
  <c r="CR123" i="5"/>
  <c r="FM123" i="5" s="1"/>
  <c r="DQ122" i="5"/>
  <c r="GL122" i="5" s="1"/>
  <c r="CK125" i="5"/>
  <c r="IC125" i="5" s="1"/>
  <c r="CQ123" i="5"/>
  <c r="II123" i="5" s="1"/>
  <c r="CS119" i="5"/>
  <c r="IK119" i="5" s="1"/>
  <c r="DB122" i="5"/>
  <c r="IT122" i="5" s="1"/>
  <c r="CO122" i="5"/>
  <c r="FJ122" i="5" s="1"/>
  <c r="FQ129" i="5"/>
  <c r="FX132" i="5"/>
  <c r="CY119" i="5"/>
  <c r="IQ119" i="5" s="1"/>
  <c r="DJ123" i="5"/>
  <c r="JB123" i="5" s="1"/>
  <c r="DT106" i="5"/>
  <c r="JL106" i="5" s="1"/>
  <c r="CS105" i="5"/>
  <c r="IK105" i="5" s="1"/>
  <c r="DL106" i="5"/>
  <c r="GG106" i="5" s="1"/>
  <c r="CN105" i="5"/>
  <c r="IF105" i="5" s="1"/>
  <c r="CK110" i="5"/>
  <c r="IC110" i="5" s="1"/>
  <c r="CJ109" i="5"/>
  <c r="IB109" i="5" s="1"/>
  <c r="CX119" i="5"/>
  <c r="FS119" i="5" s="1"/>
  <c r="CX117" i="5"/>
  <c r="IP117" i="5" s="1"/>
  <c r="CQ109" i="5"/>
  <c r="II109" i="5" s="1"/>
  <c r="CW120" i="5"/>
  <c r="FR120" i="5" s="1"/>
  <c r="CS109" i="5"/>
  <c r="IK109" i="5" s="1"/>
  <c r="CP110" i="5"/>
  <c r="IH110" i="5" s="1"/>
  <c r="CQ116" i="5"/>
  <c r="FL116" i="5" s="1"/>
  <c r="DF115" i="5"/>
  <c r="IX115" i="5" s="1"/>
  <c r="CS116" i="5"/>
  <c r="FN116" i="5" s="1"/>
  <c r="CP120" i="5"/>
  <c r="IH120" i="5" s="1"/>
  <c r="CR111" i="5"/>
  <c r="IJ111" i="5" s="1"/>
  <c r="DA113" i="5"/>
  <c r="IS113" i="5" s="1"/>
  <c r="CT119" i="5"/>
  <c r="IL119" i="5" s="1"/>
  <c r="CV118" i="5"/>
  <c r="FQ118" i="5" s="1"/>
  <c r="CR118" i="5"/>
  <c r="IJ118" i="5" s="1"/>
  <c r="DA120" i="5"/>
  <c r="IS120" i="5" s="1"/>
  <c r="DL118" i="5"/>
  <c r="JD118" i="5" s="1"/>
  <c r="CZ120" i="5"/>
  <c r="FU120" i="5" s="1"/>
  <c r="CL119" i="5"/>
  <c r="ID119" i="5" s="1"/>
  <c r="CO118" i="5"/>
  <c r="FJ118" i="5" s="1"/>
  <c r="CN118" i="5"/>
  <c r="IF118" i="5" s="1"/>
  <c r="CY120" i="5"/>
  <c r="IQ120" i="5" s="1"/>
  <c r="CL118" i="5"/>
  <c r="FG118" i="5" s="1"/>
  <c r="CK118" i="5"/>
  <c r="FF118" i="5" s="1"/>
  <c r="CJ119" i="5"/>
  <c r="FE119" i="5" s="1"/>
  <c r="DJ119" i="5"/>
  <c r="GE119" i="5" s="1"/>
  <c r="CW123" i="5"/>
  <c r="FR123" i="5" s="1"/>
  <c r="DF117" i="5"/>
  <c r="IX117" i="5" s="1"/>
  <c r="CY123" i="5"/>
  <c r="FT123" i="5" s="1"/>
  <c r="DM123" i="5"/>
  <c r="JE123" i="5" s="1"/>
  <c r="CV117" i="5"/>
  <c r="IN117" i="5" s="1"/>
  <c r="DL123" i="5"/>
  <c r="JD123" i="5" s="1"/>
  <c r="CZ125" i="5"/>
  <c r="FU125" i="5" s="1"/>
  <c r="DC122" i="5"/>
  <c r="FX122" i="5" s="1"/>
  <c r="DD125" i="5"/>
  <c r="FY125" i="5" s="1"/>
  <c r="CO112" i="5"/>
  <c r="IG112" i="5" s="1"/>
  <c r="CJ125" i="5"/>
  <c r="IB125" i="5" s="1"/>
  <c r="DM105" i="5"/>
  <c r="GH105" i="5" s="1"/>
  <c r="CZ105" i="5"/>
  <c r="FU105" i="5" s="1"/>
  <c r="CT104" i="5"/>
  <c r="IL104" i="5" s="1"/>
  <c r="CL105" i="5"/>
  <c r="FG105" i="5" s="1"/>
  <c r="CR105" i="5"/>
  <c r="IJ105" i="5" s="1"/>
  <c r="CQ105" i="5"/>
  <c r="CQ107" i="5"/>
  <c r="II107" i="5" s="1"/>
  <c r="CR113" i="5"/>
  <c r="IJ113" i="5" s="1"/>
  <c r="DA115" i="5"/>
  <c r="IS115" i="5" s="1"/>
  <c r="CX113" i="5"/>
  <c r="FS113" i="5" s="1"/>
  <c r="CL114" i="5"/>
  <c r="FG114" i="5" s="1"/>
  <c r="CW112" i="5"/>
  <c r="IO112" i="5" s="1"/>
  <c r="CO113" i="5"/>
  <c r="IG113" i="5" s="1"/>
  <c r="CN115" i="5"/>
  <c r="IF115" i="5" s="1"/>
  <c r="CY115" i="5"/>
  <c r="FT115" i="5" s="1"/>
  <c r="CQ117" i="5"/>
  <c r="II117" i="5" s="1"/>
  <c r="CO120" i="5"/>
  <c r="IG120" i="5" s="1"/>
  <c r="CP119" i="5"/>
  <c r="FK119" i="5" s="1"/>
  <c r="CX110" i="5"/>
  <c r="IP110" i="5" s="1"/>
  <c r="CQ119" i="5"/>
  <c r="II119" i="5" s="1"/>
  <c r="CT109" i="5"/>
  <c r="FO109" i="5" s="1"/>
  <c r="CV112" i="5"/>
  <c r="IN112" i="5" s="1"/>
  <c r="CT114" i="5"/>
  <c r="FO114" i="5" s="1"/>
  <c r="CR110" i="5"/>
  <c r="IJ110" i="5" s="1"/>
  <c r="DA112" i="5"/>
  <c r="IS112" i="5" s="1"/>
  <c r="CZ115" i="5"/>
  <c r="IR115" i="5" s="1"/>
  <c r="CX112" i="5"/>
  <c r="IP112" i="5" s="1"/>
  <c r="CL115" i="5"/>
  <c r="ID115" i="5" s="1"/>
  <c r="CW116" i="5"/>
  <c r="FR116" i="5" s="1"/>
  <c r="CO114" i="5"/>
  <c r="IG114" i="5" s="1"/>
  <c r="CN109" i="5"/>
  <c r="FI109" i="5" s="1"/>
  <c r="CY118" i="5"/>
  <c r="FT118" i="5" s="1"/>
  <c r="CL111" i="5"/>
  <c r="FG111" i="5" s="1"/>
  <c r="CK111" i="5"/>
  <c r="CJ110" i="5"/>
  <c r="IB110" i="5" s="1"/>
  <c r="CZ117" i="5"/>
  <c r="FU117" i="5" s="1"/>
  <c r="CX116" i="5"/>
  <c r="FS116" i="5" s="1"/>
  <c r="DF122" i="5"/>
  <c r="GA122" i="5" s="1"/>
  <c r="CS122" i="5"/>
  <c r="FN122" i="5" s="1"/>
  <c r="DD114" i="5"/>
  <c r="IV114" i="5" s="1"/>
  <c r="DI122" i="5"/>
  <c r="JA122" i="5" s="1"/>
  <c r="CS123" i="5"/>
  <c r="FN123" i="5" s="1"/>
  <c r="GD132" i="5"/>
  <c r="CX123" i="5"/>
  <c r="IP123" i="5" s="1"/>
  <c r="CO107" i="5"/>
  <c r="IG107" i="5" s="1"/>
  <c r="CR116" i="5"/>
  <c r="IJ116" i="5" s="1"/>
  <c r="DD105" i="5"/>
  <c r="IV105" i="5" s="1"/>
  <c r="IT107" i="5"/>
  <c r="FI108" i="5"/>
  <c r="IJ127" i="5"/>
  <c r="FM127" i="5"/>
  <c r="IS130" i="5"/>
  <c r="FV130" i="5"/>
  <c r="JG134" i="5"/>
  <c r="GJ134" i="5"/>
  <c r="AH48" i="5"/>
  <c r="DD48" i="5" s="1"/>
  <c r="IV48" i="5" s="1"/>
  <c r="AP46" i="5"/>
  <c r="DL46" i="5" s="1"/>
  <c r="GG46" i="5" s="1"/>
  <c r="JK128" i="5"/>
  <c r="GN128" i="5"/>
  <c r="IB131" i="5"/>
  <c r="FE131" i="5"/>
  <c r="IU129" i="5"/>
  <c r="FX129" i="5"/>
  <c r="IV132" i="5"/>
  <c r="FY132" i="5"/>
  <c r="FQ128" i="5"/>
  <c r="IN128" i="5"/>
  <c r="FR129" i="5"/>
  <c r="IO129" i="5"/>
  <c r="FH124" i="5"/>
  <c r="FO128" i="5"/>
  <c r="IL128" i="5"/>
  <c r="FT129" i="5"/>
  <c r="IQ129" i="5"/>
  <c r="IJ133" i="5"/>
  <c r="FM133" i="5"/>
  <c r="JE133" i="5"/>
  <c r="GH133" i="5"/>
  <c r="GK134" i="5"/>
  <c r="JH134" i="5"/>
  <c r="GO130" i="5"/>
  <c r="IG134" i="5"/>
  <c r="FJ134" i="5"/>
  <c r="IQ128" i="5"/>
  <c r="FT128" i="5"/>
  <c r="IJ131" i="5"/>
  <c r="FM131" i="5"/>
  <c r="JE132" i="5"/>
  <c r="GH132" i="5"/>
  <c r="GK133" i="5"/>
  <c r="JH133" i="5"/>
  <c r="JL133" i="5"/>
  <c r="GO133" i="5"/>
  <c r="IS132" i="5"/>
  <c r="FV132" i="5"/>
  <c r="FG129" i="5"/>
  <c r="ID129" i="5"/>
  <c r="FZ128" i="5"/>
  <c r="IW128" i="5"/>
  <c r="FN130" i="5"/>
  <c r="IK130" i="5"/>
  <c r="IE130" i="5"/>
  <c r="FH130" i="5"/>
  <c r="IL129" i="5"/>
  <c r="FO129" i="5"/>
  <c r="IJ128" i="5"/>
  <c r="FM128" i="5"/>
  <c r="GH127" i="5"/>
  <c r="FW130" i="5"/>
  <c r="IK127" i="5"/>
  <c r="FN127" i="5"/>
  <c r="JL132" i="5"/>
  <c r="GO132" i="5"/>
  <c r="JI134" i="5"/>
  <c r="GL134" i="5"/>
  <c r="IH130" i="5"/>
  <c r="FK130" i="5"/>
  <c r="IT128" i="5"/>
  <c r="FW128" i="5"/>
  <c r="JF134" i="5"/>
  <c r="GI134" i="5"/>
  <c r="IK128" i="5"/>
  <c r="FN128" i="5"/>
  <c r="JL128" i="5"/>
  <c r="GO128" i="5"/>
  <c r="FY133" i="5"/>
  <c r="IU127" i="5"/>
  <c r="FX127" i="5"/>
  <c r="GM134" i="5"/>
  <c r="JJ134" i="5"/>
  <c r="IV134" i="5"/>
  <c r="FY134" i="5"/>
  <c r="FT127" i="5"/>
  <c r="GM133" i="5"/>
  <c r="JJ133" i="5"/>
  <c r="IH129" i="5"/>
  <c r="FK129" i="5"/>
  <c r="IT134" i="5"/>
  <c r="FW134" i="5"/>
  <c r="IF131" i="5"/>
  <c r="FI131" i="5"/>
  <c r="IW123" i="5"/>
  <c r="FZ123" i="5"/>
  <c r="JL127" i="5"/>
  <c r="IG128" i="5"/>
  <c r="FJ128" i="5"/>
  <c r="JI132" i="5"/>
  <c r="GL132" i="5"/>
  <c r="FF128" i="5"/>
  <c r="IC128" i="5"/>
  <c r="II128" i="5"/>
  <c r="FL128" i="5"/>
  <c r="IM132" i="5"/>
  <c r="FP132" i="5"/>
  <c r="GA133" i="5"/>
  <c r="IX133" i="5"/>
  <c r="IK134" i="5"/>
  <c r="FN134" i="5"/>
  <c r="FG132" i="5"/>
  <c r="JK132" i="5"/>
  <c r="GN132" i="5"/>
  <c r="JG133" i="5"/>
  <c r="GJ133" i="5"/>
  <c r="FE134" i="5"/>
  <c r="IB134" i="5"/>
  <c r="JD132" i="5"/>
  <c r="GG132" i="5"/>
  <c r="IR129" i="5"/>
  <c r="FU129" i="5"/>
  <c r="FS131" i="5"/>
  <c r="IP131" i="5"/>
  <c r="FZ133" i="5"/>
  <c r="IW133" i="5"/>
  <c r="FS134" i="5"/>
  <c r="IP134" i="5"/>
  <c r="GM132" i="5"/>
  <c r="JJ132" i="5"/>
  <c r="X48" i="5"/>
  <c r="CT48" i="5" s="1"/>
  <c r="FO48" i="5" s="1"/>
  <c r="FL108" i="5"/>
  <c r="CX146" i="5"/>
  <c r="AR49" i="5"/>
  <c r="DN49" i="5" s="1"/>
  <c r="II130" i="5"/>
  <c r="FL130" i="5"/>
  <c r="IM128" i="5"/>
  <c r="FP128" i="5"/>
  <c r="IR130" i="5"/>
  <c r="FU130" i="5"/>
  <c r="FS130" i="5"/>
  <c r="IP130" i="5"/>
  <c r="AY131" i="5"/>
  <c r="DU131" i="5" s="1"/>
  <c r="IQ134" i="5"/>
  <c r="FT134" i="5"/>
  <c r="IJ132" i="5"/>
  <c r="FM132" i="5"/>
  <c r="GH134" i="5"/>
  <c r="JE134" i="5"/>
  <c r="JL131" i="5"/>
  <c r="GO131" i="5"/>
  <c r="JK130" i="5"/>
  <c r="GN130" i="5"/>
  <c r="GJ131" i="5"/>
  <c r="JG131" i="5"/>
  <c r="IB128" i="5"/>
  <c r="FE128" i="5"/>
  <c r="FX131" i="5"/>
  <c r="IU131" i="5"/>
  <c r="IV130" i="5"/>
  <c r="FY130" i="5"/>
  <c r="FE132" i="5"/>
  <c r="IB132" i="5"/>
  <c r="GG133" i="5"/>
  <c r="JD133" i="5"/>
  <c r="IR134" i="5"/>
  <c r="FU134" i="5"/>
  <c r="IV128" i="5"/>
  <c r="FY128" i="5"/>
  <c r="FL131" i="5"/>
  <c r="FU128" i="5"/>
  <c r="JL134" i="5"/>
  <c r="GO134" i="5"/>
  <c r="GA132" i="5"/>
  <c r="IN134" i="5"/>
  <c r="FQ134" i="5"/>
  <c r="FP122" i="5"/>
  <c r="IM122" i="5"/>
  <c r="IO132" i="5"/>
  <c r="FR132" i="5"/>
  <c r="IK129" i="5"/>
  <c r="FN129" i="5"/>
  <c r="IB127" i="5"/>
  <c r="FE127" i="5"/>
  <c r="FT133" i="5"/>
  <c r="GJ132" i="5"/>
  <c r="GK132" i="5"/>
  <c r="JH132" i="5"/>
  <c r="FQ127" i="5"/>
  <c r="IN127" i="5"/>
  <c r="FH132" i="5"/>
  <c r="IE132" i="5"/>
  <c r="IG132" i="5"/>
  <c r="FJ132" i="5"/>
  <c r="IF134" i="5"/>
  <c r="FI134" i="5"/>
  <c r="AB48" i="5"/>
  <c r="CX48" i="5" s="1"/>
  <c r="IP48" i="5" s="1"/>
  <c r="AP51" i="5"/>
  <c r="DL51" i="5" s="1"/>
  <c r="JD51" i="5" s="1"/>
  <c r="IN130" i="5"/>
  <c r="FQ130" i="5"/>
  <c r="IS131" i="5"/>
  <c r="FV131" i="5"/>
  <c r="FG134" i="5"/>
  <c r="ID134" i="5"/>
  <c r="FZ134" i="5"/>
  <c r="IW134" i="5"/>
  <c r="IE133" i="5"/>
  <c r="FH133" i="5"/>
  <c r="FO134" i="5"/>
  <c r="IL134" i="5"/>
  <c r="AY132" i="5"/>
  <c r="DU132" i="5" s="1"/>
  <c r="JE131" i="5"/>
  <c r="GH131" i="5"/>
  <c r="IG127" i="5"/>
  <c r="FJ127" i="5"/>
  <c r="JI131" i="5"/>
  <c r="GL131" i="5"/>
  <c r="IC133" i="5"/>
  <c r="FF133" i="5"/>
  <c r="FL134" i="5"/>
  <c r="II134" i="5"/>
  <c r="JD134" i="5"/>
  <c r="GG134" i="5"/>
  <c r="IV129" i="5"/>
  <c r="FY129" i="5"/>
  <c r="IC131" i="5"/>
  <c r="FF131" i="5"/>
  <c r="II133" i="5"/>
  <c r="FL133" i="5"/>
  <c r="IM134" i="5"/>
  <c r="FP134" i="5"/>
  <c r="GE132" i="5"/>
  <c r="JB132" i="5"/>
  <c r="IP129" i="5"/>
  <c r="FS129" i="5"/>
  <c r="FI133" i="5"/>
  <c r="IQ131" i="5"/>
  <c r="FT131" i="5"/>
  <c r="IJ130" i="5"/>
  <c r="FM130" i="5"/>
  <c r="JH131" i="5"/>
  <c r="GK131" i="5"/>
  <c r="IV127" i="5"/>
  <c r="FY127" i="5"/>
  <c r="IS127" i="5"/>
  <c r="FV127" i="5"/>
  <c r="FZ127" i="5"/>
  <c r="IW127" i="5"/>
  <c r="IG129" i="5"/>
  <c r="FJ129" i="5"/>
  <c r="IC129" i="5"/>
  <c r="FF129" i="5"/>
  <c r="II127" i="5"/>
  <c r="FL127" i="5"/>
  <c r="IM130" i="5"/>
  <c r="FP130" i="5"/>
  <c r="GE133" i="5"/>
  <c r="JB133" i="5"/>
  <c r="IE125" i="5"/>
  <c r="FH125" i="5"/>
  <c r="FO127" i="5"/>
  <c r="IL127" i="5"/>
  <c r="FG127" i="5"/>
  <c r="ID131" i="5"/>
  <c r="FG131" i="5"/>
  <c r="IT127" i="5"/>
  <c r="FW127" i="5"/>
  <c r="FR133" i="5"/>
  <c r="IO133" i="5"/>
  <c r="IN132" i="5"/>
  <c r="FQ132" i="5"/>
  <c r="IO131" i="5"/>
  <c r="FR131" i="5"/>
  <c r="IE131" i="5"/>
  <c r="FH131" i="5"/>
  <c r="AY133" i="5"/>
  <c r="DU133" i="5" s="1"/>
  <c r="GN131" i="5"/>
  <c r="JK131" i="5"/>
  <c r="JG127" i="5"/>
  <c r="FE129" i="5"/>
  <c r="IB129" i="5"/>
  <c r="IU128" i="5"/>
  <c r="FX128" i="5"/>
  <c r="GM131" i="5"/>
  <c r="JJ131" i="5"/>
  <c r="IV131" i="5"/>
  <c r="FY131" i="5"/>
  <c r="II129" i="5"/>
  <c r="FL129" i="5"/>
  <c r="IM127" i="5"/>
  <c r="FP127" i="5"/>
  <c r="IR127" i="5"/>
  <c r="FU127" i="5"/>
  <c r="IM126" i="5"/>
  <c r="FP126" i="5"/>
  <c r="JB131" i="5"/>
  <c r="GE131" i="5"/>
  <c r="IE128" i="5"/>
  <c r="FH128" i="5"/>
  <c r="FO131" i="5"/>
  <c r="IL131" i="5"/>
  <c r="FJ131" i="5"/>
  <c r="JK134" i="5"/>
  <c r="GN134" i="5"/>
  <c r="JD131" i="5"/>
  <c r="GG131" i="5"/>
  <c r="FU133" i="5"/>
  <c r="IR133" i="5"/>
  <c r="IP132" i="5"/>
  <c r="FS132" i="5"/>
  <c r="IH128" i="5"/>
  <c r="FK128" i="5"/>
  <c r="IT133" i="5"/>
  <c r="FW133" i="5"/>
  <c r="IF130" i="5"/>
  <c r="FI130" i="5"/>
  <c r="JA134" i="5"/>
  <c r="GD134" i="5"/>
  <c r="IU134" i="5"/>
  <c r="FX134" i="5"/>
  <c r="FQ133" i="5"/>
  <c r="IN133" i="5"/>
  <c r="IS134" i="5"/>
  <c r="FV134" i="5"/>
  <c r="IM125" i="5"/>
  <c r="FP125" i="5"/>
  <c r="FR134" i="5"/>
  <c r="IO134" i="5"/>
  <c r="IX131" i="5"/>
  <c r="GA131" i="5"/>
  <c r="IK133" i="5"/>
  <c r="FN133" i="5"/>
  <c r="FR130" i="5"/>
  <c r="FJ130" i="5"/>
  <c r="IG130" i="5"/>
  <c r="IL133" i="5"/>
  <c r="FO133" i="5"/>
  <c r="JF132" i="5"/>
  <c r="GI132" i="5"/>
  <c r="JF133" i="5"/>
  <c r="GI133" i="5"/>
  <c r="GA134" i="5"/>
  <c r="IX134" i="5"/>
  <c r="JK133" i="5"/>
  <c r="GN133" i="5"/>
  <c r="IP127" i="5"/>
  <c r="FS127" i="5"/>
  <c r="IU133" i="5"/>
  <c r="FX133" i="5"/>
  <c r="JC46" i="5"/>
  <c r="IH132" i="5"/>
  <c r="FK132" i="5"/>
  <c r="IT129" i="5"/>
  <c r="FW129" i="5"/>
  <c r="IF127" i="5"/>
  <c r="FI127" i="5"/>
  <c r="JA131" i="5"/>
  <c r="GD131" i="5"/>
  <c r="IK132" i="5"/>
  <c r="FN132" i="5"/>
  <c r="JI133" i="5"/>
  <c r="GL133" i="5"/>
  <c r="IC134" i="5"/>
  <c r="FF134" i="5"/>
  <c r="FX130" i="5"/>
  <c r="IU130" i="5"/>
  <c r="FV129" i="5"/>
  <c r="IS129" i="5"/>
  <c r="ID130" i="5"/>
  <c r="FG130" i="5"/>
  <c r="IW130" i="5"/>
  <c r="FZ130" i="5"/>
  <c r="FH129" i="5"/>
  <c r="IE129" i="5"/>
  <c r="FO132" i="5"/>
  <c r="IL132" i="5"/>
  <c r="IS128" i="5"/>
  <c r="FV128" i="5"/>
  <c r="FG133" i="5"/>
  <c r="ID133" i="5"/>
  <c r="IW132" i="5"/>
  <c r="FZ132" i="5"/>
  <c r="FH122" i="5"/>
  <c r="IE122" i="5"/>
  <c r="FV133" i="5"/>
  <c r="FE130" i="5"/>
  <c r="IB130" i="5"/>
  <c r="GE134" i="5"/>
  <c r="JB134" i="5"/>
  <c r="FN131" i="5"/>
  <c r="FK127" i="5"/>
  <c r="ID128" i="5"/>
  <c r="FG128" i="5"/>
  <c r="IX130" i="5"/>
  <c r="GA130" i="5"/>
  <c r="IQ132" i="5"/>
  <c r="FT132" i="5"/>
  <c r="FM134" i="5"/>
  <c r="IJ134" i="5"/>
  <c r="IF128" i="5"/>
  <c r="FI128" i="5"/>
  <c r="JF129" i="5"/>
  <c r="AY134" i="5"/>
  <c r="DU134" i="5" s="1"/>
  <c r="IC132" i="5"/>
  <c r="FF132" i="5"/>
  <c r="FP131" i="5"/>
  <c r="IM131" i="5"/>
  <c r="FU132" i="5"/>
  <c r="IR132" i="5"/>
  <c r="IP128" i="5"/>
  <c r="FS128" i="5"/>
  <c r="IH134" i="5"/>
  <c r="FK134" i="5"/>
  <c r="FZ122" i="5"/>
  <c r="IW122" i="5"/>
  <c r="FH123" i="5"/>
  <c r="IE123" i="5"/>
  <c r="FK133" i="5"/>
  <c r="IH133" i="5"/>
  <c r="IT132" i="5"/>
  <c r="FW132" i="5"/>
  <c r="FZ131" i="5"/>
  <c r="IW131" i="5"/>
  <c r="IO128" i="5"/>
  <c r="FR128" i="5"/>
  <c r="GA129" i="5"/>
  <c r="FF130" i="5"/>
  <c r="IC130" i="5"/>
  <c r="II132" i="5"/>
  <c r="FL132" i="5"/>
  <c r="IM133" i="5"/>
  <c r="FP133" i="5"/>
  <c r="IE127" i="5"/>
  <c r="FH127" i="5"/>
  <c r="FO130" i="5"/>
  <c r="IL130" i="5"/>
  <c r="IQ130" i="5"/>
  <c r="FT130" i="5"/>
  <c r="FM129" i="5"/>
  <c r="IJ129" i="5"/>
  <c r="GK129" i="5"/>
  <c r="IR131" i="5"/>
  <c r="FU131" i="5"/>
  <c r="IP133" i="5"/>
  <c r="FS133" i="5"/>
  <c r="FK131" i="5"/>
  <c r="IH131" i="5"/>
  <c r="FW131" i="5"/>
  <c r="IT131" i="5"/>
  <c r="IF132" i="5"/>
  <c r="FI132" i="5"/>
  <c r="JA133" i="5"/>
  <c r="GD133" i="5"/>
  <c r="JF131" i="5"/>
  <c r="GI131" i="5"/>
  <c r="FJ133" i="5"/>
  <c r="IG133" i="5"/>
  <c r="FF127" i="5"/>
  <c r="FE133" i="5"/>
  <c r="FZ120" i="5"/>
  <c r="IW120" i="5"/>
  <c r="FP121" i="5"/>
  <c r="IM121" i="5"/>
  <c r="AH49" i="5"/>
  <c r="DD49" i="5" s="1"/>
  <c r="IV49" i="5" s="1"/>
  <c r="AQ50" i="5"/>
  <c r="DM50" i="5" s="1"/>
  <c r="JE50" i="5" s="1"/>
  <c r="AD48" i="5"/>
  <c r="CZ48" i="5" s="1"/>
  <c r="AM49" i="5"/>
  <c r="DI49" i="5" s="1"/>
  <c r="GD49" i="5" s="1"/>
  <c r="AM46" i="5"/>
  <c r="DI46" i="5" s="1"/>
  <c r="AJ48" i="5"/>
  <c r="DF48" i="5" s="1"/>
  <c r="IX48" i="5" s="1"/>
  <c r="AQ51" i="5"/>
  <c r="DM51" i="5" s="1"/>
  <c r="JE51" i="5" s="1"/>
  <c r="T53" i="5"/>
  <c r="CP53" i="5" s="1"/>
  <c r="FK53" i="5" s="1"/>
  <c r="AH53" i="5"/>
  <c r="DD53" i="5" s="1"/>
  <c r="IV53" i="5" s="1"/>
  <c r="AQ53" i="5"/>
  <c r="DM53" i="5" s="1"/>
  <c r="JE53" i="5" s="1"/>
  <c r="IE115" i="5"/>
  <c r="FH115" i="5"/>
  <c r="IT112" i="5"/>
  <c r="FW112" i="5"/>
  <c r="IM117" i="5"/>
  <c r="FP117" i="5"/>
  <c r="FZ121" i="5"/>
  <c r="IW121" i="5"/>
  <c r="JD121" i="5"/>
  <c r="GG121" i="5"/>
  <c r="FH110" i="5"/>
  <c r="IE110" i="5"/>
  <c r="IT110" i="5"/>
  <c r="FW110" i="5"/>
  <c r="FH114" i="5"/>
  <c r="IE114" i="5"/>
  <c r="IT117" i="5"/>
  <c r="FW117" i="5"/>
  <c r="FQ121" i="5"/>
  <c r="IN121" i="5"/>
  <c r="GI121" i="5"/>
  <c r="IE113" i="5"/>
  <c r="FH113" i="5"/>
  <c r="IM110" i="5"/>
  <c r="FP110" i="5"/>
  <c r="AQ49" i="5"/>
  <c r="DM49" i="5" s="1"/>
  <c r="GH49" i="5" s="1"/>
  <c r="AB47" i="5"/>
  <c r="CX47" i="5" s="1"/>
  <c r="FS47" i="5" s="1"/>
  <c r="AD49" i="5"/>
  <c r="CZ49" i="5" s="1"/>
  <c r="IR49" i="5" s="1"/>
  <c r="AQ47" i="5"/>
  <c r="DM47" i="5" s="1"/>
  <c r="JE47" i="5" s="1"/>
  <c r="AQ46" i="5"/>
  <c r="DM46" i="5" s="1"/>
  <c r="JE46" i="5" s="1"/>
  <c r="AJ51" i="5"/>
  <c r="DF51" i="5" s="1"/>
  <c r="GA51" i="5" s="1"/>
  <c r="AM53" i="5"/>
  <c r="DI53" i="5" s="1"/>
  <c r="JA53" i="5" s="1"/>
  <c r="S53" i="5"/>
  <c r="CO53" i="5" s="1"/>
  <c r="IG53" i="5" s="1"/>
  <c r="AU74" i="5"/>
  <c r="DQ74" i="5" s="1"/>
  <c r="JI74" i="5" s="1"/>
  <c r="AX74" i="5"/>
  <c r="DT74" i="5" s="1"/>
  <c r="JL74" i="5" s="1"/>
  <c r="GH121" i="5"/>
  <c r="JE121" i="5"/>
  <c r="FP116" i="5"/>
  <c r="IM116" i="5"/>
  <c r="GD121" i="5"/>
  <c r="JA121" i="5"/>
  <c r="IX121" i="5"/>
  <c r="GA121" i="5"/>
  <c r="IT109" i="5"/>
  <c r="FW109" i="5"/>
  <c r="FN121" i="5"/>
  <c r="IK121" i="5"/>
  <c r="JK113" i="5"/>
  <c r="GN113" i="5"/>
  <c r="IW115" i="5"/>
  <c r="FZ115" i="5"/>
  <c r="FY121" i="5"/>
  <c r="IV121" i="5"/>
  <c r="FW119" i="5"/>
  <c r="IT119" i="5"/>
  <c r="FG121" i="5"/>
  <c r="ID121" i="5"/>
  <c r="IT137" i="5"/>
  <c r="AP49" i="5"/>
  <c r="DL49" i="5" s="1"/>
  <c r="GG49" i="5" s="1"/>
  <c r="FL13" i="5"/>
  <c r="JC48" i="5"/>
  <c r="W48" i="5"/>
  <c r="CS48" i="5" s="1"/>
  <c r="IK48" i="5" s="1"/>
  <c r="AJ53" i="5"/>
  <c r="DF53" i="5" s="1"/>
  <c r="IX53" i="5" s="1"/>
  <c r="AP53" i="5"/>
  <c r="DL53" i="5" s="1"/>
  <c r="JD53" i="5" s="1"/>
  <c r="V48" i="5"/>
  <c r="CR48" i="5" s="1"/>
  <c r="IJ48" i="5" s="1"/>
  <c r="IE56" i="5"/>
  <c r="IM118" i="5"/>
  <c r="FP118" i="5"/>
  <c r="FZ112" i="5"/>
  <c r="IW112" i="5"/>
  <c r="IJ121" i="5"/>
  <c r="FM121" i="5"/>
  <c r="IE117" i="5"/>
  <c r="FH117" i="5"/>
  <c r="IT120" i="5"/>
  <c r="FW120" i="5"/>
  <c r="IM113" i="5"/>
  <c r="FP113" i="5"/>
  <c r="IG121" i="5"/>
  <c r="FJ121" i="5"/>
  <c r="IM112" i="5"/>
  <c r="FP112" i="5"/>
  <c r="IM119" i="5"/>
  <c r="FP119" i="5"/>
  <c r="IE118" i="5"/>
  <c r="FH118" i="5"/>
  <c r="AP47" i="5"/>
  <c r="DL47" i="5" s="1"/>
  <c r="JD47" i="5" s="1"/>
  <c r="AC53" i="5"/>
  <c r="CY53" i="5" s="1"/>
  <c r="IQ53" i="5" s="1"/>
  <c r="AS49" i="5"/>
  <c r="DO49" i="5" s="1"/>
  <c r="AT74" i="5"/>
  <c r="DP74" i="5" s="1"/>
  <c r="GK74" i="5" s="1"/>
  <c r="IM111" i="5"/>
  <c r="FP111" i="5"/>
  <c r="FH109" i="5"/>
  <c r="IE109" i="5"/>
  <c r="IT116" i="5"/>
  <c r="FW116" i="5"/>
  <c r="IW118" i="5"/>
  <c r="FZ118" i="5"/>
  <c r="JK118" i="5"/>
  <c r="GN118" i="5"/>
  <c r="IW117" i="5"/>
  <c r="FZ117" i="5"/>
  <c r="IQ121" i="5"/>
  <c r="FT121" i="5"/>
  <c r="FP120" i="5"/>
  <c r="IM120" i="5"/>
  <c r="R53" i="5"/>
  <c r="CN53" i="5" s="1"/>
  <c r="IF53" i="5" s="1"/>
  <c r="FP109" i="5"/>
  <c r="IM109" i="5"/>
  <c r="AJ46" i="5"/>
  <c r="DF46" i="5" s="1"/>
  <c r="GA46" i="5" s="1"/>
  <c r="AD46" i="5"/>
  <c r="CZ46" i="5" s="1"/>
  <c r="FU46" i="5" s="1"/>
  <c r="AM47" i="5"/>
  <c r="DI47" i="5" s="1"/>
  <c r="JA47" i="5" s="1"/>
  <c r="GC53" i="5"/>
  <c r="AR46" i="5"/>
  <c r="DN46" i="5" s="1"/>
  <c r="FZ114" i="5"/>
  <c r="IW114" i="5"/>
  <c r="FH121" i="5"/>
  <c r="IE121" i="5"/>
  <c r="IT121" i="5"/>
  <c r="FW121" i="5"/>
  <c r="GN111" i="5"/>
  <c r="IW113" i="5"/>
  <c r="FZ113" i="5"/>
  <c r="IW111" i="5"/>
  <c r="FZ111" i="5"/>
  <c r="IM115" i="5"/>
  <c r="FP115" i="5"/>
  <c r="FX121" i="5"/>
  <c r="IU121" i="5"/>
  <c r="IW116" i="5"/>
  <c r="FZ116" i="5"/>
  <c r="FH120" i="5"/>
  <c r="IE120" i="5"/>
  <c r="IE119" i="5"/>
  <c r="FH119" i="5"/>
  <c r="FI121" i="5"/>
  <c r="IF121" i="5"/>
  <c r="AB146" i="5"/>
  <c r="W68" i="4" s="1"/>
  <c r="AH47" i="5"/>
  <c r="DD47" i="5" s="1"/>
  <c r="IV47" i="5" s="1"/>
  <c r="AM48" i="5"/>
  <c r="DI48" i="5" s="1"/>
  <c r="GD48" i="5" s="1"/>
  <c r="X47" i="5"/>
  <c r="CT47" i="5" s="1"/>
  <c r="FO47" i="5" s="1"/>
  <c r="AQ48" i="5"/>
  <c r="DM48" i="5" s="1"/>
  <c r="JE48" i="5" s="1"/>
  <c r="AJ49" i="5"/>
  <c r="DF49" i="5" s="1"/>
  <c r="GA49" i="5" s="1"/>
  <c r="AJ47" i="5"/>
  <c r="DF47" i="5" s="1"/>
  <c r="IX47" i="5" s="1"/>
  <c r="AM51" i="5"/>
  <c r="DI51" i="5" s="1"/>
  <c r="GD51" i="5" s="1"/>
  <c r="AB53" i="5"/>
  <c r="CX53" i="5" s="1"/>
  <c r="IP53" i="5" s="1"/>
  <c r="U53" i="5"/>
  <c r="CQ53" i="5" s="1"/>
  <c r="II53" i="5" s="1"/>
  <c r="FK70" i="5"/>
  <c r="U48" i="5"/>
  <c r="CQ48" i="5" s="1"/>
  <c r="II48" i="5" s="1"/>
  <c r="AR48" i="5"/>
  <c r="DN48" i="5" s="1"/>
  <c r="JF48" i="5" s="1"/>
  <c r="FF121" i="5"/>
  <c r="IC121" i="5"/>
  <c r="IE111" i="5"/>
  <c r="FH111" i="5"/>
  <c r="FW115" i="5"/>
  <c r="IT115" i="5"/>
  <c r="FR121" i="5"/>
  <c r="IO121" i="5"/>
  <c r="AR53" i="5"/>
  <c r="DN53" i="5" s="1"/>
  <c r="JF53" i="5" s="1"/>
  <c r="IW119" i="5"/>
  <c r="FZ119" i="5"/>
  <c r="IB121" i="5"/>
  <c r="FE121" i="5"/>
  <c r="IW109" i="5"/>
  <c r="FZ109" i="5"/>
  <c r="II121" i="5"/>
  <c r="FL121" i="5"/>
  <c r="FH116" i="5"/>
  <c r="IE116" i="5"/>
  <c r="IH121" i="5"/>
  <c r="FK121" i="5"/>
  <c r="IL121" i="5"/>
  <c r="FO121" i="5"/>
  <c r="AD47" i="5"/>
  <c r="CZ47" i="5" s="1"/>
  <c r="IR47" i="5" s="1"/>
  <c r="AH46" i="5"/>
  <c r="DD46" i="5" s="1"/>
  <c r="FY46" i="5" s="1"/>
  <c r="T48" i="5"/>
  <c r="CP48" i="5" s="1"/>
  <c r="IH48" i="5" s="1"/>
  <c r="W53" i="5"/>
  <c r="CS53" i="5" s="1"/>
  <c r="IK53" i="5" s="1"/>
  <c r="AS74" i="5"/>
  <c r="DO74" i="5" s="1"/>
  <c r="JG74" i="5" s="1"/>
  <c r="FU121" i="5"/>
  <c r="IR121" i="5"/>
  <c r="FP114" i="5"/>
  <c r="IM114" i="5"/>
  <c r="IS121" i="5"/>
  <c r="FV121" i="5"/>
  <c r="IP121" i="5"/>
  <c r="FS121" i="5"/>
  <c r="V53" i="5"/>
  <c r="CR53" i="5" s="1"/>
  <c r="IJ53" i="5" s="1"/>
  <c r="GN116" i="5"/>
  <c r="JK116" i="5"/>
  <c r="GE121" i="5"/>
  <c r="JB121" i="5"/>
  <c r="Y146" i="5"/>
  <c r="T68" i="4" s="1"/>
  <c r="CW146" i="5"/>
  <c r="IM41" i="5"/>
  <c r="FH65" i="5"/>
  <c r="FP73" i="5"/>
  <c r="FE107" i="5"/>
  <c r="N59" i="5"/>
  <c r="CJ59" i="5" s="1"/>
  <c r="FE59" i="5" s="1"/>
  <c r="FI107" i="5"/>
  <c r="N16" i="5"/>
  <c r="CJ16" i="5" s="1"/>
  <c r="FE16" i="5" s="1"/>
  <c r="FE81" i="5"/>
  <c r="FI104" i="5"/>
  <c r="N26" i="5"/>
  <c r="CJ26" i="5" s="1"/>
  <c r="FE26" i="5" s="1"/>
  <c r="FE136" i="5"/>
  <c r="FE21" i="5"/>
  <c r="FE104" i="5"/>
  <c r="N17" i="5"/>
  <c r="CJ17" i="5" s="1"/>
  <c r="FE17" i="5" s="1"/>
  <c r="N33" i="5"/>
  <c r="CJ33" i="5" s="1"/>
  <c r="FE33" i="5" s="1"/>
  <c r="FE137" i="5"/>
  <c r="N15" i="5"/>
  <c r="CJ15" i="5" s="1"/>
  <c r="IB15" i="5" s="1"/>
  <c r="GL75" i="5"/>
  <c r="FE82" i="5"/>
  <c r="FJ71" i="5"/>
  <c r="N38" i="5"/>
  <c r="CJ38" i="5" s="1"/>
  <c r="FE38" i="5" s="1"/>
  <c r="IC74" i="5"/>
  <c r="FF74" i="5"/>
  <c r="FE70" i="5"/>
  <c r="IB70" i="5"/>
  <c r="IE71" i="5"/>
  <c r="FH71" i="5"/>
  <c r="FW69" i="5"/>
  <c r="FJ72" i="5"/>
  <c r="IG72" i="5"/>
  <c r="AP68" i="5"/>
  <c r="DL68" i="5" s="1"/>
  <c r="AR17" i="5"/>
  <c r="DN17" i="5" s="1"/>
  <c r="JF17" i="5" s="1"/>
  <c r="AR59" i="5"/>
  <c r="DN59" i="5" s="1"/>
  <c r="GI59" i="5" s="1"/>
  <c r="IB69" i="5"/>
  <c r="FE69" i="5"/>
  <c r="AR67" i="5"/>
  <c r="DN67" i="5" s="1"/>
  <c r="IL75" i="5"/>
  <c r="FO75" i="5"/>
  <c r="II75" i="5"/>
  <c r="FL75" i="5"/>
  <c r="JH73" i="5"/>
  <c r="GK73" i="5"/>
  <c r="IS68" i="5"/>
  <c r="FV68" i="5"/>
  <c r="FJ69" i="5"/>
  <c r="IG69" i="5"/>
  <c r="AN67" i="5"/>
  <c r="DJ67" i="5" s="1"/>
  <c r="FP69" i="5"/>
  <c r="IM69" i="5"/>
  <c r="AR68" i="5"/>
  <c r="DN68" i="5" s="1"/>
  <c r="IG75" i="5"/>
  <c r="FJ75" i="5"/>
  <c r="JF75" i="5"/>
  <c r="GI75" i="5"/>
  <c r="IL72" i="5"/>
  <c r="FO72" i="5"/>
  <c r="IF71" i="5"/>
  <c r="FI71" i="5"/>
  <c r="FT70" i="5"/>
  <c r="FZ68" i="5"/>
  <c r="IW68" i="5"/>
  <c r="IX73" i="5"/>
  <c r="GA73" i="5"/>
  <c r="IL71" i="5"/>
  <c r="FO71" i="5"/>
  <c r="IF70" i="5"/>
  <c r="FI70" i="5"/>
  <c r="II70" i="5"/>
  <c r="FL70" i="5"/>
  <c r="FM73" i="5"/>
  <c r="IJ73" i="5"/>
  <c r="IV73" i="5"/>
  <c r="FY73" i="5"/>
  <c r="IN72" i="5"/>
  <c r="FF70" i="5"/>
  <c r="IC70" i="5"/>
  <c r="AV58" i="5"/>
  <c r="DR58" i="5" s="1"/>
  <c r="GM58" i="5" s="1"/>
  <c r="AV67" i="5"/>
  <c r="DR67" i="5" s="1"/>
  <c r="IB21" i="5"/>
  <c r="FL77" i="5"/>
  <c r="R33" i="5"/>
  <c r="CN33" i="5" s="1"/>
  <c r="IF33" i="5" s="1"/>
  <c r="V26" i="5"/>
  <c r="CR26" i="5" s="1"/>
  <c r="IJ26" i="5" s="1"/>
  <c r="U45" i="5"/>
  <c r="CQ45" i="5" s="1"/>
  <c r="II45" i="5" s="1"/>
  <c r="AR24" i="5"/>
  <c r="DN24" i="5" s="1"/>
  <c r="JF24" i="5" s="1"/>
  <c r="FE77" i="5"/>
  <c r="AN13" i="5"/>
  <c r="DJ13" i="5" s="1"/>
  <c r="JB13" i="5" s="1"/>
  <c r="FL136" i="5"/>
  <c r="AR40" i="5"/>
  <c r="DN40" i="5" s="1"/>
  <c r="GI40" i="5" s="1"/>
  <c r="FL135" i="5"/>
  <c r="IM79" i="5"/>
  <c r="IT103" i="5"/>
  <c r="N44" i="5"/>
  <c r="CJ44" i="5" s="1"/>
  <c r="IT105" i="5"/>
  <c r="N43" i="5"/>
  <c r="CJ43" i="5" s="1"/>
  <c r="IB43" i="5" s="1"/>
  <c r="FL22" i="5"/>
  <c r="FE52" i="5"/>
  <c r="FW38" i="5"/>
  <c r="AR56" i="5"/>
  <c r="DN56" i="5" s="1"/>
  <c r="JF56" i="5" s="1"/>
  <c r="FE80" i="5"/>
  <c r="X67" i="5"/>
  <c r="CT67" i="5" s="1"/>
  <c r="U68" i="5"/>
  <c r="CQ68" i="5" s="1"/>
  <c r="FM69" i="5"/>
  <c r="IJ69" i="5"/>
  <c r="AH68" i="5"/>
  <c r="DD68" i="5" s="1"/>
  <c r="Z68" i="5"/>
  <c r="CV68" i="5" s="1"/>
  <c r="IY68" i="5"/>
  <c r="GB68" i="5"/>
  <c r="AE67" i="5"/>
  <c r="DA67" i="5" s="1"/>
  <c r="S67" i="5"/>
  <c r="CO67" i="5" s="1"/>
  <c r="IN75" i="5"/>
  <c r="FQ75" i="5"/>
  <c r="IM68" i="5"/>
  <c r="FP68" i="5"/>
  <c r="GI69" i="5"/>
  <c r="IK73" i="5"/>
  <c r="FN73" i="5"/>
  <c r="O68" i="5"/>
  <c r="CK68" i="5" s="1"/>
  <c r="IT70" i="5"/>
  <c r="FW70" i="5"/>
  <c r="JK73" i="5"/>
  <c r="GN73" i="5"/>
  <c r="FN71" i="5"/>
  <c r="IK71" i="5"/>
  <c r="FR70" i="5"/>
  <c r="FU75" i="5"/>
  <c r="ID72" i="5"/>
  <c r="FG72" i="5"/>
  <c r="IZ67" i="5"/>
  <c r="GC67" i="5"/>
  <c r="IH73" i="5"/>
  <c r="FK73" i="5"/>
  <c r="U67" i="5"/>
  <c r="CQ67" i="5" s="1"/>
  <c r="FK72" i="5"/>
  <c r="IE75" i="5"/>
  <c r="FH75" i="5"/>
  <c r="IT73" i="5"/>
  <c r="FW73" i="5"/>
  <c r="O67" i="5"/>
  <c r="CK67" i="5" s="1"/>
  <c r="FU70" i="5"/>
  <c r="IR70" i="5"/>
  <c r="IM70" i="5"/>
  <c r="FP70" i="5"/>
  <c r="AG37" i="5"/>
  <c r="DC37" i="5" s="1"/>
  <c r="IU37" i="5" s="1"/>
  <c r="AG67" i="5"/>
  <c r="DC67" i="5" s="1"/>
  <c r="R63" i="5"/>
  <c r="CN63" i="5" s="1"/>
  <c r="IF63" i="5" s="1"/>
  <c r="R67" i="5"/>
  <c r="CN67" i="5" s="1"/>
  <c r="AR39" i="5"/>
  <c r="DN39" i="5" s="1"/>
  <c r="JF39" i="5" s="1"/>
  <c r="X146" i="5"/>
  <c r="S68" i="4" s="1"/>
  <c r="R18" i="5"/>
  <c r="CN18" i="5" s="1"/>
  <c r="IF18" i="5" s="1"/>
  <c r="U33" i="5"/>
  <c r="CQ33" i="5" s="1"/>
  <c r="II33" i="5" s="1"/>
  <c r="GI136" i="5"/>
  <c r="R45" i="5"/>
  <c r="CN45" i="5" s="1"/>
  <c r="IF45" i="5" s="1"/>
  <c r="V23" i="5"/>
  <c r="CR23" i="5" s="1"/>
  <c r="FM23" i="5" s="1"/>
  <c r="U44" i="5"/>
  <c r="CQ44" i="5" s="1"/>
  <c r="II44" i="5" s="1"/>
  <c r="N31" i="5"/>
  <c r="CJ31" i="5" s="1"/>
  <c r="FE31" i="5" s="1"/>
  <c r="AR41" i="5"/>
  <c r="DN41" i="5" s="1"/>
  <c r="JF41" i="5" s="1"/>
  <c r="AR25" i="5"/>
  <c r="DN25" i="5" s="1"/>
  <c r="GI25" i="5" s="1"/>
  <c r="R29" i="5"/>
  <c r="CN29" i="5" s="1"/>
  <c r="IF29" i="5" s="1"/>
  <c r="IT104" i="5"/>
  <c r="V19" i="5"/>
  <c r="CR19" i="5" s="1"/>
  <c r="FM19" i="5" s="1"/>
  <c r="U41" i="5"/>
  <c r="CQ41" i="5" s="1"/>
  <c r="II41" i="5" s="1"/>
  <c r="FW80" i="5"/>
  <c r="FL103" i="5"/>
  <c r="AR19" i="5"/>
  <c r="DN19" i="5" s="1"/>
  <c r="JF19" i="5" s="1"/>
  <c r="AR18" i="5"/>
  <c r="DN18" i="5" s="1"/>
  <c r="JF18" i="5" s="1"/>
  <c r="N23" i="5"/>
  <c r="CJ23" i="5" s="1"/>
  <c r="IB23" i="5" s="1"/>
  <c r="N40" i="5"/>
  <c r="CJ40" i="5" s="1"/>
  <c r="IB40" i="5" s="1"/>
  <c r="N37" i="5"/>
  <c r="CJ37" i="5" s="1"/>
  <c r="IB37" i="5" s="1"/>
  <c r="AR37" i="5"/>
  <c r="DN37" i="5" s="1"/>
  <c r="GC37" i="5"/>
  <c r="U58" i="5"/>
  <c r="CQ58" i="5" s="1"/>
  <c r="FL58" i="5" s="1"/>
  <c r="U39" i="5"/>
  <c r="CQ39" i="5" s="1"/>
  <c r="II39" i="5" s="1"/>
  <c r="N58" i="5"/>
  <c r="CJ58" i="5" s="1"/>
  <c r="IB58" i="5" s="1"/>
  <c r="N55" i="5"/>
  <c r="CJ55" i="5" s="1"/>
  <c r="IB55" i="5" s="1"/>
  <c r="AR55" i="5"/>
  <c r="DN55" i="5" s="1"/>
  <c r="GI55" i="5" s="1"/>
  <c r="FE54" i="5"/>
  <c r="AM67" i="5"/>
  <c r="DI67" i="5" s="1"/>
  <c r="P67" i="5"/>
  <c r="CL67" i="5" s="1"/>
  <c r="AB68" i="5"/>
  <c r="CX68" i="5" s="1"/>
  <c r="FK71" i="5"/>
  <c r="IH71" i="5"/>
  <c r="FR73" i="5"/>
  <c r="IC73" i="5"/>
  <c r="FF73" i="5"/>
  <c r="IZ68" i="5"/>
  <c r="GC68" i="5"/>
  <c r="V68" i="5"/>
  <c r="CR68" i="5" s="1"/>
  <c r="Z67" i="5"/>
  <c r="CV67" i="5" s="1"/>
  <c r="IW73" i="5"/>
  <c r="FZ73" i="5"/>
  <c r="GB67" i="5"/>
  <c r="IY67" i="5"/>
  <c r="IS75" i="5"/>
  <c r="FV75" i="5"/>
  <c r="IG74" i="5"/>
  <c r="JB73" i="5"/>
  <c r="GE73" i="5"/>
  <c r="AY73" i="5"/>
  <c r="DU73" i="5" s="1"/>
  <c r="GO73" i="5"/>
  <c r="II72" i="5"/>
  <c r="FL72" i="5"/>
  <c r="JH75" i="5"/>
  <c r="GK75" i="5"/>
  <c r="IG73" i="5"/>
  <c r="FJ73" i="5"/>
  <c r="JB72" i="5"/>
  <c r="FE74" i="5"/>
  <c r="JE73" i="5"/>
  <c r="GH73" i="5"/>
  <c r="AG68" i="5"/>
  <c r="DC68" i="5" s="1"/>
  <c r="AX68" i="5"/>
  <c r="DT68" i="5" s="1"/>
  <c r="FG71" i="5"/>
  <c r="IJ70" i="5"/>
  <c r="FM70" i="5"/>
  <c r="JI73" i="5"/>
  <c r="GL73" i="5"/>
  <c r="JK75" i="5"/>
  <c r="IS73" i="5"/>
  <c r="FV73" i="5"/>
  <c r="GI137" i="5"/>
  <c r="AR44" i="5"/>
  <c r="DN44" i="5" s="1"/>
  <c r="GI44" i="5" s="1"/>
  <c r="GB13" i="5"/>
  <c r="AR23" i="5"/>
  <c r="DN23" i="5" s="1"/>
  <c r="JF23" i="5" s="1"/>
  <c r="R42" i="5"/>
  <c r="CN42" i="5" s="1"/>
  <c r="FI42" i="5" s="1"/>
  <c r="FL61" i="5"/>
  <c r="IC75" i="5"/>
  <c r="FF75" i="5"/>
  <c r="IG68" i="5"/>
  <c r="FJ68" i="5"/>
  <c r="AN68" i="5"/>
  <c r="DJ68" i="5" s="1"/>
  <c r="JC67" i="5"/>
  <c r="GF67" i="5"/>
  <c r="JD73" i="5"/>
  <c r="GG73" i="5"/>
  <c r="JG73" i="5"/>
  <c r="GJ73" i="5"/>
  <c r="FT69" i="5"/>
  <c r="IQ69" i="5"/>
  <c r="FS70" i="5"/>
  <c r="IP70" i="5"/>
  <c r="FK69" i="5"/>
  <c r="IH69" i="5"/>
  <c r="FF69" i="5"/>
  <c r="IC69" i="5"/>
  <c r="IV75" i="5"/>
  <c r="FY75" i="5"/>
  <c r="ID73" i="5"/>
  <c r="FG73" i="5"/>
  <c r="FM75" i="5"/>
  <c r="IJ75" i="5"/>
  <c r="IV74" i="5"/>
  <c r="IN73" i="5"/>
  <c r="FQ73" i="5"/>
  <c r="IB73" i="5"/>
  <c r="FE73" i="5"/>
  <c r="AA67" i="5"/>
  <c r="CW67" i="5" s="1"/>
  <c r="GJ69" i="5"/>
  <c r="JG69" i="5"/>
  <c r="AQ67" i="5"/>
  <c r="DM67" i="5" s="1"/>
  <c r="AR28" i="5"/>
  <c r="DN28" i="5" s="1"/>
  <c r="GI28" i="5" s="1"/>
  <c r="AJ64" i="5"/>
  <c r="DF64" i="5" s="1"/>
  <c r="IX64" i="5" s="1"/>
  <c r="AJ67" i="5"/>
  <c r="DF67" i="5" s="1"/>
  <c r="IT136" i="5"/>
  <c r="AM25" i="5"/>
  <c r="DI25" i="5" s="1"/>
  <c r="JA25" i="5" s="1"/>
  <c r="AM68" i="5"/>
  <c r="DI68" i="5" s="1"/>
  <c r="GI135" i="5"/>
  <c r="AR27" i="5"/>
  <c r="DN27" i="5" s="1"/>
  <c r="JF27" i="5" s="1"/>
  <c r="FL81" i="5"/>
  <c r="U28" i="5"/>
  <c r="CQ28" i="5" s="1"/>
  <c r="II28" i="5" s="1"/>
  <c r="U40" i="5"/>
  <c r="CQ40" i="5" s="1"/>
  <c r="II40" i="5" s="1"/>
  <c r="R26" i="5"/>
  <c r="CN26" i="5" s="1"/>
  <c r="IF26" i="5" s="1"/>
  <c r="AA13" i="5"/>
  <c r="CW13" i="5" s="1"/>
  <c r="FR13" i="5" s="1"/>
  <c r="U38" i="5"/>
  <c r="CQ38" i="5" s="1"/>
  <c r="FL38" i="5" s="1"/>
  <c r="U56" i="5"/>
  <c r="CQ56" i="5" s="1"/>
  <c r="II56" i="5" s="1"/>
  <c r="AR32" i="5"/>
  <c r="DN32" i="5" s="1"/>
  <c r="GI32" i="5" s="1"/>
  <c r="AG42" i="5"/>
  <c r="DC42" i="5" s="1"/>
  <c r="IU42" i="5" s="1"/>
  <c r="AR31" i="5"/>
  <c r="DN31" i="5" s="1"/>
  <c r="JF31" i="5" s="1"/>
  <c r="N45" i="5"/>
  <c r="CJ45" i="5" s="1"/>
  <c r="IB45" i="5" s="1"/>
  <c r="FE103" i="5"/>
  <c r="R17" i="5"/>
  <c r="CN17" i="5" s="1"/>
  <c r="IF17" i="5" s="1"/>
  <c r="U16" i="5"/>
  <c r="CQ16" i="5" s="1"/>
  <c r="R44" i="5"/>
  <c r="CN44" i="5" s="1"/>
  <c r="IF44" i="5" s="1"/>
  <c r="V33" i="5"/>
  <c r="CR33" i="5" s="1"/>
  <c r="IJ33" i="5" s="1"/>
  <c r="U31" i="5"/>
  <c r="CQ31" i="5" s="1"/>
  <c r="II31" i="5" s="1"/>
  <c r="AR26" i="5"/>
  <c r="DN26" i="5" s="1"/>
  <c r="GI26" i="5" s="1"/>
  <c r="T13" i="5"/>
  <c r="CP13" i="5" s="1"/>
  <c r="IH13" i="5" s="1"/>
  <c r="U43" i="5"/>
  <c r="CQ43" i="5" s="1"/>
  <c r="II43" i="5" s="1"/>
  <c r="JC13" i="5"/>
  <c r="R28" i="5"/>
  <c r="CN28" i="5" s="1"/>
  <c r="IF28" i="5" s="1"/>
  <c r="U24" i="5"/>
  <c r="CQ24" i="5" s="1"/>
  <c r="II24" i="5" s="1"/>
  <c r="R41" i="5"/>
  <c r="CN41" i="5" s="1"/>
  <c r="IF41" i="5" s="1"/>
  <c r="U27" i="5"/>
  <c r="CQ27" i="5" s="1"/>
  <c r="II27" i="5" s="1"/>
  <c r="AG16" i="5"/>
  <c r="DC16" i="5" s="1"/>
  <c r="IU16" i="5" s="1"/>
  <c r="R25" i="5"/>
  <c r="CN25" i="5" s="1"/>
  <c r="FI25" i="5" s="1"/>
  <c r="FW77" i="5"/>
  <c r="IM38" i="5"/>
  <c r="N57" i="5"/>
  <c r="CJ57" i="5" s="1"/>
  <c r="IB57" i="5" s="1"/>
  <c r="N56" i="5"/>
  <c r="CJ56" i="5" s="1"/>
  <c r="IB56" i="5" s="1"/>
  <c r="AR58" i="5"/>
  <c r="DN58" i="5" s="1"/>
  <c r="GI58" i="5" s="1"/>
  <c r="FE50" i="5"/>
  <c r="U59" i="5"/>
  <c r="CQ59" i="5" s="1"/>
  <c r="II59" i="5" s="1"/>
  <c r="IC71" i="5"/>
  <c r="FF71" i="5"/>
  <c r="FM71" i="5"/>
  <c r="IJ71" i="5"/>
  <c r="IN69" i="5"/>
  <c r="FQ69" i="5"/>
  <c r="FL71" i="5"/>
  <c r="IP73" i="5"/>
  <c r="FS73" i="5"/>
  <c r="N68" i="5"/>
  <c r="CJ68" i="5" s="1"/>
  <c r="AA68" i="5"/>
  <c r="CW68" i="5" s="1"/>
  <c r="ID75" i="5"/>
  <c r="FG75" i="5"/>
  <c r="IQ73" i="5"/>
  <c r="FT73" i="5"/>
  <c r="II73" i="5"/>
  <c r="FL73" i="5"/>
  <c r="IJ72" i="5"/>
  <c r="FM72" i="5"/>
  <c r="AH67" i="5"/>
  <c r="DD67" i="5" s="1"/>
  <c r="IH75" i="5"/>
  <c r="FK75" i="5"/>
  <c r="FG69" i="5"/>
  <c r="V67" i="5"/>
  <c r="CR67" i="5" s="1"/>
  <c r="IP75" i="5"/>
  <c r="FS75" i="5"/>
  <c r="AT67" i="5"/>
  <c r="DP67" i="5" s="1"/>
  <c r="IM75" i="5"/>
  <c r="FP75" i="5"/>
  <c r="JF73" i="5"/>
  <c r="GI73" i="5"/>
  <c r="FH69" i="5"/>
  <c r="IE69" i="5"/>
  <c r="AU67" i="5"/>
  <c r="DQ67" i="5" s="1"/>
  <c r="IK70" i="5"/>
  <c r="FN70" i="5"/>
  <c r="JA73" i="5"/>
  <c r="GD73" i="5"/>
  <c r="IE72" i="5"/>
  <c r="FH72" i="5"/>
  <c r="GK68" i="5"/>
  <c r="IR69" i="5"/>
  <c r="FU69" i="5"/>
  <c r="IC72" i="5"/>
  <c r="FF72" i="5"/>
  <c r="R32" i="5"/>
  <c r="CN32" i="5" s="1"/>
  <c r="FI32" i="5" s="1"/>
  <c r="AR33" i="5"/>
  <c r="DN33" i="5" s="1"/>
  <c r="GI33" i="5" s="1"/>
  <c r="AR38" i="5"/>
  <c r="DN38" i="5" s="1"/>
  <c r="GI38" i="5" s="1"/>
  <c r="U12" i="5"/>
  <c r="CQ12" i="5" s="1"/>
  <c r="AR12" i="5"/>
  <c r="DN12" i="5" s="1"/>
  <c r="AD13" i="5"/>
  <c r="CZ13" i="5" s="1"/>
  <c r="FU13" i="5" s="1"/>
  <c r="AD67" i="5"/>
  <c r="CZ67" i="5" s="1"/>
  <c r="FL46" i="5"/>
  <c r="AR16" i="5"/>
  <c r="DN16" i="5" s="1"/>
  <c r="JF16" i="5" s="1"/>
  <c r="AG13" i="5"/>
  <c r="DC13" i="5" s="1"/>
  <c r="IU13" i="5" s="1"/>
  <c r="AR15" i="5"/>
  <c r="DN15" i="5" s="1"/>
  <c r="JF15" i="5" s="1"/>
  <c r="N42" i="5"/>
  <c r="CJ42" i="5" s="1"/>
  <c r="FE42" i="5" s="1"/>
  <c r="AN16" i="5"/>
  <c r="DJ16" i="5" s="1"/>
  <c r="JB16" i="5" s="1"/>
  <c r="FL137" i="5"/>
  <c r="N41" i="5"/>
  <c r="CJ41" i="5" s="1"/>
  <c r="FE41" i="5" s="1"/>
  <c r="R31" i="5"/>
  <c r="CN31" i="5" s="1"/>
  <c r="IF31" i="5" s="1"/>
  <c r="FW135" i="5"/>
  <c r="U15" i="5"/>
  <c r="CQ15" i="5" s="1"/>
  <c r="II15" i="5" s="1"/>
  <c r="R15" i="5"/>
  <c r="CN15" i="5" s="1"/>
  <c r="GI104" i="5"/>
  <c r="U42" i="5"/>
  <c r="CQ42" i="5" s="1"/>
  <c r="FL42" i="5" s="1"/>
  <c r="N28" i="5"/>
  <c r="CJ28" i="5" s="1"/>
  <c r="IB28" i="5" s="1"/>
  <c r="N27" i="5"/>
  <c r="CJ27" i="5" s="1"/>
  <c r="IB27" i="5" s="1"/>
  <c r="R27" i="5"/>
  <c r="CN27" i="5" s="1"/>
  <c r="IF27" i="5" s="1"/>
  <c r="U25" i="5"/>
  <c r="CQ25" i="5" s="1"/>
  <c r="II25" i="5" s="1"/>
  <c r="R23" i="5"/>
  <c r="CN23" i="5" s="1"/>
  <c r="IF23" i="5" s="1"/>
  <c r="U23" i="5"/>
  <c r="CQ23" i="5" s="1"/>
  <c r="FL23" i="5" s="1"/>
  <c r="R40" i="5"/>
  <c r="CN40" i="5" s="1"/>
  <c r="FE135" i="5"/>
  <c r="U37" i="5"/>
  <c r="CQ37" i="5" s="1"/>
  <c r="FL37" i="5" s="1"/>
  <c r="N13" i="5"/>
  <c r="CJ13" i="5" s="1"/>
  <c r="FE13" i="5" s="1"/>
  <c r="II69" i="5"/>
  <c r="FL69" i="5"/>
  <c r="IU73" i="5"/>
  <c r="FX73" i="5"/>
  <c r="FS69" i="5"/>
  <c r="IP69" i="5"/>
  <c r="T67" i="5"/>
  <c r="CP67" i="5" s="1"/>
  <c r="FW67" i="5"/>
  <c r="FI75" i="5"/>
  <c r="IF73" i="5"/>
  <c r="FI73" i="5"/>
  <c r="ID70" i="5"/>
  <c r="FG70" i="5"/>
  <c r="IE73" i="5"/>
  <c r="FH73" i="5"/>
  <c r="IR72" i="5"/>
  <c r="GL69" i="5"/>
  <c r="ID74" i="5"/>
  <c r="FG74" i="5"/>
  <c r="JL69" i="5"/>
  <c r="GO69" i="5"/>
  <c r="FS72" i="5"/>
  <c r="T68" i="5"/>
  <c r="CP68" i="5" s="1"/>
  <c r="IL69" i="5"/>
  <c r="FO69" i="5"/>
  <c r="IB75" i="5"/>
  <c r="FE75" i="5"/>
  <c r="AX67" i="5"/>
  <c r="DT67" i="5" s="1"/>
  <c r="AB67" i="5"/>
  <c r="CX67" i="5" s="1"/>
  <c r="IQ75" i="5"/>
  <c r="FT75" i="5"/>
  <c r="FJ70" i="5"/>
  <c r="FQ70" i="5"/>
  <c r="GA71" i="5"/>
  <c r="IL70" i="5"/>
  <c r="FO70" i="5"/>
  <c r="R68" i="5"/>
  <c r="CN68" i="5" s="1"/>
  <c r="FE71" i="5"/>
  <c r="W57" i="5"/>
  <c r="CS57" i="5" s="1"/>
  <c r="IK57" i="5" s="1"/>
  <c r="W68" i="5"/>
  <c r="CS68" i="5" s="1"/>
  <c r="AP39" i="5"/>
  <c r="DL39" i="5" s="1"/>
  <c r="JD39" i="5" s="1"/>
  <c r="AP67" i="5"/>
  <c r="DL67" i="5" s="1"/>
  <c r="AQ68" i="5"/>
  <c r="DM68" i="5" s="1"/>
  <c r="JK68" i="5"/>
  <c r="GN68" i="5"/>
  <c r="FR69" i="5"/>
  <c r="IO69" i="5"/>
  <c r="CJ12" i="5"/>
  <c r="N19" i="5"/>
  <c r="CJ19" i="5" s="1"/>
  <c r="IB19" i="5" s="1"/>
  <c r="AR43" i="5"/>
  <c r="DN43" i="5" s="1"/>
  <c r="JF43" i="5" s="1"/>
  <c r="N18" i="5"/>
  <c r="CJ18" i="5" s="1"/>
  <c r="IB18" i="5" s="1"/>
  <c r="R16" i="5"/>
  <c r="CN16" i="5" s="1"/>
  <c r="IF16" i="5" s="1"/>
  <c r="N29" i="5"/>
  <c r="CJ29" i="5" s="1"/>
  <c r="FE29" i="5" s="1"/>
  <c r="U29" i="5"/>
  <c r="CQ29" i="5" s="1"/>
  <c r="II29" i="5" s="1"/>
  <c r="N32" i="5"/>
  <c r="CJ32" i="5" s="1"/>
  <c r="FE32" i="5" s="1"/>
  <c r="N24" i="5"/>
  <c r="CJ24" i="5" s="1"/>
  <c r="IB24" i="5" s="1"/>
  <c r="R24" i="5"/>
  <c r="CN24" i="5" s="1"/>
  <c r="IF24" i="5" s="1"/>
  <c r="U26" i="5"/>
  <c r="CQ26" i="5" s="1"/>
  <c r="FL26" i="5" s="1"/>
  <c r="AR57" i="5"/>
  <c r="DN57" i="5" s="1"/>
  <c r="GI57" i="5" s="1"/>
  <c r="N39" i="5"/>
  <c r="CJ39" i="5" s="1"/>
  <c r="IB39" i="5" s="1"/>
  <c r="AR13" i="5"/>
  <c r="DN13" i="5" s="1"/>
  <c r="P68" i="5"/>
  <c r="CL68" i="5" s="1"/>
  <c r="JC68" i="5"/>
  <c r="GF68" i="5"/>
  <c r="JJ73" i="5"/>
  <c r="GM73" i="5"/>
  <c r="FZ72" i="5"/>
  <c r="IW72" i="5"/>
  <c r="AJ68" i="5"/>
  <c r="DF68" i="5" s="1"/>
  <c r="IK75" i="5"/>
  <c r="FN75" i="5"/>
  <c r="JA74" i="5"/>
  <c r="GD74" i="5"/>
  <c r="FN72" i="5"/>
  <c r="JE71" i="5"/>
  <c r="GH71" i="5"/>
  <c r="IO75" i="5"/>
  <c r="FR75" i="5"/>
  <c r="GA74" i="5"/>
  <c r="IL73" i="5"/>
  <c r="FO73" i="5"/>
  <c r="IF72" i="5"/>
  <c r="FI72" i="5"/>
  <c r="X68" i="5"/>
  <c r="CT68" i="5" s="1"/>
  <c r="AS68" i="5"/>
  <c r="DO68" i="5" s="1"/>
  <c r="AC67" i="5"/>
  <c r="CY67" i="5" s="1"/>
  <c r="FE72" i="5"/>
  <c r="IB72" i="5"/>
  <c r="AS67" i="5"/>
  <c r="DO67" i="5" s="1"/>
  <c r="AC68" i="5"/>
  <c r="CY68" i="5" s="1"/>
  <c r="FI69" i="5"/>
  <c r="JK72" i="5"/>
  <c r="IK69" i="5"/>
  <c r="FN69" i="5"/>
  <c r="GD69" i="5"/>
  <c r="R146" i="5"/>
  <c r="M68" i="4" s="1"/>
  <c r="CS146" i="5"/>
  <c r="CT146" i="5"/>
  <c r="V146" i="5"/>
  <c r="Q68" i="4" s="1"/>
  <c r="II36" i="5"/>
  <c r="FL36" i="5"/>
  <c r="FM36" i="5"/>
  <c r="IC36" i="5"/>
  <c r="FF36" i="5"/>
  <c r="JK36" i="5"/>
  <c r="IO36" i="5"/>
  <c r="FR36" i="5"/>
  <c r="IR36" i="5"/>
  <c r="FU36" i="5"/>
  <c r="Z146" i="5"/>
  <c r="U68" i="4" s="1"/>
  <c r="IB36" i="5"/>
  <c r="FE36" i="5"/>
  <c r="GA36" i="5"/>
  <c r="FP36" i="5"/>
  <c r="IM36" i="5"/>
  <c r="IK36" i="5"/>
  <c r="FN36" i="5"/>
  <c r="FI36" i="5"/>
  <c r="IN36" i="5"/>
  <c r="FQ36" i="5"/>
  <c r="IG36" i="5"/>
  <c r="FJ36" i="5"/>
  <c r="FX36" i="5"/>
  <c r="IE36" i="5"/>
  <c r="FH36" i="5"/>
  <c r="W146" i="5"/>
  <c r="R68" i="4" s="1"/>
  <c r="IH36" i="5"/>
  <c r="FK36" i="5"/>
  <c r="IL36" i="5"/>
  <c r="FO36" i="5"/>
  <c r="ID36" i="5"/>
  <c r="FG36" i="5"/>
  <c r="FS36" i="5"/>
  <c r="IQ36" i="5"/>
  <c r="FT36" i="5"/>
  <c r="AC146" i="5"/>
  <c r="X68" i="4" s="1"/>
  <c r="O146" i="5"/>
  <c r="J68" i="4" s="1"/>
  <c r="CM66" i="5"/>
  <c r="CM146" i="5" s="1"/>
  <c r="Q146" i="5"/>
  <c r="L68" i="4" s="1"/>
  <c r="AA146" i="5"/>
  <c r="V68" i="4" s="1"/>
  <c r="CP65" i="5"/>
  <c r="CP146" i="5" s="1"/>
  <c r="T146" i="5"/>
  <c r="O68" i="4" s="1"/>
  <c r="AT48" i="5"/>
  <c r="DP48" i="5" s="1"/>
  <c r="GK48" i="5" s="1"/>
  <c r="AT64" i="5"/>
  <c r="DP64" i="5" s="1"/>
  <c r="IM62" i="5"/>
  <c r="FP62" i="5"/>
  <c r="IR66" i="5"/>
  <c r="FU66" i="5"/>
  <c r="AC62" i="5"/>
  <c r="CY62" i="5" s="1"/>
  <c r="FM66" i="5"/>
  <c r="IJ66" i="5"/>
  <c r="AV62" i="5"/>
  <c r="DR62" i="5" s="1"/>
  <c r="AX64" i="5"/>
  <c r="DT64" i="5" s="1"/>
  <c r="AD63" i="5"/>
  <c r="CZ63" i="5" s="1"/>
  <c r="N64" i="5"/>
  <c r="CJ64" i="5" s="1"/>
  <c r="AP64" i="5"/>
  <c r="DL64" i="5" s="1"/>
  <c r="IN65" i="5"/>
  <c r="FQ65" i="5"/>
  <c r="AX62" i="5"/>
  <c r="DT62" i="5" s="1"/>
  <c r="AD64" i="5"/>
  <c r="CZ64" i="5" s="1"/>
  <c r="V63" i="5"/>
  <c r="CR63" i="5" s="1"/>
  <c r="IY63" i="5"/>
  <c r="GB63" i="5"/>
  <c r="R64" i="5"/>
  <c r="CN64" i="5" s="1"/>
  <c r="AQ62" i="5"/>
  <c r="DM62" i="5" s="1"/>
  <c r="AJ63" i="5"/>
  <c r="DF63" i="5" s="1"/>
  <c r="JC62" i="5"/>
  <c r="GF62" i="5"/>
  <c r="FJ66" i="5"/>
  <c r="AU13" i="5"/>
  <c r="DQ13" i="5" s="1"/>
  <c r="GL13" i="5" s="1"/>
  <c r="AU64" i="5"/>
  <c r="DQ64" i="5" s="1"/>
  <c r="AU63" i="5"/>
  <c r="DQ63" i="5" s="1"/>
  <c r="AT63" i="5"/>
  <c r="DP63" i="5" s="1"/>
  <c r="X62" i="5"/>
  <c r="CT62" i="5" s="1"/>
  <c r="IZ63" i="5"/>
  <c r="GC63" i="5"/>
  <c r="JA65" i="5"/>
  <c r="IC66" i="5"/>
  <c r="FF66" i="5"/>
  <c r="IK66" i="5"/>
  <c r="FN66" i="5"/>
  <c r="AX63" i="5"/>
  <c r="DT63" i="5" s="1"/>
  <c r="T62" i="5"/>
  <c r="CP62" i="5" s="1"/>
  <c r="O63" i="5"/>
  <c r="CK63" i="5" s="1"/>
  <c r="W64" i="5"/>
  <c r="CS64" i="5" s="1"/>
  <c r="JK64" i="5"/>
  <c r="GN64" i="5"/>
  <c r="IM64" i="5"/>
  <c r="FP64" i="5"/>
  <c r="IL65" i="5"/>
  <c r="FO65" i="5"/>
  <c r="IO66" i="5"/>
  <c r="FR66" i="5"/>
  <c r="IG65" i="5"/>
  <c r="FJ65" i="5"/>
  <c r="II65" i="5"/>
  <c r="FL65" i="5"/>
  <c r="AE64" i="5"/>
  <c r="DA64" i="5" s="1"/>
  <c r="AA64" i="5"/>
  <c r="CW64" i="5" s="1"/>
  <c r="S63" i="5"/>
  <c r="CO63" i="5" s="1"/>
  <c r="IC65" i="5"/>
  <c r="FF65" i="5"/>
  <c r="AD62" i="5"/>
  <c r="CZ62" i="5" s="1"/>
  <c r="ID66" i="5"/>
  <c r="FG66" i="5"/>
  <c r="AP62" i="5"/>
  <c r="DL62" i="5" s="1"/>
  <c r="Z63" i="5"/>
  <c r="CV63" i="5" s="1"/>
  <c r="W62" i="5"/>
  <c r="CS62" i="5" s="1"/>
  <c r="AH63" i="5"/>
  <c r="DD63" i="5" s="1"/>
  <c r="AH62" i="5"/>
  <c r="DD62" i="5" s="1"/>
  <c r="P63" i="5"/>
  <c r="CL63" i="5" s="1"/>
  <c r="IE63" i="5"/>
  <c r="FH63" i="5"/>
  <c r="T64" i="5"/>
  <c r="CP64" i="5" s="1"/>
  <c r="IJ65" i="5"/>
  <c r="FM65" i="5"/>
  <c r="IP65" i="5"/>
  <c r="FS65" i="5"/>
  <c r="AE62" i="5"/>
  <c r="DA62" i="5" s="1"/>
  <c r="IK65" i="5"/>
  <c r="FN65" i="5"/>
  <c r="V62" i="5"/>
  <c r="CR62" i="5" s="1"/>
  <c r="AA62" i="5"/>
  <c r="CW62" i="5" s="1"/>
  <c r="AB63" i="5"/>
  <c r="CX63" i="5" s="1"/>
  <c r="AQ63" i="5"/>
  <c r="DM63" i="5" s="1"/>
  <c r="IQ65" i="5"/>
  <c r="FT65" i="5"/>
  <c r="O62" i="5"/>
  <c r="CK62" i="5" s="1"/>
  <c r="JC63" i="5"/>
  <c r="GF63" i="5"/>
  <c r="AH64" i="5"/>
  <c r="DD64" i="5" s="1"/>
  <c r="JK62" i="5"/>
  <c r="GN62" i="5"/>
  <c r="AV63" i="5"/>
  <c r="DR63" i="5" s="1"/>
  <c r="N63" i="5"/>
  <c r="CJ63" i="5" s="1"/>
  <c r="IR65" i="5"/>
  <c r="FU65" i="5"/>
  <c r="AV64" i="5"/>
  <c r="DR64" i="5" s="1"/>
  <c r="V64" i="5"/>
  <c r="CR64" i="5" s="1"/>
  <c r="AA63" i="5"/>
  <c r="CW63" i="5" s="1"/>
  <c r="S62" i="5"/>
  <c r="CO62" i="5" s="1"/>
  <c r="JK65" i="5"/>
  <c r="GN65" i="5"/>
  <c r="IY64" i="5"/>
  <c r="GB64" i="5"/>
  <c r="IF65" i="5"/>
  <c r="FI65" i="5"/>
  <c r="IM65" i="5"/>
  <c r="FP65" i="5"/>
  <c r="IL66" i="5"/>
  <c r="FO66" i="5"/>
  <c r="FE66" i="5"/>
  <c r="R62" i="5"/>
  <c r="CN62" i="5" s="1"/>
  <c r="AC45" i="5"/>
  <c r="CY45" i="5" s="1"/>
  <c r="FT45" i="5" s="1"/>
  <c r="AC63" i="5"/>
  <c r="CY63" i="5" s="1"/>
  <c r="II66" i="5"/>
  <c r="FL66" i="5"/>
  <c r="II64" i="5"/>
  <c r="FL64" i="5"/>
  <c r="GC62" i="5"/>
  <c r="IZ62" i="5"/>
  <c r="AM64" i="5"/>
  <c r="DI64" i="5" s="1"/>
  <c r="GN66" i="5"/>
  <c r="AB64" i="5"/>
  <c r="CX64" i="5" s="1"/>
  <c r="II62" i="5"/>
  <c r="FL62" i="5"/>
  <c r="AM63" i="5"/>
  <c r="DI63" i="5" s="1"/>
  <c r="W63" i="5"/>
  <c r="CS63" i="5" s="1"/>
  <c r="IY62" i="5"/>
  <c r="GB62" i="5"/>
  <c r="AG63" i="5"/>
  <c r="DC63" i="5" s="1"/>
  <c r="FK66" i="5"/>
  <c r="AJ13" i="5"/>
  <c r="DF13" i="5" s="1"/>
  <c r="IX13" i="5" s="1"/>
  <c r="AJ62" i="5"/>
  <c r="DF62" i="5" s="1"/>
  <c r="X38" i="5"/>
  <c r="CT38" i="5" s="1"/>
  <c r="FO38" i="5" s="1"/>
  <c r="X64" i="5"/>
  <c r="CT64" i="5" s="1"/>
  <c r="GE103" i="5"/>
  <c r="AN63" i="5"/>
  <c r="DJ63" i="5" s="1"/>
  <c r="AG62" i="5"/>
  <c r="DC62" i="5" s="1"/>
  <c r="AN64" i="5"/>
  <c r="DJ64" i="5" s="1"/>
  <c r="AU62" i="5"/>
  <c r="DQ62" i="5" s="1"/>
  <c r="AT62" i="5"/>
  <c r="DP62" i="5" s="1"/>
  <c r="S64" i="5"/>
  <c r="CO64" i="5" s="1"/>
  <c r="IN66" i="5"/>
  <c r="FQ66" i="5"/>
  <c r="II63" i="5"/>
  <c r="FL63" i="5"/>
  <c r="IF66" i="5"/>
  <c r="FI66" i="5"/>
  <c r="AQ64" i="5"/>
  <c r="DM64" i="5" s="1"/>
  <c r="AP63" i="5"/>
  <c r="DL63" i="5" s="1"/>
  <c r="Z64" i="5"/>
  <c r="CV64" i="5" s="1"/>
  <c r="O64" i="5"/>
  <c r="CK64" i="5" s="1"/>
  <c r="JC64" i="5"/>
  <c r="GF64" i="5"/>
  <c r="FY65" i="5"/>
  <c r="JK63" i="5"/>
  <c r="GN63" i="5"/>
  <c r="AG64" i="5"/>
  <c r="DC64" i="5" s="1"/>
  <c r="P13" i="5"/>
  <c r="CL13" i="5" s="1"/>
  <c r="FG13" i="5" s="1"/>
  <c r="P64" i="5"/>
  <c r="CL64" i="5" s="1"/>
  <c r="N62" i="5"/>
  <c r="CJ62" i="5" s="1"/>
  <c r="IE64" i="5"/>
  <c r="FH64" i="5"/>
  <c r="AE63" i="5"/>
  <c r="DA63" i="5" s="1"/>
  <c r="IO65" i="5"/>
  <c r="FR65" i="5"/>
  <c r="IP66" i="5"/>
  <c r="FS66" i="5"/>
  <c r="IB65" i="5"/>
  <c r="FE65" i="5"/>
  <c r="FH62" i="5"/>
  <c r="IE62" i="5"/>
  <c r="T63" i="5"/>
  <c r="CP63" i="5" s="1"/>
  <c r="IZ64" i="5"/>
  <c r="GC64" i="5"/>
  <c r="AM62" i="5"/>
  <c r="DI62" i="5" s="1"/>
  <c r="IM66" i="5"/>
  <c r="FP66" i="5"/>
  <c r="IQ66" i="5"/>
  <c r="FT66" i="5"/>
  <c r="IT65" i="5"/>
  <c r="FW65" i="5"/>
  <c r="AB62" i="5"/>
  <c r="CX62" i="5" s="1"/>
  <c r="ID65" i="5"/>
  <c r="FG65" i="5"/>
  <c r="Z62" i="5"/>
  <c r="CV62" i="5" s="1"/>
  <c r="II60" i="5"/>
  <c r="FL60" i="5"/>
  <c r="JI60" i="5"/>
  <c r="GL60" i="5"/>
  <c r="FS60" i="5"/>
  <c r="GJ60" i="5"/>
  <c r="IN61" i="5"/>
  <c r="FQ61" i="5"/>
  <c r="IG61" i="5"/>
  <c r="FJ61" i="5"/>
  <c r="AP13" i="5"/>
  <c r="DL13" i="5" s="1"/>
  <c r="JD13" i="5" s="1"/>
  <c r="AM13" i="5"/>
  <c r="DI13" i="5" s="1"/>
  <c r="GD13" i="5" s="1"/>
  <c r="R56" i="5"/>
  <c r="CN56" i="5" s="1"/>
  <c r="FI56" i="5" s="1"/>
  <c r="R13" i="5"/>
  <c r="CN13" i="5" s="1"/>
  <c r="FP61" i="5"/>
  <c r="IM61" i="5"/>
  <c r="FM60" i="5"/>
  <c r="IJ60" i="5"/>
  <c r="FI61" i="5"/>
  <c r="AH13" i="5"/>
  <c r="DD13" i="5" s="1"/>
  <c r="FY13" i="5" s="1"/>
  <c r="AB13" i="5"/>
  <c r="CX13" i="5" s="1"/>
  <c r="IP13" i="5" s="1"/>
  <c r="AV13" i="5"/>
  <c r="DR13" i="5" s="1"/>
  <c r="GM13" i="5" s="1"/>
  <c r="IO61" i="5"/>
  <c r="FR61" i="5"/>
  <c r="ID60" i="5"/>
  <c r="FG60" i="5"/>
  <c r="FM61" i="5"/>
  <c r="IJ61" i="5"/>
  <c r="IG60" i="5"/>
  <c r="FJ60" i="5"/>
  <c r="IB61" i="5"/>
  <c r="FE61" i="5"/>
  <c r="X13" i="5"/>
  <c r="CT13" i="5" s="1"/>
  <c r="IL13" i="5" s="1"/>
  <c r="FT61" i="5"/>
  <c r="ID61" i="5"/>
  <c r="FG61" i="5"/>
  <c r="IE60" i="5"/>
  <c r="FH60" i="5"/>
  <c r="FK60" i="5"/>
  <c r="IH60" i="5"/>
  <c r="AX13" i="5"/>
  <c r="DT13" i="5" s="1"/>
  <c r="JL13" i="5" s="1"/>
  <c r="O13" i="5"/>
  <c r="CK13" i="5" s="1"/>
  <c r="IC13" i="5" s="1"/>
  <c r="IW61" i="5"/>
  <c r="FZ61" i="5"/>
  <c r="IK60" i="5"/>
  <c r="FN60" i="5"/>
  <c r="FE60" i="5"/>
  <c r="IB60" i="5"/>
  <c r="FI60" i="5"/>
  <c r="AC13" i="5"/>
  <c r="CY13" i="5" s="1"/>
  <c r="FT13" i="5" s="1"/>
  <c r="FI137" i="5"/>
  <c r="FP60" i="5"/>
  <c r="IM60" i="5"/>
  <c r="IC60" i="5"/>
  <c r="FF60" i="5"/>
  <c r="GM60" i="5"/>
  <c r="JJ60" i="5"/>
  <c r="IE61" i="5"/>
  <c r="FH61" i="5"/>
  <c r="FK61" i="5"/>
  <c r="IH61" i="5"/>
  <c r="AQ13" i="5"/>
  <c r="DM13" i="5" s="1"/>
  <c r="GH13" i="5" s="1"/>
  <c r="S57" i="5"/>
  <c r="CO57" i="5" s="1"/>
  <c r="FJ57" i="5" s="1"/>
  <c r="FO60" i="5"/>
  <c r="IL60" i="5"/>
  <c r="GG61" i="5"/>
  <c r="JD61" i="5"/>
  <c r="FN61" i="5"/>
  <c r="IK61" i="5"/>
  <c r="W13" i="5"/>
  <c r="CS13" i="5" s="1"/>
  <c r="IK13" i="5" s="1"/>
  <c r="IU60" i="5"/>
  <c r="FO61" i="5"/>
  <c r="IL61" i="5"/>
  <c r="IC61" i="5"/>
  <c r="FF61" i="5"/>
  <c r="GA60" i="5"/>
  <c r="IX60" i="5"/>
  <c r="GI35" i="5"/>
  <c r="FP33" i="5"/>
  <c r="DG155" i="5"/>
  <c r="FI21" i="5"/>
  <c r="FE22" i="5"/>
  <c r="GN35" i="5"/>
  <c r="GB57" i="5"/>
  <c r="IM14" i="5"/>
  <c r="AT30" i="5"/>
  <c r="DP30" i="5" s="1"/>
  <c r="GK30" i="5" s="1"/>
  <c r="AT35" i="5"/>
  <c r="DP35" i="5" s="1"/>
  <c r="GC56" i="5"/>
  <c r="AG29" i="5"/>
  <c r="DC29" i="5" s="1"/>
  <c r="FX29" i="5" s="1"/>
  <c r="AG40" i="5"/>
  <c r="DC40" i="5" s="1"/>
  <c r="IU40" i="5" s="1"/>
  <c r="AN45" i="5"/>
  <c r="DJ45" i="5" s="1"/>
  <c r="JB45" i="5" s="1"/>
  <c r="GK135" i="5"/>
  <c r="AN44" i="5"/>
  <c r="DJ44" i="5" s="1"/>
  <c r="JB44" i="5" s="1"/>
  <c r="AN25" i="5"/>
  <c r="DJ25" i="5" s="1"/>
  <c r="JB25" i="5" s="1"/>
  <c r="GJ136" i="5"/>
  <c r="AT45" i="5"/>
  <c r="DP45" i="5" s="1"/>
  <c r="JH45" i="5" s="1"/>
  <c r="AT27" i="5"/>
  <c r="DP27" i="5" s="1"/>
  <c r="GK27" i="5" s="1"/>
  <c r="AT17" i="5"/>
  <c r="DP17" i="5" s="1"/>
  <c r="JH17" i="5" s="1"/>
  <c r="GK22" i="5"/>
  <c r="FR46" i="5"/>
  <c r="AT57" i="5"/>
  <c r="DP57" i="5" s="1"/>
  <c r="JH57" i="5" s="1"/>
  <c r="AG41" i="5"/>
  <c r="DC41" i="5" s="1"/>
  <c r="FX41" i="5" s="1"/>
  <c r="FE20" i="5"/>
  <c r="AG27" i="5"/>
  <c r="DC27" i="5" s="1"/>
  <c r="FX27" i="5" s="1"/>
  <c r="FR107" i="5"/>
  <c r="GK136" i="5"/>
  <c r="AN15" i="5"/>
  <c r="DJ15" i="5" s="1"/>
  <c r="JB15" i="5" s="1"/>
  <c r="AG26" i="5"/>
  <c r="DC26" i="5" s="1"/>
  <c r="FX26" i="5" s="1"/>
  <c r="AN42" i="5"/>
  <c r="DJ42" i="5" s="1"/>
  <c r="JB42" i="5" s="1"/>
  <c r="AA19" i="5"/>
  <c r="CW19" i="5" s="1"/>
  <c r="FR19" i="5" s="1"/>
  <c r="AN30" i="5"/>
  <c r="DJ30" i="5" s="1"/>
  <c r="GE30" i="5" s="1"/>
  <c r="AG45" i="5"/>
  <c r="DC45" i="5" s="1"/>
  <c r="IU45" i="5" s="1"/>
  <c r="FX135" i="5"/>
  <c r="AT25" i="5"/>
  <c r="DP25" i="5" s="1"/>
  <c r="AT28" i="5"/>
  <c r="DP28" i="5" s="1"/>
  <c r="JH28" i="5" s="1"/>
  <c r="AT31" i="5"/>
  <c r="DP31" i="5" s="1"/>
  <c r="JH31" i="5" s="1"/>
  <c r="AG43" i="5"/>
  <c r="DC43" i="5" s="1"/>
  <c r="IU43" i="5" s="1"/>
  <c r="AT49" i="5"/>
  <c r="DP49" i="5" s="1"/>
  <c r="GK49" i="5" s="1"/>
  <c r="AT39" i="5"/>
  <c r="DP39" i="5" s="1"/>
  <c r="JH39" i="5" s="1"/>
  <c r="AT58" i="5"/>
  <c r="DP58" i="5" s="1"/>
  <c r="JH58" i="5" s="1"/>
  <c r="AT59" i="5"/>
  <c r="DP59" i="5" s="1"/>
  <c r="JH59" i="5" s="1"/>
  <c r="GK137" i="5"/>
  <c r="AG28" i="5"/>
  <c r="DC28" i="5" s="1"/>
  <c r="FX28" i="5" s="1"/>
  <c r="AG24" i="5"/>
  <c r="DC24" i="5" s="1"/>
  <c r="FX24" i="5" s="1"/>
  <c r="AN26" i="5"/>
  <c r="DJ26" i="5" s="1"/>
  <c r="AN27" i="5"/>
  <c r="DJ27" i="5" s="1"/>
  <c r="JB27" i="5" s="1"/>
  <c r="AG34" i="5"/>
  <c r="DC34" i="5" s="1"/>
  <c r="IU34" i="5" s="1"/>
  <c r="AG33" i="5"/>
  <c r="DC33" i="5" s="1"/>
  <c r="IU33" i="5" s="1"/>
  <c r="AG31" i="5"/>
  <c r="DC31" i="5" s="1"/>
  <c r="IU31" i="5" s="1"/>
  <c r="AT19" i="5"/>
  <c r="DP19" i="5" s="1"/>
  <c r="GK19" i="5" s="1"/>
  <c r="AT33" i="5"/>
  <c r="DP33" i="5" s="1"/>
  <c r="GK33" i="5" s="1"/>
  <c r="AT46" i="5"/>
  <c r="DP46" i="5" s="1"/>
  <c r="GK46" i="5" s="1"/>
  <c r="AT44" i="5"/>
  <c r="DP44" i="5" s="1"/>
  <c r="GK44" i="5" s="1"/>
  <c r="AG30" i="5"/>
  <c r="DC30" i="5" s="1"/>
  <c r="FX30" i="5" s="1"/>
  <c r="AG14" i="5"/>
  <c r="DC14" i="5" s="1"/>
  <c r="IU14" i="5" s="1"/>
  <c r="AT47" i="5"/>
  <c r="DP47" i="5" s="1"/>
  <c r="JH47" i="5" s="1"/>
  <c r="AT14" i="5"/>
  <c r="DP14" i="5" s="1"/>
  <c r="GK14" i="5" s="1"/>
  <c r="AG25" i="5"/>
  <c r="DC25" i="5" s="1"/>
  <c r="FX25" i="5" s="1"/>
  <c r="AN33" i="5"/>
  <c r="DJ33" i="5" s="1"/>
  <c r="GE33" i="5" s="1"/>
  <c r="AA30" i="5"/>
  <c r="CW30" i="5" s="1"/>
  <c r="IO30" i="5" s="1"/>
  <c r="AN31" i="5"/>
  <c r="DJ31" i="5" s="1"/>
  <c r="GE31" i="5" s="1"/>
  <c r="AG18" i="5"/>
  <c r="DC18" i="5" s="1"/>
  <c r="IU18" i="5" s="1"/>
  <c r="AN43" i="5"/>
  <c r="DJ43" i="5" s="1"/>
  <c r="JB43" i="5" s="1"/>
  <c r="AG17" i="5"/>
  <c r="DC17" i="5" s="1"/>
  <c r="IU17" i="5" s="1"/>
  <c r="AG15" i="5"/>
  <c r="DC15" i="5" s="1"/>
  <c r="IU15" i="5" s="1"/>
  <c r="AT43" i="5"/>
  <c r="DP43" i="5" s="1"/>
  <c r="JH43" i="5" s="1"/>
  <c r="AT23" i="5"/>
  <c r="DP23" i="5" s="1"/>
  <c r="GK23" i="5" s="1"/>
  <c r="AT18" i="5"/>
  <c r="DP18" i="5" s="1"/>
  <c r="JH18" i="5" s="1"/>
  <c r="AT12" i="5"/>
  <c r="DP12" i="5" s="1"/>
  <c r="GK12" i="5" s="1"/>
  <c r="AT51" i="5"/>
  <c r="DP51" i="5" s="1"/>
  <c r="GK51" i="5" s="1"/>
  <c r="AT52" i="5"/>
  <c r="DP52" i="5" s="1"/>
  <c r="JH52" i="5" s="1"/>
  <c r="IB54" i="5"/>
  <c r="AT37" i="5"/>
  <c r="DP37" i="5" s="1"/>
  <c r="GK37" i="5" s="1"/>
  <c r="AG12" i="5"/>
  <c r="DC12" i="5" s="1"/>
  <c r="AN34" i="5"/>
  <c r="DJ34" i="5" s="1"/>
  <c r="GE34" i="5" s="1"/>
  <c r="AN17" i="5"/>
  <c r="DJ17" i="5" s="1"/>
  <c r="JB17" i="5" s="1"/>
  <c r="AN29" i="5"/>
  <c r="DJ29" i="5" s="1"/>
  <c r="JB29" i="5" s="1"/>
  <c r="AG19" i="5"/>
  <c r="DC19" i="5" s="1"/>
  <c r="IU19" i="5" s="1"/>
  <c r="AN28" i="5"/>
  <c r="DJ28" i="5" s="1"/>
  <c r="GE28" i="5" s="1"/>
  <c r="AN41" i="5"/>
  <c r="DJ41" i="5" s="1"/>
  <c r="JB41" i="5" s="1"/>
  <c r="GK103" i="5"/>
  <c r="AT42" i="5"/>
  <c r="DP42" i="5" s="1"/>
  <c r="JH42" i="5" s="1"/>
  <c r="AT26" i="5"/>
  <c r="DP26" i="5" s="1"/>
  <c r="GK26" i="5" s="1"/>
  <c r="AT15" i="5"/>
  <c r="DP15" i="5" s="1"/>
  <c r="GK15" i="5" s="1"/>
  <c r="AN19" i="5"/>
  <c r="DJ19" i="5" s="1"/>
  <c r="GE19" i="5" s="1"/>
  <c r="AT56" i="5"/>
  <c r="DP56" i="5" s="1"/>
  <c r="JH56" i="5" s="1"/>
  <c r="AN18" i="5"/>
  <c r="DJ18" i="5" s="1"/>
  <c r="JB18" i="5" s="1"/>
  <c r="AG23" i="5"/>
  <c r="DC23" i="5" s="1"/>
  <c r="AN14" i="5"/>
  <c r="DJ14" i="5" s="1"/>
  <c r="GE14" i="5" s="1"/>
  <c r="AN23" i="5"/>
  <c r="DJ23" i="5" s="1"/>
  <c r="AG44" i="5"/>
  <c r="DC44" i="5" s="1"/>
  <c r="IU44" i="5" s="1"/>
  <c r="AT40" i="5"/>
  <c r="DP40" i="5" s="1"/>
  <c r="JH40" i="5" s="1"/>
  <c r="AT34" i="5"/>
  <c r="DP34" i="5" s="1"/>
  <c r="JH34" i="5" s="1"/>
  <c r="AT29" i="5"/>
  <c r="DP29" i="5" s="1"/>
  <c r="GK29" i="5" s="1"/>
  <c r="AT50" i="5"/>
  <c r="DP50" i="5" s="1"/>
  <c r="JH50" i="5" s="1"/>
  <c r="AN12" i="5"/>
  <c r="DJ12" i="5" s="1"/>
  <c r="GE12" i="5" s="1"/>
  <c r="AT32" i="5"/>
  <c r="DP32" i="5" s="1"/>
  <c r="JH32" i="5" s="1"/>
  <c r="AN32" i="5"/>
  <c r="DJ32" i="5" s="1"/>
  <c r="JB32" i="5" s="1"/>
  <c r="AN24" i="5"/>
  <c r="DJ24" i="5" s="1"/>
  <c r="JB24" i="5" s="1"/>
  <c r="AG32" i="5"/>
  <c r="DC32" i="5" s="1"/>
  <c r="FX32" i="5" s="1"/>
  <c r="FI81" i="5"/>
  <c r="AT41" i="5"/>
  <c r="DP41" i="5" s="1"/>
  <c r="JH41" i="5" s="1"/>
  <c r="AT24" i="5"/>
  <c r="DP24" i="5" s="1"/>
  <c r="GK24" i="5" s="1"/>
  <c r="AT16" i="5"/>
  <c r="DP16" i="5" s="1"/>
  <c r="JH16" i="5" s="1"/>
  <c r="GK108" i="5"/>
  <c r="AT38" i="5"/>
  <c r="DP38" i="5" s="1"/>
  <c r="AT55" i="5"/>
  <c r="DP55" i="5" s="1"/>
  <c r="AC56" i="5"/>
  <c r="CY56" i="5" s="1"/>
  <c r="FT56" i="5" s="1"/>
  <c r="AG56" i="5"/>
  <c r="DC56" i="5" s="1"/>
  <c r="IU56" i="5" s="1"/>
  <c r="FE106" i="5"/>
  <c r="FI103" i="5"/>
  <c r="S40" i="5"/>
  <c r="CO40" i="5" s="1"/>
  <c r="IG40" i="5" s="1"/>
  <c r="S35" i="5"/>
  <c r="CO35" i="5" s="1"/>
  <c r="FJ35" i="5" s="1"/>
  <c r="AQ57" i="5"/>
  <c r="DM57" i="5" s="1"/>
  <c r="GH57" i="5" s="1"/>
  <c r="AA58" i="5"/>
  <c r="CW58" i="5" s="1"/>
  <c r="IO58" i="5" s="1"/>
  <c r="IB108" i="5"/>
  <c r="FP80" i="5"/>
  <c r="GK81" i="5"/>
  <c r="FI52" i="5"/>
  <c r="AG59" i="5"/>
  <c r="DC59" i="5" s="1"/>
  <c r="IU59" i="5" s="1"/>
  <c r="FE78" i="5"/>
  <c r="IF103" i="5"/>
  <c r="IP56" i="5"/>
  <c r="FS56" i="5"/>
  <c r="AJ35" i="5"/>
  <c r="DF35" i="5" s="1"/>
  <c r="IX35" i="5" s="1"/>
  <c r="AJ56" i="5"/>
  <c r="DF56" i="5" s="1"/>
  <c r="O55" i="5"/>
  <c r="CK55" i="5" s="1"/>
  <c r="FO76" i="5"/>
  <c r="IL76" i="5"/>
  <c r="FP76" i="5"/>
  <c r="IM76" i="5"/>
  <c r="AJ57" i="5"/>
  <c r="DF57" i="5" s="1"/>
  <c r="Z59" i="5"/>
  <c r="CV59" i="5" s="1"/>
  <c r="Z55" i="5"/>
  <c r="CV55" i="5" s="1"/>
  <c r="P35" i="5"/>
  <c r="CL35" i="5" s="1"/>
  <c r="ID35" i="5" s="1"/>
  <c r="P57" i="5"/>
  <c r="CL57" i="5" s="1"/>
  <c r="FV104" i="5"/>
  <c r="V24" i="5"/>
  <c r="CR24" i="5" s="1"/>
  <c r="V25" i="5"/>
  <c r="CR25" i="5" s="1"/>
  <c r="IJ25" i="5" s="1"/>
  <c r="V44" i="5"/>
  <c r="CR44" i="5" s="1"/>
  <c r="FM44" i="5" s="1"/>
  <c r="T26" i="5"/>
  <c r="CP26" i="5" s="1"/>
  <c r="IH26" i="5" s="1"/>
  <c r="FM51" i="5"/>
  <c r="FM22" i="5"/>
  <c r="V37" i="5"/>
  <c r="CR37" i="5" s="1"/>
  <c r="IJ37" i="5" s="1"/>
  <c r="AQ59" i="5"/>
  <c r="DM59" i="5" s="1"/>
  <c r="AP58" i="5"/>
  <c r="DL58" i="5" s="1"/>
  <c r="AM59" i="5"/>
  <c r="DI59" i="5" s="1"/>
  <c r="AP57" i="5"/>
  <c r="DL57" i="5" s="1"/>
  <c r="AM56" i="5"/>
  <c r="DI56" i="5" s="1"/>
  <c r="S59" i="5"/>
  <c r="CO59" i="5" s="1"/>
  <c r="V55" i="5"/>
  <c r="CR55" i="5" s="1"/>
  <c r="AH58" i="5"/>
  <c r="DD58" i="5" s="1"/>
  <c r="GF58" i="5"/>
  <c r="JC58" i="5"/>
  <c r="IR76" i="5"/>
  <c r="FU76" i="5"/>
  <c r="T57" i="5"/>
  <c r="CP57" i="5" s="1"/>
  <c r="W55" i="5"/>
  <c r="CS55" i="5" s="1"/>
  <c r="GF57" i="5"/>
  <c r="JC57" i="5"/>
  <c r="X56" i="5"/>
  <c r="CT56" i="5" s="1"/>
  <c r="T56" i="5"/>
  <c r="CP56" i="5" s="1"/>
  <c r="GA76" i="5"/>
  <c r="IX76" i="5"/>
  <c r="AV53" i="5"/>
  <c r="DR53" i="5" s="1"/>
  <c r="JJ53" i="5" s="1"/>
  <c r="AV56" i="5"/>
  <c r="DR56" i="5" s="1"/>
  <c r="AD40" i="5"/>
  <c r="CZ40" i="5" s="1"/>
  <c r="IR40" i="5" s="1"/>
  <c r="AD58" i="5"/>
  <c r="CZ58" i="5" s="1"/>
  <c r="FE79" i="5"/>
  <c r="FM21" i="5"/>
  <c r="V42" i="5"/>
  <c r="CR42" i="5" s="1"/>
  <c r="IJ42" i="5" s="1"/>
  <c r="FI22" i="5"/>
  <c r="AA37" i="5"/>
  <c r="CW37" i="5" s="1"/>
  <c r="IO37" i="5" s="1"/>
  <c r="AA55" i="5"/>
  <c r="CW55" i="5" s="1"/>
  <c r="AN38" i="5"/>
  <c r="DJ38" i="5" s="1"/>
  <c r="JB38" i="5" s="1"/>
  <c r="AN56" i="5"/>
  <c r="DJ56" i="5" s="1"/>
  <c r="AD37" i="5"/>
  <c r="CZ37" i="5" s="1"/>
  <c r="FU37" i="5" s="1"/>
  <c r="FH76" i="5"/>
  <c r="IE76" i="5"/>
  <c r="AN55" i="5"/>
  <c r="DJ55" i="5" s="1"/>
  <c r="AX57" i="5"/>
  <c r="DT57" i="5" s="1"/>
  <c r="FH57" i="5"/>
  <c r="IE57" i="5"/>
  <c r="AN57" i="5"/>
  <c r="DJ57" i="5" s="1"/>
  <c r="V59" i="5"/>
  <c r="CR59" i="5" s="1"/>
  <c r="GI76" i="5"/>
  <c r="JF76" i="5"/>
  <c r="AH57" i="5"/>
  <c r="DD57" i="5" s="1"/>
  <c r="FF76" i="5"/>
  <c r="IZ55" i="5"/>
  <c r="GC55" i="5"/>
  <c r="FS76" i="5"/>
  <c r="IP76" i="5"/>
  <c r="GF55" i="5"/>
  <c r="JC55" i="5"/>
  <c r="W59" i="5"/>
  <c r="CS59" i="5" s="1"/>
  <c r="AC58" i="5"/>
  <c r="CY58" i="5" s="1"/>
  <c r="V58" i="5"/>
  <c r="CR58" i="5" s="1"/>
  <c r="FJ76" i="5"/>
  <c r="IG76" i="5"/>
  <c r="FM76" i="5"/>
  <c r="T39" i="5"/>
  <c r="CP39" i="5" s="1"/>
  <c r="FK39" i="5" s="1"/>
  <c r="AX26" i="5"/>
  <c r="DT26" i="5" s="1"/>
  <c r="GO26" i="5" s="1"/>
  <c r="AX56" i="5"/>
  <c r="DT56" i="5" s="1"/>
  <c r="AU47" i="5"/>
  <c r="DQ47" i="5" s="1"/>
  <c r="GL47" i="5" s="1"/>
  <c r="AU57" i="5"/>
  <c r="DQ57" i="5" s="1"/>
  <c r="V41" i="5"/>
  <c r="CR41" i="5" s="1"/>
  <c r="FM41" i="5" s="1"/>
  <c r="V18" i="5"/>
  <c r="CR18" i="5" s="1"/>
  <c r="IJ18" i="5" s="1"/>
  <c r="FM49" i="5"/>
  <c r="V30" i="5"/>
  <c r="CR30" i="5" s="1"/>
  <c r="IJ30" i="5" s="1"/>
  <c r="V29" i="5"/>
  <c r="CR29" i="5" s="1"/>
  <c r="IJ29" i="5" s="1"/>
  <c r="JL76" i="5"/>
  <c r="GO76" i="5"/>
  <c r="FZ56" i="5"/>
  <c r="AD59" i="5"/>
  <c r="CZ59" i="5" s="1"/>
  <c r="O56" i="5"/>
  <c r="CK56" i="5" s="1"/>
  <c r="AD55" i="5"/>
  <c r="CZ55" i="5" s="1"/>
  <c r="FQ76" i="5"/>
  <c r="IN76" i="5"/>
  <c r="IZ59" i="5"/>
  <c r="GC59" i="5"/>
  <c r="AB58" i="5"/>
  <c r="CX58" i="5" s="1"/>
  <c r="FY76" i="5"/>
  <c r="GN57" i="5"/>
  <c r="JK57" i="5"/>
  <c r="AG57" i="5"/>
  <c r="DC57" i="5" s="1"/>
  <c r="AU55" i="5"/>
  <c r="DQ55" i="5" s="1"/>
  <c r="FR76" i="5"/>
  <c r="IO76" i="5"/>
  <c r="S55" i="5"/>
  <c r="CO55" i="5" s="1"/>
  <c r="FT76" i="5"/>
  <c r="IY56" i="5"/>
  <c r="GB56" i="5"/>
  <c r="AB59" i="5"/>
  <c r="CX59" i="5" s="1"/>
  <c r="IY55" i="5"/>
  <c r="GB55" i="5"/>
  <c r="S56" i="5"/>
  <c r="CO56" i="5" s="1"/>
  <c r="V40" i="5"/>
  <c r="CR40" i="5" s="1"/>
  <c r="V56" i="5"/>
  <c r="CR56" i="5" s="1"/>
  <c r="FN22" i="5"/>
  <c r="W56" i="5"/>
  <c r="CS56" i="5" s="1"/>
  <c r="AQ14" i="5"/>
  <c r="DM14" i="5" s="1"/>
  <c r="JE14" i="5" s="1"/>
  <c r="AQ55" i="5"/>
  <c r="DM55" i="5" s="1"/>
  <c r="V27" i="5"/>
  <c r="CR27" i="5" s="1"/>
  <c r="IJ27" i="5" s="1"/>
  <c r="V16" i="5"/>
  <c r="CR16" i="5" s="1"/>
  <c r="FM16" i="5" s="1"/>
  <c r="V31" i="5"/>
  <c r="CR31" i="5" s="1"/>
  <c r="FM31" i="5" s="1"/>
  <c r="FM136" i="5"/>
  <c r="R39" i="5"/>
  <c r="CN39" i="5" s="1"/>
  <c r="IF39" i="5" s="1"/>
  <c r="R58" i="5"/>
  <c r="CN58" i="5" s="1"/>
  <c r="O59" i="5"/>
  <c r="CK59" i="5" s="1"/>
  <c r="JH76" i="5"/>
  <c r="GK76" i="5"/>
  <c r="X55" i="5"/>
  <c r="CT55" i="5" s="1"/>
  <c r="AC59" i="5"/>
  <c r="CY59" i="5" s="1"/>
  <c r="AA57" i="5"/>
  <c r="CW57" i="5" s="1"/>
  <c r="X57" i="5"/>
  <c r="CT57" i="5" s="1"/>
  <c r="AC57" i="5"/>
  <c r="CY57" i="5" s="1"/>
  <c r="GN76" i="5"/>
  <c r="JK76" i="5"/>
  <c r="AG55" i="5"/>
  <c r="DC55" i="5" s="1"/>
  <c r="R59" i="5"/>
  <c r="CN59" i="5" s="1"/>
  <c r="GH76" i="5"/>
  <c r="JE76" i="5"/>
  <c r="P56" i="5"/>
  <c r="CL56" i="5" s="1"/>
  <c r="JD76" i="5"/>
  <c r="GG76" i="5"/>
  <c r="AM57" i="5"/>
  <c r="DI57" i="5" s="1"/>
  <c r="O58" i="5"/>
  <c r="CK58" i="5" s="1"/>
  <c r="IY59" i="5"/>
  <c r="GB59" i="5"/>
  <c r="AH55" i="5"/>
  <c r="DD55" i="5" s="1"/>
  <c r="GC58" i="5"/>
  <c r="IZ58" i="5"/>
  <c r="AV55" i="5"/>
  <c r="DR55" i="5" s="1"/>
  <c r="JK56" i="5"/>
  <c r="AB55" i="5"/>
  <c r="CX55" i="5" s="1"/>
  <c r="GM76" i="5"/>
  <c r="JJ76" i="5"/>
  <c r="II76" i="5"/>
  <c r="FL76" i="5"/>
  <c r="JC59" i="5"/>
  <c r="GF59" i="5"/>
  <c r="IS76" i="5"/>
  <c r="FV76" i="5"/>
  <c r="IH76" i="5"/>
  <c r="FK76" i="5"/>
  <c r="T33" i="5"/>
  <c r="CP33" i="5" s="1"/>
  <c r="IH33" i="5" s="1"/>
  <c r="V14" i="5"/>
  <c r="CR14" i="5" s="1"/>
  <c r="FM14" i="5" s="1"/>
  <c r="O44" i="5"/>
  <c r="CK44" i="5" s="1"/>
  <c r="IC44" i="5" s="1"/>
  <c r="AV38" i="5"/>
  <c r="DR38" i="5" s="1"/>
  <c r="GM38" i="5" s="1"/>
  <c r="AJ38" i="5"/>
  <c r="DF38" i="5" s="1"/>
  <c r="IX38" i="5" s="1"/>
  <c r="FV55" i="5"/>
  <c r="AA59" i="5"/>
  <c r="CW59" i="5" s="1"/>
  <c r="W58" i="5"/>
  <c r="CS58" i="5" s="1"/>
  <c r="FW76" i="5"/>
  <c r="IT76" i="5"/>
  <c r="IK76" i="5"/>
  <c r="FN76" i="5"/>
  <c r="AQ58" i="5"/>
  <c r="DM58" i="5" s="1"/>
  <c r="P59" i="5"/>
  <c r="CL59" i="5" s="1"/>
  <c r="AP55" i="5"/>
  <c r="DL55" i="5" s="1"/>
  <c r="AM55" i="5"/>
  <c r="DI55" i="5" s="1"/>
  <c r="AY76" i="5"/>
  <c r="DU76" i="5" s="1"/>
  <c r="AJ55" i="5"/>
  <c r="DF55" i="5" s="1"/>
  <c r="GE76" i="5"/>
  <c r="JB76" i="5"/>
  <c r="FX76" i="5"/>
  <c r="V57" i="5"/>
  <c r="CR57" i="5" s="1"/>
  <c r="GC57" i="5"/>
  <c r="IZ57" i="5"/>
  <c r="AV59" i="5"/>
  <c r="DR59" i="5" s="1"/>
  <c r="FG76" i="5"/>
  <c r="ID76" i="5"/>
  <c r="AP59" i="5"/>
  <c r="DL59" i="5" s="1"/>
  <c r="R57" i="5"/>
  <c r="CN57" i="5" s="1"/>
  <c r="II55" i="5"/>
  <c r="FL55" i="5"/>
  <c r="AV57" i="5"/>
  <c r="DR57" i="5" s="1"/>
  <c r="FM107" i="5"/>
  <c r="O31" i="5"/>
  <c r="CK31" i="5" s="1"/>
  <c r="IC31" i="5" s="1"/>
  <c r="V32" i="5"/>
  <c r="CR32" i="5" s="1"/>
  <c r="IJ32" i="5" s="1"/>
  <c r="AH59" i="5"/>
  <c r="DD59" i="5" s="1"/>
  <c r="AH56" i="5"/>
  <c r="DD56" i="5" s="1"/>
  <c r="IB76" i="5"/>
  <c r="FE76" i="5"/>
  <c r="AJ59" i="5"/>
  <c r="DF59" i="5" s="1"/>
  <c r="AN58" i="5"/>
  <c r="DJ58" i="5" s="1"/>
  <c r="AU56" i="5"/>
  <c r="DQ56" i="5" s="1"/>
  <c r="FZ55" i="5"/>
  <c r="IW55" i="5"/>
  <c r="AD56" i="5"/>
  <c r="CZ56" i="5" s="1"/>
  <c r="GD76" i="5"/>
  <c r="AG58" i="5"/>
  <c r="DC58" i="5" s="1"/>
  <c r="R55" i="5"/>
  <c r="CN55" i="5" s="1"/>
  <c r="AX55" i="5"/>
  <c r="DT55" i="5" s="1"/>
  <c r="FH55" i="5"/>
  <c r="IE55" i="5"/>
  <c r="AN59" i="5"/>
  <c r="DJ59" i="5" s="1"/>
  <c r="AX58" i="5"/>
  <c r="DT58" i="5" s="1"/>
  <c r="P58" i="5"/>
  <c r="CL58" i="5" s="1"/>
  <c r="AP56" i="5"/>
  <c r="DL56" i="5" s="1"/>
  <c r="T37" i="5"/>
  <c r="CP37" i="5" s="1"/>
  <c r="IH37" i="5" s="1"/>
  <c r="T58" i="5"/>
  <c r="CP58" i="5" s="1"/>
  <c r="Z12" i="5"/>
  <c r="CV12" i="5" s="1"/>
  <c r="IN12" i="5" s="1"/>
  <c r="Z56" i="5"/>
  <c r="CV56" i="5" s="1"/>
  <c r="X59" i="5"/>
  <c r="CT59" i="5" s="1"/>
  <c r="V28" i="5"/>
  <c r="CR28" i="5" s="1"/>
  <c r="IJ28" i="5" s="1"/>
  <c r="V34" i="5"/>
  <c r="CR34" i="5" s="1"/>
  <c r="IJ34" i="5" s="1"/>
  <c r="V43" i="5"/>
  <c r="CR43" i="5" s="1"/>
  <c r="FM43" i="5" s="1"/>
  <c r="V45" i="5"/>
  <c r="CR45" i="5" s="1"/>
  <c r="IJ45" i="5" s="1"/>
  <c r="V17" i="5"/>
  <c r="CR17" i="5" s="1"/>
  <c r="FM17" i="5" s="1"/>
  <c r="FM103" i="5"/>
  <c r="AD39" i="5"/>
  <c r="CZ39" i="5" s="1"/>
  <c r="IR39" i="5" s="1"/>
  <c r="GB58" i="5"/>
  <c r="IY58" i="5"/>
  <c r="AB57" i="5"/>
  <c r="CX57" i="5" s="1"/>
  <c r="AU59" i="5"/>
  <c r="DQ59" i="5" s="1"/>
  <c r="FZ76" i="5"/>
  <c r="IW76" i="5"/>
  <c r="AD57" i="5"/>
  <c r="CZ57" i="5" s="1"/>
  <c r="T59" i="5"/>
  <c r="CP59" i="5" s="1"/>
  <c r="O57" i="5"/>
  <c r="CK57" i="5" s="1"/>
  <c r="GF56" i="5"/>
  <c r="JC56" i="5"/>
  <c r="X58" i="5"/>
  <c r="CT58" i="5" s="1"/>
  <c r="AC55" i="5"/>
  <c r="CY55" i="5" s="1"/>
  <c r="P55" i="5"/>
  <c r="CL55" i="5" s="1"/>
  <c r="IE59" i="5"/>
  <c r="FH59" i="5"/>
  <c r="AM58" i="5"/>
  <c r="DI58" i="5" s="1"/>
  <c r="AU58" i="5"/>
  <c r="DQ58" i="5" s="1"/>
  <c r="AJ58" i="5"/>
  <c r="DF58" i="5" s="1"/>
  <c r="Z58" i="5"/>
  <c r="CV58" i="5" s="1"/>
  <c r="JI76" i="5"/>
  <c r="GL76" i="5"/>
  <c r="FZ57" i="5"/>
  <c r="IW57" i="5"/>
  <c r="FH58" i="5"/>
  <c r="IE58" i="5"/>
  <c r="FI76" i="5"/>
  <c r="D11" i="64"/>
  <c r="D6" i="61" s="1"/>
  <c r="FH37" i="5"/>
  <c r="IE37" i="5"/>
  <c r="IZ39" i="5"/>
  <c r="GC39" i="5"/>
  <c r="AQ35" i="5"/>
  <c r="DM35" i="5" s="1"/>
  <c r="AB40" i="5"/>
  <c r="CX40" i="5" s="1"/>
  <c r="IP40" i="5" s="1"/>
  <c r="AB35" i="5"/>
  <c r="CX35" i="5" s="1"/>
  <c r="FI136" i="5"/>
  <c r="S23" i="5"/>
  <c r="CO23" i="5" s="1"/>
  <c r="IG23" i="5" s="1"/>
  <c r="S37" i="5"/>
  <c r="CO37" i="5" s="1"/>
  <c r="W39" i="5"/>
  <c r="CS39" i="5" s="1"/>
  <c r="O37" i="5"/>
  <c r="CK37" i="5" s="1"/>
  <c r="AD35" i="5"/>
  <c r="CZ35" i="5" s="1"/>
  <c r="O35" i="5"/>
  <c r="CK35" i="5" s="1"/>
  <c r="W37" i="5"/>
  <c r="CS37" i="5" s="1"/>
  <c r="AM35" i="5"/>
  <c r="DI35" i="5" s="1"/>
  <c r="AU37" i="5"/>
  <c r="DQ37" i="5" s="1"/>
  <c r="X37" i="5"/>
  <c r="CT37" i="5" s="1"/>
  <c r="AB37" i="5"/>
  <c r="CX37" i="5" s="1"/>
  <c r="FI79" i="5"/>
  <c r="O38" i="5"/>
  <c r="CK38" i="5" s="1"/>
  <c r="AH39" i="5"/>
  <c r="DD39" i="5" s="1"/>
  <c r="V38" i="5"/>
  <c r="CR38" i="5" s="1"/>
  <c r="W38" i="5"/>
  <c r="CS38" i="5" s="1"/>
  <c r="V39" i="5"/>
  <c r="CR39" i="5" s="1"/>
  <c r="AH37" i="5"/>
  <c r="DD37" i="5" s="1"/>
  <c r="GB35" i="5"/>
  <c r="IY35" i="5"/>
  <c r="Z35" i="5"/>
  <c r="CV35" i="5" s="1"/>
  <c r="AJ39" i="5"/>
  <c r="DF39" i="5" s="1"/>
  <c r="S38" i="5"/>
  <c r="CO38" i="5" s="1"/>
  <c r="R35" i="5"/>
  <c r="CN35" i="5" s="1"/>
  <c r="JC35" i="5"/>
  <c r="GF35" i="5"/>
  <c r="R37" i="5"/>
  <c r="CN37" i="5" s="1"/>
  <c r="IM35" i="5"/>
  <c r="FP35" i="5"/>
  <c r="AV37" i="5"/>
  <c r="DR37" i="5" s="1"/>
  <c r="AH38" i="5"/>
  <c r="DD38" i="5" s="1"/>
  <c r="IW38" i="5"/>
  <c r="FZ38" i="5"/>
  <c r="AV39" i="5"/>
  <c r="DR39" i="5" s="1"/>
  <c r="AX35" i="5"/>
  <c r="DT35" i="5" s="1"/>
  <c r="AG35" i="5"/>
  <c r="DC35" i="5" s="1"/>
  <c r="AC37" i="5"/>
  <c r="CY37" i="5" s="1"/>
  <c r="AQ37" i="5"/>
  <c r="DM37" i="5" s="1"/>
  <c r="IM39" i="5"/>
  <c r="FP39" i="5"/>
  <c r="AB38" i="5"/>
  <c r="CX38" i="5" s="1"/>
  <c r="AN37" i="5"/>
  <c r="DJ37" i="5" s="1"/>
  <c r="GN38" i="5"/>
  <c r="FE35" i="5"/>
  <c r="IB35" i="5"/>
  <c r="FP37" i="5"/>
  <c r="X28" i="5"/>
  <c r="CT28" i="5" s="1"/>
  <c r="FO28" i="5" s="1"/>
  <c r="X35" i="5"/>
  <c r="CT35" i="5" s="1"/>
  <c r="AA38" i="5"/>
  <c r="CW38" i="5" s="1"/>
  <c r="AM39" i="5"/>
  <c r="DI39" i="5" s="1"/>
  <c r="AV35" i="5"/>
  <c r="DR35" i="5" s="1"/>
  <c r="AA35" i="5"/>
  <c r="CW35" i="5" s="1"/>
  <c r="AM37" i="5"/>
  <c r="DI37" i="5" s="1"/>
  <c r="IE35" i="5"/>
  <c r="FH35" i="5"/>
  <c r="AU38" i="5"/>
  <c r="DQ38" i="5" s="1"/>
  <c r="S39" i="5"/>
  <c r="CO39" i="5" s="1"/>
  <c r="JC37" i="5"/>
  <c r="GF37" i="5"/>
  <c r="R38" i="5"/>
  <c r="CN38" i="5" s="1"/>
  <c r="GC35" i="5"/>
  <c r="IZ35" i="5"/>
  <c r="GG136" i="5"/>
  <c r="AP35" i="5"/>
  <c r="DL35" i="5" s="1"/>
  <c r="P34" i="5"/>
  <c r="CL34" i="5" s="1"/>
  <c r="ID34" i="5" s="1"/>
  <c r="P39" i="5"/>
  <c r="CL39" i="5" s="1"/>
  <c r="IY39" i="5"/>
  <c r="GB39" i="5"/>
  <c r="Z39" i="5"/>
  <c r="CV39" i="5" s="1"/>
  <c r="AM38" i="5"/>
  <c r="DI38" i="5" s="1"/>
  <c r="AX37" i="5"/>
  <c r="DT37" i="5" s="1"/>
  <c r="IY37" i="5"/>
  <c r="GB37" i="5"/>
  <c r="Z37" i="5"/>
  <c r="CV37" i="5" s="1"/>
  <c r="AD38" i="5"/>
  <c r="CZ38" i="5" s="1"/>
  <c r="V35" i="5"/>
  <c r="CR35" i="5" s="1"/>
  <c r="AB39" i="5"/>
  <c r="CX39" i="5" s="1"/>
  <c r="O39" i="5"/>
  <c r="CK39" i="5" s="1"/>
  <c r="P37" i="5"/>
  <c r="CL37" i="5" s="1"/>
  <c r="AP37" i="5"/>
  <c r="DL37" i="5" s="1"/>
  <c r="FI135" i="5"/>
  <c r="T12" i="5"/>
  <c r="CP12" i="5" s="1"/>
  <c r="IH12" i="5" s="1"/>
  <c r="T35" i="5"/>
  <c r="CP35" i="5" s="1"/>
  <c r="AA42" i="5"/>
  <c r="CW42" i="5" s="1"/>
  <c r="FR42" i="5" s="1"/>
  <c r="AA39" i="5"/>
  <c r="CW39" i="5" s="1"/>
  <c r="AN40" i="5"/>
  <c r="DJ40" i="5" s="1"/>
  <c r="AN35" i="5"/>
  <c r="DJ35" i="5" s="1"/>
  <c r="AG39" i="5"/>
  <c r="DC39" i="5" s="1"/>
  <c r="AC39" i="5"/>
  <c r="CY39" i="5" s="1"/>
  <c r="AX38" i="5"/>
  <c r="DT38" i="5" s="1"/>
  <c r="IY38" i="5"/>
  <c r="GB38" i="5"/>
  <c r="Z38" i="5"/>
  <c r="CV38" i="5" s="1"/>
  <c r="AG38" i="5"/>
  <c r="DC38" i="5" s="1"/>
  <c r="AC35" i="5"/>
  <c r="CY35" i="5" s="1"/>
  <c r="AQ38" i="5"/>
  <c r="DM38" i="5" s="1"/>
  <c r="W35" i="5"/>
  <c r="CS35" i="5" s="1"/>
  <c r="IZ38" i="5"/>
  <c r="GC38" i="5"/>
  <c r="T38" i="5"/>
  <c r="CP38" i="5" s="1"/>
  <c r="AU35" i="5"/>
  <c r="DQ35" i="5" s="1"/>
  <c r="AJ37" i="5"/>
  <c r="DF37" i="5" s="1"/>
  <c r="AX39" i="5"/>
  <c r="DT39" i="5" s="1"/>
  <c r="IE39" i="5"/>
  <c r="FH39" i="5"/>
  <c r="P38" i="5"/>
  <c r="CL38" i="5" s="1"/>
  <c r="AC38" i="5"/>
  <c r="CY38" i="5" s="1"/>
  <c r="AQ39" i="5"/>
  <c r="DM39" i="5" s="1"/>
  <c r="IE38" i="5"/>
  <c r="FH38" i="5"/>
  <c r="AU39" i="5"/>
  <c r="DQ39" i="5" s="1"/>
  <c r="AH35" i="5"/>
  <c r="DD35" i="5" s="1"/>
  <c r="JC38" i="5"/>
  <c r="GF38" i="5"/>
  <c r="AN39" i="5"/>
  <c r="DJ39" i="5" s="1"/>
  <c r="FL35" i="5"/>
  <c r="II35" i="5"/>
  <c r="AP38" i="5"/>
  <c r="DL38" i="5" s="1"/>
  <c r="X39" i="5"/>
  <c r="CT39" i="5" s="1"/>
  <c r="IJ136" i="5"/>
  <c r="FM135" i="5"/>
  <c r="FM20" i="5"/>
  <c r="T16" i="5"/>
  <c r="CP16" i="5" s="1"/>
  <c r="IH16" i="5" s="1"/>
  <c r="FP108" i="5"/>
  <c r="T28" i="5"/>
  <c r="CP28" i="5" s="1"/>
  <c r="IH28" i="5" s="1"/>
  <c r="FP27" i="5"/>
  <c r="T25" i="5"/>
  <c r="CP25" i="5" s="1"/>
  <c r="IH25" i="5" s="1"/>
  <c r="GB34" i="5"/>
  <c r="T34" i="5"/>
  <c r="CP34" i="5" s="1"/>
  <c r="IH34" i="5" s="1"/>
  <c r="V12" i="5"/>
  <c r="CR12" i="5" s="1"/>
  <c r="FM12" i="5" s="1"/>
  <c r="FV81" i="5"/>
  <c r="IJ103" i="5"/>
  <c r="FM81" i="5"/>
  <c r="IM106" i="5"/>
  <c r="S29" i="5"/>
  <c r="CO29" i="5" s="1"/>
  <c r="IG29" i="5" s="1"/>
  <c r="AA26" i="5"/>
  <c r="CW26" i="5" s="1"/>
  <c r="FR26" i="5" s="1"/>
  <c r="AA17" i="5"/>
  <c r="CW17" i="5" s="1"/>
  <c r="IO17" i="5" s="1"/>
  <c r="S25" i="5"/>
  <c r="CO25" i="5" s="1"/>
  <c r="FJ25" i="5" s="1"/>
  <c r="IS135" i="5"/>
  <c r="FR78" i="5"/>
  <c r="IO46" i="5"/>
  <c r="IS79" i="5"/>
  <c r="AA18" i="5"/>
  <c r="CW18" i="5" s="1"/>
  <c r="IO18" i="5" s="1"/>
  <c r="AA44" i="5"/>
  <c r="CW44" i="5" s="1"/>
  <c r="IO44" i="5" s="1"/>
  <c r="FP137" i="5"/>
  <c r="AA33" i="5"/>
  <c r="CW33" i="5" s="1"/>
  <c r="IO33" i="5" s="1"/>
  <c r="AA31" i="5"/>
  <c r="CW31" i="5" s="1"/>
  <c r="IO31" i="5" s="1"/>
  <c r="AA40" i="5"/>
  <c r="CW40" i="5" s="1"/>
  <c r="IO40" i="5" s="1"/>
  <c r="S45" i="5"/>
  <c r="CO45" i="5" s="1"/>
  <c r="IG45" i="5" s="1"/>
  <c r="S31" i="5"/>
  <c r="CO31" i="5" s="1"/>
  <c r="IG31" i="5" s="1"/>
  <c r="S42" i="5"/>
  <c r="CO42" i="5" s="1"/>
  <c r="IG42" i="5" s="1"/>
  <c r="FR137" i="5"/>
  <c r="AA34" i="5"/>
  <c r="CW34" i="5" s="1"/>
  <c r="IO34" i="5" s="1"/>
  <c r="AA25" i="5"/>
  <c r="CW25" i="5" s="1"/>
  <c r="IO25" i="5" s="1"/>
  <c r="FF78" i="5"/>
  <c r="FR80" i="5"/>
  <c r="IM136" i="5"/>
  <c r="AA14" i="5"/>
  <c r="CW14" i="5" s="1"/>
  <c r="IO14" i="5" s="1"/>
  <c r="AA41" i="5"/>
  <c r="CW41" i="5" s="1"/>
  <c r="S33" i="5"/>
  <c r="CO33" i="5" s="1"/>
  <c r="IG33" i="5" s="1"/>
  <c r="AA28" i="5"/>
  <c r="CW28" i="5" s="1"/>
  <c r="IO28" i="5" s="1"/>
  <c r="FP49" i="5"/>
  <c r="S44" i="5"/>
  <c r="CO44" i="5" s="1"/>
  <c r="IG44" i="5" s="1"/>
  <c r="FM78" i="5"/>
  <c r="FR81" i="5"/>
  <c r="S18" i="5"/>
  <c r="CO18" i="5" s="1"/>
  <c r="FJ18" i="5" s="1"/>
  <c r="S43" i="5"/>
  <c r="CO43" i="5" s="1"/>
  <c r="FJ43" i="5" s="1"/>
  <c r="FR82" i="5"/>
  <c r="S30" i="5"/>
  <c r="CO30" i="5" s="1"/>
  <c r="IG30" i="5" s="1"/>
  <c r="IS106" i="5"/>
  <c r="AA15" i="5"/>
  <c r="CW15" i="5" s="1"/>
  <c r="IO15" i="5" s="1"/>
  <c r="AA43" i="5"/>
  <c r="CW43" i="5" s="1"/>
  <c r="IO43" i="5" s="1"/>
  <c r="AA23" i="5"/>
  <c r="CW23" i="5" s="1"/>
  <c r="FR23" i="5" s="1"/>
  <c r="S12" i="5"/>
  <c r="CO12" i="5" s="1"/>
  <c r="AA24" i="5"/>
  <c r="CW24" i="5" s="1"/>
  <c r="FR24" i="5" s="1"/>
  <c r="S34" i="5"/>
  <c r="CO34" i="5" s="1"/>
  <c r="FJ34" i="5" s="1"/>
  <c r="AA29" i="5"/>
  <c r="CW29" i="5" s="1"/>
  <c r="IO29" i="5" s="1"/>
  <c r="S15" i="5"/>
  <c r="CO15" i="5" s="1"/>
  <c r="IG15" i="5" s="1"/>
  <c r="S32" i="5"/>
  <c r="CO32" i="5" s="1"/>
  <c r="FJ32" i="5" s="1"/>
  <c r="O14" i="5"/>
  <c r="CK14" i="5" s="1"/>
  <c r="FF14" i="5" s="1"/>
  <c r="FR136" i="5"/>
  <c r="S14" i="5"/>
  <c r="CO14" i="5" s="1"/>
  <c r="IG14" i="5" s="1"/>
  <c r="AA45" i="5"/>
  <c r="CW45" i="5" s="1"/>
  <c r="FR45" i="5" s="1"/>
  <c r="AA32" i="5"/>
  <c r="CW32" i="5" s="1"/>
  <c r="IO32" i="5" s="1"/>
  <c r="FJ78" i="5"/>
  <c r="AA12" i="5"/>
  <c r="CW12" i="5" s="1"/>
  <c r="FR135" i="5"/>
  <c r="O18" i="5"/>
  <c r="CK18" i="5" s="1"/>
  <c r="IC18" i="5" s="1"/>
  <c r="S17" i="5"/>
  <c r="CO17" i="5" s="1"/>
  <c r="FJ17" i="5" s="1"/>
  <c r="S19" i="5"/>
  <c r="CO19" i="5" s="1"/>
  <c r="AA27" i="5"/>
  <c r="CW27" i="5" s="1"/>
  <c r="IO27" i="5" s="1"/>
  <c r="S16" i="5"/>
  <c r="CO16" i="5" s="1"/>
  <c r="IG16" i="5" s="1"/>
  <c r="AA16" i="5"/>
  <c r="CW16" i="5" s="1"/>
  <c r="FR16" i="5" s="1"/>
  <c r="S41" i="5"/>
  <c r="CO41" i="5" s="1"/>
  <c r="IG41" i="5" s="1"/>
  <c r="FM47" i="5"/>
  <c r="FR103" i="5"/>
  <c r="Z15" i="5"/>
  <c r="CV15" i="5" s="1"/>
  <c r="IN15" i="5" s="1"/>
  <c r="Z45" i="5"/>
  <c r="CV45" i="5" s="1"/>
  <c r="IN45" i="5" s="1"/>
  <c r="FR104" i="5"/>
  <c r="Z28" i="5"/>
  <c r="CV28" i="5" s="1"/>
  <c r="IN28" i="5" s="1"/>
  <c r="FP105" i="5"/>
  <c r="IS78" i="5"/>
  <c r="FP104" i="5"/>
  <c r="FR79" i="5"/>
  <c r="IC78" i="5"/>
  <c r="IS54" i="5"/>
  <c r="FM108" i="5"/>
  <c r="FR105" i="5"/>
  <c r="FP77" i="5"/>
  <c r="IM78" i="5"/>
  <c r="FM137" i="5"/>
  <c r="IS103" i="5"/>
  <c r="IO79" i="5"/>
  <c r="FP78" i="5"/>
  <c r="IS105" i="5"/>
  <c r="FH52" i="5"/>
  <c r="FV77" i="5"/>
  <c r="FP103" i="5"/>
  <c r="FR108" i="5"/>
  <c r="FP81" i="5"/>
  <c r="FR106" i="5"/>
  <c r="FM106" i="5"/>
  <c r="T17" i="5"/>
  <c r="CP17" i="5" s="1"/>
  <c r="IH17" i="5" s="1"/>
  <c r="O34" i="5"/>
  <c r="CK34" i="5" s="1"/>
  <c r="IC34" i="5" s="1"/>
  <c r="T41" i="5"/>
  <c r="CP41" i="5" s="1"/>
  <c r="IH41" i="5" s="1"/>
  <c r="O23" i="5"/>
  <c r="CK23" i="5" s="1"/>
  <c r="IC23" i="5" s="1"/>
  <c r="FV13" i="5"/>
  <c r="FF135" i="5"/>
  <c r="FZ135" i="5"/>
  <c r="O19" i="5"/>
  <c r="CK19" i="5" s="1"/>
  <c r="IC19" i="5" s="1"/>
  <c r="FF51" i="5"/>
  <c r="FF47" i="5"/>
  <c r="FF103" i="5"/>
  <c r="FF22" i="5"/>
  <c r="FF52" i="5"/>
  <c r="T18" i="5"/>
  <c r="CP18" i="5" s="1"/>
  <c r="FK18" i="5" s="1"/>
  <c r="O33" i="5"/>
  <c r="CK33" i="5" s="1"/>
  <c r="IC33" i="5" s="1"/>
  <c r="T42" i="5"/>
  <c r="CP42" i="5" s="1"/>
  <c r="IH42" i="5" s="1"/>
  <c r="T24" i="5"/>
  <c r="CP24" i="5" s="1"/>
  <c r="O30" i="5"/>
  <c r="CK30" i="5" s="1"/>
  <c r="IC30" i="5" s="1"/>
  <c r="O12" i="5"/>
  <c r="CK12" i="5" s="1"/>
  <c r="FF12" i="5" s="1"/>
  <c r="O45" i="5"/>
  <c r="CK45" i="5" s="1"/>
  <c r="FF45" i="5" s="1"/>
  <c r="T43" i="5"/>
  <c r="CP43" i="5" s="1"/>
  <c r="FK43" i="5" s="1"/>
  <c r="O41" i="5"/>
  <c r="CK41" i="5" s="1"/>
  <c r="FF41" i="5" s="1"/>
  <c r="T29" i="5"/>
  <c r="CP29" i="5" s="1"/>
  <c r="FK29" i="5" s="1"/>
  <c r="O24" i="5"/>
  <c r="CK24" i="5" s="1"/>
  <c r="IC24" i="5" s="1"/>
  <c r="O28" i="5"/>
  <c r="CK28" i="5" s="1"/>
  <c r="IC28" i="5" s="1"/>
  <c r="FP32" i="5"/>
  <c r="FF77" i="5"/>
  <c r="O16" i="5"/>
  <c r="CK16" i="5" s="1"/>
  <c r="FF16" i="5" s="1"/>
  <c r="T31" i="5"/>
  <c r="CP31" i="5" s="1"/>
  <c r="FK31" i="5" s="1"/>
  <c r="T30" i="5"/>
  <c r="CP30" i="5" s="1"/>
  <c r="IH30" i="5" s="1"/>
  <c r="IM107" i="5"/>
  <c r="FF21" i="5"/>
  <c r="O26" i="5"/>
  <c r="CK26" i="5" s="1"/>
  <c r="FF26" i="5" s="1"/>
  <c r="O15" i="5"/>
  <c r="CK15" i="5" s="1"/>
  <c r="IC15" i="5" s="1"/>
  <c r="FP30" i="5"/>
  <c r="O17" i="5"/>
  <c r="CK17" i="5" s="1"/>
  <c r="IC17" i="5" s="1"/>
  <c r="T44" i="5"/>
  <c r="CP44" i="5" s="1"/>
  <c r="FK44" i="5" s="1"/>
  <c r="T15" i="5"/>
  <c r="CP15" i="5" s="1"/>
  <c r="IH15" i="5" s="1"/>
  <c r="T14" i="5"/>
  <c r="CP14" i="5" s="1"/>
  <c r="FK14" i="5" s="1"/>
  <c r="O43" i="5"/>
  <c r="CK43" i="5" s="1"/>
  <c r="IC43" i="5" s="1"/>
  <c r="O42" i="5"/>
  <c r="CK42" i="5" s="1"/>
  <c r="IC42" i="5" s="1"/>
  <c r="T40" i="5"/>
  <c r="CP40" i="5" s="1"/>
  <c r="FK40" i="5" s="1"/>
  <c r="FF107" i="5"/>
  <c r="AB12" i="5"/>
  <c r="CX12" i="5" s="1"/>
  <c r="IP12" i="5" s="1"/>
  <c r="O40" i="5"/>
  <c r="CK40" i="5" s="1"/>
  <c r="IC40" i="5" s="1"/>
  <c r="T45" i="5"/>
  <c r="CP45" i="5" s="1"/>
  <c r="FK45" i="5" s="1"/>
  <c r="T32" i="5"/>
  <c r="CP32" i="5" s="1"/>
  <c r="IH32" i="5" s="1"/>
  <c r="O32" i="5"/>
  <c r="CK32" i="5" s="1"/>
  <c r="IC32" i="5" s="1"/>
  <c r="O25" i="5"/>
  <c r="CK25" i="5" s="1"/>
  <c r="IC25" i="5" s="1"/>
  <c r="T27" i="5"/>
  <c r="CP27" i="5" s="1"/>
  <c r="IH27" i="5" s="1"/>
  <c r="T23" i="5"/>
  <c r="CP23" i="5" s="1"/>
  <c r="FK23" i="5" s="1"/>
  <c r="FF105" i="5"/>
  <c r="S27" i="5"/>
  <c r="CO27" i="5" s="1"/>
  <c r="IG27" i="5" s="1"/>
  <c r="S26" i="5"/>
  <c r="CO26" i="5" s="1"/>
  <c r="IG26" i="5" s="1"/>
  <c r="FR77" i="5"/>
  <c r="FN54" i="5"/>
  <c r="FF108" i="5"/>
  <c r="S28" i="5"/>
  <c r="CO28" i="5" s="1"/>
  <c r="IG28" i="5" s="1"/>
  <c r="IG78" i="5"/>
  <c r="S24" i="5"/>
  <c r="CO24" i="5" s="1"/>
  <c r="FJ24" i="5" s="1"/>
  <c r="FV137" i="5"/>
  <c r="FF80" i="5"/>
  <c r="FF137" i="5"/>
  <c r="FF20" i="5"/>
  <c r="FF106" i="5"/>
  <c r="Z18" i="5"/>
  <c r="CV18" i="5" s="1"/>
  <c r="IN18" i="5" s="1"/>
  <c r="Z29" i="5"/>
  <c r="CV29" i="5" s="1"/>
  <c r="IN29" i="5" s="1"/>
  <c r="Z32" i="5"/>
  <c r="CV32" i="5" s="1"/>
  <c r="FQ32" i="5" s="1"/>
  <c r="Z25" i="5"/>
  <c r="CV25" i="5" s="1"/>
  <c r="AX53" i="5"/>
  <c r="DT53" i="5" s="1"/>
  <c r="AU54" i="5"/>
  <c r="DQ54" i="5" s="1"/>
  <c r="Z31" i="5"/>
  <c r="CV31" i="5" s="1"/>
  <c r="IN31" i="5" s="1"/>
  <c r="Z34" i="5"/>
  <c r="CV34" i="5" s="1"/>
  <c r="FQ34" i="5" s="1"/>
  <c r="IW54" i="5"/>
  <c r="FZ54" i="5"/>
  <c r="IC54" i="5"/>
  <c r="FF54" i="5"/>
  <c r="Z43" i="5"/>
  <c r="CV43" i="5" s="1"/>
  <c r="FQ43" i="5" s="1"/>
  <c r="Z17" i="5"/>
  <c r="CV17" i="5" s="1"/>
  <c r="IN17" i="5" s="1"/>
  <c r="Z33" i="5"/>
  <c r="CV33" i="5" s="1"/>
  <c r="IN33" i="5" s="1"/>
  <c r="Z24" i="5"/>
  <c r="CV24" i="5" s="1"/>
  <c r="IN24" i="5" s="1"/>
  <c r="AX54" i="5"/>
  <c r="DT54" i="5" s="1"/>
  <c r="Z19" i="5"/>
  <c r="CV19" i="5" s="1"/>
  <c r="FQ19" i="5" s="1"/>
  <c r="IC80" i="5"/>
  <c r="Z40" i="5"/>
  <c r="CV40" i="5" s="1"/>
  <c r="IN40" i="5" s="1"/>
  <c r="Z42" i="5"/>
  <c r="CV42" i="5" s="1"/>
  <c r="IN42" i="5" s="1"/>
  <c r="FQ108" i="5"/>
  <c r="FU54" i="5"/>
  <c r="FX53" i="5"/>
  <c r="IU53" i="5"/>
  <c r="Z44" i="5"/>
  <c r="CV44" i="5" s="1"/>
  <c r="FQ44" i="5" s="1"/>
  <c r="Z23" i="5"/>
  <c r="CV23" i="5" s="1"/>
  <c r="IN23" i="5" s="1"/>
  <c r="GD54" i="5"/>
  <c r="IC137" i="5"/>
  <c r="Z30" i="5"/>
  <c r="CV30" i="5" s="1"/>
  <c r="IN30" i="5" s="1"/>
  <c r="FV80" i="5"/>
  <c r="Z26" i="5"/>
  <c r="CV26" i="5" s="1"/>
  <c r="IN26" i="5" s="1"/>
  <c r="FV136" i="5"/>
  <c r="Z41" i="5"/>
  <c r="CV41" i="5" s="1"/>
  <c r="IN41" i="5" s="1"/>
  <c r="Z16" i="5"/>
  <c r="CV16" i="5" s="1"/>
  <c r="Z27" i="5"/>
  <c r="CV27" i="5" s="1"/>
  <c r="IN27" i="5" s="1"/>
  <c r="Z14" i="5"/>
  <c r="CV14" i="5" s="1"/>
  <c r="IN14" i="5" s="1"/>
  <c r="AV54" i="5"/>
  <c r="DR54" i="5" s="1"/>
  <c r="AC25" i="5"/>
  <c r="CY25" i="5" s="1"/>
  <c r="FT25" i="5" s="1"/>
  <c r="FJ104" i="5"/>
  <c r="FF136" i="5"/>
  <c r="AQ12" i="5"/>
  <c r="DM12" i="5" s="1"/>
  <c r="FF81" i="5"/>
  <c r="AD12" i="5"/>
  <c r="CZ12" i="5" s="1"/>
  <c r="CZ146" i="5" s="1"/>
  <c r="FF79" i="5"/>
  <c r="W12" i="5"/>
  <c r="CS12" i="5" s="1"/>
  <c r="FN12" i="5" s="1"/>
  <c r="FV108" i="5"/>
  <c r="AU52" i="5"/>
  <c r="DQ52" i="5" s="1"/>
  <c r="JI52" i="5" s="1"/>
  <c r="J386" i="4"/>
  <c r="FK22" i="5"/>
  <c r="P12" i="5"/>
  <c r="CL12" i="5" s="1"/>
  <c r="JA22" i="5"/>
  <c r="GD22" i="5"/>
  <c r="AX51" i="5"/>
  <c r="DT51" i="5" s="1"/>
  <c r="JL51" i="5" s="1"/>
  <c r="JA52" i="5"/>
  <c r="GD52" i="5"/>
  <c r="AX52" i="5"/>
  <c r="DT52" i="5" s="1"/>
  <c r="FG22" i="5"/>
  <c r="ID22" i="5"/>
  <c r="IL52" i="5"/>
  <c r="FO52" i="5"/>
  <c r="IG22" i="5"/>
  <c r="FJ22" i="5"/>
  <c r="FN52" i="5"/>
  <c r="AV41" i="5"/>
  <c r="DR41" i="5" s="1"/>
  <c r="JJ41" i="5" s="1"/>
  <c r="AV22" i="5"/>
  <c r="DR22" i="5" s="1"/>
  <c r="AV52" i="5"/>
  <c r="DR52" i="5" s="1"/>
  <c r="AC26" i="5"/>
  <c r="CY26" i="5" s="1"/>
  <c r="IQ26" i="5" s="1"/>
  <c r="IN52" i="5"/>
  <c r="FQ52" i="5"/>
  <c r="IE22" i="5"/>
  <c r="FH22" i="5"/>
  <c r="ID52" i="5"/>
  <c r="FG52" i="5"/>
  <c r="JK52" i="5"/>
  <c r="GN52" i="5"/>
  <c r="X12" i="5"/>
  <c r="CT12" i="5" s="1"/>
  <c r="AC12" i="5"/>
  <c r="CY12" i="5" s="1"/>
  <c r="IM22" i="5"/>
  <c r="FP22" i="5"/>
  <c r="IW52" i="5"/>
  <c r="FZ52" i="5"/>
  <c r="AC33" i="5"/>
  <c r="CY33" i="5" s="1"/>
  <c r="FT33" i="5" s="1"/>
  <c r="AU22" i="5"/>
  <c r="DQ22" i="5" s="1"/>
  <c r="AX22" i="5"/>
  <c r="DT22" i="5" s="1"/>
  <c r="FK52" i="5"/>
  <c r="FK47" i="5"/>
  <c r="IS41" i="5"/>
  <c r="GC18" i="5"/>
  <c r="AC17" i="5"/>
  <c r="CY17" i="5" s="1"/>
  <c r="IQ17" i="5" s="1"/>
  <c r="FT108" i="5"/>
  <c r="AC31" i="5"/>
  <c r="CY31" i="5" s="1"/>
  <c r="FT31" i="5" s="1"/>
  <c r="FT103" i="5"/>
  <c r="FV51" i="5"/>
  <c r="AX49" i="5"/>
  <c r="DT49" i="5" s="1"/>
  <c r="GO49" i="5" s="1"/>
  <c r="AC44" i="5"/>
  <c r="CY44" i="5" s="1"/>
  <c r="FT44" i="5" s="1"/>
  <c r="AC15" i="5"/>
  <c r="CY15" i="5" s="1"/>
  <c r="IQ15" i="5" s="1"/>
  <c r="AC42" i="5"/>
  <c r="CY42" i="5" s="1"/>
  <c r="IQ42" i="5" s="1"/>
  <c r="AC41" i="5"/>
  <c r="CY41" i="5" s="1"/>
  <c r="FT41" i="5" s="1"/>
  <c r="IE104" i="5"/>
  <c r="AC32" i="5"/>
  <c r="CY32" i="5" s="1"/>
  <c r="IQ32" i="5" s="1"/>
  <c r="AC29" i="5"/>
  <c r="CY29" i="5" s="1"/>
  <c r="AC28" i="5"/>
  <c r="CY28" i="5" s="1"/>
  <c r="AV51" i="5"/>
  <c r="DR51" i="5" s="1"/>
  <c r="AC34" i="5"/>
  <c r="CY34" i="5" s="1"/>
  <c r="IQ34" i="5" s="1"/>
  <c r="AC16" i="5"/>
  <c r="CY16" i="5" s="1"/>
  <c r="IQ16" i="5" s="1"/>
  <c r="AC43" i="5"/>
  <c r="CY43" i="5" s="1"/>
  <c r="FT43" i="5" s="1"/>
  <c r="AC24" i="5"/>
  <c r="CY24" i="5" s="1"/>
  <c r="FT24" i="5" s="1"/>
  <c r="FT104" i="5"/>
  <c r="GL136" i="5"/>
  <c r="AU51" i="5"/>
  <c r="DQ51" i="5" s="1"/>
  <c r="AC18" i="5"/>
  <c r="CY18" i="5" s="1"/>
  <c r="FT18" i="5" s="1"/>
  <c r="AC30" i="5"/>
  <c r="CY30" i="5" s="1"/>
  <c r="IQ30" i="5" s="1"/>
  <c r="FK51" i="5"/>
  <c r="AC19" i="5"/>
  <c r="CY19" i="5" s="1"/>
  <c r="IQ19" i="5" s="1"/>
  <c r="AC14" i="5"/>
  <c r="CY14" i="5" s="1"/>
  <c r="IQ14" i="5" s="1"/>
  <c r="AC40" i="5"/>
  <c r="CY40" i="5" s="1"/>
  <c r="IQ40" i="5" s="1"/>
  <c r="AC23" i="5"/>
  <c r="CY23" i="5" s="1"/>
  <c r="IQ23" i="5" s="1"/>
  <c r="FY51" i="5"/>
  <c r="IV51" i="5"/>
  <c r="AC27" i="5"/>
  <c r="CY27" i="5" s="1"/>
  <c r="IQ27" i="5" s="1"/>
  <c r="FT107" i="5"/>
  <c r="AX48" i="5"/>
  <c r="DT48" i="5" s="1"/>
  <c r="JL48" i="5" s="1"/>
  <c r="GJ25" i="5"/>
  <c r="AU48" i="5"/>
  <c r="DQ48" i="5" s="1"/>
  <c r="JI48" i="5" s="1"/>
  <c r="AV50" i="5"/>
  <c r="DR50" i="5" s="1"/>
  <c r="JJ50" i="5" s="1"/>
  <c r="AU50" i="5"/>
  <c r="DQ50" i="5" s="1"/>
  <c r="JI50" i="5" s="1"/>
  <c r="T19" i="5"/>
  <c r="CP19" i="5" s="1"/>
  <c r="FK19" i="5" s="1"/>
  <c r="AX50" i="5"/>
  <c r="DT50" i="5" s="1"/>
  <c r="GO50" i="5" s="1"/>
  <c r="AU49" i="5"/>
  <c r="DQ49" i="5" s="1"/>
  <c r="JI49" i="5" s="1"/>
  <c r="IJ15" i="5"/>
  <c r="AV49" i="5"/>
  <c r="DR49" i="5" s="1"/>
  <c r="GM49" i="5" s="1"/>
  <c r="AX47" i="5"/>
  <c r="DT47" i="5" s="1"/>
  <c r="JL47" i="5" s="1"/>
  <c r="AV48" i="5"/>
  <c r="DR48" i="5" s="1"/>
  <c r="JJ48" i="5" s="1"/>
  <c r="AV47" i="5"/>
  <c r="DR47" i="5" s="1"/>
  <c r="JJ47" i="5" s="1"/>
  <c r="FJ47" i="5"/>
  <c r="AK155" i="5"/>
  <c r="AF312" i="4" s="1"/>
  <c r="FQ137" i="5"/>
  <c r="FK107" i="5"/>
  <c r="FW33" i="5"/>
  <c r="FK79" i="5"/>
  <c r="AK148" i="5"/>
  <c r="AF121" i="4" s="1"/>
  <c r="FN46" i="5"/>
  <c r="FX81" i="5"/>
  <c r="AK139" i="5"/>
  <c r="W24" i="5"/>
  <c r="CS24" i="5" s="1"/>
  <c r="FN24" i="5" s="1"/>
  <c r="AV29" i="5"/>
  <c r="DR29" i="5" s="1"/>
  <c r="JJ29" i="5" s="1"/>
  <c r="AP25" i="5"/>
  <c r="DL25" i="5" s="1"/>
  <c r="JD25" i="5" s="1"/>
  <c r="P15" i="5"/>
  <c r="CL15" i="5" s="1"/>
  <c r="ID15" i="5" s="1"/>
  <c r="AU29" i="5"/>
  <c r="DQ29" i="5" s="1"/>
  <c r="GL29" i="5" s="1"/>
  <c r="AJ24" i="5"/>
  <c r="DF24" i="5" s="1"/>
  <c r="IX24" i="5" s="1"/>
  <c r="FX136" i="5"/>
  <c r="AM34" i="5"/>
  <c r="DI34" i="5" s="1"/>
  <c r="GD34" i="5" s="1"/>
  <c r="AM43" i="5"/>
  <c r="DI43" i="5" s="1"/>
  <c r="JA43" i="5" s="1"/>
  <c r="AM15" i="5"/>
  <c r="DI15" i="5" s="1"/>
  <c r="GD15" i="5" s="1"/>
  <c r="AM33" i="5"/>
  <c r="DI33" i="5" s="1"/>
  <c r="JA33" i="5" s="1"/>
  <c r="AM45" i="5"/>
  <c r="DI45" i="5" s="1"/>
  <c r="JA45" i="5" s="1"/>
  <c r="AM44" i="5"/>
  <c r="DI44" i="5" s="1"/>
  <c r="GD44" i="5" s="1"/>
  <c r="AQ16" i="5"/>
  <c r="DM16" i="5" s="1"/>
  <c r="JE16" i="5" s="1"/>
  <c r="AM31" i="5"/>
  <c r="DI31" i="5" s="1"/>
  <c r="JA31" i="5" s="1"/>
  <c r="AM42" i="5"/>
  <c r="DI42" i="5" s="1"/>
  <c r="JA42" i="5" s="1"/>
  <c r="AP19" i="5"/>
  <c r="DL19" i="5" s="1"/>
  <c r="JD19" i="5" s="1"/>
  <c r="AU33" i="5"/>
  <c r="DQ33" i="5" s="1"/>
  <c r="GL33" i="5" s="1"/>
  <c r="AM16" i="5"/>
  <c r="DI16" i="5" s="1"/>
  <c r="JA16" i="5" s="1"/>
  <c r="W33" i="5"/>
  <c r="CS33" i="5" s="1"/>
  <c r="W19" i="5"/>
  <c r="CS19" i="5" s="1"/>
  <c r="IK19" i="5" s="1"/>
  <c r="AM17" i="5"/>
  <c r="DI17" i="5" s="1"/>
  <c r="JA17" i="5" s="1"/>
  <c r="FQ135" i="5"/>
  <c r="AX44" i="5"/>
  <c r="DT44" i="5" s="1"/>
  <c r="GO44" i="5" s="1"/>
  <c r="W40" i="5"/>
  <c r="CS40" i="5" s="1"/>
  <c r="FN40" i="5" s="1"/>
  <c r="AX46" i="5"/>
  <c r="DT46" i="5" s="1"/>
  <c r="JL46" i="5" s="1"/>
  <c r="FK81" i="5"/>
  <c r="AV45" i="5"/>
  <c r="DR45" i="5" s="1"/>
  <c r="JJ45" i="5" s="1"/>
  <c r="AU18" i="5"/>
  <c r="DQ18" i="5" s="1"/>
  <c r="JI18" i="5" s="1"/>
  <c r="AV17" i="5"/>
  <c r="DR17" i="5" s="1"/>
  <c r="JJ17" i="5" s="1"/>
  <c r="AH41" i="5"/>
  <c r="DD41" i="5" s="1"/>
  <c r="IV41" i="5" s="1"/>
  <c r="AP45" i="5"/>
  <c r="DL45" i="5" s="1"/>
  <c r="JD45" i="5" s="1"/>
  <c r="IY28" i="5"/>
  <c r="GB28" i="5"/>
  <c r="FY50" i="5"/>
  <c r="IV50" i="5"/>
  <c r="P32" i="5"/>
  <c r="CL32" i="5" s="1"/>
  <c r="P18" i="5"/>
  <c r="CL18" i="5" s="1"/>
  <c r="P44" i="5"/>
  <c r="CL44" i="5" s="1"/>
  <c r="P41" i="5"/>
  <c r="CL41" i="5" s="1"/>
  <c r="P16" i="5"/>
  <c r="CL16" i="5" s="1"/>
  <c r="AV23" i="5"/>
  <c r="DR23" i="5" s="1"/>
  <c r="W45" i="5"/>
  <c r="CS45" i="5" s="1"/>
  <c r="IL106" i="5"/>
  <c r="FO106" i="5"/>
  <c r="AV42" i="5"/>
  <c r="DR42" i="5" s="1"/>
  <c r="AU20" i="5"/>
  <c r="DQ20" i="5" s="1"/>
  <c r="IY32" i="5"/>
  <c r="GB32" i="5"/>
  <c r="FT81" i="5"/>
  <c r="IQ81" i="5"/>
  <c r="IG20" i="5"/>
  <c r="AX42" i="5"/>
  <c r="DT42" i="5" s="1"/>
  <c r="IW107" i="5"/>
  <c r="FZ107" i="5"/>
  <c r="II34" i="5"/>
  <c r="FL34" i="5"/>
  <c r="IZ15" i="5"/>
  <c r="GC15" i="5"/>
  <c r="AJ44" i="5"/>
  <c r="DF44" i="5" s="1"/>
  <c r="IE105" i="5"/>
  <c r="FH105" i="5"/>
  <c r="IU107" i="5"/>
  <c r="FX107" i="5"/>
  <c r="AJ31" i="5"/>
  <c r="DF31" i="5" s="1"/>
  <c r="IG105" i="5"/>
  <c r="FJ105" i="5"/>
  <c r="AV19" i="5"/>
  <c r="DR19" i="5" s="1"/>
  <c r="IY24" i="5"/>
  <c r="GB24" i="5"/>
  <c r="IQ80" i="5"/>
  <c r="FT80" i="5"/>
  <c r="JC31" i="5"/>
  <c r="GF31" i="5"/>
  <c r="AP23" i="5"/>
  <c r="DL23" i="5" s="1"/>
  <c r="AH28" i="5"/>
  <c r="DD28" i="5" s="1"/>
  <c r="AV25" i="5"/>
  <c r="DR25" i="5" s="1"/>
  <c r="GB23" i="5"/>
  <c r="IY23" i="5"/>
  <c r="AB14" i="5"/>
  <c r="CX14" i="5" s="1"/>
  <c r="X45" i="5"/>
  <c r="CT45" i="5" s="1"/>
  <c r="AM30" i="5"/>
  <c r="DI30" i="5" s="1"/>
  <c r="IZ23" i="5"/>
  <c r="GC23" i="5"/>
  <c r="W30" i="5"/>
  <c r="CS30" i="5" s="1"/>
  <c r="AU14" i="5"/>
  <c r="DQ14" i="5" s="1"/>
  <c r="IX136" i="5"/>
  <c r="GA136" i="5"/>
  <c r="AH24" i="5"/>
  <c r="DD24" i="5" s="1"/>
  <c r="ID20" i="5"/>
  <c r="FG20" i="5"/>
  <c r="AX27" i="5"/>
  <c r="DT27" i="5" s="1"/>
  <c r="IW106" i="5"/>
  <c r="FZ106" i="5"/>
  <c r="IH104" i="5"/>
  <c r="FK104" i="5"/>
  <c r="P33" i="5"/>
  <c r="CL33" i="5" s="1"/>
  <c r="AU24" i="5"/>
  <c r="DQ24" i="5" s="1"/>
  <c r="GN80" i="5"/>
  <c r="AJ25" i="5"/>
  <c r="DF25" i="5" s="1"/>
  <c r="IG135" i="5"/>
  <c r="FJ135" i="5"/>
  <c r="AB25" i="5"/>
  <c r="CX25" i="5" s="1"/>
  <c r="FZ30" i="5"/>
  <c r="IW30" i="5"/>
  <c r="FV30" i="5"/>
  <c r="IS30" i="5"/>
  <c r="AP32" i="5"/>
  <c r="DL32" i="5" s="1"/>
  <c r="AH34" i="5"/>
  <c r="DD34" i="5" s="1"/>
  <c r="IH46" i="5"/>
  <c r="FK46" i="5"/>
  <c r="P45" i="5"/>
  <c r="CL45" i="5" s="1"/>
  <c r="AP44" i="5"/>
  <c r="DL44" i="5" s="1"/>
  <c r="AP31" i="5"/>
  <c r="DL31" i="5" s="1"/>
  <c r="AP15" i="5"/>
  <c r="DL15" i="5" s="1"/>
  <c r="IW108" i="5"/>
  <c r="FZ108" i="5"/>
  <c r="IE107" i="5"/>
  <c r="FH107" i="5"/>
  <c r="AB43" i="5"/>
  <c r="CX43" i="5" s="1"/>
  <c r="AV28" i="5"/>
  <c r="DR28" i="5" s="1"/>
  <c r="JA137" i="5"/>
  <c r="GD137" i="5"/>
  <c r="GN47" i="5"/>
  <c r="JD135" i="5"/>
  <c r="GG135" i="5"/>
  <c r="AD41" i="5"/>
  <c r="CZ41" i="5" s="1"/>
  <c r="IF34" i="5"/>
  <c r="FI34" i="5"/>
  <c r="P40" i="5"/>
  <c r="CL40" i="5" s="1"/>
  <c r="AQ45" i="5"/>
  <c r="DM45" i="5" s="1"/>
  <c r="AX18" i="5"/>
  <c r="DT18" i="5" s="1"/>
  <c r="IU104" i="5"/>
  <c r="FX104" i="5"/>
  <c r="FJ81" i="5"/>
  <c r="IG81" i="5"/>
  <c r="AU27" i="5"/>
  <c r="DQ27" i="5" s="1"/>
  <c r="JK105" i="5"/>
  <c r="GN105" i="5"/>
  <c r="IY43" i="5"/>
  <c r="GB43" i="5"/>
  <c r="IE79" i="5"/>
  <c r="FH79" i="5"/>
  <c r="AJ34" i="5"/>
  <c r="DF34" i="5" s="1"/>
  <c r="IG77" i="5"/>
  <c r="FJ77" i="5"/>
  <c r="AB33" i="5"/>
  <c r="CX33" i="5" s="1"/>
  <c r="ID108" i="5"/>
  <c r="FG108" i="5"/>
  <c r="X26" i="5"/>
  <c r="CT26" i="5" s="1"/>
  <c r="JC15" i="5"/>
  <c r="GF15" i="5"/>
  <c r="IZ29" i="5"/>
  <c r="GC29" i="5"/>
  <c r="IX137" i="5"/>
  <c r="GA137" i="5"/>
  <c r="W42" i="5"/>
  <c r="CS42" i="5" s="1"/>
  <c r="AH15" i="5"/>
  <c r="DD15" i="5" s="1"/>
  <c r="AV18" i="5"/>
  <c r="DR18" i="5" s="1"/>
  <c r="JK14" i="5"/>
  <c r="GN14" i="5"/>
  <c r="IU20" i="5"/>
  <c r="FX20" i="5"/>
  <c r="IF30" i="5"/>
  <c r="FI30" i="5"/>
  <c r="IH136" i="5"/>
  <c r="FK136" i="5"/>
  <c r="X19" i="5"/>
  <c r="CT19" i="5" s="1"/>
  <c r="AM23" i="5"/>
  <c r="IU105" i="5"/>
  <c r="FX105" i="5"/>
  <c r="AJ41" i="5"/>
  <c r="DF41" i="5" s="1"/>
  <c r="FQ49" i="5"/>
  <c r="IN49" i="5"/>
  <c r="AV46" i="5"/>
  <c r="DR46" i="5" s="1"/>
  <c r="W29" i="5"/>
  <c r="CS29" i="5" s="1"/>
  <c r="IP136" i="5"/>
  <c r="FS136" i="5"/>
  <c r="AX24" i="5"/>
  <c r="DT24" i="5" s="1"/>
  <c r="JC40" i="5"/>
  <c r="GF40" i="5"/>
  <c r="JD82" i="5"/>
  <c r="GG82" i="5"/>
  <c r="AD45" i="5"/>
  <c r="CZ45" i="5" s="1"/>
  <c r="IG13" i="5"/>
  <c r="FJ13" i="5"/>
  <c r="FK50" i="5"/>
  <c r="IH50" i="5"/>
  <c r="P19" i="5"/>
  <c r="CL19" i="5" s="1"/>
  <c r="FO81" i="5"/>
  <c r="IL81" i="5"/>
  <c r="IY16" i="5"/>
  <c r="GB16" i="5"/>
  <c r="IE13" i="5"/>
  <c r="FH13" i="5"/>
  <c r="AB28" i="5"/>
  <c r="CX28" i="5" s="1"/>
  <c r="JJ137" i="5"/>
  <c r="GM137" i="5"/>
  <c r="AU43" i="5"/>
  <c r="DQ43" i="5" s="1"/>
  <c r="IS14" i="5"/>
  <c r="FV14" i="5"/>
  <c r="AP16" i="5"/>
  <c r="DL16" i="5" s="1"/>
  <c r="AH26" i="5"/>
  <c r="DD26" i="5" s="1"/>
  <c r="JB104" i="5"/>
  <c r="GE104" i="5"/>
  <c r="P43" i="5"/>
  <c r="CL43" i="5" s="1"/>
  <c r="FN81" i="5"/>
  <c r="JA21" i="5"/>
  <c r="GD21" i="5"/>
  <c r="X41" i="5"/>
  <c r="CT41" i="5" s="1"/>
  <c r="IE78" i="5"/>
  <c r="FH78" i="5"/>
  <c r="AP30" i="5"/>
  <c r="DL30" i="5" s="1"/>
  <c r="W14" i="5"/>
  <c r="CS14" i="5" s="1"/>
  <c r="AB19" i="5"/>
  <c r="CX19" i="5" s="1"/>
  <c r="X40" i="5"/>
  <c r="CT40" i="5" s="1"/>
  <c r="AV33" i="5"/>
  <c r="DR33" i="5" s="1"/>
  <c r="JA108" i="5"/>
  <c r="GD108" i="5"/>
  <c r="AD27" i="5"/>
  <c r="CZ27" i="5" s="1"/>
  <c r="IH80" i="5"/>
  <c r="FK80" i="5"/>
  <c r="P23" i="5"/>
  <c r="AQ33" i="5"/>
  <c r="DM33" i="5" s="1"/>
  <c r="IE81" i="5"/>
  <c r="FH81" i="5"/>
  <c r="IG79" i="5"/>
  <c r="FJ79" i="5"/>
  <c r="AB34" i="5"/>
  <c r="CX34" i="5" s="1"/>
  <c r="JG24" i="5"/>
  <c r="GJ24" i="5"/>
  <c r="IL136" i="5"/>
  <c r="FO136" i="5"/>
  <c r="AV40" i="5"/>
  <c r="DR40" i="5" s="1"/>
  <c r="AU17" i="5"/>
  <c r="DQ17" i="5" s="1"/>
  <c r="JK79" i="5"/>
  <c r="GB30" i="5"/>
  <c r="IY30" i="5"/>
  <c r="IR103" i="5"/>
  <c r="FU103" i="5"/>
  <c r="AB16" i="5"/>
  <c r="CX16" i="5" s="1"/>
  <c r="X33" i="5"/>
  <c r="CT33" i="5" s="1"/>
  <c r="AM32" i="5"/>
  <c r="DI32" i="5" s="1"/>
  <c r="IZ24" i="5"/>
  <c r="GC24" i="5"/>
  <c r="IP137" i="5"/>
  <c r="FS137" i="5"/>
  <c r="IN81" i="5"/>
  <c r="FQ81" i="5"/>
  <c r="X25" i="5"/>
  <c r="CT25" i="5" s="1"/>
  <c r="AM41" i="5"/>
  <c r="DI41" i="5" s="1"/>
  <c r="JE136" i="5"/>
  <c r="GH136" i="5"/>
  <c r="AX29" i="5"/>
  <c r="DT29" i="5" s="1"/>
  <c r="II30" i="5"/>
  <c r="FL30" i="5"/>
  <c r="AJ28" i="5"/>
  <c r="DF28" i="5" s="1"/>
  <c r="IG106" i="5"/>
  <c r="FJ106" i="5"/>
  <c r="AV34" i="5"/>
  <c r="DR34" i="5" s="1"/>
  <c r="JA78" i="5"/>
  <c r="GN30" i="5"/>
  <c r="JK30" i="5"/>
  <c r="GB26" i="5"/>
  <c r="IY26" i="5"/>
  <c r="AJ40" i="5"/>
  <c r="DF40" i="5" s="1"/>
  <c r="AQ41" i="5"/>
  <c r="DM41" i="5" s="1"/>
  <c r="JC27" i="5"/>
  <c r="GF27" i="5"/>
  <c r="JB135" i="5"/>
  <c r="GE135" i="5"/>
  <c r="IH49" i="5"/>
  <c r="FK49" i="5"/>
  <c r="AY135" i="5"/>
  <c r="DU135" i="5" s="1"/>
  <c r="AV14" i="5"/>
  <c r="DR14" i="5" s="1"/>
  <c r="AB24" i="5"/>
  <c r="CX24" i="5" s="1"/>
  <c r="AU32" i="5"/>
  <c r="DQ32" i="5" s="1"/>
  <c r="IE108" i="5"/>
  <c r="FH108" i="5"/>
  <c r="GC40" i="5"/>
  <c r="IZ40" i="5"/>
  <c r="P17" i="5"/>
  <c r="CL17" i="5" s="1"/>
  <c r="FO137" i="5"/>
  <c r="AD43" i="5"/>
  <c r="CZ43" i="5" s="1"/>
  <c r="AD29" i="5"/>
  <c r="CZ29" i="5" s="1"/>
  <c r="AD14" i="5"/>
  <c r="CZ14" i="5" s="1"/>
  <c r="FQ79" i="5"/>
  <c r="IN79" i="5"/>
  <c r="IE34" i="5"/>
  <c r="FH34" i="5"/>
  <c r="AD15" i="5"/>
  <c r="CZ15" i="5" s="1"/>
  <c r="X30" i="5"/>
  <c r="CT30" i="5" s="1"/>
  <c r="AX25" i="5"/>
  <c r="DT25" i="5" s="1"/>
  <c r="AP14" i="5"/>
  <c r="DL14" i="5" s="1"/>
  <c r="W16" i="5"/>
  <c r="CS16" i="5" s="1"/>
  <c r="FK77" i="5"/>
  <c r="IH77" i="5"/>
  <c r="X29" i="5"/>
  <c r="CT29" i="5" s="1"/>
  <c r="AP43" i="5"/>
  <c r="DL43" i="5" s="1"/>
  <c r="AD24" i="5"/>
  <c r="CZ24" i="5" s="1"/>
  <c r="AH44" i="5"/>
  <c r="DD44" i="5" s="1"/>
  <c r="P29" i="5"/>
  <c r="CL29" i="5" s="1"/>
  <c r="AQ18" i="5"/>
  <c r="DM18" i="5" s="1"/>
  <c r="AJ15" i="5"/>
  <c r="DF15" i="5" s="1"/>
  <c r="AB17" i="5"/>
  <c r="CX17" i="5" s="1"/>
  <c r="FG135" i="5"/>
  <c r="ID135" i="5"/>
  <c r="AV26" i="5"/>
  <c r="DR26" i="5" s="1"/>
  <c r="FK106" i="5"/>
  <c r="IH106" i="5"/>
  <c r="AX40" i="5"/>
  <c r="DT40" i="5" s="1"/>
  <c r="AM14" i="5"/>
  <c r="DI14" i="5" s="1"/>
  <c r="GC14" i="5"/>
  <c r="IZ14" i="5"/>
  <c r="AJ43" i="5"/>
  <c r="DF43" i="5" s="1"/>
  <c r="IN77" i="5"/>
  <c r="FQ77" i="5"/>
  <c r="AM24" i="5"/>
  <c r="DI24" i="5" s="1"/>
  <c r="AD34" i="5"/>
  <c r="CZ34" i="5" s="1"/>
  <c r="IV136" i="5"/>
  <c r="FY136" i="5"/>
  <c r="P14" i="5"/>
  <c r="CL14" i="5" s="1"/>
  <c r="AX32" i="5"/>
  <c r="DT32" i="5" s="1"/>
  <c r="FL14" i="5"/>
  <c r="II14" i="5"/>
  <c r="AJ23" i="5"/>
  <c r="DF23" i="5" s="1"/>
  <c r="AB31" i="5"/>
  <c r="CX31" i="5" s="1"/>
  <c r="AV16" i="5"/>
  <c r="DR16" i="5" s="1"/>
  <c r="IY18" i="5"/>
  <c r="GB18" i="5"/>
  <c r="IQ136" i="5"/>
  <c r="FT136" i="5"/>
  <c r="AJ27" i="5"/>
  <c r="DF27" i="5" s="1"/>
  <c r="AB42" i="5"/>
  <c r="CX42" i="5" s="1"/>
  <c r="FQ106" i="5"/>
  <c r="IN106" i="5"/>
  <c r="AQ27" i="5"/>
  <c r="DM27" i="5" s="1"/>
  <c r="AD17" i="5"/>
  <c r="CZ17" i="5" s="1"/>
  <c r="IH21" i="5"/>
  <c r="FK21" i="5"/>
  <c r="GO136" i="5"/>
  <c r="JL136" i="5"/>
  <c r="AV44" i="5"/>
  <c r="DR44" i="5" s="1"/>
  <c r="IZ19" i="5"/>
  <c r="GC19" i="5"/>
  <c r="W26" i="5"/>
  <c r="CS26" i="5" s="1"/>
  <c r="FQ78" i="5"/>
  <c r="IN78" i="5"/>
  <c r="ID136" i="5"/>
  <c r="FG136" i="5"/>
  <c r="W25" i="5"/>
  <c r="CS25" i="5" s="1"/>
  <c r="W18" i="5"/>
  <c r="CS18" i="5" s="1"/>
  <c r="X32" i="5"/>
  <c r="CT32" i="5" s="1"/>
  <c r="AX20" i="5"/>
  <c r="DT20" i="5" s="1"/>
  <c r="IY33" i="5"/>
  <c r="GB33" i="5"/>
  <c r="FH26" i="5"/>
  <c r="X24" i="5"/>
  <c r="CT24" i="5" s="1"/>
  <c r="JC34" i="5"/>
  <c r="GF34" i="5"/>
  <c r="AP29" i="5"/>
  <c r="DL29" i="5" s="1"/>
  <c r="AH31" i="5"/>
  <c r="DD31" i="5" s="1"/>
  <c r="GE50" i="5"/>
  <c r="JB50" i="5"/>
  <c r="JJ135" i="5"/>
  <c r="GM135" i="5"/>
  <c r="GI30" i="5"/>
  <c r="JF30" i="5"/>
  <c r="IH137" i="5"/>
  <c r="FK137" i="5"/>
  <c r="AV20" i="5"/>
  <c r="DR20" i="5" s="1"/>
  <c r="JK33" i="5"/>
  <c r="GN33" i="5"/>
  <c r="IE19" i="5"/>
  <c r="FH19" i="5"/>
  <c r="IQ77" i="5"/>
  <c r="FT77" i="5"/>
  <c r="P28" i="5"/>
  <c r="CL28" i="5" s="1"/>
  <c r="AX34" i="5"/>
  <c r="DT34" i="5" s="1"/>
  <c r="IW103" i="5"/>
  <c r="FZ103" i="5"/>
  <c r="AJ30" i="5"/>
  <c r="DF30" i="5" s="1"/>
  <c r="AB45" i="5"/>
  <c r="CX45" i="5" s="1"/>
  <c r="AX30" i="5"/>
  <c r="DT30" i="5" s="1"/>
  <c r="JC43" i="5"/>
  <c r="GF43" i="5"/>
  <c r="AQ43" i="5"/>
  <c r="DM43" i="5" s="1"/>
  <c r="IS45" i="5"/>
  <c r="FV45" i="5"/>
  <c r="IE106" i="5"/>
  <c r="FH106" i="5"/>
  <c r="AB29" i="5"/>
  <c r="CX29" i="5" s="1"/>
  <c r="FG103" i="5"/>
  <c r="ID103" i="5"/>
  <c r="AM29" i="5"/>
  <c r="DI29" i="5" s="1"/>
  <c r="AJ33" i="5"/>
  <c r="DF33" i="5" s="1"/>
  <c r="AB23" i="5"/>
  <c r="CX23" i="5" s="1"/>
  <c r="AQ24" i="5"/>
  <c r="DM24" i="5" s="1"/>
  <c r="AU44" i="5"/>
  <c r="DQ44" i="5" s="1"/>
  <c r="IE136" i="5"/>
  <c r="FH136" i="5"/>
  <c r="AP34" i="5"/>
  <c r="DL34" i="5" s="1"/>
  <c r="IK108" i="5"/>
  <c r="FN108" i="5"/>
  <c r="X14" i="5"/>
  <c r="CT14" i="5" s="1"/>
  <c r="JL137" i="5"/>
  <c r="GO137" i="5"/>
  <c r="AM27" i="5"/>
  <c r="DI27" i="5" s="1"/>
  <c r="GG137" i="5"/>
  <c r="JD137" i="5"/>
  <c r="AD44" i="5"/>
  <c r="CZ44" i="5" s="1"/>
  <c r="AV31" i="5"/>
  <c r="DR31" i="5" s="1"/>
  <c r="IY15" i="5"/>
  <c r="GB15" i="5"/>
  <c r="W17" i="5"/>
  <c r="CS17" i="5" s="1"/>
  <c r="IP49" i="5"/>
  <c r="FS49" i="5"/>
  <c r="FS20" i="5"/>
  <c r="IY29" i="5"/>
  <c r="GB29" i="5"/>
  <c r="IE33" i="5"/>
  <c r="FH33" i="5"/>
  <c r="AH12" i="5"/>
  <c r="DD12" i="5" s="1"/>
  <c r="AH25" i="5"/>
  <c r="DD25" i="5" s="1"/>
  <c r="AH33" i="5"/>
  <c r="DD33" i="5" s="1"/>
  <c r="AJ18" i="5"/>
  <c r="DF18" i="5" s="1"/>
  <c r="FH21" i="5"/>
  <c r="IE21" i="5"/>
  <c r="FT46" i="5"/>
  <c r="IQ46" i="5"/>
  <c r="AX45" i="5"/>
  <c r="DT45" i="5" s="1"/>
  <c r="JC18" i="5"/>
  <c r="GF18" i="5"/>
  <c r="IZ31" i="5"/>
  <c r="GC31" i="5"/>
  <c r="W44" i="5"/>
  <c r="CS44" i="5" s="1"/>
  <c r="AH18" i="5"/>
  <c r="DD18" i="5" s="1"/>
  <c r="AU28" i="5"/>
  <c r="DQ28" i="5" s="1"/>
  <c r="IY31" i="5"/>
  <c r="GB31" i="5"/>
  <c r="IQ105" i="5"/>
  <c r="FT105" i="5"/>
  <c r="JF14" i="5"/>
  <c r="GI14" i="5"/>
  <c r="P25" i="5"/>
  <c r="CL25" i="5" s="1"/>
  <c r="X27" i="5"/>
  <c r="CT27" i="5" s="1"/>
  <c r="GO81" i="5"/>
  <c r="P24" i="5"/>
  <c r="CL24" i="5" s="1"/>
  <c r="AQ44" i="5"/>
  <c r="DM44" i="5" s="1"/>
  <c r="AX16" i="5"/>
  <c r="DT16" i="5" s="1"/>
  <c r="IW45" i="5"/>
  <c r="FZ45" i="5"/>
  <c r="AJ32" i="5"/>
  <c r="DF32" i="5" s="1"/>
  <c r="IG80" i="5"/>
  <c r="FJ80" i="5"/>
  <c r="AB32" i="5"/>
  <c r="CX32" i="5" s="1"/>
  <c r="AX33" i="5"/>
  <c r="DT33" i="5" s="1"/>
  <c r="IW81" i="5"/>
  <c r="FZ81" i="5"/>
  <c r="JC30" i="5"/>
  <c r="GF30" i="5"/>
  <c r="AP40" i="5"/>
  <c r="DL40" i="5" s="1"/>
  <c r="IB30" i="5"/>
  <c r="FE30" i="5"/>
  <c r="AQ29" i="5"/>
  <c r="DM29" i="5" s="1"/>
  <c r="JI103" i="5"/>
  <c r="IH135" i="5"/>
  <c r="FK135" i="5"/>
  <c r="X18" i="5"/>
  <c r="CT18" i="5" s="1"/>
  <c r="IR137" i="5"/>
  <c r="FU137" i="5"/>
  <c r="AB27" i="5"/>
  <c r="CX27" i="5" s="1"/>
  <c r="AU34" i="5"/>
  <c r="DQ34" i="5" s="1"/>
  <c r="GN136" i="5"/>
  <c r="JK136" i="5"/>
  <c r="AP18" i="5"/>
  <c r="DL18" i="5" s="1"/>
  <c r="X16" i="5"/>
  <c r="CT16" i="5" s="1"/>
  <c r="GD20" i="5"/>
  <c r="GF26" i="5"/>
  <c r="JC26" i="5"/>
  <c r="AD31" i="5"/>
  <c r="CZ31" i="5" s="1"/>
  <c r="X43" i="5"/>
  <c r="CT43" i="5" s="1"/>
  <c r="GN27" i="5"/>
  <c r="AJ45" i="5"/>
  <c r="DF45" i="5" s="1"/>
  <c r="IG108" i="5"/>
  <c r="FJ108" i="5"/>
  <c r="FQ136" i="5"/>
  <c r="IN136" i="5"/>
  <c r="GH103" i="5"/>
  <c r="JL108" i="5"/>
  <c r="X17" i="5"/>
  <c r="CT17" i="5" s="1"/>
  <c r="IU106" i="5"/>
  <c r="FX106" i="5"/>
  <c r="AU41" i="5"/>
  <c r="DQ41" i="5" s="1"/>
  <c r="JC19" i="5"/>
  <c r="GF19" i="5"/>
  <c r="IG21" i="5"/>
  <c r="FJ21" i="5"/>
  <c r="JG30" i="5"/>
  <c r="GJ30" i="5"/>
  <c r="IW104" i="5"/>
  <c r="FZ104" i="5"/>
  <c r="GC34" i="5"/>
  <c r="IZ34" i="5"/>
  <c r="W34" i="5"/>
  <c r="CS34" i="5" s="1"/>
  <c r="FS81" i="5"/>
  <c r="IP81" i="5"/>
  <c r="AU19" i="5"/>
  <c r="DQ19" i="5" s="1"/>
  <c r="IY14" i="5"/>
  <c r="GB14" i="5"/>
  <c r="IQ79" i="5"/>
  <c r="FT79" i="5"/>
  <c r="AD25" i="5"/>
  <c r="CZ25" i="5" s="1"/>
  <c r="IV137" i="5"/>
  <c r="FY137" i="5"/>
  <c r="P30" i="5"/>
  <c r="CL30" i="5" s="1"/>
  <c r="JC44" i="5"/>
  <c r="GF44" i="5"/>
  <c r="AD23" i="5"/>
  <c r="CZ23" i="5" s="1"/>
  <c r="AM12" i="5"/>
  <c r="DI12" i="5" s="1"/>
  <c r="AM40" i="5"/>
  <c r="DI40" i="5" s="1"/>
  <c r="AM18" i="5"/>
  <c r="DI18" i="5" s="1"/>
  <c r="AQ31" i="5"/>
  <c r="DM31" i="5" s="1"/>
  <c r="FL32" i="5"/>
  <c r="II32" i="5"/>
  <c r="IR81" i="5"/>
  <c r="FU81" i="5"/>
  <c r="AB15" i="5"/>
  <c r="CX15" i="5" s="1"/>
  <c r="AX15" i="5"/>
  <c r="DT15" i="5" s="1"/>
  <c r="IW44" i="5"/>
  <c r="FZ44" i="5"/>
  <c r="JC14" i="5"/>
  <c r="GF14" i="5"/>
  <c r="IZ28" i="5"/>
  <c r="GC28" i="5"/>
  <c r="AH27" i="5"/>
  <c r="DD27" i="5" s="1"/>
  <c r="IB34" i="5"/>
  <c r="FE34" i="5"/>
  <c r="IS17" i="5"/>
  <c r="FV17" i="5"/>
  <c r="IY40" i="5"/>
  <c r="GB40" i="5"/>
  <c r="FI14" i="5"/>
  <c r="IF14" i="5"/>
  <c r="ID47" i="5"/>
  <c r="FG47" i="5"/>
  <c r="JE135" i="5"/>
  <c r="GH135" i="5"/>
  <c r="AX28" i="5"/>
  <c r="DT28" i="5" s="1"/>
  <c r="IW137" i="5"/>
  <c r="FZ137" i="5"/>
  <c r="GF41" i="5"/>
  <c r="JC41" i="5"/>
  <c r="IZ43" i="5"/>
  <c r="GC43" i="5"/>
  <c r="IX135" i="5"/>
  <c r="GA135" i="5"/>
  <c r="FN49" i="5"/>
  <c r="AH23" i="5"/>
  <c r="DD23" i="5" s="1"/>
  <c r="IB14" i="5"/>
  <c r="FE14" i="5"/>
  <c r="AY137" i="5"/>
  <c r="DU137" i="5" s="1"/>
  <c r="AX43" i="5"/>
  <c r="DT43" i="5" s="1"/>
  <c r="GF23" i="5"/>
  <c r="JC23" i="5"/>
  <c r="AD16" i="5"/>
  <c r="CZ16" i="5" s="1"/>
  <c r="JL135" i="5"/>
  <c r="GO135" i="5"/>
  <c r="JK21" i="5"/>
  <c r="GN21" i="5"/>
  <c r="IE24" i="5"/>
  <c r="FH24" i="5"/>
  <c r="AJ19" i="5"/>
  <c r="DF19" i="5" s="1"/>
  <c r="IG48" i="5"/>
  <c r="FS21" i="5"/>
  <c r="IP21" i="5"/>
  <c r="FS103" i="5"/>
  <c r="IZ33" i="5"/>
  <c r="GC33" i="5"/>
  <c r="IZ26" i="5"/>
  <c r="GC26" i="5"/>
  <c r="IQ106" i="5"/>
  <c r="FT106" i="5"/>
  <c r="GN135" i="5"/>
  <c r="JK135" i="5"/>
  <c r="AV30" i="5"/>
  <c r="DR30" i="5" s="1"/>
  <c r="AV24" i="5"/>
  <c r="DR24" i="5" s="1"/>
  <c r="AQ19" i="5"/>
  <c r="DM19" i="5" s="1"/>
  <c r="AU30" i="5"/>
  <c r="DQ30" i="5" s="1"/>
  <c r="IZ17" i="5"/>
  <c r="GC17" i="5"/>
  <c r="AJ17" i="5"/>
  <c r="DF17" i="5" s="1"/>
  <c r="IV81" i="5"/>
  <c r="FY81" i="5"/>
  <c r="GJ14" i="5"/>
  <c r="JG14" i="5"/>
  <c r="AX19" i="5"/>
  <c r="DT19" i="5" s="1"/>
  <c r="IW105" i="5"/>
  <c r="FZ105" i="5"/>
  <c r="IZ16" i="5"/>
  <c r="GC16" i="5"/>
  <c r="IT14" i="5"/>
  <c r="FW14" i="5"/>
  <c r="JG42" i="5"/>
  <c r="AV27" i="5"/>
  <c r="DR27" i="5" s="1"/>
  <c r="AD26" i="5"/>
  <c r="CZ26" i="5" s="1"/>
  <c r="P27" i="5"/>
  <c r="CL27" i="5" s="1"/>
  <c r="JE137" i="5"/>
  <c r="GH137" i="5"/>
  <c r="AX31" i="5"/>
  <c r="DT31" i="5" s="1"/>
  <c r="GF32" i="5"/>
  <c r="JC32" i="5"/>
  <c r="AP41" i="5"/>
  <c r="DL41" i="5" s="1"/>
  <c r="IK137" i="5"/>
  <c r="FN137" i="5"/>
  <c r="AQ25" i="5"/>
  <c r="DM25" i="5" s="1"/>
  <c r="AQ30" i="5"/>
  <c r="DM30" i="5" s="1"/>
  <c r="W41" i="5"/>
  <c r="CS41" i="5" s="1"/>
  <c r="AH14" i="5"/>
  <c r="DD14" i="5" s="1"/>
  <c r="IY27" i="5"/>
  <c r="GB27" i="5"/>
  <c r="FH32" i="5"/>
  <c r="IE32" i="5"/>
  <c r="AD33" i="5"/>
  <c r="CZ33" i="5" s="1"/>
  <c r="IV135" i="5"/>
  <c r="FY135" i="5"/>
  <c r="JC28" i="5"/>
  <c r="GF28" i="5"/>
  <c r="IL103" i="5"/>
  <c r="FO103" i="5"/>
  <c r="IY25" i="5"/>
  <c r="GB25" i="5"/>
  <c r="IE30" i="5"/>
  <c r="FH30" i="5"/>
  <c r="IQ135" i="5"/>
  <c r="FT135" i="5"/>
  <c r="IZ42" i="5"/>
  <c r="GC42" i="5"/>
  <c r="W28" i="5"/>
  <c r="CS28" i="5" s="1"/>
  <c r="IP135" i="5"/>
  <c r="FS135" i="5"/>
  <c r="AX23" i="5"/>
  <c r="DT23" i="5" s="1"/>
  <c r="AP33" i="5"/>
  <c r="DL33" i="5" s="1"/>
  <c r="AM26" i="5"/>
  <c r="DI26" i="5" s="1"/>
  <c r="IR136" i="5"/>
  <c r="FU136" i="5"/>
  <c r="FY103" i="5"/>
  <c r="FU108" i="5"/>
  <c r="FN103" i="5"/>
  <c r="FQ107" i="5"/>
  <c r="IN107" i="5"/>
  <c r="AU31" i="5"/>
  <c r="DQ31" i="5" s="1"/>
  <c r="AU42" i="5"/>
  <c r="DQ42" i="5" s="1"/>
  <c r="AU23" i="5"/>
  <c r="DQ23" i="5" s="1"/>
  <c r="AQ15" i="5"/>
  <c r="DM15" i="5" s="1"/>
  <c r="AU21" i="5"/>
  <c r="DQ21" i="5" s="1"/>
  <c r="AH45" i="5"/>
  <c r="DD45" i="5" s="1"/>
  <c r="AQ34" i="5"/>
  <c r="DM34" i="5" s="1"/>
  <c r="JI135" i="5"/>
  <c r="GL135" i="5"/>
  <c r="IU108" i="5"/>
  <c r="FX108" i="5"/>
  <c r="FJ103" i="5"/>
  <c r="IG103" i="5"/>
  <c r="IN104" i="5"/>
  <c r="FQ104" i="5"/>
  <c r="AV21" i="5"/>
  <c r="DR21" i="5" s="1"/>
  <c r="GN34" i="5"/>
  <c r="JC45" i="5"/>
  <c r="GF45" i="5"/>
  <c r="AP42" i="5"/>
  <c r="DL42" i="5" s="1"/>
  <c r="JC16" i="5"/>
  <c r="GF16" i="5"/>
  <c r="AP27" i="5"/>
  <c r="DL27" i="5" s="1"/>
  <c r="IK80" i="5"/>
  <c r="FN80" i="5"/>
  <c r="AH29" i="5"/>
  <c r="DD29" i="5" s="1"/>
  <c r="AQ17" i="5"/>
  <c r="DM17" i="5" s="1"/>
  <c r="IW14" i="5"/>
  <c r="FZ14" i="5"/>
  <c r="IE137" i="5"/>
  <c r="FH137" i="5"/>
  <c r="W31" i="5"/>
  <c r="CS31" i="5" s="1"/>
  <c r="FQ105" i="5"/>
  <c r="IN105" i="5"/>
  <c r="IY19" i="5"/>
  <c r="GB19" i="5"/>
  <c r="JC42" i="5"/>
  <c r="GF42" i="5"/>
  <c r="AD19" i="5"/>
  <c r="CZ19" i="5" s="1"/>
  <c r="AQ42" i="5"/>
  <c r="DM42" i="5" s="1"/>
  <c r="AX14" i="5"/>
  <c r="DT14" i="5" s="1"/>
  <c r="JC24" i="5"/>
  <c r="GF24" i="5"/>
  <c r="AD32" i="5"/>
  <c r="CZ32" i="5" s="1"/>
  <c r="IV108" i="5"/>
  <c r="FY108" i="5"/>
  <c r="IH108" i="5"/>
  <c r="FK108" i="5"/>
  <c r="ID81" i="5"/>
  <c r="FG81" i="5"/>
  <c r="X44" i="5"/>
  <c r="CT44" i="5" s="1"/>
  <c r="AV32" i="5"/>
  <c r="DR32" i="5" s="1"/>
  <c r="IY17" i="5"/>
  <c r="GB17" i="5"/>
  <c r="IE14" i="5"/>
  <c r="FH14" i="5"/>
  <c r="IU137" i="5"/>
  <c r="FX137" i="5"/>
  <c r="IX77" i="5"/>
  <c r="W15" i="5"/>
  <c r="CS15" i="5" s="1"/>
  <c r="AQ40" i="5"/>
  <c r="DM40" i="5" s="1"/>
  <c r="JI137" i="5"/>
  <c r="GL137" i="5"/>
  <c r="IZ41" i="5"/>
  <c r="GC41" i="5"/>
  <c r="AP17" i="5"/>
  <c r="DL17" i="5" s="1"/>
  <c r="AH40" i="5"/>
  <c r="DD40" i="5" s="1"/>
  <c r="X15" i="5"/>
  <c r="CT15" i="5" s="1"/>
  <c r="AM19" i="5"/>
  <c r="DI19" i="5" s="1"/>
  <c r="IY45" i="5"/>
  <c r="GB45" i="5"/>
  <c r="IQ137" i="5"/>
  <c r="FT137" i="5"/>
  <c r="JA136" i="5"/>
  <c r="GD136" i="5"/>
  <c r="JK25" i="5"/>
  <c r="AD42" i="5"/>
  <c r="CZ42" i="5" s="1"/>
  <c r="AH32" i="5"/>
  <c r="DD32" i="5" s="1"/>
  <c r="P26" i="5"/>
  <c r="CL26" i="5" s="1"/>
  <c r="FZ27" i="5"/>
  <c r="FH103" i="5"/>
  <c r="IE103" i="5"/>
  <c r="IU103" i="5"/>
  <c r="FX103" i="5"/>
  <c r="AJ14" i="5"/>
  <c r="DF14" i="5" s="1"/>
  <c r="AB41" i="5"/>
  <c r="CX41" i="5" s="1"/>
  <c r="IN50" i="5"/>
  <c r="FQ50" i="5"/>
  <c r="JC33" i="5"/>
  <c r="GF33" i="5"/>
  <c r="AP28" i="5"/>
  <c r="DL28" i="5" s="1"/>
  <c r="AH30" i="5"/>
  <c r="DD30" i="5" s="1"/>
  <c r="AX17" i="5"/>
  <c r="DT17" i="5" s="1"/>
  <c r="IW50" i="5"/>
  <c r="FZ50" i="5"/>
  <c r="GC30" i="5"/>
  <c r="IZ30" i="5"/>
  <c r="AP24" i="5"/>
  <c r="DL24" i="5" s="1"/>
  <c r="W43" i="5"/>
  <c r="CS43" i="5" s="1"/>
  <c r="AH16" i="5"/>
  <c r="DD16" i="5" s="1"/>
  <c r="AU26" i="5"/>
  <c r="DQ26" i="5" s="1"/>
  <c r="IE77" i="5"/>
  <c r="FH77" i="5"/>
  <c r="JB137" i="5"/>
  <c r="GE137" i="5"/>
  <c r="P42" i="5"/>
  <c r="CL42" i="5" s="1"/>
  <c r="AU46" i="5"/>
  <c r="DQ46" i="5" s="1"/>
  <c r="GN137" i="5"/>
  <c r="JK137" i="5"/>
  <c r="FH80" i="5"/>
  <c r="IE80" i="5"/>
  <c r="AJ42" i="5"/>
  <c r="DF42" i="5" s="1"/>
  <c r="W23" i="5"/>
  <c r="CS23" i="5" s="1"/>
  <c r="AU16" i="5"/>
  <c r="DQ16" i="5" s="1"/>
  <c r="JC29" i="5"/>
  <c r="GF29" i="5"/>
  <c r="IK136" i="5"/>
  <c r="FN136" i="5"/>
  <c r="AH42" i="5"/>
  <c r="DD42" i="5" s="1"/>
  <c r="AQ28" i="5"/>
  <c r="DM28" i="5" s="1"/>
  <c r="AD18" i="5"/>
  <c r="CZ18" i="5" s="1"/>
  <c r="FK78" i="5"/>
  <c r="IH78" i="5"/>
  <c r="AV15" i="5"/>
  <c r="DR15" i="5" s="1"/>
  <c r="AJ26" i="5"/>
  <c r="DF26" i="5" s="1"/>
  <c r="IG136" i="5"/>
  <c r="FJ136" i="5"/>
  <c r="AB26" i="5"/>
  <c r="CX26" i="5" s="1"/>
  <c r="AY136" i="5"/>
  <c r="DU136" i="5" s="1"/>
  <c r="AQ26" i="5"/>
  <c r="DM26" i="5" s="1"/>
  <c r="IE135" i="5"/>
  <c r="FH135" i="5"/>
  <c r="IX108" i="5"/>
  <c r="GA108" i="5"/>
  <c r="AX41" i="5"/>
  <c r="DT41" i="5" s="1"/>
  <c r="IW136" i="5"/>
  <c r="FZ136" i="5"/>
  <c r="JC25" i="5"/>
  <c r="GF25" i="5"/>
  <c r="X42" i="5"/>
  <c r="CT42" i="5" s="1"/>
  <c r="X31" i="5"/>
  <c r="CT31" i="5" s="1"/>
  <c r="X34" i="5"/>
  <c r="CT34" i="5" s="1"/>
  <c r="IL108" i="5"/>
  <c r="FO108" i="5"/>
  <c r="IZ27" i="5"/>
  <c r="GC27" i="5"/>
  <c r="GC25" i="5"/>
  <c r="IZ25" i="5"/>
  <c r="AK154" i="5"/>
  <c r="AF281" i="4" s="1"/>
  <c r="AK153" i="5"/>
  <c r="AF252" i="4" s="1"/>
  <c r="AV43" i="5"/>
  <c r="DR43" i="5" s="1"/>
  <c r="AD28" i="5"/>
  <c r="CZ28" i="5" s="1"/>
  <c r="AH19" i="5"/>
  <c r="DD19" i="5" s="1"/>
  <c r="P31" i="5"/>
  <c r="CL31" i="5" s="1"/>
  <c r="GM136" i="5"/>
  <c r="JJ136" i="5"/>
  <c r="AU40" i="5"/>
  <c r="DQ40" i="5" s="1"/>
  <c r="IY44" i="5"/>
  <c r="GB44" i="5"/>
  <c r="FH50" i="5"/>
  <c r="IE50" i="5"/>
  <c r="AJ16" i="5"/>
  <c r="DF16" i="5" s="1"/>
  <c r="AB18" i="5"/>
  <c r="CX18" i="5" s="1"/>
  <c r="X23" i="5"/>
  <c r="CT23" i="5" s="1"/>
  <c r="JC17" i="5"/>
  <c r="GF17" i="5"/>
  <c r="GC44" i="5"/>
  <c r="IZ44" i="5"/>
  <c r="AP26" i="5"/>
  <c r="DL26" i="5" s="1"/>
  <c r="AH17" i="5"/>
  <c r="DD17" i="5" s="1"/>
  <c r="IT30" i="5"/>
  <c r="FW30" i="5"/>
  <c r="AQ32" i="5"/>
  <c r="DM32" i="5" s="1"/>
  <c r="IZ32" i="5"/>
  <c r="GC32" i="5"/>
  <c r="W32" i="5"/>
  <c r="CS32" i="5" s="1"/>
  <c r="IN103" i="5"/>
  <c r="FQ103" i="5"/>
  <c r="IL135" i="5"/>
  <c r="FO135" i="5"/>
  <c r="AU15" i="5"/>
  <c r="DQ15" i="5" s="1"/>
  <c r="GB42" i="5"/>
  <c r="IY42" i="5"/>
  <c r="ID21" i="5"/>
  <c r="FG21" i="5"/>
  <c r="AU25" i="5"/>
  <c r="DQ25" i="5" s="1"/>
  <c r="IY41" i="5"/>
  <c r="GB41" i="5"/>
  <c r="AJ29" i="5"/>
  <c r="DF29" i="5" s="1"/>
  <c r="IG137" i="5"/>
  <c r="FJ137" i="5"/>
  <c r="AB44" i="5"/>
  <c r="CX44" i="5" s="1"/>
  <c r="JA135" i="5"/>
  <c r="GD135" i="5"/>
  <c r="AH43" i="5"/>
  <c r="DD43" i="5" s="1"/>
  <c r="AU45" i="5"/>
  <c r="DQ45" i="5" s="1"/>
  <c r="IK135" i="5"/>
  <c r="FN135" i="5"/>
  <c r="JB136" i="5"/>
  <c r="GE136" i="5"/>
  <c r="AM28" i="5"/>
  <c r="DI28" i="5" s="1"/>
  <c r="AB30" i="5"/>
  <c r="CX30" i="5" s="1"/>
  <c r="AQ23" i="5"/>
  <c r="DM23" i="5" s="1"/>
  <c r="W27" i="5"/>
  <c r="CS27" i="5" s="1"/>
  <c r="IP108" i="5"/>
  <c r="FS108" i="5"/>
  <c r="AX21" i="5"/>
  <c r="DT21" i="5" s="1"/>
  <c r="AD30" i="5"/>
  <c r="CZ30" i="5" s="1"/>
  <c r="FK103" i="5"/>
  <c r="IH103" i="5"/>
  <c r="FG137" i="5"/>
  <c r="ID137" i="5"/>
  <c r="FU135" i="5"/>
  <c r="F14" i="3"/>
  <c r="DG152" i="5"/>
  <c r="AK152" i="5"/>
  <c r="AF232" i="4" s="1"/>
  <c r="AP12" i="5"/>
  <c r="DL12" i="5" s="1"/>
  <c r="FO150" i="5"/>
  <c r="AJ12" i="5"/>
  <c r="E5" i="59"/>
  <c r="E5" i="54"/>
  <c r="E8" i="53"/>
  <c r="E8" i="52"/>
  <c r="F10" i="51"/>
  <c r="E7" i="50"/>
  <c r="E6" i="49"/>
  <c r="J347" i="4"/>
  <c r="J392" i="4"/>
  <c r="J265" i="4"/>
  <c r="AL155" i="5"/>
  <c r="AG312" i="4" s="1"/>
  <c r="J289" i="4"/>
  <c r="J391" i="4"/>
  <c r="J387" i="4"/>
  <c r="J266" i="4"/>
  <c r="J292" i="4"/>
  <c r="J393" i="4"/>
  <c r="J388" i="4"/>
  <c r="J293" i="4"/>
  <c r="J264" i="4"/>
  <c r="J348" i="4"/>
  <c r="J290" i="4"/>
  <c r="J389" i="4"/>
  <c r="J390" i="4"/>
  <c r="J263" i="4"/>
  <c r="J262" i="4"/>
  <c r="J349" i="4"/>
  <c r="J126" i="4"/>
  <c r="J294" i="4"/>
  <c r="J291" i="4"/>
  <c r="J341" i="4"/>
  <c r="D8" i="22"/>
  <c r="D6" i="24"/>
  <c r="D7" i="25"/>
  <c r="D6" i="27"/>
  <c r="D7" i="52"/>
  <c r="D6" i="50"/>
  <c r="D5" i="49"/>
  <c r="D6" i="21"/>
  <c r="D6" i="23"/>
  <c r="C14" i="46"/>
  <c r="C15" i="46" s="1"/>
  <c r="FH150" i="5"/>
  <c r="C61" i="53"/>
  <c r="C15" i="54"/>
  <c r="IU151" i="5"/>
  <c r="AB203" i="4" s="1"/>
  <c r="GC165" i="5"/>
  <c r="AB175" i="18" s="1"/>
  <c r="D4" i="54"/>
  <c r="E62" i="2"/>
  <c r="D14" i="41" s="1"/>
  <c r="C55" i="53"/>
  <c r="C58" i="53"/>
  <c r="C56" i="53"/>
  <c r="C9" i="54"/>
  <c r="C54" i="53"/>
  <c r="C59" i="53"/>
  <c r="C8" i="54"/>
  <c r="C53" i="53"/>
  <c r="C60" i="53"/>
  <c r="C57" i="53"/>
  <c r="E9" i="51"/>
  <c r="AO155" i="5"/>
  <c r="AJ312" i="4" s="1"/>
  <c r="B9" i="47"/>
  <c r="C38" i="51"/>
  <c r="D47" i="46"/>
  <c r="D42" i="51"/>
  <c r="C11" i="49"/>
  <c r="C12" i="49"/>
  <c r="C10" i="49"/>
  <c r="DG148" i="5"/>
  <c r="D32" i="46"/>
  <c r="D9" i="46"/>
  <c r="E6" i="46" s="1"/>
  <c r="D7" i="46"/>
  <c r="D8" i="46"/>
  <c r="D14" i="46" s="1"/>
  <c r="D15" i="46" s="1"/>
  <c r="E4" i="46"/>
  <c r="E33" i="46" s="1"/>
  <c r="GC151" i="5"/>
  <c r="AL154" i="5"/>
  <c r="AG281" i="4" s="1"/>
  <c r="AL139" i="5"/>
  <c r="J343" i="4"/>
  <c r="J339" i="4"/>
  <c r="J342" i="4"/>
  <c r="J337" i="4"/>
  <c r="J287" i="4"/>
  <c r="J340" i="4"/>
  <c r="E6" i="47"/>
  <c r="F5" i="46"/>
  <c r="J383" i="4"/>
  <c r="J385" i="4"/>
  <c r="J288" i="4"/>
  <c r="E49" i="46"/>
  <c r="E36" i="46"/>
  <c r="E31" i="46"/>
  <c r="E42" i="46"/>
  <c r="E18" i="46"/>
  <c r="E24" i="46" s="1"/>
  <c r="E57" i="46"/>
  <c r="E13" i="46"/>
  <c r="J384" i="4"/>
  <c r="J338" i="4"/>
  <c r="L12" i="4"/>
  <c r="J258" i="4"/>
  <c r="IW151" i="5"/>
  <c r="AD203" i="4" s="1"/>
  <c r="AL147" i="5"/>
  <c r="AG95" i="4" s="1"/>
  <c r="AL148" i="5"/>
  <c r="AG121" i="4" s="1"/>
  <c r="AO148" i="5"/>
  <c r="AJ121" i="4" s="1"/>
  <c r="DG153" i="5"/>
  <c r="JD151" i="5"/>
  <c r="AK203" i="4" s="1"/>
  <c r="IX151" i="5"/>
  <c r="AE203" i="4" s="1"/>
  <c r="IO151" i="5"/>
  <c r="V203" i="4" s="1"/>
  <c r="FO147" i="5"/>
  <c r="AB147" i="5"/>
  <c r="W95" i="4" s="1"/>
  <c r="CY147" i="5"/>
  <c r="CV147" i="5"/>
  <c r="S147" i="5"/>
  <c r="N95" i="4" s="1"/>
  <c r="AH147" i="5"/>
  <c r="AC95" i="4" s="1"/>
  <c r="AG147" i="5"/>
  <c r="AB95" i="4" s="1"/>
  <c r="AU12" i="5"/>
  <c r="AL153" i="5"/>
  <c r="AG252" i="4" s="1"/>
  <c r="AO153" i="5"/>
  <c r="AJ252" i="4" s="1"/>
  <c r="AV12" i="5"/>
  <c r="DR150" i="5"/>
  <c r="JF151" i="5"/>
  <c r="AM203" i="4" s="1"/>
  <c r="CR147" i="5"/>
  <c r="CJ151" i="5"/>
  <c r="DD147" i="5"/>
  <c r="P147" i="5"/>
  <c r="K95" i="4" s="1"/>
  <c r="DS147" i="5"/>
  <c r="CX150" i="5"/>
  <c r="CX147" i="5"/>
  <c r="DE147" i="5"/>
  <c r="CP147" i="5"/>
  <c r="DP147" i="5"/>
  <c r="DO147" i="5"/>
  <c r="FZ147" i="5"/>
  <c r="AF150" i="5"/>
  <c r="AA173" i="4" s="1"/>
  <c r="AF147" i="5"/>
  <c r="AA95" i="4" s="1"/>
  <c r="CW147" i="5"/>
  <c r="IO147" i="5"/>
  <c r="V96" i="4" s="1"/>
  <c r="AO147" i="5"/>
  <c r="AJ95" i="4" s="1"/>
  <c r="AQ151" i="5"/>
  <c r="AL202" i="4" s="1"/>
  <c r="AQ147" i="5"/>
  <c r="AL95" i="4" s="1"/>
  <c r="CU147" i="5"/>
  <c r="FH147" i="5"/>
  <c r="AD147" i="5"/>
  <c r="Y95" i="4" s="1"/>
  <c r="IL147" i="5"/>
  <c r="S96" i="4" s="1"/>
  <c r="DN147" i="5"/>
  <c r="O147" i="5"/>
  <c r="J95" i="4" s="1"/>
  <c r="IX147" i="5"/>
  <c r="AE96" i="4" s="1"/>
  <c r="IE147" i="5"/>
  <c r="L96" i="4" s="1"/>
  <c r="U147" i="5"/>
  <c r="P95" i="4" s="1"/>
  <c r="CN147" i="5"/>
  <c r="CS147" i="5"/>
  <c r="CZ147" i="5"/>
  <c r="DL147" i="5"/>
  <c r="GA147" i="5"/>
  <c r="JB151" i="5"/>
  <c r="AI203" i="4" s="1"/>
  <c r="IW147" i="5"/>
  <c r="AD96" i="4" s="1"/>
  <c r="IZ151" i="5"/>
  <c r="AG203" i="4" s="1"/>
  <c r="D2" i="3"/>
  <c r="D2" i="16" s="1"/>
  <c r="E70" i="2"/>
  <c r="E67" i="2"/>
  <c r="IE150" i="5"/>
  <c r="L174" i="4" s="1"/>
  <c r="P151" i="5"/>
  <c r="K202" i="4" s="1"/>
  <c r="AH151" i="5"/>
  <c r="AC202" i="4" s="1"/>
  <c r="AF151" i="5"/>
  <c r="AA202" i="4" s="1"/>
  <c r="AG151" i="5"/>
  <c r="AB202" i="4" s="1"/>
  <c r="IS147" i="5"/>
  <c r="Z96" i="4" s="1"/>
  <c r="CL147" i="5"/>
  <c r="P150" i="5"/>
  <c r="K173" i="4" s="1"/>
  <c r="DB147" i="5"/>
  <c r="N150" i="5"/>
  <c r="I173" i="4" s="1"/>
  <c r="DH155" i="5"/>
  <c r="AL152" i="5"/>
  <c r="AG232" i="4" s="1"/>
  <c r="AL150" i="5"/>
  <c r="AG173" i="4" s="1"/>
  <c r="AO154" i="5"/>
  <c r="AJ281" i="4" s="1"/>
  <c r="DN150" i="5"/>
  <c r="C49" i="3"/>
  <c r="C52" i="3" s="1"/>
  <c r="C55" i="3" s="1"/>
  <c r="C73" i="15" s="1"/>
  <c r="IS150" i="5"/>
  <c r="Z174" i="4" s="1"/>
  <c r="AO152" i="5"/>
  <c r="AJ232" i="4" s="1"/>
  <c r="J175" i="4"/>
  <c r="DK147" i="5"/>
  <c r="AO150" i="5"/>
  <c r="AJ173" i="4" s="1"/>
  <c r="U150" i="5"/>
  <c r="P173" i="4" s="1"/>
  <c r="CK147" i="5"/>
  <c r="O150" i="5"/>
  <c r="J173" i="4" s="1"/>
  <c r="J176" i="4"/>
  <c r="IL150" i="5"/>
  <c r="S174" i="4" s="1"/>
  <c r="J177" i="4"/>
  <c r="S151" i="5"/>
  <c r="N202" i="4" s="1"/>
  <c r="GA150" i="5"/>
  <c r="U151" i="5"/>
  <c r="P202" i="4" s="1"/>
  <c r="DC151" i="5"/>
  <c r="IX150" i="5"/>
  <c r="AE174" i="4" s="1"/>
  <c r="GH150" i="5"/>
  <c r="DC147" i="5"/>
  <c r="AG150" i="5"/>
  <c r="AB173" i="4" s="1"/>
  <c r="CO147" i="5"/>
  <c r="S150" i="5"/>
  <c r="N173" i="4" s="1"/>
  <c r="IS151" i="5"/>
  <c r="Z203" i="4" s="1"/>
  <c r="DA151" i="5"/>
  <c r="FV151" i="5"/>
  <c r="IW150" i="5"/>
  <c r="AD174" i="4" s="1"/>
  <c r="IT151" i="5"/>
  <c r="AA203" i="4" s="1"/>
  <c r="DB151" i="5"/>
  <c r="O151" i="5"/>
  <c r="J202" i="4" s="1"/>
  <c r="N151" i="5"/>
  <c r="I202" i="4" s="1"/>
  <c r="K171" i="4"/>
  <c r="AO151" i="5"/>
  <c r="AJ202" i="4" s="1"/>
  <c r="C30" i="16"/>
  <c r="C31" i="16"/>
  <c r="C178" i="15" s="1"/>
  <c r="B48" i="15"/>
  <c r="B41" i="3"/>
  <c r="D15" i="16"/>
  <c r="D16" i="16" s="1"/>
  <c r="E15" i="3"/>
  <c r="E16" i="3" s="1"/>
  <c r="C67" i="34"/>
  <c r="C60" i="34"/>
  <c r="C55" i="34"/>
  <c r="C65" i="34"/>
  <c r="C28" i="3"/>
  <c r="B41" i="16"/>
  <c r="C28" i="16"/>
  <c r="B43" i="32"/>
  <c r="B52" i="32" s="1"/>
  <c r="B57" i="32" s="1"/>
  <c r="D17" i="32"/>
  <c r="D18" i="32" s="1"/>
  <c r="D20" i="32" s="1"/>
  <c r="C19" i="32"/>
  <c r="C12" i="32" s="1"/>
  <c r="C122" i="15" s="1"/>
  <c r="C32" i="16"/>
  <c r="F37" i="16"/>
  <c r="F29" i="16"/>
  <c r="G23" i="16"/>
  <c r="C136" i="15"/>
  <c r="C152" i="15"/>
  <c r="C144" i="15"/>
  <c r="D103" i="2" s="1"/>
  <c r="E7" i="41"/>
  <c r="E26" i="41" s="1"/>
  <c r="E33" i="41" s="1"/>
  <c r="E40" i="41" s="1"/>
  <c r="E47" i="41" s="1"/>
  <c r="AD146" i="5"/>
  <c r="Y68" i="4" s="1"/>
  <c r="C65" i="15"/>
  <c r="BN29" i="43"/>
  <c r="CB6" i="2"/>
  <c r="BW12" i="64" s="1"/>
  <c r="DH12" i="5"/>
  <c r="DH154" i="5" s="1"/>
  <c r="AL146" i="5"/>
  <c r="AG68" i="4" s="1"/>
  <c r="J151" i="4"/>
  <c r="K145" i="4"/>
  <c r="J149" i="4"/>
  <c r="J150" i="4"/>
  <c r="L37" i="4"/>
  <c r="L36" i="4"/>
  <c r="L35" i="4"/>
  <c r="L34" i="4"/>
  <c r="L33" i="4"/>
  <c r="L32" i="4"/>
  <c r="L19" i="4"/>
  <c r="L31" i="4"/>
  <c r="L30" i="4"/>
  <c r="L29" i="4"/>
  <c r="L28" i="4"/>
  <c r="L21" i="4"/>
  <c r="L20" i="4"/>
  <c r="L14" i="4"/>
  <c r="L18" i="4"/>
  <c r="L17" i="4"/>
  <c r="FZ158" i="5"/>
  <c r="Y16" i="18" s="1"/>
  <c r="S146" i="5"/>
  <c r="U146" i="5"/>
  <c r="P146" i="5"/>
  <c r="N146" i="5"/>
  <c r="AX12" i="5"/>
  <c r="DT12" i="5" s="1"/>
  <c r="DK12" i="5"/>
  <c r="AO146" i="5"/>
  <c r="AJ68" i="4" s="1"/>
  <c r="AO139" i="5"/>
  <c r="I40" i="32"/>
  <c r="J6" i="32"/>
  <c r="I48" i="32"/>
  <c r="BN33" i="32"/>
  <c r="BN19" i="16"/>
  <c r="BL3" i="34"/>
  <c r="O23" i="37"/>
  <c r="P20" i="37" s="1"/>
  <c r="O26" i="37"/>
  <c r="C223" i="15"/>
  <c r="C203" i="15"/>
  <c r="C213" i="15"/>
  <c r="C201" i="15"/>
  <c r="C200" i="15"/>
  <c r="C15" i="2"/>
  <c r="C36" i="34"/>
  <c r="FU158" i="5"/>
  <c r="T16" i="18" s="1"/>
  <c r="B90" i="15"/>
  <c r="C17" i="2" s="1"/>
  <c r="B11" i="62" s="1"/>
  <c r="D73" i="18"/>
  <c r="G29" i="3"/>
  <c r="G37" i="3"/>
  <c r="F13" i="3"/>
  <c r="DG139" i="5"/>
  <c r="C8" i="16"/>
  <c r="D6" i="16" s="1"/>
  <c r="D9" i="16" s="1"/>
  <c r="J5" i="4"/>
  <c r="J102" i="4" s="1"/>
  <c r="FF176" i="5"/>
  <c r="E388" i="18" s="1"/>
  <c r="M8" i="4"/>
  <c r="L108" i="4"/>
  <c r="L109" i="4"/>
  <c r="L6" i="4"/>
  <c r="L104" i="4"/>
  <c r="L106" i="4"/>
  <c r="J286" i="4"/>
  <c r="J345" i="4"/>
  <c r="G6" i="2"/>
  <c r="G3" i="58" s="1"/>
  <c r="F2" i="2"/>
  <c r="G3" i="18"/>
  <c r="F2" i="67" s="1"/>
  <c r="L66" i="4" s="1"/>
  <c r="F5" i="2"/>
  <c r="E8" i="30"/>
  <c r="E7" i="23"/>
  <c r="E9" i="22"/>
  <c r="E7" i="21"/>
  <c r="E10" i="26"/>
  <c r="E9" i="28"/>
  <c r="E25" i="21"/>
  <c r="E8" i="25"/>
  <c r="E7" i="27"/>
  <c r="E76" i="11"/>
  <c r="E76" i="14"/>
  <c r="E7" i="24"/>
  <c r="F4" i="2"/>
  <c r="J324" i="4"/>
  <c r="J331" i="4"/>
  <c r="J382" i="4"/>
  <c r="JM7" i="5"/>
  <c r="DU7" i="5"/>
  <c r="GP7" i="5"/>
  <c r="K7" i="4"/>
  <c r="K5" i="4" s="1"/>
  <c r="K353" i="4"/>
  <c r="K117" i="4"/>
  <c r="K200" i="4"/>
  <c r="K228" i="4"/>
  <c r="K247" i="4"/>
  <c r="K277" i="4"/>
  <c r="K380" i="4"/>
  <c r="K60" i="4"/>
  <c r="K308" i="4"/>
  <c r="K91" i="4"/>
  <c r="J336" i="4"/>
  <c r="J323" i="4"/>
  <c r="J329" i="4"/>
  <c r="J326" i="4"/>
  <c r="BB11" i="5"/>
  <c r="BA5" i="5"/>
  <c r="GR11" i="5"/>
  <c r="DW11" i="5"/>
  <c r="JO11" i="5"/>
  <c r="GE147" i="5"/>
  <c r="J327" i="4"/>
  <c r="J332" i="4"/>
  <c r="J346" i="4"/>
  <c r="AZ6" i="5"/>
  <c r="AZ4" i="5" s="1"/>
  <c r="AZ7" i="5"/>
  <c r="J110" i="4"/>
  <c r="J330" i="4"/>
  <c r="J321" i="4"/>
  <c r="J320" i="4"/>
  <c r="C9" i="15"/>
  <c r="C83" i="15"/>
  <c r="C70" i="15"/>
  <c r="C158" i="15"/>
  <c r="C109" i="15"/>
  <c r="C119" i="15"/>
  <c r="C157" i="15"/>
  <c r="C21" i="15"/>
  <c r="C110" i="15"/>
  <c r="C95" i="15"/>
  <c r="C170" i="15"/>
  <c r="C112" i="15"/>
  <c r="C86" i="15"/>
  <c r="C84" i="15"/>
  <c r="C160" i="15"/>
  <c r="C180" i="15"/>
  <c r="C11" i="15"/>
  <c r="C8" i="15"/>
  <c r="C87" i="15"/>
  <c r="GH174" i="5"/>
  <c r="AG348" i="18" s="1"/>
  <c r="J335" i="4"/>
  <c r="J344" i="4"/>
  <c r="J205" i="4"/>
  <c r="IH151" i="5"/>
  <c r="O203" i="4" s="1"/>
  <c r="J325" i="4"/>
  <c r="J322" i="4"/>
  <c r="J328" i="4"/>
  <c r="CK146" i="5"/>
  <c r="DJ150" i="5"/>
  <c r="GE150" i="5"/>
  <c r="JB150" i="5"/>
  <c r="AI174" i="4" s="1"/>
  <c r="AY4" i="5"/>
  <c r="AY114" i="5" s="1"/>
  <c r="J333" i="4"/>
  <c r="J107" i="4"/>
  <c r="F2" i="18"/>
  <c r="D2" i="32"/>
  <c r="D2" i="15"/>
  <c r="D269" i="15" s="1"/>
  <c r="D2" i="34"/>
  <c r="F3" i="3"/>
  <c r="E3" i="15"/>
  <c r="FX174" i="5"/>
  <c r="W348" i="18" s="1"/>
  <c r="DO151" i="5"/>
  <c r="JG151" i="5"/>
  <c r="AN203" i="4" s="1"/>
  <c r="FL174" i="5"/>
  <c r="K348" i="18" s="1"/>
  <c r="CZ150" i="5"/>
  <c r="GE176" i="5"/>
  <c r="AD388" i="18" s="1"/>
  <c r="DG154" i="5"/>
  <c r="GC174" i="5"/>
  <c r="AB348" i="18" s="1"/>
  <c r="FW158" i="5"/>
  <c r="V16" i="18" s="1"/>
  <c r="DB150" i="5"/>
  <c r="FH174" i="5"/>
  <c r="G348" i="18" s="1"/>
  <c r="FJ174" i="5"/>
  <c r="I348" i="18" s="1"/>
  <c r="IY146" i="5"/>
  <c r="AF69" i="4" s="1"/>
  <c r="DG146" i="5"/>
  <c r="GB150" i="5"/>
  <c r="GE174" i="5"/>
  <c r="AD348" i="18" s="1"/>
  <c r="IR151" i="5"/>
  <c r="Y203" i="4" s="1"/>
  <c r="CZ151" i="5"/>
  <c r="DO150" i="5"/>
  <c r="GF174" i="5"/>
  <c r="AE348" i="18" s="1"/>
  <c r="FF165" i="5"/>
  <c r="E175" i="18" s="1"/>
  <c r="DD150" i="5"/>
  <c r="FH158" i="5"/>
  <c r="G16" i="18" s="1"/>
  <c r="CN151" i="5"/>
  <c r="FK147" i="5"/>
  <c r="FR165" i="5"/>
  <c r="Q175" i="18" s="1"/>
  <c r="FR151" i="5"/>
  <c r="DQ151" i="5"/>
  <c r="CV151" i="5"/>
  <c r="GI158" i="5"/>
  <c r="AH16" i="18" s="1"/>
  <c r="GA174" i="5"/>
  <c r="Z348" i="18" s="1"/>
  <c r="DR151" i="5"/>
  <c r="CY150" i="5"/>
  <c r="CU151" i="5"/>
  <c r="DQ150" i="5"/>
  <c r="DS150" i="5"/>
  <c r="FE174" i="5"/>
  <c r="D348" i="18" s="1"/>
  <c r="GD158" i="5"/>
  <c r="AC16" i="18" s="1"/>
  <c r="IP147" i="5"/>
  <c r="W96" i="4" s="1"/>
  <c r="IM147" i="5"/>
  <c r="T96" i="4" s="1"/>
  <c r="CP150" i="5"/>
  <c r="DI151" i="5"/>
  <c r="FI176" i="5"/>
  <c r="H388" i="18" s="1"/>
  <c r="GE165" i="5"/>
  <c r="AD175" i="18" s="1"/>
  <c r="GE151" i="5"/>
  <c r="FO174" i="5"/>
  <c r="N348" i="18" s="1"/>
  <c r="FF174" i="5"/>
  <c r="E348" i="18" s="1"/>
  <c r="GA165" i="5"/>
  <c r="Z175" i="18" s="1"/>
  <c r="GA151" i="5"/>
  <c r="GH165" i="5"/>
  <c r="AG175" i="18" s="1"/>
  <c r="CU150" i="5"/>
  <c r="FE165" i="5"/>
  <c r="D175" i="18" s="1"/>
  <c r="FE151" i="5"/>
  <c r="FO158" i="5"/>
  <c r="N16" i="18" s="1"/>
  <c r="FE176" i="5"/>
  <c r="D388" i="18" s="1"/>
  <c r="FY165" i="5"/>
  <c r="X175" i="18" s="1"/>
  <c r="CV146" i="5"/>
  <c r="FZ165" i="5"/>
  <c r="Y175" i="18" s="1"/>
  <c r="FZ151" i="5"/>
  <c r="FZ174" i="5"/>
  <c r="Y348" i="18" s="1"/>
  <c r="CV150" i="5"/>
  <c r="GK165" i="5"/>
  <c r="AJ175" i="18" s="1"/>
  <c r="GK151" i="5"/>
  <c r="FG165" i="5"/>
  <c r="F175" i="18" s="1"/>
  <c r="GG158" i="5"/>
  <c r="AF16" i="18" s="1"/>
  <c r="FK158" i="5"/>
  <c r="J16" i="18" s="1"/>
  <c r="CY146" i="5"/>
  <c r="CR150" i="5"/>
  <c r="GI174" i="5"/>
  <c r="AH348" i="18" s="1"/>
  <c r="CW150" i="5"/>
  <c r="FP176" i="5"/>
  <c r="O388" i="18" s="1"/>
  <c r="GG174" i="5"/>
  <c r="AF348" i="18" s="1"/>
  <c r="GI165" i="5"/>
  <c r="AH175" i="18" s="1"/>
  <c r="GI151" i="5"/>
  <c r="CU146" i="5"/>
  <c r="CS151" i="5"/>
  <c r="GM158" i="5"/>
  <c r="AL16" i="18" s="1"/>
  <c r="FR158" i="5"/>
  <c r="Q16" i="18" s="1"/>
  <c r="FS165" i="5"/>
  <c r="R175" i="18" s="1"/>
  <c r="FS151" i="5"/>
  <c r="FN158" i="5"/>
  <c r="M16" i="18" s="1"/>
  <c r="CN146" i="5"/>
  <c r="CY151" i="5"/>
  <c r="GA176" i="5"/>
  <c r="Z388" i="18" s="1"/>
  <c r="CS150" i="5"/>
  <c r="FS158" i="5"/>
  <c r="R16" i="18" s="1"/>
  <c r="GA158" i="5"/>
  <c r="Z16" i="18" s="1"/>
  <c r="FJ165" i="5"/>
  <c r="I175" i="18" s="1"/>
  <c r="DS151" i="5"/>
  <c r="FN176" i="5"/>
  <c r="M388" i="18" s="1"/>
  <c r="IP151" i="5"/>
  <c r="W203" i="4" s="1"/>
  <c r="GG165" i="5"/>
  <c r="AF175" i="18" s="1"/>
  <c r="GG151" i="5"/>
  <c r="FG176" i="5"/>
  <c r="F388" i="18" s="1"/>
  <c r="FM165" i="5"/>
  <c r="L175" i="18" s="1"/>
  <c r="DI150" i="5"/>
  <c r="CR146" i="5"/>
  <c r="IJ151" i="5"/>
  <c r="Q203" i="4" s="1"/>
  <c r="FL165" i="5"/>
  <c r="K175" i="18" s="1"/>
  <c r="CN150" i="5"/>
  <c r="FI150" i="5"/>
  <c r="FR174" i="5"/>
  <c r="Q348" i="18" s="1"/>
  <c r="FK165" i="5"/>
  <c r="J175" i="18" s="1"/>
  <c r="FK151" i="5"/>
  <c r="E19" i="34"/>
  <c r="E20" i="34" s="1"/>
  <c r="G13" i="34"/>
  <c r="I12" i="34"/>
  <c r="J11" i="34"/>
  <c r="E14" i="34"/>
  <c r="GL61" i="5" l="1"/>
  <c r="FL19" i="5"/>
  <c r="FP71" i="5"/>
  <c r="GA20" i="5"/>
  <c r="FH47" i="5"/>
  <c r="GN95" i="5"/>
  <c r="DS155" i="5"/>
  <c r="GK65" i="5"/>
  <c r="GG66" i="5"/>
  <c r="GI64" i="5"/>
  <c r="IM55" i="5"/>
  <c r="IL47" i="5"/>
  <c r="FX51" i="5"/>
  <c r="IS24" i="5"/>
  <c r="FV57" i="5"/>
  <c r="FP18" i="5"/>
  <c r="FZ63" i="5"/>
  <c r="IW71" i="5"/>
  <c r="GA52" i="5"/>
  <c r="FY54" i="5"/>
  <c r="IC49" i="5"/>
  <c r="JA60" i="5"/>
  <c r="JK69" i="5"/>
  <c r="JI108" i="5"/>
  <c r="IQ51" i="5"/>
  <c r="FZ35" i="5"/>
  <c r="GI79" i="5"/>
  <c r="JE74" i="5"/>
  <c r="IT27" i="5"/>
  <c r="GA103" i="5"/>
  <c r="IT41" i="5"/>
  <c r="IW78" i="5"/>
  <c r="FK54" i="5"/>
  <c r="FV59" i="5"/>
  <c r="FY61" i="5"/>
  <c r="JI36" i="5"/>
  <c r="FZ70" i="5"/>
  <c r="IR73" i="5"/>
  <c r="GN109" i="5"/>
  <c r="FW13" i="5"/>
  <c r="FH51" i="5"/>
  <c r="FN51" i="5"/>
  <c r="JE52" i="5"/>
  <c r="IX54" i="5"/>
  <c r="JL59" i="5"/>
  <c r="FW39" i="5"/>
  <c r="GO61" i="5"/>
  <c r="JF61" i="5"/>
  <c r="AY65" i="5"/>
  <c r="DU65" i="5" s="1"/>
  <c r="GP65" i="5" s="1"/>
  <c r="GL66" i="5"/>
  <c r="FZ66" i="5"/>
  <c r="IE74" i="5"/>
  <c r="JD127" i="5"/>
  <c r="GN97" i="5"/>
  <c r="GN100" i="5"/>
  <c r="DE146" i="5"/>
  <c r="FP15" i="5"/>
  <c r="FI24" i="5"/>
  <c r="FL21" i="5"/>
  <c r="FH43" i="5"/>
  <c r="IS19" i="5"/>
  <c r="IM56" i="5"/>
  <c r="IV21" i="5"/>
  <c r="FJ46" i="5"/>
  <c r="IT71" i="5"/>
  <c r="GN71" i="5"/>
  <c r="FY20" i="5"/>
  <c r="GK104" i="5"/>
  <c r="FV36" i="5"/>
  <c r="GM70" i="5"/>
  <c r="JJ128" i="5"/>
  <c r="GD128" i="5"/>
  <c r="IS23" i="5"/>
  <c r="GO109" i="5"/>
  <c r="GN112" i="5"/>
  <c r="JJ130" i="5"/>
  <c r="FN50" i="5"/>
  <c r="JK46" i="5"/>
  <c r="JB106" i="5"/>
  <c r="FQ22" i="5"/>
  <c r="FJ54" i="5"/>
  <c r="D237" i="15"/>
  <c r="D235" i="15"/>
  <c r="D225" i="15"/>
  <c r="D227" i="15"/>
  <c r="D215" i="15"/>
  <c r="D217" i="15"/>
  <c r="D192" i="15"/>
  <c r="D207" i="15"/>
  <c r="D205" i="15"/>
  <c r="C14" i="51"/>
  <c r="D182" i="15"/>
  <c r="D184" i="15"/>
  <c r="D172" i="15"/>
  <c r="D174" i="15"/>
  <c r="B23" i="53"/>
  <c r="D162" i="15"/>
  <c r="D164" i="15"/>
  <c r="D124" i="15"/>
  <c r="D126" i="15"/>
  <c r="D16" i="2"/>
  <c r="C10" i="62" s="1"/>
  <c r="D100" i="15"/>
  <c r="D114" i="15"/>
  <c r="D116" i="15"/>
  <c r="D80" i="15"/>
  <c r="D88" i="15"/>
  <c r="D43" i="15"/>
  <c r="D53" i="15"/>
  <c r="D55" i="15"/>
  <c r="D23" i="15"/>
  <c r="D25" i="15"/>
  <c r="D13" i="15"/>
  <c r="D15" i="15"/>
  <c r="D222" i="15"/>
  <c r="D212" i="15"/>
  <c r="D159" i="15"/>
  <c r="D232" i="15"/>
  <c r="D20" i="15"/>
  <c r="D202" i="15"/>
  <c r="D121" i="15"/>
  <c r="D10" i="15"/>
  <c r="D179" i="15"/>
  <c r="D169" i="15"/>
  <c r="D266" i="15"/>
  <c r="D147" i="15"/>
  <c r="D85" i="15"/>
  <c r="D111" i="15"/>
  <c r="D189" i="15"/>
  <c r="D97" i="15"/>
  <c r="D50" i="15"/>
  <c r="AZ43" i="73"/>
  <c r="BA25" i="73" s="1"/>
  <c r="AZ41" i="73"/>
  <c r="BA28" i="73"/>
  <c r="BA32" i="73"/>
  <c r="BA8" i="73"/>
  <c r="BA9" i="73" s="1"/>
  <c r="BB6" i="73" s="1"/>
  <c r="BA16" i="73"/>
  <c r="BF86" i="72"/>
  <c r="BF91" i="72" s="1"/>
  <c r="BG38" i="72"/>
  <c r="BG68" i="72" s="1"/>
  <c r="BG76" i="72" s="1"/>
  <c r="BF89" i="72"/>
  <c r="BF87" i="72"/>
  <c r="BF83" i="72"/>
  <c r="BF77" i="72"/>
  <c r="BI43" i="72"/>
  <c r="BS81" i="72"/>
  <c r="BG29" i="72"/>
  <c r="BG31" i="72" s="1"/>
  <c r="BH28" i="72" s="1"/>
  <c r="BG39" i="72"/>
  <c r="BH35" i="72" s="1"/>
  <c r="BS19" i="72"/>
  <c r="BS20" i="72" s="1"/>
  <c r="F2" i="58"/>
  <c r="F1" i="71"/>
  <c r="I24" i="3"/>
  <c r="I6" i="57"/>
  <c r="J6" i="57"/>
  <c r="H6" i="57"/>
  <c r="JK123" i="5"/>
  <c r="GN123" i="5"/>
  <c r="DJ65" i="5"/>
  <c r="GE65" i="5" s="1"/>
  <c r="GE146" i="5" s="1"/>
  <c r="AN146" i="5"/>
  <c r="AI68" i="4" s="1"/>
  <c r="GE78" i="5"/>
  <c r="JB78" i="5"/>
  <c r="GJ71" i="5"/>
  <c r="JG71" i="5"/>
  <c r="JG33" i="5"/>
  <c r="GJ33" i="5"/>
  <c r="JD108" i="5"/>
  <c r="GG108" i="5"/>
  <c r="IK21" i="5"/>
  <c r="FN21" i="5"/>
  <c r="GI72" i="5"/>
  <c r="JF72" i="5"/>
  <c r="IO20" i="5"/>
  <c r="FR20" i="5"/>
  <c r="IJ74" i="5"/>
  <c r="FM74" i="5"/>
  <c r="IM19" i="5"/>
  <c r="FP19" i="5"/>
  <c r="II47" i="5"/>
  <c r="FL47" i="5"/>
  <c r="JD21" i="5"/>
  <c r="GG21" i="5"/>
  <c r="JH130" i="5"/>
  <c r="GK130" i="5"/>
  <c r="IJ54" i="5"/>
  <c r="FM54" i="5"/>
  <c r="JH66" i="5"/>
  <c r="GK66" i="5"/>
  <c r="JG62" i="5"/>
  <c r="IS37" i="5"/>
  <c r="JJ108" i="5"/>
  <c r="GM108" i="5"/>
  <c r="FP13" i="5"/>
  <c r="IM13" i="5"/>
  <c r="GN114" i="5"/>
  <c r="JK114" i="5"/>
  <c r="GN18" i="5"/>
  <c r="JK18" i="5"/>
  <c r="GL121" i="5"/>
  <c r="JI121" i="5"/>
  <c r="JA66" i="5"/>
  <c r="JA146" i="5" s="1"/>
  <c r="AH69" i="4" s="1"/>
  <c r="GD66" i="5"/>
  <c r="GD146" i="5" s="1"/>
  <c r="JG36" i="5"/>
  <c r="GJ36" i="5"/>
  <c r="JG38" i="5"/>
  <c r="GJ38" i="5"/>
  <c r="JH127" i="5"/>
  <c r="GK127" i="5"/>
  <c r="JG35" i="5"/>
  <c r="FY72" i="5"/>
  <c r="FV42" i="5"/>
  <c r="IS42" i="5"/>
  <c r="JB61" i="5"/>
  <c r="JE75" i="5"/>
  <c r="FV52" i="5"/>
  <c r="GO72" i="5"/>
  <c r="JD80" i="5"/>
  <c r="GG80" i="5"/>
  <c r="IJ50" i="5"/>
  <c r="FM50" i="5"/>
  <c r="JB70" i="5"/>
  <c r="GE70" i="5"/>
  <c r="GN45" i="5"/>
  <c r="JK45" i="5"/>
  <c r="IX75" i="5"/>
  <c r="GA75" i="5"/>
  <c r="FV34" i="5"/>
  <c r="IS34" i="5"/>
  <c r="JA127" i="5"/>
  <c r="GD127" i="5"/>
  <c r="JF52" i="5"/>
  <c r="GI52" i="5"/>
  <c r="IR21" i="5"/>
  <c r="FU21" i="5"/>
  <c r="IQ50" i="5"/>
  <c r="JK42" i="5"/>
  <c r="IH74" i="5"/>
  <c r="JG108" i="5"/>
  <c r="GJ108" i="5"/>
  <c r="IM21" i="5"/>
  <c r="FP21" i="5"/>
  <c r="IS58" i="5"/>
  <c r="FV21" i="5"/>
  <c r="FQ60" i="5"/>
  <c r="IU65" i="5"/>
  <c r="GI20" i="5"/>
  <c r="GD81" i="5"/>
  <c r="IT37" i="5"/>
  <c r="JL60" i="5"/>
  <c r="GD129" i="5"/>
  <c r="GN129" i="5"/>
  <c r="JB46" i="5"/>
  <c r="JE21" i="5"/>
  <c r="IQ52" i="5"/>
  <c r="FJ52" i="5"/>
  <c r="IW12" i="5"/>
  <c r="FW45" i="5"/>
  <c r="FP45" i="5"/>
  <c r="FL49" i="5"/>
  <c r="GK121" i="5"/>
  <c r="FY101" i="5"/>
  <c r="GJ79" i="5"/>
  <c r="JJ82" i="5"/>
  <c r="II18" i="5"/>
  <c r="JK120" i="5"/>
  <c r="JF84" i="5"/>
  <c r="IV78" i="5"/>
  <c r="GK21" i="5"/>
  <c r="GK97" i="5"/>
  <c r="DI146" i="5"/>
  <c r="GM81" i="5"/>
  <c r="FQ54" i="5"/>
  <c r="GM61" i="5"/>
  <c r="FY69" i="5"/>
  <c r="FE67" i="5"/>
  <c r="JK115" i="5"/>
  <c r="DP146" i="5"/>
  <c r="GN25" i="5"/>
  <c r="JD50" i="5"/>
  <c r="FV35" i="5"/>
  <c r="IK126" i="5"/>
  <c r="IU77" i="5"/>
  <c r="GJ77" i="5"/>
  <c r="GJ103" i="5"/>
  <c r="JK32" i="5"/>
  <c r="FZ65" i="5"/>
  <c r="GO36" i="5"/>
  <c r="GO66" i="5"/>
  <c r="IQ74" i="5"/>
  <c r="FR74" i="5"/>
  <c r="IR51" i="5"/>
  <c r="FU22" i="5"/>
  <c r="FI54" i="5"/>
  <c r="GN39" i="5"/>
  <c r="IV60" i="5"/>
  <c r="JG65" i="5"/>
  <c r="JG146" i="5" s="1"/>
  <c r="AN69" i="4" s="1"/>
  <c r="GA69" i="5"/>
  <c r="GA21" i="5"/>
  <c r="IS32" i="5"/>
  <c r="FS46" i="5"/>
  <c r="IQ21" i="5"/>
  <c r="FV18" i="5"/>
  <c r="FV162" i="5" s="1"/>
  <c r="U110" i="18" s="1"/>
  <c r="IT19" i="5"/>
  <c r="IX50" i="5"/>
  <c r="JI79" i="5"/>
  <c r="JK24" i="5"/>
  <c r="GN15" i="5"/>
  <c r="GI41" i="5"/>
  <c r="GD103" i="5"/>
  <c r="IG51" i="5"/>
  <c r="FP52" i="5"/>
  <c r="FR21" i="5"/>
  <c r="GN104" i="5"/>
  <c r="FP34" i="5"/>
  <c r="IW37" i="5"/>
  <c r="GJ59" i="5"/>
  <c r="FW58" i="5"/>
  <c r="GJ56" i="5"/>
  <c r="IM59" i="5"/>
  <c r="FW36" i="5"/>
  <c r="GK36" i="5"/>
  <c r="FY70" i="5"/>
  <c r="FZ110" i="5"/>
  <c r="FU109" i="5"/>
  <c r="GL128" i="5"/>
  <c r="GE128" i="5"/>
  <c r="GJ21" i="5"/>
  <c r="GJ104" i="5"/>
  <c r="FR52" i="5"/>
  <c r="JK58" i="5"/>
  <c r="FZ58" i="5"/>
  <c r="JK108" i="5"/>
  <c r="FV74" i="5"/>
  <c r="IP52" i="5"/>
  <c r="JK93" i="5"/>
  <c r="IC50" i="5"/>
  <c r="IC53" i="5"/>
  <c r="FV38" i="5"/>
  <c r="FV39" i="5"/>
  <c r="JG48" i="5"/>
  <c r="FW61" i="5"/>
  <c r="JA61" i="5"/>
  <c r="GN60" i="5"/>
  <c r="JK61" i="5"/>
  <c r="GJ64" i="5"/>
  <c r="GI62" i="5"/>
  <c r="FY36" i="5"/>
  <c r="IU70" i="5"/>
  <c r="FO74" i="5"/>
  <c r="GL72" i="5"/>
  <c r="GO75" i="5"/>
  <c r="JF70" i="5"/>
  <c r="GJ130" i="5"/>
  <c r="IW124" i="5"/>
  <c r="GN94" i="5"/>
  <c r="GJ32" i="5"/>
  <c r="CU155" i="5"/>
  <c r="FV50" i="5"/>
  <c r="AG146" i="5"/>
  <c r="AB68" i="4" s="1"/>
  <c r="FP46" i="5"/>
  <c r="FX66" i="5"/>
  <c r="GH20" i="5"/>
  <c r="JG55" i="5"/>
  <c r="FI46" i="5"/>
  <c r="IW65" i="5"/>
  <c r="IW146" i="5" s="1"/>
  <c r="AD69" i="4" s="1"/>
  <c r="JK16" i="5"/>
  <c r="GJ78" i="5"/>
  <c r="GN48" i="5"/>
  <c r="FI19" i="5"/>
  <c r="IC29" i="5"/>
  <c r="JI81" i="5"/>
  <c r="IG50" i="5"/>
  <c r="FH41" i="5"/>
  <c r="IG82" i="5"/>
  <c r="FN47" i="5"/>
  <c r="GI29" i="5"/>
  <c r="FG48" i="5"/>
  <c r="JB51" i="5"/>
  <c r="IS22" i="5"/>
  <c r="IS148" i="5" s="1"/>
  <c r="Z122" i="4" s="1"/>
  <c r="FV20" i="5"/>
  <c r="IX61" i="5"/>
  <c r="AT146" i="5"/>
  <c r="AO68" i="4" s="1"/>
  <c r="AY75" i="5"/>
  <c r="DU75" i="5" s="1"/>
  <c r="GP75" i="5" s="1"/>
  <c r="FW68" i="5"/>
  <c r="FX71" i="5"/>
  <c r="FN74" i="5"/>
  <c r="GE75" i="5"/>
  <c r="GG130" i="5"/>
  <c r="GL130" i="5"/>
  <c r="GJ128" i="5"/>
  <c r="GK128" i="5"/>
  <c r="GN84" i="5"/>
  <c r="GK99" i="5"/>
  <c r="DD146" i="5"/>
  <c r="IU50" i="5"/>
  <c r="FZ24" i="5"/>
  <c r="GE107" i="5"/>
  <c r="FO54" i="5"/>
  <c r="GJ57" i="5"/>
  <c r="GI127" i="5"/>
  <c r="JK92" i="5"/>
  <c r="GI74" i="5"/>
  <c r="IT72" i="5"/>
  <c r="FG46" i="5"/>
  <c r="GN77" i="5"/>
  <c r="GN103" i="5"/>
  <c r="FV33" i="5"/>
  <c r="FT20" i="5"/>
  <c r="FH48" i="5"/>
  <c r="IM51" i="5"/>
  <c r="FY22" i="5"/>
  <c r="FS54" i="5"/>
  <c r="JG37" i="5"/>
  <c r="JF60" i="5"/>
  <c r="AV146" i="5"/>
  <c r="AQ68" i="4" s="1"/>
  <c r="FT71" i="5"/>
  <c r="JE70" i="5"/>
  <c r="GI81" i="5"/>
  <c r="FQ74" i="5"/>
  <c r="FW74" i="5"/>
  <c r="FV72" i="5"/>
  <c r="AI146" i="5"/>
  <c r="AD68" i="4" s="1"/>
  <c r="GN126" i="5"/>
  <c r="GN127" i="5"/>
  <c r="GN89" i="5"/>
  <c r="FH85" i="5"/>
  <c r="FQ21" i="5"/>
  <c r="GG47" i="5"/>
  <c r="GG74" i="5"/>
  <c r="IW21" i="5"/>
  <c r="IX22" i="5"/>
  <c r="FP16" i="5"/>
  <c r="FK82" i="5"/>
  <c r="IN13" i="5"/>
  <c r="GN50" i="5"/>
  <c r="FZ77" i="5"/>
  <c r="JA48" i="5"/>
  <c r="IU78" i="5"/>
  <c r="IS53" i="5"/>
  <c r="GE108" i="5"/>
  <c r="GM68" i="5"/>
  <c r="GD70" i="5"/>
  <c r="FW60" i="5"/>
  <c r="FP17" i="5"/>
  <c r="AY119" i="5"/>
  <c r="DU119" i="5" s="1"/>
  <c r="JM119" i="5" s="1"/>
  <c r="AY115" i="5"/>
  <c r="DU115" i="5" s="1"/>
  <c r="JM115" i="5" s="1"/>
  <c r="GE81" i="5"/>
  <c r="GK107" i="5"/>
  <c r="IT56" i="5"/>
  <c r="IQ60" i="5"/>
  <c r="AY72" i="5"/>
  <c r="DU72" i="5" s="1"/>
  <c r="JM72" i="5" s="1"/>
  <c r="GJ75" i="5"/>
  <c r="FL51" i="5"/>
  <c r="D105" i="15"/>
  <c r="D106" i="15"/>
  <c r="D14" i="60" s="1"/>
  <c r="FO50" i="5"/>
  <c r="JA50" i="5"/>
  <c r="FW42" i="5"/>
  <c r="IT31" i="5"/>
  <c r="GN81" i="5"/>
  <c r="IE49" i="5"/>
  <c r="FS51" i="5"/>
  <c r="FZ60" i="5"/>
  <c r="GK60" i="5"/>
  <c r="AY113" i="5"/>
  <c r="DU113" i="5" s="1"/>
  <c r="GP113" i="5" s="1"/>
  <c r="E9" i="26"/>
  <c r="E8" i="28"/>
  <c r="E6" i="41"/>
  <c r="B10" i="41"/>
  <c r="B34" i="27"/>
  <c r="IN46" i="5"/>
  <c r="IW33" i="5"/>
  <c r="IQ22" i="5"/>
  <c r="FG54" i="5"/>
  <c r="JG58" i="5"/>
  <c r="GJ13" i="5"/>
  <c r="JG66" i="5"/>
  <c r="IS69" i="5"/>
  <c r="JE130" i="5"/>
  <c r="AY128" i="5"/>
  <c r="DU128" i="5" s="1"/>
  <c r="JM128" i="5" s="1"/>
  <c r="IW46" i="5"/>
  <c r="FL17" i="5"/>
  <c r="FG50" i="5"/>
  <c r="GD106" i="5"/>
  <c r="JG34" i="5"/>
  <c r="JD81" i="5"/>
  <c r="GI42" i="5"/>
  <c r="IT34" i="5"/>
  <c r="FZ19" i="5"/>
  <c r="FU20" i="5"/>
  <c r="FX79" i="5"/>
  <c r="FO51" i="5"/>
  <c r="FZ20" i="5"/>
  <c r="GG54" i="5"/>
  <c r="II26" i="5"/>
  <c r="FR54" i="5"/>
  <c r="IM58" i="5"/>
  <c r="FW55" i="5"/>
  <c r="GJ39" i="5"/>
  <c r="GH61" i="5"/>
  <c r="GI63" i="5"/>
  <c r="FW66" i="5"/>
  <c r="FW146" i="5" s="1"/>
  <c r="AP146" i="5"/>
  <c r="AK68" i="4" s="1"/>
  <c r="FS71" i="5"/>
  <c r="FP67" i="5"/>
  <c r="GM71" i="5"/>
  <c r="GG69" i="5"/>
  <c r="GM72" i="5"/>
  <c r="GJ106" i="5"/>
  <c r="JA72" i="5"/>
  <c r="JH69" i="5"/>
  <c r="DB146" i="5"/>
  <c r="FW20" i="5"/>
  <c r="JJ121" i="5"/>
  <c r="GJ121" i="5"/>
  <c r="IX128" i="5"/>
  <c r="GG129" i="5"/>
  <c r="GG128" i="5"/>
  <c r="GJ105" i="5"/>
  <c r="FP83" i="5"/>
  <c r="JK96" i="5"/>
  <c r="FY71" i="5"/>
  <c r="AY112" i="5"/>
  <c r="DF146" i="5"/>
  <c r="IU69" i="5"/>
  <c r="FV70" i="5"/>
  <c r="GD130" i="5"/>
  <c r="GI36" i="5"/>
  <c r="GI105" i="5"/>
  <c r="AY100" i="5"/>
  <c r="DU100" i="5" s="1"/>
  <c r="JM100" i="5" s="1"/>
  <c r="FZ74" i="5"/>
  <c r="IX81" i="5"/>
  <c r="IW42" i="5"/>
  <c r="IT57" i="5"/>
  <c r="AY70" i="5"/>
  <c r="DU70" i="5" s="1"/>
  <c r="GP70" i="5" s="1"/>
  <c r="FP72" i="5"/>
  <c r="GI130" i="5"/>
  <c r="AY120" i="5"/>
  <c r="DU120" i="5" s="1"/>
  <c r="JM120" i="5" s="1"/>
  <c r="FH27" i="5"/>
  <c r="FI51" i="5"/>
  <c r="GN125" i="5"/>
  <c r="AY97" i="5"/>
  <c r="DU97" i="5" s="1"/>
  <c r="JM97" i="5" s="1"/>
  <c r="FW52" i="5"/>
  <c r="FP57" i="5"/>
  <c r="GE80" i="5"/>
  <c r="FM52" i="5"/>
  <c r="FP50" i="5"/>
  <c r="FE47" i="5"/>
  <c r="FM13" i="5"/>
  <c r="DL146" i="5"/>
  <c r="FW50" i="5"/>
  <c r="AY71" i="5"/>
  <c r="DU71" i="5" s="1"/>
  <c r="GP71" i="5" s="1"/>
  <c r="JA111" i="5"/>
  <c r="GA70" i="5"/>
  <c r="AM146" i="5"/>
  <c r="AH68" i="4" s="1"/>
  <c r="IV85" i="5"/>
  <c r="GA66" i="5"/>
  <c r="DR146" i="5"/>
  <c r="GI107" i="5"/>
  <c r="FS74" i="5"/>
  <c r="ID53" i="5"/>
  <c r="FI20" i="5"/>
  <c r="IS56" i="5"/>
  <c r="FW59" i="5"/>
  <c r="GL127" i="5"/>
  <c r="GJ52" i="5"/>
  <c r="FV27" i="5"/>
  <c r="IW29" i="5"/>
  <c r="GG52" i="5"/>
  <c r="JD22" i="5"/>
  <c r="IQ54" i="5"/>
  <c r="GH53" i="5"/>
  <c r="GJ22" i="5"/>
  <c r="IS61" i="5"/>
  <c r="AY69" i="5"/>
  <c r="DU69" i="5" s="1"/>
  <c r="JM69" i="5" s="1"/>
  <c r="GN121" i="5"/>
  <c r="GO129" i="5"/>
  <c r="GH128" i="5"/>
  <c r="AY105" i="5"/>
  <c r="DU105" i="5" s="1"/>
  <c r="JM105" i="5" s="1"/>
  <c r="AY111" i="5"/>
  <c r="DU111" i="5" s="1"/>
  <c r="GP111" i="5" s="1"/>
  <c r="FP20" i="5"/>
  <c r="GN31" i="5"/>
  <c r="ID49" i="5"/>
  <c r="IW26" i="5"/>
  <c r="GG103" i="5"/>
  <c r="JE79" i="5"/>
  <c r="GE54" i="5"/>
  <c r="FW35" i="5"/>
  <c r="GN59" i="5"/>
  <c r="JK55" i="5"/>
  <c r="II58" i="5"/>
  <c r="FU61" i="5"/>
  <c r="AY61" i="5"/>
  <c r="DU61" i="5" s="1"/>
  <c r="IS60" i="5"/>
  <c r="FU60" i="5"/>
  <c r="GH66" i="5"/>
  <c r="IW64" i="5"/>
  <c r="GJ63" i="5"/>
  <c r="AY36" i="5"/>
  <c r="DU36" i="5" s="1"/>
  <c r="JB36" i="5"/>
  <c r="GM69" i="5"/>
  <c r="FL52" i="5"/>
  <c r="FU74" i="5"/>
  <c r="IS71" i="5"/>
  <c r="FL74" i="5"/>
  <c r="GH72" i="5"/>
  <c r="GO71" i="5"/>
  <c r="GL70" i="5"/>
  <c r="FU71" i="5"/>
  <c r="GN117" i="5"/>
  <c r="JF21" i="5"/>
  <c r="GG75" i="5"/>
  <c r="GA127" i="5"/>
  <c r="GE129" i="5"/>
  <c r="IT53" i="5"/>
  <c r="AY99" i="5"/>
  <c r="DU99" i="5" s="1"/>
  <c r="AY130" i="5"/>
  <c r="DU130" i="5" s="1"/>
  <c r="AY125" i="5"/>
  <c r="DS146" i="5"/>
  <c r="L230" i="4"/>
  <c r="GN107" i="5"/>
  <c r="GM65" i="5"/>
  <c r="FX75" i="5"/>
  <c r="FM46" i="5"/>
  <c r="AY117" i="5"/>
  <c r="DU117" i="5" s="1"/>
  <c r="JM117" i="5" s="1"/>
  <c r="FP54" i="5"/>
  <c r="FT72" i="5"/>
  <c r="JA94" i="5"/>
  <c r="AY121" i="5"/>
  <c r="DU121" i="5" s="1"/>
  <c r="FW21" i="5"/>
  <c r="DE155" i="5"/>
  <c r="L280" i="4"/>
  <c r="AY107" i="5"/>
  <c r="DU107" i="5" s="1"/>
  <c r="GP107" i="5" s="1"/>
  <c r="FH18" i="5"/>
  <c r="FH162" i="5" s="1"/>
  <c r="FG51" i="5"/>
  <c r="FZ39" i="5"/>
  <c r="IV65" i="5"/>
  <c r="IV146" i="5" s="1"/>
  <c r="AC69" i="4" s="1"/>
  <c r="JH70" i="5"/>
  <c r="FL20" i="5"/>
  <c r="L94" i="4"/>
  <c r="IW34" i="5"/>
  <c r="IW13" i="5"/>
  <c r="FJ49" i="5"/>
  <c r="GN40" i="5"/>
  <c r="GN41" i="5"/>
  <c r="IE17" i="5"/>
  <c r="GE52" i="5"/>
  <c r="FK20" i="5"/>
  <c r="IH53" i="5"/>
  <c r="FZ59" i="5"/>
  <c r="FI50" i="5"/>
  <c r="GL65" i="5"/>
  <c r="GL146" i="5" s="1"/>
  <c r="AJ146" i="5"/>
  <c r="AE68" i="4" s="1"/>
  <c r="GG36" i="5"/>
  <c r="AF146" i="5"/>
  <c r="AA68" i="4" s="1"/>
  <c r="JL117" i="5"/>
  <c r="GN70" i="5"/>
  <c r="IN85" i="5"/>
  <c r="JF106" i="5"/>
  <c r="AY116" i="5"/>
  <c r="DU116" i="5" s="1"/>
  <c r="GP116" i="5" s="1"/>
  <c r="FL54" i="5"/>
  <c r="AY126" i="5"/>
  <c r="DU126" i="5" s="1"/>
  <c r="JM126" i="5" s="1"/>
  <c r="AY110" i="5"/>
  <c r="DU110" i="5" s="1"/>
  <c r="JM110" i="5" s="1"/>
  <c r="L279" i="4"/>
  <c r="B9" i="62"/>
  <c r="B7" i="60"/>
  <c r="JB48" i="5"/>
  <c r="FN20" i="5"/>
  <c r="GE79" i="5"/>
  <c r="FZ62" i="5"/>
  <c r="IF42" i="5"/>
  <c r="AH146" i="5"/>
  <c r="AC68" i="4" s="1"/>
  <c r="JB74" i="5"/>
  <c r="GJ70" i="5"/>
  <c r="L67" i="4"/>
  <c r="IE46" i="5"/>
  <c r="FZ80" i="5"/>
  <c r="JH46" i="5"/>
  <c r="IV52" i="5"/>
  <c r="JI65" i="5"/>
  <c r="JI146" i="5" s="1"/>
  <c r="AP69" i="4" s="1"/>
  <c r="IW126" i="5"/>
  <c r="GE130" i="5"/>
  <c r="FW51" i="5"/>
  <c r="F5" i="60"/>
  <c r="B12" i="64" s="1"/>
  <c r="B7" i="61" s="1"/>
  <c r="F5" i="55"/>
  <c r="F6" i="62"/>
  <c r="FR50" i="5"/>
  <c r="AR146" i="5"/>
  <c r="AM68" i="4" s="1"/>
  <c r="FZ36" i="5"/>
  <c r="GI71" i="5"/>
  <c r="FQ71" i="5"/>
  <c r="GD75" i="5"/>
  <c r="JL121" i="5"/>
  <c r="JK110" i="5"/>
  <c r="FH20" i="5"/>
  <c r="FO20" i="5"/>
  <c r="FW28" i="5"/>
  <c r="IP22" i="5"/>
  <c r="FR60" i="5"/>
  <c r="IT63" i="5"/>
  <c r="FR72" i="5"/>
  <c r="GN23" i="5"/>
  <c r="IW32" i="5"/>
  <c r="IT25" i="5"/>
  <c r="JK29" i="5"/>
  <c r="IW16" i="5"/>
  <c r="FO21" i="5"/>
  <c r="IW79" i="5"/>
  <c r="FU50" i="5"/>
  <c r="IL49" i="5"/>
  <c r="FU52" i="5"/>
  <c r="GE22" i="5"/>
  <c r="IU54" i="5"/>
  <c r="GJ20" i="5"/>
  <c r="FS61" i="5"/>
  <c r="FX61" i="5"/>
  <c r="GK61" i="5"/>
  <c r="IT64" i="5"/>
  <c r="GE66" i="5"/>
  <c r="JE36" i="5"/>
  <c r="DO146" i="5"/>
  <c r="JD71" i="5"/>
  <c r="IO71" i="5"/>
  <c r="FI48" i="5"/>
  <c r="JL70" i="5"/>
  <c r="FX72" i="5"/>
  <c r="JA71" i="5"/>
  <c r="IX72" i="5"/>
  <c r="AU146" i="5"/>
  <c r="AP68" i="4" s="1"/>
  <c r="IW125" i="5"/>
  <c r="GM127" i="5"/>
  <c r="GE127" i="5"/>
  <c r="FR86" i="5"/>
  <c r="L310" i="4"/>
  <c r="GN99" i="5"/>
  <c r="FH45" i="5"/>
  <c r="FF48" i="5"/>
  <c r="GM75" i="5"/>
  <c r="FO22" i="5"/>
  <c r="JE54" i="5"/>
  <c r="FF46" i="5"/>
  <c r="JE60" i="5"/>
  <c r="GH129" i="5"/>
  <c r="L119" i="4"/>
  <c r="FH44" i="5"/>
  <c r="GN54" i="5"/>
  <c r="GE60" i="5"/>
  <c r="GE71" i="5"/>
  <c r="L231" i="4"/>
  <c r="AW155" i="5"/>
  <c r="AR312" i="4" s="1"/>
  <c r="IU21" i="5"/>
  <c r="GO103" i="5"/>
  <c r="IT29" i="5"/>
  <c r="GN106" i="5"/>
  <c r="GI34" i="5"/>
  <c r="FH15" i="5"/>
  <c r="GM103" i="5"/>
  <c r="IT24" i="5"/>
  <c r="JE108" i="5"/>
  <c r="IS48" i="5"/>
  <c r="FQ51" i="5"/>
  <c r="FR51" i="5"/>
  <c r="FR49" i="5"/>
  <c r="JF58" i="5"/>
  <c r="FI49" i="5"/>
  <c r="FE51" i="5"/>
  <c r="JG61" i="5"/>
  <c r="JD60" i="5"/>
  <c r="GO65" i="5"/>
  <c r="IT62" i="5"/>
  <c r="AE146" i="5"/>
  <c r="Z68" i="4" s="1"/>
  <c r="GM36" i="5"/>
  <c r="GD36" i="5"/>
  <c r="AS146" i="5"/>
  <c r="AN68" i="4" s="1"/>
  <c r="GJ72" i="5"/>
  <c r="GK72" i="5"/>
  <c r="GL68" i="5"/>
  <c r="GM129" i="5"/>
  <c r="JK122" i="5"/>
  <c r="JG129" i="5"/>
  <c r="GN83" i="5"/>
  <c r="FZ88" i="5"/>
  <c r="IM84" i="5"/>
  <c r="FX74" i="5"/>
  <c r="IT75" i="5"/>
  <c r="AY106" i="5"/>
  <c r="DU106" i="5" s="1"/>
  <c r="GP106" i="5" s="1"/>
  <c r="AY123" i="5"/>
  <c r="DU123" i="5" s="1"/>
  <c r="GP123" i="5" s="1"/>
  <c r="L120" i="4"/>
  <c r="M260" i="4"/>
  <c r="JD86" i="5"/>
  <c r="GG20" i="5"/>
  <c r="FS50" i="5"/>
  <c r="JB20" i="5"/>
  <c r="FE53" i="5"/>
  <c r="GH65" i="5"/>
  <c r="GG70" i="5"/>
  <c r="JH71" i="5"/>
  <c r="IT48" i="5"/>
  <c r="E4" i="59"/>
  <c r="F69" i="2"/>
  <c r="E5" i="62"/>
  <c r="E4" i="60"/>
  <c r="E4" i="55"/>
  <c r="FX80" i="5"/>
  <c r="GN22" i="5"/>
  <c r="JK13" i="5"/>
  <c r="FX52" i="5"/>
  <c r="FI74" i="5"/>
  <c r="GI78" i="5"/>
  <c r="FQ20" i="5"/>
  <c r="DN146" i="5"/>
  <c r="GE77" i="5"/>
  <c r="IC27" i="5"/>
  <c r="FO46" i="5"/>
  <c r="GE105" i="5"/>
  <c r="FW32" i="5"/>
  <c r="GG48" i="5"/>
  <c r="GH81" i="5"/>
  <c r="FN78" i="5"/>
  <c r="GN43" i="5"/>
  <c r="FH29" i="5"/>
  <c r="FZ22" i="5"/>
  <c r="GH22" i="5"/>
  <c r="FH54" i="5"/>
  <c r="FR22" i="5"/>
  <c r="AY60" i="5"/>
  <c r="DU60" i="5" s="1"/>
  <c r="FV66" i="5"/>
  <c r="FY66" i="5"/>
  <c r="FY146" i="5" s="1"/>
  <c r="AY66" i="5"/>
  <c r="DU66" i="5" s="1"/>
  <c r="GP66" i="5" s="1"/>
  <c r="DA146" i="5"/>
  <c r="AW146" i="5"/>
  <c r="AR68" i="4" s="1"/>
  <c r="JB69" i="5"/>
  <c r="FL50" i="5"/>
  <c r="GI22" i="5"/>
  <c r="JE69" i="5"/>
  <c r="GG72" i="5"/>
  <c r="GI80" i="5"/>
  <c r="FE48" i="5"/>
  <c r="IW69" i="5"/>
  <c r="FH67" i="5"/>
  <c r="FI47" i="5"/>
  <c r="FR114" i="5"/>
  <c r="GN119" i="5"/>
  <c r="JI129" i="5"/>
  <c r="GG126" i="5"/>
  <c r="AY104" i="5"/>
  <c r="DU104" i="5" s="1"/>
  <c r="JM104" i="5" s="1"/>
  <c r="AY108" i="5"/>
  <c r="DU108" i="5" s="1"/>
  <c r="GP108" i="5" s="1"/>
  <c r="AY103" i="5"/>
  <c r="DU103" i="5" s="1"/>
  <c r="JM103" i="5" s="1"/>
  <c r="AY118" i="5"/>
  <c r="DU118" i="5" s="1"/>
  <c r="GP118" i="5" s="1"/>
  <c r="AY122" i="5"/>
  <c r="DU122" i="5" s="1"/>
  <c r="GP122" i="5" s="1"/>
  <c r="L311" i="4"/>
  <c r="GI108" i="5"/>
  <c r="JI71" i="5"/>
  <c r="GE21" i="5"/>
  <c r="GI66" i="5"/>
  <c r="AQ146" i="5"/>
  <c r="AL68" i="4" s="1"/>
  <c r="FX22" i="5"/>
  <c r="DE154" i="5"/>
  <c r="GN78" i="5"/>
  <c r="IB49" i="5"/>
  <c r="FW54" i="5"/>
  <c r="L93" i="4"/>
  <c r="AY81" i="5"/>
  <c r="DU81" i="5" s="1"/>
  <c r="JM81" i="5" s="1"/>
  <c r="GK106" i="5"/>
  <c r="IP146" i="5"/>
  <c r="W69" i="4" s="1"/>
  <c r="FE46" i="5"/>
  <c r="GI103" i="5"/>
  <c r="GJ81" i="5"/>
  <c r="GI128" i="5"/>
  <c r="GJ107" i="5"/>
  <c r="AY127" i="5"/>
  <c r="DU127" i="5" s="1"/>
  <c r="AY129" i="5"/>
  <c r="DU129" i="5" s="1"/>
  <c r="GP129" i="5" s="1"/>
  <c r="AY109" i="5"/>
  <c r="DU109" i="5" s="1"/>
  <c r="JM109" i="5" s="1"/>
  <c r="D58" i="15"/>
  <c r="D267" i="15"/>
  <c r="D268" i="15"/>
  <c r="D265" i="15"/>
  <c r="D264" i="15"/>
  <c r="D271" i="15"/>
  <c r="F75" i="2"/>
  <c r="F80" i="2"/>
  <c r="E11" i="54" s="1"/>
  <c r="F83" i="2"/>
  <c r="E14" i="54" s="1"/>
  <c r="F81" i="2"/>
  <c r="E12" i="54" s="1"/>
  <c r="F79" i="2"/>
  <c r="E10" i="54" s="1"/>
  <c r="F77" i="2"/>
  <c r="F82" i="2"/>
  <c r="E13" i="54" s="1"/>
  <c r="F74" i="2"/>
  <c r="F78" i="2"/>
  <c r="F76" i="2"/>
  <c r="F84" i="2"/>
  <c r="GA109" i="5"/>
  <c r="JK37" i="5"/>
  <c r="GD79" i="5"/>
  <c r="FM125" i="5"/>
  <c r="GE82" i="5"/>
  <c r="FP28" i="5"/>
  <c r="IT17" i="5"/>
  <c r="GI51" i="5"/>
  <c r="FI82" i="5"/>
  <c r="GN85" i="5"/>
  <c r="IW48" i="5"/>
  <c r="GJ18" i="5"/>
  <c r="JF28" i="5"/>
  <c r="IV77" i="5"/>
  <c r="GN19" i="5"/>
  <c r="IW82" i="5"/>
  <c r="FX46" i="5"/>
  <c r="JK17" i="5"/>
  <c r="ID126" i="5"/>
  <c r="GI85" i="5"/>
  <c r="DS148" i="5"/>
  <c r="GJ40" i="5"/>
  <c r="GE16" i="5"/>
  <c r="IB42" i="5"/>
  <c r="GJ29" i="5"/>
  <c r="FI17" i="5"/>
  <c r="FF82" i="5"/>
  <c r="FE19" i="5"/>
  <c r="GN53" i="5"/>
  <c r="IO47" i="5"/>
  <c r="IH88" i="5"/>
  <c r="IT88" i="5"/>
  <c r="IT86" i="5"/>
  <c r="DB154" i="5"/>
  <c r="AW148" i="5"/>
  <c r="AR121" i="4" s="1"/>
  <c r="AW154" i="5"/>
  <c r="AR281" i="4" s="1"/>
  <c r="IS43" i="5"/>
  <c r="FH16" i="5"/>
  <c r="JG27" i="5"/>
  <c r="IW40" i="5"/>
  <c r="FZ51" i="5"/>
  <c r="FO63" i="5"/>
  <c r="FL122" i="5"/>
  <c r="IJ88" i="5"/>
  <c r="FU86" i="5"/>
  <c r="CM148" i="5"/>
  <c r="AF154" i="5"/>
  <c r="AA281" i="4" s="1"/>
  <c r="FW113" i="5"/>
  <c r="IC113" i="5"/>
  <c r="JA118" i="5"/>
  <c r="FF123" i="5"/>
  <c r="IR48" i="5"/>
  <c r="FU48" i="5"/>
  <c r="IV79" i="5"/>
  <c r="FY79" i="5"/>
  <c r="JG85" i="5"/>
  <c r="GJ85" i="5"/>
  <c r="GO82" i="5"/>
  <c r="JL82" i="5"/>
  <c r="IM124" i="5"/>
  <c r="FP124" i="5"/>
  <c r="IM23" i="5"/>
  <c r="FP23" i="5"/>
  <c r="GJ12" i="5"/>
  <c r="JG12" i="5"/>
  <c r="FV26" i="5"/>
  <c r="IS26" i="5"/>
  <c r="IM26" i="5"/>
  <c r="IM154" i="5" s="1"/>
  <c r="T282" i="4" s="1"/>
  <c r="FP26" i="5"/>
  <c r="FW43" i="5"/>
  <c r="IT43" i="5"/>
  <c r="FJ84" i="5"/>
  <c r="FY82" i="5"/>
  <c r="IV82" i="5"/>
  <c r="IS29" i="5"/>
  <c r="FV29" i="5"/>
  <c r="IT18" i="5"/>
  <c r="FW18" i="5"/>
  <c r="FW162" i="5" s="1"/>
  <c r="AE154" i="5"/>
  <c r="Z281" i="4" s="1"/>
  <c r="FQ80" i="5"/>
  <c r="IU23" i="5"/>
  <c r="FX23" i="5"/>
  <c r="IM53" i="5"/>
  <c r="JF46" i="5"/>
  <c r="GI46" i="5"/>
  <c r="GJ88" i="5"/>
  <c r="JI85" i="5"/>
  <c r="GL85" i="5"/>
  <c r="FM85" i="5"/>
  <c r="IJ85" i="5"/>
  <c r="IW83" i="5"/>
  <c r="FZ83" i="5"/>
  <c r="FI23" i="5"/>
  <c r="FO88" i="5"/>
  <c r="IS31" i="5"/>
  <c r="FV31" i="5"/>
  <c r="IQ82" i="5"/>
  <c r="FT82" i="5"/>
  <c r="GN49" i="5"/>
  <c r="JK49" i="5"/>
  <c r="JK28" i="5"/>
  <c r="GN28" i="5"/>
  <c r="GN26" i="5"/>
  <c r="GN154" i="5" s="1"/>
  <c r="JH74" i="5"/>
  <c r="IL84" i="5"/>
  <c r="CM154" i="5"/>
  <c r="IE28" i="5"/>
  <c r="IE154" i="5" s="1"/>
  <c r="L282" i="4" s="1"/>
  <c r="GN82" i="5"/>
  <c r="JK82" i="5"/>
  <c r="IS25" i="5"/>
  <c r="FV25" i="5"/>
  <c r="DS154" i="5"/>
  <c r="GN20" i="5"/>
  <c r="IW25" i="5"/>
  <c r="IW155" i="5" s="1"/>
  <c r="AD313" i="4" s="1"/>
  <c r="IS46" i="5"/>
  <c r="FO53" i="5"/>
  <c r="FJ19" i="5"/>
  <c r="FJ162" i="5" s="1"/>
  <c r="IG19" i="5"/>
  <c r="FG115" i="5"/>
  <c r="FO120" i="5"/>
  <c r="FR126" i="5"/>
  <c r="FN86" i="5"/>
  <c r="JG23" i="5"/>
  <c r="GJ23" i="5"/>
  <c r="IT46" i="5"/>
  <c r="FW46" i="5"/>
  <c r="FZ31" i="5"/>
  <c r="FZ154" i="5" s="1"/>
  <c r="IW31" i="5"/>
  <c r="IS28" i="5"/>
  <c r="FV28" i="5"/>
  <c r="FZ25" i="5"/>
  <c r="JH13" i="5"/>
  <c r="IL118" i="5"/>
  <c r="FO118" i="5"/>
  <c r="IO48" i="5"/>
  <c r="FR48" i="5"/>
  <c r="GK85" i="5"/>
  <c r="IS85" i="5"/>
  <c r="FV85" i="5"/>
  <c r="JB85" i="5"/>
  <c r="GE85" i="5"/>
  <c r="IT15" i="5"/>
  <c r="FW15" i="5"/>
  <c r="FH53" i="5"/>
  <c r="IE53" i="5"/>
  <c r="FZ43" i="5"/>
  <c r="IW43" i="5"/>
  <c r="JK74" i="5"/>
  <c r="GN74" i="5"/>
  <c r="FI16" i="5"/>
  <c r="FZ15" i="5"/>
  <c r="FQ82" i="5"/>
  <c r="FE56" i="5"/>
  <c r="GK105" i="5"/>
  <c r="II16" i="5"/>
  <c r="FL16" i="5"/>
  <c r="GE118" i="5"/>
  <c r="JD111" i="5"/>
  <c r="GG111" i="5"/>
  <c r="II106" i="5"/>
  <c r="FL106" i="5"/>
  <c r="ID88" i="5"/>
  <c r="FG88" i="5"/>
  <c r="GI50" i="5"/>
  <c r="FW23" i="5"/>
  <c r="IT40" i="5"/>
  <c r="II23" i="5"/>
  <c r="DE152" i="5"/>
  <c r="JK51" i="5"/>
  <c r="GI47" i="5"/>
  <c r="IC111" i="5"/>
  <c r="FF111" i="5"/>
  <c r="FO125" i="5"/>
  <c r="IL125" i="5"/>
  <c r="IF117" i="5"/>
  <c r="FI117" i="5"/>
  <c r="IE83" i="5"/>
  <c r="FH84" i="5"/>
  <c r="FH31" i="5"/>
  <c r="GJ28" i="5"/>
  <c r="FI40" i="5"/>
  <c r="IF40" i="5"/>
  <c r="FE44" i="5"/>
  <c r="IB44" i="5"/>
  <c r="JA46" i="5"/>
  <c r="GD46" i="5"/>
  <c r="GD123" i="5"/>
  <c r="JB122" i="5"/>
  <c r="GE122" i="5"/>
  <c r="JI83" i="5"/>
  <c r="GA79" i="5"/>
  <c r="IX79" i="5"/>
  <c r="GI88" i="5"/>
  <c r="JF88" i="5"/>
  <c r="FO86" i="5"/>
  <c r="IL86" i="5"/>
  <c r="GO100" i="5"/>
  <c r="DA154" i="5"/>
  <c r="FH28" i="5"/>
  <c r="IS40" i="5"/>
  <c r="IB38" i="5"/>
  <c r="GE62" i="5"/>
  <c r="GM115" i="5"/>
  <c r="JE114" i="5"/>
  <c r="JA112" i="5"/>
  <c r="FF125" i="5"/>
  <c r="FS88" i="5"/>
  <c r="IP88" i="5"/>
  <c r="GB162" i="5"/>
  <c r="AA110" i="18" s="1"/>
  <c r="GO78" i="5"/>
  <c r="FL162" i="5"/>
  <c r="I37" i="66" s="1"/>
  <c r="GE18" i="5"/>
  <c r="GE162" i="5" s="1"/>
  <c r="AB37" i="66" s="1"/>
  <c r="IW28" i="5"/>
  <c r="IQ86" i="5"/>
  <c r="IF124" i="5"/>
  <c r="FI124" i="5"/>
  <c r="FP162" i="5"/>
  <c r="O110" i="18" s="1"/>
  <c r="AW139" i="5"/>
  <c r="IX78" i="5"/>
  <c r="IR13" i="5"/>
  <c r="Q155" i="5"/>
  <c r="L312" i="4" s="1"/>
  <c r="FP31" i="5"/>
  <c r="FX37" i="5"/>
  <c r="GK53" i="5"/>
  <c r="GJ74" i="5"/>
  <c r="FN67" i="5"/>
  <c r="FY109" i="5"/>
  <c r="FO94" i="5"/>
  <c r="DA152" i="5"/>
  <c r="FW12" i="5"/>
  <c r="CM155" i="5"/>
  <c r="FV15" i="5"/>
  <c r="GJ31" i="5"/>
  <c r="FH82" i="5"/>
  <c r="GC162" i="5"/>
  <c r="Z37" i="66" s="1"/>
  <c r="Y148" i="5"/>
  <c r="T121" i="4" s="1"/>
  <c r="FZ53" i="5"/>
  <c r="FP25" i="5"/>
  <c r="IX112" i="5"/>
  <c r="IK125" i="5"/>
  <c r="JA83" i="5"/>
  <c r="GI86" i="5"/>
  <c r="FQ90" i="5"/>
  <c r="IG97" i="5"/>
  <c r="FS85" i="5"/>
  <c r="FZ85" i="5"/>
  <c r="IM85" i="5"/>
  <c r="GJ17" i="5"/>
  <c r="FV16" i="5"/>
  <c r="FZ18" i="5"/>
  <c r="GJ45" i="5"/>
  <c r="Y155" i="5"/>
  <c r="T312" i="4" s="1"/>
  <c r="Y152" i="5"/>
  <c r="T232" i="4" s="1"/>
  <c r="FV82" i="5"/>
  <c r="IS49" i="5"/>
  <c r="JH20" i="5"/>
  <c r="JJ58" i="5"/>
  <c r="FU110" i="5"/>
  <c r="IS114" i="5"/>
  <c r="GJ109" i="5"/>
  <c r="FM111" i="5"/>
  <c r="FW82" i="5"/>
  <c r="FV84" i="5"/>
  <c r="IO94" i="5"/>
  <c r="IT102" i="5"/>
  <c r="CM153" i="5"/>
  <c r="DE153" i="5"/>
  <c r="Y139" i="5"/>
  <c r="FX118" i="5"/>
  <c r="FR112" i="5"/>
  <c r="FQ126" i="5"/>
  <c r="GK84" i="5"/>
  <c r="GK118" i="5"/>
  <c r="IN86" i="5"/>
  <c r="DS152" i="5"/>
  <c r="FO80" i="5"/>
  <c r="GI113" i="5"/>
  <c r="FS126" i="5"/>
  <c r="IO99" i="5"/>
  <c r="JD79" i="5"/>
  <c r="AI155" i="5"/>
  <c r="AD312" i="4" s="1"/>
  <c r="FN53" i="5"/>
  <c r="GI82" i="5"/>
  <c r="FY88" i="5"/>
  <c r="GM83" i="5"/>
  <c r="JH86" i="5"/>
  <c r="CU148" i="5"/>
  <c r="JE13" i="5"/>
  <c r="IS44" i="5"/>
  <c r="GJ44" i="5"/>
  <c r="FY48" i="5"/>
  <c r="FM26" i="5"/>
  <c r="GF162" i="5"/>
  <c r="AC37" i="66" s="1"/>
  <c r="FZ23" i="5"/>
  <c r="IR82" i="5"/>
  <c r="JA13" i="5"/>
  <c r="IK79" i="5"/>
  <c r="IR105" i="5"/>
  <c r="IE25" i="5"/>
  <c r="IE155" i="5" s="1"/>
  <c r="L313" i="4" s="1"/>
  <c r="Q154" i="5"/>
  <c r="L281" i="4" s="1"/>
  <c r="IN53" i="5"/>
  <c r="IM12" i="5"/>
  <c r="FI78" i="5"/>
  <c r="FL39" i="5"/>
  <c r="FZ67" i="5"/>
  <c r="JG53" i="5"/>
  <c r="GE126" i="5"/>
  <c r="FE122" i="5"/>
  <c r="JG122" i="5"/>
  <c r="IC86" i="5"/>
  <c r="FU83" i="5"/>
  <c r="IJ93" i="5"/>
  <c r="JG82" i="5"/>
  <c r="FR85" i="5"/>
  <c r="AZ101" i="5"/>
  <c r="DV101" i="5" s="1"/>
  <c r="FI12" i="5"/>
  <c r="JK44" i="5"/>
  <c r="FX126" i="5"/>
  <c r="FP48" i="5"/>
  <c r="IG83" i="5"/>
  <c r="GE94" i="5"/>
  <c r="IQ85" i="5"/>
  <c r="FQ47" i="5"/>
  <c r="FG82" i="5"/>
  <c r="JH54" i="5"/>
  <c r="IM47" i="5"/>
  <c r="GN67" i="5"/>
  <c r="DO148" i="5"/>
  <c r="FN110" i="5"/>
  <c r="JF122" i="5"/>
  <c r="AW152" i="5"/>
  <c r="AR232" i="4" s="1"/>
  <c r="IB16" i="5"/>
  <c r="II38" i="5"/>
  <c r="GJ46" i="5"/>
  <c r="FV86" i="5"/>
  <c r="FQ99" i="5"/>
  <c r="DE139" i="5"/>
  <c r="AE152" i="5"/>
  <c r="Z232" i="4" s="1"/>
  <c r="GM79" i="5"/>
  <c r="FY47" i="5"/>
  <c r="FW16" i="5"/>
  <c r="FP82" i="5"/>
  <c r="FM80" i="5"/>
  <c r="GH56" i="5"/>
  <c r="GJ54" i="5"/>
  <c r="FT111" i="5"/>
  <c r="FV126" i="5"/>
  <c r="IP125" i="5"/>
  <c r="FJ86" i="5"/>
  <c r="FW85" i="5"/>
  <c r="GL124" i="5"/>
  <c r="JI124" i="5"/>
  <c r="C113" i="15"/>
  <c r="C10" i="66"/>
  <c r="C24" i="66" s="1"/>
  <c r="GD88" i="5"/>
  <c r="DS153" i="5"/>
  <c r="GJ50" i="5"/>
  <c r="GJ120" i="5"/>
  <c r="JJ120" i="5"/>
  <c r="IN113" i="5"/>
  <c r="FL85" i="5"/>
  <c r="IB26" i="5"/>
  <c r="GH50" i="5"/>
  <c r="AI139" i="5"/>
  <c r="FJ88" i="5"/>
  <c r="GG85" i="5"/>
  <c r="AF148" i="5"/>
  <c r="AA121" i="4" s="1"/>
  <c r="GJ15" i="5"/>
  <c r="FN82" i="5"/>
  <c r="FQ48" i="5"/>
  <c r="GI19" i="5"/>
  <c r="GJ16" i="5"/>
  <c r="GM109" i="5"/>
  <c r="ID86" i="5"/>
  <c r="GM99" i="5"/>
  <c r="GM85" i="5"/>
  <c r="FO85" i="5"/>
  <c r="IB33" i="5"/>
  <c r="FS82" i="5"/>
  <c r="JG15" i="5"/>
  <c r="ID105" i="5"/>
  <c r="FE18" i="5"/>
  <c r="FZ41" i="5"/>
  <c r="IL48" i="5"/>
  <c r="GA106" i="5"/>
  <c r="Q153" i="5"/>
  <c r="L252" i="4" s="1"/>
  <c r="IR78" i="5"/>
  <c r="FH42" i="5"/>
  <c r="GA104" i="5"/>
  <c r="GL82" i="5"/>
  <c r="FZ47" i="5"/>
  <c r="FU80" i="5"/>
  <c r="JF33" i="5"/>
  <c r="FK55" i="5"/>
  <c r="FU68" i="5"/>
  <c r="GA84" i="5"/>
  <c r="FW83" i="5"/>
  <c r="FI86" i="5"/>
  <c r="FS86" i="5"/>
  <c r="GG94" i="5"/>
  <c r="FJ85" i="5"/>
  <c r="IU85" i="5"/>
  <c r="D86" i="18"/>
  <c r="C53" i="66"/>
  <c r="GD82" i="5"/>
  <c r="GL53" i="5"/>
  <c r="II86" i="5"/>
  <c r="GH94" i="5"/>
  <c r="Q152" i="5"/>
  <c r="L232" i="4" s="1"/>
  <c r="GO80" i="5"/>
  <c r="FS48" i="5"/>
  <c r="FH40" i="5"/>
  <c r="AZ100" i="5"/>
  <c r="DV100" i="5" s="1"/>
  <c r="D54" i="66"/>
  <c r="D68" i="66" s="1"/>
  <c r="D76" i="66"/>
  <c r="D55" i="66"/>
  <c r="D69" i="66" s="1"/>
  <c r="GA82" i="5"/>
  <c r="GI16" i="5"/>
  <c r="GG51" i="5"/>
  <c r="Y154" i="5"/>
  <c r="T281" i="4" s="1"/>
  <c r="IM25" i="5"/>
  <c r="IM155" i="5" s="1"/>
  <c r="T313" i="4" s="1"/>
  <c r="JK124" i="5"/>
  <c r="IB124" i="5"/>
  <c r="IT93" i="5"/>
  <c r="DE148" i="5"/>
  <c r="Q148" i="5"/>
  <c r="L121" i="4" s="1"/>
  <c r="IX49" i="5"/>
  <c r="AI154" i="5"/>
  <c r="AD281" i="4" s="1"/>
  <c r="JF26" i="5"/>
  <c r="FF13" i="5"/>
  <c r="FR53" i="5"/>
  <c r="IB59" i="5"/>
  <c r="IC83" i="5"/>
  <c r="GL94" i="5"/>
  <c r="AI153" i="5"/>
  <c r="AD252" i="4" s="1"/>
  <c r="IW47" i="5"/>
  <c r="GE49" i="5"/>
  <c r="GH51" i="5"/>
  <c r="FP44" i="5"/>
  <c r="GM74" i="5"/>
  <c r="IF111" i="5"/>
  <c r="GA126" i="5"/>
  <c r="FE28" i="5"/>
  <c r="FX42" i="5"/>
  <c r="FZ84" i="5"/>
  <c r="AW153" i="5"/>
  <c r="AR252" i="4" s="1"/>
  <c r="FZ17" i="5"/>
  <c r="CM152" i="5"/>
  <c r="JD106" i="5"/>
  <c r="FS53" i="5"/>
  <c r="FP40" i="5"/>
  <c r="GK77" i="5"/>
  <c r="GI45" i="5"/>
  <c r="GK88" i="5"/>
  <c r="IG94" i="5"/>
  <c r="CU139" i="5"/>
  <c r="D39" i="15"/>
  <c r="D36" i="15"/>
  <c r="D37" i="15"/>
  <c r="D270" i="15"/>
  <c r="D40" i="15"/>
  <c r="D38" i="15"/>
  <c r="Q139" i="5"/>
  <c r="GL80" i="5"/>
  <c r="GJ19" i="5"/>
  <c r="IW49" i="5"/>
  <c r="JA51" i="5"/>
  <c r="CU154" i="5"/>
  <c r="FE55" i="5"/>
  <c r="JF120" i="5"/>
  <c r="IC126" i="5"/>
  <c r="DO154" i="5"/>
  <c r="CU152" i="5"/>
  <c r="AF153" i="5"/>
  <c r="AA252" i="4" s="1"/>
  <c r="IP78" i="5"/>
  <c r="FE23" i="5"/>
  <c r="IU49" i="5"/>
  <c r="FW26" i="5"/>
  <c r="FH23" i="5"/>
  <c r="AI148" i="5"/>
  <c r="AD121" i="4" s="1"/>
  <c r="Y153" i="5"/>
  <c r="T252" i="4" s="1"/>
  <c r="FV47" i="5"/>
  <c r="GK82" i="5"/>
  <c r="FP29" i="5"/>
  <c r="FP42" i="5"/>
  <c r="IO113" i="5"/>
  <c r="FT116" i="5"/>
  <c r="IH126" i="5"/>
  <c r="IS123" i="5"/>
  <c r="GD85" i="5"/>
  <c r="FG85" i="5"/>
  <c r="AZ127" i="5"/>
  <c r="DV127" i="5" s="1"/>
  <c r="CU153" i="5"/>
  <c r="E2" i="66"/>
  <c r="E77" i="66" s="1"/>
  <c r="E2" i="43"/>
  <c r="E32" i="43" s="1"/>
  <c r="FX45" i="5"/>
  <c r="IC45" i="5"/>
  <c r="IL79" i="5"/>
  <c r="IB17" i="5"/>
  <c r="AI152" i="5"/>
  <c r="AD232" i="4" s="1"/>
  <c r="GA47" i="5"/>
  <c r="FK162" i="5"/>
  <c r="FP43" i="5"/>
  <c r="FQ57" i="5"/>
  <c r="GK78" i="5"/>
  <c r="JG51" i="5"/>
  <c r="FW49" i="5"/>
  <c r="GI54" i="5"/>
  <c r="IB118" i="5"/>
  <c r="FM120" i="5"/>
  <c r="IF123" i="5"/>
  <c r="FI85" i="5"/>
  <c r="AZ112" i="5"/>
  <c r="DV112" i="5" s="1"/>
  <c r="D139" i="15"/>
  <c r="D131" i="15"/>
  <c r="JF44" i="5"/>
  <c r="FL45" i="5"/>
  <c r="FI31" i="5"/>
  <c r="IR77" i="5"/>
  <c r="AS154" i="5"/>
  <c r="AN281" i="4" s="1"/>
  <c r="GJ26" i="5"/>
  <c r="IJ19" i="5"/>
  <c r="JE78" i="5"/>
  <c r="FX82" i="5"/>
  <c r="FU104" i="5"/>
  <c r="AS148" i="5"/>
  <c r="AN121" i="4" s="1"/>
  <c r="FJ58" i="5"/>
  <c r="IO116" i="5"/>
  <c r="FQ114" i="5"/>
  <c r="IU120" i="5"/>
  <c r="IO118" i="5"/>
  <c r="FU123" i="5"/>
  <c r="GI126" i="5"/>
  <c r="IR126" i="5"/>
  <c r="FL123" i="5"/>
  <c r="FE83" i="5"/>
  <c r="II88" i="5"/>
  <c r="GH86" i="5"/>
  <c r="GK94" i="5"/>
  <c r="FJ90" i="5"/>
  <c r="GH85" i="5"/>
  <c r="AZ120" i="5"/>
  <c r="DV120" i="5" s="1"/>
  <c r="AZ116" i="5"/>
  <c r="DV116" i="5" s="1"/>
  <c r="AZ117" i="5"/>
  <c r="DV117" i="5" s="1"/>
  <c r="AZ99" i="5"/>
  <c r="DV99" i="5" s="1"/>
  <c r="IO87" i="5"/>
  <c r="FR87" i="5"/>
  <c r="IL87" i="5"/>
  <c r="FO87" i="5"/>
  <c r="IQ47" i="5"/>
  <c r="JG26" i="5"/>
  <c r="IG117" i="5"/>
  <c r="GM119" i="5"/>
  <c r="GE123" i="5"/>
  <c r="IQ94" i="5"/>
  <c r="JJ87" i="5"/>
  <c r="GM87" i="5"/>
  <c r="AZ126" i="5"/>
  <c r="DV126" i="5" s="1"/>
  <c r="AZ125" i="5"/>
  <c r="DV125" i="5" s="1"/>
  <c r="AZ109" i="5"/>
  <c r="DV109" i="5" s="1"/>
  <c r="AZ108" i="5"/>
  <c r="DV108" i="5" s="1"/>
  <c r="IN87" i="5"/>
  <c r="FQ87" i="5"/>
  <c r="JK87" i="5"/>
  <c r="GN87" i="5"/>
  <c r="IS87" i="5"/>
  <c r="FV87" i="5"/>
  <c r="IF87" i="5"/>
  <c r="FI87" i="5"/>
  <c r="FV111" i="5"/>
  <c r="AZ129" i="5"/>
  <c r="DV129" i="5" s="1"/>
  <c r="AZ122" i="5"/>
  <c r="DV122" i="5" s="1"/>
  <c r="AZ118" i="5"/>
  <c r="DV118" i="5" s="1"/>
  <c r="AZ102" i="5"/>
  <c r="DV102" i="5" s="1"/>
  <c r="JD87" i="5"/>
  <c r="GG87" i="5"/>
  <c r="DO152" i="5"/>
  <c r="FI28" i="5"/>
  <c r="FI44" i="5"/>
  <c r="GJ41" i="5"/>
  <c r="FT48" i="5"/>
  <c r="FM119" i="5"/>
  <c r="FL109" i="5"/>
  <c r="GM113" i="5"/>
  <c r="IV110" i="5"/>
  <c r="FQ115" i="5"/>
  <c r="FR109" i="5"/>
  <c r="FN112" i="5"/>
  <c r="FR110" i="5"/>
  <c r="FM109" i="5"/>
  <c r="FI122" i="5"/>
  <c r="FG125" i="5"/>
  <c r="GO88" i="5"/>
  <c r="FV83" i="5"/>
  <c r="GL84" i="5"/>
  <c r="IP87" i="5"/>
  <c r="FS87" i="5"/>
  <c r="AZ130" i="5"/>
  <c r="DV130" i="5" s="1"/>
  <c r="AZ114" i="5"/>
  <c r="DV114" i="5" s="1"/>
  <c r="AZ110" i="5"/>
  <c r="DV110" i="5" s="1"/>
  <c r="AZ103" i="5"/>
  <c r="DV103" i="5" s="1"/>
  <c r="IX87" i="5"/>
  <c r="GA87" i="5"/>
  <c r="IJ87" i="5"/>
  <c r="FM87" i="5"/>
  <c r="AS152" i="5"/>
  <c r="AN232" i="4" s="1"/>
  <c r="GK18" i="5"/>
  <c r="GK162" i="5" s="1"/>
  <c r="GG77" i="5"/>
  <c r="FU79" i="5"/>
  <c r="FU49" i="5"/>
  <c r="IF43" i="5"/>
  <c r="IB32" i="5"/>
  <c r="FT53" i="5"/>
  <c r="FS146" i="5"/>
  <c r="GI53" i="5"/>
  <c r="IF113" i="5"/>
  <c r="FJ120" i="5"/>
  <c r="GK113" i="5"/>
  <c r="GL114" i="5"/>
  <c r="GK110" i="5"/>
  <c r="IN118" i="5"/>
  <c r="FT126" i="5"/>
  <c r="JG126" i="5"/>
  <c r="FS84" i="5"/>
  <c r="FK84" i="5"/>
  <c r="IR90" i="5"/>
  <c r="AZ113" i="5"/>
  <c r="DV113" i="5" s="1"/>
  <c r="AZ105" i="5"/>
  <c r="DV105" i="5" s="1"/>
  <c r="AZ119" i="5"/>
  <c r="DV119" i="5" s="1"/>
  <c r="AZ104" i="5"/>
  <c r="DV104" i="5" s="1"/>
  <c r="JL87" i="5"/>
  <c r="GO87" i="5"/>
  <c r="JA87" i="5"/>
  <c r="GD87" i="5"/>
  <c r="JG47" i="5"/>
  <c r="GJ47" i="5"/>
  <c r="GD105" i="5"/>
  <c r="FL44" i="5"/>
  <c r="JI105" i="5"/>
  <c r="FL41" i="5"/>
  <c r="IP47" i="5"/>
  <c r="IB120" i="5"/>
  <c r="JG119" i="5"/>
  <c r="FY120" i="5"/>
  <c r="FS115" i="5"/>
  <c r="FN113" i="5"/>
  <c r="FQ123" i="5"/>
  <c r="FV94" i="5"/>
  <c r="AZ121" i="5"/>
  <c r="DV121" i="5" s="1"/>
  <c r="AZ106" i="5"/>
  <c r="DV106" i="5" s="1"/>
  <c r="AZ123" i="5"/>
  <c r="DV123" i="5" s="1"/>
  <c r="AZ111" i="5"/>
  <c r="DV111" i="5" s="1"/>
  <c r="AZ87" i="5"/>
  <c r="DV87" i="5" s="1"/>
  <c r="JI87" i="5"/>
  <c r="GL87" i="5"/>
  <c r="IC87" i="5"/>
  <c r="FF87" i="5"/>
  <c r="JE87" i="5"/>
  <c r="GH87" i="5"/>
  <c r="IK87" i="5"/>
  <c r="FN87" i="5"/>
  <c r="AY98" i="5"/>
  <c r="DU98" i="5" s="1"/>
  <c r="GP98" i="5" s="1"/>
  <c r="AY87" i="5"/>
  <c r="DU87" i="5" s="1"/>
  <c r="FS13" i="5"/>
  <c r="IB41" i="5"/>
  <c r="FO78" i="5"/>
  <c r="GE47" i="5"/>
  <c r="GI39" i="5"/>
  <c r="GI77" i="5"/>
  <c r="JL115" i="5"/>
  <c r="FS124" i="5"/>
  <c r="AY124" i="5"/>
  <c r="DU124" i="5" s="1"/>
  <c r="JM124" i="5" s="1"/>
  <c r="JB87" i="5"/>
  <c r="GE87" i="5"/>
  <c r="AZ128" i="5"/>
  <c r="DV128" i="5" s="1"/>
  <c r="JN128" i="5" s="1"/>
  <c r="AZ124" i="5"/>
  <c r="DV124" i="5" s="1"/>
  <c r="GQ124" i="5" s="1"/>
  <c r="AZ115" i="5"/>
  <c r="DV115" i="5" s="1"/>
  <c r="AZ107" i="5"/>
  <c r="DV107" i="5" s="1"/>
  <c r="IV87" i="5"/>
  <c r="FY87" i="5"/>
  <c r="FU87" i="5"/>
  <c r="IR87" i="5"/>
  <c r="II87" i="5"/>
  <c r="FL87" i="5"/>
  <c r="ID87" i="5"/>
  <c r="FG87" i="5"/>
  <c r="JG87" i="5"/>
  <c r="GJ87" i="5"/>
  <c r="JJ105" i="5"/>
  <c r="FY111" i="5"/>
  <c r="JA107" i="5"/>
  <c r="FK114" i="5"/>
  <c r="GH113" i="5"/>
  <c r="IX122" i="5"/>
  <c r="GJ113" i="5"/>
  <c r="IX125" i="5"/>
  <c r="JI106" i="5"/>
  <c r="GJ111" i="5"/>
  <c r="IF114" i="5"/>
  <c r="JD115" i="5"/>
  <c r="FL113" i="5"/>
  <c r="IS122" i="5"/>
  <c r="IJ122" i="5"/>
  <c r="FX124" i="5"/>
  <c r="FN105" i="5"/>
  <c r="JB117" i="5"/>
  <c r="FF109" i="5"/>
  <c r="FK110" i="5"/>
  <c r="FV110" i="5"/>
  <c r="IL109" i="5"/>
  <c r="JD114" i="5"/>
  <c r="JI122" i="5"/>
  <c r="IT125" i="5"/>
  <c r="FY123" i="5"/>
  <c r="GE114" i="5"/>
  <c r="GG119" i="5"/>
  <c r="FQ116" i="5"/>
  <c r="FN106" i="5"/>
  <c r="FG107" i="5"/>
  <c r="FG117" i="5"/>
  <c r="JB110" i="5"/>
  <c r="IT118" i="5"/>
  <c r="FK122" i="5"/>
  <c r="IO111" i="5"/>
  <c r="GG110" i="5"/>
  <c r="FN124" i="5"/>
  <c r="GI109" i="5"/>
  <c r="IB119" i="5"/>
  <c r="AY82" i="5"/>
  <c r="DU82" i="5" s="1"/>
  <c r="JM82" i="5" s="1"/>
  <c r="JI78" i="5"/>
  <c r="GO13" i="5"/>
  <c r="GH82" i="5"/>
  <c r="FN93" i="5"/>
  <c r="FN85" i="5"/>
  <c r="JL85" i="5"/>
  <c r="GO85" i="5"/>
  <c r="GM107" i="5"/>
  <c r="FJ53" i="5"/>
  <c r="FF104" i="5"/>
  <c r="FL111" i="5"/>
  <c r="IR88" i="5"/>
  <c r="FY84" i="5"/>
  <c r="FL82" i="5"/>
  <c r="FO82" i="5"/>
  <c r="FT49" i="5"/>
  <c r="FM82" i="5"/>
  <c r="FV12" i="5"/>
  <c r="FV158" i="5" s="1"/>
  <c r="U16" i="18" s="1"/>
  <c r="GI65" i="5"/>
  <c r="IV117" i="5"/>
  <c r="FG124" i="5"/>
  <c r="IP122" i="5"/>
  <c r="IR122" i="5"/>
  <c r="GM86" i="5"/>
  <c r="FN84" i="5"/>
  <c r="GJ83" i="5"/>
  <c r="FX93" i="5"/>
  <c r="DA148" i="5"/>
  <c r="GL77" i="5"/>
  <c r="JD46" i="5"/>
  <c r="FL15" i="5"/>
  <c r="JE49" i="5"/>
  <c r="GI114" i="5"/>
  <c r="IG126" i="5"/>
  <c r="FK85" i="5"/>
  <c r="AE148" i="5"/>
  <c r="Z121" i="4" s="1"/>
  <c r="FO13" i="5"/>
  <c r="FN57" i="5"/>
  <c r="FJ109" i="5"/>
  <c r="FV88" i="5"/>
  <c r="GA86" i="5"/>
  <c r="FF93" i="5"/>
  <c r="FY94" i="5"/>
  <c r="FI92" i="5"/>
  <c r="FS107" i="5"/>
  <c r="JB53" i="5"/>
  <c r="FM48" i="5"/>
  <c r="GD124" i="5"/>
  <c r="FY126" i="5"/>
  <c r="JF38" i="5"/>
  <c r="GK117" i="5"/>
  <c r="GA88" i="5"/>
  <c r="AY85" i="5"/>
  <c r="DU85" i="5" s="1"/>
  <c r="JM85" i="5" s="1"/>
  <c r="FX83" i="5"/>
  <c r="FM83" i="5"/>
  <c r="FV125" i="5"/>
  <c r="FT125" i="5"/>
  <c r="IG125" i="5"/>
  <c r="IQ114" i="5"/>
  <c r="FY112" i="5"/>
  <c r="GD126" i="5"/>
  <c r="FY115" i="5"/>
  <c r="JI126" i="5"/>
  <c r="JH126" i="5"/>
  <c r="DA155" i="5"/>
  <c r="AE155" i="5"/>
  <c r="Z312" i="4" s="1"/>
  <c r="FG94" i="5"/>
  <c r="GM93" i="5"/>
  <c r="IP116" i="5"/>
  <c r="FQ109" i="5"/>
  <c r="GI93" i="5"/>
  <c r="JB119" i="5"/>
  <c r="IC84" i="5"/>
  <c r="JA84" i="5"/>
  <c r="FS93" i="5"/>
  <c r="AZ85" i="5"/>
  <c r="DV85" i="5" s="1"/>
  <c r="FF114" i="5"/>
  <c r="FJ124" i="5"/>
  <c r="FG84" i="5"/>
  <c r="GG93" i="5"/>
  <c r="GJ94" i="5"/>
  <c r="IB111" i="5"/>
  <c r="GO126" i="5"/>
  <c r="FK86" i="5"/>
  <c r="JB84" i="5"/>
  <c r="FX84" i="5"/>
  <c r="FX86" i="5"/>
  <c r="CN148" i="5"/>
  <c r="GM126" i="5"/>
  <c r="FQ83" i="5"/>
  <c r="GG83" i="5"/>
  <c r="FG90" i="5"/>
  <c r="GG65" i="5"/>
  <c r="JI117" i="5"/>
  <c r="GL118" i="5"/>
  <c r="GK122" i="5"/>
  <c r="GH88" i="5"/>
  <c r="FI88" i="5"/>
  <c r="IT114" i="5"/>
  <c r="II84" i="5"/>
  <c r="JE83" i="5"/>
  <c r="GO84" i="5"/>
  <c r="JH83" i="5"/>
  <c r="DO155" i="5"/>
  <c r="FG106" i="5"/>
  <c r="FI15" i="5"/>
  <c r="FL43" i="5"/>
  <c r="ID111" i="5"/>
  <c r="GL116" i="5"/>
  <c r="GA119" i="5"/>
  <c r="IQ84" i="5"/>
  <c r="GL88" i="5"/>
  <c r="IX105" i="5"/>
  <c r="FN77" i="5"/>
  <c r="GD80" i="5"/>
  <c r="FI18" i="5"/>
  <c r="FI162" i="5" s="1"/>
  <c r="IF15" i="5"/>
  <c r="JH48" i="5"/>
  <c r="JI115" i="5"/>
  <c r="GE113" i="5"/>
  <c r="IL114" i="5"/>
  <c r="IN110" i="5"/>
  <c r="FR125" i="5"/>
  <c r="GL123" i="5"/>
  <c r="FF124" i="5"/>
  <c r="IL83" i="5"/>
  <c r="IQ88" i="5"/>
  <c r="FX88" i="5"/>
  <c r="GI94" i="5"/>
  <c r="IB29" i="5"/>
  <c r="IF25" i="5"/>
  <c r="IR46" i="5"/>
  <c r="IQ13" i="5"/>
  <c r="AS155" i="5"/>
  <c r="AN312" i="4" s="1"/>
  <c r="FU53" i="5"/>
  <c r="GO74" i="5"/>
  <c r="JE112" i="5"/>
  <c r="FX117" i="5"/>
  <c r="GA110" i="5"/>
  <c r="FE117" i="5"/>
  <c r="GJ112" i="5"/>
  <c r="IQ115" i="5"/>
  <c r="JI125" i="5"/>
  <c r="GG88" i="5"/>
  <c r="GE86" i="5"/>
  <c r="IQ93" i="5"/>
  <c r="FX89" i="5"/>
  <c r="JJ78" i="5"/>
  <c r="JI13" i="5"/>
  <c r="IQ45" i="5"/>
  <c r="IB13" i="5"/>
  <c r="IK120" i="5"/>
  <c r="GL110" i="5"/>
  <c r="FV109" i="5"/>
  <c r="GD115" i="5"/>
  <c r="IC115" i="5"/>
  <c r="FR119" i="5"/>
  <c r="FL110" i="5"/>
  <c r="IR125" i="5"/>
  <c r="IO122" i="5"/>
  <c r="GJ125" i="5"/>
  <c r="GO122" i="5"/>
  <c r="JH124" i="5"/>
  <c r="IV125" i="5"/>
  <c r="GE88" i="5"/>
  <c r="FX94" i="5"/>
  <c r="FK94" i="5"/>
  <c r="IH118" i="5"/>
  <c r="GA94" i="5"/>
  <c r="AF155" i="5"/>
  <c r="AA312" i="4" s="1"/>
  <c r="J38" i="4"/>
  <c r="GH46" i="5"/>
  <c r="GM80" i="5"/>
  <c r="FX48" i="5"/>
  <c r="JA49" i="5"/>
  <c r="FK48" i="5"/>
  <c r="IB112" i="5"/>
  <c r="FQ117" i="5"/>
  <c r="FN111" i="5"/>
  <c r="IV86" i="5"/>
  <c r="FT64" i="5"/>
  <c r="GE120" i="5"/>
  <c r="FF120" i="5"/>
  <c r="FL126" i="5"/>
  <c r="IL126" i="5"/>
  <c r="FY83" i="5"/>
  <c r="GJ86" i="5"/>
  <c r="FI94" i="5"/>
  <c r="GL104" i="5"/>
  <c r="IV46" i="5"/>
  <c r="GG13" i="5"/>
  <c r="GD47" i="5"/>
  <c r="FX33" i="5"/>
  <c r="IL38" i="5"/>
  <c r="GK79" i="5"/>
  <c r="GJ146" i="5"/>
  <c r="GD109" i="5"/>
  <c r="GD113" i="5"/>
  <c r="JE115" i="5"/>
  <c r="FI116" i="5"/>
  <c r="IP118" i="5"/>
  <c r="FV113" i="5"/>
  <c r="FG123" i="5"/>
  <c r="IB126" i="5"/>
  <c r="FW84" i="5"/>
  <c r="FK83" i="5"/>
  <c r="FE84" i="5"/>
  <c r="FU93" i="5"/>
  <c r="FM94" i="5"/>
  <c r="IR94" i="5"/>
  <c r="FR93" i="5"/>
  <c r="FG80" i="5"/>
  <c r="FI53" i="5"/>
  <c r="GK116" i="5"/>
  <c r="FW111" i="5"/>
  <c r="GO125" i="5"/>
  <c r="IO88" i="5"/>
  <c r="FQ84" i="5"/>
  <c r="FI83" i="5"/>
  <c r="N155" i="5"/>
  <c r="I312" i="4" s="1"/>
  <c r="FU47" i="5"/>
  <c r="FX47" i="5"/>
  <c r="GM106" i="5"/>
  <c r="GG39" i="5"/>
  <c r="FE25" i="5"/>
  <c r="FE113" i="5"/>
  <c r="JH120" i="5"/>
  <c r="GI119" i="5"/>
  <c r="JI113" i="5"/>
  <c r="JD112" i="5"/>
  <c r="FI125" i="5"/>
  <c r="FO123" i="5"/>
  <c r="IT126" i="5"/>
  <c r="IG122" i="5"/>
  <c r="FM126" i="5"/>
  <c r="GD86" i="5"/>
  <c r="IJ86" i="5"/>
  <c r="GL86" i="5"/>
  <c r="FE93" i="5"/>
  <c r="FL93" i="5"/>
  <c r="GO94" i="5"/>
  <c r="FQ94" i="5"/>
  <c r="FF94" i="5"/>
  <c r="K334" i="4"/>
  <c r="CJ155" i="5"/>
  <c r="FM53" i="5"/>
  <c r="FU146" i="5"/>
  <c r="IF109" i="5"/>
  <c r="FI119" i="5"/>
  <c r="JJ116" i="5"/>
  <c r="FY114" i="5"/>
  <c r="GH124" i="5"/>
  <c r="IJ124" i="5"/>
  <c r="GE93" i="5"/>
  <c r="FX112" i="5"/>
  <c r="FF112" i="5"/>
  <c r="FV112" i="5"/>
  <c r="FO112" i="5"/>
  <c r="JF112" i="5"/>
  <c r="GL93" i="5"/>
  <c r="FE94" i="5"/>
  <c r="IT94" i="5"/>
  <c r="FS94" i="5"/>
  <c r="FN94" i="5"/>
  <c r="GO93" i="5"/>
  <c r="FY93" i="5"/>
  <c r="IT101" i="5"/>
  <c r="FW101" i="5"/>
  <c r="IT97" i="5"/>
  <c r="FW97" i="5"/>
  <c r="JL97" i="5"/>
  <c r="GO97" i="5"/>
  <c r="IS96" i="5"/>
  <c r="FV96" i="5"/>
  <c r="IF100" i="5"/>
  <c r="FI100" i="5"/>
  <c r="JH101" i="5"/>
  <c r="GK101" i="5"/>
  <c r="JI96" i="5"/>
  <c r="GL96" i="5"/>
  <c r="FX96" i="5"/>
  <c r="IU96" i="5"/>
  <c r="JG98" i="5"/>
  <c r="GJ98" i="5"/>
  <c r="IQ97" i="5"/>
  <c r="FT97" i="5"/>
  <c r="FN100" i="5"/>
  <c r="IK100" i="5"/>
  <c r="FL33" i="5"/>
  <c r="FE27" i="5"/>
  <c r="CN155" i="5"/>
  <c r="FL118" i="5"/>
  <c r="FO119" i="5"/>
  <c r="II116" i="5"/>
  <c r="FE115" i="5"/>
  <c r="FG119" i="5"/>
  <c r="FG112" i="5"/>
  <c r="IK122" i="5"/>
  <c r="GJ124" i="5"/>
  <c r="GK123" i="5"/>
  <c r="IH124" i="5"/>
  <c r="FQ88" i="5"/>
  <c r="FN83" i="5"/>
  <c r="FN88" i="5"/>
  <c r="IF97" i="5"/>
  <c r="FI97" i="5"/>
  <c r="GE98" i="5"/>
  <c r="JB98" i="5"/>
  <c r="JB97" i="5"/>
  <c r="GE97" i="5"/>
  <c r="FV99" i="5"/>
  <c r="IS99" i="5"/>
  <c r="JB100" i="5"/>
  <c r="GE100" i="5"/>
  <c r="JI99" i="5"/>
  <c r="GL99" i="5"/>
  <c r="IF101" i="5"/>
  <c r="FI101" i="5"/>
  <c r="JB99" i="5"/>
  <c r="GE99" i="5"/>
  <c r="IU99" i="5"/>
  <c r="FX99" i="5"/>
  <c r="GG96" i="5"/>
  <c r="JD96" i="5"/>
  <c r="IV97" i="5"/>
  <c r="FY97" i="5"/>
  <c r="JG43" i="5"/>
  <c r="GJ43" i="5"/>
  <c r="IP100" i="5"/>
  <c r="FS100" i="5"/>
  <c r="FN99" i="5"/>
  <c r="IK99" i="5"/>
  <c r="IG101" i="5"/>
  <c r="FJ101" i="5"/>
  <c r="GK100" i="5"/>
  <c r="JH100" i="5"/>
  <c r="FN101" i="5"/>
  <c r="IK101" i="5"/>
  <c r="AF152" i="5"/>
  <c r="AA232" i="4" s="1"/>
  <c r="AF139" i="5"/>
  <c r="AR155" i="5"/>
  <c r="AM312" i="4" s="1"/>
  <c r="FY49" i="5"/>
  <c r="JD49" i="5"/>
  <c r="JL107" i="5"/>
  <c r="JF32" i="5"/>
  <c r="IT146" i="5"/>
  <c r="AA69" i="4" s="1"/>
  <c r="FT112" i="5"/>
  <c r="FE116" i="5"/>
  <c r="FN114" i="5"/>
  <c r="FU113" i="5"/>
  <c r="FQ112" i="5"/>
  <c r="ID114" i="5"/>
  <c r="FR84" i="5"/>
  <c r="FL83" i="5"/>
  <c r="GO83" i="5"/>
  <c r="IB88" i="5"/>
  <c r="GM88" i="5"/>
  <c r="FF88" i="5"/>
  <c r="GH93" i="5"/>
  <c r="IX101" i="5"/>
  <c r="GA101" i="5"/>
  <c r="JJ100" i="5"/>
  <c r="GM100" i="5"/>
  <c r="JL96" i="5"/>
  <c r="GO96" i="5"/>
  <c r="IG98" i="5"/>
  <c r="FJ98" i="5"/>
  <c r="JL98" i="5"/>
  <c r="GO98" i="5"/>
  <c r="JD99" i="5"/>
  <c r="GG99" i="5"/>
  <c r="IS100" i="5"/>
  <c r="FV100" i="5"/>
  <c r="IC98" i="5"/>
  <c r="FF98" i="5"/>
  <c r="IF98" i="5"/>
  <c r="FI98" i="5"/>
  <c r="IU97" i="5"/>
  <c r="FX97" i="5"/>
  <c r="JF99" i="5"/>
  <c r="GI99" i="5"/>
  <c r="AZ97" i="5"/>
  <c r="DV97" i="5" s="1"/>
  <c r="II101" i="5"/>
  <c r="FL101" i="5"/>
  <c r="IR100" i="5"/>
  <c r="FU100" i="5"/>
  <c r="II98" i="5"/>
  <c r="FL98" i="5"/>
  <c r="IS97" i="5"/>
  <c r="FV97" i="5"/>
  <c r="IP101" i="5"/>
  <c r="FS101" i="5"/>
  <c r="JI101" i="5"/>
  <c r="GL101" i="5"/>
  <c r="IV96" i="5"/>
  <c r="FY96" i="5"/>
  <c r="IG100" i="5"/>
  <c r="FJ100" i="5"/>
  <c r="IK98" i="5"/>
  <c r="FN98" i="5"/>
  <c r="FL29" i="5"/>
  <c r="FY53" i="5"/>
  <c r="FR56" i="5"/>
  <c r="FG62" i="5"/>
  <c r="GA116" i="5"/>
  <c r="FS117" i="5"/>
  <c r="IR119" i="5"/>
  <c r="JL119" i="5"/>
  <c r="FE110" i="5"/>
  <c r="ID110" i="5"/>
  <c r="GI111" i="5"/>
  <c r="IX114" i="5"/>
  <c r="IN120" i="5"/>
  <c r="JG123" i="5"/>
  <c r="IQ123" i="5"/>
  <c r="GH126" i="5"/>
  <c r="FS123" i="5"/>
  <c r="FI84" i="5"/>
  <c r="GG84" i="5"/>
  <c r="GA93" i="5"/>
  <c r="IX97" i="5"/>
  <c r="GA97" i="5"/>
  <c r="FW98" i="5"/>
  <c r="IT98" i="5"/>
  <c r="JH96" i="5"/>
  <c r="GK96" i="5"/>
  <c r="JH98" i="5"/>
  <c r="GK98" i="5"/>
  <c r="JG96" i="5"/>
  <c r="GJ96" i="5"/>
  <c r="IJ96" i="5"/>
  <c r="FM96" i="5"/>
  <c r="IC100" i="5"/>
  <c r="FF100" i="5"/>
  <c r="IC96" i="5"/>
  <c r="FF96" i="5"/>
  <c r="JA96" i="5"/>
  <c r="GD96" i="5"/>
  <c r="IR97" i="5"/>
  <c r="FU97" i="5"/>
  <c r="JE97" i="5"/>
  <c r="GH97" i="5"/>
  <c r="IP98" i="5"/>
  <c r="FS98" i="5"/>
  <c r="IL101" i="5"/>
  <c r="FO101" i="5"/>
  <c r="IB101" i="5"/>
  <c r="FE101" i="5"/>
  <c r="IB96" i="5"/>
  <c r="FE96" i="5"/>
  <c r="IB98" i="5"/>
  <c r="FE98" i="5"/>
  <c r="IQ98" i="5"/>
  <c r="FT98" i="5"/>
  <c r="ID101" i="5"/>
  <c r="FG101" i="5"/>
  <c r="IT100" i="5"/>
  <c r="FW100" i="5"/>
  <c r="DN155" i="5"/>
  <c r="FJ116" i="5"/>
  <c r="FX116" i="5"/>
  <c r="GI117" i="5"/>
  <c r="GG117" i="5"/>
  <c r="ID122" i="5"/>
  <c r="IT124" i="5"/>
  <c r="JJ94" i="5"/>
  <c r="IN98" i="5"/>
  <c r="FQ98" i="5"/>
  <c r="JE96" i="5"/>
  <c r="GH96" i="5"/>
  <c r="FM100" i="5"/>
  <c r="IJ100" i="5"/>
  <c r="IS98" i="5"/>
  <c r="FV98" i="5"/>
  <c r="ID97" i="5"/>
  <c r="FG97" i="5"/>
  <c r="IJ98" i="5"/>
  <c r="FM98" i="5"/>
  <c r="IC101" i="5"/>
  <c r="FF101" i="5"/>
  <c r="IC97" i="5"/>
  <c r="FF97" i="5"/>
  <c r="IF96" i="5"/>
  <c r="FI96" i="5"/>
  <c r="IV98" i="5"/>
  <c r="FY98" i="5"/>
  <c r="FS97" i="5"/>
  <c r="IP97" i="5"/>
  <c r="AY96" i="5"/>
  <c r="DU96" i="5" s="1"/>
  <c r="IO100" i="5"/>
  <c r="FR100" i="5"/>
  <c r="JI100" i="5"/>
  <c r="GL100" i="5"/>
  <c r="IN100" i="5"/>
  <c r="FQ100" i="5"/>
  <c r="IV99" i="5"/>
  <c r="FY99" i="5"/>
  <c r="IB100" i="5"/>
  <c r="FE100" i="5"/>
  <c r="IU100" i="5"/>
  <c r="FX100" i="5"/>
  <c r="IH99" i="5"/>
  <c r="FK99" i="5"/>
  <c r="IQ99" i="5"/>
  <c r="FT99" i="5"/>
  <c r="DU101" i="5"/>
  <c r="GI97" i="5"/>
  <c r="JF97" i="5"/>
  <c r="AZ96" i="5"/>
  <c r="DV96" i="5" s="1"/>
  <c r="FO97" i="5"/>
  <c r="IL97" i="5"/>
  <c r="IQ100" i="5"/>
  <c r="FT100" i="5"/>
  <c r="II97" i="5"/>
  <c r="FL97" i="5"/>
  <c r="GH48" i="5"/>
  <c r="FS104" i="5"/>
  <c r="FM105" i="5"/>
  <c r="FO113" i="5"/>
  <c r="GH117" i="5"/>
  <c r="GA113" i="5"/>
  <c r="GG124" i="5"/>
  <c r="FT119" i="5"/>
  <c r="GO124" i="5"/>
  <c r="FI126" i="5"/>
  <c r="IB86" i="5"/>
  <c r="FQ93" i="5"/>
  <c r="FG93" i="5"/>
  <c r="GM97" i="5"/>
  <c r="JJ97" i="5"/>
  <c r="IF99" i="5"/>
  <c r="FI99" i="5"/>
  <c r="GD99" i="5"/>
  <c r="JA99" i="5"/>
  <c r="JI97" i="5"/>
  <c r="GL97" i="5"/>
  <c r="JA98" i="5"/>
  <c r="GD98" i="5"/>
  <c r="JA100" i="5"/>
  <c r="GD100" i="5"/>
  <c r="JI98" i="5"/>
  <c r="GL98" i="5"/>
  <c r="IX100" i="5"/>
  <c r="GA100" i="5"/>
  <c r="IU101" i="5"/>
  <c r="FX101" i="5"/>
  <c r="JD101" i="5"/>
  <c r="GG101" i="5"/>
  <c r="JA101" i="5"/>
  <c r="GD101" i="5"/>
  <c r="IP96" i="5"/>
  <c r="FS96" i="5"/>
  <c r="IK97" i="5"/>
  <c r="FN97" i="5"/>
  <c r="IV100" i="5"/>
  <c r="FY100" i="5"/>
  <c r="IR96" i="5"/>
  <c r="FU96" i="5"/>
  <c r="IL99" i="5"/>
  <c r="FO99" i="5"/>
  <c r="IO97" i="5"/>
  <c r="FR97" i="5"/>
  <c r="AZ98" i="5"/>
  <c r="DV98" i="5" s="1"/>
  <c r="JF100" i="5"/>
  <c r="GI100" i="5"/>
  <c r="IL96" i="5"/>
  <c r="FO96" i="5"/>
  <c r="IR98" i="5"/>
  <c r="FU98" i="5"/>
  <c r="GP69" i="5"/>
  <c r="GI23" i="5"/>
  <c r="FM33" i="5"/>
  <c r="JF25" i="5"/>
  <c r="GE13" i="5"/>
  <c r="IX51" i="5"/>
  <c r="FS109" i="5"/>
  <c r="JE118" i="5"/>
  <c r="FO110" i="5"/>
  <c r="FU114" i="5"/>
  <c r="JG118" i="5"/>
  <c r="FG109" i="5"/>
  <c r="JE122" i="5"/>
  <c r="FE125" i="5"/>
  <c r="IB123" i="5"/>
  <c r="JF124" i="5"/>
  <c r="GE83" i="5"/>
  <c r="AY94" i="5"/>
  <c r="DU94" i="5" s="1"/>
  <c r="JM94" i="5" s="1"/>
  <c r="IX99" i="5"/>
  <c r="GA99" i="5"/>
  <c r="IN97" i="5"/>
  <c r="FQ97" i="5"/>
  <c r="JD97" i="5"/>
  <c r="GG97" i="5"/>
  <c r="GA98" i="5"/>
  <c r="IX98" i="5"/>
  <c r="GA96" i="5"/>
  <c r="IX96" i="5"/>
  <c r="IT99" i="5"/>
  <c r="FW99" i="5"/>
  <c r="FX98" i="5"/>
  <c r="IU98" i="5"/>
  <c r="II100" i="5"/>
  <c r="FL100" i="5"/>
  <c r="JJ96" i="5"/>
  <c r="GM96" i="5"/>
  <c r="JD100" i="5"/>
  <c r="GG100" i="5"/>
  <c r="FK97" i="5"/>
  <c r="IH97" i="5"/>
  <c r="JF98" i="5"/>
  <c r="GI98" i="5"/>
  <c r="IB97" i="5"/>
  <c r="FE97" i="5"/>
  <c r="IG96" i="5"/>
  <c r="FJ96" i="5"/>
  <c r="IO101" i="5"/>
  <c r="FR101" i="5"/>
  <c r="JF101" i="5"/>
  <c r="GI101" i="5"/>
  <c r="JE101" i="5"/>
  <c r="GH101" i="5"/>
  <c r="JD98" i="5"/>
  <c r="GG98" i="5"/>
  <c r="II99" i="5"/>
  <c r="FL99" i="5"/>
  <c r="JE98" i="5"/>
  <c r="GH98" i="5"/>
  <c r="IO96" i="5"/>
  <c r="FR96" i="5"/>
  <c r="IQ96" i="5"/>
  <c r="FT96" i="5"/>
  <c r="JJ98" i="5"/>
  <c r="GM98" i="5"/>
  <c r="FK93" i="5"/>
  <c r="AY93" i="5"/>
  <c r="DU93" i="5" s="1"/>
  <c r="JM93" i="5" s="1"/>
  <c r="FO93" i="5"/>
  <c r="JG101" i="5"/>
  <c r="GJ101" i="5"/>
  <c r="IR101" i="5"/>
  <c r="FU101" i="5"/>
  <c r="IC99" i="5"/>
  <c r="FF99" i="5"/>
  <c r="JG100" i="5"/>
  <c r="GJ100" i="5"/>
  <c r="FW96" i="5"/>
  <c r="IT96" i="5"/>
  <c r="FL57" i="5"/>
  <c r="II57" i="5"/>
  <c r="IG99" i="5"/>
  <c r="FJ99" i="5"/>
  <c r="IP99" i="5"/>
  <c r="FS99" i="5"/>
  <c r="IB99" i="5"/>
  <c r="FE99" i="5"/>
  <c r="ID99" i="5"/>
  <c r="FG99" i="5"/>
  <c r="JE99" i="5"/>
  <c r="GH99" i="5"/>
  <c r="IN101" i="5"/>
  <c r="FQ101" i="5"/>
  <c r="IH101" i="5"/>
  <c r="FK101" i="5"/>
  <c r="JE100" i="5"/>
  <c r="GH100" i="5"/>
  <c r="FU99" i="5"/>
  <c r="IR99" i="5"/>
  <c r="GJ84" i="5"/>
  <c r="FU84" i="5"/>
  <c r="FM84" i="5"/>
  <c r="GA83" i="5"/>
  <c r="JJ84" i="5"/>
  <c r="GI83" i="5"/>
  <c r="FS80" i="5"/>
  <c r="IV80" i="5"/>
  <c r="GA80" i="5"/>
  <c r="GK80" i="5"/>
  <c r="FI80" i="5"/>
  <c r="FL79" i="5"/>
  <c r="FS79" i="5"/>
  <c r="FM79" i="5"/>
  <c r="IL77" i="5"/>
  <c r="FG77" i="5"/>
  <c r="FI77" i="5"/>
  <c r="GH80" i="5"/>
  <c r="FL80" i="5"/>
  <c r="JE77" i="5"/>
  <c r="GO77" i="5"/>
  <c r="GD77" i="5"/>
  <c r="FG78" i="5"/>
  <c r="JL79" i="5"/>
  <c r="GM77" i="5"/>
  <c r="FT78" i="5"/>
  <c r="FS77" i="5"/>
  <c r="FG79" i="5"/>
  <c r="GG78" i="5"/>
  <c r="FG83" i="5"/>
  <c r="FT83" i="5"/>
  <c r="FS83" i="5"/>
  <c r="FR83" i="5"/>
  <c r="FM77" i="5"/>
  <c r="JI89" i="5"/>
  <c r="GL89" i="5"/>
  <c r="GA102" i="5"/>
  <c r="IX102" i="5"/>
  <c r="JG102" i="5"/>
  <c r="GJ102" i="5"/>
  <c r="JI102" i="5"/>
  <c r="GL102" i="5"/>
  <c r="JH90" i="5"/>
  <c r="GK90" i="5"/>
  <c r="JE92" i="5"/>
  <c r="GH92" i="5"/>
  <c r="JA95" i="5"/>
  <c r="GD95" i="5"/>
  <c r="IF89" i="5"/>
  <c r="FI89" i="5"/>
  <c r="AZ90" i="5"/>
  <c r="DV90" i="5" s="1"/>
  <c r="JA92" i="5"/>
  <c r="GD92" i="5"/>
  <c r="IU90" i="5"/>
  <c r="FX90" i="5"/>
  <c r="IV95" i="5"/>
  <c r="FY95" i="5"/>
  <c r="IL91" i="5"/>
  <c r="FO91" i="5"/>
  <c r="JI90" i="5"/>
  <c r="GL90" i="5"/>
  <c r="IN92" i="5"/>
  <c r="FQ92" i="5"/>
  <c r="IU95" i="5"/>
  <c r="FX95" i="5"/>
  <c r="II95" i="5"/>
  <c r="FL95" i="5"/>
  <c r="JA102" i="5"/>
  <c r="GD102" i="5"/>
  <c r="JL90" i="5"/>
  <c r="GO90" i="5"/>
  <c r="FO90" i="5"/>
  <c r="IL90" i="5"/>
  <c r="AY89" i="5"/>
  <c r="DU89" i="5" s="1"/>
  <c r="IB92" i="5"/>
  <c r="FE92" i="5"/>
  <c r="IP92" i="5"/>
  <c r="FS92" i="5"/>
  <c r="IF91" i="5"/>
  <c r="FI91" i="5"/>
  <c r="IL89" i="5"/>
  <c r="FO89" i="5"/>
  <c r="GG102" i="5"/>
  <c r="JD102" i="5"/>
  <c r="AY83" i="5"/>
  <c r="DU83" i="5" s="1"/>
  <c r="JM83" i="5" s="1"/>
  <c r="IV92" i="5"/>
  <c r="FY92" i="5"/>
  <c r="IV102" i="5"/>
  <c r="FY102" i="5"/>
  <c r="JH89" i="5"/>
  <c r="GK89" i="5"/>
  <c r="IR102" i="5"/>
  <c r="FU102" i="5"/>
  <c r="IS102" i="5"/>
  <c r="FV102" i="5"/>
  <c r="JL91" i="5"/>
  <c r="GO91" i="5"/>
  <c r="IK92" i="5"/>
  <c r="FN92" i="5"/>
  <c r="FT95" i="5"/>
  <c r="IQ95" i="5"/>
  <c r="FM90" i="5"/>
  <c r="IJ90" i="5"/>
  <c r="AZ91" i="5"/>
  <c r="DV91" i="5" s="1"/>
  <c r="IK95" i="5"/>
  <c r="FN95" i="5"/>
  <c r="IX89" i="5"/>
  <c r="GA89" i="5"/>
  <c r="IU92" i="5"/>
  <c r="FX92" i="5"/>
  <c r="FE95" i="5"/>
  <c r="IB95" i="5"/>
  <c r="FU95" i="5"/>
  <c r="IR95" i="5"/>
  <c r="IO89" i="5"/>
  <c r="FR89" i="5"/>
  <c r="IQ90" i="5"/>
  <c r="FT90" i="5"/>
  <c r="JD92" i="5"/>
  <c r="GG92" i="5"/>
  <c r="ID95" i="5"/>
  <c r="FG95" i="5"/>
  <c r="IQ89" i="5"/>
  <c r="FT89" i="5"/>
  <c r="IL95" i="5"/>
  <c r="FO95" i="5"/>
  <c r="IH92" i="5"/>
  <c r="FK92" i="5"/>
  <c r="JD95" i="5"/>
  <c r="GG95" i="5"/>
  <c r="FG102" i="5"/>
  <c r="ID102" i="5"/>
  <c r="AY86" i="5"/>
  <c r="DU86" i="5" s="1"/>
  <c r="GP86" i="5" s="1"/>
  <c r="IX92" i="5"/>
  <c r="GA92" i="5"/>
  <c r="IX90" i="5"/>
  <c r="GA90" i="5"/>
  <c r="JH95" i="5"/>
  <c r="GK95" i="5"/>
  <c r="II91" i="5"/>
  <c r="FL91" i="5"/>
  <c r="JB102" i="5"/>
  <c r="GE102" i="5"/>
  <c r="IH89" i="5"/>
  <c r="FK89" i="5"/>
  <c r="IP91" i="5"/>
  <c r="FS91" i="5"/>
  <c r="AZ92" i="5"/>
  <c r="DV92" i="5" s="1"/>
  <c r="IB91" i="5"/>
  <c r="FE91" i="5"/>
  <c r="IF90" i="5"/>
  <c r="FI90" i="5"/>
  <c r="IG91" i="5"/>
  <c r="FJ91" i="5"/>
  <c r="IX91" i="5"/>
  <c r="GA91" i="5"/>
  <c r="JE95" i="5"/>
  <c r="GH95" i="5"/>
  <c r="GL95" i="5"/>
  <c r="JI95" i="5"/>
  <c r="JD91" i="5"/>
  <c r="GG91" i="5"/>
  <c r="IC92" i="5"/>
  <c r="FF92" i="5"/>
  <c r="IU91" i="5"/>
  <c r="FX91" i="5"/>
  <c r="JH91" i="5"/>
  <c r="GK91" i="5"/>
  <c r="JF90" i="5"/>
  <c r="GI90" i="5"/>
  <c r="JH102" i="5"/>
  <c r="GK102" i="5"/>
  <c r="IB102" i="5"/>
  <c r="FE102" i="5"/>
  <c r="IO92" i="5"/>
  <c r="FR92" i="5"/>
  <c r="JG90" i="5"/>
  <c r="GJ90" i="5"/>
  <c r="IQ91" i="5"/>
  <c r="FT91" i="5"/>
  <c r="IK90" i="5"/>
  <c r="FN90" i="5"/>
  <c r="IQ102" i="5"/>
  <c r="FT102" i="5"/>
  <c r="IP95" i="5"/>
  <c r="FS95" i="5"/>
  <c r="JJ95" i="5"/>
  <c r="GM95" i="5"/>
  <c r="IO95" i="5"/>
  <c r="FR95" i="5"/>
  <c r="JE89" i="5"/>
  <c r="GH89" i="5"/>
  <c r="AZ95" i="5"/>
  <c r="DV95" i="5" s="1"/>
  <c r="ID91" i="5"/>
  <c r="FG91" i="5"/>
  <c r="IS91" i="5"/>
  <c r="FV91" i="5"/>
  <c r="JG89" i="5"/>
  <c r="GJ89" i="5"/>
  <c r="IB89" i="5"/>
  <c r="FE89" i="5"/>
  <c r="IX95" i="5"/>
  <c r="GA95" i="5"/>
  <c r="JF95" i="5"/>
  <c r="GI95" i="5"/>
  <c r="GI102" i="5"/>
  <c r="JF102" i="5"/>
  <c r="FU89" i="5"/>
  <c r="IR89" i="5"/>
  <c r="JB95" i="5"/>
  <c r="GE95" i="5"/>
  <c r="JG95" i="5"/>
  <c r="GJ95" i="5"/>
  <c r="GM90" i="5"/>
  <c r="JJ90" i="5"/>
  <c r="IP90" i="5"/>
  <c r="FS90" i="5"/>
  <c r="JA89" i="5"/>
  <c r="GD89" i="5"/>
  <c r="JL92" i="5"/>
  <c r="GO92" i="5"/>
  <c r="II90" i="5"/>
  <c r="FL90" i="5"/>
  <c r="AY84" i="5"/>
  <c r="DU84" i="5" s="1"/>
  <c r="JM84" i="5" s="1"/>
  <c r="IS90" i="5"/>
  <c r="FV90" i="5"/>
  <c r="JG92" i="5"/>
  <c r="GJ92" i="5"/>
  <c r="JE102" i="5"/>
  <c r="GH102" i="5"/>
  <c r="JD89" i="5"/>
  <c r="GG89" i="5"/>
  <c r="FQ102" i="5"/>
  <c r="IN102" i="5"/>
  <c r="IP89" i="5"/>
  <c r="FS89" i="5"/>
  <c r="DU102" i="5"/>
  <c r="JL89" i="5"/>
  <c r="GO89" i="5"/>
  <c r="JJ102" i="5"/>
  <c r="GM102" i="5"/>
  <c r="JF89" i="5"/>
  <c r="GI89" i="5"/>
  <c r="IT95" i="5"/>
  <c r="FW95" i="5"/>
  <c r="FW89" i="5"/>
  <c r="IT89" i="5"/>
  <c r="JF91" i="5"/>
  <c r="GI91" i="5"/>
  <c r="IC89" i="5"/>
  <c r="FF89" i="5"/>
  <c r="JE90" i="5"/>
  <c r="GH90" i="5"/>
  <c r="FE90" i="5"/>
  <c r="IB90" i="5"/>
  <c r="IK89" i="5"/>
  <c r="FN89" i="5"/>
  <c r="AY92" i="5"/>
  <c r="DU92" i="5" s="1"/>
  <c r="IJ95" i="5"/>
  <c r="FM95" i="5"/>
  <c r="JE91" i="5"/>
  <c r="GH91" i="5"/>
  <c r="IK102" i="5"/>
  <c r="FN102" i="5"/>
  <c r="JA90" i="5"/>
  <c r="GD90" i="5"/>
  <c r="JF92" i="5"/>
  <c r="GI92" i="5"/>
  <c r="JL95" i="5"/>
  <c r="GO95" i="5"/>
  <c r="AY88" i="5"/>
  <c r="DU88" i="5" s="1"/>
  <c r="JM88" i="5" s="1"/>
  <c r="FM89" i="5"/>
  <c r="IJ89" i="5"/>
  <c r="JI91" i="5"/>
  <c r="GL91" i="5"/>
  <c r="IC90" i="5"/>
  <c r="FF90" i="5"/>
  <c r="FI102" i="5"/>
  <c r="IF102" i="5"/>
  <c r="IC95" i="5"/>
  <c r="FF95" i="5"/>
  <c r="JJ91" i="5"/>
  <c r="GM91" i="5"/>
  <c r="ID92" i="5"/>
  <c r="FG92" i="5"/>
  <c r="AZ93" i="5"/>
  <c r="DV93" i="5" s="1"/>
  <c r="IH95" i="5"/>
  <c r="FK95" i="5"/>
  <c r="FK102" i="5"/>
  <c r="IH102" i="5"/>
  <c r="JA91" i="5"/>
  <c r="GD91" i="5"/>
  <c r="IU102" i="5"/>
  <c r="FX102" i="5"/>
  <c r="FV95" i="5"/>
  <c r="IS95" i="5"/>
  <c r="JI92" i="5"/>
  <c r="GL92" i="5"/>
  <c r="IC91" i="5"/>
  <c r="FF91" i="5"/>
  <c r="ID89" i="5"/>
  <c r="FG89" i="5"/>
  <c r="IV91" i="5"/>
  <c r="FY91" i="5"/>
  <c r="II92" i="5"/>
  <c r="FL92" i="5"/>
  <c r="JL102" i="5"/>
  <c r="GO102" i="5"/>
  <c r="FW90" i="5"/>
  <c r="IT90" i="5"/>
  <c r="AY90" i="5"/>
  <c r="DU90" i="5" s="1"/>
  <c r="IF95" i="5"/>
  <c r="FI95" i="5"/>
  <c r="IR92" i="5"/>
  <c r="FU92" i="5"/>
  <c r="IO91" i="5"/>
  <c r="FR91" i="5"/>
  <c r="JB91" i="5"/>
  <c r="GE91" i="5"/>
  <c r="IJ91" i="5"/>
  <c r="FM91" i="5"/>
  <c r="JG91" i="5"/>
  <c r="GJ91" i="5"/>
  <c r="JD90" i="5"/>
  <c r="GG90" i="5"/>
  <c r="IC102" i="5"/>
  <c r="FF102" i="5"/>
  <c r="AY95" i="5"/>
  <c r="DU95" i="5" s="1"/>
  <c r="II89" i="5"/>
  <c r="FL89" i="5"/>
  <c r="AZ94" i="5"/>
  <c r="DV94" i="5" s="1"/>
  <c r="IN89" i="5"/>
  <c r="FQ89" i="5"/>
  <c r="IT91" i="5"/>
  <c r="FW91" i="5"/>
  <c r="IV89" i="5"/>
  <c r="FY89" i="5"/>
  <c r="IV90" i="5"/>
  <c r="FY90" i="5"/>
  <c r="IT44" i="5"/>
  <c r="FW44" i="5"/>
  <c r="JB89" i="5"/>
  <c r="GE89" i="5"/>
  <c r="II78" i="5"/>
  <c r="FL78" i="5"/>
  <c r="JJ92" i="5"/>
  <c r="GM92" i="5"/>
  <c r="IK91" i="5"/>
  <c r="FN91" i="5"/>
  <c r="GE90" i="5"/>
  <c r="JB90" i="5"/>
  <c r="JB92" i="5"/>
  <c r="GE92" i="5"/>
  <c r="IH90" i="5"/>
  <c r="FK90" i="5"/>
  <c r="IJ92" i="5"/>
  <c r="FM92" i="5"/>
  <c r="IT92" i="5"/>
  <c r="FW92" i="5"/>
  <c r="IS92" i="5"/>
  <c r="FV92" i="5"/>
  <c r="IG92" i="5"/>
  <c r="FJ92" i="5"/>
  <c r="IR91" i="5"/>
  <c r="FU91" i="5"/>
  <c r="IG89" i="5"/>
  <c r="FJ89" i="5"/>
  <c r="IQ92" i="5"/>
  <c r="FT92" i="5"/>
  <c r="FR102" i="5"/>
  <c r="IO102" i="5"/>
  <c r="IJ102" i="5"/>
  <c r="FM102" i="5"/>
  <c r="IH91" i="5"/>
  <c r="FK91" i="5"/>
  <c r="AZ89" i="5"/>
  <c r="DV89" i="5" s="1"/>
  <c r="FO102" i="5"/>
  <c r="IL102" i="5"/>
  <c r="IN91" i="5"/>
  <c r="FQ91" i="5"/>
  <c r="IS89" i="5"/>
  <c r="FV89" i="5"/>
  <c r="II102" i="5"/>
  <c r="FL102" i="5"/>
  <c r="JH92" i="5"/>
  <c r="GK92" i="5"/>
  <c r="IO90" i="5"/>
  <c r="FR90" i="5"/>
  <c r="IG95" i="5"/>
  <c r="FJ95" i="5"/>
  <c r="FJ102" i="5"/>
  <c r="IG102" i="5"/>
  <c r="FS102" i="5"/>
  <c r="IP102" i="5"/>
  <c r="IN95" i="5"/>
  <c r="FQ95" i="5"/>
  <c r="JJ89" i="5"/>
  <c r="GM89" i="5"/>
  <c r="AY91" i="5"/>
  <c r="DU91" i="5" s="1"/>
  <c r="IL92" i="5"/>
  <c r="FO92" i="5"/>
  <c r="GI31" i="5"/>
  <c r="FX31" i="5"/>
  <c r="IX46" i="5"/>
  <c r="IF32" i="5"/>
  <c r="JD107" i="5"/>
  <c r="GD53" i="5"/>
  <c r="GG113" i="5"/>
  <c r="FL120" i="5"/>
  <c r="AZ84" i="5"/>
  <c r="DV84" i="5" s="1"/>
  <c r="DN154" i="5"/>
  <c r="IV13" i="5"/>
  <c r="GI18" i="5"/>
  <c r="FE15" i="5"/>
  <c r="FE161" i="5" s="1"/>
  <c r="GI27" i="5"/>
  <c r="FL59" i="5"/>
  <c r="GI48" i="5"/>
  <c r="FS120" i="5"/>
  <c r="FU112" i="5"/>
  <c r="FG113" i="5"/>
  <c r="GM110" i="5"/>
  <c r="FU115" i="5"/>
  <c r="FL119" i="5"/>
  <c r="FR115" i="5"/>
  <c r="IH125" i="5"/>
  <c r="AZ86" i="5"/>
  <c r="DV86" i="5" s="1"/>
  <c r="FV115" i="5"/>
  <c r="II124" i="5"/>
  <c r="GG125" i="5"/>
  <c r="GH125" i="5"/>
  <c r="AZ88" i="5"/>
  <c r="DV88" i="5" s="1"/>
  <c r="FK116" i="5"/>
  <c r="IB114" i="5"/>
  <c r="FT113" i="5"/>
  <c r="IQ117" i="5"/>
  <c r="ID118" i="5"/>
  <c r="FL112" i="5"/>
  <c r="FV119" i="5"/>
  <c r="FO117" i="5"/>
  <c r="GM123" i="5"/>
  <c r="IO123" i="5"/>
  <c r="FQ124" i="5"/>
  <c r="AR154" i="5"/>
  <c r="AM281" i="4" s="1"/>
  <c r="FL31" i="5"/>
  <c r="IJ23" i="5"/>
  <c r="GA53" i="5"/>
  <c r="GK114" i="5"/>
  <c r="FY116" i="5"/>
  <c r="IS117" i="5"/>
  <c r="IQ118" i="5"/>
  <c r="FQ125" i="5"/>
  <c r="GA48" i="5"/>
  <c r="JF40" i="5"/>
  <c r="IJ43" i="5"/>
  <c r="FI26" i="5"/>
  <c r="IR37" i="5"/>
  <c r="FE58" i="5"/>
  <c r="GG118" i="5"/>
  <c r="IJ114" i="5"/>
  <c r="JL111" i="5"/>
  <c r="FK120" i="5"/>
  <c r="FQ111" i="5"/>
  <c r="FQ122" i="5"/>
  <c r="IS124" i="5"/>
  <c r="IK123" i="5"/>
  <c r="JA104" i="5"/>
  <c r="FO104" i="5"/>
  <c r="FE146" i="5"/>
  <c r="AZ83" i="5"/>
  <c r="DV83" i="5" s="1"/>
  <c r="FX123" i="5"/>
  <c r="GG123" i="5"/>
  <c r="IV122" i="5"/>
  <c r="IC116" i="5"/>
  <c r="IK115" i="5"/>
  <c r="FK115" i="5"/>
  <c r="IG115" i="5"/>
  <c r="IK116" i="5"/>
  <c r="FJ114" i="5"/>
  <c r="JF110" i="5"/>
  <c r="GM125" i="5"/>
  <c r="FK105" i="5"/>
  <c r="FX111" i="5"/>
  <c r="GA111" i="5"/>
  <c r="IR111" i="5"/>
  <c r="FO111" i="5"/>
  <c r="FS111" i="5"/>
  <c r="JH111" i="5"/>
  <c r="FJ111" i="5"/>
  <c r="FJ110" i="5"/>
  <c r="GH110" i="5"/>
  <c r="FI105" i="5"/>
  <c r="FL125" i="5"/>
  <c r="GI123" i="5"/>
  <c r="IX124" i="5"/>
  <c r="GI125" i="5"/>
  <c r="GO123" i="5"/>
  <c r="IO124" i="5"/>
  <c r="GM124" i="5"/>
  <c r="FU124" i="5"/>
  <c r="GK125" i="5"/>
  <c r="FS106" i="5"/>
  <c r="GG104" i="5"/>
  <c r="GK109" i="5"/>
  <c r="IH119" i="5"/>
  <c r="IO120" i="5"/>
  <c r="GA120" i="5"/>
  <c r="GI116" i="5"/>
  <c r="FU107" i="5"/>
  <c r="FK109" i="5"/>
  <c r="JA120" i="5"/>
  <c r="IR117" i="5"/>
  <c r="IG119" i="5"/>
  <c r="GG105" i="5"/>
  <c r="FN119" i="5"/>
  <c r="GH109" i="5"/>
  <c r="IF120" i="5"/>
  <c r="FK117" i="5"/>
  <c r="FI110" i="5"/>
  <c r="IU122" i="5"/>
  <c r="GO104" i="5"/>
  <c r="GO106" i="5"/>
  <c r="FT109" i="5"/>
  <c r="GD114" i="5"/>
  <c r="FN117" i="5"/>
  <c r="FJ113" i="5"/>
  <c r="JI107" i="5"/>
  <c r="FM104" i="5"/>
  <c r="GG120" i="5"/>
  <c r="FE109" i="5"/>
  <c r="FQ119" i="5"/>
  <c r="II114" i="5"/>
  <c r="FT122" i="5"/>
  <c r="GL112" i="5"/>
  <c r="FO107" i="5"/>
  <c r="GE115" i="5"/>
  <c r="IH111" i="5"/>
  <c r="GH111" i="5"/>
  <c r="FY119" i="5"/>
  <c r="FL107" i="5"/>
  <c r="IS116" i="5"/>
  <c r="IP119" i="5"/>
  <c r="FY118" i="5"/>
  <c r="JF118" i="5"/>
  <c r="IC118" i="5"/>
  <c r="FO116" i="5"/>
  <c r="JH115" i="5"/>
  <c r="JE119" i="5"/>
  <c r="ID120" i="5"/>
  <c r="FM115" i="5"/>
  <c r="FO115" i="5"/>
  <c r="FM117" i="5"/>
  <c r="GK119" i="5"/>
  <c r="IP113" i="5"/>
  <c r="FX115" i="5"/>
  <c r="JL116" i="5"/>
  <c r="FM113" i="5"/>
  <c r="JG114" i="5"/>
  <c r="FJ112" i="5"/>
  <c r="FS114" i="5"/>
  <c r="GD117" i="5"/>
  <c r="FY113" i="5"/>
  <c r="FG116" i="5"/>
  <c r="GO120" i="5"/>
  <c r="IR120" i="5"/>
  <c r="FF119" i="5"/>
  <c r="JA116" i="5"/>
  <c r="FL117" i="5"/>
  <c r="FS112" i="5"/>
  <c r="FR117" i="5"/>
  <c r="JG117" i="5"/>
  <c r="GA117" i="5"/>
  <c r="FN104" i="5"/>
  <c r="FY107" i="5"/>
  <c r="FN107" i="5"/>
  <c r="FY105" i="5"/>
  <c r="JJ111" i="5"/>
  <c r="FN109" i="5"/>
  <c r="GJ110" i="5"/>
  <c r="FT110" i="5"/>
  <c r="FG104" i="5"/>
  <c r="FO105" i="5"/>
  <c r="GE109" i="5"/>
  <c r="FX110" i="5"/>
  <c r="FI118" i="5"/>
  <c r="FM118" i="5"/>
  <c r="FF110" i="5"/>
  <c r="JJ104" i="5"/>
  <c r="GH104" i="5"/>
  <c r="GA107" i="5"/>
  <c r="FT120" i="5"/>
  <c r="FI115" i="5"/>
  <c r="FJ123" i="5"/>
  <c r="AE139" i="5"/>
  <c r="FY106" i="5"/>
  <c r="IR106" i="5"/>
  <c r="FU118" i="5"/>
  <c r="IU114" i="5"/>
  <c r="FM116" i="5"/>
  <c r="JD116" i="5"/>
  <c r="GE111" i="5"/>
  <c r="JL114" i="5"/>
  <c r="GM118" i="5"/>
  <c r="JG115" i="5"/>
  <c r="JB124" i="5"/>
  <c r="IL122" i="5"/>
  <c r="IL124" i="5"/>
  <c r="IU125" i="5"/>
  <c r="GM122" i="5"/>
  <c r="IJ123" i="5"/>
  <c r="FW122" i="5"/>
  <c r="FK123" i="5"/>
  <c r="GH107" i="5"/>
  <c r="FY104" i="5"/>
  <c r="GO105" i="5"/>
  <c r="JJ114" i="5"/>
  <c r="FM112" i="5"/>
  <c r="JL110" i="5"/>
  <c r="GA115" i="5"/>
  <c r="GD119" i="5"/>
  <c r="FU116" i="5"/>
  <c r="FK113" i="5"/>
  <c r="GO118" i="5"/>
  <c r="FS110" i="5"/>
  <c r="GM117" i="5"/>
  <c r="FN118" i="5"/>
  <c r="GJ116" i="5"/>
  <c r="IC122" i="5"/>
  <c r="JE105" i="5"/>
  <c r="JE106" i="5"/>
  <c r="FE105" i="5"/>
  <c r="DO139" i="5"/>
  <c r="JD109" i="5"/>
  <c r="JE120" i="5"/>
  <c r="FX109" i="5"/>
  <c r="IG118" i="5"/>
  <c r="GM112" i="5"/>
  <c r="JL113" i="5"/>
  <c r="GE116" i="5"/>
  <c r="IC117" i="5"/>
  <c r="FM110" i="5"/>
  <c r="IF112" i="5"/>
  <c r="GO112" i="5"/>
  <c r="IQ124" i="5"/>
  <c r="GE125" i="5"/>
  <c r="GH123" i="5"/>
  <c r="FS105" i="5"/>
  <c r="GL119" i="5"/>
  <c r="FV120" i="5"/>
  <c r="IX118" i="5"/>
  <c r="GK112" i="5"/>
  <c r="GL120" i="5"/>
  <c r="GD110" i="5"/>
  <c r="GL109" i="5"/>
  <c r="GE112" i="5"/>
  <c r="GI115" i="5"/>
  <c r="FX113" i="5"/>
  <c r="FK112" i="5"/>
  <c r="GH116" i="5"/>
  <c r="GL111" i="5"/>
  <c r="FV118" i="5"/>
  <c r="FL115" i="5"/>
  <c r="GD125" i="5"/>
  <c r="GG122" i="5"/>
  <c r="GD122" i="5"/>
  <c r="FY124" i="5"/>
  <c r="FJ107" i="5"/>
  <c r="FX119" i="5"/>
  <c r="DU114" i="5"/>
  <c r="JM114" i="5" s="1"/>
  <c r="FW123" i="5"/>
  <c r="IT123" i="5"/>
  <c r="DU125" i="5"/>
  <c r="JM125" i="5" s="1"/>
  <c r="DU112" i="5"/>
  <c r="JM112" i="5" s="1"/>
  <c r="FI106" i="5"/>
  <c r="IF106" i="5"/>
  <c r="DO153" i="5"/>
  <c r="GA123" i="5"/>
  <c r="JH146" i="5"/>
  <c r="AO69" i="4" s="1"/>
  <c r="II105" i="5"/>
  <c r="FL105" i="5"/>
  <c r="II104" i="5"/>
  <c r="FL104" i="5"/>
  <c r="JM127" i="5"/>
  <c r="GP127" i="5"/>
  <c r="GP130" i="5"/>
  <c r="JM130" i="5"/>
  <c r="FL53" i="5"/>
  <c r="FI41" i="5"/>
  <c r="FE40" i="5"/>
  <c r="AZ133" i="5"/>
  <c r="DV133" i="5" s="1"/>
  <c r="R155" i="5"/>
  <c r="M312" i="4" s="1"/>
  <c r="GH47" i="5"/>
  <c r="FN48" i="5"/>
  <c r="FX13" i="5"/>
  <c r="AZ134" i="5"/>
  <c r="DV134" i="5" s="1"/>
  <c r="JM132" i="5"/>
  <c r="GP132" i="5"/>
  <c r="FK13" i="5"/>
  <c r="IB31" i="5"/>
  <c r="GP131" i="5"/>
  <c r="JM131" i="5"/>
  <c r="JF49" i="5"/>
  <c r="GI49" i="5"/>
  <c r="CJ154" i="5"/>
  <c r="FI27" i="5"/>
  <c r="DN148" i="5"/>
  <c r="AS139" i="5"/>
  <c r="GI24" i="5"/>
  <c r="IO13" i="5"/>
  <c r="AZ132" i="5"/>
  <c r="DV132" i="5" s="1"/>
  <c r="N154" i="5"/>
  <c r="I281" i="4" s="1"/>
  <c r="GP134" i="5"/>
  <c r="JM134" i="5"/>
  <c r="AZ131" i="5"/>
  <c r="DV131" i="5" s="1"/>
  <c r="GP133" i="5"/>
  <c r="JM133" i="5"/>
  <c r="IF146" i="5"/>
  <c r="M69" i="4" s="1"/>
  <c r="AY74" i="5"/>
  <c r="DU74" i="5" s="1"/>
  <c r="JM74" i="5" s="1"/>
  <c r="FL48" i="5"/>
  <c r="AS153" i="5"/>
  <c r="AN252" i="4" s="1"/>
  <c r="AY54" i="5"/>
  <c r="DU54" i="5" s="1"/>
  <c r="JM54" i="5" s="1"/>
  <c r="IQ146" i="5"/>
  <c r="X69" i="4" s="1"/>
  <c r="FR146" i="5"/>
  <c r="GJ49" i="5"/>
  <c r="JG49" i="5"/>
  <c r="IJ146" i="5"/>
  <c r="Q69" i="4" s="1"/>
  <c r="FL28" i="5"/>
  <c r="FE57" i="5"/>
  <c r="GL74" i="5"/>
  <c r="FN13" i="5"/>
  <c r="GI15" i="5"/>
  <c r="JF57" i="5"/>
  <c r="JM121" i="5"/>
  <c r="GP121" i="5"/>
  <c r="GG53" i="5"/>
  <c r="FE37" i="5"/>
  <c r="CQ154" i="5"/>
  <c r="FK65" i="5"/>
  <c r="FK146" i="5" s="1"/>
  <c r="GA64" i="5"/>
  <c r="FX34" i="5"/>
  <c r="IH65" i="5"/>
  <c r="IH146" i="5" s="1"/>
  <c r="O69" i="4" s="1"/>
  <c r="FV65" i="5"/>
  <c r="FN146" i="5"/>
  <c r="FI63" i="5"/>
  <c r="II42" i="5"/>
  <c r="FE45" i="5"/>
  <c r="JF55" i="5"/>
  <c r="FL40" i="5"/>
  <c r="N152" i="5"/>
  <c r="I232" i="4" s="1"/>
  <c r="U155" i="5"/>
  <c r="P312" i="4" s="1"/>
  <c r="U154" i="5"/>
  <c r="P281" i="4" s="1"/>
  <c r="FL27" i="5"/>
  <c r="FL25" i="5"/>
  <c r="IG25" i="5"/>
  <c r="ID13" i="5"/>
  <c r="FE43" i="5"/>
  <c r="DA153" i="5"/>
  <c r="IN146" i="5"/>
  <c r="U69" i="4" s="1"/>
  <c r="JJ13" i="5"/>
  <c r="JH19" i="5"/>
  <c r="GD25" i="5"/>
  <c r="JH37" i="5"/>
  <c r="AZ68" i="5"/>
  <c r="DV68" i="5" s="1"/>
  <c r="GQ68" i="5" s="1"/>
  <c r="DN152" i="5"/>
  <c r="FO146" i="5"/>
  <c r="FX16" i="5"/>
  <c r="GA13" i="5"/>
  <c r="JF59" i="5"/>
  <c r="GK40" i="5"/>
  <c r="IQ68" i="5"/>
  <c r="FT68" i="5"/>
  <c r="IL68" i="5"/>
  <c r="FO68" i="5"/>
  <c r="U139" i="5"/>
  <c r="U153" i="5"/>
  <c r="P252" i="4" s="1"/>
  <c r="FI45" i="5"/>
  <c r="II37" i="5"/>
  <c r="JF65" i="5"/>
  <c r="JF146" i="5" s="1"/>
  <c r="AM69" i="4" s="1"/>
  <c r="JG67" i="5"/>
  <c r="GJ67" i="5"/>
  <c r="JG68" i="5"/>
  <c r="GJ68" i="5"/>
  <c r="IP67" i="5"/>
  <c r="FS67" i="5"/>
  <c r="JH67" i="5"/>
  <c r="GK67" i="5"/>
  <c r="GA67" i="5"/>
  <c r="IX67" i="5"/>
  <c r="AZ71" i="5"/>
  <c r="DV71" i="5" s="1"/>
  <c r="GG68" i="5"/>
  <c r="JD68" i="5"/>
  <c r="CQ152" i="5"/>
  <c r="AR152" i="5"/>
  <c r="AM232" i="4" s="1"/>
  <c r="FI29" i="5"/>
  <c r="IH39" i="5"/>
  <c r="FL56" i="5"/>
  <c r="JL67" i="5"/>
  <c r="GO67" i="5"/>
  <c r="JI67" i="5"/>
  <c r="GL67" i="5"/>
  <c r="GP72" i="5"/>
  <c r="JL68" i="5"/>
  <c r="GO68" i="5"/>
  <c r="ID67" i="5"/>
  <c r="FG67" i="5"/>
  <c r="IF67" i="5"/>
  <c r="FI67" i="5"/>
  <c r="AZ72" i="5"/>
  <c r="DV72" i="5" s="1"/>
  <c r="FQ68" i="5"/>
  <c r="IN68" i="5"/>
  <c r="IL67" i="5"/>
  <c r="FO67" i="5"/>
  <c r="JF68" i="5"/>
  <c r="GI68" i="5"/>
  <c r="IQ67" i="5"/>
  <c r="FT67" i="5"/>
  <c r="GA68" i="5"/>
  <c r="IX68" i="5"/>
  <c r="IB68" i="5"/>
  <c r="FE68" i="5"/>
  <c r="FQ67" i="5"/>
  <c r="IN67" i="5"/>
  <c r="N148" i="5"/>
  <c r="I121" i="4" s="1"/>
  <c r="FI33" i="5"/>
  <c r="FS40" i="5"/>
  <c r="JE68" i="5"/>
  <c r="GH68" i="5"/>
  <c r="JB68" i="5"/>
  <c r="GE68" i="5"/>
  <c r="IU68" i="5"/>
  <c r="FX68" i="5"/>
  <c r="IJ68" i="5"/>
  <c r="FM68" i="5"/>
  <c r="AZ74" i="5"/>
  <c r="DV74" i="5" s="1"/>
  <c r="IC68" i="5"/>
  <c r="FF68" i="5"/>
  <c r="IV68" i="5"/>
  <c r="FY68" i="5"/>
  <c r="AY56" i="5"/>
  <c r="DU56" i="5" s="1"/>
  <c r="GP56" i="5" s="1"/>
  <c r="AY67" i="5"/>
  <c r="DU67" i="5" s="1"/>
  <c r="AE153" i="5"/>
  <c r="Z252" i="4" s="1"/>
  <c r="GI17" i="5"/>
  <c r="GG67" i="5"/>
  <c r="JD67" i="5"/>
  <c r="FK68" i="5"/>
  <c r="IH68" i="5"/>
  <c r="IH67" i="5"/>
  <c r="FK67" i="5"/>
  <c r="IO67" i="5"/>
  <c r="FR67" i="5"/>
  <c r="JA67" i="5"/>
  <c r="GD67" i="5"/>
  <c r="IU67" i="5"/>
  <c r="FX67" i="5"/>
  <c r="AZ70" i="5"/>
  <c r="DV70" i="5" s="1"/>
  <c r="AZ75" i="5"/>
  <c r="DV75" i="5" s="1"/>
  <c r="IG67" i="5"/>
  <c r="FJ67" i="5"/>
  <c r="JJ67" i="5"/>
  <c r="GM67" i="5"/>
  <c r="GI67" i="5"/>
  <c r="JF67" i="5"/>
  <c r="AR148" i="5"/>
  <c r="AM121" i="4" s="1"/>
  <c r="FE24" i="5"/>
  <c r="GI37" i="5"/>
  <c r="GI56" i="5"/>
  <c r="IV67" i="5"/>
  <c r="FY67" i="5"/>
  <c r="JE67" i="5"/>
  <c r="GH67" i="5"/>
  <c r="JM73" i="5"/>
  <c r="GP73" i="5"/>
  <c r="FS68" i="5"/>
  <c r="IP68" i="5"/>
  <c r="AZ73" i="5"/>
  <c r="DV73" i="5" s="1"/>
  <c r="IS67" i="5"/>
  <c r="FV67" i="5"/>
  <c r="JB67" i="5"/>
  <c r="GE67" i="5"/>
  <c r="FL24" i="5"/>
  <c r="GI43" i="5"/>
  <c r="JF37" i="5"/>
  <c r="FE39" i="5"/>
  <c r="JK146" i="5"/>
  <c r="AR69" i="4" s="1"/>
  <c r="JM75" i="5"/>
  <c r="ID68" i="5"/>
  <c r="FG68" i="5"/>
  <c r="IK68" i="5"/>
  <c r="FN68" i="5"/>
  <c r="IF68" i="5"/>
  <c r="FI68" i="5"/>
  <c r="IJ67" i="5"/>
  <c r="FM67" i="5"/>
  <c r="JA68" i="5"/>
  <c r="GD68" i="5"/>
  <c r="AZ67" i="5"/>
  <c r="DV67" i="5" s="1"/>
  <c r="FL67" i="5"/>
  <c r="II67" i="5"/>
  <c r="FL68" i="5"/>
  <c r="II68" i="5"/>
  <c r="U152" i="5"/>
  <c r="P232" i="4" s="1"/>
  <c r="U148" i="5"/>
  <c r="P121" i="4" s="1"/>
  <c r="AR153" i="5"/>
  <c r="AM252" i="4" s="1"/>
  <c r="AR139" i="5"/>
  <c r="IH31" i="5"/>
  <c r="IM146" i="5"/>
  <c r="T69" i="4" s="1"/>
  <c r="IK146" i="5"/>
  <c r="R69" i="4" s="1"/>
  <c r="AY68" i="5"/>
  <c r="DU68" i="5" s="1"/>
  <c r="JF13" i="5"/>
  <c r="GI13" i="5"/>
  <c r="IR67" i="5"/>
  <c r="FU67" i="5"/>
  <c r="FR68" i="5"/>
  <c r="IO68" i="5"/>
  <c r="IC67" i="5"/>
  <c r="FF67" i="5"/>
  <c r="AZ69" i="5"/>
  <c r="DV69" i="5" s="1"/>
  <c r="IF56" i="5"/>
  <c r="FM25" i="5"/>
  <c r="IL146" i="5"/>
  <c r="S69" i="4" s="1"/>
  <c r="GM66" i="5"/>
  <c r="JD65" i="5"/>
  <c r="JD146" i="5" s="1"/>
  <c r="AK69" i="4" s="1"/>
  <c r="IS65" i="5"/>
  <c r="IS146" i="5" s="1"/>
  <c r="Z69" i="4" s="1"/>
  <c r="AZ36" i="5"/>
  <c r="DV36" i="5" s="1"/>
  <c r="IU30" i="5"/>
  <c r="GA65" i="5"/>
  <c r="GA146" i="5" s="1"/>
  <c r="JM36" i="5"/>
  <c r="GP36" i="5"/>
  <c r="GK32" i="5"/>
  <c r="FX44" i="5"/>
  <c r="IX65" i="5"/>
  <c r="IX146" i="5" s="1"/>
  <c r="AE69" i="4" s="1"/>
  <c r="IO146" i="5"/>
  <c r="V69" i="4" s="1"/>
  <c r="GK41" i="5"/>
  <c r="IG57" i="5"/>
  <c r="IO19" i="5"/>
  <c r="GE44" i="5"/>
  <c r="FZ146" i="5"/>
  <c r="JJ66" i="5"/>
  <c r="JJ146" i="5" s="1"/>
  <c r="AQ69" i="4" s="1"/>
  <c r="FH66" i="5"/>
  <c r="FH146" i="5" s="1"/>
  <c r="N139" i="5"/>
  <c r="IE66" i="5"/>
  <c r="IE146" i="5" s="1"/>
  <c r="L69" i="4" s="1"/>
  <c r="N153" i="5"/>
  <c r="I252" i="4" s="1"/>
  <c r="CM139" i="5"/>
  <c r="JD63" i="5"/>
  <c r="GG63" i="5"/>
  <c r="JB64" i="5"/>
  <c r="GE64" i="5"/>
  <c r="IP64" i="5"/>
  <c r="FS64" i="5"/>
  <c r="AY62" i="5"/>
  <c r="DU62" i="5" s="1"/>
  <c r="IS62" i="5"/>
  <c r="FV62" i="5"/>
  <c r="FG63" i="5"/>
  <c r="ID63" i="5"/>
  <c r="IK64" i="5"/>
  <c r="FN64" i="5"/>
  <c r="IF64" i="5"/>
  <c r="FI64" i="5"/>
  <c r="JL64" i="5"/>
  <c r="GO64" i="5"/>
  <c r="AZ63" i="5"/>
  <c r="DV63" i="5" s="1"/>
  <c r="IB62" i="5"/>
  <c r="FE62" i="5"/>
  <c r="JE64" i="5"/>
  <c r="GH64" i="5"/>
  <c r="IU62" i="5"/>
  <c r="FX62" i="5"/>
  <c r="IU63" i="5"/>
  <c r="FX63" i="5"/>
  <c r="IQ63" i="5"/>
  <c r="FT63" i="5"/>
  <c r="JJ64" i="5"/>
  <c r="GM64" i="5"/>
  <c r="IV62" i="5"/>
  <c r="FY62" i="5"/>
  <c r="IK62" i="5"/>
  <c r="FN62" i="5"/>
  <c r="IG63" i="5"/>
  <c r="FJ63" i="5"/>
  <c r="FF63" i="5"/>
  <c r="IC63" i="5"/>
  <c r="GM62" i="5"/>
  <c r="JJ62" i="5"/>
  <c r="AZ64" i="5"/>
  <c r="DV64" i="5" s="1"/>
  <c r="IP62" i="5"/>
  <c r="FS62" i="5"/>
  <c r="JM65" i="5"/>
  <c r="ID64" i="5"/>
  <c r="FG64" i="5"/>
  <c r="GE63" i="5"/>
  <c r="JB63" i="5"/>
  <c r="JE63" i="5"/>
  <c r="GH63" i="5"/>
  <c r="IO64" i="5"/>
  <c r="FR64" i="5"/>
  <c r="IH62" i="5"/>
  <c r="FK62" i="5"/>
  <c r="JD64" i="5"/>
  <c r="GG64" i="5"/>
  <c r="AZ65" i="5"/>
  <c r="DV65" i="5" s="1"/>
  <c r="IH63" i="5"/>
  <c r="FK63" i="5"/>
  <c r="GD63" i="5"/>
  <c r="JA63" i="5"/>
  <c r="AY63" i="5"/>
  <c r="DU63" i="5" s="1"/>
  <c r="IF62" i="5"/>
  <c r="FI62" i="5"/>
  <c r="IP63" i="5"/>
  <c r="FS63" i="5"/>
  <c r="IS64" i="5"/>
  <c r="FV64" i="5"/>
  <c r="FM63" i="5"/>
  <c r="IJ63" i="5"/>
  <c r="IB64" i="5"/>
  <c r="FE64" i="5"/>
  <c r="AZ66" i="5"/>
  <c r="DV66" i="5" s="1"/>
  <c r="IS63" i="5"/>
  <c r="FV63" i="5"/>
  <c r="IL64" i="5"/>
  <c r="FO64" i="5"/>
  <c r="JA64" i="5"/>
  <c r="GD64" i="5"/>
  <c r="IV64" i="5"/>
  <c r="FY64" i="5"/>
  <c r="IO62" i="5"/>
  <c r="FR62" i="5"/>
  <c r="IL62" i="5"/>
  <c r="FO62" i="5"/>
  <c r="FU64" i="5"/>
  <c r="IR64" i="5"/>
  <c r="IN62" i="5"/>
  <c r="FQ62" i="5"/>
  <c r="JA62" i="5"/>
  <c r="GD62" i="5"/>
  <c r="IG64" i="5"/>
  <c r="FJ64" i="5"/>
  <c r="IG62" i="5"/>
  <c r="FJ62" i="5"/>
  <c r="FM62" i="5"/>
  <c r="IJ62" i="5"/>
  <c r="IH64" i="5"/>
  <c r="FK64" i="5"/>
  <c r="GK63" i="5"/>
  <c r="JH63" i="5"/>
  <c r="IR63" i="5"/>
  <c r="FU63" i="5"/>
  <c r="JH64" i="5"/>
  <c r="GK64" i="5"/>
  <c r="IC64" i="5"/>
  <c r="FF64" i="5"/>
  <c r="AY64" i="5"/>
  <c r="DU64" i="5" s="1"/>
  <c r="JH62" i="5"/>
  <c r="GK62" i="5"/>
  <c r="IX62" i="5"/>
  <c r="GA62" i="5"/>
  <c r="FN63" i="5"/>
  <c r="IK63" i="5"/>
  <c r="IO63" i="5"/>
  <c r="FR63" i="5"/>
  <c r="IB63" i="5"/>
  <c r="FE63" i="5"/>
  <c r="IV63" i="5"/>
  <c r="FY63" i="5"/>
  <c r="IN63" i="5"/>
  <c r="FQ63" i="5"/>
  <c r="IR62" i="5"/>
  <c r="FU62" i="5"/>
  <c r="JI63" i="5"/>
  <c r="GL63" i="5"/>
  <c r="IX63" i="5"/>
  <c r="GA63" i="5"/>
  <c r="IQ62" i="5"/>
  <c r="FT62" i="5"/>
  <c r="IU64" i="5"/>
  <c r="FX64" i="5"/>
  <c r="IN64" i="5"/>
  <c r="FQ64" i="5"/>
  <c r="JI62" i="5"/>
  <c r="GL62" i="5"/>
  <c r="IJ64" i="5"/>
  <c r="FM64" i="5"/>
  <c r="JJ63" i="5"/>
  <c r="GM63" i="5"/>
  <c r="IC62" i="5"/>
  <c r="FF62" i="5"/>
  <c r="JD62" i="5"/>
  <c r="GG62" i="5"/>
  <c r="JL63" i="5"/>
  <c r="GO63" i="5"/>
  <c r="JI64" i="5"/>
  <c r="GL64" i="5"/>
  <c r="JE62" i="5"/>
  <c r="GH62" i="5"/>
  <c r="JL62" i="5"/>
  <c r="GO62" i="5"/>
  <c r="AZ62" i="5"/>
  <c r="DV62" i="5" s="1"/>
  <c r="GP61" i="5"/>
  <c r="JM61" i="5"/>
  <c r="IF13" i="5"/>
  <c r="FI13" i="5"/>
  <c r="AY13" i="5"/>
  <c r="DU13" i="5" s="1"/>
  <c r="GP13" i="5" s="1"/>
  <c r="AZ60" i="5"/>
  <c r="DV60" i="5" s="1"/>
  <c r="AZ61" i="5"/>
  <c r="DV61" i="5" s="1"/>
  <c r="JM60" i="5"/>
  <c r="GP60" i="5"/>
  <c r="FF28" i="5"/>
  <c r="GE32" i="5"/>
  <c r="FK28" i="5"/>
  <c r="GE45" i="5"/>
  <c r="V155" i="5"/>
  <c r="Q312" i="4" s="1"/>
  <c r="GK16" i="5"/>
  <c r="GK31" i="5"/>
  <c r="FT32" i="5"/>
  <c r="JB31" i="5"/>
  <c r="JJ38" i="5"/>
  <c r="JB12" i="5"/>
  <c r="JH12" i="5"/>
  <c r="DP155" i="5"/>
  <c r="IU24" i="5"/>
  <c r="FK26" i="5"/>
  <c r="GA35" i="5"/>
  <c r="CR155" i="5"/>
  <c r="IU41" i="5"/>
  <c r="GK25" i="5"/>
  <c r="FM29" i="5"/>
  <c r="JH15" i="5"/>
  <c r="JH25" i="5"/>
  <c r="FR14" i="5"/>
  <c r="GE29" i="5"/>
  <c r="GE25" i="5"/>
  <c r="IH18" i="5"/>
  <c r="IU32" i="5"/>
  <c r="JH26" i="5"/>
  <c r="FM42" i="5"/>
  <c r="FK12" i="5"/>
  <c r="JH29" i="5"/>
  <c r="JB30" i="5"/>
  <c r="IU26" i="5"/>
  <c r="FM28" i="5"/>
  <c r="GK58" i="5"/>
  <c r="JH23" i="5"/>
  <c r="JB19" i="5"/>
  <c r="FX14" i="5"/>
  <c r="FR58" i="5"/>
  <c r="JB34" i="5"/>
  <c r="GE43" i="5"/>
  <c r="IN34" i="5"/>
  <c r="GE27" i="5"/>
  <c r="FX56" i="5"/>
  <c r="GK34" i="5"/>
  <c r="GK47" i="5"/>
  <c r="JB28" i="5"/>
  <c r="GK52" i="5"/>
  <c r="JA34" i="5"/>
  <c r="FJ45" i="5"/>
  <c r="GK45" i="5"/>
  <c r="JB33" i="5"/>
  <c r="CT155" i="5"/>
  <c r="IU29" i="5"/>
  <c r="JH49" i="5"/>
  <c r="FF42" i="5"/>
  <c r="DP153" i="5"/>
  <c r="CZ155" i="5"/>
  <c r="FK33" i="5"/>
  <c r="IJ41" i="5"/>
  <c r="FM37" i="5"/>
  <c r="FX18" i="5"/>
  <c r="GK17" i="5"/>
  <c r="IU27" i="5"/>
  <c r="CS155" i="5"/>
  <c r="FX19" i="5"/>
  <c r="DC155" i="5"/>
  <c r="AG155" i="5"/>
  <c r="AB312" i="4" s="1"/>
  <c r="AT155" i="5"/>
  <c r="AO312" i="4" s="1"/>
  <c r="IU25" i="5"/>
  <c r="IG17" i="5"/>
  <c r="IC12" i="5"/>
  <c r="DJ155" i="5"/>
  <c r="IY155" i="5"/>
  <c r="AF313" i="4" s="1"/>
  <c r="GB155" i="5"/>
  <c r="JH30" i="5"/>
  <c r="IN19" i="5"/>
  <c r="JH51" i="5"/>
  <c r="GK39" i="5"/>
  <c r="GE38" i="5"/>
  <c r="GK59" i="5"/>
  <c r="AT148" i="5"/>
  <c r="AO121" i="4" s="1"/>
  <c r="AP155" i="5"/>
  <c r="AK312" i="4" s="1"/>
  <c r="CY155" i="5"/>
  <c r="GE17" i="5"/>
  <c r="FM27" i="5"/>
  <c r="DJ154" i="5"/>
  <c r="GK56" i="5"/>
  <c r="FQ30" i="5"/>
  <c r="FQ23" i="5"/>
  <c r="Z155" i="5"/>
  <c r="U312" i="4" s="1"/>
  <c r="FJ44" i="5"/>
  <c r="FG34" i="5"/>
  <c r="GK42" i="5"/>
  <c r="GE41" i="5"/>
  <c r="JH24" i="5"/>
  <c r="FU39" i="5"/>
  <c r="CV155" i="5"/>
  <c r="GH14" i="5"/>
  <c r="FX59" i="5"/>
  <c r="CR152" i="5"/>
  <c r="IG35" i="5"/>
  <c r="FM30" i="5"/>
  <c r="DJ148" i="5"/>
  <c r="AT152" i="5"/>
  <c r="AO232" i="4" s="1"/>
  <c r="FJ33" i="5"/>
  <c r="FX40" i="5"/>
  <c r="GK57" i="5"/>
  <c r="IQ56" i="5"/>
  <c r="AH155" i="5"/>
  <c r="AC312" i="4" s="1"/>
  <c r="GE15" i="5"/>
  <c r="IG32" i="5"/>
  <c r="GK28" i="5"/>
  <c r="GE24" i="5"/>
  <c r="IJ44" i="5"/>
  <c r="IJ31" i="5"/>
  <c r="AG154" i="5"/>
  <c r="AB281" i="4" s="1"/>
  <c r="AG152" i="5"/>
  <c r="AB232" i="4" s="1"/>
  <c r="JH33" i="5"/>
  <c r="GH16" i="5"/>
  <c r="FK42" i="5"/>
  <c r="FM18" i="5"/>
  <c r="FM162" i="5" s="1"/>
  <c r="GK50" i="5"/>
  <c r="AG153" i="5"/>
  <c r="AB252" i="4" s="1"/>
  <c r="FT15" i="5"/>
  <c r="IU28" i="5"/>
  <c r="JH44" i="5"/>
  <c r="FX43" i="5"/>
  <c r="JB14" i="5"/>
  <c r="IC16" i="5"/>
  <c r="FX17" i="5"/>
  <c r="FQ17" i="5"/>
  <c r="IJ16" i="5"/>
  <c r="FX15" i="5"/>
  <c r="AG139" i="5"/>
  <c r="JH14" i="5"/>
  <c r="JE57" i="5"/>
  <c r="DP154" i="5"/>
  <c r="AT154" i="5"/>
  <c r="AO281" i="4" s="1"/>
  <c r="AN155" i="5"/>
  <c r="AI312" i="4" s="1"/>
  <c r="IO45" i="5"/>
  <c r="GE26" i="5"/>
  <c r="JH27" i="5"/>
  <c r="FJ29" i="5"/>
  <c r="CN153" i="5"/>
  <c r="JH55" i="5"/>
  <c r="GK55" i="5"/>
  <c r="GE23" i="5"/>
  <c r="JB26" i="5"/>
  <c r="GK43" i="5"/>
  <c r="JH38" i="5"/>
  <c r="GK38" i="5"/>
  <c r="AT139" i="5"/>
  <c r="AN154" i="5"/>
  <c r="AI281" i="4" s="1"/>
  <c r="JB23" i="5"/>
  <c r="FQ12" i="5"/>
  <c r="GE42" i="5"/>
  <c r="JH35" i="5"/>
  <c r="GK35" i="5"/>
  <c r="FR30" i="5"/>
  <c r="FF24" i="5"/>
  <c r="AT153" i="5"/>
  <c r="AO252" i="4" s="1"/>
  <c r="FK27" i="5"/>
  <c r="FM45" i="5"/>
  <c r="FS12" i="5"/>
  <c r="IO42" i="5"/>
  <c r="FK37" i="5"/>
  <c r="FJ40" i="5"/>
  <c r="CN154" i="5"/>
  <c r="AN153" i="5"/>
  <c r="AI252" i="4" s="1"/>
  <c r="FF19" i="5"/>
  <c r="GA38" i="5"/>
  <c r="FK34" i="5"/>
  <c r="FR25" i="5"/>
  <c r="FF44" i="5"/>
  <c r="AZ57" i="5"/>
  <c r="DV57" i="5" s="1"/>
  <c r="GQ57" i="5" s="1"/>
  <c r="R148" i="5"/>
  <c r="M121" i="4" s="1"/>
  <c r="R153" i="5"/>
  <c r="M252" i="4" s="1"/>
  <c r="V154" i="5"/>
  <c r="Q281" i="4" s="1"/>
  <c r="AA155" i="5"/>
  <c r="V312" i="4" s="1"/>
  <c r="FR28" i="5"/>
  <c r="R154" i="5"/>
  <c r="M281" i="4" s="1"/>
  <c r="FJ16" i="5"/>
  <c r="FR27" i="5"/>
  <c r="IJ14" i="5"/>
  <c r="FM32" i="5"/>
  <c r="FM34" i="5"/>
  <c r="GM53" i="5"/>
  <c r="AG148" i="5"/>
  <c r="AB121" i="4" s="1"/>
  <c r="V152" i="5"/>
  <c r="Q232" i="4" s="1"/>
  <c r="JL26" i="5"/>
  <c r="IO23" i="5"/>
  <c r="FF31" i="5"/>
  <c r="FG35" i="5"/>
  <c r="CR154" i="5"/>
  <c r="CR153" i="5"/>
  <c r="GG56" i="5"/>
  <c r="JD56" i="5"/>
  <c r="AY41" i="5"/>
  <c r="DU41" i="5" s="1"/>
  <c r="JM41" i="5" s="1"/>
  <c r="AY57" i="5"/>
  <c r="DU57" i="5" s="1"/>
  <c r="R139" i="5"/>
  <c r="V153" i="5"/>
  <c r="Q252" i="4" s="1"/>
  <c r="JI47" i="5"/>
  <c r="FK16" i="5"/>
  <c r="IJ24" i="5"/>
  <c r="FQ27" i="5"/>
  <c r="IL28" i="5"/>
  <c r="JI59" i="5"/>
  <c r="GL59" i="5"/>
  <c r="AZ76" i="5"/>
  <c r="DV76" i="5" s="1"/>
  <c r="FK58" i="5"/>
  <c r="IH58" i="5"/>
  <c r="IR56" i="5"/>
  <c r="FU56" i="5"/>
  <c r="GA55" i="5"/>
  <c r="IX55" i="5"/>
  <c r="ID59" i="5"/>
  <c r="FG59" i="5"/>
  <c r="FN58" i="5"/>
  <c r="IK58" i="5"/>
  <c r="FS55" i="5"/>
  <c r="IP55" i="5"/>
  <c r="FY55" i="5"/>
  <c r="IV55" i="5"/>
  <c r="FO57" i="5"/>
  <c r="IL57" i="5"/>
  <c r="IC59" i="5"/>
  <c r="FF59" i="5"/>
  <c r="IJ40" i="5"/>
  <c r="FM40" i="5"/>
  <c r="FM59" i="5"/>
  <c r="IJ59" i="5"/>
  <c r="FO56" i="5"/>
  <c r="IL56" i="5"/>
  <c r="FK57" i="5"/>
  <c r="IH57" i="5"/>
  <c r="GG57" i="5"/>
  <c r="JD57" i="5"/>
  <c r="AN148" i="5"/>
  <c r="AI121" i="4" s="1"/>
  <c r="FM24" i="5"/>
  <c r="GL58" i="5"/>
  <c r="JI58" i="5"/>
  <c r="AZ58" i="5"/>
  <c r="DV58" i="5" s="1"/>
  <c r="JJ59" i="5"/>
  <c r="GM59" i="5"/>
  <c r="GH58" i="5"/>
  <c r="JE58" i="5"/>
  <c r="IO59" i="5"/>
  <c r="FR59" i="5"/>
  <c r="FR57" i="5"/>
  <c r="IO57" i="5"/>
  <c r="FI58" i="5"/>
  <c r="IF58" i="5"/>
  <c r="GH55" i="5"/>
  <c r="JE55" i="5"/>
  <c r="IG56" i="5"/>
  <c r="FJ56" i="5"/>
  <c r="IR55" i="5"/>
  <c r="FU55" i="5"/>
  <c r="GL57" i="5"/>
  <c r="JI57" i="5"/>
  <c r="FM58" i="5"/>
  <c r="IJ58" i="5"/>
  <c r="JB57" i="5"/>
  <c r="GE57" i="5"/>
  <c r="FR55" i="5"/>
  <c r="IO55" i="5"/>
  <c r="IR58" i="5"/>
  <c r="FU58" i="5"/>
  <c r="JE59" i="5"/>
  <c r="GH59" i="5"/>
  <c r="IN59" i="5"/>
  <c r="FQ59" i="5"/>
  <c r="CN152" i="5"/>
  <c r="R152" i="5"/>
  <c r="M232" i="4" s="1"/>
  <c r="FU40" i="5"/>
  <c r="IJ17" i="5"/>
  <c r="AY55" i="5"/>
  <c r="DU55" i="5" s="1"/>
  <c r="FS57" i="5"/>
  <c r="IP57" i="5"/>
  <c r="AZ55" i="5"/>
  <c r="DV55" i="5" s="1"/>
  <c r="FG58" i="5"/>
  <c r="ID58" i="5"/>
  <c r="FI55" i="5"/>
  <c r="IF55" i="5"/>
  <c r="JI56" i="5"/>
  <c r="GL56" i="5"/>
  <c r="FY56" i="5"/>
  <c r="IV56" i="5"/>
  <c r="FI57" i="5"/>
  <c r="IF57" i="5"/>
  <c r="JJ55" i="5"/>
  <c r="GM55" i="5"/>
  <c r="FF58" i="5"/>
  <c r="IC58" i="5"/>
  <c r="IF59" i="5"/>
  <c r="FI59" i="5"/>
  <c r="FN56" i="5"/>
  <c r="IK56" i="5"/>
  <c r="GO56" i="5"/>
  <c r="JL56" i="5"/>
  <c r="IK59" i="5"/>
  <c r="FN59" i="5"/>
  <c r="GM56" i="5"/>
  <c r="JJ56" i="5"/>
  <c r="AY59" i="5"/>
  <c r="DU59" i="5" s="1"/>
  <c r="GD58" i="5"/>
  <c r="JA58" i="5"/>
  <c r="GO55" i="5"/>
  <c r="JL55" i="5"/>
  <c r="FJ55" i="5"/>
  <c r="IG55" i="5"/>
  <c r="FQ24" i="5"/>
  <c r="FK25" i="5"/>
  <c r="IH59" i="5"/>
  <c r="FK59" i="5"/>
  <c r="AZ59" i="5"/>
  <c r="DV59" i="5" s="1"/>
  <c r="GO58" i="5"/>
  <c r="JL58" i="5"/>
  <c r="FX58" i="5"/>
  <c r="IU58" i="5"/>
  <c r="AY58" i="5"/>
  <c r="DU58" i="5" s="1"/>
  <c r="JD59" i="5"/>
  <c r="GG59" i="5"/>
  <c r="FM57" i="5"/>
  <c r="IJ57" i="5"/>
  <c r="GD57" i="5"/>
  <c r="JA57" i="5"/>
  <c r="FX55" i="5"/>
  <c r="IU55" i="5"/>
  <c r="IQ59" i="5"/>
  <c r="FT59" i="5"/>
  <c r="IP59" i="5"/>
  <c r="FS59" i="5"/>
  <c r="FF56" i="5"/>
  <c r="IC56" i="5"/>
  <c r="IG59" i="5"/>
  <c r="FJ59" i="5"/>
  <c r="FG57" i="5"/>
  <c r="ID57" i="5"/>
  <c r="FS58" i="5"/>
  <c r="IP58" i="5"/>
  <c r="FQ28" i="5"/>
  <c r="FQ58" i="5"/>
  <c r="IN58" i="5"/>
  <c r="FG55" i="5"/>
  <c r="ID55" i="5"/>
  <c r="IR57" i="5"/>
  <c r="FU57" i="5"/>
  <c r="IL59" i="5"/>
  <c r="FO59" i="5"/>
  <c r="JB59" i="5"/>
  <c r="GE59" i="5"/>
  <c r="JB58" i="5"/>
  <c r="GE58" i="5"/>
  <c r="GP76" i="5"/>
  <c r="JM76" i="5"/>
  <c r="IL55" i="5"/>
  <c r="FO55" i="5"/>
  <c r="JI55" i="5"/>
  <c r="GL55" i="5"/>
  <c r="FU59" i="5"/>
  <c r="IR59" i="5"/>
  <c r="FY57" i="5"/>
  <c r="IV57" i="5"/>
  <c r="IK55" i="5"/>
  <c r="FN55" i="5"/>
  <c r="JA59" i="5"/>
  <c r="GD59" i="5"/>
  <c r="IC55" i="5"/>
  <c r="FF55" i="5"/>
  <c r="FF57" i="5"/>
  <c r="IC57" i="5"/>
  <c r="GA57" i="5"/>
  <c r="IX57" i="5"/>
  <c r="CN139" i="5"/>
  <c r="FR37" i="5"/>
  <c r="FI39" i="5"/>
  <c r="GA58" i="5"/>
  <c r="IX58" i="5"/>
  <c r="IQ55" i="5"/>
  <c r="FT55" i="5"/>
  <c r="FQ56" i="5"/>
  <c r="IN56" i="5"/>
  <c r="IX59" i="5"/>
  <c r="GA59" i="5"/>
  <c r="IV59" i="5"/>
  <c r="FY59" i="5"/>
  <c r="GM57" i="5"/>
  <c r="JJ57" i="5"/>
  <c r="JA55" i="5"/>
  <c r="GD55" i="5"/>
  <c r="FX57" i="5"/>
  <c r="IU57" i="5"/>
  <c r="GO57" i="5"/>
  <c r="JL57" i="5"/>
  <c r="GG58" i="5"/>
  <c r="JD58" i="5"/>
  <c r="FQ55" i="5"/>
  <c r="IN55" i="5"/>
  <c r="GA56" i="5"/>
  <c r="IX56" i="5"/>
  <c r="FT58" i="5"/>
  <c r="IQ58" i="5"/>
  <c r="IJ55" i="5"/>
  <c r="FM55" i="5"/>
  <c r="CP155" i="5"/>
  <c r="FO58" i="5"/>
  <c r="IL58" i="5"/>
  <c r="AZ56" i="5"/>
  <c r="DV56" i="5" s="1"/>
  <c r="GG55" i="5"/>
  <c r="JD55" i="5"/>
  <c r="FG56" i="5"/>
  <c r="ID56" i="5"/>
  <c r="FT57" i="5"/>
  <c r="IQ57" i="5"/>
  <c r="IJ56" i="5"/>
  <c r="FM56" i="5"/>
  <c r="JB55" i="5"/>
  <c r="GE55" i="5"/>
  <c r="GE56" i="5"/>
  <c r="JB56" i="5"/>
  <c r="IH56" i="5"/>
  <c r="FK56" i="5"/>
  <c r="FY58" i="5"/>
  <c r="IV58" i="5"/>
  <c r="JA56" i="5"/>
  <c r="GD56" i="5"/>
  <c r="E11" i="64"/>
  <c r="E6" i="61" s="1"/>
  <c r="AN152" i="5"/>
  <c r="AI232" i="4" s="1"/>
  <c r="JB39" i="5"/>
  <c r="GE39" i="5"/>
  <c r="IQ38" i="5"/>
  <c r="FT38" i="5"/>
  <c r="FT35" i="5"/>
  <c r="IQ35" i="5"/>
  <c r="IQ39" i="5"/>
  <c r="FT39" i="5"/>
  <c r="ID39" i="5"/>
  <c r="FG39" i="5"/>
  <c r="AY38" i="5"/>
  <c r="DU38" i="5" s="1"/>
  <c r="IV38" i="5"/>
  <c r="FY38" i="5"/>
  <c r="AZ37" i="5"/>
  <c r="DV37" i="5" s="1"/>
  <c r="IF35" i="5"/>
  <c r="FI35" i="5"/>
  <c r="IC38" i="5"/>
  <c r="FF38" i="5"/>
  <c r="IK39" i="5"/>
  <c r="FN39" i="5"/>
  <c r="S155" i="5"/>
  <c r="N312" i="4" s="1"/>
  <c r="AN139" i="5"/>
  <c r="ID38" i="5"/>
  <c r="FG38" i="5"/>
  <c r="IU38" i="5"/>
  <c r="FX38" i="5"/>
  <c r="IU39" i="5"/>
  <c r="FX39" i="5"/>
  <c r="JA39" i="5"/>
  <c r="GD39" i="5"/>
  <c r="JB37" i="5"/>
  <c r="GE37" i="5"/>
  <c r="JE37" i="5"/>
  <c r="GH37" i="5"/>
  <c r="AZ38" i="5"/>
  <c r="DV38" i="5" s="1"/>
  <c r="IG38" i="5"/>
  <c r="FJ38" i="5"/>
  <c r="JA35" i="5"/>
  <c r="GD35" i="5"/>
  <c r="IG37" i="5"/>
  <c r="FJ37" i="5"/>
  <c r="FO39" i="5"/>
  <c r="IL39" i="5"/>
  <c r="JB35" i="5"/>
  <c r="GE35" i="5"/>
  <c r="IP39" i="5"/>
  <c r="FS39" i="5"/>
  <c r="GO37" i="5"/>
  <c r="JL37" i="5"/>
  <c r="IF38" i="5"/>
  <c r="FI38" i="5"/>
  <c r="IO38" i="5"/>
  <c r="FR38" i="5"/>
  <c r="IQ37" i="5"/>
  <c r="FT37" i="5"/>
  <c r="AZ39" i="5"/>
  <c r="DV39" i="5" s="1"/>
  <c r="FY37" i="5"/>
  <c r="IV37" i="5"/>
  <c r="IP37" i="5"/>
  <c r="FS37" i="5"/>
  <c r="FF43" i="5"/>
  <c r="IV35" i="5"/>
  <c r="FY35" i="5"/>
  <c r="GE40" i="5"/>
  <c r="JB40" i="5"/>
  <c r="GG37" i="5"/>
  <c r="JD37" i="5"/>
  <c r="IJ35" i="5"/>
  <c r="FM35" i="5"/>
  <c r="JA38" i="5"/>
  <c r="GD38" i="5"/>
  <c r="JA37" i="5"/>
  <c r="GD37" i="5"/>
  <c r="IL35" i="5"/>
  <c r="FO35" i="5"/>
  <c r="IU35" i="5"/>
  <c r="FX35" i="5"/>
  <c r="AY35" i="5"/>
  <c r="DU35" i="5" s="1"/>
  <c r="FM39" i="5"/>
  <c r="IJ39" i="5"/>
  <c r="FR33" i="5"/>
  <c r="JI39" i="5"/>
  <c r="GL39" i="5"/>
  <c r="JL39" i="5"/>
  <c r="GO39" i="5"/>
  <c r="IN38" i="5"/>
  <c r="FQ38" i="5"/>
  <c r="IO39" i="5"/>
  <c r="FR39" i="5"/>
  <c r="FG37" i="5"/>
  <c r="ID37" i="5"/>
  <c r="FU38" i="5"/>
  <c r="IR38" i="5"/>
  <c r="AY39" i="5"/>
  <c r="DU39" i="5" s="1"/>
  <c r="JD35" i="5"/>
  <c r="GG35" i="5"/>
  <c r="IO35" i="5"/>
  <c r="FR35" i="5"/>
  <c r="JL35" i="5"/>
  <c r="GO35" i="5"/>
  <c r="GM37" i="5"/>
  <c r="JJ37" i="5"/>
  <c r="IX39" i="5"/>
  <c r="GA39" i="5"/>
  <c r="IK38" i="5"/>
  <c r="FN38" i="5"/>
  <c r="IK37" i="5"/>
  <c r="FN37" i="5"/>
  <c r="JD38" i="5"/>
  <c r="GG38" i="5"/>
  <c r="IX37" i="5"/>
  <c r="GA37" i="5"/>
  <c r="IC39" i="5"/>
  <c r="FF39" i="5"/>
  <c r="IN39" i="5"/>
  <c r="FQ39" i="5"/>
  <c r="IG39" i="5"/>
  <c r="FJ39" i="5"/>
  <c r="JJ35" i="5"/>
  <c r="GM35" i="5"/>
  <c r="JJ39" i="5"/>
  <c r="GM39" i="5"/>
  <c r="FI37" i="5"/>
  <c r="IF37" i="5"/>
  <c r="FM38" i="5"/>
  <c r="IJ38" i="5"/>
  <c r="FO37" i="5"/>
  <c r="IL37" i="5"/>
  <c r="IC35" i="5"/>
  <c r="FF35" i="5"/>
  <c r="IP35" i="5"/>
  <c r="FS35" i="5"/>
  <c r="JI35" i="5"/>
  <c r="GL35" i="5"/>
  <c r="IK35" i="5"/>
  <c r="FN35" i="5"/>
  <c r="IH35" i="5"/>
  <c r="FK35" i="5"/>
  <c r="JI38" i="5"/>
  <c r="GL38" i="5"/>
  <c r="IP38" i="5"/>
  <c r="FS38" i="5"/>
  <c r="AY37" i="5"/>
  <c r="DU37" i="5" s="1"/>
  <c r="JI37" i="5"/>
  <c r="GL37" i="5"/>
  <c r="IR35" i="5"/>
  <c r="FU35" i="5"/>
  <c r="FJ23" i="5"/>
  <c r="JE39" i="5"/>
  <c r="GH39" i="5"/>
  <c r="IH38" i="5"/>
  <c r="FK38" i="5"/>
  <c r="JE38" i="5"/>
  <c r="GH38" i="5"/>
  <c r="JL38" i="5"/>
  <c r="GO38" i="5"/>
  <c r="FQ37" i="5"/>
  <c r="IN37" i="5"/>
  <c r="AZ35" i="5"/>
  <c r="DV35" i="5" s="1"/>
  <c r="IN35" i="5"/>
  <c r="FQ35" i="5"/>
  <c r="IV39" i="5"/>
  <c r="FY39" i="5"/>
  <c r="IC37" i="5"/>
  <c r="FF37" i="5"/>
  <c r="GH35" i="5"/>
  <c r="JE35" i="5"/>
  <c r="IH40" i="5"/>
  <c r="JA15" i="5"/>
  <c r="IQ33" i="5"/>
  <c r="FR29" i="5"/>
  <c r="GD42" i="5"/>
  <c r="CR139" i="5"/>
  <c r="FQ45" i="5"/>
  <c r="FQ42" i="5"/>
  <c r="FR40" i="5"/>
  <c r="IO16" i="5"/>
  <c r="FJ26" i="5"/>
  <c r="V139" i="5"/>
  <c r="V148" i="5"/>
  <c r="Q121" i="4" s="1"/>
  <c r="IJ12" i="5"/>
  <c r="IC14" i="5"/>
  <c r="FF34" i="5"/>
  <c r="FR32" i="5"/>
  <c r="O152" i="5"/>
  <c r="J232" i="4" s="1"/>
  <c r="FJ30" i="5"/>
  <c r="FF33" i="5"/>
  <c r="FF15" i="5"/>
  <c r="FR18" i="5"/>
  <c r="FR162" i="5" s="1"/>
  <c r="FF17" i="5"/>
  <c r="IG43" i="5"/>
  <c r="CR148" i="5"/>
  <c r="FK30" i="5"/>
  <c r="IO26" i="5"/>
  <c r="FQ31" i="5"/>
  <c r="CW154" i="5"/>
  <c r="AA154" i="5"/>
  <c r="V281" i="4" s="1"/>
  <c r="IO24" i="5"/>
  <c r="T155" i="5"/>
  <c r="O312" i="4" s="1"/>
  <c r="FR15" i="5"/>
  <c r="FJ31" i="5"/>
  <c r="CW148" i="5"/>
  <c r="AA148" i="5"/>
  <c r="V121" i="4" s="1"/>
  <c r="FR17" i="5"/>
  <c r="GO51" i="5"/>
  <c r="AA152" i="5"/>
  <c r="V232" i="4" s="1"/>
  <c r="FJ14" i="5"/>
  <c r="IH44" i="5"/>
  <c r="IH23" i="5"/>
  <c r="FF40" i="5"/>
  <c r="S152" i="5"/>
  <c r="N232" i="4" s="1"/>
  <c r="S153" i="5"/>
  <c r="N252" i="4" s="1"/>
  <c r="FJ42" i="5"/>
  <c r="FF18" i="5"/>
  <c r="FJ41" i="5"/>
  <c r="CW153" i="5"/>
  <c r="IG34" i="5"/>
  <c r="FR41" i="5"/>
  <c r="AA139" i="5"/>
  <c r="IO41" i="5"/>
  <c r="FQ41" i="5"/>
  <c r="FF30" i="5"/>
  <c r="IN44" i="5"/>
  <c r="FR34" i="5"/>
  <c r="FQ40" i="5"/>
  <c r="FJ15" i="5"/>
  <c r="FR44" i="5"/>
  <c r="FR43" i="5"/>
  <c r="IO12" i="5"/>
  <c r="FR12" i="5"/>
  <c r="FJ27" i="5"/>
  <c r="CW152" i="5"/>
  <c r="FT42" i="5"/>
  <c r="IN43" i="5"/>
  <c r="IH14" i="5"/>
  <c r="IQ43" i="5"/>
  <c r="GD43" i="5"/>
  <c r="IH29" i="5"/>
  <c r="FF25" i="5"/>
  <c r="IG18" i="5"/>
  <c r="FQ15" i="5"/>
  <c r="O154" i="5"/>
  <c r="J281" i="4" s="1"/>
  <c r="AA153" i="5"/>
  <c r="V252" i="4" s="1"/>
  <c r="S148" i="5"/>
  <c r="N121" i="4" s="1"/>
  <c r="FQ14" i="5"/>
  <c r="GG25" i="5"/>
  <c r="FR31" i="5"/>
  <c r="IC26" i="5"/>
  <c r="Z153" i="5"/>
  <c r="U252" i="4" s="1"/>
  <c r="FK32" i="5"/>
  <c r="O148" i="5"/>
  <c r="J121" i="4" s="1"/>
  <c r="IQ18" i="5"/>
  <c r="CK152" i="5"/>
  <c r="IQ25" i="5"/>
  <c r="FF32" i="5"/>
  <c r="FQ33" i="5"/>
  <c r="AC155" i="5"/>
  <c r="X312" i="4" s="1"/>
  <c r="FK17" i="5"/>
  <c r="IQ41" i="5"/>
  <c r="GO46" i="5"/>
  <c r="CP153" i="5"/>
  <c r="T152" i="5"/>
  <c r="O232" i="4" s="1"/>
  <c r="CP154" i="5"/>
  <c r="O155" i="5"/>
  <c r="J312" i="4" s="1"/>
  <c r="FJ28" i="5"/>
  <c r="IK12" i="5"/>
  <c r="IH43" i="5"/>
  <c r="IH45" i="5"/>
  <c r="O139" i="5"/>
  <c r="CP152" i="5"/>
  <c r="T154" i="5"/>
  <c r="O281" i="4" s="1"/>
  <c r="O153" i="5"/>
  <c r="J252" i="4" s="1"/>
  <c r="CK155" i="5"/>
  <c r="FK15" i="5"/>
  <c r="IC41" i="5"/>
  <c r="FK24" i="5"/>
  <c r="IH24" i="5"/>
  <c r="FF23" i="5"/>
  <c r="FQ29" i="5"/>
  <c r="FK41" i="5"/>
  <c r="FK167" i="5" s="1"/>
  <c r="J216" i="18" s="1"/>
  <c r="GM41" i="5"/>
  <c r="CV152" i="5"/>
  <c r="Z152" i="5"/>
  <c r="U232" i="4" s="1"/>
  <c r="IN32" i="5"/>
  <c r="T153" i="5"/>
  <c r="O252" i="4" s="1"/>
  <c r="S154" i="5"/>
  <c r="N281" i="4" s="1"/>
  <c r="S139" i="5"/>
  <c r="GL50" i="5"/>
  <c r="FQ18" i="5"/>
  <c r="FQ162" i="5" s="1"/>
  <c r="CV148" i="5"/>
  <c r="CV139" i="5"/>
  <c r="CV154" i="5"/>
  <c r="IG24" i="5"/>
  <c r="AZ54" i="5"/>
  <c r="DV54" i="5" s="1"/>
  <c r="JN54" i="5" s="1"/>
  <c r="FG15" i="5"/>
  <c r="AQ155" i="5"/>
  <c r="AL312" i="4" s="1"/>
  <c r="Z148" i="5"/>
  <c r="U121" i="4" s="1"/>
  <c r="JL44" i="5"/>
  <c r="Z154" i="5"/>
  <c r="U281" i="4" s="1"/>
  <c r="JL53" i="5"/>
  <c r="GO53" i="5"/>
  <c r="Z139" i="5"/>
  <c r="FQ26" i="5"/>
  <c r="AY53" i="5"/>
  <c r="DU53" i="5" s="1"/>
  <c r="AZ53" i="5"/>
  <c r="DV53" i="5" s="1"/>
  <c r="FQ25" i="5"/>
  <c r="IN25" i="5"/>
  <c r="JL54" i="5"/>
  <c r="GO54" i="5"/>
  <c r="FT40" i="5"/>
  <c r="GL54" i="5"/>
  <c r="JI54" i="5"/>
  <c r="IN16" i="5"/>
  <c r="FT34" i="5"/>
  <c r="GM54" i="5"/>
  <c r="JJ54" i="5"/>
  <c r="FQ16" i="5"/>
  <c r="GM50" i="5"/>
  <c r="GL52" i="5"/>
  <c r="FU12" i="5"/>
  <c r="IR12" i="5"/>
  <c r="IR146" i="5" s="1"/>
  <c r="Y69" i="4" s="1"/>
  <c r="CY153" i="5"/>
  <c r="AY22" i="5"/>
  <c r="DU22" i="5" s="1"/>
  <c r="JM22" i="5" s="1"/>
  <c r="GD31" i="5"/>
  <c r="AZ22" i="5"/>
  <c r="DV22" i="5" s="1"/>
  <c r="JN22" i="5" s="1"/>
  <c r="X155" i="5"/>
  <c r="S312" i="4" s="1"/>
  <c r="GG45" i="5"/>
  <c r="AZ52" i="5"/>
  <c r="DV52" i="5" s="1"/>
  <c r="FT30" i="5"/>
  <c r="JJ52" i="5"/>
  <c r="GM52" i="5"/>
  <c r="JL22" i="5"/>
  <c r="GO22" i="5"/>
  <c r="JJ22" i="5"/>
  <c r="GM22" i="5"/>
  <c r="GG19" i="5"/>
  <c r="GO48" i="5"/>
  <c r="FT26" i="5"/>
  <c r="JI22" i="5"/>
  <c r="GL22" i="5"/>
  <c r="IQ12" i="5"/>
  <c r="FT12" i="5"/>
  <c r="FO12" i="5"/>
  <c r="IL12" i="5"/>
  <c r="AY52" i="5"/>
  <c r="DU52" i="5" s="1"/>
  <c r="JL52" i="5"/>
  <c r="GO52" i="5"/>
  <c r="JL49" i="5"/>
  <c r="JJ49" i="5"/>
  <c r="GD33" i="5"/>
  <c r="DI152" i="5"/>
  <c r="FT27" i="5"/>
  <c r="GM29" i="5"/>
  <c r="GL18" i="5"/>
  <c r="FT17" i="5"/>
  <c r="FT19" i="5"/>
  <c r="FT162" i="5" s="1"/>
  <c r="FT16" i="5"/>
  <c r="GL48" i="5"/>
  <c r="CY152" i="5"/>
  <c r="AM152" i="5"/>
  <c r="AH232" i="4" s="1"/>
  <c r="JA44" i="5"/>
  <c r="JL50" i="5"/>
  <c r="GO47" i="5"/>
  <c r="JI29" i="5"/>
  <c r="FY41" i="5"/>
  <c r="CY148" i="5"/>
  <c r="CZ152" i="5"/>
  <c r="AB152" i="5"/>
  <c r="W232" i="4" s="1"/>
  <c r="IK24" i="5"/>
  <c r="CP139" i="5"/>
  <c r="IQ24" i="5"/>
  <c r="IK40" i="5"/>
  <c r="CT154" i="5"/>
  <c r="GD17" i="5"/>
  <c r="P148" i="5"/>
  <c r="K121" i="4" s="1"/>
  <c r="T148" i="5"/>
  <c r="O121" i="4" s="1"/>
  <c r="GM17" i="5"/>
  <c r="CP148" i="5"/>
  <c r="FT14" i="5"/>
  <c r="CS154" i="5"/>
  <c r="CT153" i="5"/>
  <c r="AC148" i="5"/>
  <c r="X121" i="4" s="1"/>
  <c r="JI33" i="5"/>
  <c r="CY139" i="5"/>
  <c r="T139" i="5"/>
  <c r="AB155" i="5"/>
  <c r="W312" i="4" s="1"/>
  <c r="FT23" i="5"/>
  <c r="W154" i="5"/>
  <c r="R281" i="4" s="1"/>
  <c r="IQ31" i="5"/>
  <c r="GL49" i="5"/>
  <c r="AY51" i="5"/>
  <c r="DU51" i="5" s="1"/>
  <c r="AC139" i="5"/>
  <c r="AC152" i="5"/>
  <c r="X232" i="4" s="1"/>
  <c r="FT29" i="5"/>
  <c r="GM48" i="5"/>
  <c r="IQ29" i="5"/>
  <c r="GD16" i="5"/>
  <c r="GM47" i="5"/>
  <c r="IQ44" i="5"/>
  <c r="X154" i="5"/>
  <c r="S281" i="4" s="1"/>
  <c r="FT28" i="5"/>
  <c r="AZ51" i="5"/>
  <c r="DV51" i="5" s="1"/>
  <c r="CY154" i="5"/>
  <c r="X153" i="5"/>
  <c r="S252" i="4" s="1"/>
  <c r="IQ28" i="5"/>
  <c r="AC153" i="5"/>
  <c r="X252" i="4" s="1"/>
  <c r="JI51" i="5"/>
  <c r="GL51" i="5"/>
  <c r="JJ51" i="5"/>
  <c r="GM51" i="5"/>
  <c r="CT152" i="5"/>
  <c r="AC154" i="5"/>
  <c r="X281" i="4" s="1"/>
  <c r="IH19" i="5"/>
  <c r="X139" i="5"/>
  <c r="AK158" i="5"/>
  <c r="AY50" i="5"/>
  <c r="DU50" i="5" s="1"/>
  <c r="JM50" i="5" s="1"/>
  <c r="AY47" i="5"/>
  <c r="DU47" i="5" s="1"/>
  <c r="GP47" i="5" s="1"/>
  <c r="CS152" i="5"/>
  <c r="AY49" i="5"/>
  <c r="DU49" i="5" s="1"/>
  <c r="JM49" i="5" s="1"/>
  <c r="X152" i="5"/>
  <c r="S232" i="4" s="1"/>
  <c r="AY48" i="5"/>
  <c r="DU48" i="5" s="1"/>
  <c r="GP48" i="5" s="1"/>
  <c r="AD152" i="5"/>
  <c r="Y232" i="4" s="1"/>
  <c r="X148" i="5"/>
  <c r="S121" i="4" s="1"/>
  <c r="CX153" i="5"/>
  <c r="FN33" i="5"/>
  <c r="AH153" i="5"/>
  <c r="AC252" i="4" s="1"/>
  <c r="IK33" i="5"/>
  <c r="IY152" i="5"/>
  <c r="AF233" i="4" s="1"/>
  <c r="AB154" i="5"/>
  <c r="W281" i="4" s="1"/>
  <c r="W152" i="5"/>
  <c r="R232" i="4" s="1"/>
  <c r="GJ167" i="5"/>
  <c r="AI216" i="18" s="1"/>
  <c r="CX154" i="5"/>
  <c r="IY154" i="5"/>
  <c r="AF282" i="4" s="1"/>
  <c r="GD45" i="5"/>
  <c r="FH167" i="5"/>
  <c r="G216" i="18" s="1"/>
  <c r="AQ148" i="5"/>
  <c r="AL121" i="4" s="1"/>
  <c r="W155" i="5"/>
  <c r="R312" i="4" s="1"/>
  <c r="DI153" i="5"/>
  <c r="FH155" i="5"/>
  <c r="GB167" i="5"/>
  <c r="AA216" i="18" s="1"/>
  <c r="AD148" i="5"/>
  <c r="Y121" i="4" s="1"/>
  <c r="AZ24" i="5"/>
  <c r="DV24" i="5" s="1"/>
  <c r="JN24" i="5" s="1"/>
  <c r="GB152" i="5"/>
  <c r="AZ21" i="5"/>
  <c r="DV21" i="5" s="1"/>
  <c r="JN21" i="5" s="1"/>
  <c r="GA24" i="5"/>
  <c r="FN19" i="5"/>
  <c r="P154" i="5"/>
  <c r="K281" i="4" s="1"/>
  <c r="AM153" i="5"/>
  <c r="AH252" i="4" s="1"/>
  <c r="AZ25" i="5"/>
  <c r="DV25" i="5" s="1"/>
  <c r="JN25" i="5" s="1"/>
  <c r="GM45" i="5"/>
  <c r="AY78" i="5"/>
  <c r="DU78" i="5" s="1"/>
  <c r="JM78" i="5" s="1"/>
  <c r="AZ135" i="5"/>
  <c r="DV135" i="5" s="1"/>
  <c r="JN135" i="5" s="1"/>
  <c r="CL154" i="5"/>
  <c r="DI154" i="5"/>
  <c r="AY45" i="5"/>
  <c r="DU45" i="5" s="1"/>
  <c r="GP45" i="5" s="1"/>
  <c r="AH148" i="5"/>
  <c r="AC121" i="4" s="1"/>
  <c r="AY14" i="5"/>
  <c r="DU14" i="5" s="1"/>
  <c r="GP14" i="5" s="1"/>
  <c r="AM148" i="5"/>
  <c r="AH121" i="4" s="1"/>
  <c r="AY44" i="5"/>
  <c r="DU44" i="5" s="1"/>
  <c r="GP44" i="5" s="1"/>
  <c r="JE28" i="5"/>
  <c r="GH28" i="5"/>
  <c r="JD33" i="5"/>
  <c r="GG33" i="5"/>
  <c r="GH33" i="5"/>
  <c r="JE33" i="5"/>
  <c r="IV24" i="5"/>
  <c r="FY24" i="5"/>
  <c r="AQ152" i="5"/>
  <c r="AL232" i="4" s="1"/>
  <c r="AH154" i="5"/>
  <c r="AC281" i="4" s="1"/>
  <c r="FS30" i="5"/>
  <c r="IP30" i="5"/>
  <c r="IX29" i="5"/>
  <c r="GA29" i="5"/>
  <c r="IV17" i="5"/>
  <c r="FY17" i="5"/>
  <c r="IR18" i="5"/>
  <c r="FU18" i="5"/>
  <c r="JD24" i="5"/>
  <c r="GG24" i="5"/>
  <c r="AZ40" i="5"/>
  <c r="DV40" i="5" s="1"/>
  <c r="AZ23" i="5"/>
  <c r="DV23" i="5" s="1"/>
  <c r="AZ26" i="5"/>
  <c r="DV26" i="5" s="1"/>
  <c r="AZ136" i="5"/>
  <c r="DV136" i="5" s="1"/>
  <c r="JL19" i="5"/>
  <c r="GO19" i="5"/>
  <c r="AY34" i="5"/>
  <c r="DU34" i="5" s="1"/>
  <c r="JE31" i="5"/>
  <c r="GH31" i="5"/>
  <c r="FO14" i="5"/>
  <c r="IL14" i="5"/>
  <c r="IP23" i="5"/>
  <c r="FS23" i="5"/>
  <c r="IP29" i="5"/>
  <c r="FS29" i="5"/>
  <c r="FN25" i="5"/>
  <c r="IK25" i="5"/>
  <c r="GD14" i="5"/>
  <c r="JA14" i="5"/>
  <c r="JE18" i="5"/>
  <c r="GH18" i="5"/>
  <c r="IK16" i="5"/>
  <c r="FN16" i="5"/>
  <c r="GL32" i="5"/>
  <c r="JI32" i="5"/>
  <c r="GH41" i="5"/>
  <c r="JE41" i="5"/>
  <c r="IL33" i="5"/>
  <c r="FO33" i="5"/>
  <c r="CL23" i="5"/>
  <c r="CL155" i="5" s="1"/>
  <c r="P155" i="5"/>
  <c r="K312" i="4" s="1"/>
  <c r="JD30" i="5"/>
  <c r="GG30" i="5"/>
  <c r="IV26" i="5"/>
  <c r="FY26" i="5"/>
  <c r="IR45" i="5"/>
  <c r="FU45" i="5"/>
  <c r="ID40" i="5"/>
  <c r="FG40" i="5"/>
  <c r="FS14" i="5"/>
  <c r="IP14" i="5"/>
  <c r="ID42" i="5"/>
  <c r="FG42" i="5"/>
  <c r="IR25" i="5"/>
  <c r="FU25" i="5"/>
  <c r="JJ26" i="5"/>
  <c r="GM26" i="5"/>
  <c r="JJ14" i="5"/>
  <c r="GM14" i="5"/>
  <c r="GH45" i="5"/>
  <c r="JE45" i="5"/>
  <c r="P139" i="5"/>
  <c r="AQ154" i="5"/>
  <c r="AL281" i="4" s="1"/>
  <c r="W148" i="5"/>
  <c r="R121" i="4" s="1"/>
  <c r="AD155" i="5"/>
  <c r="Y312" i="4" s="1"/>
  <c r="AB139" i="5"/>
  <c r="AM154" i="5"/>
  <c r="AH281" i="4" s="1"/>
  <c r="GH23" i="5"/>
  <c r="JE23" i="5"/>
  <c r="IL23" i="5"/>
  <c r="FO23" i="5"/>
  <c r="ID31" i="5"/>
  <c r="FG31" i="5"/>
  <c r="JM136" i="5"/>
  <c r="GP136" i="5"/>
  <c r="GM15" i="5"/>
  <c r="JJ15" i="5"/>
  <c r="JI26" i="5"/>
  <c r="GL26" i="5"/>
  <c r="IV32" i="5"/>
  <c r="FY32" i="5"/>
  <c r="AZ14" i="5"/>
  <c r="DV14" i="5" s="1"/>
  <c r="AZ28" i="5"/>
  <c r="DV28" i="5" s="1"/>
  <c r="AZ41" i="5"/>
  <c r="DV41" i="5" s="1"/>
  <c r="GM32" i="5"/>
  <c r="JJ32" i="5"/>
  <c r="JE17" i="5"/>
  <c r="GH17" i="5"/>
  <c r="JE34" i="5"/>
  <c r="GH34" i="5"/>
  <c r="JI21" i="5"/>
  <c r="GL21" i="5"/>
  <c r="AY18" i="5"/>
  <c r="DU18" i="5" s="1"/>
  <c r="AY17" i="5"/>
  <c r="DU17" i="5" s="1"/>
  <c r="JA18" i="5"/>
  <c r="GD18" i="5"/>
  <c r="IR31" i="5"/>
  <c r="FU31" i="5"/>
  <c r="JI34" i="5"/>
  <c r="GL34" i="5"/>
  <c r="IX32" i="5"/>
  <c r="GA32" i="5"/>
  <c r="JJ20" i="5"/>
  <c r="GM20" i="5"/>
  <c r="JL40" i="5"/>
  <c r="GO40" i="5"/>
  <c r="IX15" i="5"/>
  <c r="GA15" i="5"/>
  <c r="FG29" i="5"/>
  <c r="ID29" i="5"/>
  <c r="GG14" i="5"/>
  <c r="JD14" i="5"/>
  <c r="IR15" i="5"/>
  <c r="FU15" i="5"/>
  <c r="GP135" i="5"/>
  <c r="JM135" i="5"/>
  <c r="AY40" i="5"/>
  <c r="DU40" i="5" s="1"/>
  <c r="GM46" i="5"/>
  <c r="JJ46" i="5"/>
  <c r="IP43" i="5"/>
  <c r="FS43" i="5"/>
  <c r="JD15" i="5"/>
  <c r="GG15" i="5"/>
  <c r="IV34" i="5"/>
  <c r="FY34" i="5"/>
  <c r="FS25" i="5"/>
  <c r="IP25" i="5"/>
  <c r="JI24" i="5"/>
  <c r="GL24" i="5"/>
  <c r="IL45" i="5"/>
  <c r="FO45" i="5"/>
  <c r="JI20" i="5"/>
  <c r="GL20" i="5"/>
  <c r="JE26" i="5"/>
  <c r="GH26" i="5"/>
  <c r="GO15" i="5"/>
  <c r="JL15" i="5"/>
  <c r="IP16" i="5"/>
  <c r="FS16" i="5"/>
  <c r="IK14" i="5"/>
  <c r="FN14" i="5"/>
  <c r="IX41" i="5"/>
  <c r="GA41" i="5"/>
  <c r="DD154" i="5"/>
  <c r="P153" i="5"/>
  <c r="K252" i="4" s="1"/>
  <c r="AD154" i="5"/>
  <c r="Y281" i="4" s="1"/>
  <c r="AM139" i="5"/>
  <c r="IK27" i="5"/>
  <c r="FN27" i="5"/>
  <c r="IV43" i="5"/>
  <c r="FY43" i="5"/>
  <c r="JD26" i="5"/>
  <c r="GG26" i="5"/>
  <c r="JJ43" i="5"/>
  <c r="GM43" i="5"/>
  <c r="IX26" i="5"/>
  <c r="GA26" i="5"/>
  <c r="IK23" i="5"/>
  <c r="FN23" i="5"/>
  <c r="IR42" i="5"/>
  <c r="FU42" i="5"/>
  <c r="AZ13" i="5"/>
  <c r="DV13" i="5" s="1"/>
  <c r="AZ30" i="5"/>
  <c r="DV30" i="5" s="1"/>
  <c r="AZ43" i="5"/>
  <c r="DV43" i="5" s="1"/>
  <c r="AZ77" i="5"/>
  <c r="DV77" i="5" s="1"/>
  <c r="AY26" i="5"/>
  <c r="DU26" i="5" s="1"/>
  <c r="IL44" i="5"/>
  <c r="FO44" i="5"/>
  <c r="JE15" i="5"/>
  <c r="GH15" i="5"/>
  <c r="JA26" i="5"/>
  <c r="GD26" i="5"/>
  <c r="IX19" i="5"/>
  <c r="GA19" i="5"/>
  <c r="GD40" i="5"/>
  <c r="JA40" i="5"/>
  <c r="FG30" i="5"/>
  <c r="ID30" i="5"/>
  <c r="IL16" i="5"/>
  <c r="FO16" i="5"/>
  <c r="FU44" i="5"/>
  <c r="IR44" i="5"/>
  <c r="FY31" i="5"/>
  <c r="IV31" i="5"/>
  <c r="FU14" i="5"/>
  <c r="IR14" i="5"/>
  <c r="JL29" i="5"/>
  <c r="GO29" i="5"/>
  <c r="JI17" i="5"/>
  <c r="GL17" i="5"/>
  <c r="IP28" i="5"/>
  <c r="FS28" i="5"/>
  <c r="AY25" i="5"/>
  <c r="DU25" i="5" s="1"/>
  <c r="IP33" i="5"/>
  <c r="FS33" i="5"/>
  <c r="JD31" i="5"/>
  <c r="GG31" i="5"/>
  <c r="JL27" i="5"/>
  <c r="GO27" i="5"/>
  <c r="GM42" i="5"/>
  <c r="JJ42" i="5"/>
  <c r="IX14" i="5"/>
  <c r="GA14" i="5"/>
  <c r="JD17" i="5"/>
  <c r="GG17" i="5"/>
  <c r="GG27" i="5"/>
  <c r="JD27" i="5"/>
  <c r="GG41" i="5"/>
  <c r="JD41" i="5"/>
  <c r="IK18" i="5"/>
  <c r="FN18" i="5"/>
  <c r="IK45" i="5"/>
  <c r="FN45" i="5"/>
  <c r="AY46" i="5"/>
  <c r="DU46" i="5" s="1"/>
  <c r="IL34" i="5"/>
  <c r="FO34" i="5"/>
  <c r="AY27" i="5"/>
  <c r="DU27" i="5" s="1"/>
  <c r="IX42" i="5"/>
  <c r="GA42" i="5"/>
  <c r="AZ27" i="5"/>
  <c r="DV27" i="5" s="1"/>
  <c r="AZ31" i="5"/>
  <c r="DV31" i="5" s="1"/>
  <c r="AZ44" i="5"/>
  <c r="DV44" i="5" s="1"/>
  <c r="AZ79" i="5"/>
  <c r="DV79" i="5" s="1"/>
  <c r="AZ137" i="5"/>
  <c r="DV137" i="5" s="1"/>
  <c r="AY19" i="5"/>
  <c r="DU19" i="5" s="1"/>
  <c r="JJ27" i="5"/>
  <c r="GM27" i="5"/>
  <c r="GL30" i="5"/>
  <c r="JI30" i="5"/>
  <c r="JL33" i="5"/>
  <c r="GO33" i="5"/>
  <c r="AY43" i="5"/>
  <c r="DU43" i="5" s="1"/>
  <c r="JD34" i="5"/>
  <c r="GG34" i="5"/>
  <c r="IX33" i="5"/>
  <c r="GA33" i="5"/>
  <c r="JL34" i="5"/>
  <c r="GO34" i="5"/>
  <c r="JE27" i="5"/>
  <c r="GH27" i="5"/>
  <c r="IR34" i="5"/>
  <c r="FU34" i="5"/>
  <c r="IR29" i="5"/>
  <c r="FU29" i="5"/>
  <c r="ID17" i="5"/>
  <c r="FG17" i="5"/>
  <c r="JJ40" i="5"/>
  <c r="GM40" i="5"/>
  <c r="ID43" i="5"/>
  <c r="FG43" i="5"/>
  <c r="JD16" i="5"/>
  <c r="GG16" i="5"/>
  <c r="ID19" i="5"/>
  <c r="FG19" i="5"/>
  <c r="JD44" i="5"/>
  <c r="GG44" i="5"/>
  <c r="IK30" i="5"/>
  <c r="FN30" i="5"/>
  <c r="GA44" i="5"/>
  <c r="IX44" i="5"/>
  <c r="GD28" i="5"/>
  <c r="JA28" i="5"/>
  <c r="ID32" i="5"/>
  <c r="FG32" i="5"/>
  <c r="AY80" i="5"/>
  <c r="DU80" i="5" s="1"/>
  <c r="AY21" i="5"/>
  <c r="DU21" i="5" s="1"/>
  <c r="AY29" i="5"/>
  <c r="DU29" i="5" s="1"/>
  <c r="P152" i="5"/>
  <c r="K232" i="4" s="1"/>
  <c r="FU30" i="5"/>
  <c r="IR30" i="5"/>
  <c r="AY28" i="5"/>
  <c r="DU28" i="5" s="1"/>
  <c r="FN32" i="5"/>
  <c r="IK32" i="5"/>
  <c r="IV19" i="5"/>
  <c r="FY19" i="5"/>
  <c r="IL31" i="5"/>
  <c r="FO31" i="5"/>
  <c r="JL41" i="5"/>
  <c r="GO41" i="5"/>
  <c r="AY31" i="5"/>
  <c r="DU31" i="5" s="1"/>
  <c r="FY30" i="5"/>
  <c r="IV30" i="5"/>
  <c r="AZ29" i="5"/>
  <c r="DV29" i="5" s="1"/>
  <c r="AZ45" i="5"/>
  <c r="DV45" i="5" s="1"/>
  <c r="AZ82" i="5"/>
  <c r="DV82" i="5" s="1"/>
  <c r="JA19" i="5"/>
  <c r="GD19" i="5"/>
  <c r="IK31" i="5"/>
  <c r="FN31" i="5"/>
  <c r="JJ21" i="5"/>
  <c r="GM21" i="5"/>
  <c r="GD12" i="5"/>
  <c r="JA12" i="5"/>
  <c r="IX18" i="5"/>
  <c r="GA18" i="5"/>
  <c r="AY32" i="5"/>
  <c r="DU32" i="5" s="1"/>
  <c r="FO24" i="5"/>
  <c r="IL24" i="5"/>
  <c r="IR43" i="5"/>
  <c r="FU43" i="5"/>
  <c r="AY24" i="5"/>
  <c r="DU24" i="5" s="1"/>
  <c r="IK29" i="5"/>
  <c r="FN29" i="5"/>
  <c r="JI27" i="5"/>
  <c r="GL27" i="5"/>
  <c r="JD32" i="5"/>
  <c r="GG32" i="5"/>
  <c r="IX25" i="5"/>
  <c r="GA25" i="5"/>
  <c r="FZ167" i="5"/>
  <c r="Y216" i="18" s="1"/>
  <c r="AQ139" i="5"/>
  <c r="CL152" i="5"/>
  <c r="AY20" i="5"/>
  <c r="DU20" i="5" s="1"/>
  <c r="GH32" i="5"/>
  <c r="JE32" i="5"/>
  <c r="IR28" i="5"/>
  <c r="FU28" i="5"/>
  <c r="IL42" i="5"/>
  <c r="FO42" i="5"/>
  <c r="JI16" i="5"/>
  <c r="GL16" i="5"/>
  <c r="AZ15" i="5"/>
  <c r="DV15" i="5" s="1"/>
  <c r="AZ32" i="5"/>
  <c r="DV32" i="5" s="1"/>
  <c r="AZ49" i="5"/>
  <c r="DV49" i="5" s="1"/>
  <c r="JE19" i="5"/>
  <c r="GH19" i="5"/>
  <c r="IL17" i="5"/>
  <c r="FO17" i="5"/>
  <c r="IV18" i="5"/>
  <c r="FY18" i="5"/>
  <c r="JL45" i="5"/>
  <c r="GO45" i="5"/>
  <c r="AY15" i="5"/>
  <c r="DU15" i="5" s="1"/>
  <c r="JE43" i="5"/>
  <c r="GH43" i="5"/>
  <c r="JD29" i="5"/>
  <c r="GG29" i="5"/>
  <c r="JL32" i="5"/>
  <c r="GO32" i="5"/>
  <c r="IV15" i="5"/>
  <c r="FY15" i="5"/>
  <c r="IX34" i="5"/>
  <c r="GA34" i="5"/>
  <c r="FY28" i="5"/>
  <c r="IV28" i="5"/>
  <c r="AQ153" i="5"/>
  <c r="AL252" i="4" s="1"/>
  <c r="JI15" i="5"/>
  <c r="GL15" i="5"/>
  <c r="IP18" i="5"/>
  <c r="FS18" i="5"/>
  <c r="AZ16" i="5"/>
  <c r="DV16" i="5" s="1"/>
  <c r="AZ33" i="5"/>
  <c r="DV33" i="5" s="1"/>
  <c r="AZ50" i="5"/>
  <c r="DV50" i="5" s="1"/>
  <c r="AZ81" i="5"/>
  <c r="DV81" i="5" s="1"/>
  <c r="IR19" i="5"/>
  <c r="FU19" i="5"/>
  <c r="IV45" i="5"/>
  <c r="FY45" i="5"/>
  <c r="JI23" i="5"/>
  <c r="GL23" i="5"/>
  <c r="JL23" i="5"/>
  <c r="GO23" i="5"/>
  <c r="JL31" i="5"/>
  <c r="GO31" i="5"/>
  <c r="IR26" i="5"/>
  <c r="FU26" i="5"/>
  <c r="JL43" i="5"/>
  <c r="GO43" i="5"/>
  <c r="AY33" i="5"/>
  <c r="DU33" i="5" s="1"/>
  <c r="JD18" i="5"/>
  <c r="GG18" i="5"/>
  <c r="JE29" i="5"/>
  <c r="GH29" i="5"/>
  <c r="JD40" i="5"/>
  <c r="GG40" i="5"/>
  <c r="IL27" i="5"/>
  <c r="FO27" i="5"/>
  <c r="IK44" i="5"/>
  <c r="FN44" i="5"/>
  <c r="IV33" i="5"/>
  <c r="FY33" i="5"/>
  <c r="FG28" i="5"/>
  <c r="ID28" i="5"/>
  <c r="IR17" i="5"/>
  <c r="FU17" i="5"/>
  <c r="IP42" i="5"/>
  <c r="FS42" i="5"/>
  <c r="JA41" i="5"/>
  <c r="GD41" i="5"/>
  <c r="JJ33" i="5"/>
  <c r="GM33" i="5"/>
  <c r="DI23" i="5"/>
  <c r="DI148" i="5" s="1"/>
  <c r="AM155" i="5"/>
  <c r="AH312" i="4" s="1"/>
  <c r="IK42" i="5"/>
  <c r="FN42" i="5"/>
  <c r="GM23" i="5"/>
  <c r="JJ23" i="5"/>
  <c r="IK43" i="5"/>
  <c r="FN43" i="5"/>
  <c r="JI45" i="5"/>
  <c r="GL45" i="5"/>
  <c r="IV42" i="5"/>
  <c r="FY42" i="5"/>
  <c r="JL17" i="5"/>
  <c r="GO17" i="5"/>
  <c r="JD28" i="5"/>
  <c r="GG28" i="5"/>
  <c r="AZ17" i="5"/>
  <c r="DV17" i="5" s="1"/>
  <c r="AZ34" i="5"/>
  <c r="DV34" i="5" s="1"/>
  <c r="AZ46" i="5"/>
  <c r="DV46" i="5" s="1"/>
  <c r="AZ78" i="5"/>
  <c r="DV78" i="5" s="1"/>
  <c r="IL15" i="5"/>
  <c r="FO15" i="5"/>
  <c r="JD42" i="5"/>
  <c r="GG42" i="5"/>
  <c r="JI42" i="5"/>
  <c r="GL42" i="5"/>
  <c r="IV14" i="5"/>
  <c r="FY14" i="5"/>
  <c r="FN34" i="5"/>
  <c r="IK34" i="5"/>
  <c r="AY16" i="5"/>
  <c r="DU16" i="5" s="1"/>
  <c r="FO18" i="5"/>
  <c r="IL18" i="5"/>
  <c r="FG25" i="5"/>
  <c r="ID25" i="5"/>
  <c r="IP45" i="5"/>
  <c r="FS45" i="5"/>
  <c r="IP31" i="5"/>
  <c r="FS31" i="5"/>
  <c r="IX43" i="5"/>
  <c r="GA43" i="5"/>
  <c r="JJ34" i="5"/>
  <c r="GM34" i="5"/>
  <c r="IX28" i="5"/>
  <c r="GA28" i="5"/>
  <c r="IL40" i="5"/>
  <c r="FO40" i="5"/>
  <c r="FO41" i="5"/>
  <c r="IL41" i="5"/>
  <c r="IL26" i="5"/>
  <c r="FO26" i="5"/>
  <c r="AY30" i="5"/>
  <c r="DU30" i="5" s="1"/>
  <c r="JJ25" i="5"/>
  <c r="GM25" i="5"/>
  <c r="ID16" i="5"/>
  <c r="FG16" i="5"/>
  <c r="IP26" i="5"/>
  <c r="FS26" i="5"/>
  <c r="DM154" i="5"/>
  <c r="GL46" i="5"/>
  <c r="JI46" i="5"/>
  <c r="FS41" i="5"/>
  <c r="IP41" i="5"/>
  <c r="AZ18" i="5"/>
  <c r="DV18" i="5" s="1"/>
  <c r="AZ42" i="5"/>
  <c r="DV42" i="5" s="1"/>
  <c r="AZ47" i="5"/>
  <c r="DV47" i="5" s="1"/>
  <c r="AZ80" i="5"/>
  <c r="DV80" i="5" s="1"/>
  <c r="IV40" i="5"/>
  <c r="FY40" i="5"/>
  <c r="GO14" i="5"/>
  <c r="JL14" i="5"/>
  <c r="IV29" i="5"/>
  <c r="FY29" i="5"/>
  <c r="JI31" i="5"/>
  <c r="GL31" i="5"/>
  <c r="IK28" i="5"/>
  <c r="FN28" i="5"/>
  <c r="IK41" i="5"/>
  <c r="FN41" i="5"/>
  <c r="IX17" i="5"/>
  <c r="GA17" i="5"/>
  <c r="JJ24" i="5"/>
  <c r="GM24" i="5"/>
  <c r="IR16" i="5"/>
  <c r="FU16" i="5"/>
  <c r="IV27" i="5"/>
  <c r="FY27" i="5"/>
  <c r="IL43" i="5"/>
  <c r="FO43" i="5"/>
  <c r="IP27" i="5"/>
  <c r="FS27" i="5"/>
  <c r="JL16" i="5"/>
  <c r="GO16" i="5"/>
  <c r="JI28" i="5"/>
  <c r="GL28" i="5"/>
  <c r="FY25" i="5"/>
  <c r="IV25" i="5"/>
  <c r="IK17" i="5"/>
  <c r="FN17" i="5"/>
  <c r="JI44" i="5"/>
  <c r="GL44" i="5"/>
  <c r="FG14" i="5"/>
  <c r="ID14" i="5"/>
  <c r="GD24" i="5"/>
  <c r="JA24" i="5"/>
  <c r="IV44" i="5"/>
  <c r="FY44" i="5"/>
  <c r="GO25" i="5"/>
  <c r="JL25" i="5"/>
  <c r="IX40" i="5"/>
  <c r="GA40" i="5"/>
  <c r="JJ18" i="5"/>
  <c r="GM18" i="5"/>
  <c r="JJ28" i="5"/>
  <c r="GM28" i="5"/>
  <c r="ID45" i="5"/>
  <c r="FG45" i="5"/>
  <c r="AY23" i="5"/>
  <c r="DU23" i="5" s="1"/>
  <c r="JI14" i="5"/>
  <c r="GL14" i="5"/>
  <c r="JD23" i="5"/>
  <c r="GG23" i="5"/>
  <c r="ID41" i="5"/>
  <c r="FG41" i="5"/>
  <c r="JL28" i="5"/>
  <c r="GO28" i="5"/>
  <c r="CZ154" i="5"/>
  <c r="JL21" i="5"/>
  <c r="GO21" i="5"/>
  <c r="IP44" i="5"/>
  <c r="FS44" i="5"/>
  <c r="JI25" i="5"/>
  <c r="GL25" i="5"/>
  <c r="IX16" i="5"/>
  <c r="GA16" i="5"/>
  <c r="AZ19" i="5"/>
  <c r="DV19" i="5" s="1"/>
  <c r="AZ48" i="5"/>
  <c r="DV48" i="5" s="1"/>
  <c r="FU32" i="5"/>
  <c r="IR32" i="5"/>
  <c r="JE42" i="5"/>
  <c r="GH42" i="5"/>
  <c r="JE30" i="5"/>
  <c r="GH30" i="5"/>
  <c r="FG27" i="5"/>
  <c r="ID27" i="5"/>
  <c r="GM30" i="5"/>
  <c r="JJ30" i="5"/>
  <c r="GP137" i="5"/>
  <c r="JM137" i="5"/>
  <c r="IP15" i="5"/>
  <c r="FS15" i="5"/>
  <c r="GL41" i="5"/>
  <c r="JI41" i="5"/>
  <c r="IX45" i="5"/>
  <c r="GA45" i="5"/>
  <c r="JE44" i="5"/>
  <c r="GH44" i="5"/>
  <c r="FY12" i="5"/>
  <c r="IV12" i="5"/>
  <c r="JJ31" i="5"/>
  <c r="GM31" i="5"/>
  <c r="GD27" i="5"/>
  <c r="JA27" i="5"/>
  <c r="JE24" i="5"/>
  <c r="GH24" i="5"/>
  <c r="JL20" i="5"/>
  <c r="GO20" i="5"/>
  <c r="IK26" i="5"/>
  <c r="FN26" i="5"/>
  <c r="AY42" i="5"/>
  <c r="DU42" i="5" s="1"/>
  <c r="IX27" i="5"/>
  <c r="GA27" i="5"/>
  <c r="IR24" i="5"/>
  <c r="FU24" i="5"/>
  <c r="IL29" i="5"/>
  <c r="FO29" i="5"/>
  <c r="IL30" i="5"/>
  <c r="FO30" i="5"/>
  <c r="IL25" i="5"/>
  <c r="FO25" i="5"/>
  <c r="JA32" i="5"/>
  <c r="GD32" i="5"/>
  <c r="IR27" i="5"/>
  <c r="FU27" i="5"/>
  <c r="JL24" i="5"/>
  <c r="GO24" i="5"/>
  <c r="IL19" i="5"/>
  <c r="FO19" i="5"/>
  <c r="FU41" i="5"/>
  <c r="IR41" i="5"/>
  <c r="ID33" i="5"/>
  <c r="FG33" i="5"/>
  <c r="JJ19" i="5"/>
  <c r="GM19" i="5"/>
  <c r="IX31" i="5"/>
  <c r="GA31" i="5"/>
  <c r="FG44" i="5"/>
  <c r="ID44" i="5"/>
  <c r="FU23" i="5"/>
  <c r="IR23" i="5"/>
  <c r="AB148" i="5"/>
  <c r="W121" i="4" s="1"/>
  <c r="JI40" i="5"/>
  <c r="GL40" i="5"/>
  <c r="IV16" i="5"/>
  <c r="FY16" i="5"/>
  <c r="ID26" i="5"/>
  <c r="FG26" i="5"/>
  <c r="AZ20" i="5"/>
  <c r="DV20" i="5" s="1"/>
  <c r="JE40" i="5"/>
  <c r="GH40" i="5"/>
  <c r="IK15" i="5"/>
  <c r="FN15" i="5"/>
  <c r="AY79" i="5"/>
  <c r="DU79" i="5" s="1"/>
  <c r="IR33" i="5"/>
  <c r="FU33" i="5"/>
  <c r="JE25" i="5"/>
  <c r="GH25" i="5"/>
  <c r="AY77" i="5"/>
  <c r="DU77" i="5" s="1"/>
  <c r="FY23" i="5"/>
  <c r="IV23" i="5"/>
  <c r="JI19" i="5"/>
  <c r="GL19" i="5"/>
  <c r="IP32" i="5"/>
  <c r="FS32" i="5"/>
  <c r="ID24" i="5"/>
  <c r="FG24" i="5"/>
  <c r="GD29" i="5"/>
  <c r="JA29" i="5"/>
  <c r="GO30" i="5"/>
  <c r="JL30" i="5"/>
  <c r="GA30" i="5"/>
  <c r="IX30" i="5"/>
  <c r="IL32" i="5"/>
  <c r="FO32" i="5"/>
  <c r="GM44" i="5"/>
  <c r="JJ44" i="5"/>
  <c r="JJ16" i="5"/>
  <c r="GM16" i="5"/>
  <c r="GA23" i="5"/>
  <c r="IX23" i="5"/>
  <c r="IP17" i="5"/>
  <c r="FS17" i="5"/>
  <c r="JD43" i="5"/>
  <c r="GG43" i="5"/>
  <c r="IP24" i="5"/>
  <c r="FS24" i="5"/>
  <c r="IP34" i="5"/>
  <c r="FS34" i="5"/>
  <c r="IP19" i="5"/>
  <c r="FS19" i="5"/>
  <c r="JI43" i="5"/>
  <c r="GL43" i="5"/>
  <c r="JL18" i="5"/>
  <c r="GO18" i="5"/>
  <c r="GD30" i="5"/>
  <c r="JA30" i="5"/>
  <c r="JL42" i="5"/>
  <c r="GO42" i="5"/>
  <c r="FG18" i="5"/>
  <c r="ID18" i="5"/>
  <c r="CX152" i="5"/>
  <c r="DD152" i="5"/>
  <c r="DM152" i="5"/>
  <c r="DB152" i="5"/>
  <c r="DD153" i="5"/>
  <c r="CT148" i="5"/>
  <c r="CT139" i="5"/>
  <c r="CS148" i="5"/>
  <c r="CV153" i="5"/>
  <c r="AB153" i="5"/>
  <c r="W252" i="4" s="1"/>
  <c r="AP152" i="5"/>
  <c r="AK232" i="4" s="1"/>
  <c r="AD153" i="5"/>
  <c r="Y252" i="4" s="1"/>
  <c r="AD139" i="5"/>
  <c r="DA139" i="5"/>
  <c r="AP153" i="5"/>
  <c r="AK252" i="4" s="1"/>
  <c r="AP154" i="5"/>
  <c r="AK281" i="4" s="1"/>
  <c r="AH152" i="5"/>
  <c r="AC232" i="4" s="1"/>
  <c r="DL154" i="5"/>
  <c r="JD12" i="5"/>
  <c r="GG12" i="5"/>
  <c r="AP148" i="5"/>
  <c r="AK121" i="4" s="1"/>
  <c r="AH139" i="5"/>
  <c r="DD155" i="5"/>
  <c r="AP139" i="5"/>
  <c r="W153" i="5"/>
  <c r="R252" i="4" s="1"/>
  <c r="W139" i="5"/>
  <c r="AJ152" i="5"/>
  <c r="AE232" i="4" s="1"/>
  <c r="AJ155" i="5"/>
  <c r="AE312" i="4" s="1"/>
  <c r="AJ153" i="5"/>
  <c r="AE252" i="4" s="1"/>
  <c r="AJ154" i="5"/>
  <c r="AE281" i="4" s="1"/>
  <c r="DF12" i="5"/>
  <c r="AJ139" i="5"/>
  <c r="AJ148" i="5"/>
  <c r="AE121" i="4" s="1"/>
  <c r="CS153" i="5"/>
  <c r="DL153" i="5"/>
  <c r="F5" i="59"/>
  <c r="F5" i="54"/>
  <c r="F8" i="53"/>
  <c r="F8" i="52"/>
  <c r="G10" i="51"/>
  <c r="F7" i="50"/>
  <c r="F6" i="49"/>
  <c r="B10" i="25"/>
  <c r="B11" i="22" s="1"/>
  <c r="B8" i="59"/>
  <c r="B8" i="21"/>
  <c r="B7" i="59"/>
  <c r="K347" i="4"/>
  <c r="K393" i="4"/>
  <c r="K265" i="4"/>
  <c r="K293" i="4"/>
  <c r="K388" i="4"/>
  <c r="K391" i="4"/>
  <c r="K392" i="4"/>
  <c r="K264" i="4"/>
  <c r="K288" i="4"/>
  <c r="K292" i="4"/>
  <c r="K290" i="4"/>
  <c r="K389" i="4"/>
  <c r="K262" i="4"/>
  <c r="K289" i="4"/>
  <c r="K291" i="4"/>
  <c r="K348" i="4"/>
  <c r="K390" i="4"/>
  <c r="K263" i="4"/>
  <c r="K349" i="4"/>
  <c r="K386" i="4"/>
  <c r="K126" i="4"/>
  <c r="K294" i="4"/>
  <c r="K387" i="4"/>
  <c r="K266" i="4"/>
  <c r="K341" i="4"/>
  <c r="E8" i="22"/>
  <c r="E5" i="49"/>
  <c r="E7" i="25"/>
  <c r="E6" i="27"/>
  <c r="E7" i="52"/>
  <c r="E6" i="50"/>
  <c r="E6" i="21"/>
  <c r="E6" i="24"/>
  <c r="E6" i="23"/>
  <c r="FV167" i="5"/>
  <c r="U216" i="18" s="1"/>
  <c r="IB147" i="5"/>
  <c r="I96" i="4" s="1"/>
  <c r="JE150" i="5"/>
  <c r="AL174" i="4" s="1"/>
  <c r="D61" i="53"/>
  <c r="D15" i="54"/>
  <c r="CZ139" i="5"/>
  <c r="FW167" i="5"/>
  <c r="V216" i="18" s="1"/>
  <c r="FI167" i="5"/>
  <c r="H216" i="18" s="1"/>
  <c r="CS139" i="5"/>
  <c r="DS139" i="5"/>
  <c r="GN150" i="5"/>
  <c r="CW155" i="5"/>
  <c r="CW139" i="5"/>
  <c r="JK155" i="5"/>
  <c r="AR313" i="4" s="1"/>
  <c r="CK154" i="5"/>
  <c r="DJ153" i="5"/>
  <c r="E4" i="54"/>
  <c r="F62" i="2"/>
  <c r="E14" i="41" s="1"/>
  <c r="D56" i="53"/>
  <c r="D9" i="54"/>
  <c r="D54" i="53"/>
  <c r="D58" i="53"/>
  <c r="D59" i="53"/>
  <c r="D55" i="53"/>
  <c r="D60" i="53"/>
  <c r="D8" i="54"/>
  <c r="D53" i="53"/>
  <c r="C15" i="51"/>
  <c r="B24" i="53"/>
  <c r="C13" i="51"/>
  <c r="B22" i="53"/>
  <c r="D57" i="53"/>
  <c r="F9" i="51"/>
  <c r="FE167" i="5"/>
  <c r="D216" i="18" s="1"/>
  <c r="IE152" i="5"/>
  <c r="L233" i="4" s="1"/>
  <c r="GN167" i="5"/>
  <c r="AM216" i="18" s="1"/>
  <c r="GC167" i="5"/>
  <c r="AB216" i="18" s="1"/>
  <c r="DD139" i="5"/>
  <c r="GI167" i="5"/>
  <c r="AH216" i="18" s="1"/>
  <c r="FL167" i="5"/>
  <c r="K216" i="18" s="1"/>
  <c r="CK139" i="5"/>
  <c r="DM155" i="5"/>
  <c r="IY148" i="5"/>
  <c r="AF122" i="4" s="1"/>
  <c r="CQ155" i="5"/>
  <c r="GF167" i="5"/>
  <c r="AE216" i="18" s="1"/>
  <c r="CO155" i="5"/>
  <c r="DK155" i="5"/>
  <c r="E47" i="46"/>
  <c r="E42" i="51"/>
  <c r="D11" i="49"/>
  <c r="D12" i="49"/>
  <c r="D10" i="49"/>
  <c r="E9" i="46"/>
  <c r="F6" i="46" s="1"/>
  <c r="E7" i="46"/>
  <c r="GB148" i="5"/>
  <c r="AU155" i="5"/>
  <c r="AP312" i="4" s="1"/>
  <c r="FP150" i="5"/>
  <c r="IK150" i="5"/>
  <c r="R174" i="4" s="1"/>
  <c r="DL148" i="5"/>
  <c r="DB155" i="5"/>
  <c r="DN139" i="5"/>
  <c r="CX139" i="5"/>
  <c r="E8" i="46"/>
  <c r="E14" i="46" s="1"/>
  <c r="E15" i="46" s="1"/>
  <c r="F4" i="46"/>
  <c r="F7" i="46" s="1"/>
  <c r="E32" i="46"/>
  <c r="AX155" i="5"/>
  <c r="AS312" i="4" s="1"/>
  <c r="K287" i="4"/>
  <c r="K383" i="4"/>
  <c r="DB153" i="5"/>
  <c r="DB139" i="5"/>
  <c r="I206" i="4"/>
  <c r="C29" i="46"/>
  <c r="K384" i="4"/>
  <c r="K385" i="4"/>
  <c r="F13" i="46"/>
  <c r="F31" i="46"/>
  <c r="F49" i="46"/>
  <c r="F18" i="46"/>
  <c r="F24" i="46" s="1"/>
  <c r="F57" i="46"/>
  <c r="F36" i="46"/>
  <c r="F42" i="46"/>
  <c r="IT147" i="5"/>
  <c r="AA96" i="4" s="1"/>
  <c r="K342" i="4"/>
  <c r="K339" i="4"/>
  <c r="K337" i="4"/>
  <c r="CX155" i="5"/>
  <c r="K338" i="4"/>
  <c r="F6" i="47"/>
  <c r="G5" i="46"/>
  <c r="K340" i="4"/>
  <c r="DL155" i="5"/>
  <c r="AV155" i="5"/>
  <c r="AQ312" i="4" s="1"/>
  <c r="DJ152" i="5"/>
  <c r="K343" i="4"/>
  <c r="GI12" i="5"/>
  <c r="JF12" i="5"/>
  <c r="DN153" i="5"/>
  <c r="M12" i="4"/>
  <c r="K258" i="4"/>
  <c r="AV148" i="5"/>
  <c r="AQ121" i="4" s="1"/>
  <c r="DD148" i="5"/>
  <c r="CO148" i="5"/>
  <c r="IK151" i="5"/>
  <c r="R203" i="4" s="1"/>
  <c r="IQ151" i="5"/>
  <c r="X203" i="4" s="1"/>
  <c r="DK148" i="5"/>
  <c r="IM151" i="5"/>
  <c r="T203" i="4" s="1"/>
  <c r="IB151" i="5"/>
  <c r="I203" i="4" s="1"/>
  <c r="CQ148" i="5"/>
  <c r="JK151" i="5"/>
  <c r="AR203" i="4" s="1"/>
  <c r="AV154" i="5"/>
  <c r="AQ281" i="4" s="1"/>
  <c r="AU148" i="5"/>
  <c r="AP121" i="4" s="1"/>
  <c r="GB153" i="5"/>
  <c r="DM150" i="5"/>
  <c r="DM148" i="5"/>
  <c r="IE151" i="5"/>
  <c r="L203" i="4" s="1"/>
  <c r="CK148" i="5"/>
  <c r="DH147" i="5"/>
  <c r="DH148" i="5"/>
  <c r="AX148" i="5"/>
  <c r="AS121" i="4" s="1"/>
  <c r="DB148" i="5"/>
  <c r="JA151" i="5"/>
  <c r="AH203" i="4" s="1"/>
  <c r="IN151" i="5"/>
  <c r="U203" i="4" s="1"/>
  <c r="AU154" i="5"/>
  <c r="AP281" i="4" s="1"/>
  <c r="IY153" i="5"/>
  <c r="AF253" i="4" s="1"/>
  <c r="CZ148" i="5"/>
  <c r="CJ148" i="5"/>
  <c r="IF151" i="5"/>
  <c r="M203" i="4" s="1"/>
  <c r="CX148" i="5"/>
  <c r="DC148" i="5"/>
  <c r="DP148" i="5"/>
  <c r="DP152" i="5"/>
  <c r="DH153" i="5"/>
  <c r="DM153" i="5"/>
  <c r="IN147" i="5"/>
  <c r="U96" i="4" s="1"/>
  <c r="IQ147" i="5"/>
  <c r="X96" i="4" s="1"/>
  <c r="AX152" i="5"/>
  <c r="AS232" i="4" s="1"/>
  <c r="AU152" i="5"/>
  <c r="AP232" i="4" s="1"/>
  <c r="DR154" i="5"/>
  <c r="AV153" i="5"/>
  <c r="AQ252" i="4" s="1"/>
  <c r="DC152" i="5"/>
  <c r="DC153" i="5"/>
  <c r="AV152" i="5"/>
  <c r="AQ232" i="4" s="1"/>
  <c r="DK153" i="5"/>
  <c r="JK147" i="5"/>
  <c r="AR96" i="4" s="1"/>
  <c r="DQ12" i="5"/>
  <c r="AU139" i="5"/>
  <c r="CQ153" i="5"/>
  <c r="IJ147" i="5"/>
  <c r="Q96" i="4" s="1"/>
  <c r="FX151" i="5"/>
  <c r="DQ154" i="5"/>
  <c r="AU153" i="5"/>
  <c r="AP252" i="4" s="1"/>
  <c r="CK153" i="5"/>
  <c r="CO153" i="5"/>
  <c r="CL153" i="5"/>
  <c r="DR12" i="5"/>
  <c r="AV139" i="5"/>
  <c r="FP161" i="5"/>
  <c r="AU147" i="5"/>
  <c r="DP139" i="5"/>
  <c r="AV147" i="5"/>
  <c r="CJ153" i="5"/>
  <c r="AX147" i="5"/>
  <c r="AS95" i="4" s="1"/>
  <c r="GM150" i="5"/>
  <c r="FS150" i="5"/>
  <c r="FS147" i="5"/>
  <c r="FP147" i="5"/>
  <c r="DL152" i="5"/>
  <c r="GK150" i="5"/>
  <c r="GK147" i="5"/>
  <c r="FR147" i="5"/>
  <c r="FN147" i="5"/>
  <c r="GB147" i="5"/>
  <c r="DM151" i="5"/>
  <c r="FM161" i="5"/>
  <c r="FM147" i="5"/>
  <c r="AX151" i="5"/>
  <c r="AS202" i="4" s="1"/>
  <c r="GJ147" i="5"/>
  <c r="FU176" i="5"/>
  <c r="T388" i="18" s="1"/>
  <c r="FU147" i="5"/>
  <c r="CJ150" i="5"/>
  <c r="CJ147" i="5"/>
  <c r="FI147" i="5"/>
  <c r="GD147" i="5"/>
  <c r="GI147" i="5"/>
  <c r="DL139" i="5"/>
  <c r="JA147" i="5"/>
  <c r="AH96" i="4" s="1"/>
  <c r="GG150" i="5"/>
  <c r="GG147" i="5"/>
  <c r="JE147" i="5"/>
  <c r="AL96" i="4" s="1"/>
  <c r="DM147" i="5"/>
  <c r="FY147" i="5"/>
  <c r="FW147" i="5"/>
  <c r="FV150" i="5"/>
  <c r="FV147" i="5"/>
  <c r="FQ147" i="5"/>
  <c r="FW151" i="5"/>
  <c r="FT147" i="5"/>
  <c r="GN161" i="5"/>
  <c r="GN147" i="5"/>
  <c r="FE150" i="5"/>
  <c r="FE147" i="5"/>
  <c r="CQ147" i="5"/>
  <c r="GB161" i="5"/>
  <c r="IR147" i="5"/>
  <c r="Y96" i="4" s="1"/>
  <c r="JF147" i="5"/>
  <c r="AM96" i="4" s="1"/>
  <c r="IV147" i="5"/>
  <c r="AC96" i="4" s="1"/>
  <c r="JH150" i="5"/>
  <c r="AO174" i="4" s="1"/>
  <c r="JH147" i="5"/>
  <c r="AO96" i="4" s="1"/>
  <c r="JD147" i="5"/>
  <c r="AK96" i="4" s="1"/>
  <c r="IH147" i="5"/>
  <c r="O96" i="4" s="1"/>
  <c r="IF147" i="5"/>
  <c r="M96" i="4" s="1"/>
  <c r="JB147" i="5"/>
  <c r="AI96" i="4" s="1"/>
  <c r="IY147" i="5"/>
  <c r="AF96" i="4" s="1"/>
  <c r="JG147" i="5"/>
  <c r="AN96" i="4" s="1"/>
  <c r="IK147" i="5"/>
  <c r="R96" i="4" s="1"/>
  <c r="D215" i="18"/>
  <c r="D217" i="18" s="1"/>
  <c r="C19" i="46"/>
  <c r="D232" i="18"/>
  <c r="D234" i="18" s="1"/>
  <c r="D235" i="18" s="1"/>
  <c r="D238" i="18" s="1"/>
  <c r="C20" i="46"/>
  <c r="E2" i="3"/>
  <c r="E2" i="16" s="1"/>
  <c r="IP150" i="5"/>
  <c r="W174" i="4" s="1"/>
  <c r="JG150" i="5"/>
  <c r="AN174" i="4" s="1"/>
  <c r="IN150" i="5"/>
  <c r="U174" i="4" s="1"/>
  <c r="IF150" i="5"/>
  <c r="M174" i="4" s="1"/>
  <c r="FR150" i="5"/>
  <c r="FQ150" i="5"/>
  <c r="IQ150" i="5"/>
  <c r="X174" i="4" s="1"/>
  <c r="FW150" i="5"/>
  <c r="IY150" i="5"/>
  <c r="AF174" i="4" s="1"/>
  <c r="CJ152" i="5"/>
  <c r="IT150" i="5"/>
  <c r="AA174" i="4" s="1"/>
  <c r="L171" i="4"/>
  <c r="JJ150" i="5"/>
  <c r="AQ174" i="4" s="1"/>
  <c r="IG151" i="5"/>
  <c r="N203" i="4" s="1"/>
  <c r="CO151" i="5"/>
  <c r="FJ151" i="5"/>
  <c r="CO152" i="5"/>
  <c r="D49" i="3"/>
  <c r="D52" i="3" s="1"/>
  <c r="D55" i="3" s="1"/>
  <c r="D73" i="15" s="1"/>
  <c r="JC147" i="5"/>
  <c r="AJ96" i="4" s="1"/>
  <c r="DK150" i="5"/>
  <c r="FG151" i="5"/>
  <c r="CL151" i="5"/>
  <c r="ID151" i="5"/>
  <c r="K203" i="4" s="1"/>
  <c r="IM150" i="5"/>
  <c r="T174" i="4" s="1"/>
  <c r="AX150" i="5"/>
  <c r="AS173" i="4" s="1"/>
  <c r="FK150" i="5"/>
  <c r="JK150" i="5"/>
  <c r="AR174" i="4" s="1"/>
  <c r="FY150" i="5"/>
  <c r="CK151" i="5"/>
  <c r="FF151" i="5"/>
  <c r="IC151" i="5"/>
  <c r="J203" i="4" s="1"/>
  <c r="DK154" i="5"/>
  <c r="GL150" i="5"/>
  <c r="IV150" i="5"/>
  <c r="AC174" i="4" s="1"/>
  <c r="DK151" i="5"/>
  <c r="JC151" i="5"/>
  <c r="AJ203" i="4" s="1"/>
  <c r="GF151" i="5"/>
  <c r="DC154" i="5"/>
  <c r="CK150" i="5"/>
  <c r="JF150" i="5"/>
  <c r="AM174" i="4" s="1"/>
  <c r="GI150" i="5"/>
  <c r="IH150" i="5"/>
  <c r="O174" i="4" s="1"/>
  <c r="CO154" i="5"/>
  <c r="CO150" i="5"/>
  <c r="JD150" i="5"/>
  <c r="AK174" i="4" s="1"/>
  <c r="FN150" i="5"/>
  <c r="JI150" i="5"/>
  <c r="AP174" i="4" s="1"/>
  <c r="II151" i="5"/>
  <c r="P203" i="4" s="1"/>
  <c r="CQ151" i="5"/>
  <c r="CQ150" i="5"/>
  <c r="DH150" i="5"/>
  <c r="GD150" i="5"/>
  <c r="GJ150" i="5"/>
  <c r="FU150" i="5"/>
  <c r="K175" i="4"/>
  <c r="DC150" i="5"/>
  <c r="DK152" i="5"/>
  <c r="GF155" i="5"/>
  <c r="JA150" i="5"/>
  <c r="AH174" i="4" s="1"/>
  <c r="FM150" i="5"/>
  <c r="IR150" i="5"/>
  <c r="Y174" i="4" s="1"/>
  <c r="K176" i="4"/>
  <c r="CL150" i="5"/>
  <c r="IJ150" i="5"/>
  <c r="Q174" i="4" s="1"/>
  <c r="FT150" i="5"/>
  <c r="K177" i="4"/>
  <c r="DH152" i="5"/>
  <c r="IZ155" i="5"/>
  <c r="AG313" i="4" s="1"/>
  <c r="GC155" i="5"/>
  <c r="IV151" i="5"/>
  <c r="AC203" i="4" s="1"/>
  <c r="DD151" i="5"/>
  <c r="FY151" i="5"/>
  <c r="I152" i="4"/>
  <c r="C221" i="15"/>
  <c r="C39" i="16"/>
  <c r="C44" i="16" s="1"/>
  <c r="C31" i="3"/>
  <c r="O25" i="3" s="1"/>
  <c r="F15" i="3"/>
  <c r="F16" i="3" s="1"/>
  <c r="G13" i="3" s="1"/>
  <c r="G14" i="3" s="1"/>
  <c r="C30" i="3"/>
  <c r="D67" i="34"/>
  <c r="D65" i="34"/>
  <c r="D55" i="34"/>
  <c r="D60" i="34"/>
  <c r="C32" i="3"/>
  <c r="B55" i="32"/>
  <c r="B51" i="32"/>
  <c r="B53" i="32"/>
  <c r="B44" i="32"/>
  <c r="B56" i="32" s="1"/>
  <c r="B233" i="15"/>
  <c r="B190" i="15"/>
  <c r="C34" i="32"/>
  <c r="C36" i="32" s="1"/>
  <c r="C43" i="32" s="1"/>
  <c r="C13" i="32"/>
  <c r="D19" i="32"/>
  <c r="D12" i="32" s="1"/>
  <c r="D34" i="32" s="1"/>
  <c r="D36" i="32" s="1"/>
  <c r="D43" i="32" s="1"/>
  <c r="D233" i="15" s="1"/>
  <c r="E17" i="32"/>
  <c r="E18" i="32" s="1"/>
  <c r="C40" i="16"/>
  <c r="C96" i="15"/>
  <c r="C120" i="15"/>
  <c r="E13" i="16"/>
  <c r="E14" i="16" s="1"/>
  <c r="G29" i="16"/>
  <c r="G37" i="16"/>
  <c r="H23" i="16"/>
  <c r="C231" i="15"/>
  <c r="C188" i="15"/>
  <c r="F7" i="41"/>
  <c r="F26" i="41" s="1"/>
  <c r="F33" i="41" s="1"/>
  <c r="F40" i="41" s="1"/>
  <c r="F47" i="41" s="1"/>
  <c r="D136" i="15"/>
  <c r="D152" i="15"/>
  <c r="D144" i="15"/>
  <c r="E103" i="2" s="1"/>
  <c r="D65" i="15"/>
  <c r="BO29" i="43"/>
  <c r="CC6" i="2"/>
  <c r="BX12" i="64" s="1"/>
  <c r="IC146" i="5"/>
  <c r="J69" i="4" s="1"/>
  <c r="GC12" i="5"/>
  <c r="DH146" i="5"/>
  <c r="IZ12" i="5"/>
  <c r="IZ146" i="5" s="1"/>
  <c r="AG69" i="4" s="1"/>
  <c r="AL158" i="5"/>
  <c r="DH139" i="5"/>
  <c r="JE12" i="5"/>
  <c r="GH12" i="5"/>
  <c r="DM146" i="5"/>
  <c r="DM139" i="5"/>
  <c r="K150" i="4"/>
  <c r="K205" i="4"/>
  <c r="K151" i="4"/>
  <c r="K149" i="4"/>
  <c r="K382" i="4"/>
  <c r="K39" i="4" s="1"/>
  <c r="L145" i="4"/>
  <c r="K330" i="4"/>
  <c r="K322" i="4"/>
  <c r="K333" i="4"/>
  <c r="K107" i="4"/>
  <c r="K326" i="4"/>
  <c r="K102" i="4"/>
  <c r="K110" i="4"/>
  <c r="K321" i="4"/>
  <c r="J39" i="4"/>
  <c r="K286" i="4"/>
  <c r="K346" i="4"/>
  <c r="K328" i="4"/>
  <c r="M35" i="4"/>
  <c r="M34" i="4"/>
  <c r="M33" i="4"/>
  <c r="M32" i="4"/>
  <c r="M31" i="4"/>
  <c r="M28" i="4"/>
  <c r="M37" i="4"/>
  <c r="M36" i="4"/>
  <c r="M29" i="4"/>
  <c r="M20" i="4"/>
  <c r="M19" i="4"/>
  <c r="M18" i="4"/>
  <c r="M17" i="4"/>
  <c r="M14" i="4"/>
  <c r="M21" i="4"/>
  <c r="M30" i="4"/>
  <c r="K237" i="4"/>
  <c r="N68" i="4"/>
  <c r="FJ12" i="5"/>
  <c r="IG12" i="5"/>
  <c r="CO139" i="5"/>
  <c r="CO146" i="5"/>
  <c r="FX12" i="5"/>
  <c r="IU12" i="5"/>
  <c r="DC139" i="5"/>
  <c r="DC146" i="5"/>
  <c r="K68" i="4"/>
  <c r="I68" i="4"/>
  <c r="FG12" i="5"/>
  <c r="ID12" i="5"/>
  <c r="CL146" i="5"/>
  <c r="P68" i="4"/>
  <c r="CJ139" i="5"/>
  <c r="CJ146" i="5"/>
  <c r="IB12" i="5"/>
  <c r="FE12" i="5"/>
  <c r="FL12" i="5"/>
  <c r="II12" i="5"/>
  <c r="CQ146" i="5"/>
  <c r="CQ139" i="5"/>
  <c r="AX146" i="5"/>
  <c r="AS68" i="4" s="1"/>
  <c r="AO158" i="5"/>
  <c r="GF12" i="5"/>
  <c r="JC12" i="5"/>
  <c r="DK139" i="5"/>
  <c r="DK146" i="5"/>
  <c r="AY12" i="5"/>
  <c r="DU12" i="5" s="1"/>
  <c r="BO33" i="32"/>
  <c r="J40" i="32"/>
  <c r="J48" i="32"/>
  <c r="K6" i="32"/>
  <c r="BO19" i="16"/>
  <c r="BO19" i="3"/>
  <c r="BM3" i="34"/>
  <c r="P23" i="37"/>
  <c r="Q20" i="37" s="1"/>
  <c r="P26" i="37"/>
  <c r="D200" i="15"/>
  <c r="D203" i="15"/>
  <c r="D223" i="15"/>
  <c r="D201" i="15"/>
  <c r="D213" i="15"/>
  <c r="I207" i="4"/>
  <c r="I210" i="4"/>
  <c r="D15" i="2"/>
  <c r="D36" i="34"/>
  <c r="D9" i="2"/>
  <c r="J257" i="4" s="1"/>
  <c r="B40" i="23"/>
  <c r="C9" i="2"/>
  <c r="C90" i="15"/>
  <c r="D17" i="2" s="1"/>
  <c r="C11" i="62" s="1"/>
  <c r="C8" i="2"/>
  <c r="H29" i="3"/>
  <c r="H37" i="3"/>
  <c r="E6" i="3"/>
  <c r="K344" i="4"/>
  <c r="K335" i="4"/>
  <c r="DT146" i="5"/>
  <c r="DT151" i="5"/>
  <c r="DT152" i="5"/>
  <c r="GI176" i="5"/>
  <c r="AH388" i="18" s="1"/>
  <c r="F3" i="15"/>
  <c r="G3" i="3"/>
  <c r="FF158" i="5"/>
  <c r="E16" i="18" s="1"/>
  <c r="FF146" i="5"/>
  <c r="AX139" i="5"/>
  <c r="K331" i="4"/>
  <c r="K345" i="4"/>
  <c r="K320" i="4"/>
  <c r="N8" i="4"/>
  <c r="M108" i="4"/>
  <c r="M109" i="4"/>
  <c r="M6" i="4"/>
  <c r="M104" i="4"/>
  <c r="M106" i="4"/>
  <c r="IY139" i="5"/>
  <c r="JL12" i="5"/>
  <c r="GO12" i="5"/>
  <c r="AZ12" i="5"/>
  <c r="BA6" i="5"/>
  <c r="BA4" i="5" s="1"/>
  <c r="BA7" i="5"/>
  <c r="K325" i="4"/>
  <c r="K329" i="4"/>
  <c r="K336" i="4"/>
  <c r="K332" i="4"/>
  <c r="E2" i="15"/>
  <c r="E269" i="15" s="1"/>
  <c r="G2" i="18"/>
  <c r="E2" i="32"/>
  <c r="E2" i="34"/>
  <c r="AX153" i="5"/>
  <c r="AS252" i="4" s="1"/>
  <c r="DT154" i="5"/>
  <c r="AX154" i="5"/>
  <c r="AS281" i="4" s="1"/>
  <c r="BC11" i="5"/>
  <c r="BB5" i="5"/>
  <c r="GS11" i="5"/>
  <c r="JP11" i="5"/>
  <c r="DX11" i="5"/>
  <c r="K323" i="4"/>
  <c r="K327" i="4"/>
  <c r="K324" i="4"/>
  <c r="G2" i="2"/>
  <c r="H6" i="2"/>
  <c r="H3" i="58" s="1"/>
  <c r="J7" i="57" s="1"/>
  <c r="H3" i="18"/>
  <c r="G2" i="67" s="1"/>
  <c r="M231" i="4" s="1"/>
  <c r="G5" i="2"/>
  <c r="F8" i="30"/>
  <c r="F7" i="24"/>
  <c r="F10" i="26"/>
  <c r="F9" i="28"/>
  <c r="F25" i="21"/>
  <c r="F8" i="25"/>
  <c r="F7" i="27"/>
  <c r="F9" i="22"/>
  <c r="F7" i="21"/>
  <c r="F76" i="11"/>
  <c r="F7" i="23"/>
  <c r="G4" i="2"/>
  <c r="F76" i="14"/>
  <c r="D112" i="15"/>
  <c r="D160" i="15"/>
  <c r="D109" i="15"/>
  <c r="D157" i="15"/>
  <c r="D21" i="15"/>
  <c r="D86" i="15"/>
  <c r="D11" i="15"/>
  <c r="D84" i="15"/>
  <c r="D87" i="15"/>
  <c r="D9" i="15"/>
  <c r="D180" i="15"/>
  <c r="D83" i="15"/>
  <c r="D110" i="15"/>
  <c r="D158" i="15"/>
  <c r="D70" i="15"/>
  <c r="D8" i="15"/>
  <c r="D170" i="15"/>
  <c r="JN7" i="5"/>
  <c r="DV7" i="5"/>
  <c r="GQ7" i="5"/>
  <c r="GG176" i="5"/>
  <c r="AF388" i="18" s="1"/>
  <c r="L308" i="4"/>
  <c r="L353" i="4"/>
  <c r="L247" i="4"/>
  <c r="L7" i="4"/>
  <c r="L107" i="4" s="1"/>
  <c r="L277" i="4"/>
  <c r="L60" i="4"/>
  <c r="L117" i="4"/>
  <c r="L91" i="4"/>
  <c r="L200" i="4"/>
  <c r="L380" i="4"/>
  <c r="L228" i="4"/>
  <c r="FU151" i="5"/>
  <c r="FU165" i="5"/>
  <c r="T175" i="18" s="1"/>
  <c r="GK158" i="5"/>
  <c r="AJ16" i="18" s="1"/>
  <c r="GK146" i="5"/>
  <c r="GK176" i="5"/>
  <c r="AJ388" i="18" s="1"/>
  <c r="FW174" i="5"/>
  <c r="V348" i="18" s="1"/>
  <c r="FW176" i="5"/>
  <c r="V388" i="18" s="1"/>
  <c r="GB176" i="5"/>
  <c r="AA388" i="18" s="1"/>
  <c r="GB154" i="5"/>
  <c r="GJ174" i="5"/>
  <c r="AI348" i="18" s="1"/>
  <c r="GB158" i="5"/>
  <c r="AA16" i="18" s="1"/>
  <c r="GB146" i="5"/>
  <c r="GB139" i="5"/>
  <c r="GC176" i="5"/>
  <c r="AB388" i="18" s="1"/>
  <c r="GC154" i="5"/>
  <c r="GK174" i="5"/>
  <c r="AJ348" i="18" s="1"/>
  <c r="IZ154" i="5"/>
  <c r="AG282" i="4" s="1"/>
  <c r="GJ165" i="5"/>
  <c r="AI175" i="18" s="1"/>
  <c r="GJ151" i="5"/>
  <c r="GJ176" i="5"/>
  <c r="AI388" i="18" s="1"/>
  <c r="FQ176" i="5"/>
  <c r="P388" i="18" s="1"/>
  <c r="IO150" i="5"/>
  <c r="V174" i="4" s="1"/>
  <c r="GD174" i="5"/>
  <c r="AC348" i="18" s="1"/>
  <c r="GN174" i="5"/>
  <c r="AM348" i="18" s="1"/>
  <c r="GN176" i="5"/>
  <c r="AM388" i="18" s="1"/>
  <c r="FK176" i="5"/>
  <c r="J388" i="18" s="1"/>
  <c r="FI165" i="5"/>
  <c r="H175" i="18" s="1"/>
  <c r="FI151" i="5"/>
  <c r="FM158" i="5"/>
  <c r="L16" i="18" s="1"/>
  <c r="FM146" i="5"/>
  <c r="FI158" i="5"/>
  <c r="H16" i="18" s="1"/>
  <c r="FI146" i="5"/>
  <c r="FK174" i="5"/>
  <c r="J348" i="18" s="1"/>
  <c r="FQ165" i="5"/>
  <c r="P175" i="18" s="1"/>
  <c r="FQ151" i="5"/>
  <c r="FN165" i="5"/>
  <c r="M175" i="18" s="1"/>
  <c r="FN151" i="5"/>
  <c r="GL176" i="5"/>
  <c r="AK388" i="18" s="1"/>
  <c r="FP165" i="5"/>
  <c r="O175" i="18" s="1"/>
  <c r="FP151" i="5"/>
  <c r="GM176" i="5"/>
  <c r="AL388" i="18" s="1"/>
  <c r="FQ174" i="5"/>
  <c r="P348" i="18" s="1"/>
  <c r="FP174" i="5"/>
  <c r="O348" i="18" s="1"/>
  <c r="FY158" i="5"/>
  <c r="X16" i="18" s="1"/>
  <c r="GN165" i="5"/>
  <c r="AM175" i="18" s="1"/>
  <c r="GN151" i="5"/>
  <c r="FP158" i="5"/>
  <c r="O16" i="18" s="1"/>
  <c r="FP146" i="5"/>
  <c r="GL174" i="5"/>
  <c r="AK348" i="18" s="1"/>
  <c r="FQ158" i="5"/>
  <c r="P16" i="18" s="1"/>
  <c r="FQ146" i="5"/>
  <c r="FP167" i="5"/>
  <c r="O216" i="18" s="1"/>
  <c r="GM174" i="5"/>
  <c r="AL348" i="18" s="1"/>
  <c r="GL158" i="5"/>
  <c r="AK16" i="18" s="1"/>
  <c r="FY174" i="5"/>
  <c r="X348" i="18" s="1"/>
  <c r="FY176" i="5"/>
  <c r="X388" i="18" s="1"/>
  <c r="FT176" i="5"/>
  <c r="S388" i="18" s="1"/>
  <c r="FS174" i="5"/>
  <c r="R348" i="18" s="1"/>
  <c r="GD176" i="5"/>
  <c r="AC388" i="18" s="1"/>
  <c r="FT158" i="5"/>
  <c r="S16" i="18" s="1"/>
  <c r="FT146" i="5"/>
  <c r="GD165" i="5"/>
  <c r="AC175" i="18" s="1"/>
  <c r="GD151" i="5"/>
  <c r="IM152" i="5"/>
  <c r="T233" i="4" s="1"/>
  <c r="FI174" i="5"/>
  <c r="H348" i="18" s="1"/>
  <c r="GL165" i="5"/>
  <c r="AK175" i="18" s="1"/>
  <c r="GL151" i="5"/>
  <c r="FT165" i="5"/>
  <c r="S175" i="18" s="1"/>
  <c r="FT151" i="5"/>
  <c r="FM151" i="5"/>
  <c r="GM165" i="5"/>
  <c r="AL175" i="18" s="1"/>
  <c r="GM151" i="5"/>
  <c r="FT174" i="5"/>
  <c r="S348" i="18" s="1"/>
  <c r="GN158" i="5"/>
  <c r="AM16" i="18" s="1"/>
  <c r="GN146" i="5"/>
  <c r="FN174" i="5"/>
  <c r="M348" i="18" s="1"/>
  <c r="FM174" i="5"/>
  <c r="L348" i="18" s="1"/>
  <c r="FS176" i="5"/>
  <c r="R388" i="18" s="1"/>
  <c r="F17" i="34"/>
  <c r="F19" i="34" s="1"/>
  <c r="F20" i="34" s="1"/>
  <c r="F14" i="34"/>
  <c r="J12" i="34"/>
  <c r="K11" i="34"/>
  <c r="H13" i="34"/>
  <c r="FZ162" i="5" l="1"/>
  <c r="FP155" i="5"/>
  <c r="GA162" i="5"/>
  <c r="GG146" i="5"/>
  <c r="IE148" i="5"/>
  <c r="L122" i="4" s="1"/>
  <c r="JM108" i="5"/>
  <c r="JM70" i="5"/>
  <c r="E235" i="15"/>
  <c r="E237" i="15"/>
  <c r="D14" i="51"/>
  <c r="E225" i="15"/>
  <c r="E227" i="15"/>
  <c r="E215" i="15"/>
  <c r="E217" i="15"/>
  <c r="E192" i="15"/>
  <c r="E207" i="15"/>
  <c r="E205" i="15"/>
  <c r="E182" i="15"/>
  <c r="E184" i="15"/>
  <c r="C23" i="53"/>
  <c r="E172" i="15"/>
  <c r="E174" i="15"/>
  <c r="E162" i="15"/>
  <c r="E164" i="15"/>
  <c r="E124" i="15"/>
  <c r="E126" i="15"/>
  <c r="E16" i="2"/>
  <c r="D10" i="62" s="1"/>
  <c r="E100" i="15"/>
  <c r="E114" i="15"/>
  <c r="E116" i="15"/>
  <c r="E80" i="15"/>
  <c r="E88" i="15"/>
  <c r="E43" i="15"/>
  <c r="E55" i="15"/>
  <c r="E53" i="15"/>
  <c r="E25" i="15"/>
  <c r="E23" i="15"/>
  <c r="E13" i="15"/>
  <c r="E15" i="15"/>
  <c r="E212" i="15"/>
  <c r="E202" i="15"/>
  <c r="E147" i="15"/>
  <c r="E121" i="15"/>
  <c r="E232" i="15"/>
  <c r="E169" i="15"/>
  <c r="E97" i="15"/>
  <c r="E10" i="15"/>
  <c r="E189" i="15"/>
  <c r="E179" i="15"/>
  <c r="E222" i="15"/>
  <c r="E266" i="15"/>
  <c r="E111" i="15"/>
  <c r="E159" i="15"/>
  <c r="E85" i="15"/>
  <c r="E50" i="15"/>
  <c r="E20" i="15"/>
  <c r="BA30" i="73"/>
  <c r="BB13" i="73"/>
  <c r="BB14" i="73" s="1"/>
  <c r="BA31" i="73"/>
  <c r="BA33" i="73"/>
  <c r="BA39" i="73"/>
  <c r="BA44" i="73" s="1"/>
  <c r="BG56" i="72"/>
  <c r="BG57" i="72" s="1"/>
  <c r="BG74" i="72" s="1"/>
  <c r="BG83" i="72" s="1"/>
  <c r="BG71" i="72"/>
  <c r="BG61" i="72"/>
  <c r="BG62" i="72" s="1"/>
  <c r="BG75" i="72" s="1"/>
  <c r="BG84" i="72" s="1"/>
  <c r="BF90" i="72"/>
  <c r="BG51" i="72" s="1"/>
  <c r="BF88" i="72"/>
  <c r="BT17" i="72"/>
  <c r="BT14" i="72"/>
  <c r="BG85" i="72"/>
  <c r="BG89" i="72"/>
  <c r="BH30" i="72"/>
  <c r="G2" i="58"/>
  <c r="G1" i="71"/>
  <c r="J24" i="3"/>
  <c r="I7" i="57"/>
  <c r="H7" i="57"/>
  <c r="IW148" i="5"/>
  <c r="AD122" i="4" s="1"/>
  <c r="GN152" i="5"/>
  <c r="DJ139" i="5"/>
  <c r="JB65" i="5"/>
  <c r="JB146" i="5" s="1"/>
  <c r="AI69" i="4" s="1"/>
  <c r="GN162" i="5"/>
  <c r="AM110" i="18" s="1"/>
  <c r="JM129" i="5"/>
  <c r="DJ146" i="5"/>
  <c r="GP97" i="5"/>
  <c r="GI146" i="5"/>
  <c r="AB110" i="18"/>
  <c r="GP100" i="5"/>
  <c r="JM71" i="5"/>
  <c r="FP148" i="5"/>
  <c r="M67" i="4"/>
  <c r="GP103" i="5"/>
  <c r="JG152" i="5"/>
  <c r="AN233" i="4" s="1"/>
  <c r="IT154" i="5"/>
  <c r="AA282" i="4" s="1"/>
  <c r="FV152" i="5"/>
  <c r="JM66" i="5"/>
  <c r="GP128" i="5"/>
  <c r="B15" i="60"/>
  <c r="C7" i="60"/>
  <c r="C10" i="41"/>
  <c r="C34" i="27"/>
  <c r="FR161" i="5"/>
  <c r="Q75" i="18" s="1"/>
  <c r="FV146" i="5"/>
  <c r="JK154" i="5"/>
  <c r="AR282" i="4" s="1"/>
  <c r="M279" i="4"/>
  <c r="F9" i="26"/>
  <c r="F8" i="28"/>
  <c r="F6" i="41"/>
  <c r="II154" i="5"/>
  <c r="P282" i="4" s="1"/>
  <c r="GM146" i="5"/>
  <c r="M230" i="4"/>
  <c r="FH161" i="5"/>
  <c r="G75" i="18" s="1"/>
  <c r="M93" i="4"/>
  <c r="M94" i="4"/>
  <c r="M120" i="4"/>
  <c r="GG162" i="5"/>
  <c r="AF110" i="18" s="1"/>
  <c r="M66" i="4"/>
  <c r="E105" i="15"/>
  <c r="E106" i="15"/>
  <c r="E14" i="60" s="1"/>
  <c r="GD161" i="5"/>
  <c r="AA36" i="66" s="1"/>
  <c r="JF154" i="5"/>
  <c r="AM282" i="4" s="1"/>
  <c r="M311" i="4"/>
  <c r="FH154" i="5"/>
  <c r="FZ155" i="5"/>
  <c r="C22" i="53"/>
  <c r="C9" i="62"/>
  <c r="GE161" i="5"/>
  <c r="AD75" i="18" s="1"/>
  <c r="FZ161" i="5"/>
  <c r="Y75" i="18" s="1"/>
  <c r="FZ153" i="5"/>
  <c r="FH153" i="5"/>
  <c r="FV154" i="5"/>
  <c r="FU161" i="5"/>
  <c r="R36" i="66" s="1"/>
  <c r="JG154" i="5"/>
  <c r="AN282" i="4" s="1"/>
  <c r="IW154" i="5"/>
  <c r="AD282" i="4" s="1"/>
  <c r="M280" i="4"/>
  <c r="FH152" i="5"/>
  <c r="GP81" i="5"/>
  <c r="FI161" i="5"/>
  <c r="H75" i="18" s="1"/>
  <c r="K110" i="18"/>
  <c r="JK148" i="5"/>
  <c r="AR122" i="4" s="1"/>
  <c r="M310" i="4"/>
  <c r="N260" i="4"/>
  <c r="F4" i="59"/>
  <c r="F5" i="62"/>
  <c r="F4" i="60"/>
  <c r="G69" i="2"/>
  <c r="F4" i="55"/>
  <c r="FW154" i="5"/>
  <c r="FV161" i="5"/>
  <c r="S36" i="66" s="1"/>
  <c r="M119" i="4"/>
  <c r="G5" i="60"/>
  <c r="C12" i="64" s="1"/>
  <c r="C7" i="61" s="1"/>
  <c r="G5" i="55"/>
  <c r="G6" i="62"/>
  <c r="GN148" i="5"/>
  <c r="FH148" i="5"/>
  <c r="FS162" i="5"/>
  <c r="R110" i="18" s="1"/>
  <c r="IW152" i="5"/>
  <c r="AD233" i="4" s="1"/>
  <c r="E267" i="15"/>
  <c r="E271" i="15"/>
  <c r="E264" i="15"/>
  <c r="E265" i="15"/>
  <c r="E268" i="15"/>
  <c r="E58" i="15"/>
  <c r="G76" i="2"/>
  <c r="G82" i="2"/>
  <c r="F13" i="54" s="1"/>
  <c r="G75" i="2"/>
  <c r="G81" i="2"/>
  <c r="F12" i="54" s="1"/>
  <c r="G78" i="2"/>
  <c r="G83" i="2"/>
  <c r="F14" i="54" s="1"/>
  <c r="G77" i="2"/>
  <c r="G79" i="2"/>
  <c r="F10" i="54" s="1"/>
  <c r="G84" i="2"/>
  <c r="G74" i="2"/>
  <c r="G80" i="2"/>
  <c r="F11" i="54" s="1"/>
  <c r="FP154" i="5"/>
  <c r="FE162" i="5"/>
  <c r="B37" i="66" s="1"/>
  <c r="B47" i="66" s="1"/>
  <c r="Y37" i="66"/>
  <c r="JK152" i="5"/>
  <c r="AR233" i="4" s="1"/>
  <c r="S37" i="66"/>
  <c r="GN153" i="5"/>
  <c r="IS154" i="5"/>
  <c r="Z282" i="4" s="1"/>
  <c r="IW153" i="5"/>
  <c r="AD253" i="4" s="1"/>
  <c r="IS152" i="5"/>
  <c r="Z233" i="4" s="1"/>
  <c r="FN162" i="5"/>
  <c r="M110" i="18" s="1"/>
  <c r="FS161" i="5"/>
  <c r="R75" i="18" s="1"/>
  <c r="GI161" i="5"/>
  <c r="AF36" i="66" s="1"/>
  <c r="GJ162" i="5"/>
  <c r="AG37" i="66" s="1"/>
  <c r="IE153" i="5"/>
  <c r="L253" i="4" s="1"/>
  <c r="FV148" i="5"/>
  <c r="FT161" i="5"/>
  <c r="S75" i="18" s="1"/>
  <c r="JK153" i="5"/>
  <c r="AR253" i="4" s="1"/>
  <c r="JM98" i="5"/>
  <c r="GP85" i="5"/>
  <c r="FQ161" i="5"/>
  <c r="P75" i="18" s="1"/>
  <c r="GK161" i="5"/>
  <c r="AJ75" i="18" s="1"/>
  <c r="FX162" i="5"/>
  <c r="W110" i="18" s="1"/>
  <c r="FZ152" i="5"/>
  <c r="FP153" i="5"/>
  <c r="GH162" i="5"/>
  <c r="AG110" i="18" s="1"/>
  <c r="FW161" i="5"/>
  <c r="V75" i="18" s="1"/>
  <c r="M37" i="66"/>
  <c r="FY161" i="5"/>
  <c r="V36" i="66" s="1"/>
  <c r="FW152" i="5"/>
  <c r="GJ154" i="5"/>
  <c r="AE110" i="18"/>
  <c r="JG148" i="5"/>
  <c r="AN122" i="4" s="1"/>
  <c r="IT152" i="5"/>
  <c r="AA233" i="4" s="1"/>
  <c r="IW139" i="5"/>
  <c r="GJ148" i="5"/>
  <c r="IM153" i="5"/>
  <c r="T253" i="4" s="1"/>
  <c r="IM148" i="5"/>
  <c r="T122" i="4" s="1"/>
  <c r="FP152" i="5"/>
  <c r="JM107" i="5"/>
  <c r="BA111" i="5"/>
  <c r="DW111" i="5" s="1"/>
  <c r="AD110" i="18"/>
  <c r="IN154" i="5"/>
  <c r="U282" i="4" s="1"/>
  <c r="JK139" i="5"/>
  <c r="GL162" i="5"/>
  <c r="AK110" i="18" s="1"/>
  <c r="Q158" i="5"/>
  <c r="JF152" i="5"/>
  <c r="AM233" i="4" s="1"/>
  <c r="BA115" i="5"/>
  <c r="DW115" i="5" s="1"/>
  <c r="FN161" i="5"/>
  <c r="M75" i="18" s="1"/>
  <c r="FZ148" i="5"/>
  <c r="GI154" i="5"/>
  <c r="BA104" i="5"/>
  <c r="DW104" i="5" s="1"/>
  <c r="FO162" i="5"/>
  <c r="L37" i="66" s="1"/>
  <c r="JM86" i="5"/>
  <c r="GJ152" i="5"/>
  <c r="AW158" i="5"/>
  <c r="GO162" i="5"/>
  <c r="AL37" i="66" s="1"/>
  <c r="GG161" i="5"/>
  <c r="AF75" i="18" s="1"/>
  <c r="D75" i="18"/>
  <c r="B36" i="66"/>
  <c r="I110" i="18"/>
  <c r="G37" i="66"/>
  <c r="Z110" i="18"/>
  <c r="X37" i="66"/>
  <c r="J110" i="18"/>
  <c r="H37" i="66"/>
  <c r="Y110" i="18"/>
  <c r="W37" i="66"/>
  <c r="GP93" i="5"/>
  <c r="FP139" i="5"/>
  <c r="D10" i="66"/>
  <c r="D24" i="66" s="1"/>
  <c r="GM162" i="5"/>
  <c r="JH152" i="5"/>
  <c r="AO233" i="4" s="1"/>
  <c r="GI162" i="5"/>
  <c r="P110" i="18"/>
  <c r="N37" i="66"/>
  <c r="AA75" i="18"/>
  <c r="Y36" i="66"/>
  <c r="E39" i="15"/>
  <c r="E38" i="15"/>
  <c r="E37" i="15"/>
  <c r="E36" i="15"/>
  <c r="E270" i="15"/>
  <c r="E40" i="15"/>
  <c r="U75" i="18"/>
  <c r="GJ161" i="5"/>
  <c r="O75" i="18"/>
  <c r="M36" i="66"/>
  <c r="FU162" i="5"/>
  <c r="BA113" i="5"/>
  <c r="DW113" i="5" s="1"/>
  <c r="JO113" i="5" s="1"/>
  <c r="L75" i="18"/>
  <c r="J36" i="66"/>
  <c r="V110" i="18"/>
  <c r="T37" i="66"/>
  <c r="FZ139" i="5"/>
  <c r="H110" i="18"/>
  <c r="F37" i="66"/>
  <c r="S110" i="18"/>
  <c r="Q37" i="66"/>
  <c r="AM75" i="18"/>
  <c r="AK36" i="66"/>
  <c r="FG162" i="5"/>
  <c r="GP82" i="5"/>
  <c r="AI158" i="5"/>
  <c r="AJ110" i="18"/>
  <c r="AH37" i="66"/>
  <c r="G110" i="18"/>
  <c r="E37" i="66"/>
  <c r="IM139" i="5"/>
  <c r="GA161" i="5"/>
  <c r="GD162" i="5"/>
  <c r="FK161" i="5"/>
  <c r="FF162" i="5"/>
  <c r="L110" i="18"/>
  <c r="J37" i="66"/>
  <c r="C67" i="66"/>
  <c r="C56" i="66"/>
  <c r="Q110" i="18"/>
  <c r="O37" i="66"/>
  <c r="E76" i="66"/>
  <c r="E55" i="66"/>
  <c r="E69" i="66" s="1"/>
  <c r="E54" i="66"/>
  <c r="E68" i="66" s="1"/>
  <c r="D78" i="66"/>
  <c r="E87" i="18"/>
  <c r="F2" i="66"/>
  <c r="F77" i="66" s="1"/>
  <c r="F2" i="43"/>
  <c r="F32" i="43" s="1"/>
  <c r="FO161" i="5"/>
  <c r="FY162" i="5"/>
  <c r="Y158" i="5"/>
  <c r="E139" i="15"/>
  <c r="E131" i="15"/>
  <c r="GP41" i="5"/>
  <c r="GK154" i="5"/>
  <c r="BA128" i="5"/>
  <c r="DW128" i="5" s="1"/>
  <c r="JO128" i="5" s="1"/>
  <c r="BA109" i="5"/>
  <c r="DW109" i="5" s="1"/>
  <c r="BA107" i="5"/>
  <c r="DW107" i="5" s="1"/>
  <c r="BA101" i="5"/>
  <c r="DW101" i="5" s="1"/>
  <c r="BA130" i="5"/>
  <c r="DW130" i="5" s="1"/>
  <c r="BA123" i="5"/>
  <c r="DW123" i="5" s="1"/>
  <c r="BA119" i="5"/>
  <c r="DW119" i="5" s="1"/>
  <c r="BA103" i="5"/>
  <c r="DW103" i="5" s="1"/>
  <c r="JM87" i="5"/>
  <c r="GP87" i="5"/>
  <c r="BA122" i="5"/>
  <c r="DW122" i="5" s="1"/>
  <c r="BA102" i="5"/>
  <c r="DW102" i="5" s="1"/>
  <c r="BA120" i="5"/>
  <c r="DW120" i="5" s="1"/>
  <c r="BA105" i="5"/>
  <c r="DW105" i="5" s="1"/>
  <c r="JO105" i="5" s="1"/>
  <c r="BA127" i="5"/>
  <c r="DW127" i="5" s="1"/>
  <c r="BA125" i="5"/>
  <c r="DW125" i="5" s="1"/>
  <c r="BA99" i="5"/>
  <c r="DW99" i="5" s="1"/>
  <c r="BA112" i="5"/>
  <c r="DW112" i="5" s="1"/>
  <c r="BA87" i="5"/>
  <c r="DW87" i="5" s="1"/>
  <c r="JN87" i="5"/>
  <c r="GQ87" i="5"/>
  <c r="BA129" i="5"/>
  <c r="DW129" i="5" s="1"/>
  <c r="BA124" i="5"/>
  <c r="DW124" i="5" s="1"/>
  <c r="BA116" i="5"/>
  <c r="DW116" i="5" s="1"/>
  <c r="BA106" i="5"/>
  <c r="DW106" i="5" s="1"/>
  <c r="BA117" i="5"/>
  <c r="DW117" i="5" s="1"/>
  <c r="BA126" i="5"/>
  <c r="DW126" i="5" s="1"/>
  <c r="BA118" i="5"/>
  <c r="DW118" i="5" s="1"/>
  <c r="BA108" i="5"/>
  <c r="DW108" i="5" s="1"/>
  <c r="FE154" i="5"/>
  <c r="BA114" i="5"/>
  <c r="DW114" i="5" s="1"/>
  <c r="BA121" i="5"/>
  <c r="DW121" i="5" s="1"/>
  <c r="BA110" i="5"/>
  <c r="DW110" i="5" s="1"/>
  <c r="BA100" i="5"/>
  <c r="DW100" i="5" s="1"/>
  <c r="GP117" i="5"/>
  <c r="JM13" i="5"/>
  <c r="GP114" i="5"/>
  <c r="GP84" i="5"/>
  <c r="GP125" i="5"/>
  <c r="JM116" i="5"/>
  <c r="GP104" i="5"/>
  <c r="FW153" i="5"/>
  <c r="JF155" i="5"/>
  <c r="AM313" i="4" s="1"/>
  <c r="IT155" i="5"/>
  <c r="AA313" i="4" s="1"/>
  <c r="GP83" i="5"/>
  <c r="JN85" i="5"/>
  <c r="GQ85" i="5"/>
  <c r="IB155" i="5"/>
  <c r="I313" i="4" s="1"/>
  <c r="BA85" i="5"/>
  <c r="DW85" i="5" s="1"/>
  <c r="FW155" i="5"/>
  <c r="FV155" i="5"/>
  <c r="GI155" i="5"/>
  <c r="GJ155" i="5"/>
  <c r="JG155" i="5"/>
  <c r="AN313" i="4" s="1"/>
  <c r="IS155" i="5"/>
  <c r="Z313" i="4" s="1"/>
  <c r="J45" i="4"/>
  <c r="D48" i="2" s="1"/>
  <c r="C9" i="47" s="1"/>
  <c r="IJ155" i="5"/>
  <c r="Q313" i="4" s="1"/>
  <c r="JM122" i="5"/>
  <c r="GP88" i="5"/>
  <c r="FL154" i="5"/>
  <c r="GP120" i="5"/>
  <c r="GP126" i="5"/>
  <c r="BA98" i="5"/>
  <c r="DW98" i="5" s="1"/>
  <c r="JO98" i="5" s="1"/>
  <c r="L334" i="4"/>
  <c r="JG153" i="5"/>
  <c r="AN253" i="4" s="1"/>
  <c r="AF158" i="5"/>
  <c r="GQ96" i="5"/>
  <c r="JN96" i="5"/>
  <c r="JN97" i="5"/>
  <c r="GQ97" i="5"/>
  <c r="JM99" i="5"/>
  <c r="GP99" i="5"/>
  <c r="GQ98" i="5"/>
  <c r="JN98" i="5"/>
  <c r="JM56" i="5"/>
  <c r="GP94" i="5"/>
  <c r="JN100" i="5"/>
  <c r="GQ100" i="5"/>
  <c r="JM101" i="5"/>
  <c r="GP101" i="5"/>
  <c r="JN99" i="5"/>
  <c r="GQ99" i="5"/>
  <c r="JM96" i="5"/>
  <c r="GP96" i="5"/>
  <c r="JM111" i="5"/>
  <c r="BA96" i="5"/>
  <c r="DW96" i="5" s="1"/>
  <c r="GJ139" i="5"/>
  <c r="JN101" i="5"/>
  <c r="GQ101" i="5"/>
  <c r="BA97" i="5"/>
  <c r="DW97" i="5" s="1"/>
  <c r="JN89" i="5"/>
  <c r="GQ89" i="5"/>
  <c r="BA89" i="5"/>
  <c r="DW89" i="5" s="1"/>
  <c r="JN94" i="5"/>
  <c r="GQ94" i="5"/>
  <c r="BA90" i="5"/>
  <c r="DW90" i="5" s="1"/>
  <c r="JM92" i="5"/>
  <c r="GP92" i="5"/>
  <c r="JN95" i="5"/>
  <c r="GQ95" i="5"/>
  <c r="BA91" i="5"/>
  <c r="DW91" i="5" s="1"/>
  <c r="BA95" i="5"/>
  <c r="DW95" i="5" s="1"/>
  <c r="JM95" i="5"/>
  <c r="GP95" i="5"/>
  <c r="JM102" i="5"/>
  <c r="GP102" i="5"/>
  <c r="JN91" i="5"/>
  <c r="GQ91" i="5"/>
  <c r="JM89" i="5"/>
  <c r="GP89" i="5"/>
  <c r="JM91" i="5"/>
  <c r="GP91" i="5"/>
  <c r="JM90" i="5"/>
  <c r="GP90" i="5"/>
  <c r="GQ102" i="5"/>
  <c r="JN102" i="5"/>
  <c r="BA93" i="5"/>
  <c r="DW93" i="5" s="1"/>
  <c r="JN92" i="5"/>
  <c r="GQ92" i="5"/>
  <c r="JN90" i="5"/>
  <c r="GQ90" i="5"/>
  <c r="BA94" i="5"/>
  <c r="DW94" i="5" s="1"/>
  <c r="JG139" i="5"/>
  <c r="JN93" i="5"/>
  <c r="GQ93" i="5"/>
  <c r="BA92" i="5"/>
  <c r="DW92" i="5" s="1"/>
  <c r="GJ153" i="5"/>
  <c r="JN86" i="5"/>
  <c r="GQ86" i="5"/>
  <c r="BA86" i="5"/>
  <c r="DW86" i="5" s="1"/>
  <c r="GQ88" i="5"/>
  <c r="JN88" i="5"/>
  <c r="BA83" i="5"/>
  <c r="DW83" i="5" s="1"/>
  <c r="JN84" i="5"/>
  <c r="GQ84" i="5"/>
  <c r="GP112" i="5"/>
  <c r="BA84" i="5"/>
  <c r="DW84" i="5" s="1"/>
  <c r="GP54" i="5"/>
  <c r="GQ83" i="5"/>
  <c r="JN83" i="5"/>
  <c r="BA88" i="5"/>
  <c r="DW88" i="5" s="1"/>
  <c r="GP124" i="5"/>
  <c r="JM113" i="5"/>
  <c r="GP109" i="5"/>
  <c r="JM123" i="5"/>
  <c r="GP115" i="5"/>
  <c r="GP119" i="5"/>
  <c r="GP110" i="5"/>
  <c r="JM118" i="5"/>
  <c r="JM106" i="5"/>
  <c r="GQ128" i="5"/>
  <c r="GP105" i="5"/>
  <c r="JN124" i="5"/>
  <c r="BA134" i="5"/>
  <c r="DW134" i="5" s="1"/>
  <c r="GR134" i="5" s="1"/>
  <c r="AS158" i="5"/>
  <c r="JN129" i="5"/>
  <c r="GQ129" i="5"/>
  <c r="JN125" i="5"/>
  <c r="GQ125" i="5"/>
  <c r="GQ133" i="5"/>
  <c r="JN133" i="5"/>
  <c r="FI148" i="5"/>
  <c r="JN127" i="5"/>
  <c r="GQ127" i="5"/>
  <c r="JN123" i="5"/>
  <c r="GQ123" i="5"/>
  <c r="BA132" i="5"/>
  <c r="DW132" i="5" s="1"/>
  <c r="IS153" i="5"/>
  <c r="Z253" i="4" s="1"/>
  <c r="FE152" i="5"/>
  <c r="GQ132" i="5"/>
  <c r="JN132" i="5"/>
  <c r="GQ134" i="5"/>
  <c r="JN134" i="5"/>
  <c r="GP74" i="5"/>
  <c r="JN131" i="5"/>
  <c r="GQ131" i="5"/>
  <c r="GQ126" i="5"/>
  <c r="JN126" i="5"/>
  <c r="BA131" i="5"/>
  <c r="DW131" i="5" s="1"/>
  <c r="GQ122" i="5"/>
  <c r="JN122" i="5"/>
  <c r="GQ130" i="5"/>
  <c r="JN130" i="5"/>
  <c r="BA133" i="5"/>
  <c r="DW133" i="5" s="1"/>
  <c r="GQ111" i="5"/>
  <c r="JN111" i="5"/>
  <c r="IS139" i="5"/>
  <c r="FX155" i="5"/>
  <c r="JN119" i="5"/>
  <c r="GQ119" i="5"/>
  <c r="JN116" i="5"/>
  <c r="GQ116" i="5"/>
  <c r="JN117" i="5"/>
  <c r="GQ117" i="5"/>
  <c r="GQ118" i="5"/>
  <c r="JN118" i="5"/>
  <c r="JN113" i="5"/>
  <c r="GQ113" i="5"/>
  <c r="JN110" i="5"/>
  <c r="GQ110" i="5"/>
  <c r="FI154" i="5"/>
  <c r="JN109" i="5"/>
  <c r="GQ109" i="5"/>
  <c r="JN121" i="5"/>
  <c r="GQ121" i="5"/>
  <c r="JN115" i="5"/>
  <c r="GQ115" i="5"/>
  <c r="GQ114" i="5"/>
  <c r="JN114" i="5"/>
  <c r="JN120" i="5"/>
  <c r="GQ120" i="5"/>
  <c r="JN112" i="5"/>
  <c r="GQ112" i="5"/>
  <c r="GI152" i="5"/>
  <c r="IH154" i="5"/>
  <c r="O282" i="4" s="1"/>
  <c r="BA71" i="5"/>
  <c r="DW71" i="5" s="1"/>
  <c r="JO71" i="5" s="1"/>
  <c r="JN68" i="5"/>
  <c r="AR158" i="5"/>
  <c r="GQ69" i="5"/>
  <c r="JN69" i="5"/>
  <c r="BA74" i="5"/>
  <c r="DW74" i="5" s="1"/>
  <c r="JN75" i="5"/>
  <c r="GQ75" i="5"/>
  <c r="GP67" i="5"/>
  <c r="JM67" i="5"/>
  <c r="GP68" i="5"/>
  <c r="JM68" i="5"/>
  <c r="BA69" i="5"/>
  <c r="DW69" i="5" s="1"/>
  <c r="BA75" i="5"/>
  <c r="DW75" i="5" s="1"/>
  <c r="GQ70" i="5"/>
  <c r="JN70" i="5"/>
  <c r="JN71" i="5"/>
  <c r="GQ71" i="5"/>
  <c r="BA68" i="5"/>
  <c r="DW68" i="5" s="1"/>
  <c r="GI153" i="5"/>
  <c r="AE158" i="5"/>
  <c r="IQ155" i="5"/>
  <c r="X313" i="4" s="1"/>
  <c r="IF148" i="5"/>
  <c r="M122" i="4" s="1"/>
  <c r="BA73" i="5"/>
  <c r="DW73" i="5" s="1"/>
  <c r="U158" i="5"/>
  <c r="BA70" i="5"/>
  <c r="DW70" i="5" s="1"/>
  <c r="JN73" i="5"/>
  <c r="GQ73" i="5"/>
  <c r="FM148" i="5"/>
  <c r="BA67" i="5"/>
  <c r="DW67" i="5" s="1"/>
  <c r="JN72" i="5"/>
  <c r="GQ72" i="5"/>
  <c r="BA72" i="5"/>
  <c r="DW72" i="5" s="1"/>
  <c r="GQ67" i="5"/>
  <c r="JN67" i="5"/>
  <c r="JN74" i="5"/>
  <c r="GQ74" i="5"/>
  <c r="GK148" i="5"/>
  <c r="K38" i="4"/>
  <c r="K45" i="4" s="1"/>
  <c r="E48" i="2" s="1"/>
  <c r="D37" i="53" s="1"/>
  <c r="FH139" i="5"/>
  <c r="FV139" i="5"/>
  <c r="N158" i="5"/>
  <c r="BA63" i="5"/>
  <c r="DW63" i="5" s="1"/>
  <c r="GR63" i="5" s="1"/>
  <c r="BA36" i="5"/>
  <c r="DW36" i="5" s="1"/>
  <c r="JN36" i="5"/>
  <c r="GQ36" i="5"/>
  <c r="FV153" i="5"/>
  <c r="IE139" i="5"/>
  <c r="BA62" i="5"/>
  <c r="DW62" i="5" s="1"/>
  <c r="JM63" i="5"/>
  <c r="GP63" i="5"/>
  <c r="JM62" i="5"/>
  <c r="GP62" i="5"/>
  <c r="BA64" i="5"/>
  <c r="DW64" i="5" s="1"/>
  <c r="JM64" i="5"/>
  <c r="GP64" i="5"/>
  <c r="BA65" i="5"/>
  <c r="DW65" i="5" s="1"/>
  <c r="BA66" i="5"/>
  <c r="DW66" i="5" s="1"/>
  <c r="JN66" i="5"/>
  <c r="GQ66" i="5"/>
  <c r="JN65" i="5"/>
  <c r="GQ65" i="5"/>
  <c r="JN63" i="5"/>
  <c r="GQ63" i="5"/>
  <c r="JN62" i="5"/>
  <c r="GQ62" i="5"/>
  <c r="JN64" i="5"/>
  <c r="GQ64" i="5"/>
  <c r="GQ60" i="5"/>
  <c r="JN60" i="5"/>
  <c r="BA60" i="5"/>
  <c r="DW60" i="5" s="1"/>
  <c r="BA61" i="5"/>
  <c r="DW61" i="5" s="1"/>
  <c r="IU152" i="5"/>
  <c r="AB233" i="4" s="1"/>
  <c r="FJ167" i="5"/>
  <c r="I216" i="18" s="1"/>
  <c r="GQ61" i="5"/>
  <c r="JN61" i="5"/>
  <c r="FM167" i="5"/>
  <c r="L216" i="18" s="1"/>
  <c r="IN155" i="5"/>
  <c r="U313" i="4" s="1"/>
  <c r="GK152" i="5"/>
  <c r="JH154" i="5"/>
  <c r="AO282" i="4" s="1"/>
  <c r="IH155" i="5"/>
  <c r="O313" i="4" s="1"/>
  <c r="GE155" i="5"/>
  <c r="FR155" i="5"/>
  <c r="IR155" i="5"/>
  <c r="Y313" i="4" s="1"/>
  <c r="FK155" i="5"/>
  <c r="JB154" i="5"/>
  <c r="AI282" i="4" s="1"/>
  <c r="GE167" i="5"/>
  <c r="AD216" i="18" s="1"/>
  <c r="IU155" i="5"/>
  <c r="AB313" i="4" s="1"/>
  <c r="FI155" i="5"/>
  <c r="FU155" i="5"/>
  <c r="IH152" i="5"/>
  <c r="O233" i="4" s="1"/>
  <c r="FX167" i="5"/>
  <c r="W216" i="18" s="1"/>
  <c r="FM154" i="5"/>
  <c r="FI152" i="5"/>
  <c r="FX152" i="5"/>
  <c r="CL148" i="5"/>
  <c r="GE148" i="5"/>
  <c r="JB148" i="5"/>
  <c r="AI122" i="4" s="1"/>
  <c r="IK155" i="5"/>
  <c r="R313" i="4" s="1"/>
  <c r="JB155" i="5"/>
  <c r="AI313" i="4" s="1"/>
  <c r="FQ155" i="5"/>
  <c r="FO155" i="5"/>
  <c r="FS155" i="5"/>
  <c r="IL155" i="5"/>
  <c r="S313" i="4" s="1"/>
  <c r="IP155" i="5"/>
  <c r="W313" i="4" s="1"/>
  <c r="FT155" i="5"/>
  <c r="GE152" i="5"/>
  <c r="IF155" i="5"/>
  <c r="M313" i="4" s="1"/>
  <c r="FM155" i="5"/>
  <c r="FN155" i="5"/>
  <c r="GH155" i="5"/>
  <c r="IO152" i="5"/>
  <c r="V233" i="4" s="1"/>
  <c r="GK153" i="5"/>
  <c r="GE154" i="5"/>
  <c r="IN148" i="5"/>
  <c r="U122" i="4" s="1"/>
  <c r="GK167" i="5"/>
  <c r="AJ216" i="18" s="1"/>
  <c r="FQ167" i="5"/>
  <c r="P216" i="18" s="1"/>
  <c r="JN57" i="5"/>
  <c r="FM153" i="5"/>
  <c r="AT158" i="5"/>
  <c r="IO148" i="5"/>
  <c r="V122" i="4" s="1"/>
  <c r="GE153" i="5"/>
  <c r="IJ148" i="5"/>
  <c r="Q122" i="4" s="1"/>
  <c r="FK148" i="5"/>
  <c r="IF153" i="5"/>
  <c r="M253" i="4" s="1"/>
  <c r="IJ153" i="5"/>
  <c r="Q253" i="4" s="1"/>
  <c r="IJ154" i="5"/>
  <c r="Q282" i="4" s="1"/>
  <c r="FR154" i="5"/>
  <c r="GE139" i="5"/>
  <c r="FF167" i="5"/>
  <c r="E216" i="18" s="1"/>
  <c r="FI153" i="5"/>
  <c r="IO153" i="5"/>
  <c r="V253" i="4" s="1"/>
  <c r="IF139" i="5"/>
  <c r="AG158" i="5"/>
  <c r="R158" i="5"/>
  <c r="AN158" i="5"/>
  <c r="FI139" i="5"/>
  <c r="IJ139" i="5"/>
  <c r="JN56" i="5"/>
  <c r="GQ56" i="5"/>
  <c r="BA59" i="5"/>
  <c r="DW59" i="5" s="1"/>
  <c r="GQ58" i="5"/>
  <c r="JN58" i="5"/>
  <c r="GP58" i="5"/>
  <c r="JM58" i="5"/>
  <c r="IO154" i="5"/>
  <c r="V282" i="4" s="1"/>
  <c r="JN55" i="5"/>
  <c r="GQ55" i="5"/>
  <c r="BA76" i="5"/>
  <c r="DW76" i="5" s="1"/>
  <c r="JM59" i="5"/>
  <c r="GP59" i="5"/>
  <c r="BA58" i="5"/>
  <c r="DW58" i="5" s="1"/>
  <c r="GP57" i="5"/>
  <c r="JM57" i="5"/>
  <c r="GQ76" i="5"/>
  <c r="JN76" i="5"/>
  <c r="BA55" i="5"/>
  <c r="DW55" i="5" s="1"/>
  <c r="GP55" i="5"/>
  <c r="JM55" i="5"/>
  <c r="BA56" i="5"/>
  <c r="DW56" i="5" s="1"/>
  <c r="FK154" i="5"/>
  <c r="JB152" i="5"/>
  <c r="AI233" i="4" s="1"/>
  <c r="JN59" i="5"/>
  <c r="GQ59" i="5"/>
  <c r="BA57" i="5"/>
  <c r="DW57" i="5" s="1"/>
  <c r="F11" i="64"/>
  <c r="F6" i="61" s="1"/>
  <c r="IF154" i="5"/>
  <c r="M282" i="4" s="1"/>
  <c r="FK152" i="5"/>
  <c r="IJ152" i="5"/>
  <c r="Q233" i="4" s="1"/>
  <c r="FF152" i="5"/>
  <c r="IN152" i="5"/>
  <c r="U233" i="4" s="1"/>
  <c r="FM139" i="5"/>
  <c r="IF152" i="5"/>
  <c r="M233" i="4" s="1"/>
  <c r="BA35" i="5"/>
  <c r="DW35" i="5" s="1"/>
  <c r="BA38" i="5"/>
  <c r="DW38" i="5" s="1"/>
  <c r="JM39" i="5"/>
  <c r="GP39" i="5"/>
  <c r="GP35" i="5"/>
  <c r="JM35" i="5"/>
  <c r="JN37" i="5"/>
  <c r="GQ37" i="5"/>
  <c r="BA39" i="5"/>
  <c r="DW39" i="5" s="1"/>
  <c r="JN35" i="5"/>
  <c r="GQ35" i="5"/>
  <c r="JM37" i="5"/>
  <c r="GP37" i="5"/>
  <c r="JN38" i="5"/>
  <c r="GQ38" i="5"/>
  <c r="JM38" i="5"/>
  <c r="GP38" i="5"/>
  <c r="FM152" i="5"/>
  <c r="BA37" i="5"/>
  <c r="DW37" i="5" s="1"/>
  <c r="JN39" i="5"/>
  <c r="GQ39" i="5"/>
  <c r="FR148" i="5"/>
  <c r="V158" i="5"/>
  <c r="FR167" i="5"/>
  <c r="Q216" i="18" s="1"/>
  <c r="FR152" i="5"/>
  <c r="S158" i="5"/>
  <c r="IN153" i="5"/>
  <c r="U253" i="4" s="1"/>
  <c r="FR139" i="5"/>
  <c r="FR153" i="5"/>
  <c r="IQ152" i="5"/>
  <c r="X233" i="4" s="1"/>
  <c r="FQ152" i="5"/>
  <c r="AA158" i="5"/>
  <c r="FQ153" i="5"/>
  <c r="JM47" i="5"/>
  <c r="CL139" i="5"/>
  <c r="O158" i="5"/>
  <c r="FT167" i="5"/>
  <c r="S216" i="18" s="1"/>
  <c r="IQ148" i="5"/>
  <c r="X122" i="4" s="1"/>
  <c r="FQ148" i="5"/>
  <c r="FQ154" i="5"/>
  <c r="IQ153" i="5"/>
  <c r="X253" i="4" s="1"/>
  <c r="IN139" i="5"/>
  <c r="FK139" i="5"/>
  <c r="FK153" i="5"/>
  <c r="IH153" i="5"/>
  <c r="O253" i="4" s="1"/>
  <c r="FT153" i="5"/>
  <c r="JM48" i="5"/>
  <c r="Z158" i="5"/>
  <c r="IH139" i="5"/>
  <c r="FT152" i="5"/>
  <c r="GD152" i="5"/>
  <c r="GQ54" i="5"/>
  <c r="FT154" i="5"/>
  <c r="BA53" i="5"/>
  <c r="DW53" i="5" s="1"/>
  <c r="JN53" i="5"/>
  <c r="GQ53" i="5"/>
  <c r="FQ139" i="5"/>
  <c r="GP22" i="5"/>
  <c r="BA54" i="5"/>
  <c r="DW54" i="5" s="1"/>
  <c r="JM53" i="5"/>
  <c r="GP53" i="5"/>
  <c r="GD154" i="5"/>
  <c r="FT139" i="5"/>
  <c r="FT148" i="5"/>
  <c r="IV154" i="5"/>
  <c r="AC282" i="4" s="1"/>
  <c r="IH148" i="5"/>
  <c r="O122" i="4" s="1"/>
  <c r="GQ22" i="5"/>
  <c r="JA153" i="5"/>
  <c r="AH253" i="4" s="1"/>
  <c r="GQ135" i="5"/>
  <c r="GP49" i="5"/>
  <c r="GP50" i="5"/>
  <c r="FU167" i="5"/>
  <c r="T216" i="18" s="1"/>
  <c r="JM45" i="5"/>
  <c r="FG152" i="5"/>
  <c r="JM52" i="5"/>
  <c r="GP52" i="5"/>
  <c r="GQ24" i="5"/>
  <c r="BA22" i="5"/>
  <c r="DW22" i="5" s="1"/>
  <c r="IQ154" i="5"/>
  <c r="X282" i="4" s="1"/>
  <c r="BA52" i="5"/>
  <c r="DW52" i="5" s="1"/>
  <c r="GQ21" i="5"/>
  <c r="JN52" i="5"/>
  <c r="GQ52" i="5"/>
  <c r="IQ139" i="5"/>
  <c r="T158" i="5"/>
  <c r="ID154" i="5"/>
  <c r="K282" i="4" s="1"/>
  <c r="IK148" i="5"/>
  <c r="R122" i="4" s="1"/>
  <c r="FS153" i="5"/>
  <c r="FY152" i="5"/>
  <c r="FS167" i="5"/>
  <c r="R216" i="18" s="1"/>
  <c r="IR154" i="5"/>
  <c r="Y282" i="4" s="1"/>
  <c r="FN152" i="5"/>
  <c r="FU153" i="5"/>
  <c r="AC158" i="5"/>
  <c r="GQ51" i="5"/>
  <c r="JN51" i="5"/>
  <c r="JM51" i="5"/>
  <c r="GP51" i="5"/>
  <c r="BA51" i="5"/>
  <c r="DW51" i="5" s="1"/>
  <c r="JM14" i="5"/>
  <c r="IK154" i="5"/>
  <c r="R282" i="4" s="1"/>
  <c r="JM44" i="5"/>
  <c r="X158" i="5"/>
  <c r="FU152" i="5"/>
  <c r="FY167" i="5"/>
  <c r="X216" i="18" s="1"/>
  <c r="IL152" i="5"/>
  <c r="S233" i="4" s="1"/>
  <c r="FO152" i="5"/>
  <c r="GG167" i="5"/>
  <c r="AF216" i="18" s="1"/>
  <c r="FS154" i="5"/>
  <c r="GH167" i="5"/>
  <c r="AG216" i="18" s="1"/>
  <c r="IK153" i="5"/>
  <c r="R253" i="4" s="1"/>
  <c r="AQ158" i="5"/>
  <c r="GD153" i="5"/>
  <c r="FN148" i="5"/>
  <c r="IP152" i="5"/>
  <c r="W233" i="4" s="1"/>
  <c r="IV148" i="5"/>
  <c r="AC122" i="4" s="1"/>
  <c r="IL148" i="5"/>
  <c r="S122" i="4" s="1"/>
  <c r="FS148" i="5"/>
  <c r="FO139" i="5"/>
  <c r="FY153" i="5"/>
  <c r="AM158" i="5"/>
  <c r="FY154" i="5"/>
  <c r="JA154" i="5"/>
  <c r="AH282" i="4" s="1"/>
  <c r="IR153" i="5"/>
  <c r="Y253" i="4" s="1"/>
  <c r="IR152" i="5"/>
  <c r="Y233" i="4" s="1"/>
  <c r="FO167" i="5"/>
  <c r="N216" i="18" s="1"/>
  <c r="FU154" i="5"/>
  <c r="JA152" i="5"/>
  <c r="AH233" i="4" s="1"/>
  <c r="FN154" i="5"/>
  <c r="FY148" i="5"/>
  <c r="IK152" i="5"/>
  <c r="R233" i="4" s="1"/>
  <c r="IP154" i="5"/>
  <c r="W282" i="4" s="1"/>
  <c r="FG167" i="5"/>
  <c r="F216" i="18" s="1"/>
  <c r="FO154" i="5"/>
  <c r="IL153" i="5"/>
  <c r="S253" i="4" s="1"/>
  <c r="FO153" i="5"/>
  <c r="FS152" i="5"/>
  <c r="FO148" i="5"/>
  <c r="IL139" i="5"/>
  <c r="BA18" i="5"/>
  <c r="DW18" i="5" s="1"/>
  <c r="JO18" i="5" s="1"/>
  <c r="BA33" i="5"/>
  <c r="DW33" i="5" s="1"/>
  <c r="JO33" i="5" s="1"/>
  <c r="FG154" i="5"/>
  <c r="GQ25" i="5"/>
  <c r="GP78" i="5"/>
  <c r="JN49" i="5"/>
  <c r="GQ49" i="5"/>
  <c r="IL154" i="5"/>
  <c r="S282" i="4" s="1"/>
  <c r="JN104" i="5"/>
  <c r="GQ104" i="5"/>
  <c r="JM16" i="5"/>
  <c r="GP16" i="5"/>
  <c r="JM32" i="5"/>
  <c r="GP32" i="5"/>
  <c r="JM29" i="5"/>
  <c r="GP29" i="5"/>
  <c r="BA19" i="5"/>
  <c r="DW19" i="5" s="1"/>
  <c r="BA34" i="5"/>
  <c r="DW34" i="5" s="1"/>
  <c r="BA49" i="5"/>
  <c r="DW49" i="5" s="1"/>
  <c r="BA81" i="5"/>
  <c r="DW81" i="5" s="1"/>
  <c r="JM26" i="5"/>
  <c r="GP26" i="5"/>
  <c r="JM17" i="5"/>
  <c r="GP17" i="5"/>
  <c r="GP23" i="5"/>
  <c r="JM23" i="5"/>
  <c r="JN20" i="5"/>
  <c r="GQ20" i="5"/>
  <c r="JN48" i="5"/>
  <c r="GQ48" i="5"/>
  <c r="JN103" i="5"/>
  <c r="GQ103" i="5"/>
  <c r="GQ81" i="5"/>
  <c r="JN81" i="5"/>
  <c r="JN32" i="5"/>
  <c r="GQ32" i="5"/>
  <c r="JM21" i="5"/>
  <c r="GP21" i="5"/>
  <c r="JM27" i="5"/>
  <c r="GP27" i="5"/>
  <c r="BA20" i="5"/>
  <c r="DW20" i="5" s="1"/>
  <c r="BA46" i="5"/>
  <c r="DW46" i="5" s="1"/>
  <c r="BA50" i="5"/>
  <c r="DW50" i="5" s="1"/>
  <c r="JN106" i="5"/>
  <c r="GQ106" i="5"/>
  <c r="JN78" i="5"/>
  <c r="GQ78" i="5"/>
  <c r="JN50" i="5"/>
  <c r="GQ50" i="5"/>
  <c r="JN15" i="5"/>
  <c r="GQ15" i="5"/>
  <c r="JN82" i="5"/>
  <c r="GQ82" i="5"/>
  <c r="BA21" i="5"/>
  <c r="DW21" i="5" s="1"/>
  <c r="BA25" i="5"/>
  <c r="DW25" i="5" s="1"/>
  <c r="BA47" i="5"/>
  <c r="DW47" i="5" s="1"/>
  <c r="BA78" i="5"/>
  <c r="DW78" i="5" s="1"/>
  <c r="BA80" i="5"/>
  <c r="DW80" i="5" s="1"/>
  <c r="JM25" i="5"/>
  <c r="GP25" i="5"/>
  <c r="JN77" i="5"/>
  <c r="GQ77" i="5"/>
  <c r="ID23" i="5"/>
  <c r="ID155" i="5" s="1"/>
  <c r="K313" i="4" s="1"/>
  <c r="FG23" i="5"/>
  <c r="FG139" i="5" s="1"/>
  <c r="GQ136" i="5"/>
  <c r="JN136" i="5"/>
  <c r="JN19" i="5"/>
  <c r="GQ19" i="5"/>
  <c r="JN46" i="5"/>
  <c r="GQ46" i="5"/>
  <c r="JM80" i="5"/>
  <c r="GP80" i="5"/>
  <c r="BA23" i="5"/>
  <c r="DW23" i="5" s="1"/>
  <c r="BA26" i="5"/>
  <c r="DW26" i="5" s="1"/>
  <c r="GD167" i="5"/>
  <c r="AC216" i="18" s="1"/>
  <c r="JN43" i="5"/>
  <c r="GQ43" i="5"/>
  <c r="JN80" i="5"/>
  <c r="GQ80" i="5"/>
  <c r="JN34" i="5"/>
  <c r="GQ34" i="5"/>
  <c r="JN33" i="5"/>
  <c r="GQ33" i="5"/>
  <c r="JN45" i="5"/>
  <c r="GQ45" i="5"/>
  <c r="JM43" i="5"/>
  <c r="GP43" i="5"/>
  <c r="JM46" i="5"/>
  <c r="GP46" i="5"/>
  <c r="BA27" i="5"/>
  <c r="DW27" i="5" s="1"/>
  <c r="BA40" i="5"/>
  <c r="DW40" i="5" s="1"/>
  <c r="BA48" i="5"/>
  <c r="DW48" i="5" s="1"/>
  <c r="GQ30" i="5"/>
  <c r="JN30" i="5"/>
  <c r="GQ26" i="5"/>
  <c r="JN26" i="5"/>
  <c r="GP79" i="5"/>
  <c r="JM79" i="5"/>
  <c r="GQ17" i="5"/>
  <c r="JN17" i="5"/>
  <c r="GQ16" i="5"/>
  <c r="JN16" i="5"/>
  <c r="JM24" i="5"/>
  <c r="GP24" i="5"/>
  <c r="JM19" i="5"/>
  <c r="GP19" i="5"/>
  <c r="BA24" i="5"/>
  <c r="DW24" i="5" s="1"/>
  <c r="BA28" i="5"/>
  <c r="DW28" i="5" s="1"/>
  <c r="BA41" i="5"/>
  <c r="DW41" i="5" s="1"/>
  <c r="BA135" i="5"/>
  <c r="DW135" i="5" s="1"/>
  <c r="GQ13" i="5"/>
  <c r="JN13" i="5"/>
  <c r="JM18" i="5"/>
  <c r="GP18" i="5"/>
  <c r="JN23" i="5"/>
  <c r="GQ23" i="5"/>
  <c r="JN47" i="5"/>
  <c r="GQ47" i="5"/>
  <c r="JM33" i="5"/>
  <c r="GP33" i="5"/>
  <c r="JN29" i="5"/>
  <c r="GQ29" i="5"/>
  <c r="GQ137" i="5"/>
  <c r="JN137" i="5"/>
  <c r="BA13" i="5"/>
  <c r="DW13" i="5" s="1"/>
  <c r="BA29" i="5"/>
  <c r="DW29" i="5" s="1"/>
  <c r="BA42" i="5"/>
  <c r="DW42" i="5" s="1"/>
  <c r="BA136" i="5"/>
  <c r="DW136" i="5" s="1"/>
  <c r="JN41" i="5"/>
  <c r="GQ41" i="5"/>
  <c r="JN40" i="5"/>
  <c r="GQ40" i="5"/>
  <c r="P158" i="5"/>
  <c r="JN42" i="5"/>
  <c r="GQ42" i="5"/>
  <c r="JA23" i="5"/>
  <c r="JA148" i="5" s="1"/>
  <c r="AH122" i="4" s="1"/>
  <c r="GD23" i="5"/>
  <c r="GD148" i="5" s="1"/>
  <c r="DI155" i="5"/>
  <c r="DI139" i="5"/>
  <c r="JM15" i="5"/>
  <c r="GP15" i="5"/>
  <c r="GQ79" i="5"/>
  <c r="JN79" i="5"/>
  <c r="BA14" i="5"/>
  <c r="DW14" i="5" s="1"/>
  <c r="BA30" i="5"/>
  <c r="DW30" i="5" s="1"/>
  <c r="BA43" i="5"/>
  <c r="DW43" i="5" s="1"/>
  <c r="JN28" i="5"/>
  <c r="GQ28" i="5"/>
  <c r="JM34" i="5"/>
  <c r="GP34" i="5"/>
  <c r="JN18" i="5"/>
  <c r="GQ18" i="5"/>
  <c r="GQ162" i="5" s="1"/>
  <c r="JM28" i="5"/>
  <c r="GP28" i="5"/>
  <c r="GQ44" i="5"/>
  <c r="JN44" i="5"/>
  <c r="BA15" i="5"/>
  <c r="DW15" i="5" s="1"/>
  <c r="BA31" i="5"/>
  <c r="DW31" i="5" s="1"/>
  <c r="JN14" i="5"/>
  <c r="GQ14" i="5"/>
  <c r="JM31" i="5"/>
  <c r="GP31" i="5"/>
  <c r="JN31" i="5"/>
  <c r="GQ31" i="5"/>
  <c r="BA16" i="5"/>
  <c r="DW16" i="5" s="1"/>
  <c r="BA44" i="5"/>
  <c r="DW44" i="5" s="1"/>
  <c r="BA77" i="5"/>
  <c r="DW77" i="5" s="1"/>
  <c r="BA137" i="5"/>
  <c r="DW137" i="5" s="1"/>
  <c r="JM40" i="5"/>
  <c r="GP40" i="5"/>
  <c r="JN107" i="5"/>
  <c r="GQ107" i="5"/>
  <c r="GP20" i="5"/>
  <c r="JM20" i="5"/>
  <c r="GH154" i="5"/>
  <c r="JM77" i="5"/>
  <c r="GP77" i="5"/>
  <c r="GQ108" i="5"/>
  <c r="JN108" i="5"/>
  <c r="JM42" i="5"/>
  <c r="GP42" i="5"/>
  <c r="JM30" i="5"/>
  <c r="GP30" i="5"/>
  <c r="JN105" i="5"/>
  <c r="GQ105" i="5"/>
  <c r="JN27" i="5"/>
  <c r="GQ27" i="5"/>
  <c r="BA17" i="5"/>
  <c r="DW17" i="5" s="1"/>
  <c r="BA32" i="5"/>
  <c r="DW32" i="5" s="1"/>
  <c r="BA45" i="5"/>
  <c r="DW45" i="5" s="1"/>
  <c r="BA79" i="5"/>
  <c r="DW79" i="5" s="1"/>
  <c r="BA82" i="5"/>
  <c r="DW82" i="5" s="1"/>
  <c r="CZ153" i="5"/>
  <c r="AB158" i="5"/>
  <c r="W158" i="5"/>
  <c r="AD158" i="5"/>
  <c r="FU139" i="5"/>
  <c r="IP148" i="5"/>
  <c r="W122" i="4" s="1"/>
  <c r="FN139" i="5"/>
  <c r="GG154" i="5"/>
  <c r="FN153" i="5"/>
  <c r="FN167" i="5"/>
  <c r="M216" i="18" s="1"/>
  <c r="AP158" i="5"/>
  <c r="AH158" i="5"/>
  <c r="FU148" i="5"/>
  <c r="GG148" i="5"/>
  <c r="IR148" i="5"/>
  <c r="Y122" i="4" s="1"/>
  <c r="IK139" i="5"/>
  <c r="AJ158" i="5"/>
  <c r="GA12" i="5"/>
  <c r="IX12" i="5"/>
  <c r="DF139" i="5"/>
  <c r="IX154" i="5"/>
  <c r="AE282" i="4" s="1"/>
  <c r="DF154" i="5"/>
  <c r="GA154" i="5"/>
  <c r="GA167" i="5"/>
  <c r="Z216" i="18" s="1"/>
  <c r="DF148" i="5"/>
  <c r="GA155" i="5"/>
  <c r="IX155" i="5"/>
  <c r="AE313" i="4" s="1"/>
  <c r="DF155" i="5"/>
  <c r="GA153" i="5"/>
  <c r="IX153" i="5"/>
  <c r="AE253" i="4" s="1"/>
  <c r="DF153" i="5"/>
  <c r="IX152" i="5"/>
  <c r="AE233" i="4" s="1"/>
  <c r="DF152" i="5"/>
  <c r="GA152" i="5"/>
  <c r="IO139" i="5"/>
  <c r="JE155" i="5"/>
  <c r="AL313" i="4" s="1"/>
  <c r="C10" i="25"/>
  <c r="C11" i="22" s="1"/>
  <c r="C8" i="59"/>
  <c r="G5" i="59"/>
  <c r="G5" i="54"/>
  <c r="G8" i="53"/>
  <c r="G8" i="52"/>
  <c r="H10" i="51"/>
  <c r="G7" i="50"/>
  <c r="G6" i="49"/>
  <c r="L293" i="4"/>
  <c r="L390" i="4"/>
  <c r="L290" i="4"/>
  <c r="L391" i="4"/>
  <c r="L264" i="4"/>
  <c r="L392" i="4"/>
  <c r="L386" i="4"/>
  <c r="L126" i="4"/>
  <c r="L347" i="4"/>
  <c r="L266" i="4"/>
  <c r="L341" i="4"/>
  <c r="L349" i="4"/>
  <c r="L289" i="4"/>
  <c r="L387" i="4"/>
  <c r="L348" i="4"/>
  <c r="L292" i="4"/>
  <c r="L265" i="4"/>
  <c r="L262" i="4"/>
  <c r="L294" i="4"/>
  <c r="L393" i="4"/>
  <c r="L388" i="4"/>
  <c r="L389" i="4"/>
  <c r="L291" i="4"/>
  <c r="L263" i="4"/>
  <c r="F6" i="24"/>
  <c r="F6" i="23"/>
  <c r="F7" i="25"/>
  <c r="F6" i="27"/>
  <c r="F7" i="52"/>
  <c r="F6" i="50"/>
  <c r="F6" i="21"/>
  <c r="F5" i="49"/>
  <c r="F8" i="22"/>
  <c r="F17" i="22" s="1"/>
  <c r="E17" i="22" s="1"/>
  <c r="D17" i="22" s="1"/>
  <c r="FY139" i="5"/>
  <c r="IO155" i="5"/>
  <c r="V313" i="4" s="1"/>
  <c r="GN139" i="5"/>
  <c r="E61" i="53"/>
  <c r="E15" i="54"/>
  <c r="IB148" i="5"/>
  <c r="I122" i="4" s="1"/>
  <c r="JD139" i="5"/>
  <c r="GN155" i="5"/>
  <c r="GG155" i="5"/>
  <c r="JH139" i="5"/>
  <c r="JD155" i="5"/>
  <c r="AK313" i="4" s="1"/>
  <c r="DT155" i="5"/>
  <c r="IC154" i="5"/>
  <c r="J282" i="4" s="1"/>
  <c r="DQ155" i="5"/>
  <c r="F4" i="54"/>
  <c r="G62" i="2"/>
  <c r="F14" i="41" s="1"/>
  <c r="C7" i="51"/>
  <c r="B10" i="53"/>
  <c r="D218" i="18"/>
  <c r="D219" i="18" s="1"/>
  <c r="E9" i="54"/>
  <c r="E54" i="53"/>
  <c r="E56" i="53"/>
  <c r="E59" i="53"/>
  <c r="E58" i="53"/>
  <c r="E55" i="53"/>
  <c r="D15" i="51"/>
  <c r="C24" i="53"/>
  <c r="E8" i="54"/>
  <c r="E53" i="53"/>
  <c r="E60" i="53"/>
  <c r="E57" i="53"/>
  <c r="G9" i="51"/>
  <c r="J152" i="4"/>
  <c r="D13" i="51"/>
  <c r="GM167" i="5"/>
  <c r="AL216" i="18" s="1"/>
  <c r="GI139" i="5"/>
  <c r="FW139" i="5"/>
  <c r="JC155" i="5"/>
  <c r="AJ313" i="4" s="1"/>
  <c r="JB153" i="5"/>
  <c r="AI253" i="4" s="1"/>
  <c r="GG139" i="5"/>
  <c r="GC139" i="5"/>
  <c r="GL167" i="5"/>
  <c r="AK216" i="18" s="1"/>
  <c r="GK139" i="5"/>
  <c r="FW148" i="5"/>
  <c r="FS139" i="5"/>
  <c r="IP139" i="5"/>
  <c r="IT148" i="5"/>
  <c r="AA122" i="4" s="1"/>
  <c r="JH153" i="5"/>
  <c r="AO253" i="4" s="1"/>
  <c r="JH155" i="5"/>
  <c r="AO313" i="4" s="1"/>
  <c r="FF155" i="5"/>
  <c r="GK155" i="5"/>
  <c r="IC155" i="5"/>
  <c r="J313" i="4" s="1"/>
  <c r="AY155" i="5"/>
  <c r="AT312" i="4" s="1"/>
  <c r="DT148" i="5"/>
  <c r="II155" i="5"/>
  <c r="P313" i="4" s="1"/>
  <c r="FL151" i="5"/>
  <c r="FL155" i="5"/>
  <c r="IV155" i="5"/>
  <c r="AC313" i="4" s="1"/>
  <c r="FJ155" i="5"/>
  <c r="FY155" i="5"/>
  <c r="F33" i="46"/>
  <c r="F32" i="46"/>
  <c r="E11" i="49"/>
  <c r="E12" i="49"/>
  <c r="E10" i="49"/>
  <c r="I257" i="4"/>
  <c r="IU148" i="5"/>
  <c r="AB122" i="4" s="1"/>
  <c r="FL148" i="5"/>
  <c r="IP153" i="5"/>
  <c r="W253" i="4" s="1"/>
  <c r="IC139" i="5"/>
  <c r="IG152" i="5"/>
  <c r="N233" i="4" s="1"/>
  <c r="IG155" i="5"/>
  <c r="N313" i="4" s="1"/>
  <c r="IG148" i="5"/>
  <c r="N122" i="4" s="1"/>
  <c r="GI148" i="5"/>
  <c r="FF148" i="5"/>
  <c r="FJ148" i="5"/>
  <c r="IC148" i="5"/>
  <c r="J122" i="4" s="1"/>
  <c r="II148" i="5"/>
  <c r="P122" i="4" s="1"/>
  <c r="FE155" i="5"/>
  <c r="GF148" i="5"/>
  <c r="JF139" i="5"/>
  <c r="JF148" i="5"/>
  <c r="AM122" i="4" s="1"/>
  <c r="FE148" i="5"/>
  <c r="JE148" i="5"/>
  <c r="AL122" i="4" s="1"/>
  <c r="JC148" i="5"/>
  <c r="AJ122" i="4" s="1"/>
  <c r="FX148" i="5"/>
  <c r="GH148" i="5"/>
  <c r="JD148" i="5"/>
  <c r="AK122" i="4" s="1"/>
  <c r="D300" i="18"/>
  <c r="D302" i="18" s="1"/>
  <c r="D303" i="18" s="1"/>
  <c r="D304" i="18" s="1"/>
  <c r="D249" i="18"/>
  <c r="D251" i="18" s="1"/>
  <c r="D252" i="18" s="1"/>
  <c r="D317" i="18"/>
  <c r="D319" i="18" s="1"/>
  <c r="D320" i="18" s="1"/>
  <c r="D322" i="18" s="1"/>
  <c r="D347" i="18"/>
  <c r="D349" i="18" s="1"/>
  <c r="D362" i="18" s="1"/>
  <c r="D364" i="18" s="1"/>
  <c r="D365" i="18" s="1"/>
  <c r="D366" i="18" s="1"/>
  <c r="G4" i="46"/>
  <c r="G9" i="46" s="1"/>
  <c r="H6" i="46" s="1"/>
  <c r="F9" i="46"/>
  <c r="G6" i="46" s="1"/>
  <c r="F8" i="46"/>
  <c r="F14" i="46" s="1"/>
  <c r="F15" i="46" s="1"/>
  <c r="JE154" i="5"/>
  <c r="AL282" i="4" s="1"/>
  <c r="IB154" i="5"/>
  <c r="I282" i="4" s="1"/>
  <c r="AY148" i="5"/>
  <c r="AT121" i="4" s="1"/>
  <c r="JF153" i="5"/>
  <c r="AM253" i="4" s="1"/>
  <c r="IT153" i="5"/>
  <c r="AA253" i="4" s="1"/>
  <c r="IV139" i="5"/>
  <c r="AY154" i="5"/>
  <c r="AT281" i="4" s="1"/>
  <c r="L288" i="4"/>
  <c r="L384" i="4"/>
  <c r="J206" i="4"/>
  <c r="D29" i="46"/>
  <c r="L337" i="4"/>
  <c r="G13" i="46"/>
  <c r="G36" i="46"/>
  <c r="G31" i="46"/>
  <c r="G18" i="46"/>
  <c r="G24" i="46" s="1"/>
  <c r="G49" i="46"/>
  <c r="G42" i="46"/>
  <c r="G57" i="46"/>
  <c r="L339" i="4"/>
  <c r="DR155" i="5"/>
  <c r="L342" i="4"/>
  <c r="L287" i="4"/>
  <c r="L338" i="4"/>
  <c r="G6" i="47"/>
  <c r="H5" i="46"/>
  <c r="L383" i="4"/>
  <c r="L385" i="4"/>
  <c r="L340" i="4"/>
  <c r="L343" i="4"/>
  <c r="L175" i="4"/>
  <c r="N12" i="4"/>
  <c r="L258" i="4"/>
  <c r="JD154" i="5"/>
  <c r="AK282" i="4" s="1"/>
  <c r="AY152" i="5"/>
  <c r="AT232" i="4" s="1"/>
  <c r="IR139" i="5"/>
  <c r="IT139" i="5"/>
  <c r="AZ153" i="5"/>
  <c r="AU252" i="4" s="1"/>
  <c r="FF153" i="5"/>
  <c r="FF154" i="5"/>
  <c r="JE153" i="5"/>
  <c r="AL253" i="4" s="1"/>
  <c r="GH153" i="5"/>
  <c r="AZ148" i="5"/>
  <c r="AU121" i="4" s="1"/>
  <c r="IV153" i="5"/>
  <c r="AC253" i="4" s="1"/>
  <c r="IU153" i="5"/>
  <c r="AB253" i="4" s="1"/>
  <c r="FG153" i="5"/>
  <c r="FX153" i="5"/>
  <c r="AZ155" i="5"/>
  <c r="AU312" i="4" s="1"/>
  <c r="ID153" i="5"/>
  <c r="K253" i="4" s="1"/>
  <c r="II153" i="5"/>
  <c r="P253" i="4" s="1"/>
  <c r="GC161" i="5"/>
  <c r="GC148" i="5"/>
  <c r="DQ148" i="5"/>
  <c r="IC153" i="5"/>
  <c r="J253" i="4" s="1"/>
  <c r="DR148" i="5"/>
  <c r="IZ147" i="5"/>
  <c r="AG96" i="4" s="1"/>
  <c r="IZ148" i="5"/>
  <c r="AG122" i="4" s="1"/>
  <c r="JH151" i="5"/>
  <c r="AO203" i="4" s="1"/>
  <c r="JH148" i="5"/>
  <c r="AO122" i="4" s="1"/>
  <c r="GH151" i="5"/>
  <c r="GH152" i="5"/>
  <c r="AQ95" i="4"/>
  <c r="AV158" i="5"/>
  <c r="GC153" i="5"/>
  <c r="IV152" i="5"/>
  <c r="AC233" i="4" s="1"/>
  <c r="JE151" i="5"/>
  <c r="AL203" i="4" s="1"/>
  <c r="JE152" i="5"/>
  <c r="AL233" i="4" s="1"/>
  <c r="GG152" i="5"/>
  <c r="GG153" i="5"/>
  <c r="DQ153" i="5"/>
  <c r="DR147" i="5"/>
  <c r="JJ147" i="5"/>
  <c r="AQ96" i="4" s="1"/>
  <c r="IG153" i="5"/>
  <c r="N253" i="4" s="1"/>
  <c r="JI152" i="5"/>
  <c r="AP233" i="4" s="1"/>
  <c r="GL152" i="5"/>
  <c r="DQ152" i="5"/>
  <c r="FJ153" i="5"/>
  <c r="FL152" i="5"/>
  <c r="FL153" i="5"/>
  <c r="JC153" i="5"/>
  <c r="AJ253" i="4" s="1"/>
  <c r="JJ152" i="5"/>
  <c r="AQ233" i="4" s="1"/>
  <c r="GM152" i="5"/>
  <c r="DR152" i="5"/>
  <c r="DR153" i="5"/>
  <c r="II152" i="5"/>
  <c r="P233" i="4" s="1"/>
  <c r="ID152" i="5"/>
  <c r="K233" i="4" s="1"/>
  <c r="GF153" i="5"/>
  <c r="IC152" i="5"/>
  <c r="J233" i="4" s="1"/>
  <c r="IB153" i="5"/>
  <c r="I253" i="4" s="1"/>
  <c r="JJ12" i="5"/>
  <c r="GM12" i="5"/>
  <c r="DR139" i="5"/>
  <c r="JI12" i="5"/>
  <c r="GL12" i="5"/>
  <c r="DQ139" i="5"/>
  <c r="DT139" i="5"/>
  <c r="FE153" i="5"/>
  <c r="AP95" i="4"/>
  <c r="AU158" i="5"/>
  <c r="AY153" i="5"/>
  <c r="AT252" i="4" s="1"/>
  <c r="JI147" i="5"/>
  <c r="AP96" i="4" s="1"/>
  <c r="DQ147" i="5"/>
  <c r="IZ153" i="5"/>
  <c r="AG253" i="4" s="1"/>
  <c r="GF154" i="5"/>
  <c r="AY147" i="5"/>
  <c r="AT95" i="4" s="1"/>
  <c r="FJ161" i="5"/>
  <c r="FJ147" i="5"/>
  <c r="AZ147" i="5"/>
  <c r="AU95" i="4" s="1"/>
  <c r="FG150" i="5"/>
  <c r="FG161" i="5"/>
  <c r="FG147" i="5"/>
  <c r="FX150" i="5"/>
  <c r="FX161" i="5"/>
  <c r="FX147" i="5"/>
  <c r="FF150" i="5"/>
  <c r="FF161" i="5"/>
  <c r="FF147" i="5"/>
  <c r="GC147" i="5"/>
  <c r="FX154" i="5"/>
  <c r="GH161" i="5"/>
  <c r="GH147" i="5"/>
  <c r="FL150" i="5"/>
  <c r="FL161" i="5"/>
  <c r="FL147" i="5"/>
  <c r="GF161" i="5"/>
  <c r="GF147" i="5"/>
  <c r="FJ154" i="5"/>
  <c r="JD153" i="5"/>
  <c r="AK253" i="4" s="1"/>
  <c r="JD152" i="5"/>
  <c r="AK233" i="4" s="1"/>
  <c r="DT147" i="5"/>
  <c r="JL147" i="5"/>
  <c r="AS96" i="4" s="1"/>
  <c r="IC150" i="5"/>
  <c r="J174" i="4" s="1"/>
  <c r="IC147" i="5"/>
  <c r="J96" i="4" s="1"/>
  <c r="ID150" i="5"/>
  <c r="K174" i="4" s="1"/>
  <c r="ID147" i="5"/>
  <c r="K96" i="4" s="1"/>
  <c r="IU150" i="5"/>
  <c r="AB174" i="4" s="1"/>
  <c r="IU147" i="5"/>
  <c r="AB96" i="4" s="1"/>
  <c r="IG150" i="5"/>
  <c r="N174" i="4" s="1"/>
  <c r="IG147" i="5"/>
  <c r="N96" i="4" s="1"/>
  <c r="II150" i="5"/>
  <c r="P174" i="4" s="1"/>
  <c r="II147" i="5"/>
  <c r="P96" i="4" s="1"/>
  <c r="JC154" i="5"/>
  <c r="AJ282" i="4" s="1"/>
  <c r="F2" i="3"/>
  <c r="F2" i="16" s="1"/>
  <c r="IU154" i="5"/>
  <c r="AB282" i="4" s="1"/>
  <c r="IG154" i="5"/>
  <c r="N282" i="4" s="1"/>
  <c r="E49" i="3"/>
  <c r="E52" i="3" s="1"/>
  <c r="E55" i="3" s="1"/>
  <c r="E73" i="15" s="1"/>
  <c r="M171" i="4"/>
  <c r="AY150" i="5"/>
  <c r="AT173" i="4" s="1"/>
  <c r="L176" i="4"/>
  <c r="L177" i="4"/>
  <c r="DT150" i="5"/>
  <c r="GF150" i="5"/>
  <c r="GF152" i="5"/>
  <c r="JC150" i="5"/>
  <c r="AJ174" i="4" s="1"/>
  <c r="JC152" i="5"/>
  <c r="AJ233" i="4" s="1"/>
  <c r="AZ151" i="5"/>
  <c r="AU202" i="4" s="1"/>
  <c r="FF139" i="5"/>
  <c r="GC150" i="5"/>
  <c r="GC152" i="5"/>
  <c r="IB150" i="5"/>
  <c r="I174" i="4" s="1"/>
  <c r="IB152" i="5"/>
  <c r="I233" i="4" s="1"/>
  <c r="IZ150" i="5"/>
  <c r="AG174" i="4" s="1"/>
  <c r="IZ152" i="5"/>
  <c r="AG233" i="4" s="1"/>
  <c r="FJ150" i="5"/>
  <c r="FJ152" i="5"/>
  <c r="C39" i="3"/>
  <c r="C44" i="3" s="1"/>
  <c r="C220" i="15"/>
  <c r="C177" i="15"/>
  <c r="E15" i="16"/>
  <c r="E16" i="16" s="1"/>
  <c r="G15" i="3"/>
  <c r="G16" i="3" s="1"/>
  <c r="H13" i="3" s="1"/>
  <c r="H14" i="3" s="1"/>
  <c r="C42" i="3"/>
  <c r="C167" i="15"/>
  <c r="C210" i="15"/>
  <c r="C38" i="3"/>
  <c r="C18" i="15" s="1"/>
  <c r="E67" i="34"/>
  <c r="E65" i="34"/>
  <c r="E55" i="34"/>
  <c r="E60" i="34"/>
  <c r="D122" i="15"/>
  <c r="C40" i="3"/>
  <c r="C33" i="3"/>
  <c r="C43" i="3" s="1"/>
  <c r="C230" i="15"/>
  <c r="C187" i="15"/>
  <c r="D190" i="15"/>
  <c r="C39" i="32"/>
  <c r="C52" i="32" s="1"/>
  <c r="C57" i="32" s="1"/>
  <c r="B54" i="32"/>
  <c r="B51" i="15"/>
  <c r="C7" i="32"/>
  <c r="E20" i="32"/>
  <c r="D51" i="32"/>
  <c r="D55" i="32"/>
  <c r="D10" i="32"/>
  <c r="D13" i="32" s="1"/>
  <c r="C98" i="15"/>
  <c r="C51" i="32"/>
  <c r="C233" i="15"/>
  <c r="C55" i="32"/>
  <c r="C190" i="15"/>
  <c r="C42" i="16"/>
  <c r="C43" i="16"/>
  <c r="D25" i="16" s="1"/>
  <c r="C168" i="15"/>
  <c r="C38" i="16"/>
  <c r="C19" i="15" s="1"/>
  <c r="C211" i="15"/>
  <c r="D8" i="16"/>
  <c r="I23" i="16"/>
  <c r="H37" i="16"/>
  <c r="H29" i="16"/>
  <c r="D95" i="15"/>
  <c r="D113" i="15"/>
  <c r="C40" i="23"/>
  <c r="D119" i="15"/>
  <c r="G7" i="41"/>
  <c r="G26" i="41" s="1"/>
  <c r="G33" i="41" s="1"/>
  <c r="G40" i="41" s="1"/>
  <c r="G47" i="41" s="1"/>
  <c r="E136" i="15"/>
  <c r="E152" i="15"/>
  <c r="E144" i="15"/>
  <c r="F103" i="2" s="1"/>
  <c r="E65" i="15"/>
  <c r="E70" i="15" s="1"/>
  <c r="BP29" i="43"/>
  <c r="IZ139" i="5"/>
  <c r="JE139" i="5"/>
  <c r="JE146" i="5"/>
  <c r="AL69" i="4" s="1"/>
  <c r="GC158" i="5"/>
  <c r="AB16" i="18" s="1"/>
  <c r="GC146" i="5"/>
  <c r="GH158" i="5"/>
  <c r="AG16" i="18" s="1"/>
  <c r="GH139" i="5"/>
  <c r="GH146" i="5"/>
  <c r="L150" i="4"/>
  <c r="L149" i="4"/>
  <c r="L151" i="4"/>
  <c r="L327" i="4"/>
  <c r="M145" i="4"/>
  <c r="L237" i="4"/>
  <c r="N36" i="4"/>
  <c r="N31" i="4"/>
  <c r="N33" i="4"/>
  <c r="N35" i="4"/>
  <c r="N32" i="4"/>
  <c r="N21" i="4"/>
  <c r="N18" i="4"/>
  <c r="N20" i="4"/>
  <c r="N37" i="4"/>
  <c r="N29" i="4"/>
  <c r="N30" i="4"/>
  <c r="N34" i="4"/>
  <c r="N19" i="4"/>
  <c r="N28" i="4"/>
  <c r="N17" i="4"/>
  <c r="N14" i="4"/>
  <c r="L346" i="4"/>
  <c r="IG146" i="5"/>
  <c r="N69" i="4" s="1"/>
  <c r="IG139" i="5"/>
  <c r="FJ139" i="5"/>
  <c r="FJ158" i="5"/>
  <c r="I16" i="18" s="1"/>
  <c r="FJ146" i="5"/>
  <c r="FE139" i="5"/>
  <c r="FE158" i="5"/>
  <c r="D16" i="18" s="1"/>
  <c r="IB146" i="5"/>
  <c r="I69" i="4" s="1"/>
  <c r="IB139" i="5"/>
  <c r="ID146" i="5"/>
  <c r="K69" i="4" s="1"/>
  <c r="FG158" i="5"/>
  <c r="F16" i="18" s="1"/>
  <c r="FG146" i="5"/>
  <c r="IU139" i="5"/>
  <c r="IU146" i="5"/>
  <c r="AB69" i="4" s="1"/>
  <c r="FX158" i="5"/>
  <c r="W16" i="18" s="1"/>
  <c r="FX146" i="5"/>
  <c r="FX139" i="5"/>
  <c r="II146" i="5"/>
  <c r="P69" i="4" s="1"/>
  <c r="II139" i="5"/>
  <c r="FL139" i="5"/>
  <c r="FL146" i="5"/>
  <c r="FL158" i="5"/>
  <c r="K16" i="18" s="1"/>
  <c r="JC139" i="5"/>
  <c r="JC146" i="5"/>
  <c r="AJ69" i="4" s="1"/>
  <c r="BA12" i="5"/>
  <c r="GF139" i="5"/>
  <c r="GF158" i="5"/>
  <c r="AE16" i="18" s="1"/>
  <c r="GF146" i="5"/>
  <c r="K40" i="32"/>
  <c r="K48" i="32"/>
  <c r="L6" i="32"/>
  <c r="BP33" i="32"/>
  <c r="BP19" i="16"/>
  <c r="BP19" i="3"/>
  <c r="BN3" i="34"/>
  <c r="BO3" i="34" s="1"/>
  <c r="BP3" i="34" s="1"/>
  <c r="Q23" i="37"/>
  <c r="R20" i="37" s="1"/>
  <c r="Q26" i="37"/>
  <c r="E223" i="15"/>
  <c r="E213" i="15"/>
  <c r="E200" i="15"/>
  <c r="E201" i="15"/>
  <c r="E203" i="15"/>
  <c r="J207" i="4"/>
  <c r="J210" i="4"/>
  <c r="E15" i="2"/>
  <c r="E36" i="34"/>
  <c r="E10" i="66" s="1"/>
  <c r="E24" i="66" s="1"/>
  <c r="JL146" i="5"/>
  <c r="AS69" i="4" s="1"/>
  <c r="B62" i="15"/>
  <c r="C14" i="2" s="1"/>
  <c r="B8" i="62" s="1"/>
  <c r="I256" i="4"/>
  <c r="E73" i="18"/>
  <c r="D236" i="18"/>
  <c r="D237" i="18"/>
  <c r="C11" i="2"/>
  <c r="E9" i="2"/>
  <c r="K257" i="4" s="1"/>
  <c r="D90" i="15"/>
  <c r="E17" i="2" s="1"/>
  <c r="D11" i="62" s="1"/>
  <c r="I29" i="3"/>
  <c r="I37" i="3"/>
  <c r="AY139" i="5"/>
  <c r="L5" i="4"/>
  <c r="L102" i="4" s="1"/>
  <c r="L326" i="4"/>
  <c r="L330" i="4"/>
  <c r="L335" i="4"/>
  <c r="L333" i="4"/>
  <c r="L331" i="4"/>
  <c r="I3" i="18"/>
  <c r="H2" i="67" s="1"/>
  <c r="N119" i="4" s="1"/>
  <c r="H2" i="2"/>
  <c r="I6" i="2"/>
  <c r="I3" i="58" s="1"/>
  <c r="H5" i="2"/>
  <c r="G8" i="30"/>
  <c r="G10" i="26"/>
  <c r="G9" i="28"/>
  <c r="G25" i="21"/>
  <c r="G8" i="25"/>
  <c r="G7" i="27"/>
  <c r="G7" i="24"/>
  <c r="G7" i="23"/>
  <c r="G9" i="22"/>
  <c r="G7" i="21"/>
  <c r="G76" i="11"/>
  <c r="G76" i="14"/>
  <c r="H4" i="2"/>
  <c r="BB6" i="5"/>
  <c r="BB4" i="5" s="1"/>
  <c r="BB7" i="5"/>
  <c r="AZ150" i="5"/>
  <c r="AU173" i="4" s="1"/>
  <c r="AY151" i="5"/>
  <c r="AT202" i="4" s="1"/>
  <c r="M308" i="4"/>
  <c r="M353" i="4"/>
  <c r="M60" i="4"/>
  <c r="M7" i="4"/>
  <c r="M5" i="4" s="1"/>
  <c r="M91" i="4"/>
  <c r="M228" i="4"/>
  <c r="M117" i="4"/>
  <c r="M200" i="4"/>
  <c r="M380" i="4"/>
  <c r="M247" i="4"/>
  <c r="M277" i="4"/>
  <c r="L321" i="4"/>
  <c r="L325" i="4"/>
  <c r="F2" i="15"/>
  <c r="F269" i="15" s="1"/>
  <c r="H2" i="18"/>
  <c r="F2" i="34"/>
  <c r="F2" i="32"/>
  <c r="BC5" i="5"/>
  <c r="BD11" i="5"/>
  <c r="DY11" i="5"/>
  <c r="GT11" i="5"/>
  <c r="JQ11" i="5"/>
  <c r="GP12" i="5"/>
  <c r="JM12" i="5"/>
  <c r="DU154" i="5"/>
  <c r="G3" i="15"/>
  <c r="H3" i="3"/>
  <c r="L329" i="4"/>
  <c r="L322" i="4"/>
  <c r="L205" i="4"/>
  <c r="E180" i="15"/>
  <c r="E83" i="15"/>
  <c r="E8" i="15"/>
  <c r="E9" i="15"/>
  <c r="E84" i="15"/>
  <c r="E109" i="15"/>
  <c r="E110" i="15"/>
  <c r="E157" i="15"/>
  <c r="E158" i="15"/>
  <c r="E11" i="15"/>
  <c r="E160" i="15"/>
  <c r="E170" i="15"/>
  <c r="E112" i="15"/>
  <c r="E87" i="15"/>
  <c r="E21" i="15"/>
  <c r="E86" i="15"/>
  <c r="JO7" i="5"/>
  <c r="GR7" i="5"/>
  <c r="DW7" i="5"/>
  <c r="O8" i="4"/>
  <c r="N108" i="4"/>
  <c r="N109" i="4"/>
  <c r="N6" i="4"/>
  <c r="N106" i="4"/>
  <c r="N104" i="4"/>
  <c r="AZ146" i="5"/>
  <c r="AU68" i="4" s="1"/>
  <c r="L320" i="4"/>
  <c r="DT153" i="5"/>
  <c r="JL153" i="5"/>
  <c r="AS253" i="4" s="1"/>
  <c r="GO155" i="5"/>
  <c r="DV12" i="5"/>
  <c r="AZ154" i="5"/>
  <c r="AU281" i="4" s="1"/>
  <c r="AZ139" i="5"/>
  <c r="AY146" i="5"/>
  <c r="AT68" i="4" s="1"/>
  <c r="GO167" i="5"/>
  <c r="AN216" i="18" s="1"/>
  <c r="L344" i="4"/>
  <c r="L345" i="4"/>
  <c r="L332" i="4"/>
  <c r="AZ152" i="5"/>
  <c r="AU232" i="4" s="1"/>
  <c r="DU146" i="5"/>
  <c r="DV151" i="5"/>
  <c r="DU152" i="5"/>
  <c r="L110" i="4"/>
  <c r="L328" i="4"/>
  <c r="L324" i="4"/>
  <c r="GO176" i="5"/>
  <c r="AN388" i="18" s="1"/>
  <c r="AX158" i="5"/>
  <c r="GO165" i="5"/>
  <c r="AN175" i="18" s="1"/>
  <c r="GO151" i="5"/>
  <c r="DU150" i="5"/>
  <c r="L286" i="4"/>
  <c r="L336" i="4"/>
  <c r="L323" i="4"/>
  <c r="L382" i="4"/>
  <c r="JL151" i="5"/>
  <c r="AS203" i="4" s="1"/>
  <c r="GO158" i="5"/>
  <c r="AN16" i="18" s="1"/>
  <c r="GO146" i="5"/>
  <c r="G17" i="34"/>
  <c r="G19" i="34" s="1"/>
  <c r="G14" i="34"/>
  <c r="I13" i="34"/>
  <c r="L11" i="34"/>
  <c r="K12" i="34"/>
  <c r="AB36" i="66" l="1"/>
  <c r="AC75" i="18"/>
  <c r="AK37" i="66"/>
  <c r="F235" i="15"/>
  <c r="F237" i="15"/>
  <c r="F227" i="15"/>
  <c r="F225" i="15"/>
  <c r="F215" i="15"/>
  <c r="F217" i="15"/>
  <c r="F192" i="15"/>
  <c r="F205" i="15"/>
  <c r="F207" i="15"/>
  <c r="F182" i="15"/>
  <c r="F184" i="15"/>
  <c r="F16" i="2"/>
  <c r="E10" i="62" s="1"/>
  <c r="E14" i="51"/>
  <c r="F172" i="15"/>
  <c r="F174" i="15"/>
  <c r="F162" i="15"/>
  <c r="F164" i="15"/>
  <c r="D23" i="53"/>
  <c r="F126" i="15"/>
  <c r="F124" i="15"/>
  <c r="F100" i="15"/>
  <c r="F114" i="15"/>
  <c r="F116" i="15"/>
  <c r="F80" i="15"/>
  <c r="F88" i="15"/>
  <c r="F43" i="15"/>
  <c r="F53" i="15"/>
  <c r="F55" i="15"/>
  <c r="F23" i="15"/>
  <c r="F25" i="15"/>
  <c r="F13" i="15"/>
  <c r="F15" i="15"/>
  <c r="F202" i="15"/>
  <c r="F189" i="15"/>
  <c r="F111" i="15"/>
  <c r="F212" i="15"/>
  <c r="F222" i="15"/>
  <c r="F121" i="15"/>
  <c r="F266" i="15"/>
  <c r="F10" i="15"/>
  <c r="F169" i="15"/>
  <c r="F50" i="15"/>
  <c r="F232" i="15"/>
  <c r="F179" i="15"/>
  <c r="F159" i="15"/>
  <c r="F85" i="15"/>
  <c r="F97" i="15"/>
  <c r="F147" i="15"/>
  <c r="F20" i="15"/>
  <c r="BA43" i="73"/>
  <c r="BB25" i="73" s="1"/>
  <c r="BA41" i="73"/>
  <c r="BB28" i="73"/>
  <c r="BB15" i="73"/>
  <c r="BA40" i="73"/>
  <c r="BA38" i="73"/>
  <c r="BA42" i="73"/>
  <c r="BG86" i="72"/>
  <c r="BG91" i="72" s="1"/>
  <c r="BG77" i="72"/>
  <c r="BH61" i="72" s="1"/>
  <c r="BH62" i="72" s="1"/>
  <c r="BH75" i="72" s="1"/>
  <c r="BH38" i="72"/>
  <c r="BH29" i="72" s="1"/>
  <c r="BH31" i="72" s="1"/>
  <c r="BI28" i="72" s="1"/>
  <c r="BG87" i="72"/>
  <c r="BH37" i="72"/>
  <c r="BH73" i="72" s="1"/>
  <c r="BG90" i="72"/>
  <c r="BH51" i="72" s="1"/>
  <c r="BG88" i="72"/>
  <c r="BH71" i="72"/>
  <c r="BH56" i="72"/>
  <c r="BH57" i="72" s="1"/>
  <c r="BH74" i="72" s="1"/>
  <c r="BT81" i="72"/>
  <c r="BT19" i="72"/>
  <c r="BT20" i="72" s="1"/>
  <c r="H2" i="58"/>
  <c r="H1" i="71"/>
  <c r="K24" i="3"/>
  <c r="N93" i="4"/>
  <c r="J8" i="57"/>
  <c r="I8" i="57"/>
  <c r="AH36" i="66"/>
  <c r="N310" i="4"/>
  <c r="N231" i="4"/>
  <c r="JB139" i="5"/>
  <c r="O36" i="66"/>
  <c r="F36" i="66"/>
  <c r="N311" i="4"/>
  <c r="E36" i="66"/>
  <c r="AN110" i="18"/>
  <c r="AD37" i="66"/>
  <c r="W36" i="66"/>
  <c r="AH75" i="18"/>
  <c r="N279" i="4"/>
  <c r="G8" i="28"/>
  <c r="G9" i="26"/>
  <c r="G6" i="41"/>
  <c r="N230" i="4"/>
  <c r="D110" i="18"/>
  <c r="F105" i="15"/>
  <c r="F106" i="15"/>
  <c r="F14" i="60" s="1"/>
  <c r="C15" i="60"/>
  <c r="N36" i="66"/>
  <c r="D7" i="60"/>
  <c r="D10" i="41"/>
  <c r="D34" i="27"/>
  <c r="O260" i="4"/>
  <c r="D22" i="53"/>
  <c r="D9" i="62"/>
  <c r="P37" i="66"/>
  <c r="G4" i="55"/>
  <c r="G4" i="59"/>
  <c r="G4" i="60"/>
  <c r="G5" i="62"/>
  <c r="H69" i="2"/>
  <c r="AI110" i="18"/>
  <c r="N280" i="4"/>
  <c r="H5" i="60"/>
  <c r="D12" i="64" s="1"/>
  <c r="D7" i="61" s="1"/>
  <c r="H5" i="55"/>
  <c r="H6" i="62"/>
  <c r="T75" i="18"/>
  <c r="N120" i="4"/>
  <c r="N66" i="4"/>
  <c r="N67" i="4"/>
  <c r="BB119" i="5"/>
  <c r="DX119" i="5" s="1"/>
  <c r="AE37" i="66"/>
  <c r="N94" i="4"/>
  <c r="X75" i="18"/>
  <c r="H77" i="2"/>
  <c r="H82" i="2"/>
  <c r="G13" i="54" s="1"/>
  <c r="H75" i="2"/>
  <c r="H83" i="2"/>
  <c r="G14" i="54" s="1"/>
  <c r="H81" i="2"/>
  <c r="G12" i="54" s="1"/>
  <c r="H79" i="2"/>
  <c r="G10" i="54" s="1"/>
  <c r="H76" i="2"/>
  <c r="H84" i="2"/>
  <c r="H74" i="2"/>
  <c r="H80" i="2"/>
  <c r="G11" i="54" s="1"/>
  <c r="H78" i="2"/>
  <c r="F58" i="15"/>
  <c r="F265" i="15"/>
  <c r="F268" i="15"/>
  <c r="F267" i="15"/>
  <c r="F264" i="15"/>
  <c r="F271" i="15"/>
  <c r="P36" i="66"/>
  <c r="K37" i="66"/>
  <c r="BB110" i="5"/>
  <c r="AD36" i="66"/>
  <c r="Q36" i="66"/>
  <c r="U37" i="66"/>
  <c r="AI37" i="66"/>
  <c r="N110" i="18"/>
  <c r="T36" i="66"/>
  <c r="K36" i="66"/>
  <c r="GP162" i="5"/>
  <c r="AM37" i="66" s="1"/>
  <c r="BB123" i="5"/>
  <c r="DX123" i="5" s="1"/>
  <c r="AE75" i="18"/>
  <c r="AC36" i="66"/>
  <c r="G2" i="66"/>
  <c r="G77" i="66" s="1"/>
  <c r="G2" i="43"/>
  <c r="G32" i="43" s="1"/>
  <c r="K75" i="18"/>
  <c r="I36" i="66"/>
  <c r="F75" i="18"/>
  <c r="D36" i="66"/>
  <c r="E78" i="66"/>
  <c r="J75" i="18"/>
  <c r="H36" i="66"/>
  <c r="F110" i="18"/>
  <c r="D37" i="66"/>
  <c r="F38" i="15"/>
  <c r="F39" i="15"/>
  <c r="F36" i="15"/>
  <c r="F37" i="15"/>
  <c r="F270" i="15"/>
  <c r="F40" i="15"/>
  <c r="AC110" i="18"/>
  <c r="AA37" i="66"/>
  <c r="W75" i="18"/>
  <c r="U36" i="66"/>
  <c r="AB75" i="18"/>
  <c r="Z36" i="66"/>
  <c r="E110" i="18"/>
  <c r="C37" i="66"/>
  <c r="C47" i="66" s="1"/>
  <c r="T110" i="18"/>
  <c r="R37" i="66"/>
  <c r="AG75" i="18"/>
  <c r="AE36" i="66"/>
  <c r="X110" i="18"/>
  <c r="V37" i="66"/>
  <c r="Z75" i="18"/>
  <c r="X36" i="66"/>
  <c r="AI75" i="18"/>
  <c r="AG36" i="66"/>
  <c r="AH110" i="18"/>
  <c r="AF37" i="66"/>
  <c r="N75" i="18"/>
  <c r="L36" i="66"/>
  <c r="E86" i="18"/>
  <c r="D53" i="66"/>
  <c r="I75" i="18"/>
  <c r="G36" i="66"/>
  <c r="AP110" i="18"/>
  <c r="AN37" i="66"/>
  <c r="AL110" i="18"/>
  <c r="AJ37" i="66"/>
  <c r="F55" i="66"/>
  <c r="F69" i="66" s="1"/>
  <c r="F76" i="66"/>
  <c r="F54" i="66"/>
  <c r="F68" i="66" s="1"/>
  <c r="E75" i="18"/>
  <c r="E92" i="18" s="1"/>
  <c r="C36" i="66"/>
  <c r="C46" i="66" s="1"/>
  <c r="BB101" i="5"/>
  <c r="DX101" i="5" s="1"/>
  <c r="C60" i="66"/>
  <c r="B46" i="66"/>
  <c r="B61" i="66"/>
  <c r="B64" i="66" s="1"/>
  <c r="B70" i="66" s="1"/>
  <c r="B71" i="66" s="1"/>
  <c r="D88" i="18"/>
  <c r="D89" i="18" s="1"/>
  <c r="D92" i="18"/>
  <c r="F139" i="15"/>
  <c r="F131" i="15"/>
  <c r="BA146" i="5"/>
  <c r="AV68" i="4" s="1"/>
  <c r="BB129" i="5"/>
  <c r="DX129" i="5" s="1"/>
  <c r="BB126" i="5"/>
  <c r="DX126" i="5" s="1"/>
  <c r="BB117" i="5"/>
  <c r="DX117" i="5" s="1"/>
  <c r="BB103" i="5"/>
  <c r="DX103" i="5" s="1"/>
  <c r="BB130" i="5"/>
  <c r="DX130" i="5" s="1"/>
  <c r="BB122" i="5"/>
  <c r="DX122" i="5" s="1"/>
  <c r="BB109" i="5"/>
  <c r="DX109" i="5" s="1"/>
  <c r="BB100" i="5"/>
  <c r="DX100" i="5" s="1"/>
  <c r="BB114" i="5"/>
  <c r="DX114" i="5" s="1"/>
  <c r="BB127" i="5"/>
  <c r="DX127" i="5" s="1"/>
  <c r="BB111" i="5"/>
  <c r="DX111" i="5" s="1"/>
  <c r="BB102" i="5"/>
  <c r="DX102" i="5" s="1"/>
  <c r="JO87" i="5"/>
  <c r="GR87" i="5"/>
  <c r="BB107" i="5"/>
  <c r="DX107" i="5" s="1"/>
  <c r="BB118" i="5"/>
  <c r="DX118" i="5" s="1"/>
  <c r="BB120" i="5"/>
  <c r="DX120" i="5" s="1"/>
  <c r="BB104" i="5"/>
  <c r="DX104" i="5" s="1"/>
  <c r="BB99" i="5"/>
  <c r="BB115" i="5"/>
  <c r="DX115" i="5" s="1"/>
  <c r="BB112" i="5"/>
  <c r="DX112" i="5" s="1"/>
  <c r="BB105" i="5"/>
  <c r="DX105" i="5" s="1"/>
  <c r="BB124" i="5"/>
  <c r="DX124" i="5" s="1"/>
  <c r="BB116" i="5"/>
  <c r="DX116" i="5" s="1"/>
  <c r="BB121" i="5"/>
  <c r="DX121" i="5" s="1"/>
  <c r="BB106" i="5"/>
  <c r="DX106" i="5" s="1"/>
  <c r="BB128" i="5"/>
  <c r="DX128" i="5" s="1"/>
  <c r="BB125" i="5"/>
  <c r="DX125" i="5" s="1"/>
  <c r="BB108" i="5"/>
  <c r="DX108" i="5" s="1"/>
  <c r="BB113" i="5"/>
  <c r="DX113" i="5" s="1"/>
  <c r="BB87" i="5"/>
  <c r="DX87" i="5" s="1"/>
  <c r="C37" i="53"/>
  <c r="D38" i="51"/>
  <c r="BB85" i="5"/>
  <c r="DX85" i="5" s="1"/>
  <c r="JO85" i="5"/>
  <c r="GR85" i="5"/>
  <c r="GR98" i="5"/>
  <c r="BB98" i="5"/>
  <c r="DX98" i="5" s="1"/>
  <c r="JP98" i="5" s="1"/>
  <c r="L38" i="4"/>
  <c r="M334" i="4"/>
  <c r="JO96" i="5"/>
  <c r="GR96" i="5"/>
  <c r="DX99" i="5"/>
  <c r="JO100" i="5"/>
  <c r="GR100" i="5"/>
  <c r="JO63" i="5"/>
  <c r="JO97" i="5"/>
  <c r="GR97" i="5"/>
  <c r="JO101" i="5"/>
  <c r="GR101" i="5"/>
  <c r="JO99" i="5"/>
  <c r="GR99" i="5"/>
  <c r="BB96" i="5"/>
  <c r="DX96" i="5" s="1"/>
  <c r="BB97" i="5"/>
  <c r="DX97" i="5" s="1"/>
  <c r="BB89" i="5"/>
  <c r="DX89" i="5" s="1"/>
  <c r="GR95" i="5"/>
  <c r="JO95" i="5"/>
  <c r="JO90" i="5"/>
  <c r="GR90" i="5"/>
  <c r="JO102" i="5"/>
  <c r="GR102" i="5"/>
  <c r="BB92" i="5"/>
  <c r="DX92" i="5" s="1"/>
  <c r="BB95" i="5"/>
  <c r="DX95" i="5" s="1"/>
  <c r="BB93" i="5"/>
  <c r="DX93" i="5" s="1"/>
  <c r="JO91" i="5"/>
  <c r="GR91" i="5"/>
  <c r="JO89" i="5"/>
  <c r="GR89" i="5"/>
  <c r="GR94" i="5"/>
  <c r="JO94" i="5"/>
  <c r="BB94" i="5"/>
  <c r="DX94" i="5" s="1"/>
  <c r="JO93" i="5"/>
  <c r="GR93" i="5"/>
  <c r="BB91" i="5"/>
  <c r="DX91" i="5" s="1"/>
  <c r="JO92" i="5"/>
  <c r="GR92" i="5"/>
  <c r="BB90" i="5"/>
  <c r="DX90" i="5" s="1"/>
  <c r="BB88" i="5"/>
  <c r="DX88" i="5" s="1"/>
  <c r="GR83" i="5"/>
  <c r="JO83" i="5"/>
  <c r="BB84" i="5"/>
  <c r="DX84" i="5" s="1"/>
  <c r="JO86" i="5"/>
  <c r="GR86" i="5"/>
  <c r="BB83" i="5"/>
  <c r="DX83" i="5" s="1"/>
  <c r="BB86" i="5"/>
  <c r="DX86" i="5" s="1"/>
  <c r="GR88" i="5"/>
  <c r="JO88" i="5"/>
  <c r="JO84" i="5"/>
  <c r="GR84" i="5"/>
  <c r="JO134" i="5"/>
  <c r="GR113" i="5"/>
  <c r="GR128" i="5"/>
  <c r="GR131" i="5"/>
  <c r="JO131" i="5"/>
  <c r="BB131" i="5"/>
  <c r="DX131" i="5" s="1"/>
  <c r="GR71" i="5"/>
  <c r="JO124" i="5"/>
  <c r="GR124" i="5"/>
  <c r="BB134" i="5"/>
  <c r="DX134" i="5" s="1"/>
  <c r="GR129" i="5"/>
  <c r="JO129" i="5"/>
  <c r="JO133" i="5"/>
  <c r="GR133" i="5"/>
  <c r="BB132" i="5"/>
  <c r="DX132" i="5" s="1"/>
  <c r="GR125" i="5"/>
  <c r="JO125" i="5"/>
  <c r="BB133" i="5"/>
  <c r="DX133" i="5" s="1"/>
  <c r="JO126" i="5"/>
  <c r="GR126" i="5"/>
  <c r="GR130" i="5"/>
  <c r="JO130" i="5"/>
  <c r="JO132" i="5"/>
  <c r="GR132" i="5"/>
  <c r="GR122" i="5"/>
  <c r="JO122" i="5"/>
  <c r="JO123" i="5"/>
  <c r="GR123" i="5"/>
  <c r="JO127" i="5"/>
  <c r="GR127" i="5"/>
  <c r="JO121" i="5"/>
  <c r="GR121" i="5"/>
  <c r="JO118" i="5"/>
  <c r="GR118" i="5"/>
  <c r="DX110" i="5"/>
  <c r="JO112" i="5"/>
  <c r="GR112" i="5"/>
  <c r="JO110" i="5"/>
  <c r="GR110" i="5"/>
  <c r="JO119" i="5"/>
  <c r="GR119" i="5"/>
  <c r="JO120" i="5"/>
  <c r="GR120" i="5"/>
  <c r="JO109" i="5"/>
  <c r="GR109" i="5"/>
  <c r="GR116" i="5"/>
  <c r="JO116" i="5"/>
  <c r="JO111" i="5"/>
  <c r="GR111" i="5"/>
  <c r="JO117" i="5"/>
  <c r="GR117" i="5"/>
  <c r="GR114" i="5"/>
  <c r="JO114" i="5"/>
  <c r="GR115" i="5"/>
  <c r="JO115" i="5"/>
  <c r="BB71" i="5"/>
  <c r="DX71" i="5" s="1"/>
  <c r="BB74" i="5"/>
  <c r="DX74" i="5" s="1"/>
  <c r="JO67" i="5"/>
  <c r="GR67" i="5"/>
  <c r="BB72" i="5"/>
  <c r="DX72" i="5" s="1"/>
  <c r="BB67" i="5"/>
  <c r="DX67" i="5" s="1"/>
  <c r="BB68" i="5"/>
  <c r="DX68" i="5" s="1"/>
  <c r="JO75" i="5"/>
  <c r="GR75" i="5"/>
  <c r="BB69" i="5"/>
  <c r="DX69" i="5" s="1"/>
  <c r="JO73" i="5"/>
  <c r="GR73" i="5"/>
  <c r="GR69" i="5"/>
  <c r="JO69" i="5"/>
  <c r="BB70" i="5"/>
  <c r="DX70" i="5" s="1"/>
  <c r="JO74" i="5"/>
  <c r="GR74" i="5"/>
  <c r="GR70" i="5"/>
  <c r="JO70" i="5"/>
  <c r="BB75" i="5"/>
  <c r="DX75" i="5" s="1"/>
  <c r="JO72" i="5"/>
  <c r="GR72" i="5"/>
  <c r="GR68" i="5"/>
  <c r="JO68" i="5"/>
  <c r="BB73" i="5"/>
  <c r="DX73" i="5" s="1"/>
  <c r="JO36" i="5"/>
  <c r="GR36" i="5"/>
  <c r="BB36" i="5"/>
  <c r="DX36" i="5" s="1"/>
  <c r="JO65" i="5"/>
  <c r="GR65" i="5"/>
  <c r="JO64" i="5"/>
  <c r="GR64" i="5"/>
  <c r="BB62" i="5"/>
  <c r="DX62" i="5" s="1"/>
  <c r="BB64" i="5"/>
  <c r="DX64" i="5" s="1"/>
  <c r="BB63" i="5"/>
  <c r="DX63" i="5" s="1"/>
  <c r="BB66" i="5"/>
  <c r="DX66" i="5" s="1"/>
  <c r="JO66" i="5"/>
  <c r="GR66" i="5"/>
  <c r="BB65" i="5"/>
  <c r="DX65" i="5" s="1"/>
  <c r="JO62" i="5"/>
  <c r="GR62" i="5"/>
  <c r="BB61" i="5"/>
  <c r="DX61" i="5" s="1"/>
  <c r="BB60" i="5"/>
  <c r="DX60" i="5" s="1"/>
  <c r="GR61" i="5"/>
  <c r="JO61" i="5"/>
  <c r="JO60" i="5"/>
  <c r="GR60" i="5"/>
  <c r="ID148" i="5"/>
  <c r="K122" i="4" s="1"/>
  <c r="FG148" i="5"/>
  <c r="BB55" i="5"/>
  <c r="DX55" i="5" s="1"/>
  <c r="JP55" i="5" s="1"/>
  <c r="BB56" i="5"/>
  <c r="DX56" i="5" s="1"/>
  <c r="BB57" i="5"/>
  <c r="DX57" i="5" s="1"/>
  <c r="GR58" i="5"/>
  <c r="JO58" i="5"/>
  <c r="JO56" i="5"/>
  <c r="GR56" i="5"/>
  <c r="BB59" i="5"/>
  <c r="DX59" i="5" s="1"/>
  <c r="GR55" i="5"/>
  <c r="JO55" i="5"/>
  <c r="GR76" i="5"/>
  <c r="JO76" i="5"/>
  <c r="JO59" i="5"/>
  <c r="GR59" i="5"/>
  <c r="GR57" i="5"/>
  <c r="JO57" i="5"/>
  <c r="BB76" i="5"/>
  <c r="DX76" i="5" s="1"/>
  <c r="BB58" i="5"/>
  <c r="DX58" i="5" s="1"/>
  <c r="G11" i="64"/>
  <c r="G6" i="61" s="1"/>
  <c r="GR37" i="5"/>
  <c r="JO37" i="5"/>
  <c r="JO38" i="5"/>
  <c r="GR38" i="5"/>
  <c r="JO39" i="5"/>
  <c r="GR39" i="5"/>
  <c r="BB39" i="5"/>
  <c r="DX39" i="5" s="1"/>
  <c r="BB38" i="5"/>
  <c r="DX38" i="5" s="1"/>
  <c r="BB37" i="5"/>
  <c r="DX37" i="5" s="1"/>
  <c r="BB35" i="5"/>
  <c r="DX35" i="5" s="1"/>
  <c r="GR35" i="5"/>
  <c r="JO35" i="5"/>
  <c r="ID139" i="5"/>
  <c r="JO54" i="5"/>
  <c r="GR54" i="5"/>
  <c r="BB54" i="5"/>
  <c r="DX54" i="5" s="1"/>
  <c r="JO53" i="5"/>
  <c r="GR53" i="5"/>
  <c r="BB53" i="5"/>
  <c r="DX53" i="5" s="1"/>
  <c r="JO52" i="5"/>
  <c r="GR52" i="5"/>
  <c r="JO22" i="5"/>
  <c r="GR22" i="5"/>
  <c r="BB22" i="5"/>
  <c r="DX22" i="5" s="1"/>
  <c r="BB52" i="5"/>
  <c r="DX52" i="5" s="1"/>
  <c r="FG155" i="5"/>
  <c r="GR51" i="5"/>
  <c r="JO51" i="5"/>
  <c r="BB51" i="5"/>
  <c r="DX51" i="5" s="1"/>
  <c r="GR105" i="5"/>
  <c r="GR18" i="5"/>
  <c r="GR33" i="5"/>
  <c r="GR32" i="5"/>
  <c r="JO32" i="5"/>
  <c r="JO77" i="5"/>
  <c r="GR77" i="5"/>
  <c r="JO106" i="5"/>
  <c r="GR106" i="5"/>
  <c r="JO135" i="5"/>
  <c r="GR135" i="5"/>
  <c r="JO103" i="5"/>
  <c r="GR103" i="5"/>
  <c r="BB26" i="5"/>
  <c r="DX26" i="5" s="1"/>
  <c r="BB29" i="5"/>
  <c r="DX29" i="5" s="1"/>
  <c r="BB136" i="5"/>
  <c r="DX136" i="5" s="1"/>
  <c r="JO17" i="5"/>
  <c r="GR17" i="5"/>
  <c r="GR108" i="5"/>
  <c r="JO108" i="5"/>
  <c r="BB30" i="5"/>
  <c r="DX30" i="5" s="1"/>
  <c r="JO41" i="5"/>
  <c r="GR41" i="5"/>
  <c r="JO48" i="5"/>
  <c r="GR48" i="5"/>
  <c r="JO23" i="5"/>
  <c r="GR23" i="5"/>
  <c r="JO78" i="5"/>
  <c r="GR78" i="5"/>
  <c r="JO46" i="5"/>
  <c r="GR46" i="5"/>
  <c r="BB16" i="5"/>
  <c r="DX16" i="5" s="1"/>
  <c r="BB31" i="5"/>
  <c r="DX31" i="5" s="1"/>
  <c r="BB45" i="5"/>
  <c r="DX45" i="5" s="1"/>
  <c r="BB79" i="5"/>
  <c r="DX79" i="5" s="1"/>
  <c r="JO50" i="5"/>
  <c r="GR50" i="5"/>
  <c r="BB44" i="5"/>
  <c r="DX44" i="5" s="1"/>
  <c r="JO16" i="5"/>
  <c r="GR16" i="5"/>
  <c r="JO31" i="5"/>
  <c r="GR31" i="5"/>
  <c r="JO42" i="5"/>
  <c r="GR42" i="5"/>
  <c r="JO28" i="5"/>
  <c r="GR28" i="5"/>
  <c r="GR40" i="5"/>
  <c r="JO40" i="5"/>
  <c r="JO47" i="5"/>
  <c r="GR47" i="5"/>
  <c r="JO81" i="5"/>
  <c r="GR81" i="5"/>
  <c r="BB17" i="5"/>
  <c r="DX17" i="5" s="1"/>
  <c r="BB137" i="5"/>
  <c r="DX137" i="5" s="1"/>
  <c r="GR44" i="5"/>
  <c r="JO44" i="5"/>
  <c r="JO136" i="5"/>
  <c r="GR136" i="5"/>
  <c r="JO80" i="5"/>
  <c r="GR80" i="5"/>
  <c r="BB77" i="5"/>
  <c r="DX77" i="5" s="1"/>
  <c r="JO15" i="5"/>
  <c r="GR15" i="5"/>
  <c r="GD139" i="5"/>
  <c r="GD155" i="5"/>
  <c r="JO29" i="5"/>
  <c r="GR29" i="5"/>
  <c r="JO24" i="5"/>
  <c r="GR24" i="5"/>
  <c r="JO27" i="5"/>
  <c r="GR27" i="5"/>
  <c r="JO25" i="5"/>
  <c r="GR25" i="5"/>
  <c r="JO20" i="5"/>
  <c r="GR20" i="5"/>
  <c r="JO49" i="5"/>
  <c r="GR49" i="5"/>
  <c r="BB18" i="5"/>
  <c r="DX18" i="5" s="1"/>
  <c r="BB32" i="5"/>
  <c r="DX32" i="5" s="1"/>
  <c r="BB82" i="5"/>
  <c r="DX82" i="5" s="1"/>
  <c r="JA155" i="5"/>
  <c r="AH313" i="4" s="1"/>
  <c r="JA139" i="5"/>
  <c r="GR13" i="5"/>
  <c r="JO13" i="5"/>
  <c r="JO21" i="5"/>
  <c r="GR21" i="5"/>
  <c r="BB19" i="5"/>
  <c r="DX19" i="5" s="1"/>
  <c r="BB33" i="5"/>
  <c r="DX33" i="5" s="1"/>
  <c r="BB46" i="5"/>
  <c r="DX46" i="5" s="1"/>
  <c r="BB49" i="5"/>
  <c r="DX49" i="5" s="1"/>
  <c r="BB15" i="5"/>
  <c r="DX15" i="5" s="1"/>
  <c r="JO34" i="5"/>
  <c r="GR34" i="5"/>
  <c r="BB20" i="5"/>
  <c r="DX20" i="5" s="1"/>
  <c r="BB34" i="5"/>
  <c r="DX34" i="5" s="1"/>
  <c r="BB47" i="5"/>
  <c r="DX47" i="5" s="1"/>
  <c r="BB50" i="5"/>
  <c r="DX50" i="5" s="1"/>
  <c r="BB81" i="5"/>
  <c r="DX81" i="5" s="1"/>
  <c r="GR26" i="5"/>
  <c r="JO26" i="5"/>
  <c r="GR43" i="5"/>
  <c r="JO43" i="5"/>
  <c r="JO19" i="5"/>
  <c r="GR19" i="5"/>
  <c r="BB21" i="5"/>
  <c r="DX21" i="5" s="1"/>
  <c r="BB48" i="5"/>
  <c r="DX48" i="5" s="1"/>
  <c r="BB78" i="5"/>
  <c r="DX78" i="5" s="1"/>
  <c r="GR30" i="5"/>
  <c r="JO30" i="5"/>
  <c r="BB23" i="5"/>
  <c r="DX23" i="5" s="1"/>
  <c r="BB25" i="5"/>
  <c r="DX25" i="5" s="1"/>
  <c r="BB80" i="5"/>
  <c r="DX80" i="5" s="1"/>
  <c r="JO82" i="5"/>
  <c r="GR82" i="5"/>
  <c r="GR14" i="5"/>
  <c r="JO14" i="5"/>
  <c r="BB24" i="5"/>
  <c r="DX24" i="5" s="1"/>
  <c r="BB40" i="5"/>
  <c r="DX40" i="5" s="1"/>
  <c r="BB41" i="5"/>
  <c r="DX41" i="5" s="1"/>
  <c r="JO79" i="5"/>
  <c r="GR79" i="5"/>
  <c r="JO107" i="5"/>
  <c r="GR107" i="5"/>
  <c r="BB13" i="5"/>
  <c r="DX13" i="5" s="1"/>
  <c r="BB27" i="5"/>
  <c r="DX27" i="5" s="1"/>
  <c r="BB42" i="5"/>
  <c r="DX42" i="5" s="1"/>
  <c r="JO45" i="5"/>
  <c r="GR45" i="5"/>
  <c r="JO137" i="5"/>
  <c r="GR137" i="5"/>
  <c r="JO104" i="5"/>
  <c r="GR104" i="5"/>
  <c r="BB14" i="5"/>
  <c r="DX14" i="5" s="1"/>
  <c r="BB28" i="5"/>
  <c r="DX28" i="5" s="1"/>
  <c r="BB43" i="5"/>
  <c r="DX43" i="5" s="1"/>
  <c r="BB135" i="5"/>
  <c r="DX135" i="5" s="1"/>
  <c r="DU153" i="5"/>
  <c r="IX139" i="5"/>
  <c r="IX148" i="5"/>
  <c r="AE122" i="4" s="1"/>
  <c r="GA139" i="5"/>
  <c r="GA148" i="5"/>
  <c r="H5" i="59"/>
  <c r="H5" i="54"/>
  <c r="H8" i="53"/>
  <c r="H8" i="52"/>
  <c r="I10" i="51"/>
  <c r="H7" i="50"/>
  <c r="H6" i="49"/>
  <c r="D10" i="25"/>
  <c r="D11" i="22" s="1"/>
  <c r="D8" i="59"/>
  <c r="E38" i="51"/>
  <c r="D9" i="47"/>
  <c r="M349" i="4"/>
  <c r="M291" i="4"/>
  <c r="M389" i="4"/>
  <c r="M262" i="4"/>
  <c r="M294" i="4"/>
  <c r="M390" i="4"/>
  <c r="M388" i="4"/>
  <c r="M393" i="4"/>
  <c r="M387" i="4"/>
  <c r="M263" i="4"/>
  <c r="M293" i="4"/>
  <c r="M391" i="4"/>
  <c r="M290" i="4"/>
  <c r="M386" i="4"/>
  <c r="M264" i="4"/>
  <c r="M347" i="4"/>
  <c r="M266" i="4"/>
  <c r="M265" i="4"/>
  <c r="M383" i="4"/>
  <c r="M289" i="4"/>
  <c r="M292" i="4"/>
  <c r="M126" i="4"/>
  <c r="M348" i="4"/>
  <c r="M392" i="4"/>
  <c r="M341" i="4"/>
  <c r="G6" i="21"/>
  <c r="G8" i="22"/>
  <c r="G17" i="22" s="1"/>
  <c r="G6" i="24"/>
  <c r="G6" i="23"/>
  <c r="G7" i="52"/>
  <c r="G6" i="50"/>
  <c r="G7" i="25"/>
  <c r="G6" i="27"/>
  <c r="G5" i="49"/>
  <c r="DV153" i="5"/>
  <c r="F61" i="53"/>
  <c r="F15" i="54"/>
  <c r="JL155" i="5"/>
  <c r="AS313" i="4" s="1"/>
  <c r="G32" i="46"/>
  <c r="G4" i="54"/>
  <c r="H62" i="2"/>
  <c r="G14" i="41" s="1"/>
  <c r="D221" i="18"/>
  <c r="D220" i="18"/>
  <c r="I98" i="4"/>
  <c r="B7" i="54"/>
  <c r="B52" i="53"/>
  <c r="F9" i="54"/>
  <c r="F54" i="53"/>
  <c r="F56" i="53"/>
  <c r="F59" i="53"/>
  <c r="F55" i="53"/>
  <c r="F58" i="53"/>
  <c r="E15" i="51"/>
  <c r="D24" i="53"/>
  <c r="F8" i="54"/>
  <c r="F53" i="53"/>
  <c r="F57" i="53"/>
  <c r="C12" i="51"/>
  <c r="B21" i="53"/>
  <c r="F60" i="53"/>
  <c r="D305" i="18"/>
  <c r="D306" i="18"/>
  <c r="H9" i="51"/>
  <c r="D367" i="18"/>
  <c r="K152" i="4"/>
  <c r="E13" i="51"/>
  <c r="D266" i="18"/>
  <c r="D268" i="18" s="1"/>
  <c r="D283" i="18" s="1"/>
  <c r="D285" i="18" s="1"/>
  <c r="D286" i="18" s="1"/>
  <c r="H15" i="3"/>
  <c r="H16" i="3" s="1"/>
  <c r="I99" i="4"/>
  <c r="GO139" i="5"/>
  <c r="D321" i="18"/>
  <c r="JI155" i="5"/>
  <c r="AP313" i="4" s="1"/>
  <c r="GO148" i="5"/>
  <c r="GM155" i="5"/>
  <c r="GL155" i="5"/>
  <c r="JJ155" i="5"/>
  <c r="AQ313" i="4" s="1"/>
  <c r="F10" i="49"/>
  <c r="F11" i="49"/>
  <c r="F12" i="49"/>
  <c r="D350" i="18"/>
  <c r="D352" i="18" s="1"/>
  <c r="D323" i="18"/>
  <c r="G8" i="46"/>
  <c r="G14" i="46" s="1"/>
  <c r="G15" i="46" s="1"/>
  <c r="G7" i="46"/>
  <c r="G33" i="46"/>
  <c r="DV148" i="5"/>
  <c r="JL148" i="5"/>
  <c r="AS122" i="4" s="1"/>
  <c r="DV155" i="5"/>
  <c r="JM155" i="5"/>
  <c r="AT313" i="4" s="1"/>
  <c r="DU155" i="5"/>
  <c r="GM148" i="5"/>
  <c r="GL148" i="5"/>
  <c r="H4" i="46"/>
  <c r="H32" i="46" s="1"/>
  <c r="GP155" i="5"/>
  <c r="H6" i="47"/>
  <c r="I5" i="46"/>
  <c r="H13" i="46"/>
  <c r="H18" i="46"/>
  <c r="H24" i="46" s="1"/>
  <c r="H57" i="46"/>
  <c r="H31" i="46"/>
  <c r="H49" i="46"/>
  <c r="H42" i="46"/>
  <c r="H36" i="46"/>
  <c r="JJ139" i="5"/>
  <c r="M384" i="4"/>
  <c r="M385" i="4"/>
  <c r="K206" i="4"/>
  <c r="E29" i="46"/>
  <c r="M342" i="4"/>
  <c r="M337" i="4"/>
  <c r="M339" i="4"/>
  <c r="M338" i="4"/>
  <c r="M340" i="4"/>
  <c r="M343" i="4"/>
  <c r="I97" i="4"/>
  <c r="M287" i="4"/>
  <c r="M288" i="4"/>
  <c r="O12" i="4"/>
  <c r="M258" i="4"/>
  <c r="JI139" i="5"/>
  <c r="JJ153" i="5"/>
  <c r="AQ253" i="4" s="1"/>
  <c r="JJ154" i="5"/>
  <c r="AQ282" i="4" s="1"/>
  <c r="JJ151" i="5"/>
  <c r="AQ203" i="4" s="1"/>
  <c r="JJ148" i="5"/>
  <c r="AQ122" i="4" s="1"/>
  <c r="BA148" i="5"/>
  <c r="AV121" i="4" s="1"/>
  <c r="JI151" i="5"/>
  <c r="AP203" i="4" s="1"/>
  <c r="JI148" i="5"/>
  <c r="AP122" i="4" s="1"/>
  <c r="DU139" i="5"/>
  <c r="DU148" i="5"/>
  <c r="JL154" i="5"/>
  <c r="AS282" i="4" s="1"/>
  <c r="JI153" i="5"/>
  <c r="AP253" i="4" s="1"/>
  <c r="JI154" i="5"/>
  <c r="AP282" i="4" s="1"/>
  <c r="DW155" i="5"/>
  <c r="BA155" i="5"/>
  <c r="AV312" i="4" s="1"/>
  <c r="GO154" i="5"/>
  <c r="GL153" i="5"/>
  <c r="GL154" i="5"/>
  <c r="GM153" i="5"/>
  <c r="GM154" i="5"/>
  <c r="GM161" i="5"/>
  <c r="GM147" i="5"/>
  <c r="GL147" i="5"/>
  <c r="GL161" i="5"/>
  <c r="GL139" i="5"/>
  <c r="GM139" i="5"/>
  <c r="BA152" i="5"/>
  <c r="AV232" i="4" s="1"/>
  <c r="BA153" i="5"/>
  <c r="AV252" i="4" s="1"/>
  <c r="GO152" i="5"/>
  <c r="GO161" i="5"/>
  <c r="GO147" i="5"/>
  <c r="DV147" i="5"/>
  <c r="JM153" i="5"/>
  <c r="AT253" i="4" s="1"/>
  <c r="DU147" i="5"/>
  <c r="GP153" i="5"/>
  <c r="BA147" i="5"/>
  <c r="AV95" i="4" s="1"/>
  <c r="JL152" i="5"/>
  <c r="AS233" i="4" s="1"/>
  <c r="BA154" i="5"/>
  <c r="AV281" i="4" s="1"/>
  <c r="B42" i="27"/>
  <c r="C28" i="46"/>
  <c r="G2" i="3"/>
  <c r="G2" i="16" s="1"/>
  <c r="JM152" i="5"/>
  <c r="AT233" i="4" s="1"/>
  <c r="F49" i="3"/>
  <c r="F52" i="3" s="1"/>
  <c r="F55" i="3" s="1"/>
  <c r="F73" i="15" s="1"/>
  <c r="G16" i="2" s="1"/>
  <c r="F10" i="62" s="1"/>
  <c r="N171" i="4"/>
  <c r="M175" i="4"/>
  <c r="BA150" i="5"/>
  <c r="AV173" i="4" s="1"/>
  <c r="M176" i="4"/>
  <c r="M177" i="4"/>
  <c r="JL150" i="5"/>
  <c r="AS174" i="4" s="1"/>
  <c r="GO150" i="5"/>
  <c r="BA151" i="5"/>
  <c r="AV202" i="4" s="1"/>
  <c r="F60" i="34"/>
  <c r="F55" i="34"/>
  <c r="F65" i="34"/>
  <c r="F67" i="34"/>
  <c r="D28" i="3"/>
  <c r="C41" i="3"/>
  <c r="C48" i="15"/>
  <c r="D30" i="3"/>
  <c r="C44" i="32"/>
  <c r="C56" i="32" s="1"/>
  <c r="C53" i="32"/>
  <c r="F17" i="32"/>
  <c r="F18" i="32" s="1"/>
  <c r="F20" i="32" s="1"/>
  <c r="G17" i="32" s="1"/>
  <c r="G18" i="32" s="1"/>
  <c r="E10" i="32"/>
  <c r="D98" i="15"/>
  <c r="E19" i="32"/>
  <c r="E12" i="32" s="1"/>
  <c r="C41" i="16"/>
  <c r="C49" i="15"/>
  <c r="D28" i="16"/>
  <c r="E8" i="16"/>
  <c r="E120" i="15" s="1"/>
  <c r="F13" i="16"/>
  <c r="F14" i="16" s="1"/>
  <c r="D120" i="15"/>
  <c r="I29" i="16"/>
  <c r="I37" i="16"/>
  <c r="J23" i="16"/>
  <c r="I13" i="3"/>
  <c r="I14" i="3" s="1"/>
  <c r="F152" i="15"/>
  <c r="F136" i="15"/>
  <c r="F144" i="15"/>
  <c r="G103" i="2" s="1"/>
  <c r="H7" i="41"/>
  <c r="H26" i="41" s="1"/>
  <c r="H33" i="41" s="1"/>
  <c r="H40" i="41" s="1"/>
  <c r="H47" i="41" s="1"/>
  <c r="E119" i="15"/>
  <c r="E95" i="15"/>
  <c r="E113" i="15"/>
  <c r="F65" i="15"/>
  <c r="F70" i="15" s="1"/>
  <c r="BQ29" i="43"/>
  <c r="M151" i="4"/>
  <c r="N145" i="4"/>
  <c r="M150" i="4"/>
  <c r="M149" i="4"/>
  <c r="M346" i="4"/>
  <c r="M329" i="4"/>
  <c r="M321" i="4"/>
  <c r="M335" i="4"/>
  <c r="M331" i="4"/>
  <c r="M320" i="4"/>
  <c r="M344" i="4"/>
  <c r="M325" i="4"/>
  <c r="M286" i="4"/>
  <c r="M328" i="4"/>
  <c r="M327" i="4"/>
  <c r="M205" i="4"/>
  <c r="L39" i="4"/>
  <c r="M107" i="4"/>
  <c r="M323" i="4"/>
  <c r="M110" i="4"/>
  <c r="M102" i="4"/>
  <c r="M237" i="4"/>
  <c r="M345" i="4"/>
  <c r="M333" i="4"/>
  <c r="M336" i="4"/>
  <c r="M322" i="4"/>
  <c r="M326" i="4"/>
  <c r="M332" i="4"/>
  <c r="O32" i="4"/>
  <c r="O37" i="4"/>
  <c r="O35" i="4"/>
  <c r="O34" i="4"/>
  <c r="O19" i="4"/>
  <c r="O30" i="4"/>
  <c r="O29" i="4"/>
  <c r="O33" i="4"/>
  <c r="O20" i="4"/>
  <c r="O36" i="4"/>
  <c r="O17" i="4"/>
  <c r="O21" i="4"/>
  <c r="O18" i="4"/>
  <c r="O31" i="4"/>
  <c r="O28" i="4"/>
  <c r="O14" i="4"/>
  <c r="M330" i="4"/>
  <c r="M324" i="4"/>
  <c r="JM146" i="5"/>
  <c r="AT69" i="4" s="1"/>
  <c r="DW12" i="5"/>
  <c r="BA139" i="5"/>
  <c r="L40" i="32"/>
  <c r="L48" i="32"/>
  <c r="M6" i="32"/>
  <c r="BQ33" i="32"/>
  <c r="BQ19" i="16"/>
  <c r="BQ19" i="3"/>
  <c r="BQ3" i="34"/>
  <c r="R23" i="37"/>
  <c r="S20" i="37" s="1"/>
  <c r="R26" i="37"/>
  <c r="F223" i="15"/>
  <c r="F213" i="15"/>
  <c r="F203" i="15"/>
  <c r="F200" i="15"/>
  <c r="F201" i="15"/>
  <c r="K207" i="4"/>
  <c r="K210" i="4"/>
  <c r="F15" i="2"/>
  <c r="F36" i="34"/>
  <c r="G73" i="18"/>
  <c r="E90" i="15"/>
  <c r="F17" i="2" s="1"/>
  <c r="E11" i="62" s="1"/>
  <c r="F73" i="18"/>
  <c r="D254" i="18"/>
  <c r="D255" i="18"/>
  <c r="D253" i="18"/>
  <c r="D40" i="23"/>
  <c r="J29" i="3"/>
  <c r="J37" i="3"/>
  <c r="JL139" i="5"/>
  <c r="G2" i="15"/>
  <c r="G269" i="15" s="1"/>
  <c r="I2" i="18"/>
  <c r="G2" i="32"/>
  <c r="G2" i="34"/>
  <c r="GP158" i="5"/>
  <c r="AO16" i="18" s="1"/>
  <c r="GP146" i="5"/>
  <c r="DV146" i="5"/>
  <c r="H3" i="15"/>
  <c r="I3" i="3"/>
  <c r="BD5" i="5"/>
  <c r="BE11" i="5"/>
  <c r="JR11" i="5"/>
  <c r="GU11" i="5"/>
  <c r="DZ11" i="5"/>
  <c r="F11" i="15"/>
  <c r="F84" i="15"/>
  <c r="F9" i="15"/>
  <c r="F83" i="15"/>
  <c r="F8" i="15"/>
  <c r="F157" i="15"/>
  <c r="F158" i="15"/>
  <c r="F109" i="15"/>
  <c r="F110" i="15"/>
  <c r="F119" i="15"/>
  <c r="F112" i="15"/>
  <c r="F21" i="15"/>
  <c r="F86" i="15"/>
  <c r="F87" i="15"/>
  <c r="F170" i="15"/>
  <c r="F180" i="15"/>
  <c r="F160" i="15"/>
  <c r="DU151" i="5"/>
  <c r="DV150" i="5"/>
  <c r="BC6" i="5"/>
  <c r="BC4" i="5" s="1"/>
  <c r="BC7" i="5"/>
  <c r="GS7" i="5"/>
  <c r="JP7" i="5"/>
  <c r="DX7" i="5"/>
  <c r="DV139" i="5"/>
  <c r="DV152" i="5"/>
  <c r="JN151" i="5"/>
  <c r="AU203" i="4" s="1"/>
  <c r="N308" i="4"/>
  <c r="N353" i="4"/>
  <c r="N7" i="4"/>
  <c r="N382" i="4" s="1"/>
  <c r="N117" i="4"/>
  <c r="N200" i="4"/>
  <c r="N380" i="4"/>
  <c r="N277" i="4"/>
  <c r="N60" i="4"/>
  <c r="N91" i="4"/>
  <c r="N228" i="4"/>
  <c r="N247" i="4"/>
  <c r="GR150" i="5"/>
  <c r="JO150" i="5"/>
  <c r="AV174" i="4" s="1"/>
  <c r="DW150" i="5"/>
  <c r="GP152" i="5"/>
  <c r="GP167" i="5"/>
  <c r="AO216" i="18" s="1"/>
  <c r="GQ151" i="5"/>
  <c r="GQ165" i="5"/>
  <c r="AP175" i="18" s="1"/>
  <c r="JO151" i="5"/>
  <c r="AV203" i="4" s="1"/>
  <c r="GO153" i="5"/>
  <c r="GO174" i="5"/>
  <c r="AN348" i="18" s="1"/>
  <c r="DW152" i="5"/>
  <c r="JM154" i="5"/>
  <c r="AT282" i="4" s="1"/>
  <c r="DW151" i="5"/>
  <c r="GQ174" i="5"/>
  <c r="AP348" i="18" s="1"/>
  <c r="AZ158" i="5"/>
  <c r="GP176" i="5"/>
  <c r="AO388" i="18" s="1"/>
  <c r="GP154" i="5"/>
  <c r="P8" i="4"/>
  <c r="O108" i="4"/>
  <c r="O109" i="4"/>
  <c r="O6" i="4"/>
  <c r="O104" i="4"/>
  <c r="O106" i="4"/>
  <c r="BB12" i="5"/>
  <c r="AY158" i="5"/>
  <c r="GP174" i="5"/>
  <c r="AO348" i="18" s="1"/>
  <c r="DV154" i="5"/>
  <c r="GQ12" i="5"/>
  <c r="JN12" i="5"/>
  <c r="M382" i="4"/>
  <c r="J3" i="18"/>
  <c r="I2" i="67" s="1"/>
  <c r="O93" i="4" s="1"/>
  <c r="I2" i="2"/>
  <c r="J6" i="2"/>
  <c r="J3" i="58" s="1"/>
  <c r="J9" i="57" s="1"/>
  <c r="I5" i="2"/>
  <c r="H8" i="25"/>
  <c r="H7" i="27"/>
  <c r="H7" i="24"/>
  <c r="H10" i="26"/>
  <c r="H8" i="30"/>
  <c r="H9" i="28"/>
  <c r="H25" i="21"/>
  <c r="H7" i="23"/>
  <c r="H9" i="22"/>
  <c r="H7" i="21"/>
  <c r="I4" i="2"/>
  <c r="H76" i="11"/>
  <c r="H76" i="14"/>
  <c r="G20" i="34"/>
  <c r="H17" i="34" s="1"/>
  <c r="H19" i="34" s="1"/>
  <c r="H20" i="34" s="1"/>
  <c r="M11" i="34"/>
  <c r="L12" i="34"/>
  <c r="J13" i="34"/>
  <c r="G235" i="15" l="1"/>
  <c r="G237" i="15"/>
  <c r="G225" i="15"/>
  <c r="G227" i="15"/>
  <c r="G215" i="15"/>
  <c r="G217" i="15"/>
  <c r="G192" i="15"/>
  <c r="G205" i="15"/>
  <c r="G207" i="15"/>
  <c r="E23" i="53"/>
  <c r="F14" i="51"/>
  <c r="G184" i="15"/>
  <c r="G182" i="15"/>
  <c r="G172" i="15"/>
  <c r="G174" i="15"/>
  <c r="G162" i="15"/>
  <c r="G164" i="15"/>
  <c r="G124" i="15"/>
  <c r="G126" i="15"/>
  <c r="G100" i="15"/>
  <c r="G114" i="15"/>
  <c r="G116" i="15"/>
  <c r="G80" i="15"/>
  <c r="G88" i="15"/>
  <c r="G43" i="15"/>
  <c r="G55" i="15"/>
  <c r="G53" i="15"/>
  <c r="G25" i="15"/>
  <c r="G23" i="15"/>
  <c r="G13" i="15"/>
  <c r="G15" i="15"/>
  <c r="G189" i="15"/>
  <c r="G179" i="15"/>
  <c r="G97" i="15"/>
  <c r="G222" i="15"/>
  <c r="G266" i="15"/>
  <c r="G111" i="15"/>
  <c r="G85" i="15"/>
  <c r="G169" i="15"/>
  <c r="G159" i="15"/>
  <c r="G121" i="15"/>
  <c r="G50" i="15"/>
  <c r="G232" i="15"/>
  <c r="G212" i="15"/>
  <c r="G10" i="15"/>
  <c r="G147" i="15"/>
  <c r="G20" i="15"/>
  <c r="G202" i="15"/>
  <c r="BB32" i="73"/>
  <c r="BB8" i="73"/>
  <c r="BB9" i="73" s="1"/>
  <c r="BC6" i="73" s="1"/>
  <c r="BB16" i="73"/>
  <c r="BH68" i="72"/>
  <c r="BH76" i="72" s="1"/>
  <c r="BH77" i="72" s="1"/>
  <c r="BH39" i="72"/>
  <c r="BI35" i="72" s="1"/>
  <c r="BI42" i="72"/>
  <c r="BI44" i="72" s="1"/>
  <c r="BI46" i="72" s="1"/>
  <c r="BI45" i="72" s="1"/>
  <c r="BH82" i="72"/>
  <c r="BH84" i="72"/>
  <c r="BU17" i="72"/>
  <c r="BU14" i="72"/>
  <c r="BI30" i="72"/>
  <c r="BH89" i="72"/>
  <c r="BH83" i="72"/>
  <c r="BH86" i="72"/>
  <c r="BH91" i="72" s="1"/>
  <c r="I2" i="58"/>
  <c r="I1" i="71"/>
  <c r="L24" i="3"/>
  <c r="H9" i="57"/>
  <c r="I9" i="57"/>
  <c r="O66" i="4"/>
  <c r="O310" i="4"/>
  <c r="O231" i="4"/>
  <c r="O120" i="4"/>
  <c r="O230" i="4"/>
  <c r="O311" i="4"/>
  <c r="D15" i="60"/>
  <c r="E7" i="60"/>
  <c r="E16" i="60" s="1"/>
  <c r="E34" i="27"/>
  <c r="E10" i="41"/>
  <c r="H9" i="26"/>
  <c r="H8" i="28"/>
  <c r="H6" i="41"/>
  <c r="G105" i="15"/>
  <c r="G106" i="15"/>
  <c r="G14" i="60" s="1"/>
  <c r="B73" i="66"/>
  <c r="D16" i="60"/>
  <c r="I5" i="60"/>
  <c r="E12" i="64" s="1"/>
  <c r="E7" i="61" s="1"/>
  <c r="I5" i="55"/>
  <c r="I6" i="62"/>
  <c r="P260" i="4"/>
  <c r="O279" i="4"/>
  <c r="H4" i="55"/>
  <c r="H4" i="60"/>
  <c r="H4" i="59"/>
  <c r="H5" i="62"/>
  <c r="I69" i="2"/>
  <c r="O67" i="4"/>
  <c r="O280" i="4"/>
  <c r="O94" i="4"/>
  <c r="O119" i="4"/>
  <c r="E22" i="53"/>
  <c r="E9" i="62"/>
  <c r="I78" i="2"/>
  <c r="I84" i="2"/>
  <c r="I77" i="2"/>
  <c r="I75" i="2"/>
  <c r="I83" i="2"/>
  <c r="H14" i="54" s="1"/>
  <c r="I81" i="2"/>
  <c r="H12" i="54" s="1"/>
  <c r="I79" i="2"/>
  <c r="H10" i="54" s="1"/>
  <c r="I76" i="2"/>
  <c r="I74" i="2"/>
  <c r="I80" i="2"/>
  <c r="H11" i="54" s="1"/>
  <c r="I82" i="2"/>
  <c r="H13" i="54" s="1"/>
  <c r="G265" i="15"/>
  <c r="G267" i="15"/>
  <c r="G271" i="15"/>
  <c r="G268" i="15"/>
  <c r="G58" i="15"/>
  <c r="G264" i="15"/>
  <c r="BC107" i="5"/>
  <c r="DY107" i="5" s="1"/>
  <c r="C58" i="66"/>
  <c r="AO110" i="18"/>
  <c r="BC113" i="5"/>
  <c r="DY113" i="5" s="1"/>
  <c r="GR162" i="5"/>
  <c r="AQ110" i="18" s="1"/>
  <c r="H2" i="66"/>
  <c r="H77" i="66" s="1"/>
  <c r="H2" i="43"/>
  <c r="H32" i="43" s="1"/>
  <c r="D46" i="66"/>
  <c r="D67" i="66"/>
  <c r="D47" i="66"/>
  <c r="D56" i="66"/>
  <c r="F10" i="66"/>
  <c r="F24" i="66" s="1"/>
  <c r="F87" i="18"/>
  <c r="AN75" i="18"/>
  <c r="AL36" i="66"/>
  <c r="E88" i="18"/>
  <c r="E89" i="18" s="1"/>
  <c r="BC124" i="5"/>
  <c r="DY124" i="5" s="1"/>
  <c r="JQ124" i="5" s="1"/>
  <c r="G40" i="15"/>
  <c r="G37" i="15"/>
  <c r="G38" i="15"/>
  <c r="G36" i="15"/>
  <c r="G270" i="15"/>
  <c r="G39" i="15"/>
  <c r="AK75" i="18"/>
  <c r="AI36" i="66"/>
  <c r="F78" i="66"/>
  <c r="GS98" i="5"/>
  <c r="AL75" i="18"/>
  <c r="AJ36" i="66"/>
  <c r="C61" i="66"/>
  <c r="C64" i="66" s="1"/>
  <c r="C70" i="66" s="1"/>
  <c r="C71" i="66" s="1"/>
  <c r="C73" i="66" s="1"/>
  <c r="G55" i="66"/>
  <c r="G69" i="66" s="1"/>
  <c r="G76" i="66"/>
  <c r="G54" i="66"/>
  <c r="G68" i="66" s="1"/>
  <c r="BC101" i="5"/>
  <c r="DY101" i="5" s="1"/>
  <c r="D109" i="18"/>
  <c r="D111" i="18" s="1"/>
  <c r="D112" i="18" s="1"/>
  <c r="D94" i="18"/>
  <c r="D93" i="18"/>
  <c r="G139" i="15"/>
  <c r="G131" i="15"/>
  <c r="BC130" i="5"/>
  <c r="DY130" i="5" s="1"/>
  <c r="BC126" i="5"/>
  <c r="DY126" i="5" s="1"/>
  <c r="BC112" i="5"/>
  <c r="DY112" i="5" s="1"/>
  <c r="BC105" i="5"/>
  <c r="DY105" i="5" s="1"/>
  <c r="BC123" i="5"/>
  <c r="DY123" i="5" s="1"/>
  <c r="BC128" i="5"/>
  <c r="DY128" i="5" s="1"/>
  <c r="BC121" i="5"/>
  <c r="DY121" i="5" s="1"/>
  <c r="BC106" i="5"/>
  <c r="DY106" i="5" s="1"/>
  <c r="BC116" i="5"/>
  <c r="DY116" i="5" s="1"/>
  <c r="BC117" i="5"/>
  <c r="DY117" i="5" s="1"/>
  <c r="BC100" i="5"/>
  <c r="DY100" i="5" s="1"/>
  <c r="BC99" i="5"/>
  <c r="DY99" i="5" s="1"/>
  <c r="GT99" i="5" s="1"/>
  <c r="BC111" i="5"/>
  <c r="DY111" i="5" s="1"/>
  <c r="GT111" i="5" s="1"/>
  <c r="BC127" i="5"/>
  <c r="DY127" i="5" s="1"/>
  <c r="BC109" i="5"/>
  <c r="DY109" i="5" s="1"/>
  <c r="BC122" i="5"/>
  <c r="DY122" i="5" s="1"/>
  <c r="BC87" i="5"/>
  <c r="DY87" i="5" s="1"/>
  <c r="BC108" i="5"/>
  <c r="DY108" i="5" s="1"/>
  <c r="GT108" i="5" s="1"/>
  <c r="BC115" i="5"/>
  <c r="DY115" i="5" s="1"/>
  <c r="BC118" i="5"/>
  <c r="DY118" i="5" s="1"/>
  <c r="BC114" i="5"/>
  <c r="DY114" i="5" s="1"/>
  <c r="BC104" i="5"/>
  <c r="DY104" i="5" s="1"/>
  <c r="BC125" i="5"/>
  <c r="DY125" i="5" s="1"/>
  <c r="BC110" i="5"/>
  <c r="DY110" i="5" s="1"/>
  <c r="BC102" i="5"/>
  <c r="DY102" i="5" s="1"/>
  <c r="JP87" i="5"/>
  <c r="GS87" i="5"/>
  <c r="BC129" i="5"/>
  <c r="DY129" i="5" s="1"/>
  <c r="BC119" i="5"/>
  <c r="DY119" i="5" s="1"/>
  <c r="BC120" i="5"/>
  <c r="DY120" i="5" s="1"/>
  <c r="JQ120" i="5" s="1"/>
  <c r="BC103" i="5"/>
  <c r="DY103" i="5" s="1"/>
  <c r="L45" i="4"/>
  <c r="F48" i="2" s="1"/>
  <c r="E9" i="47" s="1"/>
  <c r="BC85" i="5"/>
  <c r="DY85" i="5" s="1"/>
  <c r="JP85" i="5"/>
  <c r="GS85" i="5"/>
  <c r="M38" i="4"/>
  <c r="N334" i="4"/>
  <c r="JP97" i="5"/>
  <c r="GS97" i="5"/>
  <c r="JP96" i="5"/>
  <c r="GS96" i="5"/>
  <c r="GS100" i="5"/>
  <c r="JP100" i="5"/>
  <c r="BC96" i="5"/>
  <c r="DY96" i="5" s="1"/>
  <c r="GS99" i="5"/>
  <c r="JP99" i="5"/>
  <c r="GS101" i="5"/>
  <c r="JP101" i="5"/>
  <c r="BC97" i="5"/>
  <c r="DY97" i="5" s="1"/>
  <c r="BC98" i="5"/>
  <c r="DY98" i="5" s="1"/>
  <c r="BC95" i="5"/>
  <c r="DY95" i="5" s="1"/>
  <c r="JP92" i="5"/>
  <c r="GS92" i="5"/>
  <c r="JP90" i="5"/>
  <c r="GS90" i="5"/>
  <c r="BC93" i="5"/>
  <c r="DY93" i="5" s="1"/>
  <c r="BC94" i="5"/>
  <c r="DY94" i="5" s="1"/>
  <c r="JP102" i="5"/>
  <c r="GS102" i="5"/>
  <c r="BC83" i="5"/>
  <c r="DY83" i="5" s="1"/>
  <c r="GT83" i="5" s="1"/>
  <c r="BC89" i="5"/>
  <c r="DY89" i="5" s="1"/>
  <c r="JP93" i="5"/>
  <c r="GS93" i="5"/>
  <c r="BC90" i="5"/>
  <c r="DY90" i="5" s="1"/>
  <c r="JP94" i="5"/>
  <c r="GS94" i="5"/>
  <c r="BC91" i="5"/>
  <c r="DY91" i="5" s="1"/>
  <c r="BC92" i="5"/>
  <c r="DY92" i="5" s="1"/>
  <c r="JP91" i="5"/>
  <c r="GS91" i="5"/>
  <c r="GS95" i="5"/>
  <c r="JP95" i="5"/>
  <c r="JP89" i="5"/>
  <c r="GS89" i="5"/>
  <c r="BC88" i="5"/>
  <c r="DY88" i="5" s="1"/>
  <c r="JP84" i="5"/>
  <c r="GS84" i="5"/>
  <c r="GS83" i="5"/>
  <c r="JP83" i="5"/>
  <c r="JP86" i="5"/>
  <c r="GS86" i="5"/>
  <c r="GS88" i="5"/>
  <c r="JP88" i="5"/>
  <c r="BC84" i="5"/>
  <c r="DY84" i="5" s="1"/>
  <c r="BC86" i="5"/>
  <c r="DY86" i="5" s="1"/>
  <c r="BC133" i="5"/>
  <c r="DY133" i="5" s="1"/>
  <c r="JQ133" i="5" s="1"/>
  <c r="JP129" i="5"/>
  <c r="GS129" i="5"/>
  <c r="JP134" i="5"/>
  <c r="GS134" i="5"/>
  <c r="GS123" i="5"/>
  <c r="JP123" i="5"/>
  <c r="BC134" i="5"/>
  <c r="DY134" i="5" s="1"/>
  <c r="JP126" i="5"/>
  <c r="GS126" i="5"/>
  <c r="GS55" i="5"/>
  <c r="JP132" i="5"/>
  <c r="GS132" i="5"/>
  <c r="JP130" i="5"/>
  <c r="GS130" i="5"/>
  <c r="GS124" i="5"/>
  <c r="JP124" i="5"/>
  <c r="JP128" i="5"/>
  <c r="GS128" i="5"/>
  <c r="JP131" i="5"/>
  <c r="GS131" i="5"/>
  <c r="BC132" i="5"/>
  <c r="DY132" i="5" s="1"/>
  <c r="GS125" i="5"/>
  <c r="JP125" i="5"/>
  <c r="JP133" i="5"/>
  <c r="GS133" i="5"/>
  <c r="GS122" i="5"/>
  <c r="JP122" i="5"/>
  <c r="BC131" i="5"/>
  <c r="DY131" i="5" s="1"/>
  <c r="JP127" i="5"/>
  <c r="GS127" i="5"/>
  <c r="JP109" i="5"/>
  <c r="GS109" i="5"/>
  <c r="JP113" i="5"/>
  <c r="GS113" i="5"/>
  <c r="JP116" i="5"/>
  <c r="GS116" i="5"/>
  <c r="GS119" i="5"/>
  <c r="JP119" i="5"/>
  <c r="JP120" i="5"/>
  <c r="GS120" i="5"/>
  <c r="JP117" i="5"/>
  <c r="GS117" i="5"/>
  <c r="JP112" i="5"/>
  <c r="GS112" i="5"/>
  <c r="JP110" i="5"/>
  <c r="GS110" i="5"/>
  <c r="GS114" i="5"/>
  <c r="JP114" i="5"/>
  <c r="JP121" i="5"/>
  <c r="GS121" i="5"/>
  <c r="GS115" i="5"/>
  <c r="JP115" i="5"/>
  <c r="GS111" i="5"/>
  <c r="JP111" i="5"/>
  <c r="JP118" i="5"/>
  <c r="GS118" i="5"/>
  <c r="BC74" i="5"/>
  <c r="DY74" i="5" s="1"/>
  <c r="JQ74" i="5" s="1"/>
  <c r="BC67" i="5"/>
  <c r="DY67" i="5" s="1"/>
  <c r="BC75" i="5"/>
  <c r="DY75" i="5" s="1"/>
  <c r="JP75" i="5"/>
  <c r="GS75" i="5"/>
  <c r="BC68" i="5"/>
  <c r="DY68" i="5" s="1"/>
  <c r="JP72" i="5"/>
  <c r="GS72" i="5"/>
  <c r="GS70" i="5"/>
  <c r="JP70" i="5"/>
  <c r="JP67" i="5"/>
  <c r="GS67" i="5"/>
  <c r="BC69" i="5"/>
  <c r="DY69" i="5" s="1"/>
  <c r="GS69" i="5"/>
  <c r="JP69" i="5"/>
  <c r="BC70" i="5"/>
  <c r="DY70" i="5" s="1"/>
  <c r="JP68" i="5"/>
  <c r="GS68" i="5"/>
  <c r="BC71" i="5"/>
  <c r="DY71" i="5" s="1"/>
  <c r="JP73" i="5"/>
  <c r="GS73" i="5"/>
  <c r="BC72" i="5"/>
  <c r="DY72" i="5" s="1"/>
  <c r="GS74" i="5"/>
  <c r="JP74" i="5"/>
  <c r="BC73" i="5"/>
  <c r="DY73" i="5" s="1"/>
  <c r="JP71" i="5"/>
  <c r="GS71" i="5"/>
  <c r="JP36" i="5"/>
  <c r="GS36" i="5"/>
  <c r="BC36" i="5"/>
  <c r="DY36" i="5" s="1"/>
  <c r="JP66" i="5"/>
  <c r="GS66" i="5"/>
  <c r="JP63" i="5"/>
  <c r="GS63" i="5"/>
  <c r="JP64" i="5"/>
  <c r="GS64" i="5"/>
  <c r="BC62" i="5"/>
  <c r="DY62" i="5" s="1"/>
  <c r="GS62" i="5"/>
  <c r="JP62" i="5"/>
  <c r="GS65" i="5"/>
  <c r="JP65" i="5"/>
  <c r="BC64" i="5"/>
  <c r="DY64" i="5" s="1"/>
  <c r="BC63" i="5"/>
  <c r="DY63" i="5" s="1"/>
  <c r="BC65" i="5"/>
  <c r="DY65" i="5" s="1"/>
  <c r="BC66" i="5"/>
  <c r="DY66" i="5" s="1"/>
  <c r="GS60" i="5"/>
  <c r="JP60" i="5"/>
  <c r="GS61" i="5"/>
  <c r="JP61" i="5"/>
  <c r="BC61" i="5"/>
  <c r="DY61" i="5" s="1"/>
  <c r="BC60" i="5"/>
  <c r="DY60" i="5" s="1"/>
  <c r="GS57" i="5"/>
  <c r="JP57" i="5"/>
  <c r="GS59" i="5"/>
  <c r="JP59" i="5"/>
  <c r="JP56" i="5"/>
  <c r="GS56" i="5"/>
  <c r="BC76" i="5"/>
  <c r="DY76" i="5" s="1"/>
  <c r="BC58" i="5"/>
  <c r="DY58" i="5" s="1"/>
  <c r="BC35" i="5"/>
  <c r="DY35" i="5" s="1"/>
  <c r="JQ35" i="5" s="1"/>
  <c r="BC57" i="5"/>
  <c r="DY57" i="5" s="1"/>
  <c r="GS76" i="5"/>
  <c r="JP76" i="5"/>
  <c r="BC55" i="5"/>
  <c r="DY55" i="5" s="1"/>
  <c r="BC56" i="5"/>
  <c r="DY56" i="5" s="1"/>
  <c r="GS58" i="5"/>
  <c r="JP58" i="5"/>
  <c r="BC59" i="5"/>
  <c r="DY59" i="5" s="1"/>
  <c r="H11" i="64"/>
  <c r="H6" i="61" s="1"/>
  <c r="BC37" i="5"/>
  <c r="DY37" i="5" s="1"/>
  <c r="JP35" i="5"/>
  <c r="GS35" i="5"/>
  <c r="BC38" i="5"/>
  <c r="DY38" i="5" s="1"/>
  <c r="JP37" i="5"/>
  <c r="GS37" i="5"/>
  <c r="BC39" i="5"/>
  <c r="DY39" i="5" s="1"/>
  <c r="GS38" i="5"/>
  <c r="JP38" i="5"/>
  <c r="GS39" i="5"/>
  <c r="JP39" i="5"/>
  <c r="GS54" i="5"/>
  <c r="JP54" i="5"/>
  <c r="JP53" i="5"/>
  <c r="GS53" i="5"/>
  <c r="BC54" i="5"/>
  <c r="DY54" i="5" s="1"/>
  <c r="BC53" i="5"/>
  <c r="DY53" i="5" s="1"/>
  <c r="BC22" i="5"/>
  <c r="DY22" i="5" s="1"/>
  <c r="JQ22" i="5" s="1"/>
  <c r="JP52" i="5"/>
  <c r="GS52" i="5"/>
  <c r="JP22" i="5"/>
  <c r="GS22" i="5"/>
  <c r="BC52" i="5"/>
  <c r="DY52" i="5" s="1"/>
  <c r="JP51" i="5"/>
  <c r="GS51" i="5"/>
  <c r="BC51" i="5"/>
  <c r="DY51" i="5" s="1"/>
  <c r="BC24" i="5"/>
  <c r="DY24" i="5" s="1"/>
  <c r="JQ24" i="5" s="1"/>
  <c r="BC27" i="5"/>
  <c r="DY27" i="5" s="1"/>
  <c r="JQ27" i="5" s="1"/>
  <c r="BC42" i="5"/>
  <c r="DY42" i="5" s="1"/>
  <c r="GT42" i="5" s="1"/>
  <c r="GS43" i="5"/>
  <c r="JP43" i="5"/>
  <c r="JP27" i="5"/>
  <c r="GS27" i="5"/>
  <c r="JP20" i="5"/>
  <c r="GS20" i="5"/>
  <c r="JP32" i="5"/>
  <c r="GS32" i="5"/>
  <c r="BC23" i="5"/>
  <c r="DY23" i="5" s="1"/>
  <c r="BC26" i="5"/>
  <c r="DY26" i="5" s="1"/>
  <c r="BC41" i="5"/>
  <c r="DY41" i="5" s="1"/>
  <c r="BC48" i="5"/>
  <c r="DY48" i="5" s="1"/>
  <c r="JP30" i="5"/>
  <c r="GS30" i="5"/>
  <c r="JP14" i="5"/>
  <c r="GS14" i="5"/>
  <c r="BC13" i="5"/>
  <c r="DY13" i="5" s="1"/>
  <c r="BC28" i="5"/>
  <c r="DY28" i="5" s="1"/>
  <c r="BC43" i="5"/>
  <c r="DY43" i="5" s="1"/>
  <c r="BC135" i="5"/>
  <c r="DY135" i="5" s="1"/>
  <c r="GS13" i="5"/>
  <c r="JP13" i="5"/>
  <c r="JP137" i="5"/>
  <c r="GS137" i="5"/>
  <c r="JP80" i="5"/>
  <c r="GS80" i="5"/>
  <c r="JP106" i="5"/>
  <c r="GS106" i="5"/>
  <c r="BC14" i="5"/>
  <c r="DY14" i="5" s="1"/>
  <c r="BC29" i="5"/>
  <c r="DY29" i="5" s="1"/>
  <c r="BC136" i="5"/>
  <c r="DY136" i="5" s="1"/>
  <c r="GS28" i="5"/>
  <c r="JP28" i="5"/>
  <c r="JP21" i="5"/>
  <c r="GS21" i="5"/>
  <c r="GS79" i="5"/>
  <c r="JP79" i="5"/>
  <c r="BC20" i="5"/>
  <c r="DY20" i="5" s="1"/>
  <c r="BC30" i="5"/>
  <c r="DY30" i="5" s="1"/>
  <c r="BC44" i="5"/>
  <c r="DY44" i="5" s="1"/>
  <c r="JP18" i="5"/>
  <c r="GS18" i="5"/>
  <c r="GS25" i="5"/>
  <c r="JP25" i="5"/>
  <c r="JP15" i="5"/>
  <c r="GS15" i="5"/>
  <c r="JP17" i="5"/>
  <c r="GS17" i="5"/>
  <c r="JP45" i="5"/>
  <c r="GS45" i="5"/>
  <c r="BC16" i="5"/>
  <c r="DY16" i="5" s="1"/>
  <c r="BC31" i="5"/>
  <c r="DY31" i="5" s="1"/>
  <c r="BC78" i="5"/>
  <c r="DY78" i="5" s="1"/>
  <c r="JP104" i="5"/>
  <c r="GS104" i="5"/>
  <c r="GS23" i="5"/>
  <c r="JP23" i="5"/>
  <c r="JP105" i="5"/>
  <c r="GS105" i="5"/>
  <c r="JP77" i="5"/>
  <c r="GS77" i="5"/>
  <c r="JP31" i="5"/>
  <c r="GS31" i="5"/>
  <c r="BC18" i="5"/>
  <c r="DY18" i="5" s="1"/>
  <c r="BC32" i="5"/>
  <c r="DY32" i="5" s="1"/>
  <c r="BC50" i="5"/>
  <c r="DY50" i="5" s="1"/>
  <c r="BC77" i="5"/>
  <c r="DY77" i="5" s="1"/>
  <c r="BC137" i="5"/>
  <c r="DY137" i="5" s="1"/>
  <c r="JP49" i="5"/>
  <c r="GS49" i="5"/>
  <c r="JP16" i="5"/>
  <c r="GS16" i="5"/>
  <c r="BC21" i="5"/>
  <c r="DY21" i="5" s="1"/>
  <c r="BC33" i="5"/>
  <c r="DY33" i="5" s="1"/>
  <c r="BC45" i="5"/>
  <c r="DY45" i="5" s="1"/>
  <c r="BC79" i="5"/>
  <c r="DY79" i="5" s="1"/>
  <c r="BC82" i="5"/>
  <c r="DY82" i="5" s="1"/>
  <c r="GS136" i="5"/>
  <c r="JP136" i="5"/>
  <c r="JP41" i="5"/>
  <c r="GS41" i="5"/>
  <c r="JP81" i="5"/>
  <c r="GS81" i="5"/>
  <c r="GS46" i="5"/>
  <c r="JP46" i="5"/>
  <c r="BC15" i="5"/>
  <c r="DY15" i="5" s="1"/>
  <c r="BC34" i="5"/>
  <c r="DY34" i="5" s="1"/>
  <c r="GS108" i="5"/>
  <c r="JP108" i="5"/>
  <c r="JP40" i="5"/>
  <c r="GS40" i="5"/>
  <c r="JP103" i="5"/>
  <c r="GS103" i="5"/>
  <c r="JP50" i="5"/>
  <c r="GS50" i="5"/>
  <c r="JP33" i="5"/>
  <c r="GS33" i="5"/>
  <c r="JP82" i="5"/>
  <c r="GS82" i="5"/>
  <c r="BC17" i="5"/>
  <c r="DY17" i="5" s="1"/>
  <c r="BC49" i="5"/>
  <c r="DY49" i="5" s="1"/>
  <c r="BC81" i="5"/>
  <c r="DY81" i="5" s="1"/>
  <c r="JP135" i="5"/>
  <c r="GS135" i="5"/>
  <c r="JP24" i="5"/>
  <c r="GS24" i="5"/>
  <c r="JP78" i="5"/>
  <c r="GS78" i="5"/>
  <c r="JP47" i="5"/>
  <c r="GS47" i="5"/>
  <c r="JP19" i="5"/>
  <c r="GS19" i="5"/>
  <c r="GS107" i="5"/>
  <c r="JP107" i="5"/>
  <c r="GS44" i="5"/>
  <c r="JP44" i="5"/>
  <c r="BC19" i="5"/>
  <c r="DY19" i="5" s="1"/>
  <c r="BC46" i="5"/>
  <c r="DY46" i="5" s="1"/>
  <c r="BC80" i="5"/>
  <c r="DY80" i="5" s="1"/>
  <c r="JP29" i="5"/>
  <c r="GS29" i="5"/>
  <c r="JP42" i="5"/>
  <c r="GS42" i="5"/>
  <c r="GS48" i="5"/>
  <c r="JP48" i="5"/>
  <c r="JP34" i="5"/>
  <c r="GS34" i="5"/>
  <c r="BC25" i="5"/>
  <c r="DY25" i="5" s="1"/>
  <c r="BC40" i="5"/>
  <c r="DY40" i="5" s="1"/>
  <c r="BC47" i="5"/>
  <c r="DY47" i="5" s="1"/>
  <c r="GS26" i="5"/>
  <c r="JP26" i="5"/>
  <c r="E40" i="23"/>
  <c r="E8" i="59"/>
  <c r="I5" i="59"/>
  <c r="I5" i="54"/>
  <c r="I8" i="53"/>
  <c r="I8" i="52"/>
  <c r="J10" i="51"/>
  <c r="I7" i="50"/>
  <c r="I6" i="49"/>
  <c r="D269" i="18"/>
  <c r="D272" i="18" s="1"/>
  <c r="N293" i="4"/>
  <c r="N388" i="4"/>
  <c r="N290" i="4"/>
  <c r="N390" i="4"/>
  <c r="N263" i="4"/>
  <c r="N347" i="4"/>
  <c r="N387" i="4"/>
  <c r="N289" i="4"/>
  <c r="N391" i="4"/>
  <c r="N264" i="4"/>
  <c r="N348" i="4"/>
  <c r="N292" i="4"/>
  <c r="N386" i="4"/>
  <c r="N265" i="4"/>
  <c r="N349" i="4"/>
  <c r="N392" i="4"/>
  <c r="N266" i="4"/>
  <c r="N294" i="4"/>
  <c r="N389" i="4"/>
  <c r="N126" i="4"/>
  <c r="N291" i="4"/>
  <c r="N393" i="4"/>
  <c r="N262" i="4"/>
  <c r="N341" i="4"/>
  <c r="H7" i="52"/>
  <c r="H6" i="50"/>
  <c r="H5" i="49"/>
  <c r="H6" i="21"/>
  <c r="H7" i="25"/>
  <c r="H6" i="27"/>
  <c r="H8" i="22"/>
  <c r="H17" i="22" s="1"/>
  <c r="H6" i="24"/>
  <c r="H6" i="23"/>
  <c r="GP148" i="5"/>
  <c r="G61" i="53"/>
  <c r="G15" i="54"/>
  <c r="H4" i="54"/>
  <c r="I62" i="2"/>
  <c r="H14" i="41" s="1"/>
  <c r="D372" i="18"/>
  <c r="B23" i="23" s="1"/>
  <c r="G58" i="53"/>
  <c r="G55" i="53"/>
  <c r="G9" i="54"/>
  <c r="G54" i="53"/>
  <c r="G56" i="53"/>
  <c r="G59" i="53"/>
  <c r="F15" i="51"/>
  <c r="E24" i="53"/>
  <c r="G8" i="54"/>
  <c r="G53" i="53"/>
  <c r="G60" i="53"/>
  <c r="G14" i="51"/>
  <c r="F23" i="53"/>
  <c r="G57" i="53"/>
  <c r="H7" i="46"/>
  <c r="I9" i="51"/>
  <c r="H9" i="46"/>
  <c r="I6" i="46" s="1"/>
  <c r="H33" i="46"/>
  <c r="L152" i="4"/>
  <c r="F13" i="51"/>
  <c r="D351" i="18"/>
  <c r="D371" i="18" s="1"/>
  <c r="B22" i="23" s="1"/>
  <c r="DW153" i="5"/>
  <c r="JN148" i="5"/>
  <c r="AU122" i="4" s="1"/>
  <c r="D373" i="18"/>
  <c r="I284" i="4" s="1"/>
  <c r="GQ148" i="5"/>
  <c r="G11" i="49"/>
  <c r="G12" i="49"/>
  <c r="G10" i="49"/>
  <c r="GQ155" i="5"/>
  <c r="DW148" i="5"/>
  <c r="JN155" i="5"/>
  <c r="AU313" i="4" s="1"/>
  <c r="H8" i="46"/>
  <c r="H14" i="46" s="1"/>
  <c r="H15" i="46" s="1"/>
  <c r="I4" i="46"/>
  <c r="I7" i="46" s="1"/>
  <c r="BB148" i="5"/>
  <c r="AW121" i="4" s="1"/>
  <c r="JN153" i="5"/>
  <c r="AU253" i="4" s="1"/>
  <c r="N385" i="4"/>
  <c r="L206" i="4"/>
  <c r="F29" i="46"/>
  <c r="N337" i="4"/>
  <c r="N338" i="4"/>
  <c r="N339" i="4"/>
  <c r="N342" i="4"/>
  <c r="N340" i="4"/>
  <c r="N343" i="4"/>
  <c r="I6" i="47"/>
  <c r="J5" i="46"/>
  <c r="N287" i="4"/>
  <c r="GR155" i="5"/>
  <c r="N288" i="4"/>
  <c r="JO155" i="5"/>
  <c r="AV313" i="4" s="1"/>
  <c r="N383" i="4"/>
  <c r="I13" i="46"/>
  <c r="I57" i="46"/>
  <c r="I49" i="46"/>
  <c r="I42" i="46"/>
  <c r="I36" i="46"/>
  <c r="I31" i="46"/>
  <c r="I18" i="46"/>
  <c r="I24" i="46" s="1"/>
  <c r="N384" i="4"/>
  <c r="N258" i="4"/>
  <c r="P12" i="4"/>
  <c r="GQ153" i="5"/>
  <c r="BB155" i="5"/>
  <c r="AW312" i="4" s="1"/>
  <c r="JM151" i="5"/>
  <c r="AT203" i="4" s="1"/>
  <c r="JM148" i="5"/>
  <c r="AT122" i="4" s="1"/>
  <c r="BB152" i="5"/>
  <c r="AW232" i="4" s="1"/>
  <c r="DW139" i="5"/>
  <c r="GP139" i="5"/>
  <c r="DW147" i="5"/>
  <c r="JN147" i="5"/>
  <c r="AU96" i="4" s="1"/>
  <c r="GQ161" i="5"/>
  <c r="GQ147" i="5"/>
  <c r="DW154" i="5"/>
  <c r="BB147" i="5"/>
  <c r="AW95" i="4" s="1"/>
  <c r="GP161" i="5"/>
  <c r="GP147" i="5"/>
  <c r="JO147" i="5"/>
  <c r="AV96" i="4" s="1"/>
  <c r="JM147" i="5"/>
  <c r="AT96" i="4" s="1"/>
  <c r="H2" i="3"/>
  <c r="H2" i="16" s="1"/>
  <c r="JN152" i="5"/>
  <c r="AU233" i="4" s="1"/>
  <c r="JO152" i="5"/>
  <c r="AV233" i="4" s="1"/>
  <c r="BA158" i="5"/>
  <c r="N175" i="4"/>
  <c r="N176" i="4"/>
  <c r="O171" i="4"/>
  <c r="N177" i="4"/>
  <c r="JM150" i="5"/>
  <c r="AT174" i="4" s="1"/>
  <c r="G49" i="3"/>
  <c r="G52" i="3" s="1"/>
  <c r="G55" i="3" s="1"/>
  <c r="G73" i="15" s="1"/>
  <c r="GP150" i="5"/>
  <c r="JO12" i="5"/>
  <c r="JO154" i="5" s="1"/>
  <c r="AV282" i="4" s="1"/>
  <c r="GR12" i="5"/>
  <c r="DW146" i="5"/>
  <c r="C51" i="15"/>
  <c r="D31" i="3"/>
  <c r="D38" i="3"/>
  <c r="D18" i="15" s="1"/>
  <c r="D167" i="15"/>
  <c r="D210" i="15"/>
  <c r="D32" i="3"/>
  <c r="D187" i="15" s="1"/>
  <c r="D30" i="16"/>
  <c r="D31" i="16"/>
  <c r="F15" i="16"/>
  <c r="F16" i="16" s="1"/>
  <c r="I15" i="3"/>
  <c r="I16" i="3" s="1"/>
  <c r="J13" i="3" s="1"/>
  <c r="J14" i="3" s="1"/>
  <c r="J15" i="3" s="1"/>
  <c r="J16" i="3" s="1"/>
  <c r="K13" i="3" s="1"/>
  <c r="K14" i="3" s="1"/>
  <c r="G67" i="34"/>
  <c r="G65" i="34"/>
  <c r="G55" i="34"/>
  <c r="G60" i="34"/>
  <c r="D39" i="32"/>
  <c r="C54" i="32"/>
  <c r="D7" i="32"/>
  <c r="F95" i="15"/>
  <c r="F113" i="15"/>
  <c r="E13" i="32"/>
  <c r="E34" i="32"/>
  <c r="E36" i="32" s="1"/>
  <c r="E122" i="15"/>
  <c r="F19" i="32"/>
  <c r="F12" i="32" s="1"/>
  <c r="G20" i="32"/>
  <c r="H17" i="32" s="1"/>
  <c r="H18" i="32" s="1"/>
  <c r="D32" i="16"/>
  <c r="E6" i="16"/>
  <c r="E9" i="16" s="1"/>
  <c r="D96" i="15"/>
  <c r="K23" i="16"/>
  <c r="J37" i="16"/>
  <c r="J29" i="16"/>
  <c r="G152" i="15"/>
  <c r="G144" i="15"/>
  <c r="H103" i="2" s="1"/>
  <c r="G136" i="15"/>
  <c r="I7" i="41"/>
  <c r="I26" i="41" s="1"/>
  <c r="I33" i="41" s="1"/>
  <c r="I40" i="41" s="1"/>
  <c r="I47" i="41" s="1"/>
  <c r="G65" i="15"/>
  <c r="BR29" i="43"/>
  <c r="N332" i="4"/>
  <c r="N326" i="4"/>
  <c r="N345" i="4"/>
  <c r="N325" i="4"/>
  <c r="N149" i="4"/>
  <c r="N150" i="4"/>
  <c r="N328" i="4"/>
  <c r="N151" i="4"/>
  <c r="O145" i="4"/>
  <c r="N333" i="4"/>
  <c r="N327" i="4"/>
  <c r="N330" i="4"/>
  <c r="N39" i="4"/>
  <c r="M39" i="4"/>
  <c r="P34" i="4"/>
  <c r="P37" i="4"/>
  <c r="P36" i="4"/>
  <c r="P21" i="4"/>
  <c r="P29" i="4"/>
  <c r="P20" i="4"/>
  <c r="P31" i="4"/>
  <c r="P18" i="4"/>
  <c r="P30" i="4"/>
  <c r="P35" i="4"/>
  <c r="P19" i="4"/>
  <c r="P33" i="4"/>
  <c r="P32" i="4"/>
  <c r="P14" i="4"/>
  <c r="P17" i="4"/>
  <c r="P28" i="4"/>
  <c r="N237" i="4"/>
  <c r="BC12" i="5"/>
  <c r="BR33" i="32"/>
  <c r="N6" i="32"/>
  <c r="M48" i="32"/>
  <c r="M40" i="32"/>
  <c r="BR19" i="16"/>
  <c r="BR19" i="3"/>
  <c r="BR3" i="34"/>
  <c r="S23" i="37"/>
  <c r="T20" i="37" s="1"/>
  <c r="S26" i="37"/>
  <c r="G223" i="15"/>
  <c r="G200" i="15"/>
  <c r="G203" i="15"/>
  <c r="G213" i="15"/>
  <c r="G201" i="15"/>
  <c r="L207" i="4"/>
  <c r="L210" i="4"/>
  <c r="G15" i="2"/>
  <c r="E10" i="25"/>
  <c r="E11" i="22" s="1"/>
  <c r="G36" i="34"/>
  <c r="JO146" i="5"/>
  <c r="AV69" i="4" s="1"/>
  <c r="JN146" i="5"/>
  <c r="AU69" i="4" s="1"/>
  <c r="F90" i="15"/>
  <c r="G17" i="2" s="1"/>
  <c r="F11" i="62" s="1"/>
  <c r="F9" i="2"/>
  <c r="D287" i="18"/>
  <c r="D289" i="18"/>
  <c r="D288" i="18"/>
  <c r="H14" i="34"/>
  <c r="H73" i="18"/>
  <c r="K37" i="3"/>
  <c r="K29" i="3"/>
  <c r="GQ150" i="5"/>
  <c r="JN150" i="5"/>
  <c r="AU174" i="4" s="1"/>
  <c r="JM139" i="5"/>
  <c r="GR174" i="5"/>
  <c r="AQ348" i="18" s="1"/>
  <c r="Q8" i="4"/>
  <c r="P108" i="4"/>
  <c r="P6" i="4"/>
  <c r="P109" i="4"/>
  <c r="P104" i="4"/>
  <c r="P106" i="4"/>
  <c r="N324" i="4"/>
  <c r="GR158" i="5"/>
  <c r="AQ16" i="18" s="1"/>
  <c r="GR146" i="5"/>
  <c r="BB153" i="5"/>
  <c r="AW252" i="4" s="1"/>
  <c r="GP165" i="5"/>
  <c r="AO175" i="18" s="1"/>
  <c r="GP151" i="5"/>
  <c r="BE5" i="5"/>
  <c r="BF11" i="5"/>
  <c r="EA11" i="5"/>
  <c r="JS11" i="5"/>
  <c r="GV11" i="5"/>
  <c r="GQ158" i="5"/>
  <c r="AP16" i="18" s="1"/>
  <c r="GQ146" i="5"/>
  <c r="N286" i="4"/>
  <c r="N323" i="4"/>
  <c r="N107" i="4"/>
  <c r="GQ167" i="5"/>
  <c r="AP216" i="18" s="1"/>
  <c r="GQ152" i="5"/>
  <c r="BD6" i="5"/>
  <c r="BD4" i="5" s="1"/>
  <c r="BD7" i="5"/>
  <c r="G21" i="15"/>
  <c r="G86" i="15"/>
  <c r="G160" i="15"/>
  <c r="G11" i="15"/>
  <c r="G112" i="15"/>
  <c r="G83" i="15"/>
  <c r="G8" i="15"/>
  <c r="G9" i="15"/>
  <c r="G84" i="15"/>
  <c r="G70" i="15"/>
  <c r="G95" i="15"/>
  <c r="G158" i="15"/>
  <c r="G110" i="15"/>
  <c r="G157" i="15"/>
  <c r="G109" i="15"/>
  <c r="G119" i="15"/>
  <c r="G87" i="15"/>
  <c r="G180" i="15"/>
  <c r="G170" i="15"/>
  <c r="BB150" i="5"/>
  <c r="AW173" i="4" s="1"/>
  <c r="DX152" i="5"/>
  <c r="BB151" i="5"/>
  <c r="AW202" i="4" s="1"/>
  <c r="N5" i="4"/>
  <c r="N102" i="4" s="1"/>
  <c r="N346" i="4"/>
  <c r="I3" i="15"/>
  <c r="J3" i="3"/>
  <c r="GR151" i="5"/>
  <c r="GR165" i="5"/>
  <c r="AQ175" i="18" s="1"/>
  <c r="BB146" i="5"/>
  <c r="AW68" i="4" s="1"/>
  <c r="N322" i="4"/>
  <c r="N336" i="4"/>
  <c r="N329" i="4"/>
  <c r="N344" i="4"/>
  <c r="N331" i="4"/>
  <c r="DX12" i="5"/>
  <c r="BB154" i="5"/>
  <c r="AW281" i="4" s="1"/>
  <c r="BB139" i="5"/>
  <c r="GT7" i="5"/>
  <c r="JQ7" i="5"/>
  <c r="DY7" i="5"/>
  <c r="J2" i="2"/>
  <c r="K3" i="18"/>
  <c r="J2" i="67" s="1"/>
  <c r="P119" i="4" s="1"/>
  <c r="K6" i="2"/>
  <c r="K3" i="58" s="1"/>
  <c r="H10" i="57" s="1"/>
  <c r="J5" i="2"/>
  <c r="I8" i="30"/>
  <c r="I9" i="28"/>
  <c r="I25" i="21"/>
  <c r="I10" i="26"/>
  <c r="I8" i="25"/>
  <c r="I7" i="27"/>
  <c r="I7" i="23"/>
  <c r="I9" i="22"/>
  <c r="I7" i="21"/>
  <c r="I7" i="24"/>
  <c r="I76" i="11"/>
  <c r="J4" i="2"/>
  <c r="I76" i="14"/>
  <c r="JN154" i="5"/>
  <c r="AU282" i="4" s="1"/>
  <c r="JN139" i="5"/>
  <c r="O308" i="4"/>
  <c r="O353" i="4"/>
  <c r="O200" i="4"/>
  <c r="O380" i="4"/>
  <c r="O7" i="4"/>
  <c r="O324" i="4" s="1"/>
  <c r="O228" i="4"/>
  <c r="O247" i="4"/>
  <c r="O91" i="4"/>
  <c r="O117" i="4"/>
  <c r="O277" i="4"/>
  <c r="O60" i="4"/>
  <c r="GR154" i="5"/>
  <c r="GR176" i="5"/>
  <c r="AQ388" i="18" s="1"/>
  <c r="N321" i="4"/>
  <c r="N335" i="4"/>
  <c r="N320" i="4"/>
  <c r="N110" i="4"/>
  <c r="N205" i="4"/>
  <c r="H2" i="32"/>
  <c r="J2" i="18"/>
  <c r="H2" i="15"/>
  <c r="H269" i="15" s="1"/>
  <c r="H2" i="34"/>
  <c r="GQ154" i="5"/>
  <c r="GQ176" i="5"/>
  <c r="AP388" i="18" s="1"/>
  <c r="GQ139" i="5"/>
  <c r="GR152" i="5"/>
  <c r="GR167" i="5"/>
  <c r="AQ216" i="18" s="1"/>
  <c r="C62" i="15"/>
  <c r="D14" i="2" s="1"/>
  <c r="C8" i="62" s="1"/>
  <c r="E94" i="18"/>
  <c r="E93" i="18"/>
  <c r="E109" i="18"/>
  <c r="E111" i="18" s="1"/>
  <c r="E112" i="18" s="1"/>
  <c r="I17" i="34"/>
  <c r="I19" i="34" s="1"/>
  <c r="I20" i="34" s="1"/>
  <c r="I14" i="34"/>
  <c r="K13" i="34"/>
  <c r="M12" i="34"/>
  <c r="N11" i="34"/>
  <c r="H237" i="15" l="1"/>
  <c r="H235" i="15"/>
  <c r="H225" i="15"/>
  <c r="H227" i="15"/>
  <c r="H215" i="15"/>
  <c r="H217" i="15"/>
  <c r="H192" i="15"/>
  <c r="H207" i="15"/>
  <c r="H205" i="15"/>
  <c r="H182" i="15"/>
  <c r="H184" i="15"/>
  <c r="H172" i="15"/>
  <c r="H174" i="15"/>
  <c r="H16" i="2"/>
  <c r="G10" i="62" s="1"/>
  <c r="H162" i="15"/>
  <c r="H164" i="15"/>
  <c r="H124" i="15"/>
  <c r="H126" i="15"/>
  <c r="H100" i="15"/>
  <c r="H114" i="15"/>
  <c r="H116" i="15"/>
  <c r="H80" i="15"/>
  <c r="H88" i="15"/>
  <c r="H43" i="15"/>
  <c r="H53" i="15"/>
  <c r="H55" i="15"/>
  <c r="H23" i="15"/>
  <c r="H25" i="15"/>
  <c r="H13" i="15"/>
  <c r="H15" i="15"/>
  <c r="H179" i="15"/>
  <c r="H169" i="15"/>
  <c r="H266" i="15"/>
  <c r="H85" i="15"/>
  <c r="H189" i="15"/>
  <c r="H97" i="15"/>
  <c r="H159" i="15"/>
  <c r="H111" i="15"/>
  <c r="H222" i="15"/>
  <c r="H232" i="15"/>
  <c r="H20" i="15"/>
  <c r="H212" i="15"/>
  <c r="H202" i="15"/>
  <c r="H121" i="15"/>
  <c r="H10" i="15"/>
  <c r="H50" i="15"/>
  <c r="H147" i="15"/>
  <c r="BC13" i="73"/>
  <c r="BC14" i="73" s="1"/>
  <c r="BB31" i="73"/>
  <c r="BB30" i="73"/>
  <c r="BH85" i="72"/>
  <c r="BJ43" i="72"/>
  <c r="BI37" i="72"/>
  <c r="BI73" i="72" s="1"/>
  <c r="BH87" i="72"/>
  <c r="BH90" i="72"/>
  <c r="BI51" i="72" s="1"/>
  <c r="BH88" i="72"/>
  <c r="BI71" i="72"/>
  <c r="BI61" i="72"/>
  <c r="BI62" i="72" s="1"/>
  <c r="BI75" i="72" s="1"/>
  <c r="BI56" i="72"/>
  <c r="BI57" i="72" s="1"/>
  <c r="BI74" i="72" s="1"/>
  <c r="BU81" i="72"/>
  <c r="BU20" i="72"/>
  <c r="BU19" i="72"/>
  <c r="J2" i="58"/>
  <c r="J1" i="71"/>
  <c r="D220" i="15"/>
  <c r="P25" i="3"/>
  <c r="M24" i="3"/>
  <c r="P120" i="4"/>
  <c r="P93" i="4"/>
  <c r="P310" i="4"/>
  <c r="P279" i="4"/>
  <c r="E15" i="60"/>
  <c r="I8" i="28"/>
  <c r="I6" i="41"/>
  <c r="I9" i="26"/>
  <c r="F34" i="27"/>
  <c r="F10" i="41"/>
  <c r="P67" i="4"/>
  <c r="H105" i="15"/>
  <c r="H106" i="15"/>
  <c r="H14" i="60" s="1"/>
  <c r="P94" i="4"/>
  <c r="P311" i="4"/>
  <c r="F9" i="62"/>
  <c r="F7" i="60"/>
  <c r="F16" i="60" s="1"/>
  <c r="P280" i="4"/>
  <c r="J5" i="60"/>
  <c r="F12" i="64" s="1"/>
  <c r="F7" i="61" s="1"/>
  <c r="J5" i="55"/>
  <c r="J6" i="62"/>
  <c r="Q260" i="4"/>
  <c r="P230" i="4"/>
  <c r="P231" i="4"/>
  <c r="P66" i="4"/>
  <c r="I4" i="55"/>
  <c r="I4" i="60"/>
  <c r="I5" i="62"/>
  <c r="I4" i="59"/>
  <c r="AO37" i="66"/>
  <c r="H267" i="15"/>
  <c r="H271" i="15"/>
  <c r="H268" i="15"/>
  <c r="H265" i="15"/>
  <c r="H58" i="15"/>
  <c r="H264" i="15"/>
  <c r="J79" i="2"/>
  <c r="I10" i="54" s="1"/>
  <c r="J84" i="2"/>
  <c r="J77" i="2"/>
  <c r="J83" i="2"/>
  <c r="I14" i="54" s="1"/>
  <c r="J80" i="2"/>
  <c r="I11" i="54" s="1"/>
  <c r="J76" i="2"/>
  <c r="J75" i="2"/>
  <c r="J74" i="2"/>
  <c r="J82" i="2"/>
  <c r="I13" i="54" s="1"/>
  <c r="J78" i="2"/>
  <c r="G78" i="66"/>
  <c r="BD114" i="5"/>
  <c r="DZ114" i="5" s="1"/>
  <c r="JR114" i="5" s="1"/>
  <c r="BD100" i="5"/>
  <c r="DZ100" i="5" s="1"/>
  <c r="I2" i="66"/>
  <c r="I77" i="66" s="1"/>
  <c r="I2" i="43"/>
  <c r="I32" i="43" s="1"/>
  <c r="D58" i="66"/>
  <c r="F86" i="18"/>
  <c r="E53" i="66"/>
  <c r="GS162" i="5"/>
  <c r="F92" i="18"/>
  <c r="F88" i="18"/>
  <c r="D60" i="66"/>
  <c r="D61" i="66" s="1"/>
  <c r="D64" i="66" s="1"/>
  <c r="D70" i="66" s="1"/>
  <c r="D71" i="66" s="1"/>
  <c r="D73" i="66" s="1"/>
  <c r="G10" i="66"/>
  <c r="G24" i="66" s="1"/>
  <c r="H40" i="15"/>
  <c r="H37" i="15"/>
  <c r="H38" i="15"/>
  <c r="H36" i="15"/>
  <c r="H270" i="15"/>
  <c r="H39" i="15"/>
  <c r="AP75" i="18"/>
  <c r="AN36" i="66"/>
  <c r="AO75" i="18"/>
  <c r="AM36" i="66"/>
  <c r="N38" i="4"/>
  <c r="N45" i="4" s="1"/>
  <c r="H48" i="2" s="1"/>
  <c r="G37" i="53" s="1"/>
  <c r="BD126" i="5"/>
  <c r="DZ126" i="5" s="1"/>
  <c r="BD118" i="5"/>
  <c r="DZ118" i="5" s="1"/>
  <c r="H55" i="66"/>
  <c r="H69" i="66" s="1"/>
  <c r="H76" i="66"/>
  <c r="H54" i="66"/>
  <c r="H68" i="66" s="1"/>
  <c r="D120" i="18"/>
  <c r="D113" i="18"/>
  <c r="D118" i="18" s="1"/>
  <c r="D114" i="18"/>
  <c r="D119" i="18" s="1"/>
  <c r="H139" i="15"/>
  <c r="H131" i="15"/>
  <c r="E37" i="53"/>
  <c r="F38" i="51"/>
  <c r="BD128" i="5"/>
  <c r="DZ128" i="5" s="1"/>
  <c r="BD125" i="5"/>
  <c r="DZ125" i="5" s="1"/>
  <c r="BD129" i="5"/>
  <c r="DZ129" i="5" s="1"/>
  <c r="BD113" i="5"/>
  <c r="DZ113" i="5" s="1"/>
  <c r="BD107" i="5"/>
  <c r="DZ107" i="5" s="1"/>
  <c r="BD123" i="5"/>
  <c r="DZ123" i="5" s="1"/>
  <c r="BD116" i="5"/>
  <c r="DZ116" i="5" s="1"/>
  <c r="BD105" i="5"/>
  <c r="DZ105" i="5" s="1"/>
  <c r="BD122" i="5"/>
  <c r="DZ122" i="5" s="1"/>
  <c r="BD99" i="5"/>
  <c r="DZ99" i="5" s="1"/>
  <c r="BD130" i="5"/>
  <c r="DZ130" i="5" s="1"/>
  <c r="BD87" i="5"/>
  <c r="DZ87" i="5" s="1"/>
  <c r="BD124" i="5"/>
  <c r="DZ124" i="5" s="1"/>
  <c r="GU124" i="5" s="1"/>
  <c r="BD112" i="5"/>
  <c r="DZ112" i="5" s="1"/>
  <c r="BD119" i="5"/>
  <c r="DZ119" i="5" s="1"/>
  <c r="BD115" i="5"/>
  <c r="DZ115" i="5" s="1"/>
  <c r="GU115" i="5" s="1"/>
  <c r="BD110" i="5"/>
  <c r="DZ110" i="5" s="1"/>
  <c r="BD108" i="5"/>
  <c r="DZ108" i="5" s="1"/>
  <c r="BD109" i="5"/>
  <c r="DZ109" i="5" s="1"/>
  <c r="BD111" i="5"/>
  <c r="DZ111" i="5" s="1"/>
  <c r="BD103" i="5"/>
  <c r="JQ87" i="5"/>
  <c r="GT87" i="5"/>
  <c r="BD120" i="5"/>
  <c r="DZ120" i="5" s="1"/>
  <c r="BD127" i="5"/>
  <c r="DZ127" i="5" s="1"/>
  <c r="BD101" i="5"/>
  <c r="DZ101" i="5" s="1"/>
  <c r="BD104" i="5"/>
  <c r="DZ104" i="5" s="1"/>
  <c r="BD117" i="5"/>
  <c r="DZ117" i="5" s="1"/>
  <c r="BD102" i="5"/>
  <c r="DZ102" i="5" s="1"/>
  <c r="GU102" i="5" s="1"/>
  <c r="BD121" i="5"/>
  <c r="DZ121" i="5" s="1"/>
  <c r="BD106" i="5"/>
  <c r="DZ106" i="5" s="1"/>
  <c r="JR106" i="5" s="1"/>
  <c r="GT120" i="5"/>
  <c r="M45" i="4"/>
  <c r="G48" i="2" s="1"/>
  <c r="F37" i="53" s="1"/>
  <c r="JQ99" i="5"/>
  <c r="GT85" i="5"/>
  <c r="JQ85" i="5"/>
  <c r="BD85" i="5"/>
  <c r="DZ85" i="5" s="1"/>
  <c r="O334" i="4"/>
  <c r="JQ97" i="5"/>
  <c r="GT97" i="5"/>
  <c r="JQ98" i="5"/>
  <c r="GT98" i="5"/>
  <c r="BD98" i="5"/>
  <c r="DZ98" i="5" s="1"/>
  <c r="BD96" i="5"/>
  <c r="DZ96" i="5" s="1"/>
  <c r="BD97" i="5"/>
  <c r="DZ97" i="5" s="1"/>
  <c r="JQ96" i="5"/>
  <c r="GT96" i="5"/>
  <c r="GT101" i="5"/>
  <c r="JQ101" i="5"/>
  <c r="GT100" i="5"/>
  <c r="JQ100" i="5"/>
  <c r="JQ83" i="5"/>
  <c r="JQ91" i="5"/>
  <c r="GT91" i="5"/>
  <c r="JQ93" i="5"/>
  <c r="GT93" i="5"/>
  <c r="BD90" i="5"/>
  <c r="DZ90" i="5" s="1"/>
  <c r="BD91" i="5"/>
  <c r="DZ91" i="5" s="1"/>
  <c r="JQ89" i="5"/>
  <c r="GT89" i="5"/>
  <c r="BD89" i="5"/>
  <c r="DZ89" i="5" s="1"/>
  <c r="JQ102" i="5"/>
  <c r="GT102" i="5"/>
  <c r="BD92" i="5"/>
  <c r="DZ92" i="5" s="1"/>
  <c r="GT133" i="5"/>
  <c r="JQ92" i="5"/>
  <c r="GT92" i="5"/>
  <c r="BD93" i="5"/>
  <c r="DZ93" i="5" s="1"/>
  <c r="GT95" i="5"/>
  <c r="JQ95" i="5"/>
  <c r="GT124" i="5"/>
  <c r="BD94" i="5"/>
  <c r="DZ94" i="5" s="1"/>
  <c r="JQ90" i="5"/>
  <c r="GT90" i="5"/>
  <c r="BD95" i="5"/>
  <c r="DZ95" i="5" s="1"/>
  <c r="JQ94" i="5"/>
  <c r="GT94" i="5"/>
  <c r="JQ84" i="5"/>
  <c r="GT84" i="5"/>
  <c r="BD83" i="5"/>
  <c r="DZ83" i="5" s="1"/>
  <c r="BD86" i="5"/>
  <c r="DZ86" i="5" s="1"/>
  <c r="JQ88" i="5"/>
  <c r="GT88" i="5"/>
  <c r="BD84" i="5"/>
  <c r="DZ84" i="5" s="1"/>
  <c r="BD88" i="5"/>
  <c r="DZ88" i="5" s="1"/>
  <c r="JQ86" i="5"/>
  <c r="GT86" i="5"/>
  <c r="BD132" i="5"/>
  <c r="DZ132" i="5" s="1"/>
  <c r="GU132" i="5" s="1"/>
  <c r="JQ111" i="5"/>
  <c r="GT122" i="5"/>
  <c r="JQ122" i="5"/>
  <c r="JQ130" i="5"/>
  <c r="GT130" i="5"/>
  <c r="BD133" i="5"/>
  <c r="DZ133" i="5" s="1"/>
  <c r="JQ129" i="5"/>
  <c r="GT129" i="5"/>
  <c r="BD134" i="5"/>
  <c r="DZ134" i="5" s="1"/>
  <c r="JQ131" i="5"/>
  <c r="GT131" i="5"/>
  <c r="GT126" i="5"/>
  <c r="JQ126" i="5"/>
  <c r="JQ132" i="5"/>
  <c r="GT132" i="5"/>
  <c r="JQ128" i="5"/>
  <c r="GT128" i="5"/>
  <c r="JQ127" i="5"/>
  <c r="GT127" i="5"/>
  <c r="JQ123" i="5"/>
  <c r="GT123" i="5"/>
  <c r="JQ134" i="5"/>
  <c r="GT134" i="5"/>
  <c r="JQ125" i="5"/>
  <c r="GT125" i="5"/>
  <c r="BD131" i="5"/>
  <c r="DZ131" i="5" s="1"/>
  <c r="JQ116" i="5"/>
  <c r="GT116" i="5"/>
  <c r="JQ117" i="5"/>
  <c r="GT117" i="5"/>
  <c r="JQ113" i="5"/>
  <c r="GT113" i="5"/>
  <c r="JQ118" i="5"/>
  <c r="GT118" i="5"/>
  <c r="GT115" i="5"/>
  <c r="JQ115" i="5"/>
  <c r="JQ110" i="5"/>
  <c r="GT110" i="5"/>
  <c r="JQ109" i="5"/>
  <c r="GT109" i="5"/>
  <c r="GT121" i="5"/>
  <c r="JQ121" i="5"/>
  <c r="GT74" i="5"/>
  <c r="JQ114" i="5"/>
  <c r="GT114" i="5"/>
  <c r="JQ112" i="5"/>
  <c r="GT112" i="5"/>
  <c r="JQ119" i="5"/>
  <c r="GT119" i="5"/>
  <c r="BD73" i="5"/>
  <c r="DZ73" i="5" s="1"/>
  <c r="JR73" i="5" s="1"/>
  <c r="BC146" i="5"/>
  <c r="AX68" i="4" s="1"/>
  <c r="JQ72" i="5"/>
  <c r="GT72" i="5"/>
  <c r="BD71" i="5"/>
  <c r="DZ71" i="5" s="1"/>
  <c r="BD72" i="5"/>
  <c r="DZ72" i="5" s="1"/>
  <c r="JQ68" i="5"/>
  <c r="GT68" i="5"/>
  <c r="JQ71" i="5"/>
  <c r="GT71" i="5"/>
  <c r="BD74" i="5"/>
  <c r="DZ74" i="5" s="1"/>
  <c r="BD67" i="5"/>
  <c r="DZ67" i="5" s="1"/>
  <c r="BD75" i="5"/>
  <c r="DZ75" i="5" s="1"/>
  <c r="GT69" i="5"/>
  <c r="JQ69" i="5"/>
  <c r="JQ73" i="5"/>
  <c r="GT73" i="5"/>
  <c r="BD68" i="5"/>
  <c r="DZ68" i="5" s="1"/>
  <c r="BD69" i="5"/>
  <c r="DZ69" i="5" s="1"/>
  <c r="JQ75" i="5"/>
  <c r="GT75" i="5"/>
  <c r="BD70" i="5"/>
  <c r="DZ70" i="5" s="1"/>
  <c r="GT70" i="5"/>
  <c r="JQ70" i="5"/>
  <c r="JQ67" i="5"/>
  <c r="GT67" i="5"/>
  <c r="JQ36" i="5"/>
  <c r="GT36" i="5"/>
  <c r="BD36" i="5"/>
  <c r="DZ36" i="5" s="1"/>
  <c r="BD65" i="5"/>
  <c r="DZ65" i="5" s="1"/>
  <c r="BD66" i="5"/>
  <c r="DZ66" i="5" s="1"/>
  <c r="JQ62" i="5"/>
  <c r="GT62" i="5"/>
  <c r="JQ63" i="5"/>
  <c r="GT63" i="5"/>
  <c r="JQ65" i="5"/>
  <c r="GT65" i="5"/>
  <c r="JQ66" i="5"/>
  <c r="GT66" i="5"/>
  <c r="JQ64" i="5"/>
  <c r="GT64" i="5"/>
  <c r="BD64" i="5"/>
  <c r="DZ64" i="5" s="1"/>
  <c r="BD62" i="5"/>
  <c r="DZ62" i="5" s="1"/>
  <c r="BD63" i="5"/>
  <c r="DZ63" i="5" s="1"/>
  <c r="GT60" i="5"/>
  <c r="JQ60" i="5"/>
  <c r="GT61" i="5"/>
  <c r="JQ61" i="5"/>
  <c r="BD61" i="5"/>
  <c r="DZ61" i="5" s="1"/>
  <c r="BD60" i="5"/>
  <c r="DZ60" i="5" s="1"/>
  <c r="JQ59" i="5"/>
  <c r="GT59" i="5"/>
  <c r="GT58" i="5"/>
  <c r="JQ58" i="5"/>
  <c r="BD58" i="5"/>
  <c r="DZ58" i="5" s="1"/>
  <c r="GT57" i="5"/>
  <c r="JQ57" i="5"/>
  <c r="GT76" i="5"/>
  <c r="JQ76" i="5"/>
  <c r="BD76" i="5"/>
  <c r="DZ76" i="5" s="1"/>
  <c r="JQ56" i="5"/>
  <c r="GT56" i="5"/>
  <c r="BD57" i="5"/>
  <c r="DZ57" i="5" s="1"/>
  <c r="GT35" i="5"/>
  <c r="JQ55" i="5"/>
  <c r="GT55" i="5"/>
  <c r="BD55" i="5"/>
  <c r="DZ55" i="5" s="1"/>
  <c r="BD56" i="5"/>
  <c r="DZ56" i="5" s="1"/>
  <c r="BD59" i="5"/>
  <c r="DZ59" i="5" s="1"/>
  <c r="I11" i="64"/>
  <c r="I6" i="61" s="1"/>
  <c r="BD38" i="5"/>
  <c r="DZ38" i="5" s="1"/>
  <c r="BD35" i="5"/>
  <c r="DZ35" i="5" s="1"/>
  <c r="BD37" i="5"/>
  <c r="DZ37" i="5" s="1"/>
  <c r="JQ38" i="5"/>
  <c r="GT38" i="5"/>
  <c r="BD39" i="5"/>
  <c r="DZ39" i="5" s="1"/>
  <c r="JQ39" i="5"/>
  <c r="GT39" i="5"/>
  <c r="JQ37" i="5"/>
  <c r="GT37" i="5"/>
  <c r="JQ108" i="5"/>
  <c r="GT22" i="5"/>
  <c r="GT54" i="5"/>
  <c r="JQ54" i="5"/>
  <c r="BD54" i="5"/>
  <c r="DZ54" i="5" s="1"/>
  <c r="JQ53" i="5"/>
  <c r="GT53" i="5"/>
  <c r="BD53" i="5"/>
  <c r="DZ53" i="5" s="1"/>
  <c r="BD52" i="5"/>
  <c r="DZ52" i="5" s="1"/>
  <c r="JR52" i="5" s="1"/>
  <c r="F22" i="53"/>
  <c r="JQ52" i="5"/>
  <c r="GT52" i="5"/>
  <c r="BD22" i="5"/>
  <c r="DZ22" i="5" s="1"/>
  <c r="GT27" i="5"/>
  <c r="JQ42" i="5"/>
  <c r="GT51" i="5"/>
  <c r="JQ51" i="5"/>
  <c r="GT24" i="5"/>
  <c r="BD51" i="5"/>
  <c r="DZ51" i="5" s="1"/>
  <c r="BD30" i="5"/>
  <c r="DZ30" i="5" s="1"/>
  <c r="JR30" i="5" s="1"/>
  <c r="BD15" i="5"/>
  <c r="DZ15" i="5" s="1"/>
  <c r="JR15" i="5" s="1"/>
  <c r="JQ30" i="5"/>
  <c r="GT30" i="5"/>
  <c r="BD26" i="5"/>
  <c r="DZ26" i="5" s="1"/>
  <c r="BD29" i="5"/>
  <c r="DZ29" i="5" s="1"/>
  <c r="BD43" i="5"/>
  <c r="DZ43" i="5" s="1"/>
  <c r="GT43" i="5"/>
  <c r="JQ43" i="5"/>
  <c r="JQ26" i="5"/>
  <c r="GT26" i="5"/>
  <c r="JQ23" i="5"/>
  <c r="GT23" i="5"/>
  <c r="JQ82" i="5"/>
  <c r="GT82" i="5"/>
  <c r="GT77" i="5"/>
  <c r="JQ77" i="5"/>
  <c r="BD16" i="5"/>
  <c r="DZ16" i="5" s="1"/>
  <c r="BD31" i="5"/>
  <c r="DZ31" i="5" s="1"/>
  <c r="BD44" i="5"/>
  <c r="DZ44" i="5" s="1"/>
  <c r="BD137" i="5"/>
  <c r="DZ137" i="5" s="1"/>
  <c r="JQ29" i="5"/>
  <c r="GT29" i="5"/>
  <c r="GT13" i="5"/>
  <c r="JQ13" i="5"/>
  <c r="GT107" i="5"/>
  <c r="JQ107" i="5"/>
  <c r="JQ79" i="5"/>
  <c r="GT79" i="5"/>
  <c r="JQ50" i="5"/>
  <c r="GT50" i="5"/>
  <c r="BD17" i="5"/>
  <c r="DZ17" i="5" s="1"/>
  <c r="BD49" i="5"/>
  <c r="DZ49" i="5" s="1"/>
  <c r="BD45" i="5"/>
  <c r="DZ45" i="5" s="1"/>
  <c r="BD77" i="5"/>
  <c r="DZ77" i="5" s="1"/>
  <c r="BD82" i="5"/>
  <c r="DZ82" i="5" s="1"/>
  <c r="JQ14" i="5"/>
  <c r="GT14" i="5"/>
  <c r="JQ47" i="5"/>
  <c r="GT47" i="5"/>
  <c r="JQ34" i="5"/>
  <c r="GT34" i="5"/>
  <c r="JQ45" i="5"/>
  <c r="GT45" i="5"/>
  <c r="GT32" i="5"/>
  <c r="JQ32" i="5"/>
  <c r="JQ106" i="5"/>
  <c r="GT106" i="5"/>
  <c r="BD18" i="5"/>
  <c r="DZ18" i="5" s="1"/>
  <c r="BD79" i="5"/>
  <c r="DZ79" i="5" s="1"/>
  <c r="JQ40" i="5"/>
  <c r="GT40" i="5"/>
  <c r="JQ15" i="5"/>
  <c r="GT15" i="5"/>
  <c r="GT33" i="5"/>
  <c r="JQ33" i="5"/>
  <c r="JQ18" i="5"/>
  <c r="GT18" i="5"/>
  <c r="BD19" i="5"/>
  <c r="DZ19" i="5" s="1"/>
  <c r="BD32" i="5"/>
  <c r="DZ32" i="5" s="1"/>
  <c r="BD81" i="5"/>
  <c r="DZ81" i="5" s="1"/>
  <c r="JQ25" i="5"/>
  <c r="GT25" i="5"/>
  <c r="JQ81" i="5"/>
  <c r="GT81" i="5"/>
  <c r="JQ21" i="5"/>
  <c r="GT21" i="5"/>
  <c r="GT78" i="5"/>
  <c r="JQ78" i="5"/>
  <c r="BD20" i="5"/>
  <c r="DZ20" i="5" s="1"/>
  <c r="BD33" i="5"/>
  <c r="DZ33" i="5" s="1"/>
  <c r="BD46" i="5"/>
  <c r="DZ46" i="5" s="1"/>
  <c r="BD80" i="5"/>
  <c r="DZ80" i="5" s="1"/>
  <c r="DZ103" i="5"/>
  <c r="JQ137" i="5"/>
  <c r="GT137" i="5"/>
  <c r="JQ28" i="5"/>
  <c r="GT28" i="5"/>
  <c r="JQ103" i="5"/>
  <c r="GT103" i="5"/>
  <c r="JQ49" i="5"/>
  <c r="GT49" i="5"/>
  <c r="JQ31" i="5"/>
  <c r="GT31" i="5"/>
  <c r="BD21" i="5"/>
  <c r="DZ21" i="5" s="1"/>
  <c r="BD34" i="5"/>
  <c r="DZ34" i="5" s="1"/>
  <c r="BD47" i="5"/>
  <c r="DZ47" i="5" s="1"/>
  <c r="JQ20" i="5"/>
  <c r="GT20" i="5"/>
  <c r="JQ80" i="5"/>
  <c r="GT80" i="5"/>
  <c r="JQ16" i="5"/>
  <c r="GT16" i="5"/>
  <c r="BD23" i="5"/>
  <c r="DZ23" i="5" s="1"/>
  <c r="BD48" i="5"/>
  <c r="DZ48" i="5" s="1"/>
  <c r="BD50" i="5"/>
  <c r="DZ50" i="5" s="1"/>
  <c r="JQ46" i="5"/>
  <c r="GT46" i="5"/>
  <c r="BD24" i="5"/>
  <c r="DZ24" i="5" s="1"/>
  <c r="BD25" i="5"/>
  <c r="DZ25" i="5" s="1"/>
  <c r="BD40" i="5"/>
  <c r="DZ40" i="5" s="1"/>
  <c r="BD78" i="5"/>
  <c r="DZ78" i="5" s="1"/>
  <c r="JQ104" i="5"/>
  <c r="GT104" i="5"/>
  <c r="JQ105" i="5"/>
  <c r="GT105" i="5"/>
  <c r="JQ17" i="5"/>
  <c r="GT17" i="5"/>
  <c r="BD13" i="5"/>
  <c r="DZ13" i="5" s="1"/>
  <c r="BD27" i="5"/>
  <c r="DZ27" i="5" s="1"/>
  <c r="BD41" i="5"/>
  <c r="DZ41" i="5" s="1"/>
  <c r="BD135" i="5"/>
  <c r="DZ135" i="5" s="1"/>
  <c r="JQ135" i="5"/>
  <c r="GT135" i="5"/>
  <c r="JQ48" i="5"/>
  <c r="GT48" i="5"/>
  <c r="JQ19" i="5"/>
  <c r="GT19" i="5"/>
  <c r="GT44" i="5"/>
  <c r="JQ44" i="5"/>
  <c r="BD14" i="5"/>
  <c r="DZ14" i="5" s="1"/>
  <c r="BD28" i="5"/>
  <c r="DZ28" i="5" s="1"/>
  <c r="BD42" i="5"/>
  <c r="DZ42" i="5" s="1"/>
  <c r="BD136" i="5"/>
  <c r="DZ136" i="5" s="1"/>
  <c r="JQ136" i="5"/>
  <c r="GT136" i="5"/>
  <c r="GT41" i="5"/>
  <c r="JQ41" i="5"/>
  <c r="D270" i="18"/>
  <c r="D330" i="18" s="1"/>
  <c r="C20" i="67" s="1"/>
  <c r="D271" i="18"/>
  <c r="C31" i="67" s="1"/>
  <c r="D333" i="18"/>
  <c r="C9" i="67" s="1"/>
  <c r="F40" i="23"/>
  <c r="F8" i="59"/>
  <c r="J5" i="59"/>
  <c r="J5" i="54"/>
  <c r="J8" i="53"/>
  <c r="J8" i="52"/>
  <c r="K10" i="51"/>
  <c r="J7" i="50"/>
  <c r="J6" i="49"/>
  <c r="O348" i="4"/>
  <c r="O389" i="4"/>
  <c r="O265" i="4"/>
  <c r="O349" i="4"/>
  <c r="O393" i="4"/>
  <c r="O386" i="4"/>
  <c r="O266" i="4"/>
  <c r="O294" i="4"/>
  <c r="O290" i="4"/>
  <c r="O387" i="4"/>
  <c r="O126" i="4"/>
  <c r="O291" i="4"/>
  <c r="O341" i="4"/>
  <c r="O293" i="4"/>
  <c r="O390" i="4"/>
  <c r="O262" i="4"/>
  <c r="O388" i="4"/>
  <c r="O391" i="4"/>
  <c r="O347" i="4"/>
  <c r="O292" i="4"/>
  <c r="O263" i="4"/>
  <c r="O289" i="4"/>
  <c r="O392" i="4"/>
  <c r="O264" i="4"/>
  <c r="I6" i="27"/>
  <c r="I7" i="25"/>
  <c r="I8" i="22"/>
  <c r="I17" i="22" s="1"/>
  <c r="I5" i="49"/>
  <c r="I6" i="24"/>
  <c r="I6" i="23"/>
  <c r="I6" i="21"/>
  <c r="I6" i="50"/>
  <c r="I7" i="52"/>
  <c r="H61" i="53"/>
  <c r="H15" i="54"/>
  <c r="GR153" i="5"/>
  <c r="I4" i="54"/>
  <c r="J62" i="2"/>
  <c r="I14" i="41" s="1"/>
  <c r="H55" i="53"/>
  <c r="H59" i="53"/>
  <c r="H56" i="53"/>
  <c r="H9" i="54"/>
  <c r="H54" i="53"/>
  <c r="H58" i="53"/>
  <c r="H60" i="53"/>
  <c r="D12" i="51"/>
  <c r="C21" i="53"/>
  <c r="H8" i="54"/>
  <c r="H53" i="53"/>
  <c r="G15" i="51"/>
  <c r="F24" i="53"/>
  <c r="H57" i="53"/>
  <c r="J9" i="51"/>
  <c r="M152" i="4"/>
  <c r="G13" i="51"/>
  <c r="GR148" i="5"/>
  <c r="I33" i="46"/>
  <c r="I32" i="46"/>
  <c r="H12" i="49"/>
  <c r="H11" i="49"/>
  <c r="H10" i="49"/>
  <c r="L257" i="4"/>
  <c r="I8" i="46"/>
  <c r="I14" i="46" s="1"/>
  <c r="I15" i="46" s="1"/>
  <c r="I9" i="46"/>
  <c r="J6" i="46" s="1"/>
  <c r="JO148" i="5"/>
  <c r="AV122" i="4" s="1"/>
  <c r="DX148" i="5"/>
  <c r="DX155" i="5"/>
  <c r="D28" i="46"/>
  <c r="J4" i="46"/>
  <c r="O287" i="4"/>
  <c r="O383" i="4"/>
  <c r="O385" i="4"/>
  <c r="O338" i="4"/>
  <c r="GR139" i="5"/>
  <c r="O343" i="4"/>
  <c r="O288" i="4"/>
  <c r="O384" i="4"/>
  <c r="J13" i="46"/>
  <c r="J18" i="46"/>
  <c r="J24" i="46" s="1"/>
  <c r="J42" i="46"/>
  <c r="J36" i="46"/>
  <c r="J31" i="46"/>
  <c r="J49" i="46"/>
  <c r="J57" i="46"/>
  <c r="M206" i="4"/>
  <c r="G29" i="46"/>
  <c r="O337" i="4"/>
  <c r="O340" i="4"/>
  <c r="J6" i="47"/>
  <c r="K5" i="46"/>
  <c r="O339" i="4"/>
  <c r="O342" i="4"/>
  <c r="Q12" i="4"/>
  <c r="O258" i="4"/>
  <c r="BC148" i="5"/>
  <c r="AX121" i="4" s="1"/>
  <c r="DY155" i="5"/>
  <c r="BC155" i="5"/>
  <c r="AX312" i="4" s="1"/>
  <c r="JO153" i="5"/>
  <c r="AV253" i="4" s="1"/>
  <c r="BC153" i="5"/>
  <c r="AX252" i="4" s="1"/>
  <c r="DX147" i="5"/>
  <c r="BC147" i="5"/>
  <c r="AX95" i="4" s="1"/>
  <c r="GR161" i="5"/>
  <c r="GR147" i="5"/>
  <c r="I2" i="3"/>
  <c r="I2" i="16" s="1"/>
  <c r="JO139" i="5"/>
  <c r="BC151" i="5"/>
  <c r="AX202" i="4" s="1"/>
  <c r="O175" i="4"/>
  <c r="BC150" i="5"/>
  <c r="AX173" i="4" s="1"/>
  <c r="H49" i="3"/>
  <c r="H52" i="3" s="1"/>
  <c r="H55" i="3" s="1"/>
  <c r="H73" i="15" s="1"/>
  <c r="P171" i="4"/>
  <c r="O176" i="4"/>
  <c r="O177" i="4"/>
  <c r="D39" i="16"/>
  <c r="D44" i="16" s="1"/>
  <c r="D40" i="3"/>
  <c r="D230" i="15"/>
  <c r="D178" i="15"/>
  <c r="D221" i="15"/>
  <c r="D53" i="32"/>
  <c r="D52" i="32"/>
  <c r="D57" i="32" s="1"/>
  <c r="D33" i="3"/>
  <c r="D177" i="15"/>
  <c r="D42" i="3"/>
  <c r="D39" i="3"/>
  <c r="D44" i="3" s="1"/>
  <c r="K15" i="3"/>
  <c r="K16" i="3" s="1"/>
  <c r="L13" i="3" s="1"/>
  <c r="L14" i="3" s="1"/>
  <c r="H60" i="34"/>
  <c r="H55" i="34"/>
  <c r="H65" i="34"/>
  <c r="H67" i="34"/>
  <c r="D44" i="32"/>
  <c r="E43" i="32"/>
  <c r="E51" i="32" s="1"/>
  <c r="H20" i="32"/>
  <c r="I17" i="32" s="1"/>
  <c r="I18" i="32" s="1"/>
  <c r="F34" i="32"/>
  <c r="F36" i="32" s="1"/>
  <c r="F43" i="32" s="1"/>
  <c r="F122" i="15"/>
  <c r="G19" i="32"/>
  <c r="G12" i="32" s="1"/>
  <c r="F10" i="32"/>
  <c r="F13" i="32" s="1"/>
  <c r="E98" i="15"/>
  <c r="D231" i="15"/>
  <c r="D188" i="15"/>
  <c r="F8" i="16"/>
  <c r="F120" i="15" s="1"/>
  <c r="G13" i="16"/>
  <c r="G14" i="16" s="1"/>
  <c r="F6" i="16"/>
  <c r="F9" i="16" s="1"/>
  <c r="E96" i="15"/>
  <c r="K29" i="16"/>
  <c r="K37" i="16"/>
  <c r="L23" i="16"/>
  <c r="G113" i="15"/>
  <c r="M207" i="4"/>
  <c r="J7" i="41"/>
  <c r="J26" i="41" s="1"/>
  <c r="J33" i="41" s="1"/>
  <c r="J40" i="41" s="1"/>
  <c r="J47" i="41" s="1"/>
  <c r="H152" i="15"/>
  <c r="H144" i="15"/>
  <c r="I103" i="2" s="1"/>
  <c r="H136" i="15"/>
  <c r="H65" i="15"/>
  <c r="H70" i="15" s="1"/>
  <c r="M210" i="4"/>
  <c r="BS29" i="43"/>
  <c r="O330" i="4"/>
  <c r="O149" i="4"/>
  <c r="O150" i="4"/>
  <c r="O151" i="4"/>
  <c r="P145" i="4"/>
  <c r="O286" i="4"/>
  <c r="O345" i="4"/>
  <c r="O344" i="4"/>
  <c r="O110" i="4"/>
  <c r="O328" i="4"/>
  <c r="O326" i="4"/>
  <c r="O335" i="4"/>
  <c r="O107" i="4"/>
  <c r="O332" i="4"/>
  <c r="O325" i="4"/>
  <c r="O346" i="4"/>
  <c r="Q31" i="4"/>
  <c r="Q37" i="4"/>
  <c r="Q36" i="4"/>
  <c r="Q35" i="4"/>
  <c r="Q34" i="4"/>
  <c r="Q18" i="4"/>
  <c r="Q33" i="4"/>
  <c r="Q29" i="4"/>
  <c r="Q32" i="4"/>
  <c r="Q28" i="4"/>
  <c r="Q21" i="4"/>
  <c r="Q30" i="4"/>
  <c r="Q14" i="4"/>
  <c r="Q19" i="4"/>
  <c r="Q17" i="4"/>
  <c r="Q20" i="4"/>
  <c r="O237" i="4"/>
  <c r="DY12" i="5"/>
  <c r="DY146" i="5" s="1"/>
  <c r="BD12" i="5"/>
  <c r="DZ12" i="5" s="1"/>
  <c r="O6" i="32"/>
  <c r="N40" i="32"/>
  <c r="N48" i="32"/>
  <c r="BS33" i="32"/>
  <c r="BS19" i="16"/>
  <c r="BS19" i="3"/>
  <c r="BS3" i="34"/>
  <c r="T23" i="37"/>
  <c r="U20" i="37" s="1"/>
  <c r="T26" i="37"/>
  <c r="H200" i="15"/>
  <c r="H223" i="15"/>
  <c r="H203" i="15"/>
  <c r="H213" i="15"/>
  <c r="H201" i="15"/>
  <c r="H15" i="2"/>
  <c r="H36" i="34"/>
  <c r="G9" i="2"/>
  <c r="M257" i="4" s="1"/>
  <c r="H9" i="2"/>
  <c r="N257" i="4" s="1"/>
  <c r="D332" i="18"/>
  <c r="I255" i="4"/>
  <c r="I254" i="4"/>
  <c r="F10" i="25"/>
  <c r="F11" i="22" s="1"/>
  <c r="G90" i="15"/>
  <c r="H17" i="2" s="1"/>
  <c r="G11" i="62" s="1"/>
  <c r="L37" i="3"/>
  <c r="L29" i="3"/>
  <c r="GS167" i="5"/>
  <c r="AR216" i="18" s="1"/>
  <c r="O327" i="4"/>
  <c r="O336" i="4"/>
  <c r="O321" i="4"/>
  <c r="K3" i="3"/>
  <c r="J3" i="15"/>
  <c r="K2" i="2"/>
  <c r="L6" i="2"/>
  <c r="L3" i="58" s="1"/>
  <c r="L3" i="18"/>
  <c r="K2" i="67" s="1"/>
  <c r="Q231" i="4" s="1"/>
  <c r="K5" i="2"/>
  <c r="J8" i="30"/>
  <c r="J8" i="25"/>
  <c r="J10" i="26"/>
  <c r="J7" i="27"/>
  <c r="J7" i="23"/>
  <c r="J9" i="22"/>
  <c r="J7" i="21"/>
  <c r="J7" i="24"/>
  <c r="J9" i="28"/>
  <c r="J76" i="11"/>
  <c r="K4" i="2"/>
  <c r="J25" i="21"/>
  <c r="J76" i="14"/>
  <c r="O5" i="4"/>
  <c r="O102" i="4" s="1"/>
  <c r="O382" i="4"/>
  <c r="K2" i="18"/>
  <c r="I2" i="32"/>
  <c r="I2" i="15"/>
  <c r="I269" i="15" s="1"/>
  <c r="I2" i="34"/>
  <c r="DX146" i="5"/>
  <c r="DX153" i="5"/>
  <c r="GS152" i="5"/>
  <c r="GS12" i="5"/>
  <c r="JP12" i="5"/>
  <c r="DX154" i="5"/>
  <c r="DX139" i="5"/>
  <c r="JR7" i="5"/>
  <c r="DZ7" i="5"/>
  <c r="GU7" i="5"/>
  <c r="BC139" i="5"/>
  <c r="DY151" i="5"/>
  <c r="P308" i="4"/>
  <c r="P353" i="4"/>
  <c r="P7" i="4"/>
  <c r="P322" i="4" s="1"/>
  <c r="P247" i="4"/>
  <c r="P277" i="4"/>
  <c r="P60" i="4"/>
  <c r="P117" i="4"/>
  <c r="P200" i="4"/>
  <c r="P380" i="4"/>
  <c r="P228" i="4"/>
  <c r="P91" i="4"/>
  <c r="R8" i="4"/>
  <c r="Q108" i="4"/>
  <c r="Q6" i="4"/>
  <c r="Q109" i="4"/>
  <c r="Q104" i="4"/>
  <c r="Q106" i="4"/>
  <c r="DX150" i="5"/>
  <c r="JP155" i="5"/>
  <c r="AW313" i="4" s="1"/>
  <c r="H84" i="15"/>
  <c r="H109" i="15"/>
  <c r="H170" i="15"/>
  <c r="H21" i="15"/>
  <c r="H9" i="15"/>
  <c r="H110" i="15"/>
  <c r="H83" i="15"/>
  <c r="H11" i="15"/>
  <c r="H158" i="15"/>
  <c r="H8" i="15"/>
  <c r="H119" i="15"/>
  <c r="H87" i="15"/>
  <c r="H180" i="15"/>
  <c r="H160" i="15"/>
  <c r="H157" i="15"/>
  <c r="H112" i="15"/>
  <c r="H95" i="15"/>
  <c r="H86" i="15"/>
  <c r="O333" i="4"/>
  <c r="O329" i="4"/>
  <c r="O331" i="4"/>
  <c r="BC154" i="5"/>
  <c r="AX281" i="4" s="1"/>
  <c r="BC152" i="5"/>
  <c r="AX232" i="4" s="1"/>
  <c r="DY150" i="5"/>
  <c r="BF5" i="5"/>
  <c r="BG11" i="5"/>
  <c r="JT11" i="5"/>
  <c r="GW11" i="5"/>
  <c r="EB11" i="5"/>
  <c r="DY154" i="5"/>
  <c r="BB158" i="5"/>
  <c r="BE6" i="5"/>
  <c r="BE4" i="5" s="1"/>
  <c r="BE7" i="5"/>
  <c r="O323" i="4"/>
  <c r="O322" i="4"/>
  <c r="O320" i="4"/>
  <c r="O205" i="4"/>
  <c r="DX151" i="5"/>
  <c r="C42" i="27"/>
  <c r="E120" i="18"/>
  <c r="E113" i="18"/>
  <c r="E118" i="18" s="1"/>
  <c r="E114" i="18"/>
  <c r="E119" i="18" s="1"/>
  <c r="J17" i="34"/>
  <c r="J19" i="34" s="1"/>
  <c r="J14" i="34"/>
  <c r="O11" i="34"/>
  <c r="N12" i="34"/>
  <c r="L13" i="34"/>
  <c r="I235" i="15" l="1"/>
  <c r="I225" i="15"/>
  <c r="I215" i="15"/>
  <c r="I192" i="15"/>
  <c r="I205" i="15"/>
  <c r="H14" i="51"/>
  <c r="I182" i="15"/>
  <c r="I172" i="15"/>
  <c r="I16" i="2"/>
  <c r="H10" i="62" s="1"/>
  <c r="G23" i="53"/>
  <c r="I162" i="15"/>
  <c r="I124" i="15"/>
  <c r="I114" i="15"/>
  <c r="I88" i="15"/>
  <c r="I100" i="15"/>
  <c r="I53" i="15"/>
  <c r="I23" i="15"/>
  <c r="I13" i="15"/>
  <c r="I169" i="15"/>
  <c r="I159" i="15"/>
  <c r="I232" i="15"/>
  <c r="I50" i="15"/>
  <c r="I266" i="15"/>
  <c r="I189" i="15"/>
  <c r="I85" i="15"/>
  <c r="I20" i="15"/>
  <c r="I147" i="15"/>
  <c r="I152" i="15" s="1"/>
  <c r="I111" i="15"/>
  <c r="I212" i="15"/>
  <c r="I202" i="15"/>
  <c r="I222" i="15"/>
  <c r="I121" i="15"/>
  <c r="I10" i="15"/>
  <c r="I97" i="15"/>
  <c r="I179" i="15"/>
  <c r="BC15" i="73"/>
  <c r="BB40" i="73"/>
  <c r="BB38" i="73"/>
  <c r="BB42" i="73"/>
  <c r="BB39" i="73"/>
  <c r="BB44" i="73" s="1"/>
  <c r="BB33" i="73"/>
  <c r="BI38" i="72"/>
  <c r="BJ42" i="72"/>
  <c r="BJ44" i="72" s="1"/>
  <c r="BI82" i="72"/>
  <c r="BI84" i="72"/>
  <c r="BI83" i="72"/>
  <c r="K2" i="58"/>
  <c r="K1" i="71"/>
  <c r="N24" i="3"/>
  <c r="G10" i="41"/>
  <c r="G34" i="27"/>
  <c r="I105" i="15"/>
  <c r="I106" i="15" s="1"/>
  <c r="I14" i="60" s="1"/>
  <c r="F15" i="60"/>
  <c r="J8" i="28"/>
  <c r="J9" i="26"/>
  <c r="J6" i="41"/>
  <c r="G9" i="62"/>
  <c r="G7" i="60"/>
  <c r="J5" i="62"/>
  <c r="J4" i="60"/>
  <c r="J4" i="55"/>
  <c r="J4" i="59"/>
  <c r="R260" i="4"/>
  <c r="Q279" i="4"/>
  <c r="Q93" i="4"/>
  <c r="Q230" i="4"/>
  <c r="K5" i="60"/>
  <c r="G12" i="64" s="1"/>
  <c r="G7" i="61" s="1"/>
  <c r="K5" i="55"/>
  <c r="K6" i="62"/>
  <c r="Q120" i="4"/>
  <c r="Q280" i="4"/>
  <c r="Q311" i="4"/>
  <c r="Q66" i="4"/>
  <c r="Q119" i="4"/>
  <c r="Q67" i="4"/>
  <c r="Q310" i="4"/>
  <c r="Q94" i="4"/>
  <c r="K80" i="2"/>
  <c r="J11" i="54" s="1"/>
  <c r="K79" i="2"/>
  <c r="J10" i="54" s="1"/>
  <c r="K84" i="2"/>
  <c r="K82" i="2"/>
  <c r="J13" i="54" s="1"/>
  <c r="K75" i="2"/>
  <c r="K77" i="2"/>
  <c r="K76" i="2"/>
  <c r="K74" i="2"/>
  <c r="K83" i="2"/>
  <c r="J14" i="54" s="1"/>
  <c r="K78" i="2"/>
  <c r="I267" i="15"/>
  <c r="I265" i="15"/>
  <c r="C23" i="67"/>
  <c r="I249" i="4"/>
  <c r="C34" i="67"/>
  <c r="I250" i="4"/>
  <c r="H78" i="66"/>
  <c r="GT162" i="5"/>
  <c r="J2" i="43"/>
  <c r="J32" i="43" s="1"/>
  <c r="J2" i="66"/>
  <c r="J77" i="66" s="1"/>
  <c r="AQ75" i="18"/>
  <c r="AO36" i="66"/>
  <c r="H10" i="66"/>
  <c r="H24" i="66" s="1"/>
  <c r="AR110" i="18"/>
  <c r="AP37" i="66"/>
  <c r="I270" i="15"/>
  <c r="I37" i="15"/>
  <c r="I36" i="15"/>
  <c r="I39" i="15"/>
  <c r="I38" i="15"/>
  <c r="E47" i="66"/>
  <c r="E67" i="66"/>
  <c r="E56" i="66"/>
  <c r="E46" i="66"/>
  <c r="F89" i="18"/>
  <c r="G87" i="18"/>
  <c r="I49" i="4"/>
  <c r="C21" i="2" s="1"/>
  <c r="I139" i="15"/>
  <c r="I144" i="15" s="1"/>
  <c r="J103" i="2" s="1"/>
  <c r="I131" i="15"/>
  <c r="I136" i="15" s="1"/>
  <c r="BE100" i="5"/>
  <c r="EA100" i="5" s="1"/>
  <c r="BE113" i="5"/>
  <c r="EA113" i="5" s="1"/>
  <c r="BE128" i="5"/>
  <c r="EA128" i="5" s="1"/>
  <c r="BE123" i="5"/>
  <c r="EA123" i="5" s="1"/>
  <c r="BE107" i="5"/>
  <c r="EA107" i="5" s="1"/>
  <c r="BE110" i="5"/>
  <c r="EA110" i="5" s="1"/>
  <c r="BE130" i="5"/>
  <c r="EA130" i="5" s="1"/>
  <c r="BE115" i="5"/>
  <c r="EA115" i="5" s="1"/>
  <c r="BE99" i="5"/>
  <c r="EA99" i="5" s="1"/>
  <c r="BE119" i="5"/>
  <c r="EA119" i="5" s="1"/>
  <c r="BE129" i="5"/>
  <c r="EA129" i="5" s="1"/>
  <c r="BE111" i="5"/>
  <c r="EA111" i="5" s="1"/>
  <c r="BE103" i="5"/>
  <c r="EA103" i="5" s="1"/>
  <c r="JS103" i="5" s="1"/>
  <c r="BE101" i="5"/>
  <c r="EA101" i="5" s="1"/>
  <c r="BE117" i="5"/>
  <c r="EA117" i="5" s="1"/>
  <c r="BE121" i="5"/>
  <c r="EA121" i="5" s="1"/>
  <c r="BE120" i="5"/>
  <c r="EA120" i="5" s="1"/>
  <c r="BE116" i="5"/>
  <c r="EA116" i="5" s="1"/>
  <c r="BE87" i="5"/>
  <c r="EA87" i="5" s="1"/>
  <c r="JR87" i="5"/>
  <c r="GU87" i="5"/>
  <c r="BE124" i="5"/>
  <c r="EA124" i="5" s="1"/>
  <c r="BE118" i="5"/>
  <c r="EA118" i="5" s="1"/>
  <c r="BE112" i="5"/>
  <c r="EA112" i="5" s="1"/>
  <c r="BE108" i="5"/>
  <c r="EA108" i="5" s="1"/>
  <c r="BE106" i="5"/>
  <c r="EA106" i="5" s="1"/>
  <c r="BE125" i="5"/>
  <c r="EA125" i="5" s="1"/>
  <c r="BE127" i="5"/>
  <c r="EA127" i="5" s="1"/>
  <c r="BE122" i="5"/>
  <c r="EA122" i="5" s="1"/>
  <c r="BE104" i="5"/>
  <c r="EA104" i="5" s="1"/>
  <c r="BE109" i="5"/>
  <c r="EA109" i="5" s="1"/>
  <c r="BE126" i="5"/>
  <c r="EA126" i="5" s="1"/>
  <c r="BE102" i="5"/>
  <c r="EA102" i="5" s="1"/>
  <c r="BE114" i="5"/>
  <c r="EA114" i="5" s="1"/>
  <c r="JS114" i="5" s="1"/>
  <c r="BE105" i="5"/>
  <c r="EA105" i="5" s="1"/>
  <c r="G38" i="51"/>
  <c r="F9" i="47"/>
  <c r="JR85" i="5"/>
  <c r="GU85" i="5"/>
  <c r="BE85" i="5"/>
  <c r="EA85" i="5" s="1"/>
  <c r="BE91" i="5"/>
  <c r="EA91" i="5" s="1"/>
  <c r="GV91" i="5" s="1"/>
  <c r="P334" i="4"/>
  <c r="GU114" i="5"/>
  <c r="O38" i="4"/>
  <c r="JR102" i="5"/>
  <c r="JR99" i="5"/>
  <c r="GU99" i="5"/>
  <c r="BE98" i="5"/>
  <c r="EA98" i="5" s="1"/>
  <c r="JR97" i="5"/>
  <c r="GU97" i="5"/>
  <c r="JR101" i="5"/>
  <c r="GU101" i="5"/>
  <c r="BE97" i="5"/>
  <c r="EA97" i="5" s="1"/>
  <c r="GU98" i="5"/>
  <c r="JR98" i="5"/>
  <c r="GU96" i="5"/>
  <c r="JR96" i="5"/>
  <c r="JR124" i="5"/>
  <c r="BE96" i="5"/>
  <c r="EA96" i="5" s="1"/>
  <c r="JR100" i="5"/>
  <c r="GU100" i="5"/>
  <c r="BE89" i="5"/>
  <c r="EA89" i="5" s="1"/>
  <c r="JS89" i="5" s="1"/>
  <c r="BE90" i="5"/>
  <c r="EA90" i="5" s="1"/>
  <c r="GU89" i="5"/>
  <c r="JR89" i="5"/>
  <c r="BE93" i="5"/>
  <c r="EA93" i="5" s="1"/>
  <c r="JR90" i="5"/>
  <c r="GU90" i="5"/>
  <c r="JR93" i="5"/>
  <c r="GU93" i="5"/>
  <c r="BE92" i="5"/>
  <c r="EA92" i="5" s="1"/>
  <c r="JR94" i="5"/>
  <c r="GU94" i="5"/>
  <c r="BE94" i="5"/>
  <c r="EA94" i="5" s="1"/>
  <c r="BE95" i="5"/>
  <c r="EA95" i="5" s="1"/>
  <c r="JR92" i="5"/>
  <c r="GU92" i="5"/>
  <c r="JR95" i="5"/>
  <c r="GU95" i="5"/>
  <c r="JR91" i="5"/>
  <c r="GU91" i="5"/>
  <c r="BE88" i="5"/>
  <c r="EA88" i="5" s="1"/>
  <c r="JR86" i="5"/>
  <c r="GU86" i="5"/>
  <c r="BE86" i="5"/>
  <c r="EA86" i="5" s="1"/>
  <c r="GU88" i="5"/>
  <c r="JR88" i="5"/>
  <c r="JR83" i="5"/>
  <c r="GU83" i="5"/>
  <c r="BE83" i="5"/>
  <c r="EA83" i="5" s="1"/>
  <c r="GU84" i="5"/>
  <c r="JR84" i="5"/>
  <c r="BE84" i="5"/>
  <c r="EA84" i="5" s="1"/>
  <c r="JR132" i="5"/>
  <c r="JR115" i="5"/>
  <c r="JR130" i="5"/>
  <c r="GU130" i="5"/>
  <c r="BE131" i="5"/>
  <c r="EA131" i="5" s="1"/>
  <c r="BE134" i="5"/>
  <c r="EA134" i="5" s="1"/>
  <c r="GU129" i="5"/>
  <c r="JR129" i="5"/>
  <c r="JR122" i="5"/>
  <c r="GU122" i="5"/>
  <c r="GU133" i="5"/>
  <c r="JR133" i="5"/>
  <c r="GU128" i="5"/>
  <c r="JR128" i="5"/>
  <c r="GU125" i="5"/>
  <c r="JR125" i="5"/>
  <c r="JR131" i="5"/>
  <c r="GU131" i="5"/>
  <c r="JR123" i="5"/>
  <c r="GU123" i="5"/>
  <c r="JR126" i="5"/>
  <c r="GU126" i="5"/>
  <c r="BE132" i="5"/>
  <c r="EA132" i="5" s="1"/>
  <c r="JR134" i="5"/>
  <c r="GU134" i="5"/>
  <c r="BE133" i="5"/>
  <c r="EA133" i="5" s="1"/>
  <c r="GU127" i="5"/>
  <c r="JR127" i="5"/>
  <c r="JR121" i="5"/>
  <c r="GU121" i="5"/>
  <c r="JR113" i="5"/>
  <c r="GU113" i="5"/>
  <c r="GU73" i="5"/>
  <c r="JR119" i="5"/>
  <c r="GU119" i="5"/>
  <c r="JR116" i="5"/>
  <c r="GU116" i="5"/>
  <c r="JR118" i="5"/>
  <c r="GU118" i="5"/>
  <c r="JR109" i="5"/>
  <c r="GU109" i="5"/>
  <c r="GU110" i="5"/>
  <c r="JR110" i="5"/>
  <c r="JR120" i="5"/>
  <c r="GU120" i="5"/>
  <c r="JR117" i="5"/>
  <c r="GU117" i="5"/>
  <c r="BE74" i="5"/>
  <c r="EA74" i="5" s="1"/>
  <c r="JS74" i="5" s="1"/>
  <c r="JR112" i="5"/>
  <c r="GU112" i="5"/>
  <c r="JR111" i="5"/>
  <c r="GU111" i="5"/>
  <c r="JR70" i="5"/>
  <c r="GU70" i="5"/>
  <c r="BE67" i="5"/>
  <c r="EA67" i="5" s="1"/>
  <c r="BE75" i="5"/>
  <c r="EA75" i="5" s="1"/>
  <c r="JR72" i="5"/>
  <c r="GU72" i="5"/>
  <c r="BE68" i="5"/>
  <c r="EA68" i="5" s="1"/>
  <c r="JR75" i="5"/>
  <c r="GU75" i="5"/>
  <c r="JR71" i="5"/>
  <c r="GU71" i="5"/>
  <c r="BE69" i="5"/>
  <c r="EA69" i="5" s="1"/>
  <c r="JR67" i="5"/>
  <c r="GU67" i="5"/>
  <c r="BE70" i="5"/>
  <c r="EA70" i="5" s="1"/>
  <c r="GU69" i="5"/>
  <c r="JR69" i="5"/>
  <c r="JR74" i="5"/>
  <c r="GU74" i="5"/>
  <c r="BE71" i="5"/>
  <c r="EA71" i="5" s="1"/>
  <c r="JR68" i="5"/>
  <c r="GU68" i="5"/>
  <c r="BE72" i="5"/>
  <c r="EA72" i="5" s="1"/>
  <c r="BE73" i="5"/>
  <c r="EA73" i="5" s="1"/>
  <c r="BE36" i="5"/>
  <c r="EA36" i="5" s="1"/>
  <c r="GU36" i="5"/>
  <c r="JR36" i="5"/>
  <c r="BE64" i="5"/>
  <c r="EA64" i="5" s="1"/>
  <c r="BE65" i="5"/>
  <c r="EA65" i="5" s="1"/>
  <c r="BE66" i="5"/>
  <c r="EA66" i="5" s="1"/>
  <c r="BE63" i="5"/>
  <c r="EA63" i="5" s="1"/>
  <c r="JR63" i="5"/>
  <c r="GU63" i="5"/>
  <c r="JR62" i="5"/>
  <c r="GU62" i="5"/>
  <c r="JR64" i="5"/>
  <c r="GU64" i="5"/>
  <c r="JR66" i="5"/>
  <c r="GU66" i="5"/>
  <c r="BE62" i="5"/>
  <c r="EA62" i="5" s="1"/>
  <c r="JR65" i="5"/>
  <c r="GU65" i="5"/>
  <c r="JR60" i="5"/>
  <c r="GU60" i="5"/>
  <c r="GU61" i="5"/>
  <c r="JR61" i="5"/>
  <c r="BE61" i="5"/>
  <c r="EA61" i="5" s="1"/>
  <c r="BE60" i="5"/>
  <c r="EA60" i="5" s="1"/>
  <c r="BE57" i="5"/>
  <c r="EA57" i="5" s="1"/>
  <c r="JS57" i="5" s="1"/>
  <c r="GU56" i="5"/>
  <c r="JR56" i="5"/>
  <c r="JR55" i="5"/>
  <c r="GU55" i="5"/>
  <c r="BE76" i="5"/>
  <c r="EA76" i="5" s="1"/>
  <c r="BE58" i="5"/>
  <c r="EA58" i="5" s="1"/>
  <c r="BE55" i="5"/>
  <c r="EA55" i="5" s="1"/>
  <c r="GU58" i="5"/>
  <c r="JR58" i="5"/>
  <c r="BE56" i="5"/>
  <c r="EA56" i="5" s="1"/>
  <c r="GU57" i="5"/>
  <c r="JR57" i="5"/>
  <c r="BE59" i="5"/>
  <c r="EA59" i="5" s="1"/>
  <c r="GU76" i="5"/>
  <c r="JR76" i="5"/>
  <c r="JR59" i="5"/>
  <c r="GU59" i="5"/>
  <c r="J11" i="64"/>
  <c r="J6" i="61" s="1"/>
  <c r="BE37" i="5"/>
  <c r="EA37" i="5" s="1"/>
  <c r="BE39" i="5"/>
  <c r="EA39" i="5" s="1"/>
  <c r="BE35" i="5"/>
  <c r="EA35" i="5" s="1"/>
  <c r="GU37" i="5"/>
  <c r="JR37" i="5"/>
  <c r="GU39" i="5"/>
  <c r="JR39" i="5"/>
  <c r="JR35" i="5"/>
  <c r="GU35" i="5"/>
  <c r="BE38" i="5"/>
  <c r="EA38" i="5" s="1"/>
  <c r="GU38" i="5"/>
  <c r="JR38" i="5"/>
  <c r="JR54" i="5"/>
  <c r="GU54" i="5"/>
  <c r="BE53" i="5"/>
  <c r="EA53" i="5" s="1"/>
  <c r="GU52" i="5"/>
  <c r="BE54" i="5"/>
  <c r="EA54" i="5" s="1"/>
  <c r="GU53" i="5"/>
  <c r="JR53" i="5"/>
  <c r="G22" i="53"/>
  <c r="BE22" i="5"/>
  <c r="EA22" i="5" s="1"/>
  <c r="BE52" i="5"/>
  <c r="EA52" i="5" s="1"/>
  <c r="GU106" i="5"/>
  <c r="GU22" i="5"/>
  <c r="JR22" i="5"/>
  <c r="GU51" i="5"/>
  <c r="JR51" i="5"/>
  <c r="BE51" i="5"/>
  <c r="EA51" i="5" s="1"/>
  <c r="D331" i="18"/>
  <c r="GU15" i="5"/>
  <c r="BE135" i="5"/>
  <c r="EA135" i="5" s="1"/>
  <c r="JS135" i="5" s="1"/>
  <c r="BE136" i="5"/>
  <c r="EA136" i="5" s="1"/>
  <c r="GV136" i="5" s="1"/>
  <c r="GU30" i="5"/>
  <c r="BE13" i="5"/>
  <c r="EA13" i="5" s="1"/>
  <c r="JS13" i="5" s="1"/>
  <c r="BE14" i="5"/>
  <c r="EA14" i="5" s="1"/>
  <c r="JS14" i="5" s="1"/>
  <c r="BE30" i="5"/>
  <c r="EA30" i="5" s="1"/>
  <c r="JS30" i="5" s="1"/>
  <c r="BE31" i="5"/>
  <c r="EA31" i="5" s="1"/>
  <c r="GV31" i="5" s="1"/>
  <c r="BE43" i="5"/>
  <c r="EA43" i="5" s="1"/>
  <c r="GV43" i="5" s="1"/>
  <c r="GU24" i="5"/>
  <c r="JR24" i="5"/>
  <c r="JR107" i="5"/>
  <c r="GU107" i="5"/>
  <c r="JR16" i="5"/>
  <c r="GU16" i="5"/>
  <c r="GU23" i="5"/>
  <c r="JR23" i="5"/>
  <c r="GU47" i="5"/>
  <c r="JR47" i="5"/>
  <c r="JR82" i="5"/>
  <c r="GU82" i="5"/>
  <c r="BE15" i="5"/>
  <c r="EA15" i="5" s="1"/>
  <c r="BE47" i="5"/>
  <c r="EA47" i="5" s="1"/>
  <c r="BE44" i="5"/>
  <c r="EA44" i="5" s="1"/>
  <c r="JR136" i="5"/>
  <c r="GU136" i="5"/>
  <c r="JR34" i="5"/>
  <c r="GU34" i="5"/>
  <c r="JR103" i="5"/>
  <c r="GU103" i="5"/>
  <c r="JR77" i="5"/>
  <c r="GU77" i="5"/>
  <c r="BE16" i="5"/>
  <c r="EA16" i="5" s="1"/>
  <c r="BE32" i="5"/>
  <c r="EA32" i="5" s="1"/>
  <c r="BE45" i="5"/>
  <c r="EA45" i="5" s="1"/>
  <c r="JR25" i="5"/>
  <c r="GU25" i="5"/>
  <c r="GU135" i="5"/>
  <c r="JR135" i="5"/>
  <c r="JR21" i="5"/>
  <c r="GU21" i="5"/>
  <c r="JR80" i="5"/>
  <c r="GU80" i="5"/>
  <c r="GU81" i="5"/>
  <c r="JR81" i="5"/>
  <c r="GU45" i="5"/>
  <c r="JR45" i="5"/>
  <c r="BE17" i="5"/>
  <c r="EA17" i="5" s="1"/>
  <c r="BE33" i="5"/>
  <c r="EA33" i="5" s="1"/>
  <c r="BE81" i="5"/>
  <c r="EA81" i="5" s="1"/>
  <c r="BE137" i="5"/>
  <c r="EA137" i="5" s="1"/>
  <c r="GU42" i="5"/>
  <c r="JR42" i="5"/>
  <c r="JR46" i="5"/>
  <c r="GU46" i="5"/>
  <c r="JR49" i="5"/>
  <c r="GU49" i="5"/>
  <c r="BE18" i="5"/>
  <c r="EA18" i="5" s="1"/>
  <c r="BE34" i="5"/>
  <c r="EA34" i="5" s="1"/>
  <c r="BE77" i="5"/>
  <c r="EA77" i="5" s="1"/>
  <c r="BE82" i="5"/>
  <c r="EA82" i="5" s="1"/>
  <c r="JR43" i="5"/>
  <c r="GU43" i="5"/>
  <c r="GU28" i="5"/>
  <c r="JR28" i="5"/>
  <c r="JR41" i="5"/>
  <c r="GU41" i="5"/>
  <c r="GU33" i="5"/>
  <c r="JR33" i="5"/>
  <c r="JR17" i="5"/>
  <c r="GU17" i="5"/>
  <c r="BE19" i="5"/>
  <c r="EA19" i="5" s="1"/>
  <c r="BE46" i="5"/>
  <c r="EA46" i="5" s="1"/>
  <c r="BE79" i="5"/>
  <c r="EA79" i="5" s="1"/>
  <c r="GU29" i="5"/>
  <c r="JR29" i="5"/>
  <c r="JR14" i="5"/>
  <c r="GU14" i="5"/>
  <c r="JR27" i="5"/>
  <c r="GU27" i="5"/>
  <c r="JR20" i="5"/>
  <c r="GU20" i="5"/>
  <c r="JR32" i="5"/>
  <c r="GU32" i="5"/>
  <c r="JR105" i="5"/>
  <c r="GU105" i="5"/>
  <c r="BE20" i="5"/>
  <c r="EA20" i="5" s="1"/>
  <c r="BE48" i="5"/>
  <c r="EA48" i="5" s="1"/>
  <c r="BE49" i="5"/>
  <c r="EA49" i="5" s="1"/>
  <c r="JR26" i="5"/>
  <c r="GU26" i="5"/>
  <c r="JR48" i="5"/>
  <c r="GU48" i="5"/>
  <c r="JR13" i="5"/>
  <c r="GU13" i="5"/>
  <c r="JR19" i="5"/>
  <c r="GU19" i="5"/>
  <c r="JR79" i="5"/>
  <c r="GU79" i="5"/>
  <c r="BE21" i="5"/>
  <c r="EA21" i="5" s="1"/>
  <c r="BE26" i="5"/>
  <c r="EA26" i="5" s="1"/>
  <c r="BE50" i="5"/>
  <c r="EA50" i="5" s="1"/>
  <c r="BE80" i="5"/>
  <c r="EA80" i="5" s="1"/>
  <c r="JR31" i="5"/>
  <c r="GU31" i="5"/>
  <c r="JR108" i="5"/>
  <c r="GU108" i="5"/>
  <c r="JR137" i="5"/>
  <c r="GU137" i="5"/>
  <c r="BE25" i="5"/>
  <c r="EA25" i="5" s="1"/>
  <c r="BE27" i="5"/>
  <c r="EA27" i="5" s="1"/>
  <c r="BE40" i="5"/>
  <c r="EA40" i="5" s="1"/>
  <c r="BE78" i="5"/>
  <c r="EA78" i="5" s="1"/>
  <c r="GU78" i="5"/>
  <c r="JR78" i="5"/>
  <c r="JR104" i="5"/>
  <c r="GU104" i="5"/>
  <c r="BE23" i="5"/>
  <c r="EA23" i="5" s="1"/>
  <c r="BE28" i="5"/>
  <c r="EA28" i="5" s="1"/>
  <c r="BE41" i="5"/>
  <c r="EA41" i="5" s="1"/>
  <c r="GU40" i="5"/>
  <c r="JR40" i="5"/>
  <c r="JR50" i="5"/>
  <c r="GU50" i="5"/>
  <c r="JR18" i="5"/>
  <c r="GU18" i="5"/>
  <c r="GU44" i="5"/>
  <c r="JR44" i="5"/>
  <c r="BE24" i="5"/>
  <c r="EA24" i="5" s="1"/>
  <c r="BE29" i="5"/>
  <c r="EA29" i="5" s="1"/>
  <c r="BE42" i="5"/>
  <c r="EA42" i="5" s="1"/>
  <c r="K5" i="59"/>
  <c r="K5" i="54"/>
  <c r="K8" i="53"/>
  <c r="K8" i="52"/>
  <c r="L10" i="51"/>
  <c r="K7" i="50"/>
  <c r="K6" i="49"/>
  <c r="H38" i="51"/>
  <c r="G40" i="23"/>
  <c r="G8" i="59"/>
  <c r="G9" i="47"/>
  <c r="P390" i="4"/>
  <c r="P293" i="4"/>
  <c r="P391" i="4"/>
  <c r="P263" i="4"/>
  <c r="P347" i="4"/>
  <c r="P292" i="4"/>
  <c r="P264" i="4"/>
  <c r="P289" i="4"/>
  <c r="P392" i="4"/>
  <c r="P265" i="4"/>
  <c r="P348" i="4"/>
  <c r="P389" i="4"/>
  <c r="P386" i="4"/>
  <c r="P266" i="4"/>
  <c r="P349" i="4"/>
  <c r="P393" i="4"/>
  <c r="P387" i="4"/>
  <c r="P294" i="4"/>
  <c r="P388" i="4"/>
  <c r="P126" i="4"/>
  <c r="P337" i="4"/>
  <c r="P291" i="4"/>
  <c r="P290" i="4"/>
  <c r="P262" i="4"/>
  <c r="P341" i="4"/>
  <c r="J6" i="21"/>
  <c r="J6" i="24"/>
  <c r="J6" i="23"/>
  <c r="J7" i="25"/>
  <c r="J8" i="22"/>
  <c r="J5" i="49"/>
  <c r="J7" i="52"/>
  <c r="J6" i="27"/>
  <c r="J6" i="50"/>
  <c r="I61" i="53"/>
  <c r="I15" i="54"/>
  <c r="J4" i="54"/>
  <c r="K62" i="2"/>
  <c r="J14" i="41" s="1"/>
  <c r="I59" i="53"/>
  <c r="I55" i="53"/>
  <c r="I9" i="54"/>
  <c r="I54" i="53"/>
  <c r="I56" i="53"/>
  <c r="C7" i="54"/>
  <c r="C52" i="53"/>
  <c r="I57" i="53"/>
  <c r="I60" i="53"/>
  <c r="H15" i="51"/>
  <c r="G24" i="53"/>
  <c r="I8" i="54"/>
  <c r="I53" i="53"/>
  <c r="I14" i="51"/>
  <c r="K9" i="51"/>
  <c r="N152" i="4"/>
  <c r="H13" i="51"/>
  <c r="GS148" i="5"/>
  <c r="DY148" i="5"/>
  <c r="GS155" i="5"/>
  <c r="K4" i="46"/>
  <c r="JQ155" i="5"/>
  <c r="AX313" i="4" s="1"/>
  <c r="GT155" i="5"/>
  <c r="D56" i="32"/>
  <c r="E7" i="32" s="1"/>
  <c r="N206" i="4"/>
  <c r="H29" i="46"/>
  <c r="P342" i="4"/>
  <c r="P339" i="4"/>
  <c r="P340" i="4"/>
  <c r="K6" i="47"/>
  <c r="L5" i="46"/>
  <c r="P343" i="4"/>
  <c r="P287" i="4"/>
  <c r="P288" i="4"/>
  <c r="BD148" i="5"/>
  <c r="AY121" i="4" s="1"/>
  <c r="P383" i="4"/>
  <c r="K13" i="46"/>
  <c r="K31" i="46"/>
  <c r="K18" i="46"/>
  <c r="K24" i="46" s="1"/>
  <c r="K49" i="46"/>
  <c r="K57" i="46"/>
  <c r="K36" i="46"/>
  <c r="K42" i="46"/>
  <c r="P384" i="4"/>
  <c r="P385" i="4"/>
  <c r="P338" i="4"/>
  <c r="R12" i="4"/>
  <c r="P258" i="4"/>
  <c r="DZ155" i="5"/>
  <c r="BD155" i="5"/>
  <c r="AY312" i="4" s="1"/>
  <c r="DY153" i="5"/>
  <c r="JP151" i="5"/>
  <c r="AW203" i="4" s="1"/>
  <c r="JP148" i="5"/>
  <c r="AW122" i="4" s="1"/>
  <c r="JP153" i="5"/>
  <c r="AW253" i="4" s="1"/>
  <c r="GS161" i="5"/>
  <c r="BD153" i="5"/>
  <c r="AY252" i="4" s="1"/>
  <c r="GS147" i="5"/>
  <c r="JP152" i="5"/>
  <c r="AW233" i="4" s="1"/>
  <c r="BD147" i="5"/>
  <c r="AY95" i="4" s="1"/>
  <c r="DY147" i="5"/>
  <c r="JQ151" i="5"/>
  <c r="AX203" i="4" s="1"/>
  <c r="JP147" i="5"/>
  <c r="AW96" i="4" s="1"/>
  <c r="BD154" i="5"/>
  <c r="AY281" i="4" s="1"/>
  <c r="J2" i="3"/>
  <c r="J2" i="16" s="1"/>
  <c r="P175" i="4"/>
  <c r="BD152" i="5"/>
  <c r="AY232" i="4" s="1"/>
  <c r="P176" i="4"/>
  <c r="P177" i="4"/>
  <c r="BD150" i="5"/>
  <c r="AY173" i="4" s="1"/>
  <c r="Q171" i="4"/>
  <c r="I49" i="3"/>
  <c r="I52" i="3" s="1"/>
  <c r="I55" i="3" s="1"/>
  <c r="I73" i="15" s="1"/>
  <c r="I80" i="15" s="1"/>
  <c r="D41" i="3"/>
  <c r="D43" i="3"/>
  <c r="D48" i="15"/>
  <c r="E31" i="3"/>
  <c r="E28" i="3"/>
  <c r="G15" i="16"/>
  <c r="G16" i="16" s="1"/>
  <c r="L15" i="3"/>
  <c r="L16" i="3" s="1"/>
  <c r="M13" i="3" s="1"/>
  <c r="M14" i="3" s="1"/>
  <c r="I67" i="34"/>
  <c r="I65" i="34"/>
  <c r="I55" i="34"/>
  <c r="I60" i="34"/>
  <c r="E39" i="32"/>
  <c r="D54" i="32"/>
  <c r="D51" i="15"/>
  <c r="E190" i="15"/>
  <c r="E233" i="15"/>
  <c r="E55" i="32"/>
  <c r="H19" i="32"/>
  <c r="H12" i="32" s="1"/>
  <c r="G10" i="32"/>
  <c r="G13" i="32" s="1"/>
  <c r="F98" i="15"/>
  <c r="F51" i="32"/>
  <c r="F55" i="32"/>
  <c r="F233" i="15"/>
  <c r="F190" i="15"/>
  <c r="G34" i="32"/>
  <c r="G36" i="32" s="1"/>
  <c r="G43" i="32" s="1"/>
  <c r="G122" i="15"/>
  <c r="I20" i="32"/>
  <c r="J17" i="32" s="1"/>
  <c r="J18" i="32" s="1"/>
  <c r="D40" i="16"/>
  <c r="D42" i="16"/>
  <c r="D38" i="16"/>
  <c r="D19" i="15" s="1"/>
  <c r="D168" i="15"/>
  <c r="D211" i="15"/>
  <c r="D43" i="16"/>
  <c r="E25" i="16" s="1"/>
  <c r="F96" i="15"/>
  <c r="M23" i="16"/>
  <c r="L37" i="16"/>
  <c r="L29" i="16"/>
  <c r="H113" i="15"/>
  <c r="K7" i="41"/>
  <c r="K26" i="41" s="1"/>
  <c r="K33" i="41" s="1"/>
  <c r="K40" i="41" s="1"/>
  <c r="K47" i="41" s="1"/>
  <c r="I65" i="15"/>
  <c r="I70" i="15" s="1"/>
  <c r="BT29" i="43"/>
  <c r="BU29" i="43"/>
  <c r="P345" i="4"/>
  <c r="P336" i="4"/>
  <c r="P330" i="4"/>
  <c r="P333" i="4"/>
  <c r="P237" i="4"/>
  <c r="P328" i="4"/>
  <c r="P149" i="4"/>
  <c r="P150" i="4"/>
  <c r="P321" i="4"/>
  <c r="P325" i="4"/>
  <c r="P151" i="4"/>
  <c r="Q145" i="4"/>
  <c r="P324" i="4"/>
  <c r="P382" i="4"/>
  <c r="P39" i="4" s="1"/>
  <c r="P329" i="4"/>
  <c r="P332" i="4"/>
  <c r="P323" i="4"/>
  <c r="O39" i="4"/>
  <c r="R34" i="4"/>
  <c r="R33" i="4"/>
  <c r="R32" i="4"/>
  <c r="R31" i="4"/>
  <c r="R30" i="4"/>
  <c r="R37" i="4"/>
  <c r="R36" i="4"/>
  <c r="R21" i="4"/>
  <c r="R35" i="4"/>
  <c r="R28" i="4"/>
  <c r="R20" i="4"/>
  <c r="R19" i="4"/>
  <c r="R29" i="4"/>
  <c r="R17" i="4"/>
  <c r="R14" i="4"/>
  <c r="R18" i="4"/>
  <c r="P286" i="4"/>
  <c r="P320" i="4"/>
  <c r="P346" i="4"/>
  <c r="P110" i="4"/>
  <c r="P327" i="4"/>
  <c r="P107" i="4"/>
  <c r="P331" i="4"/>
  <c r="P344" i="4"/>
  <c r="P326" i="4"/>
  <c r="P335" i="4"/>
  <c r="B11" i="23"/>
  <c r="I251" i="4"/>
  <c r="B12" i="23" s="1"/>
  <c r="GT12" i="5"/>
  <c r="GT146" i="5" s="1"/>
  <c r="JQ12" i="5"/>
  <c r="JQ146" i="5" s="1"/>
  <c r="AX69" i="4" s="1"/>
  <c r="BD139" i="5"/>
  <c r="P6" i="32"/>
  <c r="O48" i="32"/>
  <c r="O40" i="32"/>
  <c r="BT33" i="32"/>
  <c r="BT19" i="16"/>
  <c r="BT19" i="3"/>
  <c r="BT3" i="34"/>
  <c r="U23" i="37"/>
  <c r="V20" i="37" s="1"/>
  <c r="U26" i="37"/>
  <c r="I201" i="15"/>
  <c r="I223" i="15"/>
  <c r="I203" i="15"/>
  <c r="I213" i="15"/>
  <c r="I200" i="15"/>
  <c r="N207" i="4"/>
  <c r="N210" i="4"/>
  <c r="I15" i="2"/>
  <c r="I73" i="18"/>
  <c r="I36" i="34"/>
  <c r="JP146" i="5"/>
  <c r="AW69" i="4" s="1"/>
  <c r="G10" i="25"/>
  <c r="G11" i="22" s="1"/>
  <c r="C61" i="2"/>
  <c r="J73" i="18"/>
  <c r="H90" i="15"/>
  <c r="I17" i="2" s="1"/>
  <c r="H11" i="62" s="1"/>
  <c r="M29" i="3"/>
  <c r="M37" i="3"/>
  <c r="JP150" i="5"/>
  <c r="AW174" i="4" s="1"/>
  <c r="JQ154" i="5"/>
  <c r="AX282" i="4" s="1"/>
  <c r="GS150" i="5"/>
  <c r="GS154" i="5"/>
  <c r="GS176" i="5"/>
  <c r="AR388" i="18" s="1"/>
  <c r="GS139" i="5"/>
  <c r="D62" i="15"/>
  <c r="E14" i="2" s="1"/>
  <c r="D8" i="62" s="1"/>
  <c r="GS165" i="5"/>
  <c r="AR175" i="18" s="1"/>
  <c r="GS151" i="5"/>
  <c r="BE12" i="5"/>
  <c r="BE150" i="5" s="1"/>
  <c r="AZ173" i="4" s="1"/>
  <c r="JQ152" i="5"/>
  <c r="AX233" i="4" s="1"/>
  <c r="DY152" i="5"/>
  <c r="DY139" i="5"/>
  <c r="P5" i="4"/>
  <c r="P102" i="4" s="1"/>
  <c r="P205" i="4"/>
  <c r="L3" i="3"/>
  <c r="K3" i="15"/>
  <c r="GT174" i="5"/>
  <c r="AS348" i="18" s="1"/>
  <c r="GU12" i="5"/>
  <c r="JR12" i="5"/>
  <c r="DZ154" i="5"/>
  <c r="GT154" i="5"/>
  <c r="GT176" i="5"/>
  <c r="AS388" i="18" s="1"/>
  <c r="GV7" i="5"/>
  <c r="EA7" i="5"/>
  <c r="JS7" i="5"/>
  <c r="DZ150" i="5"/>
  <c r="BG5" i="5"/>
  <c r="BH11" i="5"/>
  <c r="EC11" i="5"/>
  <c r="JU11" i="5"/>
  <c r="GX11" i="5"/>
  <c r="DZ153" i="5"/>
  <c r="BD146" i="5"/>
  <c r="AY68" i="4" s="1"/>
  <c r="DZ152" i="5"/>
  <c r="GS158" i="5"/>
  <c r="AR16" i="18" s="1"/>
  <c r="GS146" i="5"/>
  <c r="I87" i="15"/>
  <c r="I112" i="15"/>
  <c r="I9" i="15"/>
  <c r="I8" i="15"/>
  <c r="I83" i="15"/>
  <c r="I180" i="15"/>
  <c r="I86" i="15"/>
  <c r="I119" i="15"/>
  <c r="I170" i="15"/>
  <c r="I21" i="15"/>
  <c r="I84" i="15"/>
  <c r="I157" i="15"/>
  <c r="I110" i="15"/>
  <c r="I95" i="15"/>
  <c r="I11" i="15"/>
  <c r="I109" i="15"/>
  <c r="I158" i="15"/>
  <c r="I160" i="15"/>
  <c r="BF6" i="5"/>
  <c r="BF4" i="5" s="1"/>
  <c r="BF7" i="5"/>
  <c r="Q308" i="4"/>
  <c r="Q60" i="4"/>
  <c r="Q7" i="4"/>
  <c r="Q329" i="4" s="1"/>
  <c r="Q91" i="4"/>
  <c r="Q228" i="4"/>
  <c r="Q247" i="4"/>
  <c r="Q353" i="4"/>
  <c r="Q277" i="4"/>
  <c r="Q380" i="4"/>
  <c r="Q117" i="4"/>
  <c r="Q200" i="4"/>
  <c r="S8" i="4"/>
  <c r="R6" i="4"/>
  <c r="R104" i="4"/>
  <c r="R106" i="4"/>
  <c r="R108" i="4"/>
  <c r="R109" i="4"/>
  <c r="BD151" i="5"/>
  <c r="AY202" i="4" s="1"/>
  <c r="BC158" i="5"/>
  <c r="M6" i="2"/>
  <c r="M3" i="58" s="1"/>
  <c r="M3" i="18"/>
  <c r="L2" i="67" s="1"/>
  <c r="R67" i="4" s="1"/>
  <c r="L2" i="2"/>
  <c r="L5" i="2"/>
  <c r="K8" i="30"/>
  <c r="K7" i="27"/>
  <c r="K8" i="25"/>
  <c r="K7" i="23"/>
  <c r="K9" i="22"/>
  <c r="K7" i="21"/>
  <c r="K7" i="24"/>
  <c r="K9" i="28"/>
  <c r="K25" i="21"/>
  <c r="L4" i="2"/>
  <c r="K76" i="11"/>
  <c r="K76" i="14"/>
  <c r="K10" i="26"/>
  <c r="GT165" i="5"/>
  <c r="AS175" i="18" s="1"/>
  <c r="GT151" i="5"/>
  <c r="GT158" i="5"/>
  <c r="AS16" i="18" s="1"/>
  <c r="JP139" i="5"/>
  <c r="JP154" i="5"/>
  <c r="AW282" i="4" s="1"/>
  <c r="GS153" i="5"/>
  <c r="GS174" i="5"/>
  <c r="AR348" i="18" s="1"/>
  <c r="J2" i="15"/>
  <c r="L2" i="18"/>
  <c r="J2" i="32"/>
  <c r="J2" i="34"/>
  <c r="F93" i="18"/>
  <c r="F109" i="18"/>
  <c r="F111" i="18" s="1"/>
  <c r="F112" i="18" s="1"/>
  <c r="F94" i="18"/>
  <c r="J98" i="4"/>
  <c r="J99" i="4"/>
  <c r="J97" i="4"/>
  <c r="J20" i="34"/>
  <c r="K17" i="34" s="1"/>
  <c r="K19" i="34" s="1"/>
  <c r="K20" i="34" s="1"/>
  <c r="M13" i="34"/>
  <c r="P11" i="34"/>
  <c r="O12" i="34"/>
  <c r="J235" i="15" l="1"/>
  <c r="J269" i="15"/>
  <c r="H23" i="53"/>
  <c r="J225" i="15"/>
  <c r="J215" i="15"/>
  <c r="J192" i="15"/>
  <c r="J205" i="15"/>
  <c r="J182" i="15"/>
  <c r="J172" i="15"/>
  <c r="J162" i="15"/>
  <c r="J124" i="15"/>
  <c r="J114" i="15"/>
  <c r="J88" i="15"/>
  <c r="J100" i="15"/>
  <c r="J53" i="15"/>
  <c r="J16" i="2"/>
  <c r="I10" i="62" s="1"/>
  <c r="J23" i="15"/>
  <c r="J13" i="15"/>
  <c r="J159" i="15"/>
  <c r="J147" i="15"/>
  <c r="J152" i="15" s="1"/>
  <c r="J121" i="15"/>
  <c r="J222" i="15"/>
  <c r="J266" i="15"/>
  <c r="J169" i="15"/>
  <c r="J85" i="15"/>
  <c r="J50" i="15"/>
  <c r="J212" i="15"/>
  <c r="J20" i="15"/>
  <c r="J179" i="15"/>
  <c r="J232" i="15"/>
  <c r="J202" i="15"/>
  <c r="J97" i="15"/>
  <c r="J10" i="15"/>
  <c r="J189" i="15"/>
  <c r="J111" i="15"/>
  <c r="BB41" i="73"/>
  <c r="BB43" i="73"/>
  <c r="BC25" i="73" s="1"/>
  <c r="BC28" i="73"/>
  <c r="BC8" i="73"/>
  <c r="BC9" i="73" s="1"/>
  <c r="BD6" i="73" s="1"/>
  <c r="BC32" i="73"/>
  <c r="BC16" i="73"/>
  <c r="BJ46" i="72"/>
  <c r="BI68" i="72"/>
  <c r="BI76" i="72" s="1"/>
  <c r="BI39" i="72"/>
  <c r="BJ35" i="72" s="1"/>
  <c r="BI29" i="72"/>
  <c r="BI31" i="72" s="1"/>
  <c r="BJ28" i="72" s="1"/>
  <c r="BJ30" i="72" s="1"/>
  <c r="L2" i="58"/>
  <c r="L1" i="71"/>
  <c r="E177" i="15"/>
  <c r="Q25" i="3"/>
  <c r="O24" i="3"/>
  <c r="H10" i="41"/>
  <c r="H34" i="27"/>
  <c r="K8" i="28"/>
  <c r="K9" i="26"/>
  <c r="K6" i="41"/>
  <c r="G15" i="60"/>
  <c r="G16" i="60"/>
  <c r="J105" i="15"/>
  <c r="J106" i="15" s="1"/>
  <c r="J14" i="60" s="1"/>
  <c r="H9" i="62"/>
  <c r="H7" i="60"/>
  <c r="R119" i="4"/>
  <c r="R311" i="4"/>
  <c r="R310" i="4"/>
  <c r="R66" i="4"/>
  <c r="L5" i="60"/>
  <c r="H12" i="64" s="1"/>
  <c r="H7" i="61" s="1"/>
  <c r="L6" i="62"/>
  <c r="L5" i="55"/>
  <c r="R231" i="4"/>
  <c r="R280" i="4"/>
  <c r="S260" i="4"/>
  <c r="R279" i="4"/>
  <c r="K4" i="55"/>
  <c r="K4" i="60"/>
  <c r="K5" i="62"/>
  <c r="K4" i="59"/>
  <c r="R230" i="4"/>
  <c r="R93" i="4"/>
  <c r="R120" i="4"/>
  <c r="R94" i="4"/>
  <c r="L79" i="2"/>
  <c r="K10" i="54" s="1"/>
  <c r="L74" i="2"/>
  <c r="L84" i="2"/>
  <c r="L82" i="2"/>
  <c r="K13" i="54" s="1"/>
  <c r="L80" i="2"/>
  <c r="K11" i="54" s="1"/>
  <c r="L76" i="2"/>
  <c r="L78" i="2"/>
  <c r="L77" i="2"/>
  <c r="L75" i="2"/>
  <c r="L83" i="2"/>
  <c r="K14" i="54" s="1"/>
  <c r="J267" i="15"/>
  <c r="J265" i="15"/>
  <c r="I11" i="4"/>
  <c r="JS91" i="5"/>
  <c r="E58" i="66"/>
  <c r="GU162" i="5"/>
  <c r="AT110" i="18" s="1"/>
  <c r="BF111" i="5"/>
  <c r="EB111" i="5" s="1"/>
  <c r="I10" i="66"/>
  <c r="I24" i="66" s="1"/>
  <c r="BF103" i="5"/>
  <c r="EB103" i="5" s="1"/>
  <c r="BF101" i="5"/>
  <c r="EB101" i="5" s="1"/>
  <c r="K2" i="43"/>
  <c r="K32" i="43" s="1"/>
  <c r="K2" i="66"/>
  <c r="K77" i="66" s="1"/>
  <c r="AR75" i="18"/>
  <c r="AP36" i="66"/>
  <c r="J270" i="15"/>
  <c r="J39" i="15"/>
  <c r="J36" i="15"/>
  <c r="J37" i="15"/>
  <c r="J38" i="15"/>
  <c r="BF120" i="5"/>
  <c r="EB120" i="5" s="1"/>
  <c r="G86" i="18"/>
  <c r="H87" i="18" s="1"/>
  <c r="F53" i="66"/>
  <c r="G92" i="18"/>
  <c r="G88" i="18"/>
  <c r="E60" i="66"/>
  <c r="E61" i="66" s="1"/>
  <c r="E64" i="66" s="1"/>
  <c r="E70" i="66" s="1"/>
  <c r="E71" i="66" s="1"/>
  <c r="E73" i="66" s="1"/>
  <c r="AS110" i="18"/>
  <c r="AQ37" i="66"/>
  <c r="B27" i="53"/>
  <c r="B43" i="27"/>
  <c r="B44" i="27" s="1"/>
  <c r="B45" i="27" s="1"/>
  <c r="C96" i="2" s="1"/>
  <c r="C19" i="51"/>
  <c r="J139" i="15"/>
  <c r="J144" i="15" s="1"/>
  <c r="K103" i="2" s="1"/>
  <c r="J131" i="15"/>
  <c r="J136" i="15" s="1"/>
  <c r="GV74" i="5"/>
  <c r="BF127" i="5"/>
  <c r="EB127" i="5" s="1"/>
  <c r="BF112" i="5"/>
  <c r="EB112" i="5" s="1"/>
  <c r="BF116" i="5"/>
  <c r="EB116" i="5" s="1"/>
  <c r="BF102" i="5"/>
  <c r="EB102" i="5" s="1"/>
  <c r="BF124" i="5"/>
  <c r="EB124" i="5" s="1"/>
  <c r="BF122" i="5"/>
  <c r="EB122" i="5" s="1"/>
  <c r="BF121" i="5"/>
  <c r="EB121" i="5" s="1"/>
  <c r="BF108" i="5"/>
  <c r="EB108" i="5" s="1"/>
  <c r="BF87" i="5"/>
  <c r="EB87" i="5" s="1"/>
  <c r="BF125" i="5"/>
  <c r="EB125" i="5" s="1"/>
  <c r="BF119" i="5"/>
  <c r="EB119" i="5" s="1"/>
  <c r="BF113" i="5"/>
  <c r="EB113" i="5" s="1"/>
  <c r="BF117" i="5"/>
  <c r="EB117" i="5" s="1"/>
  <c r="JT117" i="5" s="1"/>
  <c r="JS87" i="5"/>
  <c r="GV87" i="5"/>
  <c r="BF126" i="5"/>
  <c r="EB126" i="5" s="1"/>
  <c r="BF128" i="5"/>
  <c r="EB128" i="5" s="1"/>
  <c r="BF107" i="5"/>
  <c r="EB107" i="5" s="1"/>
  <c r="BF109" i="5"/>
  <c r="EB109" i="5" s="1"/>
  <c r="BF110" i="5"/>
  <c r="EB110" i="5" s="1"/>
  <c r="BF118" i="5"/>
  <c r="EB118" i="5" s="1"/>
  <c r="BF104" i="5"/>
  <c r="EB104" i="5" s="1"/>
  <c r="BF105" i="5"/>
  <c r="EB105" i="5" s="1"/>
  <c r="BF99" i="5"/>
  <c r="EB99" i="5" s="1"/>
  <c r="BF130" i="5"/>
  <c r="EB130" i="5" s="1"/>
  <c r="BF123" i="5"/>
  <c r="EB123" i="5" s="1"/>
  <c r="BF106" i="5"/>
  <c r="EB106" i="5" s="1"/>
  <c r="BF114" i="5"/>
  <c r="EB114" i="5" s="1"/>
  <c r="BF129" i="5"/>
  <c r="EB129" i="5" s="1"/>
  <c r="BF115" i="5"/>
  <c r="EB115" i="5" s="1"/>
  <c r="BF100" i="5"/>
  <c r="EB100" i="5" s="1"/>
  <c r="BF85" i="5"/>
  <c r="EB85" i="5" s="1"/>
  <c r="JS85" i="5"/>
  <c r="GV85" i="5"/>
  <c r="Q334" i="4"/>
  <c r="J17" i="22"/>
  <c r="O45" i="4"/>
  <c r="I48" i="2" s="1"/>
  <c r="I38" i="51" s="1"/>
  <c r="BF96" i="5"/>
  <c r="EB96" i="5" s="1"/>
  <c r="GW96" i="5" s="1"/>
  <c r="P38" i="4"/>
  <c r="P45" i="4" s="1"/>
  <c r="J48" i="2" s="1"/>
  <c r="I37" i="53" s="1"/>
  <c r="GV89" i="5"/>
  <c r="BF97" i="5"/>
  <c r="EB97" i="5" s="1"/>
  <c r="JS97" i="5"/>
  <c r="GV97" i="5"/>
  <c r="GV96" i="5"/>
  <c r="JS96" i="5"/>
  <c r="BF98" i="5"/>
  <c r="EB98" i="5" s="1"/>
  <c r="JS100" i="5"/>
  <c r="GV100" i="5"/>
  <c r="JS99" i="5"/>
  <c r="GV99" i="5"/>
  <c r="JS101" i="5"/>
  <c r="GV101" i="5"/>
  <c r="GV98" i="5"/>
  <c r="JS98" i="5"/>
  <c r="JS95" i="5"/>
  <c r="GV95" i="5"/>
  <c r="BF90" i="5"/>
  <c r="EB90" i="5" s="1"/>
  <c r="BF93" i="5"/>
  <c r="EB93" i="5" s="1"/>
  <c r="JS102" i="5"/>
  <c r="GV102" i="5"/>
  <c r="JS94" i="5"/>
  <c r="GV94" i="5"/>
  <c r="BF91" i="5"/>
  <c r="EB91" i="5" s="1"/>
  <c r="BF92" i="5"/>
  <c r="EB92" i="5" s="1"/>
  <c r="JS90" i="5"/>
  <c r="GV90" i="5"/>
  <c r="BF94" i="5"/>
  <c r="EB94" i="5" s="1"/>
  <c r="BF88" i="5"/>
  <c r="EB88" i="5" s="1"/>
  <c r="JT88" i="5" s="1"/>
  <c r="BF95" i="5"/>
  <c r="EB95" i="5" s="1"/>
  <c r="JS92" i="5"/>
  <c r="GV92" i="5"/>
  <c r="BF89" i="5"/>
  <c r="EB89" i="5" s="1"/>
  <c r="JS93" i="5"/>
  <c r="GV93" i="5"/>
  <c r="JS84" i="5"/>
  <c r="GV84" i="5"/>
  <c r="BF83" i="5"/>
  <c r="EB83" i="5" s="1"/>
  <c r="GV83" i="5"/>
  <c r="JS83" i="5"/>
  <c r="JS86" i="5"/>
  <c r="GV86" i="5"/>
  <c r="BF84" i="5"/>
  <c r="EB84" i="5" s="1"/>
  <c r="BF86" i="5"/>
  <c r="EB86" i="5" s="1"/>
  <c r="JS88" i="5"/>
  <c r="GV88" i="5"/>
  <c r="GV114" i="5"/>
  <c r="JS122" i="5"/>
  <c r="GV122" i="5"/>
  <c r="BF133" i="5"/>
  <c r="EB133" i="5" s="1"/>
  <c r="JS133" i="5"/>
  <c r="GV133" i="5"/>
  <c r="BF134" i="5"/>
  <c r="EB134" i="5" s="1"/>
  <c r="JS126" i="5"/>
  <c r="GV126" i="5"/>
  <c r="JS123" i="5"/>
  <c r="GV123" i="5"/>
  <c r="JS128" i="5"/>
  <c r="GV128" i="5"/>
  <c r="JS127" i="5"/>
  <c r="GV127" i="5"/>
  <c r="JS125" i="5"/>
  <c r="GV125" i="5"/>
  <c r="JS134" i="5"/>
  <c r="GV134" i="5"/>
  <c r="JS132" i="5"/>
  <c r="GV132" i="5"/>
  <c r="BF132" i="5"/>
  <c r="EB132" i="5" s="1"/>
  <c r="JS130" i="5"/>
  <c r="GV130" i="5"/>
  <c r="JS131" i="5"/>
  <c r="GV131" i="5"/>
  <c r="GV124" i="5"/>
  <c r="JS124" i="5"/>
  <c r="JS129" i="5"/>
  <c r="GV129" i="5"/>
  <c r="BF131" i="5"/>
  <c r="EB131" i="5" s="1"/>
  <c r="JS113" i="5"/>
  <c r="GV113" i="5"/>
  <c r="JS110" i="5"/>
  <c r="GV110" i="5"/>
  <c r="GV121" i="5"/>
  <c r="JS121" i="5"/>
  <c r="JS118" i="5"/>
  <c r="GV118" i="5"/>
  <c r="JS115" i="5"/>
  <c r="GV115" i="5"/>
  <c r="JS117" i="5"/>
  <c r="GV117" i="5"/>
  <c r="GV120" i="5"/>
  <c r="JS120" i="5"/>
  <c r="JS116" i="5"/>
  <c r="GV116" i="5"/>
  <c r="GV119" i="5"/>
  <c r="JS119" i="5"/>
  <c r="JS112" i="5"/>
  <c r="GV112" i="5"/>
  <c r="JS109" i="5"/>
  <c r="GV109" i="5"/>
  <c r="JS111" i="5"/>
  <c r="GV111" i="5"/>
  <c r="BF69" i="5"/>
  <c r="EB69" i="5" s="1"/>
  <c r="GW69" i="5" s="1"/>
  <c r="BF68" i="5"/>
  <c r="EB68" i="5" s="1"/>
  <c r="BF70" i="5"/>
  <c r="EB70" i="5" s="1"/>
  <c r="JS75" i="5"/>
  <c r="GV75" i="5"/>
  <c r="BF71" i="5"/>
  <c r="EB71" i="5" s="1"/>
  <c r="JS67" i="5"/>
  <c r="GV67" i="5"/>
  <c r="BF72" i="5"/>
  <c r="EB72" i="5" s="1"/>
  <c r="JS69" i="5"/>
  <c r="GV69" i="5"/>
  <c r="JS73" i="5"/>
  <c r="GV73" i="5"/>
  <c r="BF73" i="5"/>
  <c r="EB73" i="5" s="1"/>
  <c r="JS72" i="5"/>
  <c r="GV72" i="5"/>
  <c r="JS70" i="5"/>
  <c r="GV70" i="5"/>
  <c r="JS68" i="5"/>
  <c r="GV68" i="5"/>
  <c r="BF74" i="5"/>
  <c r="EB74" i="5" s="1"/>
  <c r="JS71" i="5"/>
  <c r="GV71" i="5"/>
  <c r="BF67" i="5"/>
  <c r="EB67" i="5" s="1"/>
  <c r="BF75" i="5"/>
  <c r="EB75" i="5" s="1"/>
  <c r="BF36" i="5"/>
  <c r="EB36" i="5" s="1"/>
  <c r="BF63" i="5"/>
  <c r="EB63" i="5" s="1"/>
  <c r="GW63" i="5" s="1"/>
  <c r="JS36" i="5"/>
  <c r="GV36" i="5"/>
  <c r="BF64" i="5"/>
  <c r="EB64" i="5" s="1"/>
  <c r="BF65" i="5"/>
  <c r="EB65" i="5" s="1"/>
  <c r="BF66" i="5"/>
  <c r="EB66" i="5" s="1"/>
  <c r="JS63" i="5"/>
  <c r="GV63" i="5"/>
  <c r="JS66" i="5"/>
  <c r="GV66" i="5"/>
  <c r="JS62" i="5"/>
  <c r="GV62" i="5"/>
  <c r="JS65" i="5"/>
  <c r="GV65" i="5"/>
  <c r="BF62" i="5"/>
  <c r="EB62" i="5" s="1"/>
  <c r="JS64" i="5"/>
  <c r="GV64" i="5"/>
  <c r="JS60" i="5"/>
  <c r="GV60" i="5"/>
  <c r="JS61" i="5"/>
  <c r="GV61" i="5"/>
  <c r="BF61" i="5"/>
  <c r="EB61" i="5" s="1"/>
  <c r="BF60" i="5"/>
  <c r="EB60" i="5" s="1"/>
  <c r="GV57" i="5"/>
  <c r="GU153" i="5"/>
  <c r="JS55" i="5"/>
  <c r="GV55" i="5"/>
  <c r="GV58" i="5"/>
  <c r="JS58" i="5"/>
  <c r="BF57" i="5"/>
  <c r="EB57" i="5" s="1"/>
  <c r="JS59" i="5"/>
  <c r="GV59" i="5"/>
  <c r="GV76" i="5"/>
  <c r="JS76" i="5"/>
  <c r="BF76" i="5"/>
  <c r="EB76" i="5" s="1"/>
  <c r="BF55" i="5"/>
  <c r="EB55" i="5" s="1"/>
  <c r="BF58" i="5"/>
  <c r="EB58" i="5" s="1"/>
  <c r="GV56" i="5"/>
  <c r="JS56" i="5"/>
  <c r="BF56" i="5"/>
  <c r="EB56" i="5" s="1"/>
  <c r="BF59" i="5"/>
  <c r="EB59" i="5" s="1"/>
  <c r="K11" i="64"/>
  <c r="K6" i="61" s="1"/>
  <c r="JS38" i="5"/>
  <c r="GV38" i="5"/>
  <c r="BF35" i="5"/>
  <c r="EB35" i="5" s="1"/>
  <c r="BF37" i="5"/>
  <c r="EB37" i="5" s="1"/>
  <c r="BF38" i="5"/>
  <c r="EB38" i="5" s="1"/>
  <c r="JS35" i="5"/>
  <c r="GV35" i="5"/>
  <c r="BF39" i="5"/>
  <c r="EB39" i="5" s="1"/>
  <c r="JS39" i="5"/>
  <c r="GV39" i="5"/>
  <c r="GV37" i="5"/>
  <c r="JS37" i="5"/>
  <c r="JS136" i="5"/>
  <c r="JS31" i="5"/>
  <c r="BF54" i="5"/>
  <c r="EB54" i="5" s="1"/>
  <c r="JT54" i="5" s="1"/>
  <c r="BF53" i="5"/>
  <c r="EB53" i="5" s="1"/>
  <c r="GV53" i="5"/>
  <c r="JS53" i="5"/>
  <c r="JS54" i="5"/>
  <c r="GV54" i="5"/>
  <c r="GV13" i="5"/>
  <c r="JS43" i="5"/>
  <c r="BF52" i="5"/>
  <c r="EB52" i="5" s="1"/>
  <c r="JT52" i="5" s="1"/>
  <c r="H22" i="53"/>
  <c r="BF22" i="5"/>
  <c r="EB22" i="5" s="1"/>
  <c r="GV135" i="5"/>
  <c r="JS52" i="5"/>
  <c r="GV52" i="5"/>
  <c r="JS22" i="5"/>
  <c r="GV22" i="5"/>
  <c r="GV30" i="5"/>
  <c r="BF51" i="5"/>
  <c r="EB51" i="5" s="1"/>
  <c r="GV51" i="5"/>
  <c r="JS51" i="5"/>
  <c r="GV14" i="5"/>
  <c r="BF43" i="5"/>
  <c r="EB43" i="5" s="1"/>
  <c r="JT43" i="5" s="1"/>
  <c r="BF28" i="5"/>
  <c r="EB28" i="5" s="1"/>
  <c r="JT28" i="5" s="1"/>
  <c r="BF47" i="5"/>
  <c r="EB47" i="5" s="1"/>
  <c r="JT47" i="5" s="1"/>
  <c r="BF136" i="5"/>
  <c r="EB136" i="5" s="1"/>
  <c r="JT136" i="5" s="1"/>
  <c r="BF46" i="5"/>
  <c r="EB46" i="5" s="1"/>
  <c r="JT46" i="5" s="1"/>
  <c r="GV103" i="5"/>
  <c r="BF13" i="5"/>
  <c r="EB13" i="5" s="1"/>
  <c r="JT13" i="5" s="1"/>
  <c r="BF27" i="5"/>
  <c r="EB27" i="5" s="1"/>
  <c r="GW27" i="5" s="1"/>
  <c r="JS107" i="5"/>
  <c r="GV107" i="5"/>
  <c r="GV78" i="5"/>
  <c r="JS78" i="5"/>
  <c r="JS20" i="5"/>
  <c r="GV20" i="5"/>
  <c r="JS40" i="5"/>
  <c r="GV40" i="5"/>
  <c r="BF15" i="5"/>
  <c r="EB15" i="5" s="1"/>
  <c r="BF29" i="5"/>
  <c r="EB29" i="5" s="1"/>
  <c r="BF48" i="5"/>
  <c r="EB48" i="5" s="1"/>
  <c r="BF77" i="5"/>
  <c r="EB77" i="5" s="1"/>
  <c r="GV27" i="5"/>
  <c r="JS27" i="5"/>
  <c r="JS80" i="5"/>
  <c r="GV80" i="5"/>
  <c r="BF16" i="5"/>
  <c r="EB16" i="5" s="1"/>
  <c r="BF30" i="5"/>
  <c r="EB30" i="5" s="1"/>
  <c r="BF44" i="5"/>
  <c r="EB44" i="5" s="1"/>
  <c r="BF79" i="5"/>
  <c r="EB79" i="5" s="1"/>
  <c r="BF137" i="5"/>
  <c r="EB137" i="5" s="1"/>
  <c r="JS48" i="5"/>
  <c r="GV48" i="5"/>
  <c r="JS18" i="5"/>
  <c r="GV18" i="5"/>
  <c r="JS108" i="5"/>
  <c r="GV108" i="5"/>
  <c r="JS25" i="5"/>
  <c r="GV25" i="5"/>
  <c r="JS50" i="5"/>
  <c r="GV50" i="5"/>
  <c r="JS105" i="5"/>
  <c r="GV105" i="5"/>
  <c r="BF17" i="5"/>
  <c r="EB17" i="5" s="1"/>
  <c r="BF45" i="5"/>
  <c r="EB45" i="5" s="1"/>
  <c r="BF82" i="5"/>
  <c r="EB82" i="5" s="1"/>
  <c r="GV79" i="5"/>
  <c r="JS79" i="5"/>
  <c r="BF18" i="5"/>
  <c r="EB18" i="5" s="1"/>
  <c r="BF31" i="5"/>
  <c r="EB31" i="5" s="1"/>
  <c r="BF81" i="5"/>
  <c r="EB81" i="5" s="1"/>
  <c r="JS137" i="5"/>
  <c r="GV137" i="5"/>
  <c r="GV42" i="5"/>
  <c r="JS42" i="5"/>
  <c r="JS26" i="5"/>
  <c r="GV26" i="5"/>
  <c r="JS46" i="5"/>
  <c r="GV46" i="5"/>
  <c r="BF19" i="5"/>
  <c r="EB19" i="5" s="1"/>
  <c r="BF49" i="5"/>
  <c r="EB49" i="5" s="1"/>
  <c r="GV81" i="5"/>
  <c r="JS81" i="5"/>
  <c r="JS106" i="5"/>
  <c r="GV106" i="5"/>
  <c r="GV29" i="5"/>
  <c r="JS29" i="5"/>
  <c r="JS104" i="5"/>
  <c r="GV104" i="5"/>
  <c r="GV21" i="5"/>
  <c r="JS21" i="5"/>
  <c r="BF20" i="5"/>
  <c r="EB20" i="5" s="1"/>
  <c r="BF40" i="5"/>
  <c r="EB40" i="5" s="1"/>
  <c r="BF32" i="5"/>
  <c r="EB32" i="5" s="1"/>
  <c r="BF50" i="5"/>
  <c r="EB50" i="5" s="1"/>
  <c r="BF80" i="5"/>
  <c r="EB80" i="5" s="1"/>
  <c r="JS24" i="5"/>
  <c r="GV24" i="5"/>
  <c r="JS19" i="5"/>
  <c r="GV19" i="5"/>
  <c r="BF21" i="5"/>
  <c r="EB21" i="5" s="1"/>
  <c r="BF25" i="5"/>
  <c r="EB25" i="5" s="1"/>
  <c r="BF33" i="5"/>
  <c r="EB33" i="5" s="1"/>
  <c r="BF78" i="5"/>
  <c r="EB78" i="5" s="1"/>
  <c r="JS82" i="5"/>
  <c r="GV82" i="5"/>
  <c r="JS33" i="5"/>
  <c r="GV33" i="5"/>
  <c r="JS45" i="5"/>
  <c r="GV45" i="5"/>
  <c r="JS41" i="5"/>
  <c r="GV41" i="5"/>
  <c r="BF23" i="5"/>
  <c r="EB23" i="5" s="1"/>
  <c r="BF26" i="5"/>
  <c r="EB26" i="5" s="1"/>
  <c r="BF34" i="5"/>
  <c r="EB34" i="5" s="1"/>
  <c r="JS77" i="5"/>
  <c r="GV77" i="5"/>
  <c r="JS17" i="5"/>
  <c r="GV17" i="5"/>
  <c r="JS32" i="5"/>
  <c r="GV32" i="5"/>
  <c r="GV44" i="5"/>
  <c r="JS44" i="5"/>
  <c r="GV28" i="5"/>
  <c r="JS28" i="5"/>
  <c r="BF24" i="5"/>
  <c r="EB24" i="5" s="1"/>
  <c r="BF42" i="5"/>
  <c r="EB42" i="5" s="1"/>
  <c r="JS16" i="5"/>
  <c r="GV16" i="5"/>
  <c r="JS47" i="5"/>
  <c r="GV47" i="5"/>
  <c r="JS23" i="5"/>
  <c r="GV23" i="5"/>
  <c r="GV49" i="5"/>
  <c r="JS49" i="5"/>
  <c r="BF14" i="5"/>
  <c r="EB14" i="5" s="1"/>
  <c r="BF41" i="5"/>
  <c r="EB41" i="5" s="1"/>
  <c r="BF135" i="5"/>
  <c r="EB135" i="5" s="1"/>
  <c r="JS34" i="5"/>
  <c r="GV34" i="5"/>
  <c r="JS15" i="5"/>
  <c r="GV15" i="5"/>
  <c r="L5" i="59"/>
  <c r="L5" i="54"/>
  <c r="L8" i="53"/>
  <c r="L8" i="52"/>
  <c r="M10" i="51"/>
  <c r="L7" i="50"/>
  <c r="L6" i="49"/>
  <c r="H40" i="23"/>
  <c r="H8" i="59"/>
  <c r="Q348" i="4"/>
  <c r="Q388" i="4"/>
  <c r="Q349" i="4"/>
  <c r="Q393" i="4"/>
  <c r="Q262" i="4"/>
  <c r="Q294" i="4"/>
  <c r="Q389" i="4"/>
  <c r="Q126" i="4"/>
  <c r="Q291" i="4"/>
  <c r="Q290" i="4"/>
  <c r="Q341" i="4"/>
  <c r="Q293" i="4"/>
  <c r="Q391" i="4"/>
  <c r="Q390" i="4"/>
  <c r="Q386" i="4"/>
  <c r="Q264" i="4"/>
  <c r="Q343" i="4"/>
  <c r="Q347" i="4"/>
  <c r="Q292" i="4"/>
  <c r="Q387" i="4"/>
  <c r="Q265" i="4"/>
  <c r="Q289" i="4"/>
  <c r="Q392" i="4"/>
  <c r="Q263" i="4"/>
  <c r="Q266" i="4"/>
  <c r="K6" i="24"/>
  <c r="K6" i="23"/>
  <c r="K7" i="52"/>
  <c r="K6" i="50"/>
  <c r="K6" i="21"/>
  <c r="K5" i="49"/>
  <c r="K7" i="25"/>
  <c r="K8" i="22"/>
  <c r="K6" i="27"/>
  <c r="J61" i="53"/>
  <c r="J15" i="54"/>
  <c r="K4" i="54"/>
  <c r="L62" i="2"/>
  <c r="K14" i="41" s="1"/>
  <c r="J56" i="53"/>
  <c r="J9" i="54"/>
  <c r="J54" i="53"/>
  <c r="J59" i="53"/>
  <c r="J55" i="53"/>
  <c r="J8" i="54"/>
  <c r="J53" i="53"/>
  <c r="I15" i="51"/>
  <c r="H24" i="53"/>
  <c r="J57" i="53"/>
  <c r="E12" i="51"/>
  <c r="D21" i="53"/>
  <c r="J60" i="53"/>
  <c r="L9" i="51"/>
  <c r="O152" i="4"/>
  <c r="I13" i="51"/>
  <c r="JQ148" i="5"/>
  <c r="AX122" i="4" s="1"/>
  <c r="GT148" i="5"/>
  <c r="DZ148" i="5"/>
  <c r="E28" i="46"/>
  <c r="L4" i="46"/>
  <c r="GU155" i="5"/>
  <c r="BE155" i="5"/>
  <c r="AZ312" i="4" s="1"/>
  <c r="JR155" i="5"/>
  <c r="AY313" i="4" s="1"/>
  <c r="Q342" i="4"/>
  <c r="Q287" i="4"/>
  <c r="GT139" i="5"/>
  <c r="Q288" i="4"/>
  <c r="O206" i="4"/>
  <c r="I29" i="46"/>
  <c r="Q383" i="4"/>
  <c r="L49" i="46"/>
  <c r="L31" i="46"/>
  <c r="L42" i="46"/>
  <c r="L18" i="46"/>
  <c r="L24" i="46" s="1"/>
  <c r="L36" i="46"/>
  <c r="L57" i="46"/>
  <c r="L13" i="46"/>
  <c r="Q384" i="4"/>
  <c r="GT153" i="5"/>
  <c r="Q385" i="4"/>
  <c r="Q338" i="4"/>
  <c r="Q337" i="4"/>
  <c r="L6" i="47"/>
  <c r="M5" i="46"/>
  <c r="Q340" i="4"/>
  <c r="Q339" i="4"/>
  <c r="S12" i="4"/>
  <c r="Q258" i="4"/>
  <c r="BE148" i="5"/>
  <c r="AZ121" i="4" s="1"/>
  <c r="JQ153" i="5"/>
  <c r="AX253" i="4" s="1"/>
  <c r="BE152" i="5"/>
  <c r="AZ232" i="4" s="1"/>
  <c r="JR152" i="5"/>
  <c r="AY233" i="4" s="1"/>
  <c r="GT147" i="5"/>
  <c r="GT161" i="5"/>
  <c r="DZ147" i="5"/>
  <c r="BE147" i="5"/>
  <c r="AZ95" i="4" s="1"/>
  <c r="JQ147" i="5"/>
  <c r="AX96" i="4" s="1"/>
  <c r="K2" i="3"/>
  <c r="K2" i="16" s="1"/>
  <c r="BE151" i="5"/>
  <c r="AZ202" i="4" s="1"/>
  <c r="JQ150" i="5"/>
  <c r="AX174" i="4" s="1"/>
  <c r="GT150" i="5"/>
  <c r="Q175" i="4"/>
  <c r="Q176" i="4"/>
  <c r="Q177" i="4"/>
  <c r="R171" i="4"/>
  <c r="J49" i="3"/>
  <c r="J52" i="3" s="1"/>
  <c r="J55" i="3" s="1"/>
  <c r="J73" i="15" s="1"/>
  <c r="J80" i="15" s="1"/>
  <c r="G6" i="16"/>
  <c r="G9" i="16" s="1"/>
  <c r="E220" i="15"/>
  <c r="E30" i="3"/>
  <c r="E32" i="3"/>
  <c r="E230" i="15" s="1"/>
  <c r="E53" i="32"/>
  <c r="E52" i="32"/>
  <c r="E57" i="32" s="1"/>
  <c r="M15" i="3"/>
  <c r="M16" i="3" s="1"/>
  <c r="N13" i="3" s="1"/>
  <c r="N14" i="3" s="1"/>
  <c r="J60" i="34"/>
  <c r="J55" i="34"/>
  <c r="J65" i="34"/>
  <c r="J67" i="34"/>
  <c r="E44" i="32"/>
  <c r="E56" i="32" s="1"/>
  <c r="F7" i="32" s="1"/>
  <c r="H34" i="32"/>
  <c r="H36" i="32" s="1"/>
  <c r="H43" i="32" s="1"/>
  <c r="H122" i="15"/>
  <c r="H10" i="32"/>
  <c r="H13" i="32" s="1"/>
  <c r="G98" i="15"/>
  <c r="J20" i="32"/>
  <c r="K17" i="32" s="1"/>
  <c r="K18" i="32" s="1"/>
  <c r="I19" i="32"/>
  <c r="I12" i="32" s="1"/>
  <c r="G51" i="32"/>
  <c r="G55" i="32"/>
  <c r="G190" i="15"/>
  <c r="G233" i="15"/>
  <c r="E51" i="15"/>
  <c r="D49" i="15"/>
  <c r="E28" i="16"/>
  <c r="D41" i="16"/>
  <c r="G8" i="16"/>
  <c r="G120" i="15" s="1"/>
  <c r="H13" i="16"/>
  <c r="H14" i="16" s="1"/>
  <c r="M29" i="16"/>
  <c r="M37" i="16"/>
  <c r="N23" i="16"/>
  <c r="I113" i="15"/>
  <c r="L7" i="41"/>
  <c r="L26" i="41" s="1"/>
  <c r="L33" i="41" s="1"/>
  <c r="L40" i="41" s="1"/>
  <c r="L47" i="41" s="1"/>
  <c r="J65" i="15"/>
  <c r="J70" i="15" s="1"/>
  <c r="B13" i="41"/>
  <c r="JQ139" i="5"/>
  <c r="Q151" i="4"/>
  <c r="R145" i="4"/>
  <c r="Q149" i="4"/>
  <c r="Q150" i="4"/>
  <c r="S30" i="4"/>
  <c r="S37" i="4"/>
  <c r="S36" i="4"/>
  <c r="S28" i="4"/>
  <c r="S35" i="4"/>
  <c r="S21" i="4"/>
  <c r="S34" i="4"/>
  <c r="S33" i="4"/>
  <c r="S19" i="4"/>
  <c r="S31" i="4"/>
  <c r="S17" i="4"/>
  <c r="S20" i="4"/>
  <c r="S18" i="4"/>
  <c r="S32" i="4"/>
  <c r="S14" i="4"/>
  <c r="S29" i="4"/>
  <c r="Q107" i="4"/>
  <c r="Q321" i="4"/>
  <c r="Q333" i="4"/>
  <c r="Q332" i="4"/>
  <c r="Q335" i="4"/>
  <c r="Q324" i="4"/>
  <c r="Q237" i="4"/>
  <c r="I55" i="4"/>
  <c r="B10" i="23" s="1"/>
  <c r="Q336" i="4"/>
  <c r="Q327" i="4"/>
  <c r="Q205" i="4"/>
  <c r="Q326" i="4"/>
  <c r="Q330" i="4"/>
  <c r="Q110" i="4"/>
  <c r="Q382" i="4"/>
  <c r="Q286" i="4"/>
  <c r="Q328" i="4"/>
  <c r="Q331" i="4"/>
  <c r="Q323" i="4"/>
  <c r="Q322" i="4"/>
  <c r="Q346" i="4"/>
  <c r="Q344" i="4"/>
  <c r="Q345" i="4"/>
  <c r="Q325" i="4"/>
  <c r="Q320" i="4"/>
  <c r="BE146" i="5"/>
  <c r="AZ68" i="4" s="1"/>
  <c r="BF12" i="5"/>
  <c r="EB12" i="5" s="1"/>
  <c r="DZ139" i="5"/>
  <c r="Q6" i="32"/>
  <c r="P40" i="32"/>
  <c r="P48" i="32"/>
  <c r="BU33" i="32"/>
  <c r="BU19" i="16"/>
  <c r="BU19" i="3"/>
  <c r="BU3" i="34"/>
  <c r="I9" i="2"/>
  <c r="V23" i="37"/>
  <c r="W20" i="37" s="1"/>
  <c r="V26" i="37"/>
  <c r="J223" i="15"/>
  <c r="J201" i="15"/>
  <c r="J213" i="15"/>
  <c r="J200" i="15"/>
  <c r="J203" i="15"/>
  <c r="O207" i="4"/>
  <c r="O210" i="4"/>
  <c r="J15" i="2"/>
  <c r="J36" i="34"/>
  <c r="H10" i="25"/>
  <c r="H11" i="22" s="1"/>
  <c r="I90" i="15"/>
  <c r="J17" i="2" s="1"/>
  <c r="I11" i="62" s="1"/>
  <c r="N29" i="3"/>
  <c r="N37" i="3"/>
  <c r="BD158" i="5"/>
  <c r="D42" i="27"/>
  <c r="EA12" i="5"/>
  <c r="EA150" i="5" s="1"/>
  <c r="BE139" i="5"/>
  <c r="BE154" i="5"/>
  <c r="AZ281" i="4" s="1"/>
  <c r="J84" i="15"/>
  <c r="J9" i="15"/>
  <c r="J95" i="15"/>
  <c r="J8" i="15"/>
  <c r="J83" i="15"/>
  <c r="J110" i="15"/>
  <c r="J157" i="15"/>
  <c r="J158" i="15"/>
  <c r="J109" i="15"/>
  <c r="J119" i="15"/>
  <c r="J21" i="15"/>
  <c r="J112" i="15"/>
  <c r="J160" i="15"/>
  <c r="J86" i="15"/>
  <c r="J180" i="15"/>
  <c r="J11" i="15"/>
  <c r="J170" i="15"/>
  <c r="J87" i="15"/>
  <c r="EA155" i="5"/>
  <c r="BE153" i="5"/>
  <c r="AZ252" i="4" s="1"/>
  <c r="JR154" i="5"/>
  <c r="AY282" i="4" s="1"/>
  <c r="JT7" i="5"/>
  <c r="GW7" i="5"/>
  <c r="EB7" i="5"/>
  <c r="GU154" i="5"/>
  <c r="GU176" i="5"/>
  <c r="AT388" i="18" s="1"/>
  <c r="M3" i="3"/>
  <c r="L3" i="15"/>
  <c r="GU174" i="5"/>
  <c r="AT348" i="18" s="1"/>
  <c r="JR146" i="5"/>
  <c r="AY69" i="4" s="1"/>
  <c r="DZ146" i="5"/>
  <c r="DZ151" i="5"/>
  <c r="R7" i="4"/>
  <c r="R5" i="4" s="1"/>
  <c r="R200" i="4"/>
  <c r="R228" i="4"/>
  <c r="R353" i="4"/>
  <c r="R247" i="4"/>
  <c r="R91" i="4"/>
  <c r="R277" i="4"/>
  <c r="R117" i="4"/>
  <c r="R308" i="4"/>
  <c r="R380" i="4"/>
  <c r="R60" i="4"/>
  <c r="EA152" i="5"/>
  <c r="GT167" i="5"/>
  <c r="AS216" i="18" s="1"/>
  <c r="GT152" i="5"/>
  <c r="T8" i="4"/>
  <c r="S108" i="4"/>
  <c r="S109" i="4"/>
  <c r="S6" i="4"/>
  <c r="S104" i="4"/>
  <c r="S106" i="4"/>
  <c r="GU167" i="5"/>
  <c r="AT216" i="18" s="1"/>
  <c r="GU152" i="5"/>
  <c r="BI11" i="5"/>
  <c r="BH5" i="5"/>
  <c r="GY11" i="5"/>
  <c r="ED11" i="5"/>
  <c r="JV11" i="5"/>
  <c r="N6" i="2"/>
  <c r="N3" i="58" s="1"/>
  <c r="N3" i="18"/>
  <c r="M2" i="67" s="1"/>
  <c r="S93" i="4" s="1"/>
  <c r="M2" i="2"/>
  <c r="M5" i="2"/>
  <c r="L7" i="24"/>
  <c r="L10" i="26"/>
  <c r="L9" i="28"/>
  <c r="L8" i="25"/>
  <c r="L7" i="27"/>
  <c r="L8" i="30"/>
  <c r="L7" i="23"/>
  <c r="L9" i="22"/>
  <c r="L7" i="21"/>
  <c r="L25" i="21"/>
  <c r="M4" i="2"/>
  <c r="L76" i="14"/>
  <c r="L76" i="11"/>
  <c r="Q5" i="4"/>
  <c r="Q102" i="4" s="1"/>
  <c r="BF151" i="5"/>
  <c r="BA202" i="4" s="1"/>
  <c r="EA151" i="5"/>
  <c r="BG6" i="5"/>
  <c r="BG4" i="5" s="1"/>
  <c r="BG7" i="5"/>
  <c r="K2" i="15"/>
  <c r="K269" i="15" s="1"/>
  <c r="K2" i="32"/>
  <c r="K2" i="34"/>
  <c r="M2" i="18"/>
  <c r="BF150" i="5"/>
  <c r="BA173" i="4" s="1"/>
  <c r="J49" i="4"/>
  <c r="D21" i="2" s="1"/>
  <c r="F120" i="18"/>
  <c r="F114" i="18"/>
  <c r="F119" i="18" s="1"/>
  <c r="F113" i="18"/>
  <c r="F118" i="18" s="1"/>
  <c r="K14" i="34"/>
  <c r="L17" i="34"/>
  <c r="L19" i="34" s="1"/>
  <c r="L20" i="34" s="1"/>
  <c r="M17" i="34" s="1"/>
  <c r="L14" i="34"/>
  <c r="N13" i="34"/>
  <c r="Q11" i="34"/>
  <c r="P12" i="34"/>
  <c r="K225" i="15" l="1"/>
  <c r="K235" i="15"/>
  <c r="K215" i="15"/>
  <c r="K192" i="15"/>
  <c r="K205" i="15"/>
  <c r="K172" i="15"/>
  <c r="K182" i="15"/>
  <c r="K162" i="15"/>
  <c r="K114" i="15"/>
  <c r="K124" i="15"/>
  <c r="I116" i="15"/>
  <c r="J7" i="46" s="1"/>
  <c r="K88" i="15"/>
  <c r="K100" i="15"/>
  <c r="K53" i="15"/>
  <c r="K16" i="2"/>
  <c r="J10" i="62" s="1"/>
  <c r="I23" i="53"/>
  <c r="J14" i="51"/>
  <c r="K23" i="15"/>
  <c r="K13" i="15"/>
  <c r="K147" i="15"/>
  <c r="K152" i="15" s="1"/>
  <c r="K121" i="15"/>
  <c r="K111" i="15"/>
  <c r="K212" i="15"/>
  <c r="K20" i="15"/>
  <c r="K10" i="15"/>
  <c r="K179" i="15"/>
  <c r="K232" i="15"/>
  <c r="K266" i="15"/>
  <c r="K159" i="15"/>
  <c r="K97" i="15"/>
  <c r="K189" i="15"/>
  <c r="K85" i="15"/>
  <c r="K50" i="15"/>
  <c r="K169" i="15"/>
  <c r="K202" i="15"/>
  <c r="K222" i="15"/>
  <c r="BC31" i="73"/>
  <c r="BD13" i="73"/>
  <c r="BD14" i="73" s="1"/>
  <c r="BC30" i="73"/>
  <c r="BC39" i="73"/>
  <c r="BC44" i="73" s="1"/>
  <c r="BC33" i="73"/>
  <c r="BK43" i="72"/>
  <c r="BJ45" i="72"/>
  <c r="BI86" i="72"/>
  <c r="BI91" i="72" s="1"/>
  <c r="BI77" i="72"/>
  <c r="BI90" i="72" s="1"/>
  <c r="BJ51" i="72" s="1"/>
  <c r="BI89" i="72"/>
  <c r="BI85" i="72"/>
  <c r="BI87" i="72"/>
  <c r="BJ37" i="72"/>
  <c r="BJ73" i="72" s="1"/>
  <c r="I40" i="15"/>
  <c r="I54" i="66"/>
  <c r="I68" i="66" s="1"/>
  <c r="M2" i="58"/>
  <c r="M1" i="71"/>
  <c r="P24" i="3"/>
  <c r="Q24" i="3" s="1"/>
  <c r="R24" i="3" s="1"/>
  <c r="S24" i="3" s="1"/>
  <c r="T24" i="3" s="1"/>
  <c r="U24" i="3" s="1"/>
  <c r="V24" i="3" s="1"/>
  <c r="W24" i="3" s="1"/>
  <c r="X24" i="3" s="1"/>
  <c r="Y24" i="3" s="1"/>
  <c r="Z24" i="3" s="1"/>
  <c r="AA24" i="3" s="1"/>
  <c r="AB24" i="3" s="1"/>
  <c r="AC24" i="3" s="1"/>
  <c r="AD24" i="3" s="1"/>
  <c r="AE24" i="3" s="1"/>
  <c r="AF24" i="3" s="1"/>
  <c r="AG24" i="3" s="1"/>
  <c r="AH24" i="3" s="1"/>
  <c r="AI24" i="3" s="1"/>
  <c r="AJ24" i="3" s="1"/>
  <c r="AK24" i="3" s="1"/>
  <c r="AL24" i="3" s="1"/>
  <c r="AM24" i="3" s="1"/>
  <c r="AN24" i="3" s="1"/>
  <c r="AO24" i="3" s="1"/>
  <c r="AP24" i="3" s="1"/>
  <c r="AQ24" i="3" s="1"/>
  <c r="AR24" i="3" s="1"/>
  <c r="AS24" i="3" s="1"/>
  <c r="AT24" i="3" s="1"/>
  <c r="AR37" i="66"/>
  <c r="H15" i="60"/>
  <c r="H16" i="60"/>
  <c r="L8" i="28"/>
  <c r="L9" i="26"/>
  <c r="L6" i="41"/>
  <c r="I10" i="41"/>
  <c r="I34" i="27"/>
  <c r="S231" i="4"/>
  <c r="K105" i="15"/>
  <c r="K106" i="15" s="1"/>
  <c r="K14" i="60" s="1"/>
  <c r="I9" i="62"/>
  <c r="I7" i="60"/>
  <c r="I16" i="60" s="1"/>
  <c r="M5" i="60"/>
  <c r="I12" i="64" s="1"/>
  <c r="I7" i="61" s="1"/>
  <c r="M6" i="62"/>
  <c r="M5" i="55"/>
  <c r="S66" i="4"/>
  <c r="S311" i="4"/>
  <c r="S120" i="4"/>
  <c r="S279" i="4"/>
  <c r="L5" i="62"/>
  <c r="L4" i="55"/>
  <c r="L4" i="60"/>
  <c r="L4" i="59"/>
  <c r="T260" i="4"/>
  <c r="S119" i="4"/>
  <c r="S280" i="4"/>
  <c r="S67" i="4"/>
  <c r="S310" i="4"/>
  <c r="S230" i="4"/>
  <c r="S94" i="4"/>
  <c r="M82" i="2"/>
  <c r="L13" i="54" s="1"/>
  <c r="M74" i="2"/>
  <c r="M84" i="2"/>
  <c r="M80" i="2"/>
  <c r="L11" i="54" s="1"/>
  <c r="M78" i="2"/>
  <c r="M76" i="2"/>
  <c r="M79" i="2"/>
  <c r="L10" i="54" s="1"/>
  <c r="M75" i="2"/>
  <c r="M77" i="2"/>
  <c r="M83" i="2"/>
  <c r="L14" i="54" s="1"/>
  <c r="K267" i="15"/>
  <c r="K265" i="15"/>
  <c r="GV162" i="5"/>
  <c r="AU110" i="18" s="1"/>
  <c r="K38" i="15"/>
  <c r="K270" i="15"/>
  <c r="K39" i="15"/>
  <c r="K36" i="15"/>
  <c r="K37" i="15"/>
  <c r="H92" i="18"/>
  <c r="H88" i="18"/>
  <c r="F60" i="66"/>
  <c r="F61" i="66" s="1"/>
  <c r="F64" i="66" s="1"/>
  <c r="F70" i="66" s="1"/>
  <c r="AS75" i="18"/>
  <c r="AQ36" i="66"/>
  <c r="G89" i="18"/>
  <c r="L2" i="43"/>
  <c r="L32" i="43" s="1"/>
  <c r="L2" i="66"/>
  <c r="L77" i="66" s="1"/>
  <c r="J10" i="66"/>
  <c r="J24" i="66" s="1"/>
  <c r="F47" i="66"/>
  <c r="F67" i="66"/>
  <c r="F46" i="66"/>
  <c r="F56" i="66"/>
  <c r="K139" i="15"/>
  <c r="K144" i="15" s="1"/>
  <c r="L103" i="2" s="1"/>
  <c r="K131" i="15"/>
  <c r="K136" i="15" s="1"/>
  <c r="BG107" i="5"/>
  <c r="EC107" i="5" s="1"/>
  <c r="BG120" i="5"/>
  <c r="EC120" i="5" s="1"/>
  <c r="BG105" i="5"/>
  <c r="EC105" i="5" s="1"/>
  <c r="GX105" i="5" s="1"/>
  <c r="BG122" i="5"/>
  <c r="EC122" i="5" s="1"/>
  <c r="BG110" i="5"/>
  <c r="EC110" i="5" s="1"/>
  <c r="GX110" i="5" s="1"/>
  <c r="BG127" i="5"/>
  <c r="EC127" i="5" s="1"/>
  <c r="BG129" i="5"/>
  <c r="EC129" i="5" s="1"/>
  <c r="BG114" i="5"/>
  <c r="EC114" i="5" s="1"/>
  <c r="BG106" i="5"/>
  <c r="EC106" i="5" s="1"/>
  <c r="BG119" i="5"/>
  <c r="EC119" i="5" s="1"/>
  <c r="JU119" i="5" s="1"/>
  <c r="BG125" i="5"/>
  <c r="EC125" i="5" s="1"/>
  <c r="BG124" i="5"/>
  <c r="EC124" i="5" s="1"/>
  <c r="BG108" i="5"/>
  <c r="BG99" i="5"/>
  <c r="EC99" i="5" s="1"/>
  <c r="BG116" i="5"/>
  <c r="EC116" i="5" s="1"/>
  <c r="BG126" i="5"/>
  <c r="EC126" i="5" s="1"/>
  <c r="BG111" i="5"/>
  <c r="EC111" i="5" s="1"/>
  <c r="BG100" i="5"/>
  <c r="EC100" i="5" s="1"/>
  <c r="BG101" i="5"/>
  <c r="EC101" i="5" s="1"/>
  <c r="BG112" i="5"/>
  <c r="EC112" i="5" s="1"/>
  <c r="BG128" i="5"/>
  <c r="EC128" i="5" s="1"/>
  <c r="BG121" i="5"/>
  <c r="EC121" i="5" s="1"/>
  <c r="BG117" i="5"/>
  <c r="EC117" i="5" s="1"/>
  <c r="BG102" i="5"/>
  <c r="EC102" i="5" s="1"/>
  <c r="BG130" i="5"/>
  <c r="EC130" i="5" s="1"/>
  <c r="BG113" i="5"/>
  <c r="EC113" i="5" s="1"/>
  <c r="BG109" i="5"/>
  <c r="EC109" i="5" s="1"/>
  <c r="BG103" i="5"/>
  <c r="EC103" i="5" s="1"/>
  <c r="JT87" i="5"/>
  <c r="GW87" i="5"/>
  <c r="BG123" i="5"/>
  <c r="EC123" i="5" s="1"/>
  <c r="BG115" i="5"/>
  <c r="EC115" i="5" s="1"/>
  <c r="BG104" i="5"/>
  <c r="EC104" i="5" s="1"/>
  <c r="GX104" i="5" s="1"/>
  <c r="BG118" i="5"/>
  <c r="EC118" i="5" s="1"/>
  <c r="BG87" i="5"/>
  <c r="EC87" i="5" s="1"/>
  <c r="H9" i="47"/>
  <c r="JT96" i="5"/>
  <c r="JT85" i="5"/>
  <c r="GW85" i="5"/>
  <c r="BG85" i="5"/>
  <c r="EC85" i="5" s="1"/>
  <c r="H37" i="53"/>
  <c r="R334" i="4"/>
  <c r="K17" i="22"/>
  <c r="Q38" i="4"/>
  <c r="JT97" i="5"/>
  <c r="GW97" i="5"/>
  <c r="BG96" i="5"/>
  <c r="EC96" i="5" s="1"/>
  <c r="JT101" i="5"/>
  <c r="GW101" i="5"/>
  <c r="JT98" i="5"/>
  <c r="GW98" i="5"/>
  <c r="BG97" i="5"/>
  <c r="EC97" i="5" s="1"/>
  <c r="JT100" i="5"/>
  <c r="GW100" i="5"/>
  <c r="BG93" i="5"/>
  <c r="EC93" i="5" s="1"/>
  <c r="JU93" i="5" s="1"/>
  <c r="BG98" i="5"/>
  <c r="EC98" i="5" s="1"/>
  <c r="JT99" i="5"/>
  <c r="GW99" i="5"/>
  <c r="JT102" i="5"/>
  <c r="GW102" i="5"/>
  <c r="BG94" i="5"/>
  <c r="EC94" i="5" s="1"/>
  <c r="BG95" i="5"/>
  <c r="EC95" i="5" s="1"/>
  <c r="JT94" i="5"/>
  <c r="GW94" i="5"/>
  <c r="GW88" i="5"/>
  <c r="JT93" i="5"/>
  <c r="GW93" i="5"/>
  <c r="JT89" i="5"/>
  <c r="GW89" i="5"/>
  <c r="BG90" i="5"/>
  <c r="EC90" i="5" s="1"/>
  <c r="JT95" i="5"/>
  <c r="GW95" i="5"/>
  <c r="BG88" i="5"/>
  <c r="EC88" i="5" s="1"/>
  <c r="JU88" i="5" s="1"/>
  <c r="BG91" i="5"/>
  <c r="EC91" i="5" s="1"/>
  <c r="JT92" i="5"/>
  <c r="GW92" i="5"/>
  <c r="JT90" i="5"/>
  <c r="GW90" i="5"/>
  <c r="BG89" i="5"/>
  <c r="EC89" i="5" s="1"/>
  <c r="JT91" i="5"/>
  <c r="GW91" i="5"/>
  <c r="BG92" i="5"/>
  <c r="EC92" i="5" s="1"/>
  <c r="JT86" i="5"/>
  <c r="GW86" i="5"/>
  <c r="JT83" i="5"/>
  <c r="GW83" i="5"/>
  <c r="BG83" i="5"/>
  <c r="EC83" i="5" s="1"/>
  <c r="BG84" i="5"/>
  <c r="EC84" i="5" s="1"/>
  <c r="JT84" i="5"/>
  <c r="GW84" i="5"/>
  <c r="BG86" i="5"/>
  <c r="EC86" i="5" s="1"/>
  <c r="GW117" i="5"/>
  <c r="GW128" i="5"/>
  <c r="JT128" i="5"/>
  <c r="JT129" i="5"/>
  <c r="GW129" i="5"/>
  <c r="JT123" i="5"/>
  <c r="GW123" i="5"/>
  <c r="JT126" i="5"/>
  <c r="GW126" i="5"/>
  <c r="JT131" i="5"/>
  <c r="GW131" i="5"/>
  <c r="JT134" i="5"/>
  <c r="GW134" i="5"/>
  <c r="BG131" i="5"/>
  <c r="EC131" i="5" s="1"/>
  <c r="JT122" i="5"/>
  <c r="GW122" i="5"/>
  <c r="JT124" i="5"/>
  <c r="GW124" i="5"/>
  <c r="BG132" i="5"/>
  <c r="EC132" i="5" s="1"/>
  <c r="JT69" i="5"/>
  <c r="GW127" i="5"/>
  <c r="JT127" i="5"/>
  <c r="JT125" i="5"/>
  <c r="GW125" i="5"/>
  <c r="BG133" i="5"/>
  <c r="EC133" i="5" s="1"/>
  <c r="JT130" i="5"/>
  <c r="GW130" i="5"/>
  <c r="GW132" i="5"/>
  <c r="JT132" i="5"/>
  <c r="GW133" i="5"/>
  <c r="JT133" i="5"/>
  <c r="BG134" i="5"/>
  <c r="EC134" i="5" s="1"/>
  <c r="GW119" i="5"/>
  <c r="JT119" i="5"/>
  <c r="GW121" i="5"/>
  <c r="JT121" i="5"/>
  <c r="GW109" i="5"/>
  <c r="JT109" i="5"/>
  <c r="JT113" i="5"/>
  <c r="GW113" i="5"/>
  <c r="GW120" i="5"/>
  <c r="JT120" i="5"/>
  <c r="JT111" i="5"/>
  <c r="GW111" i="5"/>
  <c r="JT116" i="5"/>
  <c r="GW116" i="5"/>
  <c r="JT115" i="5"/>
  <c r="GW115" i="5"/>
  <c r="JT118" i="5"/>
  <c r="GW118" i="5"/>
  <c r="GW110" i="5"/>
  <c r="JT110" i="5"/>
  <c r="GW114" i="5"/>
  <c r="JT114" i="5"/>
  <c r="GW112" i="5"/>
  <c r="JT112" i="5"/>
  <c r="BG73" i="5"/>
  <c r="EC73" i="5" s="1"/>
  <c r="JU73" i="5" s="1"/>
  <c r="JT63" i="5"/>
  <c r="JT74" i="5"/>
  <c r="GW74" i="5"/>
  <c r="BG70" i="5"/>
  <c r="EC70" i="5" s="1"/>
  <c r="JT71" i="5"/>
  <c r="GW71" i="5"/>
  <c r="BG74" i="5"/>
  <c r="EC74" i="5" s="1"/>
  <c r="BG68" i="5"/>
  <c r="EC68" i="5" s="1"/>
  <c r="BG75" i="5"/>
  <c r="EC75" i="5" s="1"/>
  <c r="JT73" i="5"/>
  <c r="GW73" i="5"/>
  <c r="BG67" i="5"/>
  <c r="EC67" i="5" s="1"/>
  <c r="JT75" i="5"/>
  <c r="GW75" i="5"/>
  <c r="BG71" i="5"/>
  <c r="EC71" i="5" s="1"/>
  <c r="GW67" i="5"/>
  <c r="JT67" i="5"/>
  <c r="BG72" i="5"/>
  <c r="EC72" i="5" s="1"/>
  <c r="JT72" i="5"/>
  <c r="GW72" i="5"/>
  <c r="JT70" i="5"/>
  <c r="GW70" i="5"/>
  <c r="BG69" i="5"/>
  <c r="EC69" i="5" s="1"/>
  <c r="GW68" i="5"/>
  <c r="JT68" i="5"/>
  <c r="BG36" i="5"/>
  <c r="EC36" i="5" s="1"/>
  <c r="JT36" i="5"/>
  <c r="GW36" i="5"/>
  <c r="BG66" i="5"/>
  <c r="EC66" i="5" s="1"/>
  <c r="JT66" i="5"/>
  <c r="GW66" i="5"/>
  <c r="BG62" i="5"/>
  <c r="EC62" i="5" s="1"/>
  <c r="JT65" i="5"/>
  <c r="GW65" i="5"/>
  <c r="JT62" i="5"/>
  <c r="GW62" i="5"/>
  <c r="BG63" i="5"/>
  <c r="EC63" i="5" s="1"/>
  <c r="JT64" i="5"/>
  <c r="GW64" i="5"/>
  <c r="BG64" i="5"/>
  <c r="EC64" i="5" s="1"/>
  <c r="BG65" i="5"/>
  <c r="EC65" i="5" s="1"/>
  <c r="GW60" i="5"/>
  <c r="JT60" i="5"/>
  <c r="BG61" i="5"/>
  <c r="EC61" i="5" s="1"/>
  <c r="BG60" i="5"/>
  <c r="EC60" i="5" s="1"/>
  <c r="GW61" i="5"/>
  <c r="JT61" i="5"/>
  <c r="BG76" i="5"/>
  <c r="EC76" i="5" s="1"/>
  <c r="BG55" i="5"/>
  <c r="EC55" i="5" s="1"/>
  <c r="JT59" i="5"/>
  <c r="GW59" i="5"/>
  <c r="BG58" i="5"/>
  <c r="EC58" i="5" s="1"/>
  <c r="GW56" i="5"/>
  <c r="JT56" i="5"/>
  <c r="BG56" i="5"/>
  <c r="EC56" i="5" s="1"/>
  <c r="GW57" i="5"/>
  <c r="JT57" i="5"/>
  <c r="BG57" i="5"/>
  <c r="EC57" i="5" s="1"/>
  <c r="BG59" i="5"/>
  <c r="EC59" i="5" s="1"/>
  <c r="GW58" i="5"/>
  <c r="JT58" i="5"/>
  <c r="GW76" i="5"/>
  <c r="JT76" i="5"/>
  <c r="GW55" i="5"/>
  <c r="JT55" i="5"/>
  <c r="L11" i="64"/>
  <c r="L6" i="61" s="1"/>
  <c r="GW37" i="5"/>
  <c r="JT37" i="5"/>
  <c r="JT35" i="5"/>
  <c r="GW35" i="5"/>
  <c r="JT39" i="5"/>
  <c r="GW39" i="5"/>
  <c r="BG37" i="5"/>
  <c r="EC37" i="5" s="1"/>
  <c r="BG35" i="5"/>
  <c r="EC35" i="5" s="1"/>
  <c r="BG38" i="5"/>
  <c r="EC38" i="5" s="1"/>
  <c r="JT38" i="5"/>
  <c r="GW38" i="5"/>
  <c r="BG39" i="5"/>
  <c r="EC39" i="5" s="1"/>
  <c r="GW54" i="5"/>
  <c r="GW52" i="5"/>
  <c r="JT53" i="5"/>
  <c r="GW53" i="5"/>
  <c r="BG53" i="5"/>
  <c r="EC53" i="5" s="1"/>
  <c r="BG54" i="5"/>
  <c r="EC54" i="5" s="1"/>
  <c r="E54" i="32"/>
  <c r="GW47" i="5"/>
  <c r="I22" i="53"/>
  <c r="BG22" i="5"/>
  <c r="EC22" i="5" s="1"/>
  <c r="BG52" i="5"/>
  <c r="EC52" i="5" s="1"/>
  <c r="JT22" i="5"/>
  <c r="GW22" i="5"/>
  <c r="GW43" i="5"/>
  <c r="JT27" i="5"/>
  <c r="GW46" i="5"/>
  <c r="GW136" i="5"/>
  <c r="JT51" i="5"/>
  <c r="GW51" i="5"/>
  <c r="BG51" i="5"/>
  <c r="EC51" i="5" s="1"/>
  <c r="BG17" i="5"/>
  <c r="EC17" i="5" s="1"/>
  <c r="GX17" i="5" s="1"/>
  <c r="BG19" i="5"/>
  <c r="EC19" i="5" s="1"/>
  <c r="GX19" i="5" s="1"/>
  <c r="GW13" i="5"/>
  <c r="BG27" i="5"/>
  <c r="EC27" i="5" s="1"/>
  <c r="JU27" i="5" s="1"/>
  <c r="GW28" i="5"/>
  <c r="BG28" i="5"/>
  <c r="EC28" i="5" s="1"/>
  <c r="GX28" i="5" s="1"/>
  <c r="BG40" i="5"/>
  <c r="EC40" i="5" s="1"/>
  <c r="JU40" i="5" s="1"/>
  <c r="EC108" i="5"/>
  <c r="GX108" i="5" s="1"/>
  <c r="JT24" i="5"/>
  <c r="GW24" i="5"/>
  <c r="GW18" i="5"/>
  <c r="JT18" i="5"/>
  <c r="GW80" i="5"/>
  <c r="JT80" i="5"/>
  <c r="GW106" i="5"/>
  <c r="JT106" i="5"/>
  <c r="BG20" i="5"/>
  <c r="EC20" i="5" s="1"/>
  <c r="BG29" i="5"/>
  <c r="EC29" i="5" s="1"/>
  <c r="BG41" i="5"/>
  <c r="EC41" i="5" s="1"/>
  <c r="BG135" i="5"/>
  <c r="EC135" i="5" s="1"/>
  <c r="GW19" i="5"/>
  <c r="JT19" i="5"/>
  <c r="JT17" i="5"/>
  <c r="GW17" i="5"/>
  <c r="JT50" i="5"/>
  <c r="GW50" i="5"/>
  <c r="JT77" i="5"/>
  <c r="GW77" i="5"/>
  <c r="BG21" i="5"/>
  <c r="EC21" i="5" s="1"/>
  <c r="BG30" i="5"/>
  <c r="EC30" i="5" s="1"/>
  <c r="BG42" i="5"/>
  <c r="EC42" i="5" s="1"/>
  <c r="BG136" i="5"/>
  <c r="EC136" i="5" s="1"/>
  <c r="JT31" i="5"/>
  <c r="GW31" i="5"/>
  <c r="GW104" i="5"/>
  <c r="JT104" i="5"/>
  <c r="JT32" i="5"/>
  <c r="GW32" i="5"/>
  <c r="JT48" i="5"/>
  <c r="GW48" i="5"/>
  <c r="BG23" i="5"/>
  <c r="EC23" i="5" s="1"/>
  <c r="BG31" i="5"/>
  <c r="EC31" i="5" s="1"/>
  <c r="BG43" i="5"/>
  <c r="EC43" i="5" s="1"/>
  <c r="JT40" i="5"/>
  <c r="GW40" i="5"/>
  <c r="GW137" i="5"/>
  <c r="JT137" i="5"/>
  <c r="GW29" i="5"/>
  <c r="JT29" i="5"/>
  <c r="BG32" i="5"/>
  <c r="EC32" i="5" s="1"/>
  <c r="GW135" i="5"/>
  <c r="JT135" i="5"/>
  <c r="JT34" i="5"/>
  <c r="GW34" i="5"/>
  <c r="JT20" i="5"/>
  <c r="GW20" i="5"/>
  <c r="JT79" i="5"/>
  <c r="GW79" i="5"/>
  <c r="GW15" i="5"/>
  <c r="JT15" i="5"/>
  <c r="BG24" i="5"/>
  <c r="EC24" i="5" s="1"/>
  <c r="BG33" i="5"/>
  <c r="EC33" i="5" s="1"/>
  <c r="BG44" i="5"/>
  <c r="EC44" i="5" s="1"/>
  <c r="BG77" i="5"/>
  <c r="EC77" i="5" s="1"/>
  <c r="BG137" i="5"/>
  <c r="EC137" i="5" s="1"/>
  <c r="GW26" i="5"/>
  <c r="JT26" i="5"/>
  <c r="JT107" i="5"/>
  <c r="GW107" i="5"/>
  <c r="JT44" i="5"/>
  <c r="GW44" i="5"/>
  <c r="BG13" i="5"/>
  <c r="EC13" i="5" s="1"/>
  <c r="BG34" i="5"/>
  <c r="EC34" i="5" s="1"/>
  <c r="BG79" i="5"/>
  <c r="EC79" i="5" s="1"/>
  <c r="BG82" i="5"/>
  <c r="EC82" i="5" s="1"/>
  <c r="GW41" i="5"/>
  <c r="JT41" i="5"/>
  <c r="JT23" i="5"/>
  <c r="GW23" i="5"/>
  <c r="JT78" i="5"/>
  <c r="GW78" i="5"/>
  <c r="JT82" i="5"/>
  <c r="GW82" i="5"/>
  <c r="GW30" i="5"/>
  <c r="JT30" i="5"/>
  <c r="BG14" i="5"/>
  <c r="EC14" i="5" s="1"/>
  <c r="BG45" i="5"/>
  <c r="EC45" i="5" s="1"/>
  <c r="BG81" i="5"/>
  <c r="EC81" i="5" s="1"/>
  <c r="JT108" i="5"/>
  <c r="GW108" i="5"/>
  <c r="JT33" i="5"/>
  <c r="GW33" i="5"/>
  <c r="JT103" i="5"/>
  <c r="GW103" i="5"/>
  <c r="GW105" i="5"/>
  <c r="JT105" i="5"/>
  <c r="JT16" i="5"/>
  <c r="GW16" i="5"/>
  <c r="BG16" i="5"/>
  <c r="EC16" i="5" s="1"/>
  <c r="BG46" i="5"/>
  <c r="EC46" i="5" s="1"/>
  <c r="BG49" i="5"/>
  <c r="EC49" i="5" s="1"/>
  <c r="JT14" i="5"/>
  <c r="GW14" i="5"/>
  <c r="JT25" i="5"/>
  <c r="GW25" i="5"/>
  <c r="JT49" i="5"/>
  <c r="GW49" i="5"/>
  <c r="JT81" i="5"/>
  <c r="GW81" i="5"/>
  <c r="JT45" i="5"/>
  <c r="GW45" i="5"/>
  <c r="BG18" i="5"/>
  <c r="EC18" i="5" s="1"/>
  <c r="BG25" i="5"/>
  <c r="EC25" i="5" s="1"/>
  <c r="BG47" i="5"/>
  <c r="EC47" i="5" s="1"/>
  <c r="BG50" i="5"/>
  <c r="EC50" i="5" s="1"/>
  <c r="BG80" i="5"/>
  <c r="EC80" i="5" s="1"/>
  <c r="JT42" i="5"/>
  <c r="GW42" i="5"/>
  <c r="GW21" i="5"/>
  <c r="JT21" i="5"/>
  <c r="BG15" i="5"/>
  <c r="EC15" i="5" s="1"/>
  <c r="BG26" i="5"/>
  <c r="EC26" i="5" s="1"/>
  <c r="BG48" i="5"/>
  <c r="EC48" i="5" s="1"/>
  <c r="BG78" i="5"/>
  <c r="EC78" i="5" s="1"/>
  <c r="J38" i="51"/>
  <c r="M5" i="59"/>
  <c r="M5" i="54"/>
  <c r="M8" i="53"/>
  <c r="M8" i="52"/>
  <c r="N10" i="51"/>
  <c r="M7" i="50"/>
  <c r="M6" i="49"/>
  <c r="E33" i="3"/>
  <c r="E43" i="3" s="1"/>
  <c r="I9" i="47"/>
  <c r="R294" i="4"/>
  <c r="R291" i="4"/>
  <c r="R126" i="4"/>
  <c r="R392" i="4"/>
  <c r="R386" i="4"/>
  <c r="R341" i="4"/>
  <c r="R390" i="4"/>
  <c r="R265" i="4"/>
  <c r="R289" i="4"/>
  <c r="R292" i="4"/>
  <c r="R264" i="4"/>
  <c r="R266" i="4"/>
  <c r="R288" i="4"/>
  <c r="R293" i="4"/>
  <c r="R391" i="4"/>
  <c r="R387" i="4"/>
  <c r="R347" i="4"/>
  <c r="R263" i="4"/>
  <c r="R348" i="4"/>
  <c r="R393" i="4"/>
  <c r="R388" i="4"/>
  <c r="R349" i="4"/>
  <c r="R290" i="4"/>
  <c r="R389" i="4"/>
  <c r="R262" i="4"/>
  <c r="L8" i="22"/>
  <c r="L6" i="24"/>
  <c r="L6" i="27"/>
  <c r="L7" i="25"/>
  <c r="L7" i="52"/>
  <c r="L6" i="50"/>
  <c r="L5" i="49"/>
  <c r="L6" i="21"/>
  <c r="L6" i="23"/>
  <c r="K61" i="53"/>
  <c r="K15" i="54"/>
  <c r="L4" i="54"/>
  <c r="M62" i="2"/>
  <c r="L14" i="41" s="1"/>
  <c r="D7" i="54"/>
  <c r="D52" i="53"/>
  <c r="K56" i="53"/>
  <c r="K55" i="53"/>
  <c r="K9" i="54"/>
  <c r="K54" i="53"/>
  <c r="K59" i="53"/>
  <c r="K14" i="51"/>
  <c r="J23" i="53"/>
  <c r="K8" i="54"/>
  <c r="K53" i="53"/>
  <c r="J15" i="51"/>
  <c r="I24" i="53"/>
  <c r="K57" i="53"/>
  <c r="K60" i="53"/>
  <c r="D19" i="51"/>
  <c r="C27" i="53"/>
  <c r="M9" i="51"/>
  <c r="P152" i="4"/>
  <c r="J13" i="51"/>
  <c r="O257" i="4"/>
  <c r="EA148" i="5"/>
  <c r="P207" i="4"/>
  <c r="M4" i="46"/>
  <c r="R343" i="4"/>
  <c r="R384" i="4"/>
  <c r="R338" i="4"/>
  <c r="R340" i="4"/>
  <c r="M6" i="47"/>
  <c r="N5" i="46"/>
  <c r="P206" i="4"/>
  <c r="J29" i="46"/>
  <c r="R337" i="4"/>
  <c r="R342" i="4"/>
  <c r="R339" i="4"/>
  <c r="M36" i="46"/>
  <c r="M13" i="46"/>
  <c r="M42" i="46"/>
  <c r="M49" i="46"/>
  <c r="M31" i="46"/>
  <c r="M18" i="46"/>
  <c r="M24" i="46" s="1"/>
  <c r="M57" i="46"/>
  <c r="R287" i="4"/>
  <c r="R383" i="4"/>
  <c r="R385" i="4"/>
  <c r="R258" i="4"/>
  <c r="T12" i="4"/>
  <c r="BF148" i="5"/>
  <c r="BA121" i="4" s="1"/>
  <c r="JR153" i="5"/>
  <c r="AY253" i="4" s="1"/>
  <c r="JR151" i="5"/>
  <c r="AY203" i="4" s="1"/>
  <c r="JR148" i="5"/>
  <c r="AY122" i="4" s="1"/>
  <c r="EB155" i="5"/>
  <c r="BF155" i="5"/>
  <c r="BA312" i="4" s="1"/>
  <c r="GU150" i="5"/>
  <c r="GU148" i="5"/>
  <c r="BF153" i="5"/>
  <c r="BA252" i="4" s="1"/>
  <c r="BF147" i="5"/>
  <c r="BA95" i="4" s="1"/>
  <c r="GV161" i="5"/>
  <c r="GV147" i="5"/>
  <c r="JS147" i="5"/>
  <c r="AZ96" i="4" s="1"/>
  <c r="EA147" i="5"/>
  <c r="BF154" i="5"/>
  <c r="BA281" i="4" s="1"/>
  <c r="GU147" i="5"/>
  <c r="GU161" i="5"/>
  <c r="BF152" i="5"/>
  <c r="BA232" i="4" s="1"/>
  <c r="JR147" i="5"/>
  <c r="AY96" i="4" s="1"/>
  <c r="L2" i="3"/>
  <c r="L2" i="16" s="1"/>
  <c r="R175" i="4"/>
  <c r="K49" i="3"/>
  <c r="K52" i="3" s="1"/>
  <c r="K55" i="3" s="1"/>
  <c r="K73" i="15" s="1"/>
  <c r="K80" i="15" s="1"/>
  <c r="R176" i="4"/>
  <c r="R177" i="4"/>
  <c r="S171" i="4"/>
  <c r="JS151" i="5"/>
  <c r="AZ203" i="4" s="1"/>
  <c r="JR150" i="5"/>
  <c r="AY174" i="4" s="1"/>
  <c r="E39" i="3"/>
  <c r="E44" i="3" s="1"/>
  <c r="E187" i="15"/>
  <c r="E42" i="3"/>
  <c r="E167" i="15"/>
  <c r="E210" i="15"/>
  <c r="E38" i="3"/>
  <c r="E18" i="15" s="1"/>
  <c r="E40" i="3"/>
  <c r="E30" i="16"/>
  <c r="E31" i="16"/>
  <c r="H15" i="16"/>
  <c r="H16" i="16" s="1"/>
  <c r="N15" i="3"/>
  <c r="N16" i="3" s="1"/>
  <c r="K67" i="34"/>
  <c r="K65" i="34"/>
  <c r="K55" i="34"/>
  <c r="K60" i="34"/>
  <c r="F39" i="32"/>
  <c r="F44" i="32" s="1"/>
  <c r="J19" i="32"/>
  <c r="J12" i="32" s="1"/>
  <c r="J34" i="32" s="1"/>
  <c r="H190" i="15"/>
  <c r="H233" i="15"/>
  <c r="H51" i="32"/>
  <c r="H55" i="32"/>
  <c r="K20" i="32"/>
  <c r="L17" i="32" s="1"/>
  <c r="L18" i="32" s="1"/>
  <c r="I34" i="32"/>
  <c r="I36" i="32" s="1"/>
  <c r="I43" i="32" s="1"/>
  <c r="I122" i="15"/>
  <c r="I10" i="32"/>
  <c r="I13" i="32" s="1"/>
  <c r="H98" i="15"/>
  <c r="E32" i="16"/>
  <c r="H6" i="16"/>
  <c r="H9" i="16" s="1"/>
  <c r="G96" i="15"/>
  <c r="O23" i="16"/>
  <c r="N37" i="16"/>
  <c r="N29" i="16"/>
  <c r="J113" i="15"/>
  <c r="C34" i="2"/>
  <c r="B34" i="53" s="1"/>
  <c r="M7" i="41"/>
  <c r="M26" i="41" s="1"/>
  <c r="M33" i="41" s="1"/>
  <c r="M40" i="41" s="1"/>
  <c r="M47" i="41" s="1"/>
  <c r="K65" i="15"/>
  <c r="K70" i="15" s="1"/>
  <c r="P210" i="4"/>
  <c r="BF146" i="5"/>
  <c r="BA68" i="4" s="1"/>
  <c r="R151" i="4"/>
  <c r="S145" i="4"/>
  <c r="R149" i="4"/>
  <c r="R150" i="4"/>
  <c r="Q39" i="4"/>
  <c r="T36" i="4"/>
  <c r="T35" i="4"/>
  <c r="T34" i="4"/>
  <c r="T33" i="4"/>
  <c r="T32" i="4"/>
  <c r="T31" i="4"/>
  <c r="T18" i="4"/>
  <c r="T14" i="4"/>
  <c r="T37" i="4"/>
  <c r="T28" i="4"/>
  <c r="T17" i="4"/>
  <c r="T21" i="4"/>
  <c r="T29" i="4"/>
  <c r="T30" i="4"/>
  <c r="T20" i="4"/>
  <c r="T19" i="4"/>
  <c r="R237" i="4"/>
  <c r="BF139" i="5"/>
  <c r="Q40" i="32"/>
  <c r="R6" i="32"/>
  <c r="Q48" i="32"/>
  <c r="W23" i="37"/>
  <c r="X20" i="37" s="1"/>
  <c r="W26" i="37"/>
  <c r="K223" i="15"/>
  <c r="K213" i="15"/>
  <c r="K201" i="15"/>
  <c r="K200" i="15"/>
  <c r="K203" i="15"/>
  <c r="K15" i="2"/>
  <c r="K36" i="34"/>
  <c r="EA146" i="5"/>
  <c r="J90" i="15"/>
  <c r="K17" i="2" s="1"/>
  <c r="J11" i="62" s="1"/>
  <c r="O29" i="3"/>
  <c r="O37" i="3"/>
  <c r="GU139" i="5"/>
  <c r="JR139" i="5"/>
  <c r="JT12" i="5"/>
  <c r="EB154" i="5"/>
  <c r="GW12" i="5"/>
  <c r="R336" i="4"/>
  <c r="R325" i="4"/>
  <c r="R331" i="4"/>
  <c r="R344" i="4"/>
  <c r="GX7" i="5"/>
  <c r="JU7" i="5"/>
  <c r="EC7" i="5"/>
  <c r="EB151" i="5"/>
  <c r="EB150" i="5"/>
  <c r="R328" i="4"/>
  <c r="R110" i="4"/>
  <c r="R323" i="4"/>
  <c r="R329" i="4"/>
  <c r="N3" i="3"/>
  <c r="M3" i="15"/>
  <c r="R346" i="4"/>
  <c r="R327" i="4"/>
  <c r="R335" i="4"/>
  <c r="R205" i="4"/>
  <c r="R321" i="4"/>
  <c r="BJ11" i="5"/>
  <c r="BI5" i="5"/>
  <c r="GZ11" i="5"/>
  <c r="JW11" i="5"/>
  <c r="EE11" i="5"/>
  <c r="S228" i="4"/>
  <c r="S353" i="4"/>
  <c r="S247" i="4"/>
  <c r="S91" i="4"/>
  <c r="S277" i="4"/>
  <c r="S308" i="4"/>
  <c r="S380" i="4"/>
  <c r="S117" i="4"/>
  <c r="S7" i="4"/>
  <c r="S5" i="4" s="1"/>
  <c r="S200" i="4"/>
  <c r="S60" i="4"/>
  <c r="L2" i="15"/>
  <c r="L269" i="15" s="1"/>
  <c r="N2" i="18"/>
  <c r="L2" i="32"/>
  <c r="L2" i="34"/>
  <c r="R382" i="4"/>
  <c r="R332" i="4"/>
  <c r="R345" i="4"/>
  <c r="R102" i="4"/>
  <c r="EB152" i="5"/>
  <c r="EB146" i="5"/>
  <c r="R333" i="4"/>
  <c r="R320" i="4"/>
  <c r="R326" i="4"/>
  <c r="R324" i="4"/>
  <c r="R330" i="4"/>
  <c r="GU158" i="5"/>
  <c r="AT16" i="18" s="1"/>
  <c r="GU146" i="5"/>
  <c r="BE158" i="5"/>
  <c r="GV151" i="5"/>
  <c r="GV165" i="5"/>
  <c r="AU175" i="18" s="1"/>
  <c r="O6" i="2"/>
  <c r="O3" i="58" s="1"/>
  <c r="N2" i="2"/>
  <c r="O3" i="18"/>
  <c r="N2" i="67" s="1"/>
  <c r="T310" i="4" s="1"/>
  <c r="N5" i="2"/>
  <c r="M8" i="30"/>
  <c r="M8" i="25"/>
  <c r="M7" i="23"/>
  <c r="M9" i="22"/>
  <c r="M7" i="21"/>
  <c r="M7" i="24"/>
  <c r="M25" i="21"/>
  <c r="M9" i="28"/>
  <c r="M10" i="26"/>
  <c r="M7" i="27"/>
  <c r="M76" i="14"/>
  <c r="N4" i="2"/>
  <c r="M76" i="11"/>
  <c r="R322" i="4"/>
  <c r="GU151" i="5"/>
  <c r="GU165" i="5"/>
  <c r="AT175" i="18" s="1"/>
  <c r="EA153" i="5"/>
  <c r="GV155" i="5"/>
  <c r="JS155" i="5"/>
  <c r="AZ313" i="4" s="1"/>
  <c r="GV12" i="5"/>
  <c r="GV150" i="5" s="1"/>
  <c r="JS12" i="5"/>
  <c r="JS150" i="5" s="1"/>
  <c r="AZ174" i="4" s="1"/>
  <c r="EA139" i="5"/>
  <c r="EA154" i="5"/>
  <c r="R286" i="4"/>
  <c r="K157" i="15"/>
  <c r="K110" i="15"/>
  <c r="K119" i="15"/>
  <c r="K95" i="15"/>
  <c r="K84" i="15"/>
  <c r="K83" i="15"/>
  <c r="K109" i="15"/>
  <c r="K8" i="15"/>
  <c r="K170" i="15"/>
  <c r="K9" i="15"/>
  <c r="K21" i="15"/>
  <c r="K87" i="15"/>
  <c r="K160" i="15"/>
  <c r="K158" i="15"/>
  <c r="K86" i="15"/>
  <c r="K112" i="15"/>
  <c r="K180" i="15"/>
  <c r="K11" i="15"/>
  <c r="BG12" i="5"/>
  <c r="BG150" i="5" s="1"/>
  <c r="BB173" i="4" s="1"/>
  <c r="BH6" i="5"/>
  <c r="BH4" i="5" s="1"/>
  <c r="BH7" i="5"/>
  <c r="U8" i="4"/>
  <c r="T6" i="4"/>
  <c r="T104" i="4"/>
  <c r="T106" i="4"/>
  <c r="T108" i="4"/>
  <c r="T109" i="4"/>
  <c r="GV152" i="5"/>
  <c r="GV167" i="5"/>
  <c r="AU216" i="18" s="1"/>
  <c r="R107" i="4"/>
  <c r="C43" i="27"/>
  <c r="C44" i="27" s="1"/>
  <c r="C45" i="27" s="1"/>
  <c r="D96" i="2" s="1"/>
  <c r="K99" i="4"/>
  <c r="K97" i="4"/>
  <c r="K98" i="4"/>
  <c r="M14" i="34"/>
  <c r="O13" i="34"/>
  <c r="M19" i="34"/>
  <c r="M20" i="34" s="1"/>
  <c r="N17" i="34" s="1"/>
  <c r="Q12" i="34"/>
  <c r="R11" i="34"/>
  <c r="L225" i="15" l="1"/>
  <c r="L235" i="15"/>
  <c r="L215" i="15"/>
  <c r="L192" i="15"/>
  <c r="L205" i="15"/>
  <c r="L172" i="15"/>
  <c r="L182" i="15"/>
  <c r="I10" i="25"/>
  <c r="I11" i="22" s="1"/>
  <c r="L162" i="15"/>
  <c r="L114" i="15"/>
  <c r="L124" i="15"/>
  <c r="I8" i="59"/>
  <c r="I40" i="23"/>
  <c r="J116" i="15"/>
  <c r="K7" i="46" s="1"/>
  <c r="L88" i="15"/>
  <c r="L100" i="15"/>
  <c r="L53" i="15"/>
  <c r="L16" i="2"/>
  <c r="K10" i="62" s="1"/>
  <c r="I43" i="15"/>
  <c r="K73" i="18" s="1"/>
  <c r="L23" i="15"/>
  <c r="L13" i="15"/>
  <c r="L111" i="15"/>
  <c r="L202" i="15"/>
  <c r="L222" i="15"/>
  <c r="L147" i="15"/>
  <c r="L152" i="15" s="1"/>
  <c r="L10" i="15"/>
  <c r="L232" i="15"/>
  <c r="L97" i="15"/>
  <c r="L266" i="15"/>
  <c r="L159" i="15"/>
  <c r="L85" i="15"/>
  <c r="L212" i="15"/>
  <c r="L20" i="15"/>
  <c r="L189" i="15"/>
  <c r="L121" i="15"/>
  <c r="L50" i="15"/>
  <c r="L169" i="15"/>
  <c r="L179" i="15"/>
  <c r="BD28" i="73"/>
  <c r="BC41" i="73"/>
  <c r="BC43" i="73"/>
  <c r="BD25" i="73" s="1"/>
  <c r="BC38" i="73"/>
  <c r="BC40" i="73"/>
  <c r="BC42" i="73"/>
  <c r="BD15" i="73"/>
  <c r="BJ38" i="72"/>
  <c r="BJ68" i="72" s="1"/>
  <c r="BJ76" i="72" s="1"/>
  <c r="BJ85" i="72" s="1"/>
  <c r="BJ61" i="72"/>
  <c r="BJ62" i="72" s="1"/>
  <c r="BJ75" i="72" s="1"/>
  <c r="BJ84" i="72" s="1"/>
  <c r="BI88" i="72"/>
  <c r="BJ56" i="72"/>
  <c r="BJ57" i="72" s="1"/>
  <c r="BJ74" i="72" s="1"/>
  <c r="BJ83" i="72" s="1"/>
  <c r="BJ71" i="72"/>
  <c r="BJ82" i="72"/>
  <c r="BJ39" i="72"/>
  <c r="BK35" i="72" s="1"/>
  <c r="BK42" i="72"/>
  <c r="BK44" i="72" s="1"/>
  <c r="J40" i="15"/>
  <c r="J54" i="66"/>
  <c r="J68" i="66" s="1"/>
  <c r="N2" i="58"/>
  <c r="N1" i="71"/>
  <c r="T230" i="4"/>
  <c r="GW162" i="5"/>
  <c r="AT37" i="66" s="1"/>
  <c r="I15" i="60"/>
  <c r="L105" i="15"/>
  <c r="L106" i="15" s="1"/>
  <c r="L14" i="60" s="1"/>
  <c r="M8" i="28"/>
  <c r="M9" i="26"/>
  <c r="M6" i="41"/>
  <c r="J10" i="41"/>
  <c r="J34" i="27"/>
  <c r="J9" i="62"/>
  <c r="J7" i="60"/>
  <c r="N5" i="60"/>
  <c r="J12" i="64" s="1"/>
  <c r="J7" i="61" s="1"/>
  <c r="N6" i="62"/>
  <c r="N5" i="55"/>
  <c r="T280" i="4"/>
  <c r="U260" i="4"/>
  <c r="T231" i="4"/>
  <c r="M4" i="55"/>
  <c r="M4" i="60"/>
  <c r="M4" i="59"/>
  <c r="M5" i="62"/>
  <c r="T311" i="4"/>
  <c r="T94" i="4"/>
  <c r="T279" i="4"/>
  <c r="T67" i="4"/>
  <c r="T93" i="4"/>
  <c r="T66" i="4"/>
  <c r="AS37" i="66"/>
  <c r="T120" i="4"/>
  <c r="T119" i="4"/>
  <c r="L267" i="15"/>
  <c r="L265" i="15"/>
  <c r="N83" i="2"/>
  <c r="M14" i="54" s="1"/>
  <c r="N76" i="2"/>
  <c r="N82" i="2"/>
  <c r="M13" i="54" s="1"/>
  <c r="N80" i="2"/>
  <c r="M11" i="54" s="1"/>
  <c r="N78" i="2"/>
  <c r="N84" i="2"/>
  <c r="N74" i="2"/>
  <c r="N79" i="2"/>
  <c r="M10" i="54" s="1"/>
  <c r="N75" i="2"/>
  <c r="N77" i="2"/>
  <c r="BH124" i="5"/>
  <c r="ED124" i="5" s="1"/>
  <c r="BH103" i="5"/>
  <c r="ED103" i="5" s="1"/>
  <c r="M2" i="43"/>
  <c r="M32" i="43" s="1"/>
  <c r="M2" i="66"/>
  <c r="M77" i="66" s="1"/>
  <c r="H86" i="18"/>
  <c r="F58" i="66"/>
  <c r="G53" i="66"/>
  <c r="F71" i="66"/>
  <c r="F73" i="66" s="1"/>
  <c r="BH114" i="5"/>
  <c r="ED114" i="5" s="1"/>
  <c r="AU75" i="18"/>
  <c r="AS36" i="66"/>
  <c r="BH110" i="5"/>
  <c r="ED110" i="5" s="1"/>
  <c r="L38" i="15"/>
  <c r="L39" i="15"/>
  <c r="L37" i="15"/>
  <c r="L36" i="15"/>
  <c r="L270" i="15"/>
  <c r="K10" i="66"/>
  <c r="K24" i="66" s="1"/>
  <c r="AT75" i="18"/>
  <c r="AR36" i="66"/>
  <c r="G109" i="18"/>
  <c r="G111" i="18" s="1"/>
  <c r="G112" i="18" s="1"/>
  <c r="G113" i="18" s="1"/>
  <c r="L139" i="15"/>
  <c r="L144" i="15" s="1"/>
  <c r="M103" i="2" s="1"/>
  <c r="L131" i="15"/>
  <c r="L136" i="15" s="1"/>
  <c r="BH127" i="5"/>
  <c r="ED127" i="5" s="1"/>
  <c r="BH108" i="5"/>
  <c r="ED108" i="5" s="1"/>
  <c r="BH106" i="5"/>
  <c r="ED106" i="5" s="1"/>
  <c r="BH100" i="5"/>
  <c r="ED100" i="5" s="1"/>
  <c r="BH129" i="5"/>
  <c r="ED129" i="5" s="1"/>
  <c r="BH122" i="5"/>
  <c r="ED122" i="5" s="1"/>
  <c r="BH118" i="5"/>
  <c r="ED118" i="5" s="1"/>
  <c r="GY118" i="5" s="1"/>
  <c r="BH102" i="5"/>
  <c r="ED102" i="5" s="1"/>
  <c r="BH130" i="5"/>
  <c r="ED130" i="5" s="1"/>
  <c r="GY130" i="5" s="1"/>
  <c r="BH101" i="5"/>
  <c r="ED101" i="5" s="1"/>
  <c r="BH119" i="5"/>
  <c r="ED119" i="5" s="1"/>
  <c r="BH104" i="5"/>
  <c r="ED104" i="5" s="1"/>
  <c r="JU87" i="5"/>
  <c r="GX87" i="5"/>
  <c r="BH126" i="5"/>
  <c r="ED126" i="5" s="1"/>
  <c r="BH112" i="5"/>
  <c r="BH123" i="5"/>
  <c r="BH111" i="5"/>
  <c r="ED111" i="5" s="1"/>
  <c r="BH87" i="5"/>
  <c r="ED87" i="5" s="1"/>
  <c r="BH128" i="5"/>
  <c r="ED128" i="5" s="1"/>
  <c r="BH121" i="5"/>
  <c r="ED121" i="5" s="1"/>
  <c r="BH115" i="5"/>
  <c r="ED115" i="5" s="1"/>
  <c r="BH105" i="5"/>
  <c r="ED105" i="5" s="1"/>
  <c r="JV105" i="5" s="1"/>
  <c r="BH116" i="5"/>
  <c r="ED116" i="5" s="1"/>
  <c r="BH125" i="5"/>
  <c r="ED125" i="5" s="1"/>
  <c r="BH117" i="5"/>
  <c r="ED117" i="5" s="1"/>
  <c r="BH107" i="5"/>
  <c r="ED107" i="5" s="1"/>
  <c r="BH113" i="5"/>
  <c r="ED113" i="5" s="1"/>
  <c r="BH120" i="5"/>
  <c r="ED120" i="5" s="1"/>
  <c r="BH109" i="5"/>
  <c r="ED109" i="5" s="1"/>
  <c r="BH99" i="5"/>
  <c r="ED99" i="5" s="1"/>
  <c r="BH91" i="5"/>
  <c r="ED91" i="5" s="1"/>
  <c r="JV91" i="5" s="1"/>
  <c r="JU85" i="5"/>
  <c r="GX85" i="5"/>
  <c r="BH85" i="5"/>
  <c r="ED85" i="5" s="1"/>
  <c r="BH97" i="5"/>
  <c r="ED97" i="5" s="1"/>
  <c r="JV97" i="5" s="1"/>
  <c r="L17" i="22"/>
  <c r="GX73" i="5"/>
  <c r="GX93" i="5"/>
  <c r="Q45" i="4"/>
  <c r="K48" i="2" s="1"/>
  <c r="J37" i="53" s="1"/>
  <c r="S334" i="4"/>
  <c r="JU101" i="5"/>
  <c r="GX101" i="5"/>
  <c r="JU100" i="5"/>
  <c r="GX100" i="5"/>
  <c r="JU97" i="5"/>
  <c r="GX97" i="5"/>
  <c r="JU98" i="5"/>
  <c r="GX98" i="5"/>
  <c r="JU99" i="5"/>
  <c r="GX99" i="5"/>
  <c r="JU96" i="5"/>
  <c r="GX96" i="5"/>
  <c r="BH96" i="5"/>
  <c r="ED96" i="5" s="1"/>
  <c r="BH98" i="5"/>
  <c r="ED98" i="5" s="1"/>
  <c r="BH94" i="5"/>
  <c r="ED94" i="5" s="1"/>
  <c r="JU89" i="5"/>
  <c r="GX89" i="5"/>
  <c r="BH93" i="5"/>
  <c r="ED93" i="5" s="1"/>
  <c r="JU95" i="5"/>
  <c r="GX95" i="5"/>
  <c r="BH92" i="5"/>
  <c r="ED92" i="5" s="1"/>
  <c r="JU94" i="5"/>
  <c r="GX94" i="5"/>
  <c r="JU102" i="5"/>
  <c r="GX102" i="5"/>
  <c r="BH95" i="5"/>
  <c r="ED95" i="5" s="1"/>
  <c r="JU92" i="5"/>
  <c r="GX92" i="5"/>
  <c r="GX88" i="5"/>
  <c r="BH89" i="5"/>
  <c r="ED89" i="5" s="1"/>
  <c r="JU91" i="5"/>
  <c r="GX91" i="5"/>
  <c r="JU90" i="5"/>
  <c r="GX90" i="5"/>
  <c r="BH90" i="5"/>
  <c r="ED90" i="5" s="1"/>
  <c r="JU86" i="5"/>
  <c r="GX86" i="5"/>
  <c r="BH83" i="5"/>
  <c r="ED83" i="5" s="1"/>
  <c r="BH84" i="5"/>
  <c r="ED84" i="5" s="1"/>
  <c r="JU84" i="5"/>
  <c r="GX84" i="5"/>
  <c r="BH86" i="5"/>
  <c r="ED86" i="5" s="1"/>
  <c r="GX83" i="5"/>
  <c r="JU83" i="5"/>
  <c r="BH88" i="5"/>
  <c r="ED88" i="5" s="1"/>
  <c r="GX119" i="5"/>
  <c r="JU110" i="5"/>
  <c r="JU123" i="5"/>
  <c r="GX123" i="5"/>
  <c r="JU134" i="5"/>
  <c r="GX134" i="5"/>
  <c r="GX133" i="5"/>
  <c r="JU133" i="5"/>
  <c r="GX126" i="5"/>
  <c r="JU126" i="5"/>
  <c r="JU127" i="5"/>
  <c r="GX127" i="5"/>
  <c r="JU125" i="5"/>
  <c r="GX125" i="5"/>
  <c r="BH131" i="5"/>
  <c r="ED131" i="5" s="1"/>
  <c r="GX129" i="5"/>
  <c r="JU129" i="5"/>
  <c r="ED123" i="5"/>
  <c r="BH134" i="5"/>
  <c r="ED134" i="5" s="1"/>
  <c r="JU130" i="5"/>
  <c r="GX130" i="5"/>
  <c r="BH133" i="5"/>
  <c r="ED133" i="5" s="1"/>
  <c r="GX131" i="5"/>
  <c r="JU131" i="5"/>
  <c r="JU128" i="5"/>
  <c r="GX128" i="5"/>
  <c r="JU124" i="5"/>
  <c r="GX124" i="5"/>
  <c r="BH132" i="5"/>
  <c r="ED132" i="5" s="1"/>
  <c r="GX122" i="5"/>
  <c r="JU122" i="5"/>
  <c r="JU132" i="5"/>
  <c r="GX132" i="5"/>
  <c r="ED112" i="5"/>
  <c r="GX118" i="5"/>
  <c r="JU118" i="5"/>
  <c r="JU113" i="5"/>
  <c r="GX113" i="5"/>
  <c r="GX114" i="5"/>
  <c r="JU114" i="5"/>
  <c r="GX121" i="5"/>
  <c r="JU121" i="5"/>
  <c r="GX120" i="5"/>
  <c r="JU120" i="5"/>
  <c r="JU109" i="5"/>
  <c r="GX109" i="5"/>
  <c r="GX112" i="5"/>
  <c r="JU112" i="5"/>
  <c r="GX117" i="5"/>
  <c r="JU117" i="5"/>
  <c r="GX116" i="5"/>
  <c r="JU116" i="5"/>
  <c r="JU115" i="5"/>
  <c r="GX115" i="5"/>
  <c r="JU111" i="5"/>
  <c r="GX111" i="5"/>
  <c r="BH72" i="5"/>
  <c r="ED72" i="5" s="1"/>
  <c r="GY72" i="5" s="1"/>
  <c r="BH67" i="5"/>
  <c r="ED67" i="5" s="1"/>
  <c r="GY67" i="5" s="1"/>
  <c r="GX67" i="5"/>
  <c r="JU67" i="5"/>
  <c r="BH69" i="5"/>
  <c r="ED69" i="5" s="1"/>
  <c r="BH71" i="5"/>
  <c r="ED71" i="5" s="1"/>
  <c r="JU72" i="5"/>
  <c r="GX72" i="5"/>
  <c r="BH73" i="5"/>
  <c r="ED73" i="5" s="1"/>
  <c r="JU75" i="5"/>
  <c r="GX75" i="5"/>
  <c r="BH70" i="5"/>
  <c r="ED70" i="5" s="1"/>
  <c r="JU70" i="5"/>
  <c r="GX70" i="5"/>
  <c r="JU68" i="5"/>
  <c r="GX68" i="5"/>
  <c r="BH74" i="5"/>
  <c r="ED74" i="5" s="1"/>
  <c r="JU74" i="5"/>
  <c r="GX74" i="5"/>
  <c r="GX69" i="5"/>
  <c r="JU69" i="5"/>
  <c r="GX71" i="5"/>
  <c r="JU71" i="5"/>
  <c r="BH68" i="5"/>
  <c r="ED68" i="5" s="1"/>
  <c r="BH75" i="5"/>
  <c r="ED75" i="5" s="1"/>
  <c r="R38" i="4"/>
  <c r="JU36" i="5"/>
  <c r="GX36" i="5"/>
  <c r="BH63" i="5"/>
  <c r="ED63" i="5" s="1"/>
  <c r="JV63" i="5" s="1"/>
  <c r="BH36" i="5"/>
  <c r="ED36" i="5" s="1"/>
  <c r="BH64" i="5"/>
  <c r="ED64" i="5" s="1"/>
  <c r="BH65" i="5"/>
  <c r="ED65" i="5" s="1"/>
  <c r="BH66" i="5"/>
  <c r="ED66" i="5" s="1"/>
  <c r="JU64" i="5"/>
  <c r="GX64" i="5"/>
  <c r="JU62" i="5"/>
  <c r="GX62" i="5"/>
  <c r="JU65" i="5"/>
  <c r="GX65" i="5"/>
  <c r="BH62" i="5"/>
  <c r="ED62" i="5" s="1"/>
  <c r="JU63" i="5"/>
  <c r="GX63" i="5"/>
  <c r="JU66" i="5"/>
  <c r="GX66" i="5"/>
  <c r="BH60" i="5"/>
  <c r="ED60" i="5" s="1"/>
  <c r="BH61" i="5"/>
  <c r="ED61" i="5" s="1"/>
  <c r="JU60" i="5"/>
  <c r="GX60" i="5"/>
  <c r="JU61" i="5"/>
  <c r="GX61" i="5"/>
  <c r="BH56" i="5"/>
  <c r="ED56" i="5" s="1"/>
  <c r="GX56" i="5"/>
  <c r="JU56" i="5"/>
  <c r="BH57" i="5"/>
  <c r="ED57" i="5" s="1"/>
  <c r="BH55" i="5"/>
  <c r="ED55" i="5" s="1"/>
  <c r="BH59" i="5"/>
  <c r="ED59" i="5" s="1"/>
  <c r="GX58" i="5"/>
  <c r="JU58" i="5"/>
  <c r="JU59" i="5"/>
  <c r="GX59" i="5"/>
  <c r="BH35" i="5"/>
  <c r="ED35" i="5" s="1"/>
  <c r="JV35" i="5" s="1"/>
  <c r="GX57" i="5"/>
  <c r="JU57" i="5"/>
  <c r="BH76" i="5"/>
  <c r="ED76" i="5" s="1"/>
  <c r="GX55" i="5"/>
  <c r="JU55" i="5"/>
  <c r="BH58" i="5"/>
  <c r="ED58" i="5" s="1"/>
  <c r="GX76" i="5"/>
  <c r="JU76" i="5"/>
  <c r="M11" i="64"/>
  <c r="M6" i="61" s="1"/>
  <c r="BH37" i="5"/>
  <c r="ED37" i="5" s="1"/>
  <c r="BH38" i="5"/>
  <c r="ED38" i="5" s="1"/>
  <c r="JU39" i="5"/>
  <c r="GX39" i="5"/>
  <c r="JU38" i="5"/>
  <c r="GX38" i="5"/>
  <c r="BH39" i="5"/>
  <c r="ED39" i="5" s="1"/>
  <c r="GX35" i="5"/>
  <c r="JU35" i="5"/>
  <c r="GX37" i="5"/>
  <c r="JU37" i="5"/>
  <c r="JU28" i="5"/>
  <c r="JU54" i="5"/>
  <c r="GX54" i="5"/>
  <c r="BH53" i="5"/>
  <c r="ED53" i="5" s="1"/>
  <c r="JU53" i="5"/>
  <c r="GX53" i="5"/>
  <c r="BH54" i="5"/>
  <c r="ED54" i="5" s="1"/>
  <c r="J22" i="53"/>
  <c r="BH22" i="5"/>
  <c r="ED22" i="5" s="1"/>
  <c r="BH52" i="5"/>
  <c r="ED52" i="5" s="1"/>
  <c r="JU52" i="5"/>
  <c r="GX52" i="5"/>
  <c r="JU22" i="5"/>
  <c r="GX22" i="5"/>
  <c r="JU17" i="5"/>
  <c r="JU19" i="5"/>
  <c r="GX27" i="5"/>
  <c r="GX51" i="5"/>
  <c r="JU51" i="5"/>
  <c r="BH51" i="5"/>
  <c r="ED51" i="5" s="1"/>
  <c r="JU104" i="5"/>
  <c r="BH44" i="5"/>
  <c r="ED44" i="5" s="1"/>
  <c r="JV44" i="5" s="1"/>
  <c r="JU108" i="5"/>
  <c r="BH79" i="5"/>
  <c r="ED79" i="5" s="1"/>
  <c r="GY79" i="5" s="1"/>
  <c r="JU105" i="5"/>
  <c r="GX40" i="5"/>
  <c r="BH14" i="5"/>
  <c r="ED14" i="5" s="1"/>
  <c r="GY14" i="5" s="1"/>
  <c r="JU18" i="5"/>
  <c r="GX18" i="5"/>
  <c r="GX162" i="5" s="1"/>
  <c r="BH15" i="5"/>
  <c r="ED15" i="5" s="1"/>
  <c r="JU107" i="5"/>
  <c r="GX107" i="5"/>
  <c r="JU103" i="5"/>
  <c r="GX103" i="5"/>
  <c r="JU14" i="5"/>
  <c r="GX14" i="5"/>
  <c r="BH16" i="5"/>
  <c r="ED16" i="5" s="1"/>
  <c r="BH34" i="5"/>
  <c r="ED34" i="5" s="1"/>
  <c r="JU136" i="5"/>
  <c r="GX136" i="5"/>
  <c r="BH77" i="5"/>
  <c r="ED77" i="5" s="1"/>
  <c r="JU78" i="5"/>
  <c r="GX78" i="5"/>
  <c r="GX49" i="5"/>
  <c r="JU49" i="5"/>
  <c r="JU82" i="5"/>
  <c r="GX82" i="5"/>
  <c r="BH17" i="5"/>
  <c r="ED17" i="5" s="1"/>
  <c r="BH46" i="5"/>
  <c r="ED46" i="5" s="1"/>
  <c r="BH82" i="5"/>
  <c r="ED82" i="5" s="1"/>
  <c r="BH80" i="5"/>
  <c r="ED80" i="5" s="1"/>
  <c r="JU25" i="5"/>
  <c r="GX25" i="5"/>
  <c r="JU106" i="5"/>
  <c r="GX106" i="5"/>
  <c r="GX48" i="5"/>
  <c r="JU48" i="5"/>
  <c r="GX46" i="5"/>
  <c r="JU46" i="5"/>
  <c r="GX79" i="5"/>
  <c r="JU79" i="5"/>
  <c r="JU32" i="5"/>
  <c r="GX32" i="5"/>
  <c r="JU43" i="5"/>
  <c r="GX43" i="5"/>
  <c r="BH18" i="5"/>
  <c r="ED18" i="5" s="1"/>
  <c r="BH25" i="5"/>
  <c r="ED25" i="5" s="1"/>
  <c r="BH47" i="5"/>
  <c r="ED47" i="5" s="1"/>
  <c r="BH49" i="5"/>
  <c r="ED49" i="5" s="1"/>
  <c r="JU42" i="5"/>
  <c r="GX42" i="5"/>
  <c r="GX26" i="5"/>
  <c r="JU26" i="5"/>
  <c r="JU31" i="5"/>
  <c r="GX31" i="5"/>
  <c r="BH19" i="5"/>
  <c r="ED19" i="5" s="1"/>
  <c r="BH26" i="5"/>
  <c r="ED26" i="5" s="1"/>
  <c r="BH48" i="5"/>
  <c r="ED48" i="5" s="1"/>
  <c r="BH50" i="5"/>
  <c r="ED50" i="5" s="1"/>
  <c r="GX30" i="5"/>
  <c r="JU30" i="5"/>
  <c r="GX135" i="5"/>
  <c r="JU135" i="5"/>
  <c r="JU15" i="5"/>
  <c r="GX15" i="5"/>
  <c r="JU16" i="5"/>
  <c r="GX16" i="5"/>
  <c r="JU34" i="5"/>
  <c r="GX34" i="5"/>
  <c r="JU23" i="5"/>
  <c r="GX23" i="5"/>
  <c r="BH20" i="5"/>
  <c r="ED20" i="5" s="1"/>
  <c r="BH45" i="5"/>
  <c r="ED45" i="5" s="1"/>
  <c r="BH78" i="5"/>
  <c r="ED78" i="5" s="1"/>
  <c r="JU21" i="5"/>
  <c r="GX21" i="5"/>
  <c r="BH32" i="5"/>
  <c r="ED32" i="5" s="1"/>
  <c r="GX13" i="5"/>
  <c r="JU13" i="5"/>
  <c r="BH21" i="5"/>
  <c r="ED21" i="5" s="1"/>
  <c r="BH27" i="5"/>
  <c r="ED27" i="5" s="1"/>
  <c r="BH40" i="5"/>
  <c r="ED40" i="5" s="1"/>
  <c r="BH135" i="5"/>
  <c r="ED135" i="5" s="1"/>
  <c r="JU41" i="5"/>
  <c r="GX41" i="5"/>
  <c r="GX45" i="5"/>
  <c r="JU45" i="5"/>
  <c r="GX137" i="5"/>
  <c r="JU137" i="5"/>
  <c r="BH23" i="5"/>
  <c r="ED23" i="5" s="1"/>
  <c r="BH28" i="5"/>
  <c r="ED28" i="5" s="1"/>
  <c r="BH41" i="5"/>
  <c r="ED41" i="5" s="1"/>
  <c r="BH136" i="5"/>
  <c r="ED136" i="5" s="1"/>
  <c r="JU29" i="5"/>
  <c r="GX29" i="5"/>
  <c r="BH81" i="5"/>
  <c r="ED81" i="5" s="1"/>
  <c r="JU80" i="5"/>
  <c r="GX80" i="5"/>
  <c r="JU77" i="5"/>
  <c r="GX77" i="5"/>
  <c r="BH33" i="5"/>
  <c r="ED33" i="5" s="1"/>
  <c r="BH29" i="5"/>
  <c r="ED29" i="5" s="1"/>
  <c r="BH42" i="5"/>
  <c r="ED42" i="5" s="1"/>
  <c r="JU20" i="5"/>
  <c r="GX20" i="5"/>
  <c r="GX50" i="5"/>
  <c r="JU50" i="5"/>
  <c r="JU44" i="5"/>
  <c r="GX44" i="5"/>
  <c r="BH24" i="5"/>
  <c r="ED24" i="5" s="1"/>
  <c r="BH30" i="5"/>
  <c r="ED30" i="5" s="1"/>
  <c r="BH43" i="5"/>
  <c r="ED43" i="5" s="1"/>
  <c r="JU24" i="5"/>
  <c r="GX24" i="5"/>
  <c r="JU47" i="5"/>
  <c r="GX47" i="5"/>
  <c r="JU81" i="5"/>
  <c r="GX81" i="5"/>
  <c r="GX33" i="5"/>
  <c r="JU33" i="5"/>
  <c r="BH13" i="5"/>
  <c r="ED13" i="5" s="1"/>
  <c r="BH31" i="5"/>
  <c r="ED31" i="5" s="1"/>
  <c r="BH137" i="5"/>
  <c r="ED137" i="5" s="1"/>
  <c r="N6" i="47"/>
  <c r="N5" i="59"/>
  <c r="B19" i="54"/>
  <c r="N8" i="53"/>
  <c r="N8" i="52"/>
  <c r="O10" i="51"/>
  <c r="N7" i="50"/>
  <c r="N6" i="49"/>
  <c r="S348" i="4"/>
  <c r="S392" i="4"/>
  <c r="S387" i="4"/>
  <c r="S347" i="4"/>
  <c r="S290" i="4"/>
  <c r="S388" i="4"/>
  <c r="S262" i="4"/>
  <c r="S349" i="4"/>
  <c r="S265" i="4"/>
  <c r="S389" i="4"/>
  <c r="S294" i="4"/>
  <c r="S291" i="4"/>
  <c r="S263" i="4"/>
  <c r="S393" i="4"/>
  <c r="S390" i="4"/>
  <c r="S126" i="4"/>
  <c r="S292" i="4"/>
  <c r="S386" i="4"/>
  <c r="S266" i="4"/>
  <c r="S341" i="4"/>
  <c r="S289" i="4"/>
  <c r="S391" i="4"/>
  <c r="S342" i="4"/>
  <c r="S293" i="4"/>
  <c r="S264" i="4"/>
  <c r="M7" i="25"/>
  <c r="M8" i="22"/>
  <c r="M5" i="49"/>
  <c r="M6" i="27"/>
  <c r="M7" i="52"/>
  <c r="M6" i="50"/>
  <c r="M6" i="21"/>
  <c r="M6" i="24"/>
  <c r="M6" i="23"/>
  <c r="L61" i="53"/>
  <c r="L15" i="54"/>
  <c r="M4" i="54"/>
  <c r="N62" i="2"/>
  <c r="M14" i="41" s="1"/>
  <c r="L59" i="53"/>
  <c r="L9" i="54"/>
  <c r="L54" i="53"/>
  <c r="L56" i="53"/>
  <c r="L55" i="53"/>
  <c r="K15" i="51"/>
  <c r="J24" i="53"/>
  <c r="L57" i="53"/>
  <c r="L60" i="53"/>
  <c r="L8" i="54"/>
  <c r="L53" i="53"/>
  <c r="N9" i="51"/>
  <c r="Q152" i="4"/>
  <c r="K13" i="51"/>
  <c r="EB153" i="5"/>
  <c r="GW153" i="5"/>
  <c r="EB139" i="5"/>
  <c r="JT148" i="5"/>
  <c r="BA122" i="4" s="1"/>
  <c r="EB148" i="5"/>
  <c r="B11" i="50"/>
  <c r="C30" i="51"/>
  <c r="GV148" i="5"/>
  <c r="GW155" i="5"/>
  <c r="JS148" i="5"/>
  <c r="AZ122" i="4" s="1"/>
  <c r="JT155" i="5"/>
  <c r="BA313" i="4" s="1"/>
  <c r="N4" i="46"/>
  <c r="JS153" i="5"/>
  <c r="AZ253" i="4" s="1"/>
  <c r="F56" i="32"/>
  <c r="G7" i="32" s="1"/>
  <c r="N42" i="46"/>
  <c r="N31" i="46"/>
  <c r="N49" i="46"/>
  <c r="N36" i="46"/>
  <c r="N18" i="46"/>
  <c r="N24" i="46" s="1"/>
  <c r="N13" i="46"/>
  <c r="N57" i="46"/>
  <c r="S339" i="4"/>
  <c r="S337" i="4"/>
  <c r="S340" i="4"/>
  <c r="S338" i="4"/>
  <c r="S287" i="4"/>
  <c r="Q206" i="4"/>
  <c r="K29" i="46"/>
  <c r="S383" i="4"/>
  <c r="S385" i="4"/>
  <c r="S343" i="4"/>
  <c r="S288" i="4"/>
  <c r="S384" i="4"/>
  <c r="U12" i="4"/>
  <c r="S258" i="4"/>
  <c r="BG148" i="5"/>
  <c r="BB121" i="4" s="1"/>
  <c r="JT151" i="5"/>
  <c r="BA203" i="4" s="1"/>
  <c r="BG155" i="5"/>
  <c r="BB312" i="4" s="1"/>
  <c r="JT154" i="5"/>
  <c r="BA282" i="4" s="1"/>
  <c r="BG152" i="5"/>
  <c r="BB232" i="4" s="1"/>
  <c r="BG147" i="5"/>
  <c r="BB95" i="4" s="1"/>
  <c r="GW148" i="5"/>
  <c r="EB147" i="5"/>
  <c r="JS152" i="5"/>
  <c r="AZ233" i="4" s="1"/>
  <c r="JT147" i="5"/>
  <c r="BA96" i="4" s="1"/>
  <c r="M2" i="3"/>
  <c r="M2" i="16" s="1"/>
  <c r="E48" i="15"/>
  <c r="F28" i="3"/>
  <c r="E41" i="3"/>
  <c r="L49" i="3"/>
  <c r="L52" i="3" s="1"/>
  <c r="L55" i="3" s="1"/>
  <c r="L73" i="15" s="1"/>
  <c r="L80" i="15" s="1"/>
  <c r="S175" i="4"/>
  <c r="S176" i="4"/>
  <c r="S177" i="4"/>
  <c r="JT152" i="5"/>
  <c r="BA233" i="4" s="1"/>
  <c r="T171" i="4"/>
  <c r="B13" i="23"/>
  <c r="E39" i="16"/>
  <c r="E44" i="16" s="1"/>
  <c r="F53" i="32"/>
  <c r="F52" i="32"/>
  <c r="F57" i="32" s="1"/>
  <c r="E178" i="15"/>
  <c r="E221" i="15"/>
  <c r="O13" i="3"/>
  <c r="O14" i="3" s="1"/>
  <c r="O15" i="3" s="1"/>
  <c r="O16" i="3" s="1"/>
  <c r="F30" i="3"/>
  <c r="F167" i="15" s="1"/>
  <c r="F31" i="3"/>
  <c r="R25" i="3" s="1"/>
  <c r="L60" i="34"/>
  <c r="L55" i="34"/>
  <c r="L65" i="34"/>
  <c r="L67" i="34"/>
  <c r="F32" i="3"/>
  <c r="K113" i="15"/>
  <c r="J36" i="32"/>
  <c r="J122" i="15"/>
  <c r="L20" i="32"/>
  <c r="M17" i="32" s="1"/>
  <c r="M18" i="32" s="1"/>
  <c r="K19" i="32"/>
  <c r="K12" i="32" s="1"/>
  <c r="I51" i="32"/>
  <c r="I55" i="32"/>
  <c r="I233" i="15"/>
  <c r="I190" i="15"/>
  <c r="J10" i="32"/>
  <c r="J13" i="32" s="1"/>
  <c r="I98" i="15"/>
  <c r="F51" i="15"/>
  <c r="G39" i="32"/>
  <c r="G52" i="32" s="1"/>
  <c r="G57" i="32" s="1"/>
  <c r="F54" i="32"/>
  <c r="E188" i="15"/>
  <c r="E231" i="15"/>
  <c r="H8" i="16"/>
  <c r="I13" i="16"/>
  <c r="I14" i="16" s="1"/>
  <c r="O37" i="16"/>
  <c r="O29" i="16"/>
  <c r="P23" i="16"/>
  <c r="N7" i="41"/>
  <c r="N26" i="41" s="1"/>
  <c r="N33" i="41" s="1"/>
  <c r="N40" i="41" s="1"/>
  <c r="N47" i="41" s="1"/>
  <c r="L65" i="15"/>
  <c r="L70" i="15" s="1"/>
  <c r="BF158" i="5"/>
  <c r="T145" i="4"/>
  <c r="S150" i="4"/>
  <c r="S151" i="4"/>
  <c r="S149" i="4"/>
  <c r="R39" i="4"/>
  <c r="U34" i="4"/>
  <c r="U33" i="4"/>
  <c r="U32" i="4"/>
  <c r="U31" i="4"/>
  <c r="U37" i="4"/>
  <c r="U21" i="4"/>
  <c r="U36" i="4"/>
  <c r="U35" i="4"/>
  <c r="U28" i="4"/>
  <c r="U29" i="4"/>
  <c r="U20" i="4"/>
  <c r="U19" i="4"/>
  <c r="U18" i="4"/>
  <c r="U17" i="4"/>
  <c r="U14" i="4"/>
  <c r="U30" i="4"/>
  <c r="S237" i="4"/>
  <c r="JT146" i="5"/>
  <c r="BA69" i="4" s="1"/>
  <c r="BH12" i="5"/>
  <c r="R40" i="32"/>
  <c r="R48" i="32"/>
  <c r="S6" i="32"/>
  <c r="X23" i="37"/>
  <c r="Y20" i="37" s="1"/>
  <c r="X26" i="37"/>
  <c r="L223" i="15"/>
  <c r="L200" i="15"/>
  <c r="L203" i="15"/>
  <c r="L201" i="15"/>
  <c r="L213" i="15"/>
  <c r="Q207" i="4"/>
  <c r="Q210" i="4"/>
  <c r="L15" i="2"/>
  <c r="L36" i="34"/>
  <c r="GV158" i="5"/>
  <c r="AU16" i="18" s="1"/>
  <c r="GV146" i="5"/>
  <c r="BG146" i="5"/>
  <c r="BB68" i="4" s="1"/>
  <c r="JS146" i="5"/>
  <c r="AZ69" i="4" s="1"/>
  <c r="K90" i="15"/>
  <c r="L17" i="2" s="1"/>
  <c r="K11" i="62" s="1"/>
  <c r="E62" i="15"/>
  <c r="F14" i="2" s="1"/>
  <c r="E8" i="62" s="1"/>
  <c r="P37" i="3"/>
  <c r="P29" i="3"/>
  <c r="GW150" i="5"/>
  <c r="JT150" i="5"/>
  <c r="BA174" i="4" s="1"/>
  <c r="S328" i="4"/>
  <c r="S332" i="4"/>
  <c r="EC12" i="5"/>
  <c r="BG139" i="5"/>
  <c r="BG154" i="5"/>
  <c r="BB281" i="4" s="1"/>
  <c r="S345" i="4"/>
  <c r="S346" i="4"/>
  <c r="S320" i="4"/>
  <c r="S326" i="4"/>
  <c r="S324" i="4"/>
  <c r="N3" i="15"/>
  <c r="O3" i="3"/>
  <c r="S331" i="4"/>
  <c r="S344" i="4"/>
  <c r="GW176" i="5"/>
  <c r="AV388" i="18" s="1"/>
  <c r="GW154" i="5"/>
  <c r="GV176" i="5"/>
  <c r="AU388" i="18" s="1"/>
  <c r="GV139" i="5"/>
  <c r="GV154" i="5"/>
  <c r="BG151" i="5"/>
  <c r="BB202" i="4" s="1"/>
  <c r="T308" i="4"/>
  <c r="T380" i="4"/>
  <c r="T117" i="4"/>
  <c r="T7" i="4"/>
  <c r="T5" i="4" s="1"/>
  <c r="T200" i="4"/>
  <c r="T228" i="4"/>
  <c r="T353" i="4"/>
  <c r="T91" i="4"/>
  <c r="T247" i="4"/>
  <c r="T277" i="4"/>
  <c r="T60" i="4"/>
  <c r="O2" i="18"/>
  <c r="M2" i="34"/>
  <c r="M2" i="15"/>
  <c r="M269" i="15" s="1"/>
  <c r="M2" i="32"/>
  <c r="S330" i="4"/>
  <c r="S329" i="4"/>
  <c r="S107" i="4"/>
  <c r="BK11" i="5"/>
  <c r="BJ5" i="5"/>
  <c r="JX11" i="5"/>
  <c r="HA11" i="5"/>
  <c r="EF11" i="5"/>
  <c r="O2" i="2"/>
  <c r="P6" i="2"/>
  <c r="P3" i="58" s="1"/>
  <c r="P3" i="18"/>
  <c r="O2" i="67" s="1"/>
  <c r="U120" i="4" s="1"/>
  <c r="O5" i="2"/>
  <c r="N8" i="30"/>
  <c r="N7" i="24"/>
  <c r="N10" i="26"/>
  <c r="N25" i="21"/>
  <c r="N9" i="28"/>
  <c r="N7" i="27"/>
  <c r="N9" i="22"/>
  <c r="N76" i="11"/>
  <c r="N76" i="14"/>
  <c r="N8" i="25"/>
  <c r="N7" i="21"/>
  <c r="O4" i="2"/>
  <c r="N7" i="23"/>
  <c r="GW158" i="5"/>
  <c r="AV16" i="18" s="1"/>
  <c r="GW146" i="5"/>
  <c r="L86" i="15"/>
  <c r="L9" i="15"/>
  <c r="L83" i="15"/>
  <c r="L8" i="15"/>
  <c r="L84" i="15"/>
  <c r="L95" i="15"/>
  <c r="L157" i="15"/>
  <c r="L158" i="15"/>
  <c r="L109" i="15"/>
  <c r="L110" i="15"/>
  <c r="L119" i="15"/>
  <c r="L11" i="15"/>
  <c r="L180" i="15"/>
  <c r="L160" i="15"/>
  <c r="L21" i="15"/>
  <c r="L170" i="15"/>
  <c r="L87" i="15"/>
  <c r="L112" i="15"/>
  <c r="S323" i="4"/>
  <c r="S321" i="4"/>
  <c r="S335" i="4"/>
  <c r="S333" i="4"/>
  <c r="GY7" i="5"/>
  <c r="ED7" i="5"/>
  <c r="JV7" i="5"/>
  <c r="S322" i="4"/>
  <c r="S102" i="4"/>
  <c r="S327" i="4"/>
  <c r="S325" i="4"/>
  <c r="GW174" i="5"/>
  <c r="AV348" i="18" s="1"/>
  <c r="V8" i="4"/>
  <c r="U6" i="4"/>
  <c r="U108" i="4"/>
  <c r="U104" i="4"/>
  <c r="U106" i="4"/>
  <c r="U109" i="4"/>
  <c r="GV153" i="5"/>
  <c r="GV174" i="5"/>
  <c r="AU348" i="18" s="1"/>
  <c r="GW152" i="5"/>
  <c r="GW167" i="5"/>
  <c r="AV216" i="18" s="1"/>
  <c r="S205" i="4"/>
  <c r="S382" i="4"/>
  <c r="GW151" i="5"/>
  <c r="GW165" i="5"/>
  <c r="AV175" i="18" s="1"/>
  <c r="EC152" i="5"/>
  <c r="JS139" i="5"/>
  <c r="JS154" i="5"/>
  <c r="AZ282" i="4" s="1"/>
  <c r="S286" i="4"/>
  <c r="S336" i="4"/>
  <c r="S110" i="4"/>
  <c r="BI6" i="5"/>
  <c r="BI4" i="5" s="1"/>
  <c r="BI7" i="5"/>
  <c r="BG153" i="5"/>
  <c r="BB252" i="4" s="1"/>
  <c r="K49" i="4"/>
  <c r="E21" i="2" s="1"/>
  <c r="S11" i="34"/>
  <c r="R12" i="34"/>
  <c r="N19" i="34"/>
  <c r="N20" i="34" s="1"/>
  <c r="O17" i="34" s="1"/>
  <c r="P13" i="34"/>
  <c r="N14" i="34"/>
  <c r="AV110" i="18" l="1"/>
  <c r="M225" i="15"/>
  <c r="M235" i="15"/>
  <c r="M215" i="15"/>
  <c r="M192" i="15"/>
  <c r="M205" i="15"/>
  <c r="M172" i="15"/>
  <c r="M182" i="15"/>
  <c r="J9" i="2"/>
  <c r="P257" i="4" s="1"/>
  <c r="M162" i="15"/>
  <c r="J40" i="23"/>
  <c r="J8" i="59"/>
  <c r="M114" i="15"/>
  <c r="M124" i="15"/>
  <c r="J10" i="25"/>
  <c r="J11" i="22" s="1"/>
  <c r="K116" i="15"/>
  <c r="L7" i="46" s="1"/>
  <c r="M88" i="15"/>
  <c r="M100" i="15"/>
  <c r="K23" i="53"/>
  <c r="M53" i="15"/>
  <c r="M16" i="2"/>
  <c r="L10" i="62" s="1"/>
  <c r="L14" i="51"/>
  <c r="M23" i="15"/>
  <c r="J43" i="15"/>
  <c r="K9" i="2" s="1"/>
  <c r="Q257" i="4" s="1"/>
  <c r="M13" i="15"/>
  <c r="M97" i="15"/>
  <c r="M266" i="15"/>
  <c r="M189" i="15"/>
  <c r="M111" i="15"/>
  <c r="M202" i="15"/>
  <c r="M147" i="15"/>
  <c r="M152" i="15" s="1"/>
  <c r="M169" i="15"/>
  <c r="M222" i="15"/>
  <c r="M85" i="15"/>
  <c r="M121" i="15"/>
  <c r="M50" i="15"/>
  <c r="M10" i="15"/>
  <c r="M179" i="15"/>
  <c r="M159" i="15"/>
  <c r="M212" i="15"/>
  <c r="M20" i="15"/>
  <c r="M232" i="15"/>
  <c r="BD32" i="73"/>
  <c r="BD8" i="73"/>
  <c r="BD9" i="73" s="1"/>
  <c r="BE6" i="73" s="1"/>
  <c r="BD16" i="73"/>
  <c r="BJ29" i="72"/>
  <c r="BJ31" i="72" s="1"/>
  <c r="BK28" i="72" s="1"/>
  <c r="BK30" i="72" s="1"/>
  <c r="BK46" i="72"/>
  <c r="BJ86" i="72"/>
  <c r="BJ91" i="72" s="1"/>
  <c r="BJ89" i="72"/>
  <c r="BJ77" i="72"/>
  <c r="BJ88" i="72" s="1"/>
  <c r="BJ87" i="72"/>
  <c r="BK37" i="72"/>
  <c r="BK73" i="72" s="1"/>
  <c r="BK56" i="72"/>
  <c r="BK57" i="72" s="1"/>
  <c r="BK74" i="72" s="1"/>
  <c r="O2" i="58"/>
  <c r="O1" i="71"/>
  <c r="K54" i="66"/>
  <c r="K68" i="66" s="1"/>
  <c r="K40" i="15"/>
  <c r="U231" i="4"/>
  <c r="U67" i="4"/>
  <c r="N6" i="41"/>
  <c r="N9" i="26"/>
  <c r="N8" i="28"/>
  <c r="U66" i="4"/>
  <c r="U93" i="4"/>
  <c r="U280" i="4"/>
  <c r="J16" i="60"/>
  <c r="J15" i="60"/>
  <c r="M105" i="15"/>
  <c r="M106" i="15" s="1"/>
  <c r="M14" i="60" s="1"/>
  <c r="K10" i="41"/>
  <c r="K34" i="27"/>
  <c r="B15" i="23"/>
  <c r="K9" i="62"/>
  <c r="K7" i="60"/>
  <c r="K16" i="60" s="1"/>
  <c r="BX79" i="2"/>
  <c r="U94" i="4"/>
  <c r="U311" i="4"/>
  <c r="U230" i="4"/>
  <c r="N5" i="62"/>
  <c r="N4" i="55"/>
  <c r="N4" i="59"/>
  <c r="N4" i="60"/>
  <c r="U119" i="4"/>
  <c r="V260" i="4"/>
  <c r="U279" i="4"/>
  <c r="U310" i="4"/>
  <c r="O5" i="60"/>
  <c r="K12" i="64" s="1"/>
  <c r="K7" i="61" s="1"/>
  <c r="O6" i="62"/>
  <c r="O5" i="55"/>
  <c r="M267" i="15"/>
  <c r="M265" i="15"/>
  <c r="O84" i="2"/>
  <c r="O76" i="2"/>
  <c r="O83" i="2"/>
  <c r="B28" i="54" s="1"/>
  <c r="O74" i="2"/>
  <c r="O80" i="2"/>
  <c r="B25" i="54" s="1"/>
  <c r="O75" i="2"/>
  <c r="O82" i="2"/>
  <c r="B27" i="54" s="1"/>
  <c r="O77" i="2"/>
  <c r="O78" i="2"/>
  <c r="O79" i="2"/>
  <c r="B24" i="54" s="1"/>
  <c r="AW110" i="18"/>
  <c r="AU37" i="66"/>
  <c r="L10" i="66"/>
  <c r="L24" i="66" s="1"/>
  <c r="M39" i="15"/>
  <c r="M36" i="15"/>
  <c r="M37" i="15"/>
  <c r="M38" i="15"/>
  <c r="M270" i="15"/>
  <c r="G46" i="66"/>
  <c r="G67" i="66"/>
  <c r="G56" i="66"/>
  <c r="G47" i="66"/>
  <c r="GY91" i="5"/>
  <c r="I87" i="18"/>
  <c r="H89" i="18"/>
  <c r="N2" i="66"/>
  <c r="N77" i="66" s="1"/>
  <c r="N2" i="43"/>
  <c r="N32" i="43" s="1"/>
  <c r="G93" i="18"/>
  <c r="G118" i="18" s="1"/>
  <c r="G94" i="18"/>
  <c r="G114" i="18"/>
  <c r="G120" i="18"/>
  <c r="M139" i="15"/>
  <c r="M144" i="15" s="1"/>
  <c r="N103" i="2" s="1"/>
  <c r="M131" i="15"/>
  <c r="M136" i="15" s="1"/>
  <c r="BI130" i="5"/>
  <c r="EE130" i="5" s="1"/>
  <c r="BI114" i="5"/>
  <c r="EE114" i="5" s="1"/>
  <c r="BI119" i="5"/>
  <c r="EE119" i="5" s="1"/>
  <c r="BI103" i="5"/>
  <c r="EE103" i="5" s="1"/>
  <c r="BI121" i="5"/>
  <c r="EE121" i="5" s="1"/>
  <c r="BI123" i="5"/>
  <c r="EE123" i="5" s="1"/>
  <c r="BI111" i="5"/>
  <c r="EE111" i="5" s="1"/>
  <c r="BI104" i="5"/>
  <c r="EE104" i="5" s="1"/>
  <c r="BI105" i="5"/>
  <c r="EE105" i="5" s="1"/>
  <c r="BI128" i="5"/>
  <c r="EE128" i="5" s="1"/>
  <c r="BI124" i="5"/>
  <c r="EE124" i="5" s="1"/>
  <c r="BI107" i="5"/>
  <c r="EE107" i="5" s="1"/>
  <c r="BI112" i="5"/>
  <c r="EE112" i="5" s="1"/>
  <c r="BI87" i="5"/>
  <c r="EE87" i="5" s="1"/>
  <c r="BI109" i="5"/>
  <c r="EE109" i="5" s="1"/>
  <c r="BI115" i="5"/>
  <c r="EE115" i="5" s="1"/>
  <c r="BI120" i="5"/>
  <c r="EE120" i="5" s="1"/>
  <c r="JV87" i="5"/>
  <c r="GY87" i="5"/>
  <c r="BI113" i="5"/>
  <c r="EE113" i="5" s="1"/>
  <c r="BI125" i="5"/>
  <c r="EE125" i="5" s="1"/>
  <c r="BI116" i="5"/>
  <c r="EE116" i="5" s="1"/>
  <c r="GZ116" i="5" s="1"/>
  <c r="BI102" i="5"/>
  <c r="EE102" i="5" s="1"/>
  <c r="BI129" i="5"/>
  <c r="EE129" i="5" s="1"/>
  <c r="BI106" i="5"/>
  <c r="EE106" i="5" s="1"/>
  <c r="BI108" i="5"/>
  <c r="EE108" i="5" s="1"/>
  <c r="JW108" i="5" s="1"/>
  <c r="BI99" i="5"/>
  <c r="EE99" i="5" s="1"/>
  <c r="BI122" i="5"/>
  <c r="EE122" i="5" s="1"/>
  <c r="BI126" i="5"/>
  <c r="EE126" i="5" s="1"/>
  <c r="BI118" i="5"/>
  <c r="EE118" i="5" s="1"/>
  <c r="BI100" i="5"/>
  <c r="EE100" i="5" s="1"/>
  <c r="BI127" i="5"/>
  <c r="EE127" i="5" s="1"/>
  <c r="BI117" i="5"/>
  <c r="EE117" i="5" s="1"/>
  <c r="BI110" i="5"/>
  <c r="EE110" i="5" s="1"/>
  <c r="BI101" i="5"/>
  <c r="EE101" i="5" s="1"/>
  <c r="GY97" i="5"/>
  <c r="BI85" i="5"/>
  <c r="EE85" i="5" s="1"/>
  <c r="JV85" i="5"/>
  <c r="GY85" i="5"/>
  <c r="M17" i="22"/>
  <c r="T334" i="4"/>
  <c r="S38" i="4"/>
  <c r="JV67" i="5"/>
  <c r="BI97" i="5"/>
  <c r="EE97" i="5" s="1"/>
  <c r="GZ97" i="5" s="1"/>
  <c r="K38" i="51"/>
  <c r="J9" i="47"/>
  <c r="BI98" i="5"/>
  <c r="EE98" i="5" s="1"/>
  <c r="GY96" i="5"/>
  <c r="JV96" i="5"/>
  <c r="JV101" i="5"/>
  <c r="GY101" i="5"/>
  <c r="JV100" i="5"/>
  <c r="GY100" i="5"/>
  <c r="BI91" i="5"/>
  <c r="EE91" i="5" s="1"/>
  <c r="GZ91" i="5" s="1"/>
  <c r="JV99" i="5"/>
  <c r="GY99" i="5"/>
  <c r="JV98" i="5"/>
  <c r="GY98" i="5"/>
  <c r="BI96" i="5"/>
  <c r="EE96" i="5" s="1"/>
  <c r="JV90" i="5"/>
  <c r="GY90" i="5"/>
  <c r="JV89" i="5"/>
  <c r="GY89" i="5"/>
  <c r="BI94" i="5"/>
  <c r="EE94" i="5" s="1"/>
  <c r="JV92" i="5"/>
  <c r="GY92" i="5"/>
  <c r="BI95" i="5"/>
  <c r="EE95" i="5" s="1"/>
  <c r="BI93" i="5"/>
  <c r="EE93" i="5" s="1"/>
  <c r="JV95" i="5"/>
  <c r="GY95" i="5"/>
  <c r="GY93" i="5"/>
  <c r="JV93" i="5"/>
  <c r="BI92" i="5"/>
  <c r="EE92" i="5" s="1"/>
  <c r="BI89" i="5"/>
  <c r="EE89" i="5" s="1"/>
  <c r="BI90" i="5"/>
  <c r="EE90" i="5" s="1"/>
  <c r="GY102" i="5"/>
  <c r="JV102" i="5"/>
  <c r="JV94" i="5"/>
  <c r="GY94" i="5"/>
  <c r="JV86" i="5"/>
  <c r="GY86" i="5"/>
  <c r="BI88" i="5"/>
  <c r="EE88" i="5" s="1"/>
  <c r="JV83" i="5"/>
  <c r="GY83" i="5"/>
  <c r="JV84" i="5"/>
  <c r="GY84" i="5"/>
  <c r="BI86" i="5"/>
  <c r="EE86" i="5" s="1"/>
  <c r="JV88" i="5"/>
  <c r="GY88" i="5"/>
  <c r="BI83" i="5"/>
  <c r="EE83" i="5" s="1"/>
  <c r="BI84" i="5"/>
  <c r="EE84" i="5" s="1"/>
  <c r="JV130" i="5"/>
  <c r="JV72" i="5"/>
  <c r="BI133" i="5"/>
  <c r="EE133" i="5" s="1"/>
  <c r="GZ133" i="5" s="1"/>
  <c r="BI134" i="5"/>
  <c r="EE134" i="5" s="1"/>
  <c r="JW134" i="5" s="1"/>
  <c r="JV118" i="5"/>
  <c r="GY124" i="5"/>
  <c r="JV124" i="5"/>
  <c r="GY134" i="5"/>
  <c r="JV134" i="5"/>
  <c r="GY123" i="5"/>
  <c r="JV123" i="5"/>
  <c r="JV128" i="5"/>
  <c r="GY128" i="5"/>
  <c r="JV125" i="5"/>
  <c r="GY125" i="5"/>
  <c r="JV133" i="5"/>
  <c r="GY133" i="5"/>
  <c r="GY131" i="5"/>
  <c r="JV131" i="5"/>
  <c r="BI131" i="5"/>
  <c r="EE131" i="5" s="1"/>
  <c r="JV127" i="5"/>
  <c r="GY127" i="5"/>
  <c r="GY122" i="5"/>
  <c r="JV122" i="5"/>
  <c r="JV132" i="5"/>
  <c r="GY132" i="5"/>
  <c r="BI132" i="5"/>
  <c r="EE132" i="5" s="1"/>
  <c r="GY129" i="5"/>
  <c r="JV129" i="5"/>
  <c r="JV126" i="5"/>
  <c r="GY126" i="5"/>
  <c r="JV110" i="5"/>
  <c r="GY110" i="5"/>
  <c r="GY117" i="5"/>
  <c r="JV117" i="5"/>
  <c r="JV109" i="5"/>
  <c r="GY109" i="5"/>
  <c r="JV121" i="5"/>
  <c r="GY121" i="5"/>
  <c r="GY114" i="5"/>
  <c r="JV114" i="5"/>
  <c r="JV111" i="5"/>
  <c r="GY111" i="5"/>
  <c r="JV113" i="5"/>
  <c r="GY113" i="5"/>
  <c r="JV116" i="5"/>
  <c r="GY116" i="5"/>
  <c r="JV120" i="5"/>
  <c r="GY120" i="5"/>
  <c r="GY112" i="5"/>
  <c r="JV112" i="5"/>
  <c r="JV115" i="5"/>
  <c r="GY115" i="5"/>
  <c r="BI73" i="5"/>
  <c r="EE73" i="5" s="1"/>
  <c r="JW73" i="5" s="1"/>
  <c r="JV119" i="5"/>
  <c r="GY119" i="5"/>
  <c r="R45" i="4"/>
  <c r="L48" i="2" s="1"/>
  <c r="K37" i="53" s="1"/>
  <c r="GY71" i="5"/>
  <c r="JV71" i="5"/>
  <c r="BI74" i="5"/>
  <c r="EE74" i="5" s="1"/>
  <c r="BI68" i="5"/>
  <c r="EE68" i="5" s="1"/>
  <c r="BI75" i="5"/>
  <c r="EE75" i="5" s="1"/>
  <c r="JV70" i="5"/>
  <c r="GY70" i="5"/>
  <c r="BI67" i="5"/>
  <c r="EE67" i="5" s="1"/>
  <c r="GY63" i="5"/>
  <c r="JV75" i="5"/>
  <c r="GY75" i="5"/>
  <c r="JV74" i="5"/>
  <c r="GY74" i="5"/>
  <c r="BI69" i="5"/>
  <c r="EE69" i="5" s="1"/>
  <c r="JV68" i="5"/>
  <c r="GY68" i="5"/>
  <c r="BI70" i="5"/>
  <c r="EE70" i="5" s="1"/>
  <c r="JV69" i="5"/>
  <c r="GY69" i="5"/>
  <c r="JV73" i="5"/>
  <c r="GY73" i="5"/>
  <c r="BI71" i="5"/>
  <c r="EE71" i="5" s="1"/>
  <c r="BI72" i="5"/>
  <c r="EE72" i="5" s="1"/>
  <c r="JV36" i="5"/>
  <c r="GY36" i="5"/>
  <c r="BH146" i="5"/>
  <c r="BC68" i="4" s="1"/>
  <c r="BI36" i="5"/>
  <c r="EE36" i="5" s="1"/>
  <c r="JV66" i="5"/>
  <c r="GY66" i="5"/>
  <c r="JV65" i="5"/>
  <c r="GY65" i="5"/>
  <c r="BI62" i="5"/>
  <c r="EE62" i="5" s="1"/>
  <c r="BI63" i="5"/>
  <c r="EE63" i="5" s="1"/>
  <c r="BI64" i="5"/>
  <c r="EE64" i="5" s="1"/>
  <c r="JV64" i="5"/>
  <c r="GY64" i="5"/>
  <c r="BI65" i="5"/>
  <c r="EE65" i="5" s="1"/>
  <c r="JV62" i="5"/>
  <c r="GY62" i="5"/>
  <c r="BI66" i="5"/>
  <c r="EE66" i="5" s="1"/>
  <c r="JV61" i="5"/>
  <c r="GY61" i="5"/>
  <c r="BI60" i="5"/>
  <c r="EE60" i="5" s="1"/>
  <c r="BI61" i="5"/>
  <c r="EE61" i="5" s="1"/>
  <c r="JV60" i="5"/>
  <c r="GY60" i="5"/>
  <c r="GY35" i="5"/>
  <c r="BI56" i="5"/>
  <c r="EE56" i="5" s="1"/>
  <c r="JW56" i="5" s="1"/>
  <c r="GY58" i="5"/>
  <c r="JV58" i="5"/>
  <c r="BI57" i="5"/>
  <c r="EE57" i="5" s="1"/>
  <c r="BI59" i="5"/>
  <c r="EE59" i="5" s="1"/>
  <c r="JV59" i="5"/>
  <c r="GY59" i="5"/>
  <c r="JV55" i="5"/>
  <c r="GY55" i="5"/>
  <c r="GY76" i="5"/>
  <c r="JV76" i="5"/>
  <c r="GY57" i="5"/>
  <c r="JV57" i="5"/>
  <c r="BI76" i="5"/>
  <c r="EE76" i="5" s="1"/>
  <c r="BI58" i="5"/>
  <c r="EE58" i="5" s="1"/>
  <c r="BI55" i="5"/>
  <c r="EE55" i="5" s="1"/>
  <c r="JV56" i="5"/>
  <c r="GY56" i="5"/>
  <c r="N11" i="64"/>
  <c r="N6" i="61" s="1"/>
  <c r="JV39" i="5"/>
  <c r="GY39" i="5"/>
  <c r="BI35" i="5"/>
  <c r="EE35" i="5" s="1"/>
  <c r="BI37" i="5"/>
  <c r="EE37" i="5" s="1"/>
  <c r="BI38" i="5"/>
  <c r="EE38" i="5" s="1"/>
  <c r="BI39" i="5"/>
  <c r="EE39" i="5" s="1"/>
  <c r="JV38" i="5"/>
  <c r="GY38" i="5"/>
  <c r="JV37" i="5"/>
  <c r="GY37" i="5"/>
  <c r="GY44" i="5"/>
  <c r="JV54" i="5"/>
  <c r="GY54" i="5"/>
  <c r="BI53" i="5"/>
  <c r="EE53" i="5" s="1"/>
  <c r="BI54" i="5"/>
  <c r="EE54" i="5" s="1"/>
  <c r="JV53" i="5"/>
  <c r="GY53" i="5"/>
  <c r="JV14" i="5"/>
  <c r="K22" i="53"/>
  <c r="JV79" i="5"/>
  <c r="JV52" i="5"/>
  <c r="GY52" i="5"/>
  <c r="BI22" i="5"/>
  <c r="EE22" i="5" s="1"/>
  <c r="BI52" i="5"/>
  <c r="EE52" i="5" s="1"/>
  <c r="JV22" i="5"/>
  <c r="GY22" i="5"/>
  <c r="JV51" i="5"/>
  <c r="GY51" i="5"/>
  <c r="BI51" i="5"/>
  <c r="EE51" i="5" s="1"/>
  <c r="GY105" i="5"/>
  <c r="BI78" i="5"/>
  <c r="EE78" i="5" s="1"/>
  <c r="GZ78" i="5" s="1"/>
  <c r="BI135" i="5"/>
  <c r="EE135" i="5" s="1"/>
  <c r="JW135" i="5" s="1"/>
  <c r="BI23" i="5"/>
  <c r="EE23" i="5" s="1"/>
  <c r="JW23" i="5" s="1"/>
  <c r="BI18" i="5"/>
  <c r="EE18" i="5" s="1"/>
  <c r="JW18" i="5" s="1"/>
  <c r="BI27" i="5"/>
  <c r="EE27" i="5" s="1"/>
  <c r="GZ27" i="5" s="1"/>
  <c r="BI28" i="5"/>
  <c r="EE28" i="5" s="1"/>
  <c r="JW28" i="5" s="1"/>
  <c r="BI40" i="5"/>
  <c r="EE40" i="5" s="1"/>
  <c r="JW40" i="5" s="1"/>
  <c r="JV42" i="5"/>
  <c r="GY42" i="5"/>
  <c r="JV40" i="5"/>
  <c r="GY40" i="5"/>
  <c r="JV29" i="5"/>
  <c r="GY29" i="5"/>
  <c r="JV33" i="5"/>
  <c r="GY33" i="5"/>
  <c r="BI19" i="5"/>
  <c r="EE19" i="5" s="1"/>
  <c r="BI29" i="5"/>
  <c r="EE29" i="5" s="1"/>
  <c r="BI41" i="5"/>
  <c r="EE41" i="5" s="1"/>
  <c r="BI136" i="5"/>
  <c r="EE136" i="5" s="1"/>
  <c r="JV21" i="5"/>
  <c r="GY21" i="5"/>
  <c r="JV107" i="5"/>
  <c r="GY107" i="5"/>
  <c r="JV77" i="5"/>
  <c r="GY77" i="5"/>
  <c r="JV108" i="5"/>
  <c r="GY108" i="5"/>
  <c r="JV24" i="5"/>
  <c r="GY24" i="5"/>
  <c r="JV23" i="5"/>
  <c r="GY23" i="5"/>
  <c r="JV78" i="5"/>
  <c r="GY78" i="5"/>
  <c r="JV19" i="5"/>
  <c r="GY19" i="5"/>
  <c r="JV46" i="5"/>
  <c r="GY46" i="5"/>
  <c r="BI24" i="5"/>
  <c r="EE24" i="5" s="1"/>
  <c r="BI30" i="5"/>
  <c r="EE30" i="5" s="1"/>
  <c r="BI42" i="5"/>
  <c r="EE42" i="5" s="1"/>
  <c r="JV45" i="5"/>
  <c r="GY45" i="5"/>
  <c r="JV49" i="5"/>
  <c r="GY49" i="5"/>
  <c r="JV17" i="5"/>
  <c r="GY17" i="5"/>
  <c r="GY30" i="5"/>
  <c r="JV30" i="5"/>
  <c r="BI13" i="5"/>
  <c r="EE13" i="5" s="1"/>
  <c r="BI31" i="5"/>
  <c r="EE31" i="5" s="1"/>
  <c r="BI43" i="5"/>
  <c r="EE43" i="5" s="1"/>
  <c r="JV20" i="5"/>
  <c r="GY20" i="5"/>
  <c r="GY47" i="5"/>
  <c r="JV47" i="5"/>
  <c r="JV26" i="5"/>
  <c r="GY26" i="5"/>
  <c r="JV27" i="5"/>
  <c r="GY27" i="5"/>
  <c r="BI14" i="5"/>
  <c r="EE14" i="5" s="1"/>
  <c r="BI45" i="5"/>
  <c r="EE45" i="5" s="1"/>
  <c r="BI137" i="5"/>
  <c r="EE137" i="5" s="1"/>
  <c r="JV32" i="5"/>
  <c r="GY32" i="5"/>
  <c r="GY25" i="5"/>
  <c r="JV25" i="5"/>
  <c r="GY103" i="5"/>
  <c r="JV103" i="5"/>
  <c r="BI32" i="5"/>
  <c r="EE32" i="5" s="1"/>
  <c r="BI44" i="5"/>
  <c r="EE44" i="5" s="1"/>
  <c r="BI82" i="5"/>
  <c r="EE82" i="5" s="1"/>
  <c r="GY81" i="5"/>
  <c r="JV81" i="5"/>
  <c r="JV18" i="5"/>
  <c r="GY18" i="5"/>
  <c r="BI15" i="5"/>
  <c r="EE15" i="5" s="1"/>
  <c r="BI33" i="5"/>
  <c r="EE33" i="5" s="1"/>
  <c r="BI77" i="5"/>
  <c r="EE77" i="5" s="1"/>
  <c r="JV28" i="5"/>
  <c r="GY28" i="5"/>
  <c r="GY137" i="5"/>
  <c r="JV137" i="5"/>
  <c r="BI16" i="5"/>
  <c r="EE16" i="5" s="1"/>
  <c r="BI34" i="5"/>
  <c r="EE34" i="5" s="1"/>
  <c r="BI46" i="5"/>
  <c r="EE46" i="5" s="1"/>
  <c r="BI79" i="5"/>
  <c r="EE79" i="5" s="1"/>
  <c r="BI81" i="5"/>
  <c r="EE81" i="5" s="1"/>
  <c r="JV34" i="5"/>
  <c r="GY34" i="5"/>
  <c r="GY13" i="5"/>
  <c r="JV13" i="5"/>
  <c r="JV106" i="5"/>
  <c r="GY106" i="5"/>
  <c r="BI17" i="5"/>
  <c r="EE17" i="5" s="1"/>
  <c r="BI47" i="5"/>
  <c r="EE47" i="5" s="1"/>
  <c r="JV136" i="5"/>
  <c r="GY136" i="5"/>
  <c r="JV104" i="5"/>
  <c r="GY104" i="5"/>
  <c r="JV16" i="5"/>
  <c r="GY16" i="5"/>
  <c r="GY15" i="5"/>
  <c r="JV15" i="5"/>
  <c r="JV82" i="5"/>
  <c r="GY82" i="5"/>
  <c r="BI20" i="5"/>
  <c r="EE20" i="5" s="1"/>
  <c r="BI25" i="5"/>
  <c r="EE25" i="5" s="1"/>
  <c r="BI48" i="5"/>
  <c r="EE48" i="5" s="1"/>
  <c r="BI49" i="5"/>
  <c r="EE49" i="5" s="1"/>
  <c r="GY135" i="5"/>
  <c r="JV135" i="5"/>
  <c r="JV50" i="5"/>
  <c r="GY50" i="5"/>
  <c r="JV31" i="5"/>
  <c r="GY31" i="5"/>
  <c r="JV43" i="5"/>
  <c r="GY43" i="5"/>
  <c r="BI21" i="5"/>
  <c r="EE21" i="5" s="1"/>
  <c r="BI26" i="5"/>
  <c r="EE26" i="5" s="1"/>
  <c r="BI80" i="5"/>
  <c r="EE80" i="5" s="1"/>
  <c r="BI50" i="5"/>
  <c r="EE50" i="5" s="1"/>
  <c r="GY41" i="5"/>
  <c r="JV41" i="5"/>
  <c r="GY48" i="5"/>
  <c r="JV48" i="5"/>
  <c r="GY80" i="5"/>
  <c r="JV80" i="5"/>
  <c r="O6" i="47"/>
  <c r="O5" i="59"/>
  <c r="C19" i="54"/>
  <c r="O8" i="53"/>
  <c r="O8" i="52"/>
  <c r="P10" i="51"/>
  <c r="O7" i="50"/>
  <c r="O6" i="49"/>
  <c r="T292" i="4"/>
  <c r="T291" i="4"/>
  <c r="T392" i="4"/>
  <c r="T386" i="4"/>
  <c r="T266" i="4"/>
  <c r="T264" i="4"/>
  <c r="T265" i="4"/>
  <c r="T390" i="4"/>
  <c r="T126" i="4"/>
  <c r="T293" i="4"/>
  <c r="T391" i="4"/>
  <c r="T341" i="4"/>
  <c r="T349" i="4"/>
  <c r="T347" i="4"/>
  <c r="T387" i="4"/>
  <c r="T348" i="4"/>
  <c r="T289" i="4"/>
  <c r="T388" i="4"/>
  <c r="T262" i="4"/>
  <c r="T294" i="4"/>
  <c r="T393" i="4"/>
  <c r="T290" i="4"/>
  <c r="T389" i="4"/>
  <c r="T263" i="4"/>
  <c r="N7" i="25"/>
  <c r="N6" i="24"/>
  <c r="N6" i="23"/>
  <c r="N6" i="27"/>
  <c r="N7" i="52"/>
  <c r="N6" i="50"/>
  <c r="N6" i="21"/>
  <c r="N8" i="22"/>
  <c r="N5" i="49"/>
  <c r="M61" i="53"/>
  <c r="M15" i="54"/>
  <c r="EC155" i="5"/>
  <c r="B18" i="54"/>
  <c r="O62" i="2"/>
  <c r="N14" i="41" s="1"/>
  <c r="M55" i="53"/>
  <c r="E7" i="54"/>
  <c r="E52" i="53"/>
  <c r="M9" i="54"/>
  <c r="M54" i="53"/>
  <c r="M56" i="53"/>
  <c r="M59" i="53"/>
  <c r="F12" i="51"/>
  <c r="E21" i="53"/>
  <c r="L15" i="51"/>
  <c r="K24" i="53"/>
  <c r="M57" i="53"/>
  <c r="M8" i="54"/>
  <c r="M53" i="53"/>
  <c r="M60" i="53"/>
  <c r="E19" i="51"/>
  <c r="D27" i="53"/>
  <c r="O9" i="51"/>
  <c r="R152" i="4"/>
  <c r="L13" i="51"/>
  <c r="JT139" i="5"/>
  <c r="JT153" i="5"/>
  <c r="BA253" i="4" s="1"/>
  <c r="GW139" i="5"/>
  <c r="BX84" i="2"/>
  <c r="BH152" i="5"/>
  <c r="BC232" i="4" s="1"/>
  <c r="EC148" i="5"/>
  <c r="F28" i="46"/>
  <c r="T383" i="4"/>
  <c r="T384" i="4"/>
  <c r="T385" i="4"/>
  <c r="T342" i="4"/>
  <c r="T337" i="4"/>
  <c r="T340" i="4"/>
  <c r="T338" i="4"/>
  <c r="R206" i="4"/>
  <c r="L29" i="46"/>
  <c r="T339" i="4"/>
  <c r="T343" i="4"/>
  <c r="T287" i="4"/>
  <c r="T288" i="4"/>
  <c r="V12" i="4"/>
  <c r="T258" i="4"/>
  <c r="BH148" i="5"/>
  <c r="BC121" i="4" s="1"/>
  <c r="BH153" i="5"/>
  <c r="BC252" i="4" s="1"/>
  <c r="ED155" i="5"/>
  <c r="BH155" i="5"/>
  <c r="BC312" i="4" s="1"/>
  <c r="BH147" i="5"/>
  <c r="BC95" i="4" s="1"/>
  <c r="GW161" i="5"/>
  <c r="GW147" i="5"/>
  <c r="EC147" i="5"/>
  <c r="N2" i="3"/>
  <c r="N2" i="16" s="1"/>
  <c r="B13" i="21"/>
  <c r="T175" i="4"/>
  <c r="U171" i="4"/>
  <c r="T176" i="4"/>
  <c r="T177" i="4"/>
  <c r="EC150" i="5"/>
  <c r="BH151" i="5"/>
  <c r="BC202" i="4" s="1"/>
  <c r="BH150" i="5"/>
  <c r="BC173" i="4" s="1"/>
  <c r="M49" i="3"/>
  <c r="M52" i="3" s="1"/>
  <c r="M55" i="3" s="1"/>
  <c r="M73" i="15" s="1"/>
  <c r="BH154" i="5"/>
  <c r="BC281" i="4" s="1"/>
  <c r="T344" i="4"/>
  <c r="F220" i="15"/>
  <c r="F177" i="15"/>
  <c r="F210" i="15"/>
  <c r="F39" i="3"/>
  <c r="F44" i="3" s="1"/>
  <c r="F38" i="3"/>
  <c r="F18" i="15" s="1"/>
  <c r="P13" i="3"/>
  <c r="P14" i="3" s="1"/>
  <c r="F42" i="3"/>
  <c r="I15" i="16"/>
  <c r="I16" i="16" s="1"/>
  <c r="M67" i="34"/>
  <c r="M65" i="34"/>
  <c r="M55" i="34"/>
  <c r="M60" i="34"/>
  <c r="L113" i="15"/>
  <c r="L116" i="15" s="1"/>
  <c r="F43" i="3"/>
  <c r="F18" i="60" s="1"/>
  <c r="F187" i="15"/>
  <c r="F230" i="15"/>
  <c r="F40" i="3"/>
  <c r="J43" i="32"/>
  <c r="J233" i="15" s="1"/>
  <c r="G44" i="32"/>
  <c r="G53" i="32"/>
  <c r="M20" i="32"/>
  <c r="N17" i="32" s="1"/>
  <c r="N18" i="32" s="1"/>
  <c r="N20" i="32" s="1"/>
  <c r="K34" i="32"/>
  <c r="K36" i="32" s="1"/>
  <c r="K43" i="32" s="1"/>
  <c r="K122" i="15"/>
  <c r="K10" i="32"/>
  <c r="K13" i="32" s="1"/>
  <c r="J98" i="15"/>
  <c r="L19" i="32"/>
  <c r="L12" i="32" s="1"/>
  <c r="E168" i="15"/>
  <c r="E211" i="15"/>
  <c r="E40" i="16"/>
  <c r="E42" i="16"/>
  <c r="E38" i="16"/>
  <c r="E19" i="15" s="1"/>
  <c r="E43" i="16"/>
  <c r="F25" i="16" s="1"/>
  <c r="H120" i="15"/>
  <c r="P29" i="16"/>
  <c r="P37" i="16"/>
  <c r="Q23" i="16"/>
  <c r="T345" i="4"/>
  <c r="O7" i="41"/>
  <c r="O26" i="41" s="1"/>
  <c r="O33" i="41" s="1"/>
  <c r="O40" i="41" s="1"/>
  <c r="O47" i="41" s="1"/>
  <c r="M65" i="15"/>
  <c r="M70" i="15" s="1"/>
  <c r="ED12" i="5"/>
  <c r="JV12" i="5" s="1"/>
  <c r="T333" i="4"/>
  <c r="T107" i="4"/>
  <c r="T336" i="4"/>
  <c r="T321" i="4"/>
  <c r="T346" i="4"/>
  <c r="T323" i="4"/>
  <c r="T335" i="4"/>
  <c r="U145" i="4"/>
  <c r="T237" i="4"/>
  <c r="T149" i="4"/>
  <c r="T150" i="4"/>
  <c r="T151" i="4"/>
  <c r="T332" i="4"/>
  <c r="T322" i="4"/>
  <c r="T328" i="4"/>
  <c r="S39" i="4"/>
  <c r="V35" i="4"/>
  <c r="V21" i="4"/>
  <c r="V20" i="4"/>
  <c r="V31" i="4"/>
  <c r="V36" i="4"/>
  <c r="V28" i="4"/>
  <c r="V17" i="4"/>
  <c r="V34" i="4"/>
  <c r="V37" i="4"/>
  <c r="V29" i="4"/>
  <c r="V32" i="4"/>
  <c r="V33" i="4"/>
  <c r="V19" i="4"/>
  <c r="V14" i="4"/>
  <c r="V30" i="4"/>
  <c r="V18" i="4"/>
  <c r="T326" i="4"/>
  <c r="T331" i="4"/>
  <c r="T329" i="4"/>
  <c r="T327" i="4"/>
  <c r="T286" i="4"/>
  <c r="T325" i="4"/>
  <c r="T205" i="4"/>
  <c r="T102" i="4"/>
  <c r="T110" i="4"/>
  <c r="EC146" i="5"/>
  <c r="BI12" i="5"/>
  <c r="EE12" i="5" s="1"/>
  <c r="BH139" i="5"/>
  <c r="S40" i="32"/>
  <c r="S48" i="32"/>
  <c r="T6" i="32"/>
  <c r="Y23" i="37"/>
  <c r="Y26" i="37"/>
  <c r="M223" i="15"/>
  <c r="M213" i="15"/>
  <c r="M200" i="15"/>
  <c r="M201" i="15"/>
  <c r="M203" i="15"/>
  <c r="R207" i="4"/>
  <c r="R210" i="4"/>
  <c r="M15" i="2"/>
  <c r="M36" i="34"/>
  <c r="E42" i="27"/>
  <c r="L90" i="15"/>
  <c r="M17" i="2" s="1"/>
  <c r="L11" i="62" s="1"/>
  <c r="Q29" i="3"/>
  <c r="Q37" i="3"/>
  <c r="T324" i="4"/>
  <c r="T330" i="4"/>
  <c r="T382" i="4"/>
  <c r="BL11" i="5"/>
  <c r="BK5" i="5"/>
  <c r="HB11" i="5"/>
  <c r="JY11" i="5"/>
  <c r="EG11" i="5"/>
  <c r="GX12" i="5"/>
  <c r="JU12" i="5"/>
  <c r="EC139" i="5"/>
  <c r="EC154" i="5"/>
  <c r="ED151" i="5"/>
  <c r="U308" i="4"/>
  <c r="U7" i="4"/>
  <c r="U5" i="4" s="1"/>
  <c r="U228" i="4"/>
  <c r="U247" i="4"/>
  <c r="U353" i="4"/>
  <c r="U60" i="4"/>
  <c r="U277" i="4"/>
  <c r="U380" i="4"/>
  <c r="U117" i="4"/>
  <c r="U200" i="4"/>
  <c r="U91" i="4"/>
  <c r="O3" i="15"/>
  <c r="P3" i="3"/>
  <c r="GX167" i="5"/>
  <c r="AW216" i="18" s="1"/>
  <c r="W8" i="4"/>
  <c r="V108" i="4"/>
  <c r="V104" i="4"/>
  <c r="V109" i="4"/>
  <c r="V106" i="4"/>
  <c r="V6" i="4"/>
  <c r="ED154" i="5"/>
  <c r="M87" i="15"/>
  <c r="M84" i="15"/>
  <c r="M157" i="15"/>
  <c r="M83" i="15"/>
  <c r="M8" i="15"/>
  <c r="M21" i="15"/>
  <c r="M95" i="15"/>
  <c r="M110" i="15"/>
  <c r="M86" i="15"/>
  <c r="M119" i="15"/>
  <c r="M170" i="15"/>
  <c r="M11" i="15"/>
  <c r="M9" i="15"/>
  <c r="M180" i="15"/>
  <c r="M112" i="15"/>
  <c r="M160" i="15"/>
  <c r="M158" i="15"/>
  <c r="M109" i="15"/>
  <c r="T320" i="4"/>
  <c r="EC151" i="5"/>
  <c r="ED152" i="5"/>
  <c r="ED150" i="5"/>
  <c r="JU155" i="5"/>
  <c r="BB313" i="4" s="1"/>
  <c r="GX152" i="5"/>
  <c r="EC153" i="5"/>
  <c r="JW7" i="5"/>
  <c r="GZ7" i="5"/>
  <c r="EE7" i="5"/>
  <c r="Q3" i="18"/>
  <c r="P2" i="67" s="1"/>
  <c r="V279" i="4" s="1"/>
  <c r="P2" i="2"/>
  <c r="Q6" i="2"/>
  <c r="Q3" i="58" s="1"/>
  <c r="P5" i="2"/>
  <c r="O8" i="30"/>
  <c r="O7" i="24"/>
  <c r="O25" i="21"/>
  <c r="O9" i="28"/>
  <c r="O10" i="26"/>
  <c r="O7" i="27"/>
  <c r="O8" i="25"/>
  <c r="O7" i="23"/>
  <c r="O9" i="22"/>
  <c r="O7" i="21"/>
  <c r="O76" i="14"/>
  <c r="P4" i="2"/>
  <c r="O76" i="11"/>
  <c r="BI150" i="5"/>
  <c r="BD173" i="4" s="1"/>
  <c r="N2" i="15"/>
  <c r="N269" i="15" s="1"/>
  <c r="P2" i="18"/>
  <c r="N2" i="34"/>
  <c r="N2" i="32"/>
  <c r="BJ6" i="5"/>
  <c r="BJ4" i="5" s="1"/>
  <c r="BJ7" i="5"/>
  <c r="BG158" i="5"/>
  <c r="L98" i="4"/>
  <c r="L97" i="4"/>
  <c r="L99" i="4"/>
  <c r="D43" i="27"/>
  <c r="D46" i="27" s="1"/>
  <c r="Q13" i="34"/>
  <c r="O19" i="34"/>
  <c r="O20" i="34" s="1"/>
  <c r="P17" i="34" s="1"/>
  <c r="S12" i="34"/>
  <c r="T11" i="34"/>
  <c r="O14" i="34"/>
  <c r="N235" i="15" l="1"/>
  <c r="N225" i="15"/>
  <c r="N215" i="15"/>
  <c r="N192" i="15"/>
  <c r="N205" i="15"/>
  <c r="N182" i="15"/>
  <c r="N172" i="15"/>
  <c r="N162" i="15"/>
  <c r="N124" i="15"/>
  <c r="K8" i="59"/>
  <c r="N114" i="15"/>
  <c r="K10" i="25"/>
  <c r="K11" i="22" s="1"/>
  <c r="K40" i="23"/>
  <c r="L23" i="53"/>
  <c r="M14" i="51"/>
  <c r="N88" i="15"/>
  <c r="N100" i="15"/>
  <c r="M80" i="15"/>
  <c r="N16" i="2" s="1"/>
  <c r="N53" i="15"/>
  <c r="L73" i="18"/>
  <c r="K43" i="15"/>
  <c r="M73" i="18" s="1"/>
  <c r="N23" i="15"/>
  <c r="N13" i="15"/>
  <c r="N266" i="15"/>
  <c r="N232" i="15"/>
  <c r="N179" i="15"/>
  <c r="N202" i="15"/>
  <c r="N121" i="15"/>
  <c r="N169" i="15"/>
  <c r="N97" i="15"/>
  <c r="N222" i="15"/>
  <c r="N85" i="15"/>
  <c r="N147" i="15"/>
  <c r="N152" i="15" s="1"/>
  <c r="N50" i="15"/>
  <c r="N189" i="15"/>
  <c r="N10" i="15"/>
  <c r="N212" i="15"/>
  <c r="N20" i="15"/>
  <c r="N111" i="15"/>
  <c r="N159" i="15"/>
  <c r="BD31" i="73"/>
  <c r="BD30" i="73"/>
  <c r="BE13" i="73"/>
  <c r="BE14" i="73" s="1"/>
  <c r="BL43" i="72"/>
  <c r="BK45" i="72"/>
  <c r="BJ90" i="72"/>
  <c r="BK51" i="72" s="1"/>
  <c r="BK71" i="72"/>
  <c r="BK61" i="72"/>
  <c r="BK62" i="72" s="1"/>
  <c r="BK75" i="72" s="1"/>
  <c r="BK84" i="72" s="1"/>
  <c r="BL42" i="72"/>
  <c r="BL44" i="72" s="1"/>
  <c r="BL46" i="72" s="1"/>
  <c r="BK82" i="72"/>
  <c r="BK83" i="72"/>
  <c r="L40" i="15"/>
  <c r="L54" i="66"/>
  <c r="L68" i="66" s="1"/>
  <c r="L8" i="59"/>
  <c r="M7" i="46"/>
  <c r="P2" i="58"/>
  <c r="P1" i="71"/>
  <c r="O9" i="26"/>
  <c r="O8" i="28"/>
  <c r="O6" i="41"/>
  <c r="V94" i="4"/>
  <c r="N105" i="15"/>
  <c r="N106" i="15" s="1"/>
  <c r="N14" i="60" s="1"/>
  <c r="L10" i="41"/>
  <c r="L34" i="27"/>
  <c r="V120" i="4"/>
  <c r="K15" i="60"/>
  <c r="L9" i="62"/>
  <c r="L7" i="60"/>
  <c r="V93" i="4"/>
  <c r="V66" i="4"/>
  <c r="V280" i="4"/>
  <c r="V311" i="4"/>
  <c r="P5" i="60"/>
  <c r="L12" i="64" s="1"/>
  <c r="L7" i="61" s="1"/>
  <c r="P5" i="55"/>
  <c r="P6" i="62"/>
  <c r="V230" i="4"/>
  <c r="O4" i="55"/>
  <c r="O4" i="59"/>
  <c r="O4" i="60"/>
  <c r="O5" i="62"/>
  <c r="V67" i="4"/>
  <c r="V310" i="4"/>
  <c r="W260" i="4"/>
  <c r="V119" i="4"/>
  <c r="V231" i="4"/>
  <c r="D44" i="27"/>
  <c r="D45" i="27" s="1"/>
  <c r="E96" i="2" s="1"/>
  <c r="N265" i="15"/>
  <c r="N267" i="15"/>
  <c r="P83" i="2"/>
  <c r="C28" i="54" s="1"/>
  <c r="P78" i="2"/>
  <c r="P76" i="2"/>
  <c r="P74" i="2"/>
  <c r="P84" i="2"/>
  <c r="P82" i="2"/>
  <c r="C27" i="54" s="1"/>
  <c r="P77" i="2"/>
  <c r="C23" i="54" s="1"/>
  <c r="P80" i="2"/>
  <c r="C25" i="54" s="1"/>
  <c r="P79" i="2"/>
  <c r="C24" i="54" s="1"/>
  <c r="P75" i="2"/>
  <c r="BJ129" i="5"/>
  <c r="EF129" i="5" s="1"/>
  <c r="BJ115" i="5"/>
  <c r="EF115" i="5" s="1"/>
  <c r="BJ125" i="5"/>
  <c r="EF125" i="5" s="1"/>
  <c r="BJ100" i="5"/>
  <c r="EF100" i="5" s="1"/>
  <c r="BJ102" i="5"/>
  <c r="EF102" i="5" s="1"/>
  <c r="BJ104" i="5"/>
  <c r="EF104" i="5" s="1"/>
  <c r="N37" i="15"/>
  <c r="N36" i="15"/>
  <c r="N270" i="15"/>
  <c r="N39" i="15"/>
  <c r="N38" i="15"/>
  <c r="BJ119" i="5"/>
  <c r="EF119" i="5" s="1"/>
  <c r="M10" i="66"/>
  <c r="M24" i="66" s="1"/>
  <c r="GY162" i="5"/>
  <c r="BJ111" i="5"/>
  <c r="EF111" i="5" s="1"/>
  <c r="I92" i="18"/>
  <c r="I88" i="18"/>
  <c r="G60" i="66"/>
  <c r="G61" i="66" s="1"/>
  <c r="G64" i="66" s="1"/>
  <c r="G70" i="66" s="1"/>
  <c r="G71" i="66" s="1"/>
  <c r="G73" i="66" s="1"/>
  <c r="O2" i="66"/>
  <c r="O77" i="66" s="1"/>
  <c r="O2" i="43"/>
  <c r="O32" i="43" s="1"/>
  <c r="AV75" i="18"/>
  <c r="AT36" i="66"/>
  <c r="H53" i="66"/>
  <c r="G58" i="66"/>
  <c r="I86" i="18"/>
  <c r="G119" i="18"/>
  <c r="L49" i="4" s="1"/>
  <c r="F21" i="2" s="1"/>
  <c r="N49" i="3"/>
  <c r="N52" i="3" s="1"/>
  <c r="N55" i="3" s="1"/>
  <c r="N73" i="15" s="1"/>
  <c r="N80" i="15" s="1"/>
  <c r="N139" i="15"/>
  <c r="N144" i="15" s="1"/>
  <c r="O103" i="2" s="1"/>
  <c r="N131" i="15"/>
  <c r="N136" i="15" s="1"/>
  <c r="BJ103" i="5"/>
  <c r="EF103" i="5" s="1"/>
  <c r="BJ124" i="5"/>
  <c r="EF124" i="5" s="1"/>
  <c r="BJ117" i="5"/>
  <c r="EF117" i="5" s="1"/>
  <c r="BJ113" i="5"/>
  <c r="EF113" i="5" s="1"/>
  <c r="HA113" i="5" s="1"/>
  <c r="BJ128" i="5"/>
  <c r="EF128" i="5" s="1"/>
  <c r="BJ118" i="5"/>
  <c r="EF118" i="5" s="1"/>
  <c r="BJ109" i="5"/>
  <c r="EF109" i="5" s="1"/>
  <c r="BJ101" i="5"/>
  <c r="EF101" i="5" s="1"/>
  <c r="BJ122" i="5"/>
  <c r="EF122" i="5" s="1"/>
  <c r="BJ127" i="5"/>
  <c r="EF127" i="5" s="1"/>
  <c r="BJ120" i="5"/>
  <c r="EF120" i="5" s="1"/>
  <c r="BJ105" i="5"/>
  <c r="EF105" i="5" s="1"/>
  <c r="BJ110" i="5"/>
  <c r="EF110" i="5" s="1"/>
  <c r="BJ123" i="5"/>
  <c r="EF123" i="5" s="1"/>
  <c r="BJ112" i="5"/>
  <c r="EF112" i="5" s="1"/>
  <c r="BJ106" i="5"/>
  <c r="EF106" i="5" s="1"/>
  <c r="JW87" i="5"/>
  <c r="GZ87" i="5"/>
  <c r="JW91" i="5"/>
  <c r="BJ130" i="5"/>
  <c r="EF130" i="5" s="1"/>
  <c r="BJ126" i="5"/>
  <c r="EF126" i="5" s="1"/>
  <c r="BJ116" i="5"/>
  <c r="EF116" i="5" s="1"/>
  <c r="BJ99" i="5"/>
  <c r="EF99" i="5" s="1"/>
  <c r="BJ87" i="5"/>
  <c r="EF87" i="5" s="1"/>
  <c r="BJ107" i="5"/>
  <c r="EF107" i="5" s="1"/>
  <c r="BJ114" i="5"/>
  <c r="EF114" i="5" s="1"/>
  <c r="BJ108" i="5"/>
  <c r="EF108" i="5" s="1"/>
  <c r="BJ121" i="5"/>
  <c r="EF121" i="5" s="1"/>
  <c r="S45" i="4"/>
  <c r="M48" i="2" s="1"/>
  <c r="L37" i="53" s="1"/>
  <c r="JW97" i="5"/>
  <c r="JW85" i="5"/>
  <c r="GZ85" i="5"/>
  <c r="BJ85" i="5"/>
  <c r="EF85" i="5" s="1"/>
  <c r="N17" i="22"/>
  <c r="U334" i="4"/>
  <c r="JW96" i="5"/>
  <c r="GZ96" i="5"/>
  <c r="JW101" i="5"/>
  <c r="GZ101" i="5"/>
  <c r="BJ92" i="5"/>
  <c r="EF92" i="5" s="1"/>
  <c r="JX92" i="5" s="1"/>
  <c r="JW100" i="5"/>
  <c r="GZ100" i="5"/>
  <c r="BJ96" i="5"/>
  <c r="EF96" i="5" s="1"/>
  <c r="BJ97" i="5"/>
  <c r="EF97" i="5" s="1"/>
  <c r="BJ98" i="5"/>
  <c r="EF98" i="5" s="1"/>
  <c r="JW99" i="5"/>
  <c r="GZ99" i="5"/>
  <c r="JW98" i="5"/>
  <c r="GZ98" i="5"/>
  <c r="JW92" i="5"/>
  <c r="GZ92" i="5"/>
  <c r="GZ93" i="5"/>
  <c r="JW93" i="5"/>
  <c r="BJ95" i="5"/>
  <c r="EF95" i="5" s="1"/>
  <c r="BJ91" i="5"/>
  <c r="EF91" i="5" s="1"/>
  <c r="BJ89" i="5"/>
  <c r="EF89" i="5" s="1"/>
  <c r="JW95" i="5"/>
  <c r="GZ95" i="5"/>
  <c r="JW90" i="5"/>
  <c r="GZ90" i="5"/>
  <c r="BJ90" i="5"/>
  <c r="EF90" i="5" s="1"/>
  <c r="JW89" i="5"/>
  <c r="GZ89" i="5"/>
  <c r="BJ93" i="5"/>
  <c r="EF93" i="5" s="1"/>
  <c r="GZ102" i="5"/>
  <c r="JW102" i="5"/>
  <c r="BJ94" i="5"/>
  <c r="EF94" i="5" s="1"/>
  <c r="JW94" i="5"/>
  <c r="GZ94" i="5"/>
  <c r="GZ83" i="5"/>
  <c r="JW83" i="5"/>
  <c r="GZ88" i="5"/>
  <c r="JW88" i="5"/>
  <c r="BJ83" i="5"/>
  <c r="EF83" i="5" s="1"/>
  <c r="BJ84" i="5"/>
  <c r="EF84" i="5" s="1"/>
  <c r="BJ86" i="5"/>
  <c r="EF86" i="5" s="1"/>
  <c r="JW86" i="5"/>
  <c r="GZ86" i="5"/>
  <c r="GZ134" i="5"/>
  <c r="GZ84" i="5"/>
  <c r="JW84" i="5"/>
  <c r="BJ88" i="5"/>
  <c r="EF88" i="5" s="1"/>
  <c r="JW133" i="5"/>
  <c r="GZ73" i="5"/>
  <c r="BJ132" i="5"/>
  <c r="EF132" i="5" s="1"/>
  <c r="HA132" i="5" s="1"/>
  <c r="JW131" i="5"/>
  <c r="GZ131" i="5"/>
  <c r="JW126" i="5"/>
  <c r="GZ126" i="5"/>
  <c r="GZ122" i="5"/>
  <c r="JW122" i="5"/>
  <c r="GZ124" i="5"/>
  <c r="JW124" i="5"/>
  <c r="BJ131" i="5"/>
  <c r="EF131" i="5" s="1"/>
  <c r="JW129" i="5"/>
  <c r="GZ129" i="5"/>
  <c r="BJ133" i="5"/>
  <c r="EF133" i="5" s="1"/>
  <c r="BJ134" i="5"/>
  <c r="EF134" i="5" s="1"/>
  <c r="JW123" i="5"/>
  <c r="GZ123" i="5"/>
  <c r="JW116" i="5"/>
  <c r="JW130" i="5"/>
  <c r="GZ130" i="5"/>
  <c r="JW128" i="5"/>
  <c r="GZ128" i="5"/>
  <c r="JW127" i="5"/>
  <c r="GZ127" i="5"/>
  <c r="JW132" i="5"/>
  <c r="GZ132" i="5"/>
  <c r="JW125" i="5"/>
  <c r="GZ125" i="5"/>
  <c r="JW119" i="5"/>
  <c r="GZ119" i="5"/>
  <c r="JW110" i="5"/>
  <c r="GZ110" i="5"/>
  <c r="JW111" i="5"/>
  <c r="GZ111" i="5"/>
  <c r="JW120" i="5"/>
  <c r="GZ120" i="5"/>
  <c r="GZ114" i="5"/>
  <c r="JW114" i="5"/>
  <c r="GZ118" i="5"/>
  <c r="JW118" i="5"/>
  <c r="GZ115" i="5"/>
  <c r="JW115" i="5"/>
  <c r="JW112" i="5"/>
  <c r="GZ112" i="5"/>
  <c r="JW121" i="5"/>
  <c r="GZ121" i="5"/>
  <c r="JW113" i="5"/>
  <c r="GZ113" i="5"/>
  <c r="JW117" i="5"/>
  <c r="GZ117" i="5"/>
  <c r="JW109" i="5"/>
  <c r="GZ109" i="5"/>
  <c r="L38" i="51"/>
  <c r="K9" i="47"/>
  <c r="BJ75" i="5"/>
  <c r="EF75" i="5" s="1"/>
  <c r="JX75" i="5" s="1"/>
  <c r="BJ73" i="5"/>
  <c r="EF73" i="5" s="1"/>
  <c r="JX73" i="5" s="1"/>
  <c r="JW75" i="5"/>
  <c r="GZ75" i="5"/>
  <c r="BJ67" i="5"/>
  <c r="EF67" i="5" s="1"/>
  <c r="BJ74" i="5"/>
  <c r="EF74" i="5" s="1"/>
  <c r="JW68" i="5"/>
  <c r="GZ68" i="5"/>
  <c r="BJ70" i="5"/>
  <c r="EF70" i="5" s="1"/>
  <c r="JW74" i="5"/>
  <c r="GZ74" i="5"/>
  <c r="BJ68" i="5"/>
  <c r="EF68" i="5" s="1"/>
  <c r="JW69" i="5"/>
  <c r="GZ69" i="5"/>
  <c r="BJ69" i="5"/>
  <c r="EF69" i="5" s="1"/>
  <c r="JW70" i="5"/>
  <c r="GZ70" i="5"/>
  <c r="GZ56" i="5"/>
  <c r="GZ72" i="5"/>
  <c r="JW72" i="5"/>
  <c r="BJ71" i="5"/>
  <c r="EF71" i="5" s="1"/>
  <c r="JW67" i="5"/>
  <c r="GZ67" i="5"/>
  <c r="GZ71" i="5"/>
  <c r="JW71" i="5"/>
  <c r="BJ72" i="5"/>
  <c r="EF72" i="5" s="1"/>
  <c r="T38" i="4"/>
  <c r="JW36" i="5"/>
  <c r="GZ36" i="5"/>
  <c r="BJ36" i="5"/>
  <c r="EF36" i="5" s="1"/>
  <c r="BJ64" i="5"/>
  <c r="EF64" i="5" s="1"/>
  <c r="JW64" i="5"/>
  <c r="GZ64" i="5"/>
  <c r="BJ63" i="5"/>
  <c r="EF63" i="5" s="1"/>
  <c r="JW63" i="5"/>
  <c r="GZ63" i="5"/>
  <c r="BJ62" i="5"/>
  <c r="EF62" i="5" s="1"/>
  <c r="JW62" i="5"/>
  <c r="GZ62" i="5"/>
  <c r="BJ66" i="5"/>
  <c r="EF66" i="5" s="1"/>
  <c r="BJ65" i="5"/>
  <c r="EF65" i="5" s="1"/>
  <c r="JW66" i="5"/>
  <c r="GZ66" i="5"/>
  <c r="JW65" i="5"/>
  <c r="GZ65" i="5"/>
  <c r="JW61" i="5"/>
  <c r="GZ61" i="5"/>
  <c r="GZ60" i="5"/>
  <c r="JW60" i="5"/>
  <c r="BJ61" i="5"/>
  <c r="EF61" i="5" s="1"/>
  <c r="BJ60" i="5"/>
  <c r="EF60" i="5" s="1"/>
  <c r="BJ59" i="5"/>
  <c r="EF59" i="5" s="1"/>
  <c r="BJ57" i="5"/>
  <c r="EF57" i="5" s="1"/>
  <c r="GZ55" i="5"/>
  <c r="JW55" i="5"/>
  <c r="BJ55" i="5"/>
  <c r="EF55" i="5" s="1"/>
  <c r="GZ58" i="5"/>
  <c r="JW58" i="5"/>
  <c r="JW59" i="5"/>
  <c r="GZ59" i="5"/>
  <c r="BJ58" i="5"/>
  <c r="EF58" i="5" s="1"/>
  <c r="GZ57" i="5"/>
  <c r="JW57" i="5"/>
  <c r="GZ76" i="5"/>
  <c r="JW76" i="5"/>
  <c r="BJ76" i="5"/>
  <c r="EF76" i="5" s="1"/>
  <c r="BJ37" i="5"/>
  <c r="EF37" i="5" s="1"/>
  <c r="JX37" i="5" s="1"/>
  <c r="BJ56" i="5"/>
  <c r="EF56" i="5" s="1"/>
  <c r="O11" i="64"/>
  <c r="O6" i="61" s="1"/>
  <c r="BJ39" i="5"/>
  <c r="EF39" i="5" s="1"/>
  <c r="BJ38" i="5"/>
  <c r="EF38" i="5" s="1"/>
  <c r="JW38" i="5"/>
  <c r="GZ38" i="5"/>
  <c r="JW37" i="5"/>
  <c r="GZ37" i="5"/>
  <c r="GZ35" i="5"/>
  <c r="JW35" i="5"/>
  <c r="JW39" i="5"/>
  <c r="GZ39" i="5"/>
  <c r="BJ35" i="5"/>
  <c r="EF35" i="5" s="1"/>
  <c r="JW78" i="5"/>
  <c r="BJ53" i="5"/>
  <c r="EF53" i="5" s="1"/>
  <c r="JW54" i="5"/>
  <c r="GZ54" i="5"/>
  <c r="JW53" i="5"/>
  <c r="GZ53" i="5"/>
  <c r="BJ54" i="5"/>
  <c r="EF54" i="5" s="1"/>
  <c r="L22" i="53"/>
  <c r="JW52" i="5"/>
  <c r="GZ52" i="5"/>
  <c r="BJ22" i="5"/>
  <c r="EF22" i="5" s="1"/>
  <c r="BJ52" i="5"/>
  <c r="EF52" i="5" s="1"/>
  <c r="GZ22" i="5"/>
  <c r="JW22" i="5"/>
  <c r="GZ108" i="5"/>
  <c r="JW27" i="5"/>
  <c r="GZ28" i="5"/>
  <c r="GZ23" i="5"/>
  <c r="BJ51" i="5"/>
  <c r="EF51" i="5" s="1"/>
  <c r="GZ51" i="5"/>
  <c r="JW51" i="5"/>
  <c r="GZ135" i="5"/>
  <c r="BJ23" i="5"/>
  <c r="EF23" i="5" s="1"/>
  <c r="JX23" i="5" s="1"/>
  <c r="GZ18" i="5"/>
  <c r="BJ25" i="5"/>
  <c r="EF25" i="5" s="1"/>
  <c r="JX25" i="5" s="1"/>
  <c r="BJ46" i="5"/>
  <c r="EF46" i="5" s="1"/>
  <c r="HA46" i="5" s="1"/>
  <c r="BJ137" i="5"/>
  <c r="EF137" i="5" s="1"/>
  <c r="JX137" i="5" s="1"/>
  <c r="BJ136" i="5"/>
  <c r="EF136" i="5" s="1"/>
  <c r="JX136" i="5" s="1"/>
  <c r="GZ40" i="5"/>
  <c r="BJ43" i="5"/>
  <c r="EF43" i="5" s="1"/>
  <c r="JX43" i="5" s="1"/>
  <c r="JW21" i="5"/>
  <c r="GZ21" i="5"/>
  <c r="BJ14" i="5"/>
  <c r="EF14" i="5" s="1"/>
  <c r="BJ26" i="5"/>
  <c r="EF26" i="5" s="1"/>
  <c r="BJ27" i="5"/>
  <c r="EF27" i="5" s="1"/>
  <c r="BJ47" i="5"/>
  <c r="EF47" i="5" s="1"/>
  <c r="JW24" i="5"/>
  <c r="GZ24" i="5"/>
  <c r="JW107" i="5"/>
  <c r="GZ107" i="5"/>
  <c r="BJ13" i="5"/>
  <c r="EF13" i="5" s="1"/>
  <c r="BJ44" i="5"/>
  <c r="EF44" i="5" s="1"/>
  <c r="BJ28" i="5"/>
  <c r="EF28" i="5" s="1"/>
  <c r="BJ48" i="5"/>
  <c r="EF48" i="5" s="1"/>
  <c r="JW47" i="5"/>
  <c r="GZ47" i="5"/>
  <c r="JW29" i="5"/>
  <c r="GZ29" i="5"/>
  <c r="JW103" i="5"/>
  <c r="GZ103" i="5"/>
  <c r="GZ49" i="5"/>
  <c r="JW49" i="5"/>
  <c r="BJ15" i="5"/>
  <c r="EF15" i="5" s="1"/>
  <c r="BJ24" i="5"/>
  <c r="EF24" i="5" s="1"/>
  <c r="BJ29" i="5"/>
  <c r="EF29" i="5" s="1"/>
  <c r="BJ80" i="5"/>
  <c r="EF80" i="5" s="1"/>
  <c r="BJ82" i="5"/>
  <c r="EF82" i="5" s="1"/>
  <c r="JW137" i="5"/>
  <c r="GZ137" i="5"/>
  <c r="JW42" i="5"/>
  <c r="GZ42" i="5"/>
  <c r="JW19" i="5"/>
  <c r="GZ19" i="5"/>
  <c r="JW48" i="5"/>
  <c r="GZ48" i="5"/>
  <c r="BJ16" i="5"/>
  <c r="EF16" i="5" s="1"/>
  <c r="BJ32" i="5"/>
  <c r="EF32" i="5" s="1"/>
  <c r="BJ30" i="5"/>
  <c r="EF30" i="5" s="1"/>
  <c r="BJ77" i="5"/>
  <c r="EF77" i="5" s="1"/>
  <c r="JW17" i="5"/>
  <c r="GZ17" i="5"/>
  <c r="JW106" i="5"/>
  <c r="GZ106" i="5"/>
  <c r="JW26" i="5"/>
  <c r="GZ26" i="5"/>
  <c r="JW25" i="5"/>
  <c r="GZ25" i="5"/>
  <c r="BJ17" i="5"/>
  <c r="EF17" i="5" s="1"/>
  <c r="BJ33" i="5"/>
  <c r="EF33" i="5" s="1"/>
  <c r="BJ31" i="5"/>
  <c r="EF31" i="5" s="1"/>
  <c r="BJ79" i="5"/>
  <c r="EF79" i="5" s="1"/>
  <c r="BJ81" i="5"/>
  <c r="EF81" i="5" s="1"/>
  <c r="JW81" i="5"/>
  <c r="GZ81" i="5"/>
  <c r="JW82" i="5"/>
  <c r="GZ82" i="5"/>
  <c r="JW80" i="5"/>
  <c r="GZ80" i="5"/>
  <c r="GZ30" i="5"/>
  <c r="JW30" i="5"/>
  <c r="JW20" i="5"/>
  <c r="GZ20" i="5"/>
  <c r="BJ18" i="5"/>
  <c r="EF18" i="5" s="1"/>
  <c r="BJ34" i="5"/>
  <c r="EF34" i="5" s="1"/>
  <c r="JW79" i="5"/>
  <c r="GZ79" i="5"/>
  <c r="GZ105" i="5"/>
  <c r="JW105" i="5"/>
  <c r="JW44" i="5"/>
  <c r="GZ44" i="5"/>
  <c r="JW45" i="5"/>
  <c r="GZ45" i="5"/>
  <c r="JW43" i="5"/>
  <c r="GZ43" i="5"/>
  <c r="BJ19" i="5"/>
  <c r="EF19" i="5" s="1"/>
  <c r="BJ45" i="5"/>
  <c r="EF45" i="5" s="1"/>
  <c r="JW46" i="5"/>
  <c r="GZ46" i="5"/>
  <c r="JW77" i="5"/>
  <c r="GZ77" i="5"/>
  <c r="JW14" i="5"/>
  <c r="GZ14" i="5"/>
  <c r="JW31" i="5"/>
  <c r="GZ31" i="5"/>
  <c r="BJ41" i="5"/>
  <c r="EF41" i="5" s="1"/>
  <c r="BJ40" i="5"/>
  <c r="EF40" i="5" s="1"/>
  <c r="BJ49" i="5"/>
  <c r="EF49" i="5" s="1"/>
  <c r="JW34" i="5"/>
  <c r="GZ34" i="5"/>
  <c r="JW32" i="5"/>
  <c r="GZ32" i="5"/>
  <c r="GZ13" i="5"/>
  <c r="JW13" i="5"/>
  <c r="JW136" i="5"/>
  <c r="GZ136" i="5"/>
  <c r="JW104" i="5"/>
  <c r="GZ104" i="5"/>
  <c r="BJ20" i="5"/>
  <c r="EF20" i="5" s="1"/>
  <c r="BJ42" i="5"/>
  <c r="EF42" i="5" s="1"/>
  <c r="BJ50" i="5"/>
  <c r="EF50" i="5" s="1"/>
  <c r="JW16" i="5"/>
  <c r="GZ16" i="5"/>
  <c r="JW33" i="5"/>
  <c r="GZ33" i="5"/>
  <c r="JW50" i="5"/>
  <c r="GZ50" i="5"/>
  <c r="BJ21" i="5"/>
  <c r="EF21" i="5" s="1"/>
  <c r="BJ78" i="5"/>
  <c r="EF78" i="5" s="1"/>
  <c r="BJ135" i="5"/>
  <c r="EF135" i="5" s="1"/>
  <c r="JW15" i="5"/>
  <c r="GZ15" i="5"/>
  <c r="GZ41" i="5"/>
  <c r="JW41" i="5"/>
  <c r="P6" i="47"/>
  <c r="P5" i="59"/>
  <c r="D19" i="54"/>
  <c r="P8" i="53"/>
  <c r="P8" i="52"/>
  <c r="Q10" i="51"/>
  <c r="P7" i="50"/>
  <c r="P6" i="49"/>
  <c r="U349" i="4"/>
  <c r="U348" i="4"/>
  <c r="U388" i="4"/>
  <c r="U262" i="4"/>
  <c r="U294" i="4"/>
  <c r="U387" i="4"/>
  <c r="U389" i="4"/>
  <c r="U291" i="4"/>
  <c r="U263" i="4"/>
  <c r="U290" i="4"/>
  <c r="U386" i="4"/>
  <c r="U393" i="4"/>
  <c r="U390" i="4"/>
  <c r="U266" i="4"/>
  <c r="U264" i="4"/>
  <c r="U293" i="4"/>
  <c r="U391" i="4"/>
  <c r="U265" i="4"/>
  <c r="U347" i="4"/>
  <c r="U292" i="4"/>
  <c r="U126" i="4"/>
  <c r="U289" i="4"/>
  <c r="U392" i="4"/>
  <c r="U341" i="4"/>
  <c r="O6" i="21"/>
  <c r="O8" i="22"/>
  <c r="O7" i="52"/>
  <c r="O6" i="24"/>
  <c r="O6" i="23"/>
  <c r="O6" i="50"/>
  <c r="O6" i="27"/>
  <c r="O5" i="49"/>
  <c r="O7" i="25"/>
  <c r="N61" i="53"/>
  <c r="B29" i="54"/>
  <c r="GX155" i="5"/>
  <c r="C18" i="54"/>
  <c r="P62" i="2"/>
  <c r="O14" i="41" s="1"/>
  <c r="N59" i="53"/>
  <c r="N56" i="53"/>
  <c r="B23" i="54"/>
  <c r="N54" i="53"/>
  <c r="N55" i="53"/>
  <c r="N57" i="53"/>
  <c r="M15" i="51"/>
  <c r="L24" i="53"/>
  <c r="N60" i="53"/>
  <c r="B22" i="54"/>
  <c r="N53" i="53"/>
  <c r="P9" i="51"/>
  <c r="S152" i="4"/>
  <c r="M13" i="51"/>
  <c r="GY155" i="5"/>
  <c r="ED148" i="5"/>
  <c r="GX148" i="5"/>
  <c r="ED153" i="5"/>
  <c r="JV155" i="5"/>
  <c r="BC313" i="4" s="1"/>
  <c r="ED139" i="5"/>
  <c r="G56" i="32"/>
  <c r="H7" i="32" s="1"/>
  <c r="U384" i="4"/>
  <c r="S206" i="4"/>
  <c r="M29" i="46"/>
  <c r="U385" i="4"/>
  <c r="U338" i="4"/>
  <c r="U339" i="4"/>
  <c r="U342" i="4"/>
  <c r="U337" i="4"/>
  <c r="U340" i="4"/>
  <c r="U343" i="4"/>
  <c r="U287" i="4"/>
  <c r="U288" i="4"/>
  <c r="U383" i="4"/>
  <c r="W12" i="4"/>
  <c r="U258" i="4"/>
  <c r="BI155" i="5"/>
  <c r="BD312" i="4" s="1"/>
  <c r="JU151" i="5"/>
  <c r="BB203" i="4" s="1"/>
  <c r="JU148" i="5"/>
  <c r="BB122" i="4" s="1"/>
  <c r="JU153" i="5"/>
  <c r="BB253" i="4" s="1"/>
  <c r="BI148" i="5"/>
  <c r="BD121" i="4" s="1"/>
  <c r="BI154" i="5"/>
  <c r="BD281" i="4" s="1"/>
  <c r="BI152" i="5"/>
  <c r="BD232" i="4" s="1"/>
  <c r="BI147" i="5"/>
  <c r="BD95" i="4" s="1"/>
  <c r="GX161" i="5"/>
  <c r="GX147" i="5"/>
  <c r="GY161" i="5"/>
  <c r="GY147" i="5"/>
  <c r="ED147" i="5"/>
  <c r="JU152" i="5"/>
  <c r="BB233" i="4" s="1"/>
  <c r="JU147" i="5"/>
  <c r="BB96" i="4" s="1"/>
  <c r="JV152" i="5"/>
  <c r="BC233" i="4" s="1"/>
  <c r="O2" i="3"/>
  <c r="O2" i="16" s="1"/>
  <c r="V171" i="4"/>
  <c r="BH158" i="5"/>
  <c r="GX150" i="5"/>
  <c r="U175" i="4"/>
  <c r="GY150" i="5"/>
  <c r="U177" i="4"/>
  <c r="JU150" i="5"/>
  <c r="BB174" i="4" s="1"/>
  <c r="JV150" i="5"/>
  <c r="BC174" i="4" s="1"/>
  <c r="JV151" i="5"/>
  <c r="BC203" i="4" s="1"/>
  <c r="U176" i="4"/>
  <c r="P15" i="3"/>
  <c r="N60" i="34"/>
  <c r="N55" i="34"/>
  <c r="N65" i="34"/>
  <c r="N67" i="34"/>
  <c r="F48" i="15"/>
  <c r="F41" i="3"/>
  <c r="G28" i="3"/>
  <c r="J51" i="32"/>
  <c r="J190" i="15"/>
  <c r="J55" i="32"/>
  <c r="M19" i="32"/>
  <c r="M12" i="32" s="1"/>
  <c r="K51" i="32"/>
  <c r="K55" i="32"/>
  <c r="K190" i="15"/>
  <c r="K233" i="15"/>
  <c r="N19" i="32"/>
  <c r="N12" i="32" s="1"/>
  <c r="N34" i="32" s="1"/>
  <c r="N36" i="32" s="1"/>
  <c r="O17" i="32"/>
  <c r="O18" i="32" s="1"/>
  <c r="L34" i="32"/>
  <c r="L36" i="32" s="1"/>
  <c r="L43" i="32" s="1"/>
  <c r="L122" i="15"/>
  <c r="L10" i="32"/>
  <c r="L13" i="32" s="1"/>
  <c r="K98" i="15"/>
  <c r="G51" i="15"/>
  <c r="G54" i="32"/>
  <c r="H39" i="32"/>
  <c r="H52" i="32" s="1"/>
  <c r="H57" i="32" s="1"/>
  <c r="F28" i="16"/>
  <c r="E41" i="16"/>
  <c r="E49" i="15"/>
  <c r="I6" i="16"/>
  <c r="I9" i="16" s="1"/>
  <c r="H96" i="15"/>
  <c r="I8" i="16"/>
  <c r="I120" i="15" s="1"/>
  <c r="J13" i="16"/>
  <c r="J14" i="16" s="1"/>
  <c r="Q29" i="16"/>
  <c r="Q37" i="16"/>
  <c r="R23" i="16"/>
  <c r="P7" i="41"/>
  <c r="P26" i="41" s="1"/>
  <c r="P33" i="41" s="1"/>
  <c r="P40" i="41" s="1"/>
  <c r="P47" i="41" s="1"/>
  <c r="ED146" i="5"/>
  <c r="M113" i="15"/>
  <c r="GY12" i="5"/>
  <c r="GY158" i="5" s="1"/>
  <c r="AX16" i="18" s="1"/>
  <c r="N65" i="15"/>
  <c r="N70" i="15" s="1"/>
  <c r="U286" i="4"/>
  <c r="U150" i="4"/>
  <c r="U107" i="4"/>
  <c r="U330" i="4"/>
  <c r="U336" i="4"/>
  <c r="V145" i="4"/>
  <c r="U149" i="4"/>
  <c r="U151" i="4"/>
  <c r="U326" i="4"/>
  <c r="U102" i="4"/>
  <c r="U321" i="4"/>
  <c r="U110" i="4"/>
  <c r="U329" i="4"/>
  <c r="T39" i="4"/>
  <c r="U325" i="4"/>
  <c r="W31" i="4"/>
  <c r="W37" i="4"/>
  <c r="W36" i="4"/>
  <c r="W34" i="4"/>
  <c r="W18" i="4"/>
  <c r="W32" i="4"/>
  <c r="W35" i="4"/>
  <c r="W29" i="4"/>
  <c r="W33" i="4"/>
  <c r="W28" i="4"/>
  <c r="W20" i="4"/>
  <c r="W17" i="4"/>
  <c r="W30" i="4"/>
  <c r="W21" i="4"/>
  <c r="W14" i="4"/>
  <c r="W19" i="4"/>
  <c r="U344" i="4"/>
  <c r="U346" i="4"/>
  <c r="U237" i="4"/>
  <c r="GX146" i="5"/>
  <c r="GX158" i="5"/>
  <c r="AW16" i="18" s="1"/>
  <c r="T40" i="32"/>
  <c r="T48" i="32"/>
  <c r="U6" i="32"/>
  <c r="Z20" i="37"/>
  <c r="B28" i="34"/>
  <c r="N223" i="15"/>
  <c r="N213" i="15"/>
  <c r="N203" i="15"/>
  <c r="N201" i="15"/>
  <c r="N200" i="15"/>
  <c r="S207" i="4"/>
  <c r="S210" i="4"/>
  <c r="N15" i="2"/>
  <c r="N36" i="34"/>
  <c r="JU146" i="5"/>
  <c r="BB69" i="4" s="1"/>
  <c r="JV146" i="5"/>
  <c r="BC69" i="4" s="1"/>
  <c r="M90" i="15"/>
  <c r="N17" i="2" s="1"/>
  <c r="M11" i="62" s="1"/>
  <c r="F62" i="15"/>
  <c r="G14" i="2" s="1"/>
  <c r="F8" i="62" s="1"/>
  <c r="L40" i="23"/>
  <c r="L10" i="25"/>
  <c r="L11" i="22" s="1"/>
  <c r="R29" i="3"/>
  <c r="R37" i="3"/>
  <c r="BL5" i="5"/>
  <c r="BM11" i="5"/>
  <c r="EH11" i="5"/>
  <c r="HC11" i="5"/>
  <c r="JZ11" i="5"/>
  <c r="GX165" i="5"/>
  <c r="AW175" i="18" s="1"/>
  <c r="GX151" i="5"/>
  <c r="U327" i="4"/>
  <c r="JX7" i="5"/>
  <c r="HA7" i="5"/>
  <c r="EF7" i="5"/>
  <c r="GY152" i="5"/>
  <c r="GY167" i="5"/>
  <c r="AX216" i="18" s="1"/>
  <c r="GY154" i="5"/>
  <c r="GY176" i="5"/>
  <c r="AX388" i="18" s="1"/>
  <c r="X8" i="4"/>
  <c r="W6" i="4"/>
  <c r="W108" i="4"/>
  <c r="W104" i="4"/>
  <c r="W106" i="4"/>
  <c r="W109" i="4"/>
  <c r="BI151" i="5"/>
  <c r="BD202" i="4" s="1"/>
  <c r="U320" i="4"/>
  <c r="U335" i="4"/>
  <c r="U322" i="4"/>
  <c r="GY165" i="5"/>
  <c r="AX175" i="18" s="1"/>
  <c r="GY151" i="5"/>
  <c r="GX174" i="5"/>
  <c r="AW348" i="18" s="1"/>
  <c r="GX153" i="5"/>
  <c r="JV154" i="5"/>
  <c r="BC282" i="4" s="1"/>
  <c r="BI146" i="5"/>
  <c r="BD68" i="4" s="1"/>
  <c r="R3" i="18"/>
  <c r="Q2" i="67" s="1"/>
  <c r="W280" i="4" s="1"/>
  <c r="Q2" i="2"/>
  <c r="R6" i="2"/>
  <c r="R3" i="58" s="1"/>
  <c r="Q5" i="2"/>
  <c r="P8" i="25"/>
  <c r="P7" i="27"/>
  <c r="P7" i="24"/>
  <c r="P10" i="26"/>
  <c r="P25" i="21"/>
  <c r="P9" i="28"/>
  <c r="P7" i="23"/>
  <c r="P9" i="22"/>
  <c r="P7" i="21"/>
  <c r="P76" i="14"/>
  <c r="Q4" i="2"/>
  <c r="P8" i="30"/>
  <c r="P76" i="11"/>
  <c r="O2" i="15"/>
  <c r="O269" i="15" s="1"/>
  <c r="Q2" i="18"/>
  <c r="O2" i="34"/>
  <c r="O2" i="32"/>
  <c r="EE152" i="5"/>
  <c r="V308" i="4"/>
  <c r="V7" i="4"/>
  <c r="V5" i="4" s="1"/>
  <c r="V117" i="4"/>
  <c r="V200" i="4"/>
  <c r="V60" i="4"/>
  <c r="V277" i="4"/>
  <c r="V380" i="4"/>
  <c r="V91" i="4"/>
  <c r="V228" i="4"/>
  <c r="V247" i="4"/>
  <c r="V353" i="4"/>
  <c r="U333" i="4"/>
  <c r="U324" i="4"/>
  <c r="U382" i="4"/>
  <c r="U323" i="4"/>
  <c r="U331" i="4"/>
  <c r="JU139" i="5"/>
  <c r="JU154" i="5"/>
  <c r="BB282" i="4" s="1"/>
  <c r="N112" i="15"/>
  <c r="N11" i="15"/>
  <c r="N21" i="15"/>
  <c r="N9" i="15"/>
  <c r="N83" i="15"/>
  <c r="N84" i="15"/>
  <c r="N95" i="15"/>
  <c r="N8" i="15"/>
  <c r="N109" i="15"/>
  <c r="N110" i="15"/>
  <c r="N157" i="15"/>
  <c r="N158" i="15"/>
  <c r="N119" i="15"/>
  <c r="N86" i="15"/>
  <c r="N180" i="15"/>
  <c r="N170" i="15"/>
  <c r="N160" i="15"/>
  <c r="N87" i="15"/>
  <c r="P3" i="15"/>
  <c r="Q3" i="3"/>
  <c r="GY174" i="5"/>
  <c r="AX348" i="18" s="1"/>
  <c r="GX139" i="5"/>
  <c r="GX176" i="5"/>
  <c r="AW388" i="18" s="1"/>
  <c r="GX154" i="5"/>
  <c r="BI139" i="5"/>
  <c r="BJ12" i="5"/>
  <c r="BJ150" i="5" s="1"/>
  <c r="BE173" i="4" s="1"/>
  <c r="EE154" i="5"/>
  <c r="BI153" i="5"/>
  <c r="BD252" i="4" s="1"/>
  <c r="GZ12" i="5"/>
  <c r="JW12" i="5"/>
  <c r="U328" i="4"/>
  <c r="U332" i="4"/>
  <c r="U345" i="4"/>
  <c r="U205" i="4"/>
  <c r="BK6" i="5"/>
  <c r="BK4" i="5" s="1"/>
  <c r="BK7" i="5"/>
  <c r="P19" i="34"/>
  <c r="P20" i="34" s="1"/>
  <c r="U11" i="34"/>
  <c r="T12" i="34"/>
  <c r="R13" i="34"/>
  <c r="P14" i="34"/>
  <c r="O235" i="15" l="1"/>
  <c r="O225" i="15"/>
  <c r="O215" i="15"/>
  <c r="O192" i="15"/>
  <c r="O205" i="15"/>
  <c r="O182" i="15"/>
  <c r="O172" i="15"/>
  <c r="O162" i="15"/>
  <c r="O124" i="15"/>
  <c r="O114" i="15"/>
  <c r="M116" i="15"/>
  <c r="N7" i="46" s="1"/>
  <c r="O88" i="15"/>
  <c r="O100" i="15"/>
  <c r="M10" i="62"/>
  <c r="M23" i="53"/>
  <c r="N14" i="51"/>
  <c r="BP14" i="51" s="1"/>
  <c r="O16" i="2"/>
  <c r="N10" i="62" s="1"/>
  <c r="O53" i="15"/>
  <c r="L9" i="2"/>
  <c r="R257" i="4" s="1"/>
  <c r="L43" i="15"/>
  <c r="M9" i="2" s="1"/>
  <c r="S257" i="4" s="1"/>
  <c r="O23" i="15"/>
  <c r="O13" i="15"/>
  <c r="O232" i="15"/>
  <c r="O222" i="15"/>
  <c r="O169" i="15"/>
  <c r="O159" i="15"/>
  <c r="O50" i="15"/>
  <c r="O212" i="15"/>
  <c r="O147" i="15"/>
  <c r="O152" i="15" s="1"/>
  <c r="O121" i="15"/>
  <c r="O97" i="15"/>
  <c r="O179" i="15"/>
  <c r="O85" i="15"/>
  <c r="O10" i="15"/>
  <c r="O189" i="15"/>
  <c r="O20" i="15"/>
  <c r="O111" i="15"/>
  <c r="O202" i="15"/>
  <c r="O266" i="15"/>
  <c r="BE15" i="73"/>
  <c r="BD40" i="73"/>
  <c r="BD38" i="73"/>
  <c r="BD42" i="73"/>
  <c r="BD39" i="73"/>
  <c r="BD44" i="73" s="1"/>
  <c r="BD33" i="73"/>
  <c r="BM43" i="72"/>
  <c r="BL45" i="72"/>
  <c r="BK38" i="72"/>
  <c r="BK68" i="72" s="1"/>
  <c r="BK76" i="72" s="1"/>
  <c r="BK89" i="72" s="1"/>
  <c r="Q2" i="58"/>
  <c r="Q1" i="71"/>
  <c r="M40" i="15"/>
  <c r="M54" i="66"/>
  <c r="M68" i="66" s="1"/>
  <c r="W311" i="4"/>
  <c r="W230" i="4"/>
  <c r="P9" i="26"/>
  <c r="P8" i="28"/>
  <c r="P6" i="41"/>
  <c r="W310" i="4"/>
  <c r="L15" i="60"/>
  <c r="L16" i="60"/>
  <c r="W231" i="4"/>
  <c r="W120" i="4"/>
  <c r="W67" i="4"/>
  <c r="W94" i="4"/>
  <c r="W66" i="4"/>
  <c r="O105" i="15"/>
  <c r="O106" i="15" s="1"/>
  <c r="O14" i="60" s="1"/>
  <c r="M10" i="41"/>
  <c r="M34" i="27"/>
  <c r="M9" i="62"/>
  <c r="M7" i="60"/>
  <c r="Q5" i="60"/>
  <c r="M12" i="64" s="1"/>
  <c r="M7" i="61" s="1"/>
  <c r="Q5" i="55"/>
  <c r="Q6" i="62"/>
  <c r="P4" i="59"/>
  <c r="P5" i="62"/>
  <c r="P4" i="60"/>
  <c r="P4" i="55"/>
  <c r="W93" i="4"/>
  <c r="X260" i="4"/>
  <c r="W279" i="4"/>
  <c r="W119" i="4"/>
  <c r="Q74" i="2"/>
  <c r="Q78" i="2"/>
  <c r="Q77" i="2"/>
  <c r="D23" i="54" s="1"/>
  <c r="Q75" i="2"/>
  <c r="Q82" i="2"/>
  <c r="D27" i="54" s="1"/>
  <c r="Q84" i="2"/>
  <c r="Q80" i="2"/>
  <c r="D25" i="54" s="1"/>
  <c r="Q76" i="2"/>
  <c r="Q79" i="2"/>
  <c r="D24" i="54" s="1"/>
  <c r="Q83" i="2"/>
  <c r="D28" i="54" s="1"/>
  <c r="O265" i="15"/>
  <c r="O267" i="15"/>
  <c r="BK104" i="5"/>
  <c r="EG104" i="5" s="1"/>
  <c r="P2" i="43"/>
  <c r="P32" i="43" s="1"/>
  <c r="P2" i="66"/>
  <c r="P77" i="66" s="1"/>
  <c r="GZ162" i="5"/>
  <c r="BK111" i="5"/>
  <c r="EG111" i="5" s="1"/>
  <c r="BK118" i="5"/>
  <c r="EG118" i="5" s="1"/>
  <c r="BK100" i="5"/>
  <c r="EG100" i="5" s="1"/>
  <c r="AX110" i="18"/>
  <c r="AV37" i="66"/>
  <c r="N10" i="66"/>
  <c r="N24" i="66" s="1"/>
  <c r="O39" i="15"/>
  <c r="O36" i="15"/>
  <c r="O270" i="15"/>
  <c r="O38" i="15"/>
  <c r="O37" i="15"/>
  <c r="BK127" i="5"/>
  <c r="EG127" i="5" s="1"/>
  <c r="BK114" i="5"/>
  <c r="EG114" i="5" s="1"/>
  <c r="J87" i="18"/>
  <c r="I89" i="18"/>
  <c r="H67" i="66"/>
  <c r="H47" i="66"/>
  <c r="H56" i="66"/>
  <c r="H46" i="66"/>
  <c r="AW75" i="18"/>
  <c r="AU36" i="66"/>
  <c r="BK130" i="5"/>
  <c r="EG130" i="5" s="1"/>
  <c r="AX75" i="18"/>
  <c r="AV36" i="66"/>
  <c r="BK103" i="5"/>
  <c r="EG103" i="5" s="1"/>
  <c r="O49" i="3"/>
  <c r="O52" i="3" s="1"/>
  <c r="O55" i="3" s="1"/>
  <c r="O73" i="15" s="1"/>
  <c r="O80" i="15" s="1"/>
  <c r="O139" i="15"/>
  <c r="O144" i="15" s="1"/>
  <c r="P103" i="2" s="1"/>
  <c r="O131" i="15"/>
  <c r="O136" i="15" s="1"/>
  <c r="M38" i="51"/>
  <c r="JX87" i="5"/>
  <c r="HA87" i="5"/>
  <c r="L9" i="47"/>
  <c r="BK116" i="5"/>
  <c r="EG116" i="5" s="1"/>
  <c r="BK123" i="5"/>
  <c r="EG123" i="5" s="1"/>
  <c r="BK110" i="5"/>
  <c r="EG110" i="5" s="1"/>
  <c r="BK102" i="5"/>
  <c r="EG102" i="5" s="1"/>
  <c r="BK119" i="5"/>
  <c r="EG119" i="5" s="1"/>
  <c r="BK108" i="5"/>
  <c r="EG108" i="5" s="1"/>
  <c r="HB108" i="5" s="1"/>
  <c r="BK120" i="5"/>
  <c r="EG120" i="5" s="1"/>
  <c r="BK105" i="5"/>
  <c r="EG105" i="5" s="1"/>
  <c r="JY105" i="5" s="1"/>
  <c r="BK124" i="5"/>
  <c r="EG124" i="5" s="1"/>
  <c r="BK101" i="5"/>
  <c r="EG101" i="5" s="1"/>
  <c r="BK112" i="5"/>
  <c r="BK106" i="5"/>
  <c r="EG106" i="5" s="1"/>
  <c r="BK115" i="5"/>
  <c r="EG115" i="5" s="1"/>
  <c r="BK128" i="5"/>
  <c r="EG128" i="5" s="1"/>
  <c r="BK121" i="5"/>
  <c r="EG121" i="5" s="1"/>
  <c r="BK107" i="5"/>
  <c r="EG107" i="5" s="1"/>
  <c r="BK125" i="5"/>
  <c r="EG125" i="5" s="1"/>
  <c r="JY125" i="5" s="1"/>
  <c r="BK117" i="5"/>
  <c r="EG117" i="5" s="1"/>
  <c r="BK113" i="5"/>
  <c r="EG113" i="5" s="1"/>
  <c r="BK99" i="5"/>
  <c r="BK129" i="5"/>
  <c r="EG129" i="5" s="1"/>
  <c r="BK126" i="5"/>
  <c r="EG126" i="5" s="1"/>
  <c r="BK109" i="5"/>
  <c r="EG109" i="5" s="1"/>
  <c r="BK122" i="5"/>
  <c r="EG122" i="5" s="1"/>
  <c r="BK87" i="5"/>
  <c r="EG87" i="5" s="1"/>
  <c r="HA92" i="5"/>
  <c r="HA85" i="5"/>
  <c r="JX85" i="5"/>
  <c r="BK85" i="5"/>
  <c r="EG85" i="5" s="1"/>
  <c r="O17" i="22"/>
  <c r="V334" i="4"/>
  <c r="JX99" i="5"/>
  <c r="HA99" i="5"/>
  <c r="JX101" i="5"/>
  <c r="HA101" i="5"/>
  <c r="BK96" i="5"/>
  <c r="EG96" i="5" s="1"/>
  <c r="JX100" i="5"/>
  <c r="HA100" i="5"/>
  <c r="BK97" i="5"/>
  <c r="EG97" i="5" s="1"/>
  <c r="JX98" i="5"/>
  <c r="HA98" i="5"/>
  <c r="BK98" i="5"/>
  <c r="EG98" i="5" s="1"/>
  <c r="JX97" i="5"/>
  <c r="HA97" i="5"/>
  <c r="EG99" i="5"/>
  <c r="JX96" i="5"/>
  <c r="HA96" i="5"/>
  <c r="JX91" i="5"/>
  <c r="HA91" i="5"/>
  <c r="JX90" i="5"/>
  <c r="HA90" i="5"/>
  <c r="JX95" i="5"/>
  <c r="HA95" i="5"/>
  <c r="BK92" i="5"/>
  <c r="EG92" i="5" s="1"/>
  <c r="HA94" i="5"/>
  <c r="JX94" i="5"/>
  <c r="BK93" i="5"/>
  <c r="EG93" i="5" s="1"/>
  <c r="BK94" i="5"/>
  <c r="EG94" i="5" s="1"/>
  <c r="BK95" i="5"/>
  <c r="EG95" i="5" s="1"/>
  <c r="HA102" i="5"/>
  <c r="JX102" i="5"/>
  <c r="BK89" i="5"/>
  <c r="EG89" i="5" s="1"/>
  <c r="BK90" i="5"/>
  <c r="EG90" i="5" s="1"/>
  <c r="HA89" i="5"/>
  <c r="JX89" i="5"/>
  <c r="BK91" i="5"/>
  <c r="EG91" i="5" s="1"/>
  <c r="JX93" i="5"/>
  <c r="HA93" i="5"/>
  <c r="BK88" i="5"/>
  <c r="EG88" i="5" s="1"/>
  <c r="HA88" i="5"/>
  <c r="JX88" i="5"/>
  <c r="JX84" i="5"/>
  <c r="HA84" i="5"/>
  <c r="HA83" i="5"/>
  <c r="JX83" i="5"/>
  <c r="BK86" i="5"/>
  <c r="EG86" i="5" s="1"/>
  <c r="BK83" i="5"/>
  <c r="EG83" i="5" s="1"/>
  <c r="JX86" i="5"/>
  <c r="HA86" i="5"/>
  <c r="HA23" i="5"/>
  <c r="BK84" i="5"/>
  <c r="EG84" i="5" s="1"/>
  <c r="JX132" i="5"/>
  <c r="BK134" i="5"/>
  <c r="EG134" i="5" s="1"/>
  <c r="JY134" i="5" s="1"/>
  <c r="JX113" i="5"/>
  <c r="HA133" i="5"/>
  <c r="JX133" i="5"/>
  <c r="BK132" i="5"/>
  <c r="EG132" i="5" s="1"/>
  <c r="HA125" i="5"/>
  <c r="JX125" i="5"/>
  <c r="JX129" i="5"/>
  <c r="HA129" i="5"/>
  <c r="JX128" i="5"/>
  <c r="HA128" i="5"/>
  <c r="HA126" i="5"/>
  <c r="JX126" i="5"/>
  <c r="JX130" i="5"/>
  <c r="HA130" i="5"/>
  <c r="BK131" i="5"/>
  <c r="EG131" i="5" s="1"/>
  <c r="JX131" i="5"/>
  <c r="HA131" i="5"/>
  <c r="HA122" i="5"/>
  <c r="JX122" i="5"/>
  <c r="JX123" i="5"/>
  <c r="HA123" i="5"/>
  <c r="BK133" i="5"/>
  <c r="EG133" i="5" s="1"/>
  <c r="HA134" i="5"/>
  <c r="JX134" i="5"/>
  <c r="JX124" i="5"/>
  <c r="HA124" i="5"/>
  <c r="JX127" i="5"/>
  <c r="HA127" i="5"/>
  <c r="JX112" i="5"/>
  <c r="HA112" i="5"/>
  <c r="HA120" i="5"/>
  <c r="JX120" i="5"/>
  <c r="JX118" i="5"/>
  <c r="HA118" i="5"/>
  <c r="HA115" i="5"/>
  <c r="JX115" i="5"/>
  <c r="HA116" i="5"/>
  <c r="JX116" i="5"/>
  <c r="JX110" i="5"/>
  <c r="HA110" i="5"/>
  <c r="HA73" i="5"/>
  <c r="HA117" i="5"/>
  <c r="JX117" i="5"/>
  <c r="JX109" i="5"/>
  <c r="HA109" i="5"/>
  <c r="HA121" i="5"/>
  <c r="JX121" i="5"/>
  <c r="EG112" i="5"/>
  <c r="HA111" i="5"/>
  <c r="JX111" i="5"/>
  <c r="HA114" i="5"/>
  <c r="JX114" i="5"/>
  <c r="HA75" i="5"/>
  <c r="HA119" i="5"/>
  <c r="JX119" i="5"/>
  <c r="BK68" i="5"/>
  <c r="EG68" i="5" s="1"/>
  <c r="JY68" i="5" s="1"/>
  <c r="BK69" i="5"/>
  <c r="EG69" i="5" s="1"/>
  <c r="HA71" i="5"/>
  <c r="JX71" i="5"/>
  <c r="JX70" i="5"/>
  <c r="HA70" i="5"/>
  <c r="BK71" i="5"/>
  <c r="EG71" i="5" s="1"/>
  <c r="JX72" i="5"/>
  <c r="HA72" i="5"/>
  <c r="BK72" i="5"/>
  <c r="EG72" i="5" s="1"/>
  <c r="BK73" i="5"/>
  <c r="EG73" i="5" s="1"/>
  <c r="JX68" i="5"/>
  <c r="HA68" i="5"/>
  <c r="HA74" i="5"/>
  <c r="JX74" i="5"/>
  <c r="BK74" i="5"/>
  <c r="EG74" i="5" s="1"/>
  <c r="JX67" i="5"/>
  <c r="HA67" i="5"/>
  <c r="BK70" i="5"/>
  <c r="EG70" i="5" s="1"/>
  <c r="BK75" i="5"/>
  <c r="EG75" i="5" s="1"/>
  <c r="BK67" i="5"/>
  <c r="EG67" i="5" s="1"/>
  <c r="HA69" i="5"/>
  <c r="JX69" i="5"/>
  <c r="T45" i="4"/>
  <c r="N48" i="2" s="1"/>
  <c r="M37" i="53" s="1"/>
  <c r="U38" i="4"/>
  <c r="BK66" i="5"/>
  <c r="EG66" i="5" s="1"/>
  <c r="JY66" i="5" s="1"/>
  <c r="BK36" i="5"/>
  <c r="EG36" i="5" s="1"/>
  <c r="JX36" i="5"/>
  <c r="HA36" i="5"/>
  <c r="JX62" i="5"/>
  <c r="HA62" i="5"/>
  <c r="BK62" i="5"/>
  <c r="EG62" i="5" s="1"/>
  <c r="HA63" i="5"/>
  <c r="JX63" i="5"/>
  <c r="BK64" i="5"/>
  <c r="EG64" i="5" s="1"/>
  <c r="HA65" i="5"/>
  <c r="JX65" i="5"/>
  <c r="BK63" i="5"/>
  <c r="EG63" i="5" s="1"/>
  <c r="JX66" i="5"/>
  <c r="HA66" i="5"/>
  <c r="BK65" i="5"/>
  <c r="EG65" i="5" s="1"/>
  <c r="JX64" i="5"/>
  <c r="HA64" i="5"/>
  <c r="HA60" i="5"/>
  <c r="JX60" i="5"/>
  <c r="JX61" i="5"/>
  <c r="HA61" i="5"/>
  <c r="BK61" i="5"/>
  <c r="EG61" i="5" s="1"/>
  <c r="BK60" i="5"/>
  <c r="EG60" i="5" s="1"/>
  <c r="HA37" i="5"/>
  <c r="JX56" i="5"/>
  <c r="HA56" i="5"/>
  <c r="BK76" i="5"/>
  <c r="EG76" i="5" s="1"/>
  <c r="BK58" i="5"/>
  <c r="EG58" i="5" s="1"/>
  <c r="HA76" i="5"/>
  <c r="JX76" i="5"/>
  <c r="BK57" i="5"/>
  <c r="EG57" i="5" s="1"/>
  <c r="HA55" i="5"/>
  <c r="JX55" i="5"/>
  <c r="BK55" i="5"/>
  <c r="EG55" i="5" s="1"/>
  <c r="BK56" i="5"/>
  <c r="EG56" i="5" s="1"/>
  <c r="JX58" i="5"/>
  <c r="HA58" i="5"/>
  <c r="BK59" i="5"/>
  <c r="EG59" i="5" s="1"/>
  <c r="JX57" i="5"/>
  <c r="HA57" i="5"/>
  <c r="HA59" i="5"/>
  <c r="JX59" i="5"/>
  <c r="P11" i="64"/>
  <c r="P6" i="61" s="1"/>
  <c r="BK35" i="5"/>
  <c r="EG35" i="5" s="1"/>
  <c r="BK37" i="5"/>
  <c r="EG37" i="5" s="1"/>
  <c r="BK38" i="5"/>
  <c r="EG38" i="5" s="1"/>
  <c r="JX38" i="5"/>
  <c r="HA38" i="5"/>
  <c r="BK39" i="5"/>
  <c r="EG39" i="5" s="1"/>
  <c r="HA35" i="5"/>
  <c r="JX35" i="5"/>
  <c r="HA39" i="5"/>
  <c r="JX39" i="5"/>
  <c r="HA137" i="5"/>
  <c r="JX53" i="5"/>
  <c r="HA53" i="5"/>
  <c r="JX54" i="5"/>
  <c r="HA54" i="5"/>
  <c r="BK53" i="5"/>
  <c r="EG53" i="5" s="1"/>
  <c r="BK54" i="5"/>
  <c r="EG54" i="5" s="1"/>
  <c r="M24" i="53"/>
  <c r="JX52" i="5"/>
  <c r="HA52" i="5"/>
  <c r="JX22" i="5"/>
  <c r="HA22" i="5"/>
  <c r="BK22" i="5"/>
  <c r="EG22" i="5" s="1"/>
  <c r="BK52" i="5"/>
  <c r="EG52" i="5" s="1"/>
  <c r="HA25" i="5"/>
  <c r="BK51" i="5"/>
  <c r="EG51" i="5" s="1"/>
  <c r="JX51" i="5"/>
  <c r="HA51" i="5"/>
  <c r="HA136" i="5"/>
  <c r="JX46" i="5"/>
  <c r="BK18" i="5"/>
  <c r="EG18" i="5" s="1"/>
  <c r="JY18" i="5" s="1"/>
  <c r="BK19" i="5"/>
  <c r="EG19" i="5" s="1"/>
  <c r="HB19" i="5" s="1"/>
  <c r="HA43" i="5"/>
  <c r="BK26" i="5"/>
  <c r="EG26" i="5" s="1"/>
  <c r="JY26" i="5" s="1"/>
  <c r="BK81" i="5"/>
  <c r="EG81" i="5" s="1"/>
  <c r="JY81" i="5" s="1"/>
  <c r="JX45" i="5"/>
  <c r="HA45" i="5"/>
  <c r="JX81" i="5"/>
  <c r="HA81" i="5"/>
  <c r="BK20" i="5"/>
  <c r="EG20" i="5" s="1"/>
  <c r="BK27" i="5"/>
  <c r="EG27" i="5" s="1"/>
  <c r="BK46" i="5"/>
  <c r="EG46" i="5" s="1"/>
  <c r="BK136" i="5"/>
  <c r="EG136" i="5" s="1"/>
  <c r="JX24" i="5"/>
  <c r="HA24" i="5"/>
  <c r="JX42" i="5"/>
  <c r="HA42" i="5"/>
  <c r="JX79" i="5"/>
  <c r="HA79" i="5"/>
  <c r="BK31" i="5"/>
  <c r="EG31" i="5" s="1"/>
  <c r="BK28" i="5"/>
  <c r="EG28" i="5" s="1"/>
  <c r="BK47" i="5"/>
  <c r="EG47" i="5" s="1"/>
  <c r="BK49" i="5"/>
  <c r="EG49" i="5" s="1"/>
  <c r="BK80" i="5"/>
  <c r="EG80" i="5" s="1"/>
  <c r="HA15" i="5"/>
  <c r="JX15" i="5"/>
  <c r="JX48" i="5"/>
  <c r="HA48" i="5"/>
  <c r="JX40" i="5"/>
  <c r="HA40" i="5"/>
  <c r="JX20" i="5"/>
  <c r="HA20" i="5"/>
  <c r="JX19" i="5"/>
  <c r="HA19" i="5"/>
  <c r="JX31" i="5"/>
  <c r="HA31" i="5"/>
  <c r="BK21" i="5"/>
  <c r="EG21" i="5" s="1"/>
  <c r="BK29" i="5"/>
  <c r="EG29" i="5" s="1"/>
  <c r="BK50" i="5"/>
  <c r="EG50" i="5" s="1"/>
  <c r="JX28" i="5"/>
  <c r="HA28" i="5"/>
  <c r="HA47" i="5"/>
  <c r="JX47" i="5"/>
  <c r="HA80" i="5"/>
  <c r="JX80" i="5"/>
  <c r="JX21" i="5"/>
  <c r="HA21" i="5"/>
  <c r="JX103" i="5"/>
  <c r="HA103" i="5"/>
  <c r="JX33" i="5"/>
  <c r="HA33" i="5"/>
  <c r="BK23" i="5"/>
  <c r="EG23" i="5" s="1"/>
  <c r="BK30" i="5"/>
  <c r="EG30" i="5" s="1"/>
  <c r="BK48" i="5"/>
  <c r="EG48" i="5" s="1"/>
  <c r="BK78" i="5"/>
  <c r="EG78" i="5" s="1"/>
  <c r="JX44" i="5"/>
  <c r="HA44" i="5"/>
  <c r="JX27" i="5"/>
  <c r="HA27" i="5"/>
  <c r="JX106" i="5"/>
  <c r="HA106" i="5"/>
  <c r="JX17" i="5"/>
  <c r="HA17" i="5"/>
  <c r="BK13" i="5"/>
  <c r="EG13" i="5" s="1"/>
  <c r="BK24" i="5"/>
  <c r="EG24" i="5" s="1"/>
  <c r="BK41" i="5"/>
  <c r="EG41" i="5" s="1"/>
  <c r="HA13" i="5"/>
  <c r="JX13" i="5"/>
  <c r="JX26" i="5"/>
  <c r="HA26" i="5"/>
  <c r="JX50" i="5"/>
  <c r="HA50" i="5"/>
  <c r="JX105" i="5"/>
  <c r="HA105" i="5"/>
  <c r="BK14" i="5"/>
  <c r="EG14" i="5" s="1"/>
  <c r="BK32" i="5"/>
  <c r="EG32" i="5" s="1"/>
  <c r="BK42" i="5"/>
  <c r="EG42" i="5" s="1"/>
  <c r="BK135" i="5"/>
  <c r="EG135" i="5" s="1"/>
  <c r="HA14" i="5"/>
  <c r="JX14" i="5"/>
  <c r="JX34" i="5"/>
  <c r="HA34" i="5"/>
  <c r="JX77" i="5"/>
  <c r="HA77" i="5"/>
  <c r="BK25" i="5"/>
  <c r="EG25" i="5" s="1"/>
  <c r="BK33" i="5"/>
  <c r="EG33" i="5" s="1"/>
  <c r="BK43" i="5"/>
  <c r="EG43" i="5" s="1"/>
  <c r="HA41" i="5"/>
  <c r="JX41" i="5"/>
  <c r="JX29" i="5"/>
  <c r="HA29" i="5"/>
  <c r="JX135" i="5"/>
  <c r="HA135" i="5"/>
  <c r="JX104" i="5"/>
  <c r="HA104" i="5"/>
  <c r="JX18" i="5"/>
  <c r="HA18" i="5"/>
  <c r="HA30" i="5"/>
  <c r="JX30" i="5"/>
  <c r="BK15" i="5"/>
  <c r="EG15" i="5" s="1"/>
  <c r="BK34" i="5"/>
  <c r="EG34" i="5" s="1"/>
  <c r="JX107" i="5"/>
  <c r="HA107" i="5"/>
  <c r="JX78" i="5"/>
  <c r="HA78" i="5"/>
  <c r="HA49" i="5"/>
  <c r="JX49" i="5"/>
  <c r="JX32" i="5"/>
  <c r="HA32" i="5"/>
  <c r="BK16" i="5"/>
  <c r="EG16" i="5" s="1"/>
  <c r="BK44" i="5"/>
  <c r="EG44" i="5" s="1"/>
  <c r="BK77" i="5"/>
  <c r="EG77" i="5" s="1"/>
  <c r="BK137" i="5"/>
  <c r="EG137" i="5" s="1"/>
  <c r="HA108" i="5"/>
  <c r="JX108" i="5"/>
  <c r="JX16" i="5"/>
  <c r="HA16" i="5"/>
  <c r="BK17" i="5"/>
  <c r="EG17" i="5" s="1"/>
  <c r="BK40" i="5"/>
  <c r="EG40" i="5" s="1"/>
  <c r="BK45" i="5"/>
  <c r="EG45" i="5" s="1"/>
  <c r="BK79" i="5"/>
  <c r="EG79" i="5" s="1"/>
  <c r="BK82" i="5"/>
  <c r="EG82" i="5" s="1"/>
  <c r="JX82" i="5"/>
  <c r="HA82" i="5"/>
  <c r="M8" i="59"/>
  <c r="Q6" i="47"/>
  <c r="Q5" i="59"/>
  <c r="E19" i="54"/>
  <c r="Q8" i="53"/>
  <c r="Q8" i="52"/>
  <c r="R10" i="51"/>
  <c r="Q7" i="50"/>
  <c r="Q6" i="49"/>
  <c r="V290" i="4"/>
  <c r="V389" i="4"/>
  <c r="V262" i="4"/>
  <c r="V287" i="4"/>
  <c r="V293" i="4"/>
  <c r="V388" i="4"/>
  <c r="V263" i="4"/>
  <c r="V347" i="4"/>
  <c r="V291" i="4"/>
  <c r="V289" i="4"/>
  <c r="V390" i="4"/>
  <c r="V264" i="4"/>
  <c r="V348" i="4"/>
  <c r="V391" i="4"/>
  <c r="V265" i="4"/>
  <c r="V349" i="4"/>
  <c r="V292" i="4"/>
  <c r="V386" i="4"/>
  <c r="V266" i="4"/>
  <c r="V294" i="4"/>
  <c r="V392" i="4"/>
  <c r="V126" i="4"/>
  <c r="V387" i="4"/>
  <c r="V393" i="4"/>
  <c r="V341" i="4"/>
  <c r="P7" i="52"/>
  <c r="P6" i="50"/>
  <c r="P5" i="49"/>
  <c r="P6" i="21"/>
  <c r="P7" i="25"/>
  <c r="P8" i="22"/>
  <c r="P6" i="27"/>
  <c r="P6" i="24"/>
  <c r="P6" i="23"/>
  <c r="O61" i="53"/>
  <c r="C29" i="54"/>
  <c r="EE155" i="5"/>
  <c r="D18" i="54"/>
  <c r="Q62" i="2"/>
  <c r="P14" i="41" s="1"/>
  <c r="JV148" i="5"/>
  <c r="BC122" i="4" s="1"/>
  <c r="O54" i="53"/>
  <c r="O55" i="53"/>
  <c r="O56" i="53"/>
  <c r="O59" i="53"/>
  <c r="G12" i="51"/>
  <c r="F21" i="53"/>
  <c r="N13" i="51"/>
  <c r="BP13" i="51" s="1"/>
  <c r="M22" i="53"/>
  <c r="O57" i="53"/>
  <c r="C22" i="54"/>
  <c r="O53" i="53"/>
  <c r="O60" i="53"/>
  <c r="F19" i="51"/>
  <c r="E27" i="53"/>
  <c r="Q9" i="51"/>
  <c r="N15" i="51"/>
  <c r="BP15" i="51" s="1"/>
  <c r="T152" i="4"/>
  <c r="E43" i="27"/>
  <c r="E46" i="27" s="1"/>
  <c r="GY148" i="5"/>
  <c r="G28" i="46"/>
  <c r="JV139" i="5"/>
  <c r="V383" i="4"/>
  <c r="V385" i="4"/>
  <c r="V343" i="4"/>
  <c r="V288" i="4"/>
  <c r="GY153" i="5"/>
  <c r="V342" i="4"/>
  <c r="V337" i="4"/>
  <c r="T206" i="4"/>
  <c r="N29" i="46"/>
  <c r="V384" i="4"/>
  <c r="V340" i="4"/>
  <c r="V338" i="4"/>
  <c r="V339" i="4"/>
  <c r="X12" i="4"/>
  <c r="V258" i="4"/>
  <c r="JV153" i="5"/>
  <c r="BC253" i="4" s="1"/>
  <c r="EE150" i="5"/>
  <c r="EE148" i="5"/>
  <c r="EF155" i="5"/>
  <c r="BJ155" i="5"/>
  <c r="BE312" i="4" s="1"/>
  <c r="BJ148" i="5"/>
  <c r="BE121" i="4" s="1"/>
  <c r="BJ153" i="5"/>
  <c r="BE252" i="4" s="1"/>
  <c r="JV147" i="5"/>
  <c r="BC96" i="4" s="1"/>
  <c r="BJ147" i="5"/>
  <c r="BE95" i="4" s="1"/>
  <c r="EE147" i="5"/>
  <c r="P2" i="3"/>
  <c r="P2" i="16" s="1"/>
  <c r="V175" i="4"/>
  <c r="BJ151" i="5"/>
  <c r="BE202" i="4" s="1"/>
  <c r="V176" i="4"/>
  <c r="V177" i="4"/>
  <c r="W171" i="4"/>
  <c r="P16" i="3"/>
  <c r="F30" i="16"/>
  <c r="F31" i="16"/>
  <c r="G30" i="3"/>
  <c r="G210" i="15" s="1"/>
  <c r="G31" i="3"/>
  <c r="S25" i="3" s="1"/>
  <c r="J15" i="16"/>
  <c r="J16" i="16" s="1"/>
  <c r="O67" i="34"/>
  <c r="O65" i="34"/>
  <c r="O55" i="34"/>
  <c r="O60" i="34"/>
  <c r="N43" i="32"/>
  <c r="N233" i="15" s="1"/>
  <c r="G32" i="3"/>
  <c r="G187" i="15" s="1"/>
  <c r="N122" i="15"/>
  <c r="M34" i="32"/>
  <c r="M36" i="32" s="1"/>
  <c r="M43" i="32" s="1"/>
  <c r="M122" i="15"/>
  <c r="M10" i="32"/>
  <c r="M13" i="32" s="1"/>
  <c r="N10" i="32" s="1"/>
  <c r="L98" i="15"/>
  <c r="O20" i="32"/>
  <c r="H53" i="32"/>
  <c r="H44" i="32"/>
  <c r="L51" i="32"/>
  <c r="L55" i="32"/>
  <c r="L190" i="15"/>
  <c r="L233" i="15"/>
  <c r="F32" i="16"/>
  <c r="R29" i="16"/>
  <c r="R37" i="16"/>
  <c r="S23" i="16"/>
  <c r="N113" i="15"/>
  <c r="N116" i="15" s="1"/>
  <c r="Q7" i="41"/>
  <c r="Q26" i="41" s="1"/>
  <c r="Q33" i="41" s="1"/>
  <c r="Q40" i="41" s="1"/>
  <c r="Q47" i="41" s="1"/>
  <c r="GY139" i="5"/>
  <c r="GY146" i="5"/>
  <c r="O65" i="15"/>
  <c r="O70" i="15" s="1"/>
  <c r="V328" i="4"/>
  <c r="V149" i="4"/>
  <c r="V321" i="4"/>
  <c r="V150" i="4"/>
  <c r="V151" i="4"/>
  <c r="W145" i="4"/>
  <c r="V322" i="4"/>
  <c r="V107" i="4"/>
  <c r="V110" i="4"/>
  <c r="V325" i="4"/>
  <c r="V333" i="4"/>
  <c r="V382" i="4"/>
  <c r="V324" i="4"/>
  <c r="V336" i="4"/>
  <c r="V346" i="4"/>
  <c r="V332" i="4"/>
  <c r="V327" i="4"/>
  <c r="V331" i="4"/>
  <c r="V330" i="4"/>
  <c r="V102" i="4"/>
  <c r="V335" i="4"/>
  <c r="V205" i="4"/>
  <c r="X33" i="4"/>
  <c r="X36" i="4"/>
  <c r="X20" i="4"/>
  <c r="X17" i="4"/>
  <c r="X34" i="4"/>
  <c r="X37" i="4"/>
  <c r="X35" i="4"/>
  <c r="X32" i="4"/>
  <c r="X30" i="4"/>
  <c r="X29" i="4"/>
  <c r="X31" i="4"/>
  <c r="X19" i="4"/>
  <c r="X21" i="4"/>
  <c r="X28" i="4"/>
  <c r="X14" i="4"/>
  <c r="X18" i="4"/>
  <c r="V237" i="4"/>
  <c r="U39" i="4"/>
  <c r="V286" i="4"/>
  <c r="V323" i="4"/>
  <c r="V344" i="4"/>
  <c r="V326" i="4"/>
  <c r="BK12" i="5"/>
  <c r="BJ146" i="5"/>
  <c r="BE68" i="4" s="1"/>
  <c r="V6" i="32"/>
  <c r="U48" i="32"/>
  <c r="U40" i="32"/>
  <c r="Z23" i="37"/>
  <c r="AA20" i="37" s="1"/>
  <c r="Z26" i="37"/>
  <c r="O223" i="15"/>
  <c r="O213" i="15"/>
  <c r="O200" i="15"/>
  <c r="O203" i="15"/>
  <c r="O201" i="15"/>
  <c r="T207" i="4"/>
  <c r="T210" i="4"/>
  <c r="O15" i="2"/>
  <c r="O36" i="34"/>
  <c r="N90" i="15"/>
  <c r="O17" i="2" s="1"/>
  <c r="N11" i="62" s="1"/>
  <c r="S37" i="3"/>
  <c r="S29" i="3"/>
  <c r="T23" i="3"/>
  <c r="JW155" i="5"/>
  <c r="BD313" i="4" s="1"/>
  <c r="EE153" i="5"/>
  <c r="GZ155" i="5"/>
  <c r="GZ152" i="5"/>
  <c r="GZ167" i="5"/>
  <c r="AY216" i="18" s="1"/>
  <c r="O11" i="15"/>
  <c r="O86" i="15"/>
  <c r="O160" i="15"/>
  <c r="O112" i="15"/>
  <c r="O21" i="15"/>
  <c r="O84" i="15"/>
  <c r="O8" i="15"/>
  <c r="O9" i="15"/>
  <c r="O95" i="15"/>
  <c r="O83" i="15"/>
  <c r="O157" i="15"/>
  <c r="O158" i="15"/>
  <c r="O109" i="15"/>
  <c r="O110" i="15"/>
  <c r="O119" i="15"/>
  <c r="O87" i="15"/>
  <c r="O180" i="15"/>
  <c r="O170" i="15"/>
  <c r="R3" i="3"/>
  <c r="Q3" i="15"/>
  <c r="EE146" i="5"/>
  <c r="JW146" i="5"/>
  <c r="BD69" i="4" s="1"/>
  <c r="EG7" i="5"/>
  <c r="HB7" i="5"/>
  <c r="JY7" i="5"/>
  <c r="EE139" i="5"/>
  <c r="Y8" i="4"/>
  <c r="X108" i="4"/>
  <c r="X6" i="4"/>
  <c r="X109" i="4"/>
  <c r="X104" i="4"/>
  <c r="X106" i="4"/>
  <c r="BK150" i="5"/>
  <c r="BF173" i="4" s="1"/>
  <c r="JW154" i="5"/>
  <c r="BD282" i="4" s="1"/>
  <c r="V329" i="4"/>
  <c r="V345" i="4"/>
  <c r="V320" i="4"/>
  <c r="EF151" i="5"/>
  <c r="R2" i="2"/>
  <c r="S3" i="18"/>
  <c r="R2" i="67" s="1"/>
  <c r="X119" i="4" s="1"/>
  <c r="S6" i="2"/>
  <c r="S3" i="58" s="1"/>
  <c r="R5" i="2"/>
  <c r="Q8" i="30"/>
  <c r="Q7" i="24"/>
  <c r="Q25" i="21"/>
  <c r="Q9" i="28"/>
  <c r="Q10" i="26"/>
  <c r="Q7" i="27"/>
  <c r="Q7" i="23"/>
  <c r="Q9" i="22"/>
  <c r="Q7" i="21"/>
  <c r="Q8" i="25"/>
  <c r="Q76" i="14"/>
  <c r="R4" i="2"/>
  <c r="Q76" i="11"/>
  <c r="R2" i="18"/>
  <c r="P2" i="32"/>
  <c r="P2" i="34"/>
  <c r="P2" i="15"/>
  <c r="P269" i="15" s="1"/>
  <c r="EE151" i="5"/>
  <c r="BM5" i="5"/>
  <c r="BN11" i="5"/>
  <c r="KA11" i="5"/>
  <c r="HD11" i="5"/>
  <c r="EI11" i="5"/>
  <c r="W7" i="4"/>
  <c r="W5" i="4" s="1"/>
  <c r="W308" i="4"/>
  <c r="W60" i="4"/>
  <c r="W277" i="4"/>
  <c r="W380" i="4"/>
  <c r="W91" i="4"/>
  <c r="W200" i="4"/>
  <c r="W117" i="4"/>
  <c r="W228" i="4"/>
  <c r="W247" i="4"/>
  <c r="W353" i="4"/>
  <c r="GZ154" i="5"/>
  <c r="GZ176" i="5"/>
  <c r="AY388" i="18" s="1"/>
  <c r="EF12" i="5"/>
  <c r="EF150" i="5" s="1"/>
  <c r="BJ154" i="5"/>
  <c r="BE281" i="4" s="1"/>
  <c r="BJ139" i="5"/>
  <c r="BI158" i="5"/>
  <c r="BJ152" i="5"/>
  <c r="BE232" i="4" s="1"/>
  <c r="BL6" i="5"/>
  <c r="BL4" i="5" s="1"/>
  <c r="BL7" i="5"/>
  <c r="H109" i="18"/>
  <c r="H111" i="18" s="1"/>
  <c r="H112" i="18" s="1"/>
  <c r="H94" i="18"/>
  <c r="H93" i="18"/>
  <c r="F42" i="27"/>
  <c r="Q17" i="34"/>
  <c r="Q19" i="34" s="1"/>
  <c r="Q20" i="34" s="1"/>
  <c r="Q14" i="34"/>
  <c r="U12" i="34"/>
  <c r="V11" i="34"/>
  <c r="S13" i="34"/>
  <c r="P235" i="15" l="1"/>
  <c r="P225" i="15"/>
  <c r="P215" i="15"/>
  <c r="P192" i="15"/>
  <c r="P205" i="15"/>
  <c r="P182" i="15"/>
  <c r="M40" i="23"/>
  <c r="P172" i="15"/>
  <c r="P162" i="15"/>
  <c r="M10" i="25"/>
  <c r="M11" i="22" s="1"/>
  <c r="P124" i="15"/>
  <c r="P114" i="15"/>
  <c r="P88" i="15"/>
  <c r="P100" i="15"/>
  <c r="P16" i="2"/>
  <c r="O10" i="62" s="1"/>
  <c r="N23" i="53"/>
  <c r="O14" i="51"/>
  <c r="P53" i="15"/>
  <c r="N73" i="18"/>
  <c r="M43" i="15"/>
  <c r="N9" i="2" s="1"/>
  <c r="T257" i="4" s="1"/>
  <c r="P23" i="15"/>
  <c r="P13" i="15"/>
  <c r="P222" i="15"/>
  <c r="P212" i="15"/>
  <c r="P159" i="15"/>
  <c r="P179" i="15"/>
  <c r="P189" i="15"/>
  <c r="P85" i="15"/>
  <c r="P50" i="15"/>
  <c r="P121" i="15"/>
  <c r="P111" i="15"/>
  <c r="P20" i="15"/>
  <c r="P97" i="15"/>
  <c r="P169" i="15"/>
  <c r="P147" i="15"/>
  <c r="P152" i="15" s="1"/>
  <c r="P202" i="15"/>
  <c r="P266" i="15"/>
  <c r="P232" i="15"/>
  <c r="P10" i="15"/>
  <c r="BE8" i="73"/>
  <c r="BE9" i="73" s="1"/>
  <c r="BF6" i="73" s="1"/>
  <c r="BD41" i="73"/>
  <c r="BD43" i="73"/>
  <c r="BE25" i="73" s="1"/>
  <c r="BE28" i="73"/>
  <c r="BE16" i="73"/>
  <c r="BK77" i="72"/>
  <c r="BL71" i="72" s="1"/>
  <c r="BK87" i="72"/>
  <c r="BL38" i="72"/>
  <c r="BL68" i="72" s="1"/>
  <c r="BL76" i="72" s="1"/>
  <c r="BK86" i="72"/>
  <c r="BK91" i="72" s="1"/>
  <c r="BK29" i="72"/>
  <c r="BK31" i="72" s="1"/>
  <c r="BL28" i="72" s="1"/>
  <c r="BL30" i="72" s="1"/>
  <c r="BL37" i="72" s="1"/>
  <c r="BL73" i="72" s="1"/>
  <c r="BK39" i="72"/>
  <c r="BL35" i="72" s="1"/>
  <c r="BK85" i="72"/>
  <c r="BL61" i="72"/>
  <c r="BL62" i="72" s="1"/>
  <c r="BL75" i="72" s="1"/>
  <c r="BL29" i="72"/>
  <c r="N40" i="15"/>
  <c r="N54" i="66"/>
  <c r="N68" i="66" s="1"/>
  <c r="R2" i="58"/>
  <c r="R1" i="71"/>
  <c r="N10" i="41"/>
  <c r="N34" i="27"/>
  <c r="Q8" i="28"/>
  <c r="Q6" i="41"/>
  <c r="Q9" i="26"/>
  <c r="P105" i="15"/>
  <c r="P106" i="15" s="1"/>
  <c r="P14" i="60" s="1"/>
  <c r="M15" i="60"/>
  <c r="M16" i="60"/>
  <c r="N9" i="62"/>
  <c r="N7" i="60"/>
  <c r="Q4" i="59"/>
  <c r="Q4" i="55"/>
  <c r="Q5" i="62"/>
  <c r="Q4" i="60"/>
  <c r="X94" i="4"/>
  <c r="X280" i="4"/>
  <c r="BL128" i="5"/>
  <c r="EH128" i="5" s="1"/>
  <c r="X67" i="4"/>
  <c r="X279" i="4"/>
  <c r="X93" i="4"/>
  <c r="Y260" i="4"/>
  <c r="X66" i="4"/>
  <c r="X311" i="4"/>
  <c r="X231" i="4"/>
  <c r="X120" i="4"/>
  <c r="X310" i="4"/>
  <c r="X230" i="4"/>
  <c r="R5" i="60"/>
  <c r="N12" i="64" s="1"/>
  <c r="N7" i="61" s="1"/>
  <c r="R5" i="55"/>
  <c r="R6" i="62"/>
  <c r="E44" i="27"/>
  <c r="E45" i="27" s="1"/>
  <c r="F96" i="2" s="1"/>
  <c r="R75" i="2"/>
  <c r="R80" i="2"/>
  <c r="E25" i="54" s="1"/>
  <c r="R82" i="2"/>
  <c r="E27" i="54" s="1"/>
  <c r="R79" i="2"/>
  <c r="E24" i="54" s="1"/>
  <c r="R84" i="2"/>
  <c r="R74" i="2"/>
  <c r="R76" i="2"/>
  <c r="R78" i="2"/>
  <c r="R83" i="2"/>
  <c r="E28" i="54" s="1"/>
  <c r="R77" i="2"/>
  <c r="E23" i="54" s="1"/>
  <c r="P265" i="15"/>
  <c r="P267" i="15"/>
  <c r="BL116" i="5"/>
  <c r="EH116" i="5" s="1"/>
  <c r="BL119" i="5"/>
  <c r="EH119" i="5" s="1"/>
  <c r="BL123" i="5"/>
  <c r="EH123" i="5" s="1"/>
  <c r="O10" i="66"/>
  <c r="O24" i="66" s="1"/>
  <c r="BL87" i="5"/>
  <c r="EH87" i="5" s="1"/>
  <c r="HC87" i="5" s="1"/>
  <c r="AY110" i="18"/>
  <c r="AW37" i="66"/>
  <c r="P39" i="15"/>
  <c r="P36" i="15"/>
  <c r="P38" i="15"/>
  <c r="P270" i="15"/>
  <c r="P37" i="15"/>
  <c r="HA162" i="5"/>
  <c r="J86" i="18"/>
  <c r="I53" i="66"/>
  <c r="H58" i="66"/>
  <c r="Q2" i="66"/>
  <c r="Q77" i="66" s="1"/>
  <c r="Q2" i="43"/>
  <c r="Q32" i="43" s="1"/>
  <c r="J92" i="18"/>
  <c r="H60" i="66"/>
  <c r="H61" i="66" s="1"/>
  <c r="H64" i="66" s="1"/>
  <c r="H70" i="66" s="1"/>
  <c r="H71" i="66" s="1"/>
  <c r="H73" i="66" s="1"/>
  <c r="J88" i="18"/>
  <c r="P49" i="3"/>
  <c r="P52" i="3" s="1"/>
  <c r="P55" i="3" s="1"/>
  <c r="P73" i="15" s="1"/>
  <c r="P139" i="15"/>
  <c r="P144" i="15" s="1"/>
  <c r="Q103" i="2" s="1"/>
  <c r="P131" i="15"/>
  <c r="P136" i="15" s="1"/>
  <c r="BL124" i="5"/>
  <c r="EH124" i="5" s="1"/>
  <c r="BL120" i="5"/>
  <c r="EH120" i="5" s="1"/>
  <c r="BL111" i="5"/>
  <c r="EH111" i="5" s="1"/>
  <c r="BL115" i="5"/>
  <c r="EH115" i="5" s="1"/>
  <c r="BL130" i="5"/>
  <c r="EH130" i="5" s="1"/>
  <c r="BL117" i="5"/>
  <c r="EH117" i="5" s="1"/>
  <c r="BL121" i="5"/>
  <c r="EH121" i="5" s="1"/>
  <c r="BL103" i="5"/>
  <c r="EH103" i="5" s="1"/>
  <c r="JY87" i="5"/>
  <c r="HB87" i="5"/>
  <c r="BL125" i="5"/>
  <c r="EH125" i="5" s="1"/>
  <c r="HC125" i="5" s="1"/>
  <c r="BL126" i="5"/>
  <c r="EH126" i="5" s="1"/>
  <c r="BL113" i="5"/>
  <c r="EH113" i="5" s="1"/>
  <c r="BL104" i="5"/>
  <c r="EH104" i="5" s="1"/>
  <c r="BL112" i="5"/>
  <c r="EH112" i="5" s="1"/>
  <c r="BL108" i="5"/>
  <c r="EH108" i="5" s="1"/>
  <c r="BL122" i="5"/>
  <c r="EH122" i="5" s="1"/>
  <c r="BL106" i="5"/>
  <c r="EH106" i="5" s="1"/>
  <c r="BL109" i="5"/>
  <c r="EH109" i="5" s="1"/>
  <c r="BL129" i="5"/>
  <c r="EH129" i="5" s="1"/>
  <c r="BL114" i="5"/>
  <c r="EH114" i="5" s="1"/>
  <c r="BL107" i="5"/>
  <c r="EH107" i="5" s="1"/>
  <c r="BL127" i="5"/>
  <c r="EH127" i="5" s="1"/>
  <c r="BL118" i="5"/>
  <c r="EH118" i="5" s="1"/>
  <c r="BL105" i="5"/>
  <c r="EH105" i="5" s="1"/>
  <c r="BL99" i="5"/>
  <c r="EH99" i="5" s="1"/>
  <c r="BL101" i="5"/>
  <c r="EH101" i="5" s="1"/>
  <c r="BL110" i="5"/>
  <c r="EH110" i="5" s="1"/>
  <c r="BL102" i="5"/>
  <c r="EH102" i="5" s="1"/>
  <c r="BL100" i="5"/>
  <c r="EH100" i="5" s="1"/>
  <c r="HB85" i="5"/>
  <c r="JY85" i="5"/>
  <c r="BL85" i="5"/>
  <c r="EH85" i="5" s="1"/>
  <c r="W334" i="4"/>
  <c r="V38" i="4"/>
  <c r="P17" i="22"/>
  <c r="HB66" i="5"/>
  <c r="BK146" i="5"/>
  <c r="BF68" i="4" s="1"/>
  <c r="BL91" i="5"/>
  <c r="EH91" i="5" s="1"/>
  <c r="JZ91" i="5" s="1"/>
  <c r="JY96" i="5"/>
  <c r="HB96" i="5"/>
  <c r="BL95" i="5"/>
  <c r="EH95" i="5" s="1"/>
  <c r="JZ95" i="5" s="1"/>
  <c r="JY99" i="5"/>
  <c r="HB99" i="5"/>
  <c r="JY98" i="5"/>
  <c r="HB98" i="5"/>
  <c r="JY101" i="5"/>
  <c r="HB101" i="5"/>
  <c r="BL96" i="5"/>
  <c r="EH96" i="5" s="1"/>
  <c r="BL98" i="5"/>
  <c r="EH98" i="5" s="1"/>
  <c r="JY97" i="5"/>
  <c r="HB97" i="5"/>
  <c r="HB125" i="5"/>
  <c r="BL88" i="5"/>
  <c r="EH88" i="5" s="1"/>
  <c r="HC88" i="5" s="1"/>
  <c r="BL97" i="5"/>
  <c r="EH97" i="5" s="1"/>
  <c r="JY100" i="5"/>
  <c r="HB100" i="5"/>
  <c r="JY95" i="5"/>
  <c r="HB95" i="5"/>
  <c r="JY92" i="5"/>
  <c r="HB92" i="5"/>
  <c r="HB94" i="5"/>
  <c r="JY94" i="5"/>
  <c r="JY90" i="5"/>
  <c r="HB90" i="5"/>
  <c r="BL89" i="5"/>
  <c r="EH89" i="5" s="1"/>
  <c r="BL90" i="5"/>
  <c r="EH90" i="5" s="1"/>
  <c r="JY93" i="5"/>
  <c r="HB93" i="5"/>
  <c r="JY89" i="5"/>
  <c r="HB89" i="5"/>
  <c r="BL92" i="5"/>
  <c r="EH92" i="5" s="1"/>
  <c r="JY102" i="5"/>
  <c r="HB102" i="5"/>
  <c r="BL93" i="5"/>
  <c r="EH93" i="5" s="1"/>
  <c r="JY91" i="5"/>
  <c r="HB91" i="5"/>
  <c r="BL94" i="5"/>
  <c r="EH94" i="5" s="1"/>
  <c r="BL84" i="5"/>
  <c r="EH84" i="5" s="1"/>
  <c r="BL83" i="5"/>
  <c r="EH83" i="5" s="1"/>
  <c r="BL86" i="5"/>
  <c r="EH86" i="5" s="1"/>
  <c r="HB83" i="5"/>
  <c r="JY83" i="5"/>
  <c r="HB84" i="5"/>
  <c r="JY84" i="5"/>
  <c r="JY86" i="5"/>
  <c r="HB86" i="5"/>
  <c r="JY88" i="5"/>
  <c r="HB88" i="5"/>
  <c r="HB134" i="5"/>
  <c r="BL133" i="5"/>
  <c r="EH133" i="5" s="1"/>
  <c r="HC133" i="5" s="1"/>
  <c r="BL134" i="5"/>
  <c r="EH134" i="5" s="1"/>
  <c r="HB129" i="5"/>
  <c r="JY129" i="5"/>
  <c r="JY133" i="5"/>
  <c r="HB133" i="5"/>
  <c r="BL132" i="5"/>
  <c r="EH132" i="5" s="1"/>
  <c r="HB122" i="5"/>
  <c r="JY122" i="5"/>
  <c r="JY132" i="5"/>
  <c r="HB132" i="5"/>
  <c r="JY126" i="5"/>
  <c r="HB126" i="5"/>
  <c r="JY130" i="5"/>
  <c r="HB130" i="5"/>
  <c r="JY127" i="5"/>
  <c r="HB127" i="5"/>
  <c r="HB123" i="5"/>
  <c r="JY123" i="5"/>
  <c r="HB124" i="5"/>
  <c r="JY124" i="5"/>
  <c r="BL131" i="5"/>
  <c r="EH131" i="5" s="1"/>
  <c r="JY131" i="5"/>
  <c r="HB131" i="5"/>
  <c r="JY128" i="5"/>
  <c r="HB128" i="5"/>
  <c r="JY113" i="5"/>
  <c r="HB113" i="5"/>
  <c r="HB115" i="5"/>
  <c r="JY115" i="5"/>
  <c r="JY121" i="5"/>
  <c r="HB121" i="5"/>
  <c r="JY118" i="5"/>
  <c r="HB118" i="5"/>
  <c r="HB116" i="5"/>
  <c r="JY116" i="5"/>
  <c r="JY111" i="5"/>
  <c r="HB111" i="5"/>
  <c r="JY109" i="5"/>
  <c r="HB109" i="5"/>
  <c r="HB68" i="5"/>
  <c r="JY114" i="5"/>
  <c r="HB114" i="5"/>
  <c r="JY120" i="5"/>
  <c r="HB120" i="5"/>
  <c r="HB119" i="5"/>
  <c r="JY119" i="5"/>
  <c r="HB117" i="5"/>
  <c r="JY117" i="5"/>
  <c r="JY112" i="5"/>
  <c r="HB112" i="5"/>
  <c r="JY110" i="5"/>
  <c r="HB110" i="5"/>
  <c r="N38" i="51"/>
  <c r="BP38" i="51" s="1"/>
  <c r="M9" i="47"/>
  <c r="BL73" i="5"/>
  <c r="EH73" i="5" s="1"/>
  <c r="HC73" i="5" s="1"/>
  <c r="JY67" i="5"/>
  <c r="HB67" i="5"/>
  <c r="BL74" i="5"/>
  <c r="EH74" i="5" s="1"/>
  <c r="BL67" i="5"/>
  <c r="EH67" i="5" s="1"/>
  <c r="BL75" i="5"/>
  <c r="EH75" i="5" s="1"/>
  <c r="BL68" i="5"/>
  <c r="EH68" i="5" s="1"/>
  <c r="JY75" i="5"/>
  <c r="HB75" i="5"/>
  <c r="JY71" i="5"/>
  <c r="HB71" i="5"/>
  <c r="BL69" i="5"/>
  <c r="EH69" i="5" s="1"/>
  <c r="HB70" i="5"/>
  <c r="JY70" i="5"/>
  <c r="JY73" i="5"/>
  <c r="HB73" i="5"/>
  <c r="BL70" i="5"/>
  <c r="EH70" i="5" s="1"/>
  <c r="JY72" i="5"/>
  <c r="HB72" i="5"/>
  <c r="BL71" i="5"/>
  <c r="EH71" i="5" s="1"/>
  <c r="BL72" i="5"/>
  <c r="EH72" i="5" s="1"/>
  <c r="JY74" i="5"/>
  <c r="HB74" i="5"/>
  <c r="HB69" i="5"/>
  <c r="JY69" i="5"/>
  <c r="U45" i="4"/>
  <c r="O48" i="2" s="1"/>
  <c r="N9" i="47" s="1"/>
  <c r="JY36" i="5"/>
  <c r="HB36" i="5"/>
  <c r="BL36" i="5"/>
  <c r="EH36" i="5" s="1"/>
  <c r="JY62" i="5"/>
  <c r="HB62" i="5"/>
  <c r="BL63" i="5"/>
  <c r="EH63" i="5" s="1"/>
  <c r="HB63" i="5"/>
  <c r="JY63" i="5"/>
  <c r="BL62" i="5"/>
  <c r="EH62" i="5" s="1"/>
  <c r="BL64" i="5"/>
  <c r="EH64" i="5" s="1"/>
  <c r="BL65" i="5"/>
  <c r="EH65" i="5" s="1"/>
  <c r="JY65" i="5"/>
  <c r="HB65" i="5"/>
  <c r="JY64" i="5"/>
  <c r="HB64" i="5"/>
  <c r="BL66" i="5"/>
  <c r="EH66" i="5" s="1"/>
  <c r="HB60" i="5"/>
  <c r="JY60" i="5"/>
  <c r="HB61" i="5"/>
  <c r="JY61" i="5"/>
  <c r="BL61" i="5"/>
  <c r="EH61" i="5" s="1"/>
  <c r="BL60" i="5"/>
  <c r="EH60" i="5" s="1"/>
  <c r="BL76" i="5"/>
  <c r="EH76" i="5" s="1"/>
  <c r="HC76" i="5" s="1"/>
  <c r="HB57" i="5"/>
  <c r="JY57" i="5"/>
  <c r="BL58" i="5"/>
  <c r="EH58" i="5" s="1"/>
  <c r="BL37" i="5"/>
  <c r="EH37" i="5" s="1"/>
  <c r="JZ37" i="5" s="1"/>
  <c r="BL57" i="5"/>
  <c r="EH57" i="5" s="1"/>
  <c r="HB58" i="5"/>
  <c r="JY58" i="5"/>
  <c r="BL55" i="5"/>
  <c r="EH55" i="5" s="1"/>
  <c r="JY56" i="5"/>
  <c r="HB56" i="5"/>
  <c r="HB76" i="5"/>
  <c r="JY76" i="5"/>
  <c r="BL56" i="5"/>
  <c r="EH56" i="5" s="1"/>
  <c r="JY55" i="5"/>
  <c r="HB55" i="5"/>
  <c r="JY59" i="5"/>
  <c r="HB59" i="5"/>
  <c r="BL59" i="5"/>
  <c r="EH59" i="5" s="1"/>
  <c r="Q11" i="64"/>
  <c r="Q6" i="61" s="1"/>
  <c r="BL39" i="5"/>
  <c r="EH39" i="5" s="1"/>
  <c r="BL38" i="5"/>
  <c r="EH38" i="5" s="1"/>
  <c r="JY38" i="5"/>
  <c r="HB38" i="5"/>
  <c r="JY39" i="5"/>
  <c r="HB39" i="5"/>
  <c r="JY37" i="5"/>
  <c r="HB37" i="5"/>
  <c r="BL35" i="5"/>
  <c r="EH35" i="5" s="1"/>
  <c r="JY35" i="5"/>
  <c r="HB35" i="5"/>
  <c r="HB54" i="5"/>
  <c r="JY54" i="5"/>
  <c r="BL54" i="5"/>
  <c r="EH54" i="5" s="1"/>
  <c r="HB53" i="5"/>
  <c r="JY53" i="5"/>
  <c r="BL53" i="5"/>
  <c r="EH53" i="5" s="1"/>
  <c r="JY22" i="5"/>
  <c r="HB22" i="5"/>
  <c r="JY108" i="5"/>
  <c r="BL22" i="5"/>
  <c r="EH22" i="5" s="1"/>
  <c r="JY52" i="5"/>
  <c r="HB52" i="5"/>
  <c r="BL52" i="5"/>
  <c r="EH52" i="5" s="1"/>
  <c r="HB26" i="5"/>
  <c r="HB18" i="5"/>
  <c r="HB162" i="5" s="1"/>
  <c r="JY51" i="5"/>
  <c r="HB51" i="5"/>
  <c r="BL51" i="5"/>
  <c r="EH51" i="5" s="1"/>
  <c r="JY19" i="5"/>
  <c r="HB81" i="5"/>
  <c r="HB105" i="5"/>
  <c r="JY29" i="5"/>
  <c r="HB29" i="5"/>
  <c r="JY82" i="5"/>
  <c r="HB82" i="5"/>
  <c r="HB14" i="5"/>
  <c r="JY14" i="5"/>
  <c r="BL19" i="5"/>
  <c r="EH19" i="5" s="1"/>
  <c r="BL33" i="5"/>
  <c r="EH33" i="5" s="1"/>
  <c r="BL50" i="5"/>
  <c r="EH50" i="5" s="1"/>
  <c r="BL81" i="5"/>
  <c r="EH81" i="5" s="1"/>
  <c r="JY27" i="5"/>
  <c r="HB27" i="5"/>
  <c r="JY33" i="5"/>
  <c r="HB33" i="5"/>
  <c r="JY79" i="5"/>
  <c r="HB79" i="5"/>
  <c r="HB34" i="5"/>
  <c r="JY34" i="5"/>
  <c r="BL27" i="5"/>
  <c r="EH27" i="5" s="1"/>
  <c r="BL34" i="5"/>
  <c r="EH34" i="5" s="1"/>
  <c r="BL46" i="5"/>
  <c r="EH46" i="5" s="1"/>
  <c r="BL78" i="5"/>
  <c r="EH78" i="5" s="1"/>
  <c r="HB20" i="5"/>
  <c r="JY20" i="5"/>
  <c r="BL43" i="5"/>
  <c r="EH43" i="5" s="1"/>
  <c r="JY25" i="5"/>
  <c r="HB25" i="5"/>
  <c r="JY45" i="5"/>
  <c r="HB45" i="5"/>
  <c r="JY15" i="5"/>
  <c r="HB15" i="5"/>
  <c r="BL29" i="5"/>
  <c r="EH29" i="5" s="1"/>
  <c r="BL47" i="5"/>
  <c r="EH47" i="5" s="1"/>
  <c r="BL80" i="5"/>
  <c r="EH80" i="5" s="1"/>
  <c r="JY41" i="5"/>
  <c r="HB41" i="5"/>
  <c r="JY32" i="5"/>
  <c r="HB32" i="5"/>
  <c r="HB40" i="5"/>
  <c r="JY40" i="5"/>
  <c r="BL20" i="5"/>
  <c r="EH20" i="5" s="1"/>
  <c r="BL40" i="5"/>
  <c r="EH40" i="5" s="1"/>
  <c r="BL48" i="5"/>
  <c r="EH48" i="5" s="1"/>
  <c r="JY24" i="5"/>
  <c r="HB24" i="5"/>
  <c r="JY78" i="5"/>
  <c r="HB78" i="5"/>
  <c r="BL45" i="5"/>
  <c r="EH45" i="5" s="1"/>
  <c r="BL18" i="5"/>
  <c r="EH18" i="5" s="1"/>
  <c r="JY17" i="5"/>
  <c r="HB17" i="5"/>
  <c r="BL21" i="5"/>
  <c r="EH21" i="5" s="1"/>
  <c r="BL42" i="5"/>
  <c r="EH42" i="5" s="1"/>
  <c r="HB13" i="5"/>
  <c r="JY13" i="5"/>
  <c r="JY48" i="5"/>
  <c r="HB48" i="5"/>
  <c r="JY80" i="5"/>
  <c r="HB80" i="5"/>
  <c r="JY137" i="5"/>
  <c r="HB137" i="5"/>
  <c r="BL24" i="5"/>
  <c r="EH24" i="5" s="1"/>
  <c r="BL23" i="5"/>
  <c r="EH23" i="5" s="1"/>
  <c r="BL25" i="5"/>
  <c r="EH25" i="5" s="1"/>
  <c r="BL135" i="5"/>
  <c r="EH135" i="5" s="1"/>
  <c r="JY30" i="5"/>
  <c r="HB30" i="5"/>
  <c r="HB49" i="5"/>
  <c r="JY49" i="5"/>
  <c r="BL82" i="5"/>
  <c r="EH82" i="5" s="1"/>
  <c r="BL49" i="5"/>
  <c r="EH49" i="5" s="1"/>
  <c r="HB77" i="5"/>
  <c r="JY77" i="5"/>
  <c r="BL13" i="5"/>
  <c r="EH13" i="5" s="1"/>
  <c r="BL28" i="5"/>
  <c r="EH28" i="5" s="1"/>
  <c r="BL26" i="5"/>
  <c r="EH26" i="5" s="1"/>
  <c r="BL136" i="5"/>
  <c r="EH136" i="5" s="1"/>
  <c r="HB23" i="5"/>
  <c r="JY23" i="5"/>
  <c r="HB47" i="5"/>
  <c r="JY47" i="5"/>
  <c r="JY106" i="5"/>
  <c r="HB106" i="5"/>
  <c r="BL17" i="5"/>
  <c r="EH17" i="5" s="1"/>
  <c r="JY136" i="5"/>
  <c r="HB136" i="5"/>
  <c r="JY44" i="5"/>
  <c r="HB44" i="5"/>
  <c r="BL14" i="5"/>
  <c r="EH14" i="5" s="1"/>
  <c r="BL30" i="5"/>
  <c r="EH30" i="5" s="1"/>
  <c r="JY107" i="5"/>
  <c r="HB107" i="5"/>
  <c r="JY28" i="5"/>
  <c r="HB28" i="5"/>
  <c r="JY42" i="5"/>
  <c r="HB42" i="5"/>
  <c r="JY104" i="5"/>
  <c r="HB104" i="5"/>
  <c r="JY21" i="5"/>
  <c r="HB21" i="5"/>
  <c r="JY135" i="5"/>
  <c r="HB135" i="5"/>
  <c r="BL15" i="5"/>
  <c r="EH15" i="5" s="1"/>
  <c r="BL31" i="5"/>
  <c r="EH31" i="5" s="1"/>
  <c r="BL77" i="5"/>
  <c r="EH77" i="5" s="1"/>
  <c r="HB50" i="5"/>
  <c r="JY50" i="5"/>
  <c r="JY31" i="5"/>
  <c r="HB31" i="5"/>
  <c r="BL32" i="5"/>
  <c r="EH32" i="5" s="1"/>
  <c r="HB46" i="5"/>
  <c r="JY46" i="5"/>
  <c r="JY16" i="5"/>
  <c r="HB16" i="5"/>
  <c r="JY43" i="5"/>
  <c r="HB43" i="5"/>
  <c r="BL16" i="5"/>
  <c r="EH16" i="5" s="1"/>
  <c r="BL41" i="5"/>
  <c r="EH41" i="5" s="1"/>
  <c r="BL44" i="5"/>
  <c r="EH44" i="5" s="1"/>
  <c r="BL79" i="5"/>
  <c r="EH79" i="5" s="1"/>
  <c r="BL137" i="5"/>
  <c r="EH137" i="5" s="1"/>
  <c r="HB103" i="5"/>
  <c r="JY103" i="5"/>
  <c r="R6" i="47"/>
  <c r="R5" i="59"/>
  <c r="F19" i="54"/>
  <c r="R8" i="53"/>
  <c r="R8" i="52"/>
  <c r="S10" i="51"/>
  <c r="R7" i="50"/>
  <c r="R6" i="49"/>
  <c r="N40" i="23"/>
  <c r="N8" i="59"/>
  <c r="W388" i="4"/>
  <c r="W390" i="4"/>
  <c r="W262" i="4"/>
  <c r="W293" i="4"/>
  <c r="W263" i="4"/>
  <c r="W291" i="4"/>
  <c r="W391" i="4"/>
  <c r="W264" i="4"/>
  <c r="W347" i="4"/>
  <c r="W292" i="4"/>
  <c r="W265" i="4"/>
  <c r="W289" i="4"/>
  <c r="W392" i="4"/>
  <c r="W266" i="4"/>
  <c r="W348" i="4"/>
  <c r="W386" i="4"/>
  <c r="W126" i="4"/>
  <c r="W349" i="4"/>
  <c r="W393" i="4"/>
  <c r="W387" i="4"/>
  <c r="W341" i="4"/>
  <c r="W389" i="4"/>
  <c r="W294" i="4"/>
  <c r="W290" i="4"/>
  <c r="Q6" i="27"/>
  <c r="Q5" i="49"/>
  <c r="Q7" i="25"/>
  <c r="Q8" i="22"/>
  <c r="Q6" i="24"/>
  <c r="Q6" i="23"/>
  <c r="Q6" i="21"/>
  <c r="Q6" i="50"/>
  <c r="Q7" i="52"/>
  <c r="P61" i="53"/>
  <c r="D29" i="54"/>
  <c r="E18" i="54"/>
  <c r="R62" i="2"/>
  <c r="Q14" i="41" s="1"/>
  <c r="P54" i="53"/>
  <c r="P55" i="53"/>
  <c r="P59" i="53"/>
  <c r="P56" i="53"/>
  <c r="O15" i="51"/>
  <c r="N24" i="53"/>
  <c r="D22" i="54"/>
  <c r="P53" i="53"/>
  <c r="P57" i="53"/>
  <c r="O13" i="51"/>
  <c r="N22" i="53"/>
  <c r="P60" i="53"/>
  <c r="R9" i="51"/>
  <c r="Q13" i="3"/>
  <c r="Q14" i="3" s="1"/>
  <c r="Q15" i="3" s="1"/>
  <c r="U206" i="4"/>
  <c r="U152" i="4"/>
  <c r="EF148" i="5"/>
  <c r="HA155" i="5"/>
  <c r="JX155" i="5"/>
  <c r="BE313" i="4" s="1"/>
  <c r="H56" i="32"/>
  <c r="I7" i="32" s="1"/>
  <c r="W343" i="4"/>
  <c r="W287" i="4"/>
  <c r="W340" i="4"/>
  <c r="W288" i="4"/>
  <c r="W383" i="4"/>
  <c r="W384" i="4"/>
  <c r="JW153" i="5"/>
  <c r="BD253" i="4" s="1"/>
  <c r="W385" i="4"/>
  <c r="W337" i="4"/>
  <c r="W339" i="4"/>
  <c r="W338" i="4"/>
  <c r="W342" i="4"/>
  <c r="W258" i="4"/>
  <c r="Y12" i="4"/>
  <c r="EF153" i="5"/>
  <c r="EG155" i="5"/>
  <c r="BK155" i="5"/>
  <c r="BF312" i="4" s="1"/>
  <c r="BK153" i="5"/>
  <c r="BF252" i="4" s="1"/>
  <c r="GZ150" i="5"/>
  <c r="GZ148" i="5"/>
  <c r="JW151" i="5"/>
  <c r="BD203" i="4" s="1"/>
  <c r="JW148" i="5"/>
  <c r="BD122" i="4" s="1"/>
  <c r="BK148" i="5"/>
  <c r="BF121" i="4" s="1"/>
  <c r="BK147" i="5"/>
  <c r="BF95" i="4" s="1"/>
  <c r="GZ147" i="5"/>
  <c r="JX151" i="5"/>
  <c r="BE203" i="4" s="1"/>
  <c r="BK151" i="5"/>
  <c r="BF202" i="4" s="1"/>
  <c r="GZ161" i="5"/>
  <c r="EF147" i="5"/>
  <c r="JW152" i="5"/>
  <c r="BD233" i="4" s="1"/>
  <c r="JW147" i="5"/>
  <c r="BD96" i="4" s="1"/>
  <c r="Q2" i="3"/>
  <c r="Q2" i="16" s="1"/>
  <c r="BK154" i="5"/>
  <c r="BF281" i="4" s="1"/>
  <c r="X171" i="4"/>
  <c r="W175" i="4"/>
  <c r="W176" i="4"/>
  <c r="W177" i="4"/>
  <c r="JW150" i="5"/>
  <c r="BD174" i="4" s="1"/>
  <c r="F39" i="16"/>
  <c r="F44" i="16" s="1"/>
  <c r="F221" i="15"/>
  <c r="F178" i="15"/>
  <c r="G220" i="15"/>
  <c r="G177" i="15"/>
  <c r="G39" i="3"/>
  <c r="G44" i="3" s="1"/>
  <c r="G38" i="3"/>
  <c r="G18" i="15" s="1"/>
  <c r="G167" i="15"/>
  <c r="P60" i="34"/>
  <c r="P55" i="34"/>
  <c r="P65" i="34"/>
  <c r="P67" i="34"/>
  <c r="N55" i="32"/>
  <c r="N51" i="32"/>
  <c r="N190" i="15"/>
  <c r="G43" i="3"/>
  <c r="G18" i="60" s="1"/>
  <c r="G40" i="3"/>
  <c r="G42" i="3"/>
  <c r="G230" i="15"/>
  <c r="M190" i="15"/>
  <c r="M233" i="15"/>
  <c r="M51" i="32"/>
  <c r="M55" i="32"/>
  <c r="P17" i="32"/>
  <c r="P18" i="32" s="1"/>
  <c r="H51" i="15"/>
  <c r="I39" i="32"/>
  <c r="I52" i="32" s="1"/>
  <c r="I57" i="32" s="1"/>
  <c r="H54" i="32"/>
  <c r="N13" i="32"/>
  <c r="M98" i="15"/>
  <c r="O19" i="32"/>
  <c r="O12" i="32" s="1"/>
  <c r="F188" i="15"/>
  <c r="F231" i="15"/>
  <c r="K13" i="16"/>
  <c r="K14" i="16" s="1"/>
  <c r="J8" i="16"/>
  <c r="J120" i="15" s="1"/>
  <c r="J6" i="16"/>
  <c r="J9" i="16" s="1"/>
  <c r="I96" i="15"/>
  <c r="S37" i="16"/>
  <c r="T23" i="16"/>
  <c r="S29" i="16"/>
  <c r="O113" i="15"/>
  <c r="O116" i="15" s="1"/>
  <c r="R7" i="41"/>
  <c r="R26" i="41" s="1"/>
  <c r="R33" i="41" s="1"/>
  <c r="R40" i="41" s="1"/>
  <c r="R47" i="41" s="1"/>
  <c r="P65" i="15"/>
  <c r="P70" i="15" s="1"/>
  <c r="W102" i="4"/>
  <c r="W322" i="4"/>
  <c r="W205" i="4"/>
  <c r="X145" i="4"/>
  <c r="W149" i="4"/>
  <c r="W150" i="4"/>
  <c r="W324" i="4"/>
  <c r="W151" i="4"/>
  <c r="W320" i="4"/>
  <c r="W336" i="4"/>
  <c r="W328" i="4"/>
  <c r="Y37" i="4"/>
  <c r="Y36" i="4"/>
  <c r="Y35" i="4"/>
  <c r="Y34" i="4"/>
  <c r="Y33" i="4"/>
  <c r="Y17" i="4"/>
  <c r="Y30" i="4"/>
  <c r="Y32" i="4"/>
  <c r="Y28" i="4"/>
  <c r="Y21" i="4"/>
  <c r="Y29" i="4"/>
  <c r="Y31" i="4"/>
  <c r="Y18" i="4"/>
  <c r="Y14" i="4"/>
  <c r="Y19" i="4"/>
  <c r="Y20" i="4"/>
  <c r="W327" i="4"/>
  <c r="W332" i="4"/>
  <c r="W326" i="4"/>
  <c r="W335" i="4"/>
  <c r="W321" i="4"/>
  <c r="W344" i="4"/>
  <c r="W237" i="4"/>
  <c r="V39" i="4"/>
  <c r="W382" i="4"/>
  <c r="W110" i="4"/>
  <c r="W330" i="4"/>
  <c r="W325" i="4"/>
  <c r="W331" i="4"/>
  <c r="W323" i="4"/>
  <c r="W333" i="4"/>
  <c r="EG12" i="5"/>
  <c r="EG146" i="5" s="1"/>
  <c r="GZ139" i="5"/>
  <c r="BL12" i="5"/>
  <c r="EH12" i="5" s="1"/>
  <c r="EF146" i="5"/>
  <c r="JW139" i="5"/>
  <c r="W6" i="32"/>
  <c r="V40" i="32"/>
  <c r="V48" i="32"/>
  <c r="AA23" i="37"/>
  <c r="AB20" i="37" s="1"/>
  <c r="AA26" i="37"/>
  <c r="P213" i="15"/>
  <c r="P200" i="15"/>
  <c r="P201" i="15"/>
  <c r="P203" i="15"/>
  <c r="P223" i="15"/>
  <c r="U207" i="4"/>
  <c r="U210" i="4"/>
  <c r="P15" i="2"/>
  <c r="P36" i="34"/>
  <c r="N10" i="25"/>
  <c r="N11" i="22" s="1"/>
  <c r="T37" i="3"/>
  <c r="T29" i="3"/>
  <c r="U23" i="3"/>
  <c r="O90" i="15"/>
  <c r="P17" i="2" s="1"/>
  <c r="O11" i="62" s="1"/>
  <c r="Z8" i="4"/>
  <c r="Y6" i="4"/>
  <c r="Y108" i="4"/>
  <c r="Y109" i="4"/>
  <c r="Y104" i="4"/>
  <c r="Y106" i="4"/>
  <c r="EG151" i="5"/>
  <c r="BJ158" i="5"/>
  <c r="JX12" i="5"/>
  <c r="HA12" i="5"/>
  <c r="EF154" i="5"/>
  <c r="EF139" i="5"/>
  <c r="P87" i="15"/>
  <c r="P112" i="15"/>
  <c r="P110" i="15"/>
  <c r="P157" i="15"/>
  <c r="P158" i="15"/>
  <c r="P180" i="15"/>
  <c r="P160" i="15"/>
  <c r="P95" i="15"/>
  <c r="P119" i="15"/>
  <c r="P83" i="15"/>
  <c r="P109" i="15"/>
  <c r="P86" i="15"/>
  <c r="P84" i="15"/>
  <c r="P170" i="15"/>
  <c r="P21" i="15"/>
  <c r="P9" i="15"/>
  <c r="P11" i="15"/>
  <c r="P8" i="15"/>
  <c r="BK139" i="5"/>
  <c r="GZ174" i="5"/>
  <c r="AY348" i="18" s="1"/>
  <c r="GZ153" i="5"/>
  <c r="S2" i="2"/>
  <c r="T6" i="2"/>
  <c r="T3" i="58" s="1"/>
  <c r="T3" i="18"/>
  <c r="S2" i="67" s="1"/>
  <c r="Y93" i="4" s="1"/>
  <c r="S5" i="2"/>
  <c r="R8" i="30"/>
  <c r="R8" i="25"/>
  <c r="R9" i="28"/>
  <c r="R10" i="26"/>
  <c r="R7" i="27"/>
  <c r="R7" i="23"/>
  <c r="R9" i="22"/>
  <c r="R7" i="21"/>
  <c r="R76" i="11"/>
  <c r="R76" i="14"/>
  <c r="S4" i="2"/>
  <c r="R7" i="24"/>
  <c r="R25" i="21"/>
  <c r="EG154" i="5"/>
  <c r="BO11" i="5"/>
  <c r="BN5" i="5"/>
  <c r="KB11" i="5"/>
  <c r="HE11" i="5"/>
  <c r="EJ11" i="5"/>
  <c r="Q2" i="15"/>
  <c r="Q269" i="15" s="1"/>
  <c r="S2" i="18"/>
  <c r="Q2" i="32"/>
  <c r="Q2" i="34"/>
  <c r="BK152" i="5"/>
  <c r="BF232" i="4" s="1"/>
  <c r="EG150" i="5"/>
  <c r="X7" i="4"/>
  <c r="X5" i="4" s="1"/>
  <c r="X308" i="4"/>
  <c r="X200" i="4"/>
  <c r="X228" i="4"/>
  <c r="X247" i="4"/>
  <c r="X353" i="4"/>
  <c r="X60" i="4"/>
  <c r="X91" i="4"/>
  <c r="X117" i="4"/>
  <c r="X277" i="4"/>
  <c r="X380" i="4"/>
  <c r="EH7" i="5"/>
  <c r="JZ7" i="5"/>
  <c r="HC7" i="5"/>
  <c r="W286" i="4"/>
  <c r="W345" i="4"/>
  <c r="W329" i="4"/>
  <c r="W107" i="4"/>
  <c r="W346" i="4"/>
  <c r="BM6" i="5"/>
  <c r="BM4" i="5" s="1"/>
  <c r="BM7" i="5"/>
  <c r="HA165" i="5"/>
  <c r="AZ175" i="18" s="1"/>
  <c r="HA151" i="5"/>
  <c r="GZ158" i="5"/>
  <c r="AY16" i="18" s="1"/>
  <c r="GZ146" i="5"/>
  <c r="HA161" i="5"/>
  <c r="EF152" i="5"/>
  <c r="GZ165" i="5"/>
  <c r="AY175" i="18" s="1"/>
  <c r="GZ151" i="5"/>
  <c r="HA174" i="5"/>
  <c r="AZ348" i="18" s="1"/>
  <c r="S3" i="3"/>
  <c r="R3" i="15"/>
  <c r="H120" i="18"/>
  <c r="H113" i="18"/>
  <c r="H118" i="18" s="1"/>
  <c r="H114" i="18"/>
  <c r="H119" i="18" s="1"/>
  <c r="R17" i="34"/>
  <c r="R19" i="34" s="1"/>
  <c r="R20" i="34" s="1"/>
  <c r="R14" i="34"/>
  <c r="T13" i="34"/>
  <c r="V12" i="34"/>
  <c r="W11" i="34"/>
  <c r="Q235" i="15" l="1"/>
  <c r="Q225" i="15"/>
  <c r="Q215" i="15"/>
  <c r="Q192" i="15"/>
  <c r="Q205" i="15"/>
  <c r="Q182" i="15"/>
  <c r="Q172" i="15"/>
  <c r="Q162" i="15"/>
  <c r="P14" i="51"/>
  <c r="O23" i="53"/>
  <c r="Q124" i="15"/>
  <c r="Q114" i="15"/>
  <c r="Q88" i="15"/>
  <c r="Q100" i="15"/>
  <c r="P80" i="15"/>
  <c r="Q16" i="2" s="1"/>
  <c r="Q53" i="15"/>
  <c r="N43" i="15"/>
  <c r="P73" i="18" s="1"/>
  <c r="O73" i="18"/>
  <c r="Q23" i="15"/>
  <c r="Q13" i="15"/>
  <c r="Q212" i="15"/>
  <c r="Q202" i="15"/>
  <c r="Q147" i="15"/>
  <c r="Q152" i="15" s="1"/>
  <c r="Q121" i="15"/>
  <c r="Q111" i="15"/>
  <c r="Q20" i="15"/>
  <c r="Q266" i="15"/>
  <c r="Q222" i="15"/>
  <c r="Q159" i="15"/>
  <c r="Q10" i="15"/>
  <c r="Q50" i="15"/>
  <c r="Q232" i="15"/>
  <c r="Q179" i="15"/>
  <c r="Q169" i="15"/>
  <c r="Q189" i="15"/>
  <c r="Q97" i="15"/>
  <c r="Q85" i="15"/>
  <c r="BE30" i="73"/>
  <c r="BE31" i="73"/>
  <c r="BF13" i="73"/>
  <c r="BF14" i="73" s="1"/>
  <c r="BE32" i="73"/>
  <c r="BE33" i="73" s="1"/>
  <c r="BL56" i="72"/>
  <c r="BL57" i="72" s="1"/>
  <c r="BL74" i="72" s="1"/>
  <c r="BK90" i="72"/>
  <c r="BL51" i="72" s="1"/>
  <c r="BL86" i="72" s="1"/>
  <c r="BL91" i="72" s="1"/>
  <c r="BK88" i="72"/>
  <c r="BL31" i="72"/>
  <c r="BM28" i="72" s="1"/>
  <c r="BL89" i="72"/>
  <c r="BL39" i="72"/>
  <c r="BM35" i="72" s="1"/>
  <c r="BL82" i="72"/>
  <c r="BM42" i="72"/>
  <c r="BM44" i="72" s="1"/>
  <c r="BM46" i="72" s="1"/>
  <c r="BM45" i="72" s="1"/>
  <c r="BL85" i="72"/>
  <c r="BL84" i="72"/>
  <c r="BL83" i="72"/>
  <c r="BM30" i="72"/>
  <c r="BL77" i="72"/>
  <c r="S2" i="58"/>
  <c r="S1" i="71"/>
  <c r="O40" i="15"/>
  <c r="O54" i="66"/>
  <c r="O68" i="66" s="1"/>
  <c r="Q105" i="15"/>
  <c r="Q106" i="15" s="1"/>
  <c r="Q14" i="60" s="1"/>
  <c r="Y67" i="4"/>
  <c r="Y280" i="4"/>
  <c r="R8" i="28"/>
  <c r="R6" i="41"/>
  <c r="R9" i="26"/>
  <c r="Y120" i="4"/>
  <c r="O10" i="41"/>
  <c r="O34" i="27"/>
  <c r="Y231" i="4"/>
  <c r="N15" i="60"/>
  <c r="N16" i="60"/>
  <c r="O9" i="62"/>
  <c r="O7" i="60"/>
  <c r="Y94" i="4"/>
  <c r="Y279" i="4"/>
  <c r="Y311" i="4"/>
  <c r="R5" i="62"/>
  <c r="R4" i="55"/>
  <c r="R4" i="60"/>
  <c r="R4" i="59"/>
  <c r="Z260" i="4"/>
  <c r="Y119" i="4"/>
  <c r="Y230" i="4"/>
  <c r="Y310" i="4"/>
  <c r="S5" i="60"/>
  <c r="O12" i="64" s="1"/>
  <c r="O7" i="61" s="1"/>
  <c r="S5" i="55"/>
  <c r="S6" i="62"/>
  <c r="Y66" i="4"/>
  <c r="S76" i="2"/>
  <c r="S80" i="2"/>
  <c r="F25" i="54" s="1"/>
  <c r="S83" i="2"/>
  <c r="F28" i="54" s="1"/>
  <c r="S79" i="2"/>
  <c r="F24" i="54" s="1"/>
  <c r="S84" i="2"/>
  <c r="S74" i="2"/>
  <c r="S82" i="2"/>
  <c r="F27" i="54" s="1"/>
  <c r="S78" i="2"/>
  <c r="S77" i="2"/>
  <c r="F23" i="54" s="1"/>
  <c r="S75" i="2"/>
  <c r="Q265" i="15"/>
  <c r="Q267" i="15"/>
  <c r="BM113" i="5"/>
  <c r="EI113" i="5" s="1"/>
  <c r="BM112" i="5"/>
  <c r="EI112" i="5" s="1"/>
  <c r="BM122" i="5"/>
  <c r="EI122" i="5" s="1"/>
  <c r="BM115" i="5"/>
  <c r="EI115" i="5" s="1"/>
  <c r="BM101" i="5"/>
  <c r="EI101" i="5" s="1"/>
  <c r="BM87" i="5"/>
  <c r="EI87" i="5" s="1"/>
  <c r="KA87" i="5" s="1"/>
  <c r="JZ87" i="5"/>
  <c r="BM109" i="5"/>
  <c r="EI109" i="5" s="1"/>
  <c r="BM120" i="5"/>
  <c r="EI120" i="5" s="1"/>
  <c r="AZ75" i="18"/>
  <c r="AX36" i="66"/>
  <c r="BM116" i="5"/>
  <c r="EI116" i="5" s="1"/>
  <c r="BM105" i="5"/>
  <c r="EI105" i="5" s="1"/>
  <c r="I47" i="66"/>
  <c r="I67" i="66"/>
  <c r="I46" i="66"/>
  <c r="AY75" i="18"/>
  <c r="AW36" i="66"/>
  <c r="K87" i="18"/>
  <c r="J89" i="18"/>
  <c r="BA110" i="18"/>
  <c r="AY37" i="66"/>
  <c r="BM127" i="5"/>
  <c r="EI127" i="5" s="1"/>
  <c r="P10" i="66"/>
  <c r="P24" i="66" s="1"/>
  <c r="BM118" i="5"/>
  <c r="EI118" i="5" s="1"/>
  <c r="R2" i="66"/>
  <c r="R77" i="66" s="1"/>
  <c r="R2" i="43"/>
  <c r="R32" i="43" s="1"/>
  <c r="Q36" i="15"/>
  <c r="Q270" i="15"/>
  <c r="Q39" i="15"/>
  <c r="Q38" i="15"/>
  <c r="Q37" i="15"/>
  <c r="BM117" i="5"/>
  <c r="EI117" i="5" s="1"/>
  <c r="AZ110" i="18"/>
  <c r="AX37" i="66"/>
  <c r="Q49" i="3"/>
  <c r="Q52" i="3" s="1"/>
  <c r="Q55" i="3" s="1"/>
  <c r="Q73" i="15" s="1"/>
  <c r="Q139" i="15"/>
  <c r="Q144" i="15" s="1"/>
  <c r="R103" i="2" s="1"/>
  <c r="Q131" i="15"/>
  <c r="Q136" i="15" s="1"/>
  <c r="V45" i="4"/>
  <c r="P48" i="2" s="1"/>
  <c r="O37" i="53" s="1"/>
  <c r="JZ99" i="5"/>
  <c r="HC99" i="5"/>
  <c r="BM110" i="5"/>
  <c r="EI110" i="5" s="1"/>
  <c r="BM128" i="5"/>
  <c r="EI128" i="5" s="1"/>
  <c r="BM106" i="5"/>
  <c r="EI106" i="5" s="1"/>
  <c r="BM108" i="5"/>
  <c r="EI108" i="5" s="1"/>
  <c r="JZ133" i="5"/>
  <c r="BM125" i="5"/>
  <c r="EI125" i="5" s="1"/>
  <c r="BM129" i="5"/>
  <c r="EI129" i="5" s="1"/>
  <c r="BM103" i="5"/>
  <c r="EI103" i="5" s="1"/>
  <c r="BM104" i="5"/>
  <c r="EI104" i="5" s="1"/>
  <c r="HD104" i="5" s="1"/>
  <c r="BM124" i="5"/>
  <c r="EI124" i="5" s="1"/>
  <c r="BM130" i="5"/>
  <c r="EI130" i="5" s="1"/>
  <c r="BM114" i="5"/>
  <c r="EI114" i="5" s="1"/>
  <c r="BM107" i="5"/>
  <c r="EI107" i="5" s="1"/>
  <c r="KA107" i="5" s="1"/>
  <c r="BM126" i="5"/>
  <c r="EI126" i="5" s="1"/>
  <c r="BM119" i="5"/>
  <c r="EI119" i="5" s="1"/>
  <c r="BM102" i="5"/>
  <c r="EI102" i="5" s="1"/>
  <c r="BM99" i="5"/>
  <c r="EI99" i="5" s="1"/>
  <c r="BM121" i="5"/>
  <c r="EI121" i="5" s="1"/>
  <c r="BM111" i="5"/>
  <c r="EI111" i="5" s="1"/>
  <c r="BM123" i="5"/>
  <c r="EI123" i="5" s="1"/>
  <c r="BM100" i="5"/>
  <c r="EI100" i="5" s="1"/>
  <c r="JZ88" i="5"/>
  <c r="HC91" i="5"/>
  <c r="BM85" i="5"/>
  <c r="EI85" i="5" s="1"/>
  <c r="JZ85" i="5"/>
  <c r="HC85" i="5"/>
  <c r="Q17" i="22"/>
  <c r="JZ125" i="5"/>
  <c r="X334" i="4"/>
  <c r="W38" i="4"/>
  <c r="BM93" i="5"/>
  <c r="EI93" i="5" s="1"/>
  <c r="KA93" i="5" s="1"/>
  <c r="HC95" i="5"/>
  <c r="JZ98" i="5"/>
  <c r="HC98" i="5"/>
  <c r="JZ101" i="5"/>
  <c r="HC101" i="5"/>
  <c r="JZ96" i="5"/>
  <c r="HC96" i="5"/>
  <c r="HC97" i="5"/>
  <c r="JZ97" i="5"/>
  <c r="JZ100" i="5"/>
  <c r="HC100" i="5"/>
  <c r="BM96" i="5"/>
  <c r="EI96" i="5" s="1"/>
  <c r="BM97" i="5"/>
  <c r="EI97" i="5" s="1"/>
  <c r="BM92" i="5"/>
  <c r="EI92" i="5" s="1"/>
  <c r="KA92" i="5" s="1"/>
  <c r="BM98" i="5"/>
  <c r="EI98" i="5" s="1"/>
  <c r="JZ73" i="5"/>
  <c r="JZ90" i="5"/>
  <c r="HC90" i="5"/>
  <c r="BM94" i="5"/>
  <c r="EI94" i="5" s="1"/>
  <c r="JZ89" i="5"/>
  <c r="HC89" i="5"/>
  <c r="JZ92" i="5"/>
  <c r="HC92" i="5"/>
  <c r="BM95" i="5"/>
  <c r="EI95" i="5" s="1"/>
  <c r="JZ93" i="5"/>
  <c r="HC93" i="5"/>
  <c r="HC94" i="5"/>
  <c r="JZ94" i="5"/>
  <c r="BM89" i="5"/>
  <c r="EI89" i="5" s="1"/>
  <c r="BM90" i="5"/>
  <c r="EI90" i="5" s="1"/>
  <c r="BM91" i="5"/>
  <c r="EI91" i="5" s="1"/>
  <c r="JZ102" i="5"/>
  <c r="HC102" i="5"/>
  <c r="BM83" i="5"/>
  <c r="EI83" i="5" s="1"/>
  <c r="BM84" i="5"/>
  <c r="EI84" i="5" s="1"/>
  <c r="BM86" i="5"/>
  <c r="EI86" i="5" s="1"/>
  <c r="BM88" i="5"/>
  <c r="EI88" i="5" s="1"/>
  <c r="HC86" i="5"/>
  <c r="JZ86" i="5"/>
  <c r="JZ83" i="5"/>
  <c r="HC83" i="5"/>
  <c r="JZ84" i="5"/>
  <c r="HC84" i="5"/>
  <c r="HC130" i="5"/>
  <c r="JZ130" i="5"/>
  <c r="JZ132" i="5"/>
  <c r="HC132" i="5"/>
  <c r="HC122" i="5"/>
  <c r="JZ122" i="5"/>
  <c r="JZ129" i="5"/>
  <c r="HC129" i="5"/>
  <c r="HC126" i="5"/>
  <c r="JZ126" i="5"/>
  <c r="JZ127" i="5"/>
  <c r="HC127" i="5"/>
  <c r="HC131" i="5"/>
  <c r="JZ131" i="5"/>
  <c r="JZ123" i="5"/>
  <c r="HC123" i="5"/>
  <c r="BM132" i="5"/>
  <c r="EI132" i="5" s="1"/>
  <c r="BM133" i="5"/>
  <c r="EI133" i="5" s="1"/>
  <c r="HC128" i="5"/>
  <c r="JZ128" i="5"/>
  <c r="BM134" i="5"/>
  <c r="EI134" i="5" s="1"/>
  <c r="HC134" i="5"/>
  <c r="JZ134" i="5"/>
  <c r="BM131" i="5"/>
  <c r="EI131" i="5" s="1"/>
  <c r="HC124" i="5"/>
  <c r="JZ124" i="5"/>
  <c r="HC109" i="5"/>
  <c r="JZ109" i="5"/>
  <c r="JZ116" i="5"/>
  <c r="HC116" i="5"/>
  <c r="JZ118" i="5"/>
  <c r="HC118" i="5"/>
  <c r="JZ110" i="5"/>
  <c r="HC110" i="5"/>
  <c r="JZ113" i="5"/>
  <c r="HC113" i="5"/>
  <c r="JZ111" i="5"/>
  <c r="HC111" i="5"/>
  <c r="JZ120" i="5"/>
  <c r="HC120" i="5"/>
  <c r="JZ121" i="5"/>
  <c r="HC121" i="5"/>
  <c r="JZ112" i="5"/>
  <c r="HC112" i="5"/>
  <c r="JZ115" i="5"/>
  <c r="HC115" i="5"/>
  <c r="HC114" i="5"/>
  <c r="JZ114" i="5"/>
  <c r="HC117" i="5"/>
  <c r="JZ117" i="5"/>
  <c r="JZ119" i="5"/>
  <c r="HC119" i="5"/>
  <c r="BM73" i="5"/>
  <c r="EI73" i="5" s="1"/>
  <c r="KA73" i="5" s="1"/>
  <c r="JZ72" i="5"/>
  <c r="HC72" i="5"/>
  <c r="JZ68" i="5"/>
  <c r="HC68" i="5"/>
  <c r="BM74" i="5"/>
  <c r="EI74" i="5" s="1"/>
  <c r="JZ71" i="5"/>
  <c r="HC71" i="5"/>
  <c r="BM67" i="5"/>
  <c r="EI67" i="5" s="1"/>
  <c r="BM75" i="5"/>
  <c r="EI75" i="5" s="1"/>
  <c r="BM68" i="5"/>
  <c r="EI68" i="5" s="1"/>
  <c r="JZ75" i="5"/>
  <c r="HC75" i="5"/>
  <c r="HC69" i="5"/>
  <c r="JZ69" i="5"/>
  <c r="BM69" i="5"/>
  <c r="EI69" i="5" s="1"/>
  <c r="JZ67" i="5"/>
  <c r="HC67" i="5"/>
  <c r="JZ70" i="5"/>
  <c r="HC70" i="5"/>
  <c r="BM70" i="5"/>
  <c r="EI70" i="5" s="1"/>
  <c r="JZ74" i="5"/>
  <c r="HC74" i="5"/>
  <c r="BM71" i="5"/>
  <c r="EI71" i="5" s="1"/>
  <c r="BM72" i="5"/>
  <c r="EI72" i="5" s="1"/>
  <c r="N37" i="53"/>
  <c r="O38" i="51"/>
  <c r="JZ36" i="5"/>
  <c r="HC36" i="5"/>
  <c r="BM36" i="5"/>
  <c r="EI36" i="5" s="1"/>
  <c r="BM66" i="5"/>
  <c r="EI66" i="5" s="1"/>
  <c r="KA66" i="5" s="1"/>
  <c r="BM64" i="5"/>
  <c r="EI64" i="5" s="1"/>
  <c r="JZ65" i="5"/>
  <c r="HC65" i="5"/>
  <c r="BM65" i="5"/>
  <c r="EI65" i="5" s="1"/>
  <c r="JZ64" i="5"/>
  <c r="HC64" i="5"/>
  <c r="JZ66" i="5"/>
  <c r="HC66" i="5"/>
  <c r="JZ62" i="5"/>
  <c r="HC62" i="5"/>
  <c r="JZ63" i="5"/>
  <c r="HC63" i="5"/>
  <c r="BM62" i="5"/>
  <c r="EI62" i="5" s="1"/>
  <c r="BM63" i="5"/>
  <c r="EI63" i="5" s="1"/>
  <c r="JZ60" i="5"/>
  <c r="HC60" i="5"/>
  <c r="BM61" i="5"/>
  <c r="EI61" i="5" s="1"/>
  <c r="BM60" i="5"/>
  <c r="EI60" i="5" s="1"/>
  <c r="HC61" i="5"/>
  <c r="JZ61" i="5"/>
  <c r="JZ76" i="5"/>
  <c r="HC37" i="5"/>
  <c r="BM76" i="5"/>
  <c r="EI76" i="5" s="1"/>
  <c r="JZ55" i="5"/>
  <c r="HC55" i="5"/>
  <c r="BM38" i="5"/>
  <c r="EI38" i="5" s="1"/>
  <c r="KA38" i="5" s="1"/>
  <c r="JZ56" i="5"/>
  <c r="HC56" i="5"/>
  <c r="JZ57" i="5"/>
  <c r="HC57" i="5"/>
  <c r="BM58" i="5"/>
  <c r="EI58" i="5" s="1"/>
  <c r="BM57" i="5"/>
  <c r="EI57" i="5" s="1"/>
  <c r="JZ58" i="5"/>
  <c r="HC58" i="5"/>
  <c r="BM55" i="5"/>
  <c r="EI55" i="5" s="1"/>
  <c r="JZ59" i="5"/>
  <c r="HC59" i="5"/>
  <c r="BM56" i="5"/>
  <c r="EI56" i="5" s="1"/>
  <c r="BM59" i="5"/>
  <c r="EI59" i="5" s="1"/>
  <c r="R11" i="64"/>
  <c r="R6" i="61" s="1"/>
  <c r="JZ35" i="5"/>
  <c r="HC35" i="5"/>
  <c r="BM35" i="5"/>
  <c r="EI35" i="5" s="1"/>
  <c r="BM37" i="5"/>
  <c r="EI37" i="5" s="1"/>
  <c r="BM39" i="5"/>
  <c r="EI39" i="5" s="1"/>
  <c r="HC38" i="5"/>
  <c r="JZ38" i="5"/>
  <c r="HC39" i="5"/>
  <c r="JZ39" i="5"/>
  <c r="JZ53" i="5"/>
  <c r="HC53" i="5"/>
  <c r="BM53" i="5"/>
  <c r="EI53" i="5" s="1"/>
  <c r="BM54" i="5"/>
  <c r="EI54" i="5" s="1"/>
  <c r="JZ54" i="5"/>
  <c r="HC54" i="5"/>
  <c r="O24" i="53"/>
  <c r="O22" i="53"/>
  <c r="BM22" i="5"/>
  <c r="EI22" i="5" s="1"/>
  <c r="JZ22" i="5"/>
  <c r="HC22" i="5"/>
  <c r="BM52" i="5"/>
  <c r="EI52" i="5" s="1"/>
  <c r="JZ52" i="5"/>
  <c r="HC52" i="5"/>
  <c r="HC51" i="5"/>
  <c r="JZ51" i="5"/>
  <c r="BM51" i="5"/>
  <c r="EI51" i="5" s="1"/>
  <c r="BM80" i="5"/>
  <c r="EI80" i="5" s="1"/>
  <c r="KA80" i="5" s="1"/>
  <c r="BM23" i="5"/>
  <c r="EI23" i="5" s="1"/>
  <c r="KA23" i="5" s="1"/>
  <c r="BM27" i="5"/>
  <c r="EI27" i="5" s="1"/>
  <c r="KA27" i="5" s="1"/>
  <c r="BM26" i="5"/>
  <c r="EI26" i="5" s="1"/>
  <c r="HD26" i="5" s="1"/>
  <c r="BM47" i="5"/>
  <c r="EI47" i="5" s="1"/>
  <c r="KA47" i="5" s="1"/>
  <c r="BM48" i="5"/>
  <c r="EI48" i="5" s="1"/>
  <c r="HD48" i="5" s="1"/>
  <c r="BM78" i="5"/>
  <c r="EI78" i="5" s="1"/>
  <c r="KA78" i="5" s="1"/>
  <c r="BM28" i="5"/>
  <c r="EI28" i="5" s="1"/>
  <c r="BM40" i="5"/>
  <c r="EI40" i="5" s="1"/>
  <c r="JZ135" i="5"/>
  <c r="HC135" i="5"/>
  <c r="JZ43" i="5"/>
  <c r="HC43" i="5"/>
  <c r="JZ19" i="5"/>
  <c r="HC19" i="5"/>
  <c r="JZ15" i="5"/>
  <c r="HC15" i="5"/>
  <c r="BM13" i="5"/>
  <c r="EI13" i="5" s="1"/>
  <c r="BM29" i="5"/>
  <c r="EI29" i="5" s="1"/>
  <c r="BM41" i="5"/>
  <c r="EI41" i="5" s="1"/>
  <c r="BM135" i="5"/>
  <c r="EI135" i="5" s="1"/>
  <c r="JZ26" i="5"/>
  <c r="HC26" i="5"/>
  <c r="JZ108" i="5"/>
  <c r="HC108" i="5"/>
  <c r="JZ107" i="5"/>
  <c r="HC107" i="5"/>
  <c r="JZ80" i="5"/>
  <c r="HC80" i="5"/>
  <c r="JZ137" i="5"/>
  <c r="HC137" i="5"/>
  <c r="BM14" i="5"/>
  <c r="EI14" i="5" s="1"/>
  <c r="BM30" i="5"/>
  <c r="EI30" i="5" s="1"/>
  <c r="BM42" i="5"/>
  <c r="EI42" i="5" s="1"/>
  <c r="BM136" i="5"/>
  <c r="EI136" i="5" s="1"/>
  <c r="JZ32" i="5"/>
  <c r="HC32" i="5"/>
  <c r="JZ28" i="5"/>
  <c r="HC28" i="5"/>
  <c r="JZ25" i="5"/>
  <c r="HC25" i="5"/>
  <c r="JZ104" i="5"/>
  <c r="HC104" i="5"/>
  <c r="JZ31" i="5"/>
  <c r="HC31" i="5"/>
  <c r="JZ136" i="5"/>
  <c r="HC136" i="5"/>
  <c r="JZ79" i="5"/>
  <c r="HC79" i="5"/>
  <c r="BM15" i="5"/>
  <c r="EI15" i="5" s="1"/>
  <c r="BM31" i="5"/>
  <c r="EI31" i="5" s="1"/>
  <c r="BM43" i="5"/>
  <c r="EI43" i="5" s="1"/>
  <c r="JZ13" i="5"/>
  <c r="HC13" i="5"/>
  <c r="JZ23" i="5"/>
  <c r="HC23" i="5"/>
  <c r="JZ42" i="5"/>
  <c r="HC42" i="5"/>
  <c r="JZ48" i="5"/>
  <c r="HC48" i="5"/>
  <c r="HC47" i="5"/>
  <c r="JZ47" i="5"/>
  <c r="JZ44" i="5"/>
  <c r="HC44" i="5"/>
  <c r="BM16" i="5"/>
  <c r="EI16" i="5" s="1"/>
  <c r="BM24" i="5"/>
  <c r="EI24" i="5" s="1"/>
  <c r="JZ17" i="5"/>
  <c r="HC17" i="5"/>
  <c r="JZ24" i="5"/>
  <c r="HC24" i="5"/>
  <c r="JZ21" i="5"/>
  <c r="HC21" i="5"/>
  <c r="JZ40" i="5"/>
  <c r="HC40" i="5"/>
  <c r="JZ33" i="5"/>
  <c r="HC33" i="5"/>
  <c r="JZ41" i="5"/>
  <c r="HC41" i="5"/>
  <c r="BM17" i="5"/>
  <c r="EI17" i="5" s="1"/>
  <c r="BM32" i="5"/>
  <c r="EI32" i="5" s="1"/>
  <c r="BM44" i="5"/>
  <c r="EI44" i="5" s="1"/>
  <c r="BM77" i="5"/>
  <c r="EI77" i="5" s="1"/>
  <c r="BM137" i="5"/>
  <c r="EI137" i="5" s="1"/>
  <c r="JZ20" i="5"/>
  <c r="HC20" i="5"/>
  <c r="JZ29" i="5"/>
  <c r="HC29" i="5"/>
  <c r="HC103" i="5"/>
  <c r="JZ103" i="5"/>
  <c r="JZ16" i="5"/>
  <c r="HC16" i="5"/>
  <c r="BM18" i="5"/>
  <c r="EI18" i="5" s="1"/>
  <c r="BM33" i="5"/>
  <c r="EI33" i="5" s="1"/>
  <c r="BM45" i="5"/>
  <c r="EI45" i="5" s="1"/>
  <c r="BM79" i="5"/>
  <c r="EI79" i="5" s="1"/>
  <c r="BM82" i="5"/>
  <c r="EI82" i="5" s="1"/>
  <c r="JZ49" i="5"/>
  <c r="HC49" i="5"/>
  <c r="JZ78" i="5"/>
  <c r="HC78" i="5"/>
  <c r="BM19" i="5"/>
  <c r="EI19" i="5" s="1"/>
  <c r="BM34" i="5"/>
  <c r="EI34" i="5" s="1"/>
  <c r="JZ106" i="5"/>
  <c r="HC106" i="5"/>
  <c r="JZ82" i="5"/>
  <c r="HC82" i="5"/>
  <c r="JZ18" i="5"/>
  <c r="HC18" i="5"/>
  <c r="HC46" i="5"/>
  <c r="JZ46" i="5"/>
  <c r="BM20" i="5"/>
  <c r="EI20" i="5" s="1"/>
  <c r="BM49" i="5"/>
  <c r="EI49" i="5" s="1"/>
  <c r="BM81" i="5"/>
  <c r="EI81" i="5" s="1"/>
  <c r="JZ77" i="5"/>
  <c r="HC77" i="5"/>
  <c r="HC30" i="5"/>
  <c r="JZ30" i="5"/>
  <c r="HC45" i="5"/>
  <c r="JZ45" i="5"/>
  <c r="JZ105" i="5"/>
  <c r="HC105" i="5"/>
  <c r="JZ34" i="5"/>
  <c r="HC34" i="5"/>
  <c r="JZ81" i="5"/>
  <c r="HC81" i="5"/>
  <c r="BM21" i="5"/>
  <c r="EI21" i="5" s="1"/>
  <c r="BM25" i="5"/>
  <c r="EI25" i="5" s="1"/>
  <c r="BM46" i="5"/>
  <c r="EI46" i="5" s="1"/>
  <c r="BM50" i="5"/>
  <c r="EI50" i="5" s="1"/>
  <c r="HC14" i="5"/>
  <c r="JZ14" i="5"/>
  <c r="JZ27" i="5"/>
  <c r="HC27" i="5"/>
  <c r="JZ50" i="5"/>
  <c r="HC50" i="5"/>
  <c r="O40" i="23"/>
  <c r="O8" i="59"/>
  <c r="S6" i="47"/>
  <c r="S5" i="59"/>
  <c r="G19" i="54"/>
  <c r="S8" i="53"/>
  <c r="S8" i="52"/>
  <c r="T10" i="51"/>
  <c r="S7" i="50"/>
  <c r="S6" i="49"/>
  <c r="X293" i="4"/>
  <c r="X390" i="4"/>
  <c r="X389" i="4"/>
  <c r="X291" i="4"/>
  <c r="X391" i="4"/>
  <c r="X263" i="4"/>
  <c r="X347" i="4"/>
  <c r="X264" i="4"/>
  <c r="X385" i="4"/>
  <c r="X289" i="4"/>
  <c r="X292" i="4"/>
  <c r="X386" i="4"/>
  <c r="X265" i="4"/>
  <c r="X348" i="4"/>
  <c r="X392" i="4"/>
  <c r="X262" i="4"/>
  <c r="X266" i="4"/>
  <c r="X349" i="4"/>
  <c r="X387" i="4"/>
  <c r="X294" i="4"/>
  <c r="X393" i="4"/>
  <c r="X388" i="4"/>
  <c r="X126" i="4"/>
  <c r="X290" i="4"/>
  <c r="X341" i="4"/>
  <c r="R6" i="21"/>
  <c r="R6" i="23"/>
  <c r="R7" i="25"/>
  <c r="R8" i="22"/>
  <c r="R5" i="49"/>
  <c r="R6" i="24"/>
  <c r="R6" i="50"/>
  <c r="R7" i="52"/>
  <c r="R6" i="27"/>
  <c r="Q61" i="53"/>
  <c r="E29" i="54"/>
  <c r="JY12" i="5"/>
  <c r="F18" i="54"/>
  <c r="S62" i="2"/>
  <c r="R14" i="41" s="1"/>
  <c r="Q56" i="53"/>
  <c r="Q59" i="53"/>
  <c r="Q55" i="53"/>
  <c r="Q54" i="53"/>
  <c r="F7" i="54"/>
  <c r="F52" i="53"/>
  <c r="Q60" i="53"/>
  <c r="Q57" i="53"/>
  <c r="E22" i="54"/>
  <c r="Q53" i="53"/>
  <c r="S9" i="51"/>
  <c r="Q16" i="3"/>
  <c r="R13" i="3" s="1"/>
  <c r="R14" i="3" s="1"/>
  <c r="R15" i="3" s="1"/>
  <c r="V206" i="4"/>
  <c r="P15" i="51"/>
  <c r="V152" i="4"/>
  <c r="P13" i="51"/>
  <c r="HA148" i="5"/>
  <c r="JX148" i="5"/>
  <c r="BE122" i="4" s="1"/>
  <c r="HB155" i="5"/>
  <c r="JY155" i="5"/>
  <c r="BF313" i="4" s="1"/>
  <c r="EG148" i="5"/>
  <c r="X287" i="4"/>
  <c r="X340" i="4"/>
  <c r="X339" i="4"/>
  <c r="X342" i="4"/>
  <c r="X343" i="4"/>
  <c r="X338" i="4"/>
  <c r="X288" i="4"/>
  <c r="X384" i="4"/>
  <c r="JX153" i="5"/>
  <c r="BE253" i="4" s="1"/>
  <c r="X337" i="4"/>
  <c r="X383" i="4"/>
  <c r="X258" i="4"/>
  <c r="Z12" i="4"/>
  <c r="HA153" i="5"/>
  <c r="EG153" i="5"/>
  <c r="EH155" i="5"/>
  <c r="BL155" i="5"/>
  <c r="BG312" i="4" s="1"/>
  <c r="BL148" i="5"/>
  <c r="BG121" i="4" s="1"/>
  <c r="JY154" i="5"/>
  <c r="BF282" i="4" s="1"/>
  <c r="BL152" i="5"/>
  <c r="BG232" i="4" s="1"/>
  <c r="BL153" i="5"/>
  <c r="BG252" i="4" s="1"/>
  <c r="HA147" i="5"/>
  <c r="EH147" i="5"/>
  <c r="BL147" i="5"/>
  <c r="BG95" i="4" s="1"/>
  <c r="BL151" i="5"/>
  <c r="BG202" i="4" s="1"/>
  <c r="EG147" i="5"/>
  <c r="JX152" i="5"/>
  <c r="BE233" i="4" s="1"/>
  <c r="JX147" i="5"/>
  <c r="BE96" i="4" s="1"/>
  <c r="R2" i="3"/>
  <c r="R2" i="16" s="1"/>
  <c r="BL154" i="5"/>
  <c r="BG281" i="4" s="1"/>
  <c r="JX150" i="5"/>
  <c r="BE174" i="4" s="1"/>
  <c r="Y171" i="4"/>
  <c r="BL150" i="5"/>
  <c r="BG173" i="4" s="1"/>
  <c r="HA150" i="5"/>
  <c r="X175" i="4"/>
  <c r="X176" i="4"/>
  <c r="X177" i="4"/>
  <c r="JY151" i="5"/>
  <c r="BF203" i="4" s="1"/>
  <c r="K15" i="16"/>
  <c r="K16" i="16" s="1"/>
  <c r="Q67" i="34"/>
  <c r="Q65" i="34"/>
  <c r="Q55" i="34"/>
  <c r="Q60" i="34"/>
  <c r="G48" i="15"/>
  <c r="H28" i="3"/>
  <c r="G41" i="3"/>
  <c r="P113" i="15"/>
  <c r="P116" i="15" s="1"/>
  <c r="I44" i="32"/>
  <c r="I53" i="32"/>
  <c r="P20" i="32"/>
  <c r="O34" i="32"/>
  <c r="O36" i="32" s="1"/>
  <c r="O122" i="15"/>
  <c r="O10" i="32"/>
  <c r="O13" i="32" s="1"/>
  <c r="N98" i="15"/>
  <c r="F38" i="16"/>
  <c r="F19" i="15" s="1"/>
  <c r="F211" i="15"/>
  <c r="F40" i="16"/>
  <c r="F168" i="15"/>
  <c r="F42" i="16"/>
  <c r="F43" i="16"/>
  <c r="G25" i="16" s="1"/>
  <c r="K6" i="16"/>
  <c r="K9" i="16" s="1"/>
  <c r="J96" i="15"/>
  <c r="T37" i="16"/>
  <c r="U23" i="16"/>
  <c r="T29" i="16"/>
  <c r="S7" i="41"/>
  <c r="S26" i="41" s="1"/>
  <c r="S33" i="41" s="1"/>
  <c r="S40" i="41" s="1"/>
  <c r="S47" i="41" s="1"/>
  <c r="Q65" i="15"/>
  <c r="Q70" i="15" s="1"/>
  <c r="EG139" i="5"/>
  <c r="HB12" i="5"/>
  <c r="HB158" i="5" s="1"/>
  <c r="BA16" i="18" s="1"/>
  <c r="X336" i="4"/>
  <c r="X327" i="4"/>
  <c r="X320" i="4"/>
  <c r="X344" i="4"/>
  <c r="Y145" i="4"/>
  <c r="X325" i="4"/>
  <c r="X321" i="4"/>
  <c r="X150" i="4"/>
  <c r="X149" i="4"/>
  <c r="X110" i="4"/>
  <c r="X151" i="4"/>
  <c r="X286" i="4"/>
  <c r="X323" i="4"/>
  <c r="X333" i="4"/>
  <c r="X324" i="4"/>
  <c r="X329" i="4"/>
  <c r="X330" i="4"/>
  <c r="X328" i="4"/>
  <c r="W39" i="4"/>
  <c r="X326" i="4"/>
  <c r="X102" i="4"/>
  <c r="X346" i="4"/>
  <c r="Z33" i="4"/>
  <c r="Z32" i="4"/>
  <c r="Z31" i="4"/>
  <c r="Z30" i="4"/>
  <c r="Z29" i="4"/>
  <c r="Z37" i="4"/>
  <c r="Z36" i="4"/>
  <c r="Z35" i="4"/>
  <c r="Z28" i="4"/>
  <c r="Z20" i="4"/>
  <c r="Z19" i="4"/>
  <c r="Z34" i="4"/>
  <c r="Z17" i="4"/>
  <c r="Z14" i="4"/>
  <c r="Z18" i="4"/>
  <c r="Z21" i="4"/>
  <c r="X335" i="4"/>
  <c r="X382" i="4"/>
  <c r="X345" i="4"/>
  <c r="X331" i="4"/>
  <c r="X237" i="4"/>
  <c r="JY146" i="5"/>
  <c r="BF69" i="4" s="1"/>
  <c r="BM12" i="5"/>
  <c r="EI12" i="5" s="1"/>
  <c r="BL139" i="5"/>
  <c r="X6" i="32"/>
  <c r="W48" i="32"/>
  <c r="W40" i="32"/>
  <c r="AB23" i="37"/>
  <c r="AC20" i="37" s="1"/>
  <c r="AB26" i="37"/>
  <c r="O10" i="25"/>
  <c r="O11" i="22" s="1"/>
  <c r="Q213" i="15"/>
  <c r="Q201" i="15"/>
  <c r="Q200" i="15"/>
  <c r="Q203" i="15"/>
  <c r="Q223" i="15"/>
  <c r="V207" i="4"/>
  <c r="V210" i="4"/>
  <c r="Q15" i="2"/>
  <c r="Q36" i="34"/>
  <c r="HA158" i="5"/>
  <c r="AZ16" i="18" s="1"/>
  <c r="HA146" i="5"/>
  <c r="JX146" i="5"/>
  <c r="BE69" i="4" s="1"/>
  <c r="P90" i="15"/>
  <c r="Q17" i="2" s="1"/>
  <c r="P11" i="62" s="1"/>
  <c r="U29" i="3"/>
  <c r="V23" i="3"/>
  <c r="U37" i="3"/>
  <c r="HB174" i="5"/>
  <c r="BA348" i="18" s="1"/>
  <c r="T3" i="3"/>
  <c r="S3" i="15"/>
  <c r="R2" i="34"/>
  <c r="T2" i="18"/>
  <c r="R2" i="15"/>
  <c r="R269" i="15" s="1"/>
  <c r="R2" i="32"/>
  <c r="BL146" i="5"/>
  <c r="BG68" i="4" s="1"/>
  <c r="X332" i="4"/>
  <c r="X107" i="4"/>
  <c r="BN6" i="5"/>
  <c r="BN7" i="5"/>
  <c r="EH154" i="5"/>
  <c r="EH146" i="5"/>
  <c r="Y308" i="4"/>
  <c r="Y7" i="4"/>
  <c r="Y5" i="4" s="1"/>
  <c r="Y117" i="4"/>
  <c r="Y247" i="4"/>
  <c r="Y353" i="4"/>
  <c r="Y277" i="4"/>
  <c r="Y380" i="4"/>
  <c r="Y60" i="4"/>
  <c r="Y91" i="4"/>
  <c r="Y200" i="4"/>
  <c r="Y228" i="4"/>
  <c r="HA152" i="5"/>
  <c r="HA167" i="5"/>
  <c r="AZ216" i="18" s="1"/>
  <c r="Q180" i="15"/>
  <c r="Q95" i="15"/>
  <c r="Q8" i="15"/>
  <c r="Q9" i="15"/>
  <c r="Q83" i="15"/>
  <c r="Q84" i="15"/>
  <c r="Q158" i="15"/>
  <c r="Q110" i="15"/>
  <c r="Q157" i="15"/>
  <c r="Q119" i="15"/>
  <c r="Q109" i="15"/>
  <c r="Q11" i="15"/>
  <c r="Q87" i="15"/>
  <c r="Q170" i="15"/>
  <c r="Q21" i="15"/>
  <c r="Q86" i="15"/>
  <c r="Q160" i="15"/>
  <c r="Q112" i="15"/>
  <c r="HB154" i="5"/>
  <c r="HA176" i="5"/>
  <c r="AZ388" i="18" s="1"/>
  <c r="HA139" i="5"/>
  <c r="HA154" i="5"/>
  <c r="X322" i="4"/>
  <c r="X205" i="4"/>
  <c r="BO5" i="5"/>
  <c r="BP11" i="5"/>
  <c r="KC11" i="5"/>
  <c r="HF11" i="5"/>
  <c r="EK11" i="5"/>
  <c r="HC12" i="5"/>
  <c r="JZ12" i="5"/>
  <c r="U6" i="2"/>
  <c r="U3" i="58" s="1"/>
  <c r="U3" i="18"/>
  <c r="T2" i="67" s="1"/>
  <c r="Z280" i="4" s="1"/>
  <c r="T2" i="2"/>
  <c r="T5" i="2"/>
  <c r="S10" i="26"/>
  <c r="S7" i="27"/>
  <c r="S7" i="23"/>
  <c r="S9" i="22"/>
  <c r="S7" i="21"/>
  <c r="S8" i="25"/>
  <c r="S8" i="30"/>
  <c r="S7" i="24"/>
  <c r="S25" i="21"/>
  <c r="S76" i="11"/>
  <c r="S76" i="14"/>
  <c r="S9" i="28"/>
  <c r="T4" i="2"/>
  <c r="HB176" i="5"/>
  <c r="BA388" i="18" s="1"/>
  <c r="HB151" i="5"/>
  <c r="HB165" i="5"/>
  <c r="BA175" i="18" s="1"/>
  <c r="BK158" i="5"/>
  <c r="JX154" i="5"/>
  <c r="BE282" i="4" s="1"/>
  <c r="JX139" i="5"/>
  <c r="EH152" i="5"/>
  <c r="EH150" i="5"/>
  <c r="EH151" i="5"/>
  <c r="HD7" i="5"/>
  <c r="EI7" i="5"/>
  <c r="KA7" i="5"/>
  <c r="EG152" i="5"/>
  <c r="JY152" i="5"/>
  <c r="BF233" i="4" s="1"/>
  <c r="AA8" i="4"/>
  <c r="Z108" i="4"/>
  <c r="Z6" i="4"/>
  <c r="Z104" i="4"/>
  <c r="Z106" i="4"/>
  <c r="Z109" i="4"/>
  <c r="M97" i="4"/>
  <c r="M98" i="4"/>
  <c r="M99" i="4"/>
  <c r="G62" i="15"/>
  <c r="H14" i="2" s="1"/>
  <c r="G8" i="62" s="1"/>
  <c r="S17" i="34"/>
  <c r="S19" i="34" s="1"/>
  <c r="S20" i="34" s="1"/>
  <c r="T17" i="34" s="1"/>
  <c r="S14" i="34"/>
  <c r="X11" i="34"/>
  <c r="W12" i="34"/>
  <c r="U13" i="34"/>
  <c r="R235" i="15" l="1"/>
  <c r="R225" i="15"/>
  <c r="R215" i="15"/>
  <c r="R192" i="15"/>
  <c r="R205" i="15"/>
  <c r="R182" i="15"/>
  <c r="R172" i="15"/>
  <c r="R162" i="15"/>
  <c r="R124" i="15"/>
  <c r="R114" i="15"/>
  <c r="R88" i="15"/>
  <c r="R100" i="15"/>
  <c r="P10" i="62"/>
  <c r="Q14" i="51"/>
  <c r="P23" i="53"/>
  <c r="Q80" i="15"/>
  <c r="R16" i="2" s="1"/>
  <c r="R53" i="15"/>
  <c r="O43" i="15"/>
  <c r="P9" i="2" s="1"/>
  <c r="V257" i="4" s="1"/>
  <c r="O9" i="2"/>
  <c r="U257" i="4" s="1"/>
  <c r="R23" i="15"/>
  <c r="R13" i="15"/>
  <c r="R202" i="15"/>
  <c r="R189" i="15"/>
  <c r="R111" i="15"/>
  <c r="R159" i="15"/>
  <c r="R266" i="15"/>
  <c r="R10" i="15"/>
  <c r="R212" i="15"/>
  <c r="R20" i="15"/>
  <c r="R232" i="15"/>
  <c r="R169" i="15"/>
  <c r="R121" i="15"/>
  <c r="R97" i="15"/>
  <c r="R50" i="15"/>
  <c r="R147" i="15"/>
  <c r="R152" i="15" s="1"/>
  <c r="R179" i="15"/>
  <c r="R222" i="15"/>
  <c r="R85" i="15"/>
  <c r="BE41" i="73"/>
  <c r="BE43" i="73"/>
  <c r="BF25" i="73" s="1"/>
  <c r="BF28" i="73"/>
  <c r="BF15" i="73"/>
  <c r="BE39" i="73"/>
  <c r="BE44" i="73" s="1"/>
  <c r="BE40" i="73"/>
  <c r="BE38" i="73"/>
  <c r="BE42" i="73"/>
  <c r="BN43" i="72"/>
  <c r="BM37" i="72"/>
  <c r="BM73" i="72" s="1"/>
  <c r="BL87" i="72"/>
  <c r="BL90" i="72"/>
  <c r="BM51" i="72" s="1"/>
  <c r="BL88" i="72"/>
  <c r="BM61" i="72"/>
  <c r="BM62" i="72" s="1"/>
  <c r="BM75" i="72" s="1"/>
  <c r="BM71" i="72"/>
  <c r="BM56" i="72"/>
  <c r="BM57" i="72" s="1"/>
  <c r="BM74" i="72" s="1"/>
  <c r="P54" i="66"/>
  <c r="P68" i="66" s="1"/>
  <c r="P40" i="15"/>
  <c r="T2" i="58"/>
  <c r="T1" i="71"/>
  <c r="I55" i="66"/>
  <c r="Z67" i="4"/>
  <c r="Z93" i="4"/>
  <c r="Z119" i="4"/>
  <c r="Z279" i="4"/>
  <c r="R105" i="15"/>
  <c r="R106" i="15" s="1"/>
  <c r="R14" i="60" s="1"/>
  <c r="O15" i="60"/>
  <c r="O16" i="60"/>
  <c r="S8" i="28"/>
  <c r="S9" i="26"/>
  <c r="S6" i="41"/>
  <c r="P10" i="41"/>
  <c r="P34" i="27"/>
  <c r="P9" i="62"/>
  <c r="P7" i="60"/>
  <c r="P16" i="60" s="1"/>
  <c r="Z230" i="4"/>
  <c r="Z120" i="4"/>
  <c r="Z94" i="4"/>
  <c r="Z231" i="4"/>
  <c r="Z66" i="4"/>
  <c r="Z310" i="4"/>
  <c r="AA260" i="4"/>
  <c r="Z311" i="4"/>
  <c r="S4" i="55"/>
  <c r="S5" i="62"/>
  <c r="S4" i="59"/>
  <c r="S4" i="60"/>
  <c r="T5" i="60"/>
  <c r="P12" i="64" s="1"/>
  <c r="P7" i="61" s="1"/>
  <c r="T5" i="55"/>
  <c r="T6" i="62"/>
  <c r="T77" i="2"/>
  <c r="G23" i="54" s="1"/>
  <c r="T82" i="2"/>
  <c r="G27" i="54" s="1"/>
  <c r="T75" i="2"/>
  <c r="T83" i="2"/>
  <c r="G28" i="54" s="1"/>
  <c r="T79" i="2"/>
  <c r="G24" i="54" s="1"/>
  <c r="T84" i="2"/>
  <c r="T74" i="2"/>
  <c r="T80" i="2"/>
  <c r="G25" i="54" s="1"/>
  <c r="T78" i="2"/>
  <c r="T76" i="2"/>
  <c r="R267" i="15"/>
  <c r="R265" i="15"/>
  <c r="HD87" i="5"/>
  <c r="S2" i="43"/>
  <c r="S32" i="43" s="1"/>
  <c r="S2" i="66"/>
  <c r="S77" i="66" s="1"/>
  <c r="R38" i="15"/>
  <c r="R37" i="15"/>
  <c r="R270" i="15"/>
  <c r="R36" i="15"/>
  <c r="R39" i="15"/>
  <c r="Q10" i="66"/>
  <c r="Q24" i="66" s="1"/>
  <c r="K92" i="18"/>
  <c r="K88" i="18"/>
  <c r="I60" i="66"/>
  <c r="I61" i="66" s="1"/>
  <c r="I64" i="66" s="1"/>
  <c r="I70" i="66" s="1"/>
  <c r="Y334" i="4"/>
  <c r="HC162" i="5"/>
  <c r="I109" i="18"/>
  <c r="I111" i="18" s="1"/>
  <c r="I112" i="18" s="1"/>
  <c r="P38" i="51"/>
  <c r="O9" i="47"/>
  <c r="R49" i="3"/>
  <c r="R52" i="3" s="1"/>
  <c r="R55" i="3" s="1"/>
  <c r="R73" i="15" s="1"/>
  <c r="R80" i="15" s="1"/>
  <c r="R139" i="15"/>
  <c r="R144" i="15" s="1"/>
  <c r="S103" i="2" s="1"/>
  <c r="R131" i="15"/>
  <c r="R136" i="15" s="1"/>
  <c r="HD100" i="5"/>
  <c r="KA100" i="5"/>
  <c r="BN117" i="5"/>
  <c r="BN121" i="5"/>
  <c r="EJ121" i="5" s="1"/>
  <c r="BN118" i="5"/>
  <c r="BN123" i="5"/>
  <c r="BN122" i="5"/>
  <c r="BN100" i="5"/>
  <c r="BN104" i="5"/>
  <c r="BN99" i="5"/>
  <c r="BN101" i="5"/>
  <c r="BN120" i="5"/>
  <c r="BN116" i="5"/>
  <c r="BN102" i="5"/>
  <c r="BN119" i="5"/>
  <c r="EJ119" i="5" s="1"/>
  <c r="KA85" i="5"/>
  <c r="HD85" i="5"/>
  <c r="HD93" i="5"/>
  <c r="W45" i="4"/>
  <c r="Q48" i="2" s="1"/>
  <c r="P37" i="53" s="1"/>
  <c r="X38" i="4"/>
  <c r="R17" i="22"/>
  <c r="KA98" i="5"/>
  <c r="HD98" i="5"/>
  <c r="HD92" i="5"/>
  <c r="HD97" i="5"/>
  <c r="KA97" i="5"/>
  <c r="KA96" i="5"/>
  <c r="HD96" i="5"/>
  <c r="BN96" i="5"/>
  <c r="EJ96" i="5" s="1"/>
  <c r="KA99" i="5"/>
  <c r="HD99" i="5"/>
  <c r="KA101" i="5"/>
  <c r="HD101" i="5"/>
  <c r="KA102" i="5"/>
  <c r="HD102" i="5"/>
  <c r="KA90" i="5"/>
  <c r="HD90" i="5"/>
  <c r="KA94" i="5"/>
  <c r="HD94" i="5"/>
  <c r="KA91" i="5"/>
  <c r="HD91" i="5"/>
  <c r="KA89" i="5"/>
  <c r="HD89" i="5"/>
  <c r="KA95" i="5"/>
  <c r="HD95" i="5"/>
  <c r="KA86" i="5"/>
  <c r="HD86" i="5"/>
  <c r="KA88" i="5"/>
  <c r="HD88" i="5"/>
  <c r="KA84" i="5"/>
  <c r="HD84" i="5"/>
  <c r="KA83" i="5"/>
  <c r="HD83" i="5"/>
  <c r="KA133" i="5"/>
  <c r="HD133" i="5"/>
  <c r="HD125" i="5"/>
  <c r="KA125" i="5"/>
  <c r="KA127" i="5"/>
  <c r="HD127" i="5"/>
  <c r="KA131" i="5"/>
  <c r="HD131" i="5"/>
  <c r="KA124" i="5"/>
  <c r="HD124" i="5"/>
  <c r="HD129" i="5"/>
  <c r="KA129" i="5"/>
  <c r="BN133" i="5"/>
  <c r="EJ133" i="5" s="1"/>
  <c r="KA122" i="5"/>
  <c r="HD122" i="5"/>
  <c r="KA130" i="5"/>
  <c r="HD130" i="5"/>
  <c r="KA134" i="5"/>
  <c r="HD134" i="5"/>
  <c r="KA132" i="5"/>
  <c r="HD132" i="5"/>
  <c r="KA126" i="5"/>
  <c r="HD126" i="5"/>
  <c r="KA128" i="5"/>
  <c r="HD128" i="5"/>
  <c r="BN134" i="5"/>
  <c r="EJ134" i="5" s="1"/>
  <c r="HD123" i="5"/>
  <c r="KA123" i="5"/>
  <c r="HD109" i="5"/>
  <c r="KA109" i="5"/>
  <c r="HD121" i="5"/>
  <c r="KA121" i="5"/>
  <c r="KA114" i="5"/>
  <c r="HD114" i="5"/>
  <c r="KA115" i="5"/>
  <c r="HD115" i="5"/>
  <c r="HD73" i="5"/>
  <c r="HD120" i="5"/>
  <c r="KA120" i="5"/>
  <c r="KA119" i="5"/>
  <c r="HD119" i="5"/>
  <c r="KA112" i="5"/>
  <c r="HD112" i="5"/>
  <c r="KA111" i="5"/>
  <c r="HD111" i="5"/>
  <c r="KA116" i="5"/>
  <c r="HD116" i="5"/>
  <c r="KA113" i="5"/>
  <c r="HD113" i="5"/>
  <c r="KA118" i="5"/>
  <c r="HD118" i="5"/>
  <c r="KA110" i="5"/>
  <c r="HD110" i="5"/>
  <c r="HD117" i="5"/>
  <c r="KA117" i="5"/>
  <c r="HD66" i="5"/>
  <c r="KA70" i="5"/>
  <c r="HD70" i="5"/>
  <c r="KA74" i="5"/>
  <c r="HD74" i="5"/>
  <c r="KA68" i="5"/>
  <c r="HD68" i="5"/>
  <c r="KA72" i="5"/>
  <c r="HD72" i="5"/>
  <c r="KA75" i="5"/>
  <c r="HD75" i="5"/>
  <c r="KA71" i="5"/>
  <c r="HD71" i="5"/>
  <c r="KA67" i="5"/>
  <c r="HD67" i="5"/>
  <c r="HD69" i="5"/>
  <c r="KA69" i="5"/>
  <c r="KA36" i="5"/>
  <c r="HD36" i="5"/>
  <c r="KA62" i="5"/>
  <c r="HD62" i="5"/>
  <c r="KA65" i="5"/>
  <c r="HD65" i="5"/>
  <c r="KA63" i="5"/>
  <c r="HD63" i="5"/>
  <c r="KA64" i="5"/>
  <c r="HD64" i="5"/>
  <c r="KA60" i="5"/>
  <c r="HD60" i="5"/>
  <c r="HD61" i="5"/>
  <c r="KA61" i="5"/>
  <c r="HD38" i="5"/>
  <c r="HD57" i="5"/>
  <c r="KA57" i="5"/>
  <c r="KA59" i="5"/>
  <c r="HD59" i="5"/>
  <c r="BN76" i="5"/>
  <c r="EJ76" i="5" s="1"/>
  <c r="HD56" i="5"/>
  <c r="KA56" i="5"/>
  <c r="KA55" i="5"/>
  <c r="HD55" i="5"/>
  <c r="HD58" i="5"/>
  <c r="KA58" i="5"/>
  <c r="HD76" i="5"/>
  <c r="KA76" i="5"/>
  <c r="S11" i="64"/>
  <c r="S6" i="61" s="1"/>
  <c r="KA39" i="5"/>
  <c r="HD39" i="5"/>
  <c r="KA37" i="5"/>
  <c r="HD37" i="5"/>
  <c r="KA35" i="5"/>
  <c r="HD35" i="5"/>
  <c r="HD23" i="5"/>
  <c r="HD47" i="5"/>
  <c r="KA54" i="5"/>
  <c r="HD54" i="5"/>
  <c r="HD53" i="5"/>
  <c r="KA53" i="5"/>
  <c r="HD78" i="5"/>
  <c r="P22" i="53"/>
  <c r="P24" i="53"/>
  <c r="HD80" i="5"/>
  <c r="KA52" i="5"/>
  <c r="HD52" i="5"/>
  <c r="KA22" i="5"/>
  <c r="HD22" i="5"/>
  <c r="HD51" i="5"/>
  <c r="KA51" i="5"/>
  <c r="KA26" i="5"/>
  <c r="KA48" i="5"/>
  <c r="HD27" i="5"/>
  <c r="KA104" i="5"/>
  <c r="HD107" i="5"/>
  <c r="KA103" i="5"/>
  <c r="HD103" i="5"/>
  <c r="BN135" i="5"/>
  <c r="EJ135" i="5" s="1"/>
  <c r="KA31" i="5"/>
  <c r="HD31" i="5"/>
  <c r="KA42" i="5"/>
  <c r="HD42" i="5"/>
  <c r="KA50" i="5"/>
  <c r="HD50" i="5"/>
  <c r="BN136" i="5"/>
  <c r="EJ136" i="5" s="1"/>
  <c r="KA15" i="5"/>
  <c r="HD15" i="5"/>
  <c r="KA30" i="5"/>
  <c r="HD30" i="5"/>
  <c r="KA41" i="5"/>
  <c r="HD41" i="5"/>
  <c r="HD135" i="5"/>
  <c r="KA135" i="5"/>
  <c r="KA46" i="5"/>
  <c r="HD46" i="5"/>
  <c r="KA105" i="5"/>
  <c r="HD105" i="5"/>
  <c r="KA106" i="5"/>
  <c r="HD106" i="5"/>
  <c r="KA14" i="5"/>
  <c r="HD14" i="5"/>
  <c r="KA29" i="5"/>
  <c r="HD29" i="5"/>
  <c r="KA20" i="5"/>
  <c r="HD20" i="5"/>
  <c r="HD25" i="5"/>
  <c r="KA25" i="5"/>
  <c r="KA82" i="5"/>
  <c r="HD82" i="5"/>
  <c r="KA13" i="5"/>
  <c r="HD13" i="5"/>
  <c r="HD21" i="5"/>
  <c r="KA21" i="5"/>
  <c r="KA79" i="5"/>
  <c r="HD79" i="5"/>
  <c r="BN137" i="5"/>
  <c r="EJ137" i="5" s="1"/>
  <c r="KA108" i="5"/>
  <c r="HD108" i="5"/>
  <c r="KA34" i="5"/>
  <c r="HD34" i="5"/>
  <c r="KA45" i="5"/>
  <c r="HD45" i="5"/>
  <c r="HD137" i="5"/>
  <c r="KA137" i="5"/>
  <c r="HD24" i="5"/>
  <c r="KA24" i="5"/>
  <c r="KA19" i="5"/>
  <c r="HD19" i="5"/>
  <c r="KA33" i="5"/>
  <c r="HD33" i="5"/>
  <c r="KA77" i="5"/>
  <c r="HD77" i="5"/>
  <c r="KA16" i="5"/>
  <c r="HD16" i="5"/>
  <c r="KA40" i="5"/>
  <c r="HD40" i="5"/>
  <c r="KA81" i="5"/>
  <c r="HD81" i="5"/>
  <c r="KA18" i="5"/>
  <c r="HD18" i="5"/>
  <c r="HD162" i="5" s="1"/>
  <c r="HD44" i="5"/>
  <c r="KA44" i="5"/>
  <c r="KA28" i="5"/>
  <c r="HD28" i="5"/>
  <c r="KA136" i="5"/>
  <c r="HD136" i="5"/>
  <c r="HD49" i="5"/>
  <c r="KA49" i="5"/>
  <c r="KA32" i="5"/>
  <c r="HD32" i="5"/>
  <c r="HD43" i="5"/>
  <c r="KA43" i="5"/>
  <c r="KA17" i="5"/>
  <c r="HD17" i="5"/>
  <c r="P40" i="23"/>
  <c r="P8" i="59"/>
  <c r="T6" i="47"/>
  <c r="T5" i="59"/>
  <c r="H19" i="54"/>
  <c r="T8" i="53"/>
  <c r="T8" i="52"/>
  <c r="U10" i="51"/>
  <c r="T7" i="50"/>
  <c r="T6" i="49"/>
  <c r="Y348" i="4"/>
  <c r="Y393" i="4"/>
  <c r="Y388" i="4"/>
  <c r="Y349" i="4"/>
  <c r="Y290" i="4"/>
  <c r="Y126" i="4"/>
  <c r="Y339" i="4"/>
  <c r="Y294" i="4"/>
  <c r="Y389" i="4"/>
  <c r="Y341" i="4"/>
  <c r="Y337" i="4"/>
  <c r="Y293" i="4"/>
  <c r="Y391" i="4"/>
  <c r="Y390" i="4"/>
  <c r="Y263" i="4"/>
  <c r="Y264" i="4"/>
  <c r="Y291" i="4"/>
  <c r="Y386" i="4"/>
  <c r="Y265" i="4"/>
  <c r="Y347" i="4"/>
  <c r="Y292" i="4"/>
  <c r="Y262" i="4"/>
  <c r="Y266" i="4"/>
  <c r="Y289" i="4"/>
  <c r="Y392" i="4"/>
  <c r="Y387" i="4"/>
  <c r="S6" i="24"/>
  <c r="S6" i="23"/>
  <c r="S7" i="52"/>
  <c r="S6" i="50"/>
  <c r="S8" i="22"/>
  <c r="S6" i="21"/>
  <c r="S5" i="49"/>
  <c r="S7" i="25"/>
  <c r="S6" i="27"/>
  <c r="R61" i="53"/>
  <c r="F29" i="54"/>
  <c r="EH153" i="5"/>
  <c r="JZ153" i="5"/>
  <c r="BG253" i="4" s="1"/>
  <c r="G18" i="54"/>
  <c r="T62" i="2"/>
  <c r="S14" i="41" s="1"/>
  <c r="R56" i="53"/>
  <c r="R54" i="53"/>
  <c r="R55" i="53"/>
  <c r="R59" i="53"/>
  <c r="R57" i="53"/>
  <c r="H12" i="51"/>
  <c r="G21" i="53"/>
  <c r="F22" i="54"/>
  <c r="R53" i="53"/>
  <c r="R60" i="53"/>
  <c r="T9" i="51"/>
  <c r="R16" i="3"/>
  <c r="S13" i="3" s="1"/>
  <c r="S14" i="3" s="1"/>
  <c r="S15" i="3" s="1"/>
  <c r="S16" i="3" s="1"/>
  <c r="T13" i="3" s="1"/>
  <c r="T14" i="3" s="1"/>
  <c r="T15" i="3" s="1"/>
  <c r="T16" i="3" s="1"/>
  <c r="W152" i="4"/>
  <c r="Q13" i="51"/>
  <c r="W206" i="4"/>
  <c r="Q15" i="51"/>
  <c r="JZ148" i="5"/>
  <c r="BG122" i="4" s="1"/>
  <c r="EH148" i="5"/>
  <c r="EH139" i="5"/>
  <c r="JZ155" i="5"/>
  <c r="BG313" i="4" s="1"/>
  <c r="HB148" i="5"/>
  <c r="JY148" i="5"/>
  <c r="BF122" i="4" s="1"/>
  <c r="H28" i="46"/>
  <c r="HC148" i="5"/>
  <c r="I56" i="32"/>
  <c r="J7" i="32" s="1"/>
  <c r="Y385" i="4"/>
  <c r="Y342" i="4"/>
  <c r="Y338" i="4"/>
  <c r="HC155" i="5"/>
  <c r="Y340" i="4"/>
  <c r="Y343" i="4"/>
  <c r="Y287" i="4"/>
  <c r="Y288" i="4"/>
  <c r="Y383" i="4"/>
  <c r="HB153" i="5"/>
  <c r="Y384" i="4"/>
  <c r="Y258" i="4"/>
  <c r="AA12" i="4"/>
  <c r="JZ151" i="5"/>
  <c r="BG203" i="4" s="1"/>
  <c r="BM155" i="5"/>
  <c r="BH312" i="4" s="1"/>
  <c r="JY153" i="5"/>
  <c r="BF253" i="4" s="1"/>
  <c r="BM148" i="5"/>
  <c r="BH121" i="4" s="1"/>
  <c r="HB139" i="5"/>
  <c r="HC161" i="5"/>
  <c r="HC147" i="5"/>
  <c r="BM147" i="5"/>
  <c r="BH95" i="4" s="1"/>
  <c r="HB161" i="5"/>
  <c r="HB147" i="5"/>
  <c r="JZ147" i="5"/>
  <c r="BG96" i="4" s="1"/>
  <c r="JY147" i="5"/>
  <c r="BF96" i="4" s="1"/>
  <c r="S2" i="3"/>
  <c r="S2" i="16" s="1"/>
  <c r="JZ154" i="5"/>
  <c r="BG282" i="4" s="1"/>
  <c r="JY150" i="5"/>
  <c r="BF174" i="4" s="1"/>
  <c r="HB150" i="5"/>
  <c r="BM150" i="5"/>
  <c r="BH173" i="4" s="1"/>
  <c r="BM152" i="5"/>
  <c r="BH232" i="4" s="1"/>
  <c r="JZ152" i="5"/>
  <c r="BG233" i="4" s="1"/>
  <c r="Z171" i="4"/>
  <c r="Y175" i="4"/>
  <c r="Y176" i="4"/>
  <c r="Y177" i="4"/>
  <c r="Y336" i="4"/>
  <c r="Y110" i="4"/>
  <c r="HB146" i="5"/>
  <c r="H30" i="3"/>
  <c r="H38" i="3" s="1"/>
  <c r="H18" i="15" s="1"/>
  <c r="H31" i="3"/>
  <c r="R60" i="34"/>
  <c r="R55" i="34"/>
  <c r="R65" i="34"/>
  <c r="R67" i="34"/>
  <c r="O43" i="32"/>
  <c r="O51" i="32" s="1"/>
  <c r="H32" i="3"/>
  <c r="H187" i="15" s="1"/>
  <c r="P19" i="32"/>
  <c r="P12" i="32" s="1"/>
  <c r="P34" i="32" s="1"/>
  <c r="P36" i="32" s="1"/>
  <c r="Q17" i="32"/>
  <c r="Q18" i="32" s="1"/>
  <c r="P10" i="32"/>
  <c r="O98" i="15"/>
  <c r="I51" i="15"/>
  <c r="J39" i="32"/>
  <c r="J52" i="32" s="1"/>
  <c r="J57" i="32" s="1"/>
  <c r="I54" i="32"/>
  <c r="F49" i="15"/>
  <c r="F41" i="16"/>
  <c r="G28" i="16"/>
  <c r="K8" i="16"/>
  <c r="K120" i="15" s="1"/>
  <c r="L13" i="16"/>
  <c r="L14" i="16" s="1"/>
  <c r="U37" i="16"/>
  <c r="U29" i="16"/>
  <c r="V23" i="16"/>
  <c r="U13" i="3"/>
  <c r="U14" i="3" s="1"/>
  <c r="Q113" i="15"/>
  <c r="Q116" i="15" s="1"/>
  <c r="Y332" i="4"/>
  <c r="Y325" i="4"/>
  <c r="Y344" i="4"/>
  <c r="Y333" i="4"/>
  <c r="Y323" i="4"/>
  <c r="T7" i="41"/>
  <c r="T26" i="41" s="1"/>
  <c r="T33" i="41" s="1"/>
  <c r="T40" i="41" s="1"/>
  <c r="T47" i="41" s="1"/>
  <c r="Y107" i="4"/>
  <c r="Y320" i="4"/>
  <c r="R65" i="15"/>
  <c r="R70" i="15" s="1"/>
  <c r="Z145" i="4"/>
  <c r="Y149" i="4"/>
  <c r="Y286" i="4"/>
  <c r="Y328" i="4"/>
  <c r="Y327" i="4"/>
  <c r="Y150" i="4"/>
  <c r="Y324" i="4"/>
  <c r="Y151" i="4"/>
  <c r="AA37" i="4"/>
  <c r="AA29" i="4"/>
  <c r="AA36" i="4"/>
  <c r="AA35" i="4"/>
  <c r="AA21" i="4"/>
  <c r="AA34" i="4"/>
  <c r="AA20" i="4"/>
  <c r="AA33" i="4"/>
  <c r="AA32" i="4"/>
  <c r="AA18" i="4"/>
  <c r="AA31" i="4"/>
  <c r="AA17" i="4"/>
  <c r="AA30" i="4"/>
  <c r="AA14" i="4"/>
  <c r="AA19" i="4"/>
  <c r="AA28" i="4"/>
  <c r="Y237" i="4"/>
  <c r="X39" i="4"/>
  <c r="JY139" i="5"/>
  <c r="Y6" i="32"/>
  <c r="X40" i="32"/>
  <c r="X48" i="32"/>
  <c r="AC23" i="37"/>
  <c r="AD20" i="37" s="1"/>
  <c r="AC26" i="37"/>
  <c r="R213" i="15"/>
  <c r="R223" i="15"/>
  <c r="R201" i="15"/>
  <c r="R203" i="15"/>
  <c r="R200" i="15"/>
  <c r="W207" i="4"/>
  <c r="W210" i="4"/>
  <c r="R15" i="2"/>
  <c r="R36" i="34"/>
  <c r="Q90" i="15"/>
  <c r="R17" i="2" s="1"/>
  <c r="Q11" i="62" s="1"/>
  <c r="P10" i="25"/>
  <c r="P11" i="22" s="1"/>
  <c r="V37" i="3"/>
  <c r="V29" i="3"/>
  <c r="W23" i="3"/>
  <c r="HC150" i="5"/>
  <c r="JZ150" i="5"/>
  <c r="BG174" i="4" s="1"/>
  <c r="HC174" i="5"/>
  <c r="BB348" i="18" s="1"/>
  <c r="HC153" i="5"/>
  <c r="HC167" i="5"/>
  <c r="BB216" i="18" s="1"/>
  <c r="HC152" i="5"/>
  <c r="BO6" i="5"/>
  <c r="BO4" i="5" s="1"/>
  <c r="BO7" i="5"/>
  <c r="BM154" i="5"/>
  <c r="BH281" i="4" s="1"/>
  <c r="EI150" i="5"/>
  <c r="JZ146" i="5"/>
  <c r="BG69" i="4" s="1"/>
  <c r="EJ7" i="5"/>
  <c r="HE7" i="5"/>
  <c r="KB7" i="5"/>
  <c r="U3" i="3"/>
  <c r="T3" i="15"/>
  <c r="Z308" i="4"/>
  <c r="Z7" i="4"/>
  <c r="Z5" i="4" s="1"/>
  <c r="Z247" i="4"/>
  <c r="Z353" i="4"/>
  <c r="Z60" i="4"/>
  <c r="Z277" i="4"/>
  <c r="Z380" i="4"/>
  <c r="Z91" i="4"/>
  <c r="Z117" i="4"/>
  <c r="Z200" i="4"/>
  <c r="Z228" i="4"/>
  <c r="HB152" i="5"/>
  <c r="HB167" i="5"/>
  <c r="BA216" i="18" s="1"/>
  <c r="HD12" i="5"/>
  <c r="KA12" i="5"/>
  <c r="BN4" i="5"/>
  <c r="HC165" i="5"/>
  <c r="BB175" i="18" s="1"/>
  <c r="HC151" i="5"/>
  <c r="EI151" i="5"/>
  <c r="BM146" i="5"/>
  <c r="BH68" i="4" s="1"/>
  <c r="HC176" i="5"/>
  <c r="BB388" i="18" s="1"/>
  <c r="HC154" i="5"/>
  <c r="Y345" i="4"/>
  <c r="Y329" i="4"/>
  <c r="Y330" i="4"/>
  <c r="Y335" i="4"/>
  <c r="Y346" i="4"/>
  <c r="EI152" i="5"/>
  <c r="BP5" i="5"/>
  <c r="BQ11" i="5"/>
  <c r="HG11" i="5"/>
  <c r="KD11" i="5"/>
  <c r="EL11" i="5"/>
  <c r="AB8" i="4"/>
  <c r="AA108" i="4"/>
  <c r="AA6" i="4"/>
  <c r="AA106" i="4"/>
  <c r="AA109" i="4"/>
  <c r="AA104" i="4"/>
  <c r="BM151" i="5"/>
  <c r="BH202" i="4" s="1"/>
  <c r="Y322" i="4"/>
  <c r="Y326" i="4"/>
  <c r="Y331" i="4"/>
  <c r="V6" i="2"/>
  <c r="V3" i="58" s="1"/>
  <c r="V3" i="18"/>
  <c r="U2" i="67" s="1"/>
  <c r="AA93" i="4" s="1"/>
  <c r="U2" i="2"/>
  <c r="U5" i="2"/>
  <c r="T7" i="24"/>
  <c r="T10" i="26"/>
  <c r="T9" i="28"/>
  <c r="T8" i="25"/>
  <c r="T7" i="27"/>
  <c r="T8" i="30"/>
  <c r="T7" i="23"/>
  <c r="T9" i="22"/>
  <c r="T7" i="21"/>
  <c r="T25" i="21"/>
  <c r="U4" i="2"/>
  <c r="T76" i="14"/>
  <c r="T76" i="11"/>
  <c r="BM139" i="5"/>
  <c r="HC146" i="5"/>
  <c r="HC158" i="5"/>
  <c r="BB16" i="18" s="1"/>
  <c r="U2" i="18"/>
  <c r="S2" i="15"/>
  <c r="S2" i="32"/>
  <c r="S2" i="34"/>
  <c r="BM153" i="5"/>
  <c r="BH252" i="4" s="1"/>
  <c r="EI154" i="5"/>
  <c r="Y321" i="4"/>
  <c r="Y102" i="4"/>
  <c r="Y382" i="4"/>
  <c r="Y205" i="4"/>
  <c r="HC139" i="5"/>
  <c r="R87" i="15"/>
  <c r="R21" i="15"/>
  <c r="R180" i="15"/>
  <c r="R112" i="15"/>
  <c r="R95" i="15"/>
  <c r="R160" i="15"/>
  <c r="R8" i="15"/>
  <c r="R110" i="15"/>
  <c r="R158" i="15"/>
  <c r="R86" i="15"/>
  <c r="R170" i="15"/>
  <c r="R11" i="15"/>
  <c r="R109" i="15"/>
  <c r="R84" i="15"/>
  <c r="R157" i="15"/>
  <c r="R83" i="15"/>
  <c r="R9" i="15"/>
  <c r="R119" i="15"/>
  <c r="BL158" i="5"/>
  <c r="M49" i="4"/>
  <c r="G21" i="2" s="1"/>
  <c r="I94" i="18"/>
  <c r="I93" i="18"/>
  <c r="G42" i="27"/>
  <c r="T14" i="34"/>
  <c r="Y11" i="34"/>
  <c r="X12" i="34"/>
  <c r="T19" i="34"/>
  <c r="T20" i="34" s="1"/>
  <c r="V13" i="34"/>
  <c r="S235" i="15" l="1"/>
  <c r="S269" i="15"/>
  <c r="S225" i="15"/>
  <c r="S215" i="15"/>
  <c r="S192" i="15"/>
  <c r="S205" i="15"/>
  <c r="S172" i="15"/>
  <c r="S182" i="15"/>
  <c r="S124" i="15"/>
  <c r="S162" i="15"/>
  <c r="S114" i="15"/>
  <c r="S88" i="15"/>
  <c r="S100" i="15"/>
  <c r="Q10" i="62"/>
  <c r="Q23" i="53"/>
  <c r="R14" i="51"/>
  <c r="S16" i="2"/>
  <c r="R10" i="62" s="1"/>
  <c r="S53" i="15"/>
  <c r="P43" i="15"/>
  <c r="R73" i="18" s="1"/>
  <c r="Q73" i="18"/>
  <c r="S23" i="15"/>
  <c r="S13" i="15"/>
  <c r="S189" i="15"/>
  <c r="S179" i="15"/>
  <c r="S97" i="15"/>
  <c r="S232" i="15"/>
  <c r="S121" i="15"/>
  <c r="S212" i="15"/>
  <c r="S147" i="15"/>
  <c r="S152" i="15" s="1"/>
  <c r="S20" i="15"/>
  <c r="S111" i="15"/>
  <c r="S202" i="15"/>
  <c r="S169" i="15"/>
  <c r="S222" i="15"/>
  <c r="S85" i="15"/>
  <c r="S50" i="15"/>
  <c r="S266" i="15"/>
  <c r="S159" i="15"/>
  <c r="S10" i="15"/>
  <c r="BF8" i="73"/>
  <c r="BF9" i="73" s="1"/>
  <c r="BG6" i="73" s="1"/>
  <c r="BF32" i="73"/>
  <c r="BF16" i="73"/>
  <c r="BM82" i="72"/>
  <c r="BM38" i="72"/>
  <c r="BN42" i="72"/>
  <c r="BN44" i="72" s="1"/>
  <c r="BM84" i="72"/>
  <c r="BM83" i="72"/>
  <c r="U2" i="58"/>
  <c r="U1" i="71"/>
  <c r="Q40" i="15"/>
  <c r="Q54" i="66"/>
  <c r="Q68" i="66" s="1"/>
  <c r="I69" i="66"/>
  <c r="I76" i="66" s="1"/>
  <c r="I78" i="66" s="1"/>
  <c r="I56" i="66"/>
  <c r="H39" i="3"/>
  <c r="H44" i="3" s="1"/>
  <c r="T25" i="3"/>
  <c r="AA279" i="4"/>
  <c r="AA280" i="4"/>
  <c r="AA311" i="4"/>
  <c r="AA67" i="4"/>
  <c r="P15" i="60"/>
  <c r="AA120" i="4"/>
  <c r="T8" i="28"/>
  <c r="T9" i="26"/>
  <c r="T6" i="41"/>
  <c r="Q34" i="27"/>
  <c r="Q10" i="41"/>
  <c r="S105" i="15"/>
  <c r="S106" i="15" s="1"/>
  <c r="S14" i="60" s="1"/>
  <c r="Q9" i="62"/>
  <c r="Q7" i="60"/>
  <c r="AA231" i="4"/>
  <c r="U5" i="60"/>
  <c r="Q12" i="64" s="1"/>
  <c r="Q7" i="61" s="1"/>
  <c r="U5" i="55"/>
  <c r="U6" i="62"/>
  <c r="AA230" i="4"/>
  <c r="T4" i="59"/>
  <c r="T4" i="55"/>
  <c r="T4" i="60"/>
  <c r="T5" i="62"/>
  <c r="AB260" i="4"/>
  <c r="AA310" i="4"/>
  <c r="AA66" i="4"/>
  <c r="AA119" i="4"/>
  <c r="AA94" i="4"/>
  <c r="S267" i="15"/>
  <c r="U78" i="2"/>
  <c r="U82" i="2"/>
  <c r="H27" i="54" s="1"/>
  <c r="U75" i="2"/>
  <c r="U83" i="2"/>
  <c r="H28" i="54" s="1"/>
  <c r="U79" i="2"/>
  <c r="H24" i="54" s="1"/>
  <c r="U77" i="2"/>
  <c r="H23" i="54" s="1"/>
  <c r="U84" i="2"/>
  <c r="U80" i="2"/>
  <c r="H25" i="54" s="1"/>
  <c r="U76" i="2"/>
  <c r="U74" i="2"/>
  <c r="BO119" i="5"/>
  <c r="EK119" i="5" s="1"/>
  <c r="BO105" i="5"/>
  <c r="EK105" i="5" s="1"/>
  <c r="EJ101" i="5"/>
  <c r="KB101" i="5" s="1"/>
  <c r="BO112" i="5"/>
  <c r="EK112" i="5" s="1"/>
  <c r="BO99" i="5"/>
  <c r="EK99" i="5" s="1"/>
  <c r="BN124" i="5"/>
  <c r="EJ124" i="5" s="1"/>
  <c r="KB124" i="5" s="1"/>
  <c r="T2" i="66"/>
  <c r="T77" i="66" s="1"/>
  <c r="T2" i="43"/>
  <c r="T32" i="43" s="1"/>
  <c r="BB110" i="18"/>
  <c r="AZ37" i="66"/>
  <c r="BC110" i="18"/>
  <c r="BA37" i="66"/>
  <c r="BA75" i="18"/>
  <c r="AY36" i="66"/>
  <c r="S37" i="15"/>
  <c r="S270" i="15"/>
  <c r="S36" i="15"/>
  <c r="S38" i="15"/>
  <c r="S39" i="15"/>
  <c r="BB75" i="18"/>
  <c r="AZ36" i="66"/>
  <c r="R10" i="66"/>
  <c r="R24" i="66" s="1"/>
  <c r="BN126" i="5"/>
  <c r="EJ126" i="5" s="1"/>
  <c r="HE126" i="5" s="1"/>
  <c r="S49" i="3"/>
  <c r="S52" i="3" s="1"/>
  <c r="S55" i="3" s="1"/>
  <c r="S73" i="15" s="1"/>
  <c r="S139" i="15"/>
  <c r="S144" i="15" s="1"/>
  <c r="T103" i="2" s="1"/>
  <c r="S131" i="15"/>
  <c r="S136" i="15" s="1"/>
  <c r="BN115" i="5"/>
  <c r="EJ115" i="5" s="1"/>
  <c r="KB115" i="5" s="1"/>
  <c r="BO128" i="5"/>
  <c r="EK128" i="5" s="1"/>
  <c r="BO121" i="5"/>
  <c r="EK121" i="5" s="1"/>
  <c r="BO117" i="5"/>
  <c r="EK117" i="5" s="1"/>
  <c r="BO101" i="5"/>
  <c r="EK101" i="5" s="1"/>
  <c r="KC101" i="5" s="1"/>
  <c r="BN105" i="5"/>
  <c r="EJ105" i="5" s="1"/>
  <c r="HE105" i="5" s="1"/>
  <c r="BN110" i="5"/>
  <c r="EJ110" i="5" s="1"/>
  <c r="BO129" i="5"/>
  <c r="EK129" i="5" s="1"/>
  <c r="BO113" i="5"/>
  <c r="EK113" i="5" s="1"/>
  <c r="BO109" i="5"/>
  <c r="EK109" i="5" s="1"/>
  <c r="BO102" i="5"/>
  <c r="EK102" i="5" s="1"/>
  <c r="BN113" i="5"/>
  <c r="EJ113" i="5" s="1"/>
  <c r="HE113" i="5" s="1"/>
  <c r="BN103" i="5"/>
  <c r="EJ103" i="5" s="1"/>
  <c r="KB103" i="5" s="1"/>
  <c r="BN127" i="5"/>
  <c r="EJ127" i="5" s="1"/>
  <c r="KB127" i="5" s="1"/>
  <c r="BO111" i="5"/>
  <c r="EK111" i="5" s="1"/>
  <c r="BO100" i="5"/>
  <c r="EK100" i="5" s="1"/>
  <c r="BO118" i="5"/>
  <c r="EK118" i="5" s="1"/>
  <c r="BO103" i="5"/>
  <c r="EK103" i="5" s="1"/>
  <c r="BN128" i="5"/>
  <c r="EJ128" i="5" s="1"/>
  <c r="HE128" i="5" s="1"/>
  <c r="BN114" i="5"/>
  <c r="EJ114" i="5" s="1"/>
  <c r="HE114" i="5" s="1"/>
  <c r="BN108" i="5"/>
  <c r="EJ108" i="5" s="1"/>
  <c r="KB108" i="5" s="1"/>
  <c r="BO125" i="5"/>
  <c r="EK125" i="5" s="1"/>
  <c r="BO130" i="5"/>
  <c r="EK130" i="5" s="1"/>
  <c r="BO122" i="5"/>
  <c r="EK122" i="5" s="1"/>
  <c r="BO110" i="5"/>
  <c r="EK110" i="5" s="1"/>
  <c r="BO87" i="5"/>
  <c r="EK87" i="5" s="1"/>
  <c r="BN107" i="5"/>
  <c r="EJ107" i="5" s="1"/>
  <c r="KB107" i="5" s="1"/>
  <c r="BN112" i="5"/>
  <c r="EJ112" i="5" s="1"/>
  <c r="BO126" i="5"/>
  <c r="EK126" i="5" s="1"/>
  <c r="BO123" i="5"/>
  <c r="EK123" i="5" s="1"/>
  <c r="KC123" i="5" s="1"/>
  <c r="BO114" i="5"/>
  <c r="EK114" i="5" s="1"/>
  <c r="BO104" i="5"/>
  <c r="EK104" i="5" s="1"/>
  <c r="KC104" i="5" s="1"/>
  <c r="BN106" i="5"/>
  <c r="EJ106" i="5" s="1"/>
  <c r="KB106" i="5" s="1"/>
  <c r="BN109" i="5"/>
  <c r="EJ109" i="5" s="1"/>
  <c r="BN129" i="5"/>
  <c r="EJ129" i="5" s="1"/>
  <c r="KB129" i="5" s="1"/>
  <c r="BO127" i="5"/>
  <c r="EK127" i="5" s="1"/>
  <c r="BO120" i="5"/>
  <c r="EK120" i="5" s="1"/>
  <c r="BO116" i="5"/>
  <c r="EK116" i="5" s="1"/>
  <c r="BO106" i="5"/>
  <c r="EK106" i="5" s="1"/>
  <c r="BN125" i="5"/>
  <c r="EJ125" i="5" s="1"/>
  <c r="BO115" i="5"/>
  <c r="EK115" i="5" s="1"/>
  <c r="BO124" i="5"/>
  <c r="EK124" i="5" s="1"/>
  <c r="BO108" i="5"/>
  <c r="EK108" i="5" s="1"/>
  <c r="BO107" i="5"/>
  <c r="EK107" i="5" s="1"/>
  <c r="KC107" i="5" s="1"/>
  <c r="BN111" i="5"/>
  <c r="EJ111" i="5" s="1"/>
  <c r="BN130" i="5"/>
  <c r="EJ130" i="5" s="1"/>
  <c r="KB130" i="5" s="1"/>
  <c r="BN87" i="5"/>
  <c r="EJ87" i="5" s="1"/>
  <c r="P9" i="47"/>
  <c r="Q38" i="51"/>
  <c r="X45" i="4"/>
  <c r="R48" i="2" s="1"/>
  <c r="Q37" i="53" s="1"/>
  <c r="BO85" i="5"/>
  <c r="EK85" i="5" s="1"/>
  <c r="BN85" i="5"/>
  <c r="EJ85" i="5" s="1"/>
  <c r="Y38" i="4"/>
  <c r="Z334" i="4"/>
  <c r="S17" i="22"/>
  <c r="BN81" i="5"/>
  <c r="EJ81" i="5" s="1"/>
  <c r="KB81" i="5" s="1"/>
  <c r="BN93" i="5"/>
  <c r="EJ93" i="5" s="1"/>
  <c r="KB93" i="5" s="1"/>
  <c r="BN94" i="5"/>
  <c r="EJ94" i="5" s="1"/>
  <c r="KB94" i="5" s="1"/>
  <c r="EJ99" i="5"/>
  <c r="KB96" i="5"/>
  <c r="HE96" i="5"/>
  <c r="BO90" i="5"/>
  <c r="EK90" i="5" s="1"/>
  <c r="HF90" i="5" s="1"/>
  <c r="BO96" i="5"/>
  <c r="EK96" i="5" s="1"/>
  <c r="BN82" i="5"/>
  <c r="EJ82" i="5" s="1"/>
  <c r="HE82" i="5" s="1"/>
  <c r="BO97" i="5"/>
  <c r="EK97" i="5" s="1"/>
  <c r="EJ116" i="5"/>
  <c r="KB116" i="5" s="1"/>
  <c r="EJ100" i="5"/>
  <c r="BN98" i="5"/>
  <c r="EJ98" i="5" s="1"/>
  <c r="BO98" i="5"/>
  <c r="EK98" i="5" s="1"/>
  <c r="BN97" i="5"/>
  <c r="EJ97" i="5" s="1"/>
  <c r="EJ102" i="5"/>
  <c r="BN95" i="5"/>
  <c r="EJ95" i="5" s="1"/>
  <c r="BO91" i="5"/>
  <c r="EK91" i="5" s="1"/>
  <c r="BN90" i="5"/>
  <c r="EJ90" i="5" s="1"/>
  <c r="BO89" i="5"/>
  <c r="EK89" i="5" s="1"/>
  <c r="BO92" i="5"/>
  <c r="EK92" i="5" s="1"/>
  <c r="BO93" i="5"/>
  <c r="EK93" i="5" s="1"/>
  <c r="BO94" i="5"/>
  <c r="EK94" i="5" s="1"/>
  <c r="BN89" i="5"/>
  <c r="EJ89" i="5" s="1"/>
  <c r="BO95" i="5"/>
  <c r="EK95" i="5" s="1"/>
  <c r="BN91" i="5"/>
  <c r="EJ91" i="5" s="1"/>
  <c r="BN92" i="5"/>
  <c r="EJ92" i="5" s="1"/>
  <c r="BN132" i="5"/>
  <c r="EJ132" i="5" s="1"/>
  <c r="HE132" i="5" s="1"/>
  <c r="BN86" i="5"/>
  <c r="EJ86" i="5" s="1"/>
  <c r="BO83" i="5"/>
  <c r="EK83" i="5" s="1"/>
  <c r="BN83" i="5"/>
  <c r="EJ83" i="5" s="1"/>
  <c r="BO88" i="5"/>
  <c r="EK88" i="5" s="1"/>
  <c r="BO84" i="5"/>
  <c r="EK84" i="5" s="1"/>
  <c r="BN84" i="5"/>
  <c r="EJ84" i="5" s="1"/>
  <c r="BO86" i="5"/>
  <c r="EK86" i="5" s="1"/>
  <c r="BN131" i="5"/>
  <c r="EJ131" i="5" s="1"/>
  <c r="KB131" i="5" s="1"/>
  <c r="BN88" i="5"/>
  <c r="EJ88" i="5" s="1"/>
  <c r="BO133" i="5"/>
  <c r="EK133" i="5" s="1"/>
  <c r="HF133" i="5" s="1"/>
  <c r="EJ118" i="5"/>
  <c r="KB118" i="5" s="1"/>
  <c r="EJ117" i="5"/>
  <c r="KB117" i="5" s="1"/>
  <c r="EJ104" i="5"/>
  <c r="KB104" i="5" s="1"/>
  <c r="EJ120" i="5"/>
  <c r="HE120" i="5" s="1"/>
  <c r="BN68" i="5"/>
  <c r="EJ68" i="5" s="1"/>
  <c r="KB68" i="5" s="1"/>
  <c r="EJ122" i="5"/>
  <c r="KB133" i="5"/>
  <c r="HE133" i="5"/>
  <c r="EJ123" i="5"/>
  <c r="BO132" i="5"/>
  <c r="EK132" i="5" s="1"/>
  <c r="BO131" i="5"/>
  <c r="EK131" i="5" s="1"/>
  <c r="KB134" i="5"/>
  <c r="HE134" i="5"/>
  <c r="BO134" i="5"/>
  <c r="EK134" i="5" s="1"/>
  <c r="KB121" i="5"/>
  <c r="HE121" i="5"/>
  <c r="HE119" i="5"/>
  <c r="KB119" i="5"/>
  <c r="BN69" i="5"/>
  <c r="EJ69" i="5" s="1"/>
  <c r="KB69" i="5" s="1"/>
  <c r="BO73" i="5"/>
  <c r="EK73" i="5" s="1"/>
  <c r="BN70" i="5"/>
  <c r="EJ70" i="5" s="1"/>
  <c r="BO74" i="5"/>
  <c r="EK74" i="5" s="1"/>
  <c r="BO70" i="5"/>
  <c r="EK70" i="5" s="1"/>
  <c r="BO75" i="5"/>
  <c r="EK75" i="5" s="1"/>
  <c r="BN67" i="5"/>
  <c r="EJ67" i="5" s="1"/>
  <c r="BO67" i="5"/>
  <c r="EK67" i="5" s="1"/>
  <c r="BN74" i="5"/>
  <c r="EJ74" i="5" s="1"/>
  <c r="BO68" i="5"/>
  <c r="EK68" i="5" s="1"/>
  <c r="BN72" i="5"/>
  <c r="EJ72" i="5" s="1"/>
  <c r="BO69" i="5"/>
  <c r="EK69" i="5" s="1"/>
  <c r="BO72" i="5"/>
  <c r="EK72" i="5" s="1"/>
  <c r="BN30" i="5"/>
  <c r="EJ30" i="5" s="1"/>
  <c r="KB30" i="5" s="1"/>
  <c r="BN73" i="5"/>
  <c r="EJ73" i="5" s="1"/>
  <c r="BO71" i="5"/>
  <c r="EK71" i="5" s="1"/>
  <c r="BN75" i="5"/>
  <c r="EJ75" i="5" s="1"/>
  <c r="BN71" i="5"/>
  <c r="EJ71" i="5" s="1"/>
  <c r="BO63" i="5"/>
  <c r="EK63" i="5" s="1"/>
  <c r="KC63" i="5" s="1"/>
  <c r="BN36" i="5"/>
  <c r="EJ36" i="5" s="1"/>
  <c r="BO36" i="5"/>
  <c r="EK36" i="5" s="1"/>
  <c r="BN65" i="5"/>
  <c r="EJ65" i="5" s="1"/>
  <c r="BO62" i="5"/>
  <c r="EK62" i="5" s="1"/>
  <c r="BO64" i="5"/>
  <c r="EK64" i="5" s="1"/>
  <c r="BO65" i="5"/>
  <c r="EK65" i="5" s="1"/>
  <c r="BN62" i="5"/>
  <c r="EJ62" i="5" s="1"/>
  <c r="BO66" i="5"/>
  <c r="EK66" i="5" s="1"/>
  <c r="BN64" i="5"/>
  <c r="EJ64" i="5" s="1"/>
  <c r="BN63" i="5"/>
  <c r="EJ63" i="5" s="1"/>
  <c r="BN66" i="5"/>
  <c r="EJ66" i="5" s="1"/>
  <c r="BO61" i="5"/>
  <c r="EK61" i="5" s="1"/>
  <c r="BO60" i="5"/>
  <c r="EK60" i="5" s="1"/>
  <c r="BN60" i="5"/>
  <c r="EJ60" i="5" s="1"/>
  <c r="BN13" i="5"/>
  <c r="EJ13" i="5" s="1"/>
  <c r="KB13" i="5" s="1"/>
  <c r="BN61" i="5"/>
  <c r="EJ61" i="5" s="1"/>
  <c r="BO56" i="5"/>
  <c r="EK56" i="5" s="1"/>
  <c r="HF56" i="5" s="1"/>
  <c r="BN57" i="5"/>
  <c r="EJ57" i="5" s="1"/>
  <c r="KB57" i="5" s="1"/>
  <c r="BN58" i="5"/>
  <c r="EJ58" i="5" s="1"/>
  <c r="BO57" i="5"/>
  <c r="EK57" i="5" s="1"/>
  <c r="BN55" i="5"/>
  <c r="EJ55" i="5" s="1"/>
  <c r="BO59" i="5"/>
  <c r="EK59" i="5" s="1"/>
  <c r="HE76" i="5"/>
  <c r="KB76" i="5"/>
  <c r="BN59" i="5"/>
  <c r="EJ59" i="5" s="1"/>
  <c r="BN56" i="5"/>
  <c r="EJ56" i="5" s="1"/>
  <c r="BO55" i="5"/>
  <c r="EK55" i="5" s="1"/>
  <c r="BO76" i="5"/>
  <c r="EK76" i="5" s="1"/>
  <c r="BO58" i="5"/>
  <c r="EK58" i="5" s="1"/>
  <c r="T11" i="64"/>
  <c r="T6" i="61" s="1"/>
  <c r="BN38" i="5"/>
  <c r="EJ38" i="5" s="1"/>
  <c r="BO37" i="5"/>
  <c r="EK37" i="5" s="1"/>
  <c r="BN37" i="5"/>
  <c r="EJ37" i="5" s="1"/>
  <c r="BO35" i="5"/>
  <c r="EK35" i="5" s="1"/>
  <c r="BN35" i="5"/>
  <c r="EJ35" i="5" s="1"/>
  <c r="BO38" i="5"/>
  <c r="EK38" i="5" s="1"/>
  <c r="BO39" i="5"/>
  <c r="EK39" i="5" s="1"/>
  <c r="BN39" i="5"/>
  <c r="EJ39" i="5" s="1"/>
  <c r="BN53" i="5"/>
  <c r="EJ53" i="5" s="1"/>
  <c r="BO53" i="5"/>
  <c r="EK53" i="5" s="1"/>
  <c r="BO54" i="5"/>
  <c r="EK54" i="5" s="1"/>
  <c r="BN54" i="5"/>
  <c r="EJ54" i="5" s="1"/>
  <c r="O55" i="32"/>
  <c r="Q24" i="53"/>
  <c r="Q22" i="53"/>
  <c r="BN52" i="5"/>
  <c r="EJ52" i="5" s="1"/>
  <c r="BO22" i="5"/>
  <c r="EK22" i="5" s="1"/>
  <c r="BO52" i="5"/>
  <c r="EK52" i="5" s="1"/>
  <c r="BN22" i="5"/>
  <c r="EJ22" i="5" s="1"/>
  <c r="BN51" i="5"/>
  <c r="EJ51" i="5" s="1"/>
  <c r="BO51" i="5"/>
  <c r="EK51" i="5" s="1"/>
  <c r="BN50" i="5"/>
  <c r="EJ50" i="5" s="1"/>
  <c r="HE50" i="5" s="1"/>
  <c r="BN48" i="5"/>
  <c r="EJ48" i="5" s="1"/>
  <c r="KB48" i="5" s="1"/>
  <c r="BN49" i="5"/>
  <c r="EJ49" i="5" s="1"/>
  <c r="HE49" i="5" s="1"/>
  <c r="BN47" i="5"/>
  <c r="EJ47" i="5" s="1"/>
  <c r="KB47" i="5" s="1"/>
  <c r="BO23" i="5"/>
  <c r="EK23" i="5" s="1"/>
  <c r="KC23" i="5" s="1"/>
  <c r="BN16" i="5"/>
  <c r="EJ16" i="5" s="1"/>
  <c r="HE16" i="5" s="1"/>
  <c r="BO26" i="5"/>
  <c r="EK26" i="5" s="1"/>
  <c r="KC26" i="5" s="1"/>
  <c r="BO27" i="5"/>
  <c r="EK27" i="5" s="1"/>
  <c r="KC27" i="5" s="1"/>
  <c r="BO40" i="5"/>
  <c r="EK40" i="5" s="1"/>
  <c r="HF40" i="5" s="1"/>
  <c r="BO41" i="5"/>
  <c r="EK41" i="5" s="1"/>
  <c r="KC41" i="5" s="1"/>
  <c r="BN32" i="5"/>
  <c r="EJ32" i="5" s="1"/>
  <c r="HE32" i="5" s="1"/>
  <c r="BO47" i="5"/>
  <c r="EK47" i="5" s="1"/>
  <c r="KC47" i="5" s="1"/>
  <c r="BN17" i="5"/>
  <c r="EJ17" i="5" s="1"/>
  <c r="KB17" i="5" s="1"/>
  <c r="BN26" i="5"/>
  <c r="EJ26" i="5" s="1"/>
  <c r="KB26" i="5" s="1"/>
  <c r="BO48" i="5"/>
  <c r="EK48" i="5" s="1"/>
  <c r="KC48" i="5" s="1"/>
  <c r="BN46" i="5"/>
  <c r="EJ46" i="5" s="1"/>
  <c r="HE46" i="5" s="1"/>
  <c r="BO25" i="5"/>
  <c r="EK25" i="5" s="1"/>
  <c r="BO28" i="5"/>
  <c r="EK28" i="5" s="1"/>
  <c r="BO42" i="5"/>
  <c r="EK42" i="5" s="1"/>
  <c r="KB136" i="5"/>
  <c r="HE136" i="5"/>
  <c r="BN20" i="5"/>
  <c r="EJ20" i="5" s="1"/>
  <c r="BO13" i="5"/>
  <c r="EK13" i="5" s="1"/>
  <c r="BO29" i="5"/>
  <c r="EK29" i="5" s="1"/>
  <c r="BO43" i="5"/>
  <c r="EK43" i="5" s="1"/>
  <c r="BO135" i="5"/>
  <c r="EK135" i="5" s="1"/>
  <c r="BO14" i="5"/>
  <c r="EK14" i="5" s="1"/>
  <c r="BO30" i="5"/>
  <c r="EK30" i="5" s="1"/>
  <c r="BO136" i="5"/>
  <c r="EK136" i="5" s="1"/>
  <c r="KB135" i="5"/>
  <c r="HE135" i="5"/>
  <c r="BN80" i="5"/>
  <c r="EJ80" i="5" s="1"/>
  <c r="BN27" i="5"/>
  <c r="EJ27" i="5" s="1"/>
  <c r="BN41" i="5"/>
  <c r="EJ41" i="5" s="1"/>
  <c r="BN28" i="5"/>
  <c r="EJ28" i="5" s="1"/>
  <c r="BN24" i="5"/>
  <c r="EJ24" i="5" s="1"/>
  <c r="BN42" i="5"/>
  <c r="EJ42" i="5" s="1"/>
  <c r="BO16" i="5"/>
  <c r="EK16" i="5" s="1"/>
  <c r="BO31" i="5"/>
  <c r="EK31" i="5" s="1"/>
  <c r="BO44" i="5"/>
  <c r="EK44" i="5" s="1"/>
  <c r="BN15" i="5"/>
  <c r="EJ15" i="5" s="1"/>
  <c r="BO18" i="5"/>
  <c r="EK18" i="5" s="1"/>
  <c r="BO24" i="5"/>
  <c r="EK24" i="5" s="1"/>
  <c r="BO78" i="5"/>
  <c r="EK78" i="5" s="1"/>
  <c r="HE137" i="5"/>
  <c r="KB137" i="5"/>
  <c r="BN43" i="5"/>
  <c r="EJ43" i="5" s="1"/>
  <c r="BN34" i="5"/>
  <c r="EJ34" i="5" s="1"/>
  <c r="BO19" i="5"/>
  <c r="EK19" i="5" s="1"/>
  <c r="BO32" i="5"/>
  <c r="EK32" i="5" s="1"/>
  <c r="BO45" i="5"/>
  <c r="EK45" i="5" s="1"/>
  <c r="BO77" i="5"/>
  <c r="EK77" i="5" s="1"/>
  <c r="BO137" i="5"/>
  <c r="EK137" i="5" s="1"/>
  <c r="BN79" i="5"/>
  <c r="EJ79" i="5" s="1"/>
  <c r="BN29" i="5"/>
  <c r="EJ29" i="5" s="1"/>
  <c r="BN19" i="5"/>
  <c r="EJ19" i="5" s="1"/>
  <c r="BO15" i="5"/>
  <c r="EK15" i="5" s="1"/>
  <c r="BO33" i="5"/>
  <c r="EK33" i="5" s="1"/>
  <c r="BO50" i="5"/>
  <c r="EK50" i="5" s="1"/>
  <c r="BO79" i="5"/>
  <c r="EK79" i="5" s="1"/>
  <c r="BO82" i="5"/>
  <c r="EK82" i="5" s="1"/>
  <c r="BN14" i="5"/>
  <c r="EJ14" i="5" s="1"/>
  <c r="BN40" i="5"/>
  <c r="EJ40" i="5" s="1"/>
  <c r="BO17" i="5"/>
  <c r="EK17" i="5" s="1"/>
  <c r="BO34" i="5"/>
  <c r="EK34" i="5" s="1"/>
  <c r="BN33" i="5"/>
  <c r="EJ33" i="5" s="1"/>
  <c r="BN23" i="5"/>
  <c r="EJ23" i="5" s="1"/>
  <c r="BO20" i="5"/>
  <c r="EK20" i="5" s="1"/>
  <c r="BO49" i="5"/>
  <c r="EK49" i="5" s="1"/>
  <c r="BO81" i="5"/>
  <c r="EK81" i="5" s="1"/>
  <c r="BN18" i="5"/>
  <c r="EJ18" i="5" s="1"/>
  <c r="BN77" i="5"/>
  <c r="EJ77" i="5" s="1"/>
  <c r="BN44" i="5"/>
  <c r="EJ44" i="5" s="1"/>
  <c r="BN21" i="5"/>
  <c r="EJ21" i="5" s="1"/>
  <c r="BN25" i="5"/>
  <c r="EJ25" i="5" s="1"/>
  <c r="BO21" i="5"/>
  <c r="EK21" i="5" s="1"/>
  <c r="BO46" i="5"/>
  <c r="EK46" i="5" s="1"/>
  <c r="BO80" i="5"/>
  <c r="EK80" i="5" s="1"/>
  <c r="BN45" i="5"/>
  <c r="EJ45" i="5" s="1"/>
  <c r="BN31" i="5"/>
  <c r="EJ31" i="5" s="1"/>
  <c r="BN78" i="5"/>
  <c r="EJ78" i="5" s="1"/>
  <c r="P12" i="59"/>
  <c r="Q10" i="25"/>
  <c r="Q11" i="22" s="1"/>
  <c r="Q8" i="59"/>
  <c r="Q12" i="59" s="1"/>
  <c r="U6" i="47"/>
  <c r="U5" i="59"/>
  <c r="I19" i="54"/>
  <c r="U8" i="53"/>
  <c r="U8" i="52"/>
  <c r="V10" i="51"/>
  <c r="U7" i="50"/>
  <c r="U6" i="49"/>
  <c r="Z392" i="4"/>
  <c r="Z341" i="4"/>
  <c r="Z347" i="4"/>
  <c r="Z264" i="4"/>
  <c r="Z265" i="4"/>
  <c r="Z293" i="4"/>
  <c r="Z390" i="4"/>
  <c r="Z266" i="4"/>
  <c r="Z287" i="4"/>
  <c r="Z289" i="4"/>
  <c r="Z391" i="4"/>
  <c r="Z263" i="4"/>
  <c r="Z348" i="4"/>
  <c r="Z393" i="4"/>
  <c r="Z386" i="4"/>
  <c r="Z349" i="4"/>
  <c r="Z290" i="4"/>
  <c r="Z387" i="4"/>
  <c r="Z294" i="4"/>
  <c r="Z389" i="4"/>
  <c r="Z388" i="4"/>
  <c r="Z262" i="4"/>
  <c r="Z292" i="4"/>
  <c r="Z291" i="4"/>
  <c r="Z126" i="4"/>
  <c r="T8" i="22"/>
  <c r="T6" i="24"/>
  <c r="T6" i="27"/>
  <c r="T7" i="52"/>
  <c r="T6" i="50"/>
  <c r="T5" i="49"/>
  <c r="T6" i="21"/>
  <c r="T7" i="25"/>
  <c r="T6" i="23"/>
  <c r="S61" i="53"/>
  <c r="G29" i="54"/>
  <c r="EI155" i="5"/>
  <c r="H18" i="54"/>
  <c r="U62" i="2"/>
  <c r="T14" i="41" s="1"/>
  <c r="S56" i="53"/>
  <c r="S59" i="53"/>
  <c r="S54" i="53"/>
  <c r="S55" i="53"/>
  <c r="S57" i="53"/>
  <c r="S60" i="53"/>
  <c r="G22" i="54"/>
  <c r="S53" i="53"/>
  <c r="G19" i="51"/>
  <c r="F27" i="53"/>
  <c r="U9" i="51"/>
  <c r="X206" i="4"/>
  <c r="R15" i="51"/>
  <c r="CE15" i="51" s="1"/>
  <c r="X152" i="4"/>
  <c r="R13" i="51"/>
  <c r="JZ139" i="5"/>
  <c r="EI148" i="5"/>
  <c r="Z339" i="4"/>
  <c r="Z342" i="4"/>
  <c r="Z343" i="4"/>
  <c r="Z288" i="4"/>
  <c r="Z383" i="4"/>
  <c r="Z384" i="4"/>
  <c r="Z385" i="4"/>
  <c r="Z340" i="4"/>
  <c r="Z338" i="4"/>
  <c r="Z337" i="4"/>
  <c r="Z258" i="4"/>
  <c r="AB12" i="4"/>
  <c r="EI147" i="5"/>
  <c r="T2" i="3"/>
  <c r="T2" i="16" s="1"/>
  <c r="Z175" i="4"/>
  <c r="Z176" i="4"/>
  <c r="Z177" i="4"/>
  <c r="AA171" i="4"/>
  <c r="KA151" i="5"/>
  <c r="BH203" i="4" s="1"/>
  <c r="Z335" i="4"/>
  <c r="Z327" i="4"/>
  <c r="Z336" i="4"/>
  <c r="O233" i="15"/>
  <c r="H210" i="15"/>
  <c r="H220" i="15"/>
  <c r="H177" i="15"/>
  <c r="G30" i="16"/>
  <c r="G31" i="16"/>
  <c r="H167" i="15"/>
  <c r="L15" i="16"/>
  <c r="L16" i="16" s="1"/>
  <c r="U15" i="3"/>
  <c r="U16" i="3" s="1"/>
  <c r="S67" i="34"/>
  <c r="S65" i="34"/>
  <c r="S55" i="34"/>
  <c r="S60" i="34"/>
  <c r="O190" i="15"/>
  <c r="P43" i="32"/>
  <c r="P51" i="32" s="1"/>
  <c r="H43" i="3"/>
  <c r="H18" i="60" s="1"/>
  <c r="H40" i="3"/>
  <c r="H230" i="15"/>
  <c r="H42" i="3"/>
  <c r="P122" i="15"/>
  <c r="P13" i="32"/>
  <c r="Q10" i="32" s="1"/>
  <c r="J44" i="32"/>
  <c r="J53" i="32"/>
  <c r="Q20" i="32"/>
  <c r="P233" i="15"/>
  <c r="P190" i="15"/>
  <c r="G32" i="16"/>
  <c r="L6" i="16"/>
  <c r="L9" i="16" s="1"/>
  <c r="W23" i="16"/>
  <c r="V37" i="16"/>
  <c r="V29" i="16"/>
  <c r="BO12" i="5"/>
  <c r="EK12" i="5" s="1"/>
  <c r="Z286" i="4"/>
  <c r="R113" i="15"/>
  <c r="R116" i="15" s="1"/>
  <c r="U7" i="41"/>
  <c r="U26" i="41" s="1"/>
  <c r="U33" i="41" s="1"/>
  <c r="U40" i="41" s="1"/>
  <c r="U47" i="41" s="1"/>
  <c r="S65" i="15"/>
  <c r="S70" i="15" s="1"/>
  <c r="Z326" i="4"/>
  <c r="Z320" i="4"/>
  <c r="Z346" i="4"/>
  <c r="AA145" i="4"/>
  <c r="Z382" i="4"/>
  <c r="Z39" i="4" s="1"/>
  <c r="Z151" i="4"/>
  <c r="Z107" i="4"/>
  <c r="Z149" i="4"/>
  <c r="Z150" i="4"/>
  <c r="Y39" i="4"/>
  <c r="AB35" i="4"/>
  <c r="AB34" i="4"/>
  <c r="AB33" i="4"/>
  <c r="AB32" i="4"/>
  <c r="AB31" i="4"/>
  <c r="AB36" i="4"/>
  <c r="AB17" i="4"/>
  <c r="AB37" i="4"/>
  <c r="AB28" i="4"/>
  <c r="AB18" i="4"/>
  <c r="AB14" i="4"/>
  <c r="AB21" i="4"/>
  <c r="AB19" i="4"/>
  <c r="AB30" i="4"/>
  <c r="AB20" i="4"/>
  <c r="AB29" i="4"/>
  <c r="Z332" i="4"/>
  <c r="Z237" i="4"/>
  <c r="BN12" i="5"/>
  <c r="EJ12" i="5" s="1"/>
  <c r="Y40" i="32"/>
  <c r="Z6" i="32"/>
  <c r="Y48" i="32"/>
  <c r="AD23" i="37"/>
  <c r="AE20" i="37" s="1"/>
  <c r="AD26" i="37"/>
  <c r="S213" i="15"/>
  <c r="S223" i="15"/>
  <c r="S203" i="15"/>
  <c r="S201" i="15"/>
  <c r="S200" i="15"/>
  <c r="X207" i="4"/>
  <c r="X210" i="4"/>
  <c r="S15" i="2"/>
  <c r="S36" i="34"/>
  <c r="Q40" i="23"/>
  <c r="R90" i="15"/>
  <c r="S17" i="2" s="1"/>
  <c r="R11" i="62" s="1"/>
  <c r="W37" i="3"/>
  <c r="W29" i="3"/>
  <c r="X23" i="3"/>
  <c r="BM158" i="5"/>
  <c r="AC8" i="4"/>
  <c r="AB6" i="4"/>
  <c r="AB108" i="4"/>
  <c r="AB106" i="4"/>
  <c r="AB109" i="4"/>
  <c r="AB104" i="4"/>
  <c r="V3" i="3"/>
  <c r="U3" i="15"/>
  <c r="W6" i="2"/>
  <c r="W3" i="58" s="1"/>
  <c r="V2" i="2"/>
  <c r="W3" i="18"/>
  <c r="V2" i="67" s="1"/>
  <c r="AB311" i="4" s="1"/>
  <c r="V5" i="2"/>
  <c r="U8" i="30"/>
  <c r="U7" i="23"/>
  <c r="U9" i="22"/>
  <c r="U7" i="21"/>
  <c r="U10" i="26"/>
  <c r="U7" i="27"/>
  <c r="U8" i="25"/>
  <c r="U25" i="21"/>
  <c r="U7" i="24"/>
  <c r="U9" i="28"/>
  <c r="U76" i="14"/>
  <c r="U76" i="11"/>
  <c r="V4" i="2"/>
  <c r="BQ5" i="5"/>
  <c r="BR11" i="5"/>
  <c r="EM11" i="5"/>
  <c r="KE11" i="5"/>
  <c r="HH11" i="5"/>
  <c r="HD165" i="5"/>
  <c r="BC175" i="18" s="1"/>
  <c r="HD151" i="5"/>
  <c r="HD176" i="5"/>
  <c r="BC388" i="18" s="1"/>
  <c r="Z110" i="4"/>
  <c r="Z325" i="4"/>
  <c r="Z331" i="4"/>
  <c r="Z329" i="4"/>
  <c r="Z345" i="4"/>
  <c r="Z333" i="4"/>
  <c r="Z330" i="4"/>
  <c r="Z205" i="4"/>
  <c r="BP6" i="5"/>
  <c r="BP4" i="5" s="1"/>
  <c r="BP7" i="5"/>
  <c r="S87" i="15"/>
  <c r="S180" i="15"/>
  <c r="S86" i="15"/>
  <c r="S11" i="15"/>
  <c r="S95" i="15"/>
  <c r="S112" i="15"/>
  <c r="S84" i="15"/>
  <c r="S160" i="15"/>
  <c r="S9" i="15"/>
  <c r="S119" i="15"/>
  <c r="S83" i="15"/>
  <c r="S110" i="15"/>
  <c r="S21" i="15"/>
  <c r="S170" i="15"/>
  <c r="S158" i="15"/>
  <c r="S8" i="15"/>
  <c r="S157" i="15"/>
  <c r="S109" i="15"/>
  <c r="Z322" i="4"/>
  <c r="Z324" i="4"/>
  <c r="EK7" i="5"/>
  <c r="HF7" i="5"/>
  <c r="KC7" i="5"/>
  <c r="EI153" i="5"/>
  <c r="HD154" i="5"/>
  <c r="KA146" i="5"/>
  <c r="BH69" i="4" s="1"/>
  <c r="EI146" i="5"/>
  <c r="HD150" i="5"/>
  <c r="Z328" i="4"/>
  <c r="Z344" i="4"/>
  <c r="Z323" i="4"/>
  <c r="AA7" i="4"/>
  <c r="AA5" i="4" s="1"/>
  <c r="AA308" i="4"/>
  <c r="AA117" i="4"/>
  <c r="AA200" i="4"/>
  <c r="AA228" i="4"/>
  <c r="AA91" i="4"/>
  <c r="AA247" i="4"/>
  <c r="AA353" i="4"/>
  <c r="AA277" i="4"/>
  <c r="AA380" i="4"/>
  <c r="AA60" i="4"/>
  <c r="HD167" i="5"/>
  <c r="BC216" i="18" s="1"/>
  <c r="HD152" i="5"/>
  <c r="EI139" i="5"/>
  <c r="Z321" i="4"/>
  <c r="Z102" i="4"/>
  <c r="T2" i="15"/>
  <c r="T269" i="15" s="1"/>
  <c r="T2" i="34"/>
  <c r="V2" i="18"/>
  <c r="T2" i="32"/>
  <c r="I120" i="18"/>
  <c r="I113" i="18"/>
  <c r="I118" i="18" s="1"/>
  <c r="I114" i="18"/>
  <c r="I119" i="18" s="1"/>
  <c r="F43" i="27"/>
  <c r="F46" i="27" s="1"/>
  <c r="U17" i="34"/>
  <c r="U19" i="34" s="1"/>
  <c r="U20" i="34" s="1"/>
  <c r="V17" i="34" s="1"/>
  <c r="U14" i="34"/>
  <c r="W13" i="34"/>
  <c r="Y12" i="34"/>
  <c r="Z11" i="34"/>
  <c r="I71" i="66" l="1"/>
  <c r="I73" i="66" s="1"/>
  <c r="T225" i="15"/>
  <c r="T235" i="15"/>
  <c r="T215" i="15"/>
  <c r="T192" i="15"/>
  <c r="T205" i="15"/>
  <c r="T182" i="15"/>
  <c r="T172" i="15"/>
  <c r="T162" i="15"/>
  <c r="T114" i="15"/>
  <c r="T124" i="15"/>
  <c r="T88" i="15"/>
  <c r="T100" i="15"/>
  <c r="R23" i="53"/>
  <c r="S14" i="51"/>
  <c r="S80" i="15"/>
  <c r="T16" i="2" s="1"/>
  <c r="T53" i="15"/>
  <c r="Q9" i="2"/>
  <c r="W257" i="4" s="1"/>
  <c r="Q43" i="15"/>
  <c r="S73" i="18" s="1"/>
  <c r="T23" i="15"/>
  <c r="T13" i="15"/>
  <c r="T179" i="15"/>
  <c r="T169" i="15"/>
  <c r="T266" i="15"/>
  <c r="T85" i="15"/>
  <c r="T232" i="15"/>
  <c r="T147" i="15"/>
  <c r="T152" i="15" s="1"/>
  <c r="T111" i="15"/>
  <c r="T202" i="15"/>
  <c r="T97" i="15"/>
  <c r="T10" i="15"/>
  <c r="T222" i="15"/>
  <c r="T159" i="15"/>
  <c r="T212" i="15"/>
  <c r="T189" i="15"/>
  <c r="T20" i="15"/>
  <c r="T121" i="15"/>
  <c r="T50" i="15"/>
  <c r="BF30" i="73"/>
  <c r="BG13" i="73"/>
  <c r="BG14" i="73" s="1"/>
  <c r="BF31" i="73"/>
  <c r="BN46" i="72"/>
  <c r="BM68" i="72"/>
  <c r="BM76" i="72" s="1"/>
  <c r="BM29" i="72"/>
  <c r="BM31" i="72" s="1"/>
  <c r="BN28" i="72" s="1"/>
  <c r="BN30" i="72" s="1"/>
  <c r="BM39" i="72"/>
  <c r="BN35" i="72" s="1"/>
  <c r="I58" i="66"/>
  <c r="J53" i="66"/>
  <c r="K86" i="18"/>
  <c r="R54" i="66"/>
  <c r="R68" i="66" s="1"/>
  <c r="R40" i="15"/>
  <c r="I58" i="15"/>
  <c r="I271" i="15"/>
  <c r="I273" i="15" s="1"/>
  <c r="V2" i="58"/>
  <c r="V1" i="71"/>
  <c r="T105" i="15"/>
  <c r="T106" i="15" s="1"/>
  <c r="T14" i="60" s="1"/>
  <c r="Q15" i="60"/>
  <c r="Q16" i="60"/>
  <c r="U8" i="28"/>
  <c r="U6" i="41"/>
  <c r="U9" i="26"/>
  <c r="AB231" i="4"/>
  <c r="R10" i="41"/>
  <c r="R34" i="27"/>
  <c r="R9" i="62"/>
  <c r="R7" i="60"/>
  <c r="AB93" i="4"/>
  <c r="AB67" i="4"/>
  <c r="AB230" i="4"/>
  <c r="AB94" i="4"/>
  <c r="AB280" i="4"/>
  <c r="U4" i="55"/>
  <c r="U4" i="59"/>
  <c r="U4" i="60"/>
  <c r="U5" i="62"/>
  <c r="HE101" i="5"/>
  <c r="V5" i="60"/>
  <c r="R12" i="64" s="1"/>
  <c r="R7" i="61" s="1"/>
  <c r="V5" i="55"/>
  <c r="V6" i="62"/>
  <c r="AB119" i="4"/>
  <c r="AB66" i="4"/>
  <c r="AB279" i="4"/>
  <c r="AB310" i="4"/>
  <c r="AB120" i="4"/>
  <c r="AC260" i="4"/>
  <c r="F44" i="27"/>
  <c r="F45" i="27" s="1"/>
  <c r="G96" i="2" s="1"/>
  <c r="V79" i="2"/>
  <c r="I24" i="54" s="1"/>
  <c r="V84" i="2"/>
  <c r="V77" i="2"/>
  <c r="I23" i="54" s="1"/>
  <c r="V83" i="2"/>
  <c r="V82" i="2"/>
  <c r="V80" i="2"/>
  <c r="V78" i="2"/>
  <c r="V76" i="2"/>
  <c r="V75" i="2"/>
  <c r="V74" i="2"/>
  <c r="T267" i="15"/>
  <c r="HE81" i="5"/>
  <c r="HE116" i="5"/>
  <c r="BP109" i="5"/>
  <c r="EL109" i="5" s="1"/>
  <c r="BP118" i="5"/>
  <c r="EL118" i="5" s="1"/>
  <c r="BP100" i="5"/>
  <c r="EL100" i="5" s="1"/>
  <c r="KB82" i="5"/>
  <c r="BP102" i="5"/>
  <c r="EL102" i="5" s="1"/>
  <c r="T37" i="15"/>
  <c r="T39" i="15"/>
  <c r="T36" i="15"/>
  <c r="T38" i="15"/>
  <c r="T270" i="15"/>
  <c r="U2" i="43"/>
  <c r="U32" i="43" s="1"/>
  <c r="U2" i="66"/>
  <c r="U77" i="66" s="1"/>
  <c r="BP112" i="5"/>
  <c r="EL112" i="5" s="1"/>
  <c r="BP129" i="5"/>
  <c r="EL129" i="5" s="1"/>
  <c r="S10" i="66"/>
  <c r="S24" i="66" s="1"/>
  <c r="BP116" i="5"/>
  <c r="EL116" i="5" s="1"/>
  <c r="HE68" i="5"/>
  <c r="BP113" i="5"/>
  <c r="T49" i="3"/>
  <c r="T52" i="3" s="1"/>
  <c r="T55" i="3" s="1"/>
  <c r="T73" i="15" s="1"/>
  <c r="T139" i="15"/>
  <c r="T144" i="15" s="1"/>
  <c r="U103" i="2" s="1"/>
  <c r="T131" i="15"/>
  <c r="T136" i="15" s="1"/>
  <c r="R38" i="51"/>
  <c r="CE38" i="51" s="1"/>
  <c r="Q9" i="47"/>
  <c r="BP130" i="5"/>
  <c r="EL130" i="5" s="1"/>
  <c r="HG130" i="5" s="1"/>
  <c r="BP122" i="5"/>
  <c r="EL122" i="5" s="1"/>
  <c r="BP110" i="5"/>
  <c r="EL110" i="5" s="1"/>
  <c r="BP103" i="5"/>
  <c r="EL103" i="5" s="1"/>
  <c r="KB87" i="5"/>
  <c r="HE87" i="5"/>
  <c r="BP124" i="5"/>
  <c r="EL124" i="5" s="1"/>
  <c r="BP114" i="5"/>
  <c r="EL114" i="5" s="1"/>
  <c r="BP119" i="5"/>
  <c r="EL119" i="5" s="1"/>
  <c r="BP104" i="5"/>
  <c r="EL104" i="5" s="1"/>
  <c r="BP127" i="5"/>
  <c r="EL127" i="5" s="1"/>
  <c r="BP120" i="5"/>
  <c r="EL120" i="5" s="1"/>
  <c r="BP106" i="5"/>
  <c r="EL106" i="5" s="1"/>
  <c r="BP111" i="5"/>
  <c r="EL111" i="5" s="1"/>
  <c r="BP87" i="5"/>
  <c r="EL87" i="5" s="1"/>
  <c r="BP128" i="5"/>
  <c r="EL128" i="5" s="1"/>
  <c r="BP108" i="5"/>
  <c r="EL108" i="5" s="1"/>
  <c r="BP123" i="5"/>
  <c r="EL123" i="5" s="1"/>
  <c r="BP101" i="5"/>
  <c r="EL101" i="5" s="1"/>
  <c r="BP121" i="5"/>
  <c r="EL121" i="5" s="1"/>
  <c r="BP105" i="5"/>
  <c r="EL105" i="5" s="1"/>
  <c r="KD105" i="5" s="1"/>
  <c r="BP115" i="5"/>
  <c r="EL115" i="5" s="1"/>
  <c r="BP107" i="5"/>
  <c r="EL107" i="5" s="1"/>
  <c r="KC87" i="5"/>
  <c r="HF87" i="5"/>
  <c r="BP126" i="5"/>
  <c r="EL126" i="5" s="1"/>
  <c r="BP125" i="5"/>
  <c r="EL125" i="5" s="1"/>
  <c r="KD125" i="5" s="1"/>
  <c r="BP117" i="5"/>
  <c r="EL117" i="5" s="1"/>
  <c r="BP99" i="5"/>
  <c r="EL99" i="5" s="1"/>
  <c r="HE130" i="5"/>
  <c r="KB114" i="5"/>
  <c r="HE106" i="5"/>
  <c r="KB132" i="5"/>
  <c r="HF101" i="5"/>
  <c r="KB85" i="5"/>
  <c r="HE85" i="5"/>
  <c r="KC85" i="5"/>
  <c r="HF85" i="5"/>
  <c r="HE107" i="5"/>
  <c r="BP85" i="5"/>
  <c r="EL85" i="5" s="1"/>
  <c r="Y45" i="4"/>
  <c r="S48" i="2" s="1"/>
  <c r="R37" i="53" s="1"/>
  <c r="EL113" i="5"/>
  <c r="HE129" i="5"/>
  <c r="Z38" i="4"/>
  <c r="Z45" i="4" s="1"/>
  <c r="T48" i="2" s="1"/>
  <c r="S37" i="53" s="1"/>
  <c r="T17" i="22"/>
  <c r="KB105" i="5"/>
  <c r="HE30" i="5"/>
  <c r="HE103" i="5"/>
  <c r="AA334" i="4"/>
  <c r="KC90" i="5"/>
  <c r="HE93" i="5"/>
  <c r="HE94" i="5"/>
  <c r="KC97" i="5"/>
  <c r="HF97" i="5"/>
  <c r="KB99" i="5"/>
  <c r="HE99" i="5"/>
  <c r="HE127" i="5"/>
  <c r="KC133" i="5"/>
  <c r="KB97" i="5"/>
  <c r="HE97" i="5"/>
  <c r="KC99" i="5"/>
  <c r="HF99" i="5"/>
  <c r="BP90" i="5"/>
  <c r="EL90" i="5" s="1"/>
  <c r="KD90" i="5" s="1"/>
  <c r="KC100" i="5"/>
  <c r="HF100" i="5"/>
  <c r="KC98" i="5"/>
  <c r="HF98" i="5"/>
  <c r="BP96" i="5"/>
  <c r="EL96" i="5" s="1"/>
  <c r="HE131" i="5"/>
  <c r="BP97" i="5"/>
  <c r="EL97" i="5" s="1"/>
  <c r="KB98" i="5"/>
  <c r="HE98" i="5"/>
  <c r="KC96" i="5"/>
  <c r="HF96" i="5"/>
  <c r="KB120" i="5"/>
  <c r="KB100" i="5"/>
  <c r="HE100" i="5"/>
  <c r="BP98" i="5"/>
  <c r="EL98" i="5" s="1"/>
  <c r="KC93" i="5"/>
  <c r="HF93" i="5"/>
  <c r="KC102" i="5"/>
  <c r="HF102" i="5"/>
  <c r="BP93" i="5"/>
  <c r="EL93" i="5" s="1"/>
  <c r="KB92" i="5"/>
  <c r="HE92" i="5"/>
  <c r="BP89" i="5"/>
  <c r="EL89" i="5" s="1"/>
  <c r="KC95" i="5"/>
  <c r="HF95" i="5"/>
  <c r="BP91" i="5"/>
  <c r="EL91" i="5" s="1"/>
  <c r="KC91" i="5"/>
  <c r="HF91" i="5"/>
  <c r="KB128" i="5"/>
  <c r="KB89" i="5"/>
  <c r="HE89" i="5"/>
  <c r="BP94" i="5"/>
  <c r="EL94" i="5" s="1"/>
  <c r="KB95" i="5"/>
  <c r="HE95" i="5"/>
  <c r="KB91" i="5"/>
  <c r="HE91" i="5"/>
  <c r="KC94" i="5"/>
  <c r="HF94" i="5"/>
  <c r="BP92" i="5"/>
  <c r="EL92" i="5" s="1"/>
  <c r="KC92" i="5"/>
  <c r="HF92" i="5"/>
  <c r="KB102" i="5"/>
  <c r="HE102" i="5"/>
  <c r="HE115" i="5"/>
  <c r="BP95" i="5"/>
  <c r="EL95" i="5" s="1"/>
  <c r="KC89" i="5"/>
  <c r="HF89" i="5"/>
  <c r="KB90" i="5"/>
  <c r="HE90" i="5"/>
  <c r="KB126" i="5"/>
  <c r="HF86" i="5"/>
  <c r="KC86" i="5"/>
  <c r="KC84" i="5"/>
  <c r="HF84" i="5"/>
  <c r="HF83" i="5"/>
  <c r="KC83" i="5"/>
  <c r="HE108" i="5"/>
  <c r="BP84" i="5"/>
  <c r="EL84" i="5" s="1"/>
  <c r="KB86" i="5"/>
  <c r="HE86" i="5"/>
  <c r="KB84" i="5"/>
  <c r="HE84" i="5"/>
  <c r="BP83" i="5"/>
  <c r="EL83" i="5" s="1"/>
  <c r="HF88" i="5"/>
  <c r="KC88" i="5"/>
  <c r="BP86" i="5"/>
  <c r="EL86" i="5" s="1"/>
  <c r="KB88" i="5"/>
  <c r="HE88" i="5"/>
  <c r="BP88" i="5"/>
  <c r="EL88" i="5" s="1"/>
  <c r="KB83" i="5"/>
  <c r="HE83" i="5"/>
  <c r="KB113" i="5"/>
  <c r="HF123" i="5"/>
  <c r="HE117" i="5"/>
  <c r="HE118" i="5"/>
  <c r="HE124" i="5"/>
  <c r="HE104" i="5"/>
  <c r="HF122" i="5"/>
  <c r="KC122" i="5"/>
  <c r="BP134" i="5"/>
  <c r="EL134" i="5" s="1"/>
  <c r="HF127" i="5"/>
  <c r="KC127" i="5"/>
  <c r="HF130" i="5"/>
  <c r="KC130" i="5"/>
  <c r="BP133" i="5"/>
  <c r="EL133" i="5" s="1"/>
  <c r="HF124" i="5"/>
  <c r="KC124" i="5"/>
  <c r="HE69" i="5"/>
  <c r="BP131" i="5"/>
  <c r="EL131" i="5" s="1"/>
  <c r="KC125" i="5"/>
  <c r="HF125" i="5"/>
  <c r="HF134" i="5"/>
  <c r="KC134" i="5"/>
  <c r="HF131" i="5"/>
  <c r="KC131" i="5"/>
  <c r="KB122" i="5"/>
  <c r="HE122" i="5"/>
  <c r="HF128" i="5"/>
  <c r="KC128" i="5"/>
  <c r="HF126" i="5"/>
  <c r="KC126" i="5"/>
  <c r="KB123" i="5"/>
  <c r="HE123" i="5"/>
  <c r="KB125" i="5"/>
  <c r="HE125" i="5"/>
  <c r="KC129" i="5"/>
  <c r="HF129" i="5"/>
  <c r="BP132" i="5"/>
  <c r="EL132" i="5" s="1"/>
  <c r="HF132" i="5"/>
  <c r="KC132" i="5"/>
  <c r="HF119" i="5"/>
  <c r="KC119" i="5"/>
  <c r="HF120" i="5"/>
  <c r="KC120" i="5"/>
  <c r="HF114" i="5"/>
  <c r="KC114" i="5"/>
  <c r="KC112" i="5"/>
  <c r="HF112" i="5"/>
  <c r="HF117" i="5"/>
  <c r="KC117" i="5"/>
  <c r="HF113" i="5"/>
  <c r="KC113" i="5"/>
  <c r="HF121" i="5"/>
  <c r="KC121" i="5"/>
  <c r="KC110" i="5"/>
  <c r="HF110" i="5"/>
  <c r="KB111" i="5"/>
  <c r="HE111" i="5"/>
  <c r="KC111" i="5"/>
  <c r="HF111" i="5"/>
  <c r="HE109" i="5"/>
  <c r="KB109" i="5"/>
  <c r="KC118" i="5"/>
  <c r="HF118" i="5"/>
  <c r="HF115" i="5"/>
  <c r="KC115" i="5"/>
  <c r="KC116" i="5"/>
  <c r="HF116" i="5"/>
  <c r="KB110" i="5"/>
  <c r="HE110" i="5"/>
  <c r="KC109" i="5"/>
  <c r="HF109" i="5"/>
  <c r="KB112" i="5"/>
  <c r="HE112" i="5"/>
  <c r="BP73" i="5"/>
  <c r="EL73" i="5" s="1"/>
  <c r="KD73" i="5" s="1"/>
  <c r="BP70" i="5"/>
  <c r="EL70" i="5" s="1"/>
  <c r="HG70" i="5" s="1"/>
  <c r="KC69" i="5"/>
  <c r="HF69" i="5"/>
  <c r="HF70" i="5"/>
  <c r="KC70" i="5"/>
  <c r="KB72" i="5"/>
  <c r="HE72" i="5"/>
  <c r="BP67" i="5"/>
  <c r="EL67" i="5" s="1"/>
  <c r="KC74" i="5"/>
  <c r="HF74" i="5"/>
  <c r="KB71" i="5"/>
  <c r="HE71" i="5"/>
  <c r="KB75" i="5"/>
  <c r="HE75" i="5"/>
  <c r="KB74" i="5"/>
  <c r="HE74" i="5"/>
  <c r="BP72" i="5"/>
  <c r="EL72" i="5" s="1"/>
  <c r="KC68" i="5"/>
  <c r="HF68" i="5"/>
  <c r="KB70" i="5"/>
  <c r="HE70" i="5"/>
  <c r="KC71" i="5"/>
  <c r="HF71" i="5"/>
  <c r="HF67" i="5"/>
  <c r="KC67" i="5"/>
  <c r="BP74" i="5"/>
  <c r="EL74" i="5" s="1"/>
  <c r="KB73" i="5"/>
  <c r="HE73" i="5"/>
  <c r="BP68" i="5"/>
  <c r="EL68" i="5" s="1"/>
  <c r="BP75" i="5"/>
  <c r="EL75" i="5" s="1"/>
  <c r="KC73" i="5"/>
  <c r="HF73" i="5"/>
  <c r="BP71" i="5"/>
  <c r="EL71" i="5" s="1"/>
  <c r="KB67" i="5"/>
  <c r="HE67" i="5"/>
  <c r="HF72" i="5"/>
  <c r="KC72" i="5"/>
  <c r="BP69" i="5"/>
  <c r="EL69" i="5" s="1"/>
  <c r="KC75" i="5"/>
  <c r="HF75" i="5"/>
  <c r="HE13" i="5"/>
  <c r="BP62" i="5"/>
  <c r="EL62" i="5" s="1"/>
  <c r="KD62" i="5" s="1"/>
  <c r="HF63" i="5"/>
  <c r="KC36" i="5"/>
  <c r="HF36" i="5"/>
  <c r="KB36" i="5"/>
  <c r="HE36" i="5"/>
  <c r="BP36" i="5"/>
  <c r="EL36" i="5" s="1"/>
  <c r="KB66" i="5"/>
  <c r="HE66" i="5"/>
  <c r="KC64" i="5"/>
  <c r="HF64" i="5"/>
  <c r="KB64" i="5"/>
  <c r="HE64" i="5"/>
  <c r="KB63" i="5"/>
  <c r="HE63" i="5"/>
  <c r="KC62" i="5"/>
  <c r="HF62" i="5"/>
  <c r="BP63" i="5"/>
  <c r="EL63" i="5" s="1"/>
  <c r="KC66" i="5"/>
  <c r="HF66" i="5"/>
  <c r="BP64" i="5"/>
  <c r="EL64" i="5" s="1"/>
  <c r="KB65" i="5"/>
  <c r="HE65" i="5"/>
  <c r="KB62" i="5"/>
  <c r="HE62" i="5"/>
  <c r="BP65" i="5"/>
  <c r="EL65" i="5" s="1"/>
  <c r="HE57" i="5"/>
  <c r="KC65" i="5"/>
  <c r="HF65" i="5"/>
  <c r="BP66" i="5"/>
  <c r="EL66" i="5" s="1"/>
  <c r="KB61" i="5"/>
  <c r="HE61" i="5"/>
  <c r="KB60" i="5"/>
  <c r="HE60" i="5"/>
  <c r="HF60" i="5"/>
  <c r="KC60" i="5"/>
  <c r="KC61" i="5"/>
  <c r="HF61" i="5"/>
  <c r="BP60" i="5"/>
  <c r="EL60" i="5" s="1"/>
  <c r="BP61" i="5"/>
  <c r="EL61" i="5" s="1"/>
  <c r="KB49" i="5"/>
  <c r="KC56" i="5"/>
  <c r="HE56" i="5"/>
  <c r="KB56" i="5"/>
  <c r="BP76" i="5"/>
  <c r="EL76" i="5" s="1"/>
  <c r="KB59" i="5"/>
  <c r="HE59" i="5"/>
  <c r="BP58" i="5"/>
  <c r="EL58" i="5" s="1"/>
  <c r="HF58" i="5"/>
  <c r="KC58" i="5"/>
  <c r="BP56" i="5"/>
  <c r="EL56" i="5" s="1"/>
  <c r="HF76" i="5"/>
  <c r="KC76" i="5"/>
  <c r="BP57" i="5"/>
  <c r="EL57" i="5" s="1"/>
  <c r="KC59" i="5"/>
  <c r="HF59" i="5"/>
  <c r="BP55" i="5"/>
  <c r="EL55" i="5" s="1"/>
  <c r="KB55" i="5"/>
  <c r="HE55" i="5"/>
  <c r="BP59" i="5"/>
  <c r="EL59" i="5" s="1"/>
  <c r="HF57" i="5"/>
  <c r="KC57" i="5"/>
  <c r="BP37" i="5"/>
  <c r="EL37" i="5" s="1"/>
  <c r="KD37" i="5" s="1"/>
  <c r="HF55" i="5"/>
  <c r="KC55" i="5"/>
  <c r="HE58" i="5"/>
  <c r="KB58" i="5"/>
  <c r="U11" i="64"/>
  <c r="U6" i="61" s="1"/>
  <c r="BP38" i="5"/>
  <c r="EL38" i="5" s="1"/>
  <c r="BP39" i="5"/>
  <c r="EL39" i="5" s="1"/>
  <c r="KB35" i="5"/>
  <c r="HE35" i="5"/>
  <c r="KB39" i="5"/>
  <c r="HE39" i="5"/>
  <c r="KC35" i="5"/>
  <c r="HF35" i="5"/>
  <c r="KC39" i="5"/>
  <c r="HF39" i="5"/>
  <c r="HE37" i="5"/>
  <c r="KB37" i="5"/>
  <c r="KC38" i="5"/>
  <c r="HF38" i="5"/>
  <c r="HF37" i="5"/>
  <c r="KC37" i="5"/>
  <c r="BP35" i="5"/>
  <c r="EL35" i="5" s="1"/>
  <c r="KB38" i="5"/>
  <c r="HE38" i="5"/>
  <c r="KC40" i="5"/>
  <c r="HE48" i="5"/>
  <c r="P55" i="32"/>
  <c r="KC54" i="5"/>
  <c r="HF54" i="5"/>
  <c r="HF104" i="5"/>
  <c r="BP53" i="5"/>
  <c r="EL53" i="5" s="1"/>
  <c r="BP54" i="5"/>
  <c r="EL54" i="5" s="1"/>
  <c r="KC53" i="5"/>
  <c r="HF53" i="5"/>
  <c r="KB54" i="5"/>
  <c r="HE54" i="5"/>
  <c r="KB53" i="5"/>
  <c r="HE53" i="5"/>
  <c r="HF41" i="5"/>
  <c r="KB32" i="5"/>
  <c r="HF48" i="5"/>
  <c r="KB50" i="5"/>
  <c r="R22" i="53"/>
  <c r="R24" i="53"/>
  <c r="KB22" i="5"/>
  <c r="HE22" i="5"/>
  <c r="KC52" i="5"/>
  <c r="HF52" i="5"/>
  <c r="KC22" i="5"/>
  <c r="HF22" i="5"/>
  <c r="KB52" i="5"/>
  <c r="HE52" i="5"/>
  <c r="BP22" i="5"/>
  <c r="EL22" i="5" s="1"/>
  <c r="BP52" i="5"/>
  <c r="EL52" i="5" s="1"/>
  <c r="KB16" i="5"/>
  <c r="HE47" i="5"/>
  <c r="HF27" i="5"/>
  <c r="KB46" i="5"/>
  <c r="HF26" i="5"/>
  <c r="HF107" i="5"/>
  <c r="KC51" i="5"/>
  <c r="HF51" i="5"/>
  <c r="HE51" i="5"/>
  <c r="KB51" i="5"/>
  <c r="BP51" i="5"/>
  <c r="EL51" i="5" s="1"/>
  <c r="HF23" i="5"/>
  <c r="HF47" i="5"/>
  <c r="HE17" i="5"/>
  <c r="BP79" i="5"/>
  <c r="EL79" i="5" s="1"/>
  <c r="HG79" i="5" s="1"/>
  <c r="BP82" i="5"/>
  <c r="EL82" i="5" s="1"/>
  <c r="KD82" i="5" s="1"/>
  <c r="BP18" i="5"/>
  <c r="EL18" i="5" s="1"/>
  <c r="KD18" i="5" s="1"/>
  <c r="BP19" i="5"/>
  <c r="EL19" i="5" s="1"/>
  <c r="KD19" i="5" s="1"/>
  <c r="BP31" i="5"/>
  <c r="EL31" i="5" s="1"/>
  <c r="KD31" i="5" s="1"/>
  <c r="BP32" i="5"/>
  <c r="EL32" i="5" s="1"/>
  <c r="KD32" i="5" s="1"/>
  <c r="BP45" i="5"/>
  <c r="EL45" i="5" s="1"/>
  <c r="KD45" i="5" s="1"/>
  <c r="HE26" i="5"/>
  <c r="BP77" i="5"/>
  <c r="EL77" i="5" s="1"/>
  <c r="KD77" i="5" s="1"/>
  <c r="HE43" i="5"/>
  <c r="KB43" i="5"/>
  <c r="HF21" i="5"/>
  <c r="KC21" i="5"/>
  <c r="KC49" i="5"/>
  <c r="HF49" i="5"/>
  <c r="KB19" i="5"/>
  <c r="HE19" i="5"/>
  <c r="KC45" i="5"/>
  <c r="HF45" i="5"/>
  <c r="KB15" i="5"/>
  <c r="HE15" i="5"/>
  <c r="KB27" i="5"/>
  <c r="HE27" i="5"/>
  <c r="KC14" i="5"/>
  <c r="HF14" i="5"/>
  <c r="BP26" i="5"/>
  <c r="EL26" i="5" s="1"/>
  <c r="BP33" i="5"/>
  <c r="EL33" i="5" s="1"/>
  <c r="BP81" i="5"/>
  <c r="EL81" i="5" s="1"/>
  <c r="HF13" i="5"/>
  <c r="KC13" i="5"/>
  <c r="KC28" i="5"/>
  <c r="HF28" i="5"/>
  <c r="KB40" i="5"/>
  <c r="HE40" i="5"/>
  <c r="HF32" i="5"/>
  <c r="KC32" i="5"/>
  <c r="KC106" i="5"/>
  <c r="HF106" i="5"/>
  <c r="KB80" i="5"/>
  <c r="HE80" i="5"/>
  <c r="BP20" i="5"/>
  <c r="EL20" i="5" s="1"/>
  <c r="BP34" i="5"/>
  <c r="EL34" i="5" s="1"/>
  <c r="BP46" i="5"/>
  <c r="EL46" i="5" s="1"/>
  <c r="BP80" i="5"/>
  <c r="EL80" i="5" s="1"/>
  <c r="KB20" i="5"/>
  <c r="HE20" i="5"/>
  <c r="HF25" i="5"/>
  <c r="KC25" i="5"/>
  <c r="KC77" i="5"/>
  <c r="HF77" i="5"/>
  <c r="KB41" i="5"/>
  <c r="HE41" i="5"/>
  <c r="HF42" i="5"/>
  <c r="KC42" i="5"/>
  <c r="KB14" i="5"/>
  <c r="HE14" i="5"/>
  <c r="HF19" i="5"/>
  <c r="KC19" i="5"/>
  <c r="BP21" i="5"/>
  <c r="EL21" i="5" s="1"/>
  <c r="BP47" i="5"/>
  <c r="EL47" i="5" s="1"/>
  <c r="KC137" i="5"/>
  <c r="HF137" i="5"/>
  <c r="KB25" i="5"/>
  <c r="HE25" i="5"/>
  <c r="HF20" i="5"/>
  <c r="KC20" i="5"/>
  <c r="KB33" i="5"/>
  <c r="HE33" i="5"/>
  <c r="KB34" i="5"/>
  <c r="HE34" i="5"/>
  <c r="KC78" i="5"/>
  <c r="HF78" i="5"/>
  <c r="KC44" i="5"/>
  <c r="HF44" i="5"/>
  <c r="BP23" i="5"/>
  <c r="EL23" i="5" s="1"/>
  <c r="BP49" i="5"/>
  <c r="EL49" i="5" s="1"/>
  <c r="BP50" i="5"/>
  <c r="EL50" i="5" s="1"/>
  <c r="KC33" i="5"/>
  <c r="HF33" i="5"/>
  <c r="KB21" i="5"/>
  <c r="HE21" i="5"/>
  <c r="KC105" i="5"/>
  <c r="HF105" i="5"/>
  <c r="KC24" i="5"/>
  <c r="HF24" i="5"/>
  <c r="HF31" i="5"/>
  <c r="KC31" i="5"/>
  <c r="BP24" i="5"/>
  <c r="EL24" i="5" s="1"/>
  <c r="BP25" i="5"/>
  <c r="EL25" i="5" s="1"/>
  <c r="BP40" i="5"/>
  <c r="EL40" i="5" s="1"/>
  <c r="BP78" i="5"/>
  <c r="EL78" i="5" s="1"/>
  <c r="KB18" i="5"/>
  <c r="HE18" i="5"/>
  <c r="KC81" i="5"/>
  <c r="HF81" i="5"/>
  <c r="KB78" i="5"/>
  <c r="HE78" i="5"/>
  <c r="HF18" i="5"/>
  <c r="KC18" i="5"/>
  <c r="HF16" i="5"/>
  <c r="KC16" i="5"/>
  <c r="BP13" i="5"/>
  <c r="EL13" i="5" s="1"/>
  <c r="BP48" i="5"/>
  <c r="EL48" i="5" s="1"/>
  <c r="BP41" i="5"/>
  <c r="EL41" i="5" s="1"/>
  <c r="BP135" i="5"/>
  <c r="EL135" i="5" s="1"/>
  <c r="KC46" i="5"/>
  <c r="HF46" i="5"/>
  <c r="KB31" i="5"/>
  <c r="HE31" i="5"/>
  <c r="BP14" i="5"/>
  <c r="EL14" i="5" s="1"/>
  <c r="BP27" i="5"/>
  <c r="EL27" i="5" s="1"/>
  <c r="BP42" i="5"/>
  <c r="EL42" i="5" s="1"/>
  <c r="BP136" i="5"/>
  <c r="EL136" i="5" s="1"/>
  <c r="KB45" i="5"/>
  <c r="HE45" i="5"/>
  <c r="HE44" i="5"/>
  <c r="KB44" i="5"/>
  <c r="KB23" i="5"/>
  <c r="HE23" i="5"/>
  <c r="HF34" i="5"/>
  <c r="KC34" i="5"/>
  <c r="HF82" i="5"/>
  <c r="KC82" i="5"/>
  <c r="BP15" i="5"/>
  <c r="EL15" i="5" s="1"/>
  <c r="BP28" i="5"/>
  <c r="EL28" i="5" s="1"/>
  <c r="BP43" i="5"/>
  <c r="EL43" i="5" s="1"/>
  <c r="KC15" i="5"/>
  <c r="HF15" i="5"/>
  <c r="KC30" i="5"/>
  <c r="HF30" i="5"/>
  <c r="KC29" i="5"/>
  <c r="HF29" i="5"/>
  <c r="KC103" i="5"/>
  <c r="HF103" i="5"/>
  <c r="HF17" i="5"/>
  <c r="KC17" i="5"/>
  <c r="KC79" i="5"/>
  <c r="HF79" i="5"/>
  <c r="KB29" i="5"/>
  <c r="HE29" i="5"/>
  <c r="HE42" i="5"/>
  <c r="KB42" i="5"/>
  <c r="KC136" i="5"/>
  <c r="HF136" i="5"/>
  <c r="BP16" i="5"/>
  <c r="EL16" i="5" s="1"/>
  <c r="BP29" i="5"/>
  <c r="EL29" i="5" s="1"/>
  <c r="KC135" i="5"/>
  <c r="HF135" i="5"/>
  <c r="KB28" i="5"/>
  <c r="HE28" i="5"/>
  <c r="HF43" i="5"/>
  <c r="KC43" i="5"/>
  <c r="KC80" i="5"/>
  <c r="HF80" i="5"/>
  <c r="KB77" i="5"/>
  <c r="HE77" i="5"/>
  <c r="KC50" i="5"/>
  <c r="HF50" i="5"/>
  <c r="KB79" i="5"/>
  <c r="HE79" i="5"/>
  <c r="KB24" i="5"/>
  <c r="HE24" i="5"/>
  <c r="BP17" i="5"/>
  <c r="EL17" i="5" s="1"/>
  <c r="BP30" i="5"/>
  <c r="EL30" i="5" s="1"/>
  <c r="BP44" i="5"/>
  <c r="EL44" i="5" s="1"/>
  <c r="BP137" i="5"/>
  <c r="EL137" i="5" s="1"/>
  <c r="KC108" i="5"/>
  <c r="HF108" i="5"/>
  <c r="V6" i="47"/>
  <c r="V5" i="59"/>
  <c r="J19" i="54"/>
  <c r="V8" i="53"/>
  <c r="V8" i="52"/>
  <c r="W10" i="51"/>
  <c r="V7" i="50"/>
  <c r="V6" i="49"/>
  <c r="R40" i="23"/>
  <c r="R8" i="59"/>
  <c r="V13" i="3"/>
  <c r="V14" i="3" s="1"/>
  <c r="V15" i="3" s="1"/>
  <c r="V16" i="3" s="1"/>
  <c r="W13" i="3" s="1"/>
  <c r="W14" i="3" s="1"/>
  <c r="AG13" i="3"/>
  <c r="AG14" i="3" s="1"/>
  <c r="AA349" i="4"/>
  <c r="AA291" i="4"/>
  <c r="AA294" i="4"/>
  <c r="AA263" i="4"/>
  <c r="AA292" i="4"/>
  <c r="AA264" i="4"/>
  <c r="AA265" i="4"/>
  <c r="AA126" i="4"/>
  <c r="AA391" i="4"/>
  <c r="AA390" i="4"/>
  <c r="AA266" i="4"/>
  <c r="AA341" i="4"/>
  <c r="AA348" i="4"/>
  <c r="AA293" i="4"/>
  <c r="AA386" i="4"/>
  <c r="AA393" i="4"/>
  <c r="AA392" i="4"/>
  <c r="AA387" i="4"/>
  <c r="AA347" i="4"/>
  <c r="AA290" i="4"/>
  <c r="AA388" i="4"/>
  <c r="AA289" i="4"/>
  <c r="AA389" i="4"/>
  <c r="AA262" i="4"/>
  <c r="U7" i="25"/>
  <c r="U8" i="22"/>
  <c r="U5" i="49"/>
  <c r="U6" i="27"/>
  <c r="U7" i="52"/>
  <c r="U6" i="50"/>
  <c r="U6" i="21"/>
  <c r="U6" i="23"/>
  <c r="U6" i="24"/>
  <c r="T61" i="53"/>
  <c r="H29" i="54"/>
  <c r="BN155" i="5"/>
  <c r="BI312" i="4" s="1"/>
  <c r="HD155" i="5"/>
  <c r="KA155" i="5"/>
  <c r="BH313" i="4" s="1"/>
  <c r="I18" i="54"/>
  <c r="V62" i="2"/>
  <c r="U14" i="41" s="1"/>
  <c r="T54" i="53"/>
  <c r="T55" i="53"/>
  <c r="G7" i="54"/>
  <c r="G52" i="53"/>
  <c r="T59" i="53"/>
  <c r="T56" i="53"/>
  <c r="H22" i="54"/>
  <c r="T53" i="53"/>
  <c r="T60" i="53"/>
  <c r="T57" i="53"/>
  <c r="V9" i="51"/>
  <c r="Y152" i="4"/>
  <c r="S13" i="51"/>
  <c r="Y206" i="4"/>
  <c r="S15" i="51"/>
  <c r="HD148" i="5"/>
  <c r="KA148" i="5"/>
  <c r="BH122" i="4" s="1"/>
  <c r="J56" i="32"/>
  <c r="K7" i="32" s="1"/>
  <c r="AA383" i="4"/>
  <c r="AA385" i="4"/>
  <c r="AA337" i="4"/>
  <c r="AA338" i="4"/>
  <c r="AA384" i="4"/>
  <c r="AA342" i="4"/>
  <c r="AA343" i="4"/>
  <c r="AA288" i="4"/>
  <c r="AA339" i="4"/>
  <c r="AA340" i="4"/>
  <c r="AA287" i="4"/>
  <c r="AA258" i="4"/>
  <c r="AC12" i="4"/>
  <c r="BO153" i="5"/>
  <c r="BJ252" i="4" s="1"/>
  <c r="KA153" i="5"/>
  <c r="BH253" i="4" s="1"/>
  <c r="BO148" i="5"/>
  <c r="BJ121" i="4" s="1"/>
  <c r="BN147" i="5"/>
  <c r="BI95" i="4" s="1"/>
  <c r="BN148" i="5"/>
  <c r="BI121" i="4" s="1"/>
  <c r="KA154" i="5"/>
  <c r="BH282" i="4" s="1"/>
  <c r="BO155" i="5"/>
  <c r="BJ312" i="4" s="1"/>
  <c r="BO152" i="5"/>
  <c r="BJ232" i="4" s="1"/>
  <c r="BN152" i="5"/>
  <c r="BI232" i="4" s="1"/>
  <c r="EK147" i="5"/>
  <c r="BO147" i="5"/>
  <c r="BJ95" i="4" s="1"/>
  <c r="HD161" i="5"/>
  <c r="HD147" i="5"/>
  <c r="KA152" i="5"/>
  <c r="BH233" i="4" s="1"/>
  <c r="KA147" i="5"/>
  <c r="BH96" i="4" s="1"/>
  <c r="U2" i="3"/>
  <c r="U2" i="16" s="1"/>
  <c r="KA150" i="5"/>
  <c r="BH174" i="4" s="1"/>
  <c r="BO151" i="5"/>
  <c r="BJ202" i="4" s="1"/>
  <c r="AA175" i="4"/>
  <c r="AA176" i="4"/>
  <c r="AA177" i="4"/>
  <c r="AB171" i="4"/>
  <c r="K96" i="15"/>
  <c r="G39" i="16"/>
  <c r="G44" i="16" s="1"/>
  <c r="G178" i="15"/>
  <c r="G221" i="15"/>
  <c r="I28" i="3"/>
  <c r="T60" i="34"/>
  <c r="T55" i="34"/>
  <c r="T65" i="34"/>
  <c r="T67" i="34"/>
  <c r="H41" i="3"/>
  <c r="H48" i="15"/>
  <c r="P98" i="15"/>
  <c r="R17" i="32"/>
  <c r="R18" i="32" s="1"/>
  <c r="Q19" i="32"/>
  <c r="Q12" i="32" s="1"/>
  <c r="J51" i="15"/>
  <c r="K39" i="32"/>
  <c r="K52" i="32" s="1"/>
  <c r="K57" i="32" s="1"/>
  <c r="J54" i="32"/>
  <c r="G188" i="15"/>
  <c r="G231" i="15"/>
  <c r="M13" i="16"/>
  <c r="M14" i="16" s="1"/>
  <c r="W29" i="16"/>
  <c r="X23" i="16"/>
  <c r="W37" i="16"/>
  <c r="S113" i="15"/>
  <c r="S116" i="15" s="1"/>
  <c r="V7" i="41"/>
  <c r="V26" i="41" s="1"/>
  <c r="V33" i="41" s="1"/>
  <c r="V40" i="41" s="1"/>
  <c r="V47" i="41" s="1"/>
  <c r="T65" i="15"/>
  <c r="T70" i="15" s="1"/>
  <c r="BN146" i="5"/>
  <c r="BI68" i="4" s="1"/>
  <c r="AA150" i="4"/>
  <c r="AA110" i="4"/>
  <c r="AA325" i="4"/>
  <c r="AA321" i="4"/>
  <c r="AA336" i="4"/>
  <c r="AA345" i="4"/>
  <c r="AA326" i="4"/>
  <c r="AA107" i="4"/>
  <c r="AA324" i="4"/>
  <c r="AA327" i="4"/>
  <c r="AA286" i="4"/>
  <c r="AA346" i="4"/>
  <c r="AA322" i="4"/>
  <c r="AA323" i="4"/>
  <c r="AA102" i="4"/>
  <c r="AA344" i="4"/>
  <c r="AA205" i="4"/>
  <c r="AA332" i="4"/>
  <c r="AA329" i="4"/>
  <c r="AA151" i="4"/>
  <c r="AA149" i="4"/>
  <c r="AB145" i="4"/>
  <c r="AC33" i="4"/>
  <c r="AC32" i="4"/>
  <c r="AC31" i="4"/>
  <c r="AC37" i="4"/>
  <c r="AC36" i="4"/>
  <c r="AC34" i="4"/>
  <c r="AC20" i="4"/>
  <c r="AC30" i="4"/>
  <c r="AC28" i="4"/>
  <c r="AC29" i="4"/>
  <c r="AC14" i="4"/>
  <c r="AC19" i="4"/>
  <c r="AC18" i="4"/>
  <c r="AC17" i="4"/>
  <c r="AC21" i="4"/>
  <c r="AC35" i="4"/>
  <c r="AA330" i="4"/>
  <c r="AA320" i="4"/>
  <c r="AA237" i="4"/>
  <c r="Z40" i="32"/>
  <c r="Z48" i="32"/>
  <c r="AA6" i="32"/>
  <c r="AE23" i="37"/>
  <c r="AF20" i="37" s="1"/>
  <c r="AE26" i="37"/>
  <c r="T200" i="15"/>
  <c r="T203" i="15"/>
  <c r="T201" i="15"/>
  <c r="T223" i="15"/>
  <c r="T213" i="15"/>
  <c r="Y207" i="4"/>
  <c r="Y210" i="4"/>
  <c r="T15" i="2"/>
  <c r="T36" i="34"/>
  <c r="S90" i="15"/>
  <c r="T17" i="2" s="1"/>
  <c r="S11" i="62" s="1"/>
  <c r="R10" i="25"/>
  <c r="R11" i="22" s="1"/>
  <c r="X37" i="3"/>
  <c r="Y23" i="3"/>
  <c r="Z23" i="3" s="1"/>
  <c r="X29" i="3"/>
  <c r="HD139" i="5"/>
  <c r="BN151" i="5"/>
  <c r="BI202" i="4" s="1"/>
  <c r="V3" i="15"/>
  <c r="W3" i="3"/>
  <c r="AB7" i="4"/>
  <c r="AB5" i="4" s="1"/>
  <c r="AB308" i="4"/>
  <c r="AB91" i="4"/>
  <c r="AB228" i="4"/>
  <c r="AB60" i="4"/>
  <c r="AB117" i="4"/>
  <c r="AB200" i="4"/>
  <c r="AB247" i="4"/>
  <c r="AB353" i="4"/>
  <c r="AB277" i="4"/>
  <c r="AB380" i="4"/>
  <c r="T83" i="15"/>
  <c r="T9" i="15"/>
  <c r="T8" i="15"/>
  <c r="T84" i="15"/>
  <c r="T95" i="15"/>
  <c r="T110" i="15"/>
  <c r="T157" i="15"/>
  <c r="T158" i="15"/>
  <c r="T109" i="15"/>
  <c r="T119" i="15"/>
  <c r="T21" i="15"/>
  <c r="T112" i="15"/>
  <c r="T160" i="15"/>
  <c r="T87" i="15"/>
  <c r="T86" i="15"/>
  <c r="T11" i="15"/>
  <c r="T170" i="15"/>
  <c r="T180" i="15"/>
  <c r="AA333" i="4"/>
  <c r="AA328" i="4"/>
  <c r="AA331" i="4"/>
  <c r="BO154" i="5"/>
  <c r="BJ281" i="4" s="1"/>
  <c r="KA139" i="5"/>
  <c r="AD8" i="4"/>
  <c r="AC6" i="4"/>
  <c r="AC108" i="4"/>
  <c r="AC104" i="4"/>
  <c r="AC109" i="4"/>
  <c r="AC106" i="4"/>
  <c r="HD158" i="5"/>
  <c r="BC16" i="18" s="1"/>
  <c r="HD146" i="5"/>
  <c r="BS11" i="5"/>
  <c r="BR5" i="5"/>
  <c r="EN11" i="5"/>
  <c r="KF11" i="5"/>
  <c r="HI11" i="5"/>
  <c r="BO139" i="5"/>
  <c r="EJ146" i="5"/>
  <c r="BP12" i="5"/>
  <c r="BQ6" i="5"/>
  <c r="BQ4" i="5" s="1"/>
  <c r="BQ7" i="5"/>
  <c r="U2" i="15"/>
  <c r="U269" i="15" s="1"/>
  <c r="U2" i="32"/>
  <c r="W2" i="18"/>
  <c r="U2" i="34"/>
  <c r="HF12" i="5"/>
  <c r="KC12" i="5"/>
  <c r="EK154" i="5"/>
  <c r="HD174" i="5"/>
  <c r="BC348" i="18" s="1"/>
  <c r="HD153" i="5"/>
  <c r="EK151" i="5"/>
  <c r="EJ154" i="5"/>
  <c r="BN153" i="5"/>
  <c r="BI252" i="4" s="1"/>
  <c r="BO150" i="5"/>
  <c r="BJ173" i="4" s="1"/>
  <c r="EK146" i="5"/>
  <c r="EJ155" i="5"/>
  <c r="BN150" i="5"/>
  <c r="BI173" i="4" s="1"/>
  <c r="W2" i="2"/>
  <c r="X6" i="2"/>
  <c r="X3" i="58" s="1"/>
  <c r="X3" i="18"/>
  <c r="W2" i="67" s="1"/>
  <c r="AC311" i="4" s="1"/>
  <c r="W5" i="2"/>
  <c r="V8" i="30"/>
  <c r="V7" i="24"/>
  <c r="V10" i="26"/>
  <c r="V7" i="27"/>
  <c r="V8" i="25"/>
  <c r="V25" i="21"/>
  <c r="V9" i="28"/>
  <c r="V76" i="11"/>
  <c r="V7" i="21"/>
  <c r="V76" i="14"/>
  <c r="W4" i="2"/>
  <c r="V7" i="23"/>
  <c r="V9" i="22"/>
  <c r="BN139" i="5"/>
  <c r="BO146" i="5"/>
  <c r="BJ68" i="4" s="1"/>
  <c r="EJ152" i="5"/>
  <c r="HG7" i="5"/>
  <c r="KD7" i="5"/>
  <c r="EL7" i="5"/>
  <c r="BN154" i="5"/>
  <c r="BI281" i="4" s="1"/>
  <c r="EK152" i="5"/>
  <c r="AA382" i="4"/>
  <c r="AA335" i="4"/>
  <c r="KB12" i="5"/>
  <c r="HE12" i="5"/>
  <c r="N99" i="4"/>
  <c r="N97" i="4"/>
  <c r="N98" i="4"/>
  <c r="H62" i="15"/>
  <c r="I14" i="2" s="1"/>
  <c r="H8" i="62" s="1"/>
  <c r="V19" i="34"/>
  <c r="V20" i="34" s="1"/>
  <c r="W17" i="34" s="1"/>
  <c r="X13" i="34"/>
  <c r="Z12" i="34"/>
  <c r="AA11" i="34"/>
  <c r="V14" i="34"/>
  <c r="U235" i="15" l="1"/>
  <c r="U225" i="15"/>
  <c r="U215" i="15"/>
  <c r="U192" i="15"/>
  <c r="U205" i="15"/>
  <c r="U182" i="15"/>
  <c r="U172" i="15"/>
  <c r="U162" i="15"/>
  <c r="U124" i="15"/>
  <c r="U114" i="15"/>
  <c r="U88" i="15"/>
  <c r="U100" i="15"/>
  <c r="S10" i="62"/>
  <c r="S23" i="53"/>
  <c r="T14" i="51"/>
  <c r="CE14" i="51" s="1"/>
  <c r="U53" i="15"/>
  <c r="T80" i="15"/>
  <c r="U16" i="2" s="1"/>
  <c r="R9" i="2"/>
  <c r="X257" i="4" s="1"/>
  <c r="R43" i="15"/>
  <c r="S9" i="2" s="1"/>
  <c r="Y257" i="4" s="1"/>
  <c r="U23" i="15"/>
  <c r="U13" i="15"/>
  <c r="U169" i="15"/>
  <c r="U159" i="15"/>
  <c r="U232" i="15"/>
  <c r="U212" i="15"/>
  <c r="U179" i="15"/>
  <c r="U97" i="15"/>
  <c r="U202" i="15"/>
  <c r="U121" i="15"/>
  <c r="U10" i="15"/>
  <c r="U189" i="15"/>
  <c r="U222" i="15"/>
  <c r="U85" i="15"/>
  <c r="U266" i="15"/>
  <c r="U147" i="15"/>
  <c r="U152" i="15" s="1"/>
  <c r="U20" i="15"/>
  <c r="U111" i="15"/>
  <c r="U50" i="15"/>
  <c r="BG15" i="73"/>
  <c r="BF40" i="73"/>
  <c r="BF38" i="73"/>
  <c r="BF42" i="73"/>
  <c r="BF39" i="73"/>
  <c r="BF44" i="73" s="1"/>
  <c r="BF33" i="73"/>
  <c r="BO43" i="72"/>
  <c r="BN45" i="72"/>
  <c r="BM86" i="72"/>
  <c r="BM91" i="72" s="1"/>
  <c r="BM85" i="72"/>
  <c r="BM89" i="72"/>
  <c r="BM77" i="72"/>
  <c r="BN56" i="72" s="1"/>
  <c r="BN57" i="72" s="1"/>
  <c r="BN74" i="72" s="1"/>
  <c r="BN37" i="72"/>
  <c r="BN73" i="72" s="1"/>
  <c r="BM87" i="72"/>
  <c r="W2" i="58"/>
  <c r="W1" i="71"/>
  <c r="K89" i="18"/>
  <c r="L87" i="18"/>
  <c r="J67" i="66"/>
  <c r="J46" i="66"/>
  <c r="J47" i="66"/>
  <c r="U105" i="15"/>
  <c r="U106" i="15" s="1"/>
  <c r="U14" i="60" s="1"/>
  <c r="R15" i="60"/>
  <c r="R16" i="60"/>
  <c r="AC230" i="4"/>
  <c r="V6" i="41"/>
  <c r="V8" i="28"/>
  <c r="V9" i="26"/>
  <c r="S10" i="41"/>
  <c r="S34" i="27"/>
  <c r="S9" i="62"/>
  <c r="S7" i="60"/>
  <c r="AC120" i="4"/>
  <c r="AC279" i="4"/>
  <c r="AC119" i="4"/>
  <c r="V5" i="62"/>
  <c r="V4" i="59"/>
  <c r="V4" i="55"/>
  <c r="V4" i="60"/>
  <c r="AC93" i="4"/>
  <c r="W5" i="60"/>
  <c r="S12" i="64" s="1"/>
  <c r="S7" i="61" s="1"/>
  <c r="W5" i="55"/>
  <c r="W6" i="62"/>
  <c r="AD260" i="4"/>
  <c r="AC310" i="4"/>
  <c r="AC94" i="4"/>
  <c r="AC280" i="4"/>
  <c r="AC67" i="4"/>
  <c r="S40" i="15"/>
  <c r="S54" i="66"/>
  <c r="S68" i="66" s="1"/>
  <c r="AC66" i="4"/>
  <c r="AC231" i="4"/>
  <c r="HF162" i="5"/>
  <c r="BE110" i="18" s="1"/>
  <c r="U267" i="15"/>
  <c r="W80" i="2"/>
  <c r="W84" i="2"/>
  <c r="W77" i="2"/>
  <c r="J23" i="54" s="1"/>
  <c r="W75" i="2"/>
  <c r="W78" i="2"/>
  <c r="W74" i="2"/>
  <c r="W79" i="2"/>
  <c r="J24" i="54" s="1"/>
  <c r="W76" i="2"/>
  <c r="W82" i="2"/>
  <c r="W83" i="2"/>
  <c r="BQ109" i="5"/>
  <c r="EM109" i="5" s="1"/>
  <c r="BQ123" i="5"/>
  <c r="EM123" i="5" s="1"/>
  <c r="BQ120" i="5"/>
  <c r="EM120" i="5" s="1"/>
  <c r="BQ102" i="5"/>
  <c r="EM102" i="5" s="1"/>
  <c r="BQ87" i="5"/>
  <c r="EM87" i="5" s="1"/>
  <c r="KE87" i="5" s="1"/>
  <c r="V2" i="43"/>
  <c r="V32" i="43" s="1"/>
  <c r="V2" i="66"/>
  <c r="V77" i="66" s="1"/>
  <c r="U37" i="15"/>
  <c r="U39" i="15"/>
  <c r="U38" i="15"/>
  <c r="U36" i="15"/>
  <c r="U270" i="15"/>
  <c r="HE162" i="5"/>
  <c r="T10" i="66"/>
  <c r="T24" i="66" s="1"/>
  <c r="BC75" i="18"/>
  <c r="BA36" i="66"/>
  <c r="J93" i="18"/>
  <c r="U49" i="3"/>
  <c r="U52" i="3" s="1"/>
  <c r="U55" i="3" s="1"/>
  <c r="U73" i="15" s="1"/>
  <c r="U80" i="15" s="1"/>
  <c r="U139" i="15"/>
  <c r="U144" i="15" s="1"/>
  <c r="V103" i="2" s="1"/>
  <c r="U131" i="15"/>
  <c r="U136" i="15" s="1"/>
  <c r="BQ99" i="5"/>
  <c r="EM99" i="5" s="1"/>
  <c r="BQ117" i="5"/>
  <c r="EM117" i="5" s="1"/>
  <c r="BQ115" i="5"/>
  <c r="EM115" i="5" s="1"/>
  <c r="BQ112" i="5"/>
  <c r="EM112" i="5" s="1"/>
  <c r="KD87" i="5"/>
  <c r="HG87" i="5"/>
  <c r="BQ129" i="5"/>
  <c r="EM129" i="5" s="1"/>
  <c r="BQ125" i="5"/>
  <c r="EM125" i="5" s="1"/>
  <c r="BQ116" i="5"/>
  <c r="EM116" i="5" s="1"/>
  <c r="BQ107" i="5"/>
  <c r="EM107" i="5" s="1"/>
  <c r="BQ127" i="5"/>
  <c r="EM127" i="5" s="1"/>
  <c r="BQ113" i="5"/>
  <c r="EM113" i="5" s="1"/>
  <c r="BQ108" i="5"/>
  <c r="EM108" i="5" s="1"/>
  <c r="BQ100" i="5"/>
  <c r="EM100" i="5" s="1"/>
  <c r="BQ128" i="5"/>
  <c r="EM128" i="5" s="1"/>
  <c r="BQ114" i="5"/>
  <c r="EM114" i="5" s="1"/>
  <c r="BQ118" i="5"/>
  <c r="EM118" i="5" s="1"/>
  <c r="BQ101" i="5"/>
  <c r="EM101" i="5" s="1"/>
  <c r="BQ121" i="5"/>
  <c r="EM121" i="5" s="1"/>
  <c r="BQ124" i="5"/>
  <c r="EM124" i="5" s="1"/>
  <c r="BQ110" i="5"/>
  <c r="EM110" i="5" s="1"/>
  <c r="BQ103" i="5"/>
  <c r="EM103" i="5" s="1"/>
  <c r="BQ130" i="5"/>
  <c r="EM130" i="5" s="1"/>
  <c r="BQ126" i="5"/>
  <c r="EM126" i="5" s="1"/>
  <c r="BQ119" i="5"/>
  <c r="EM119" i="5" s="1"/>
  <c r="BQ104" i="5"/>
  <c r="EM104" i="5" s="1"/>
  <c r="BQ106" i="5"/>
  <c r="EM106" i="5" s="1"/>
  <c r="BQ122" i="5"/>
  <c r="EM122" i="5" s="1"/>
  <c r="BQ111" i="5"/>
  <c r="EM111" i="5" s="1"/>
  <c r="BQ105" i="5"/>
  <c r="EM105" i="5" s="1"/>
  <c r="KD85" i="5"/>
  <c r="HG85" i="5"/>
  <c r="BQ85" i="5"/>
  <c r="EM85" i="5" s="1"/>
  <c r="S38" i="51"/>
  <c r="R9" i="47"/>
  <c r="U17" i="22"/>
  <c r="AB334" i="4"/>
  <c r="HG90" i="5"/>
  <c r="BQ91" i="5"/>
  <c r="EM91" i="5" s="1"/>
  <c r="HH91" i="5" s="1"/>
  <c r="KD99" i="5"/>
  <c r="HG99" i="5"/>
  <c r="BQ96" i="5"/>
  <c r="EM96" i="5" s="1"/>
  <c r="KD98" i="5"/>
  <c r="HG98" i="5"/>
  <c r="BQ97" i="5"/>
  <c r="EM97" i="5" s="1"/>
  <c r="KD96" i="5"/>
  <c r="HG96" i="5"/>
  <c r="HG97" i="5"/>
  <c r="KD97" i="5"/>
  <c r="BQ98" i="5"/>
  <c r="EM98" i="5" s="1"/>
  <c r="KD101" i="5"/>
  <c r="HG101" i="5"/>
  <c r="KD100" i="5"/>
  <c r="HG100" i="5"/>
  <c r="KD93" i="5"/>
  <c r="HG93" i="5"/>
  <c r="BQ94" i="5"/>
  <c r="EM94" i="5" s="1"/>
  <c r="KD95" i="5"/>
  <c r="HG95" i="5"/>
  <c r="KD102" i="5"/>
  <c r="HG102" i="5"/>
  <c r="KD89" i="5"/>
  <c r="HG89" i="5"/>
  <c r="BQ95" i="5"/>
  <c r="EM95" i="5" s="1"/>
  <c r="BQ93" i="5"/>
  <c r="EM93" i="5" s="1"/>
  <c r="KD92" i="5"/>
  <c r="HG92" i="5"/>
  <c r="KD91" i="5"/>
  <c r="HG91" i="5"/>
  <c r="BQ92" i="5"/>
  <c r="EM92" i="5" s="1"/>
  <c r="BQ89" i="5"/>
  <c r="EM89" i="5" s="1"/>
  <c r="KD94" i="5"/>
  <c r="HG94" i="5"/>
  <c r="BQ90" i="5"/>
  <c r="EM90" i="5" s="1"/>
  <c r="HG83" i="5"/>
  <c r="KD83" i="5"/>
  <c r="HG88" i="5"/>
  <c r="KD88" i="5"/>
  <c r="BQ84" i="5"/>
  <c r="EM84" i="5" s="1"/>
  <c r="KD86" i="5"/>
  <c r="HG86" i="5"/>
  <c r="BQ83" i="5"/>
  <c r="EM83" i="5" s="1"/>
  <c r="BQ86" i="5"/>
  <c r="EM86" i="5" s="1"/>
  <c r="KD130" i="5"/>
  <c r="BQ88" i="5"/>
  <c r="EM88" i="5" s="1"/>
  <c r="KD84" i="5"/>
  <c r="HG84" i="5"/>
  <c r="HG125" i="5"/>
  <c r="BQ132" i="5"/>
  <c r="EM132" i="5" s="1"/>
  <c r="HH132" i="5" s="1"/>
  <c r="HG132" i="5"/>
  <c r="KD132" i="5"/>
  <c r="HG122" i="5"/>
  <c r="KD122" i="5"/>
  <c r="KD129" i="5"/>
  <c r="HG129" i="5"/>
  <c r="HG133" i="5"/>
  <c r="KD133" i="5"/>
  <c r="HG134" i="5"/>
  <c r="KD134" i="5"/>
  <c r="KD126" i="5"/>
  <c r="HG126" i="5"/>
  <c r="KD123" i="5"/>
  <c r="HG123" i="5"/>
  <c r="HG128" i="5"/>
  <c r="KD128" i="5"/>
  <c r="HG124" i="5"/>
  <c r="KD124" i="5"/>
  <c r="BQ131" i="5"/>
  <c r="EM131" i="5" s="1"/>
  <c r="BQ133" i="5"/>
  <c r="EM133" i="5" s="1"/>
  <c r="KD131" i="5"/>
  <c r="HG131" i="5"/>
  <c r="BQ134" i="5"/>
  <c r="EM134" i="5" s="1"/>
  <c r="HG127" i="5"/>
  <c r="KD127" i="5"/>
  <c r="HG119" i="5"/>
  <c r="KD119" i="5"/>
  <c r="HG113" i="5"/>
  <c r="KD113" i="5"/>
  <c r="KD110" i="5"/>
  <c r="HG110" i="5"/>
  <c r="HG117" i="5"/>
  <c r="KD117" i="5"/>
  <c r="KD115" i="5"/>
  <c r="HG115" i="5"/>
  <c r="KD121" i="5"/>
  <c r="HG121" i="5"/>
  <c r="KD70" i="5"/>
  <c r="KD112" i="5"/>
  <c r="HG112" i="5"/>
  <c r="BQ74" i="5"/>
  <c r="EM74" i="5" s="1"/>
  <c r="KE74" i="5" s="1"/>
  <c r="KD120" i="5"/>
  <c r="HG120" i="5"/>
  <c r="HG111" i="5"/>
  <c r="KD111" i="5"/>
  <c r="HG114" i="5"/>
  <c r="KD114" i="5"/>
  <c r="HG73" i="5"/>
  <c r="KD109" i="5"/>
  <c r="HG109" i="5"/>
  <c r="KD116" i="5"/>
  <c r="HG116" i="5"/>
  <c r="HG118" i="5"/>
  <c r="KD118" i="5"/>
  <c r="HG62" i="5"/>
  <c r="BQ70" i="5"/>
  <c r="EM70" i="5" s="1"/>
  <c r="HH70" i="5" s="1"/>
  <c r="KD74" i="5"/>
  <c r="HG74" i="5"/>
  <c r="BQ69" i="5"/>
  <c r="EM69" i="5" s="1"/>
  <c r="BQ75" i="5"/>
  <c r="EM75" i="5" s="1"/>
  <c r="KD71" i="5"/>
  <c r="HG71" i="5"/>
  <c r="BQ67" i="5"/>
  <c r="EM67" i="5" s="1"/>
  <c r="BQ72" i="5"/>
  <c r="EM72" i="5" s="1"/>
  <c r="HG72" i="5"/>
  <c r="KD72" i="5"/>
  <c r="BQ68" i="5"/>
  <c r="EM68" i="5" s="1"/>
  <c r="HG69" i="5"/>
  <c r="KD69" i="5"/>
  <c r="KD75" i="5"/>
  <c r="HG75" i="5"/>
  <c r="BQ71" i="5"/>
  <c r="EM71" i="5" s="1"/>
  <c r="HG68" i="5"/>
  <c r="KD68" i="5"/>
  <c r="BQ73" i="5"/>
  <c r="EM73" i="5" s="1"/>
  <c r="HG67" i="5"/>
  <c r="KD67" i="5"/>
  <c r="AA38" i="4"/>
  <c r="KD36" i="5"/>
  <c r="HG36" i="5"/>
  <c r="BQ36" i="5"/>
  <c r="EM36" i="5" s="1"/>
  <c r="KD66" i="5"/>
  <c r="HG66" i="5"/>
  <c r="KD64" i="5"/>
  <c r="HG64" i="5"/>
  <c r="BQ62" i="5"/>
  <c r="EM62" i="5" s="1"/>
  <c r="BQ63" i="5"/>
  <c r="EM63" i="5" s="1"/>
  <c r="BQ64" i="5"/>
  <c r="EM64" i="5" s="1"/>
  <c r="KD63" i="5"/>
  <c r="HG63" i="5"/>
  <c r="KD65" i="5"/>
  <c r="HG65" i="5"/>
  <c r="BQ65" i="5"/>
  <c r="EM65" i="5" s="1"/>
  <c r="BQ66" i="5"/>
  <c r="EM66" i="5" s="1"/>
  <c r="KD61" i="5"/>
  <c r="HG61" i="5"/>
  <c r="KD60" i="5"/>
  <c r="HG60" i="5"/>
  <c r="BQ60" i="5"/>
  <c r="EM60" i="5" s="1"/>
  <c r="BQ61" i="5"/>
  <c r="EM61" i="5" s="1"/>
  <c r="HG37" i="5"/>
  <c r="HG59" i="5"/>
  <c r="KD59" i="5"/>
  <c r="HG56" i="5"/>
  <c r="KD56" i="5"/>
  <c r="BQ76" i="5"/>
  <c r="EM76" i="5" s="1"/>
  <c r="HG55" i="5"/>
  <c r="KD55" i="5"/>
  <c r="BQ58" i="5"/>
  <c r="EM58" i="5" s="1"/>
  <c r="HG58" i="5"/>
  <c r="KD58" i="5"/>
  <c r="BQ55" i="5"/>
  <c r="EM55" i="5" s="1"/>
  <c r="BQ56" i="5"/>
  <c r="EM56" i="5" s="1"/>
  <c r="HG57" i="5"/>
  <c r="KD57" i="5"/>
  <c r="BQ57" i="5"/>
  <c r="EM57" i="5" s="1"/>
  <c r="HG76" i="5"/>
  <c r="KD76" i="5"/>
  <c r="BQ59" i="5"/>
  <c r="EM59" i="5" s="1"/>
  <c r="V11" i="64"/>
  <c r="V6" i="61" s="1"/>
  <c r="KD35" i="5"/>
  <c r="HG35" i="5"/>
  <c r="BQ39" i="5"/>
  <c r="EM39" i="5" s="1"/>
  <c r="BQ38" i="5"/>
  <c r="EM38" i="5" s="1"/>
  <c r="BQ35" i="5"/>
  <c r="EM35" i="5" s="1"/>
  <c r="KD39" i="5"/>
  <c r="HG39" i="5"/>
  <c r="BQ37" i="5"/>
  <c r="EM37" i="5" s="1"/>
  <c r="KD38" i="5"/>
  <c r="HG38" i="5"/>
  <c r="HG45" i="5"/>
  <c r="HG32" i="5"/>
  <c r="HG18" i="5"/>
  <c r="KD54" i="5"/>
  <c r="HG54" i="5"/>
  <c r="KD53" i="5"/>
  <c r="HG53" i="5"/>
  <c r="BQ53" i="5"/>
  <c r="EM53" i="5" s="1"/>
  <c r="BQ54" i="5"/>
  <c r="EM54" i="5" s="1"/>
  <c r="HG82" i="5"/>
  <c r="KD79" i="5"/>
  <c r="BQ22" i="5"/>
  <c r="EM22" i="5" s="1"/>
  <c r="KE22" i="5" s="1"/>
  <c r="BQ52" i="5"/>
  <c r="EM52" i="5" s="1"/>
  <c r="KE52" i="5" s="1"/>
  <c r="S22" i="53"/>
  <c r="H21" i="53"/>
  <c r="S24" i="53"/>
  <c r="KD52" i="5"/>
  <c r="HG52" i="5"/>
  <c r="KD22" i="5"/>
  <c r="HG22" i="5"/>
  <c r="KD51" i="5"/>
  <c r="HG51" i="5"/>
  <c r="BQ51" i="5"/>
  <c r="EM51" i="5" s="1"/>
  <c r="HG105" i="5"/>
  <c r="HG31" i="5"/>
  <c r="HG77" i="5"/>
  <c r="BQ15" i="5"/>
  <c r="EM15" i="5" s="1"/>
  <c r="KE15" i="5" s="1"/>
  <c r="BQ47" i="5"/>
  <c r="EM47" i="5" s="1"/>
  <c r="KE47" i="5" s="1"/>
  <c r="BQ136" i="5"/>
  <c r="EM136" i="5" s="1"/>
  <c r="HH136" i="5" s="1"/>
  <c r="HG19" i="5"/>
  <c r="HG137" i="5"/>
  <c r="KD137" i="5"/>
  <c r="BQ17" i="5"/>
  <c r="EM17" i="5" s="1"/>
  <c r="BQ32" i="5"/>
  <c r="EM32" i="5" s="1"/>
  <c r="BQ45" i="5"/>
  <c r="EM45" i="5" s="1"/>
  <c r="HG103" i="5"/>
  <c r="KD103" i="5"/>
  <c r="BQ16" i="5"/>
  <c r="EM16" i="5" s="1"/>
  <c r="KD106" i="5"/>
  <c r="HG106" i="5"/>
  <c r="BQ18" i="5"/>
  <c r="EM18" i="5" s="1"/>
  <c r="BQ33" i="5"/>
  <c r="EM33" i="5" s="1"/>
  <c r="BQ77" i="5"/>
  <c r="EM77" i="5" s="1"/>
  <c r="BQ137" i="5"/>
  <c r="EM137" i="5" s="1"/>
  <c r="KD80" i="5"/>
  <c r="HG80" i="5"/>
  <c r="KD81" i="5"/>
  <c r="HG81" i="5"/>
  <c r="KD44" i="5"/>
  <c r="HG44" i="5"/>
  <c r="KD43" i="5"/>
  <c r="HG43" i="5"/>
  <c r="BQ19" i="5"/>
  <c r="EM19" i="5" s="1"/>
  <c r="BQ34" i="5"/>
  <c r="EM34" i="5" s="1"/>
  <c r="BQ79" i="5"/>
  <c r="EM79" i="5" s="1"/>
  <c r="BQ82" i="5"/>
  <c r="EM82" i="5" s="1"/>
  <c r="KD108" i="5"/>
  <c r="HG108" i="5"/>
  <c r="KD46" i="5"/>
  <c r="HG46" i="5"/>
  <c r="KD33" i="5"/>
  <c r="HG33" i="5"/>
  <c r="HG30" i="5"/>
  <c r="KD30" i="5"/>
  <c r="KD28" i="5"/>
  <c r="HG28" i="5"/>
  <c r="BQ20" i="5"/>
  <c r="EM20" i="5" s="1"/>
  <c r="BQ46" i="5"/>
  <c r="EM46" i="5" s="1"/>
  <c r="BQ81" i="5"/>
  <c r="EM81" i="5" s="1"/>
  <c r="KD135" i="5"/>
  <c r="HG135" i="5"/>
  <c r="HG78" i="5"/>
  <c r="KD78" i="5"/>
  <c r="HG34" i="5"/>
  <c r="KD34" i="5"/>
  <c r="KD26" i="5"/>
  <c r="HG26" i="5"/>
  <c r="KD17" i="5"/>
  <c r="HG17" i="5"/>
  <c r="KD29" i="5"/>
  <c r="HG29" i="5"/>
  <c r="KD15" i="5"/>
  <c r="HG15" i="5"/>
  <c r="BQ26" i="5"/>
  <c r="EM26" i="5" s="1"/>
  <c r="BQ48" i="5"/>
  <c r="EM48" i="5" s="1"/>
  <c r="BQ49" i="5"/>
  <c r="EM49" i="5" s="1"/>
  <c r="HG40" i="5"/>
  <c r="KD40" i="5"/>
  <c r="KD20" i="5"/>
  <c r="HG20" i="5"/>
  <c r="KD23" i="5"/>
  <c r="HG23" i="5"/>
  <c r="KD16" i="5"/>
  <c r="HG16" i="5"/>
  <c r="BQ21" i="5"/>
  <c r="EM21" i="5" s="1"/>
  <c r="BQ27" i="5"/>
  <c r="EM27" i="5" s="1"/>
  <c r="BQ50" i="5"/>
  <c r="EM50" i="5" s="1"/>
  <c r="BQ80" i="5"/>
  <c r="EM80" i="5" s="1"/>
  <c r="KD41" i="5"/>
  <c r="HG41" i="5"/>
  <c r="KD25" i="5"/>
  <c r="HG25" i="5"/>
  <c r="BQ23" i="5"/>
  <c r="EM23" i="5" s="1"/>
  <c r="BQ28" i="5"/>
  <c r="EM28" i="5" s="1"/>
  <c r="BQ40" i="5"/>
  <c r="EM40" i="5" s="1"/>
  <c r="BQ78" i="5"/>
  <c r="EM78" i="5" s="1"/>
  <c r="HG136" i="5"/>
  <c r="KD136" i="5"/>
  <c r="KD48" i="5"/>
  <c r="HG48" i="5"/>
  <c r="KD24" i="5"/>
  <c r="HG24" i="5"/>
  <c r="KD21" i="5"/>
  <c r="HG21" i="5"/>
  <c r="BQ25" i="5"/>
  <c r="EM25" i="5" s="1"/>
  <c r="BQ29" i="5"/>
  <c r="EM29" i="5" s="1"/>
  <c r="BQ41" i="5"/>
  <c r="EM41" i="5" s="1"/>
  <c r="KD13" i="5"/>
  <c r="HG13" i="5"/>
  <c r="HG104" i="5"/>
  <c r="KD104" i="5"/>
  <c r="BQ24" i="5"/>
  <c r="EM24" i="5" s="1"/>
  <c r="BQ13" i="5"/>
  <c r="EM13" i="5" s="1"/>
  <c r="BQ30" i="5"/>
  <c r="EM30" i="5" s="1"/>
  <c r="BQ42" i="5"/>
  <c r="EM42" i="5" s="1"/>
  <c r="HG42" i="5"/>
  <c r="KD42" i="5"/>
  <c r="KD50" i="5"/>
  <c r="HG50" i="5"/>
  <c r="KD107" i="5"/>
  <c r="HG107" i="5"/>
  <c r="KD14" i="5"/>
  <c r="HG14" i="5"/>
  <c r="BQ44" i="5"/>
  <c r="EM44" i="5" s="1"/>
  <c r="BQ14" i="5"/>
  <c r="EM14" i="5" s="1"/>
  <c r="BQ31" i="5"/>
  <c r="EM31" i="5" s="1"/>
  <c r="BQ43" i="5"/>
  <c r="EM43" i="5" s="1"/>
  <c r="BQ135" i="5"/>
  <c r="EM135" i="5" s="1"/>
  <c r="KD27" i="5"/>
  <c r="HG27" i="5"/>
  <c r="KD49" i="5"/>
  <c r="HG49" i="5"/>
  <c r="KD47" i="5"/>
  <c r="HG47" i="5"/>
  <c r="R12" i="59"/>
  <c r="AA23" i="3"/>
  <c r="Z29" i="3"/>
  <c r="W6" i="47"/>
  <c r="W5" i="59"/>
  <c r="K19" i="54"/>
  <c r="W8" i="53"/>
  <c r="W8" i="52"/>
  <c r="X10" i="51"/>
  <c r="W7" i="50"/>
  <c r="W6" i="49"/>
  <c r="S10" i="25"/>
  <c r="S11" i="22" s="1"/>
  <c r="S8" i="59"/>
  <c r="S12" i="59" s="1"/>
  <c r="T38" i="51"/>
  <c r="S9" i="47"/>
  <c r="AB348" i="4"/>
  <c r="AB291" i="4"/>
  <c r="AB265" i="4"/>
  <c r="AB392" i="4"/>
  <c r="AB390" i="4"/>
  <c r="AB264" i="4"/>
  <c r="AB293" i="4"/>
  <c r="AB391" i="4"/>
  <c r="AB126" i="4"/>
  <c r="AB347" i="4"/>
  <c r="AB387" i="4"/>
  <c r="AB341" i="4"/>
  <c r="AB349" i="4"/>
  <c r="AB289" i="4"/>
  <c r="AB388" i="4"/>
  <c r="AB292" i="4"/>
  <c r="AB393" i="4"/>
  <c r="AB262" i="4"/>
  <c r="AB294" i="4"/>
  <c r="AB386" i="4"/>
  <c r="AB266" i="4"/>
  <c r="AB342" i="4"/>
  <c r="AB290" i="4"/>
  <c r="AB389" i="4"/>
  <c r="AB263" i="4"/>
  <c r="V7" i="25"/>
  <c r="V6" i="24"/>
  <c r="V6" i="23"/>
  <c r="V6" i="21"/>
  <c r="V6" i="27"/>
  <c r="V7" i="52"/>
  <c r="V6" i="50"/>
  <c r="V5" i="49"/>
  <c r="V8" i="22"/>
  <c r="U61" i="53"/>
  <c r="I29" i="54"/>
  <c r="EK153" i="5"/>
  <c r="J18" i="54"/>
  <c r="W62" i="2"/>
  <c r="V14" i="41" s="1"/>
  <c r="U54" i="53"/>
  <c r="U55" i="53"/>
  <c r="U56" i="53"/>
  <c r="W9" i="51"/>
  <c r="Z152" i="4"/>
  <c r="T13" i="51"/>
  <c r="CE13" i="51" s="1"/>
  <c r="Z206" i="4"/>
  <c r="T15" i="51"/>
  <c r="HF148" i="5"/>
  <c r="I28" i="46"/>
  <c r="I12" i="51"/>
  <c r="EK148" i="5"/>
  <c r="EK155" i="5"/>
  <c r="AB383" i="4"/>
  <c r="AB384" i="4"/>
  <c r="AB385" i="4"/>
  <c r="AB338" i="4"/>
  <c r="AB337" i="4"/>
  <c r="AB339" i="4"/>
  <c r="AB340" i="4"/>
  <c r="AB343" i="4"/>
  <c r="AB287" i="4"/>
  <c r="AB288" i="4"/>
  <c r="AD12" i="4"/>
  <c r="AB258" i="4"/>
  <c r="HF153" i="5"/>
  <c r="EK139" i="5"/>
  <c r="KC148" i="5"/>
  <c r="BJ122" i="4" s="1"/>
  <c r="EJ147" i="5"/>
  <c r="EJ148" i="5"/>
  <c r="BP155" i="5"/>
  <c r="BK312" i="4" s="1"/>
  <c r="BP148" i="5"/>
  <c r="BK121" i="4" s="1"/>
  <c r="BP147" i="5"/>
  <c r="BK95" i="4" s="1"/>
  <c r="HF161" i="5"/>
  <c r="HF147" i="5"/>
  <c r="KC147" i="5"/>
  <c r="BJ96" i="4" s="1"/>
  <c r="V2" i="3"/>
  <c r="V2" i="16" s="1"/>
  <c r="AB175" i="4"/>
  <c r="AB176" i="4"/>
  <c r="KC151" i="5"/>
  <c r="BJ203" i="4" s="1"/>
  <c r="AB177" i="4"/>
  <c r="AC171" i="4"/>
  <c r="I30" i="3"/>
  <c r="I167" i="15" s="1"/>
  <c r="I31" i="3"/>
  <c r="U25" i="3" s="1"/>
  <c r="M15" i="16"/>
  <c r="M16" i="16" s="1"/>
  <c r="W15" i="3"/>
  <c r="W16" i="3" s="1"/>
  <c r="U67" i="34"/>
  <c r="U65" i="34"/>
  <c r="U55" i="34"/>
  <c r="U60" i="34"/>
  <c r="I32" i="3"/>
  <c r="Q34" i="32"/>
  <c r="Q36" i="32" s="1"/>
  <c r="Q122" i="15"/>
  <c r="Q13" i="32"/>
  <c r="R20" i="32"/>
  <c r="K53" i="32"/>
  <c r="K44" i="32"/>
  <c r="G40" i="16"/>
  <c r="G42" i="16"/>
  <c r="G38" i="16"/>
  <c r="G19" i="15" s="1"/>
  <c r="G211" i="15"/>
  <c r="G168" i="15"/>
  <c r="G43" i="16"/>
  <c r="H25" i="16" s="1"/>
  <c r="L8" i="16"/>
  <c r="X37" i="16"/>
  <c r="Y23" i="16"/>
  <c r="X29" i="16"/>
  <c r="W7" i="41"/>
  <c r="W26" i="41" s="1"/>
  <c r="W33" i="41" s="1"/>
  <c r="W40" i="41" s="1"/>
  <c r="W47" i="41" s="1"/>
  <c r="T113" i="15"/>
  <c r="T116" i="15" s="1"/>
  <c r="U65" i="15"/>
  <c r="U70" i="15" s="1"/>
  <c r="AB151" i="4"/>
  <c r="AB150" i="4"/>
  <c r="AC145" i="4"/>
  <c r="AB149" i="4"/>
  <c r="AB336" i="4"/>
  <c r="AA39" i="4"/>
  <c r="AB237" i="4"/>
  <c r="AD33" i="4"/>
  <c r="AD28" i="4"/>
  <c r="AD32" i="4"/>
  <c r="AD34" i="4"/>
  <c r="AD31" i="4"/>
  <c r="AD29" i="4"/>
  <c r="AD37" i="4"/>
  <c r="AD20" i="4"/>
  <c r="AD17" i="4"/>
  <c r="AD19" i="4"/>
  <c r="AD18" i="4"/>
  <c r="AD35" i="4"/>
  <c r="AD21" i="4"/>
  <c r="AD36" i="4"/>
  <c r="AD14" i="4"/>
  <c r="AD30" i="4"/>
  <c r="EJ139" i="5"/>
  <c r="BQ12" i="5"/>
  <c r="AA40" i="32"/>
  <c r="AA48" i="32"/>
  <c r="AB6" i="32"/>
  <c r="AF23" i="37"/>
  <c r="AG20" i="37" s="1"/>
  <c r="AF26" i="37"/>
  <c r="U223" i="15"/>
  <c r="U200" i="15"/>
  <c r="U201" i="15"/>
  <c r="U203" i="15"/>
  <c r="U213" i="15"/>
  <c r="Z207" i="4"/>
  <c r="Z210" i="4"/>
  <c r="U15" i="2"/>
  <c r="U36" i="34"/>
  <c r="KB146" i="5"/>
  <c r="BI69" i="4" s="1"/>
  <c r="T90" i="15"/>
  <c r="U17" i="2" s="1"/>
  <c r="T11" i="62" s="1"/>
  <c r="S40" i="23"/>
  <c r="Y29" i="3"/>
  <c r="Y37" i="3"/>
  <c r="V2" i="32"/>
  <c r="X2" i="18"/>
  <c r="V2" i="15"/>
  <c r="V2" i="34"/>
  <c r="BP150" i="5"/>
  <c r="BK173" i="4" s="1"/>
  <c r="BR6" i="5"/>
  <c r="BR4" i="5" s="1"/>
  <c r="BR7" i="5"/>
  <c r="BP139" i="5"/>
  <c r="BP152" i="5"/>
  <c r="BK232" i="4" s="1"/>
  <c r="AB322" i="4"/>
  <c r="AB333" i="4"/>
  <c r="W3" i="15"/>
  <c r="X3" i="3"/>
  <c r="AB107" i="4"/>
  <c r="AB324" i="4"/>
  <c r="N49" i="4"/>
  <c r="H21" i="2" s="1"/>
  <c r="G27" i="53" s="1"/>
  <c r="EJ150" i="5"/>
  <c r="KB150" i="5"/>
  <c r="BI174" i="4" s="1"/>
  <c r="HE150" i="5"/>
  <c r="KC146" i="5"/>
  <c r="BJ69" i="4" s="1"/>
  <c r="KB154" i="5"/>
  <c r="BI282" i="4" s="1"/>
  <c r="EJ153" i="5"/>
  <c r="EM7" i="5"/>
  <c r="HH7" i="5"/>
  <c r="KE7" i="5"/>
  <c r="AB326" i="4"/>
  <c r="BP146" i="5"/>
  <c r="BK68" i="4" s="1"/>
  <c r="HE158" i="5"/>
  <c r="BD16" i="18" s="1"/>
  <c r="HE146" i="5"/>
  <c r="BS5" i="5"/>
  <c r="BT11" i="5"/>
  <c r="BU11" i="5" s="1"/>
  <c r="KG11" i="5"/>
  <c r="HJ11" i="5"/>
  <c r="EO11" i="5"/>
  <c r="AB332" i="4"/>
  <c r="AB335" i="4"/>
  <c r="HE176" i="5"/>
  <c r="BD388" i="18" s="1"/>
  <c r="HE154" i="5"/>
  <c r="HF167" i="5"/>
  <c r="BE216" i="18" s="1"/>
  <c r="HE152" i="5"/>
  <c r="HE167" i="5"/>
  <c r="BD216" i="18" s="1"/>
  <c r="HF146" i="5"/>
  <c r="HF158" i="5"/>
  <c r="BE16" i="18" s="1"/>
  <c r="HF151" i="5"/>
  <c r="HF165" i="5"/>
  <c r="BE175" i="18" s="1"/>
  <c r="AB286" i="4"/>
  <c r="AB330" i="4"/>
  <c r="AB110" i="4"/>
  <c r="AB346" i="4"/>
  <c r="EJ151" i="5"/>
  <c r="BP151" i="5"/>
  <c r="BK202" i="4" s="1"/>
  <c r="BQ150" i="5"/>
  <c r="BL173" i="4" s="1"/>
  <c r="EL12" i="5"/>
  <c r="BP154" i="5"/>
  <c r="BK281" i="4" s="1"/>
  <c r="BO158" i="5"/>
  <c r="AB328" i="4"/>
  <c r="AB102" i="4"/>
  <c r="AB323" i="4"/>
  <c r="AB382" i="4"/>
  <c r="AB331" i="4"/>
  <c r="Y3" i="18"/>
  <c r="X2" i="67" s="1"/>
  <c r="AD119" i="4" s="1"/>
  <c r="X2" i="2"/>
  <c r="Y6" i="2"/>
  <c r="Y3" i="58" s="1"/>
  <c r="X5" i="2"/>
  <c r="W8" i="30"/>
  <c r="W10" i="26"/>
  <c r="W8" i="25"/>
  <c r="W25" i="21"/>
  <c r="W7" i="24"/>
  <c r="W9" i="28"/>
  <c r="W7" i="23"/>
  <c r="W9" i="22"/>
  <c r="W7" i="21"/>
  <c r="W7" i="27"/>
  <c r="W76" i="14"/>
  <c r="W76" i="11"/>
  <c r="X4" i="2"/>
  <c r="HF174" i="5"/>
  <c r="BE348" i="18" s="1"/>
  <c r="AB320" i="4"/>
  <c r="EK150" i="5"/>
  <c r="KC150" i="5"/>
  <c r="BJ174" i="4" s="1"/>
  <c r="HF150" i="5"/>
  <c r="KC154" i="5"/>
  <c r="BJ282" i="4" s="1"/>
  <c r="AC7" i="4"/>
  <c r="AC5" i="4" s="1"/>
  <c r="AC308" i="4"/>
  <c r="AC228" i="4"/>
  <c r="AC247" i="4"/>
  <c r="AC353" i="4"/>
  <c r="AC60" i="4"/>
  <c r="AC277" i="4"/>
  <c r="AC380" i="4"/>
  <c r="AC91" i="4"/>
  <c r="AC117" i="4"/>
  <c r="AC200" i="4"/>
  <c r="AB321" i="4"/>
  <c r="AB344" i="4"/>
  <c r="AB345" i="4"/>
  <c r="BN158" i="5"/>
  <c r="HF154" i="5"/>
  <c r="HF176" i="5"/>
  <c r="BE388" i="18" s="1"/>
  <c r="U8" i="15"/>
  <c r="U9" i="15"/>
  <c r="U95" i="15"/>
  <c r="U83" i="15"/>
  <c r="U84" i="15"/>
  <c r="U157" i="15"/>
  <c r="U158" i="15"/>
  <c r="U109" i="15"/>
  <c r="U110" i="15"/>
  <c r="U119" i="15"/>
  <c r="U180" i="15"/>
  <c r="U160" i="15"/>
  <c r="U112" i="15"/>
  <c r="U21" i="15"/>
  <c r="U11" i="15"/>
  <c r="U87" i="15"/>
  <c r="U170" i="15"/>
  <c r="U86" i="15"/>
  <c r="BP153" i="5"/>
  <c r="BK252" i="4" s="1"/>
  <c r="AE8" i="4"/>
  <c r="AD108" i="4"/>
  <c r="AD6" i="4"/>
  <c r="AD104" i="4"/>
  <c r="AD106" i="4"/>
  <c r="AD109" i="4"/>
  <c r="AB327" i="4"/>
  <c r="AB329" i="4"/>
  <c r="AB325" i="4"/>
  <c r="AB205" i="4"/>
  <c r="H42" i="27"/>
  <c r="W19" i="34"/>
  <c r="W20" i="34" s="1"/>
  <c r="X17" i="34" s="1"/>
  <c r="AB11" i="34"/>
  <c r="AA12" i="34"/>
  <c r="W14" i="34"/>
  <c r="Y13" i="34"/>
  <c r="V235" i="15" l="1"/>
  <c r="V269" i="15"/>
  <c r="V225" i="15"/>
  <c r="V215" i="15"/>
  <c r="V192" i="15"/>
  <c r="V205" i="15"/>
  <c r="V182" i="15"/>
  <c r="V172" i="15"/>
  <c r="V162" i="15"/>
  <c r="V124" i="15"/>
  <c r="V114" i="15"/>
  <c r="V88" i="15"/>
  <c r="V100" i="15"/>
  <c r="T10" i="62"/>
  <c r="T23" i="53"/>
  <c r="U14" i="51"/>
  <c r="V16" i="2"/>
  <c r="U10" i="62" s="1"/>
  <c r="V53" i="15"/>
  <c r="T73" i="18"/>
  <c r="S43" i="15"/>
  <c r="T9" i="2" s="1"/>
  <c r="Z257" i="4" s="1"/>
  <c r="V23" i="15"/>
  <c r="V13" i="15"/>
  <c r="V159" i="15"/>
  <c r="V147" i="15"/>
  <c r="V152" i="15" s="1"/>
  <c r="V121" i="15"/>
  <c r="V222" i="15"/>
  <c r="V97" i="15"/>
  <c r="V50" i="15"/>
  <c r="V232" i="15"/>
  <c r="V202" i="15"/>
  <c r="V85" i="15"/>
  <c r="V20" i="15"/>
  <c r="V10" i="15"/>
  <c r="V189" i="15"/>
  <c r="V212" i="15"/>
  <c r="V266" i="15"/>
  <c r="V169" i="15"/>
  <c r="V111" i="15"/>
  <c r="V179" i="15"/>
  <c r="BF41" i="73"/>
  <c r="BF43" i="73"/>
  <c r="BG25" i="73" s="1"/>
  <c r="BG28" i="73"/>
  <c r="BG8" i="73"/>
  <c r="BG9" i="73" s="1"/>
  <c r="BH6" i="73" s="1"/>
  <c r="BG32" i="73"/>
  <c r="BG16" i="73"/>
  <c r="BN38" i="72"/>
  <c r="BN29" i="72" s="1"/>
  <c r="BN31" i="72" s="1"/>
  <c r="BO28" i="72" s="1"/>
  <c r="BM90" i="72"/>
  <c r="BN51" i="72" s="1"/>
  <c r="BM88" i="72"/>
  <c r="BN71" i="72"/>
  <c r="BN61" i="72"/>
  <c r="BN62" i="72" s="1"/>
  <c r="BN75" i="72" s="1"/>
  <c r="BN84" i="72" s="1"/>
  <c r="BN39" i="72"/>
  <c r="BO35" i="72" s="1"/>
  <c r="BN82" i="72"/>
  <c r="BO42" i="72"/>
  <c r="BO44" i="72" s="1"/>
  <c r="BO30" i="72"/>
  <c r="BN83" i="72"/>
  <c r="J55" i="66"/>
  <c r="L88" i="18"/>
  <c r="J60" i="66"/>
  <c r="J61" i="66" s="1"/>
  <c r="J64" i="66" s="1"/>
  <c r="J70" i="66" s="1"/>
  <c r="L92" i="18"/>
  <c r="X2" i="58"/>
  <c r="X1" i="71"/>
  <c r="AD231" i="4"/>
  <c r="AD66" i="4"/>
  <c r="AD310" i="4"/>
  <c r="S15" i="60"/>
  <c r="T10" i="41"/>
  <c r="T34" i="27"/>
  <c r="V105" i="15"/>
  <c r="V106" i="15" s="1"/>
  <c r="V14" i="60" s="1"/>
  <c r="AD311" i="4"/>
  <c r="W8" i="28"/>
  <c r="W9" i="26"/>
  <c r="W6" i="41"/>
  <c r="AD279" i="4"/>
  <c r="S16" i="60"/>
  <c r="T9" i="62"/>
  <c r="T7" i="60"/>
  <c r="AD67" i="4"/>
  <c r="BC37" i="66"/>
  <c r="AD120" i="4"/>
  <c r="AE260" i="4"/>
  <c r="AE280" i="4"/>
  <c r="AE93" i="4"/>
  <c r="W4" i="55"/>
  <c r="W4" i="60"/>
  <c r="W5" i="62"/>
  <c r="W4" i="59"/>
  <c r="AD93" i="4"/>
  <c r="T54" i="66"/>
  <c r="T68" i="66" s="1"/>
  <c r="T40" i="15"/>
  <c r="AD280" i="4"/>
  <c r="X5" i="60"/>
  <c r="T12" i="64" s="1"/>
  <c r="T7" i="61" s="1"/>
  <c r="X6" i="62"/>
  <c r="X5" i="55"/>
  <c r="AD230" i="4"/>
  <c r="AD94" i="4"/>
  <c r="V267" i="15"/>
  <c r="X79" i="2"/>
  <c r="K24" i="54" s="1"/>
  <c r="X77" i="2"/>
  <c r="K23" i="54" s="1"/>
  <c r="X75" i="2"/>
  <c r="X80" i="2"/>
  <c r="X78" i="2"/>
  <c r="X82" i="2"/>
  <c r="X84" i="2"/>
  <c r="X76" i="2"/>
  <c r="X74" i="2"/>
  <c r="X83" i="2"/>
  <c r="BR117" i="5"/>
  <c r="HH87" i="5"/>
  <c r="BR121" i="5"/>
  <c r="EN121" i="5" s="1"/>
  <c r="BE75" i="18"/>
  <c r="BC36" i="66"/>
  <c r="HG162" i="5"/>
  <c r="BD110" i="18"/>
  <c r="BB37" i="66"/>
  <c r="V270" i="15"/>
  <c r="V39" i="15"/>
  <c r="V36" i="15"/>
  <c r="V38" i="15"/>
  <c r="V37" i="15"/>
  <c r="W2" i="43"/>
  <c r="W32" i="43" s="1"/>
  <c r="W2" i="66"/>
  <c r="W77" i="66" s="1"/>
  <c r="BR129" i="5"/>
  <c r="EN129" i="5" s="1"/>
  <c r="U10" i="66"/>
  <c r="U24" i="66" s="1"/>
  <c r="BR126" i="5"/>
  <c r="EN126" i="5" s="1"/>
  <c r="J109" i="18"/>
  <c r="J111" i="18" s="1"/>
  <c r="J112" i="18" s="1"/>
  <c r="J120" i="18" s="1"/>
  <c r="J94" i="18"/>
  <c r="V49" i="3"/>
  <c r="V52" i="3" s="1"/>
  <c r="V55" i="3" s="1"/>
  <c r="V73" i="15" s="1"/>
  <c r="V139" i="15"/>
  <c r="V144" i="15" s="1"/>
  <c r="W103" i="2" s="1"/>
  <c r="V131" i="15"/>
  <c r="V136" i="15" s="1"/>
  <c r="BR103" i="5"/>
  <c r="EN103" i="5" s="1"/>
  <c r="BR122" i="5"/>
  <c r="EN122" i="5" s="1"/>
  <c r="BR109" i="5"/>
  <c r="EN109" i="5" s="1"/>
  <c r="BR113" i="5"/>
  <c r="EN113" i="5" s="1"/>
  <c r="BR130" i="5"/>
  <c r="EN130" i="5" s="1"/>
  <c r="BR110" i="5"/>
  <c r="EN110" i="5" s="1"/>
  <c r="BR99" i="5"/>
  <c r="EN99" i="5" s="1"/>
  <c r="BR101" i="5"/>
  <c r="EN101" i="5" s="1"/>
  <c r="BR118" i="5"/>
  <c r="EN118" i="5" s="1"/>
  <c r="BR123" i="5"/>
  <c r="EN123" i="5" s="1"/>
  <c r="KF123" i="5" s="1"/>
  <c r="BR119" i="5"/>
  <c r="EN119" i="5" s="1"/>
  <c r="BR102" i="5"/>
  <c r="EN102" i="5" s="1"/>
  <c r="HI102" i="5" s="1"/>
  <c r="BR115" i="5"/>
  <c r="EN115" i="5" s="1"/>
  <c r="BR127" i="5"/>
  <c r="EN127" i="5" s="1"/>
  <c r="BR111" i="5"/>
  <c r="EN111" i="5" s="1"/>
  <c r="BR104" i="5"/>
  <c r="EN104" i="5" s="1"/>
  <c r="BR114" i="5"/>
  <c r="EN114" i="5" s="1"/>
  <c r="BR100" i="5"/>
  <c r="EN100" i="5" s="1"/>
  <c r="BR120" i="5"/>
  <c r="EN120" i="5" s="1"/>
  <c r="BR105" i="5"/>
  <c r="EN105" i="5" s="1"/>
  <c r="BR124" i="5"/>
  <c r="EN124" i="5" s="1"/>
  <c r="BR116" i="5"/>
  <c r="EN116" i="5" s="1"/>
  <c r="BR112" i="5"/>
  <c r="BR106" i="5"/>
  <c r="EN106" i="5" s="1"/>
  <c r="BR128" i="5"/>
  <c r="EN128" i="5" s="1"/>
  <c r="BR125" i="5"/>
  <c r="EN125" i="5" s="1"/>
  <c r="BR108" i="5"/>
  <c r="EN108" i="5" s="1"/>
  <c r="BR107" i="5"/>
  <c r="EN107" i="5" s="1"/>
  <c r="BR87" i="5"/>
  <c r="EN87" i="5" s="1"/>
  <c r="HH74" i="5"/>
  <c r="KE85" i="5"/>
  <c r="HH85" i="5"/>
  <c r="BR85" i="5"/>
  <c r="EN85" i="5" s="1"/>
  <c r="KE70" i="5"/>
  <c r="EN112" i="5"/>
  <c r="AC334" i="4"/>
  <c r="V17" i="22"/>
  <c r="KE91" i="5"/>
  <c r="KE99" i="5"/>
  <c r="HH99" i="5"/>
  <c r="BR96" i="5"/>
  <c r="EN96" i="5" s="1"/>
  <c r="KE98" i="5"/>
  <c r="HH98" i="5"/>
  <c r="KE96" i="5"/>
  <c r="HH96" i="5"/>
  <c r="BR97" i="5"/>
  <c r="EN97" i="5" s="1"/>
  <c r="BR98" i="5"/>
  <c r="EN98" i="5" s="1"/>
  <c r="KE100" i="5"/>
  <c r="HH100" i="5"/>
  <c r="KE97" i="5"/>
  <c r="HH97" i="5"/>
  <c r="KE101" i="5"/>
  <c r="HH101" i="5"/>
  <c r="KE90" i="5"/>
  <c r="HH90" i="5"/>
  <c r="KE94" i="5"/>
  <c r="HH94" i="5"/>
  <c r="BR93" i="5"/>
  <c r="EN93" i="5" s="1"/>
  <c r="KE102" i="5"/>
  <c r="HH102" i="5"/>
  <c r="BR94" i="5"/>
  <c r="EN94" i="5" s="1"/>
  <c r="BR95" i="5"/>
  <c r="EN95" i="5" s="1"/>
  <c r="KE89" i="5"/>
  <c r="HH89" i="5"/>
  <c r="KE93" i="5"/>
  <c r="HH93" i="5"/>
  <c r="BR89" i="5"/>
  <c r="EN89" i="5" s="1"/>
  <c r="KE95" i="5"/>
  <c r="HH95" i="5"/>
  <c r="BR91" i="5"/>
  <c r="EN91" i="5" s="1"/>
  <c r="KE132" i="5"/>
  <c r="HH92" i="5"/>
  <c r="KE92" i="5"/>
  <c r="BR92" i="5"/>
  <c r="EN92" i="5" s="1"/>
  <c r="BR90" i="5"/>
  <c r="EN90" i="5" s="1"/>
  <c r="AA45" i="4"/>
  <c r="U48" i="2" s="1"/>
  <c r="T37" i="53" s="1"/>
  <c r="KE86" i="5"/>
  <c r="HH86" i="5"/>
  <c r="KE83" i="5"/>
  <c r="HH83" i="5"/>
  <c r="BR88" i="5"/>
  <c r="EN88" i="5" s="1"/>
  <c r="KE84" i="5"/>
  <c r="HH84" i="5"/>
  <c r="BR84" i="5"/>
  <c r="EN84" i="5" s="1"/>
  <c r="KE88" i="5"/>
  <c r="HH88" i="5"/>
  <c r="BR83" i="5"/>
  <c r="EN83" i="5" s="1"/>
  <c r="BR86" i="5"/>
  <c r="EN86" i="5" s="1"/>
  <c r="HH125" i="5"/>
  <c r="KE125" i="5"/>
  <c r="KE134" i="5"/>
  <c r="HH134" i="5"/>
  <c r="HH129" i="5"/>
  <c r="KE129" i="5"/>
  <c r="KE126" i="5"/>
  <c r="HH126" i="5"/>
  <c r="KE128" i="5"/>
  <c r="HH128" i="5"/>
  <c r="KE130" i="5"/>
  <c r="HH130" i="5"/>
  <c r="HH122" i="5"/>
  <c r="KE122" i="5"/>
  <c r="HH123" i="5"/>
  <c r="KE123" i="5"/>
  <c r="KE127" i="5"/>
  <c r="HH127" i="5"/>
  <c r="BR134" i="5"/>
  <c r="EN134" i="5" s="1"/>
  <c r="HH133" i="5"/>
  <c r="KE133" i="5"/>
  <c r="BR133" i="5"/>
  <c r="EN133" i="5" s="1"/>
  <c r="KE124" i="5"/>
  <c r="HH124" i="5"/>
  <c r="BR131" i="5"/>
  <c r="EN131" i="5" s="1"/>
  <c r="HH131" i="5"/>
  <c r="KE131" i="5"/>
  <c r="BR132" i="5"/>
  <c r="EN132" i="5" s="1"/>
  <c r="KE121" i="5"/>
  <c r="HH121" i="5"/>
  <c r="KE116" i="5"/>
  <c r="HH116" i="5"/>
  <c r="KE118" i="5"/>
  <c r="HH118" i="5"/>
  <c r="KE113" i="5"/>
  <c r="HH113" i="5"/>
  <c r="KE111" i="5"/>
  <c r="HH111" i="5"/>
  <c r="KE119" i="5"/>
  <c r="HH119" i="5"/>
  <c r="HH115" i="5"/>
  <c r="KE115" i="5"/>
  <c r="KE109" i="5"/>
  <c r="HH109" i="5"/>
  <c r="HH114" i="5"/>
  <c r="KE114" i="5"/>
  <c r="EN117" i="5"/>
  <c r="KE112" i="5"/>
  <c r="HH112" i="5"/>
  <c r="KE120" i="5"/>
  <c r="HH120" i="5"/>
  <c r="KE110" i="5"/>
  <c r="HH110" i="5"/>
  <c r="KE117" i="5"/>
  <c r="HH117" i="5"/>
  <c r="HH68" i="5"/>
  <c r="KE68" i="5"/>
  <c r="BR73" i="5"/>
  <c r="EN73" i="5" s="1"/>
  <c r="KE73" i="5"/>
  <c r="HH73" i="5"/>
  <c r="BR75" i="5"/>
  <c r="EN75" i="5" s="1"/>
  <c r="KE71" i="5"/>
  <c r="HH71" i="5"/>
  <c r="KE72" i="5"/>
  <c r="HH72" i="5"/>
  <c r="BR71" i="5"/>
  <c r="EN71" i="5" s="1"/>
  <c r="BR74" i="5"/>
  <c r="EN74" i="5" s="1"/>
  <c r="HH67" i="5"/>
  <c r="KE67" i="5"/>
  <c r="BR67" i="5"/>
  <c r="EN67" i="5" s="1"/>
  <c r="KE75" i="5"/>
  <c r="HH75" i="5"/>
  <c r="BR72" i="5"/>
  <c r="EN72" i="5" s="1"/>
  <c r="KE69" i="5"/>
  <c r="HH69" i="5"/>
  <c r="BR70" i="5"/>
  <c r="EN70" i="5" s="1"/>
  <c r="BR68" i="5"/>
  <c r="EN68" i="5" s="1"/>
  <c r="BR69" i="5"/>
  <c r="EN69" i="5" s="1"/>
  <c r="AB38" i="4"/>
  <c r="KE36" i="5"/>
  <c r="HH36" i="5"/>
  <c r="BR36" i="5"/>
  <c r="EN36" i="5" s="1"/>
  <c r="BQ146" i="5"/>
  <c r="BL68" i="4" s="1"/>
  <c r="BR62" i="5"/>
  <c r="EN62" i="5" s="1"/>
  <c r="HI62" i="5" s="1"/>
  <c r="BR64" i="5"/>
  <c r="EN64" i="5" s="1"/>
  <c r="KE64" i="5"/>
  <c r="HH64" i="5"/>
  <c r="BR66" i="5"/>
  <c r="EN66" i="5" s="1"/>
  <c r="KE63" i="5"/>
  <c r="HH63" i="5"/>
  <c r="BR65" i="5"/>
  <c r="EN65" i="5" s="1"/>
  <c r="KE62" i="5"/>
  <c r="HH62" i="5"/>
  <c r="KE65" i="5"/>
  <c r="HH65" i="5"/>
  <c r="KE66" i="5"/>
  <c r="HH66" i="5"/>
  <c r="BR63" i="5"/>
  <c r="EN63" i="5" s="1"/>
  <c r="HH61" i="5"/>
  <c r="KE61" i="5"/>
  <c r="KE60" i="5"/>
  <c r="HH60" i="5"/>
  <c r="BR61" i="5"/>
  <c r="EN61" i="5" s="1"/>
  <c r="BR60" i="5"/>
  <c r="EN60" i="5" s="1"/>
  <c r="KE59" i="5"/>
  <c r="HH59" i="5"/>
  <c r="BR76" i="5"/>
  <c r="EN76" i="5" s="1"/>
  <c r="BR58" i="5"/>
  <c r="EN58" i="5" s="1"/>
  <c r="HH58" i="5"/>
  <c r="KE58" i="5"/>
  <c r="BR56" i="5"/>
  <c r="EN56" i="5" s="1"/>
  <c r="HH57" i="5"/>
  <c r="KE57" i="5"/>
  <c r="BR57" i="5"/>
  <c r="EN57" i="5" s="1"/>
  <c r="BR55" i="5"/>
  <c r="EN55" i="5" s="1"/>
  <c r="HH76" i="5"/>
  <c r="KE76" i="5"/>
  <c r="BR59" i="5"/>
  <c r="EN59" i="5" s="1"/>
  <c r="KE56" i="5"/>
  <c r="HH56" i="5"/>
  <c r="HH55" i="5"/>
  <c r="KE55" i="5"/>
  <c r="W11" i="64"/>
  <c r="W6" i="61" s="1"/>
  <c r="KE35" i="5"/>
  <c r="HH35" i="5"/>
  <c r="HH37" i="5"/>
  <c r="KE37" i="5"/>
  <c r="KE38" i="5"/>
  <c r="HH38" i="5"/>
  <c r="BR37" i="5"/>
  <c r="EN37" i="5" s="1"/>
  <c r="KE39" i="5"/>
  <c r="HH39" i="5"/>
  <c r="BR39" i="5"/>
  <c r="EN39" i="5" s="1"/>
  <c r="BR35" i="5"/>
  <c r="EN35" i="5" s="1"/>
  <c r="BR38" i="5"/>
  <c r="EN38" i="5" s="1"/>
  <c r="HH52" i="5"/>
  <c r="HH22" i="5"/>
  <c r="HH47" i="5"/>
  <c r="KE136" i="5"/>
  <c r="BR54" i="5"/>
  <c r="EN54" i="5" s="1"/>
  <c r="BR53" i="5"/>
  <c r="EN53" i="5" s="1"/>
  <c r="KE54" i="5"/>
  <c r="HH54" i="5"/>
  <c r="KE53" i="5"/>
  <c r="HH53" i="5"/>
  <c r="T24" i="53"/>
  <c r="T22" i="53"/>
  <c r="BR22" i="5"/>
  <c r="EN22" i="5" s="1"/>
  <c r="BR52" i="5"/>
  <c r="EN52" i="5" s="1"/>
  <c r="HH15" i="5"/>
  <c r="KE51" i="5"/>
  <c r="HH51" i="5"/>
  <c r="BR51" i="5"/>
  <c r="EN51" i="5" s="1"/>
  <c r="BR18" i="5"/>
  <c r="EN18" i="5" s="1"/>
  <c r="KF18" i="5" s="1"/>
  <c r="BR19" i="5"/>
  <c r="EN19" i="5" s="1"/>
  <c r="KF19" i="5" s="1"/>
  <c r="BR40" i="5"/>
  <c r="EN40" i="5" s="1"/>
  <c r="KF40" i="5" s="1"/>
  <c r="BR31" i="5"/>
  <c r="EN31" i="5" s="1"/>
  <c r="HI31" i="5" s="1"/>
  <c r="BR44" i="5"/>
  <c r="EN44" i="5" s="1"/>
  <c r="HI44" i="5" s="1"/>
  <c r="BR79" i="5"/>
  <c r="EN79" i="5" s="1"/>
  <c r="KF79" i="5" s="1"/>
  <c r="BR137" i="5"/>
  <c r="EN137" i="5" s="1"/>
  <c r="KF137" i="5" s="1"/>
  <c r="HH135" i="5"/>
  <c r="KE135" i="5"/>
  <c r="HH41" i="5"/>
  <c r="KE41" i="5"/>
  <c r="KE40" i="5"/>
  <c r="HH40" i="5"/>
  <c r="KE29" i="5"/>
  <c r="HH29" i="5"/>
  <c r="BR81" i="5"/>
  <c r="EN81" i="5" s="1"/>
  <c r="KE28" i="5"/>
  <c r="HH28" i="5"/>
  <c r="KE46" i="5"/>
  <c r="HH46" i="5"/>
  <c r="KE33" i="5"/>
  <c r="HH33" i="5"/>
  <c r="KE105" i="5"/>
  <c r="HH105" i="5"/>
  <c r="BR45" i="5"/>
  <c r="EN45" i="5" s="1"/>
  <c r="BR82" i="5"/>
  <c r="EN82" i="5" s="1"/>
  <c r="KE50" i="5"/>
  <c r="HH50" i="5"/>
  <c r="KE81" i="5"/>
  <c r="HH81" i="5"/>
  <c r="KE43" i="5"/>
  <c r="HH43" i="5"/>
  <c r="KE25" i="5"/>
  <c r="HH25" i="5"/>
  <c r="BR46" i="5"/>
  <c r="EN46" i="5" s="1"/>
  <c r="BR42" i="5"/>
  <c r="EN42" i="5" s="1"/>
  <c r="BR49" i="5"/>
  <c r="EN49" i="5" s="1"/>
  <c r="HH23" i="5"/>
  <c r="KE23" i="5"/>
  <c r="KE27" i="5"/>
  <c r="HH27" i="5"/>
  <c r="KE18" i="5"/>
  <c r="HH18" i="5"/>
  <c r="KE106" i="5"/>
  <c r="HH106" i="5"/>
  <c r="KE24" i="5"/>
  <c r="HH24" i="5"/>
  <c r="KE77" i="5"/>
  <c r="HH77" i="5"/>
  <c r="KE31" i="5"/>
  <c r="HH31" i="5"/>
  <c r="BR20" i="5"/>
  <c r="EN20" i="5" s="1"/>
  <c r="BR41" i="5"/>
  <c r="EN41" i="5" s="1"/>
  <c r="BR24" i="5"/>
  <c r="EN24" i="5" s="1"/>
  <c r="BR50" i="5"/>
  <c r="EN50" i="5" s="1"/>
  <c r="BR80" i="5"/>
  <c r="EN80" i="5" s="1"/>
  <c r="KE21" i="5"/>
  <c r="HH21" i="5"/>
  <c r="HH49" i="5"/>
  <c r="KE49" i="5"/>
  <c r="KE20" i="5"/>
  <c r="HH20" i="5"/>
  <c r="HH103" i="5"/>
  <c r="KE103" i="5"/>
  <c r="KE14" i="5"/>
  <c r="HH14" i="5"/>
  <c r="BR21" i="5"/>
  <c r="EN21" i="5" s="1"/>
  <c r="BR43" i="5"/>
  <c r="EN43" i="5" s="1"/>
  <c r="BR32" i="5"/>
  <c r="EN32" i="5" s="1"/>
  <c r="BR78" i="5"/>
  <c r="EN78" i="5" s="1"/>
  <c r="HH48" i="5"/>
  <c r="KE48" i="5"/>
  <c r="HH82" i="5"/>
  <c r="KE82" i="5"/>
  <c r="KE45" i="5"/>
  <c r="HH45" i="5"/>
  <c r="HH44" i="5"/>
  <c r="KE44" i="5"/>
  <c r="BR23" i="5"/>
  <c r="EN23" i="5" s="1"/>
  <c r="BR25" i="5"/>
  <c r="EN25" i="5" s="1"/>
  <c r="BR33" i="5"/>
  <c r="EN33" i="5" s="1"/>
  <c r="KE26" i="5"/>
  <c r="HH26" i="5"/>
  <c r="KE79" i="5"/>
  <c r="HH79" i="5"/>
  <c r="KE32" i="5"/>
  <c r="HH32" i="5"/>
  <c r="KE108" i="5"/>
  <c r="HH108" i="5"/>
  <c r="BR13" i="5"/>
  <c r="EN13" i="5" s="1"/>
  <c r="BR26" i="5"/>
  <c r="EN26" i="5" s="1"/>
  <c r="BR34" i="5"/>
  <c r="EN34" i="5" s="1"/>
  <c r="KE17" i="5"/>
  <c r="HH17" i="5"/>
  <c r="BR14" i="5"/>
  <c r="EN14" i="5" s="1"/>
  <c r="BR27" i="5"/>
  <c r="EN27" i="5" s="1"/>
  <c r="BR135" i="5"/>
  <c r="EN135" i="5" s="1"/>
  <c r="KE34" i="5"/>
  <c r="HH34" i="5"/>
  <c r="HH78" i="5"/>
  <c r="KE78" i="5"/>
  <c r="HH42" i="5"/>
  <c r="KE42" i="5"/>
  <c r="BR15" i="5"/>
  <c r="EN15" i="5" s="1"/>
  <c r="BR28" i="5"/>
  <c r="EN28" i="5" s="1"/>
  <c r="BR47" i="5"/>
  <c r="EN47" i="5" s="1"/>
  <c r="BR136" i="5"/>
  <c r="EN136" i="5" s="1"/>
  <c r="KE19" i="5"/>
  <c r="HH19" i="5"/>
  <c r="KE80" i="5"/>
  <c r="HH80" i="5"/>
  <c r="KE30" i="5"/>
  <c r="HH30" i="5"/>
  <c r="BR16" i="5"/>
  <c r="EN16" i="5" s="1"/>
  <c r="BR29" i="5"/>
  <c r="EN29" i="5" s="1"/>
  <c r="BR48" i="5"/>
  <c r="EN48" i="5" s="1"/>
  <c r="KE16" i="5"/>
  <c r="HH16" i="5"/>
  <c r="HH13" i="5"/>
  <c r="KE13" i="5"/>
  <c r="KE104" i="5"/>
  <c r="HH104" i="5"/>
  <c r="BR17" i="5"/>
  <c r="EN17" i="5" s="1"/>
  <c r="BR30" i="5"/>
  <c r="EN30" i="5" s="1"/>
  <c r="BR77" i="5"/>
  <c r="EN77" i="5" s="1"/>
  <c r="HH107" i="5"/>
  <c r="KE107" i="5"/>
  <c r="KE137" i="5"/>
  <c r="HH137" i="5"/>
  <c r="AB23" i="3"/>
  <c r="AA29" i="3"/>
  <c r="X6" i="47"/>
  <c r="X5" i="59"/>
  <c r="L19" i="54"/>
  <c r="X8" i="53"/>
  <c r="X8" i="52"/>
  <c r="Y10" i="51"/>
  <c r="X7" i="50"/>
  <c r="X6" i="49"/>
  <c r="T10" i="25"/>
  <c r="T11" i="22" s="1"/>
  <c r="T8" i="59"/>
  <c r="AC349" i="4"/>
  <c r="AC290" i="4"/>
  <c r="AC388" i="4"/>
  <c r="AC262" i="4"/>
  <c r="AC393" i="4"/>
  <c r="AC387" i="4"/>
  <c r="AC384" i="4"/>
  <c r="AC294" i="4"/>
  <c r="AC389" i="4"/>
  <c r="AC266" i="4"/>
  <c r="AC263" i="4"/>
  <c r="AC386" i="4"/>
  <c r="AC291" i="4"/>
  <c r="AC293" i="4"/>
  <c r="AC390" i="4"/>
  <c r="AC264" i="4"/>
  <c r="AC347" i="4"/>
  <c r="AC391" i="4"/>
  <c r="AC265" i="4"/>
  <c r="AC289" i="4"/>
  <c r="AC292" i="4"/>
  <c r="AC126" i="4"/>
  <c r="AC348" i="4"/>
  <c r="AC392" i="4"/>
  <c r="AC341" i="4"/>
  <c r="W6" i="21"/>
  <c r="W8" i="22"/>
  <c r="W6" i="50"/>
  <c r="W6" i="24"/>
  <c r="W6" i="23"/>
  <c r="W6" i="27"/>
  <c r="W7" i="52"/>
  <c r="W7" i="25"/>
  <c r="W5" i="49"/>
  <c r="V61" i="53"/>
  <c r="J29" i="54"/>
  <c r="K18" i="54"/>
  <c r="X62" i="2"/>
  <c r="W14" i="41" s="1"/>
  <c r="V54" i="53"/>
  <c r="V56" i="53"/>
  <c r="H7" i="54"/>
  <c r="H52" i="53"/>
  <c r="V55" i="53"/>
  <c r="X9" i="51"/>
  <c r="AA152" i="4"/>
  <c r="U13" i="51"/>
  <c r="AA206" i="4"/>
  <c r="U15" i="51"/>
  <c r="EL148" i="5"/>
  <c r="H19" i="51"/>
  <c r="EL155" i="5"/>
  <c r="KC155" i="5"/>
  <c r="BJ313" i="4" s="1"/>
  <c r="HF155" i="5"/>
  <c r="KB155" i="5"/>
  <c r="BI313" i="4" s="1"/>
  <c r="HE155" i="5"/>
  <c r="K56" i="32"/>
  <c r="L7" i="32" s="1"/>
  <c r="AC383" i="4"/>
  <c r="AC385" i="4"/>
  <c r="AC340" i="4"/>
  <c r="AC338" i="4"/>
  <c r="AC337" i="4"/>
  <c r="AC339" i="4"/>
  <c r="AC342" i="4"/>
  <c r="AC343" i="4"/>
  <c r="AC287" i="4"/>
  <c r="AC288" i="4"/>
  <c r="AE12" i="4"/>
  <c r="AC258" i="4"/>
  <c r="BQ148" i="5"/>
  <c r="BL121" i="4" s="1"/>
  <c r="KB153" i="5"/>
  <c r="BI253" i="4" s="1"/>
  <c r="EM155" i="5"/>
  <c r="BQ155" i="5"/>
  <c r="BL312" i="4" s="1"/>
  <c r="KB151" i="5"/>
  <c r="BI203" i="4" s="1"/>
  <c r="KB148" i="5"/>
  <c r="BI122" i="4" s="1"/>
  <c r="HE161" i="5"/>
  <c r="HE148" i="5"/>
  <c r="KC153" i="5"/>
  <c r="BJ253" i="4" s="1"/>
  <c r="BQ153" i="5"/>
  <c r="BL252" i="4" s="1"/>
  <c r="BQ147" i="5"/>
  <c r="BL95" i="4" s="1"/>
  <c r="EL147" i="5"/>
  <c r="BQ151" i="5"/>
  <c r="BL202" i="4" s="1"/>
  <c r="HE147" i="5"/>
  <c r="KB147" i="5"/>
  <c r="BI96" i="4" s="1"/>
  <c r="W2" i="3"/>
  <c r="W2" i="16" s="1"/>
  <c r="KB152" i="5"/>
  <c r="BI233" i="4" s="1"/>
  <c r="BQ154" i="5"/>
  <c r="BL281" i="4" s="1"/>
  <c r="AC175" i="4"/>
  <c r="AC176" i="4"/>
  <c r="HF152" i="5"/>
  <c r="AC177" i="4"/>
  <c r="AD171" i="4"/>
  <c r="KC152" i="5"/>
  <c r="BJ233" i="4" s="1"/>
  <c r="I220" i="15"/>
  <c r="I177" i="15"/>
  <c r="I39" i="3"/>
  <c r="I44" i="3" s="1"/>
  <c r="I264" i="15" s="1"/>
  <c r="I38" i="3"/>
  <c r="I18" i="15" s="1"/>
  <c r="I210" i="15"/>
  <c r="I40" i="3"/>
  <c r="V60" i="34"/>
  <c r="V55" i="34"/>
  <c r="V65" i="34"/>
  <c r="V67" i="34"/>
  <c r="Q43" i="32"/>
  <c r="Q233" i="15" s="1"/>
  <c r="I43" i="3"/>
  <c r="I18" i="60" s="1"/>
  <c r="I187" i="15"/>
  <c r="I230" i="15"/>
  <c r="I42" i="3"/>
  <c r="R19" i="32"/>
  <c r="R12" i="32" s="1"/>
  <c r="R34" i="32" s="1"/>
  <c r="R36" i="32" s="1"/>
  <c r="S17" i="32"/>
  <c r="S18" i="32" s="1"/>
  <c r="R10" i="32"/>
  <c r="Q98" i="15"/>
  <c r="K51" i="15"/>
  <c r="K54" i="32"/>
  <c r="L39" i="32"/>
  <c r="L52" i="32" s="1"/>
  <c r="L57" i="32" s="1"/>
  <c r="Q190" i="15"/>
  <c r="G49" i="15"/>
  <c r="G41" i="16"/>
  <c r="H28" i="16"/>
  <c r="M8" i="16"/>
  <c r="M120" i="15" s="1"/>
  <c r="L120" i="15"/>
  <c r="N13" i="16"/>
  <c r="N14" i="16" s="1"/>
  <c r="Y37" i="16"/>
  <c r="Y29" i="16"/>
  <c r="Z23" i="16"/>
  <c r="X13" i="3"/>
  <c r="X14" i="3" s="1"/>
  <c r="U113" i="15"/>
  <c r="U116" i="15" s="1"/>
  <c r="X7" i="41"/>
  <c r="X26" i="41" s="1"/>
  <c r="X33" i="41" s="1"/>
  <c r="X40" i="41" s="1"/>
  <c r="X47" i="41" s="1"/>
  <c r="V65" i="15"/>
  <c r="V70" i="15" s="1"/>
  <c r="AC325" i="4"/>
  <c r="AC321" i="4"/>
  <c r="AC333" i="4"/>
  <c r="AC149" i="4"/>
  <c r="AC328" i="4"/>
  <c r="AC323" i="4"/>
  <c r="AC150" i="4"/>
  <c r="AC107" i="4"/>
  <c r="AC110" i="4"/>
  <c r="AC331" i="4"/>
  <c r="AC324" i="4"/>
  <c r="AC151" i="4"/>
  <c r="AC205" i="4"/>
  <c r="AD145" i="4"/>
  <c r="AE36" i="4"/>
  <c r="AE35" i="4"/>
  <c r="AE33" i="4"/>
  <c r="AE32" i="4"/>
  <c r="AE17" i="4"/>
  <c r="AE28" i="4"/>
  <c r="AE21" i="4"/>
  <c r="AE30" i="4"/>
  <c r="AE34" i="4"/>
  <c r="AE18" i="4"/>
  <c r="AE31" i="4"/>
  <c r="AE19" i="4"/>
  <c r="AE14" i="4"/>
  <c r="AE29" i="4"/>
  <c r="AE37" i="4"/>
  <c r="AE20" i="4"/>
  <c r="AC237" i="4"/>
  <c r="AC344" i="4"/>
  <c r="AC382" i="4"/>
  <c r="AC102" i="4"/>
  <c r="AC345" i="4"/>
  <c r="AC332" i="4"/>
  <c r="AB39" i="4"/>
  <c r="HF139" i="5"/>
  <c r="BU5" i="5"/>
  <c r="BV11" i="5"/>
  <c r="KJ11" i="5" s="1"/>
  <c r="HE139" i="5"/>
  <c r="EM12" i="5"/>
  <c r="HH12" i="5" s="1"/>
  <c r="BR12" i="5"/>
  <c r="EN12" i="5" s="1"/>
  <c r="KC139" i="5"/>
  <c r="AB40" i="32"/>
  <c r="AB48" i="32"/>
  <c r="AC6" i="32"/>
  <c r="AG23" i="37"/>
  <c r="AH20" i="37" s="1"/>
  <c r="AG26" i="37"/>
  <c r="V223" i="15"/>
  <c r="V213" i="15"/>
  <c r="V203" i="15"/>
  <c r="V200" i="15"/>
  <c r="V201" i="15"/>
  <c r="AA207" i="4"/>
  <c r="AA210" i="4"/>
  <c r="V15" i="2"/>
  <c r="V36" i="34"/>
  <c r="T40" i="23"/>
  <c r="Z37" i="3"/>
  <c r="BQ139" i="5"/>
  <c r="G43" i="27"/>
  <c r="U90" i="15"/>
  <c r="V17" i="2" s="1"/>
  <c r="U11" i="62" s="1"/>
  <c r="BS6" i="5"/>
  <c r="BS4" i="5" s="1"/>
  <c r="BS7" i="5"/>
  <c r="KD152" i="5"/>
  <c r="BK233" i="4" s="1"/>
  <c r="EL152" i="5"/>
  <c r="EN7" i="5"/>
  <c r="HI7" i="5"/>
  <c r="KF7" i="5"/>
  <c r="EL153" i="5"/>
  <c r="EL154" i="5"/>
  <c r="KD12" i="5"/>
  <c r="HG12" i="5"/>
  <c r="EL139" i="5"/>
  <c r="HE165" i="5"/>
  <c r="BD175" i="18" s="1"/>
  <c r="HE151" i="5"/>
  <c r="EM154" i="5"/>
  <c r="BP158" i="5"/>
  <c r="BR150" i="5"/>
  <c r="BM173" i="4" s="1"/>
  <c r="EM151" i="5"/>
  <c r="BQ152" i="5"/>
  <c r="BL232" i="4" s="1"/>
  <c r="AD308" i="4"/>
  <c r="AD117" i="4"/>
  <c r="AD7" i="4"/>
  <c r="AD5" i="4" s="1"/>
  <c r="AD200" i="4"/>
  <c r="AD60" i="4"/>
  <c r="AD277" i="4"/>
  <c r="AD380" i="4"/>
  <c r="AD91" i="4"/>
  <c r="AD228" i="4"/>
  <c r="AD353" i="4"/>
  <c r="AD247" i="4"/>
  <c r="AC327" i="4"/>
  <c r="AC329" i="4"/>
  <c r="AC336" i="4"/>
  <c r="AC320" i="4"/>
  <c r="EL146" i="5"/>
  <c r="HE174" i="5"/>
  <c r="BD348" i="18" s="1"/>
  <c r="HE153" i="5"/>
  <c r="X3" i="15"/>
  <c r="Y3" i="3"/>
  <c r="V160" i="15"/>
  <c r="V87" i="15"/>
  <c r="V157" i="15"/>
  <c r="V84" i="15"/>
  <c r="V112" i="15"/>
  <c r="V83" i="15"/>
  <c r="V21" i="15"/>
  <c r="V86" i="15"/>
  <c r="V110" i="15"/>
  <c r="V95" i="15"/>
  <c r="V170" i="15"/>
  <c r="V158" i="15"/>
  <c r="V109" i="15"/>
  <c r="V11" i="15"/>
  <c r="V8" i="15"/>
  <c r="V9" i="15"/>
  <c r="V180" i="15"/>
  <c r="V119" i="15"/>
  <c r="EM150" i="5"/>
  <c r="AF8" i="4"/>
  <c r="AE108" i="4"/>
  <c r="AE104" i="4"/>
  <c r="AE106" i="4"/>
  <c r="AE109" i="4"/>
  <c r="AE6" i="4"/>
  <c r="AC335" i="4"/>
  <c r="AC322" i="4"/>
  <c r="Z3" i="18"/>
  <c r="Y2" i="67" s="1"/>
  <c r="AE67" i="4" s="1"/>
  <c r="Y2" i="2"/>
  <c r="Z6" i="2"/>
  <c r="Z3" i="58" s="1"/>
  <c r="Y5" i="2"/>
  <c r="X8" i="25"/>
  <c r="X7" i="27"/>
  <c r="X7" i="24"/>
  <c r="X10" i="26"/>
  <c r="X25" i="21"/>
  <c r="X9" i="28"/>
  <c r="X8" i="30"/>
  <c r="X7" i="23"/>
  <c r="X9" i="22"/>
  <c r="X7" i="21"/>
  <c r="X76" i="11"/>
  <c r="X76" i="14"/>
  <c r="Y4" i="2"/>
  <c r="EL151" i="5"/>
  <c r="KB139" i="5"/>
  <c r="EL150" i="5"/>
  <c r="KD155" i="5"/>
  <c r="BK313" i="4" s="1"/>
  <c r="AC286" i="4"/>
  <c r="AC326" i="4"/>
  <c r="AC330" i="4"/>
  <c r="AC346" i="4"/>
  <c r="W2" i="15"/>
  <c r="W269" i="15" s="1"/>
  <c r="W2" i="32"/>
  <c r="W2" i="34"/>
  <c r="Y2" i="18"/>
  <c r="I62" i="15"/>
  <c r="J14" i="2" s="1"/>
  <c r="I8" i="62" s="1"/>
  <c r="BT5" i="5"/>
  <c r="EP11" i="5"/>
  <c r="HK11" i="5"/>
  <c r="KH11" i="5"/>
  <c r="O97" i="4"/>
  <c r="O98" i="4"/>
  <c r="O99" i="4"/>
  <c r="X19" i="34"/>
  <c r="X20" i="34" s="1"/>
  <c r="Z13" i="34"/>
  <c r="X14" i="34"/>
  <c r="AC11" i="34"/>
  <c r="AB12" i="34"/>
  <c r="W225" i="15" l="1"/>
  <c r="W235" i="15"/>
  <c r="W215" i="15"/>
  <c r="W192" i="15"/>
  <c r="W205" i="15"/>
  <c r="W172" i="15"/>
  <c r="W182" i="15"/>
  <c r="W162" i="15"/>
  <c r="W114" i="15"/>
  <c r="W124" i="15"/>
  <c r="W88" i="15"/>
  <c r="W100" i="15"/>
  <c r="U23" i="53"/>
  <c r="V80" i="15"/>
  <c r="W16" i="2" s="1"/>
  <c r="W53" i="15"/>
  <c r="V14" i="51"/>
  <c r="T43" i="15"/>
  <c r="V73" i="18" s="1"/>
  <c r="U73" i="18"/>
  <c r="W23" i="15"/>
  <c r="W13" i="15"/>
  <c r="W147" i="15"/>
  <c r="W152" i="15" s="1"/>
  <c r="W121" i="15"/>
  <c r="W111" i="15"/>
  <c r="W212" i="15"/>
  <c r="W189" i="15"/>
  <c r="W85" i="15"/>
  <c r="W20" i="15"/>
  <c r="W169" i="15"/>
  <c r="W50" i="15"/>
  <c r="W222" i="15"/>
  <c r="W266" i="15"/>
  <c r="W202" i="15"/>
  <c r="W232" i="15"/>
  <c r="W97" i="15"/>
  <c r="W159" i="15"/>
  <c r="W179" i="15"/>
  <c r="W10" i="15"/>
  <c r="BG31" i="73"/>
  <c r="BH13" i="73"/>
  <c r="BH14" i="73" s="1"/>
  <c r="BG30" i="73"/>
  <c r="BG39" i="73"/>
  <c r="BG44" i="73" s="1"/>
  <c r="BG33" i="73"/>
  <c r="BN68" i="72"/>
  <c r="BN76" i="72" s="1"/>
  <c r="BN85" i="72" s="1"/>
  <c r="BO46" i="72"/>
  <c r="BN77" i="72"/>
  <c r="BO56" i="72" s="1"/>
  <c r="BO57" i="72" s="1"/>
  <c r="BO74" i="72" s="1"/>
  <c r="BN86" i="72"/>
  <c r="BN91" i="72" s="1"/>
  <c r="BN87" i="72"/>
  <c r="BO37" i="72"/>
  <c r="BO73" i="72" s="1"/>
  <c r="Y2" i="58"/>
  <c r="Y1" i="71"/>
  <c r="J69" i="66"/>
  <c r="J76" i="66" s="1"/>
  <c r="J78" i="66" s="1"/>
  <c r="J56" i="66"/>
  <c r="AE94" i="4"/>
  <c r="AE310" i="4"/>
  <c r="AE120" i="4"/>
  <c r="W105" i="15"/>
  <c r="W106" i="15" s="1"/>
  <c r="W14" i="60" s="1"/>
  <c r="X8" i="28"/>
  <c r="X9" i="26"/>
  <c r="X6" i="41"/>
  <c r="AE311" i="4"/>
  <c r="T15" i="60"/>
  <c r="T16" i="60"/>
  <c r="AE230" i="4"/>
  <c r="U34" i="27"/>
  <c r="U10" i="41"/>
  <c r="G47" i="27"/>
  <c r="G46" i="27"/>
  <c r="U9" i="62"/>
  <c r="U7" i="60"/>
  <c r="U16" i="60" s="1"/>
  <c r="AE279" i="4"/>
  <c r="X5" i="62"/>
  <c r="X4" i="55"/>
  <c r="X4" i="60"/>
  <c r="X4" i="59"/>
  <c r="AE119" i="4"/>
  <c r="Y5" i="60"/>
  <c r="U12" i="64" s="1"/>
  <c r="U7" i="61" s="1"/>
  <c r="Y6" i="62"/>
  <c r="Y5" i="55"/>
  <c r="U54" i="66"/>
  <c r="U68" i="66" s="1"/>
  <c r="U40" i="15"/>
  <c r="AE66" i="4"/>
  <c r="AE231" i="4"/>
  <c r="AF260" i="4"/>
  <c r="W267" i="15"/>
  <c r="Y82" i="2"/>
  <c r="Y79" i="2"/>
  <c r="L24" i="54" s="1"/>
  <c r="Y74" i="2"/>
  <c r="Y80" i="2"/>
  <c r="Y78" i="2"/>
  <c r="Y83" i="2"/>
  <c r="Y84" i="2"/>
  <c r="Y76" i="2"/>
  <c r="Y75" i="2"/>
  <c r="Y77" i="2"/>
  <c r="L23" i="54" s="1"/>
  <c r="J113" i="18"/>
  <c r="J118" i="18" s="1"/>
  <c r="J114" i="18"/>
  <c r="J119" i="18" s="1"/>
  <c r="W38" i="15"/>
  <c r="W270" i="15"/>
  <c r="W39" i="15"/>
  <c r="W37" i="15"/>
  <c r="W36" i="15"/>
  <c r="BF110" i="18"/>
  <c r="BD37" i="66"/>
  <c r="BS110" i="5"/>
  <c r="EO110" i="5" s="1"/>
  <c r="BS114" i="5"/>
  <c r="EO114" i="5" s="1"/>
  <c r="X2" i="66"/>
  <c r="X77" i="66" s="1"/>
  <c r="X2" i="43"/>
  <c r="X32" i="43" s="1"/>
  <c r="V10" i="66"/>
  <c r="V24" i="66" s="1"/>
  <c r="BD75" i="18"/>
  <c r="BB36" i="66"/>
  <c r="HH162" i="5"/>
  <c r="BS115" i="5"/>
  <c r="EO115" i="5" s="1"/>
  <c r="BS116" i="5"/>
  <c r="EO116" i="5" s="1"/>
  <c r="K94" i="18"/>
  <c r="K93" i="18"/>
  <c r="K109" i="18"/>
  <c r="K111" i="18" s="1"/>
  <c r="K112" i="18" s="1"/>
  <c r="K120" i="18" s="1"/>
  <c r="W49" i="3"/>
  <c r="W52" i="3" s="1"/>
  <c r="W55" i="3" s="1"/>
  <c r="W73" i="15" s="1"/>
  <c r="W139" i="15"/>
  <c r="W144" i="15" s="1"/>
  <c r="X103" i="2" s="1"/>
  <c r="W131" i="15"/>
  <c r="W136" i="15" s="1"/>
  <c r="BS130" i="5"/>
  <c r="EO130" i="5" s="1"/>
  <c r="BS100" i="5"/>
  <c r="EO100" i="5" s="1"/>
  <c r="BS120" i="5"/>
  <c r="EO120" i="5" s="1"/>
  <c r="BS102" i="5"/>
  <c r="EO102" i="5" s="1"/>
  <c r="KF87" i="5"/>
  <c r="HI87" i="5"/>
  <c r="BS124" i="5"/>
  <c r="EO124" i="5" s="1"/>
  <c r="BS125" i="5"/>
  <c r="EO125" i="5" s="1"/>
  <c r="BS112" i="5"/>
  <c r="EO112" i="5" s="1"/>
  <c r="BS103" i="5"/>
  <c r="EO103" i="5" s="1"/>
  <c r="BS123" i="5"/>
  <c r="EO123" i="5" s="1"/>
  <c r="BS126" i="5"/>
  <c r="EO126" i="5" s="1"/>
  <c r="BS121" i="5"/>
  <c r="EO121" i="5" s="1"/>
  <c r="BS105" i="5"/>
  <c r="EO105" i="5" s="1"/>
  <c r="BS111" i="5"/>
  <c r="EO111" i="5" s="1"/>
  <c r="BS128" i="5"/>
  <c r="EO128" i="5" s="1"/>
  <c r="BS113" i="5"/>
  <c r="EO113" i="5" s="1"/>
  <c r="BS106" i="5"/>
  <c r="EO106" i="5" s="1"/>
  <c r="BS108" i="5"/>
  <c r="EO108" i="5" s="1"/>
  <c r="BS117" i="5"/>
  <c r="EO117" i="5" s="1"/>
  <c r="BS104" i="5"/>
  <c r="EO104" i="5" s="1"/>
  <c r="BS107" i="5"/>
  <c r="EO107" i="5" s="1"/>
  <c r="BS127" i="5"/>
  <c r="EO127" i="5" s="1"/>
  <c r="BS109" i="5"/>
  <c r="EO109" i="5" s="1"/>
  <c r="BS101" i="5"/>
  <c r="EO101" i="5" s="1"/>
  <c r="BS99" i="5"/>
  <c r="EO99" i="5" s="1"/>
  <c r="BS129" i="5"/>
  <c r="EO129" i="5" s="1"/>
  <c r="BS119" i="5"/>
  <c r="EO119" i="5" s="1"/>
  <c r="BS118" i="5"/>
  <c r="EO118" i="5" s="1"/>
  <c r="BS122" i="5"/>
  <c r="EO122" i="5" s="1"/>
  <c r="BS87" i="5"/>
  <c r="EO87" i="5" s="1"/>
  <c r="KF85" i="5"/>
  <c r="HI85" i="5"/>
  <c r="BS85" i="5"/>
  <c r="EO85" i="5" s="1"/>
  <c r="AD334" i="4"/>
  <c r="AC38" i="4"/>
  <c r="W17" i="22"/>
  <c r="KF102" i="5"/>
  <c r="BS97" i="5"/>
  <c r="EO97" i="5" s="1"/>
  <c r="KF97" i="5"/>
  <c r="HI97" i="5"/>
  <c r="BS98" i="5"/>
  <c r="EO98" i="5" s="1"/>
  <c r="KF101" i="5"/>
  <c r="HI101" i="5"/>
  <c r="HI123" i="5"/>
  <c r="KF99" i="5"/>
  <c r="HI99" i="5"/>
  <c r="KF96" i="5"/>
  <c r="HI96" i="5"/>
  <c r="KF100" i="5"/>
  <c r="HI100" i="5"/>
  <c r="KF98" i="5"/>
  <c r="HI98" i="5"/>
  <c r="BS96" i="5"/>
  <c r="EO96" i="5" s="1"/>
  <c r="U38" i="51"/>
  <c r="T9" i="47"/>
  <c r="BS91" i="5"/>
  <c r="EO91" i="5" s="1"/>
  <c r="KF94" i="5"/>
  <c r="HI94" i="5"/>
  <c r="BS92" i="5"/>
  <c r="EO92" i="5" s="1"/>
  <c r="HI92" i="5"/>
  <c r="KF92" i="5"/>
  <c r="HI95" i="5"/>
  <c r="KF95" i="5"/>
  <c r="BS95" i="5"/>
  <c r="EO95" i="5" s="1"/>
  <c r="KF93" i="5"/>
  <c r="HI93" i="5"/>
  <c r="BS93" i="5"/>
  <c r="EO93" i="5" s="1"/>
  <c r="HI89" i="5"/>
  <c r="KF89" i="5"/>
  <c r="BS94" i="5"/>
  <c r="EO94" i="5" s="1"/>
  <c r="BS89" i="5"/>
  <c r="EO89" i="5" s="1"/>
  <c r="KF90" i="5"/>
  <c r="HI90" i="5"/>
  <c r="HI91" i="5"/>
  <c r="KF91" i="5"/>
  <c r="BS90" i="5"/>
  <c r="EO90" i="5" s="1"/>
  <c r="BS83" i="5"/>
  <c r="EO83" i="5" s="1"/>
  <c r="BS88" i="5"/>
  <c r="EO88" i="5" s="1"/>
  <c r="KF88" i="5"/>
  <c r="HI88" i="5"/>
  <c r="HI83" i="5"/>
  <c r="KF83" i="5"/>
  <c r="KF84" i="5"/>
  <c r="HI84" i="5"/>
  <c r="BS86" i="5"/>
  <c r="EO86" i="5" s="1"/>
  <c r="KF86" i="5"/>
  <c r="HI86" i="5"/>
  <c r="BS84" i="5"/>
  <c r="EO84" i="5" s="1"/>
  <c r="KF131" i="5"/>
  <c r="HI131" i="5"/>
  <c r="KF134" i="5"/>
  <c r="HI134" i="5"/>
  <c r="KF125" i="5"/>
  <c r="HI125" i="5"/>
  <c r="HI122" i="5"/>
  <c r="KF122" i="5"/>
  <c r="BS131" i="5"/>
  <c r="EO131" i="5" s="1"/>
  <c r="BS132" i="5"/>
  <c r="EO132" i="5" s="1"/>
  <c r="BS133" i="5"/>
  <c r="EO133" i="5" s="1"/>
  <c r="KF132" i="5"/>
  <c r="HI132" i="5"/>
  <c r="KF133" i="5"/>
  <c r="HI133" i="5"/>
  <c r="KF129" i="5"/>
  <c r="HI129" i="5"/>
  <c r="BS134" i="5"/>
  <c r="EO134" i="5" s="1"/>
  <c r="KF127" i="5"/>
  <c r="HI127" i="5"/>
  <c r="KF126" i="5"/>
  <c r="HI126" i="5"/>
  <c r="HI124" i="5"/>
  <c r="KF124" i="5"/>
  <c r="KF128" i="5"/>
  <c r="HI128" i="5"/>
  <c r="KF130" i="5"/>
  <c r="HI130" i="5"/>
  <c r="KF109" i="5"/>
  <c r="HI109" i="5"/>
  <c r="KF113" i="5"/>
  <c r="HI113" i="5"/>
  <c r="KF118" i="5"/>
  <c r="HI118" i="5"/>
  <c r="KF117" i="5"/>
  <c r="HI117" i="5"/>
  <c r="KF110" i="5"/>
  <c r="HI110" i="5"/>
  <c r="HI116" i="5"/>
  <c r="KF116" i="5"/>
  <c r="KF119" i="5"/>
  <c r="HI119" i="5"/>
  <c r="HI115" i="5"/>
  <c r="KF115" i="5"/>
  <c r="HI121" i="5"/>
  <c r="KF121" i="5"/>
  <c r="HI114" i="5"/>
  <c r="KF114" i="5"/>
  <c r="HI111" i="5"/>
  <c r="KF111" i="5"/>
  <c r="HI120" i="5"/>
  <c r="KF120" i="5"/>
  <c r="KF112" i="5"/>
  <c r="HI112" i="5"/>
  <c r="AB45" i="4"/>
  <c r="V48" i="2" s="1"/>
  <c r="U37" i="53" s="1"/>
  <c r="BS72" i="5"/>
  <c r="EO72" i="5" s="1"/>
  <c r="KF68" i="5"/>
  <c r="HI68" i="5"/>
  <c r="BS73" i="5"/>
  <c r="EO73" i="5" s="1"/>
  <c r="KF67" i="5"/>
  <c r="HI67" i="5"/>
  <c r="KF70" i="5"/>
  <c r="HI70" i="5"/>
  <c r="BS74" i="5"/>
  <c r="EO74" i="5" s="1"/>
  <c r="KF75" i="5"/>
  <c r="HI75" i="5"/>
  <c r="HI69" i="5"/>
  <c r="KF69" i="5"/>
  <c r="BS71" i="5"/>
  <c r="EO71" i="5" s="1"/>
  <c r="BS75" i="5"/>
  <c r="EO75" i="5" s="1"/>
  <c r="BS67" i="5"/>
  <c r="EO67" i="5" s="1"/>
  <c r="HI74" i="5"/>
  <c r="KF74" i="5"/>
  <c r="BS68" i="5"/>
  <c r="EO68" i="5" s="1"/>
  <c r="HI71" i="5"/>
  <c r="KF71" i="5"/>
  <c r="KF73" i="5"/>
  <c r="HI73" i="5"/>
  <c r="BS69" i="5"/>
  <c r="EO69" i="5" s="1"/>
  <c r="KF72" i="5"/>
  <c r="HI72" i="5"/>
  <c r="BS70" i="5"/>
  <c r="EO70" i="5" s="1"/>
  <c r="KF62" i="5"/>
  <c r="BS63" i="5"/>
  <c r="EO63" i="5" s="1"/>
  <c r="KG63" i="5" s="1"/>
  <c r="BS36" i="5"/>
  <c r="EO36" i="5" s="1"/>
  <c r="KF36" i="5"/>
  <c r="HI36" i="5"/>
  <c r="BS65" i="5"/>
  <c r="EO65" i="5" s="1"/>
  <c r="BS66" i="5"/>
  <c r="EO66" i="5" s="1"/>
  <c r="KF66" i="5"/>
  <c r="HI66" i="5"/>
  <c r="HI63" i="5"/>
  <c r="KF63" i="5"/>
  <c r="KF64" i="5"/>
  <c r="HI64" i="5"/>
  <c r="BS62" i="5"/>
  <c r="EO62" i="5" s="1"/>
  <c r="BS64" i="5"/>
  <c r="EO64" i="5" s="1"/>
  <c r="HI65" i="5"/>
  <c r="KF65" i="5"/>
  <c r="KF60" i="5"/>
  <c r="HI60" i="5"/>
  <c r="HI61" i="5"/>
  <c r="KF61" i="5"/>
  <c r="BS61" i="5"/>
  <c r="EO61" i="5" s="1"/>
  <c r="BS60" i="5"/>
  <c r="EO60" i="5" s="1"/>
  <c r="HI57" i="5"/>
  <c r="KF57" i="5"/>
  <c r="BS58" i="5"/>
  <c r="EO58" i="5" s="1"/>
  <c r="BS57" i="5"/>
  <c r="EO57" i="5" s="1"/>
  <c r="BS55" i="5"/>
  <c r="EO55" i="5" s="1"/>
  <c r="KF56" i="5"/>
  <c r="HI56" i="5"/>
  <c r="BS56" i="5"/>
  <c r="EO56" i="5" s="1"/>
  <c r="KF59" i="5"/>
  <c r="HI59" i="5"/>
  <c r="BS59" i="5"/>
  <c r="EO59" i="5" s="1"/>
  <c r="HI76" i="5"/>
  <c r="KF76" i="5"/>
  <c r="KF58" i="5"/>
  <c r="HI58" i="5"/>
  <c r="HI55" i="5"/>
  <c r="KF55" i="5"/>
  <c r="BS76" i="5"/>
  <c r="EO76" i="5" s="1"/>
  <c r="X11" i="64"/>
  <c r="X6" i="61" s="1"/>
  <c r="KF38" i="5"/>
  <c r="HI38" i="5"/>
  <c r="KF35" i="5"/>
  <c r="HI35" i="5"/>
  <c r="KF39" i="5"/>
  <c r="HI39" i="5"/>
  <c r="BS35" i="5"/>
  <c r="EO35" i="5" s="1"/>
  <c r="HI37" i="5"/>
  <c r="KF37" i="5"/>
  <c r="BS37" i="5"/>
  <c r="EO37" i="5" s="1"/>
  <c r="BS38" i="5"/>
  <c r="EO38" i="5" s="1"/>
  <c r="BS39" i="5"/>
  <c r="EO39" i="5" s="1"/>
  <c r="HI40" i="5"/>
  <c r="Q51" i="32"/>
  <c r="KF53" i="5"/>
  <c r="HI53" i="5"/>
  <c r="HI54" i="5"/>
  <c r="KF54" i="5"/>
  <c r="BS54" i="5"/>
  <c r="EO54" i="5" s="1"/>
  <c r="BS53" i="5"/>
  <c r="EO53" i="5" s="1"/>
  <c r="U22" i="53"/>
  <c r="I21" i="53"/>
  <c r="U24" i="53"/>
  <c r="HI52" i="5"/>
  <c r="KF52" i="5"/>
  <c r="HI22" i="5"/>
  <c r="KF22" i="5"/>
  <c r="BS22" i="5"/>
  <c r="EO22" i="5" s="1"/>
  <c r="BS52" i="5"/>
  <c r="EO52" i="5" s="1"/>
  <c r="HI19" i="5"/>
  <c r="KF31" i="5"/>
  <c r="HI51" i="5"/>
  <c r="KF51" i="5"/>
  <c r="HI137" i="5"/>
  <c r="HI18" i="5"/>
  <c r="BS51" i="5"/>
  <c r="EO51" i="5" s="1"/>
  <c r="KF44" i="5"/>
  <c r="HI79" i="5"/>
  <c r="BS33" i="5"/>
  <c r="EO33" i="5" s="1"/>
  <c r="KG33" i="5" s="1"/>
  <c r="BS14" i="5"/>
  <c r="EO14" i="5" s="1"/>
  <c r="KG14" i="5" s="1"/>
  <c r="BS34" i="5"/>
  <c r="EO34" i="5" s="1"/>
  <c r="HJ34" i="5" s="1"/>
  <c r="BS44" i="5"/>
  <c r="EO44" i="5" s="1"/>
  <c r="KG44" i="5" s="1"/>
  <c r="BS77" i="5"/>
  <c r="EO77" i="5" s="1"/>
  <c r="HJ77" i="5" s="1"/>
  <c r="BS79" i="5"/>
  <c r="EO79" i="5" s="1"/>
  <c r="KG79" i="5" s="1"/>
  <c r="BS137" i="5"/>
  <c r="EO137" i="5" s="1"/>
  <c r="KG137" i="5" s="1"/>
  <c r="BS82" i="5"/>
  <c r="EO82" i="5" s="1"/>
  <c r="KG82" i="5" s="1"/>
  <c r="BS13" i="5"/>
  <c r="EO13" i="5" s="1"/>
  <c r="HJ13" i="5" s="1"/>
  <c r="KF15" i="5"/>
  <c r="HI15" i="5"/>
  <c r="KF78" i="5"/>
  <c r="HI78" i="5"/>
  <c r="KF30" i="5"/>
  <c r="HI30" i="5"/>
  <c r="HI16" i="5"/>
  <c r="KF16" i="5"/>
  <c r="BS45" i="5"/>
  <c r="EO45" i="5" s="1"/>
  <c r="BS81" i="5"/>
  <c r="EO81" i="5" s="1"/>
  <c r="KF25" i="5"/>
  <c r="HI25" i="5"/>
  <c r="KF32" i="5"/>
  <c r="HI32" i="5"/>
  <c r="KF14" i="5"/>
  <c r="HI14" i="5"/>
  <c r="KF33" i="5"/>
  <c r="HI33" i="5"/>
  <c r="HI17" i="5"/>
  <c r="KF17" i="5"/>
  <c r="BS15" i="5"/>
  <c r="EO15" i="5" s="1"/>
  <c r="BS25" i="5"/>
  <c r="EO25" i="5" s="1"/>
  <c r="BS46" i="5"/>
  <c r="EO46" i="5" s="1"/>
  <c r="BS49" i="5"/>
  <c r="EO49" i="5" s="1"/>
  <c r="HI23" i="5"/>
  <c r="KF23" i="5"/>
  <c r="KF43" i="5"/>
  <c r="HI43" i="5"/>
  <c r="KF80" i="5"/>
  <c r="HI80" i="5"/>
  <c r="BS17" i="5"/>
  <c r="EO17" i="5" s="1"/>
  <c r="BS26" i="5"/>
  <c r="EO26" i="5" s="1"/>
  <c r="BS47" i="5"/>
  <c r="EO47" i="5" s="1"/>
  <c r="BS50" i="5"/>
  <c r="EO50" i="5" s="1"/>
  <c r="BS80" i="5"/>
  <c r="EO80" i="5" s="1"/>
  <c r="KF21" i="5"/>
  <c r="HI21" i="5"/>
  <c r="KF50" i="5"/>
  <c r="HI50" i="5"/>
  <c r="HI103" i="5"/>
  <c r="KF103" i="5"/>
  <c r="KF105" i="5"/>
  <c r="HI105" i="5"/>
  <c r="BS18" i="5"/>
  <c r="EO18" i="5" s="1"/>
  <c r="BS27" i="5"/>
  <c r="EO27" i="5" s="1"/>
  <c r="BS48" i="5"/>
  <c r="EO48" i="5" s="1"/>
  <c r="BS78" i="5"/>
  <c r="EO78" i="5" s="1"/>
  <c r="KF24" i="5"/>
  <c r="HI24" i="5"/>
  <c r="HI49" i="5"/>
  <c r="KF49" i="5"/>
  <c r="HI81" i="5"/>
  <c r="KF81" i="5"/>
  <c r="BS19" i="5"/>
  <c r="EO19" i="5" s="1"/>
  <c r="BS28" i="5"/>
  <c r="EO28" i="5" s="1"/>
  <c r="KF108" i="5"/>
  <c r="HI108" i="5"/>
  <c r="HI41" i="5"/>
  <c r="KF41" i="5"/>
  <c r="KF42" i="5"/>
  <c r="HI42" i="5"/>
  <c r="KF82" i="5"/>
  <c r="HI82" i="5"/>
  <c r="KF28" i="5"/>
  <c r="HI28" i="5"/>
  <c r="BS16" i="5"/>
  <c r="EO16" i="5" s="1"/>
  <c r="BS29" i="5"/>
  <c r="EO29" i="5" s="1"/>
  <c r="BS40" i="5"/>
  <c r="EO40" i="5" s="1"/>
  <c r="KF20" i="5"/>
  <c r="HI20" i="5"/>
  <c r="KF46" i="5"/>
  <c r="HI46" i="5"/>
  <c r="HI45" i="5"/>
  <c r="KF45" i="5"/>
  <c r="KF77" i="5"/>
  <c r="HI77" i="5"/>
  <c r="KF135" i="5"/>
  <c r="HI135" i="5"/>
  <c r="BS20" i="5"/>
  <c r="EO20" i="5" s="1"/>
  <c r="BS30" i="5"/>
  <c r="EO30" i="5" s="1"/>
  <c r="BS41" i="5"/>
  <c r="EO41" i="5" s="1"/>
  <c r="BS135" i="5"/>
  <c r="EO135" i="5" s="1"/>
  <c r="KF34" i="5"/>
  <c r="HI34" i="5"/>
  <c r="KF48" i="5"/>
  <c r="HI48" i="5"/>
  <c r="KF107" i="5"/>
  <c r="HI107" i="5"/>
  <c r="KF29" i="5"/>
  <c r="HI29" i="5"/>
  <c r="KF136" i="5"/>
  <c r="HI136" i="5"/>
  <c r="BS21" i="5"/>
  <c r="EO21" i="5" s="1"/>
  <c r="BS31" i="5"/>
  <c r="EO31" i="5" s="1"/>
  <c r="BS42" i="5"/>
  <c r="EO42" i="5" s="1"/>
  <c r="BS136" i="5"/>
  <c r="EO136" i="5" s="1"/>
  <c r="KF26" i="5"/>
  <c r="HI26" i="5"/>
  <c r="BS23" i="5"/>
  <c r="EO23" i="5" s="1"/>
  <c r="BS24" i="5"/>
  <c r="EO24" i="5" s="1"/>
  <c r="BS43" i="5"/>
  <c r="EO43" i="5" s="1"/>
  <c r="HI13" i="5"/>
  <c r="KF13" i="5"/>
  <c r="KF106" i="5"/>
  <c r="HI106" i="5"/>
  <c r="KF47" i="5"/>
  <c r="HI47" i="5"/>
  <c r="HI27" i="5"/>
  <c r="KF27" i="5"/>
  <c r="BS32" i="5"/>
  <c r="EO32" i="5" s="1"/>
  <c r="KF104" i="5"/>
  <c r="HI104" i="5"/>
  <c r="T12" i="59"/>
  <c r="Y6" i="47"/>
  <c r="Y5" i="59"/>
  <c r="M19" i="54"/>
  <c r="Y8" i="53"/>
  <c r="Y8" i="52"/>
  <c r="Z10" i="51"/>
  <c r="Y7" i="50"/>
  <c r="Y6" i="49"/>
  <c r="AB29" i="3"/>
  <c r="AC23" i="3"/>
  <c r="U40" i="23"/>
  <c r="U8" i="59"/>
  <c r="U12" i="59" s="1"/>
  <c r="AD293" i="4"/>
  <c r="AD389" i="4"/>
  <c r="AD388" i="4"/>
  <c r="AD263" i="4"/>
  <c r="AD347" i="4"/>
  <c r="AD289" i="4"/>
  <c r="AD291" i="4"/>
  <c r="AD264" i="4"/>
  <c r="AD348" i="4"/>
  <c r="AD265" i="4"/>
  <c r="AD290" i="4"/>
  <c r="AD390" i="4"/>
  <c r="AD386" i="4"/>
  <c r="AD266" i="4"/>
  <c r="AD387" i="4"/>
  <c r="AD391" i="4"/>
  <c r="AD126" i="4"/>
  <c r="AD287" i="4"/>
  <c r="AD349" i="4"/>
  <c r="AD392" i="4"/>
  <c r="AD341" i="4"/>
  <c r="AD292" i="4"/>
  <c r="AD294" i="4"/>
  <c r="AD393" i="4"/>
  <c r="AD262" i="4"/>
  <c r="X7" i="52"/>
  <c r="X6" i="50"/>
  <c r="X5" i="49"/>
  <c r="X6" i="21"/>
  <c r="X7" i="25"/>
  <c r="X8" i="22"/>
  <c r="X6" i="24"/>
  <c r="X6" i="23"/>
  <c r="X6" i="27"/>
  <c r="W61" i="53"/>
  <c r="K29" i="54"/>
  <c r="G44" i="27"/>
  <c r="G45" i="27" s="1"/>
  <c r="H96" i="2" s="1"/>
  <c r="HG155" i="5"/>
  <c r="L18" i="54"/>
  <c r="Y62" i="2"/>
  <c r="X14" i="41" s="1"/>
  <c r="W55" i="53"/>
  <c r="W56" i="53"/>
  <c r="W54" i="53"/>
  <c r="Y9" i="51"/>
  <c r="AB206" i="4"/>
  <c r="V15" i="51"/>
  <c r="AB152" i="4"/>
  <c r="V13" i="51"/>
  <c r="J28" i="46"/>
  <c r="J12" i="51"/>
  <c r="HG148" i="5"/>
  <c r="KE155" i="5"/>
  <c r="BL313" i="4" s="1"/>
  <c r="HH155" i="5"/>
  <c r="EM148" i="5"/>
  <c r="AD384" i="4"/>
  <c r="AD339" i="4"/>
  <c r="AD383" i="4"/>
  <c r="AD385" i="4"/>
  <c r="AD337" i="4"/>
  <c r="AD338" i="4"/>
  <c r="AD340" i="4"/>
  <c r="AD343" i="4"/>
  <c r="AD342" i="4"/>
  <c r="AD288" i="4"/>
  <c r="AF12" i="4"/>
  <c r="AD258" i="4"/>
  <c r="BR155" i="5"/>
  <c r="BM312" i="4" s="1"/>
  <c r="BR154" i="5"/>
  <c r="BM281" i="4" s="1"/>
  <c r="EM153" i="5"/>
  <c r="KD151" i="5"/>
  <c r="BK203" i="4" s="1"/>
  <c r="KD148" i="5"/>
  <c r="BK122" i="4" s="1"/>
  <c r="BR152" i="5"/>
  <c r="BM232" i="4" s="1"/>
  <c r="BR148" i="5"/>
  <c r="BM121" i="4" s="1"/>
  <c r="BU7" i="5"/>
  <c r="HG161" i="5"/>
  <c r="KD153" i="5"/>
  <c r="BK253" i="4" s="1"/>
  <c r="BR147" i="5"/>
  <c r="BM95" i="4" s="1"/>
  <c r="EM147" i="5"/>
  <c r="HG147" i="5"/>
  <c r="KD147" i="5"/>
  <c r="BK96" i="4" s="1"/>
  <c r="X2" i="3"/>
  <c r="X2" i="16" s="1"/>
  <c r="KE151" i="5"/>
  <c r="BL203" i="4" s="1"/>
  <c r="AD175" i="4"/>
  <c r="AD176" i="4"/>
  <c r="AD177" i="4"/>
  <c r="BR151" i="5"/>
  <c r="BM202" i="4" s="1"/>
  <c r="AE171" i="4"/>
  <c r="HG150" i="5"/>
  <c r="BU6" i="5"/>
  <c r="BU4" i="5" s="1"/>
  <c r="Q55" i="32"/>
  <c r="AD326" i="4"/>
  <c r="H30" i="16"/>
  <c r="H31" i="16"/>
  <c r="N15" i="16"/>
  <c r="N16" i="16" s="1"/>
  <c r="X15" i="3"/>
  <c r="X16" i="3" s="1"/>
  <c r="W67" i="34"/>
  <c r="W65" i="34"/>
  <c r="W55" i="34"/>
  <c r="W60" i="34"/>
  <c r="R43" i="32"/>
  <c r="R55" i="32" s="1"/>
  <c r="J28" i="3"/>
  <c r="I41" i="3"/>
  <c r="I48" i="15"/>
  <c r="R122" i="15"/>
  <c r="R13" i="32"/>
  <c r="S10" i="32" s="1"/>
  <c r="R190" i="15"/>
  <c r="L44" i="32"/>
  <c r="L53" i="32"/>
  <c r="S20" i="32"/>
  <c r="H32" i="16"/>
  <c r="M6" i="16"/>
  <c r="M9" i="16" s="1"/>
  <c r="L96" i="15"/>
  <c r="AA23" i="16"/>
  <c r="Z29" i="16"/>
  <c r="Z37" i="16"/>
  <c r="V113" i="15"/>
  <c r="V116" i="15" s="1"/>
  <c r="AD325" i="4"/>
  <c r="Y7" i="41"/>
  <c r="Y26" i="41" s="1"/>
  <c r="Y33" i="41" s="1"/>
  <c r="Y40" i="41" s="1"/>
  <c r="Y47" i="41" s="1"/>
  <c r="W65" i="15"/>
  <c r="W70" i="15" s="1"/>
  <c r="AD102" i="4"/>
  <c r="AD332" i="4"/>
  <c r="AD335" i="4"/>
  <c r="AD330" i="4"/>
  <c r="AD328" i="4"/>
  <c r="AD205" i="4"/>
  <c r="AD286" i="4"/>
  <c r="AD323" i="4"/>
  <c r="AD107" i="4"/>
  <c r="AD336" i="4"/>
  <c r="AD149" i="4"/>
  <c r="AD327" i="4"/>
  <c r="AD150" i="4"/>
  <c r="AE145" i="4"/>
  <c r="AD333" i="4"/>
  <c r="AD324" i="4"/>
  <c r="AD321" i="4"/>
  <c r="AD110" i="4"/>
  <c r="AD151" i="4"/>
  <c r="AD331" i="4"/>
  <c r="AD329" i="4"/>
  <c r="AD345" i="4"/>
  <c r="AD322" i="4"/>
  <c r="AD344" i="4"/>
  <c r="AD320" i="4"/>
  <c r="AD346" i="4"/>
  <c r="AD237" i="4"/>
  <c r="AC39" i="4"/>
  <c r="AF32" i="4"/>
  <c r="AF37" i="4"/>
  <c r="AF35" i="4"/>
  <c r="AF34" i="4"/>
  <c r="AF19" i="4"/>
  <c r="AF30" i="4"/>
  <c r="AF29" i="4"/>
  <c r="AF33" i="4"/>
  <c r="AF17" i="4"/>
  <c r="AF20" i="4"/>
  <c r="AF36" i="4"/>
  <c r="AF21" i="4"/>
  <c r="AF18" i="4"/>
  <c r="AF28" i="4"/>
  <c r="AF14" i="4"/>
  <c r="AF31" i="4"/>
  <c r="ER11" i="5"/>
  <c r="HM11" i="5"/>
  <c r="EM146" i="5"/>
  <c r="BW11" i="5"/>
  <c r="KK11" i="5" s="1"/>
  <c r="BV5" i="5"/>
  <c r="KE12" i="5"/>
  <c r="KE146" i="5" s="1"/>
  <c r="BL69" i="4" s="1"/>
  <c r="EM139" i="5"/>
  <c r="BS12" i="5"/>
  <c r="EO12" i="5" s="1"/>
  <c r="BR139" i="5"/>
  <c r="AD6" i="32"/>
  <c r="AC48" i="32"/>
  <c r="AC40" i="32"/>
  <c r="AH23" i="37"/>
  <c r="AI20" i="37" s="1"/>
  <c r="AH26" i="37"/>
  <c r="W223" i="15"/>
  <c r="W213" i="15"/>
  <c r="W200" i="15"/>
  <c r="W203" i="15"/>
  <c r="W201" i="15"/>
  <c r="AB207" i="4"/>
  <c r="AB210" i="4"/>
  <c r="W15" i="2"/>
  <c r="W36" i="34"/>
  <c r="KD146" i="5"/>
  <c r="BK69" i="4" s="1"/>
  <c r="V90" i="15"/>
  <c r="W17" i="2" s="1"/>
  <c r="V11" i="62" s="1"/>
  <c r="AA37" i="3"/>
  <c r="U10" i="25"/>
  <c r="U11" i="22" s="1"/>
  <c r="KD150" i="5"/>
  <c r="BK174" i="4" s="1"/>
  <c r="KE150" i="5"/>
  <c r="BL174" i="4" s="1"/>
  <c r="W8" i="15"/>
  <c r="W158" i="15"/>
  <c r="W109" i="15"/>
  <c r="W119" i="15"/>
  <c r="W157" i="15"/>
  <c r="W9" i="15"/>
  <c r="W84" i="15"/>
  <c r="W11" i="15"/>
  <c r="W86" i="15"/>
  <c r="W21" i="15"/>
  <c r="W95" i="15"/>
  <c r="W112" i="15"/>
  <c r="W110" i="15"/>
  <c r="W87" i="15"/>
  <c r="W170" i="15"/>
  <c r="W180" i="15"/>
  <c r="W160" i="15"/>
  <c r="W83" i="15"/>
  <c r="KD154" i="5"/>
  <c r="BK282" i="4" s="1"/>
  <c r="KD139" i="5"/>
  <c r="AG8" i="4"/>
  <c r="AF6" i="4"/>
  <c r="AF108" i="4"/>
  <c r="AF109" i="4"/>
  <c r="AF104" i="4"/>
  <c r="AF106" i="4"/>
  <c r="BT6" i="5"/>
  <c r="BT4" i="5" s="1"/>
  <c r="BT7" i="5"/>
  <c r="HG146" i="5"/>
  <c r="HG158" i="5"/>
  <c r="BF16" i="18" s="1"/>
  <c r="HH154" i="5"/>
  <c r="HH176" i="5"/>
  <c r="BG388" i="18" s="1"/>
  <c r="HG152" i="5"/>
  <c r="HG167" i="5"/>
  <c r="BF216" i="18" s="1"/>
  <c r="HJ7" i="5"/>
  <c r="KG7" i="5"/>
  <c r="EO7" i="5"/>
  <c r="EN151" i="5"/>
  <c r="Z2" i="2"/>
  <c r="AA3" i="18"/>
  <c r="Z2" i="67" s="1"/>
  <c r="AF119" i="4" s="1"/>
  <c r="AA6" i="2"/>
  <c r="AA3" i="58" s="1"/>
  <c r="Z5" i="2"/>
  <c r="Y8" i="30"/>
  <c r="Y8" i="25"/>
  <c r="Y25" i="21"/>
  <c r="Y9" i="28"/>
  <c r="Y7" i="24"/>
  <c r="Y7" i="23"/>
  <c r="Y9" i="22"/>
  <c r="Y7" i="21"/>
  <c r="Y7" i="27"/>
  <c r="Y10" i="26"/>
  <c r="Y76" i="11"/>
  <c r="Y76" i="14"/>
  <c r="Z4" i="2"/>
  <c r="AE7" i="4"/>
  <c r="AE5" i="4" s="1"/>
  <c r="AE308" i="4"/>
  <c r="AE60" i="4"/>
  <c r="AE277" i="4"/>
  <c r="AE380" i="4"/>
  <c r="AE91" i="4"/>
  <c r="AE200" i="4"/>
  <c r="AE228" i="4"/>
  <c r="AE247" i="4"/>
  <c r="AE353" i="4"/>
  <c r="AE117" i="4"/>
  <c r="Z3" i="3"/>
  <c r="Y3" i="15"/>
  <c r="EM152" i="5"/>
  <c r="KE152" i="5"/>
  <c r="BL233" i="4" s="1"/>
  <c r="HH174" i="5"/>
  <c r="BG348" i="18" s="1"/>
  <c r="HG165" i="5"/>
  <c r="BF175" i="18" s="1"/>
  <c r="HG151" i="5"/>
  <c r="Z2" i="18"/>
  <c r="X2" i="34"/>
  <c r="X2" i="32"/>
  <c r="X2" i="15"/>
  <c r="X269" i="15" s="1"/>
  <c r="HH158" i="5"/>
  <c r="BG16" i="18" s="1"/>
  <c r="HH146" i="5"/>
  <c r="BR153" i="5"/>
  <c r="BM252" i="4" s="1"/>
  <c r="HI12" i="5"/>
  <c r="KF12" i="5"/>
  <c r="AD382" i="4"/>
  <c r="HH165" i="5"/>
  <c r="BG175" i="18" s="1"/>
  <c r="HH151" i="5"/>
  <c r="EN150" i="5"/>
  <c r="BR146" i="5"/>
  <c r="BM68" i="4" s="1"/>
  <c r="HG176" i="5"/>
  <c r="BF388" i="18" s="1"/>
  <c r="HG154" i="5"/>
  <c r="HG139" i="5"/>
  <c r="HG174" i="5"/>
  <c r="BF348" i="18" s="1"/>
  <c r="HG153" i="5"/>
  <c r="BQ158" i="5"/>
  <c r="I42" i="27"/>
  <c r="Y17" i="34"/>
  <c r="Y19" i="34" s="1"/>
  <c r="Y20" i="34" s="1"/>
  <c r="Z17" i="34" s="1"/>
  <c r="Y14" i="34"/>
  <c r="AC12" i="34"/>
  <c r="AD11" i="34"/>
  <c r="AA13" i="34"/>
  <c r="X225" i="15" l="1"/>
  <c r="X235" i="15"/>
  <c r="X215" i="15"/>
  <c r="X192" i="15"/>
  <c r="X205" i="15"/>
  <c r="X172" i="15"/>
  <c r="X182" i="15"/>
  <c r="X162" i="15"/>
  <c r="U9" i="2"/>
  <c r="AA257" i="4" s="1"/>
  <c r="X114" i="15"/>
  <c r="X124" i="15"/>
  <c r="X88" i="15"/>
  <c r="X100" i="15"/>
  <c r="V10" i="62"/>
  <c r="W14" i="51"/>
  <c r="V23" i="53"/>
  <c r="X53" i="15"/>
  <c r="W80" i="15"/>
  <c r="X16" i="2" s="1"/>
  <c r="U43" i="15"/>
  <c r="V9" i="2" s="1"/>
  <c r="AB257" i="4" s="1"/>
  <c r="X23" i="15"/>
  <c r="X13" i="15"/>
  <c r="X111" i="15"/>
  <c r="X202" i="15"/>
  <c r="X10" i="15"/>
  <c r="X222" i="15"/>
  <c r="X121" i="15"/>
  <c r="X85" i="15"/>
  <c r="X20" i="15"/>
  <c r="X266" i="15"/>
  <c r="X189" i="15"/>
  <c r="X232" i="15"/>
  <c r="X97" i="15"/>
  <c r="X212" i="15"/>
  <c r="X179" i="15"/>
  <c r="X159" i="15"/>
  <c r="X50" i="15"/>
  <c r="X147" i="15"/>
  <c r="X152" i="15" s="1"/>
  <c r="X169" i="15"/>
  <c r="BG40" i="73"/>
  <c r="BG38" i="73"/>
  <c r="BG42" i="73"/>
  <c r="BG43" i="73"/>
  <c r="BH25" i="73" s="1"/>
  <c r="BG41" i="73"/>
  <c r="BH28" i="73"/>
  <c r="BH15" i="73"/>
  <c r="BH16" i="73" s="1"/>
  <c r="BN89" i="72"/>
  <c r="BP43" i="72"/>
  <c r="BO45" i="72"/>
  <c r="BO38" i="72" s="1"/>
  <c r="BO71" i="72"/>
  <c r="BO61" i="72"/>
  <c r="BO62" i="72" s="1"/>
  <c r="BO75" i="72" s="1"/>
  <c r="BO84" i="72" s="1"/>
  <c r="BN88" i="72"/>
  <c r="BN90" i="72"/>
  <c r="BO51" i="72" s="1"/>
  <c r="BP42" i="72"/>
  <c r="BP44" i="72" s="1"/>
  <c r="BO82" i="72"/>
  <c r="BO83" i="72"/>
  <c r="J58" i="66"/>
  <c r="K53" i="66"/>
  <c r="L86" i="18"/>
  <c r="Z2" i="58"/>
  <c r="Z1" i="71"/>
  <c r="J58" i="15"/>
  <c r="J271" i="15"/>
  <c r="J273" i="15" s="1"/>
  <c r="J71" i="66"/>
  <c r="J73" i="66" s="1"/>
  <c r="AF94" i="4"/>
  <c r="AF310" i="4"/>
  <c r="Y8" i="28"/>
  <c r="Y9" i="26"/>
  <c r="Y6" i="41"/>
  <c r="AF280" i="4"/>
  <c r="AF66" i="4"/>
  <c r="X105" i="15"/>
  <c r="X106" i="15" s="1"/>
  <c r="X14" i="60" s="1"/>
  <c r="V10" i="41"/>
  <c r="V34" i="27"/>
  <c r="AF120" i="4"/>
  <c r="U15" i="60"/>
  <c r="V9" i="62"/>
  <c r="V7" i="60"/>
  <c r="V16" i="60" s="1"/>
  <c r="V40" i="15"/>
  <c r="V54" i="66"/>
  <c r="V68" i="66" s="1"/>
  <c r="Y4" i="60"/>
  <c r="Y4" i="59"/>
  <c r="Y5" i="62"/>
  <c r="Y4" i="55"/>
  <c r="AF231" i="4"/>
  <c r="AG260" i="4"/>
  <c r="AF67" i="4"/>
  <c r="AF93" i="4"/>
  <c r="AF311" i="4"/>
  <c r="AF279" i="4"/>
  <c r="Z5" i="60"/>
  <c r="V12" i="64" s="1"/>
  <c r="V7" i="61" s="1"/>
  <c r="Z5" i="55"/>
  <c r="Z6" i="62"/>
  <c r="AF230" i="4"/>
  <c r="X267" i="15"/>
  <c r="Z83" i="2"/>
  <c r="Z74" i="2"/>
  <c r="Z84" i="2"/>
  <c r="Z78" i="2"/>
  <c r="Z77" i="2"/>
  <c r="M23" i="54" s="1"/>
  <c r="Z76" i="2"/>
  <c r="Z82" i="2"/>
  <c r="Z80" i="2"/>
  <c r="Z79" i="2"/>
  <c r="M24" i="54" s="1"/>
  <c r="Z75" i="2"/>
  <c r="O49" i="4"/>
  <c r="I21" i="2" s="1"/>
  <c r="HI162" i="5"/>
  <c r="BF37" i="66" s="1"/>
  <c r="BG110" i="18"/>
  <c r="BE37" i="66"/>
  <c r="BF75" i="18"/>
  <c r="BD36" i="66"/>
  <c r="X38" i="15"/>
  <c r="X36" i="15"/>
  <c r="X37" i="15"/>
  <c r="X39" i="15"/>
  <c r="X270" i="15"/>
  <c r="Y2" i="66"/>
  <c r="Y77" i="66" s="1"/>
  <c r="Y2" i="43"/>
  <c r="Y32" i="43" s="1"/>
  <c r="W10" i="66"/>
  <c r="W24" i="66" s="1"/>
  <c r="K114" i="18"/>
  <c r="K119" i="18" s="1"/>
  <c r="K113" i="18"/>
  <c r="K118" i="18" s="1"/>
  <c r="X49" i="3"/>
  <c r="X52" i="3" s="1"/>
  <c r="X55" i="3" s="1"/>
  <c r="X73" i="15" s="1"/>
  <c r="X80" i="15" s="1"/>
  <c r="X139" i="15"/>
  <c r="X144" i="15" s="1"/>
  <c r="Y103" i="2" s="1"/>
  <c r="X131" i="15"/>
  <c r="X136" i="15" s="1"/>
  <c r="BT114" i="5"/>
  <c r="EP114" i="5" s="1"/>
  <c r="BU103" i="5"/>
  <c r="EQ103" i="5" s="1"/>
  <c r="BU129" i="5"/>
  <c r="EQ129" i="5" s="1"/>
  <c r="BU102" i="5"/>
  <c r="EQ102" i="5" s="1"/>
  <c r="BU108" i="5"/>
  <c r="EQ108" i="5" s="1"/>
  <c r="BT130" i="5"/>
  <c r="EP130" i="5" s="1"/>
  <c r="BT126" i="5"/>
  <c r="EP126" i="5" s="1"/>
  <c r="BT111" i="5"/>
  <c r="EP111" i="5" s="1"/>
  <c r="BT123" i="5"/>
  <c r="EP123" i="5" s="1"/>
  <c r="BT87" i="5"/>
  <c r="EP87" i="5" s="1"/>
  <c r="BT117" i="5"/>
  <c r="EP117" i="5" s="1"/>
  <c r="BU124" i="5"/>
  <c r="EQ124" i="5" s="1"/>
  <c r="BU127" i="5"/>
  <c r="EQ127" i="5" s="1"/>
  <c r="BU120" i="5"/>
  <c r="EQ120" i="5" s="1"/>
  <c r="BU104" i="5"/>
  <c r="EQ104" i="5" s="1"/>
  <c r="BT124" i="5"/>
  <c r="EP124" i="5" s="1"/>
  <c r="BT116" i="5"/>
  <c r="EP116" i="5" s="1"/>
  <c r="BT105" i="5"/>
  <c r="EP105" i="5" s="1"/>
  <c r="HK105" i="5" s="1"/>
  <c r="BT115" i="5"/>
  <c r="EP115" i="5" s="1"/>
  <c r="BT100" i="5"/>
  <c r="EP100" i="5" s="1"/>
  <c r="BU125" i="5"/>
  <c r="EQ125" i="5" s="1"/>
  <c r="BU128" i="5"/>
  <c r="EQ128" i="5" s="1"/>
  <c r="BU112" i="5"/>
  <c r="EQ112" i="5" s="1"/>
  <c r="BU105" i="5"/>
  <c r="EQ105" i="5" s="1"/>
  <c r="BT108" i="5"/>
  <c r="EP108" i="5" s="1"/>
  <c r="BT128" i="5"/>
  <c r="EP128" i="5" s="1"/>
  <c r="BT102" i="5"/>
  <c r="EP102" i="5" s="1"/>
  <c r="BT103" i="5"/>
  <c r="EP103" i="5" s="1"/>
  <c r="BU118" i="5"/>
  <c r="EQ118" i="5" s="1"/>
  <c r="BU117" i="5"/>
  <c r="EQ117" i="5" s="1"/>
  <c r="BU113" i="5"/>
  <c r="EQ113" i="5" s="1"/>
  <c r="BU122" i="5"/>
  <c r="EQ122" i="5" s="1"/>
  <c r="BU107" i="5"/>
  <c r="EQ107" i="5" s="1"/>
  <c r="BT112" i="5"/>
  <c r="EP112" i="5" s="1"/>
  <c r="BT127" i="5"/>
  <c r="EP127" i="5" s="1"/>
  <c r="BT121" i="5"/>
  <c r="EP121" i="5" s="1"/>
  <c r="BT104" i="5"/>
  <c r="EP104" i="5" s="1"/>
  <c r="BU110" i="5"/>
  <c r="EQ110" i="5" s="1"/>
  <c r="BU116" i="5"/>
  <c r="EQ116" i="5" s="1"/>
  <c r="BU106" i="5"/>
  <c r="EQ106" i="5" s="1"/>
  <c r="BU130" i="5"/>
  <c r="EQ130" i="5" s="1"/>
  <c r="BU114" i="5"/>
  <c r="EQ114" i="5" s="1"/>
  <c r="BU99" i="5"/>
  <c r="EQ99" i="5" s="1"/>
  <c r="BT109" i="5"/>
  <c r="EP109" i="5" s="1"/>
  <c r="BT129" i="5"/>
  <c r="EP129" i="5" s="1"/>
  <c r="BT113" i="5"/>
  <c r="EP113" i="5" s="1"/>
  <c r="BT106" i="5"/>
  <c r="EP106" i="5" s="1"/>
  <c r="BU87" i="5"/>
  <c r="EQ87" i="5" s="1"/>
  <c r="BU121" i="5"/>
  <c r="EQ121" i="5" s="1"/>
  <c r="BU109" i="5"/>
  <c r="EQ109" i="5" s="1"/>
  <c r="BU123" i="5"/>
  <c r="EQ123" i="5" s="1"/>
  <c r="BU100" i="5"/>
  <c r="EQ100" i="5" s="1"/>
  <c r="BT125" i="5"/>
  <c r="EP125" i="5" s="1"/>
  <c r="BT118" i="5"/>
  <c r="EP118" i="5" s="1"/>
  <c r="BT101" i="5"/>
  <c r="EP101" i="5" s="1"/>
  <c r="BT107" i="5"/>
  <c r="EP107" i="5" s="1"/>
  <c r="BU111" i="5"/>
  <c r="EQ111" i="5" s="1"/>
  <c r="BT119" i="5"/>
  <c r="EP119" i="5" s="1"/>
  <c r="KG87" i="5"/>
  <c r="HJ87" i="5"/>
  <c r="BU126" i="5"/>
  <c r="EQ126" i="5" s="1"/>
  <c r="BU119" i="5"/>
  <c r="EQ119" i="5" s="1"/>
  <c r="BU115" i="5"/>
  <c r="EQ115" i="5" s="1"/>
  <c r="BU101" i="5"/>
  <c r="EQ101" i="5" s="1"/>
  <c r="BT120" i="5"/>
  <c r="EP120" i="5" s="1"/>
  <c r="BT110" i="5"/>
  <c r="EP110" i="5" s="1"/>
  <c r="BT122" i="5"/>
  <c r="EP122" i="5" s="1"/>
  <c r="BT99" i="5"/>
  <c r="EP99" i="5" s="1"/>
  <c r="BU85" i="5"/>
  <c r="EQ85" i="5" s="1"/>
  <c r="HJ85" i="5"/>
  <c r="KG85" i="5"/>
  <c r="BT85" i="5"/>
  <c r="EP85" i="5" s="1"/>
  <c r="AC45" i="4"/>
  <c r="W48" i="2" s="1"/>
  <c r="V37" i="53" s="1"/>
  <c r="AE334" i="4"/>
  <c r="AD38" i="4"/>
  <c r="X17" i="22"/>
  <c r="KG96" i="5"/>
  <c r="HJ96" i="5"/>
  <c r="KG98" i="5"/>
  <c r="HJ98" i="5"/>
  <c r="KG101" i="5"/>
  <c r="HJ101" i="5"/>
  <c r="BU97" i="5"/>
  <c r="EQ97" i="5" s="1"/>
  <c r="BT96" i="5"/>
  <c r="EP96" i="5" s="1"/>
  <c r="BU95" i="5"/>
  <c r="EQ95" i="5" s="1"/>
  <c r="KI95" i="5" s="1"/>
  <c r="BT98" i="5"/>
  <c r="EP98" i="5" s="1"/>
  <c r="KG100" i="5"/>
  <c r="HJ100" i="5"/>
  <c r="BU96" i="5"/>
  <c r="EQ96" i="5" s="1"/>
  <c r="BT92" i="5"/>
  <c r="EP92" i="5" s="1"/>
  <c r="KH92" i="5" s="1"/>
  <c r="BU98" i="5"/>
  <c r="EQ98" i="5" s="1"/>
  <c r="KG99" i="5"/>
  <c r="HJ99" i="5"/>
  <c r="BT97" i="5"/>
  <c r="EP97" i="5" s="1"/>
  <c r="KG97" i="5"/>
  <c r="HJ97" i="5"/>
  <c r="KG90" i="5"/>
  <c r="HJ90" i="5"/>
  <c r="BT93" i="5"/>
  <c r="EP93" i="5" s="1"/>
  <c r="BT83" i="5"/>
  <c r="EP83" i="5" s="1"/>
  <c r="KH83" i="5" s="1"/>
  <c r="BU89" i="5"/>
  <c r="EQ89" i="5" s="1"/>
  <c r="BT94" i="5"/>
  <c r="EP94" i="5" s="1"/>
  <c r="BU90" i="5"/>
  <c r="EQ90" i="5" s="1"/>
  <c r="BT95" i="5"/>
  <c r="EP95" i="5" s="1"/>
  <c r="BU91" i="5"/>
  <c r="EQ91" i="5" s="1"/>
  <c r="KG94" i="5"/>
  <c r="HJ94" i="5"/>
  <c r="KG102" i="5"/>
  <c r="HJ102" i="5"/>
  <c r="KG92" i="5"/>
  <c r="HJ92" i="5"/>
  <c r="BU92" i="5"/>
  <c r="EQ92" i="5" s="1"/>
  <c r="BT91" i="5"/>
  <c r="EP91" i="5" s="1"/>
  <c r="BU93" i="5"/>
  <c r="EQ93" i="5" s="1"/>
  <c r="BT89" i="5"/>
  <c r="EP89" i="5" s="1"/>
  <c r="KG89" i="5"/>
  <c r="HJ89" i="5"/>
  <c r="BU94" i="5"/>
  <c r="EQ94" i="5" s="1"/>
  <c r="KG93" i="5"/>
  <c r="HJ93" i="5"/>
  <c r="BT90" i="5"/>
  <c r="EP90" i="5" s="1"/>
  <c r="HJ95" i="5"/>
  <c r="KG95" i="5"/>
  <c r="KG91" i="5"/>
  <c r="HJ91" i="5"/>
  <c r="BT86" i="5"/>
  <c r="EP86" i="5" s="1"/>
  <c r="BT84" i="5"/>
  <c r="EP84" i="5" s="1"/>
  <c r="BT88" i="5"/>
  <c r="EP88" i="5" s="1"/>
  <c r="BU83" i="5"/>
  <c r="EQ83" i="5" s="1"/>
  <c r="KG84" i="5"/>
  <c r="HJ84" i="5"/>
  <c r="BU84" i="5"/>
  <c r="EQ84" i="5" s="1"/>
  <c r="BU86" i="5"/>
  <c r="EQ86" i="5" s="1"/>
  <c r="BU88" i="5"/>
  <c r="EQ88" i="5" s="1"/>
  <c r="KG88" i="5"/>
  <c r="HJ88" i="5"/>
  <c r="KG86" i="5"/>
  <c r="HJ86" i="5"/>
  <c r="HJ83" i="5"/>
  <c r="KG83" i="5"/>
  <c r="V38" i="51"/>
  <c r="U9" i="47"/>
  <c r="BU134" i="5"/>
  <c r="EQ134" i="5" s="1"/>
  <c r="BT134" i="5"/>
  <c r="EP134" i="5" s="1"/>
  <c r="BT133" i="5"/>
  <c r="EP133" i="5" s="1"/>
  <c r="KG130" i="5"/>
  <c r="HJ130" i="5"/>
  <c r="KG134" i="5"/>
  <c r="HJ134" i="5"/>
  <c r="KG133" i="5"/>
  <c r="HJ133" i="5"/>
  <c r="BT132" i="5"/>
  <c r="EP132" i="5" s="1"/>
  <c r="KG123" i="5"/>
  <c r="HJ123" i="5"/>
  <c r="KG128" i="5"/>
  <c r="HJ128" i="5"/>
  <c r="BU131" i="5"/>
  <c r="EQ131" i="5" s="1"/>
  <c r="HJ129" i="5"/>
  <c r="KG129" i="5"/>
  <c r="KG124" i="5"/>
  <c r="HJ124" i="5"/>
  <c r="KG127" i="5"/>
  <c r="HJ127" i="5"/>
  <c r="KG131" i="5"/>
  <c r="HJ131" i="5"/>
  <c r="KG132" i="5"/>
  <c r="HJ132" i="5"/>
  <c r="KG125" i="5"/>
  <c r="HJ125" i="5"/>
  <c r="HJ122" i="5"/>
  <c r="KG122" i="5"/>
  <c r="BU132" i="5"/>
  <c r="EQ132" i="5" s="1"/>
  <c r="BU133" i="5"/>
  <c r="EQ133" i="5" s="1"/>
  <c r="BT131" i="5"/>
  <c r="EP131" i="5" s="1"/>
  <c r="KG126" i="5"/>
  <c r="HJ126" i="5"/>
  <c r="HJ116" i="5"/>
  <c r="KG116" i="5"/>
  <c r="KG117" i="5"/>
  <c r="HJ117" i="5"/>
  <c r="KG113" i="5"/>
  <c r="HJ113" i="5"/>
  <c r="HJ120" i="5"/>
  <c r="KG120" i="5"/>
  <c r="KG118" i="5"/>
  <c r="HJ118" i="5"/>
  <c r="KG112" i="5"/>
  <c r="HJ112" i="5"/>
  <c r="KG110" i="5"/>
  <c r="HJ110" i="5"/>
  <c r="HJ119" i="5"/>
  <c r="KG119" i="5"/>
  <c r="KG114" i="5"/>
  <c r="HJ114" i="5"/>
  <c r="KG111" i="5"/>
  <c r="HJ111" i="5"/>
  <c r="HJ115" i="5"/>
  <c r="KG115" i="5"/>
  <c r="HJ121" i="5"/>
  <c r="KG121" i="5"/>
  <c r="KG109" i="5"/>
  <c r="HJ109" i="5"/>
  <c r="BU69" i="5"/>
  <c r="EQ69" i="5" s="1"/>
  <c r="KI69" i="5" s="1"/>
  <c r="BT68" i="5"/>
  <c r="EP68" i="5" s="1"/>
  <c r="KH68" i="5" s="1"/>
  <c r="BT69" i="5"/>
  <c r="EP69" i="5" s="1"/>
  <c r="HJ71" i="5"/>
  <c r="KG71" i="5"/>
  <c r="BU70" i="5"/>
  <c r="EQ70" i="5" s="1"/>
  <c r="BT70" i="5"/>
  <c r="EP70" i="5" s="1"/>
  <c r="BU71" i="5"/>
  <c r="EQ71" i="5" s="1"/>
  <c r="KG70" i="5"/>
  <c r="HJ70" i="5"/>
  <c r="BT71" i="5"/>
  <c r="EP71" i="5" s="1"/>
  <c r="KG73" i="5"/>
  <c r="HJ73" i="5"/>
  <c r="BU72" i="5"/>
  <c r="EQ72" i="5" s="1"/>
  <c r="KG75" i="5"/>
  <c r="HJ75" i="5"/>
  <c r="BT72" i="5"/>
  <c r="EP72" i="5" s="1"/>
  <c r="KG68" i="5"/>
  <c r="HJ68" i="5"/>
  <c r="BU73" i="5"/>
  <c r="EQ73" i="5" s="1"/>
  <c r="BT73" i="5"/>
  <c r="EP73" i="5" s="1"/>
  <c r="BU74" i="5"/>
  <c r="EQ74" i="5" s="1"/>
  <c r="HJ69" i="5"/>
  <c r="KG69" i="5"/>
  <c r="BT74" i="5"/>
  <c r="EP74" i="5" s="1"/>
  <c r="KG74" i="5"/>
  <c r="HJ74" i="5"/>
  <c r="BU67" i="5"/>
  <c r="EQ67" i="5" s="1"/>
  <c r="BU75" i="5"/>
  <c r="EQ75" i="5" s="1"/>
  <c r="BT67" i="5"/>
  <c r="EP67" i="5" s="1"/>
  <c r="BT75" i="5"/>
  <c r="EP75" i="5" s="1"/>
  <c r="KG67" i="5"/>
  <c r="HJ67" i="5"/>
  <c r="BU68" i="5"/>
  <c r="EQ68" i="5" s="1"/>
  <c r="KG72" i="5"/>
  <c r="HJ72" i="5"/>
  <c r="HJ63" i="5"/>
  <c r="BU64" i="5"/>
  <c r="EQ64" i="5" s="1"/>
  <c r="HL64" i="5" s="1"/>
  <c r="BT36" i="5"/>
  <c r="EP36" i="5" s="1"/>
  <c r="BT63" i="5"/>
  <c r="EP63" i="5" s="1"/>
  <c r="KH63" i="5" s="1"/>
  <c r="KG36" i="5"/>
  <c r="HJ36" i="5"/>
  <c r="BU36" i="5"/>
  <c r="EQ36" i="5" s="1"/>
  <c r="BT61" i="5"/>
  <c r="EP61" i="5" s="1"/>
  <c r="KH61" i="5" s="1"/>
  <c r="BU65" i="5"/>
  <c r="EQ65" i="5" s="1"/>
  <c r="BT64" i="5"/>
  <c r="EP64" i="5" s="1"/>
  <c r="KG64" i="5"/>
  <c r="HJ64" i="5"/>
  <c r="BU66" i="5"/>
  <c r="EQ66" i="5" s="1"/>
  <c r="BT65" i="5"/>
  <c r="EP65" i="5" s="1"/>
  <c r="KG62" i="5"/>
  <c r="HJ62" i="5"/>
  <c r="BT66" i="5"/>
  <c r="EP66" i="5" s="1"/>
  <c r="BU62" i="5"/>
  <c r="EQ62" i="5" s="1"/>
  <c r="KG66" i="5"/>
  <c r="HJ66" i="5"/>
  <c r="BU63" i="5"/>
  <c r="EQ63" i="5" s="1"/>
  <c r="BT62" i="5"/>
  <c r="EP62" i="5" s="1"/>
  <c r="KG65" i="5"/>
  <c r="HJ65" i="5"/>
  <c r="BT60" i="5"/>
  <c r="EP60" i="5" s="1"/>
  <c r="HJ60" i="5"/>
  <c r="KG60" i="5"/>
  <c r="KG61" i="5"/>
  <c r="HJ61" i="5"/>
  <c r="BU61" i="5"/>
  <c r="EQ61" i="5" s="1"/>
  <c r="BU60" i="5"/>
  <c r="EQ60" i="5" s="1"/>
  <c r="KG13" i="5"/>
  <c r="BT58" i="5"/>
  <c r="EP58" i="5" s="1"/>
  <c r="BU58" i="5"/>
  <c r="EQ58" i="5" s="1"/>
  <c r="BT37" i="5"/>
  <c r="EP37" i="5" s="1"/>
  <c r="KH37" i="5" s="1"/>
  <c r="KG59" i="5"/>
  <c r="HJ59" i="5"/>
  <c r="BT57" i="5"/>
  <c r="EP57" i="5" s="1"/>
  <c r="BU55" i="5"/>
  <c r="EQ55" i="5" s="1"/>
  <c r="HJ76" i="5"/>
  <c r="KG76" i="5"/>
  <c r="BT55" i="5"/>
  <c r="EP55" i="5" s="1"/>
  <c r="BU56" i="5"/>
  <c r="EQ56" i="5" s="1"/>
  <c r="BT56" i="5"/>
  <c r="EP56" i="5" s="1"/>
  <c r="BU59" i="5"/>
  <c r="EQ59" i="5" s="1"/>
  <c r="KG56" i="5"/>
  <c r="HJ56" i="5"/>
  <c r="BT59" i="5"/>
  <c r="EP59" i="5" s="1"/>
  <c r="HJ57" i="5"/>
  <c r="KG57" i="5"/>
  <c r="KG55" i="5"/>
  <c r="HJ55" i="5"/>
  <c r="HJ58" i="5"/>
  <c r="KG58" i="5"/>
  <c r="BU57" i="5"/>
  <c r="EQ57" i="5" s="1"/>
  <c r="BT76" i="5"/>
  <c r="EP76" i="5" s="1"/>
  <c r="BU76" i="5"/>
  <c r="EQ76" i="5" s="1"/>
  <c r="Y11" i="64"/>
  <c r="Y6" i="61" s="1"/>
  <c r="BT39" i="5"/>
  <c r="EP39" i="5" s="1"/>
  <c r="KG37" i="5"/>
  <c r="HJ37" i="5"/>
  <c r="BU38" i="5"/>
  <c r="EQ38" i="5" s="1"/>
  <c r="BU35" i="5"/>
  <c r="EQ35" i="5" s="1"/>
  <c r="KG39" i="5"/>
  <c r="HJ39" i="5"/>
  <c r="BU37" i="5"/>
  <c r="EQ37" i="5" s="1"/>
  <c r="KG38" i="5"/>
  <c r="HJ38" i="5"/>
  <c r="KG35" i="5"/>
  <c r="HJ35" i="5"/>
  <c r="BU39" i="5"/>
  <c r="EQ39" i="5" s="1"/>
  <c r="BT38" i="5"/>
  <c r="EP38" i="5" s="1"/>
  <c r="BT35" i="5"/>
  <c r="EP35" i="5" s="1"/>
  <c r="AE321" i="4"/>
  <c r="HJ44" i="5"/>
  <c r="BU54" i="5"/>
  <c r="EQ54" i="5" s="1"/>
  <c r="HJ54" i="5"/>
  <c r="KG54" i="5"/>
  <c r="HJ53" i="5"/>
  <c r="KG53" i="5"/>
  <c r="BT54" i="5"/>
  <c r="EP54" i="5" s="1"/>
  <c r="BT22" i="5"/>
  <c r="EP22" i="5" s="1"/>
  <c r="HK22" i="5" s="1"/>
  <c r="BU53" i="5"/>
  <c r="EQ53" i="5" s="1"/>
  <c r="BT53" i="5"/>
  <c r="EP53" i="5" s="1"/>
  <c r="V22" i="53"/>
  <c r="V24" i="53"/>
  <c r="HJ79" i="5"/>
  <c r="KG77" i="5"/>
  <c r="BT52" i="5"/>
  <c r="EP52" i="5" s="1"/>
  <c r="KG52" i="5"/>
  <c r="HJ52" i="5"/>
  <c r="BU22" i="5"/>
  <c r="EQ22" i="5" s="1"/>
  <c r="KG22" i="5"/>
  <c r="HJ22" i="5"/>
  <c r="BU52" i="5"/>
  <c r="EQ52" i="5" s="1"/>
  <c r="KG34" i="5"/>
  <c r="HJ33" i="5"/>
  <c r="BT51" i="5"/>
  <c r="EP51" i="5" s="1"/>
  <c r="KG51" i="5"/>
  <c r="HJ51" i="5"/>
  <c r="HJ14" i="5"/>
  <c r="BU51" i="5"/>
  <c r="EQ51" i="5" s="1"/>
  <c r="HJ82" i="5"/>
  <c r="HJ137" i="5"/>
  <c r="BU28" i="5"/>
  <c r="EQ28" i="5" s="1"/>
  <c r="KI28" i="5" s="1"/>
  <c r="BT44" i="5"/>
  <c r="EP44" i="5" s="1"/>
  <c r="KH44" i="5" s="1"/>
  <c r="BU29" i="5"/>
  <c r="EQ29" i="5" s="1"/>
  <c r="KI29" i="5" s="1"/>
  <c r="BU41" i="5"/>
  <c r="EQ41" i="5" s="1"/>
  <c r="KI41" i="5" s="1"/>
  <c r="BT81" i="5"/>
  <c r="EP81" i="5" s="1"/>
  <c r="KH81" i="5" s="1"/>
  <c r="BU42" i="5"/>
  <c r="EQ42" i="5" s="1"/>
  <c r="KI42" i="5" s="1"/>
  <c r="BU135" i="5"/>
  <c r="EQ135" i="5" s="1"/>
  <c r="KI135" i="5" s="1"/>
  <c r="BT32" i="5"/>
  <c r="EP32" i="5" s="1"/>
  <c r="HK32" i="5" s="1"/>
  <c r="BU136" i="5"/>
  <c r="EQ136" i="5" s="1"/>
  <c r="HL136" i="5" s="1"/>
  <c r="BT20" i="5"/>
  <c r="EP20" i="5" s="1"/>
  <c r="KH20" i="5" s="1"/>
  <c r="BT13" i="5"/>
  <c r="EP13" i="5" s="1"/>
  <c r="HK13" i="5" s="1"/>
  <c r="BT77" i="5"/>
  <c r="EP77" i="5" s="1"/>
  <c r="KH77" i="5" s="1"/>
  <c r="BU24" i="5"/>
  <c r="EQ24" i="5" s="1"/>
  <c r="KI24" i="5" s="1"/>
  <c r="BU23" i="5"/>
  <c r="EQ23" i="5" s="1"/>
  <c r="HL23" i="5" s="1"/>
  <c r="HJ32" i="5"/>
  <c r="KG32" i="5"/>
  <c r="BT34" i="5"/>
  <c r="EP34" i="5" s="1"/>
  <c r="BT14" i="5"/>
  <c r="EP14" i="5" s="1"/>
  <c r="BT79" i="5"/>
  <c r="EP79" i="5" s="1"/>
  <c r="BU17" i="5"/>
  <c r="EQ17" i="5" s="1"/>
  <c r="BU30" i="5"/>
  <c r="EQ30" i="5" s="1"/>
  <c r="BU43" i="5"/>
  <c r="EQ43" i="5" s="1"/>
  <c r="KG78" i="5"/>
  <c r="HJ78" i="5"/>
  <c r="KG80" i="5"/>
  <c r="HJ80" i="5"/>
  <c r="KG49" i="5"/>
  <c r="HJ49" i="5"/>
  <c r="KG103" i="5"/>
  <c r="HJ103" i="5"/>
  <c r="BT15" i="5"/>
  <c r="EP15" i="5" s="1"/>
  <c r="BT49" i="5"/>
  <c r="EP49" i="5" s="1"/>
  <c r="BT80" i="5"/>
  <c r="EP80" i="5" s="1"/>
  <c r="BU13" i="5"/>
  <c r="EQ13" i="5" s="1"/>
  <c r="BU31" i="5"/>
  <c r="EQ31" i="5" s="1"/>
  <c r="KG48" i="5"/>
  <c r="HJ48" i="5"/>
  <c r="KG50" i="5"/>
  <c r="HJ50" i="5"/>
  <c r="KG46" i="5"/>
  <c r="HJ46" i="5"/>
  <c r="KG43" i="5"/>
  <c r="HJ43" i="5"/>
  <c r="BT16" i="5"/>
  <c r="EP16" i="5" s="1"/>
  <c r="BT25" i="5"/>
  <c r="EP25" i="5" s="1"/>
  <c r="BT46" i="5"/>
  <c r="EP46" i="5" s="1"/>
  <c r="BT82" i="5"/>
  <c r="EP82" i="5" s="1"/>
  <c r="HJ108" i="5"/>
  <c r="KG108" i="5"/>
  <c r="KG28" i="5"/>
  <c r="HJ28" i="5"/>
  <c r="BU14" i="5"/>
  <c r="EQ14" i="5" s="1"/>
  <c r="BU45" i="5"/>
  <c r="EQ45" i="5" s="1"/>
  <c r="BU44" i="5"/>
  <c r="EQ44" i="5" s="1"/>
  <c r="BU82" i="5"/>
  <c r="EQ82" i="5" s="1"/>
  <c r="BU137" i="5"/>
  <c r="EQ137" i="5" s="1"/>
  <c r="KG27" i="5"/>
  <c r="HJ27" i="5"/>
  <c r="KG47" i="5"/>
  <c r="HJ47" i="5"/>
  <c r="HJ25" i="5"/>
  <c r="KG25" i="5"/>
  <c r="HJ24" i="5"/>
  <c r="KG24" i="5"/>
  <c r="BT17" i="5"/>
  <c r="EP17" i="5" s="1"/>
  <c r="BT26" i="5"/>
  <c r="EP26" i="5" s="1"/>
  <c r="BT47" i="5"/>
  <c r="EP47" i="5" s="1"/>
  <c r="BT50" i="5"/>
  <c r="EP50" i="5" s="1"/>
  <c r="KG19" i="5"/>
  <c r="HJ19" i="5"/>
  <c r="BU32" i="5"/>
  <c r="EQ32" i="5" s="1"/>
  <c r="BU77" i="5"/>
  <c r="EQ77" i="5" s="1"/>
  <c r="KG18" i="5"/>
  <c r="HJ18" i="5"/>
  <c r="KG26" i="5"/>
  <c r="HJ26" i="5"/>
  <c r="KG15" i="5"/>
  <c r="HJ15" i="5"/>
  <c r="KG107" i="5"/>
  <c r="HJ107" i="5"/>
  <c r="HJ23" i="5"/>
  <c r="KG23" i="5"/>
  <c r="KG135" i="5"/>
  <c r="HJ135" i="5"/>
  <c r="BT18" i="5"/>
  <c r="EP18" i="5" s="1"/>
  <c r="BT45" i="5"/>
  <c r="EP45" i="5" s="1"/>
  <c r="BT48" i="5"/>
  <c r="EP48" i="5" s="1"/>
  <c r="BT78" i="5"/>
  <c r="EP78" i="5" s="1"/>
  <c r="KG40" i="5"/>
  <c r="HJ40" i="5"/>
  <c r="BU16" i="5"/>
  <c r="EQ16" i="5" s="1"/>
  <c r="BU33" i="5"/>
  <c r="EQ33" i="5" s="1"/>
  <c r="BU79" i="5"/>
  <c r="EQ79" i="5" s="1"/>
  <c r="BU81" i="5"/>
  <c r="EQ81" i="5" s="1"/>
  <c r="KG17" i="5"/>
  <c r="HJ17" i="5"/>
  <c r="KG136" i="5"/>
  <c r="HJ136" i="5"/>
  <c r="KG105" i="5"/>
  <c r="HJ105" i="5"/>
  <c r="BT19" i="5"/>
  <c r="EP19" i="5" s="1"/>
  <c r="BT27" i="5"/>
  <c r="EP27" i="5" s="1"/>
  <c r="BT135" i="5"/>
  <c r="EP135" i="5" s="1"/>
  <c r="KG29" i="5"/>
  <c r="HJ29" i="5"/>
  <c r="BU18" i="5"/>
  <c r="EQ18" i="5" s="1"/>
  <c r="BU34" i="5"/>
  <c r="EQ34" i="5" s="1"/>
  <c r="BU46" i="5"/>
  <c r="EQ46" i="5" s="1"/>
  <c r="KG41" i="5"/>
  <c r="HJ41" i="5"/>
  <c r="BT21" i="5"/>
  <c r="EP21" i="5" s="1"/>
  <c r="BT28" i="5"/>
  <c r="EP28" i="5" s="1"/>
  <c r="BT40" i="5"/>
  <c r="EP40" i="5" s="1"/>
  <c r="BT136" i="5"/>
  <c r="EP136" i="5" s="1"/>
  <c r="KG16" i="5"/>
  <c r="HJ16" i="5"/>
  <c r="BU19" i="5"/>
  <c r="EQ19" i="5" s="1"/>
  <c r="BU47" i="5"/>
  <c r="EQ47" i="5" s="1"/>
  <c r="BU49" i="5"/>
  <c r="EQ49" i="5" s="1"/>
  <c r="BU80" i="5"/>
  <c r="EQ80" i="5" s="1"/>
  <c r="KG104" i="5"/>
  <c r="HJ104" i="5"/>
  <c r="KG42" i="5"/>
  <c r="HJ42" i="5"/>
  <c r="KG30" i="5"/>
  <c r="HJ30" i="5"/>
  <c r="BT24" i="5"/>
  <c r="EP24" i="5" s="1"/>
  <c r="BT29" i="5"/>
  <c r="EP29" i="5" s="1"/>
  <c r="BT41" i="5"/>
  <c r="EP41" i="5" s="1"/>
  <c r="BU15" i="5"/>
  <c r="EQ15" i="5" s="1"/>
  <c r="BU25" i="5"/>
  <c r="EQ25" i="5" s="1"/>
  <c r="BU48" i="5"/>
  <c r="EQ48" i="5" s="1"/>
  <c r="BU50" i="5"/>
  <c r="EQ50" i="5" s="1"/>
  <c r="HJ31" i="5"/>
  <c r="KG31" i="5"/>
  <c r="KG20" i="5"/>
  <c r="HJ20" i="5"/>
  <c r="BT23" i="5"/>
  <c r="EP23" i="5" s="1"/>
  <c r="BT30" i="5"/>
  <c r="EP30" i="5" s="1"/>
  <c r="BT42" i="5"/>
  <c r="EP42" i="5" s="1"/>
  <c r="BU20" i="5"/>
  <c r="EQ20" i="5" s="1"/>
  <c r="BU26" i="5"/>
  <c r="EQ26" i="5" s="1"/>
  <c r="BU78" i="5"/>
  <c r="EQ78" i="5" s="1"/>
  <c r="HJ81" i="5"/>
  <c r="KG81" i="5"/>
  <c r="KG106" i="5"/>
  <c r="HJ106" i="5"/>
  <c r="HJ21" i="5"/>
  <c r="KG21" i="5"/>
  <c r="BT33" i="5"/>
  <c r="EP33" i="5" s="1"/>
  <c r="BT31" i="5"/>
  <c r="EP31" i="5" s="1"/>
  <c r="BT43" i="5"/>
  <c r="EP43" i="5" s="1"/>
  <c r="BT137" i="5"/>
  <c r="EP137" i="5" s="1"/>
  <c r="BU21" i="5"/>
  <c r="EQ21" i="5" s="1"/>
  <c r="BU27" i="5"/>
  <c r="EQ27" i="5" s="1"/>
  <c r="BU40" i="5"/>
  <c r="EQ40" i="5" s="1"/>
  <c r="KG45" i="5"/>
  <c r="HJ45" i="5"/>
  <c r="EN152" i="5"/>
  <c r="R51" i="32"/>
  <c r="Z5" i="59"/>
  <c r="B33" i="54"/>
  <c r="Z8" i="53"/>
  <c r="Z8" i="52"/>
  <c r="AA10" i="51"/>
  <c r="Z7" i="50"/>
  <c r="Z6" i="49"/>
  <c r="AD23" i="3"/>
  <c r="AE23" i="3" s="1"/>
  <c r="AF23" i="3" s="1"/>
  <c r="AC29" i="3"/>
  <c r="V40" i="23"/>
  <c r="V8" i="59"/>
  <c r="AE291" i="4"/>
  <c r="AE290" i="4"/>
  <c r="AE389" i="4"/>
  <c r="AE262" i="4"/>
  <c r="AE287" i="4"/>
  <c r="AE293" i="4"/>
  <c r="AE390" i="4"/>
  <c r="AE263" i="4"/>
  <c r="AE347" i="4"/>
  <c r="AE391" i="4"/>
  <c r="AE264" i="4"/>
  <c r="AE289" i="4"/>
  <c r="AE292" i="4"/>
  <c r="AE265" i="4"/>
  <c r="AE348" i="4"/>
  <c r="AE392" i="4"/>
  <c r="AE386" i="4"/>
  <c r="AE266" i="4"/>
  <c r="AE349" i="4"/>
  <c r="AE393" i="4"/>
  <c r="AE387" i="4"/>
  <c r="AE126" i="4"/>
  <c r="AE294" i="4"/>
  <c r="AE388" i="4"/>
  <c r="AE341" i="4"/>
  <c r="Y6" i="27"/>
  <c r="Y7" i="25"/>
  <c r="Y8" i="22"/>
  <c r="Y6" i="24"/>
  <c r="Y6" i="23"/>
  <c r="Y5" i="49"/>
  <c r="Y6" i="21"/>
  <c r="Y6" i="50"/>
  <c r="Y7" i="52"/>
  <c r="X61" i="53"/>
  <c r="L29" i="54"/>
  <c r="EN155" i="5"/>
  <c r="M18" i="54"/>
  <c r="Z62" i="2"/>
  <c r="Y14" i="41" s="1"/>
  <c r="I7" i="54"/>
  <c r="I52" i="53"/>
  <c r="X56" i="53"/>
  <c r="X54" i="53"/>
  <c r="X55" i="53"/>
  <c r="Z9" i="51"/>
  <c r="AC152" i="4"/>
  <c r="W13" i="51"/>
  <c r="AC206" i="4"/>
  <c r="W15" i="51"/>
  <c r="HH148" i="5"/>
  <c r="KE148" i="5"/>
  <c r="BL122" i="4" s="1"/>
  <c r="EN148" i="5"/>
  <c r="L56" i="32"/>
  <c r="M7" i="32" s="1"/>
  <c r="AE339" i="4"/>
  <c r="AE337" i="4"/>
  <c r="AE340" i="4"/>
  <c r="AE343" i="4"/>
  <c r="AE288" i="4"/>
  <c r="AE384" i="4"/>
  <c r="AE342" i="4"/>
  <c r="AE338" i="4"/>
  <c r="AE383" i="4"/>
  <c r="AE385" i="4"/>
  <c r="AE258" i="4"/>
  <c r="AE110" i="4"/>
  <c r="AG12" i="4"/>
  <c r="HH139" i="5"/>
  <c r="BS148" i="5"/>
  <c r="BN121" i="4" s="1"/>
  <c r="BS154" i="5"/>
  <c r="BN281" i="4" s="1"/>
  <c r="KE153" i="5"/>
  <c r="BL253" i="4" s="1"/>
  <c r="HH153" i="5"/>
  <c r="EO155" i="5"/>
  <c r="BS155" i="5"/>
  <c r="BN312" i="4" s="1"/>
  <c r="EN154" i="5"/>
  <c r="BS152" i="5"/>
  <c r="BN232" i="4" s="1"/>
  <c r="BS153" i="5"/>
  <c r="BN252" i="4" s="1"/>
  <c r="BU12" i="5"/>
  <c r="BU147" i="5"/>
  <c r="BP95" i="4" s="1"/>
  <c r="HH161" i="5"/>
  <c r="HH147" i="5"/>
  <c r="BS147" i="5"/>
  <c r="BN95" i="4" s="1"/>
  <c r="EN147" i="5"/>
  <c r="KE147" i="5"/>
  <c r="BL96" i="4" s="1"/>
  <c r="Y2" i="3"/>
  <c r="Y2" i="16" s="1"/>
  <c r="KF151" i="5"/>
  <c r="BM203" i="4" s="1"/>
  <c r="KE154" i="5"/>
  <c r="BL282" i="4" s="1"/>
  <c r="HH150" i="5"/>
  <c r="BS151" i="5"/>
  <c r="BN202" i="4" s="1"/>
  <c r="AE175" i="4"/>
  <c r="AF171" i="4"/>
  <c r="AE176" i="4"/>
  <c r="AE177" i="4"/>
  <c r="BU150" i="5"/>
  <c r="BP173" i="4" s="1"/>
  <c r="BS150" i="5"/>
  <c r="BN173" i="4" s="1"/>
  <c r="BU151" i="5"/>
  <c r="BP202" i="4" s="1"/>
  <c r="AE286" i="4"/>
  <c r="AE205" i="4"/>
  <c r="H39" i="16"/>
  <c r="H44" i="16" s="1"/>
  <c r="H178" i="15"/>
  <c r="H221" i="15"/>
  <c r="J30" i="3"/>
  <c r="J167" i="15" s="1"/>
  <c r="J31" i="3"/>
  <c r="V25" i="3" s="1"/>
  <c r="X60" i="34"/>
  <c r="X55" i="34"/>
  <c r="X65" i="34"/>
  <c r="X67" i="34"/>
  <c r="R233" i="15"/>
  <c r="J32" i="3"/>
  <c r="J187" i="15" s="1"/>
  <c r="R98" i="15"/>
  <c r="L51" i="15"/>
  <c r="L54" i="32"/>
  <c r="M39" i="32"/>
  <c r="M52" i="32" s="1"/>
  <c r="M57" i="32" s="1"/>
  <c r="S19" i="32"/>
  <c r="S12" i="32" s="1"/>
  <c r="T17" i="32"/>
  <c r="T18" i="32" s="1"/>
  <c r="H231" i="15"/>
  <c r="H188" i="15"/>
  <c r="N8" i="16"/>
  <c r="N120" i="15" s="1"/>
  <c r="N6" i="16"/>
  <c r="N9" i="16" s="1"/>
  <c r="M96" i="15"/>
  <c r="O13" i="16"/>
  <c r="O14" i="16" s="1"/>
  <c r="AB23" i="16"/>
  <c r="AA37" i="16"/>
  <c r="AA29" i="16"/>
  <c r="Y13" i="3"/>
  <c r="Y14" i="3" s="1"/>
  <c r="W113" i="15"/>
  <c r="AE322" i="4"/>
  <c r="BS146" i="5"/>
  <c r="BN68" i="4" s="1"/>
  <c r="Z7" i="41"/>
  <c r="Z26" i="41" s="1"/>
  <c r="Z33" i="41" s="1"/>
  <c r="Z40" i="41" s="1"/>
  <c r="Z47" i="41" s="1"/>
  <c r="AE324" i="4"/>
  <c r="X65" i="15"/>
  <c r="X70" i="15" s="1"/>
  <c r="AE323" i="4"/>
  <c r="AE102" i="4"/>
  <c r="AE325" i="4"/>
  <c r="AE346" i="4"/>
  <c r="AE237" i="4"/>
  <c r="AE329" i="4"/>
  <c r="AE345" i="4"/>
  <c r="AE107" i="4"/>
  <c r="AE320" i="4"/>
  <c r="AE344" i="4"/>
  <c r="AE326" i="4"/>
  <c r="AE328" i="4"/>
  <c r="AE335" i="4"/>
  <c r="AE382" i="4"/>
  <c r="AE39" i="4" s="1"/>
  <c r="AE332" i="4"/>
  <c r="AE330" i="4"/>
  <c r="AF145" i="4"/>
  <c r="AE149" i="4"/>
  <c r="AE150" i="4"/>
  <c r="AE151" i="4"/>
  <c r="AD39" i="4"/>
  <c r="AG37" i="4"/>
  <c r="AG36" i="4"/>
  <c r="AG35" i="4"/>
  <c r="AG34" i="4"/>
  <c r="AG33" i="4"/>
  <c r="AG32" i="4"/>
  <c r="AG30" i="4"/>
  <c r="AG29" i="4"/>
  <c r="AG21" i="4"/>
  <c r="AG20" i="4"/>
  <c r="AG31" i="4"/>
  <c r="AG18" i="4"/>
  <c r="AG14" i="4"/>
  <c r="AG19" i="4"/>
  <c r="AG28" i="4"/>
  <c r="AG17" i="4"/>
  <c r="ES11" i="5"/>
  <c r="HN11" i="5"/>
  <c r="BV7" i="5"/>
  <c r="KJ7" i="5" s="1"/>
  <c r="BV6" i="5"/>
  <c r="BV4" i="5" s="1"/>
  <c r="BW5" i="5"/>
  <c r="BX11" i="5"/>
  <c r="KL11" i="5" s="1"/>
  <c r="AE6" i="32"/>
  <c r="AD40" i="32"/>
  <c r="AD48" i="32"/>
  <c r="AI23" i="37"/>
  <c r="AJ20" i="37" s="1"/>
  <c r="AI26" i="37"/>
  <c r="X223" i="15"/>
  <c r="X200" i="15"/>
  <c r="X203" i="15"/>
  <c r="X213" i="15"/>
  <c r="X201" i="15"/>
  <c r="AC207" i="4"/>
  <c r="AC210" i="4"/>
  <c r="X15" i="2"/>
  <c r="X36" i="34"/>
  <c r="V10" i="25"/>
  <c r="V11" i="22" s="1"/>
  <c r="W90" i="15"/>
  <c r="X17" i="2" s="1"/>
  <c r="W11" i="62" s="1"/>
  <c r="AB37" i="3"/>
  <c r="HI150" i="5"/>
  <c r="KE139" i="5"/>
  <c r="EO152" i="5"/>
  <c r="EN153" i="5"/>
  <c r="HI154" i="5"/>
  <c r="AE336" i="4"/>
  <c r="AE327" i="4"/>
  <c r="AE333" i="4"/>
  <c r="AE331" i="4"/>
  <c r="BT12" i="5"/>
  <c r="AA2" i="2"/>
  <c r="AB6" i="2"/>
  <c r="AB3" i="58" s="1"/>
  <c r="AB3" i="18"/>
  <c r="AA2" i="67" s="1"/>
  <c r="AG230" i="4" s="1"/>
  <c r="AA5" i="2"/>
  <c r="Z8" i="30"/>
  <c r="Z8" i="25"/>
  <c r="Z9" i="28"/>
  <c r="Z7" i="24"/>
  <c r="Z7" i="23"/>
  <c r="Z9" i="22"/>
  <c r="Z7" i="21"/>
  <c r="Z7" i="27"/>
  <c r="Z10" i="26"/>
  <c r="Z76" i="11"/>
  <c r="Z76" i="14"/>
  <c r="Z25" i="21"/>
  <c r="AA4" i="2"/>
  <c r="EO150" i="5"/>
  <c r="HH167" i="5"/>
  <c r="BG216" i="18" s="1"/>
  <c r="HH152" i="5"/>
  <c r="HI152" i="5"/>
  <c r="HI167" i="5"/>
  <c r="BH216" i="18" s="1"/>
  <c r="HK7" i="5"/>
  <c r="KH7" i="5"/>
  <c r="EP7" i="5"/>
  <c r="EN146" i="5"/>
  <c r="KF146" i="5"/>
  <c r="BM69" i="4" s="1"/>
  <c r="EN139" i="5"/>
  <c r="EO146" i="5"/>
  <c r="Y2" i="15"/>
  <c r="Y269" i="15" s="1"/>
  <c r="Y2" i="32"/>
  <c r="AA2" i="18"/>
  <c r="Y2" i="34"/>
  <c r="AF7" i="4"/>
  <c r="AF5" i="4" s="1"/>
  <c r="AF380" i="4"/>
  <c r="AF117" i="4"/>
  <c r="AF200" i="4"/>
  <c r="AF91" i="4"/>
  <c r="AF277" i="4"/>
  <c r="AF228" i="4"/>
  <c r="AF247" i="4"/>
  <c r="AF308" i="4"/>
  <c r="AF353" i="4"/>
  <c r="AF60" i="4"/>
  <c r="BR158" i="5"/>
  <c r="BS139" i="5"/>
  <c r="X11" i="15"/>
  <c r="X86" i="15"/>
  <c r="X8" i="15"/>
  <c r="X87" i="15"/>
  <c r="X21" i="15"/>
  <c r="X110" i="15"/>
  <c r="X157" i="15"/>
  <c r="X180" i="15"/>
  <c r="X83" i="15"/>
  <c r="X170" i="15"/>
  <c r="X84" i="15"/>
  <c r="X112" i="15"/>
  <c r="X158" i="15"/>
  <c r="X109" i="15"/>
  <c r="X9" i="15"/>
  <c r="X160" i="15"/>
  <c r="AA3" i="3"/>
  <c r="Z3" i="15"/>
  <c r="HI151" i="5"/>
  <c r="HI165" i="5"/>
  <c r="BH175" i="18" s="1"/>
  <c r="EO151" i="5"/>
  <c r="HI176" i="5"/>
  <c r="BH388" i="18" s="1"/>
  <c r="KG12" i="5"/>
  <c r="HJ12" i="5"/>
  <c r="EO154" i="5"/>
  <c r="AH8" i="4"/>
  <c r="AG6" i="4"/>
  <c r="AG108" i="4"/>
  <c r="AG109" i="4"/>
  <c r="AG104" i="4"/>
  <c r="AG106" i="4"/>
  <c r="P97" i="4"/>
  <c r="P98" i="4"/>
  <c r="P99" i="4"/>
  <c r="Z14" i="34"/>
  <c r="AB13" i="34"/>
  <c r="AE11" i="34"/>
  <c r="AD12" i="34"/>
  <c r="Z19" i="34"/>
  <c r="Z20" i="34" s="1"/>
  <c r="AA17" i="34" s="1"/>
  <c r="HK37" i="5" l="1"/>
  <c r="Y225" i="15"/>
  <c r="Y235" i="15"/>
  <c r="Y215" i="15"/>
  <c r="Y192" i="15"/>
  <c r="Y205" i="15"/>
  <c r="Y172" i="15"/>
  <c r="Y182" i="15"/>
  <c r="Y162" i="15"/>
  <c r="Y114" i="15"/>
  <c r="Y124" i="15"/>
  <c r="W116" i="15"/>
  <c r="W8" i="59" s="1"/>
  <c r="W12" i="59" s="1"/>
  <c r="Y88" i="15"/>
  <c r="Y100" i="15"/>
  <c r="W10" i="62"/>
  <c r="W23" i="53"/>
  <c r="X14" i="51"/>
  <c r="W73" i="18"/>
  <c r="Y16" i="2"/>
  <c r="X10" i="62" s="1"/>
  <c r="Y53" i="15"/>
  <c r="V43" i="15"/>
  <c r="W9" i="2" s="1"/>
  <c r="AC257" i="4" s="1"/>
  <c r="Y23" i="15"/>
  <c r="Y13" i="15"/>
  <c r="Y97" i="15"/>
  <c r="Y266" i="15"/>
  <c r="Y189" i="15"/>
  <c r="Y169" i="15"/>
  <c r="Y10" i="15"/>
  <c r="Y111" i="15"/>
  <c r="Y212" i="15"/>
  <c r="Y179" i="15"/>
  <c r="Y85" i="15"/>
  <c r="Y50" i="15"/>
  <c r="Y147" i="15"/>
  <c r="Y152" i="15" s="1"/>
  <c r="Y20" i="15"/>
  <c r="Y202" i="15"/>
  <c r="Y232" i="15"/>
  <c r="Y222" i="15"/>
  <c r="Y159" i="15"/>
  <c r="Y121" i="15"/>
  <c r="BI13" i="73"/>
  <c r="BI14" i="73" s="1"/>
  <c r="BH31" i="73"/>
  <c r="BH30" i="73"/>
  <c r="BH8" i="73"/>
  <c r="BH9" i="73" s="1"/>
  <c r="BI6" i="73" s="1"/>
  <c r="BH32" i="73"/>
  <c r="BH33" i="73" s="1"/>
  <c r="BO68" i="72"/>
  <c r="BO76" i="72" s="1"/>
  <c r="BO89" i="72" s="1"/>
  <c r="BO29" i="72"/>
  <c r="BO31" i="72" s="1"/>
  <c r="BP28" i="72" s="1"/>
  <c r="BO39" i="72"/>
  <c r="BP35" i="72" s="1"/>
  <c r="BP46" i="72"/>
  <c r="BO85" i="72"/>
  <c r="BO77" i="72"/>
  <c r="BO86" i="72"/>
  <c r="BO91" i="72" s="1"/>
  <c r="BP30" i="72"/>
  <c r="L89" i="18"/>
  <c r="M87" i="18"/>
  <c r="K67" i="66"/>
  <c r="K46" i="66"/>
  <c r="K47" i="66"/>
  <c r="AA2" i="58"/>
  <c r="AA1" i="71"/>
  <c r="BY79" i="2"/>
  <c r="AG67" i="4"/>
  <c r="AG120" i="4"/>
  <c r="AG119" i="4"/>
  <c r="AG311" i="4"/>
  <c r="AG93" i="4"/>
  <c r="AG279" i="4"/>
  <c r="Y105" i="15"/>
  <c r="Y106" i="15" s="1"/>
  <c r="Y14" i="60" s="1"/>
  <c r="Z9" i="26"/>
  <c r="Z6" i="41"/>
  <c r="Z8" i="28"/>
  <c r="BH110" i="18"/>
  <c r="W10" i="41"/>
  <c r="W34" i="27"/>
  <c r="AG66" i="4"/>
  <c r="V15" i="60"/>
  <c r="AG310" i="4"/>
  <c r="W9" i="62"/>
  <c r="W7" i="60"/>
  <c r="AG280" i="4"/>
  <c r="Z5" i="62"/>
  <c r="Z4" i="60"/>
  <c r="Z4" i="59"/>
  <c r="Z4" i="55"/>
  <c r="W40" i="15"/>
  <c r="W54" i="66"/>
  <c r="W68" i="66" s="1"/>
  <c r="AG94" i="4"/>
  <c r="AG231" i="4"/>
  <c r="AH260" i="4"/>
  <c r="AA5" i="60"/>
  <c r="W12" i="64" s="1"/>
  <c r="W7" i="61" s="1"/>
  <c r="AA5" i="55"/>
  <c r="AA6" i="62"/>
  <c r="Y267" i="15"/>
  <c r="AA84" i="2"/>
  <c r="AA76" i="2"/>
  <c r="AA82" i="2"/>
  <c r="AA80" i="2"/>
  <c r="AA78" i="2"/>
  <c r="AA83" i="2"/>
  <c r="AA77" i="2"/>
  <c r="AA75" i="2"/>
  <c r="AA74" i="2"/>
  <c r="AA79" i="2"/>
  <c r="B38" i="54" s="1"/>
  <c r="H43" i="27"/>
  <c r="I19" i="51"/>
  <c r="H27" i="53"/>
  <c r="Y38" i="15"/>
  <c r="Y270" i="15"/>
  <c r="Y39" i="15"/>
  <c r="Y37" i="15"/>
  <c r="Y36" i="15"/>
  <c r="HJ162" i="5"/>
  <c r="X10" i="66"/>
  <c r="X24" i="66" s="1"/>
  <c r="BG75" i="18"/>
  <c r="BE36" i="66"/>
  <c r="Z2" i="66"/>
  <c r="Z77" i="66" s="1"/>
  <c r="Z2" i="43"/>
  <c r="Z32" i="43" s="1"/>
  <c r="Y49" i="3"/>
  <c r="Y52" i="3" s="1"/>
  <c r="Y55" i="3" s="1"/>
  <c r="Y73" i="15" s="1"/>
  <c r="Y139" i="15"/>
  <c r="Y144" i="15" s="1"/>
  <c r="Z103" i="2" s="1"/>
  <c r="Y131" i="15"/>
  <c r="Y136" i="15" s="1"/>
  <c r="BV128" i="5"/>
  <c r="ER128" i="5" s="1"/>
  <c r="BV112" i="5"/>
  <c r="ER112" i="5" s="1"/>
  <c r="BV116" i="5"/>
  <c r="ER116" i="5" s="1"/>
  <c r="BV101" i="5"/>
  <c r="ER101" i="5" s="1"/>
  <c r="BV110" i="5"/>
  <c r="ER110" i="5" s="1"/>
  <c r="BV99" i="5"/>
  <c r="ER99" i="5" s="1"/>
  <c r="BV108" i="5"/>
  <c r="ER108" i="5" s="1"/>
  <c r="BV102" i="5"/>
  <c r="ER102" i="5" s="1"/>
  <c r="BV125" i="5"/>
  <c r="ER125" i="5" s="1"/>
  <c r="BV119" i="5"/>
  <c r="ER119" i="5" s="1"/>
  <c r="BV121" i="5"/>
  <c r="ER121" i="5" s="1"/>
  <c r="BV117" i="5"/>
  <c r="ER117" i="5" s="1"/>
  <c r="BV87" i="5"/>
  <c r="ER87" i="5" s="1"/>
  <c r="BV126" i="5"/>
  <c r="ER126" i="5" s="1"/>
  <c r="BV130" i="5"/>
  <c r="ER130" i="5" s="1"/>
  <c r="BV113" i="5"/>
  <c r="ER113" i="5" s="1"/>
  <c r="BV109" i="5"/>
  <c r="ER109" i="5" s="1"/>
  <c r="BV114" i="5"/>
  <c r="ER114" i="5" s="1"/>
  <c r="BV129" i="5"/>
  <c r="ER129" i="5" s="1"/>
  <c r="BV123" i="5"/>
  <c r="ER123" i="5" s="1"/>
  <c r="BV103" i="5"/>
  <c r="ER103" i="5" s="1"/>
  <c r="BV111" i="5"/>
  <c r="ER111" i="5" s="1"/>
  <c r="BV122" i="5"/>
  <c r="ER122" i="5" s="1"/>
  <c r="BV115" i="5"/>
  <c r="ER115" i="5" s="1"/>
  <c r="BV105" i="5"/>
  <c r="ER105" i="5" s="1"/>
  <c r="BV124" i="5"/>
  <c r="ER124" i="5" s="1"/>
  <c r="BV118" i="5"/>
  <c r="ER118" i="5" s="1"/>
  <c r="BV107" i="5"/>
  <c r="ER107" i="5" s="1"/>
  <c r="KJ107" i="5" s="1"/>
  <c r="BV106" i="5"/>
  <c r="ER106" i="5" s="1"/>
  <c r="KJ106" i="5" s="1"/>
  <c r="KH87" i="5"/>
  <c r="HK87" i="5"/>
  <c r="KI87" i="5"/>
  <c r="HL87" i="5"/>
  <c r="BV127" i="5"/>
  <c r="ER127" i="5" s="1"/>
  <c r="BV120" i="5"/>
  <c r="ER120" i="5" s="1"/>
  <c r="BV104" i="5"/>
  <c r="ER104" i="5" s="1"/>
  <c r="BV100" i="5"/>
  <c r="ER100" i="5" s="1"/>
  <c r="AD45" i="4"/>
  <c r="X48" i="2" s="1"/>
  <c r="W37" i="53" s="1"/>
  <c r="KH85" i="5"/>
  <c r="HK85" i="5"/>
  <c r="W38" i="51"/>
  <c r="V9" i="47"/>
  <c r="KI85" i="5"/>
  <c r="HL85" i="5"/>
  <c r="HK83" i="5"/>
  <c r="BV85" i="5"/>
  <c r="ER85" i="5" s="1"/>
  <c r="AF334" i="4"/>
  <c r="AE38" i="4"/>
  <c r="AE45" i="4" s="1"/>
  <c r="Y48" i="2" s="1"/>
  <c r="X37" i="53" s="1"/>
  <c r="HL69" i="5"/>
  <c r="HK92" i="5"/>
  <c r="Y17" i="22"/>
  <c r="HL95" i="5"/>
  <c r="BV83" i="5"/>
  <c r="ER83" i="5" s="1"/>
  <c r="HM83" i="5" s="1"/>
  <c r="BV98" i="5"/>
  <c r="ER98" i="5" s="1"/>
  <c r="HL96" i="5"/>
  <c r="KI96" i="5"/>
  <c r="HK97" i="5"/>
  <c r="KH97" i="5"/>
  <c r="KH99" i="5"/>
  <c r="HK99" i="5"/>
  <c r="KH98" i="5"/>
  <c r="HK98" i="5"/>
  <c r="KI101" i="5"/>
  <c r="HL101" i="5"/>
  <c r="KH101" i="5"/>
  <c r="HK101" i="5"/>
  <c r="KI99" i="5"/>
  <c r="HL99" i="5"/>
  <c r="BV93" i="5"/>
  <c r="ER93" i="5" s="1"/>
  <c r="KJ93" i="5" s="1"/>
  <c r="KI100" i="5"/>
  <c r="HL100" i="5"/>
  <c r="HL98" i="5"/>
  <c r="KI98" i="5"/>
  <c r="BV96" i="5"/>
  <c r="ER96" i="5" s="1"/>
  <c r="KH96" i="5"/>
  <c r="HK96" i="5"/>
  <c r="BV97" i="5"/>
  <c r="ER97" i="5" s="1"/>
  <c r="KH100" i="5"/>
  <c r="HK100" i="5"/>
  <c r="KI97" i="5"/>
  <c r="HL97" i="5"/>
  <c r="BV92" i="5"/>
  <c r="ER92" i="5" s="1"/>
  <c r="KI93" i="5"/>
  <c r="HL93" i="5"/>
  <c r="KH102" i="5"/>
  <c r="HK102" i="5"/>
  <c r="KI90" i="5"/>
  <c r="HL90" i="5"/>
  <c r="KI94" i="5"/>
  <c r="HL94" i="5"/>
  <c r="BV94" i="5"/>
  <c r="ER94" i="5" s="1"/>
  <c r="KH93" i="5"/>
  <c r="HK93" i="5"/>
  <c r="BV95" i="5"/>
  <c r="ER95" i="5" s="1"/>
  <c r="KI102" i="5"/>
  <c r="HL102" i="5"/>
  <c r="KH89" i="5"/>
  <c r="HK89" i="5"/>
  <c r="KH94" i="5"/>
  <c r="HK94" i="5"/>
  <c r="BV89" i="5"/>
  <c r="ER89" i="5" s="1"/>
  <c r="KH91" i="5"/>
  <c r="HK91" i="5"/>
  <c r="BV90" i="5"/>
  <c r="ER90" i="5" s="1"/>
  <c r="KI92" i="5"/>
  <c r="HL92" i="5"/>
  <c r="KI91" i="5"/>
  <c r="HL91" i="5"/>
  <c r="KI89" i="5"/>
  <c r="HL89" i="5"/>
  <c r="HK90" i="5"/>
  <c r="KH90" i="5"/>
  <c r="BV91" i="5"/>
  <c r="ER91" i="5" s="1"/>
  <c r="KH95" i="5"/>
  <c r="HK95" i="5"/>
  <c r="BV84" i="5"/>
  <c r="ER84" i="5" s="1"/>
  <c r="KI84" i="5"/>
  <c r="HL84" i="5"/>
  <c r="BV86" i="5"/>
  <c r="ER86" i="5" s="1"/>
  <c r="BV88" i="5"/>
  <c r="ER88" i="5" s="1"/>
  <c r="HK86" i="5"/>
  <c r="KH86" i="5"/>
  <c r="KH84" i="5"/>
  <c r="HK84" i="5"/>
  <c r="KI86" i="5"/>
  <c r="HL86" i="5"/>
  <c r="KI83" i="5"/>
  <c r="HL83" i="5"/>
  <c r="KI88" i="5"/>
  <c r="HL88" i="5"/>
  <c r="KH88" i="5"/>
  <c r="HK88" i="5"/>
  <c r="KI125" i="5"/>
  <c r="HL125" i="5"/>
  <c r="KH130" i="5"/>
  <c r="HK130" i="5"/>
  <c r="HK131" i="5"/>
  <c r="KH131" i="5"/>
  <c r="KH128" i="5"/>
  <c r="HK128" i="5"/>
  <c r="KI127" i="5"/>
  <c r="HL127" i="5"/>
  <c r="HK133" i="5"/>
  <c r="KH133" i="5"/>
  <c r="HK123" i="5"/>
  <c r="KH123" i="5"/>
  <c r="BV132" i="5"/>
  <c r="ER132" i="5" s="1"/>
  <c r="KH126" i="5"/>
  <c r="HK126" i="5"/>
  <c r="HK68" i="5"/>
  <c r="KI133" i="5"/>
  <c r="HL133" i="5"/>
  <c r="KI128" i="5"/>
  <c r="HL128" i="5"/>
  <c r="KH132" i="5"/>
  <c r="HK132" i="5"/>
  <c r="HL130" i="5"/>
  <c r="KI130" i="5"/>
  <c r="HL124" i="5"/>
  <c r="KI124" i="5"/>
  <c r="KI129" i="5"/>
  <c r="HL129" i="5"/>
  <c r="HL122" i="5"/>
  <c r="KI122" i="5"/>
  <c r="KH125" i="5"/>
  <c r="HK125" i="5"/>
  <c r="BV131" i="5"/>
  <c r="ER131" i="5" s="1"/>
  <c r="HK134" i="5"/>
  <c r="KH134" i="5"/>
  <c r="HK129" i="5"/>
  <c r="KH129" i="5"/>
  <c r="KI123" i="5"/>
  <c r="HL123" i="5"/>
  <c r="BV133" i="5"/>
  <c r="ER133" i="5" s="1"/>
  <c r="HK124" i="5"/>
  <c r="KH124" i="5"/>
  <c r="HK122" i="5"/>
  <c r="KH122" i="5"/>
  <c r="HL131" i="5"/>
  <c r="KI131" i="5"/>
  <c r="BV134" i="5"/>
  <c r="ER134" i="5" s="1"/>
  <c r="KI134" i="5"/>
  <c r="HL134" i="5"/>
  <c r="KI132" i="5"/>
  <c r="HL132" i="5"/>
  <c r="HK127" i="5"/>
  <c r="KH127" i="5"/>
  <c r="KI126" i="5"/>
  <c r="HL126" i="5"/>
  <c r="KI115" i="5"/>
  <c r="HL115" i="5"/>
  <c r="KI121" i="5"/>
  <c r="HL121" i="5"/>
  <c r="KH118" i="5"/>
  <c r="HK118" i="5"/>
  <c r="HK117" i="5"/>
  <c r="KH117" i="5"/>
  <c r="KH116" i="5"/>
  <c r="HK116" i="5"/>
  <c r="KI112" i="5"/>
  <c r="HL112" i="5"/>
  <c r="HL116" i="5"/>
  <c r="KI116" i="5"/>
  <c r="KH110" i="5"/>
  <c r="HK110" i="5"/>
  <c r="KH111" i="5"/>
  <c r="HK111" i="5"/>
  <c r="KH109" i="5"/>
  <c r="HK109" i="5"/>
  <c r="HK119" i="5"/>
  <c r="KH119" i="5"/>
  <c r="KI113" i="5"/>
  <c r="HL113" i="5"/>
  <c r="KH115" i="5"/>
  <c r="HK115" i="5"/>
  <c r="HK114" i="5"/>
  <c r="KH114" i="5"/>
  <c r="KI119" i="5"/>
  <c r="HL119" i="5"/>
  <c r="KI118" i="5"/>
  <c r="HL118" i="5"/>
  <c r="HL114" i="5"/>
  <c r="KI114" i="5"/>
  <c r="HL110" i="5"/>
  <c r="KI110" i="5"/>
  <c r="KI111" i="5"/>
  <c r="HL111" i="5"/>
  <c r="HK121" i="5"/>
  <c r="KH121" i="5"/>
  <c r="KH113" i="5"/>
  <c r="HK113" i="5"/>
  <c r="HK120" i="5"/>
  <c r="KH120" i="5"/>
  <c r="HL117" i="5"/>
  <c r="KI117" i="5"/>
  <c r="KI64" i="5"/>
  <c r="KI120" i="5"/>
  <c r="HL120" i="5"/>
  <c r="KH112" i="5"/>
  <c r="HK112" i="5"/>
  <c r="HL109" i="5"/>
  <c r="KI109" i="5"/>
  <c r="KI67" i="5"/>
  <c r="HL67" i="5"/>
  <c r="BV68" i="5"/>
  <c r="ER68" i="5" s="1"/>
  <c r="KH73" i="5"/>
  <c r="HK73" i="5"/>
  <c r="KI74" i="5"/>
  <c r="HL74" i="5"/>
  <c r="BV70" i="5"/>
  <c r="ER70" i="5" s="1"/>
  <c r="KI72" i="5"/>
  <c r="HL72" i="5"/>
  <c r="KI71" i="5"/>
  <c r="HL71" i="5"/>
  <c r="KI75" i="5"/>
  <c r="HL75" i="5"/>
  <c r="BV69" i="5"/>
  <c r="ER69" i="5" s="1"/>
  <c r="KI68" i="5"/>
  <c r="HL68" i="5"/>
  <c r="BV71" i="5"/>
  <c r="ER71" i="5" s="1"/>
  <c r="KH70" i="5"/>
  <c r="HK70" i="5"/>
  <c r="KH74" i="5"/>
  <c r="HK74" i="5"/>
  <c r="BV72" i="5"/>
  <c r="ER72" i="5" s="1"/>
  <c r="KI73" i="5"/>
  <c r="HL73" i="5"/>
  <c r="KI70" i="5"/>
  <c r="HL70" i="5"/>
  <c r="BV73" i="5"/>
  <c r="ER73" i="5" s="1"/>
  <c r="KH71" i="5"/>
  <c r="HK71" i="5"/>
  <c r="KH75" i="5"/>
  <c r="HK75" i="5"/>
  <c r="BV74" i="5"/>
  <c r="ER74" i="5" s="1"/>
  <c r="BU146" i="5"/>
  <c r="KH67" i="5"/>
  <c r="HK67" i="5"/>
  <c r="BV67" i="5"/>
  <c r="ER67" i="5" s="1"/>
  <c r="BV75" i="5"/>
  <c r="ER75" i="5" s="1"/>
  <c r="KH72" i="5"/>
  <c r="HK72" i="5"/>
  <c r="HK69" i="5"/>
  <c r="KH69" i="5"/>
  <c r="KI36" i="5"/>
  <c r="HL36" i="5"/>
  <c r="HK61" i="5"/>
  <c r="HK63" i="5"/>
  <c r="BV36" i="5"/>
  <c r="ER36" i="5" s="1"/>
  <c r="KH36" i="5"/>
  <c r="HK36" i="5"/>
  <c r="KH62" i="5"/>
  <c r="HK62" i="5"/>
  <c r="KH65" i="5"/>
  <c r="HK65" i="5"/>
  <c r="BV66" i="5"/>
  <c r="ER66" i="5" s="1"/>
  <c r="KI63" i="5"/>
  <c r="HL63" i="5"/>
  <c r="KI66" i="5"/>
  <c r="HL66" i="5"/>
  <c r="KH64" i="5"/>
  <c r="HK64" i="5"/>
  <c r="KI65" i="5"/>
  <c r="HL65" i="5"/>
  <c r="KI62" i="5"/>
  <c r="HL62" i="5"/>
  <c r="BV62" i="5"/>
  <c r="ER62" i="5" s="1"/>
  <c r="KH66" i="5"/>
  <c r="HK66" i="5"/>
  <c r="BV63" i="5"/>
  <c r="ER63" i="5" s="1"/>
  <c r="BV64" i="5"/>
  <c r="ER64" i="5" s="1"/>
  <c r="BV65" i="5"/>
  <c r="ER65" i="5" s="1"/>
  <c r="HL61" i="5"/>
  <c r="KI61" i="5"/>
  <c r="HL60" i="5"/>
  <c r="KI60" i="5"/>
  <c r="BV61" i="5"/>
  <c r="ER61" i="5" s="1"/>
  <c r="BV60" i="5"/>
  <c r="ER60" i="5" s="1"/>
  <c r="KH60" i="5"/>
  <c r="HK60" i="5"/>
  <c r="BV55" i="5"/>
  <c r="ER55" i="5" s="1"/>
  <c r="KI76" i="5"/>
  <c r="HL76" i="5"/>
  <c r="BV57" i="5"/>
  <c r="ER57" i="5" s="1"/>
  <c r="KI55" i="5"/>
  <c r="HL55" i="5"/>
  <c r="KH76" i="5"/>
  <c r="HK76" i="5"/>
  <c r="KH59" i="5"/>
  <c r="HK59" i="5"/>
  <c r="BV58" i="5"/>
  <c r="ER58" i="5" s="1"/>
  <c r="KH57" i="5"/>
  <c r="HK57" i="5"/>
  <c r="HL57" i="5"/>
  <c r="KI57" i="5"/>
  <c r="BV56" i="5"/>
  <c r="ER56" i="5" s="1"/>
  <c r="BV59" i="5"/>
  <c r="ER59" i="5" s="1"/>
  <c r="KI59" i="5"/>
  <c r="HL59" i="5"/>
  <c r="HL56" i="5"/>
  <c r="KI56" i="5"/>
  <c r="KH56" i="5"/>
  <c r="HK56" i="5"/>
  <c r="KH55" i="5"/>
  <c r="HK55" i="5"/>
  <c r="HL58" i="5"/>
  <c r="KI58" i="5"/>
  <c r="KH22" i="5"/>
  <c r="BV76" i="5"/>
  <c r="ER76" i="5" s="1"/>
  <c r="KH58" i="5"/>
  <c r="HK58" i="5"/>
  <c r="Z11" i="64"/>
  <c r="Z6" i="61" s="1"/>
  <c r="KI37" i="5"/>
  <c r="HL37" i="5"/>
  <c r="KH35" i="5"/>
  <c r="HK35" i="5"/>
  <c r="KI35" i="5"/>
  <c r="HL35" i="5"/>
  <c r="KH38" i="5"/>
  <c r="HK38" i="5"/>
  <c r="BV35" i="5"/>
  <c r="ER35" i="5" s="1"/>
  <c r="KI38" i="5"/>
  <c r="HL38" i="5"/>
  <c r="BV37" i="5"/>
  <c r="ER37" i="5" s="1"/>
  <c r="BV38" i="5"/>
  <c r="ER38" i="5" s="1"/>
  <c r="KI39" i="5"/>
  <c r="HL39" i="5"/>
  <c r="BV39" i="5"/>
  <c r="ER39" i="5" s="1"/>
  <c r="KH39" i="5"/>
  <c r="HK39" i="5"/>
  <c r="HL24" i="5"/>
  <c r="HL28" i="5"/>
  <c r="HL42" i="5"/>
  <c r="HL41" i="5"/>
  <c r="HK81" i="5"/>
  <c r="BV53" i="5"/>
  <c r="ER53" i="5" s="1"/>
  <c r="KJ53" i="5" s="1"/>
  <c r="KH105" i="5"/>
  <c r="KI136" i="5"/>
  <c r="BV54" i="5"/>
  <c r="ER54" i="5" s="1"/>
  <c r="KH53" i="5"/>
  <c r="HK53" i="5"/>
  <c r="KI53" i="5"/>
  <c r="HL53" i="5"/>
  <c r="KI54" i="5"/>
  <c r="HL54" i="5"/>
  <c r="HK54" i="5"/>
  <c r="KH54" i="5"/>
  <c r="AF29" i="3"/>
  <c r="AG23" i="3"/>
  <c r="W24" i="53"/>
  <c r="W22" i="53"/>
  <c r="KI52" i="5"/>
  <c r="HL52" i="5"/>
  <c r="BV22" i="5"/>
  <c r="ER22" i="5" s="1"/>
  <c r="KH32" i="5"/>
  <c r="KI23" i="5"/>
  <c r="BV52" i="5"/>
  <c r="ER52" i="5" s="1"/>
  <c r="HL22" i="5"/>
  <c r="KI22" i="5"/>
  <c r="KH52" i="5"/>
  <c r="HK52" i="5"/>
  <c r="HK44" i="5"/>
  <c r="HK77" i="5"/>
  <c r="KI51" i="5"/>
  <c r="HL51" i="5"/>
  <c r="KH13" i="5"/>
  <c r="HL29" i="5"/>
  <c r="HK51" i="5"/>
  <c r="KH51" i="5"/>
  <c r="BV51" i="5"/>
  <c r="ER51" i="5" s="1"/>
  <c r="HL135" i="5"/>
  <c r="HK20" i="5"/>
  <c r="BV18" i="5"/>
  <c r="ER18" i="5" s="1"/>
  <c r="HM18" i="5" s="1"/>
  <c r="BV19" i="5"/>
  <c r="ER19" i="5" s="1"/>
  <c r="HM19" i="5" s="1"/>
  <c r="BV41" i="5"/>
  <c r="ER41" i="5" s="1"/>
  <c r="HM41" i="5" s="1"/>
  <c r="BV45" i="5"/>
  <c r="ER45" i="5" s="1"/>
  <c r="KJ45" i="5" s="1"/>
  <c r="BV80" i="5"/>
  <c r="ER80" i="5" s="1"/>
  <c r="KJ80" i="5" s="1"/>
  <c r="KI107" i="5"/>
  <c r="HL107" i="5"/>
  <c r="KI80" i="5"/>
  <c r="HL80" i="5"/>
  <c r="KH15" i="5"/>
  <c r="HK15" i="5"/>
  <c r="BV20" i="5"/>
  <c r="ER20" i="5" s="1"/>
  <c r="BV43" i="5"/>
  <c r="ER43" i="5" s="1"/>
  <c r="BV49" i="5"/>
  <c r="ER49" i="5" s="1"/>
  <c r="KI104" i="5"/>
  <c r="HL104" i="5"/>
  <c r="KI105" i="5"/>
  <c r="HL105" i="5"/>
  <c r="HK21" i="5"/>
  <c r="KH21" i="5"/>
  <c r="KH43" i="5"/>
  <c r="HK43" i="5"/>
  <c r="KI26" i="5"/>
  <c r="HL26" i="5"/>
  <c r="KI50" i="5"/>
  <c r="HL50" i="5"/>
  <c r="HL49" i="5"/>
  <c r="KI49" i="5"/>
  <c r="KH135" i="5"/>
  <c r="HK135" i="5"/>
  <c r="HK108" i="5"/>
  <c r="KH108" i="5"/>
  <c r="KI32" i="5"/>
  <c r="HL32" i="5"/>
  <c r="HL106" i="5"/>
  <c r="KI106" i="5"/>
  <c r="BV21" i="5"/>
  <c r="ER21" i="5" s="1"/>
  <c r="BV25" i="5"/>
  <c r="ER25" i="5" s="1"/>
  <c r="BV50" i="5"/>
  <c r="ER50" i="5" s="1"/>
  <c r="KH79" i="5"/>
  <c r="HK79" i="5"/>
  <c r="KI16" i="5"/>
  <c r="HL16" i="5"/>
  <c r="KH137" i="5"/>
  <c r="HK137" i="5"/>
  <c r="KH31" i="5"/>
  <c r="HK31" i="5"/>
  <c r="KI20" i="5"/>
  <c r="HL20" i="5"/>
  <c r="KI48" i="5"/>
  <c r="HL48" i="5"/>
  <c r="KI47" i="5"/>
  <c r="HL47" i="5"/>
  <c r="KH78" i="5"/>
  <c r="HK78" i="5"/>
  <c r="BV24" i="5"/>
  <c r="ER24" i="5" s="1"/>
  <c r="BV40" i="5"/>
  <c r="ER40" i="5" s="1"/>
  <c r="BV46" i="5"/>
  <c r="ER46" i="5" s="1"/>
  <c r="BV78" i="5"/>
  <c r="ER78" i="5" s="1"/>
  <c r="BV135" i="5"/>
  <c r="ER135" i="5" s="1"/>
  <c r="KH14" i="5"/>
  <c r="HK14" i="5"/>
  <c r="KH33" i="5"/>
  <c r="HK33" i="5"/>
  <c r="HK106" i="5"/>
  <c r="KH106" i="5"/>
  <c r="KI25" i="5"/>
  <c r="HL25" i="5"/>
  <c r="KH48" i="5"/>
  <c r="HK48" i="5"/>
  <c r="BV23" i="5"/>
  <c r="ER23" i="5" s="1"/>
  <c r="BV136" i="5"/>
  <c r="ER136" i="5" s="1"/>
  <c r="KH34" i="5"/>
  <c r="HK34" i="5"/>
  <c r="HL15" i="5"/>
  <c r="KI15" i="5"/>
  <c r="KI19" i="5"/>
  <c r="HL19" i="5"/>
  <c r="KH27" i="5"/>
  <c r="HK27" i="5"/>
  <c r="KH45" i="5"/>
  <c r="HK45" i="5"/>
  <c r="HK107" i="5"/>
  <c r="KH107" i="5"/>
  <c r="HL31" i="5"/>
  <c r="KI31" i="5"/>
  <c r="BV26" i="5"/>
  <c r="ER26" i="5" s="1"/>
  <c r="BV42" i="5"/>
  <c r="ER42" i="5" s="1"/>
  <c r="BV47" i="5"/>
  <c r="ER47" i="5" s="1"/>
  <c r="KH42" i="5"/>
  <c r="HK42" i="5"/>
  <c r="KH19" i="5"/>
  <c r="HK19" i="5"/>
  <c r="KH18" i="5"/>
  <c r="HK18" i="5"/>
  <c r="KH82" i="5"/>
  <c r="HK82" i="5"/>
  <c r="HL13" i="5"/>
  <c r="KI13" i="5"/>
  <c r="BV14" i="5"/>
  <c r="ER14" i="5" s="1"/>
  <c r="BV44" i="5"/>
  <c r="ER44" i="5" s="1"/>
  <c r="BV27" i="5"/>
  <c r="ER27" i="5" s="1"/>
  <c r="BV137" i="5"/>
  <c r="ER137" i="5" s="1"/>
  <c r="KI18" i="5"/>
  <c r="HL18" i="5"/>
  <c r="KH17" i="5"/>
  <c r="HK17" i="5"/>
  <c r="KI108" i="5"/>
  <c r="HL108" i="5"/>
  <c r="KH30" i="5"/>
  <c r="HK30" i="5"/>
  <c r="KI103" i="5"/>
  <c r="HL103" i="5"/>
  <c r="KI81" i="5"/>
  <c r="HL81" i="5"/>
  <c r="KH104" i="5"/>
  <c r="HK104" i="5"/>
  <c r="KH46" i="5"/>
  <c r="HK46" i="5"/>
  <c r="BV13" i="5"/>
  <c r="ER13" i="5" s="1"/>
  <c r="BV32" i="5"/>
  <c r="ER32" i="5" s="1"/>
  <c r="BV28" i="5"/>
  <c r="ER28" i="5" s="1"/>
  <c r="BV48" i="5"/>
  <c r="ER48" i="5" s="1"/>
  <c r="BV82" i="5"/>
  <c r="ER82" i="5" s="1"/>
  <c r="KI43" i="5"/>
  <c r="HL43" i="5"/>
  <c r="KI21" i="5"/>
  <c r="HL21" i="5"/>
  <c r="KI45" i="5"/>
  <c r="HL45" i="5"/>
  <c r="KI77" i="5"/>
  <c r="HL77" i="5"/>
  <c r="HK23" i="5"/>
  <c r="KH23" i="5"/>
  <c r="KH41" i="5"/>
  <c r="HK41" i="5"/>
  <c r="KH136" i="5"/>
  <c r="HK136" i="5"/>
  <c r="KI79" i="5"/>
  <c r="HL79" i="5"/>
  <c r="HK50" i="5"/>
  <c r="KH50" i="5"/>
  <c r="KI137" i="5"/>
  <c r="HL137" i="5"/>
  <c r="HK25" i="5"/>
  <c r="KH25" i="5"/>
  <c r="BV15" i="5"/>
  <c r="ER15" i="5" s="1"/>
  <c r="BV33" i="5"/>
  <c r="ER33" i="5" s="1"/>
  <c r="BV29" i="5"/>
  <c r="ER29" i="5" s="1"/>
  <c r="HL30" i="5"/>
  <c r="KI30" i="5"/>
  <c r="KH28" i="5"/>
  <c r="HK28" i="5"/>
  <c r="KI14" i="5"/>
  <c r="HL14" i="5"/>
  <c r="KH103" i="5"/>
  <c r="HK103" i="5"/>
  <c r="KI40" i="5"/>
  <c r="HL40" i="5"/>
  <c r="KH29" i="5"/>
  <c r="HK29" i="5"/>
  <c r="KI46" i="5"/>
  <c r="HL46" i="5"/>
  <c r="KH47" i="5"/>
  <c r="HK47" i="5"/>
  <c r="KI82" i="5"/>
  <c r="HL82" i="5"/>
  <c r="KH16" i="5"/>
  <c r="HK16" i="5"/>
  <c r="KH80" i="5"/>
  <c r="HK80" i="5"/>
  <c r="BV16" i="5"/>
  <c r="ER16" i="5" s="1"/>
  <c r="BV34" i="5"/>
  <c r="ER34" i="5" s="1"/>
  <c r="BV30" i="5"/>
  <c r="ER30" i="5" s="1"/>
  <c r="BV77" i="5"/>
  <c r="ER77" i="5" s="1"/>
  <c r="BV81" i="5"/>
  <c r="ER81" i="5" s="1"/>
  <c r="KI17" i="5"/>
  <c r="HL17" i="5"/>
  <c r="HL78" i="5"/>
  <c r="KI78" i="5"/>
  <c r="KI27" i="5"/>
  <c r="HL27" i="5"/>
  <c r="KH24" i="5"/>
  <c r="HK24" i="5"/>
  <c r="KH40" i="5"/>
  <c r="HK40" i="5"/>
  <c r="KI34" i="5"/>
  <c r="HL34" i="5"/>
  <c r="KI33" i="5"/>
  <c r="HL33" i="5"/>
  <c r="HK26" i="5"/>
  <c r="KH26" i="5"/>
  <c r="KI44" i="5"/>
  <c r="HL44" i="5"/>
  <c r="KH49" i="5"/>
  <c r="HK49" i="5"/>
  <c r="BV17" i="5"/>
  <c r="ER17" i="5" s="1"/>
  <c r="BV31" i="5"/>
  <c r="ER31" i="5" s="1"/>
  <c r="BV79" i="5"/>
  <c r="ER79" i="5" s="1"/>
  <c r="V12" i="59"/>
  <c r="AA5" i="59"/>
  <c r="C33" i="54"/>
  <c r="AA8" i="53"/>
  <c r="AA8" i="52"/>
  <c r="AB10" i="51"/>
  <c r="AA7" i="50"/>
  <c r="AA6" i="49"/>
  <c r="AF349" i="4"/>
  <c r="AF392" i="4"/>
  <c r="AF266" i="4"/>
  <c r="AF294" i="4"/>
  <c r="AF393" i="4"/>
  <c r="AF387" i="4"/>
  <c r="AF390" i="4"/>
  <c r="AF290" i="4"/>
  <c r="AF126" i="4"/>
  <c r="AF389" i="4"/>
  <c r="AF388" i="4"/>
  <c r="AF341" i="4"/>
  <c r="AF293" i="4"/>
  <c r="AF292" i="4"/>
  <c r="AF347" i="4"/>
  <c r="AF291" i="4"/>
  <c r="AF262" i="4"/>
  <c r="AF263" i="4"/>
  <c r="AF289" i="4"/>
  <c r="AF264" i="4"/>
  <c r="AF348" i="4"/>
  <c r="AF391" i="4"/>
  <c r="AF386" i="4"/>
  <c r="AF265" i="4"/>
  <c r="Z6" i="21"/>
  <c r="Z6" i="24"/>
  <c r="Z7" i="25"/>
  <c r="Z8" i="22"/>
  <c r="Z5" i="49"/>
  <c r="Z6" i="23"/>
  <c r="Z6" i="27"/>
  <c r="Z6" i="50"/>
  <c r="Z7" i="52"/>
  <c r="Y61" i="53"/>
  <c r="M29" i="54"/>
  <c r="HI155" i="5"/>
  <c r="KF155" i="5"/>
  <c r="BM313" i="4" s="1"/>
  <c r="B32" i="54"/>
  <c r="AA62" i="2"/>
  <c r="Z14" i="41" s="1"/>
  <c r="Y54" i="53"/>
  <c r="Y55" i="53"/>
  <c r="Y56" i="53"/>
  <c r="AA9" i="51"/>
  <c r="AD206" i="4"/>
  <c r="X15" i="51"/>
  <c r="AD152" i="4"/>
  <c r="X13" i="51"/>
  <c r="HI148" i="5"/>
  <c r="BY84" i="2"/>
  <c r="KF148" i="5"/>
  <c r="BM122" i="4" s="1"/>
  <c r="EO153" i="5"/>
  <c r="EO148" i="5"/>
  <c r="KG148" i="5"/>
  <c r="BN122" i="4" s="1"/>
  <c r="HJ155" i="5"/>
  <c r="EO139" i="5"/>
  <c r="KG155" i="5"/>
  <c r="BN313" i="4" s="1"/>
  <c r="X95" i="15"/>
  <c r="AF342" i="4"/>
  <c r="AF338" i="4"/>
  <c r="AF339" i="4"/>
  <c r="AF343" i="4"/>
  <c r="AF287" i="4"/>
  <c r="AF288" i="4"/>
  <c r="AF383" i="4"/>
  <c r="AF384" i="4"/>
  <c r="AF385" i="4"/>
  <c r="AF337" i="4"/>
  <c r="AF340" i="4"/>
  <c r="AH12" i="4"/>
  <c r="AF258" i="4"/>
  <c r="BU154" i="5"/>
  <c r="BP281" i="4" s="1"/>
  <c r="KF153" i="5"/>
  <c r="BM253" i="4" s="1"/>
  <c r="BU152" i="5"/>
  <c r="BP232" i="4" s="1"/>
  <c r="BT148" i="5"/>
  <c r="BO121" i="4" s="1"/>
  <c r="BU155" i="5"/>
  <c r="BP312" i="4" s="1"/>
  <c r="BU153" i="5"/>
  <c r="BP252" i="4" s="1"/>
  <c r="BU148" i="5"/>
  <c r="BP121" i="4" s="1"/>
  <c r="KF154" i="5"/>
  <c r="BM282" i="4" s="1"/>
  <c r="BT155" i="5"/>
  <c r="BO312" i="4" s="1"/>
  <c r="BU139" i="5"/>
  <c r="HI161" i="5"/>
  <c r="HI147" i="5"/>
  <c r="BT147" i="5"/>
  <c r="BO95" i="4" s="1"/>
  <c r="EO147" i="5"/>
  <c r="KG147" i="5"/>
  <c r="BN96" i="4" s="1"/>
  <c r="KF147" i="5"/>
  <c r="BM96" i="4" s="1"/>
  <c r="KF152" i="5"/>
  <c r="BM233" i="4" s="1"/>
  <c r="Z2" i="3"/>
  <c r="Z2" i="16" s="1"/>
  <c r="KF150" i="5"/>
  <c r="BM174" i="4" s="1"/>
  <c r="AF175" i="4"/>
  <c r="KG151" i="5"/>
  <c r="BN203" i="4" s="1"/>
  <c r="AF176" i="4"/>
  <c r="KG150" i="5"/>
  <c r="BN174" i="4" s="1"/>
  <c r="AF177" i="4"/>
  <c r="KG152" i="5"/>
  <c r="BN233" i="4" s="1"/>
  <c r="AG171" i="4"/>
  <c r="BS158" i="5"/>
  <c r="AF286" i="4"/>
  <c r="J38" i="3"/>
  <c r="J18" i="15" s="1"/>
  <c r="AF102" i="4"/>
  <c r="O6" i="16"/>
  <c r="O9" i="16" s="1"/>
  <c r="AF336" i="4"/>
  <c r="J177" i="15"/>
  <c r="J220" i="15"/>
  <c r="J39" i="3"/>
  <c r="J44" i="3" s="1"/>
  <c r="J264" i="15" s="1"/>
  <c r="J210" i="15"/>
  <c r="O15" i="16"/>
  <c r="O16" i="16" s="1"/>
  <c r="Y15" i="3"/>
  <c r="Y16" i="3" s="1"/>
  <c r="Y67" i="34"/>
  <c r="Y65" i="34"/>
  <c r="Y55" i="34"/>
  <c r="Y60" i="34"/>
  <c r="J42" i="3"/>
  <c r="J230" i="15"/>
  <c r="J40" i="3"/>
  <c r="J43" i="3"/>
  <c r="J18" i="60" s="1"/>
  <c r="X119" i="15"/>
  <c r="S34" i="32"/>
  <c r="S36" i="32" s="1"/>
  <c r="S122" i="15"/>
  <c r="M44" i="32"/>
  <c r="M53" i="32"/>
  <c r="S13" i="32"/>
  <c r="T20" i="32"/>
  <c r="H42" i="16"/>
  <c r="H168" i="15"/>
  <c r="H40" i="16"/>
  <c r="H38" i="16"/>
  <c r="H19" i="15" s="1"/>
  <c r="H211" i="15"/>
  <c r="H43" i="16"/>
  <c r="I25" i="16" s="1"/>
  <c r="AB29" i="16"/>
  <c r="AC23" i="16"/>
  <c r="AC29" i="16" s="1"/>
  <c r="AB37" i="16"/>
  <c r="AF323" i="4"/>
  <c r="AF326" i="4"/>
  <c r="X113" i="15"/>
  <c r="X116" i="15" s="1"/>
  <c r="AA7" i="41"/>
  <c r="AA26" i="41" s="1"/>
  <c r="AA33" i="41" s="1"/>
  <c r="AA40" i="41" s="1"/>
  <c r="AA47" i="41" s="1"/>
  <c r="AF331" i="4"/>
  <c r="AF328" i="4"/>
  <c r="Y65" i="15"/>
  <c r="Y70" i="15" s="1"/>
  <c r="AF344" i="4"/>
  <c r="AF335" i="4"/>
  <c r="AF327" i="4"/>
  <c r="AF325" i="4"/>
  <c r="AF382" i="4"/>
  <c r="AF39" i="4" s="1"/>
  <c r="AF345" i="4"/>
  <c r="AF346" i="4"/>
  <c r="AF321" i="4"/>
  <c r="AF329" i="4"/>
  <c r="AF333" i="4"/>
  <c r="AF324" i="4"/>
  <c r="AF332" i="4"/>
  <c r="AF322" i="4"/>
  <c r="AF110" i="4"/>
  <c r="AF237" i="4"/>
  <c r="AG145" i="4"/>
  <c r="AF205" i="4"/>
  <c r="AF330" i="4"/>
  <c r="AF320" i="4"/>
  <c r="AF149" i="4"/>
  <c r="AF150" i="4"/>
  <c r="AF151" i="4"/>
  <c r="AH32" i="4"/>
  <c r="AH31" i="4"/>
  <c r="AH29" i="4"/>
  <c r="AH37" i="4"/>
  <c r="AH28" i="4"/>
  <c r="AH36" i="4"/>
  <c r="AH35" i="4"/>
  <c r="AH33" i="4"/>
  <c r="AH21" i="4"/>
  <c r="AH19" i="4"/>
  <c r="AH18" i="4"/>
  <c r="AH17" i="4"/>
  <c r="AH14" i="4"/>
  <c r="AH20" i="4"/>
  <c r="AH34" i="4"/>
  <c r="AH30" i="4"/>
  <c r="ER7" i="5"/>
  <c r="HM7" i="5"/>
  <c r="BV12" i="5"/>
  <c r="ER12" i="5" s="1"/>
  <c r="ET11" i="5"/>
  <c r="HO11" i="5"/>
  <c r="HI139" i="5"/>
  <c r="BY11" i="5"/>
  <c r="KM11" i="5" s="1"/>
  <c r="BX5" i="5"/>
  <c r="BW6" i="5"/>
  <c r="BW4" i="5" s="1"/>
  <c r="BW7" i="5"/>
  <c r="KK7" i="5" s="1"/>
  <c r="KF139" i="5"/>
  <c r="AF6" i="32"/>
  <c r="AE48" i="32"/>
  <c r="AE40" i="32"/>
  <c r="AJ23" i="37"/>
  <c r="AK20" i="37" s="1"/>
  <c r="AJ26" i="37"/>
  <c r="Y213" i="15"/>
  <c r="Y201" i="15"/>
  <c r="Y223" i="15"/>
  <c r="Y200" i="15"/>
  <c r="Y203" i="15"/>
  <c r="AD207" i="4"/>
  <c r="AD210" i="4"/>
  <c r="Y15" i="2"/>
  <c r="Y36" i="34"/>
  <c r="KG146" i="5"/>
  <c r="BN69" i="4" s="1"/>
  <c r="X90" i="15"/>
  <c r="Y17" i="2" s="1"/>
  <c r="X11" i="62" s="1"/>
  <c r="AD29" i="3"/>
  <c r="AC37" i="3"/>
  <c r="HJ150" i="5"/>
  <c r="HJ174" i="5"/>
  <c r="BI348" i="18" s="1"/>
  <c r="AI8" i="4"/>
  <c r="AH6" i="4"/>
  <c r="AH108" i="4"/>
  <c r="AH109" i="4"/>
  <c r="AH104" i="4"/>
  <c r="AH106" i="4"/>
  <c r="KG154" i="5"/>
  <c r="BN282" i="4" s="1"/>
  <c r="P49" i="4"/>
  <c r="J21" i="2" s="1"/>
  <c r="I27" i="53" s="1"/>
  <c r="HJ165" i="5"/>
  <c r="BI175" i="18" s="1"/>
  <c r="HJ151" i="5"/>
  <c r="AF107" i="4"/>
  <c r="HI158" i="5"/>
  <c r="BH16" i="18" s="1"/>
  <c r="HI146" i="5"/>
  <c r="BT153" i="5"/>
  <c r="BO252" i="4" s="1"/>
  <c r="AB3" i="3"/>
  <c r="AA3" i="15"/>
  <c r="BT152" i="5"/>
  <c r="BO232" i="4" s="1"/>
  <c r="EP12" i="5"/>
  <c r="BT154" i="5"/>
  <c r="BO281" i="4" s="1"/>
  <c r="BT139" i="5"/>
  <c r="Y86" i="15"/>
  <c r="Y180" i="15"/>
  <c r="Y84" i="15"/>
  <c r="Y8" i="15"/>
  <c r="Y9" i="15"/>
  <c r="Y83" i="15"/>
  <c r="Y110" i="15"/>
  <c r="Y157" i="15"/>
  <c r="Y158" i="15"/>
  <c r="Y109" i="15"/>
  <c r="Y11" i="15"/>
  <c r="Y21" i="15"/>
  <c r="Y170" i="15"/>
  <c r="Y160" i="15"/>
  <c r="Y112" i="15"/>
  <c r="Y87" i="15"/>
  <c r="BT151" i="5"/>
  <c r="BO202" i="4" s="1"/>
  <c r="AC6" i="2"/>
  <c r="AC3" i="58" s="1"/>
  <c r="AC3" i="18"/>
  <c r="AB2" i="67" s="1"/>
  <c r="AH280" i="4" s="1"/>
  <c r="AB2" i="2"/>
  <c r="AB5" i="2"/>
  <c r="AA9" i="28"/>
  <c r="AA7" i="24"/>
  <c r="AA7" i="23"/>
  <c r="AA9" i="22"/>
  <c r="AA7" i="21"/>
  <c r="AA8" i="30"/>
  <c r="AA7" i="27"/>
  <c r="AA10" i="26"/>
  <c r="AA25" i="21"/>
  <c r="AA8" i="25"/>
  <c r="AA76" i="11"/>
  <c r="AA76" i="14"/>
  <c r="AB4" i="2"/>
  <c r="HI174" i="5"/>
  <c r="BH348" i="18" s="1"/>
  <c r="HI153" i="5"/>
  <c r="HJ146" i="5"/>
  <c r="HJ158" i="5"/>
  <c r="BI16" i="18" s="1"/>
  <c r="BT150" i="5"/>
  <c r="BO173" i="4" s="1"/>
  <c r="Z2" i="15"/>
  <c r="Z269" i="15" s="1"/>
  <c r="AB2" i="18"/>
  <c r="Z2" i="32"/>
  <c r="Z2" i="34"/>
  <c r="HJ152" i="5"/>
  <c r="HJ167" i="5"/>
  <c r="BI216" i="18" s="1"/>
  <c r="AG7" i="4"/>
  <c r="AG5" i="4" s="1"/>
  <c r="AG380" i="4"/>
  <c r="AG117" i="4"/>
  <c r="AG200" i="4"/>
  <c r="AG91" i="4"/>
  <c r="AG277" i="4"/>
  <c r="AG308" i="4"/>
  <c r="AG353" i="4"/>
  <c r="AG60" i="4"/>
  <c r="AG228" i="4"/>
  <c r="AG247" i="4"/>
  <c r="HJ176" i="5"/>
  <c r="BI388" i="18" s="1"/>
  <c r="HJ154" i="5"/>
  <c r="BT146" i="5"/>
  <c r="BO68" i="4" s="1"/>
  <c r="J62" i="15"/>
  <c r="K14" i="2" s="1"/>
  <c r="J8" i="62" s="1"/>
  <c r="AC13" i="34"/>
  <c r="AA19" i="34"/>
  <c r="AA20" i="34" s="1"/>
  <c r="AB17" i="34" s="1"/>
  <c r="AA14" i="34"/>
  <c r="AF11" i="34"/>
  <c r="AE12" i="34"/>
  <c r="Z235" i="15" l="1"/>
  <c r="Z225" i="15"/>
  <c r="Z215" i="15"/>
  <c r="Z192" i="15"/>
  <c r="Z205" i="15"/>
  <c r="Z182" i="15"/>
  <c r="Z172" i="15"/>
  <c r="Z162" i="15"/>
  <c r="Z124" i="15"/>
  <c r="W40" i="23"/>
  <c r="W10" i="25"/>
  <c r="W11" i="22" s="1"/>
  <c r="Z114" i="15"/>
  <c r="Z88" i="15"/>
  <c r="Z100" i="15"/>
  <c r="X73" i="18"/>
  <c r="Y80" i="15"/>
  <c r="Z16" i="2" s="1"/>
  <c r="X23" i="53"/>
  <c r="Y14" i="51"/>
  <c r="Z53" i="15"/>
  <c r="W43" i="15"/>
  <c r="X9" i="2" s="1"/>
  <c r="AD257" i="4" s="1"/>
  <c r="Z23" i="15"/>
  <c r="Z13" i="15"/>
  <c r="Z266" i="15"/>
  <c r="Z85" i="15"/>
  <c r="Z232" i="15"/>
  <c r="Z179" i="15"/>
  <c r="Z159" i="15"/>
  <c r="Z189" i="15"/>
  <c r="Z111" i="15"/>
  <c r="Z147" i="15"/>
  <c r="Z152" i="15" s="1"/>
  <c r="Z121" i="15"/>
  <c r="Z212" i="15"/>
  <c r="Z97" i="15"/>
  <c r="Z169" i="15"/>
  <c r="Z20" i="15"/>
  <c r="Z202" i="15"/>
  <c r="Z222" i="15"/>
  <c r="Z10" i="15"/>
  <c r="Z50" i="15"/>
  <c r="BI28" i="73"/>
  <c r="BH41" i="73"/>
  <c r="BH43" i="73"/>
  <c r="BI25" i="73" s="1"/>
  <c r="BH40" i="73"/>
  <c r="BH38" i="73"/>
  <c r="BH42" i="73"/>
  <c r="BH39" i="73"/>
  <c r="BH44" i="73" s="1"/>
  <c r="BI15" i="73"/>
  <c r="BQ43" i="72"/>
  <c r="BP45" i="72"/>
  <c r="BP38" i="72"/>
  <c r="BP29" i="72" s="1"/>
  <c r="BP31" i="72" s="1"/>
  <c r="BQ28" i="72" s="1"/>
  <c r="BP37" i="72"/>
  <c r="BP73" i="72" s="1"/>
  <c r="BO87" i="72"/>
  <c r="BO90" i="72"/>
  <c r="BP51" i="72" s="1"/>
  <c r="BO88" i="72"/>
  <c r="BP56" i="72"/>
  <c r="BP57" i="72" s="1"/>
  <c r="BP74" i="72" s="1"/>
  <c r="BP71" i="72"/>
  <c r="BP61" i="72"/>
  <c r="BP62" i="72" s="1"/>
  <c r="BP75" i="72" s="1"/>
  <c r="K55" i="66"/>
  <c r="AB2" i="58"/>
  <c r="AB1" i="71"/>
  <c r="M88" i="18"/>
  <c r="M92" i="18"/>
  <c r="K60" i="66"/>
  <c r="K61" i="66" s="1"/>
  <c r="K64" i="66" s="1"/>
  <c r="K70" i="66" s="1"/>
  <c r="AH120" i="4"/>
  <c r="AH94" i="4"/>
  <c r="AH119" i="4"/>
  <c r="AH93" i="4"/>
  <c r="AH230" i="4"/>
  <c r="Z105" i="15"/>
  <c r="Z106" i="15" s="1"/>
  <c r="Z14" i="60" s="1"/>
  <c r="AH67" i="4"/>
  <c r="X10" i="41"/>
  <c r="X34" i="27"/>
  <c r="AH279" i="4"/>
  <c r="W15" i="60"/>
  <c r="W16" i="60"/>
  <c r="AA9" i="26"/>
  <c r="AA6" i="41"/>
  <c r="AA8" i="28"/>
  <c r="AH311" i="4"/>
  <c r="H47" i="27"/>
  <c r="H46" i="27"/>
  <c r="X9" i="62"/>
  <c r="X7" i="60"/>
  <c r="X16" i="60" s="1"/>
  <c r="AH231" i="4"/>
  <c r="AB5" i="60"/>
  <c r="X12" i="64" s="1"/>
  <c r="X7" i="61" s="1"/>
  <c r="AB6" i="62"/>
  <c r="AB5" i="55"/>
  <c r="X54" i="66"/>
  <c r="X68" i="66" s="1"/>
  <c r="X40" i="15"/>
  <c r="AH66" i="4"/>
  <c r="AA4" i="59"/>
  <c r="AA4" i="55"/>
  <c r="AA4" i="60"/>
  <c r="AA5" i="62"/>
  <c r="AH310" i="4"/>
  <c r="AI260" i="4"/>
  <c r="AI311" i="4"/>
  <c r="AI230" i="4"/>
  <c r="H44" i="27"/>
  <c r="H45" i="27" s="1"/>
  <c r="I96" i="2" s="1"/>
  <c r="Z267" i="15"/>
  <c r="AB76" i="2"/>
  <c r="AB83" i="2"/>
  <c r="AB84" i="2"/>
  <c r="AB82" i="2"/>
  <c r="AB80" i="2"/>
  <c r="AB78" i="2"/>
  <c r="AB75" i="2"/>
  <c r="AB77" i="2"/>
  <c r="AB74" i="2"/>
  <c r="AB79" i="2"/>
  <c r="C38" i="54" s="1"/>
  <c r="HL162" i="5"/>
  <c r="BI37" i="66" s="1"/>
  <c r="HK162" i="5"/>
  <c r="BJ110" i="18" s="1"/>
  <c r="BW123" i="5"/>
  <c r="ES123" i="5" s="1"/>
  <c r="BW122" i="5"/>
  <c r="ES122" i="5" s="1"/>
  <c r="BH37" i="66"/>
  <c r="AF38" i="4"/>
  <c r="AF45" i="4" s="1"/>
  <c r="Z48" i="2" s="1"/>
  <c r="Y37" i="53" s="1"/>
  <c r="KJ83" i="5"/>
  <c r="BW104" i="5"/>
  <c r="ES104" i="5" s="1"/>
  <c r="HN104" i="5" s="1"/>
  <c r="BH75" i="18"/>
  <c r="BF36" i="66"/>
  <c r="HM162" i="5"/>
  <c r="Y10" i="66"/>
  <c r="Y24" i="66" s="1"/>
  <c r="BW100" i="5"/>
  <c r="ES100" i="5" s="1"/>
  <c r="BI110" i="18"/>
  <c r="BG37" i="66"/>
  <c r="AA2" i="66"/>
  <c r="AA77" i="66" s="1"/>
  <c r="AA2" i="43"/>
  <c r="AA32" i="43" s="1"/>
  <c r="Z37" i="15"/>
  <c r="Z39" i="15"/>
  <c r="Z38" i="15"/>
  <c r="Z36" i="15"/>
  <c r="Z270" i="15"/>
  <c r="L93" i="18"/>
  <c r="Z49" i="3"/>
  <c r="Z52" i="3" s="1"/>
  <c r="Z55" i="3" s="1"/>
  <c r="Z73" i="15" s="1"/>
  <c r="Z139" i="15"/>
  <c r="Z144" i="15" s="1"/>
  <c r="AA103" i="2" s="1"/>
  <c r="Z131" i="15"/>
  <c r="Z136" i="15" s="1"/>
  <c r="W9" i="47"/>
  <c r="X38" i="51"/>
  <c r="BW120" i="5"/>
  <c r="ES120" i="5" s="1"/>
  <c r="BW129" i="5"/>
  <c r="ES129" i="5" s="1"/>
  <c r="BW114" i="5"/>
  <c r="ES114" i="5" s="1"/>
  <c r="BW106" i="5"/>
  <c r="ES106" i="5" s="1"/>
  <c r="KK106" i="5" s="1"/>
  <c r="HM87" i="5"/>
  <c r="KJ87" i="5"/>
  <c r="BW125" i="5"/>
  <c r="ES125" i="5" s="1"/>
  <c r="BW124" i="5"/>
  <c r="ES124" i="5" s="1"/>
  <c r="BW116" i="5"/>
  <c r="ES116" i="5" s="1"/>
  <c r="BW107" i="5"/>
  <c r="ES107" i="5" s="1"/>
  <c r="BW126" i="5"/>
  <c r="ES126" i="5" s="1"/>
  <c r="BW115" i="5"/>
  <c r="ES115" i="5" s="1"/>
  <c r="BW108" i="5"/>
  <c r="ES108" i="5" s="1"/>
  <c r="BW99" i="5"/>
  <c r="ES99" i="5" s="1"/>
  <c r="BW111" i="5"/>
  <c r="ES111" i="5" s="1"/>
  <c r="BW112" i="5"/>
  <c r="ES112" i="5" s="1"/>
  <c r="BW117" i="5"/>
  <c r="ES117" i="5" s="1"/>
  <c r="BW101" i="5"/>
  <c r="ES101" i="5" s="1"/>
  <c r="BW128" i="5"/>
  <c r="ES128" i="5" s="1"/>
  <c r="BW121" i="5"/>
  <c r="ES121" i="5" s="1"/>
  <c r="BW109" i="5"/>
  <c r="ES109" i="5" s="1"/>
  <c r="BW102" i="5"/>
  <c r="ES102" i="5" s="1"/>
  <c r="BW119" i="5"/>
  <c r="ES119" i="5" s="1"/>
  <c r="BW113" i="5"/>
  <c r="ES113" i="5" s="1"/>
  <c r="BW118" i="5"/>
  <c r="ES118" i="5" s="1"/>
  <c r="BW103" i="5"/>
  <c r="ES103" i="5" s="1"/>
  <c r="BW127" i="5"/>
  <c r="ES127" i="5" s="1"/>
  <c r="BW130" i="5"/>
  <c r="ES130" i="5" s="1"/>
  <c r="BW105" i="5"/>
  <c r="ES105" i="5" s="1"/>
  <c r="BW110" i="5"/>
  <c r="ES110" i="5" s="1"/>
  <c r="BW87" i="5"/>
  <c r="ES87" i="5" s="1"/>
  <c r="BW85" i="5"/>
  <c r="ES85" i="5" s="1"/>
  <c r="KJ85" i="5"/>
  <c r="HM85" i="5"/>
  <c r="Z17" i="22"/>
  <c r="AG334" i="4"/>
  <c r="HM93" i="5"/>
  <c r="KJ98" i="5"/>
  <c r="HM98" i="5"/>
  <c r="BW89" i="5"/>
  <c r="ES89" i="5" s="1"/>
  <c r="KK89" i="5" s="1"/>
  <c r="HM96" i="5"/>
  <c r="KJ96" i="5"/>
  <c r="KJ100" i="5"/>
  <c r="HM100" i="5"/>
  <c r="BW96" i="5"/>
  <c r="ES96" i="5" s="1"/>
  <c r="KJ99" i="5"/>
  <c r="HM99" i="5"/>
  <c r="BW97" i="5"/>
  <c r="ES97" i="5" s="1"/>
  <c r="BW98" i="5"/>
  <c r="ES98" i="5" s="1"/>
  <c r="KJ97" i="5"/>
  <c r="HM97" i="5"/>
  <c r="KJ101" i="5"/>
  <c r="HM101" i="5"/>
  <c r="BW92" i="5"/>
  <c r="ES92" i="5" s="1"/>
  <c r="BW93" i="5"/>
  <c r="ES93" i="5" s="1"/>
  <c r="BW88" i="5"/>
  <c r="ES88" i="5" s="1"/>
  <c r="HN88" i="5" s="1"/>
  <c r="KJ91" i="5"/>
  <c r="HM91" i="5"/>
  <c r="KJ89" i="5"/>
  <c r="HM89" i="5"/>
  <c r="KJ92" i="5"/>
  <c r="HM92" i="5"/>
  <c r="BW94" i="5"/>
  <c r="ES94" i="5" s="1"/>
  <c r="BW95" i="5"/>
  <c r="ES95" i="5" s="1"/>
  <c r="KJ102" i="5"/>
  <c r="HM102" i="5"/>
  <c r="KJ90" i="5"/>
  <c r="HM90" i="5"/>
  <c r="KJ95" i="5"/>
  <c r="HM95" i="5"/>
  <c r="KJ94" i="5"/>
  <c r="HM94" i="5"/>
  <c r="BW90" i="5"/>
  <c r="ES90" i="5" s="1"/>
  <c r="BW91" i="5"/>
  <c r="ES91" i="5" s="1"/>
  <c r="KJ86" i="5"/>
  <c r="HM86" i="5"/>
  <c r="BW84" i="5"/>
  <c r="ES84" i="5" s="1"/>
  <c r="BW86" i="5"/>
  <c r="ES86" i="5" s="1"/>
  <c r="KJ88" i="5"/>
  <c r="HM88" i="5"/>
  <c r="KJ84" i="5"/>
  <c r="HM84" i="5"/>
  <c r="BW83" i="5"/>
  <c r="ES83" i="5" s="1"/>
  <c r="BW131" i="5"/>
  <c r="ES131" i="5" s="1"/>
  <c r="KJ134" i="5"/>
  <c r="HM134" i="5"/>
  <c r="HM133" i="5"/>
  <c r="KJ133" i="5"/>
  <c r="KJ131" i="5"/>
  <c r="HM131" i="5"/>
  <c r="BW132" i="5"/>
  <c r="ES132" i="5" s="1"/>
  <c r="KJ127" i="5"/>
  <c r="HM127" i="5"/>
  <c r="KJ126" i="5"/>
  <c r="HM126" i="5"/>
  <c r="KJ125" i="5"/>
  <c r="HM125" i="5"/>
  <c r="KJ124" i="5"/>
  <c r="HM124" i="5"/>
  <c r="BW133" i="5"/>
  <c r="ES133" i="5" s="1"/>
  <c r="HM128" i="5"/>
  <c r="KJ128" i="5"/>
  <c r="KJ129" i="5"/>
  <c r="HM129" i="5"/>
  <c r="KJ130" i="5"/>
  <c r="HM130" i="5"/>
  <c r="HM132" i="5"/>
  <c r="KJ132" i="5"/>
  <c r="KJ123" i="5"/>
  <c r="HM123" i="5"/>
  <c r="BW134" i="5"/>
  <c r="ES134" i="5" s="1"/>
  <c r="KJ122" i="5"/>
  <c r="HM122" i="5"/>
  <c r="KJ109" i="5"/>
  <c r="HM109" i="5"/>
  <c r="KJ118" i="5"/>
  <c r="HM118" i="5"/>
  <c r="KJ117" i="5"/>
  <c r="HM117" i="5"/>
  <c r="KJ111" i="5"/>
  <c r="HM111" i="5"/>
  <c r="HM113" i="5"/>
  <c r="KJ113" i="5"/>
  <c r="KJ120" i="5"/>
  <c r="HM120" i="5"/>
  <c r="KJ121" i="5"/>
  <c r="HM121" i="5"/>
  <c r="KJ112" i="5"/>
  <c r="HM112" i="5"/>
  <c r="HM110" i="5"/>
  <c r="KJ110" i="5"/>
  <c r="HM116" i="5"/>
  <c r="KJ116" i="5"/>
  <c r="KJ114" i="5"/>
  <c r="HM114" i="5"/>
  <c r="KJ115" i="5"/>
  <c r="HM115" i="5"/>
  <c r="HM119" i="5"/>
  <c r="KJ119" i="5"/>
  <c r="BW69" i="5"/>
  <c r="ES69" i="5" s="1"/>
  <c r="HN69" i="5" s="1"/>
  <c r="ER146" i="5"/>
  <c r="KJ70" i="5"/>
  <c r="HM70" i="5"/>
  <c r="KJ75" i="5"/>
  <c r="HM75" i="5"/>
  <c r="BW71" i="5"/>
  <c r="ES71" i="5" s="1"/>
  <c r="KJ69" i="5"/>
  <c r="HM69" i="5"/>
  <c r="HM67" i="5"/>
  <c r="KJ67" i="5"/>
  <c r="BW74" i="5"/>
  <c r="ES74" i="5" s="1"/>
  <c r="KJ72" i="5"/>
  <c r="HM72" i="5"/>
  <c r="KJ73" i="5"/>
  <c r="HM73" i="5"/>
  <c r="BW68" i="5"/>
  <c r="ES68" i="5" s="1"/>
  <c r="BW75" i="5"/>
  <c r="ES75" i="5" s="1"/>
  <c r="BW67" i="5"/>
  <c r="ES67" i="5" s="1"/>
  <c r="BW70" i="5"/>
  <c r="ES70" i="5" s="1"/>
  <c r="HM68" i="5"/>
  <c r="KJ68" i="5"/>
  <c r="KJ74" i="5"/>
  <c r="HM74" i="5"/>
  <c r="BW72" i="5"/>
  <c r="ES72" i="5" s="1"/>
  <c r="KJ71" i="5"/>
  <c r="HM71" i="5"/>
  <c r="BW73" i="5"/>
  <c r="ES73" i="5" s="1"/>
  <c r="KJ36" i="5"/>
  <c r="HM36" i="5"/>
  <c r="BW36" i="5"/>
  <c r="ES36" i="5" s="1"/>
  <c r="KJ63" i="5"/>
  <c r="HM63" i="5"/>
  <c r="KJ62" i="5"/>
  <c r="HM62" i="5"/>
  <c r="BW62" i="5"/>
  <c r="ES62" i="5" s="1"/>
  <c r="KJ66" i="5"/>
  <c r="HM66" i="5"/>
  <c r="BW63" i="5"/>
  <c r="ES63" i="5" s="1"/>
  <c r="BW64" i="5"/>
  <c r="ES64" i="5" s="1"/>
  <c r="KJ65" i="5"/>
  <c r="HM65" i="5"/>
  <c r="BW65" i="5"/>
  <c r="ES65" i="5" s="1"/>
  <c r="KJ64" i="5"/>
  <c r="HM64" i="5"/>
  <c r="BW66" i="5"/>
  <c r="ES66" i="5" s="1"/>
  <c r="KJ60" i="5"/>
  <c r="HM60" i="5"/>
  <c r="KJ61" i="5"/>
  <c r="HM61" i="5"/>
  <c r="BW61" i="5"/>
  <c r="ES61" i="5" s="1"/>
  <c r="BW60" i="5"/>
  <c r="ES60" i="5" s="1"/>
  <c r="BW57" i="5"/>
  <c r="ES57" i="5" s="1"/>
  <c r="KJ59" i="5"/>
  <c r="HM59" i="5"/>
  <c r="BW59" i="5"/>
  <c r="ES59" i="5" s="1"/>
  <c r="HM56" i="5"/>
  <c r="KJ56" i="5"/>
  <c r="BW55" i="5"/>
  <c r="ES55" i="5" s="1"/>
  <c r="HM57" i="5"/>
  <c r="KJ57" i="5"/>
  <c r="HM76" i="5"/>
  <c r="KJ76" i="5"/>
  <c r="BW56" i="5"/>
  <c r="ES56" i="5" s="1"/>
  <c r="BW76" i="5"/>
  <c r="ES76" i="5" s="1"/>
  <c r="BW35" i="5"/>
  <c r="ES35" i="5" s="1"/>
  <c r="HN35" i="5" s="1"/>
  <c r="HM58" i="5"/>
  <c r="KJ58" i="5"/>
  <c r="BW58" i="5"/>
  <c r="ES58" i="5" s="1"/>
  <c r="KJ55" i="5"/>
  <c r="HM55" i="5"/>
  <c r="AA11" i="64"/>
  <c r="AA6" i="61" s="1"/>
  <c r="BW38" i="5"/>
  <c r="ES38" i="5" s="1"/>
  <c r="BW39" i="5"/>
  <c r="ES39" i="5" s="1"/>
  <c r="KJ38" i="5"/>
  <c r="HM38" i="5"/>
  <c r="KJ39" i="5"/>
  <c r="HM39" i="5"/>
  <c r="HM37" i="5"/>
  <c r="KJ37" i="5"/>
  <c r="BW37" i="5"/>
  <c r="ES37" i="5" s="1"/>
  <c r="KJ35" i="5"/>
  <c r="HM35" i="5"/>
  <c r="P13" i="16"/>
  <c r="P14" i="16" s="1"/>
  <c r="HM80" i="5"/>
  <c r="HM53" i="5"/>
  <c r="KJ54" i="5"/>
  <c r="HM54" i="5"/>
  <c r="BW53" i="5"/>
  <c r="ES53" i="5" s="1"/>
  <c r="BW54" i="5"/>
  <c r="ES54" i="5" s="1"/>
  <c r="AH23" i="3"/>
  <c r="AI23" i="3" s="1"/>
  <c r="AG37" i="3"/>
  <c r="KJ19" i="5"/>
  <c r="J21" i="53"/>
  <c r="KJ52" i="5"/>
  <c r="HM52" i="5"/>
  <c r="HM107" i="5"/>
  <c r="KJ22" i="5"/>
  <c r="HM22" i="5"/>
  <c r="BW22" i="5"/>
  <c r="ES22" i="5" s="1"/>
  <c r="BW52" i="5"/>
  <c r="ES52" i="5" s="1"/>
  <c r="KJ18" i="5"/>
  <c r="HM51" i="5"/>
  <c r="KJ51" i="5"/>
  <c r="BW51" i="5"/>
  <c r="ES51" i="5" s="1"/>
  <c r="KJ41" i="5"/>
  <c r="HM106" i="5"/>
  <c r="HM45" i="5"/>
  <c r="BW77" i="5"/>
  <c r="ES77" i="5" s="1"/>
  <c r="KK77" i="5" s="1"/>
  <c r="BW137" i="5"/>
  <c r="ES137" i="5" s="1"/>
  <c r="KK137" i="5" s="1"/>
  <c r="BW16" i="5"/>
  <c r="ES16" i="5" s="1"/>
  <c r="KK16" i="5" s="1"/>
  <c r="BW17" i="5"/>
  <c r="ES17" i="5" s="1"/>
  <c r="HN17" i="5" s="1"/>
  <c r="BW34" i="5"/>
  <c r="ES34" i="5" s="1"/>
  <c r="KK34" i="5" s="1"/>
  <c r="BW44" i="5"/>
  <c r="ES44" i="5" s="1"/>
  <c r="KK44" i="5" s="1"/>
  <c r="KJ29" i="5"/>
  <c r="HM29" i="5"/>
  <c r="HM81" i="5"/>
  <c r="KJ81" i="5"/>
  <c r="KJ27" i="5"/>
  <c r="HM27" i="5"/>
  <c r="KJ26" i="5"/>
  <c r="HM26" i="5"/>
  <c r="KJ17" i="5"/>
  <c r="HM17" i="5"/>
  <c r="KJ77" i="5"/>
  <c r="HM77" i="5"/>
  <c r="KJ15" i="5"/>
  <c r="HM15" i="5"/>
  <c r="BW18" i="5"/>
  <c r="ES18" i="5" s="1"/>
  <c r="BW45" i="5"/>
  <c r="ES45" i="5" s="1"/>
  <c r="BW79" i="5"/>
  <c r="ES79" i="5" s="1"/>
  <c r="BW82" i="5"/>
  <c r="ES82" i="5" s="1"/>
  <c r="HM44" i="5"/>
  <c r="KJ44" i="5"/>
  <c r="KJ21" i="5"/>
  <c r="HM21" i="5"/>
  <c r="HM30" i="5"/>
  <c r="KJ30" i="5"/>
  <c r="BW19" i="5"/>
  <c r="ES19" i="5" s="1"/>
  <c r="BW40" i="5"/>
  <c r="ES40" i="5" s="1"/>
  <c r="KJ14" i="5"/>
  <c r="HM14" i="5"/>
  <c r="KJ33" i="5"/>
  <c r="HM33" i="5"/>
  <c r="KJ34" i="5"/>
  <c r="HM34" i="5"/>
  <c r="BW25" i="5"/>
  <c r="ES25" i="5" s="1"/>
  <c r="BW26" i="5"/>
  <c r="ES26" i="5" s="1"/>
  <c r="BW81" i="5"/>
  <c r="ES81" i="5" s="1"/>
  <c r="KJ16" i="5"/>
  <c r="HM16" i="5"/>
  <c r="BW20" i="5"/>
  <c r="ES20" i="5" s="1"/>
  <c r="BW27" i="5"/>
  <c r="ES27" i="5" s="1"/>
  <c r="BW46" i="5"/>
  <c r="ES46" i="5" s="1"/>
  <c r="BW136" i="5"/>
  <c r="ES136" i="5" s="1"/>
  <c r="KJ135" i="5"/>
  <c r="HM135" i="5"/>
  <c r="KJ25" i="5"/>
  <c r="HM25" i="5"/>
  <c r="BW21" i="5"/>
  <c r="ES21" i="5" s="1"/>
  <c r="BW28" i="5"/>
  <c r="ES28" i="5" s="1"/>
  <c r="BW47" i="5"/>
  <c r="ES47" i="5" s="1"/>
  <c r="BW49" i="5"/>
  <c r="ES49" i="5" s="1"/>
  <c r="BW80" i="5"/>
  <c r="ES80" i="5" s="1"/>
  <c r="KJ82" i="5"/>
  <c r="HM82" i="5"/>
  <c r="HM136" i="5"/>
  <c r="KJ136" i="5"/>
  <c r="HM78" i="5"/>
  <c r="KJ78" i="5"/>
  <c r="BW24" i="5"/>
  <c r="ES24" i="5" s="1"/>
  <c r="BW29" i="5"/>
  <c r="ES29" i="5" s="1"/>
  <c r="BW48" i="5"/>
  <c r="ES48" i="5" s="1"/>
  <c r="BW50" i="5"/>
  <c r="ES50" i="5" s="1"/>
  <c r="HM48" i="5"/>
  <c r="KJ48" i="5"/>
  <c r="KJ46" i="5"/>
  <c r="HM46" i="5"/>
  <c r="KJ104" i="5"/>
  <c r="HM104" i="5"/>
  <c r="BW31" i="5"/>
  <c r="ES31" i="5" s="1"/>
  <c r="BW30" i="5"/>
  <c r="ES30" i="5" s="1"/>
  <c r="BW78" i="5"/>
  <c r="ES78" i="5" s="1"/>
  <c r="KJ28" i="5"/>
  <c r="HM28" i="5"/>
  <c r="KJ40" i="5"/>
  <c r="HM40" i="5"/>
  <c r="KJ49" i="5"/>
  <c r="HM49" i="5"/>
  <c r="BW13" i="5"/>
  <c r="ES13" i="5" s="1"/>
  <c r="BW23" i="5"/>
  <c r="ES23" i="5" s="1"/>
  <c r="BW41" i="5"/>
  <c r="ES41" i="5" s="1"/>
  <c r="KJ32" i="5"/>
  <c r="HM32" i="5"/>
  <c r="HM24" i="5"/>
  <c r="KJ24" i="5"/>
  <c r="KJ103" i="5"/>
  <c r="HM103" i="5"/>
  <c r="KJ105" i="5"/>
  <c r="HM105" i="5"/>
  <c r="BW14" i="5"/>
  <c r="ES14" i="5" s="1"/>
  <c r="BW32" i="5"/>
  <c r="ES32" i="5" s="1"/>
  <c r="BW42" i="5"/>
  <c r="ES42" i="5" s="1"/>
  <c r="BW135" i="5"/>
  <c r="ES135" i="5" s="1"/>
  <c r="HM13" i="5"/>
  <c r="KJ13" i="5"/>
  <c r="KJ23" i="5"/>
  <c r="HM23" i="5"/>
  <c r="KJ108" i="5"/>
  <c r="HM108" i="5"/>
  <c r="KJ43" i="5"/>
  <c r="HM43" i="5"/>
  <c r="HM31" i="5"/>
  <c r="KJ31" i="5"/>
  <c r="KJ42" i="5"/>
  <c r="HM42" i="5"/>
  <c r="KJ79" i="5"/>
  <c r="HM79" i="5"/>
  <c r="BW15" i="5"/>
  <c r="ES15" i="5" s="1"/>
  <c r="BW33" i="5"/>
  <c r="ES33" i="5" s="1"/>
  <c r="BW43" i="5"/>
  <c r="ES43" i="5" s="1"/>
  <c r="HM137" i="5"/>
  <c r="KJ137" i="5"/>
  <c r="KJ47" i="5"/>
  <c r="HM47" i="5"/>
  <c r="KJ50" i="5"/>
  <c r="HM50" i="5"/>
  <c r="KJ20" i="5"/>
  <c r="HM20" i="5"/>
  <c r="AB5" i="59"/>
  <c r="D33" i="54"/>
  <c r="AB8" i="53"/>
  <c r="AB8" i="52"/>
  <c r="AC10" i="51"/>
  <c r="AB7" i="50"/>
  <c r="AB6" i="49"/>
  <c r="X40" i="23"/>
  <c r="X8" i="59"/>
  <c r="Y38" i="51"/>
  <c r="X9" i="47"/>
  <c r="AG348" i="4"/>
  <c r="AG263" i="4"/>
  <c r="AG387" i="4"/>
  <c r="AG391" i="4"/>
  <c r="AG393" i="4"/>
  <c r="AG388" i="4"/>
  <c r="AG349" i="4"/>
  <c r="AG290" i="4"/>
  <c r="AG389" i="4"/>
  <c r="AG126" i="4"/>
  <c r="AG294" i="4"/>
  <c r="AG341" i="4"/>
  <c r="AG293" i="4"/>
  <c r="AG292" i="4"/>
  <c r="AG291" i="4"/>
  <c r="AG262" i="4"/>
  <c r="AG264" i="4"/>
  <c r="AG347" i="4"/>
  <c r="AG390" i="4"/>
  <c r="AG386" i="4"/>
  <c r="AG265" i="4"/>
  <c r="AG289" i="4"/>
  <c r="AG392" i="4"/>
  <c r="AG266" i="4"/>
  <c r="AA6" i="24"/>
  <c r="AA6" i="23"/>
  <c r="AA7" i="52"/>
  <c r="AA6" i="50"/>
  <c r="AA6" i="21"/>
  <c r="AA5" i="49"/>
  <c r="AA7" i="25"/>
  <c r="AA8" i="22"/>
  <c r="AA6" i="27"/>
  <c r="KG139" i="5"/>
  <c r="Z61" i="53"/>
  <c r="B43" i="54"/>
  <c r="KG153" i="5"/>
  <c r="BN253" i="4" s="1"/>
  <c r="HJ139" i="5"/>
  <c r="C32" i="54"/>
  <c r="AB62" i="2"/>
  <c r="AA14" i="41" s="1"/>
  <c r="B37" i="54"/>
  <c r="Z54" i="53"/>
  <c r="Z55" i="53"/>
  <c r="Z56" i="53"/>
  <c r="Y13" i="51"/>
  <c r="X22" i="53"/>
  <c r="Y15" i="51"/>
  <c r="X24" i="53"/>
  <c r="AB9" i="51"/>
  <c r="K28" i="46"/>
  <c r="K12" i="51"/>
  <c r="J19" i="51"/>
  <c r="AE206" i="4"/>
  <c r="AE152" i="4"/>
  <c r="HJ148" i="5"/>
  <c r="EP155" i="5"/>
  <c r="EP148" i="5"/>
  <c r="M56" i="32"/>
  <c r="N7" i="32" s="1"/>
  <c r="AG343" i="4"/>
  <c r="AG287" i="4"/>
  <c r="AG288" i="4"/>
  <c r="BU158" i="5"/>
  <c r="AG383" i="4"/>
  <c r="AG384" i="4"/>
  <c r="AG385" i="4"/>
  <c r="AG338" i="4"/>
  <c r="AG340" i="4"/>
  <c r="AG342" i="4"/>
  <c r="AG337" i="4"/>
  <c r="AG339" i="4"/>
  <c r="AI12" i="4"/>
  <c r="AG176" i="4"/>
  <c r="AG258" i="4"/>
  <c r="BV155" i="5"/>
  <c r="BQ312" i="4" s="1"/>
  <c r="HJ153" i="5"/>
  <c r="BV148" i="5"/>
  <c r="BQ121" i="4" s="1"/>
  <c r="BV153" i="5"/>
  <c r="BQ252" i="4" s="1"/>
  <c r="HJ161" i="5"/>
  <c r="HJ147" i="5"/>
  <c r="EP147" i="5"/>
  <c r="BV147" i="5"/>
  <c r="BQ95" i="4" s="1"/>
  <c r="AA2" i="3"/>
  <c r="AA2" i="16" s="1"/>
  <c r="AG175" i="4"/>
  <c r="BV152" i="5"/>
  <c r="BQ232" i="4" s="1"/>
  <c r="AG177" i="4"/>
  <c r="BV154" i="5"/>
  <c r="BQ281" i="4" s="1"/>
  <c r="BV150" i="5"/>
  <c r="BQ173" i="4" s="1"/>
  <c r="ER151" i="5"/>
  <c r="BV151" i="5"/>
  <c r="BQ202" i="4" s="1"/>
  <c r="AH171" i="4"/>
  <c r="N96" i="15"/>
  <c r="Z60" i="34"/>
  <c r="Z55" i="34"/>
  <c r="Z65" i="34"/>
  <c r="Z67" i="34"/>
  <c r="S43" i="32"/>
  <c r="S55" i="32" s="1"/>
  <c r="J41" i="3"/>
  <c r="K28" i="3"/>
  <c r="J48" i="15"/>
  <c r="T19" i="32"/>
  <c r="T12" i="32" s="1"/>
  <c r="T34" i="32" s="1"/>
  <c r="T36" i="32" s="1"/>
  <c r="U17" i="32"/>
  <c r="U18" i="32" s="1"/>
  <c r="T10" i="32"/>
  <c r="S98" i="15"/>
  <c r="M51" i="15"/>
  <c r="M54" i="32"/>
  <c r="N39" i="32"/>
  <c r="N52" i="32" s="1"/>
  <c r="N57" i="32" s="1"/>
  <c r="H49" i="15"/>
  <c r="H41" i="16"/>
  <c r="I28" i="16"/>
  <c r="O8" i="16"/>
  <c r="O120" i="15" s="1"/>
  <c r="AC37" i="16"/>
  <c r="AD23" i="16"/>
  <c r="Z13" i="3"/>
  <c r="Z14" i="3" s="1"/>
  <c r="Y113" i="15"/>
  <c r="Y116" i="15" s="1"/>
  <c r="BV146" i="5"/>
  <c r="BQ68" i="4" s="1"/>
  <c r="AB7" i="41"/>
  <c r="AB26" i="41" s="1"/>
  <c r="AB33" i="41" s="1"/>
  <c r="AB40" i="41" s="1"/>
  <c r="AB47" i="41" s="1"/>
  <c r="Z65" i="15"/>
  <c r="Z70" i="15" s="1"/>
  <c r="BW12" i="5"/>
  <c r="ES12" i="5" s="1"/>
  <c r="KK12" i="5" s="1"/>
  <c r="HM12" i="5"/>
  <c r="KJ12" i="5"/>
  <c r="AG237" i="4"/>
  <c r="AG149" i="4"/>
  <c r="AG150" i="4"/>
  <c r="AH145" i="4"/>
  <c r="AG151" i="4"/>
  <c r="AI36" i="4"/>
  <c r="AI28" i="4"/>
  <c r="AI35" i="4"/>
  <c r="AI34" i="4"/>
  <c r="AI20" i="4"/>
  <c r="AI33" i="4"/>
  <c r="AI19" i="4"/>
  <c r="AI32" i="4"/>
  <c r="AI31" i="4"/>
  <c r="AI17" i="4"/>
  <c r="AI30" i="4"/>
  <c r="AI18" i="4"/>
  <c r="AI21" i="4"/>
  <c r="AI29" i="4"/>
  <c r="AI37" i="4"/>
  <c r="AI14" i="4"/>
  <c r="EU11" i="5"/>
  <c r="HP11" i="5"/>
  <c r="ES7" i="5"/>
  <c r="HN7" i="5"/>
  <c r="HM158" i="5"/>
  <c r="BL16" i="18" s="1"/>
  <c r="BV139" i="5"/>
  <c r="BX7" i="5"/>
  <c r="KL7" i="5" s="1"/>
  <c r="BX6" i="5"/>
  <c r="BX4" i="5" s="1"/>
  <c r="BZ11" i="5"/>
  <c r="KN11" i="5" s="1"/>
  <c r="BY5" i="5"/>
  <c r="AG6" i="32"/>
  <c r="AF40" i="32"/>
  <c r="AF48" i="32"/>
  <c r="AK23" i="37"/>
  <c r="AL20" i="37" s="1"/>
  <c r="AK26" i="37"/>
  <c r="Z213" i="15"/>
  <c r="Z223" i="15"/>
  <c r="Z201" i="15"/>
  <c r="Z200" i="15"/>
  <c r="Z203" i="15"/>
  <c r="AE207" i="4"/>
  <c r="AE210" i="4"/>
  <c r="Z15" i="2"/>
  <c r="Z36" i="34"/>
  <c r="X10" i="25"/>
  <c r="X11" i="22" s="1"/>
  <c r="AE29" i="3"/>
  <c r="AD37" i="3"/>
  <c r="I43" i="27"/>
  <c r="I46" i="27" s="1"/>
  <c r="Y90" i="15"/>
  <c r="Z17" i="2" s="1"/>
  <c r="Y11" i="62" s="1"/>
  <c r="AG324" i="4"/>
  <c r="AG326" i="4"/>
  <c r="EP146" i="5"/>
  <c r="AG332" i="4"/>
  <c r="AG382" i="4"/>
  <c r="AG107" i="4"/>
  <c r="EP151" i="5"/>
  <c r="AG331" i="4"/>
  <c r="AG346" i="4"/>
  <c r="AG335" i="4"/>
  <c r="AG321" i="4"/>
  <c r="BT158" i="5"/>
  <c r="AH380" i="4"/>
  <c r="AH117" i="4"/>
  <c r="AH200" i="4"/>
  <c r="AH7" i="4"/>
  <c r="AH5" i="4" s="1"/>
  <c r="AH91" i="4"/>
  <c r="AH277" i="4"/>
  <c r="AH228" i="4"/>
  <c r="AH247" i="4"/>
  <c r="AH308" i="4"/>
  <c r="AH353" i="4"/>
  <c r="AH60" i="4"/>
  <c r="AG329" i="4"/>
  <c r="AG327" i="4"/>
  <c r="AG286" i="4"/>
  <c r="AG205" i="4"/>
  <c r="AG333" i="4"/>
  <c r="HK12" i="5"/>
  <c r="HK176" i="5" s="1"/>
  <c r="BJ388" i="18" s="1"/>
  <c r="KH12" i="5"/>
  <c r="EP154" i="5"/>
  <c r="EP139" i="5"/>
  <c r="AG344" i="4"/>
  <c r="AG322" i="4"/>
  <c r="AC3" i="3"/>
  <c r="AB3" i="15"/>
  <c r="AJ8" i="4"/>
  <c r="AI6" i="4"/>
  <c r="AI108" i="4"/>
  <c r="AI109" i="4"/>
  <c r="AI104" i="4"/>
  <c r="AI106" i="4"/>
  <c r="AG323" i="4"/>
  <c r="AG330" i="4"/>
  <c r="AG102" i="4"/>
  <c r="AG110" i="4"/>
  <c r="EP152" i="5"/>
  <c r="HK161" i="5"/>
  <c r="EP153" i="5"/>
  <c r="AG328" i="4"/>
  <c r="AG345" i="4"/>
  <c r="AG325" i="4"/>
  <c r="Z8" i="15"/>
  <c r="Z84" i="15"/>
  <c r="Z158" i="15"/>
  <c r="Z157" i="15"/>
  <c r="Z109" i="15"/>
  <c r="Z180" i="15"/>
  <c r="Z11" i="15"/>
  <c r="Z9" i="15"/>
  <c r="Z170" i="15"/>
  <c r="Z160" i="15"/>
  <c r="Z83" i="15"/>
  <c r="Z87" i="15"/>
  <c r="Z21" i="15"/>
  <c r="Z112" i="15"/>
  <c r="Z86" i="15"/>
  <c r="Z110" i="15"/>
  <c r="AA2" i="34"/>
  <c r="AC2" i="18"/>
  <c r="AA2" i="15"/>
  <c r="AA269" i="15" s="1"/>
  <c r="AA2" i="32"/>
  <c r="AG336" i="4"/>
  <c r="AG320" i="4"/>
  <c r="HK155" i="5"/>
  <c r="EP150" i="5"/>
  <c r="AD6" i="2"/>
  <c r="AD3" i="58" s="1"/>
  <c r="AD3" i="18"/>
  <c r="AC2" i="67" s="1"/>
  <c r="AI310" i="4" s="1"/>
  <c r="AC2" i="2"/>
  <c r="AC5" i="2"/>
  <c r="AB7" i="24"/>
  <c r="AB10" i="26"/>
  <c r="AB9" i="28"/>
  <c r="AB8" i="25"/>
  <c r="AB7" i="27"/>
  <c r="AB8" i="30"/>
  <c r="AB7" i="23"/>
  <c r="AB9" i="22"/>
  <c r="AB7" i="21"/>
  <c r="AB25" i="21"/>
  <c r="AB76" i="11"/>
  <c r="AB76" i="14"/>
  <c r="AC4" i="2"/>
  <c r="J42" i="27"/>
  <c r="L94" i="18"/>
  <c r="AD13" i="34"/>
  <c r="AB19" i="34"/>
  <c r="AB20" i="34" s="1"/>
  <c r="AC17" i="34" s="1"/>
  <c r="AB14" i="34"/>
  <c r="AG11" i="34"/>
  <c r="AF12" i="34"/>
  <c r="AA235" i="15" l="1"/>
  <c r="AA225" i="15"/>
  <c r="AA215" i="15"/>
  <c r="AA192" i="15"/>
  <c r="AA205" i="15"/>
  <c r="AA182" i="15"/>
  <c r="AA172" i="15"/>
  <c r="AA162" i="15"/>
  <c r="AA124" i="15"/>
  <c r="AA114" i="15"/>
  <c r="AA88" i="15"/>
  <c r="AA100" i="15"/>
  <c r="Y73" i="18"/>
  <c r="Y10" i="62"/>
  <c r="Y23" i="53"/>
  <c r="Z14" i="51"/>
  <c r="BR14" i="51" s="1"/>
  <c r="Z80" i="15"/>
  <c r="AA16" i="2" s="1"/>
  <c r="AA53" i="15"/>
  <c r="X43" i="15"/>
  <c r="Z73" i="18" s="1"/>
  <c r="AA23" i="15"/>
  <c r="AA13" i="15"/>
  <c r="AA232" i="15"/>
  <c r="AA222" i="15"/>
  <c r="AA169" i="15"/>
  <c r="AA266" i="15"/>
  <c r="AA147" i="15"/>
  <c r="AA152" i="15" s="1"/>
  <c r="AA212" i="15"/>
  <c r="AA179" i="15"/>
  <c r="AA189" i="15"/>
  <c r="AA121" i="15"/>
  <c r="AA20" i="15"/>
  <c r="AA202" i="15"/>
  <c r="AA111" i="15"/>
  <c r="AA10" i="15"/>
  <c r="AA159" i="15"/>
  <c r="AA50" i="15"/>
  <c r="AA85" i="15"/>
  <c r="AA97" i="15"/>
  <c r="BI32" i="73"/>
  <c r="BI8" i="73"/>
  <c r="BI9" i="73" s="1"/>
  <c r="BJ6" i="73" s="1"/>
  <c r="BI16" i="73"/>
  <c r="BP68" i="72"/>
  <c r="BP76" i="72" s="1"/>
  <c r="BP85" i="72" s="1"/>
  <c r="BP39" i="72"/>
  <c r="BQ35" i="72" s="1"/>
  <c r="BP82" i="72"/>
  <c r="BQ42" i="72"/>
  <c r="BQ44" i="72" s="1"/>
  <c r="BP84" i="72"/>
  <c r="BP83" i="72"/>
  <c r="BP87" i="72"/>
  <c r="BP77" i="72"/>
  <c r="BP86" i="72"/>
  <c r="BP91" i="72" s="1"/>
  <c r="BP89" i="72"/>
  <c r="BQ30" i="72"/>
  <c r="AC2" i="58"/>
  <c r="AC1" i="71"/>
  <c r="K69" i="66"/>
  <c r="K76" i="66" s="1"/>
  <c r="K78" i="66" s="1"/>
  <c r="K56" i="66"/>
  <c r="AB6" i="41"/>
  <c r="AB8" i="28"/>
  <c r="AB9" i="26"/>
  <c r="I47" i="27"/>
  <c r="AA105" i="15"/>
  <c r="AA106" i="15" s="1"/>
  <c r="AA14" i="60" s="1"/>
  <c r="X15" i="60"/>
  <c r="Y10" i="41"/>
  <c r="Y34" i="27"/>
  <c r="Y9" i="62"/>
  <c r="Y7" i="60"/>
  <c r="AJ260" i="4"/>
  <c r="AI120" i="4"/>
  <c r="AI94" i="4"/>
  <c r="AI119" i="4"/>
  <c r="AI66" i="4"/>
  <c r="AI280" i="4"/>
  <c r="AI231" i="4"/>
  <c r="BK110" i="18"/>
  <c r="AB4" i="59"/>
  <c r="AB4" i="55"/>
  <c r="AB4" i="60"/>
  <c r="AB5" i="62"/>
  <c r="AI279" i="4"/>
  <c r="AC5" i="60"/>
  <c r="Y12" i="64" s="1"/>
  <c r="Y7" i="61" s="1"/>
  <c r="AC6" i="62"/>
  <c r="AC5" i="55"/>
  <c r="Y40" i="15"/>
  <c r="Y54" i="66"/>
  <c r="Y68" i="66" s="1"/>
  <c r="AI67" i="4"/>
  <c r="BX128" i="5"/>
  <c r="ET128" i="5" s="1"/>
  <c r="AI93" i="4"/>
  <c r="AA267" i="15"/>
  <c r="AC74" i="2"/>
  <c r="AC83" i="2"/>
  <c r="AC78" i="2"/>
  <c r="AC84" i="2"/>
  <c r="AC82" i="2"/>
  <c r="AC80" i="2"/>
  <c r="AC77" i="2"/>
  <c r="AC76" i="2"/>
  <c r="AC79" i="2"/>
  <c r="D38" i="54" s="1"/>
  <c r="AC75" i="2"/>
  <c r="BX105" i="5"/>
  <c r="ET105" i="5" s="1"/>
  <c r="BL110" i="18"/>
  <c r="BJ37" i="66"/>
  <c r="AB2" i="66"/>
  <c r="AB77" i="66" s="1"/>
  <c r="AB2" i="43"/>
  <c r="AB32" i="43" s="1"/>
  <c r="AA39" i="15"/>
  <c r="AA36" i="15"/>
  <c r="AA38" i="15"/>
  <c r="AA37" i="15"/>
  <c r="AA270" i="15"/>
  <c r="BX117" i="5"/>
  <c r="ET117" i="5" s="1"/>
  <c r="Z10" i="66"/>
  <c r="Z24" i="66" s="1"/>
  <c r="BI75" i="18"/>
  <c r="BG36" i="66"/>
  <c r="BX99" i="5"/>
  <c r="ET99" i="5" s="1"/>
  <c r="BJ75" i="18"/>
  <c r="BH36" i="66"/>
  <c r="L109" i="18"/>
  <c r="L111" i="18" s="1"/>
  <c r="L112" i="18" s="1"/>
  <c r="L113" i="18" s="1"/>
  <c r="L118" i="18" s="1"/>
  <c r="AA49" i="3"/>
  <c r="AA52" i="3" s="1"/>
  <c r="AA55" i="3" s="1"/>
  <c r="AA73" i="15" s="1"/>
  <c r="AA139" i="15"/>
  <c r="AA144" i="15" s="1"/>
  <c r="AB103" i="2" s="1"/>
  <c r="AA131" i="15"/>
  <c r="AA136" i="15" s="1"/>
  <c r="KK87" i="5"/>
  <c r="HN87" i="5"/>
  <c r="BX127" i="5"/>
  <c r="ET127" i="5" s="1"/>
  <c r="BX101" i="5"/>
  <c r="ET101" i="5" s="1"/>
  <c r="BX109" i="5"/>
  <c r="ET109" i="5" s="1"/>
  <c r="BX100" i="5"/>
  <c r="ET100" i="5" s="1"/>
  <c r="BX129" i="5"/>
  <c r="ET129" i="5" s="1"/>
  <c r="BX125" i="5"/>
  <c r="ET125" i="5" s="1"/>
  <c r="BX118" i="5"/>
  <c r="ET118" i="5" s="1"/>
  <c r="BX102" i="5"/>
  <c r="ET102" i="5" s="1"/>
  <c r="BX113" i="5"/>
  <c r="ET113" i="5" s="1"/>
  <c r="BX121" i="5"/>
  <c r="ET121" i="5" s="1"/>
  <c r="BX110" i="5"/>
  <c r="ET110" i="5" s="1"/>
  <c r="BX103" i="5"/>
  <c r="ET103" i="5" s="1"/>
  <c r="BX124" i="5"/>
  <c r="ET124" i="5" s="1"/>
  <c r="BX122" i="5"/>
  <c r="ET122" i="5" s="1"/>
  <c r="BX119" i="5"/>
  <c r="ET119" i="5" s="1"/>
  <c r="BX104" i="5"/>
  <c r="ET104" i="5" s="1"/>
  <c r="BX126" i="5"/>
  <c r="ET126" i="5" s="1"/>
  <c r="BX112" i="5"/>
  <c r="ET112" i="5" s="1"/>
  <c r="BX114" i="5"/>
  <c r="ET114" i="5" s="1"/>
  <c r="BX111" i="5"/>
  <c r="ET111" i="5" s="1"/>
  <c r="BX87" i="5"/>
  <c r="ET87" i="5" s="1"/>
  <c r="BX120" i="5"/>
  <c r="ET120" i="5" s="1"/>
  <c r="BX130" i="5"/>
  <c r="ET130" i="5" s="1"/>
  <c r="BX123" i="5"/>
  <c r="ET123" i="5" s="1"/>
  <c r="BX106" i="5"/>
  <c r="ET106" i="5" s="1"/>
  <c r="BX108" i="5"/>
  <c r="ET108" i="5" s="1"/>
  <c r="KL108" i="5" s="1"/>
  <c r="BX116" i="5"/>
  <c r="ET116" i="5" s="1"/>
  <c r="BX115" i="5"/>
  <c r="ET115" i="5" s="1"/>
  <c r="BX107" i="5"/>
  <c r="ET107" i="5" s="1"/>
  <c r="KK85" i="5"/>
  <c r="HN85" i="5"/>
  <c r="BX85" i="5"/>
  <c r="ET85" i="5" s="1"/>
  <c r="AA17" i="22"/>
  <c r="AG38" i="4"/>
  <c r="AH334" i="4"/>
  <c r="HN89" i="5"/>
  <c r="KK96" i="5"/>
  <c r="HN96" i="5"/>
  <c r="KK100" i="5"/>
  <c r="HN100" i="5"/>
  <c r="BX96" i="5"/>
  <c r="ET96" i="5" s="1"/>
  <c r="BX97" i="5"/>
  <c r="ET97" i="5" s="1"/>
  <c r="BX98" i="5"/>
  <c r="ET98" i="5" s="1"/>
  <c r="KK99" i="5"/>
  <c r="HN99" i="5"/>
  <c r="KK98" i="5"/>
  <c r="HN98" i="5"/>
  <c r="KK101" i="5"/>
  <c r="HN101" i="5"/>
  <c r="KK97" i="5"/>
  <c r="HN97" i="5"/>
  <c r="BX88" i="5"/>
  <c r="ET88" i="5" s="1"/>
  <c r="HO88" i="5" s="1"/>
  <c r="KK91" i="5"/>
  <c r="HN91" i="5"/>
  <c r="BX95" i="5"/>
  <c r="ET95" i="5" s="1"/>
  <c r="KK102" i="5"/>
  <c r="HN102" i="5"/>
  <c r="BX89" i="5"/>
  <c r="ET89" i="5" s="1"/>
  <c r="KK94" i="5"/>
  <c r="HN94" i="5"/>
  <c r="KK93" i="5"/>
  <c r="HN93" i="5"/>
  <c r="BX90" i="5"/>
  <c r="ET90" i="5" s="1"/>
  <c r="BX91" i="5"/>
  <c r="ET91" i="5" s="1"/>
  <c r="BX93" i="5"/>
  <c r="ET93" i="5" s="1"/>
  <c r="KK90" i="5"/>
  <c r="HN90" i="5"/>
  <c r="KK92" i="5"/>
  <c r="HN92" i="5"/>
  <c r="KK88" i="5"/>
  <c r="BX94" i="5"/>
  <c r="ET94" i="5" s="1"/>
  <c r="BX92" i="5"/>
  <c r="ET92" i="5" s="1"/>
  <c r="KK95" i="5"/>
  <c r="HN95" i="5"/>
  <c r="KK83" i="5"/>
  <c r="HN83" i="5"/>
  <c r="KK86" i="5"/>
  <c r="HN86" i="5"/>
  <c r="KK84" i="5"/>
  <c r="HN84" i="5"/>
  <c r="BX84" i="5"/>
  <c r="ET84" i="5" s="1"/>
  <c r="BX83" i="5"/>
  <c r="ET83" i="5" s="1"/>
  <c r="BX86" i="5"/>
  <c r="ET86" i="5" s="1"/>
  <c r="KK69" i="5"/>
  <c r="HN129" i="5"/>
  <c r="KK129" i="5"/>
  <c r="KK133" i="5"/>
  <c r="HN133" i="5"/>
  <c r="BX131" i="5"/>
  <c r="ET131" i="5" s="1"/>
  <c r="KK126" i="5"/>
  <c r="HN126" i="5"/>
  <c r="BX132" i="5"/>
  <c r="ET132" i="5" s="1"/>
  <c r="KK128" i="5"/>
  <c r="HN128" i="5"/>
  <c r="KK132" i="5"/>
  <c r="HN132" i="5"/>
  <c r="HN131" i="5"/>
  <c r="KK131" i="5"/>
  <c r="BX133" i="5"/>
  <c r="ET133" i="5" s="1"/>
  <c r="HN124" i="5"/>
  <c r="KK124" i="5"/>
  <c r="HN125" i="5"/>
  <c r="KK125" i="5"/>
  <c r="HN134" i="5"/>
  <c r="KK134" i="5"/>
  <c r="BX134" i="5"/>
  <c r="ET134" i="5" s="1"/>
  <c r="KK130" i="5"/>
  <c r="HN130" i="5"/>
  <c r="KK122" i="5"/>
  <c r="HN122" i="5"/>
  <c r="KK127" i="5"/>
  <c r="HN127" i="5"/>
  <c r="HN123" i="5"/>
  <c r="KK123" i="5"/>
  <c r="KK116" i="5"/>
  <c r="HN116" i="5"/>
  <c r="KK112" i="5"/>
  <c r="HN112" i="5"/>
  <c r="KK113" i="5"/>
  <c r="HN113" i="5"/>
  <c r="HN114" i="5"/>
  <c r="KK114" i="5"/>
  <c r="HN120" i="5"/>
  <c r="KK120" i="5"/>
  <c r="KK115" i="5"/>
  <c r="HN115" i="5"/>
  <c r="KK119" i="5"/>
  <c r="HN119" i="5"/>
  <c r="HN117" i="5"/>
  <c r="KK117" i="5"/>
  <c r="KK111" i="5"/>
  <c r="HN111" i="5"/>
  <c r="KK118" i="5"/>
  <c r="HN118" i="5"/>
  <c r="BX73" i="5"/>
  <c r="ET73" i="5" s="1"/>
  <c r="KL73" i="5" s="1"/>
  <c r="KK109" i="5"/>
  <c r="HN109" i="5"/>
  <c r="KK121" i="5"/>
  <c r="HN121" i="5"/>
  <c r="KK110" i="5"/>
  <c r="HN110" i="5"/>
  <c r="HM146" i="5"/>
  <c r="BX70" i="5"/>
  <c r="ET70" i="5" s="1"/>
  <c r="HN71" i="5"/>
  <c r="KK71" i="5"/>
  <c r="BX71" i="5"/>
  <c r="ET71" i="5" s="1"/>
  <c r="KK73" i="5"/>
  <c r="HN73" i="5"/>
  <c r="BX74" i="5"/>
  <c r="ET74" i="5" s="1"/>
  <c r="ES146" i="5"/>
  <c r="BX67" i="5"/>
  <c r="ET67" i="5" s="1"/>
  <c r="BX75" i="5"/>
  <c r="ET75" i="5" s="1"/>
  <c r="KK70" i="5"/>
  <c r="HN70" i="5"/>
  <c r="KK74" i="5"/>
  <c r="HN74" i="5"/>
  <c r="BX72" i="5"/>
  <c r="ET72" i="5" s="1"/>
  <c r="KK67" i="5"/>
  <c r="HN67" i="5"/>
  <c r="BX69" i="5"/>
  <c r="ET69" i="5" s="1"/>
  <c r="KK75" i="5"/>
  <c r="HN75" i="5"/>
  <c r="BX68" i="5"/>
  <c r="ET68" i="5" s="1"/>
  <c r="KK72" i="5"/>
  <c r="HN72" i="5"/>
  <c r="KK68" i="5"/>
  <c r="HN68" i="5"/>
  <c r="BX36" i="5"/>
  <c r="ET36" i="5" s="1"/>
  <c r="KK36" i="5"/>
  <c r="HN36" i="5"/>
  <c r="BX64" i="5"/>
  <c r="ET64" i="5" s="1"/>
  <c r="KK64" i="5"/>
  <c r="HN64" i="5"/>
  <c r="BX65" i="5"/>
  <c r="ET65" i="5" s="1"/>
  <c r="KK63" i="5"/>
  <c r="HN63" i="5"/>
  <c r="BX66" i="5"/>
  <c r="ET66" i="5" s="1"/>
  <c r="KK66" i="5"/>
  <c r="HN66" i="5"/>
  <c r="BX63" i="5"/>
  <c r="ET63" i="5" s="1"/>
  <c r="KK62" i="5"/>
  <c r="HN62" i="5"/>
  <c r="KK65" i="5"/>
  <c r="HN65" i="5"/>
  <c r="BX62" i="5"/>
  <c r="ET62" i="5" s="1"/>
  <c r="HN60" i="5"/>
  <c r="KK60" i="5"/>
  <c r="KK61" i="5"/>
  <c r="HN61" i="5"/>
  <c r="BX60" i="5"/>
  <c r="ET60" i="5" s="1"/>
  <c r="BX61" i="5"/>
  <c r="ET61" i="5" s="1"/>
  <c r="KK35" i="5"/>
  <c r="BX55" i="5"/>
  <c r="ET55" i="5" s="1"/>
  <c r="HN58" i="5"/>
  <c r="KK58" i="5"/>
  <c r="BX59" i="5"/>
  <c r="ET59" i="5" s="1"/>
  <c r="HN55" i="5"/>
  <c r="KK55" i="5"/>
  <c r="BX35" i="5"/>
  <c r="ET35" i="5" s="1"/>
  <c r="HO35" i="5" s="1"/>
  <c r="BX56" i="5"/>
  <c r="ET56" i="5" s="1"/>
  <c r="KK59" i="5"/>
  <c r="HN59" i="5"/>
  <c r="HN76" i="5"/>
  <c r="KK76" i="5"/>
  <c r="BX76" i="5"/>
  <c r="ET76" i="5" s="1"/>
  <c r="HN56" i="5"/>
  <c r="KK56" i="5"/>
  <c r="BX58" i="5"/>
  <c r="ET58" i="5" s="1"/>
  <c r="BX57" i="5"/>
  <c r="ET57" i="5" s="1"/>
  <c r="HN57" i="5"/>
  <c r="KK57" i="5"/>
  <c r="AB11" i="64"/>
  <c r="AB6" i="61" s="1"/>
  <c r="KK37" i="5"/>
  <c r="HN37" i="5"/>
  <c r="BX37" i="5"/>
  <c r="ET37" i="5" s="1"/>
  <c r="BX38" i="5"/>
  <c r="ET38" i="5" s="1"/>
  <c r="BX39" i="5"/>
  <c r="ET39" i="5" s="1"/>
  <c r="KK39" i="5"/>
  <c r="HN39" i="5"/>
  <c r="KK38" i="5"/>
  <c r="HN38" i="5"/>
  <c r="P15" i="16"/>
  <c r="HN106" i="5"/>
  <c r="KK54" i="5"/>
  <c r="HN54" i="5"/>
  <c r="BX53" i="5"/>
  <c r="ET53" i="5" s="1"/>
  <c r="KK53" i="5"/>
  <c r="HN53" i="5"/>
  <c r="BX54" i="5"/>
  <c r="ET54" i="5" s="1"/>
  <c r="AJ23" i="3"/>
  <c r="AI37" i="3"/>
  <c r="Y22" i="53"/>
  <c r="Y24" i="53"/>
  <c r="BX52" i="5"/>
  <c r="ET52" i="5" s="1"/>
  <c r="BX22" i="5"/>
  <c r="ET22" i="5" s="1"/>
  <c r="KK52" i="5"/>
  <c r="HN52" i="5"/>
  <c r="HN137" i="5"/>
  <c r="KK22" i="5"/>
  <c r="HN22" i="5"/>
  <c r="KK17" i="5"/>
  <c r="BX51" i="5"/>
  <c r="ET51" i="5" s="1"/>
  <c r="HN77" i="5"/>
  <c r="KK51" i="5"/>
  <c r="HN51" i="5"/>
  <c r="HN16" i="5"/>
  <c r="KK104" i="5"/>
  <c r="BX135" i="5"/>
  <c r="ET135" i="5" s="1"/>
  <c r="HO135" i="5" s="1"/>
  <c r="BX28" i="5"/>
  <c r="ET28" i="5" s="1"/>
  <c r="HO28" i="5" s="1"/>
  <c r="BX29" i="5"/>
  <c r="ET29" i="5" s="1"/>
  <c r="KL29" i="5" s="1"/>
  <c r="BX21" i="5"/>
  <c r="ET21" i="5" s="1"/>
  <c r="KL21" i="5" s="1"/>
  <c r="HN34" i="5"/>
  <c r="BX25" i="5"/>
  <c r="ET25" i="5" s="1"/>
  <c r="KL25" i="5" s="1"/>
  <c r="BX40" i="5"/>
  <c r="ET40" i="5" s="1"/>
  <c r="KL40" i="5" s="1"/>
  <c r="HN44" i="5"/>
  <c r="KK31" i="5"/>
  <c r="HN31" i="5"/>
  <c r="KK15" i="5"/>
  <c r="HN15" i="5"/>
  <c r="KK32" i="5"/>
  <c r="HN32" i="5"/>
  <c r="BX30" i="5"/>
  <c r="ET30" i="5" s="1"/>
  <c r="BX23" i="5"/>
  <c r="ET23" i="5" s="1"/>
  <c r="BX26" i="5"/>
  <c r="ET26" i="5" s="1"/>
  <c r="BX136" i="5"/>
  <c r="ET136" i="5" s="1"/>
  <c r="HN49" i="5"/>
  <c r="KK49" i="5"/>
  <c r="KK46" i="5"/>
  <c r="HN46" i="5"/>
  <c r="HN26" i="5"/>
  <c r="KK26" i="5"/>
  <c r="KK19" i="5"/>
  <c r="HN19" i="5"/>
  <c r="HN136" i="5"/>
  <c r="KK136" i="5"/>
  <c r="KK14" i="5"/>
  <c r="HN14" i="5"/>
  <c r="BX15" i="5"/>
  <c r="ET15" i="5" s="1"/>
  <c r="BX31" i="5"/>
  <c r="ET31" i="5" s="1"/>
  <c r="BX42" i="5"/>
  <c r="ET42" i="5" s="1"/>
  <c r="KK47" i="5"/>
  <c r="HN47" i="5"/>
  <c r="KK27" i="5"/>
  <c r="HN27" i="5"/>
  <c r="KK25" i="5"/>
  <c r="HN25" i="5"/>
  <c r="KK18" i="5"/>
  <c r="HN18" i="5"/>
  <c r="KK103" i="5"/>
  <c r="HN103" i="5"/>
  <c r="KK45" i="5"/>
  <c r="HN45" i="5"/>
  <c r="BX16" i="5"/>
  <c r="ET16" i="5" s="1"/>
  <c r="BX24" i="5"/>
  <c r="ET24" i="5" s="1"/>
  <c r="BX77" i="5"/>
  <c r="ET77" i="5" s="1"/>
  <c r="KK28" i="5"/>
  <c r="HN28" i="5"/>
  <c r="KK20" i="5"/>
  <c r="HN20" i="5"/>
  <c r="KK13" i="5"/>
  <c r="HN13" i="5"/>
  <c r="KK24" i="5"/>
  <c r="HN24" i="5"/>
  <c r="HN33" i="5"/>
  <c r="KK33" i="5"/>
  <c r="KK80" i="5"/>
  <c r="HN80" i="5"/>
  <c r="BX17" i="5"/>
  <c r="ET17" i="5" s="1"/>
  <c r="BX32" i="5"/>
  <c r="ET32" i="5" s="1"/>
  <c r="BX44" i="5"/>
  <c r="ET44" i="5" s="1"/>
  <c r="BX79" i="5"/>
  <c r="ET79" i="5" s="1"/>
  <c r="BX137" i="5"/>
  <c r="ET137" i="5" s="1"/>
  <c r="KK21" i="5"/>
  <c r="HN21" i="5"/>
  <c r="KK42" i="5"/>
  <c r="HN42" i="5"/>
  <c r="HN40" i="5"/>
  <c r="KK40" i="5"/>
  <c r="BX18" i="5"/>
  <c r="ET18" i="5" s="1"/>
  <c r="BX33" i="5"/>
  <c r="ET33" i="5" s="1"/>
  <c r="BX45" i="5"/>
  <c r="ET45" i="5" s="1"/>
  <c r="BX82" i="5"/>
  <c r="ET82" i="5" s="1"/>
  <c r="HN79" i="5"/>
  <c r="KK79" i="5"/>
  <c r="BX19" i="5"/>
  <c r="ET19" i="5" s="1"/>
  <c r="BX34" i="5"/>
  <c r="ET34" i="5" s="1"/>
  <c r="BX49" i="5"/>
  <c r="ET49" i="5" s="1"/>
  <c r="KK43" i="5"/>
  <c r="HN43" i="5"/>
  <c r="BX13" i="5"/>
  <c r="ET13" i="5" s="1"/>
  <c r="BX50" i="5"/>
  <c r="ET50" i="5" s="1"/>
  <c r="BX81" i="5"/>
  <c r="ET81" i="5" s="1"/>
  <c r="KK107" i="5"/>
  <c r="HN107" i="5"/>
  <c r="HN78" i="5"/>
  <c r="KK78" i="5"/>
  <c r="BX14" i="5"/>
  <c r="ET14" i="5" s="1"/>
  <c r="BX41" i="5"/>
  <c r="ET41" i="5" s="1"/>
  <c r="BX46" i="5"/>
  <c r="ET46" i="5" s="1"/>
  <c r="BX78" i="5"/>
  <c r="ET78" i="5" s="1"/>
  <c r="KK50" i="5"/>
  <c r="HN50" i="5"/>
  <c r="KK41" i="5"/>
  <c r="HN41" i="5"/>
  <c r="BX20" i="5"/>
  <c r="ET20" i="5" s="1"/>
  <c r="BX43" i="5"/>
  <c r="ET43" i="5" s="1"/>
  <c r="BX47" i="5"/>
  <c r="ET47" i="5" s="1"/>
  <c r="BX80" i="5"/>
  <c r="ET80" i="5" s="1"/>
  <c r="KK48" i="5"/>
  <c r="HN48" i="5"/>
  <c r="KK105" i="5"/>
  <c r="HN105" i="5"/>
  <c r="KK108" i="5"/>
  <c r="HN108" i="5"/>
  <c r="KK135" i="5"/>
  <c r="HN135" i="5"/>
  <c r="HN23" i="5"/>
  <c r="KK23" i="5"/>
  <c r="KK30" i="5"/>
  <c r="HN30" i="5"/>
  <c r="BX27" i="5"/>
  <c r="ET27" i="5" s="1"/>
  <c r="BX48" i="5"/>
  <c r="ET48" i="5" s="1"/>
  <c r="KK29" i="5"/>
  <c r="HN29" i="5"/>
  <c r="KK81" i="5"/>
  <c r="HN81" i="5"/>
  <c r="KK82" i="5"/>
  <c r="HN82" i="5"/>
  <c r="X12" i="59"/>
  <c r="Y9" i="47"/>
  <c r="Z38" i="51"/>
  <c r="BR38" i="51" s="1"/>
  <c r="AC5" i="59"/>
  <c r="E33" i="54"/>
  <c r="AC8" i="53"/>
  <c r="AC8" i="52"/>
  <c r="AD10" i="51"/>
  <c r="AC7" i="50"/>
  <c r="AC6" i="49"/>
  <c r="C50" i="48"/>
  <c r="Y8" i="59"/>
  <c r="AH348" i="4"/>
  <c r="AH290" i="4"/>
  <c r="AH388" i="4"/>
  <c r="AH349" i="4"/>
  <c r="AH262" i="4"/>
  <c r="AH294" i="4"/>
  <c r="AH126" i="4"/>
  <c r="AH390" i="4"/>
  <c r="AH291" i="4"/>
  <c r="AH264" i="4"/>
  <c r="AH341" i="4"/>
  <c r="AH347" i="4"/>
  <c r="AH292" i="4"/>
  <c r="AH389" i="4"/>
  <c r="AH265" i="4"/>
  <c r="AH289" i="4"/>
  <c r="AH263" i="4"/>
  <c r="AH386" i="4"/>
  <c r="AH266" i="4"/>
  <c r="AH293" i="4"/>
  <c r="AH391" i="4"/>
  <c r="AH392" i="4"/>
  <c r="AH393" i="4"/>
  <c r="AH387" i="4"/>
  <c r="AB8" i="22"/>
  <c r="AB6" i="24"/>
  <c r="AB6" i="27"/>
  <c r="AB7" i="52"/>
  <c r="AB6" i="50"/>
  <c r="AB5" i="49"/>
  <c r="AB6" i="21"/>
  <c r="AB7" i="25"/>
  <c r="AB6" i="23"/>
  <c r="AA61" i="53"/>
  <c r="C43" i="54"/>
  <c r="I44" i="27"/>
  <c r="I45" i="27" s="1"/>
  <c r="J96" i="2" s="1"/>
  <c r="KH155" i="5"/>
  <c r="BO313" i="4" s="1"/>
  <c r="D32" i="54"/>
  <c r="AC62" i="2"/>
  <c r="AB14" i="41" s="1"/>
  <c r="AA55" i="53"/>
  <c r="AA56" i="53"/>
  <c r="C37" i="54"/>
  <c r="AA54" i="53"/>
  <c r="AC9" i="51"/>
  <c r="AF206" i="4"/>
  <c r="Z15" i="51"/>
  <c r="BR15" i="51" s="1"/>
  <c r="AF152" i="4"/>
  <c r="Z13" i="51"/>
  <c r="HM167" i="5"/>
  <c r="BL216" i="18" s="1"/>
  <c r="ER155" i="5"/>
  <c r="HK148" i="5"/>
  <c r="ER152" i="5"/>
  <c r="ER148" i="5"/>
  <c r="ER154" i="5"/>
  <c r="KH153" i="5"/>
  <c r="BO253" i="4" s="1"/>
  <c r="KH152" i="5"/>
  <c r="BO233" i="4" s="1"/>
  <c r="AH287" i="4"/>
  <c r="AH383" i="4"/>
  <c r="AH342" i="4"/>
  <c r="AH337" i="4"/>
  <c r="AH343" i="4"/>
  <c r="AH340" i="4"/>
  <c r="AH288" i="4"/>
  <c r="AH384" i="4"/>
  <c r="AH339" i="4"/>
  <c r="AH385" i="4"/>
  <c r="AH338" i="4"/>
  <c r="AH177" i="4"/>
  <c r="AJ12" i="4"/>
  <c r="AH258" i="4"/>
  <c r="KH151" i="5"/>
  <c r="BO203" i="4" s="1"/>
  <c r="KH148" i="5"/>
  <c r="BO122" i="4" s="1"/>
  <c r="BW155" i="5"/>
  <c r="BR312" i="4" s="1"/>
  <c r="BW148" i="5"/>
  <c r="BR121" i="4" s="1"/>
  <c r="ER153" i="5"/>
  <c r="BW153" i="5"/>
  <c r="BR252" i="4" s="1"/>
  <c r="BW147" i="5"/>
  <c r="BR95" i="4" s="1"/>
  <c r="ER139" i="5"/>
  <c r="HM161" i="5"/>
  <c r="HM147" i="5"/>
  <c r="HM152" i="5"/>
  <c r="ER150" i="5"/>
  <c r="ER147" i="5"/>
  <c r="HK147" i="5"/>
  <c r="KJ147" i="5"/>
  <c r="BQ96" i="4" s="1"/>
  <c r="KH147" i="5"/>
  <c r="BO96" i="4" s="1"/>
  <c r="KJ154" i="5"/>
  <c r="BQ282" i="4" s="1"/>
  <c r="HM154" i="5"/>
  <c r="BV158" i="5"/>
  <c r="AB2" i="3"/>
  <c r="AB2" i="16" s="1"/>
  <c r="AH176" i="4"/>
  <c r="BW151" i="5"/>
  <c r="BR202" i="4" s="1"/>
  <c r="AI171" i="4"/>
  <c r="BW154" i="5"/>
  <c r="BR281" i="4" s="1"/>
  <c r="BW152" i="5"/>
  <c r="BR232" i="4" s="1"/>
  <c r="HK150" i="5"/>
  <c r="KJ151" i="5"/>
  <c r="BQ203" i="4" s="1"/>
  <c r="KJ150" i="5"/>
  <c r="BQ174" i="4" s="1"/>
  <c r="KH150" i="5"/>
  <c r="BO174" i="4" s="1"/>
  <c r="HM151" i="5"/>
  <c r="HM150" i="5"/>
  <c r="BW150" i="5"/>
  <c r="BR173" i="4" s="1"/>
  <c r="AH175" i="4"/>
  <c r="S233" i="15"/>
  <c r="S190" i="15"/>
  <c r="S51" i="32"/>
  <c r="I30" i="16"/>
  <c r="I31" i="16"/>
  <c r="K30" i="3"/>
  <c r="K210" i="15" s="1"/>
  <c r="K31" i="3"/>
  <c r="W25" i="3" s="1"/>
  <c r="Z15" i="3"/>
  <c r="Z16" i="3" s="1"/>
  <c r="AA13" i="3" s="1"/>
  <c r="AA14" i="3" s="1"/>
  <c r="AA67" i="34"/>
  <c r="AA65" i="34"/>
  <c r="AA55" i="34"/>
  <c r="AA60" i="34"/>
  <c r="T43" i="32"/>
  <c r="T55" i="32" s="1"/>
  <c r="K32" i="3"/>
  <c r="T13" i="32"/>
  <c r="T98" i="15" s="1"/>
  <c r="T122" i="15"/>
  <c r="N44" i="32"/>
  <c r="N53" i="32"/>
  <c r="U20" i="32"/>
  <c r="I32" i="16"/>
  <c r="AE23" i="16"/>
  <c r="AD29" i="16"/>
  <c r="AD37" i="16"/>
  <c r="Y119" i="15"/>
  <c r="Z113" i="15"/>
  <c r="BW146" i="5"/>
  <c r="BR68" i="4" s="1"/>
  <c r="HN12" i="5"/>
  <c r="AC7" i="41"/>
  <c r="AC26" i="41" s="1"/>
  <c r="AC33" i="41" s="1"/>
  <c r="AC40" i="41" s="1"/>
  <c r="AC47" i="41" s="1"/>
  <c r="AA65" i="15"/>
  <c r="AA70" i="15" s="1"/>
  <c r="AH324" i="4"/>
  <c r="AH327" i="4"/>
  <c r="AH346" i="4"/>
  <c r="KJ146" i="5"/>
  <c r="BQ69" i="4" s="1"/>
  <c r="AH150" i="4"/>
  <c r="AH286" i="4"/>
  <c r="AH331" i="4"/>
  <c r="AI145" i="4"/>
  <c r="AH149" i="4"/>
  <c r="AH151" i="4"/>
  <c r="AJ34" i="4"/>
  <c r="AJ33" i="4"/>
  <c r="AJ32" i="4"/>
  <c r="AJ31" i="4"/>
  <c r="AJ37" i="4"/>
  <c r="AJ36" i="4"/>
  <c r="AJ30" i="4"/>
  <c r="AJ29" i="4"/>
  <c r="AJ28" i="4"/>
  <c r="AJ21" i="4"/>
  <c r="AJ20" i="4"/>
  <c r="AJ19" i="4"/>
  <c r="AJ18" i="4"/>
  <c r="AJ17" i="4"/>
  <c r="AJ14" i="4"/>
  <c r="AJ35" i="4"/>
  <c r="AG39" i="4"/>
  <c r="AH237" i="4"/>
  <c r="EV11" i="5"/>
  <c r="HQ11" i="5"/>
  <c r="ET7" i="5"/>
  <c r="HO7" i="5"/>
  <c r="BW139" i="5"/>
  <c r="BX12" i="5"/>
  <c r="ET12" i="5" s="1"/>
  <c r="KL12" i="5" s="1"/>
  <c r="BY6" i="5"/>
  <c r="BY4" i="5" s="1"/>
  <c r="BY7" i="5"/>
  <c r="KM7" i="5" s="1"/>
  <c r="CA11" i="5"/>
  <c r="KO11" i="5" s="1"/>
  <c r="BZ5" i="5"/>
  <c r="AG40" i="32"/>
  <c r="AH6" i="32"/>
  <c r="AG48" i="32"/>
  <c r="AL23" i="37"/>
  <c r="AM20" i="37" s="1"/>
  <c r="AL26" i="37"/>
  <c r="AA213" i="15"/>
  <c r="AA223" i="15"/>
  <c r="AA201" i="15"/>
  <c r="AA200" i="15"/>
  <c r="AA203" i="15"/>
  <c r="AF207" i="4"/>
  <c r="AF210" i="4"/>
  <c r="AA15" i="2"/>
  <c r="AA36" i="34"/>
  <c r="KH146" i="5"/>
  <c r="BO69" i="4" s="1"/>
  <c r="HK146" i="5"/>
  <c r="Z90" i="15"/>
  <c r="AA17" i="2" s="1"/>
  <c r="Z11" i="62" s="1"/>
  <c r="AE37" i="3"/>
  <c r="Y10" i="25"/>
  <c r="Y11" i="22" s="1"/>
  <c r="Y40" i="23"/>
  <c r="AI7" i="4"/>
  <c r="AI5" i="4" s="1"/>
  <c r="AI380" i="4"/>
  <c r="AI117" i="4"/>
  <c r="AI200" i="4"/>
  <c r="AI91" i="4"/>
  <c r="AI277" i="4"/>
  <c r="AI308" i="4"/>
  <c r="AI353" i="4"/>
  <c r="AI60" i="4"/>
  <c r="AI228" i="4"/>
  <c r="AI247" i="4"/>
  <c r="AB2" i="34"/>
  <c r="AD2" i="18"/>
  <c r="AB2" i="15"/>
  <c r="AB269" i="15" s="1"/>
  <c r="AB2" i="32"/>
  <c r="AK8" i="4"/>
  <c r="AJ6" i="4"/>
  <c r="AJ108" i="4"/>
  <c r="AJ109" i="4"/>
  <c r="AJ104" i="4"/>
  <c r="AJ106" i="4"/>
  <c r="AH329" i="4"/>
  <c r="AH345" i="4"/>
  <c r="AH333" i="4"/>
  <c r="HK152" i="5"/>
  <c r="HK167" i="5"/>
  <c r="BJ216" i="18" s="1"/>
  <c r="AH205" i="4"/>
  <c r="AH330" i="4"/>
  <c r="AH322" i="4"/>
  <c r="AH325" i="4"/>
  <c r="HK165" i="5"/>
  <c r="BJ175" i="18" s="1"/>
  <c r="HK151" i="5"/>
  <c r="AE6" i="2"/>
  <c r="AE3" i="58" s="1"/>
  <c r="AD2" i="2"/>
  <c r="AE3" i="18"/>
  <c r="AD2" i="67" s="1"/>
  <c r="AJ280" i="4" s="1"/>
  <c r="AD5" i="2"/>
  <c r="AC8" i="30"/>
  <c r="AC7" i="24"/>
  <c r="AC7" i="23"/>
  <c r="AC9" i="22"/>
  <c r="AC7" i="21"/>
  <c r="AC7" i="27"/>
  <c r="AC10" i="26"/>
  <c r="AC25" i="21"/>
  <c r="AC8" i="25"/>
  <c r="AD4" i="2"/>
  <c r="AC9" i="28"/>
  <c r="AC76" i="11"/>
  <c r="AC76" i="14"/>
  <c r="AH328" i="4"/>
  <c r="AH344" i="4"/>
  <c r="AH102" i="4"/>
  <c r="AH110" i="4"/>
  <c r="HK158" i="5"/>
  <c r="BJ16" i="18" s="1"/>
  <c r="AA112" i="15"/>
  <c r="AA160" i="15"/>
  <c r="AA21" i="15"/>
  <c r="AA83" i="15"/>
  <c r="AA110" i="15"/>
  <c r="AA170" i="15"/>
  <c r="AA158" i="15"/>
  <c r="AA86" i="15"/>
  <c r="AA109" i="15"/>
  <c r="AA180" i="15"/>
  <c r="AA84" i="15"/>
  <c r="AA8" i="15"/>
  <c r="AA157" i="15"/>
  <c r="AA87" i="15"/>
  <c r="AA11" i="15"/>
  <c r="AA9" i="15"/>
  <c r="AH323" i="4"/>
  <c r="AH320" i="4"/>
  <c r="HK153" i="5"/>
  <c r="HK174" i="5"/>
  <c r="BJ348" i="18" s="1"/>
  <c r="AH336" i="4"/>
  <c r="AH107" i="4"/>
  <c r="AH326" i="4"/>
  <c r="KH154" i="5"/>
  <c r="BO282" i="4" s="1"/>
  <c r="KH139" i="5"/>
  <c r="AD3" i="3"/>
  <c r="AC3" i="15"/>
  <c r="HK154" i="5"/>
  <c r="HK139" i="5"/>
  <c r="AH382" i="4"/>
  <c r="AH332" i="4"/>
  <c r="AH335" i="4"/>
  <c r="AH321" i="4"/>
  <c r="AC14" i="34"/>
  <c r="AE13" i="34"/>
  <c r="AC19" i="34"/>
  <c r="AC20" i="34" s="1"/>
  <c r="AD17" i="34" s="1"/>
  <c r="AG12" i="34"/>
  <c r="AH11" i="34"/>
  <c r="AB235" i="15" l="1"/>
  <c r="AB225" i="15"/>
  <c r="AB215" i="15"/>
  <c r="AB192" i="15"/>
  <c r="AB205" i="15"/>
  <c r="Y9" i="2"/>
  <c r="AE257" i="4" s="1"/>
  <c r="AB182" i="15"/>
  <c r="AB172" i="15"/>
  <c r="AB162" i="15"/>
  <c r="AB124" i="15"/>
  <c r="AB114" i="15"/>
  <c r="Z116" i="15"/>
  <c r="Z40" i="23" s="1"/>
  <c r="AB88" i="15"/>
  <c r="AB100" i="15"/>
  <c r="Z10" i="62"/>
  <c r="Z23" i="53"/>
  <c r="AA14" i="51"/>
  <c r="AA80" i="15"/>
  <c r="AB16" i="2" s="1"/>
  <c r="AB53" i="15"/>
  <c r="Y43" i="15"/>
  <c r="Z9" i="2" s="1"/>
  <c r="AF257" i="4" s="1"/>
  <c r="AB23" i="15"/>
  <c r="AB13" i="15"/>
  <c r="AB222" i="15"/>
  <c r="AB212" i="15"/>
  <c r="AB159" i="15"/>
  <c r="AB111" i="15"/>
  <c r="AB266" i="15"/>
  <c r="AB179" i="15"/>
  <c r="AB97" i="15"/>
  <c r="AB50" i="15"/>
  <c r="AB232" i="15"/>
  <c r="AB169" i="15"/>
  <c r="AB121" i="15"/>
  <c r="AB20" i="15"/>
  <c r="AB202" i="15"/>
  <c r="AB189" i="15"/>
  <c r="AB147" i="15"/>
  <c r="AB152" i="15" s="1"/>
  <c r="AB10" i="15"/>
  <c r="AB85" i="15"/>
  <c r="K71" i="66"/>
  <c r="K73" i="66" s="1"/>
  <c r="BJ13" i="73"/>
  <c r="BJ14" i="73" s="1"/>
  <c r="BI31" i="73"/>
  <c r="BI30" i="73"/>
  <c r="BQ46" i="72"/>
  <c r="BQ37" i="72"/>
  <c r="BQ73" i="72" s="1"/>
  <c r="BQ61" i="72"/>
  <c r="BQ62" i="72" s="1"/>
  <c r="BQ75" i="72" s="1"/>
  <c r="BP88" i="72"/>
  <c r="BP90" i="72"/>
  <c r="BQ51" i="72" s="1"/>
  <c r="BQ56" i="72"/>
  <c r="BQ57" i="72" s="1"/>
  <c r="BQ74" i="72" s="1"/>
  <c r="BQ71" i="72"/>
  <c r="AD2" i="58"/>
  <c r="AD1" i="71"/>
  <c r="M86" i="18"/>
  <c r="K58" i="66"/>
  <c r="L53" i="66"/>
  <c r="K271" i="15"/>
  <c r="K273" i="15" s="1"/>
  <c r="K58" i="15"/>
  <c r="K62" i="15" s="1"/>
  <c r="L14" i="2" s="1"/>
  <c r="K8" i="62" s="1"/>
  <c r="AJ93" i="4"/>
  <c r="AJ94" i="4"/>
  <c r="AJ66" i="4"/>
  <c r="AJ279" i="4"/>
  <c r="AB105" i="15"/>
  <c r="AB106" i="15" s="1"/>
  <c r="AB14" i="60" s="1"/>
  <c r="AC8" i="28"/>
  <c r="AC9" i="26"/>
  <c r="AC6" i="41"/>
  <c r="Z10" i="41"/>
  <c r="Z34" i="27"/>
  <c r="Y15" i="60"/>
  <c r="Y16" i="60"/>
  <c r="AJ120" i="4"/>
  <c r="Z9" i="62"/>
  <c r="Z7" i="60"/>
  <c r="Z16" i="60" s="1"/>
  <c r="AJ119" i="4"/>
  <c r="AJ310" i="4"/>
  <c r="AD5" i="60"/>
  <c r="Z12" i="64" s="1"/>
  <c r="Z7" i="61" s="1"/>
  <c r="AD5" i="55"/>
  <c r="AD6" i="62"/>
  <c r="AJ311" i="4"/>
  <c r="AK260" i="4"/>
  <c r="AC4" i="59"/>
  <c r="AC5" i="62"/>
  <c r="AC4" i="55"/>
  <c r="AC4" i="60"/>
  <c r="Z54" i="66"/>
  <c r="Z68" i="66" s="1"/>
  <c r="Z40" i="15"/>
  <c r="AJ230" i="4"/>
  <c r="AJ67" i="4"/>
  <c r="AJ231" i="4"/>
  <c r="AB267" i="15"/>
  <c r="AD75" i="2"/>
  <c r="AD78" i="2"/>
  <c r="AD76" i="2"/>
  <c r="AD82" i="2"/>
  <c r="AD83" i="2"/>
  <c r="AD77" i="2"/>
  <c r="AD79" i="2"/>
  <c r="E38" i="54" s="1"/>
  <c r="AD84" i="2"/>
  <c r="AD74" i="2"/>
  <c r="AD80" i="2"/>
  <c r="L114" i="18"/>
  <c r="L119" i="18" s="1"/>
  <c r="L120" i="18"/>
  <c r="HN162" i="5"/>
  <c r="BM110" i="18" s="1"/>
  <c r="BY130" i="5"/>
  <c r="EU130" i="5" s="1"/>
  <c r="AH38" i="4"/>
  <c r="AA10" i="66"/>
  <c r="AA24" i="66" s="1"/>
  <c r="BL75" i="18"/>
  <c r="BJ36" i="66"/>
  <c r="AC2" i="66"/>
  <c r="AC77" i="66" s="1"/>
  <c r="AC2" i="43"/>
  <c r="AC32" i="43" s="1"/>
  <c r="BY123" i="5"/>
  <c r="EU123" i="5" s="1"/>
  <c r="BY106" i="5"/>
  <c r="EU106" i="5" s="1"/>
  <c r="KM106" i="5" s="1"/>
  <c r="AB39" i="15"/>
  <c r="AB36" i="15"/>
  <c r="AB37" i="15"/>
  <c r="AB38" i="15"/>
  <c r="AB270" i="15"/>
  <c r="BY127" i="5"/>
  <c r="EU127" i="5" s="1"/>
  <c r="BY87" i="5"/>
  <c r="EU87" i="5" s="1"/>
  <c r="KM87" i="5" s="1"/>
  <c r="AB139" i="15"/>
  <c r="AB144" i="15" s="1"/>
  <c r="AC103" i="2" s="1"/>
  <c r="AB131" i="15"/>
  <c r="AB136" i="15" s="1"/>
  <c r="BY128" i="5"/>
  <c r="EU128" i="5" s="1"/>
  <c r="BY113" i="5"/>
  <c r="EU113" i="5" s="1"/>
  <c r="BY115" i="5"/>
  <c r="EU115" i="5" s="1"/>
  <c r="BY120" i="5"/>
  <c r="EU120" i="5" s="1"/>
  <c r="KL87" i="5"/>
  <c r="HO87" i="5"/>
  <c r="BY117" i="5"/>
  <c r="EU117" i="5" s="1"/>
  <c r="BY122" i="5"/>
  <c r="EU122" i="5" s="1"/>
  <c r="BY116" i="5"/>
  <c r="EU116" i="5" s="1"/>
  <c r="BY112" i="5"/>
  <c r="EU112" i="5" s="1"/>
  <c r="BY114" i="5"/>
  <c r="EU114" i="5" s="1"/>
  <c r="BY124" i="5"/>
  <c r="EU124" i="5" s="1"/>
  <c r="BY108" i="5"/>
  <c r="EU108" i="5" s="1"/>
  <c r="BY100" i="5"/>
  <c r="EU100" i="5" s="1"/>
  <c r="BY129" i="5"/>
  <c r="EU129" i="5" s="1"/>
  <c r="BY125" i="5"/>
  <c r="EU125" i="5" s="1"/>
  <c r="BY118" i="5"/>
  <c r="EU118" i="5" s="1"/>
  <c r="BY101" i="5"/>
  <c r="EU101" i="5" s="1"/>
  <c r="BY102" i="5"/>
  <c r="EU102" i="5" s="1"/>
  <c r="BY121" i="5"/>
  <c r="EU121" i="5" s="1"/>
  <c r="BY110" i="5"/>
  <c r="EU110" i="5" s="1"/>
  <c r="BY103" i="5"/>
  <c r="EU103" i="5" s="1"/>
  <c r="BY107" i="5"/>
  <c r="EU107" i="5" s="1"/>
  <c r="BY109" i="5"/>
  <c r="EU109" i="5" s="1"/>
  <c r="BY119" i="5"/>
  <c r="EU119" i="5" s="1"/>
  <c r="BY104" i="5"/>
  <c r="EU104" i="5" s="1"/>
  <c r="BY99" i="5"/>
  <c r="EU99" i="5" s="1"/>
  <c r="BY126" i="5"/>
  <c r="EU126" i="5" s="1"/>
  <c r="BY111" i="5"/>
  <c r="EU111" i="5" s="1"/>
  <c r="BY105" i="5"/>
  <c r="EU105" i="5" s="1"/>
  <c r="AG45" i="4"/>
  <c r="AA48" i="2" s="1"/>
  <c r="Z37" i="53" s="1"/>
  <c r="KL85" i="5"/>
  <c r="HO85" i="5"/>
  <c r="BY85" i="5"/>
  <c r="EU85" i="5" s="1"/>
  <c r="AI334" i="4"/>
  <c r="AB17" i="22"/>
  <c r="BR13" i="51"/>
  <c r="KL88" i="5"/>
  <c r="KL101" i="5"/>
  <c r="HO101" i="5"/>
  <c r="KL99" i="5"/>
  <c r="HO99" i="5"/>
  <c r="HO98" i="5"/>
  <c r="KL98" i="5"/>
  <c r="HO96" i="5"/>
  <c r="KL96" i="5"/>
  <c r="BY94" i="5"/>
  <c r="EU94" i="5" s="1"/>
  <c r="KM94" i="5" s="1"/>
  <c r="KL97" i="5"/>
  <c r="HO97" i="5"/>
  <c r="KL100" i="5"/>
  <c r="HO100" i="5"/>
  <c r="BY96" i="5"/>
  <c r="EU96" i="5" s="1"/>
  <c r="BY97" i="5"/>
  <c r="EU97" i="5" s="1"/>
  <c r="BY98" i="5"/>
  <c r="EU98" i="5" s="1"/>
  <c r="BY95" i="5"/>
  <c r="EU95" i="5" s="1"/>
  <c r="KL95" i="5"/>
  <c r="HO95" i="5"/>
  <c r="KL90" i="5"/>
  <c r="HO90" i="5"/>
  <c r="KL92" i="5"/>
  <c r="HO92" i="5"/>
  <c r="BY92" i="5"/>
  <c r="EU92" i="5" s="1"/>
  <c r="KL93" i="5"/>
  <c r="HO93" i="5"/>
  <c r="BY89" i="5"/>
  <c r="EU89" i="5" s="1"/>
  <c r="HO102" i="5"/>
  <c r="KL102" i="5"/>
  <c r="BY84" i="5"/>
  <c r="EU84" i="5" s="1"/>
  <c r="KM84" i="5" s="1"/>
  <c r="BY90" i="5"/>
  <c r="EU90" i="5" s="1"/>
  <c r="KL94" i="5"/>
  <c r="HO94" i="5"/>
  <c r="BY91" i="5"/>
  <c r="EU91" i="5" s="1"/>
  <c r="KL91" i="5"/>
  <c r="HO91" i="5"/>
  <c r="KL89" i="5"/>
  <c r="HO89" i="5"/>
  <c r="BY93" i="5"/>
  <c r="EU93" i="5" s="1"/>
  <c r="KL86" i="5"/>
  <c r="HO86" i="5"/>
  <c r="BY83" i="5"/>
  <c r="EU83" i="5" s="1"/>
  <c r="BY86" i="5"/>
  <c r="EU86" i="5" s="1"/>
  <c r="HO83" i="5"/>
  <c r="KL83" i="5"/>
  <c r="KL84" i="5"/>
  <c r="HO84" i="5"/>
  <c r="BY88" i="5"/>
  <c r="EU88" i="5" s="1"/>
  <c r="HO127" i="5"/>
  <c r="KL127" i="5"/>
  <c r="HO131" i="5"/>
  <c r="KL131" i="5"/>
  <c r="KL124" i="5"/>
  <c r="HO124" i="5"/>
  <c r="BY134" i="5"/>
  <c r="EU134" i="5" s="1"/>
  <c r="BY133" i="5"/>
  <c r="EU133" i="5" s="1"/>
  <c r="BY132" i="5"/>
  <c r="EU132" i="5" s="1"/>
  <c r="HO134" i="5"/>
  <c r="KL134" i="5"/>
  <c r="KL133" i="5"/>
  <c r="HO133" i="5"/>
  <c r="KL132" i="5"/>
  <c r="HO132" i="5"/>
  <c r="KL129" i="5"/>
  <c r="HO129" i="5"/>
  <c r="BY131" i="5"/>
  <c r="EU131" i="5" s="1"/>
  <c r="KL125" i="5"/>
  <c r="HO125" i="5"/>
  <c r="KL123" i="5"/>
  <c r="HO123" i="5"/>
  <c r="HO126" i="5"/>
  <c r="KL126" i="5"/>
  <c r="KL122" i="5"/>
  <c r="HO122" i="5"/>
  <c r="HO130" i="5"/>
  <c r="KL130" i="5"/>
  <c r="KL128" i="5"/>
  <c r="HO128" i="5"/>
  <c r="HO73" i="5"/>
  <c r="KL115" i="5"/>
  <c r="HO115" i="5"/>
  <c r="KL121" i="5"/>
  <c r="HO121" i="5"/>
  <c r="KL111" i="5"/>
  <c r="HO111" i="5"/>
  <c r="KL118" i="5"/>
  <c r="HO118" i="5"/>
  <c r="KL116" i="5"/>
  <c r="HO116" i="5"/>
  <c r="BY74" i="5"/>
  <c r="EU74" i="5" s="1"/>
  <c r="KM74" i="5" s="1"/>
  <c r="HO112" i="5"/>
  <c r="KL112" i="5"/>
  <c r="KL110" i="5"/>
  <c r="HO110" i="5"/>
  <c r="KL113" i="5"/>
  <c r="HO113" i="5"/>
  <c r="HO119" i="5"/>
  <c r="KL119" i="5"/>
  <c r="KL120" i="5"/>
  <c r="HO120" i="5"/>
  <c r="HO114" i="5"/>
  <c r="KL114" i="5"/>
  <c r="HO117" i="5"/>
  <c r="KL117" i="5"/>
  <c r="KL109" i="5"/>
  <c r="HO109" i="5"/>
  <c r="BY69" i="5"/>
  <c r="EU69" i="5" s="1"/>
  <c r="BY75" i="5"/>
  <c r="EU75" i="5" s="1"/>
  <c r="BY68" i="5"/>
  <c r="EU68" i="5" s="1"/>
  <c r="HO71" i="5"/>
  <c r="KL71" i="5"/>
  <c r="BY67" i="5"/>
  <c r="EU67" i="5" s="1"/>
  <c r="BY70" i="5"/>
  <c r="EU70" i="5" s="1"/>
  <c r="KL69" i="5"/>
  <c r="HO69" i="5"/>
  <c r="KL75" i="5"/>
  <c r="HO75" i="5"/>
  <c r="BY72" i="5"/>
  <c r="EU72" i="5" s="1"/>
  <c r="KL67" i="5"/>
  <c r="HO67" i="5"/>
  <c r="KL70" i="5"/>
  <c r="HO70" i="5"/>
  <c r="HO68" i="5"/>
  <c r="KL68" i="5"/>
  <c r="BY73" i="5"/>
  <c r="EU73" i="5" s="1"/>
  <c r="BY71" i="5"/>
  <c r="EU71" i="5" s="1"/>
  <c r="HO72" i="5"/>
  <c r="KL72" i="5"/>
  <c r="KL74" i="5"/>
  <c r="HO74" i="5"/>
  <c r="KK146" i="5"/>
  <c r="BR69" i="4" s="1"/>
  <c r="BY36" i="5"/>
  <c r="EU36" i="5" s="1"/>
  <c r="BY65" i="5"/>
  <c r="EU65" i="5" s="1"/>
  <c r="KM65" i="5" s="1"/>
  <c r="KL36" i="5"/>
  <c r="HO36" i="5"/>
  <c r="BY63" i="5"/>
  <c r="EU63" i="5" s="1"/>
  <c r="BY64" i="5"/>
  <c r="EU64" i="5" s="1"/>
  <c r="KL66" i="5"/>
  <c r="HO66" i="5"/>
  <c r="BY66" i="5"/>
  <c r="EU66" i="5" s="1"/>
  <c r="KL62" i="5"/>
  <c r="HO62" i="5"/>
  <c r="KL65" i="5"/>
  <c r="HO65" i="5"/>
  <c r="BY61" i="5"/>
  <c r="EU61" i="5" s="1"/>
  <c r="HP61" i="5" s="1"/>
  <c r="KL63" i="5"/>
  <c r="HO63" i="5"/>
  <c r="BY62" i="5"/>
  <c r="EU62" i="5" s="1"/>
  <c r="KL64" i="5"/>
  <c r="HO64" i="5"/>
  <c r="KL61" i="5"/>
  <c r="HO61" i="5"/>
  <c r="BY60" i="5"/>
  <c r="EU60" i="5" s="1"/>
  <c r="KL60" i="5"/>
  <c r="HO60" i="5"/>
  <c r="KL35" i="5"/>
  <c r="HO57" i="5"/>
  <c r="KL57" i="5"/>
  <c r="HO55" i="5"/>
  <c r="KL55" i="5"/>
  <c r="HO58" i="5"/>
  <c r="KL58" i="5"/>
  <c r="HO56" i="5"/>
  <c r="KL56" i="5"/>
  <c r="BY76" i="5"/>
  <c r="EU76" i="5" s="1"/>
  <c r="BY58" i="5"/>
  <c r="EU58" i="5" s="1"/>
  <c r="BY55" i="5"/>
  <c r="EU55" i="5" s="1"/>
  <c r="HO76" i="5"/>
  <c r="KL76" i="5"/>
  <c r="BY56" i="5"/>
  <c r="EU56" i="5" s="1"/>
  <c r="KL59" i="5"/>
  <c r="HO59" i="5"/>
  <c r="BY57" i="5"/>
  <c r="EU57" i="5" s="1"/>
  <c r="BY59" i="5"/>
  <c r="EU59" i="5" s="1"/>
  <c r="AC11" i="64"/>
  <c r="AC6" i="61" s="1"/>
  <c r="BY38" i="5"/>
  <c r="EU38" i="5" s="1"/>
  <c r="BY39" i="5"/>
  <c r="EU39" i="5" s="1"/>
  <c r="KL37" i="5"/>
  <c r="HO37" i="5"/>
  <c r="KL38" i="5"/>
  <c r="HO38" i="5"/>
  <c r="KL39" i="5"/>
  <c r="HO39" i="5"/>
  <c r="BY37" i="5"/>
  <c r="EU37" i="5" s="1"/>
  <c r="BY35" i="5"/>
  <c r="EU35" i="5" s="1"/>
  <c r="P16" i="16"/>
  <c r="Q13" i="16" s="1"/>
  <c r="Q14" i="16" s="1"/>
  <c r="KL54" i="5"/>
  <c r="HO54" i="5"/>
  <c r="BY53" i="5"/>
  <c r="EU53" i="5" s="1"/>
  <c r="KL53" i="5"/>
  <c r="HO53" i="5"/>
  <c r="BY54" i="5"/>
  <c r="EU54" i="5" s="1"/>
  <c r="HO108" i="5"/>
  <c r="KL135" i="5"/>
  <c r="AK23" i="3"/>
  <c r="AL23" i="3" s="1"/>
  <c r="AM23" i="3" s="1"/>
  <c r="AJ29" i="3"/>
  <c r="BY22" i="5"/>
  <c r="EU22" i="5" s="1"/>
  <c r="BY52" i="5"/>
  <c r="EU52" i="5" s="1"/>
  <c r="KL22" i="5"/>
  <c r="HO22" i="5"/>
  <c r="KL52" i="5"/>
  <c r="HO52" i="5"/>
  <c r="HO29" i="5"/>
  <c r="KL28" i="5"/>
  <c r="HO51" i="5"/>
  <c r="KL51" i="5"/>
  <c r="BY51" i="5"/>
  <c r="EU51" i="5" s="1"/>
  <c r="HO21" i="5"/>
  <c r="BY16" i="5"/>
  <c r="EU16" i="5" s="1"/>
  <c r="KM16" i="5" s="1"/>
  <c r="BY17" i="5"/>
  <c r="EU17" i="5" s="1"/>
  <c r="HP17" i="5" s="1"/>
  <c r="BY24" i="5"/>
  <c r="EU24" i="5" s="1"/>
  <c r="KM24" i="5" s="1"/>
  <c r="BY32" i="5"/>
  <c r="EU32" i="5" s="1"/>
  <c r="HP32" i="5" s="1"/>
  <c r="BY44" i="5"/>
  <c r="EU44" i="5" s="1"/>
  <c r="KM44" i="5" s="1"/>
  <c r="BY77" i="5"/>
  <c r="EU77" i="5" s="1"/>
  <c r="KM77" i="5" s="1"/>
  <c r="HO40" i="5"/>
  <c r="HO25" i="5"/>
  <c r="BY137" i="5"/>
  <c r="EU137" i="5" s="1"/>
  <c r="HP137" i="5" s="1"/>
  <c r="HO14" i="5"/>
  <c r="KL14" i="5"/>
  <c r="KL19" i="5"/>
  <c r="HO19" i="5"/>
  <c r="BY18" i="5"/>
  <c r="EU18" i="5" s="1"/>
  <c r="BY33" i="5"/>
  <c r="EU33" i="5" s="1"/>
  <c r="BY45" i="5"/>
  <c r="EU45" i="5" s="1"/>
  <c r="BY79" i="5"/>
  <c r="EU79" i="5" s="1"/>
  <c r="BY82" i="5"/>
  <c r="EU82" i="5" s="1"/>
  <c r="KL24" i="5"/>
  <c r="HO24" i="5"/>
  <c r="HO41" i="5"/>
  <c r="KL41" i="5"/>
  <c r="KL27" i="5"/>
  <c r="HO27" i="5"/>
  <c r="BY19" i="5"/>
  <c r="EU19" i="5" s="1"/>
  <c r="BY34" i="5"/>
  <c r="EU34" i="5" s="1"/>
  <c r="KL16" i="5"/>
  <c r="HO16" i="5"/>
  <c r="KL13" i="5"/>
  <c r="HO13" i="5"/>
  <c r="KL77" i="5"/>
  <c r="HO77" i="5"/>
  <c r="HO48" i="5"/>
  <c r="KL48" i="5"/>
  <c r="KL82" i="5"/>
  <c r="HO82" i="5"/>
  <c r="BY20" i="5"/>
  <c r="EU20" i="5" s="1"/>
  <c r="BY49" i="5"/>
  <c r="EU49" i="5" s="1"/>
  <c r="BY81" i="5"/>
  <c r="EU81" i="5" s="1"/>
  <c r="KL137" i="5"/>
  <c r="HO137" i="5"/>
  <c r="BY21" i="5"/>
  <c r="EU21" i="5" s="1"/>
  <c r="BY25" i="5"/>
  <c r="EU25" i="5" s="1"/>
  <c r="BY46" i="5"/>
  <c r="EU46" i="5" s="1"/>
  <c r="BY50" i="5"/>
  <c r="EU50" i="5" s="1"/>
  <c r="KL79" i="5"/>
  <c r="HO79" i="5"/>
  <c r="KL15" i="5"/>
  <c r="HO15" i="5"/>
  <c r="KL80" i="5"/>
  <c r="HO80" i="5"/>
  <c r="KL45" i="5"/>
  <c r="HO45" i="5"/>
  <c r="BY23" i="5"/>
  <c r="EU23" i="5" s="1"/>
  <c r="BY26" i="5"/>
  <c r="EU26" i="5" s="1"/>
  <c r="BY47" i="5"/>
  <c r="EU47" i="5" s="1"/>
  <c r="BY78" i="5"/>
  <c r="EU78" i="5" s="1"/>
  <c r="BY80" i="5"/>
  <c r="EU80" i="5" s="1"/>
  <c r="HO44" i="5"/>
  <c r="KL44" i="5"/>
  <c r="KL104" i="5"/>
  <c r="HO104" i="5"/>
  <c r="KL33" i="5"/>
  <c r="HO33" i="5"/>
  <c r="BY27" i="5"/>
  <c r="EU27" i="5" s="1"/>
  <c r="BY48" i="5"/>
  <c r="EU48" i="5" s="1"/>
  <c r="KL32" i="5"/>
  <c r="HO32" i="5"/>
  <c r="KL136" i="5"/>
  <c r="HO136" i="5"/>
  <c r="KL47" i="5"/>
  <c r="HO47" i="5"/>
  <c r="KL81" i="5"/>
  <c r="HO81" i="5"/>
  <c r="HO18" i="5"/>
  <c r="KL18" i="5"/>
  <c r="BY28" i="5"/>
  <c r="EU28" i="5" s="1"/>
  <c r="BY40" i="5"/>
  <c r="EU40" i="5" s="1"/>
  <c r="KL17" i="5"/>
  <c r="HO17" i="5"/>
  <c r="KL43" i="5"/>
  <c r="HO43" i="5"/>
  <c r="KL103" i="5"/>
  <c r="HO103" i="5"/>
  <c r="HO50" i="5"/>
  <c r="KL50" i="5"/>
  <c r="HO105" i="5"/>
  <c r="KL105" i="5"/>
  <c r="BY13" i="5"/>
  <c r="EU13" i="5" s="1"/>
  <c r="BY29" i="5"/>
  <c r="EU29" i="5" s="1"/>
  <c r="BY41" i="5"/>
  <c r="EU41" i="5" s="1"/>
  <c r="BY135" i="5"/>
  <c r="EU135" i="5" s="1"/>
  <c r="HO26" i="5"/>
  <c r="KL26" i="5"/>
  <c r="KL34" i="5"/>
  <c r="HO34" i="5"/>
  <c r="KL20" i="5"/>
  <c r="HO20" i="5"/>
  <c r="KL78" i="5"/>
  <c r="HO78" i="5"/>
  <c r="KL49" i="5"/>
  <c r="HO49" i="5"/>
  <c r="BY14" i="5"/>
  <c r="EU14" i="5" s="1"/>
  <c r="BY30" i="5"/>
  <c r="EU30" i="5" s="1"/>
  <c r="BY42" i="5"/>
  <c r="EU42" i="5" s="1"/>
  <c r="BY136" i="5"/>
  <c r="EU136" i="5" s="1"/>
  <c r="KL42" i="5"/>
  <c r="HO42" i="5"/>
  <c r="KL23" i="5"/>
  <c r="HO23" i="5"/>
  <c r="KL107" i="5"/>
  <c r="HO107" i="5"/>
  <c r="HO46" i="5"/>
  <c r="KL46" i="5"/>
  <c r="BY15" i="5"/>
  <c r="EU15" i="5" s="1"/>
  <c r="BY31" i="5"/>
  <c r="EU31" i="5" s="1"/>
  <c r="BY43" i="5"/>
  <c r="EU43" i="5" s="1"/>
  <c r="KL106" i="5"/>
  <c r="HO106" i="5"/>
  <c r="KL31" i="5"/>
  <c r="HO31" i="5"/>
  <c r="HO30" i="5"/>
  <c r="KL30" i="5"/>
  <c r="Y12" i="59"/>
  <c r="AD5" i="59"/>
  <c r="F33" i="54"/>
  <c r="AD8" i="53"/>
  <c r="AD8" i="52"/>
  <c r="AE10" i="51"/>
  <c r="AD7" i="50"/>
  <c r="AD6" i="49"/>
  <c r="AI348" i="4"/>
  <c r="AI393" i="4"/>
  <c r="AI386" i="4"/>
  <c r="AI289" i="4"/>
  <c r="AI392" i="4"/>
  <c r="AI347" i="4"/>
  <c r="AI290" i="4"/>
  <c r="AI387" i="4"/>
  <c r="AI349" i="4"/>
  <c r="AI265" i="4"/>
  <c r="AI262" i="4"/>
  <c r="AI294" i="4"/>
  <c r="AI388" i="4"/>
  <c r="AI391" i="4"/>
  <c r="AI291" i="4"/>
  <c r="AI264" i="4"/>
  <c r="AI263" i="4"/>
  <c r="AI292" i="4"/>
  <c r="AI389" i="4"/>
  <c r="AI126" i="4"/>
  <c r="AI293" i="4"/>
  <c r="AI390" i="4"/>
  <c r="AI266" i="4"/>
  <c r="AI341" i="4"/>
  <c r="AC7" i="25"/>
  <c r="AC8" i="22"/>
  <c r="AC5" i="49"/>
  <c r="AC6" i="27"/>
  <c r="AC7" i="52"/>
  <c r="AC6" i="50"/>
  <c r="AC6" i="21"/>
  <c r="AC6" i="24"/>
  <c r="AC6" i="23"/>
  <c r="AB49" i="3"/>
  <c r="AB52" i="3" s="1"/>
  <c r="AB55" i="3" s="1"/>
  <c r="AB73" i="15" s="1"/>
  <c r="AB80" i="15" s="1"/>
  <c r="AB61" i="53"/>
  <c r="D43" i="54"/>
  <c r="HM148" i="5"/>
  <c r="KJ139" i="5"/>
  <c r="KJ148" i="5"/>
  <c r="BQ122" i="4" s="1"/>
  <c r="ES154" i="5"/>
  <c r="E32" i="54"/>
  <c r="AD62" i="2"/>
  <c r="AC14" i="41" s="1"/>
  <c r="D37" i="54"/>
  <c r="AB54" i="53"/>
  <c r="J7" i="54"/>
  <c r="J52" i="53"/>
  <c r="AB55" i="53"/>
  <c r="AB56" i="53"/>
  <c r="AA15" i="51"/>
  <c r="Z24" i="53"/>
  <c r="AA13" i="51"/>
  <c r="Z22" i="53"/>
  <c r="AD9" i="51"/>
  <c r="HM139" i="5"/>
  <c r="KJ152" i="5"/>
  <c r="BQ233" i="4" s="1"/>
  <c r="HN167" i="5"/>
  <c r="BM216" i="18" s="1"/>
  <c r="AG152" i="4"/>
  <c r="AG206" i="4"/>
  <c r="KJ155" i="5"/>
  <c r="BQ313" i="4" s="1"/>
  <c r="ES148" i="5"/>
  <c r="ES155" i="5"/>
  <c r="HM155" i="5"/>
  <c r="N56" i="32"/>
  <c r="O7" i="32" s="1"/>
  <c r="AI340" i="4"/>
  <c r="BX148" i="5"/>
  <c r="BS121" i="4" s="1"/>
  <c r="AI343" i="4"/>
  <c r="AI287" i="4"/>
  <c r="AI288" i="4"/>
  <c r="AI383" i="4"/>
  <c r="AI384" i="4"/>
  <c r="AI385" i="4"/>
  <c r="AI337" i="4"/>
  <c r="AI339" i="4"/>
  <c r="AI342" i="4"/>
  <c r="AI338" i="4"/>
  <c r="AI258" i="4"/>
  <c r="AK12" i="4"/>
  <c r="KK154" i="5"/>
  <c r="BR282" i="4" s="1"/>
  <c r="BX155" i="5"/>
  <c r="BS312" i="4" s="1"/>
  <c r="ES153" i="5"/>
  <c r="HM153" i="5"/>
  <c r="BX153" i="5"/>
  <c r="BS252" i="4" s="1"/>
  <c r="ES152" i="5"/>
  <c r="KJ153" i="5"/>
  <c r="BQ253" i="4" s="1"/>
  <c r="BX147" i="5"/>
  <c r="BS95" i="4" s="1"/>
  <c r="ES147" i="5"/>
  <c r="KK147" i="5"/>
  <c r="BR96" i="4" s="1"/>
  <c r="KK152" i="5"/>
  <c r="BR233" i="4" s="1"/>
  <c r="AC2" i="3"/>
  <c r="AC2" i="16" s="1"/>
  <c r="BX150" i="5"/>
  <c r="BS173" i="4" s="1"/>
  <c r="KK150" i="5"/>
  <c r="BR174" i="4" s="1"/>
  <c r="KK151" i="5"/>
  <c r="BR203" i="4" s="1"/>
  <c r="ET151" i="5"/>
  <c r="BX151" i="5"/>
  <c r="BS202" i="4" s="1"/>
  <c r="ES150" i="5"/>
  <c r="AI175" i="4"/>
  <c r="AI176" i="4"/>
  <c r="AI177" i="4"/>
  <c r="ET154" i="5"/>
  <c r="BX154" i="5"/>
  <c r="BS281" i="4" s="1"/>
  <c r="HN151" i="5"/>
  <c r="ES151" i="5"/>
  <c r="AJ171" i="4"/>
  <c r="BX152" i="5"/>
  <c r="BS232" i="4" s="1"/>
  <c r="BW158" i="5"/>
  <c r="I39" i="16"/>
  <c r="I44" i="16" s="1"/>
  <c r="K42" i="3"/>
  <c r="I221" i="15"/>
  <c r="I178" i="15"/>
  <c r="T233" i="15"/>
  <c r="T51" i="32"/>
  <c r="K220" i="15"/>
  <c r="K177" i="15"/>
  <c r="K39" i="3"/>
  <c r="K44" i="3" s="1"/>
  <c r="K264" i="15" s="1"/>
  <c r="K38" i="3"/>
  <c r="K18" i="15" s="1"/>
  <c r="K167" i="15"/>
  <c r="AA15" i="3"/>
  <c r="AB13" i="3" s="1"/>
  <c r="AB14" i="3" s="1"/>
  <c r="AB60" i="34"/>
  <c r="AB55" i="34"/>
  <c r="AB65" i="34"/>
  <c r="AB67" i="34"/>
  <c r="T190" i="15"/>
  <c r="U10" i="32"/>
  <c r="K43" i="3"/>
  <c r="K18" i="60" s="1"/>
  <c r="K40" i="3"/>
  <c r="K187" i="15"/>
  <c r="K230" i="15"/>
  <c r="U19" i="32"/>
  <c r="U12" i="32" s="1"/>
  <c r="U34" i="32" s="1"/>
  <c r="U36" i="32" s="1"/>
  <c r="V17" i="32"/>
  <c r="V18" i="32" s="1"/>
  <c r="N51" i="15"/>
  <c r="N54" i="32"/>
  <c r="O39" i="32"/>
  <c r="O52" i="32" s="1"/>
  <c r="O57" i="32" s="1"/>
  <c r="I231" i="15"/>
  <c r="I188" i="15"/>
  <c r="P6" i="16"/>
  <c r="P9" i="16" s="1"/>
  <c r="O96" i="15"/>
  <c r="P8" i="16"/>
  <c r="P120" i="15" s="1"/>
  <c r="AE37" i="16"/>
  <c r="AE29" i="16"/>
  <c r="AF23" i="16"/>
  <c r="Y95" i="15"/>
  <c r="Z119" i="15"/>
  <c r="HN158" i="5"/>
  <c r="BM16" i="18" s="1"/>
  <c r="HN146" i="5"/>
  <c r="AD7" i="41"/>
  <c r="AD26" i="41" s="1"/>
  <c r="AD33" i="41" s="1"/>
  <c r="AD40" i="41" s="1"/>
  <c r="AD47" i="41" s="1"/>
  <c r="AA113" i="15"/>
  <c r="AB65" i="15"/>
  <c r="AB70" i="15" s="1"/>
  <c r="AJ145" i="4"/>
  <c r="AI327" i="4"/>
  <c r="AI150" i="4"/>
  <c r="AI326" i="4"/>
  <c r="AI151" i="4"/>
  <c r="AI324" i="4"/>
  <c r="AI149" i="4"/>
  <c r="AI329" i="4"/>
  <c r="AH39" i="4"/>
  <c r="AK32" i="4"/>
  <c r="AK31" i="4"/>
  <c r="AK37" i="4"/>
  <c r="AK36" i="4"/>
  <c r="AK35" i="4"/>
  <c r="AK34" i="4"/>
  <c r="AK19" i="4"/>
  <c r="AK30" i="4"/>
  <c r="AK29" i="4"/>
  <c r="AK33" i="4"/>
  <c r="AK18" i="4"/>
  <c r="AK17" i="4"/>
  <c r="AK20" i="4"/>
  <c r="AK14" i="4"/>
  <c r="AK21" i="4"/>
  <c r="AK28" i="4"/>
  <c r="AI237" i="4"/>
  <c r="EW11" i="5"/>
  <c r="HR11" i="5"/>
  <c r="ES139" i="5"/>
  <c r="HN161" i="5"/>
  <c r="EU7" i="5"/>
  <c r="HP7" i="5"/>
  <c r="ET146" i="5"/>
  <c r="HO12" i="5"/>
  <c r="BY12" i="5"/>
  <c r="EU12" i="5" s="1"/>
  <c r="BX139" i="5"/>
  <c r="BX146" i="5"/>
  <c r="BS68" i="4" s="1"/>
  <c r="BZ7" i="5"/>
  <c r="KN7" i="5" s="1"/>
  <c r="BZ6" i="5"/>
  <c r="BZ4" i="5" s="1"/>
  <c r="CA5" i="5"/>
  <c r="CB11" i="5"/>
  <c r="KP11" i="5" s="1"/>
  <c r="AH40" i="32"/>
  <c r="AH48" i="32"/>
  <c r="AI6" i="32"/>
  <c r="AM23" i="37"/>
  <c r="AN20" i="37" s="1"/>
  <c r="AM26" i="37"/>
  <c r="AB200" i="15"/>
  <c r="AB201" i="15"/>
  <c r="AB213" i="15"/>
  <c r="AB223" i="15"/>
  <c r="AB203" i="15"/>
  <c r="AG207" i="4"/>
  <c r="AG210" i="4"/>
  <c r="AB15" i="2"/>
  <c r="AB36" i="34"/>
  <c r="AA90" i="15"/>
  <c r="AB17" i="2" s="1"/>
  <c r="AA11" i="62" s="1"/>
  <c r="AF37" i="3"/>
  <c r="HL176" i="5"/>
  <c r="BK388" i="18" s="1"/>
  <c r="AI332" i="4"/>
  <c r="AI382" i="4"/>
  <c r="AI107" i="4"/>
  <c r="HL165" i="5"/>
  <c r="BK175" i="18" s="1"/>
  <c r="AI331" i="4"/>
  <c r="AI346" i="4"/>
  <c r="AI335" i="4"/>
  <c r="AI321" i="4"/>
  <c r="AI286" i="4"/>
  <c r="AI205" i="4"/>
  <c r="AI333" i="4"/>
  <c r="HL174" i="5"/>
  <c r="BK348" i="18" s="1"/>
  <c r="AJ7" i="4"/>
  <c r="AJ5" i="4" s="1"/>
  <c r="AJ380" i="4"/>
  <c r="AJ117" i="4"/>
  <c r="AJ200" i="4"/>
  <c r="AJ91" i="4"/>
  <c r="AJ277" i="4"/>
  <c r="AJ228" i="4"/>
  <c r="AJ247" i="4"/>
  <c r="AJ308" i="4"/>
  <c r="AJ353" i="4"/>
  <c r="AJ60" i="4"/>
  <c r="AI344" i="4"/>
  <c r="AI328" i="4"/>
  <c r="AI345" i="4"/>
  <c r="AI322" i="4"/>
  <c r="AI325" i="4"/>
  <c r="AD3" i="15"/>
  <c r="AE3" i="3"/>
  <c r="AC2" i="15"/>
  <c r="AC269" i="15" s="1"/>
  <c r="AC2" i="34"/>
  <c r="AC2" i="32"/>
  <c r="AE2" i="18"/>
  <c r="AB87" i="15"/>
  <c r="AB158" i="15"/>
  <c r="AB84" i="15"/>
  <c r="AB157" i="15"/>
  <c r="AB170" i="15"/>
  <c r="AB109" i="15"/>
  <c r="AB180" i="15"/>
  <c r="AB112" i="15"/>
  <c r="AB9" i="15"/>
  <c r="AB83" i="15"/>
  <c r="AB8" i="15"/>
  <c r="AB160" i="15"/>
  <c r="AB21" i="15"/>
  <c r="AB110" i="15"/>
  <c r="AB86" i="15"/>
  <c r="AB11" i="15"/>
  <c r="AI323" i="4"/>
  <c r="AI330" i="4"/>
  <c r="AI102" i="4"/>
  <c r="AI110" i="4"/>
  <c r="AE2" i="2"/>
  <c r="AF6" i="2"/>
  <c r="AF3" i="58" s="1"/>
  <c r="AF3" i="18"/>
  <c r="AE2" i="67" s="1"/>
  <c r="AK279" i="4" s="1"/>
  <c r="AE5" i="2"/>
  <c r="AD8" i="30"/>
  <c r="AD7" i="24"/>
  <c r="AD10" i="26"/>
  <c r="AD7" i="27"/>
  <c r="AD25" i="21"/>
  <c r="AD8" i="25"/>
  <c r="AD9" i="28"/>
  <c r="AD7" i="21"/>
  <c r="AD7" i="23"/>
  <c r="AD9" i="22"/>
  <c r="AD76" i="11"/>
  <c r="AD76" i="14"/>
  <c r="AE4" i="2"/>
  <c r="AL8" i="4"/>
  <c r="AK6" i="4"/>
  <c r="AK108" i="4"/>
  <c r="AK109" i="4"/>
  <c r="AK104" i="4"/>
  <c r="AK106" i="4"/>
  <c r="AI336" i="4"/>
  <c r="AI320" i="4"/>
  <c r="M93" i="18"/>
  <c r="M109" i="18"/>
  <c r="M111" i="18" s="1"/>
  <c r="M112" i="18" s="1"/>
  <c r="M94" i="18"/>
  <c r="Q98" i="4"/>
  <c r="Q99" i="4"/>
  <c r="Q97" i="4"/>
  <c r="AF13" i="34"/>
  <c r="AD14" i="34"/>
  <c r="AD19" i="34"/>
  <c r="AD20" i="34" s="1"/>
  <c r="AE17" i="34" s="1"/>
  <c r="AI11" i="34"/>
  <c r="AH12" i="34"/>
  <c r="AC235" i="15" l="1"/>
  <c r="AC225" i="15"/>
  <c r="AC215" i="15"/>
  <c r="AC192" i="15"/>
  <c r="AC205" i="15"/>
  <c r="AC182" i="15"/>
  <c r="AC172" i="15"/>
  <c r="AC162" i="15"/>
  <c r="AA73" i="18"/>
  <c r="AC124" i="15"/>
  <c r="AC114" i="15"/>
  <c r="Z8" i="59"/>
  <c r="Z12" i="59" s="1"/>
  <c r="Z10" i="25"/>
  <c r="Z11" i="22" s="1"/>
  <c r="AA116" i="15"/>
  <c r="AA40" i="23" s="1"/>
  <c r="AC88" i="15"/>
  <c r="AC100" i="15"/>
  <c r="AA10" i="62"/>
  <c r="AA23" i="53"/>
  <c r="AB14" i="51"/>
  <c r="AC16" i="2"/>
  <c r="AB10" i="62" s="1"/>
  <c r="AC53" i="15"/>
  <c r="Z43" i="15"/>
  <c r="AB73" i="18" s="1"/>
  <c r="AC23" i="15"/>
  <c r="AC13" i="15"/>
  <c r="AC212" i="15"/>
  <c r="AC202" i="15"/>
  <c r="AC147" i="15"/>
  <c r="AC152" i="15" s="1"/>
  <c r="AC121" i="15"/>
  <c r="AC222" i="15"/>
  <c r="AC97" i="15"/>
  <c r="AC50" i="15"/>
  <c r="AC232" i="15"/>
  <c r="AC179" i="15"/>
  <c r="AC169" i="15"/>
  <c r="AC266" i="15"/>
  <c r="AC10" i="15"/>
  <c r="AC111" i="15"/>
  <c r="AC20" i="15"/>
  <c r="AC159" i="15"/>
  <c r="AC85" i="15"/>
  <c r="AC189" i="15"/>
  <c r="BI40" i="73"/>
  <c r="BI38" i="73"/>
  <c r="BI42" i="73"/>
  <c r="BI39" i="73"/>
  <c r="BI44" i="73" s="1"/>
  <c r="BI33" i="73"/>
  <c r="BJ15" i="73"/>
  <c r="BR43" i="72"/>
  <c r="BQ45" i="72"/>
  <c r="BR42" i="72"/>
  <c r="BR44" i="72" s="1"/>
  <c r="BQ82" i="72"/>
  <c r="BQ84" i="72"/>
  <c r="BQ83" i="72"/>
  <c r="AE2" i="58"/>
  <c r="AE1" i="71"/>
  <c r="L46" i="66"/>
  <c r="L47" i="66"/>
  <c r="L67" i="66"/>
  <c r="N87" i="18"/>
  <c r="M89" i="18"/>
  <c r="AC105" i="15"/>
  <c r="AC106" i="15" s="1"/>
  <c r="AC14" i="60" s="1"/>
  <c r="AK93" i="4"/>
  <c r="AA34" i="27"/>
  <c r="AA10" i="41"/>
  <c r="Z15" i="60"/>
  <c r="AD8" i="28"/>
  <c r="AD9" i="26"/>
  <c r="AD6" i="41"/>
  <c r="BK37" i="66"/>
  <c r="AA9" i="62"/>
  <c r="AA7" i="60"/>
  <c r="AK280" i="4"/>
  <c r="AK231" i="4"/>
  <c r="AK94" i="4"/>
  <c r="AK311" i="4"/>
  <c r="AE5" i="60"/>
  <c r="AA12" i="64" s="1"/>
  <c r="AA7" i="61" s="1"/>
  <c r="AE5" i="55"/>
  <c r="AE6" i="62"/>
  <c r="AD4" i="55"/>
  <c r="AD4" i="60"/>
  <c r="AD4" i="59"/>
  <c r="AD5" i="62"/>
  <c r="AK67" i="4"/>
  <c r="AK310" i="4"/>
  <c r="AK120" i="4"/>
  <c r="AK66" i="4"/>
  <c r="AL260" i="4"/>
  <c r="AK119" i="4"/>
  <c r="AA40" i="15"/>
  <c r="AA54" i="66"/>
  <c r="AA68" i="66" s="1"/>
  <c r="AK230" i="4"/>
  <c r="AC267" i="15"/>
  <c r="AE76" i="2"/>
  <c r="AE80" i="2"/>
  <c r="AE78" i="2"/>
  <c r="AE74" i="2"/>
  <c r="AE79" i="2"/>
  <c r="F38" i="54" s="1"/>
  <c r="AE83" i="2"/>
  <c r="AE77" i="2"/>
  <c r="AE84" i="2"/>
  <c r="AE82" i="2"/>
  <c r="AE75" i="2"/>
  <c r="BZ123" i="5"/>
  <c r="EV123" i="5" s="1"/>
  <c r="BZ115" i="5"/>
  <c r="EV115" i="5" s="1"/>
  <c r="HP87" i="5"/>
  <c r="AH45" i="4"/>
  <c r="AB48" i="2" s="1"/>
  <c r="AB38" i="51" s="1"/>
  <c r="AC39" i="15"/>
  <c r="AC37" i="15"/>
  <c r="AC36" i="15"/>
  <c r="AC38" i="15"/>
  <c r="AC270" i="15"/>
  <c r="BM75" i="18"/>
  <c r="BK36" i="66"/>
  <c r="BZ109" i="5"/>
  <c r="EV109" i="5" s="1"/>
  <c r="BZ121" i="5"/>
  <c r="EV121" i="5" s="1"/>
  <c r="HO162" i="5"/>
  <c r="AD2" i="66"/>
  <c r="AD77" i="66" s="1"/>
  <c r="AD2" i="43"/>
  <c r="AD32" i="43" s="1"/>
  <c r="AB10" i="66"/>
  <c r="AB24" i="66" s="1"/>
  <c r="AC139" i="15"/>
  <c r="AC144" i="15" s="1"/>
  <c r="AD103" i="2" s="1"/>
  <c r="AC131" i="15"/>
  <c r="AC136" i="15" s="1"/>
  <c r="AA38" i="51"/>
  <c r="BZ130" i="5"/>
  <c r="EV130" i="5" s="1"/>
  <c r="BZ124" i="5"/>
  <c r="EV124" i="5" s="1"/>
  <c r="BZ107" i="5"/>
  <c r="EV107" i="5" s="1"/>
  <c r="HQ107" i="5" s="1"/>
  <c r="BZ113" i="5"/>
  <c r="EV113" i="5" s="1"/>
  <c r="BZ128" i="5"/>
  <c r="EV128" i="5" s="1"/>
  <c r="BZ125" i="5"/>
  <c r="EV125" i="5" s="1"/>
  <c r="BZ119" i="5"/>
  <c r="EV119" i="5" s="1"/>
  <c r="BZ101" i="5"/>
  <c r="EV101" i="5" s="1"/>
  <c r="BZ129" i="5"/>
  <c r="EV129" i="5" s="1"/>
  <c r="BZ127" i="5"/>
  <c r="EV127" i="5" s="1"/>
  <c r="BZ111" i="5"/>
  <c r="EV111" i="5" s="1"/>
  <c r="BZ102" i="5"/>
  <c r="EV102" i="5" s="1"/>
  <c r="KN102" i="5" s="1"/>
  <c r="BZ122" i="5"/>
  <c r="EV122" i="5" s="1"/>
  <c r="BZ99" i="5"/>
  <c r="EV99" i="5" s="1"/>
  <c r="BZ120" i="5"/>
  <c r="BZ104" i="5"/>
  <c r="EV104" i="5" s="1"/>
  <c r="BZ110" i="5"/>
  <c r="EV110" i="5" s="1"/>
  <c r="BZ116" i="5"/>
  <c r="EV116" i="5" s="1"/>
  <c r="BZ112" i="5"/>
  <c r="EV112" i="5" s="1"/>
  <c r="BZ105" i="5"/>
  <c r="EV105" i="5" s="1"/>
  <c r="BZ126" i="5"/>
  <c r="EV126" i="5" s="1"/>
  <c r="BZ108" i="5"/>
  <c r="EV108" i="5" s="1"/>
  <c r="BZ103" i="5"/>
  <c r="EV103" i="5" s="1"/>
  <c r="KN103" i="5" s="1"/>
  <c r="BZ106" i="5"/>
  <c r="EV106" i="5" s="1"/>
  <c r="BZ114" i="5"/>
  <c r="EV114" i="5" s="1"/>
  <c r="BZ118" i="5"/>
  <c r="EV118" i="5" s="1"/>
  <c r="BZ117" i="5"/>
  <c r="EV117" i="5" s="1"/>
  <c r="BZ100" i="5"/>
  <c r="EV100" i="5" s="1"/>
  <c r="BZ87" i="5"/>
  <c r="EV87" i="5" s="1"/>
  <c r="KM85" i="5"/>
  <c r="HP85" i="5"/>
  <c r="BZ85" i="5"/>
  <c r="EV85" i="5" s="1"/>
  <c r="AJ334" i="4"/>
  <c r="HP74" i="5"/>
  <c r="AI38" i="4"/>
  <c r="AC17" i="22"/>
  <c r="HP94" i="5"/>
  <c r="KM97" i="5"/>
  <c r="HP97" i="5"/>
  <c r="BZ97" i="5"/>
  <c r="EV97" i="5" s="1"/>
  <c r="KM96" i="5"/>
  <c r="HP96" i="5"/>
  <c r="BZ98" i="5"/>
  <c r="EV98" i="5" s="1"/>
  <c r="KM101" i="5"/>
  <c r="HP101" i="5"/>
  <c r="KM99" i="5"/>
  <c r="HP99" i="5"/>
  <c r="KM100" i="5"/>
  <c r="HP100" i="5"/>
  <c r="KM98" i="5"/>
  <c r="HP98" i="5"/>
  <c r="BZ96" i="5"/>
  <c r="EV96" i="5" s="1"/>
  <c r="HP84" i="5"/>
  <c r="BZ90" i="5"/>
  <c r="EV90" i="5" s="1"/>
  <c r="KM93" i="5"/>
  <c r="HP93" i="5"/>
  <c r="BZ91" i="5"/>
  <c r="EV91" i="5" s="1"/>
  <c r="BZ89" i="5"/>
  <c r="EV89" i="5" s="1"/>
  <c r="KM89" i="5"/>
  <c r="HP89" i="5"/>
  <c r="BZ92" i="5"/>
  <c r="EV92" i="5" s="1"/>
  <c r="BZ95" i="5"/>
  <c r="EV95" i="5" s="1"/>
  <c r="BZ93" i="5"/>
  <c r="EV93" i="5" s="1"/>
  <c r="KM90" i="5"/>
  <c r="HP90" i="5"/>
  <c r="KM102" i="5"/>
  <c r="HP102" i="5"/>
  <c r="BZ94" i="5"/>
  <c r="EV94" i="5" s="1"/>
  <c r="KM91" i="5"/>
  <c r="HP91" i="5"/>
  <c r="KM92" i="5"/>
  <c r="HP92" i="5"/>
  <c r="HP95" i="5"/>
  <c r="KM95" i="5"/>
  <c r="BZ88" i="5"/>
  <c r="EV88" i="5" s="1"/>
  <c r="HP88" i="5"/>
  <c r="KM88" i="5"/>
  <c r="HP83" i="5"/>
  <c r="KM83" i="5"/>
  <c r="KM86" i="5"/>
  <c r="HP86" i="5"/>
  <c r="BZ83" i="5"/>
  <c r="EV83" i="5" s="1"/>
  <c r="BZ84" i="5"/>
  <c r="EV84" i="5" s="1"/>
  <c r="BZ86" i="5"/>
  <c r="EV86" i="5" s="1"/>
  <c r="BZ133" i="5"/>
  <c r="EV133" i="5" s="1"/>
  <c r="HP130" i="5"/>
  <c r="KM130" i="5"/>
  <c r="KM132" i="5"/>
  <c r="HP132" i="5"/>
  <c r="HP122" i="5"/>
  <c r="KM122" i="5"/>
  <c r="HP126" i="5"/>
  <c r="KM126" i="5"/>
  <c r="HP133" i="5"/>
  <c r="KM133" i="5"/>
  <c r="KM131" i="5"/>
  <c r="HP131" i="5"/>
  <c r="KM125" i="5"/>
  <c r="HP125" i="5"/>
  <c r="HP134" i="5"/>
  <c r="KM134" i="5"/>
  <c r="HP128" i="5"/>
  <c r="KM128" i="5"/>
  <c r="BZ132" i="5"/>
  <c r="EV132" i="5" s="1"/>
  <c r="HP124" i="5"/>
  <c r="KM124" i="5"/>
  <c r="HP129" i="5"/>
  <c r="KM129" i="5"/>
  <c r="HP127" i="5"/>
  <c r="KM127" i="5"/>
  <c r="BZ131" i="5"/>
  <c r="EV131" i="5" s="1"/>
  <c r="KM123" i="5"/>
  <c r="HP123" i="5"/>
  <c r="BZ134" i="5"/>
  <c r="EV134" i="5" s="1"/>
  <c r="KM120" i="5"/>
  <c r="HP120" i="5"/>
  <c r="HP118" i="5"/>
  <c r="KM118" i="5"/>
  <c r="HP115" i="5"/>
  <c r="KM115" i="5"/>
  <c r="KM109" i="5"/>
  <c r="HP109" i="5"/>
  <c r="KM117" i="5"/>
  <c r="HP117" i="5"/>
  <c r="KM116" i="5"/>
  <c r="HP116" i="5"/>
  <c r="KM110" i="5"/>
  <c r="HP110" i="5"/>
  <c r="KM121" i="5"/>
  <c r="HP121" i="5"/>
  <c r="HP114" i="5"/>
  <c r="KM114" i="5"/>
  <c r="KM113" i="5"/>
  <c r="HP113" i="5"/>
  <c r="KM112" i="5"/>
  <c r="HP112" i="5"/>
  <c r="KM119" i="5"/>
  <c r="HP119" i="5"/>
  <c r="KM111" i="5"/>
  <c r="HP111" i="5"/>
  <c r="EV120" i="5"/>
  <c r="KL146" i="5"/>
  <c r="BS69" i="4" s="1"/>
  <c r="KM67" i="5"/>
  <c r="HP67" i="5"/>
  <c r="KM71" i="5"/>
  <c r="HP71" i="5"/>
  <c r="BZ69" i="5"/>
  <c r="EV69" i="5" s="1"/>
  <c r="BZ68" i="5"/>
  <c r="EV68" i="5" s="1"/>
  <c r="KM73" i="5"/>
  <c r="HP73" i="5"/>
  <c r="BZ72" i="5"/>
  <c r="EV72" i="5" s="1"/>
  <c r="HP72" i="5"/>
  <c r="KM72" i="5"/>
  <c r="BZ71" i="5"/>
  <c r="EV71" i="5" s="1"/>
  <c r="BZ73" i="5"/>
  <c r="EV73" i="5" s="1"/>
  <c r="HP65" i="5"/>
  <c r="BZ67" i="5"/>
  <c r="EV67" i="5" s="1"/>
  <c r="BZ75" i="5"/>
  <c r="EV75" i="5" s="1"/>
  <c r="KM68" i="5"/>
  <c r="HP68" i="5"/>
  <c r="BZ70" i="5"/>
  <c r="EV70" i="5" s="1"/>
  <c r="KM75" i="5"/>
  <c r="HP75" i="5"/>
  <c r="BZ74" i="5"/>
  <c r="EV74" i="5" s="1"/>
  <c r="HP70" i="5"/>
  <c r="KM70" i="5"/>
  <c r="HP69" i="5"/>
  <c r="KM69" i="5"/>
  <c r="KM61" i="5"/>
  <c r="BZ36" i="5"/>
  <c r="EV36" i="5" s="1"/>
  <c r="KM36" i="5"/>
  <c r="HP36" i="5"/>
  <c r="BZ65" i="5"/>
  <c r="EV65" i="5" s="1"/>
  <c r="BZ62" i="5"/>
  <c r="EV62" i="5" s="1"/>
  <c r="BZ63" i="5"/>
  <c r="EV63" i="5" s="1"/>
  <c r="KM66" i="5"/>
  <c r="HP66" i="5"/>
  <c r="KM62" i="5"/>
  <c r="HP62" i="5"/>
  <c r="BZ66" i="5"/>
  <c r="EV66" i="5" s="1"/>
  <c r="BZ64" i="5"/>
  <c r="EV64" i="5" s="1"/>
  <c r="KM64" i="5"/>
  <c r="HP64" i="5"/>
  <c r="KM63" i="5"/>
  <c r="HP63" i="5"/>
  <c r="BZ61" i="5"/>
  <c r="EV61" i="5" s="1"/>
  <c r="BZ60" i="5"/>
  <c r="EV60" i="5" s="1"/>
  <c r="KM60" i="5"/>
  <c r="HP60" i="5"/>
  <c r="KM59" i="5"/>
  <c r="HP59" i="5"/>
  <c r="HP58" i="5"/>
  <c r="KM58" i="5"/>
  <c r="HP57" i="5"/>
  <c r="KM57" i="5"/>
  <c r="HP76" i="5"/>
  <c r="KM76" i="5"/>
  <c r="BZ58" i="5"/>
  <c r="EV58" i="5" s="1"/>
  <c r="BZ76" i="5"/>
  <c r="EV76" i="5" s="1"/>
  <c r="KM56" i="5"/>
  <c r="HP56" i="5"/>
  <c r="BZ56" i="5"/>
  <c r="EV56" i="5" s="1"/>
  <c r="BZ57" i="5"/>
  <c r="EV57" i="5" s="1"/>
  <c r="BZ55" i="5"/>
  <c r="EV55" i="5" s="1"/>
  <c r="HP55" i="5"/>
  <c r="KM55" i="5"/>
  <c r="BZ59" i="5"/>
  <c r="EV59" i="5" s="1"/>
  <c r="AD11" i="64"/>
  <c r="AD6" i="61" s="1"/>
  <c r="KM35" i="5"/>
  <c r="HP35" i="5"/>
  <c r="KM39" i="5"/>
  <c r="HP39" i="5"/>
  <c r="HP37" i="5"/>
  <c r="KM37" i="5"/>
  <c r="BZ37" i="5"/>
  <c r="EV37" i="5" s="1"/>
  <c r="BZ39" i="5"/>
  <c r="EV39" i="5" s="1"/>
  <c r="BZ35" i="5"/>
  <c r="EV35" i="5" s="1"/>
  <c r="BZ38" i="5"/>
  <c r="EV38" i="5" s="1"/>
  <c r="KM38" i="5"/>
  <c r="HP38" i="5"/>
  <c r="Q15" i="16"/>
  <c r="Q16" i="16" s="1"/>
  <c r="R13" i="16" s="1"/>
  <c r="R14" i="16" s="1"/>
  <c r="BZ54" i="5"/>
  <c r="EV54" i="5" s="1"/>
  <c r="HQ54" i="5" s="1"/>
  <c r="HP24" i="5"/>
  <c r="AN23" i="3"/>
  <c r="AO23" i="3" s="1"/>
  <c r="AP23" i="3" s="1"/>
  <c r="AQ23" i="3" s="1"/>
  <c r="BZ53" i="5"/>
  <c r="EV53" i="5" s="1"/>
  <c r="KM54" i="5"/>
  <c r="HP54" i="5"/>
  <c r="KM53" i="5"/>
  <c r="HP53" i="5"/>
  <c r="HP106" i="5"/>
  <c r="AA22" i="53"/>
  <c r="AA24" i="53"/>
  <c r="HP16" i="5"/>
  <c r="KM52" i="5"/>
  <c r="HP52" i="5"/>
  <c r="KM22" i="5"/>
  <c r="HP22" i="5"/>
  <c r="BZ22" i="5"/>
  <c r="EV22" i="5" s="1"/>
  <c r="KM17" i="5"/>
  <c r="BZ52" i="5"/>
  <c r="EV52" i="5" s="1"/>
  <c r="KM32" i="5"/>
  <c r="KM51" i="5"/>
  <c r="HP51" i="5"/>
  <c r="BZ51" i="5"/>
  <c r="EV51" i="5" s="1"/>
  <c r="HP77" i="5"/>
  <c r="HP44" i="5"/>
  <c r="BZ50" i="5"/>
  <c r="EV50" i="5" s="1"/>
  <c r="KN50" i="5" s="1"/>
  <c r="KM137" i="5"/>
  <c r="BZ81" i="5"/>
  <c r="EV81" i="5" s="1"/>
  <c r="KN81" i="5" s="1"/>
  <c r="BZ23" i="5"/>
  <c r="EV23" i="5" s="1"/>
  <c r="HQ23" i="5" s="1"/>
  <c r="BZ26" i="5"/>
  <c r="EV26" i="5" s="1"/>
  <c r="HQ26" i="5" s="1"/>
  <c r="BZ25" i="5"/>
  <c r="EV25" i="5" s="1"/>
  <c r="KN25" i="5" s="1"/>
  <c r="BZ47" i="5"/>
  <c r="EV47" i="5" s="1"/>
  <c r="KN47" i="5" s="1"/>
  <c r="BZ48" i="5"/>
  <c r="EV48" i="5" s="1"/>
  <c r="KN48" i="5" s="1"/>
  <c r="BZ27" i="5"/>
  <c r="EV27" i="5" s="1"/>
  <c r="BZ40" i="5"/>
  <c r="EV40" i="5" s="1"/>
  <c r="BZ78" i="5"/>
  <c r="EV78" i="5" s="1"/>
  <c r="KM42" i="5"/>
  <c r="HP42" i="5"/>
  <c r="KM108" i="5"/>
  <c r="HP108" i="5"/>
  <c r="BZ13" i="5"/>
  <c r="EV13" i="5" s="1"/>
  <c r="BZ28" i="5"/>
  <c r="EV28" i="5" s="1"/>
  <c r="BZ41" i="5"/>
  <c r="EV41" i="5" s="1"/>
  <c r="KM30" i="5"/>
  <c r="HP30" i="5"/>
  <c r="BZ14" i="5"/>
  <c r="EV14" i="5" s="1"/>
  <c r="BZ29" i="5"/>
  <c r="EV29" i="5" s="1"/>
  <c r="BZ42" i="5"/>
  <c r="EV42" i="5" s="1"/>
  <c r="BZ80" i="5"/>
  <c r="EV80" i="5" s="1"/>
  <c r="KM105" i="5"/>
  <c r="HP105" i="5"/>
  <c r="HP13" i="5"/>
  <c r="KM13" i="5"/>
  <c r="HP14" i="5"/>
  <c r="KM14" i="5"/>
  <c r="KM40" i="5"/>
  <c r="HP40" i="5"/>
  <c r="HP107" i="5"/>
  <c r="KM107" i="5"/>
  <c r="BZ15" i="5"/>
  <c r="EV15" i="5" s="1"/>
  <c r="BZ30" i="5"/>
  <c r="EV30" i="5" s="1"/>
  <c r="BZ43" i="5"/>
  <c r="EV43" i="5" s="1"/>
  <c r="BZ135" i="5"/>
  <c r="EV135" i="5" s="1"/>
  <c r="KM81" i="5"/>
  <c r="HP81" i="5"/>
  <c r="KM82" i="5"/>
  <c r="HP82" i="5"/>
  <c r="KM136" i="5"/>
  <c r="HP136" i="5"/>
  <c r="KM28" i="5"/>
  <c r="HP28" i="5"/>
  <c r="KM104" i="5"/>
  <c r="HP104" i="5"/>
  <c r="KM80" i="5"/>
  <c r="HP80" i="5"/>
  <c r="BZ16" i="5"/>
  <c r="EV16" i="5" s="1"/>
  <c r="BZ31" i="5"/>
  <c r="EV31" i="5" s="1"/>
  <c r="BZ136" i="5"/>
  <c r="EV136" i="5" s="1"/>
  <c r="KM103" i="5"/>
  <c r="HP103" i="5"/>
  <c r="HP49" i="5"/>
  <c r="KM49" i="5"/>
  <c r="HP79" i="5"/>
  <c r="KM79" i="5"/>
  <c r="HP48" i="5"/>
  <c r="KM48" i="5"/>
  <c r="KM78" i="5"/>
  <c r="HP78" i="5"/>
  <c r="BZ17" i="5"/>
  <c r="EV17" i="5" s="1"/>
  <c r="BZ44" i="5"/>
  <c r="EV44" i="5" s="1"/>
  <c r="KM50" i="5"/>
  <c r="HP50" i="5"/>
  <c r="KM34" i="5"/>
  <c r="HP34" i="5"/>
  <c r="KM45" i="5"/>
  <c r="HP45" i="5"/>
  <c r="KM43" i="5"/>
  <c r="HP43" i="5"/>
  <c r="HP135" i="5"/>
  <c r="KM135" i="5"/>
  <c r="KM47" i="5"/>
  <c r="HP47" i="5"/>
  <c r="BZ18" i="5"/>
  <c r="EV18" i="5" s="1"/>
  <c r="BZ24" i="5"/>
  <c r="EV24" i="5" s="1"/>
  <c r="BZ45" i="5"/>
  <c r="EV45" i="5" s="1"/>
  <c r="BZ77" i="5"/>
  <c r="EV77" i="5" s="1"/>
  <c r="HP46" i="5"/>
  <c r="KM46" i="5"/>
  <c r="KM19" i="5"/>
  <c r="HP19" i="5"/>
  <c r="KM33" i="5"/>
  <c r="HP33" i="5"/>
  <c r="HP31" i="5"/>
  <c r="KM31" i="5"/>
  <c r="KM27" i="5"/>
  <c r="HP27" i="5"/>
  <c r="HP26" i="5"/>
  <c r="KM26" i="5"/>
  <c r="BZ19" i="5"/>
  <c r="EV19" i="5" s="1"/>
  <c r="BZ32" i="5"/>
  <c r="EV32" i="5" s="1"/>
  <c r="BZ79" i="5"/>
  <c r="EV79" i="5" s="1"/>
  <c r="BZ137" i="5"/>
  <c r="EV137" i="5" s="1"/>
  <c r="KM25" i="5"/>
  <c r="HP25" i="5"/>
  <c r="KM20" i="5"/>
  <c r="HP20" i="5"/>
  <c r="KM18" i="5"/>
  <c r="HP18" i="5"/>
  <c r="KM15" i="5"/>
  <c r="HP15" i="5"/>
  <c r="HP41" i="5"/>
  <c r="KM41" i="5"/>
  <c r="KM23" i="5"/>
  <c r="HP23" i="5"/>
  <c r="BZ20" i="5"/>
  <c r="EV20" i="5" s="1"/>
  <c r="BZ33" i="5"/>
  <c r="EV33" i="5" s="1"/>
  <c r="BZ82" i="5"/>
  <c r="EV82" i="5" s="1"/>
  <c r="KM21" i="5"/>
  <c r="HP21" i="5"/>
  <c r="KM29" i="5"/>
  <c r="HP29" i="5"/>
  <c r="BZ21" i="5"/>
  <c r="EV21" i="5" s="1"/>
  <c r="BZ34" i="5"/>
  <c r="EV34" i="5" s="1"/>
  <c r="BZ46" i="5"/>
  <c r="EV46" i="5" s="1"/>
  <c r="BZ49" i="5"/>
  <c r="EV49" i="5" s="1"/>
  <c r="AE5" i="59"/>
  <c r="G33" i="54"/>
  <c r="AE8" i="53"/>
  <c r="AE8" i="52"/>
  <c r="AF10" i="51"/>
  <c r="AE7" i="50"/>
  <c r="AE6" i="49"/>
  <c r="AJ290" i="4"/>
  <c r="AJ390" i="4"/>
  <c r="AJ264" i="4"/>
  <c r="AJ293" i="4"/>
  <c r="AJ391" i="4"/>
  <c r="AJ126" i="4"/>
  <c r="AJ347" i="4"/>
  <c r="AJ387" i="4"/>
  <c r="AJ238" i="4"/>
  <c r="AJ294" i="4"/>
  <c r="AJ289" i="4"/>
  <c r="AJ388" i="4"/>
  <c r="AJ341" i="4"/>
  <c r="AJ392" i="4"/>
  <c r="AJ393" i="4"/>
  <c r="AJ266" i="4"/>
  <c r="AJ262" i="4"/>
  <c r="AJ348" i="4"/>
  <c r="AJ386" i="4"/>
  <c r="AJ265" i="4"/>
  <c r="AJ349" i="4"/>
  <c r="AJ291" i="4"/>
  <c r="AJ263" i="4"/>
  <c r="AJ292" i="4"/>
  <c r="AJ389" i="4"/>
  <c r="F32" i="54"/>
  <c r="AD6" i="24"/>
  <c r="AD6" i="23"/>
  <c r="AD6" i="27"/>
  <c r="AD7" i="52"/>
  <c r="AD6" i="50"/>
  <c r="AD6" i="21"/>
  <c r="AD7" i="25"/>
  <c r="AD8" i="22"/>
  <c r="AD5" i="49"/>
  <c r="AC49" i="3"/>
  <c r="AC52" i="3" s="1"/>
  <c r="AC55" i="3" s="1"/>
  <c r="AC73" i="15" s="1"/>
  <c r="AC80" i="15" s="1"/>
  <c r="AC61" i="53"/>
  <c r="E43" i="54"/>
  <c r="KK148" i="5"/>
  <c r="BR122" i="4" s="1"/>
  <c r="HN154" i="5"/>
  <c r="AE62" i="2"/>
  <c r="AD14" i="41" s="1"/>
  <c r="AC55" i="53"/>
  <c r="E37" i="54"/>
  <c r="AC54" i="53"/>
  <c r="AC56" i="53"/>
  <c r="L12" i="51"/>
  <c r="K21" i="53"/>
  <c r="AE9" i="51"/>
  <c r="AA16" i="3"/>
  <c r="AH206" i="4"/>
  <c r="AB15" i="51"/>
  <c r="AH152" i="4"/>
  <c r="AB13" i="51"/>
  <c r="HO167" i="5"/>
  <c r="BN216" i="18" s="1"/>
  <c r="HN155" i="5"/>
  <c r="KK139" i="5"/>
  <c r="ET152" i="5"/>
  <c r="HN148" i="5"/>
  <c r="KK155" i="5"/>
  <c r="BR313" i="4" s="1"/>
  <c r="ET155" i="5"/>
  <c r="AJ287" i="4"/>
  <c r="AJ339" i="4"/>
  <c r="AJ342" i="4"/>
  <c r="AJ383" i="4"/>
  <c r="AJ338" i="4"/>
  <c r="AJ385" i="4"/>
  <c r="KK153" i="5"/>
  <c r="BR253" i="4" s="1"/>
  <c r="AJ337" i="4"/>
  <c r="AJ340" i="4"/>
  <c r="AJ343" i="4"/>
  <c r="AJ288" i="4"/>
  <c r="AJ384" i="4"/>
  <c r="AL12" i="4"/>
  <c r="AJ258" i="4"/>
  <c r="HO152" i="5"/>
  <c r="HN153" i="5"/>
  <c r="KL148" i="5"/>
  <c r="BS122" i="4" s="1"/>
  <c r="ET148" i="5"/>
  <c r="BY148" i="5"/>
  <c r="BT121" i="4" s="1"/>
  <c r="BY155" i="5"/>
  <c r="BT312" i="4" s="1"/>
  <c r="BY153" i="5"/>
  <c r="BT252" i="4" s="1"/>
  <c r="KL153" i="5"/>
  <c r="BS253" i="4" s="1"/>
  <c r="HN152" i="5"/>
  <c r="ET153" i="5"/>
  <c r="KL152" i="5"/>
  <c r="BS233" i="4" s="1"/>
  <c r="ET147" i="5"/>
  <c r="BY147" i="5"/>
  <c r="BT95" i="4" s="1"/>
  <c r="KL151" i="5"/>
  <c r="BS203" i="4" s="1"/>
  <c r="HN147" i="5"/>
  <c r="HO151" i="5"/>
  <c r="HN139" i="5"/>
  <c r="KL147" i="5"/>
  <c r="BS96" i="4" s="1"/>
  <c r="KL154" i="5"/>
  <c r="BS282" i="4" s="1"/>
  <c r="HO154" i="5"/>
  <c r="K42" i="27"/>
  <c r="L28" i="46"/>
  <c r="AD2" i="3"/>
  <c r="AD2" i="16" s="1"/>
  <c r="KL150" i="5"/>
  <c r="BS174" i="4" s="1"/>
  <c r="BY154" i="5"/>
  <c r="BT281" i="4" s="1"/>
  <c r="BY152" i="5"/>
  <c r="BT232" i="4" s="1"/>
  <c r="EU151" i="5"/>
  <c r="BY151" i="5"/>
  <c r="BT202" i="4" s="1"/>
  <c r="AJ175" i="4"/>
  <c r="HN150" i="5"/>
  <c r="AK171" i="4"/>
  <c r="AJ176" i="4"/>
  <c r="AJ177" i="4"/>
  <c r="BY150" i="5"/>
  <c r="BT173" i="4" s="1"/>
  <c r="ET150" i="5"/>
  <c r="AB15" i="3"/>
  <c r="AB16" i="3" s="1"/>
  <c r="AC13" i="3" s="1"/>
  <c r="AC14" i="3" s="1"/>
  <c r="AC67" i="34"/>
  <c r="AC65" i="34"/>
  <c r="AC55" i="34"/>
  <c r="AC60" i="34"/>
  <c r="U43" i="32"/>
  <c r="U51" i="32" s="1"/>
  <c r="K41" i="3"/>
  <c r="L28" i="3"/>
  <c r="K48" i="15"/>
  <c r="U13" i="32"/>
  <c r="U98" i="15" s="1"/>
  <c r="U122" i="15"/>
  <c r="V20" i="32"/>
  <c r="U233" i="15"/>
  <c r="O53" i="32"/>
  <c r="O44" i="32"/>
  <c r="O56" i="32" s="1"/>
  <c r="I38" i="16"/>
  <c r="I19" i="15" s="1"/>
  <c r="I42" i="16"/>
  <c r="I168" i="15"/>
  <c r="I211" i="15"/>
  <c r="I40" i="16"/>
  <c r="I43" i="16"/>
  <c r="J25" i="16" s="1"/>
  <c r="AF29" i="16"/>
  <c r="AG23" i="16"/>
  <c r="AF37" i="16"/>
  <c r="AA119" i="15"/>
  <c r="AB113" i="15"/>
  <c r="AB116" i="15" s="1"/>
  <c r="AE7" i="41"/>
  <c r="AE26" i="41" s="1"/>
  <c r="AE33" i="41" s="1"/>
  <c r="AE40" i="41" s="1"/>
  <c r="AE47" i="41" s="1"/>
  <c r="AJ321" i="4"/>
  <c r="AC65" i="15"/>
  <c r="AC70" i="15" s="1"/>
  <c r="AJ329" i="4"/>
  <c r="AJ322" i="4"/>
  <c r="AJ345" i="4"/>
  <c r="AJ325" i="4"/>
  <c r="BY146" i="5"/>
  <c r="BT68" i="4" s="1"/>
  <c r="HP12" i="5"/>
  <c r="KM12" i="5"/>
  <c r="AJ323" i="4"/>
  <c r="AJ326" i="4"/>
  <c r="AK145" i="4"/>
  <c r="AJ149" i="4"/>
  <c r="AJ150" i="4"/>
  <c r="AJ151" i="4"/>
  <c r="AJ335" i="4"/>
  <c r="AJ324" i="4"/>
  <c r="AL33" i="4"/>
  <c r="AL35" i="4"/>
  <c r="AL31" i="4"/>
  <c r="AL37" i="4"/>
  <c r="AL32" i="4"/>
  <c r="AL30" i="4"/>
  <c r="AL28" i="4"/>
  <c r="AL19" i="4"/>
  <c r="AL17" i="4"/>
  <c r="AL18" i="4"/>
  <c r="AL14" i="4"/>
  <c r="AL34" i="4"/>
  <c r="AL21" i="4"/>
  <c r="AL20" i="4"/>
  <c r="AL36" i="4"/>
  <c r="AL29" i="4"/>
  <c r="AJ237" i="4"/>
  <c r="AI39" i="4"/>
  <c r="EX11" i="5"/>
  <c r="HS11" i="5"/>
  <c r="ET139" i="5"/>
  <c r="HO158" i="5"/>
  <c r="BN16" i="18" s="1"/>
  <c r="HO146" i="5"/>
  <c r="HP158" i="5"/>
  <c r="BO16" i="18" s="1"/>
  <c r="EV7" i="5"/>
  <c r="HQ7" i="5"/>
  <c r="BX158" i="5"/>
  <c r="BY139" i="5"/>
  <c r="EU146" i="5"/>
  <c r="BZ12" i="5"/>
  <c r="EV12" i="5" s="1"/>
  <c r="CB5" i="5"/>
  <c r="CC11" i="5"/>
  <c r="KQ11" i="5" s="1"/>
  <c r="CA7" i="5"/>
  <c r="KO7" i="5" s="1"/>
  <c r="CA6" i="5"/>
  <c r="CA4" i="5" s="1"/>
  <c r="AI40" i="32"/>
  <c r="AI48" i="32"/>
  <c r="AJ6" i="32"/>
  <c r="AN23" i="37"/>
  <c r="AO20" i="37" s="1"/>
  <c r="AN26" i="37"/>
  <c r="AC223" i="15"/>
  <c r="AC200" i="15"/>
  <c r="AC213" i="15"/>
  <c r="AC201" i="15"/>
  <c r="AC203" i="15"/>
  <c r="AH207" i="4"/>
  <c r="AH210" i="4"/>
  <c r="AC15" i="2"/>
  <c r="AC36" i="34"/>
  <c r="AB90" i="15"/>
  <c r="AC17" i="2" s="1"/>
  <c r="AB11" i="62" s="1"/>
  <c r="AG29" i="3"/>
  <c r="AE3" i="15"/>
  <c r="AF3" i="3"/>
  <c r="AJ382" i="4"/>
  <c r="AJ332" i="4"/>
  <c r="AJ327" i="4"/>
  <c r="AC157" i="15"/>
  <c r="AC110" i="15"/>
  <c r="AC170" i="15"/>
  <c r="AC180" i="15"/>
  <c r="AC84" i="15"/>
  <c r="AC87" i="15"/>
  <c r="AC112" i="15"/>
  <c r="AC158" i="15"/>
  <c r="AC109" i="15"/>
  <c r="AC8" i="15"/>
  <c r="AC9" i="15"/>
  <c r="AC11" i="15"/>
  <c r="AC83" i="15"/>
  <c r="AC21" i="15"/>
  <c r="AC160" i="15"/>
  <c r="AC86" i="15"/>
  <c r="AJ286" i="4"/>
  <c r="AJ346" i="4"/>
  <c r="AJ331" i="4"/>
  <c r="AJ333" i="4"/>
  <c r="AK7" i="4"/>
  <c r="AK5" i="4" s="1"/>
  <c r="AK380" i="4"/>
  <c r="AK117" i="4"/>
  <c r="AK200" i="4"/>
  <c r="AK91" i="4"/>
  <c r="AK277" i="4"/>
  <c r="AK308" i="4"/>
  <c r="AK353" i="4"/>
  <c r="AK60" i="4"/>
  <c r="AK228" i="4"/>
  <c r="AK247" i="4"/>
  <c r="AM8" i="4"/>
  <c r="AL6" i="4"/>
  <c r="AL108" i="4"/>
  <c r="AL109" i="4"/>
  <c r="AL104" i="4"/>
  <c r="AL106" i="4"/>
  <c r="AJ205" i="4"/>
  <c r="AJ330" i="4"/>
  <c r="AJ102" i="4"/>
  <c r="AJ110" i="4"/>
  <c r="AJ328" i="4"/>
  <c r="AJ344" i="4"/>
  <c r="AJ320" i="4"/>
  <c r="AG3" i="18"/>
  <c r="AF2" i="67" s="1"/>
  <c r="AL66" i="4" s="1"/>
  <c r="AF2" i="2"/>
  <c r="AG6" i="2"/>
  <c r="AG3" i="58" s="1"/>
  <c r="AF5" i="2"/>
  <c r="AE8" i="30"/>
  <c r="AE7" i="27"/>
  <c r="AE25" i="21"/>
  <c r="AE10" i="26"/>
  <c r="AE8" i="25"/>
  <c r="AE9" i="28"/>
  <c r="AE7" i="23"/>
  <c r="AE9" i="22"/>
  <c r="AE7" i="21"/>
  <c r="AE7" i="24"/>
  <c r="AF4" i="2"/>
  <c r="AE76" i="11"/>
  <c r="AE76" i="14"/>
  <c r="AD2" i="15"/>
  <c r="AD269" i="15" s="1"/>
  <c r="AF2" i="18"/>
  <c r="AD2" i="32"/>
  <c r="AD2" i="34"/>
  <c r="AJ336" i="4"/>
  <c r="AJ107" i="4"/>
  <c r="M120" i="18"/>
  <c r="M113" i="18"/>
  <c r="M118" i="18" s="1"/>
  <c r="M114" i="18"/>
  <c r="M119" i="18" s="1"/>
  <c r="Q49" i="4"/>
  <c r="K21" i="2" s="1"/>
  <c r="AE19" i="34"/>
  <c r="AE20" i="34" s="1"/>
  <c r="AE14" i="34"/>
  <c r="AG13" i="34"/>
  <c r="AI12" i="34"/>
  <c r="AJ11" i="34"/>
  <c r="AD235" i="15" l="1"/>
  <c r="AD225" i="15"/>
  <c r="AD215" i="15"/>
  <c r="AD192" i="15"/>
  <c r="AD205" i="15"/>
  <c r="AD182" i="15"/>
  <c r="AD172" i="15"/>
  <c r="AD162" i="15"/>
  <c r="AD124" i="15"/>
  <c r="AA8" i="59"/>
  <c r="AA12" i="59" s="1"/>
  <c r="AA10" i="25"/>
  <c r="AA11" i="22" s="1"/>
  <c r="AD114" i="15"/>
  <c r="AD88" i="15"/>
  <c r="AD100" i="15"/>
  <c r="AB23" i="53"/>
  <c r="AC14" i="51"/>
  <c r="AD16" i="2"/>
  <c r="AC10" i="62" s="1"/>
  <c r="AD53" i="15"/>
  <c r="AA9" i="2"/>
  <c r="AG257" i="4" s="1"/>
  <c r="AA43" i="15"/>
  <c r="AC73" i="18" s="1"/>
  <c r="AD23" i="15"/>
  <c r="AD13" i="15"/>
  <c r="AD202" i="15"/>
  <c r="AD189" i="15"/>
  <c r="AD111" i="15"/>
  <c r="AD147" i="15"/>
  <c r="AD152" i="15" s="1"/>
  <c r="AD20" i="15"/>
  <c r="AD232" i="15"/>
  <c r="AD169" i="15"/>
  <c r="AD10" i="15"/>
  <c r="AD159" i="15"/>
  <c r="AD85" i="15"/>
  <c r="AD179" i="15"/>
  <c r="AD266" i="15"/>
  <c r="AD222" i="15"/>
  <c r="AD50" i="15"/>
  <c r="AD121" i="15"/>
  <c r="AD97" i="15"/>
  <c r="AD212" i="15"/>
  <c r="BJ8" i="73"/>
  <c r="BJ9" i="73" s="1"/>
  <c r="BK6" i="73" s="1"/>
  <c r="BJ16" i="73"/>
  <c r="BI43" i="73"/>
  <c r="BJ25" i="73" s="1"/>
  <c r="BI41" i="73"/>
  <c r="BJ28" i="73"/>
  <c r="BQ38" i="72"/>
  <c r="BR46" i="72"/>
  <c r="N92" i="18"/>
  <c r="N88" i="18"/>
  <c r="L60" i="66"/>
  <c r="L61" i="66" s="1"/>
  <c r="L64" i="66" s="1"/>
  <c r="L70" i="66" s="1"/>
  <c r="L55" i="66"/>
  <c r="AF2" i="58"/>
  <c r="AF1" i="71"/>
  <c r="AB10" i="41"/>
  <c r="AB34" i="27"/>
  <c r="AL120" i="4"/>
  <c r="AD105" i="15"/>
  <c r="AD106" i="15" s="1"/>
  <c r="AD14" i="60" s="1"/>
  <c r="AA15" i="60"/>
  <c r="AA16" i="60"/>
  <c r="AE8" i="28"/>
  <c r="AE9" i="26"/>
  <c r="AE6" i="41"/>
  <c r="AL119" i="4"/>
  <c r="AL310" i="4"/>
  <c r="AL93" i="4"/>
  <c r="AL231" i="4"/>
  <c r="AL280" i="4"/>
  <c r="AB9" i="62"/>
  <c r="AB7" i="60"/>
  <c r="AF5" i="60"/>
  <c r="AB12" i="64" s="1"/>
  <c r="AB7" i="61" s="1"/>
  <c r="AF5" i="55"/>
  <c r="AF6" i="62"/>
  <c r="AM260" i="4"/>
  <c r="AL311" i="4"/>
  <c r="AE4" i="55"/>
  <c r="AE4" i="60"/>
  <c r="AE5" i="62"/>
  <c r="AE4" i="59"/>
  <c r="AL279" i="4"/>
  <c r="CA100" i="5"/>
  <c r="EW100" i="5" s="1"/>
  <c r="AL230" i="4"/>
  <c r="CA106" i="5"/>
  <c r="EW106" i="5" s="1"/>
  <c r="AL94" i="4"/>
  <c r="AB8" i="59"/>
  <c r="AL67" i="4"/>
  <c r="AB54" i="66"/>
  <c r="AB68" i="66" s="1"/>
  <c r="AB40" i="15"/>
  <c r="AD267" i="15"/>
  <c r="AF77" i="2"/>
  <c r="AF80" i="2"/>
  <c r="AF76" i="2"/>
  <c r="AF74" i="2"/>
  <c r="AF78" i="2"/>
  <c r="AF83" i="2"/>
  <c r="AF79" i="2"/>
  <c r="G38" i="54" s="1"/>
  <c r="AF75" i="2"/>
  <c r="AF84" i="2"/>
  <c r="AF82" i="2"/>
  <c r="Q8" i="16"/>
  <c r="Q120" i="15" s="1"/>
  <c r="AA37" i="53"/>
  <c r="HP162" i="5"/>
  <c r="BN110" i="18"/>
  <c r="BL37" i="66"/>
  <c r="AE2" i="66"/>
  <c r="AE77" i="66" s="1"/>
  <c r="AE2" i="43"/>
  <c r="AE32" i="43" s="1"/>
  <c r="AD38" i="15"/>
  <c r="AD36" i="15"/>
  <c r="AD37" i="15"/>
  <c r="AD39" i="15"/>
  <c r="AD270" i="15"/>
  <c r="CA124" i="5"/>
  <c r="EW124" i="5" s="1"/>
  <c r="AC10" i="66"/>
  <c r="AC24" i="66" s="1"/>
  <c r="CA117" i="5"/>
  <c r="EW117" i="5" s="1"/>
  <c r="AD49" i="3"/>
  <c r="AD52" i="3" s="1"/>
  <c r="AD55" i="3" s="1"/>
  <c r="AD73" i="15" s="1"/>
  <c r="AD139" i="15"/>
  <c r="AD144" i="15" s="1"/>
  <c r="AE103" i="2" s="1"/>
  <c r="AD131" i="15"/>
  <c r="AD136" i="15" s="1"/>
  <c r="AI45" i="4"/>
  <c r="AC48" i="2" s="1"/>
  <c r="AC38" i="51" s="1"/>
  <c r="CA119" i="5"/>
  <c r="EW119" i="5" s="1"/>
  <c r="CA109" i="5"/>
  <c r="EW109" i="5" s="1"/>
  <c r="CA121" i="5"/>
  <c r="EW121" i="5" s="1"/>
  <c r="CA107" i="5"/>
  <c r="EW107" i="5" s="1"/>
  <c r="KO107" i="5" s="1"/>
  <c r="KN87" i="5"/>
  <c r="HQ87" i="5"/>
  <c r="CA116" i="5"/>
  <c r="EW116" i="5" s="1"/>
  <c r="CA118" i="5"/>
  <c r="EW118" i="5" s="1"/>
  <c r="CA113" i="5"/>
  <c r="EW113" i="5" s="1"/>
  <c r="CA99" i="5"/>
  <c r="EW99" i="5" s="1"/>
  <c r="CA129" i="5"/>
  <c r="EW129" i="5" s="1"/>
  <c r="CA125" i="5"/>
  <c r="EW125" i="5" s="1"/>
  <c r="CA110" i="5"/>
  <c r="EW110" i="5" s="1"/>
  <c r="CA122" i="5"/>
  <c r="EW122" i="5" s="1"/>
  <c r="CA87" i="5"/>
  <c r="EW87" i="5" s="1"/>
  <c r="CA111" i="5"/>
  <c r="EW111" i="5" s="1"/>
  <c r="CA127" i="5"/>
  <c r="EW127" i="5" s="1"/>
  <c r="CA104" i="5"/>
  <c r="EW104" i="5" s="1"/>
  <c r="HR104" i="5" s="1"/>
  <c r="CA114" i="5"/>
  <c r="EW114" i="5" s="1"/>
  <c r="CA108" i="5"/>
  <c r="EW108" i="5" s="1"/>
  <c r="CA126" i="5"/>
  <c r="EW126" i="5" s="1"/>
  <c r="CA101" i="5"/>
  <c r="EW101" i="5" s="1"/>
  <c r="CA102" i="5"/>
  <c r="EW102" i="5" s="1"/>
  <c r="CA123" i="5"/>
  <c r="EW123" i="5" s="1"/>
  <c r="CA115" i="5"/>
  <c r="EW115" i="5" s="1"/>
  <c r="CA120" i="5"/>
  <c r="EW120" i="5" s="1"/>
  <c r="CA103" i="5"/>
  <c r="EW103" i="5" s="1"/>
  <c r="CA130" i="5"/>
  <c r="EW130" i="5" s="1"/>
  <c r="CA128" i="5"/>
  <c r="EW128" i="5" s="1"/>
  <c r="CA112" i="5"/>
  <c r="EW112" i="5" s="1"/>
  <c r="CA105" i="5"/>
  <c r="EW105" i="5" s="1"/>
  <c r="KN85" i="5"/>
  <c r="HQ85" i="5"/>
  <c r="CA85" i="5"/>
  <c r="EW85" i="5" s="1"/>
  <c r="AJ38" i="4"/>
  <c r="AD17" i="22"/>
  <c r="AK334" i="4"/>
  <c r="AR23" i="3"/>
  <c r="HQ102" i="5"/>
  <c r="CA96" i="5"/>
  <c r="EW96" i="5" s="1"/>
  <c r="KN99" i="5"/>
  <c r="HQ99" i="5"/>
  <c r="CA97" i="5"/>
  <c r="EW97" i="5" s="1"/>
  <c r="KN98" i="5"/>
  <c r="HQ98" i="5"/>
  <c r="KN100" i="5"/>
  <c r="HQ100" i="5"/>
  <c r="CA98" i="5"/>
  <c r="EW98" i="5" s="1"/>
  <c r="HQ101" i="5"/>
  <c r="KN101" i="5"/>
  <c r="KN97" i="5"/>
  <c r="HQ97" i="5"/>
  <c r="KN96" i="5"/>
  <c r="HQ96" i="5"/>
  <c r="KN91" i="5"/>
  <c r="HQ91" i="5"/>
  <c r="CA89" i="5"/>
  <c r="EW89" i="5" s="1"/>
  <c r="HQ89" i="5"/>
  <c r="KN89" i="5"/>
  <c r="CA90" i="5"/>
  <c r="EW90" i="5" s="1"/>
  <c r="CA91" i="5"/>
  <c r="EW91" i="5" s="1"/>
  <c r="KN92" i="5"/>
  <c r="HQ92" i="5"/>
  <c r="CA92" i="5"/>
  <c r="EW92" i="5" s="1"/>
  <c r="CA94" i="5"/>
  <c r="EW94" i="5" s="1"/>
  <c r="KN94" i="5"/>
  <c r="HQ94" i="5"/>
  <c r="KN93" i="5"/>
  <c r="HQ93" i="5"/>
  <c r="CA95" i="5"/>
  <c r="EW95" i="5" s="1"/>
  <c r="HQ95" i="5"/>
  <c r="KN95" i="5"/>
  <c r="CA93" i="5"/>
  <c r="EW93" i="5" s="1"/>
  <c r="KN90" i="5"/>
  <c r="HQ90" i="5"/>
  <c r="KN86" i="5"/>
  <c r="HQ86" i="5"/>
  <c r="CA84" i="5"/>
  <c r="EW84" i="5" s="1"/>
  <c r="KN84" i="5"/>
  <c r="HQ84" i="5"/>
  <c r="CA86" i="5"/>
  <c r="EW86" i="5" s="1"/>
  <c r="HQ83" i="5"/>
  <c r="KN83" i="5"/>
  <c r="CA83" i="5"/>
  <c r="EW83" i="5" s="1"/>
  <c r="HQ88" i="5"/>
  <c r="KN88" i="5"/>
  <c r="CA88" i="5"/>
  <c r="EW88" i="5" s="1"/>
  <c r="KN131" i="5"/>
  <c r="HQ131" i="5"/>
  <c r="HQ132" i="5"/>
  <c r="KN132" i="5"/>
  <c r="HQ122" i="5"/>
  <c r="KN122" i="5"/>
  <c r="KN130" i="5"/>
  <c r="HQ130" i="5"/>
  <c r="CA132" i="5"/>
  <c r="EW132" i="5" s="1"/>
  <c r="KN128" i="5"/>
  <c r="HQ128" i="5"/>
  <c r="KN127" i="5"/>
  <c r="HQ127" i="5"/>
  <c r="HQ134" i="5"/>
  <c r="KN134" i="5"/>
  <c r="CA131" i="5"/>
  <c r="EW131" i="5" s="1"/>
  <c r="HQ125" i="5"/>
  <c r="KN125" i="5"/>
  <c r="CA133" i="5"/>
  <c r="EW133" i="5" s="1"/>
  <c r="HQ129" i="5"/>
  <c r="KN129" i="5"/>
  <c r="CA134" i="5"/>
  <c r="EW134" i="5" s="1"/>
  <c r="HQ133" i="5"/>
  <c r="KN133" i="5"/>
  <c r="HQ123" i="5"/>
  <c r="KN123" i="5"/>
  <c r="KN126" i="5"/>
  <c r="HQ126" i="5"/>
  <c r="HQ124" i="5"/>
  <c r="KN124" i="5"/>
  <c r="KN118" i="5"/>
  <c r="HQ118" i="5"/>
  <c r="KN110" i="5"/>
  <c r="HQ110" i="5"/>
  <c r="KN117" i="5"/>
  <c r="HQ117" i="5"/>
  <c r="KN113" i="5"/>
  <c r="HQ113" i="5"/>
  <c r="HQ119" i="5"/>
  <c r="KN119" i="5"/>
  <c r="HQ115" i="5"/>
  <c r="KN115" i="5"/>
  <c r="KN120" i="5"/>
  <c r="HQ120" i="5"/>
  <c r="KN116" i="5"/>
  <c r="HQ116" i="5"/>
  <c r="KN111" i="5"/>
  <c r="HQ111" i="5"/>
  <c r="KN109" i="5"/>
  <c r="HQ109" i="5"/>
  <c r="KN121" i="5"/>
  <c r="HQ121" i="5"/>
  <c r="KN112" i="5"/>
  <c r="HQ112" i="5"/>
  <c r="HQ114" i="5"/>
  <c r="KN114" i="5"/>
  <c r="CA69" i="5"/>
  <c r="EW69" i="5" s="1"/>
  <c r="HR69" i="5" s="1"/>
  <c r="KN74" i="5"/>
  <c r="HQ74" i="5"/>
  <c r="CA72" i="5"/>
  <c r="EW72" i="5" s="1"/>
  <c r="KN73" i="5"/>
  <c r="HQ73" i="5"/>
  <c r="CA73" i="5"/>
  <c r="EW73" i="5" s="1"/>
  <c r="KN68" i="5"/>
  <c r="HQ68" i="5"/>
  <c r="KN71" i="5"/>
  <c r="HQ71" i="5"/>
  <c r="CA74" i="5"/>
  <c r="EW74" i="5" s="1"/>
  <c r="KN69" i="5"/>
  <c r="HQ69" i="5"/>
  <c r="HQ70" i="5"/>
  <c r="KN70" i="5"/>
  <c r="CA71" i="5"/>
  <c r="EW71" i="5" s="1"/>
  <c r="CA75" i="5"/>
  <c r="EW75" i="5" s="1"/>
  <c r="CA67" i="5"/>
  <c r="EW67" i="5" s="1"/>
  <c r="CA70" i="5"/>
  <c r="EW70" i="5" s="1"/>
  <c r="KN67" i="5"/>
  <c r="HQ67" i="5"/>
  <c r="KN75" i="5"/>
  <c r="HQ75" i="5"/>
  <c r="CA68" i="5"/>
  <c r="EW68" i="5" s="1"/>
  <c r="KN72" i="5"/>
  <c r="HQ72" i="5"/>
  <c r="KN36" i="5"/>
  <c r="HQ36" i="5"/>
  <c r="CA36" i="5"/>
  <c r="EW36" i="5" s="1"/>
  <c r="KN62" i="5"/>
  <c r="HQ62" i="5"/>
  <c r="KN64" i="5"/>
  <c r="HQ64" i="5"/>
  <c r="CA62" i="5"/>
  <c r="EW62" i="5" s="1"/>
  <c r="KN66" i="5"/>
  <c r="HQ66" i="5"/>
  <c r="CA64" i="5"/>
  <c r="EW64" i="5" s="1"/>
  <c r="CA63" i="5"/>
  <c r="EW63" i="5" s="1"/>
  <c r="CA65" i="5"/>
  <c r="EW65" i="5" s="1"/>
  <c r="KN63" i="5"/>
  <c r="HQ63" i="5"/>
  <c r="CA66" i="5"/>
  <c r="EW66" i="5" s="1"/>
  <c r="KN65" i="5"/>
  <c r="HQ65" i="5"/>
  <c r="CA60" i="5"/>
  <c r="EW60" i="5" s="1"/>
  <c r="CA61" i="5"/>
  <c r="EW61" i="5" s="1"/>
  <c r="HQ60" i="5"/>
  <c r="KN60" i="5"/>
  <c r="KN61" i="5"/>
  <c r="HQ61" i="5"/>
  <c r="KN107" i="5"/>
  <c r="HQ58" i="5"/>
  <c r="KN58" i="5"/>
  <c r="CA55" i="5"/>
  <c r="EW55" i="5" s="1"/>
  <c r="CA56" i="5"/>
  <c r="EW56" i="5" s="1"/>
  <c r="HQ55" i="5"/>
  <c r="KN55" i="5"/>
  <c r="CA59" i="5"/>
  <c r="EW59" i="5" s="1"/>
  <c r="HQ76" i="5"/>
  <c r="KN76" i="5"/>
  <c r="KN57" i="5"/>
  <c r="HQ57" i="5"/>
  <c r="CA57" i="5"/>
  <c r="EW57" i="5" s="1"/>
  <c r="KN56" i="5"/>
  <c r="HQ56" i="5"/>
  <c r="HQ59" i="5"/>
  <c r="KN59" i="5"/>
  <c r="CA76" i="5"/>
  <c r="EW76" i="5" s="1"/>
  <c r="CA58" i="5"/>
  <c r="EW58" i="5" s="1"/>
  <c r="AE11" i="64"/>
  <c r="AE6" i="61" s="1"/>
  <c r="KN38" i="5"/>
  <c r="HQ38" i="5"/>
  <c r="HQ35" i="5"/>
  <c r="KN35" i="5"/>
  <c r="KN39" i="5"/>
  <c r="HQ39" i="5"/>
  <c r="CA35" i="5"/>
  <c r="EW35" i="5" s="1"/>
  <c r="HQ37" i="5"/>
  <c r="KN37" i="5"/>
  <c r="CA37" i="5"/>
  <c r="EW37" i="5" s="1"/>
  <c r="CA38" i="5"/>
  <c r="EW38" i="5" s="1"/>
  <c r="CA39" i="5"/>
  <c r="EW39" i="5" s="1"/>
  <c r="R15" i="16"/>
  <c r="R8" i="16" s="1"/>
  <c r="R120" i="15" s="1"/>
  <c r="KN54" i="5"/>
  <c r="KN53" i="5"/>
  <c r="HQ53" i="5"/>
  <c r="CA54" i="5"/>
  <c r="EW54" i="5" s="1"/>
  <c r="CA53" i="5"/>
  <c r="EW53" i="5" s="1"/>
  <c r="HQ81" i="5"/>
  <c r="AB24" i="53"/>
  <c r="CA52" i="5"/>
  <c r="EW52" i="5" s="1"/>
  <c r="HQ25" i="5"/>
  <c r="KN22" i="5"/>
  <c r="HQ22" i="5"/>
  <c r="KN52" i="5"/>
  <c r="HQ52" i="5"/>
  <c r="CA22" i="5"/>
  <c r="EW22" i="5" s="1"/>
  <c r="HQ51" i="5"/>
  <c r="KN51" i="5"/>
  <c r="CA51" i="5"/>
  <c r="EW51" i="5" s="1"/>
  <c r="HQ103" i="5"/>
  <c r="HQ50" i="5"/>
  <c r="CA47" i="5"/>
  <c r="EW47" i="5" s="1"/>
  <c r="HR47" i="5" s="1"/>
  <c r="KN26" i="5"/>
  <c r="CA48" i="5"/>
  <c r="EW48" i="5" s="1"/>
  <c r="HR48" i="5" s="1"/>
  <c r="HQ48" i="5"/>
  <c r="CA23" i="5"/>
  <c r="EW23" i="5" s="1"/>
  <c r="KO23" i="5" s="1"/>
  <c r="CA26" i="5"/>
  <c r="EW26" i="5" s="1"/>
  <c r="HR26" i="5" s="1"/>
  <c r="CA27" i="5"/>
  <c r="EW27" i="5" s="1"/>
  <c r="HR27" i="5" s="1"/>
  <c r="KN23" i="5"/>
  <c r="CA40" i="5"/>
  <c r="EW40" i="5" s="1"/>
  <c r="KO40" i="5" s="1"/>
  <c r="HQ47" i="5"/>
  <c r="CA41" i="5"/>
  <c r="EW41" i="5" s="1"/>
  <c r="KO41" i="5" s="1"/>
  <c r="KN16" i="5"/>
  <c r="HQ16" i="5"/>
  <c r="KN105" i="5"/>
  <c r="HQ105" i="5"/>
  <c r="HQ33" i="5"/>
  <c r="KN33" i="5"/>
  <c r="CA13" i="5"/>
  <c r="EW13" i="5" s="1"/>
  <c r="CA28" i="5"/>
  <c r="EW28" i="5" s="1"/>
  <c r="CA42" i="5"/>
  <c r="EW42" i="5" s="1"/>
  <c r="KN42" i="5"/>
  <c r="HQ42" i="5"/>
  <c r="HQ49" i="5"/>
  <c r="KN49" i="5"/>
  <c r="KN20" i="5"/>
  <c r="HQ20" i="5"/>
  <c r="KN106" i="5"/>
  <c r="HQ106" i="5"/>
  <c r="CA14" i="5"/>
  <c r="EW14" i="5" s="1"/>
  <c r="CA29" i="5"/>
  <c r="EW29" i="5" s="1"/>
  <c r="CA43" i="5"/>
  <c r="EW43" i="5" s="1"/>
  <c r="CA135" i="5"/>
  <c r="EW135" i="5" s="1"/>
  <c r="KN29" i="5"/>
  <c r="HQ29" i="5"/>
  <c r="HQ46" i="5"/>
  <c r="KN46" i="5"/>
  <c r="KN77" i="5"/>
  <c r="HQ77" i="5"/>
  <c r="HQ44" i="5"/>
  <c r="KN44" i="5"/>
  <c r="CA25" i="5"/>
  <c r="EW25" i="5" s="1"/>
  <c r="CA30" i="5"/>
  <c r="EW30" i="5" s="1"/>
  <c r="CA136" i="5"/>
  <c r="EW136" i="5" s="1"/>
  <c r="HQ14" i="5"/>
  <c r="KN14" i="5"/>
  <c r="KN34" i="5"/>
  <c r="HQ34" i="5"/>
  <c r="KN45" i="5"/>
  <c r="HQ45" i="5"/>
  <c r="CA19" i="5"/>
  <c r="EW19" i="5" s="1"/>
  <c r="CA31" i="5"/>
  <c r="EW31" i="5" s="1"/>
  <c r="CA44" i="5"/>
  <c r="EW44" i="5" s="1"/>
  <c r="HQ135" i="5"/>
  <c r="KN135" i="5"/>
  <c r="KN21" i="5"/>
  <c r="HQ21" i="5"/>
  <c r="HQ137" i="5"/>
  <c r="KN137" i="5"/>
  <c r="KN24" i="5"/>
  <c r="HQ24" i="5"/>
  <c r="KN17" i="5"/>
  <c r="HQ17" i="5"/>
  <c r="CA20" i="5"/>
  <c r="EW20" i="5" s="1"/>
  <c r="CA24" i="5"/>
  <c r="EW24" i="5" s="1"/>
  <c r="CA45" i="5"/>
  <c r="EW45" i="5" s="1"/>
  <c r="KN78" i="5"/>
  <c r="HQ78" i="5"/>
  <c r="HQ80" i="5"/>
  <c r="KN80" i="5"/>
  <c r="KN79" i="5"/>
  <c r="HQ79" i="5"/>
  <c r="KN18" i="5"/>
  <c r="HQ18" i="5"/>
  <c r="CA15" i="5"/>
  <c r="EW15" i="5" s="1"/>
  <c r="CA32" i="5"/>
  <c r="EW32" i="5" s="1"/>
  <c r="CA78" i="5"/>
  <c r="EW78" i="5" s="1"/>
  <c r="CA77" i="5"/>
  <c r="EW77" i="5" s="1"/>
  <c r="CA137" i="5"/>
  <c r="EW137" i="5" s="1"/>
  <c r="KN43" i="5"/>
  <c r="HQ43" i="5"/>
  <c r="KN104" i="5"/>
  <c r="HQ104" i="5"/>
  <c r="CA17" i="5"/>
  <c r="EW17" i="5" s="1"/>
  <c r="CA33" i="5"/>
  <c r="EW33" i="5" s="1"/>
  <c r="CA79" i="5"/>
  <c r="EW79" i="5" s="1"/>
  <c r="CA82" i="5"/>
  <c r="EW82" i="5" s="1"/>
  <c r="KN136" i="5"/>
  <c r="HQ136" i="5"/>
  <c r="HQ30" i="5"/>
  <c r="KN30" i="5"/>
  <c r="KN40" i="5"/>
  <c r="HQ40" i="5"/>
  <c r="KN32" i="5"/>
  <c r="HQ32" i="5"/>
  <c r="CA21" i="5"/>
  <c r="EW21" i="5" s="1"/>
  <c r="CA34" i="5"/>
  <c r="EW34" i="5" s="1"/>
  <c r="CA50" i="5"/>
  <c r="EW50" i="5" s="1"/>
  <c r="KN15" i="5"/>
  <c r="HQ15" i="5"/>
  <c r="KN41" i="5"/>
  <c r="HQ41" i="5"/>
  <c r="KN27" i="5"/>
  <c r="HQ27" i="5"/>
  <c r="KN19" i="5"/>
  <c r="HQ19" i="5"/>
  <c r="CA16" i="5"/>
  <c r="EW16" i="5" s="1"/>
  <c r="CA49" i="5"/>
  <c r="EW49" i="5" s="1"/>
  <c r="CA81" i="5"/>
  <c r="EW81" i="5" s="1"/>
  <c r="KN28" i="5"/>
  <c r="HQ28" i="5"/>
  <c r="KN108" i="5"/>
  <c r="HQ108" i="5"/>
  <c r="KN82" i="5"/>
  <c r="HQ82" i="5"/>
  <c r="CA18" i="5"/>
  <c r="EW18" i="5" s="1"/>
  <c r="CA46" i="5"/>
  <c r="EW46" i="5" s="1"/>
  <c r="CA80" i="5"/>
  <c r="EW80" i="5" s="1"/>
  <c r="KN31" i="5"/>
  <c r="HQ31" i="5"/>
  <c r="KN13" i="5"/>
  <c r="HQ13" i="5"/>
  <c r="AF5" i="59"/>
  <c r="H33" i="54"/>
  <c r="AF8" i="53"/>
  <c r="AF8" i="52"/>
  <c r="AG10" i="51"/>
  <c r="AF7" i="50"/>
  <c r="AF6" i="49"/>
  <c r="AK347" i="4"/>
  <c r="AK391" i="4"/>
  <c r="AK126" i="4"/>
  <c r="AK289" i="4"/>
  <c r="AK392" i="4"/>
  <c r="AK341" i="4"/>
  <c r="AK294" i="4"/>
  <c r="AK393" i="4"/>
  <c r="AK387" i="4"/>
  <c r="AK262" i="4"/>
  <c r="AK238" i="4"/>
  <c r="AK349" i="4"/>
  <c r="AK348" i="4"/>
  <c r="AK266" i="4"/>
  <c r="AK292" i="4"/>
  <c r="AK291" i="4"/>
  <c r="AK263" i="4"/>
  <c r="AK386" i="4"/>
  <c r="AK389" i="4"/>
  <c r="AK290" i="4"/>
  <c r="AK388" i="4"/>
  <c r="AK264" i="4"/>
  <c r="AK293" i="4"/>
  <c r="AK390" i="4"/>
  <c r="AK265" i="4"/>
  <c r="G32" i="54"/>
  <c r="AE6" i="21"/>
  <c r="AE6" i="24"/>
  <c r="AE6" i="23"/>
  <c r="AE7" i="52"/>
  <c r="AE6" i="27"/>
  <c r="AE6" i="50"/>
  <c r="AE7" i="25"/>
  <c r="AD61" i="53"/>
  <c r="F43" i="54"/>
  <c r="AF62" i="2"/>
  <c r="AE14" i="41" s="1"/>
  <c r="F37" i="54"/>
  <c r="AD54" i="53"/>
  <c r="AD55" i="53"/>
  <c r="AD56" i="53"/>
  <c r="K7" i="54"/>
  <c r="K52" i="53"/>
  <c r="AC13" i="51"/>
  <c r="AB22" i="53"/>
  <c r="K19" i="51"/>
  <c r="J27" i="53"/>
  <c r="AF9" i="51"/>
  <c r="AI206" i="4"/>
  <c r="AC15" i="51"/>
  <c r="KL139" i="5"/>
  <c r="HO153" i="5"/>
  <c r="KL155" i="5"/>
  <c r="BS313" i="4" s="1"/>
  <c r="EU155" i="5"/>
  <c r="HO155" i="5"/>
  <c r="EU152" i="5"/>
  <c r="EU148" i="5"/>
  <c r="HP167" i="5"/>
  <c r="BO216" i="18" s="1"/>
  <c r="AE8" i="22"/>
  <c r="AE5" i="49"/>
  <c r="HP148" i="5"/>
  <c r="EU154" i="5"/>
  <c r="AK343" i="4"/>
  <c r="AK287" i="4"/>
  <c r="AK288" i="4"/>
  <c r="AK383" i="4"/>
  <c r="AK384" i="4"/>
  <c r="AK385" i="4"/>
  <c r="AK339" i="4"/>
  <c r="AK337" i="4"/>
  <c r="AK342" i="4"/>
  <c r="AK338" i="4"/>
  <c r="AK340" i="4"/>
  <c r="AM12" i="4"/>
  <c r="AK175" i="4"/>
  <c r="AK258" i="4"/>
  <c r="EU139" i="5"/>
  <c r="BZ155" i="5"/>
  <c r="BU312" i="4" s="1"/>
  <c r="BZ148" i="5"/>
  <c r="BU121" i="4" s="1"/>
  <c r="HO139" i="5"/>
  <c r="HO148" i="5"/>
  <c r="BZ153" i="5"/>
  <c r="BU252" i="4" s="1"/>
  <c r="EU153" i="5"/>
  <c r="HP154" i="5"/>
  <c r="BZ147" i="5"/>
  <c r="BU95" i="4" s="1"/>
  <c r="HP161" i="5"/>
  <c r="HP147" i="5"/>
  <c r="HO161" i="5"/>
  <c r="HO147" i="5"/>
  <c r="EU150" i="5"/>
  <c r="EU147" i="5"/>
  <c r="KM147" i="5"/>
  <c r="BT96" i="4" s="1"/>
  <c r="KM154" i="5"/>
  <c r="BT282" i="4" s="1"/>
  <c r="AE2" i="3"/>
  <c r="AE2" i="16" s="1"/>
  <c r="EV151" i="5"/>
  <c r="BZ151" i="5"/>
  <c r="BU202" i="4" s="1"/>
  <c r="BZ152" i="5"/>
  <c r="BU232" i="4" s="1"/>
  <c r="KM151" i="5"/>
  <c r="BT203" i="4" s="1"/>
  <c r="AK176" i="4"/>
  <c r="BZ154" i="5"/>
  <c r="BU281" i="4" s="1"/>
  <c r="BZ150" i="5"/>
  <c r="BU173" i="4" s="1"/>
  <c r="HP151" i="5"/>
  <c r="AK177" i="4"/>
  <c r="KM150" i="5"/>
  <c r="BT174" i="4" s="1"/>
  <c r="HP150" i="5"/>
  <c r="HO150" i="5"/>
  <c r="AL171" i="4"/>
  <c r="L30" i="3"/>
  <c r="L38" i="3" s="1"/>
  <c r="L18" i="15" s="1"/>
  <c r="L31" i="3"/>
  <c r="X25" i="3" s="1"/>
  <c r="AC15" i="3"/>
  <c r="AD60" i="34"/>
  <c r="AD55" i="34"/>
  <c r="AD65" i="34"/>
  <c r="AD67" i="34"/>
  <c r="P7" i="32"/>
  <c r="U190" i="15"/>
  <c r="U55" i="32"/>
  <c r="V10" i="32"/>
  <c r="L32" i="3"/>
  <c r="L230" i="15" s="1"/>
  <c r="V19" i="32"/>
  <c r="V12" i="32" s="1"/>
  <c r="O51" i="15"/>
  <c r="P39" i="32"/>
  <c r="P52" i="32" s="1"/>
  <c r="P57" i="32" s="1"/>
  <c r="O54" i="32"/>
  <c r="W17" i="32"/>
  <c r="W18" i="32" s="1"/>
  <c r="I49" i="15"/>
  <c r="I41" i="16"/>
  <c r="J28" i="16"/>
  <c r="Q6" i="16"/>
  <c r="Q9" i="16" s="1"/>
  <c r="P96" i="15"/>
  <c r="AH23" i="16"/>
  <c r="AG29" i="16"/>
  <c r="AG37" i="16"/>
  <c r="Z95" i="15"/>
  <c r="AB119" i="15"/>
  <c r="AI152" i="4"/>
  <c r="AF7" i="41"/>
  <c r="AF26" i="41" s="1"/>
  <c r="AF33" i="41" s="1"/>
  <c r="AF40" i="41" s="1"/>
  <c r="AF47" i="41" s="1"/>
  <c r="AC113" i="15"/>
  <c r="HP146" i="5"/>
  <c r="AD65" i="15"/>
  <c r="AD70" i="15" s="1"/>
  <c r="AK328" i="4"/>
  <c r="AK327" i="4"/>
  <c r="BY158" i="5"/>
  <c r="BZ146" i="5"/>
  <c r="BU68" i="4" s="1"/>
  <c r="HQ12" i="5"/>
  <c r="HQ158" i="5" s="1"/>
  <c r="BP16" i="18" s="1"/>
  <c r="KN12" i="5"/>
  <c r="KM146" i="5"/>
  <c r="BT69" i="4" s="1"/>
  <c r="AK286" i="4"/>
  <c r="AK344" i="4"/>
  <c r="AK205" i="4"/>
  <c r="AK322" i="4"/>
  <c r="AK324" i="4"/>
  <c r="AK326" i="4"/>
  <c r="AK345" i="4"/>
  <c r="AK149" i="4"/>
  <c r="AK150" i="4"/>
  <c r="AK329" i="4"/>
  <c r="AK333" i="4"/>
  <c r="AL145" i="4"/>
  <c r="AK325" i="4"/>
  <c r="AK151" i="4"/>
  <c r="AK332" i="4"/>
  <c r="AK382" i="4"/>
  <c r="AK107" i="4"/>
  <c r="AM37" i="4"/>
  <c r="AM35" i="4"/>
  <c r="AM34" i="4"/>
  <c r="AM32" i="4"/>
  <c r="AM30" i="4"/>
  <c r="AM33" i="4"/>
  <c r="AM21" i="4"/>
  <c r="AM31" i="4"/>
  <c r="AM20" i="4"/>
  <c r="AM17" i="4"/>
  <c r="AM36" i="4"/>
  <c r="AM18" i="4"/>
  <c r="AM28" i="4"/>
  <c r="AM19" i="4"/>
  <c r="AM14" i="4"/>
  <c r="AM29" i="4"/>
  <c r="AK331" i="4"/>
  <c r="AK346" i="4"/>
  <c r="AK335" i="4"/>
  <c r="AK321" i="4"/>
  <c r="AJ39" i="4"/>
  <c r="AK323" i="4"/>
  <c r="AK330" i="4"/>
  <c r="AK102" i="4"/>
  <c r="AK110" i="4"/>
  <c r="AK336" i="4"/>
  <c r="AK320" i="4"/>
  <c r="AK237" i="4"/>
  <c r="EY11" i="5"/>
  <c r="HT11" i="5"/>
  <c r="EW7" i="5"/>
  <c r="HR7" i="5"/>
  <c r="BZ139" i="5"/>
  <c r="CA12" i="5"/>
  <c r="EV146" i="5"/>
  <c r="CC5" i="5"/>
  <c r="CD11" i="5"/>
  <c r="KR11" i="5" s="1"/>
  <c r="CB7" i="5"/>
  <c r="KP7" i="5" s="1"/>
  <c r="CB6" i="5"/>
  <c r="CB4" i="5" s="1"/>
  <c r="AJ40" i="32"/>
  <c r="AJ48" i="32"/>
  <c r="AK6" i="32"/>
  <c r="AO23" i="37"/>
  <c r="AP20" i="37" s="1"/>
  <c r="AO26" i="37"/>
  <c r="AD223" i="15"/>
  <c r="AD213" i="15"/>
  <c r="AD203" i="15"/>
  <c r="AD201" i="15"/>
  <c r="AD200" i="15"/>
  <c r="AI207" i="4"/>
  <c r="AI210" i="4"/>
  <c r="AD15" i="2"/>
  <c r="AD36" i="34"/>
  <c r="AC90" i="15"/>
  <c r="AD17" i="2" s="1"/>
  <c r="AC11" i="62" s="1"/>
  <c r="AH29" i="3"/>
  <c r="AH37" i="3"/>
  <c r="AH3" i="18"/>
  <c r="AG2" i="67" s="1"/>
  <c r="AM67" i="4" s="1"/>
  <c r="AG2" i="2"/>
  <c r="AH6" i="2"/>
  <c r="AH3" i="58" s="1"/>
  <c r="AG5" i="2"/>
  <c r="AF8" i="25"/>
  <c r="AF7" i="27"/>
  <c r="AF7" i="24"/>
  <c r="AF10" i="26"/>
  <c r="AF25" i="21"/>
  <c r="AF8" i="30"/>
  <c r="AF9" i="28"/>
  <c r="AF7" i="23"/>
  <c r="AF9" i="22"/>
  <c r="AF7" i="21"/>
  <c r="AF76" i="11"/>
  <c r="AF76" i="14"/>
  <c r="AG4" i="2"/>
  <c r="AL7" i="4"/>
  <c r="AL5" i="4" s="1"/>
  <c r="AL380" i="4"/>
  <c r="AL117" i="4"/>
  <c r="AL200" i="4"/>
  <c r="AL91" i="4"/>
  <c r="AL277" i="4"/>
  <c r="AL228" i="4"/>
  <c r="AL247" i="4"/>
  <c r="AL308" i="4"/>
  <c r="AL353" i="4"/>
  <c r="AL60" i="4"/>
  <c r="AF3" i="15"/>
  <c r="AG3" i="3"/>
  <c r="AD9" i="15"/>
  <c r="AD157" i="15"/>
  <c r="AD84" i="15"/>
  <c r="AD110" i="15"/>
  <c r="AD83" i="15"/>
  <c r="AD109" i="15"/>
  <c r="AD158" i="15"/>
  <c r="AD11" i="15"/>
  <c r="AD180" i="15"/>
  <c r="AD112" i="15"/>
  <c r="AD170" i="15"/>
  <c r="AD87" i="15"/>
  <c r="AD8" i="15"/>
  <c r="AD86" i="15"/>
  <c r="AD21" i="15"/>
  <c r="AD160" i="15"/>
  <c r="AE2" i="15"/>
  <c r="AE2" i="34"/>
  <c r="AE2" i="32"/>
  <c r="AG2" i="18"/>
  <c r="AN8" i="4"/>
  <c r="AM6" i="4"/>
  <c r="AM108" i="4"/>
  <c r="AM109" i="4"/>
  <c r="AM104" i="4"/>
  <c r="AM106" i="4"/>
  <c r="R97" i="4"/>
  <c r="R99" i="4"/>
  <c r="R98" i="4"/>
  <c r="J43" i="27"/>
  <c r="AF17" i="34"/>
  <c r="AF19" i="34" s="1"/>
  <c r="AF20" i="34" s="1"/>
  <c r="AG17" i="34" s="1"/>
  <c r="AF14" i="34"/>
  <c r="AH13" i="34"/>
  <c r="AK11" i="34"/>
  <c r="AL11" i="34" s="1"/>
  <c r="AJ12" i="34"/>
  <c r="AE235" i="15" l="1"/>
  <c r="AE269" i="15"/>
  <c r="AE225" i="15"/>
  <c r="AE215" i="15"/>
  <c r="AE192" i="15"/>
  <c r="AE205" i="15"/>
  <c r="AE172" i="15"/>
  <c r="AE182" i="15"/>
  <c r="AE124" i="15"/>
  <c r="AE162" i="15"/>
  <c r="AB12" i="59"/>
  <c r="AE114" i="15"/>
  <c r="AC116" i="15"/>
  <c r="AC8" i="59" s="1"/>
  <c r="AC12" i="59" s="1"/>
  <c r="AC23" i="53"/>
  <c r="AD14" i="51"/>
  <c r="AE88" i="15"/>
  <c r="AE100" i="15"/>
  <c r="AD80" i="15"/>
  <c r="AE16" i="2" s="1"/>
  <c r="AB40" i="23"/>
  <c r="AE53" i="15"/>
  <c r="AB43" i="15"/>
  <c r="AD73" i="18" s="1"/>
  <c r="AB9" i="2"/>
  <c r="AH257" i="4" s="1"/>
  <c r="AE23" i="15"/>
  <c r="AE13" i="15"/>
  <c r="AE189" i="15"/>
  <c r="AE179" i="15"/>
  <c r="AE97" i="15"/>
  <c r="AE202" i="15"/>
  <c r="AE121" i="15"/>
  <c r="AE85" i="15"/>
  <c r="AE169" i="15"/>
  <c r="AE10" i="15"/>
  <c r="AE222" i="15"/>
  <c r="AE159" i="15"/>
  <c r="AE50" i="15"/>
  <c r="AE111" i="15"/>
  <c r="AE20" i="15"/>
  <c r="AE147" i="15"/>
  <c r="AE152" i="15" s="1"/>
  <c r="AE266" i="15"/>
  <c r="AE232" i="15"/>
  <c r="AE212" i="15"/>
  <c r="BJ31" i="73"/>
  <c r="BJ30" i="73"/>
  <c r="BJ39" i="73" s="1"/>
  <c r="BJ44" i="73" s="1"/>
  <c r="BK13" i="73"/>
  <c r="BK14" i="73" s="1"/>
  <c r="BJ32" i="73"/>
  <c r="BS43" i="72"/>
  <c r="BR45" i="72"/>
  <c r="BQ39" i="72"/>
  <c r="BR35" i="72" s="1"/>
  <c r="BQ29" i="72"/>
  <c r="BQ31" i="72" s="1"/>
  <c r="BR28" i="72" s="1"/>
  <c r="BR30" i="72" s="1"/>
  <c r="BR37" i="72"/>
  <c r="BR73" i="72" s="1"/>
  <c r="L69" i="66"/>
  <c r="L76" i="66" s="1"/>
  <c r="L78" i="66" s="1"/>
  <c r="L56" i="66"/>
  <c r="AG2" i="58"/>
  <c r="AG1" i="71"/>
  <c r="AM311" i="4"/>
  <c r="AM94" i="4"/>
  <c r="AM280" i="4"/>
  <c r="AM310" i="4"/>
  <c r="AM93" i="4"/>
  <c r="AM231" i="4"/>
  <c r="AC10" i="41"/>
  <c r="AC34" i="27"/>
  <c r="AM230" i="4"/>
  <c r="AE105" i="15"/>
  <c r="AE106" i="15" s="1"/>
  <c r="AE14" i="60" s="1"/>
  <c r="AF6" i="41"/>
  <c r="AF8" i="28"/>
  <c r="AF9" i="26"/>
  <c r="AM119" i="4"/>
  <c r="AB15" i="60"/>
  <c r="AB16" i="60"/>
  <c r="J46" i="27"/>
  <c r="J47" i="27"/>
  <c r="AB10" i="25"/>
  <c r="AB11" i="22" s="1"/>
  <c r="AC9" i="62"/>
  <c r="AC7" i="60"/>
  <c r="AG5" i="60"/>
  <c r="AC12" i="64" s="1"/>
  <c r="AC7" i="61" s="1"/>
  <c r="AG6" i="62"/>
  <c r="AG5" i="55"/>
  <c r="AC54" i="66"/>
  <c r="AC68" i="66" s="1"/>
  <c r="AC40" i="15"/>
  <c r="AM66" i="4"/>
  <c r="AF4" i="59"/>
  <c r="AF4" i="55"/>
  <c r="AF4" i="60"/>
  <c r="AF5" i="62"/>
  <c r="AM120" i="4"/>
  <c r="AN260" i="4"/>
  <c r="AM279" i="4"/>
  <c r="AG78" i="2"/>
  <c r="AG82" i="2"/>
  <c r="AG75" i="2"/>
  <c r="AG84" i="2"/>
  <c r="AG83" i="2"/>
  <c r="AG79" i="2"/>
  <c r="H38" i="54" s="1"/>
  <c r="AG76" i="2"/>
  <c r="AG77" i="2"/>
  <c r="AG80" i="2"/>
  <c r="AG74" i="2"/>
  <c r="AE267" i="15"/>
  <c r="CB106" i="5"/>
  <c r="EX106" i="5" s="1"/>
  <c r="CB107" i="5"/>
  <c r="EX107" i="5" s="1"/>
  <c r="AD10" i="66"/>
  <c r="AD24" i="66" s="1"/>
  <c r="CB109" i="5"/>
  <c r="EX109" i="5" s="1"/>
  <c r="CB120" i="5"/>
  <c r="EX120" i="5" s="1"/>
  <c r="CB117" i="5"/>
  <c r="EX117" i="5" s="1"/>
  <c r="BN75" i="18"/>
  <c r="BL36" i="66"/>
  <c r="CB129" i="5"/>
  <c r="EX129" i="5" s="1"/>
  <c r="AF2" i="66"/>
  <c r="AF77" i="66" s="1"/>
  <c r="AF2" i="43"/>
  <c r="AF32" i="43" s="1"/>
  <c r="AK38" i="4"/>
  <c r="HQ162" i="5"/>
  <c r="CB121" i="5"/>
  <c r="EX121" i="5" s="1"/>
  <c r="AE37" i="15"/>
  <c r="AE270" i="15"/>
  <c r="AE36" i="15"/>
  <c r="AE38" i="15"/>
  <c r="AE39" i="15"/>
  <c r="BO75" i="18"/>
  <c r="BM36" i="66"/>
  <c r="CB113" i="5"/>
  <c r="EX113" i="5" s="1"/>
  <c r="BO110" i="18"/>
  <c r="BM37" i="66"/>
  <c r="AB37" i="53"/>
  <c r="AE49" i="3"/>
  <c r="AE52" i="3" s="1"/>
  <c r="AE55" i="3" s="1"/>
  <c r="AE73" i="15" s="1"/>
  <c r="AE139" i="15"/>
  <c r="AE144" i="15" s="1"/>
  <c r="AF103" i="2" s="1"/>
  <c r="AE131" i="15"/>
  <c r="AE136" i="15" s="1"/>
  <c r="AJ45" i="4"/>
  <c r="AD48" i="2" s="1"/>
  <c r="AD38" i="51" s="1"/>
  <c r="CG38" i="51" s="1"/>
  <c r="CB125" i="5"/>
  <c r="EX125" i="5" s="1"/>
  <c r="CB108" i="5"/>
  <c r="EX108" i="5" s="1"/>
  <c r="CB122" i="5"/>
  <c r="EX122" i="5" s="1"/>
  <c r="CB99" i="5"/>
  <c r="EX99" i="5" s="1"/>
  <c r="CB105" i="5"/>
  <c r="EX105" i="5" s="1"/>
  <c r="CB118" i="5"/>
  <c r="EX118" i="5" s="1"/>
  <c r="CB114" i="5"/>
  <c r="EX114" i="5" s="1"/>
  <c r="CB100" i="5"/>
  <c r="EX100" i="5" s="1"/>
  <c r="CB102" i="5"/>
  <c r="EX102" i="5" s="1"/>
  <c r="CB127" i="5"/>
  <c r="EX127" i="5" s="1"/>
  <c r="CB110" i="5"/>
  <c r="EX110" i="5" s="1"/>
  <c r="CB123" i="5"/>
  <c r="EX123" i="5" s="1"/>
  <c r="CB87" i="5"/>
  <c r="EX87" i="5" s="1"/>
  <c r="KO87" i="5"/>
  <c r="HR87" i="5"/>
  <c r="CB124" i="5"/>
  <c r="EX124" i="5" s="1"/>
  <c r="CB112" i="5"/>
  <c r="EX112" i="5" s="1"/>
  <c r="CB101" i="5"/>
  <c r="EX101" i="5" s="1"/>
  <c r="CB115" i="5"/>
  <c r="EX115" i="5" s="1"/>
  <c r="CB116" i="5"/>
  <c r="EX116" i="5" s="1"/>
  <c r="CB128" i="5"/>
  <c r="EX128" i="5" s="1"/>
  <c r="CB119" i="5"/>
  <c r="EX119" i="5" s="1"/>
  <c r="CB103" i="5"/>
  <c r="EX103" i="5" s="1"/>
  <c r="CB130" i="5"/>
  <c r="EX130" i="5" s="1"/>
  <c r="CB126" i="5"/>
  <c r="EX126" i="5" s="1"/>
  <c r="CB111" i="5"/>
  <c r="EX111" i="5" s="1"/>
  <c r="CB104" i="5"/>
  <c r="EX104" i="5" s="1"/>
  <c r="KO85" i="5"/>
  <c r="HR85" i="5"/>
  <c r="CB85" i="5"/>
  <c r="EX85" i="5" s="1"/>
  <c r="AE17" i="22"/>
  <c r="AL334" i="4"/>
  <c r="AS23" i="3"/>
  <c r="AR29" i="3"/>
  <c r="KO101" i="5"/>
  <c r="HR101" i="5"/>
  <c r="CB95" i="5"/>
  <c r="EX95" i="5" s="1"/>
  <c r="HS95" i="5" s="1"/>
  <c r="KO100" i="5"/>
  <c r="HR100" i="5"/>
  <c r="CB98" i="5"/>
  <c r="EX98" i="5" s="1"/>
  <c r="KO99" i="5"/>
  <c r="HR99" i="5"/>
  <c r="KO97" i="5"/>
  <c r="HR97" i="5"/>
  <c r="CB96" i="5"/>
  <c r="EX96" i="5" s="1"/>
  <c r="CB97" i="5"/>
  <c r="EX97" i="5" s="1"/>
  <c r="KO98" i="5"/>
  <c r="HR98" i="5"/>
  <c r="KO96" i="5"/>
  <c r="HR96" i="5"/>
  <c r="KO91" i="5"/>
  <c r="HR91" i="5"/>
  <c r="KO89" i="5"/>
  <c r="HR89" i="5"/>
  <c r="CB90" i="5"/>
  <c r="EX90" i="5" s="1"/>
  <c r="KO102" i="5"/>
  <c r="HR102" i="5"/>
  <c r="KO95" i="5"/>
  <c r="HR95" i="5"/>
  <c r="KO93" i="5"/>
  <c r="HR93" i="5"/>
  <c r="CB91" i="5"/>
  <c r="EX91" i="5" s="1"/>
  <c r="CB89" i="5"/>
  <c r="EX89" i="5" s="1"/>
  <c r="HR94" i="5"/>
  <c r="KO94" i="5"/>
  <c r="CB92" i="5"/>
  <c r="EX92" i="5" s="1"/>
  <c r="KO90" i="5"/>
  <c r="HR90" i="5"/>
  <c r="CB83" i="5"/>
  <c r="EX83" i="5" s="1"/>
  <c r="KP83" i="5" s="1"/>
  <c r="HR92" i="5"/>
  <c r="KO92" i="5"/>
  <c r="CB93" i="5"/>
  <c r="EX93" i="5" s="1"/>
  <c r="CB94" i="5"/>
  <c r="EX94" i="5" s="1"/>
  <c r="KO86" i="5"/>
  <c r="HR86" i="5"/>
  <c r="CB84" i="5"/>
  <c r="EX84" i="5" s="1"/>
  <c r="KO88" i="5"/>
  <c r="HR88" i="5"/>
  <c r="CB86" i="5"/>
  <c r="EX86" i="5" s="1"/>
  <c r="CB88" i="5"/>
  <c r="EX88" i="5" s="1"/>
  <c r="HR84" i="5"/>
  <c r="KO84" i="5"/>
  <c r="HR83" i="5"/>
  <c r="KO83" i="5"/>
  <c r="KO69" i="5"/>
  <c r="KO133" i="5"/>
  <c r="HR133" i="5"/>
  <c r="CB133" i="5"/>
  <c r="EX133" i="5" s="1"/>
  <c r="KO125" i="5"/>
  <c r="HR125" i="5"/>
  <c r="HR128" i="5"/>
  <c r="KO128" i="5"/>
  <c r="CB131" i="5"/>
  <c r="EX131" i="5" s="1"/>
  <c r="KO123" i="5"/>
  <c r="HR123" i="5"/>
  <c r="HR126" i="5"/>
  <c r="KO126" i="5"/>
  <c r="CB132" i="5"/>
  <c r="EX132" i="5" s="1"/>
  <c r="KO134" i="5"/>
  <c r="HR134" i="5"/>
  <c r="KO131" i="5"/>
  <c r="HR131" i="5"/>
  <c r="KO130" i="5"/>
  <c r="HR130" i="5"/>
  <c r="CB134" i="5"/>
  <c r="EX134" i="5" s="1"/>
  <c r="HR127" i="5"/>
  <c r="KO127" i="5"/>
  <c r="KO129" i="5"/>
  <c r="HR129" i="5"/>
  <c r="HR122" i="5"/>
  <c r="KO122" i="5"/>
  <c r="HR124" i="5"/>
  <c r="KO124" i="5"/>
  <c r="KO132" i="5"/>
  <c r="HR132" i="5"/>
  <c r="HR115" i="5"/>
  <c r="KO115" i="5"/>
  <c r="KO110" i="5"/>
  <c r="HR110" i="5"/>
  <c r="KO118" i="5"/>
  <c r="HR118" i="5"/>
  <c r="HR120" i="5"/>
  <c r="KO120" i="5"/>
  <c r="KO116" i="5"/>
  <c r="HR116" i="5"/>
  <c r="KO117" i="5"/>
  <c r="HR117" i="5"/>
  <c r="KO121" i="5"/>
  <c r="HR121" i="5"/>
  <c r="KO113" i="5"/>
  <c r="HR113" i="5"/>
  <c r="KO119" i="5"/>
  <c r="HR119" i="5"/>
  <c r="KO111" i="5"/>
  <c r="HR111" i="5"/>
  <c r="KO109" i="5"/>
  <c r="HR109" i="5"/>
  <c r="KO112" i="5"/>
  <c r="HR112" i="5"/>
  <c r="KO114" i="5"/>
  <c r="HR114" i="5"/>
  <c r="CB67" i="5"/>
  <c r="EX67" i="5" s="1"/>
  <c r="HS67" i="5" s="1"/>
  <c r="CB69" i="5"/>
  <c r="EX69" i="5" s="1"/>
  <c r="HS69" i="5" s="1"/>
  <c r="CB75" i="5"/>
  <c r="EX75" i="5" s="1"/>
  <c r="HS75" i="5" s="1"/>
  <c r="KO71" i="5"/>
  <c r="HR71" i="5"/>
  <c r="CB68" i="5"/>
  <c r="EX68" i="5" s="1"/>
  <c r="CB70" i="5"/>
  <c r="EX70" i="5" s="1"/>
  <c r="HR70" i="5"/>
  <c r="KO70" i="5"/>
  <c r="KO73" i="5"/>
  <c r="HR73" i="5"/>
  <c r="CB71" i="5"/>
  <c r="EX71" i="5" s="1"/>
  <c r="KO67" i="5"/>
  <c r="HR67" i="5"/>
  <c r="KO68" i="5"/>
  <c r="HR68" i="5"/>
  <c r="CB72" i="5"/>
  <c r="EX72" i="5" s="1"/>
  <c r="KO74" i="5"/>
  <c r="HR74" i="5"/>
  <c r="KO72" i="5"/>
  <c r="HR72" i="5"/>
  <c r="CB73" i="5"/>
  <c r="EX73" i="5" s="1"/>
  <c r="CB74" i="5"/>
  <c r="EX74" i="5" s="1"/>
  <c r="KO75" i="5"/>
  <c r="HR75" i="5"/>
  <c r="CB63" i="5"/>
  <c r="EX63" i="5" s="1"/>
  <c r="HS63" i="5" s="1"/>
  <c r="KO36" i="5"/>
  <c r="HR36" i="5"/>
  <c r="CB36" i="5"/>
  <c r="EX36" i="5" s="1"/>
  <c r="KO64" i="5"/>
  <c r="HR64" i="5"/>
  <c r="KO65" i="5"/>
  <c r="HR65" i="5"/>
  <c r="CB62" i="5"/>
  <c r="EX62" i="5" s="1"/>
  <c r="KO62" i="5"/>
  <c r="HR62" i="5"/>
  <c r="CB64" i="5"/>
  <c r="EX64" i="5" s="1"/>
  <c r="CB65" i="5"/>
  <c r="EX65" i="5" s="1"/>
  <c r="KO66" i="5"/>
  <c r="HR66" i="5"/>
  <c r="CB66" i="5"/>
  <c r="EX66" i="5" s="1"/>
  <c r="HR63" i="5"/>
  <c r="KO63" i="5"/>
  <c r="KO61" i="5"/>
  <c r="HR61" i="5"/>
  <c r="HR60" i="5"/>
  <c r="KO60" i="5"/>
  <c r="CB61" i="5"/>
  <c r="EX61" i="5" s="1"/>
  <c r="CB60" i="5"/>
  <c r="EX60" i="5" s="1"/>
  <c r="CB58" i="5"/>
  <c r="EX58" i="5" s="1"/>
  <c r="HS58" i="5" s="1"/>
  <c r="HR58" i="5"/>
  <c r="KO58" i="5"/>
  <c r="KO48" i="5"/>
  <c r="HR76" i="5"/>
  <c r="KO76" i="5"/>
  <c r="CB57" i="5"/>
  <c r="EX57" i="5" s="1"/>
  <c r="CB55" i="5"/>
  <c r="EX55" i="5" s="1"/>
  <c r="KO59" i="5"/>
  <c r="HR59" i="5"/>
  <c r="CB56" i="5"/>
  <c r="EX56" i="5" s="1"/>
  <c r="CB59" i="5"/>
  <c r="EX59" i="5" s="1"/>
  <c r="KO55" i="5"/>
  <c r="HR55" i="5"/>
  <c r="HR57" i="5"/>
  <c r="KO57" i="5"/>
  <c r="KO56" i="5"/>
  <c r="HR56" i="5"/>
  <c r="CB76" i="5"/>
  <c r="EX76" i="5" s="1"/>
  <c r="AF11" i="64"/>
  <c r="AF6" i="61" s="1"/>
  <c r="KO39" i="5"/>
  <c r="HR39" i="5"/>
  <c r="KO38" i="5"/>
  <c r="HR38" i="5"/>
  <c r="KO37" i="5"/>
  <c r="HR37" i="5"/>
  <c r="CB39" i="5"/>
  <c r="EX39" i="5" s="1"/>
  <c r="KO35" i="5"/>
  <c r="HR35" i="5"/>
  <c r="CB35" i="5"/>
  <c r="EX35" i="5" s="1"/>
  <c r="CB37" i="5"/>
  <c r="EX37" i="5" s="1"/>
  <c r="CB38" i="5"/>
  <c r="EX38" i="5" s="1"/>
  <c r="R16" i="16"/>
  <c r="S13" i="16" s="1"/>
  <c r="S14" i="16" s="1"/>
  <c r="KO47" i="5"/>
  <c r="CB53" i="5"/>
  <c r="EX53" i="5" s="1"/>
  <c r="HR53" i="5"/>
  <c r="KO53" i="5"/>
  <c r="KO54" i="5"/>
  <c r="HR54" i="5"/>
  <c r="CB54" i="5"/>
  <c r="EX54" i="5" s="1"/>
  <c r="HR107" i="5"/>
  <c r="KO27" i="5"/>
  <c r="AC24" i="53"/>
  <c r="AC22" i="53"/>
  <c r="CB22" i="5"/>
  <c r="EX22" i="5" s="1"/>
  <c r="CB52" i="5"/>
  <c r="EX52" i="5" s="1"/>
  <c r="HR22" i="5"/>
  <c r="KO22" i="5"/>
  <c r="KO52" i="5"/>
  <c r="HR52" i="5"/>
  <c r="HR23" i="5"/>
  <c r="KO104" i="5"/>
  <c r="HR51" i="5"/>
  <c r="KO51" i="5"/>
  <c r="CB51" i="5"/>
  <c r="EX51" i="5" s="1"/>
  <c r="KO26" i="5"/>
  <c r="CB81" i="5"/>
  <c r="EX81" i="5" s="1"/>
  <c r="KP81" i="5" s="1"/>
  <c r="HR41" i="5"/>
  <c r="CB19" i="5"/>
  <c r="EX19" i="5" s="1"/>
  <c r="HS19" i="5" s="1"/>
  <c r="HR40" i="5"/>
  <c r="CB34" i="5"/>
  <c r="EX34" i="5" s="1"/>
  <c r="HS34" i="5" s="1"/>
  <c r="KO28" i="5"/>
  <c r="HR28" i="5"/>
  <c r="KO16" i="5"/>
  <c r="HR16" i="5"/>
  <c r="CB21" i="5"/>
  <c r="EX21" i="5" s="1"/>
  <c r="CB49" i="5"/>
  <c r="EX49" i="5" s="1"/>
  <c r="CB47" i="5"/>
  <c r="EX47" i="5" s="1"/>
  <c r="KO19" i="5"/>
  <c r="HR19" i="5"/>
  <c r="HR31" i="5"/>
  <c r="KO31" i="5"/>
  <c r="HR105" i="5"/>
  <c r="KO105" i="5"/>
  <c r="CB26" i="5"/>
  <c r="EX26" i="5" s="1"/>
  <c r="CB25" i="5"/>
  <c r="EX25" i="5" s="1"/>
  <c r="CB50" i="5"/>
  <c r="EX50" i="5" s="1"/>
  <c r="CB23" i="5"/>
  <c r="EX23" i="5" s="1"/>
  <c r="CB48" i="5"/>
  <c r="EX48" i="5" s="1"/>
  <c r="CB40" i="5"/>
  <c r="EX40" i="5" s="1"/>
  <c r="CB78" i="5"/>
  <c r="EX78" i="5" s="1"/>
  <c r="HR30" i="5"/>
  <c r="KO30" i="5"/>
  <c r="HR135" i="5"/>
  <c r="KO135" i="5"/>
  <c r="KO50" i="5"/>
  <c r="HR50" i="5"/>
  <c r="CB13" i="5"/>
  <c r="EX13" i="5" s="1"/>
  <c r="CB27" i="5"/>
  <c r="EX27" i="5" s="1"/>
  <c r="CB41" i="5"/>
  <c r="EX41" i="5" s="1"/>
  <c r="CB135" i="5"/>
  <c r="EX135" i="5" s="1"/>
  <c r="HR106" i="5"/>
  <c r="KO106" i="5"/>
  <c r="KO25" i="5"/>
  <c r="HR25" i="5"/>
  <c r="HR34" i="5"/>
  <c r="KO34" i="5"/>
  <c r="CB14" i="5"/>
  <c r="EX14" i="5" s="1"/>
  <c r="CB28" i="5"/>
  <c r="EX28" i="5" s="1"/>
  <c r="CB42" i="5"/>
  <c r="EX42" i="5" s="1"/>
  <c r="CB136" i="5"/>
  <c r="EX136" i="5" s="1"/>
  <c r="KO43" i="5"/>
  <c r="HR43" i="5"/>
  <c r="KO17" i="5"/>
  <c r="HR17" i="5"/>
  <c r="HR15" i="5"/>
  <c r="KO15" i="5"/>
  <c r="KO103" i="5"/>
  <c r="HR103" i="5"/>
  <c r="KO21" i="5"/>
  <c r="HR21" i="5"/>
  <c r="CB24" i="5"/>
  <c r="EX24" i="5" s="1"/>
  <c r="CB29" i="5"/>
  <c r="EX29" i="5" s="1"/>
  <c r="CB43" i="5"/>
  <c r="EX43" i="5" s="1"/>
  <c r="KO45" i="5"/>
  <c r="HR45" i="5"/>
  <c r="KO29" i="5"/>
  <c r="HR29" i="5"/>
  <c r="KO44" i="5"/>
  <c r="HR44" i="5"/>
  <c r="KO13" i="5"/>
  <c r="HR13" i="5"/>
  <c r="KO80" i="5"/>
  <c r="HR80" i="5"/>
  <c r="KO82" i="5"/>
  <c r="HR82" i="5"/>
  <c r="CB15" i="5"/>
  <c r="EX15" i="5" s="1"/>
  <c r="CB30" i="5"/>
  <c r="EX30" i="5" s="1"/>
  <c r="HR137" i="5"/>
  <c r="KO137" i="5"/>
  <c r="KO24" i="5"/>
  <c r="HR24" i="5"/>
  <c r="HR14" i="5"/>
  <c r="KO14" i="5"/>
  <c r="CB20" i="5"/>
  <c r="EX20" i="5" s="1"/>
  <c r="CB46" i="5"/>
  <c r="EX46" i="5" s="1"/>
  <c r="CB80" i="5"/>
  <c r="EX80" i="5" s="1"/>
  <c r="KO46" i="5"/>
  <c r="HR46" i="5"/>
  <c r="KO79" i="5"/>
  <c r="HR79" i="5"/>
  <c r="CB16" i="5"/>
  <c r="EX16" i="5" s="1"/>
  <c r="CB31" i="5"/>
  <c r="EX31" i="5" s="1"/>
  <c r="CB44" i="5"/>
  <c r="EX44" i="5" s="1"/>
  <c r="CB137" i="5"/>
  <c r="EX137" i="5" s="1"/>
  <c r="KO77" i="5"/>
  <c r="HR77" i="5"/>
  <c r="KO20" i="5"/>
  <c r="HR20" i="5"/>
  <c r="KO108" i="5"/>
  <c r="HR108" i="5"/>
  <c r="KO136" i="5"/>
  <c r="HR136" i="5"/>
  <c r="KO81" i="5"/>
  <c r="HR81" i="5"/>
  <c r="CB17" i="5"/>
  <c r="EX17" i="5" s="1"/>
  <c r="CB32" i="5"/>
  <c r="EX32" i="5" s="1"/>
  <c r="CB45" i="5"/>
  <c r="EX45" i="5" s="1"/>
  <c r="CB77" i="5"/>
  <c r="EX77" i="5" s="1"/>
  <c r="CB82" i="5"/>
  <c r="EX82" i="5" s="1"/>
  <c r="HR78" i="5"/>
  <c r="KO78" i="5"/>
  <c r="KO18" i="5"/>
  <c r="HR18" i="5"/>
  <c r="HR49" i="5"/>
  <c r="KO49" i="5"/>
  <c r="KO33" i="5"/>
  <c r="HR33" i="5"/>
  <c r="CB18" i="5"/>
  <c r="EX18" i="5" s="1"/>
  <c r="CB33" i="5"/>
  <c r="EX33" i="5" s="1"/>
  <c r="CB79" i="5"/>
  <c r="EX79" i="5" s="1"/>
  <c r="HR32" i="5"/>
  <c r="KO32" i="5"/>
  <c r="KO42" i="5"/>
  <c r="HR42" i="5"/>
  <c r="AG5" i="59"/>
  <c r="I33" i="54"/>
  <c r="AG8" i="53"/>
  <c r="AG8" i="52"/>
  <c r="AH10" i="51"/>
  <c r="AG7" i="50"/>
  <c r="AG6" i="49"/>
  <c r="AL349" i="4"/>
  <c r="AL387" i="4"/>
  <c r="AL126" i="4"/>
  <c r="AL294" i="4"/>
  <c r="AL393" i="4"/>
  <c r="AL238" i="4"/>
  <c r="AL292" i="4"/>
  <c r="AL291" i="4"/>
  <c r="AL262" i="4"/>
  <c r="AL341" i="4"/>
  <c r="AL290" i="4"/>
  <c r="AL389" i="4"/>
  <c r="AL263" i="4"/>
  <c r="AL293" i="4"/>
  <c r="AL388" i="4"/>
  <c r="AL347" i="4"/>
  <c r="AL390" i="4"/>
  <c r="AL264" i="4"/>
  <c r="AL289" i="4"/>
  <c r="AL391" i="4"/>
  <c r="AL386" i="4"/>
  <c r="AL265" i="4"/>
  <c r="AL348" i="4"/>
  <c r="AL392" i="4"/>
  <c r="AL266" i="4"/>
  <c r="H32" i="54"/>
  <c r="AF8" i="22"/>
  <c r="AF7" i="52"/>
  <c r="AF6" i="50"/>
  <c r="AF6" i="21"/>
  <c r="AF7" i="25"/>
  <c r="AF6" i="24"/>
  <c r="AF6" i="23"/>
  <c r="AF6" i="27"/>
  <c r="AF5" i="49"/>
  <c r="AG62" i="2"/>
  <c r="AF14" i="41" s="1"/>
  <c r="AE61" i="53"/>
  <c r="G43" i="54"/>
  <c r="J44" i="27"/>
  <c r="J45" i="27" s="1"/>
  <c r="K96" i="2" s="1"/>
  <c r="CA155" i="5"/>
  <c r="BV312" i="4" s="1"/>
  <c r="AC16" i="3"/>
  <c r="G37" i="54"/>
  <c r="AE54" i="53"/>
  <c r="AE55" i="53"/>
  <c r="AE56" i="53"/>
  <c r="AG9" i="51"/>
  <c r="AJ152" i="4"/>
  <c r="AD13" i="51"/>
  <c r="AJ206" i="4"/>
  <c r="AD15" i="51"/>
  <c r="CG15" i="51" s="1"/>
  <c r="KM139" i="5"/>
  <c r="KM148" i="5"/>
  <c r="BT122" i="4" s="1"/>
  <c r="EV155" i="5"/>
  <c r="HQ167" i="5"/>
  <c r="BP216" i="18" s="1"/>
  <c r="EV152" i="5"/>
  <c r="HP152" i="5"/>
  <c r="EV148" i="5"/>
  <c r="KM155" i="5"/>
  <c r="BT313" i="4" s="1"/>
  <c r="KM152" i="5"/>
  <c r="BT233" i="4" s="1"/>
  <c r="HP155" i="5"/>
  <c r="KM153" i="5"/>
  <c r="BT253" i="4" s="1"/>
  <c r="AL342" i="4"/>
  <c r="AL343" i="4"/>
  <c r="AL287" i="4"/>
  <c r="AL288" i="4"/>
  <c r="AL383" i="4"/>
  <c r="AL384" i="4"/>
  <c r="AL385" i="4"/>
  <c r="AL338" i="4"/>
  <c r="AL337" i="4"/>
  <c r="AL340" i="4"/>
  <c r="AL339" i="4"/>
  <c r="AL258" i="4"/>
  <c r="AN12" i="4"/>
  <c r="HP139" i="5"/>
  <c r="EV139" i="5"/>
  <c r="EV154" i="5"/>
  <c r="CA148" i="5"/>
  <c r="BV121" i="4" s="1"/>
  <c r="HP153" i="5"/>
  <c r="CA153" i="5"/>
  <c r="BV252" i="4" s="1"/>
  <c r="KN152" i="5"/>
  <c r="BU233" i="4" s="1"/>
  <c r="HQ152" i="5"/>
  <c r="EV153" i="5"/>
  <c r="CA147" i="5"/>
  <c r="BV95" i="4" s="1"/>
  <c r="EV147" i="5"/>
  <c r="KN154" i="5"/>
  <c r="BU282" i="4" s="1"/>
  <c r="AF2" i="3"/>
  <c r="AF2" i="16" s="1"/>
  <c r="HQ154" i="5"/>
  <c r="CA152" i="5"/>
  <c r="BV232" i="4" s="1"/>
  <c r="EV150" i="5"/>
  <c r="AM171" i="4"/>
  <c r="CA154" i="5"/>
  <c r="BV281" i="4" s="1"/>
  <c r="KN151" i="5"/>
  <c r="BU203" i="4" s="1"/>
  <c r="HQ151" i="5"/>
  <c r="CA150" i="5"/>
  <c r="BV173" i="4" s="1"/>
  <c r="AL175" i="4"/>
  <c r="AL176" i="4"/>
  <c r="AL177" i="4"/>
  <c r="EW151" i="5"/>
  <c r="CA151" i="5"/>
  <c r="BV202" i="4" s="1"/>
  <c r="AL107" i="4"/>
  <c r="AL345" i="4"/>
  <c r="AL333" i="4"/>
  <c r="L220" i="15"/>
  <c r="L177" i="15"/>
  <c r="L39" i="3"/>
  <c r="L44" i="3" s="1"/>
  <c r="L264" i="15" s="1"/>
  <c r="J30" i="16"/>
  <c r="J31" i="16"/>
  <c r="L210" i="15"/>
  <c r="L167" i="15"/>
  <c r="AE67" i="34"/>
  <c r="AE65" i="34"/>
  <c r="AE55" i="34"/>
  <c r="AE60" i="34"/>
  <c r="V13" i="32"/>
  <c r="W10" i="32" s="1"/>
  <c r="V122" i="15"/>
  <c r="V34" i="32"/>
  <c r="V36" i="32" s="1"/>
  <c r="L40" i="3"/>
  <c r="L42" i="3"/>
  <c r="L187" i="15"/>
  <c r="P44" i="32"/>
  <c r="P53" i="32"/>
  <c r="W20" i="32"/>
  <c r="J32" i="16"/>
  <c r="R6" i="16"/>
  <c r="R9" i="16" s="1"/>
  <c r="Q96" i="15"/>
  <c r="AI23" i="16"/>
  <c r="AH29" i="16"/>
  <c r="AH37" i="16"/>
  <c r="AC119" i="15"/>
  <c r="AA95" i="15"/>
  <c r="AL323" i="4"/>
  <c r="AL336" i="4"/>
  <c r="HQ146" i="5"/>
  <c r="AL327" i="4"/>
  <c r="AL332" i="4"/>
  <c r="AG7" i="41"/>
  <c r="AG26" i="41" s="1"/>
  <c r="AG33" i="41" s="1"/>
  <c r="AG40" i="41" s="1"/>
  <c r="AG47" i="41" s="1"/>
  <c r="AD113" i="15"/>
  <c r="AD116" i="15" s="1"/>
  <c r="AL324" i="4"/>
  <c r="AE65" i="15"/>
  <c r="AE70" i="15" s="1"/>
  <c r="BZ158" i="5"/>
  <c r="AL346" i="4"/>
  <c r="AL325" i="4"/>
  <c r="AL335" i="4"/>
  <c r="AL150" i="4"/>
  <c r="KN146" i="5"/>
  <c r="BU69" i="4" s="1"/>
  <c r="AL382" i="4"/>
  <c r="AL39" i="4" s="1"/>
  <c r="AL331" i="4"/>
  <c r="AL110" i="4"/>
  <c r="AL151" i="4"/>
  <c r="AL322" i="4"/>
  <c r="AL286" i="4"/>
  <c r="AL330" i="4"/>
  <c r="AL102" i="4"/>
  <c r="AL329" i="4"/>
  <c r="AL205" i="4"/>
  <c r="AM145" i="4"/>
  <c r="AL321" i="4"/>
  <c r="AL149" i="4"/>
  <c r="AN37" i="4"/>
  <c r="AN36" i="4"/>
  <c r="AN34" i="4"/>
  <c r="AN35" i="4"/>
  <c r="AN29" i="4"/>
  <c r="AN33" i="4"/>
  <c r="AN28" i="4"/>
  <c r="AN20" i="4"/>
  <c r="AN31" i="4"/>
  <c r="AN30" i="4"/>
  <c r="AN21" i="4"/>
  <c r="AN18" i="4"/>
  <c r="AN14" i="4"/>
  <c r="AN19" i="4"/>
  <c r="AN32" i="4"/>
  <c r="AN17" i="4"/>
  <c r="AL328" i="4"/>
  <c r="AL344" i="4"/>
  <c r="AL326" i="4"/>
  <c r="AK39" i="4"/>
  <c r="AL237" i="4"/>
  <c r="EX7" i="5"/>
  <c r="HS7" i="5"/>
  <c r="EZ11" i="5"/>
  <c r="HU11" i="5"/>
  <c r="CA146" i="5"/>
  <c r="BV68" i="4" s="1"/>
  <c r="EW12" i="5"/>
  <c r="CA139" i="5"/>
  <c r="CE11" i="5"/>
  <c r="KS11" i="5" s="1"/>
  <c r="CD5" i="5"/>
  <c r="CC6" i="5"/>
  <c r="CC4" i="5" s="1"/>
  <c r="CC7" i="5"/>
  <c r="KQ7" i="5" s="1"/>
  <c r="CB12" i="5"/>
  <c r="EX12" i="5" s="1"/>
  <c r="AL6" i="32"/>
  <c r="AK48" i="32"/>
  <c r="AK40" i="32"/>
  <c r="AP23" i="37"/>
  <c r="AQ20" i="37" s="1"/>
  <c r="AP26" i="37"/>
  <c r="AE223" i="15"/>
  <c r="AE213" i="15"/>
  <c r="AE200" i="15"/>
  <c r="AE203" i="15"/>
  <c r="AE201" i="15"/>
  <c r="AJ207" i="4"/>
  <c r="AJ210" i="4"/>
  <c r="AE15" i="2"/>
  <c r="AE36" i="34"/>
  <c r="AD90" i="15"/>
  <c r="AE17" i="2" s="1"/>
  <c r="AD11" i="62" s="1"/>
  <c r="AI29" i="3"/>
  <c r="R49" i="4"/>
  <c r="L21" i="2" s="1"/>
  <c r="K27" i="53" s="1"/>
  <c r="AL320" i="4"/>
  <c r="AH2" i="2"/>
  <c r="AI3" i="18"/>
  <c r="AH2" i="67" s="1"/>
  <c r="AN311" i="4" s="1"/>
  <c r="AI6" i="2"/>
  <c r="AI3" i="58" s="1"/>
  <c r="AH5" i="2"/>
  <c r="AG8" i="30"/>
  <c r="AG7" i="27"/>
  <c r="AG25" i="21"/>
  <c r="AG10" i="26"/>
  <c r="AG8" i="25"/>
  <c r="AG9" i="28"/>
  <c r="AG7" i="23"/>
  <c r="AG9" i="22"/>
  <c r="AG7" i="21"/>
  <c r="AG7" i="24"/>
  <c r="AG76" i="14"/>
  <c r="AH4" i="2"/>
  <c r="AG76" i="11"/>
  <c r="AF2" i="15"/>
  <c r="AF269" i="15" s="1"/>
  <c r="AF2" i="34"/>
  <c r="AF2" i="32"/>
  <c r="AH2" i="18"/>
  <c r="AM7" i="4"/>
  <c r="AM5" i="4" s="1"/>
  <c r="AM380" i="4"/>
  <c r="AM117" i="4"/>
  <c r="AM200" i="4"/>
  <c r="AM91" i="4"/>
  <c r="AM277" i="4"/>
  <c r="AM308" i="4"/>
  <c r="AM353" i="4"/>
  <c r="AM60" i="4"/>
  <c r="AM228" i="4"/>
  <c r="AM247" i="4"/>
  <c r="AG3" i="15"/>
  <c r="AH3" i="3"/>
  <c r="AO8" i="4"/>
  <c r="AN6" i="4"/>
  <c r="AN108" i="4"/>
  <c r="AN109" i="4"/>
  <c r="AN104" i="4"/>
  <c r="AN106" i="4"/>
  <c r="AE21" i="15"/>
  <c r="AE8" i="15"/>
  <c r="AE83" i="15"/>
  <c r="AE9" i="15"/>
  <c r="AE84" i="15"/>
  <c r="AE157" i="15"/>
  <c r="AE158" i="15"/>
  <c r="AE110" i="15"/>
  <c r="AE109" i="15"/>
  <c r="AE86" i="15"/>
  <c r="AE112" i="15"/>
  <c r="AE87" i="15"/>
  <c r="AE180" i="15"/>
  <c r="AE11" i="15"/>
  <c r="AE170" i="15"/>
  <c r="AE160" i="15"/>
  <c r="N94" i="18"/>
  <c r="N109" i="18"/>
  <c r="N111" i="18" s="1"/>
  <c r="N112" i="18" s="1"/>
  <c r="N93" i="18"/>
  <c r="AG19" i="34"/>
  <c r="AG20" i="34" s="1"/>
  <c r="AK12" i="34"/>
  <c r="AG14" i="34"/>
  <c r="AI13" i="34"/>
  <c r="AF225" i="15" l="1"/>
  <c r="AF235" i="15"/>
  <c r="AF215" i="15"/>
  <c r="AF192" i="15"/>
  <c r="AF205" i="15"/>
  <c r="AF182" i="15"/>
  <c r="AC40" i="23"/>
  <c r="AC10" i="25"/>
  <c r="AC11" i="22" s="1"/>
  <c r="AF172" i="15"/>
  <c r="AF162" i="15"/>
  <c r="AF114" i="15"/>
  <c r="AF124" i="15"/>
  <c r="AF88" i="15"/>
  <c r="AF100" i="15"/>
  <c r="AD10" i="62"/>
  <c r="AE14" i="51"/>
  <c r="AD23" i="53"/>
  <c r="AC9" i="2"/>
  <c r="AI257" i="4" s="1"/>
  <c r="AE80" i="15"/>
  <c r="AF16" i="2" s="1"/>
  <c r="AF53" i="15"/>
  <c r="AC43" i="15"/>
  <c r="AD9" i="2" s="1"/>
  <c r="AJ257" i="4" s="1"/>
  <c r="AF23" i="15"/>
  <c r="AF13" i="15"/>
  <c r="AF179" i="15"/>
  <c r="AF169" i="15"/>
  <c r="AF266" i="15"/>
  <c r="AF85" i="15"/>
  <c r="AF202" i="15"/>
  <c r="AF222" i="15"/>
  <c r="AF159" i="15"/>
  <c r="AF50" i="15"/>
  <c r="AF111" i="15"/>
  <c r="AF10" i="15"/>
  <c r="AF212" i="15"/>
  <c r="AF97" i="15"/>
  <c r="AF147" i="15"/>
  <c r="AF152" i="15" s="1"/>
  <c r="AF20" i="15"/>
  <c r="AF232" i="15"/>
  <c r="AF121" i="15"/>
  <c r="AF189" i="15"/>
  <c r="BK15" i="73"/>
  <c r="BJ38" i="73"/>
  <c r="BJ40" i="73"/>
  <c r="BJ42" i="73"/>
  <c r="BJ33" i="73"/>
  <c r="BR38" i="72"/>
  <c r="BR29" i="72" s="1"/>
  <c r="BR31" i="72" s="1"/>
  <c r="BS28" i="72" s="1"/>
  <c r="BQ68" i="72"/>
  <c r="BQ76" i="72" s="1"/>
  <c r="BQ86" i="72"/>
  <c r="BQ91" i="72" s="1"/>
  <c r="BS42" i="72"/>
  <c r="BS44" i="72" s="1"/>
  <c r="BR39" i="72"/>
  <c r="BS35" i="72" s="1"/>
  <c r="BR82" i="72"/>
  <c r="BS30" i="72"/>
  <c r="N86" i="18"/>
  <c r="L58" i="66"/>
  <c r="M53" i="66"/>
  <c r="L71" i="66"/>
  <c r="L73" i="66" s="1"/>
  <c r="AH2" i="58"/>
  <c r="AH1" i="71"/>
  <c r="L58" i="15"/>
  <c r="L62" i="15" s="1"/>
  <c r="M14" i="2" s="1"/>
  <c r="L8" i="62" s="1"/>
  <c r="L271" i="15"/>
  <c r="L273" i="15" s="1"/>
  <c r="HR162" i="5"/>
  <c r="AC15" i="60"/>
  <c r="AC16" i="60"/>
  <c r="AD10" i="41"/>
  <c r="AD34" i="27"/>
  <c r="AG8" i="28"/>
  <c r="AG6" i="41"/>
  <c r="AG9" i="26"/>
  <c r="AF105" i="15"/>
  <c r="AF106" i="15" s="1"/>
  <c r="AF14" i="60" s="1"/>
  <c r="AN94" i="4"/>
  <c r="AN279" i="4"/>
  <c r="AD9" i="62"/>
  <c r="AD7" i="60"/>
  <c r="AO260" i="4"/>
  <c r="AN67" i="4"/>
  <c r="AN231" i="4"/>
  <c r="AH5" i="60"/>
  <c r="AD12" i="64" s="1"/>
  <c r="AD7" i="61" s="1"/>
  <c r="AH5" i="55"/>
  <c r="AH6" i="62"/>
  <c r="AN230" i="4"/>
  <c r="AN66" i="4"/>
  <c r="AN120" i="4"/>
  <c r="AN310" i="4"/>
  <c r="AG4" i="55"/>
  <c r="AG5" i="62"/>
  <c r="AG4" i="59"/>
  <c r="AG4" i="60"/>
  <c r="AN93" i="4"/>
  <c r="AN280" i="4"/>
  <c r="AN119" i="4"/>
  <c r="AD54" i="66"/>
  <c r="AD68" i="66" s="1"/>
  <c r="AD40" i="15"/>
  <c r="AH79" i="2"/>
  <c r="I38" i="54" s="1"/>
  <c r="AH82" i="2"/>
  <c r="AH75" i="2"/>
  <c r="AH83" i="2"/>
  <c r="AH76" i="2"/>
  <c r="AH78" i="2"/>
  <c r="AH74" i="2"/>
  <c r="AH80" i="2"/>
  <c r="AH77" i="2"/>
  <c r="AH84" i="2"/>
  <c r="AF267" i="15"/>
  <c r="CC127" i="5"/>
  <c r="EY127" i="5" s="1"/>
  <c r="CC121" i="5"/>
  <c r="EY121" i="5" s="1"/>
  <c r="BP110" i="18"/>
  <c r="BN37" i="66"/>
  <c r="CC119" i="5"/>
  <c r="EY119" i="5" s="1"/>
  <c r="CC115" i="5"/>
  <c r="EY115" i="5" s="1"/>
  <c r="AK45" i="4"/>
  <c r="AE48" i="2" s="1"/>
  <c r="AE38" i="51" s="1"/>
  <c r="CC123" i="5"/>
  <c r="EY123" i="5" s="1"/>
  <c r="CC99" i="5"/>
  <c r="EY99" i="5" s="1"/>
  <c r="BQ110" i="18"/>
  <c r="BO37" i="66"/>
  <c r="AG2" i="66"/>
  <c r="AG77" i="66" s="1"/>
  <c r="AG2" i="43"/>
  <c r="AG32" i="43" s="1"/>
  <c r="CC111" i="5"/>
  <c r="EY111" i="5" s="1"/>
  <c r="CC100" i="5"/>
  <c r="EY100" i="5" s="1"/>
  <c r="AF37" i="15"/>
  <c r="AF36" i="15"/>
  <c r="AF270" i="15"/>
  <c r="AF38" i="15"/>
  <c r="AF39" i="15"/>
  <c r="AE10" i="66"/>
  <c r="AE24" i="66" s="1"/>
  <c r="AC37" i="53"/>
  <c r="AF139" i="15"/>
  <c r="AF144" i="15" s="1"/>
  <c r="AG103" i="2" s="1"/>
  <c r="AF131" i="15"/>
  <c r="AF136" i="15" s="1"/>
  <c r="KP87" i="5"/>
  <c r="HS87" i="5"/>
  <c r="CC129" i="5"/>
  <c r="EY129" i="5" s="1"/>
  <c r="CC120" i="5"/>
  <c r="EY120" i="5" s="1"/>
  <c r="CC116" i="5"/>
  <c r="EY116" i="5" s="1"/>
  <c r="CC101" i="5"/>
  <c r="EY101" i="5" s="1"/>
  <c r="CC125" i="5"/>
  <c r="EY125" i="5" s="1"/>
  <c r="CC109" i="5"/>
  <c r="EY109" i="5" s="1"/>
  <c r="CC112" i="5"/>
  <c r="EY112" i="5" s="1"/>
  <c r="CC108" i="5"/>
  <c r="EY108" i="5" s="1"/>
  <c r="CC87" i="5"/>
  <c r="EY87" i="5" s="1"/>
  <c r="CC113" i="5"/>
  <c r="EY113" i="5" s="1"/>
  <c r="CC128" i="5"/>
  <c r="EY128" i="5" s="1"/>
  <c r="CC122" i="5"/>
  <c r="EY122" i="5" s="1"/>
  <c r="CC102" i="5"/>
  <c r="EY102" i="5" s="1"/>
  <c r="CC110" i="5"/>
  <c r="EY110" i="5" s="1"/>
  <c r="CC118" i="5"/>
  <c r="EY118" i="5" s="1"/>
  <c r="CC114" i="5"/>
  <c r="EY114" i="5" s="1"/>
  <c r="CC104" i="5"/>
  <c r="EY104" i="5" s="1"/>
  <c r="KQ104" i="5" s="1"/>
  <c r="CC124" i="5"/>
  <c r="EY124" i="5" s="1"/>
  <c r="CC130" i="5"/>
  <c r="EY130" i="5" s="1"/>
  <c r="CC106" i="5"/>
  <c r="EY106" i="5" s="1"/>
  <c r="CC105" i="5"/>
  <c r="EY105" i="5" s="1"/>
  <c r="CC126" i="5"/>
  <c r="EY126" i="5" s="1"/>
  <c r="CC117" i="5"/>
  <c r="EY117" i="5" s="1"/>
  <c r="CC103" i="5"/>
  <c r="EY103" i="5" s="1"/>
  <c r="CC107" i="5"/>
  <c r="EY107" i="5" s="1"/>
  <c r="HT107" i="5" s="1"/>
  <c r="KP95" i="5"/>
  <c r="KP85" i="5"/>
  <c r="HS85" i="5"/>
  <c r="CC85" i="5"/>
  <c r="EY85" i="5" s="1"/>
  <c r="AF17" i="22"/>
  <c r="HS83" i="5"/>
  <c r="AM334" i="4"/>
  <c r="AT23" i="3"/>
  <c r="AS29" i="3"/>
  <c r="HS98" i="5"/>
  <c r="KP98" i="5"/>
  <c r="KP97" i="5"/>
  <c r="HS97" i="5"/>
  <c r="CC96" i="5"/>
  <c r="EY96" i="5" s="1"/>
  <c r="KP99" i="5"/>
  <c r="HS99" i="5"/>
  <c r="CC98" i="5"/>
  <c r="EY98" i="5" s="1"/>
  <c r="KP101" i="5"/>
  <c r="HS101" i="5"/>
  <c r="HS96" i="5"/>
  <c r="KP96" i="5"/>
  <c r="CC97" i="5"/>
  <c r="EY97" i="5" s="1"/>
  <c r="KP100" i="5"/>
  <c r="HS100" i="5"/>
  <c r="CC94" i="5"/>
  <c r="EY94" i="5" s="1"/>
  <c r="KP90" i="5"/>
  <c r="HS90" i="5"/>
  <c r="CC95" i="5"/>
  <c r="EY95" i="5" s="1"/>
  <c r="KP92" i="5"/>
  <c r="HS92" i="5"/>
  <c r="CC84" i="5"/>
  <c r="EY84" i="5" s="1"/>
  <c r="KQ84" i="5" s="1"/>
  <c r="CC89" i="5"/>
  <c r="EY89" i="5" s="1"/>
  <c r="CC90" i="5"/>
  <c r="EY90" i="5" s="1"/>
  <c r="CC91" i="5"/>
  <c r="EY91" i="5" s="1"/>
  <c r="KP102" i="5"/>
  <c r="HS102" i="5"/>
  <c r="KP91" i="5"/>
  <c r="HS91" i="5"/>
  <c r="KP94" i="5"/>
  <c r="HS94" i="5"/>
  <c r="CC92" i="5"/>
  <c r="EY92" i="5" s="1"/>
  <c r="HS89" i="5"/>
  <c r="KP89" i="5"/>
  <c r="KP93" i="5"/>
  <c r="HS93" i="5"/>
  <c r="CC93" i="5"/>
  <c r="EY93" i="5" s="1"/>
  <c r="HS86" i="5"/>
  <c r="KP86" i="5"/>
  <c r="CC86" i="5"/>
  <c r="EY86" i="5" s="1"/>
  <c r="CC88" i="5"/>
  <c r="EY88" i="5" s="1"/>
  <c r="HS84" i="5"/>
  <c r="KP84" i="5"/>
  <c r="CC83" i="5"/>
  <c r="EY83" i="5" s="1"/>
  <c r="HS88" i="5"/>
  <c r="KP88" i="5"/>
  <c r="KP134" i="5"/>
  <c r="HS134" i="5"/>
  <c r="KP132" i="5"/>
  <c r="HS132" i="5"/>
  <c r="CC134" i="5"/>
  <c r="EY134" i="5" s="1"/>
  <c r="HS122" i="5"/>
  <c r="KP122" i="5"/>
  <c r="KP124" i="5"/>
  <c r="HS124" i="5"/>
  <c r="KP128" i="5"/>
  <c r="HS128" i="5"/>
  <c r="CC131" i="5"/>
  <c r="EY131" i="5" s="1"/>
  <c r="KP131" i="5"/>
  <c r="HS131" i="5"/>
  <c r="HS133" i="5"/>
  <c r="KP133" i="5"/>
  <c r="KP127" i="5"/>
  <c r="HS127" i="5"/>
  <c r="KP125" i="5"/>
  <c r="HS125" i="5"/>
  <c r="KP123" i="5"/>
  <c r="HS123" i="5"/>
  <c r="KP69" i="5"/>
  <c r="CC132" i="5"/>
  <c r="EY132" i="5" s="1"/>
  <c r="KP129" i="5"/>
  <c r="HS129" i="5"/>
  <c r="CC133" i="5"/>
  <c r="EY133" i="5" s="1"/>
  <c r="HS130" i="5"/>
  <c r="KP130" i="5"/>
  <c r="HS126" i="5"/>
  <c r="KP126" i="5"/>
  <c r="KP67" i="5"/>
  <c r="HS120" i="5"/>
  <c r="KP120" i="5"/>
  <c r="HS117" i="5"/>
  <c r="KP117" i="5"/>
  <c r="KP112" i="5"/>
  <c r="HS112" i="5"/>
  <c r="HS110" i="5"/>
  <c r="KP110" i="5"/>
  <c r="KP113" i="5"/>
  <c r="HS113" i="5"/>
  <c r="HS114" i="5"/>
  <c r="KP114" i="5"/>
  <c r="KP121" i="5"/>
  <c r="HS121" i="5"/>
  <c r="KP116" i="5"/>
  <c r="HS116" i="5"/>
  <c r="KP109" i="5"/>
  <c r="HS109" i="5"/>
  <c r="KP111" i="5"/>
  <c r="HS111" i="5"/>
  <c r="KP75" i="5"/>
  <c r="KP118" i="5"/>
  <c r="HS118" i="5"/>
  <c r="HS119" i="5"/>
  <c r="KP119" i="5"/>
  <c r="HS115" i="5"/>
  <c r="KP115" i="5"/>
  <c r="CC68" i="5"/>
  <c r="EY68" i="5" s="1"/>
  <c r="KQ68" i="5" s="1"/>
  <c r="CC70" i="5"/>
  <c r="EY70" i="5" s="1"/>
  <c r="KQ70" i="5" s="1"/>
  <c r="CC69" i="5"/>
  <c r="EY69" i="5" s="1"/>
  <c r="KP71" i="5"/>
  <c r="HS71" i="5"/>
  <c r="KP72" i="5"/>
  <c r="HS72" i="5"/>
  <c r="CC71" i="5"/>
  <c r="EY71" i="5" s="1"/>
  <c r="CC72" i="5"/>
  <c r="EY72" i="5" s="1"/>
  <c r="KP68" i="5"/>
  <c r="HS68" i="5"/>
  <c r="KP63" i="5"/>
  <c r="KP74" i="5"/>
  <c r="HS74" i="5"/>
  <c r="CC73" i="5"/>
  <c r="EY73" i="5" s="1"/>
  <c r="KP73" i="5"/>
  <c r="HS73" i="5"/>
  <c r="CC74" i="5"/>
  <c r="EY74" i="5" s="1"/>
  <c r="KP70" i="5"/>
  <c r="HS70" i="5"/>
  <c r="CC67" i="5"/>
  <c r="EY67" i="5" s="1"/>
  <c r="CC75" i="5"/>
  <c r="EY75" i="5" s="1"/>
  <c r="AL38" i="4"/>
  <c r="AL45" i="4" s="1"/>
  <c r="AF48" i="2" s="1"/>
  <c r="AF38" i="51" s="1"/>
  <c r="KP36" i="5"/>
  <c r="HS36" i="5"/>
  <c r="CC36" i="5"/>
  <c r="EY36" i="5" s="1"/>
  <c r="KP65" i="5"/>
  <c r="HS65" i="5"/>
  <c r="CC62" i="5"/>
  <c r="EY62" i="5" s="1"/>
  <c r="CC63" i="5"/>
  <c r="EY63" i="5" s="1"/>
  <c r="KP64" i="5"/>
  <c r="HS64" i="5"/>
  <c r="CC64" i="5"/>
  <c r="EY64" i="5" s="1"/>
  <c r="CC65" i="5"/>
  <c r="EY65" i="5" s="1"/>
  <c r="KP66" i="5"/>
  <c r="HS66" i="5"/>
  <c r="CC66" i="5"/>
  <c r="EY66" i="5" s="1"/>
  <c r="KP62" i="5"/>
  <c r="HS62" i="5"/>
  <c r="CC61" i="5"/>
  <c r="EY61" i="5" s="1"/>
  <c r="CC60" i="5"/>
  <c r="EY60" i="5" s="1"/>
  <c r="HS60" i="5"/>
  <c r="KP60" i="5"/>
  <c r="KP61" i="5"/>
  <c r="HS61" i="5"/>
  <c r="CC55" i="5"/>
  <c r="EY55" i="5" s="1"/>
  <c r="KQ55" i="5" s="1"/>
  <c r="KP58" i="5"/>
  <c r="CC38" i="5"/>
  <c r="EY38" i="5" s="1"/>
  <c r="KQ38" i="5" s="1"/>
  <c r="CC56" i="5"/>
  <c r="EY56" i="5" s="1"/>
  <c r="HS57" i="5"/>
  <c r="KP57" i="5"/>
  <c r="CC59" i="5"/>
  <c r="EY59" i="5" s="1"/>
  <c r="KP59" i="5"/>
  <c r="HS59" i="5"/>
  <c r="KP56" i="5"/>
  <c r="HS56" i="5"/>
  <c r="CC57" i="5"/>
  <c r="EY57" i="5" s="1"/>
  <c r="KP76" i="5"/>
  <c r="HS76" i="5"/>
  <c r="CC76" i="5"/>
  <c r="EY76" i="5" s="1"/>
  <c r="CC58" i="5"/>
  <c r="EY58" i="5" s="1"/>
  <c r="KP55" i="5"/>
  <c r="HS55" i="5"/>
  <c r="AG11" i="64"/>
  <c r="AG6" i="61" s="1"/>
  <c r="HS37" i="5"/>
  <c r="KP37" i="5"/>
  <c r="CC39" i="5"/>
  <c r="EY39" i="5" s="1"/>
  <c r="KP35" i="5"/>
  <c r="HS35" i="5"/>
  <c r="KP39" i="5"/>
  <c r="HS39" i="5"/>
  <c r="KP38" i="5"/>
  <c r="HS38" i="5"/>
  <c r="CC35" i="5"/>
  <c r="EY35" i="5" s="1"/>
  <c r="CC37" i="5"/>
  <c r="EY37" i="5" s="1"/>
  <c r="S15" i="16"/>
  <c r="S16" i="16" s="1"/>
  <c r="T13" i="16" s="1"/>
  <c r="T14" i="16" s="1"/>
  <c r="AD13" i="3"/>
  <c r="AD14" i="3" s="1"/>
  <c r="AD15" i="3" s="1"/>
  <c r="AO13" i="3"/>
  <c r="AO14" i="3" s="1"/>
  <c r="AO15" i="3" s="1"/>
  <c r="HS53" i="5"/>
  <c r="KP53" i="5"/>
  <c r="KP54" i="5"/>
  <c r="HS54" i="5"/>
  <c r="CC53" i="5"/>
  <c r="EY53" i="5" s="1"/>
  <c r="CC54" i="5"/>
  <c r="EY54" i="5" s="1"/>
  <c r="AD22" i="53"/>
  <c r="AD24" i="53"/>
  <c r="CC22" i="5"/>
  <c r="EY22" i="5" s="1"/>
  <c r="CC52" i="5"/>
  <c r="EY52" i="5" s="1"/>
  <c r="KP52" i="5"/>
  <c r="HS52" i="5"/>
  <c r="KP22" i="5"/>
  <c r="HS22" i="5"/>
  <c r="KP19" i="5"/>
  <c r="KP34" i="5"/>
  <c r="HS51" i="5"/>
  <c r="KP51" i="5"/>
  <c r="HS81" i="5"/>
  <c r="CC51" i="5"/>
  <c r="EY51" i="5" s="1"/>
  <c r="CC78" i="5"/>
  <c r="EY78" i="5" s="1"/>
  <c r="HT78" i="5" s="1"/>
  <c r="CC23" i="5"/>
  <c r="EY23" i="5" s="1"/>
  <c r="KQ23" i="5" s="1"/>
  <c r="CC25" i="5"/>
  <c r="EY25" i="5" s="1"/>
  <c r="KQ25" i="5" s="1"/>
  <c r="CC28" i="5"/>
  <c r="EY28" i="5" s="1"/>
  <c r="HT28" i="5" s="1"/>
  <c r="CC29" i="5"/>
  <c r="EY29" i="5" s="1"/>
  <c r="KQ29" i="5" s="1"/>
  <c r="CC40" i="5"/>
  <c r="EY40" i="5" s="1"/>
  <c r="HT40" i="5" s="1"/>
  <c r="CC41" i="5"/>
  <c r="EY41" i="5" s="1"/>
  <c r="KQ41" i="5" s="1"/>
  <c r="KP33" i="5"/>
  <c r="HS33" i="5"/>
  <c r="CC13" i="5"/>
  <c r="EY13" i="5" s="1"/>
  <c r="CC30" i="5"/>
  <c r="EY30" i="5" s="1"/>
  <c r="CC42" i="5"/>
  <c r="EY42" i="5" s="1"/>
  <c r="KP50" i="5"/>
  <c r="HS50" i="5"/>
  <c r="KP107" i="5"/>
  <c r="HS107" i="5"/>
  <c r="KP20" i="5"/>
  <c r="HS20" i="5"/>
  <c r="HS18" i="5"/>
  <c r="HS162" i="5" s="1"/>
  <c r="KP18" i="5"/>
  <c r="KP44" i="5"/>
  <c r="HS44" i="5"/>
  <c r="KP42" i="5"/>
  <c r="HS42" i="5"/>
  <c r="CC14" i="5"/>
  <c r="EY14" i="5" s="1"/>
  <c r="CC31" i="5"/>
  <c r="EY31" i="5" s="1"/>
  <c r="CC43" i="5"/>
  <c r="EY43" i="5" s="1"/>
  <c r="CC135" i="5"/>
  <c r="EY135" i="5" s="1"/>
  <c r="HS47" i="5"/>
  <c r="KP47" i="5"/>
  <c r="KP79" i="5"/>
  <c r="HS79" i="5"/>
  <c r="HS31" i="5"/>
  <c r="KP31" i="5"/>
  <c r="KP28" i="5"/>
  <c r="HS28" i="5"/>
  <c r="KP135" i="5"/>
  <c r="HS135" i="5"/>
  <c r="CC15" i="5"/>
  <c r="EY15" i="5" s="1"/>
  <c r="CC47" i="5"/>
  <c r="EY47" i="5" s="1"/>
  <c r="CC136" i="5"/>
  <c r="EY136" i="5" s="1"/>
  <c r="KP108" i="5"/>
  <c r="HS108" i="5"/>
  <c r="HS25" i="5"/>
  <c r="KP25" i="5"/>
  <c r="HS49" i="5"/>
  <c r="KP49" i="5"/>
  <c r="HS16" i="5"/>
  <c r="KP16" i="5"/>
  <c r="KP14" i="5"/>
  <c r="HS14" i="5"/>
  <c r="CC16" i="5"/>
  <c r="EY16" i="5" s="1"/>
  <c r="CC24" i="5"/>
  <c r="EY24" i="5" s="1"/>
  <c r="CC44" i="5"/>
  <c r="EY44" i="5" s="1"/>
  <c r="HS78" i="5"/>
  <c r="KP78" i="5"/>
  <c r="KP26" i="5"/>
  <c r="HS26" i="5"/>
  <c r="KP21" i="5"/>
  <c r="HS21" i="5"/>
  <c r="KP15" i="5"/>
  <c r="HS15" i="5"/>
  <c r="KP136" i="5"/>
  <c r="HS136" i="5"/>
  <c r="KP82" i="5"/>
  <c r="HS82" i="5"/>
  <c r="KP41" i="5"/>
  <c r="HS41" i="5"/>
  <c r="CC17" i="5"/>
  <c r="EY17" i="5" s="1"/>
  <c r="CC32" i="5"/>
  <c r="EY32" i="5" s="1"/>
  <c r="CC45" i="5"/>
  <c r="EY45" i="5" s="1"/>
  <c r="HS40" i="5"/>
  <c r="KP40" i="5"/>
  <c r="KP104" i="5"/>
  <c r="HS104" i="5"/>
  <c r="KP77" i="5"/>
  <c r="HS77" i="5"/>
  <c r="KP27" i="5"/>
  <c r="HS27" i="5"/>
  <c r="CC18" i="5"/>
  <c r="EY18" i="5" s="1"/>
  <c r="CC33" i="5"/>
  <c r="EY33" i="5" s="1"/>
  <c r="CC77" i="5"/>
  <c r="EY77" i="5" s="1"/>
  <c r="CC137" i="5"/>
  <c r="EY137" i="5" s="1"/>
  <c r="KP48" i="5"/>
  <c r="HS48" i="5"/>
  <c r="HS24" i="5"/>
  <c r="KP24" i="5"/>
  <c r="KP137" i="5"/>
  <c r="HS137" i="5"/>
  <c r="KP45" i="5"/>
  <c r="HS45" i="5"/>
  <c r="KP103" i="5"/>
  <c r="HS103" i="5"/>
  <c r="KP13" i="5"/>
  <c r="HS13" i="5"/>
  <c r="CC19" i="5"/>
  <c r="EY19" i="5" s="1"/>
  <c r="CC34" i="5"/>
  <c r="EY34" i="5" s="1"/>
  <c r="CC79" i="5"/>
  <c r="EY79" i="5" s="1"/>
  <c r="CC82" i="5"/>
  <c r="EY82" i="5" s="1"/>
  <c r="KP23" i="5"/>
  <c r="HS23" i="5"/>
  <c r="HS32" i="5"/>
  <c r="KP32" i="5"/>
  <c r="KP106" i="5"/>
  <c r="HS106" i="5"/>
  <c r="CC20" i="5"/>
  <c r="EY20" i="5" s="1"/>
  <c r="CC46" i="5"/>
  <c r="EY46" i="5" s="1"/>
  <c r="KP30" i="5"/>
  <c r="HS30" i="5"/>
  <c r="HS17" i="5"/>
  <c r="KP17" i="5"/>
  <c r="KP80" i="5"/>
  <c r="HS80" i="5"/>
  <c r="KP43" i="5"/>
  <c r="HS43" i="5"/>
  <c r="CC26" i="5"/>
  <c r="EY26" i="5" s="1"/>
  <c r="CC48" i="5"/>
  <c r="EY48" i="5" s="1"/>
  <c r="CC49" i="5"/>
  <c r="EY49" i="5" s="1"/>
  <c r="CC81" i="5"/>
  <c r="EY81" i="5" s="1"/>
  <c r="KP105" i="5"/>
  <c r="HS105" i="5"/>
  <c r="KP46" i="5"/>
  <c r="HS46" i="5"/>
  <c r="KP29" i="5"/>
  <c r="HS29" i="5"/>
  <c r="CC21" i="5"/>
  <c r="EY21" i="5" s="1"/>
  <c r="CC27" i="5"/>
  <c r="EY27" i="5" s="1"/>
  <c r="CC50" i="5"/>
  <c r="EY50" i="5" s="1"/>
  <c r="CC80" i="5"/>
  <c r="EY80" i="5" s="1"/>
  <c r="AH5" i="59"/>
  <c r="J33" i="54"/>
  <c r="AH8" i="53"/>
  <c r="AH8" i="52"/>
  <c r="AI10" i="51"/>
  <c r="AH7" i="50"/>
  <c r="AH6" i="49"/>
  <c r="AF49" i="3"/>
  <c r="AF52" i="3" s="1"/>
  <c r="AF55" i="3" s="1"/>
  <c r="AF73" i="15" s="1"/>
  <c r="AF80" i="15" s="1"/>
  <c r="AD10" i="25"/>
  <c r="AD11" i="22" s="1"/>
  <c r="AD8" i="59"/>
  <c r="AM388" i="4"/>
  <c r="AM294" i="4"/>
  <c r="AM262" i="4"/>
  <c r="AM293" i="4"/>
  <c r="AM263" i="4"/>
  <c r="AM347" i="4"/>
  <c r="AM390" i="4"/>
  <c r="AM264" i="4"/>
  <c r="AM289" i="4"/>
  <c r="AM391" i="4"/>
  <c r="AM265" i="4"/>
  <c r="AM348" i="4"/>
  <c r="AM392" i="4"/>
  <c r="AM386" i="4"/>
  <c r="AM266" i="4"/>
  <c r="AM291" i="4"/>
  <c r="AM393" i="4"/>
  <c r="AM126" i="4"/>
  <c r="AM389" i="4"/>
  <c r="AM290" i="4"/>
  <c r="AM387" i="4"/>
  <c r="AM238" i="4"/>
  <c r="AM292" i="4"/>
  <c r="AM349" i="4"/>
  <c r="AM341" i="4"/>
  <c r="I32" i="54"/>
  <c r="AG6" i="27"/>
  <c r="AG8" i="22"/>
  <c r="AG7" i="25"/>
  <c r="AG6" i="24"/>
  <c r="AG6" i="23"/>
  <c r="AG7" i="52"/>
  <c r="AG6" i="21"/>
  <c r="AG5" i="49"/>
  <c r="AG6" i="50"/>
  <c r="AF61" i="53"/>
  <c r="H43" i="54"/>
  <c r="HQ139" i="5"/>
  <c r="AH62" i="2"/>
  <c r="AG14" i="41" s="1"/>
  <c r="H37" i="54"/>
  <c r="AF54" i="53"/>
  <c r="AF56" i="53"/>
  <c r="AF55" i="53"/>
  <c r="AH9" i="51"/>
  <c r="AK152" i="4"/>
  <c r="AE13" i="51"/>
  <c r="AK206" i="4"/>
  <c r="AE15" i="51"/>
  <c r="KN148" i="5"/>
  <c r="BU122" i="4" s="1"/>
  <c r="HR167" i="5"/>
  <c r="BQ216" i="18" s="1"/>
  <c r="K43" i="27"/>
  <c r="L19" i="51"/>
  <c r="EW148" i="5"/>
  <c r="HQ148" i="5"/>
  <c r="EW152" i="5"/>
  <c r="KN155" i="5"/>
  <c r="BU313" i="4" s="1"/>
  <c r="HQ155" i="5"/>
  <c r="KN139" i="5"/>
  <c r="EW155" i="5"/>
  <c r="P56" i="32"/>
  <c r="Q7" i="32" s="1"/>
  <c r="AM383" i="4"/>
  <c r="AM385" i="4"/>
  <c r="AM337" i="4"/>
  <c r="AM288" i="4"/>
  <c r="AM384" i="4"/>
  <c r="AM343" i="4"/>
  <c r="AM339" i="4"/>
  <c r="HR155" i="5"/>
  <c r="AM338" i="4"/>
  <c r="AM340" i="4"/>
  <c r="AM287" i="4"/>
  <c r="AM342" i="4"/>
  <c r="AM258" i="4"/>
  <c r="AO12" i="4"/>
  <c r="HR152" i="5"/>
  <c r="CB148" i="5"/>
  <c r="BW121" i="4" s="1"/>
  <c r="CB155" i="5"/>
  <c r="BW312" i="4" s="1"/>
  <c r="KN153" i="5"/>
  <c r="BU253" i="4" s="1"/>
  <c r="HQ153" i="5"/>
  <c r="CB153" i="5"/>
  <c r="BW252" i="4" s="1"/>
  <c r="EW153" i="5"/>
  <c r="EW154" i="5"/>
  <c r="KO152" i="5"/>
  <c r="BV233" i="4" s="1"/>
  <c r="CB147" i="5"/>
  <c r="BW95" i="4" s="1"/>
  <c r="EW150" i="5"/>
  <c r="EW147" i="5"/>
  <c r="HQ147" i="5"/>
  <c r="HR161" i="5"/>
  <c r="HR147" i="5"/>
  <c r="HQ161" i="5"/>
  <c r="KO147" i="5"/>
  <c r="BV96" i="4" s="1"/>
  <c r="KN147" i="5"/>
  <c r="BU96" i="4" s="1"/>
  <c r="AG2" i="3"/>
  <c r="AG2" i="16" s="1"/>
  <c r="HQ150" i="5"/>
  <c r="EX151" i="5"/>
  <c r="CB151" i="5"/>
  <c r="BW202" i="4" s="1"/>
  <c r="AM175" i="4"/>
  <c r="AN171" i="4"/>
  <c r="AM176" i="4"/>
  <c r="CB152" i="5"/>
  <c r="BW232" i="4" s="1"/>
  <c r="AM177" i="4"/>
  <c r="KO151" i="5"/>
  <c r="BV203" i="4" s="1"/>
  <c r="HR151" i="5"/>
  <c r="CB150" i="5"/>
  <c r="BW173" i="4" s="1"/>
  <c r="EX154" i="5"/>
  <c r="CB154" i="5"/>
  <c r="BW281" i="4" s="1"/>
  <c r="KO150" i="5"/>
  <c r="BV174" i="4" s="1"/>
  <c r="HR150" i="5"/>
  <c r="KN150" i="5"/>
  <c r="BU174" i="4" s="1"/>
  <c r="AM333" i="4"/>
  <c r="L41" i="3"/>
  <c r="L43" i="3"/>
  <c r="L18" i="60" s="1"/>
  <c r="J178" i="15"/>
  <c r="J221" i="15"/>
  <c r="J39" i="16"/>
  <c r="J44" i="16" s="1"/>
  <c r="AF60" i="34"/>
  <c r="AF55" i="34"/>
  <c r="AF65" i="34"/>
  <c r="AF67" i="34"/>
  <c r="V43" i="32"/>
  <c r="V55" i="32" s="1"/>
  <c r="V98" i="15"/>
  <c r="M28" i="3"/>
  <c r="L48" i="15"/>
  <c r="W19" i="32"/>
  <c r="W12" i="32" s="1"/>
  <c r="W13" i="32" s="1"/>
  <c r="X10" i="32" s="1"/>
  <c r="P51" i="15"/>
  <c r="P54" i="32"/>
  <c r="Q39" i="32"/>
  <c r="Q52" i="32" s="1"/>
  <c r="Q57" i="32" s="1"/>
  <c r="X17" i="32"/>
  <c r="X18" i="32" s="1"/>
  <c r="J188" i="15"/>
  <c r="J231" i="15"/>
  <c r="S8" i="16"/>
  <c r="S120" i="15" s="1"/>
  <c r="S6" i="16"/>
  <c r="S9" i="16" s="1"/>
  <c r="R96" i="15"/>
  <c r="AJ23" i="16"/>
  <c r="AI29" i="16"/>
  <c r="AI37" i="16"/>
  <c r="AD119" i="15"/>
  <c r="AB95" i="15"/>
  <c r="AE113" i="15"/>
  <c r="AE116" i="15" s="1"/>
  <c r="AH7" i="41"/>
  <c r="AH26" i="41" s="1"/>
  <c r="AH33" i="41" s="1"/>
  <c r="AH40" i="41" s="1"/>
  <c r="AH47" i="41" s="1"/>
  <c r="AF65" i="15"/>
  <c r="AF70" i="15" s="1"/>
  <c r="AM329" i="4"/>
  <c r="HS12" i="5"/>
  <c r="KP12" i="5"/>
  <c r="HR12" i="5"/>
  <c r="KO12" i="5"/>
  <c r="KO154" i="5" s="1"/>
  <c r="BV282" i="4" s="1"/>
  <c r="AM345" i="4"/>
  <c r="AN145" i="4"/>
  <c r="AM328" i="4"/>
  <c r="AM149" i="4"/>
  <c r="AM323" i="4"/>
  <c r="AM150" i="4"/>
  <c r="AM151" i="4"/>
  <c r="AM110" i="4"/>
  <c r="AO36" i="4"/>
  <c r="AO35" i="4"/>
  <c r="AO34" i="4"/>
  <c r="AO33" i="4"/>
  <c r="AO32" i="4"/>
  <c r="AO31" i="4"/>
  <c r="AO29" i="4"/>
  <c r="AO28" i="4"/>
  <c r="AO20" i="4"/>
  <c r="AO19" i="4"/>
  <c r="AO14" i="4"/>
  <c r="AO21" i="4"/>
  <c r="AO30" i="4"/>
  <c r="AO17" i="4"/>
  <c r="AO37" i="4"/>
  <c r="AO18" i="4"/>
  <c r="AM330" i="4"/>
  <c r="AM344" i="4"/>
  <c r="AM324" i="4"/>
  <c r="AM237" i="4"/>
  <c r="AM286" i="4"/>
  <c r="AM327" i="4"/>
  <c r="AM102" i="4"/>
  <c r="AM205" i="4"/>
  <c r="AM326" i="4"/>
  <c r="CA158" i="5"/>
  <c r="HS158" i="5"/>
  <c r="BR16" i="18" s="1"/>
  <c r="FA11" i="5"/>
  <c r="HV11" i="5"/>
  <c r="EY7" i="5"/>
  <c r="HT7" i="5"/>
  <c r="EX146" i="5"/>
  <c r="EW146" i="5"/>
  <c r="EW139" i="5"/>
  <c r="CC12" i="5"/>
  <c r="EY12" i="5" s="1"/>
  <c r="CD7" i="5"/>
  <c r="KR7" i="5" s="1"/>
  <c r="CD6" i="5"/>
  <c r="CD4" i="5" s="1"/>
  <c r="CE5" i="5"/>
  <c r="CF11" i="5"/>
  <c r="KT11" i="5" s="1"/>
  <c r="CB139" i="5"/>
  <c r="CB146" i="5"/>
  <c r="BW68" i="4" s="1"/>
  <c r="AM6" i="32"/>
  <c r="AL40" i="32"/>
  <c r="AL48" i="32"/>
  <c r="AQ23" i="37"/>
  <c r="AR20" i="37" s="1"/>
  <c r="AQ26" i="37"/>
  <c r="AF223" i="15"/>
  <c r="AF200" i="15"/>
  <c r="AF203" i="15"/>
  <c r="AF201" i="15"/>
  <c r="AF213" i="15"/>
  <c r="AK207" i="4"/>
  <c r="AK210" i="4"/>
  <c r="AF15" i="2"/>
  <c r="AF36" i="34"/>
  <c r="AD40" i="23"/>
  <c r="AE90" i="15"/>
  <c r="AF17" i="2" s="1"/>
  <c r="AE11" i="62" s="1"/>
  <c r="AJ37" i="3"/>
  <c r="AM336" i="4"/>
  <c r="AM320" i="4"/>
  <c r="AI3" i="3"/>
  <c r="AH3" i="15"/>
  <c r="AF87" i="15"/>
  <c r="AF112" i="15"/>
  <c r="AF21" i="15"/>
  <c r="AF110" i="15"/>
  <c r="AF9" i="15"/>
  <c r="AF83" i="15"/>
  <c r="AF158" i="15"/>
  <c r="AF160" i="15"/>
  <c r="AF11" i="15"/>
  <c r="AF8" i="15"/>
  <c r="AF109" i="15"/>
  <c r="AF180" i="15"/>
  <c r="AF170" i="15"/>
  <c r="AF84" i="15"/>
  <c r="AF86" i="15"/>
  <c r="AF157" i="15"/>
  <c r="AI2" i="2"/>
  <c r="AJ6" i="2"/>
  <c r="AJ3" i="58" s="1"/>
  <c r="AJ3" i="18"/>
  <c r="AI2" i="67" s="1"/>
  <c r="AO231" i="4" s="1"/>
  <c r="AI5" i="2"/>
  <c r="AH8" i="30"/>
  <c r="AH8" i="25"/>
  <c r="AH7" i="27"/>
  <c r="AH10" i="26"/>
  <c r="AH9" i="28"/>
  <c r="AH7" i="23"/>
  <c r="AH9" i="22"/>
  <c r="AH7" i="21"/>
  <c r="AH7" i="24"/>
  <c r="AH25" i="21"/>
  <c r="AH76" i="11"/>
  <c r="AH76" i="14"/>
  <c r="AI4" i="2"/>
  <c r="AN117" i="4"/>
  <c r="AN7" i="4"/>
  <c r="AN5" i="4" s="1"/>
  <c r="AN200" i="4"/>
  <c r="AN91" i="4"/>
  <c r="AN277" i="4"/>
  <c r="AN380" i="4"/>
  <c r="AN228" i="4"/>
  <c r="AN247" i="4"/>
  <c r="AN308" i="4"/>
  <c r="AN353" i="4"/>
  <c r="AN60" i="4"/>
  <c r="AM332" i="4"/>
  <c r="AM382" i="4"/>
  <c r="AM107" i="4"/>
  <c r="AP8" i="4"/>
  <c r="AO104" i="4"/>
  <c r="AO108" i="4"/>
  <c r="AO106" i="4"/>
  <c r="AO109" i="4"/>
  <c r="AO6" i="4"/>
  <c r="AM331" i="4"/>
  <c r="AM346" i="4"/>
  <c r="AM335" i="4"/>
  <c r="AM321" i="4"/>
  <c r="AG2" i="15"/>
  <c r="AG269" i="15" s="1"/>
  <c r="AI2" i="18"/>
  <c r="AG2" i="32"/>
  <c r="AG2" i="34"/>
  <c r="AM322" i="4"/>
  <c r="AM325" i="4"/>
  <c r="N120" i="18"/>
  <c r="N114" i="18"/>
  <c r="N119" i="18" s="1"/>
  <c r="N113" i="18"/>
  <c r="N118" i="18" s="1"/>
  <c r="AH17" i="34"/>
  <c r="AH19" i="34" s="1"/>
  <c r="AH20" i="34" s="1"/>
  <c r="AI17" i="34" s="1"/>
  <c r="AH14" i="34"/>
  <c r="AL12" i="34"/>
  <c r="AM11" i="34"/>
  <c r="AJ13" i="34"/>
  <c r="AG235" i="15" l="1"/>
  <c r="AG225" i="15"/>
  <c r="AG215" i="15"/>
  <c r="AG192" i="15"/>
  <c r="AG205" i="15"/>
  <c r="AG182" i="15"/>
  <c r="AG172" i="15"/>
  <c r="AG162" i="15"/>
  <c r="AG124" i="15"/>
  <c r="AG114" i="15"/>
  <c r="AG88" i="15"/>
  <c r="AG100" i="15"/>
  <c r="AE10" i="62"/>
  <c r="AE23" i="53"/>
  <c r="AF14" i="51"/>
  <c r="CG14" i="51" s="1"/>
  <c r="AG16" i="2"/>
  <c r="AF10" i="62" s="1"/>
  <c r="AG53" i="15"/>
  <c r="AE73" i="18"/>
  <c r="AD43" i="15"/>
  <c r="AE9" i="2" s="1"/>
  <c r="AK257" i="4" s="1"/>
  <c r="AG23" i="15"/>
  <c r="AG13" i="15"/>
  <c r="AG169" i="15"/>
  <c r="AG159" i="15"/>
  <c r="AG232" i="15"/>
  <c r="AG179" i="15"/>
  <c r="AG222" i="15"/>
  <c r="AG212" i="15"/>
  <c r="AG50" i="15"/>
  <c r="AG85" i="15"/>
  <c r="AG147" i="15"/>
  <c r="AG152" i="15" s="1"/>
  <c r="AG20" i="15"/>
  <c r="AG266" i="15"/>
  <c r="AG202" i="15"/>
  <c r="AG97" i="15"/>
  <c r="AG189" i="15"/>
  <c r="AG111" i="15"/>
  <c r="AG10" i="15"/>
  <c r="AG121" i="15"/>
  <c r="L21" i="53"/>
  <c r="BK8" i="73"/>
  <c r="BK9" i="73" s="1"/>
  <c r="BL6" i="73" s="1"/>
  <c r="BK28" i="73"/>
  <c r="BJ43" i="73"/>
  <c r="BK25" i="73" s="1"/>
  <c r="BJ41" i="73"/>
  <c r="BK16" i="73"/>
  <c r="BR68" i="72"/>
  <c r="BR76" i="72" s="1"/>
  <c r="BR85" i="72" s="1"/>
  <c r="BQ85" i="72"/>
  <c r="BQ77" i="72"/>
  <c r="BQ89" i="72"/>
  <c r="BQ87" i="72"/>
  <c r="BS46" i="72"/>
  <c r="BS45" i="72" s="1"/>
  <c r="BS37" i="72"/>
  <c r="BS73" i="72" s="1"/>
  <c r="M12" i="51"/>
  <c r="M47" i="66"/>
  <c r="M67" i="66"/>
  <c r="M46" i="66"/>
  <c r="AI2" i="58"/>
  <c r="AI1" i="71"/>
  <c r="M28" i="46"/>
  <c r="L42" i="27"/>
  <c r="N89" i="18"/>
  <c r="O87" i="18"/>
  <c r="AD15" i="60"/>
  <c r="AD16" i="60"/>
  <c r="AE10" i="41"/>
  <c r="AE34" i="27"/>
  <c r="AG105" i="15"/>
  <c r="AG106" i="15" s="1"/>
  <c r="AG14" i="60" s="1"/>
  <c r="AH6" i="41"/>
  <c r="AH8" i="28"/>
  <c r="AH9" i="26"/>
  <c r="AO279" i="4"/>
  <c r="AO94" i="4"/>
  <c r="K47" i="27"/>
  <c r="K46" i="27"/>
  <c r="AE9" i="62"/>
  <c r="AE7" i="60"/>
  <c r="AE16" i="60" s="1"/>
  <c r="AH5" i="62"/>
  <c r="AH4" i="59"/>
  <c r="AH4" i="60"/>
  <c r="AH4" i="55"/>
  <c r="AO120" i="4"/>
  <c r="AO93" i="4"/>
  <c r="AO67" i="4"/>
  <c r="AO311" i="4"/>
  <c r="AO119" i="4"/>
  <c r="AO230" i="4"/>
  <c r="AP260" i="4"/>
  <c r="AO280" i="4"/>
  <c r="AO310" i="4"/>
  <c r="AI5" i="60"/>
  <c r="AE12" i="64" s="1"/>
  <c r="AE7" i="61" s="1"/>
  <c r="AI6" i="62"/>
  <c r="AI5" i="55"/>
  <c r="AE40" i="15"/>
  <c r="AE54" i="66"/>
  <c r="AE68" i="66" s="1"/>
  <c r="AO66" i="4"/>
  <c r="HS146" i="5"/>
  <c r="AI80" i="2"/>
  <c r="AI84" i="2"/>
  <c r="AI77" i="2"/>
  <c r="AI83" i="2"/>
  <c r="AI79" i="2"/>
  <c r="J38" i="54" s="1"/>
  <c r="AI76" i="2"/>
  <c r="AI75" i="2"/>
  <c r="AI82" i="2"/>
  <c r="AI78" i="2"/>
  <c r="AI74" i="2"/>
  <c r="AG267" i="15"/>
  <c r="CD87" i="5"/>
  <c r="EZ87" i="5" s="1"/>
  <c r="KR87" i="5" s="1"/>
  <c r="CD124" i="5"/>
  <c r="EZ124" i="5" s="1"/>
  <c r="AD37" i="53"/>
  <c r="CD130" i="5"/>
  <c r="EZ130" i="5" s="1"/>
  <c r="CD107" i="5"/>
  <c r="EZ107" i="5" s="1"/>
  <c r="CD117" i="5"/>
  <c r="EZ117" i="5" s="1"/>
  <c r="BQ75" i="18"/>
  <c r="BO36" i="66"/>
  <c r="AG270" i="15"/>
  <c r="AG39" i="15"/>
  <c r="AG37" i="15"/>
  <c r="AG38" i="15"/>
  <c r="AG36" i="15"/>
  <c r="BR110" i="18"/>
  <c r="BP37" i="66"/>
  <c r="AF10" i="66"/>
  <c r="AF24" i="66" s="1"/>
  <c r="AH2" i="43"/>
  <c r="AH32" i="43" s="1"/>
  <c r="AH2" i="66"/>
  <c r="AH77" i="66" s="1"/>
  <c r="BP75" i="18"/>
  <c r="BN36" i="66"/>
  <c r="AG49" i="3"/>
  <c r="AG52" i="3" s="1"/>
  <c r="AG55" i="3" s="1"/>
  <c r="AG73" i="15" s="1"/>
  <c r="AG80" i="15" s="1"/>
  <c r="AG139" i="15"/>
  <c r="AG144" i="15" s="1"/>
  <c r="AH103" i="2" s="1"/>
  <c r="AG131" i="15"/>
  <c r="AG136" i="15" s="1"/>
  <c r="CD110" i="5"/>
  <c r="EZ110" i="5" s="1"/>
  <c r="CD128" i="5"/>
  <c r="EZ128" i="5" s="1"/>
  <c r="CD104" i="5"/>
  <c r="EZ104" i="5" s="1"/>
  <c r="CD109" i="5"/>
  <c r="EZ109" i="5" s="1"/>
  <c r="CD126" i="5"/>
  <c r="EZ126" i="5" s="1"/>
  <c r="CD118" i="5"/>
  <c r="EZ118" i="5" s="1"/>
  <c r="CD121" i="5"/>
  <c r="EZ121" i="5" s="1"/>
  <c r="CD99" i="5"/>
  <c r="EZ99" i="5" s="1"/>
  <c r="CD122" i="5"/>
  <c r="EZ122" i="5" s="1"/>
  <c r="CD114" i="5"/>
  <c r="EZ114" i="5" s="1"/>
  <c r="CD113" i="5"/>
  <c r="EZ113" i="5" s="1"/>
  <c r="CD105" i="5"/>
  <c r="EZ105" i="5" s="1"/>
  <c r="CD119" i="5"/>
  <c r="EZ119" i="5" s="1"/>
  <c r="CD111" i="5"/>
  <c r="EZ111" i="5" s="1"/>
  <c r="CD123" i="5"/>
  <c r="EZ123" i="5" s="1"/>
  <c r="CD106" i="5"/>
  <c r="EZ106" i="5" s="1"/>
  <c r="CD125" i="5"/>
  <c r="EZ125" i="5" s="1"/>
  <c r="CD103" i="5"/>
  <c r="EZ103" i="5" s="1"/>
  <c r="CD115" i="5"/>
  <c r="EZ115" i="5" s="1"/>
  <c r="CD100" i="5"/>
  <c r="EZ100" i="5" s="1"/>
  <c r="KQ87" i="5"/>
  <c r="HT87" i="5"/>
  <c r="CD127" i="5"/>
  <c r="EZ127" i="5" s="1"/>
  <c r="CD120" i="5"/>
  <c r="EZ120" i="5" s="1"/>
  <c r="CD116" i="5"/>
  <c r="EZ116" i="5" s="1"/>
  <c r="CD101" i="5"/>
  <c r="EZ101" i="5" s="1"/>
  <c r="CD129" i="5"/>
  <c r="EZ129" i="5" s="1"/>
  <c r="CD112" i="5"/>
  <c r="EZ112" i="5" s="1"/>
  <c r="CD108" i="5"/>
  <c r="EZ108" i="5" s="1"/>
  <c r="CD102" i="5"/>
  <c r="EZ102" i="5" s="1"/>
  <c r="KQ85" i="5"/>
  <c r="HT85" i="5"/>
  <c r="CD85" i="5"/>
  <c r="EZ85" i="5" s="1"/>
  <c r="AG17" i="22"/>
  <c r="AN334" i="4"/>
  <c r="AT29" i="3"/>
  <c r="AU23" i="3"/>
  <c r="AU7" i="3" s="1"/>
  <c r="KQ100" i="5"/>
  <c r="HT100" i="5"/>
  <c r="KQ99" i="5"/>
  <c r="HT99" i="5"/>
  <c r="HT98" i="5"/>
  <c r="KQ98" i="5"/>
  <c r="HT96" i="5"/>
  <c r="KQ96" i="5"/>
  <c r="CD94" i="5"/>
  <c r="EZ94" i="5" s="1"/>
  <c r="KR94" i="5" s="1"/>
  <c r="KQ97" i="5"/>
  <c r="HT97" i="5"/>
  <c r="CD97" i="5"/>
  <c r="EZ97" i="5" s="1"/>
  <c r="CD98" i="5"/>
  <c r="EZ98" i="5" s="1"/>
  <c r="CD96" i="5"/>
  <c r="EZ96" i="5" s="1"/>
  <c r="KQ101" i="5"/>
  <c r="HT101" i="5"/>
  <c r="HT84" i="5"/>
  <c r="KQ91" i="5"/>
  <c r="HT91" i="5"/>
  <c r="CD95" i="5"/>
  <c r="EZ95" i="5" s="1"/>
  <c r="HT92" i="5"/>
  <c r="KQ92" i="5"/>
  <c r="KQ95" i="5"/>
  <c r="HT95" i="5"/>
  <c r="KQ90" i="5"/>
  <c r="HT90" i="5"/>
  <c r="CD89" i="5"/>
  <c r="EZ89" i="5" s="1"/>
  <c r="CD90" i="5"/>
  <c r="EZ90" i="5" s="1"/>
  <c r="KQ93" i="5"/>
  <c r="HT93" i="5"/>
  <c r="KQ89" i="5"/>
  <c r="HT89" i="5"/>
  <c r="CD91" i="5"/>
  <c r="EZ91" i="5" s="1"/>
  <c r="KQ102" i="5"/>
  <c r="HT102" i="5"/>
  <c r="CD92" i="5"/>
  <c r="EZ92" i="5" s="1"/>
  <c r="CD93" i="5"/>
  <c r="EZ93" i="5" s="1"/>
  <c r="KQ94" i="5"/>
  <c r="HT94" i="5"/>
  <c r="CD86" i="5"/>
  <c r="EZ86" i="5" s="1"/>
  <c r="KQ88" i="5"/>
  <c r="HT88" i="5"/>
  <c r="KQ83" i="5"/>
  <c r="HT83" i="5"/>
  <c r="CD84" i="5"/>
  <c r="EZ84" i="5" s="1"/>
  <c r="KQ86" i="5"/>
  <c r="HT86" i="5"/>
  <c r="CD83" i="5"/>
  <c r="EZ83" i="5" s="1"/>
  <c r="CD88" i="5"/>
  <c r="EZ88" i="5" s="1"/>
  <c r="KQ126" i="5"/>
  <c r="HT126" i="5"/>
  <c r="KQ132" i="5"/>
  <c r="HT132" i="5"/>
  <c r="HT124" i="5"/>
  <c r="KQ124" i="5"/>
  <c r="KQ128" i="5"/>
  <c r="HT128" i="5"/>
  <c r="KQ127" i="5"/>
  <c r="HT127" i="5"/>
  <c r="KQ129" i="5"/>
  <c r="HT129" i="5"/>
  <c r="HT123" i="5"/>
  <c r="KQ123" i="5"/>
  <c r="KQ130" i="5"/>
  <c r="HT130" i="5"/>
  <c r="KQ134" i="5"/>
  <c r="HT134" i="5"/>
  <c r="HT122" i="5"/>
  <c r="KQ122" i="5"/>
  <c r="KQ131" i="5"/>
  <c r="HT131" i="5"/>
  <c r="HT125" i="5"/>
  <c r="KQ125" i="5"/>
  <c r="CD132" i="5"/>
  <c r="EZ132" i="5" s="1"/>
  <c r="CD133" i="5"/>
  <c r="EZ133" i="5" s="1"/>
  <c r="HT68" i="5"/>
  <c r="CD131" i="5"/>
  <c r="EZ131" i="5" s="1"/>
  <c r="KQ133" i="5"/>
  <c r="HT133" i="5"/>
  <c r="CD134" i="5"/>
  <c r="EZ134" i="5" s="1"/>
  <c r="HT119" i="5"/>
  <c r="KQ119" i="5"/>
  <c r="KQ111" i="5"/>
  <c r="HT111" i="5"/>
  <c r="KQ115" i="5"/>
  <c r="HT115" i="5"/>
  <c r="KQ118" i="5"/>
  <c r="HT118" i="5"/>
  <c r="KQ113" i="5"/>
  <c r="HT113" i="5"/>
  <c r="KQ110" i="5"/>
  <c r="HT110" i="5"/>
  <c r="HT114" i="5"/>
  <c r="KQ114" i="5"/>
  <c r="HT120" i="5"/>
  <c r="KQ120" i="5"/>
  <c r="KQ116" i="5"/>
  <c r="HT116" i="5"/>
  <c r="HT117" i="5"/>
  <c r="KQ117" i="5"/>
  <c r="HT70" i="5"/>
  <c r="HT109" i="5"/>
  <c r="KQ109" i="5"/>
  <c r="KQ112" i="5"/>
  <c r="HT112" i="5"/>
  <c r="KQ121" i="5"/>
  <c r="HT121" i="5"/>
  <c r="AD16" i="3"/>
  <c r="AP13" i="3" s="1"/>
  <c r="AP14" i="3" s="1"/>
  <c r="AP15" i="3" s="1"/>
  <c r="AP16" i="3" s="1"/>
  <c r="CD72" i="5"/>
  <c r="EZ72" i="5" s="1"/>
  <c r="KR72" i="5" s="1"/>
  <c r="CD74" i="5"/>
  <c r="EZ74" i="5" s="1"/>
  <c r="KR74" i="5" s="1"/>
  <c r="KQ67" i="5"/>
  <c r="HT67" i="5"/>
  <c r="KQ71" i="5"/>
  <c r="HT71" i="5"/>
  <c r="CD73" i="5"/>
  <c r="EZ73" i="5" s="1"/>
  <c r="CD67" i="5"/>
  <c r="EZ67" i="5" s="1"/>
  <c r="CD75" i="5"/>
  <c r="EZ75" i="5" s="1"/>
  <c r="CD68" i="5"/>
  <c r="EZ68" i="5" s="1"/>
  <c r="KQ74" i="5"/>
  <c r="HT74" i="5"/>
  <c r="CD69" i="5"/>
  <c r="EZ69" i="5" s="1"/>
  <c r="KQ72" i="5"/>
  <c r="HT72" i="5"/>
  <c r="CD70" i="5"/>
  <c r="EZ70" i="5" s="1"/>
  <c r="KQ75" i="5"/>
  <c r="HT75" i="5"/>
  <c r="CD71" i="5"/>
  <c r="EZ71" i="5" s="1"/>
  <c r="KQ73" i="5"/>
  <c r="HT73" i="5"/>
  <c r="HT69" i="5"/>
  <c r="KQ69" i="5"/>
  <c r="HT55" i="5"/>
  <c r="AM38" i="4"/>
  <c r="CD64" i="5"/>
  <c r="EZ64" i="5" s="1"/>
  <c r="KR64" i="5" s="1"/>
  <c r="HT36" i="5"/>
  <c r="KQ36" i="5"/>
  <c r="CD36" i="5"/>
  <c r="EZ36" i="5" s="1"/>
  <c r="CD62" i="5"/>
  <c r="EZ62" i="5" s="1"/>
  <c r="KQ65" i="5"/>
  <c r="HT65" i="5"/>
  <c r="CD63" i="5"/>
  <c r="EZ63" i="5" s="1"/>
  <c r="KQ64" i="5"/>
  <c r="HT64" i="5"/>
  <c r="CD65" i="5"/>
  <c r="EZ65" i="5" s="1"/>
  <c r="CD66" i="5"/>
  <c r="EZ66" i="5" s="1"/>
  <c r="KQ63" i="5"/>
  <c r="HT63" i="5"/>
  <c r="KQ66" i="5"/>
  <c r="HT66" i="5"/>
  <c r="KQ62" i="5"/>
  <c r="HT62" i="5"/>
  <c r="CD61" i="5"/>
  <c r="EZ61" i="5" s="1"/>
  <c r="CD60" i="5"/>
  <c r="EZ60" i="5" s="1"/>
  <c r="HT60" i="5"/>
  <c r="KQ60" i="5"/>
  <c r="KQ61" i="5"/>
  <c r="HT61" i="5"/>
  <c r="KQ28" i="5"/>
  <c r="HT38" i="5"/>
  <c r="CD76" i="5"/>
  <c r="EZ76" i="5" s="1"/>
  <c r="HT58" i="5"/>
  <c r="KQ58" i="5"/>
  <c r="CD57" i="5"/>
  <c r="EZ57" i="5" s="1"/>
  <c r="HT76" i="5"/>
  <c r="KQ76" i="5"/>
  <c r="CD58" i="5"/>
  <c r="EZ58" i="5" s="1"/>
  <c r="KQ59" i="5"/>
  <c r="HT59" i="5"/>
  <c r="CD55" i="5"/>
  <c r="EZ55" i="5" s="1"/>
  <c r="CD56" i="5"/>
  <c r="EZ56" i="5" s="1"/>
  <c r="HT57" i="5"/>
  <c r="KQ57" i="5"/>
  <c r="CD59" i="5"/>
  <c r="EZ59" i="5" s="1"/>
  <c r="HT56" i="5"/>
  <c r="KQ56" i="5"/>
  <c r="AH11" i="64"/>
  <c r="AH6" i="61" s="1"/>
  <c r="CD39" i="5"/>
  <c r="EZ39" i="5" s="1"/>
  <c r="KQ35" i="5"/>
  <c r="HT35" i="5"/>
  <c r="CD35" i="5"/>
  <c r="EZ35" i="5" s="1"/>
  <c r="KQ39" i="5"/>
  <c r="HT39" i="5"/>
  <c r="CD37" i="5"/>
  <c r="EZ37" i="5" s="1"/>
  <c r="HT37" i="5"/>
  <c r="KQ37" i="5"/>
  <c r="CD38" i="5"/>
  <c r="EZ38" i="5" s="1"/>
  <c r="KQ78" i="5"/>
  <c r="HT104" i="5"/>
  <c r="AO16" i="3"/>
  <c r="AE13" i="3"/>
  <c r="AE14" i="3" s="1"/>
  <c r="AE15" i="3" s="1"/>
  <c r="HT53" i="5"/>
  <c r="KQ53" i="5"/>
  <c r="KQ54" i="5"/>
  <c r="HT54" i="5"/>
  <c r="KQ107" i="5"/>
  <c r="CD53" i="5"/>
  <c r="EZ53" i="5" s="1"/>
  <c r="CD54" i="5"/>
  <c r="EZ54" i="5" s="1"/>
  <c r="AE24" i="53"/>
  <c r="AE22" i="53"/>
  <c r="KQ52" i="5"/>
  <c r="HT52" i="5"/>
  <c r="KQ22" i="5"/>
  <c r="HT22" i="5"/>
  <c r="CD22" i="5"/>
  <c r="EZ22" i="5" s="1"/>
  <c r="CD52" i="5"/>
  <c r="EZ52" i="5" s="1"/>
  <c r="HT25" i="5"/>
  <c r="HT23" i="5"/>
  <c r="KQ51" i="5"/>
  <c r="HT51" i="5"/>
  <c r="CD51" i="5"/>
  <c r="EZ51" i="5" s="1"/>
  <c r="HT41" i="5"/>
  <c r="HT29" i="5"/>
  <c r="KQ40" i="5"/>
  <c r="CD44" i="5"/>
  <c r="EZ44" i="5" s="1"/>
  <c r="KQ33" i="5"/>
  <c r="HT33" i="5"/>
  <c r="CD19" i="5"/>
  <c r="EZ19" i="5" s="1"/>
  <c r="CD45" i="5"/>
  <c r="EZ45" i="5" s="1"/>
  <c r="CD82" i="5"/>
  <c r="EZ82" i="5" s="1"/>
  <c r="HT79" i="5"/>
  <c r="KQ79" i="5"/>
  <c r="HT18" i="5"/>
  <c r="KQ18" i="5"/>
  <c r="KQ32" i="5"/>
  <c r="HT32" i="5"/>
  <c r="KQ44" i="5"/>
  <c r="HT44" i="5"/>
  <c r="KQ135" i="5"/>
  <c r="HT135" i="5"/>
  <c r="HT30" i="5"/>
  <c r="KQ30" i="5"/>
  <c r="HT20" i="5"/>
  <c r="KQ20" i="5"/>
  <c r="CD31" i="5"/>
  <c r="EZ31" i="5" s="1"/>
  <c r="CD137" i="5"/>
  <c r="EZ137" i="5" s="1"/>
  <c r="CD46" i="5"/>
  <c r="EZ46" i="5" s="1"/>
  <c r="CD24" i="5"/>
  <c r="EZ24" i="5" s="1"/>
  <c r="CD81" i="5"/>
  <c r="EZ81" i="5" s="1"/>
  <c r="HT17" i="5"/>
  <c r="KQ17" i="5"/>
  <c r="KQ24" i="5"/>
  <c r="HT24" i="5"/>
  <c r="HT13" i="5"/>
  <c r="KQ13" i="5"/>
  <c r="CD79" i="5"/>
  <c r="EZ79" i="5" s="1"/>
  <c r="KQ45" i="5"/>
  <c r="HT45" i="5"/>
  <c r="KQ80" i="5"/>
  <c r="HT80" i="5"/>
  <c r="CD25" i="5"/>
  <c r="EZ25" i="5" s="1"/>
  <c r="CD32" i="5"/>
  <c r="EZ32" i="5" s="1"/>
  <c r="CD49" i="5"/>
  <c r="EZ49" i="5" s="1"/>
  <c r="HT34" i="5"/>
  <c r="KQ34" i="5"/>
  <c r="HT16" i="5"/>
  <c r="KQ16" i="5"/>
  <c r="KQ43" i="5"/>
  <c r="HT43" i="5"/>
  <c r="KQ42" i="5"/>
  <c r="HT42" i="5"/>
  <c r="KQ50" i="5"/>
  <c r="HT50" i="5"/>
  <c r="CD20" i="5"/>
  <c r="EZ20" i="5" s="1"/>
  <c r="CD26" i="5"/>
  <c r="EZ26" i="5" s="1"/>
  <c r="CD33" i="5"/>
  <c r="EZ33" i="5" s="1"/>
  <c r="CD50" i="5"/>
  <c r="EZ50" i="5" s="1"/>
  <c r="CD80" i="5"/>
  <c r="EZ80" i="5" s="1"/>
  <c r="HT19" i="5"/>
  <c r="KQ19" i="5"/>
  <c r="KQ136" i="5"/>
  <c r="HT136" i="5"/>
  <c r="KQ31" i="5"/>
  <c r="HT31" i="5"/>
  <c r="CD17" i="5"/>
  <c r="EZ17" i="5" s="1"/>
  <c r="CD21" i="5"/>
  <c r="EZ21" i="5" s="1"/>
  <c r="CD41" i="5"/>
  <c r="EZ41" i="5" s="1"/>
  <c r="CD34" i="5"/>
  <c r="EZ34" i="5" s="1"/>
  <c r="CD78" i="5"/>
  <c r="EZ78" i="5" s="1"/>
  <c r="KQ81" i="5"/>
  <c r="HT81" i="5"/>
  <c r="HT14" i="5"/>
  <c r="KQ14" i="5"/>
  <c r="KQ103" i="5"/>
  <c r="HT103" i="5"/>
  <c r="CD18" i="5"/>
  <c r="EZ18" i="5" s="1"/>
  <c r="KQ82" i="5"/>
  <c r="HT82" i="5"/>
  <c r="KQ27" i="5"/>
  <c r="HT27" i="5"/>
  <c r="CD23" i="5"/>
  <c r="EZ23" i="5" s="1"/>
  <c r="CD43" i="5"/>
  <c r="EZ43" i="5" s="1"/>
  <c r="CD40" i="5"/>
  <c r="EZ40" i="5" s="1"/>
  <c r="KQ49" i="5"/>
  <c r="HT49" i="5"/>
  <c r="CD77" i="5"/>
  <c r="EZ77" i="5" s="1"/>
  <c r="HT21" i="5"/>
  <c r="KQ21" i="5"/>
  <c r="CD13" i="5"/>
  <c r="EZ13" i="5" s="1"/>
  <c r="CD27" i="5"/>
  <c r="EZ27" i="5" s="1"/>
  <c r="KQ48" i="5"/>
  <c r="HT48" i="5"/>
  <c r="HT105" i="5"/>
  <c r="KQ105" i="5"/>
  <c r="KQ47" i="5"/>
  <c r="HT47" i="5"/>
  <c r="CD14" i="5"/>
  <c r="EZ14" i="5" s="1"/>
  <c r="CD28" i="5"/>
  <c r="EZ28" i="5" s="1"/>
  <c r="CD42" i="5"/>
  <c r="EZ42" i="5" s="1"/>
  <c r="CD135" i="5"/>
  <c r="EZ135" i="5" s="1"/>
  <c r="KQ26" i="5"/>
  <c r="HT26" i="5"/>
  <c r="KQ15" i="5"/>
  <c r="HT15" i="5"/>
  <c r="CD15" i="5"/>
  <c r="EZ15" i="5" s="1"/>
  <c r="CD29" i="5"/>
  <c r="EZ29" i="5" s="1"/>
  <c r="CD47" i="5"/>
  <c r="EZ47" i="5" s="1"/>
  <c r="CD136" i="5"/>
  <c r="EZ136" i="5" s="1"/>
  <c r="KQ46" i="5"/>
  <c r="HT46" i="5"/>
  <c r="HT137" i="5"/>
  <c r="KQ137" i="5"/>
  <c r="CD16" i="5"/>
  <c r="EZ16" i="5" s="1"/>
  <c r="CD30" i="5"/>
  <c r="EZ30" i="5" s="1"/>
  <c r="CD48" i="5"/>
  <c r="EZ48" i="5" s="1"/>
  <c r="KQ77" i="5"/>
  <c r="HT77" i="5"/>
  <c r="HT106" i="5"/>
  <c r="KQ106" i="5"/>
  <c r="KQ108" i="5"/>
  <c r="HT108" i="5"/>
  <c r="HS148" i="5"/>
  <c r="AD12" i="59"/>
  <c r="F14" i="57" s="1"/>
  <c r="AI5" i="59"/>
  <c r="K33" i="54"/>
  <c r="AI8" i="53"/>
  <c r="AI8" i="52"/>
  <c r="AJ10" i="51"/>
  <c r="AI7" i="50"/>
  <c r="AI6" i="49"/>
  <c r="AE10" i="25"/>
  <c r="AE11" i="22" s="1"/>
  <c r="AE8" i="59"/>
  <c r="AE37" i="53"/>
  <c r="AN291" i="4"/>
  <c r="AN393" i="4"/>
  <c r="AN386" i="4"/>
  <c r="AN290" i="4"/>
  <c r="AN387" i="4"/>
  <c r="AN126" i="4"/>
  <c r="AN349" i="4"/>
  <c r="AN388" i="4"/>
  <c r="AN238" i="4"/>
  <c r="AN293" i="4"/>
  <c r="AN294" i="4"/>
  <c r="AN262" i="4"/>
  <c r="AN341" i="4"/>
  <c r="AN347" i="4"/>
  <c r="AN292" i="4"/>
  <c r="AN263" i="4"/>
  <c r="AN289" i="4"/>
  <c r="AN389" i="4"/>
  <c r="AN264" i="4"/>
  <c r="AN390" i="4"/>
  <c r="AN391" i="4"/>
  <c r="AN265" i="4"/>
  <c r="AN348" i="4"/>
  <c r="AN392" i="4"/>
  <c r="AN266" i="4"/>
  <c r="J32" i="54"/>
  <c r="AH5" i="49"/>
  <c r="AH6" i="21"/>
  <c r="AH7" i="25"/>
  <c r="AH6" i="24"/>
  <c r="AH6" i="23"/>
  <c r="AH6" i="27"/>
  <c r="AH6" i="50"/>
  <c r="AH8" i="22"/>
  <c r="HR139" i="5"/>
  <c r="AG61" i="53"/>
  <c r="I43" i="54"/>
  <c r="K44" i="27"/>
  <c r="K45" i="27" s="1"/>
  <c r="L96" i="2" s="1"/>
  <c r="EX139" i="5"/>
  <c r="AI62" i="2"/>
  <c r="AH14" i="41" s="1"/>
  <c r="I37" i="54"/>
  <c r="AG54" i="53"/>
  <c r="AG55" i="53"/>
  <c r="AG56" i="53"/>
  <c r="L7" i="54"/>
  <c r="L52" i="53"/>
  <c r="AI9" i="51"/>
  <c r="AH7" i="52"/>
  <c r="AL206" i="4"/>
  <c r="AF15" i="51"/>
  <c r="AL152" i="4"/>
  <c r="AF13" i="51"/>
  <c r="CG13" i="51" s="1"/>
  <c r="EX152" i="5"/>
  <c r="HS167" i="5"/>
  <c r="BR216" i="18" s="1"/>
  <c r="KO155" i="5"/>
  <c r="BV313" i="4" s="1"/>
  <c r="HR148" i="5"/>
  <c r="EX155" i="5"/>
  <c r="KO148" i="5"/>
  <c r="BV122" i="4" s="1"/>
  <c r="EX148" i="5"/>
  <c r="KP152" i="5"/>
  <c r="BW233" i="4" s="1"/>
  <c r="AN384" i="4"/>
  <c r="AN385" i="4"/>
  <c r="AN338" i="4"/>
  <c r="AN342" i="4"/>
  <c r="AN337" i="4"/>
  <c r="AN339" i="4"/>
  <c r="AN340" i="4"/>
  <c r="AN343" i="4"/>
  <c r="AN287" i="4"/>
  <c r="AN288" i="4"/>
  <c r="AN383" i="4"/>
  <c r="AP12" i="4"/>
  <c r="AN258" i="4"/>
  <c r="HS153" i="5"/>
  <c r="CC155" i="5"/>
  <c r="BX312" i="4" s="1"/>
  <c r="CC148" i="5"/>
  <c r="BX121" i="4" s="1"/>
  <c r="HR153" i="5"/>
  <c r="KO153" i="5"/>
  <c r="BV253" i="4" s="1"/>
  <c r="KP147" i="5"/>
  <c r="BW96" i="4" s="1"/>
  <c r="CC147" i="5"/>
  <c r="BX95" i="4" s="1"/>
  <c r="CC153" i="5"/>
  <c r="BX252" i="4" s="1"/>
  <c r="EX153" i="5"/>
  <c r="HS161" i="5"/>
  <c r="HS147" i="5"/>
  <c r="EX150" i="5"/>
  <c r="EX147" i="5"/>
  <c r="HR154" i="5"/>
  <c r="AH2" i="3"/>
  <c r="AH2" i="16" s="1"/>
  <c r="KP154" i="5"/>
  <c r="BW282" i="4" s="1"/>
  <c r="HS154" i="5"/>
  <c r="CC152" i="5"/>
  <c r="BX232" i="4" s="1"/>
  <c r="AN175" i="4"/>
  <c r="AN176" i="4"/>
  <c r="AN177" i="4"/>
  <c r="KP150" i="5"/>
  <c r="BW174" i="4" s="1"/>
  <c r="HS150" i="5"/>
  <c r="AO171" i="4"/>
  <c r="CC154" i="5"/>
  <c r="BX281" i="4" s="1"/>
  <c r="EY151" i="5"/>
  <c r="CC151" i="5"/>
  <c r="BX202" i="4" s="1"/>
  <c r="KP151" i="5"/>
  <c r="BW203" i="4" s="1"/>
  <c r="CC150" i="5"/>
  <c r="BX173" i="4" s="1"/>
  <c r="HS151" i="5"/>
  <c r="V233" i="15"/>
  <c r="M30" i="3"/>
  <c r="M167" i="15" s="1"/>
  <c r="M31" i="3"/>
  <c r="Y25" i="3" s="1"/>
  <c r="T15" i="16"/>
  <c r="T16" i="16" s="1"/>
  <c r="AG67" i="34"/>
  <c r="AG65" i="34"/>
  <c r="AG55" i="34"/>
  <c r="AG60" i="34"/>
  <c r="V51" i="32"/>
  <c r="V190" i="15"/>
  <c r="W98" i="15"/>
  <c r="M32" i="3"/>
  <c r="W122" i="15"/>
  <c r="W34" i="32"/>
  <c r="W36" i="32" s="1"/>
  <c r="X20" i="32"/>
  <c r="Q44" i="32"/>
  <c r="Q53" i="32"/>
  <c r="J38" i="16"/>
  <c r="J19" i="15" s="1"/>
  <c r="J42" i="16"/>
  <c r="J168" i="15"/>
  <c r="J211" i="15"/>
  <c r="J40" i="16"/>
  <c r="J43" i="16"/>
  <c r="K25" i="16" s="1"/>
  <c r="T6" i="16"/>
  <c r="T9" i="16" s="1"/>
  <c r="S96" i="15"/>
  <c r="AJ29" i="16"/>
  <c r="AK23" i="16"/>
  <c r="AJ37" i="16"/>
  <c r="AE119" i="15"/>
  <c r="AC95" i="15"/>
  <c r="AI7" i="41"/>
  <c r="AI26" i="41" s="1"/>
  <c r="AI33" i="41" s="1"/>
  <c r="AI40" i="41" s="1"/>
  <c r="AI47" i="41" s="1"/>
  <c r="AF113" i="15"/>
  <c r="AG65" i="15"/>
  <c r="AG70" i="15" s="1"/>
  <c r="HR146" i="5"/>
  <c r="HR158" i="5"/>
  <c r="BQ16" i="18" s="1"/>
  <c r="HT12" i="5"/>
  <c r="KQ12" i="5"/>
  <c r="KP146" i="5"/>
  <c r="BW69" i="4" s="1"/>
  <c r="KO139" i="5"/>
  <c r="KO146" i="5"/>
  <c r="BV69" i="4" s="1"/>
  <c r="AO145" i="4"/>
  <c r="AN149" i="4"/>
  <c r="AN150" i="4"/>
  <c r="AN151" i="4"/>
  <c r="AN330" i="4"/>
  <c r="AN237" i="4"/>
  <c r="AN329" i="4"/>
  <c r="AN328" i="4"/>
  <c r="AN321" i="4"/>
  <c r="AN336" i="4"/>
  <c r="AN325" i="4"/>
  <c r="AN332" i="4"/>
  <c r="AN335" i="4"/>
  <c r="AN110" i="4"/>
  <c r="AN333" i="4"/>
  <c r="AP31" i="4"/>
  <c r="AP30" i="4"/>
  <c r="AP37" i="4"/>
  <c r="AP28" i="4"/>
  <c r="AP36" i="4"/>
  <c r="AP21" i="4"/>
  <c r="AP35" i="4"/>
  <c r="AP34" i="4"/>
  <c r="AP33" i="4"/>
  <c r="AP20" i="4"/>
  <c r="AP18" i="4"/>
  <c r="AP17" i="4"/>
  <c r="AP14" i="4"/>
  <c r="AP32" i="4"/>
  <c r="AP29" i="4"/>
  <c r="AP19" i="4"/>
  <c r="AN323" i="4"/>
  <c r="AN327" i="4"/>
  <c r="AN344" i="4"/>
  <c r="AN331" i="4"/>
  <c r="AM39" i="4"/>
  <c r="AN382" i="4"/>
  <c r="AN102" i="4"/>
  <c r="FB11" i="5"/>
  <c r="HW11" i="5"/>
  <c r="EZ7" i="5"/>
  <c r="HU7" i="5"/>
  <c r="HT158" i="5"/>
  <c r="BS16" i="18" s="1"/>
  <c r="EY146" i="5"/>
  <c r="CB158" i="5"/>
  <c r="CG11" i="5"/>
  <c r="CF5" i="5"/>
  <c r="CE6" i="5"/>
  <c r="CE4" i="5" s="1"/>
  <c r="CE7" i="5"/>
  <c r="KS7" i="5" s="1"/>
  <c r="CD12" i="5"/>
  <c r="CC139" i="5"/>
  <c r="CC146" i="5"/>
  <c r="BX68" i="4" s="1"/>
  <c r="AN6" i="32"/>
  <c r="AM48" i="32"/>
  <c r="AM40" i="32"/>
  <c r="AR23" i="37"/>
  <c r="AS20" i="37" s="1"/>
  <c r="AR26" i="37"/>
  <c r="AG213" i="15"/>
  <c r="AG223" i="15"/>
  <c r="AG201" i="15"/>
  <c r="AG203" i="15"/>
  <c r="AG200" i="15"/>
  <c r="AL207" i="4"/>
  <c r="AL210" i="4"/>
  <c r="AG15" i="2"/>
  <c r="AG36" i="34"/>
  <c r="AE40" i="23"/>
  <c r="AF90" i="15"/>
  <c r="AG17" i="2" s="1"/>
  <c r="AF11" i="62" s="1"/>
  <c r="AK29" i="3"/>
  <c r="AK37" i="3"/>
  <c r="AN346" i="4"/>
  <c r="AN205" i="4"/>
  <c r="AN345" i="4"/>
  <c r="AN322" i="4"/>
  <c r="AN320" i="4"/>
  <c r="AK6" i="2"/>
  <c r="AK3" i="58" s="1"/>
  <c r="AK3" i="18"/>
  <c r="AJ2" i="67" s="1"/>
  <c r="AP310" i="4" s="1"/>
  <c r="AJ2" i="2"/>
  <c r="AJ5" i="2"/>
  <c r="AI10" i="26"/>
  <c r="AI9" i="28"/>
  <c r="AI8" i="30"/>
  <c r="AI8" i="25"/>
  <c r="AI7" i="23"/>
  <c r="AI9" i="22"/>
  <c r="AI7" i="21"/>
  <c r="AI7" i="24"/>
  <c r="AI25" i="21"/>
  <c r="AI7" i="27"/>
  <c r="AI76" i="14"/>
  <c r="AJ4" i="2"/>
  <c r="AI76" i="11"/>
  <c r="AJ3" i="3"/>
  <c r="AI3" i="15"/>
  <c r="AO7" i="4"/>
  <c r="AO5" i="4" s="1"/>
  <c r="AO200" i="4"/>
  <c r="AO91" i="4"/>
  <c r="AO277" i="4"/>
  <c r="AO308" i="4"/>
  <c r="AO60" i="4"/>
  <c r="AO117" i="4"/>
  <c r="AO353" i="4"/>
  <c r="AO228" i="4"/>
  <c r="AO380" i="4"/>
  <c r="AO247" i="4"/>
  <c r="AJ2" i="18"/>
  <c r="AH2" i="34"/>
  <c r="AH2" i="32"/>
  <c r="AH2" i="15"/>
  <c r="AQ8" i="4"/>
  <c r="AP6" i="4"/>
  <c r="AP104" i="4"/>
  <c r="AP108" i="4"/>
  <c r="AP106" i="4"/>
  <c r="AP109" i="4"/>
  <c r="AG21" i="15"/>
  <c r="AG11" i="15"/>
  <c r="AG8" i="15"/>
  <c r="AG9" i="15"/>
  <c r="AG83" i="15"/>
  <c r="AG84" i="15"/>
  <c r="AG110" i="15"/>
  <c r="AG157" i="15"/>
  <c r="AG158" i="15"/>
  <c r="AG109" i="15"/>
  <c r="AG180" i="15"/>
  <c r="AG87" i="15"/>
  <c r="AG170" i="15"/>
  <c r="AG112" i="15"/>
  <c r="AG160" i="15"/>
  <c r="AG86" i="15"/>
  <c r="AN286" i="4"/>
  <c r="AN324" i="4"/>
  <c r="AN107" i="4"/>
  <c r="AN326" i="4"/>
  <c r="S99" i="4"/>
  <c r="S97" i="4"/>
  <c r="S98" i="4"/>
  <c r="AI14" i="34"/>
  <c r="AN11" i="34"/>
  <c r="AM12" i="34"/>
  <c r="AI19" i="34"/>
  <c r="AI20" i="34" s="1"/>
  <c r="AJ17" i="34" s="1"/>
  <c r="AK13" i="34"/>
  <c r="AH235" i="15" l="1"/>
  <c r="AH269" i="15"/>
  <c r="AH225" i="15"/>
  <c r="AH215" i="15"/>
  <c r="AH192" i="15"/>
  <c r="AH205" i="15"/>
  <c r="AH182" i="15"/>
  <c r="AH172" i="15"/>
  <c r="AH162" i="15"/>
  <c r="AH124" i="15"/>
  <c r="AH114" i="15"/>
  <c r="AF23" i="53"/>
  <c r="AF116" i="15"/>
  <c r="AF8" i="59" s="1"/>
  <c r="AF12" i="59" s="1"/>
  <c r="F16" i="57" s="1"/>
  <c r="AG14" i="51"/>
  <c r="AH88" i="15"/>
  <c r="AH100" i="15"/>
  <c r="AH16" i="2"/>
  <c r="AG10" i="62" s="1"/>
  <c r="AH53" i="15"/>
  <c r="AF73" i="18"/>
  <c r="AE43" i="15"/>
  <c r="AF9" i="2" s="1"/>
  <c r="AL257" i="4" s="1"/>
  <c r="AH23" i="15"/>
  <c r="AH13" i="15"/>
  <c r="AH159" i="15"/>
  <c r="AH147" i="15"/>
  <c r="AH152" i="15" s="1"/>
  <c r="AH121" i="15"/>
  <c r="AH222" i="15"/>
  <c r="AH50" i="15"/>
  <c r="AH189" i="15"/>
  <c r="AH111" i="15"/>
  <c r="AH266" i="15"/>
  <c r="AH212" i="15"/>
  <c r="AH169" i="15"/>
  <c r="AH85" i="15"/>
  <c r="AH20" i="15"/>
  <c r="AH202" i="15"/>
  <c r="AH97" i="15"/>
  <c r="AH232" i="15"/>
  <c r="AH10" i="15"/>
  <c r="AH179" i="15"/>
  <c r="BK31" i="73"/>
  <c r="BL13" i="73"/>
  <c r="BL14" i="73" s="1"/>
  <c r="BK30" i="73"/>
  <c r="BK32" i="73"/>
  <c r="BS38" i="72"/>
  <c r="BS68" i="72" s="1"/>
  <c r="BS76" i="72" s="1"/>
  <c r="BQ88" i="72"/>
  <c r="BR56" i="72"/>
  <c r="BR57" i="72" s="1"/>
  <c r="BR74" i="72" s="1"/>
  <c r="BR71" i="72"/>
  <c r="BQ90" i="72"/>
  <c r="BR51" i="72" s="1"/>
  <c r="BR61" i="72"/>
  <c r="BR62" i="72" s="1"/>
  <c r="BR75" i="72" s="1"/>
  <c r="BR84" i="72" s="1"/>
  <c r="BT43" i="72"/>
  <c r="BT42" i="72"/>
  <c r="BS82" i="72"/>
  <c r="BS29" i="72"/>
  <c r="BS31" i="72" s="1"/>
  <c r="BT28" i="72" s="1"/>
  <c r="BS39" i="72"/>
  <c r="BT35" i="72" s="1"/>
  <c r="M55" i="66"/>
  <c r="O88" i="18"/>
  <c r="M60" i="66"/>
  <c r="M61" i="66" s="1"/>
  <c r="M64" i="66" s="1"/>
  <c r="M70" i="66" s="1"/>
  <c r="O92" i="18"/>
  <c r="O94" i="18" s="1"/>
  <c r="AJ2" i="58"/>
  <c r="AJ1" i="71"/>
  <c r="AP94" i="4"/>
  <c r="AP93" i="4"/>
  <c r="AH105" i="15"/>
  <c r="AH106" i="15" s="1"/>
  <c r="AH14" i="60" s="1"/>
  <c r="AP231" i="4"/>
  <c r="AE15" i="60"/>
  <c r="AI8" i="28"/>
  <c r="AI9" i="26"/>
  <c r="AI6" i="41"/>
  <c r="AF10" i="41"/>
  <c r="AF34" i="27"/>
  <c r="AF9" i="62"/>
  <c r="AF7" i="60"/>
  <c r="AP119" i="4"/>
  <c r="AP67" i="4"/>
  <c r="HU87" i="5"/>
  <c r="AP311" i="4"/>
  <c r="AJ5" i="60"/>
  <c r="AF12" i="64" s="1"/>
  <c r="AF7" i="61" s="1"/>
  <c r="AJ5" i="55"/>
  <c r="AJ6" i="62"/>
  <c r="AQ260" i="4"/>
  <c r="AP230" i="4"/>
  <c r="AP66" i="4"/>
  <c r="AP280" i="4"/>
  <c r="AI4" i="55"/>
  <c r="AI4" i="60"/>
  <c r="AI5" i="62"/>
  <c r="AI4" i="59"/>
  <c r="AP120" i="4"/>
  <c r="AF40" i="15"/>
  <c r="AF54" i="66"/>
  <c r="AF68" i="66" s="1"/>
  <c r="AP279" i="4"/>
  <c r="AH267" i="15"/>
  <c r="AJ84" i="2"/>
  <c r="AJ77" i="2"/>
  <c r="AJ83" i="2"/>
  <c r="AJ79" i="2"/>
  <c r="K38" i="54" s="1"/>
  <c r="AJ80" i="2"/>
  <c r="AJ76" i="2"/>
  <c r="AJ75" i="2"/>
  <c r="AJ74" i="2"/>
  <c r="AJ82" i="2"/>
  <c r="AJ78" i="2"/>
  <c r="AU37" i="3"/>
  <c r="AU6" i="66"/>
  <c r="AU20" i="66" s="1"/>
  <c r="BG12" i="3"/>
  <c r="CE101" i="5"/>
  <c r="FA101" i="5" s="1"/>
  <c r="AG10" i="66"/>
  <c r="AG24" i="66" s="1"/>
  <c r="AH270" i="15"/>
  <c r="AH39" i="15"/>
  <c r="AH36" i="15"/>
  <c r="AH38" i="15"/>
  <c r="AH37" i="15"/>
  <c r="BR75" i="18"/>
  <c r="BP36" i="66"/>
  <c r="CE129" i="5"/>
  <c r="FA129" i="5" s="1"/>
  <c r="AI2" i="43"/>
  <c r="AI32" i="43" s="1"/>
  <c r="AI2" i="66"/>
  <c r="AI77" i="66" s="1"/>
  <c r="CE123" i="5"/>
  <c r="FA123" i="5" s="1"/>
  <c r="HT162" i="5"/>
  <c r="CE117" i="5"/>
  <c r="FA117" i="5" s="1"/>
  <c r="KS117" i="5" s="1"/>
  <c r="AH49" i="3"/>
  <c r="AH52" i="3" s="1"/>
  <c r="AH55" i="3" s="1"/>
  <c r="AH73" i="15" s="1"/>
  <c r="AH139" i="15"/>
  <c r="AH144" i="15" s="1"/>
  <c r="AI103" i="2" s="1"/>
  <c r="AH131" i="15"/>
  <c r="AH136" i="15" s="1"/>
  <c r="CE115" i="5"/>
  <c r="FA115" i="5" s="1"/>
  <c r="CE120" i="5"/>
  <c r="FA120" i="5" s="1"/>
  <c r="CE109" i="5"/>
  <c r="FA109" i="5" s="1"/>
  <c r="CE102" i="5"/>
  <c r="FA102" i="5" s="1"/>
  <c r="CE112" i="5"/>
  <c r="FA112" i="5" s="1"/>
  <c r="CE121" i="5"/>
  <c r="FA121" i="5" s="1"/>
  <c r="CE118" i="5"/>
  <c r="FA118" i="5" s="1"/>
  <c r="CE103" i="5"/>
  <c r="FA103" i="5" s="1"/>
  <c r="CE126" i="5"/>
  <c r="FA126" i="5" s="1"/>
  <c r="CE104" i="5"/>
  <c r="FA104" i="5" s="1"/>
  <c r="KS104" i="5" s="1"/>
  <c r="CE113" i="5"/>
  <c r="FA113" i="5" s="1"/>
  <c r="CE110" i="5"/>
  <c r="FA110" i="5" s="1"/>
  <c r="CE87" i="5"/>
  <c r="FA87" i="5" s="1"/>
  <c r="CE119" i="5"/>
  <c r="FA119" i="5" s="1"/>
  <c r="CE111" i="5"/>
  <c r="FA111" i="5" s="1"/>
  <c r="CE122" i="5"/>
  <c r="FA122" i="5" s="1"/>
  <c r="CE105" i="5"/>
  <c r="FA105" i="5" s="1"/>
  <c r="CE127" i="5"/>
  <c r="FA127" i="5" s="1"/>
  <c r="CE130" i="5"/>
  <c r="FA130" i="5" s="1"/>
  <c r="CE114" i="5"/>
  <c r="FA114" i="5" s="1"/>
  <c r="KS114" i="5" s="1"/>
  <c r="CE106" i="5"/>
  <c r="FA106" i="5" s="1"/>
  <c r="CE125" i="5"/>
  <c r="FA125" i="5" s="1"/>
  <c r="CE100" i="5"/>
  <c r="FA100" i="5" s="1"/>
  <c r="CE116" i="5"/>
  <c r="FA116" i="5" s="1"/>
  <c r="CE107" i="5"/>
  <c r="FA107" i="5" s="1"/>
  <c r="KS107" i="5" s="1"/>
  <c r="CE128" i="5"/>
  <c r="FA128" i="5" s="1"/>
  <c r="CE124" i="5"/>
  <c r="FA124" i="5" s="1"/>
  <c r="CE108" i="5"/>
  <c r="FA108" i="5" s="1"/>
  <c r="CE99" i="5"/>
  <c r="FA99" i="5" s="1"/>
  <c r="KR85" i="5"/>
  <c r="HU85" i="5"/>
  <c r="CE85" i="5"/>
  <c r="FA85" i="5" s="1"/>
  <c r="HT146" i="5"/>
  <c r="AH17" i="22"/>
  <c r="AO334" i="4"/>
  <c r="HU94" i="5"/>
  <c r="AV23" i="3"/>
  <c r="AV7" i="3" s="1"/>
  <c r="CE96" i="5"/>
  <c r="FA96" i="5" s="1"/>
  <c r="KR101" i="5"/>
  <c r="HU101" i="5"/>
  <c r="CE95" i="5"/>
  <c r="FA95" i="5" s="1"/>
  <c r="HV95" i="5" s="1"/>
  <c r="KR96" i="5"/>
  <c r="HU96" i="5"/>
  <c r="CE97" i="5"/>
  <c r="FA97" i="5" s="1"/>
  <c r="KR99" i="5"/>
  <c r="HU99" i="5"/>
  <c r="CE98" i="5"/>
  <c r="FA98" i="5" s="1"/>
  <c r="KR98" i="5"/>
  <c r="HU98" i="5"/>
  <c r="KR97" i="5"/>
  <c r="HU97" i="5"/>
  <c r="KR100" i="5"/>
  <c r="HU100" i="5"/>
  <c r="KR93" i="5"/>
  <c r="HU93" i="5"/>
  <c r="CE84" i="5"/>
  <c r="FA84" i="5" s="1"/>
  <c r="KS84" i="5" s="1"/>
  <c r="HU92" i="5"/>
  <c r="KR92" i="5"/>
  <c r="CE89" i="5"/>
  <c r="FA89" i="5" s="1"/>
  <c r="CE90" i="5"/>
  <c r="FA90" i="5" s="1"/>
  <c r="KR89" i="5"/>
  <c r="HU89" i="5"/>
  <c r="CE91" i="5"/>
  <c r="FA91" i="5" s="1"/>
  <c r="KR91" i="5"/>
  <c r="HU91" i="5"/>
  <c r="CE92" i="5"/>
  <c r="FA92" i="5" s="1"/>
  <c r="KR95" i="5"/>
  <c r="HU95" i="5"/>
  <c r="CE93" i="5"/>
  <c r="FA93" i="5" s="1"/>
  <c r="KR102" i="5"/>
  <c r="HU102" i="5"/>
  <c r="CE94" i="5"/>
  <c r="FA94" i="5" s="1"/>
  <c r="KR90" i="5"/>
  <c r="HU90" i="5"/>
  <c r="CE86" i="5"/>
  <c r="FA86" i="5" s="1"/>
  <c r="KR88" i="5"/>
  <c r="HU88" i="5"/>
  <c r="KR83" i="5"/>
  <c r="HU83" i="5"/>
  <c r="CE83" i="5"/>
  <c r="FA83" i="5" s="1"/>
  <c r="KR84" i="5"/>
  <c r="HU84" i="5"/>
  <c r="CE88" i="5"/>
  <c r="FA88" i="5" s="1"/>
  <c r="KR86" i="5"/>
  <c r="HU86" i="5"/>
  <c r="HU72" i="5"/>
  <c r="KR133" i="5"/>
  <c r="HU133" i="5"/>
  <c r="HU132" i="5"/>
  <c r="KR132" i="5"/>
  <c r="KR127" i="5"/>
  <c r="HU127" i="5"/>
  <c r="CE132" i="5"/>
  <c r="FA132" i="5" s="1"/>
  <c r="KR129" i="5"/>
  <c r="HU129" i="5"/>
  <c r="KR128" i="5"/>
  <c r="HU128" i="5"/>
  <c r="KR125" i="5"/>
  <c r="HU125" i="5"/>
  <c r="KR134" i="5"/>
  <c r="HU134" i="5"/>
  <c r="CE134" i="5"/>
  <c r="FA134" i="5" s="1"/>
  <c r="KR126" i="5"/>
  <c r="HU126" i="5"/>
  <c r="KR123" i="5"/>
  <c r="HU123" i="5"/>
  <c r="HU131" i="5"/>
  <c r="KR131" i="5"/>
  <c r="KR122" i="5"/>
  <c r="HU122" i="5"/>
  <c r="KR124" i="5"/>
  <c r="HU124" i="5"/>
  <c r="CE131" i="5"/>
  <c r="FA131" i="5" s="1"/>
  <c r="CE133" i="5"/>
  <c r="FA133" i="5" s="1"/>
  <c r="KR130" i="5"/>
  <c r="HU130" i="5"/>
  <c r="KR121" i="5"/>
  <c r="HU121" i="5"/>
  <c r="HU109" i="5"/>
  <c r="KR109" i="5"/>
  <c r="KR119" i="5"/>
  <c r="HU119" i="5"/>
  <c r="KR118" i="5"/>
  <c r="HU118" i="5"/>
  <c r="HU110" i="5"/>
  <c r="KR110" i="5"/>
  <c r="KR111" i="5"/>
  <c r="HU111" i="5"/>
  <c r="HU116" i="5"/>
  <c r="KR116" i="5"/>
  <c r="KR115" i="5"/>
  <c r="HU115" i="5"/>
  <c r="HU120" i="5"/>
  <c r="KR120" i="5"/>
  <c r="HU114" i="5"/>
  <c r="KR114" i="5"/>
  <c r="HU74" i="5"/>
  <c r="KR117" i="5"/>
  <c r="HU117" i="5"/>
  <c r="HU112" i="5"/>
  <c r="KR112" i="5"/>
  <c r="HU113" i="5"/>
  <c r="KR113" i="5"/>
  <c r="HU64" i="5"/>
  <c r="AM45" i="4"/>
  <c r="AG48" i="2" s="1"/>
  <c r="AG38" i="51" s="1"/>
  <c r="CE71" i="5"/>
  <c r="FA71" i="5" s="1"/>
  <c r="KR70" i="5"/>
  <c r="HU70" i="5"/>
  <c r="KR67" i="5"/>
  <c r="HU67" i="5"/>
  <c r="CE70" i="5"/>
  <c r="FA70" i="5" s="1"/>
  <c r="KR73" i="5"/>
  <c r="HU73" i="5"/>
  <c r="KR71" i="5"/>
  <c r="HU71" i="5"/>
  <c r="CE72" i="5"/>
  <c r="FA72" i="5" s="1"/>
  <c r="KR69" i="5"/>
  <c r="HU69" i="5"/>
  <c r="CE74" i="5"/>
  <c r="FA74" i="5" s="1"/>
  <c r="CE73" i="5"/>
  <c r="FA73" i="5" s="1"/>
  <c r="CE67" i="5"/>
  <c r="FA67" i="5" s="1"/>
  <c r="CE75" i="5"/>
  <c r="FA75" i="5" s="1"/>
  <c r="CE68" i="5"/>
  <c r="FA68" i="5" s="1"/>
  <c r="KR68" i="5"/>
  <c r="HU68" i="5"/>
  <c r="CE69" i="5"/>
  <c r="FA69" i="5" s="1"/>
  <c r="KR75" i="5"/>
  <c r="HU75" i="5"/>
  <c r="AN38" i="4"/>
  <c r="KR36" i="5"/>
  <c r="HU36" i="5"/>
  <c r="CE36" i="5"/>
  <c r="FA36" i="5" s="1"/>
  <c r="KR63" i="5"/>
  <c r="HU63" i="5"/>
  <c r="CE62" i="5"/>
  <c r="FA62" i="5" s="1"/>
  <c r="CE63" i="5"/>
  <c r="FA63" i="5" s="1"/>
  <c r="CE64" i="5"/>
  <c r="FA64" i="5" s="1"/>
  <c r="CE65" i="5"/>
  <c r="FA65" i="5" s="1"/>
  <c r="KR66" i="5"/>
  <c r="HU66" i="5"/>
  <c r="CE66" i="5"/>
  <c r="FA66" i="5" s="1"/>
  <c r="KR65" i="5"/>
  <c r="HU65" i="5"/>
  <c r="KR62" i="5"/>
  <c r="HU62" i="5"/>
  <c r="CE61" i="5"/>
  <c r="FA61" i="5" s="1"/>
  <c r="CE60" i="5"/>
  <c r="FA60" i="5" s="1"/>
  <c r="KR60" i="5"/>
  <c r="HU60" i="5"/>
  <c r="HU61" i="5"/>
  <c r="KR61" i="5"/>
  <c r="HU58" i="5"/>
  <c r="KR58" i="5"/>
  <c r="CE56" i="5"/>
  <c r="FA56" i="5" s="1"/>
  <c r="KR59" i="5"/>
  <c r="HU59" i="5"/>
  <c r="CE76" i="5"/>
  <c r="FA76" i="5" s="1"/>
  <c r="CE58" i="5"/>
  <c r="FA58" i="5" s="1"/>
  <c r="HU57" i="5"/>
  <c r="KR57" i="5"/>
  <c r="CE38" i="5"/>
  <c r="FA38" i="5" s="1"/>
  <c r="HV38" i="5" s="1"/>
  <c r="CE55" i="5"/>
  <c r="FA55" i="5" s="1"/>
  <c r="HU56" i="5"/>
  <c r="KR56" i="5"/>
  <c r="CE57" i="5"/>
  <c r="FA57" i="5" s="1"/>
  <c r="KR55" i="5"/>
  <c r="HU55" i="5"/>
  <c r="CE59" i="5"/>
  <c r="FA59" i="5" s="1"/>
  <c r="HU76" i="5"/>
  <c r="KR76" i="5"/>
  <c r="AI11" i="64"/>
  <c r="AI6" i="61" s="1"/>
  <c r="CE39" i="5"/>
  <c r="FA39" i="5" s="1"/>
  <c r="KR38" i="5"/>
  <c r="HU38" i="5"/>
  <c r="KR35" i="5"/>
  <c r="HU35" i="5"/>
  <c r="KR37" i="5"/>
  <c r="HU37" i="5"/>
  <c r="CE35" i="5"/>
  <c r="FA35" i="5" s="1"/>
  <c r="CE37" i="5"/>
  <c r="FA37" i="5" s="1"/>
  <c r="KR39" i="5"/>
  <c r="HU39" i="5"/>
  <c r="U13" i="16"/>
  <c r="U14" i="16" s="1"/>
  <c r="AE16" i="3"/>
  <c r="CE54" i="5"/>
  <c r="FA54" i="5" s="1"/>
  <c r="KS54" i="5" s="1"/>
  <c r="KR53" i="5"/>
  <c r="HU53" i="5"/>
  <c r="KR54" i="5"/>
  <c r="HU54" i="5"/>
  <c r="CE53" i="5"/>
  <c r="FA53" i="5" s="1"/>
  <c r="AF24" i="53"/>
  <c r="AF22" i="53"/>
  <c r="KR22" i="5"/>
  <c r="HU22" i="5"/>
  <c r="KR52" i="5"/>
  <c r="HU52" i="5"/>
  <c r="CE22" i="5"/>
  <c r="FA22" i="5" s="1"/>
  <c r="CE52" i="5"/>
  <c r="FA52" i="5" s="1"/>
  <c r="KR51" i="5"/>
  <c r="HU51" i="5"/>
  <c r="CE51" i="5"/>
  <c r="FA51" i="5" s="1"/>
  <c r="CE18" i="5"/>
  <c r="FA18" i="5" s="1"/>
  <c r="KS18" i="5" s="1"/>
  <c r="CE27" i="5"/>
  <c r="FA27" i="5" s="1"/>
  <c r="KS27" i="5" s="1"/>
  <c r="CE28" i="5"/>
  <c r="FA28" i="5" s="1"/>
  <c r="KS28" i="5" s="1"/>
  <c r="CE48" i="5"/>
  <c r="FA48" i="5" s="1"/>
  <c r="KS48" i="5" s="1"/>
  <c r="CE78" i="5"/>
  <c r="FA78" i="5" s="1"/>
  <c r="HV78" i="5" s="1"/>
  <c r="CE16" i="5"/>
  <c r="FA16" i="5" s="1"/>
  <c r="HV16" i="5" s="1"/>
  <c r="KR18" i="5"/>
  <c r="HU18" i="5"/>
  <c r="KR78" i="5"/>
  <c r="HU78" i="5"/>
  <c r="KR32" i="5"/>
  <c r="HU32" i="5"/>
  <c r="CE17" i="5"/>
  <c r="FA17" i="5" s="1"/>
  <c r="CE29" i="5"/>
  <c r="FA29" i="5" s="1"/>
  <c r="CE40" i="5"/>
  <c r="FA40" i="5" s="1"/>
  <c r="KR108" i="5"/>
  <c r="HU108" i="5"/>
  <c r="KR104" i="5"/>
  <c r="HU104" i="5"/>
  <c r="KR34" i="5"/>
  <c r="HU34" i="5"/>
  <c r="HU25" i="5"/>
  <c r="KR25" i="5"/>
  <c r="CE20" i="5"/>
  <c r="FA20" i="5" s="1"/>
  <c r="CE30" i="5"/>
  <c r="FA30" i="5" s="1"/>
  <c r="CE41" i="5"/>
  <c r="FA41" i="5" s="1"/>
  <c r="CE135" i="5"/>
  <c r="FA135" i="5" s="1"/>
  <c r="KR135" i="5"/>
  <c r="HU135" i="5"/>
  <c r="KR41" i="5"/>
  <c r="HU41" i="5"/>
  <c r="CE21" i="5"/>
  <c r="FA21" i="5" s="1"/>
  <c r="CE31" i="5"/>
  <c r="FA31" i="5" s="1"/>
  <c r="CE42" i="5"/>
  <c r="FA42" i="5" s="1"/>
  <c r="CE136" i="5"/>
  <c r="FA136" i="5" s="1"/>
  <c r="KR40" i="5"/>
  <c r="HU40" i="5"/>
  <c r="KR106" i="5"/>
  <c r="HU106" i="5"/>
  <c r="KR21" i="5"/>
  <c r="HU21" i="5"/>
  <c r="HU82" i="5"/>
  <c r="KR82" i="5"/>
  <c r="HU16" i="5"/>
  <c r="KR16" i="5"/>
  <c r="KR107" i="5"/>
  <c r="HU107" i="5"/>
  <c r="KR136" i="5"/>
  <c r="HU136" i="5"/>
  <c r="CE23" i="5"/>
  <c r="FA23" i="5" s="1"/>
  <c r="CE24" i="5"/>
  <c r="FA24" i="5" s="1"/>
  <c r="CE43" i="5"/>
  <c r="FA43" i="5" s="1"/>
  <c r="KR42" i="5"/>
  <c r="HU42" i="5"/>
  <c r="KR27" i="5"/>
  <c r="HU27" i="5"/>
  <c r="HU43" i="5"/>
  <c r="KR43" i="5"/>
  <c r="KR49" i="5"/>
  <c r="HU49" i="5"/>
  <c r="CE32" i="5"/>
  <c r="FA32" i="5" s="1"/>
  <c r="HU28" i="5"/>
  <c r="KR28" i="5"/>
  <c r="HU13" i="5"/>
  <c r="KR13" i="5"/>
  <c r="HU23" i="5"/>
  <c r="KR23" i="5"/>
  <c r="KR80" i="5"/>
  <c r="HU80" i="5"/>
  <c r="KR105" i="5"/>
  <c r="HU105" i="5"/>
  <c r="KR45" i="5"/>
  <c r="HU45" i="5"/>
  <c r="KR47" i="5"/>
  <c r="HU47" i="5"/>
  <c r="CE13" i="5"/>
  <c r="FA13" i="5" s="1"/>
  <c r="CE33" i="5"/>
  <c r="FA33" i="5" s="1"/>
  <c r="CE44" i="5"/>
  <c r="FA44" i="5" s="1"/>
  <c r="CE77" i="5"/>
  <c r="FA77" i="5" s="1"/>
  <c r="CE137" i="5"/>
  <c r="FA137" i="5" s="1"/>
  <c r="KR14" i="5"/>
  <c r="HU14" i="5"/>
  <c r="KR50" i="5"/>
  <c r="HU50" i="5"/>
  <c r="KR79" i="5"/>
  <c r="HU79" i="5"/>
  <c r="KR81" i="5"/>
  <c r="HU81" i="5"/>
  <c r="KR29" i="5"/>
  <c r="HU29" i="5"/>
  <c r="CE14" i="5"/>
  <c r="FA14" i="5" s="1"/>
  <c r="CE34" i="5"/>
  <c r="FA34" i="5" s="1"/>
  <c r="CE45" i="5"/>
  <c r="FA45" i="5" s="1"/>
  <c r="CE79" i="5"/>
  <c r="FA79" i="5" s="1"/>
  <c r="CE82" i="5"/>
  <c r="FA82" i="5" s="1"/>
  <c r="KR33" i="5"/>
  <c r="HU33" i="5"/>
  <c r="KR19" i="5"/>
  <c r="HU19" i="5"/>
  <c r="HU31" i="5"/>
  <c r="KR31" i="5"/>
  <c r="KR15" i="5"/>
  <c r="HU15" i="5"/>
  <c r="CE81" i="5"/>
  <c r="FA81" i="5" s="1"/>
  <c r="KR77" i="5"/>
  <c r="HU77" i="5"/>
  <c r="HU26" i="5"/>
  <c r="KR26" i="5"/>
  <c r="KR24" i="5"/>
  <c r="HU24" i="5"/>
  <c r="KR48" i="5"/>
  <c r="HU48" i="5"/>
  <c r="CE19" i="5"/>
  <c r="FA19" i="5" s="1"/>
  <c r="CE25" i="5"/>
  <c r="FA25" i="5" s="1"/>
  <c r="CE46" i="5"/>
  <c r="FA46" i="5" s="1"/>
  <c r="CE49" i="5"/>
  <c r="FA49" i="5" s="1"/>
  <c r="KR20" i="5"/>
  <c r="HU20" i="5"/>
  <c r="KR46" i="5"/>
  <c r="HU46" i="5"/>
  <c r="KR30" i="5"/>
  <c r="HU30" i="5"/>
  <c r="CE15" i="5"/>
  <c r="FA15" i="5" s="1"/>
  <c r="CE26" i="5"/>
  <c r="FA26" i="5" s="1"/>
  <c r="CE47" i="5"/>
  <c r="FA47" i="5" s="1"/>
  <c r="CE50" i="5"/>
  <c r="FA50" i="5" s="1"/>
  <c r="CE80" i="5"/>
  <c r="FA80" i="5" s="1"/>
  <c r="KR17" i="5"/>
  <c r="HU17" i="5"/>
  <c r="KR103" i="5"/>
  <c r="HU103" i="5"/>
  <c r="KR137" i="5"/>
  <c r="HU137" i="5"/>
  <c r="KR44" i="5"/>
  <c r="HU44" i="5"/>
  <c r="AF13" i="3"/>
  <c r="AF14" i="3" s="1"/>
  <c r="AF15" i="3" s="1"/>
  <c r="AE12" i="59"/>
  <c r="F15" i="57" s="1"/>
  <c r="AJ5" i="59"/>
  <c r="L33" i="54"/>
  <c r="AJ8" i="53"/>
  <c r="AJ8" i="52"/>
  <c r="AK10" i="51"/>
  <c r="AJ7" i="50"/>
  <c r="AJ6" i="49"/>
  <c r="AO343" i="4"/>
  <c r="AO293" i="4"/>
  <c r="AO292" i="4"/>
  <c r="AO264" i="4"/>
  <c r="AO347" i="4"/>
  <c r="AO390" i="4"/>
  <c r="AO265" i="4"/>
  <c r="AO289" i="4"/>
  <c r="AO392" i="4"/>
  <c r="AO266" i="4"/>
  <c r="AO348" i="4"/>
  <c r="AO393" i="4"/>
  <c r="AO386" i="4"/>
  <c r="AO291" i="4"/>
  <c r="AO290" i="4"/>
  <c r="AO387" i="4"/>
  <c r="AO349" i="4"/>
  <c r="AO388" i="4"/>
  <c r="AO126" i="4"/>
  <c r="AO294" i="4"/>
  <c r="AO238" i="4"/>
  <c r="AO391" i="4"/>
  <c r="AO389" i="4"/>
  <c r="AO262" i="4"/>
  <c r="AO263" i="4"/>
  <c r="AO341" i="4"/>
  <c r="K32" i="54"/>
  <c r="AI6" i="24"/>
  <c r="AI6" i="23"/>
  <c r="AI8" i="22"/>
  <c r="AI6" i="50"/>
  <c r="AI6" i="21"/>
  <c r="AI5" i="49"/>
  <c r="AI7" i="25"/>
  <c r="AI7" i="52"/>
  <c r="AI6" i="27"/>
  <c r="AH61" i="53"/>
  <c r="J43" i="54"/>
  <c r="KP148" i="5"/>
  <c r="BW122" i="4" s="1"/>
  <c r="AJ62" i="2"/>
  <c r="AI14" i="41" s="1"/>
  <c r="J37" i="54"/>
  <c r="AH54" i="53"/>
  <c r="AH55" i="53"/>
  <c r="AH56" i="53"/>
  <c r="AJ9" i="51"/>
  <c r="AM206" i="4"/>
  <c r="AG15" i="51"/>
  <c r="AM152" i="4"/>
  <c r="AG13" i="51"/>
  <c r="KP153" i="5"/>
  <c r="BW253" i="4" s="1"/>
  <c r="EY155" i="5"/>
  <c r="HT167" i="5"/>
  <c r="BS216" i="18" s="1"/>
  <c r="HS152" i="5"/>
  <c r="KP139" i="5"/>
  <c r="HS139" i="5"/>
  <c r="HS155" i="5"/>
  <c r="EY148" i="5"/>
  <c r="KP155" i="5"/>
  <c r="BW313" i="4" s="1"/>
  <c r="Q56" i="32"/>
  <c r="R7" i="32" s="1"/>
  <c r="AO342" i="4"/>
  <c r="AO287" i="4"/>
  <c r="AO288" i="4"/>
  <c r="AO383" i="4"/>
  <c r="AO384" i="4"/>
  <c r="AO385" i="4"/>
  <c r="AO338" i="4"/>
  <c r="AO340" i="4"/>
  <c r="AO337" i="4"/>
  <c r="AO339" i="4"/>
  <c r="AO258" i="4"/>
  <c r="AQ12" i="4"/>
  <c r="EY153" i="5"/>
  <c r="CD155" i="5"/>
  <c r="BY312" i="4" s="1"/>
  <c r="HT154" i="5"/>
  <c r="HT148" i="5"/>
  <c r="EY154" i="5"/>
  <c r="CD148" i="5"/>
  <c r="BY121" i="4" s="1"/>
  <c r="EY152" i="5"/>
  <c r="CD153" i="5"/>
  <c r="BY252" i="4" s="1"/>
  <c r="CD147" i="5"/>
  <c r="BY95" i="4" s="1"/>
  <c r="HT161" i="5"/>
  <c r="HT147" i="5"/>
  <c r="EY150" i="5"/>
  <c r="EY147" i="5"/>
  <c r="HT152" i="5"/>
  <c r="EY139" i="5"/>
  <c r="KQ152" i="5"/>
  <c r="BX233" i="4" s="1"/>
  <c r="KQ147" i="5"/>
  <c r="BX96" i="4" s="1"/>
  <c r="KQ154" i="5"/>
  <c r="BX282" i="4" s="1"/>
  <c r="AI2" i="3"/>
  <c r="AI2" i="16" s="1"/>
  <c r="AO175" i="4"/>
  <c r="CD152" i="5"/>
  <c r="BY232" i="4" s="1"/>
  <c r="AO176" i="4"/>
  <c r="CD154" i="5"/>
  <c r="BY281" i="4" s="1"/>
  <c r="KQ151" i="5"/>
  <c r="BX203" i="4" s="1"/>
  <c r="AO177" i="4"/>
  <c r="AP171" i="4"/>
  <c r="HT151" i="5"/>
  <c r="CD150" i="5"/>
  <c r="BY173" i="4" s="1"/>
  <c r="KQ150" i="5"/>
  <c r="BX174" i="4" s="1"/>
  <c r="HT150" i="5"/>
  <c r="EZ151" i="5"/>
  <c r="CD151" i="5"/>
  <c r="BY202" i="4" s="1"/>
  <c r="M210" i="15"/>
  <c r="M220" i="15"/>
  <c r="M177" i="15"/>
  <c r="M39" i="3"/>
  <c r="M44" i="3" s="1"/>
  <c r="M264" i="15" s="1"/>
  <c r="M38" i="3"/>
  <c r="M18" i="15" s="1"/>
  <c r="AG15" i="3"/>
  <c r="AH60" i="34"/>
  <c r="AH55" i="34"/>
  <c r="AH65" i="34"/>
  <c r="AH67" i="34"/>
  <c r="W43" i="32"/>
  <c r="W55" i="32" s="1"/>
  <c r="M40" i="3"/>
  <c r="M187" i="15"/>
  <c r="M42" i="3"/>
  <c r="M230" i="15"/>
  <c r="X19" i="32"/>
  <c r="X12" i="32" s="1"/>
  <c r="X13" i="32" s="1"/>
  <c r="Q51" i="15"/>
  <c r="R39" i="32"/>
  <c r="R52" i="32" s="1"/>
  <c r="R57" i="32" s="1"/>
  <c r="Q54" i="32"/>
  <c r="Y17" i="32"/>
  <c r="Y18" i="32" s="1"/>
  <c r="J49" i="15"/>
  <c r="J41" i="16"/>
  <c r="K28" i="16"/>
  <c r="T8" i="16"/>
  <c r="T120" i="15" s="1"/>
  <c r="AK29" i="16"/>
  <c r="AK37" i="16"/>
  <c r="AL23" i="16"/>
  <c r="AF119" i="15"/>
  <c r="AD95" i="15"/>
  <c r="AG113" i="15"/>
  <c r="AG116" i="15" s="1"/>
  <c r="AJ7" i="41"/>
  <c r="AJ26" i="41" s="1"/>
  <c r="AJ33" i="41" s="1"/>
  <c r="AJ40" i="41" s="1"/>
  <c r="AJ47" i="41" s="1"/>
  <c r="AH65" i="15"/>
  <c r="AH70" i="15" s="1"/>
  <c r="HX11" i="5"/>
  <c r="KU11" i="5"/>
  <c r="KQ146" i="5"/>
  <c r="BX69" i="4" s="1"/>
  <c r="AO320" i="4"/>
  <c r="AO149" i="4"/>
  <c r="AP145" i="4"/>
  <c r="AO324" i="4"/>
  <c r="AO150" i="4"/>
  <c r="AO151" i="4"/>
  <c r="AO331" i="4"/>
  <c r="AO205" i="4"/>
  <c r="AO107" i="4"/>
  <c r="AO335" i="4"/>
  <c r="AO333" i="4"/>
  <c r="AN39" i="4"/>
  <c r="AQ35" i="4"/>
  <c r="AQ21" i="4"/>
  <c r="AQ34" i="4"/>
  <c r="AQ33" i="4"/>
  <c r="AQ19" i="4"/>
  <c r="AQ32" i="4"/>
  <c r="AQ18" i="4"/>
  <c r="AQ31" i="4"/>
  <c r="AQ30" i="4"/>
  <c r="AQ37" i="4"/>
  <c r="AQ28" i="4"/>
  <c r="AQ36" i="4"/>
  <c r="AQ29" i="4"/>
  <c r="AQ17" i="4"/>
  <c r="AQ20" i="4"/>
  <c r="AQ14" i="4"/>
  <c r="AO346" i="4"/>
  <c r="AO328" i="4"/>
  <c r="AO110" i="4"/>
  <c r="AO237" i="4"/>
  <c r="FA7" i="5"/>
  <c r="HV7" i="5"/>
  <c r="CG5" i="5"/>
  <c r="FC11" i="5"/>
  <c r="CD146" i="5"/>
  <c r="BY68" i="4" s="1"/>
  <c r="EZ12" i="5"/>
  <c r="CC158" i="5"/>
  <c r="CE12" i="5"/>
  <c r="FA12" i="5" s="1"/>
  <c r="CF7" i="5"/>
  <c r="KT7" i="5" s="1"/>
  <c r="CF6" i="5"/>
  <c r="CF4" i="5" s="1"/>
  <c r="CD139" i="5"/>
  <c r="AO6" i="32"/>
  <c r="AN40" i="32"/>
  <c r="AN48" i="32"/>
  <c r="AS23" i="37"/>
  <c r="AT20" i="37" s="1"/>
  <c r="AS26" i="37"/>
  <c r="AH213" i="15"/>
  <c r="AH223" i="15"/>
  <c r="AH201" i="15"/>
  <c r="AH203" i="15"/>
  <c r="AH200" i="15"/>
  <c r="AM207" i="4"/>
  <c r="AM210" i="4"/>
  <c r="AH15" i="2"/>
  <c r="AH36" i="34"/>
  <c r="AG90" i="15"/>
  <c r="AH17" i="2" s="1"/>
  <c r="AG11" i="62" s="1"/>
  <c r="AL29" i="3"/>
  <c r="AL37" i="3"/>
  <c r="AO286" i="4"/>
  <c r="AO344" i="4"/>
  <c r="AO327" i="4"/>
  <c r="AL6" i="2"/>
  <c r="AL3" i="58" s="1"/>
  <c r="AL3" i="18"/>
  <c r="AK2" i="67" s="1"/>
  <c r="AQ279" i="4" s="1"/>
  <c r="AK2" i="2"/>
  <c r="AK5" i="2"/>
  <c r="AJ7" i="24"/>
  <c r="AJ10" i="26"/>
  <c r="AJ9" i="28"/>
  <c r="AJ8" i="25"/>
  <c r="AJ7" i="27"/>
  <c r="AJ8" i="30"/>
  <c r="AJ7" i="23"/>
  <c r="AJ9" i="22"/>
  <c r="AJ7" i="21"/>
  <c r="AJ25" i="21"/>
  <c r="AJ76" i="11"/>
  <c r="AK4" i="2"/>
  <c r="AJ76" i="14"/>
  <c r="AH87" i="15"/>
  <c r="AH11" i="15"/>
  <c r="AH83" i="15"/>
  <c r="AH9" i="15"/>
  <c r="AH157" i="15"/>
  <c r="AH21" i="15"/>
  <c r="AH8" i="15"/>
  <c r="AH112" i="15"/>
  <c r="AH84" i="15"/>
  <c r="AH180" i="15"/>
  <c r="AH86" i="15"/>
  <c r="AH158" i="15"/>
  <c r="AH110" i="15"/>
  <c r="AH170" i="15"/>
  <c r="AH160" i="15"/>
  <c r="AH109" i="15"/>
  <c r="AO332" i="4"/>
  <c r="AO329" i="4"/>
  <c r="AO326" i="4"/>
  <c r="AO323" i="4"/>
  <c r="AO336" i="4"/>
  <c r="AO345" i="4"/>
  <c r="AO322" i="4"/>
  <c r="AO321" i="4"/>
  <c r="AO382" i="4"/>
  <c r="AO325" i="4"/>
  <c r="AO330" i="4"/>
  <c r="AO102" i="4"/>
  <c r="S49" i="4"/>
  <c r="M21" i="2" s="1"/>
  <c r="L27" i="53" s="1"/>
  <c r="AP7" i="4"/>
  <c r="AP5" i="4" s="1"/>
  <c r="AP200" i="4"/>
  <c r="AP91" i="4"/>
  <c r="AP277" i="4"/>
  <c r="AP117" i="4"/>
  <c r="AP353" i="4"/>
  <c r="AP228" i="4"/>
  <c r="AP380" i="4"/>
  <c r="AP247" i="4"/>
  <c r="AP308" i="4"/>
  <c r="AP60" i="4"/>
  <c r="AR8" i="4"/>
  <c r="AQ6" i="4"/>
  <c r="AQ108" i="4"/>
  <c r="AQ109" i="4"/>
  <c r="AQ106" i="4"/>
  <c r="AQ104" i="4"/>
  <c r="AI2" i="15"/>
  <c r="AI269" i="15" s="1"/>
  <c r="AK2" i="18"/>
  <c r="AI2" i="34"/>
  <c r="AI2" i="32"/>
  <c r="AK3" i="3"/>
  <c r="AJ3" i="15"/>
  <c r="AJ19" i="34"/>
  <c r="AJ20" i="34" s="1"/>
  <c r="AK17" i="34" s="1"/>
  <c r="AJ14" i="34"/>
  <c r="AO11" i="34"/>
  <c r="AN12" i="34"/>
  <c r="AL13" i="34"/>
  <c r="O93" i="18" l="1"/>
  <c r="O109" i="18"/>
  <c r="O111" i="18" s="1"/>
  <c r="O112" i="18" s="1"/>
  <c r="O113" i="18" s="1"/>
  <c r="AI225" i="15"/>
  <c r="AI235" i="15"/>
  <c r="AI215" i="15"/>
  <c r="AI192" i="15"/>
  <c r="AI205" i="15"/>
  <c r="AI172" i="15"/>
  <c r="AI182" i="15"/>
  <c r="AI162" i="15"/>
  <c r="AI114" i="15"/>
  <c r="AI124" i="15"/>
  <c r="AF40" i="23"/>
  <c r="AF10" i="25"/>
  <c r="AF11" i="22" s="1"/>
  <c r="AI88" i="15"/>
  <c r="AI100" i="15"/>
  <c r="AG23" i="53"/>
  <c r="AH14" i="51"/>
  <c r="AI53" i="15"/>
  <c r="AH80" i="15"/>
  <c r="AI16" i="2" s="1"/>
  <c r="AG73" i="18"/>
  <c r="AF43" i="15"/>
  <c r="AG9" i="2" s="1"/>
  <c r="AM257" i="4" s="1"/>
  <c r="AI23" i="15"/>
  <c r="AI13" i="15"/>
  <c r="AI147" i="15"/>
  <c r="AI152" i="15" s="1"/>
  <c r="AI121" i="15"/>
  <c r="AI111" i="15"/>
  <c r="AI212" i="15"/>
  <c r="AI232" i="15"/>
  <c r="AI159" i="15"/>
  <c r="AI20" i="15"/>
  <c r="AI266" i="15"/>
  <c r="AI222" i="15"/>
  <c r="AI189" i="15"/>
  <c r="AI169" i="15"/>
  <c r="AI202" i="15"/>
  <c r="AI10" i="15"/>
  <c r="AI179" i="15"/>
  <c r="AI85" i="15"/>
  <c r="AI50" i="15"/>
  <c r="AI97" i="15"/>
  <c r="BK40" i="73"/>
  <c r="BK38" i="73"/>
  <c r="BK42" i="73"/>
  <c r="BL15" i="73"/>
  <c r="BK33" i="73"/>
  <c r="BK39" i="73"/>
  <c r="BK44" i="73" s="1"/>
  <c r="BT44" i="72"/>
  <c r="BR77" i="72"/>
  <c r="BR90" i="72" s="1"/>
  <c r="BS51" i="72" s="1"/>
  <c r="BR86" i="72"/>
  <c r="BR91" i="72" s="1"/>
  <c r="BR88" i="72"/>
  <c r="BS71" i="72"/>
  <c r="BS61" i="72"/>
  <c r="BS62" i="72" s="1"/>
  <c r="BS75" i="72" s="1"/>
  <c r="BS84" i="72" s="1"/>
  <c r="BR83" i="72"/>
  <c r="BR89" i="72"/>
  <c r="BR87" i="72"/>
  <c r="BT46" i="72"/>
  <c r="BS85" i="72"/>
  <c r="BT30" i="72"/>
  <c r="AK2" i="58"/>
  <c r="AK1" i="71"/>
  <c r="M69" i="66"/>
  <c r="M76" i="66" s="1"/>
  <c r="M78" i="66" s="1"/>
  <c r="M56" i="66"/>
  <c r="AQ66" i="4"/>
  <c r="AF15" i="60"/>
  <c r="AQ231" i="4"/>
  <c r="AQ119" i="4"/>
  <c r="AQ280" i="4"/>
  <c r="AQ310" i="4"/>
  <c r="AF16" i="60"/>
  <c r="AQ94" i="4"/>
  <c r="AQ311" i="4"/>
  <c r="AI105" i="15"/>
  <c r="AI106" i="15" s="1"/>
  <c r="AI14" i="60" s="1"/>
  <c r="AJ8" i="28"/>
  <c r="AJ9" i="26"/>
  <c r="AJ6" i="41"/>
  <c r="AG10" i="41"/>
  <c r="AG34" i="27"/>
  <c r="AG9" i="62"/>
  <c r="AG7" i="60"/>
  <c r="AG16" i="60" s="1"/>
  <c r="AR260" i="4"/>
  <c r="AQ120" i="4"/>
  <c r="AJ5" i="62"/>
  <c r="AJ4" i="59"/>
  <c r="AJ4" i="55"/>
  <c r="AJ4" i="60"/>
  <c r="AK5" i="60"/>
  <c r="AG12" i="64" s="1"/>
  <c r="AG7" i="61" s="1"/>
  <c r="AK5" i="55"/>
  <c r="AK6" i="62"/>
  <c r="AQ230" i="4"/>
  <c r="AQ67" i="4"/>
  <c r="AQ93" i="4"/>
  <c r="CF129" i="5"/>
  <c r="FB129" i="5" s="1"/>
  <c r="AG54" i="66"/>
  <c r="AG68" i="66" s="1"/>
  <c r="AG40" i="15"/>
  <c r="AK82" i="2"/>
  <c r="AK79" i="2"/>
  <c r="L38" i="54" s="1"/>
  <c r="AK77" i="2"/>
  <c r="AK75" i="2"/>
  <c r="AK83" i="2"/>
  <c r="AK74" i="2"/>
  <c r="AK76" i="2"/>
  <c r="AK84" i="2"/>
  <c r="AK80" i="2"/>
  <c r="AK78" i="2"/>
  <c r="AI267" i="15"/>
  <c r="AV6" i="66"/>
  <c r="AV20" i="66" s="1"/>
  <c r="BH12" i="3"/>
  <c r="HU162" i="5"/>
  <c r="BT110" i="18" s="1"/>
  <c r="O114" i="18"/>
  <c r="O119" i="18" s="1"/>
  <c r="O120" i="18"/>
  <c r="AI38" i="15"/>
  <c r="AI270" i="15"/>
  <c r="AI37" i="15"/>
  <c r="AI39" i="15"/>
  <c r="AI36" i="15"/>
  <c r="BS75" i="18"/>
  <c r="BQ36" i="66"/>
  <c r="CF125" i="5"/>
  <c r="FB125" i="5" s="1"/>
  <c r="AH10" i="66"/>
  <c r="AH24" i="66" s="1"/>
  <c r="CF110" i="5"/>
  <c r="FB110" i="5" s="1"/>
  <c r="BS110" i="18"/>
  <c r="BQ37" i="66"/>
  <c r="AJ2" i="43"/>
  <c r="AJ32" i="43" s="1"/>
  <c r="AJ2" i="66"/>
  <c r="AJ77" i="66" s="1"/>
  <c r="CF103" i="5"/>
  <c r="FB103" i="5" s="1"/>
  <c r="AI49" i="3"/>
  <c r="AI52" i="3" s="1"/>
  <c r="AI55" i="3" s="1"/>
  <c r="AI73" i="15" s="1"/>
  <c r="AI80" i="15" s="1"/>
  <c r="AI139" i="15"/>
  <c r="AI144" i="15" s="1"/>
  <c r="AJ103" i="2" s="1"/>
  <c r="AI131" i="15"/>
  <c r="AI136" i="15" s="1"/>
  <c r="CF112" i="5"/>
  <c r="FB112" i="5" s="1"/>
  <c r="CF122" i="5"/>
  <c r="FB122" i="5" s="1"/>
  <c r="CF105" i="5"/>
  <c r="FB105" i="5" s="1"/>
  <c r="CF104" i="5"/>
  <c r="FB104" i="5" s="1"/>
  <c r="KT104" i="5" s="1"/>
  <c r="CF127" i="5"/>
  <c r="FB127" i="5" s="1"/>
  <c r="CF101" i="5"/>
  <c r="FB101" i="5" s="1"/>
  <c r="CF114" i="5"/>
  <c r="FB114" i="5" s="1"/>
  <c r="CF119" i="5"/>
  <c r="FB119" i="5" s="1"/>
  <c r="CF87" i="5"/>
  <c r="FB87" i="5" s="1"/>
  <c r="CF106" i="5"/>
  <c r="FB106" i="5" s="1"/>
  <c r="CF124" i="5"/>
  <c r="FB124" i="5" s="1"/>
  <c r="CF123" i="5"/>
  <c r="FB123" i="5" s="1"/>
  <c r="CF111" i="5"/>
  <c r="FB111" i="5" s="1"/>
  <c r="KS87" i="5"/>
  <c r="HV87" i="5"/>
  <c r="CF128" i="5"/>
  <c r="FB128" i="5" s="1"/>
  <c r="CF120" i="5"/>
  <c r="FB120" i="5" s="1"/>
  <c r="CF115" i="5"/>
  <c r="FB115" i="5" s="1"/>
  <c r="CF107" i="5"/>
  <c r="FB107" i="5" s="1"/>
  <c r="KT107" i="5" s="1"/>
  <c r="CF126" i="5"/>
  <c r="FB126" i="5" s="1"/>
  <c r="CF108" i="5"/>
  <c r="FB108" i="5" s="1"/>
  <c r="CF117" i="5"/>
  <c r="FB117" i="5" s="1"/>
  <c r="CF99" i="5"/>
  <c r="FB99" i="5" s="1"/>
  <c r="CF116" i="5"/>
  <c r="FB116" i="5" s="1"/>
  <c r="CF130" i="5"/>
  <c r="FB130" i="5" s="1"/>
  <c r="CF109" i="5"/>
  <c r="FB109" i="5" s="1"/>
  <c r="CF100" i="5"/>
  <c r="FB100" i="5" s="1"/>
  <c r="CF113" i="5"/>
  <c r="FB113" i="5" s="1"/>
  <c r="CF121" i="5"/>
  <c r="FB121" i="5" s="1"/>
  <c r="CF118" i="5"/>
  <c r="FB118" i="5" s="1"/>
  <c r="CF102" i="5"/>
  <c r="FB102" i="5" s="1"/>
  <c r="KS95" i="5"/>
  <c r="KS85" i="5"/>
  <c r="HV85" i="5"/>
  <c r="CF85" i="5"/>
  <c r="FB85" i="5" s="1"/>
  <c r="AP334" i="4"/>
  <c r="AI17" i="22"/>
  <c r="AO38" i="4"/>
  <c r="AW23" i="3"/>
  <c r="AV37" i="3"/>
  <c r="CF98" i="5"/>
  <c r="FB98" i="5" s="1"/>
  <c r="KS100" i="5"/>
  <c r="HV100" i="5"/>
  <c r="CF97" i="5"/>
  <c r="FB97" i="5" s="1"/>
  <c r="KS97" i="5"/>
  <c r="HV97" i="5"/>
  <c r="KS99" i="5"/>
  <c r="HV99" i="5"/>
  <c r="CF90" i="5"/>
  <c r="FB90" i="5" s="1"/>
  <c r="HW90" i="5" s="1"/>
  <c r="HV117" i="5"/>
  <c r="CF94" i="5"/>
  <c r="FB94" i="5" s="1"/>
  <c r="KT94" i="5" s="1"/>
  <c r="KS98" i="5"/>
  <c r="HV98" i="5"/>
  <c r="CF96" i="5"/>
  <c r="FB96" i="5" s="1"/>
  <c r="KS101" i="5"/>
  <c r="HV101" i="5"/>
  <c r="KS96" i="5"/>
  <c r="HV96" i="5"/>
  <c r="HV84" i="5"/>
  <c r="CF88" i="5"/>
  <c r="FB88" i="5" s="1"/>
  <c r="HW88" i="5" s="1"/>
  <c r="CF91" i="5"/>
  <c r="FB91" i="5" s="1"/>
  <c r="KS91" i="5"/>
  <c r="HV91" i="5"/>
  <c r="KS89" i="5"/>
  <c r="HV89" i="5"/>
  <c r="KS94" i="5"/>
  <c r="HV94" i="5"/>
  <c r="CF93" i="5"/>
  <c r="FB93" i="5" s="1"/>
  <c r="KS92" i="5"/>
  <c r="HV92" i="5"/>
  <c r="CF92" i="5"/>
  <c r="FB92" i="5" s="1"/>
  <c r="CF95" i="5"/>
  <c r="FB95" i="5" s="1"/>
  <c r="KS90" i="5"/>
  <c r="HV90" i="5"/>
  <c r="KS102" i="5"/>
  <c r="HV102" i="5"/>
  <c r="KS93" i="5"/>
  <c r="HV93" i="5"/>
  <c r="CF89" i="5"/>
  <c r="FB89" i="5" s="1"/>
  <c r="KS88" i="5"/>
  <c r="HV88" i="5"/>
  <c r="CF83" i="5"/>
  <c r="FB83" i="5" s="1"/>
  <c r="KS83" i="5"/>
  <c r="HV83" i="5"/>
  <c r="CF84" i="5"/>
  <c r="FB84" i="5" s="1"/>
  <c r="HV86" i="5"/>
  <c r="KS86" i="5"/>
  <c r="CF86" i="5"/>
  <c r="FB86" i="5" s="1"/>
  <c r="HV114" i="5"/>
  <c r="CF134" i="5"/>
  <c r="FB134" i="5" s="1"/>
  <c r="CF133" i="5"/>
  <c r="FB133" i="5" s="1"/>
  <c r="KS134" i="5"/>
  <c r="HV134" i="5"/>
  <c r="HV129" i="5"/>
  <c r="KS129" i="5"/>
  <c r="HV124" i="5"/>
  <c r="KS124" i="5"/>
  <c r="HV125" i="5"/>
  <c r="KS125" i="5"/>
  <c r="HV133" i="5"/>
  <c r="KS133" i="5"/>
  <c r="HV127" i="5"/>
  <c r="KS127" i="5"/>
  <c r="CF131" i="5"/>
  <c r="FB131" i="5" s="1"/>
  <c r="KS132" i="5"/>
  <c r="HV132" i="5"/>
  <c r="HV122" i="5"/>
  <c r="KS122" i="5"/>
  <c r="HV130" i="5"/>
  <c r="KS130" i="5"/>
  <c r="HV126" i="5"/>
  <c r="KS126" i="5"/>
  <c r="KS131" i="5"/>
  <c r="HV131" i="5"/>
  <c r="CF132" i="5"/>
  <c r="FB132" i="5" s="1"/>
  <c r="KS128" i="5"/>
  <c r="HV128" i="5"/>
  <c r="KS123" i="5"/>
  <c r="HV123" i="5"/>
  <c r="KS121" i="5"/>
  <c r="HV121" i="5"/>
  <c r="KS115" i="5"/>
  <c r="HV115" i="5"/>
  <c r="KS113" i="5"/>
  <c r="HV113" i="5"/>
  <c r="KS110" i="5"/>
  <c r="HV110" i="5"/>
  <c r="KS120" i="5"/>
  <c r="HV120" i="5"/>
  <c r="HV118" i="5"/>
  <c r="KS118" i="5"/>
  <c r="KS111" i="5"/>
  <c r="HV111" i="5"/>
  <c r="HV112" i="5"/>
  <c r="KS112" i="5"/>
  <c r="HV119" i="5"/>
  <c r="KS119" i="5"/>
  <c r="KS109" i="5"/>
  <c r="HV109" i="5"/>
  <c r="HV116" i="5"/>
  <c r="KS116" i="5"/>
  <c r="AF37" i="53"/>
  <c r="KS73" i="5"/>
  <c r="HV73" i="5"/>
  <c r="CF69" i="5"/>
  <c r="FB69" i="5" s="1"/>
  <c r="KS74" i="5"/>
  <c r="HV74" i="5"/>
  <c r="CF70" i="5"/>
  <c r="FB70" i="5" s="1"/>
  <c r="HV69" i="5"/>
  <c r="KS69" i="5"/>
  <c r="CF73" i="5"/>
  <c r="FB73" i="5" s="1"/>
  <c r="HV70" i="5"/>
  <c r="KS70" i="5"/>
  <c r="CF72" i="5"/>
  <c r="FB72" i="5" s="1"/>
  <c r="HV72" i="5"/>
  <c r="KS72" i="5"/>
  <c r="CF74" i="5"/>
  <c r="FB74" i="5" s="1"/>
  <c r="HV68" i="5"/>
  <c r="KS68" i="5"/>
  <c r="CF67" i="5"/>
  <c r="FB67" i="5" s="1"/>
  <c r="CF75" i="5"/>
  <c r="FB75" i="5" s="1"/>
  <c r="KS75" i="5"/>
  <c r="HV75" i="5"/>
  <c r="CF71" i="5"/>
  <c r="FB71" i="5" s="1"/>
  <c r="HV67" i="5"/>
  <c r="KS67" i="5"/>
  <c r="CF68" i="5"/>
  <c r="FB68" i="5" s="1"/>
  <c r="KS71" i="5"/>
  <c r="HV71" i="5"/>
  <c r="AN45" i="4"/>
  <c r="AH48" i="2" s="1"/>
  <c r="AG37" i="53" s="1"/>
  <c r="CF65" i="5"/>
  <c r="FB65" i="5" s="1"/>
  <c r="KT65" i="5" s="1"/>
  <c r="KS36" i="5"/>
  <c r="HV36" i="5"/>
  <c r="CF36" i="5"/>
  <c r="FB36" i="5" s="1"/>
  <c r="CF64" i="5"/>
  <c r="FB64" i="5" s="1"/>
  <c r="HW64" i="5" s="1"/>
  <c r="CF62" i="5"/>
  <c r="FB62" i="5" s="1"/>
  <c r="CF63" i="5"/>
  <c r="FB63" i="5" s="1"/>
  <c r="CF66" i="5"/>
  <c r="FB66" i="5" s="1"/>
  <c r="KS66" i="5"/>
  <c r="HV66" i="5"/>
  <c r="KS65" i="5"/>
  <c r="HV65" i="5"/>
  <c r="KS62" i="5"/>
  <c r="HV62" i="5"/>
  <c r="KS64" i="5"/>
  <c r="HV64" i="5"/>
  <c r="KS63" i="5"/>
  <c r="HV63" i="5"/>
  <c r="CF60" i="5"/>
  <c r="FB60" i="5" s="1"/>
  <c r="CF61" i="5"/>
  <c r="FB61" i="5" s="1"/>
  <c r="HV60" i="5"/>
  <c r="KS60" i="5"/>
  <c r="HV61" i="5"/>
  <c r="KS61" i="5"/>
  <c r="KS38" i="5"/>
  <c r="KS78" i="5"/>
  <c r="KS59" i="5"/>
  <c r="HV59" i="5"/>
  <c r="CF56" i="5"/>
  <c r="FB56" i="5" s="1"/>
  <c r="HV58" i="5"/>
  <c r="KS58" i="5"/>
  <c r="CF76" i="5"/>
  <c r="FB76" i="5" s="1"/>
  <c r="HV57" i="5"/>
  <c r="KS57" i="5"/>
  <c r="HV76" i="5"/>
  <c r="KS76" i="5"/>
  <c r="CF58" i="5"/>
  <c r="FB58" i="5" s="1"/>
  <c r="CF57" i="5"/>
  <c r="FB57" i="5" s="1"/>
  <c r="CF55" i="5"/>
  <c r="FB55" i="5" s="1"/>
  <c r="HV55" i="5"/>
  <c r="KS55" i="5"/>
  <c r="HV56" i="5"/>
  <c r="KS56" i="5"/>
  <c r="CF59" i="5"/>
  <c r="FB59" i="5" s="1"/>
  <c r="AJ11" i="64"/>
  <c r="AJ6" i="61" s="1"/>
  <c r="KS37" i="5"/>
  <c r="HV37" i="5"/>
  <c r="CF35" i="5"/>
  <c r="FB35" i="5" s="1"/>
  <c r="CF37" i="5"/>
  <c r="FB37" i="5" s="1"/>
  <c r="CF38" i="5"/>
  <c r="FB38" i="5" s="1"/>
  <c r="CF39" i="5"/>
  <c r="FB39" i="5" s="1"/>
  <c r="KS39" i="5"/>
  <c r="HV39" i="5"/>
  <c r="HV35" i="5"/>
  <c r="KS35" i="5"/>
  <c r="U15" i="16"/>
  <c r="U16" i="16" s="1"/>
  <c r="HV54" i="5"/>
  <c r="KS53" i="5"/>
  <c r="HV53" i="5"/>
  <c r="CF53" i="5"/>
  <c r="FB53" i="5" s="1"/>
  <c r="CF54" i="5"/>
  <c r="FB54" i="5" s="1"/>
  <c r="KS16" i="5"/>
  <c r="AG24" i="53"/>
  <c r="AG22" i="53"/>
  <c r="KS22" i="5"/>
  <c r="HV22" i="5"/>
  <c r="KS52" i="5"/>
  <c r="HV52" i="5"/>
  <c r="CF22" i="5"/>
  <c r="FB22" i="5" s="1"/>
  <c r="CF52" i="5"/>
  <c r="FB52" i="5" s="1"/>
  <c r="HV27" i="5"/>
  <c r="HV18" i="5"/>
  <c r="HV51" i="5"/>
  <c r="KS51" i="5"/>
  <c r="HV48" i="5"/>
  <c r="HV28" i="5"/>
  <c r="CF51" i="5"/>
  <c r="FB51" i="5" s="1"/>
  <c r="CF18" i="5"/>
  <c r="FB18" i="5" s="1"/>
  <c r="KT18" i="5" s="1"/>
  <c r="CF19" i="5"/>
  <c r="FB19" i="5" s="1"/>
  <c r="KT19" i="5" s="1"/>
  <c r="CF25" i="5"/>
  <c r="FB25" i="5" s="1"/>
  <c r="HW25" i="5" s="1"/>
  <c r="CF26" i="5"/>
  <c r="FB26" i="5" s="1"/>
  <c r="KT26" i="5" s="1"/>
  <c r="HV104" i="5"/>
  <c r="CF79" i="5"/>
  <c r="FB79" i="5" s="1"/>
  <c r="HW79" i="5" s="1"/>
  <c r="CF47" i="5"/>
  <c r="FB47" i="5" s="1"/>
  <c r="KT47" i="5" s="1"/>
  <c r="CF50" i="5"/>
  <c r="FB50" i="5" s="1"/>
  <c r="KT50" i="5" s="1"/>
  <c r="HV107" i="5"/>
  <c r="CF78" i="5"/>
  <c r="FB78" i="5" s="1"/>
  <c r="HW78" i="5" s="1"/>
  <c r="KS34" i="5"/>
  <c r="HV34" i="5"/>
  <c r="KS80" i="5"/>
  <c r="HV80" i="5"/>
  <c r="CF32" i="5"/>
  <c r="FB32" i="5" s="1"/>
  <c r="CF27" i="5"/>
  <c r="FB27" i="5" s="1"/>
  <c r="CF48" i="5"/>
  <c r="FB48" i="5" s="1"/>
  <c r="CF82" i="5"/>
  <c r="FB82" i="5" s="1"/>
  <c r="KS103" i="5"/>
  <c r="HV103" i="5"/>
  <c r="KS105" i="5"/>
  <c r="HV105" i="5"/>
  <c r="KS20" i="5"/>
  <c r="HV20" i="5"/>
  <c r="HV14" i="5"/>
  <c r="KS14" i="5"/>
  <c r="KS106" i="5"/>
  <c r="HV106" i="5"/>
  <c r="KS30" i="5"/>
  <c r="HV30" i="5"/>
  <c r="KS50" i="5"/>
  <c r="HV50" i="5"/>
  <c r="CF34" i="5"/>
  <c r="FB34" i="5" s="1"/>
  <c r="CF28" i="5"/>
  <c r="FB28" i="5" s="1"/>
  <c r="CF135" i="5"/>
  <c r="FB135" i="5" s="1"/>
  <c r="KS49" i="5"/>
  <c r="HV49" i="5"/>
  <c r="KS81" i="5"/>
  <c r="HV81" i="5"/>
  <c r="KS47" i="5"/>
  <c r="HV47" i="5"/>
  <c r="CF21" i="5"/>
  <c r="FB21" i="5" s="1"/>
  <c r="CF29" i="5"/>
  <c r="FB29" i="5" s="1"/>
  <c r="CF40" i="5"/>
  <c r="FB40" i="5" s="1"/>
  <c r="CF136" i="5"/>
  <c r="FB136" i="5" s="1"/>
  <c r="HV46" i="5"/>
  <c r="KS46" i="5"/>
  <c r="KS32" i="5"/>
  <c r="HV32" i="5"/>
  <c r="KS26" i="5"/>
  <c r="HV26" i="5"/>
  <c r="CF23" i="5"/>
  <c r="FB23" i="5" s="1"/>
  <c r="CF30" i="5"/>
  <c r="FB30" i="5" s="1"/>
  <c r="CF41" i="5"/>
  <c r="FB41" i="5" s="1"/>
  <c r="KS25" i="5"/>
  <c r="HV25" i="5"/>
  <c r="HV108" i="5"/>
  <c r="KS108" i="5"/>
  <c r="KS23" i="5"/>
  <c r="HV23" i="5"/>
  <c r="KS15" i="5"/>
  <c r="HV15" i="5"/>
  <c r="CF20" i="5"/>
  <c r="FB20" i="5" s="1"/>
  <c r="CF45" i="5"/>
  <c r="FB45" i="5" s="1"/>
  <c r="CF42" i="5"/>
  <c r="FB42" i="5" s="1"/>
  <c r="KS19" i="5"/>
  <c r="HV19" i="5"/>
  <c r="KS137" i="5"/>
  <c r="HV137" i="5"/>
  <c r="CF33" i="5"/>
  <c r="FB33" i="5" s="1"/>
  <c r="CF31" i="5"/>
  <c r="FB31" i="5" s="1"/>
  <c r="CF43" i="5"/>
  <c r="FB43" i="5" s="1"/>
  <c r="CF137" i="5"/>
  <c r="FB137" i="5" s="1"/>
  <c r="KS77" i="5"/>
  <c r="HV77" i="5"/>
  <c r="HV136" i="5"/>
  <c r="KS136" i="5"/>
  <c r="KS40" i="5"/>
  <c r="HV40" i="5"/>
  <c r="CF24" i="5"/>
  <c r="FB24" i="5" s="1"/>
  <c r="KS44" i="5"/>
  <c r="HV44" i="5"/>
  <c r="KS29" i="5"/>
  <c r="HV29" i="5"/>
  <c r="CF15" i="5"/>
  <c r="FB15" i="5" s="1"/>
  <c r="CF13" i="5"/>
  <c r="FB13" i="5" s="1"/>
  <c r="CF77" i="5"/>
  <c r="FB77" i="5" s="1"/>
  <c r="CF44" i="5"/>
  <c r="FB44" i="5" s="1"/>
  <c r="CF81" i="5"/>
  <c r="FB81" i="5" s="1"/>
  <c r="KS82" i="5"/>
  <c r="HV82" i="5"/>
  <c r="KS33" i="5"/>
  <c r="HV33" i="5"/>
  <c r="KS42" i="5"/>
  <c r="HV42" i="5"/>
  <c r="KS17" i="5"/>
  <c r="HV17" i="5"/>
  <c r="CF16" i="5"/>
  <c r="FB16" i="5" s="1"/>
  <c r="CF14" i="5"/>
  <c r="FB14" i="5" s="1"/>
  <c r="HV79" i="5"/>
  <c r="KS79" i="5"/>
  <c r="HV13" i="5"/>
  <c r="KS13" i="5"/>
  <c r="KS43" i="5"/>
  <c r="HV43" i="5"/>
  <c r="KS31" i="5"/>
  <c r="HV31" i="5"/>
  <c r="KS135" i="5"/>
  <c r="HV135" i="5"/>
  <c r="KS41" i="5"/>
  <c r="HV41" i="5"/>
  <c r="CF17" i="5"/>
  <c r="FB17" i="5" s="1"/>
  <c r="CF46" i="5"/>
  <c r="FB46" i="5" s="1"/>
  <c r="CF49" i="5"/>
  <c r="FB49" i="5" s="1"/>
  <c r="CF80" i="5"/>
  <c r="FB80" i="5" s="1"/>
  <c r="KS45" i="5"/>
  <c r="HV45" i="5"/>
  <c r="KS24" i="5"/>
  <c r="HV24" i="5"/>
  <c r="KS21" i="5"/>
  <c r="HV21" i="5"/>
  <c r="AF16" i="3"/>
  <c r="AH13" i="3"/>
  <c r="AH14" i="3" s="1"/>
  <c r="AH15" i="3" s="1"/>
  <c r="AG32" i="3"/>
  <c r="AG40" i="23"/>
  <c r="AG8" i="59"/>
  <c r="AK5" i="59"/>
  <c r="M33" i="54"/>
  <c r="AK8" i="53"/>
  <c r="AK8" i="52"/>
  <c r="AL10" i="51"/>
  <c r="AK7" i="50"/>
  <c r="AK6" i="49"/>
  <c r="AG16" i="3"/>
  <c r="AP289" i="4"/>
  <c r="AP391" i="4"/>
  <c r="AP386" i="4"/>
  <c r="AP266" i="4"/>
  <c r="AP293" i="4"/>
  <c r="AP393" i="4"/>
  <c r="AP387" i="4"/>
  <c r="AP348" i="4"/>
  <c r="AP388" i="4"/>
  <c r="AP390" i="4"/>
  <c r="AP290" i="4"/>
  <c r="AP264" i="4"/>
  <c r="AP349" i="4"/>
  <c r="AP262" i="4"/>
  <c r="AP294" i="4"/>
  <c r="AP291" i="4"/>
  <c r="AP263" i="4"/>
  <c r="AP126" i="4"/>
  <c r="AP292" i="4"/>
  <c r="AP389" i="4"/>
  <c r="AP238" i="4"/>
  <c r="AP347" i="4"/>
  <c r="AP392" i="4"/>
  <c r="AP265" i="4"/>
  <c r="AP341" i="4"/>
  <c r="L32" i="54"/>
  <c r="AJ6" i="24"/>
  <c r="AJ6" i="27"/>
  <c r="AJ7" i="52"/>
  <c r="AJ8" i="22"/>
  <c r="AJ6" i="50"/>
  <c r="AJ7" i="25"/>
  <c r="AJ6" i="21"/>
  <c r="AJ5" i="49"/>
  <c r="AJ6" i="23"/>
  <c r="AK62" i="2"/>
  <c r="AJ14" i="41" s="1"/>
  <c r="AI61" i="53"/>
  <c r="K43" i="54"/>
  <c r="HT139" i="5"/>
  <c r="HT153" i="5"/>
  <c r="AI56" i="53"/>
  <c r="AI55" i="53"/>
  <c r="K37" i="54"/>
  <c r="AI54" i="53"/>
  <c r="BX75" i="2"/>
  <c r="M7" i="54"/>
  <c r="M52" i="53"/>
  <c r="AK9" i="51"/>
  <c r="AN152" i="4"/>
  <c r="AH13" i="51"/>
  <c r="AN206" i="4"/>
  <c r="AH15" i="51"/>
  <c r="KQ148" i="5"/>
  <c r="BX122" i="4" s="1"/>
  <c r="KQ155" i="5"/>
  <c r="BX313" i="4" s="1"/>
  <c r="HT155" i="5"/>
  <c r="HU167" i="5"/>
  <c r="BT216" i="18" s="1"/>
  <c r="M19" i="51"/>
  <c r="EZ155" i="5"/>
  <c r="EZ152" i="5"/>
  <c r="EZ148" i="5"/>
  <c r="KQ139" i="5"/>
  <c r="AP338" i="4"/>
  <c r="AP383" i="4"/>
  <c r="AP342" i="4"/>
  <c r="AP385" i="4"/>
  <c r="AP287" i="4"/>
  <c r="AP340" i="4"/>
  <c r="AP343" i="4"/>
  <c r="AP288" i="4"/>
  <c r="AP384" i="4"/>
  <c r="AP337" i="4"/>
  <c r="AP339" i="4"/>
  <c r="AR12" i="4"/>
  <c r="AP258" i="4"/>
  <c r="CE155" i="5"/>
  <c r="BZ312" i="4" s="1"/>
  <c r="KQ153" i="5"/>
  <c r="BX253" i="4" s="1"/>
  <c r="EZ153" i="5"/>
  <c r="CE148" i="5"/>
  <c r="BZ121" i="4" s="1"/>
  <c r="CG6" i="5"/>
  <c r="CG101" i="5" s="1"/>
  <c r="CE153" i="5"/>
  <c r="BZ252" i="4" s="1"/>
  <c r="HU152" i="5"/>
  <c r="HU161" i="5"/>
  <c r="HU147" i="5"/>
  <c r="CE147" i="5"/>
  <c r="BZ95" i="4" s="1"/>
  <c r="EZ150" i="5"/>
  <c r="EZ147" i="5"/>
  <c r="EZ154" i="5"/>
  <c r="KR147" i="5"/>
  <c r="BY96" i="4" s="1"/>
  <c r="AJ2" i="3"/>
  <c r="AJ2" i="16" s="1"/>
  <c r="AP176" i="4"/>
  <c r="AP177" i="4"/>
  <c r="KR151" i="5"/>
  <c r="BY203" i="4" s="1"/>
  <c r="HU151" i="5"/>
  <c r="FA151" i="5"/>
  <c r="CE151" i="5"/>
  <c r="BZ202" i="4" s="1"/>
  <c r="CE152" i="5"/>
  <c r="BZ232" i="4" s="1"/>
  <c r="KR150" i="5"/>
  <c r="BY174" i="4" s="1"/>
  <c r="AQ171" i="4"/>
  <c r="AP175" i="4"/>
  <c r="CE150" i="5"/>
  <c r="BZ173" i="4" s="1"/>
  <c r="CE154" i="5"/>
  <c r="BZ281" i="4" s="1"/>
  <c r="HU150" i="5"/>
  <c r="M43" i="3"/>
  <c r="M48" i="15"/>
  <c r="T96" i="15"/>
  <c r="N28" i="3"/>
  <c r="W51" i="32"/>
  <c r="M41" i="3"/>
  <c r="K30" i="16"/>
  <c r="K31" i="16"/>
  <c r="AI67" i="34"/>
  <c r="AI65" i="34"/>
  <c r="AI55" i="34"/>
  <c r="AI60" i="34"/>
  <c r="W190" i="15"/>
  <c r="W233" i="15"/>
  <c r="X34" i="32"/>
  <c r="X36" i="32" s="1"/>
  <c r="X122" i="15"/>
  <c r="R44" i="32"/>
  <c r="R53" i="32"/>
  <c r="Y10" i="32"/>
  <c r="X98" i="15"/>
  <c r="Y20" i="32"/>
  <c r="K32" i="16"/>
  <c r="U8" i="16"/>
  <c r="U120" i="15" s="1"/>
  <c r="AM23" i="16"/>
  <c r="AL37" i="16"/>
  <c r="AL29" i="16"/>
  <c r="AE95" i="15"/>
  <c r="AG119" i="15"/>
  <c r="AH113" i="15"/>
  <c r="AH116" i="15" s="1"/>
  <c r="AK7" i="41"/>
  <c r="AK26" i="41" s="1"/>
  <c r="AK33" i="41" s="1"/>
  <c r="AK40" i="41" s="1"/>
  <c r="AK47" i="41" s="1"/>
  <c r="AI65" i="15"/>
  <c r="AI70" i="15" s="1"/>
  <c r="HV12" i="5"/>
  <c r="KS12" i="5"/>
  <c r="HU12" i="5"/>
  <c r="HU154" i="5" s="1"/>
  <c r="KR12" i="5"/>
  <c r="KR154" i="5" s="1"/>
  <c r="BY282" i="4" s="1"/>
  <c r="AQ145" i="4"/>
  <c r="AP151" i="4"/>
  <c r="AP110" i="4"/>
  <c r="AP149" i="4"/>
  <c r="AP321" i="4"/>
  <c r="AP150" i="4"/>
  <c r="AP102" i="4"/>
  <c r="AP324" i="4"/>
  <c r="AP331" i="4"/>
  <c r="AP325" i="4"/>
  <c r="AP330" i="4"/>
  <c r="AP286" i="4"/>
  <c r="AP336" i="4"/>
  <c r="AP237" i="4"/>
  <c r="AP333" i="4"/>
  <c r="CD158" i="5"/>
  <c r="AR33" i="4"/>
  <c r="AR32" i="4"/>
  <c r="AR31" i="4"/>
  <c r="AR37" i="4"/>
  <c r="AR36" i="4"/>
  <c r="AR29" i="4"/>
  <c r="AR35" i="4"/>
  <c r="AR34" i="4"/>
  <c r="AR28" i="4"/>
  <c r="AR21" i="4"/>
  <c r="AR20" i="4"/>
  <c r="AR19" i="4"/>
  <c r="AR18" i="4"/>
  <c r="AR17" i="4"/>
  <c r="AR30" i="4"/>
  <c r="AR14" i="4"/>
  <c r="AP382" i="4"/>
  <c r="AP327" i="4"/>
  <c r="AO39" i="4"/>
  <c r="AP328" i="4"/>
  <c r="O118" i="18"/>
  <c r="HU146" i="5"/>
  <c r="HU158" i="5"/>
  <c r="BT16" i="18" s="1"/>
  <c r="FB7" i="5"/>
  <c r="HW7" i="5"/>
  <c r="CG7" i="5"/>
  <c r="KU7" i="5" s="1"/>
  <c r="FA146" i="5"/>
  <c r="EZ139" i="5"/>
  <c r="EZ146" i="5"/>
  <c r="CF12" i="5"/>
  <c r="CE139" i="5"/>
  <c r="CE146" i="5"/>
  <c r="BZ68" i="4" s="1"/>
  <c r="EQ11" i="5"/>
  <c r="KI11" i="5"/>
  <c r="HL11" i="5"/>
  <c r="AO40" i="32"/>
  <c r="AP6" i="32"/>
  <c r="AO48" i="32"/>
  <c r="AT23" i="37"/>
  <c r="AU20" i="37" s="1"/>
  <c r="AT26" i="37"/>
  <c r="AI213" i="15"/>
  <c r="AI223" i="15"/>
  <c r="AI201" i="15"/>
  <c r="AI203" i="15"/>
  <c r="AI200" i="15"/>
  <c r="AN207" i="4"/>
  <c r="AN210" i="4"/>
  <c r="AI15" i="2"/>
  <c r="AI36" i="34"/>
  <c r="AG10" i="25"/>
  <c r="AG11" i="22" s="1"/>
  <c r="AH90" i="15"/>
  <c r="AI17" i="2" s="1"/>
  <c r="AH11" i="62" s="1"/>
  <c r="AM37" i="3"/>
  <c r="AM29" i="3"/>
  <c r="L43" i="27"/>
  <c r="AP346" i="4"/>
  <c r="AP345" i="4"/>
  <c r="AP322" i="4"/>
  <c r="AJ2" i="15"/>
  <c r="AJ269" i="15" s="1"/>
  <c r="AL2" i="18"/>
  <c r="AJ2" i="32"/>
  <c r="AJ2" i="34"/>
  <c r="AQ247" i="4"/>
  <c r="AQ7" i="4"/>
  <c r="AQ5" i="4" s="1"/>
  <c r="AQ91" i="4"/>
  <c r="AQ277" i="4"/>
  <c r="AQ308" i="4"/>
  <c r="AQ380" i="4"/>
  <c r="AQ117" i="4"/>
  <c r="AQ200" i="4"/>
  <c r="AQ228" i="4"/>
  <c r="AQ353" i="4"/>
  <c r="AQ60" i="4"/>
  <c r="AS8" i="4"/>
  <c r="AR6" i="4"/>
  <c r="AR109" i="4"/>
  <c r="AR104" i="4"/>
  <c r="AR106" i="4"/>
  <c r="AR108" i="4"/>
  <c r="AP320" i="4"/>
  <c r="AP205" i="4"/>
  <c r="AM6" i="2"/>
  <c r="AM3" i="58" s="1"/>
  <c r="AL2" i="2"/>
  <c r="AM3" i="18"/>
  <c r="AL2" i="67" s="1"/>
  <c r="AR231" i="4" s="1"/>
  <c r="AL5" i="2"/>
  <c r="AK8" i="30"/>
  <c r="AK9" i="28"/>
  <c r="AK7" i="23"/>
  <c r="AK9" i="22"/>
  <c r="AK7" i="21"/>
  <c r="AK8" i="25"/>
  <c r="AK7" i="24"/>
  <c r="AK25" i="21"/>
  <c r="AK7" i="27"/>
  <c r="AK10" i="26"/>
  <c r="AK76" i="11"/>
  <c r="AK76" i="14"/>
  <c r="AL4" i="2"/>
  <c r="AP323" i="4"/>
  <c r="AP344" i="4"/>
  <c r="AP107" i="4"/>
  <c r="AL3" i="3"/>
  <c r="AK3" i="15"/>
  <c r="AI83" i="15"/>
  <c r="AI9" i="15"/>
  <c r="AI84" i="15"/>
  <c r="AI8" i="15"/>
  <c r="AI157" i="15"/>
  <c r="AI158" i="15"/>
  <c r="AI109" i="15"/>
  <c r="AI110" i="15"/>
  <c r="AI11" i="15"/>
  <c r="AI160" i="15"/>
  <c r="AI87" i="15"/>
  <c r="AI112" i="15"/>
  <c r="AI21" i="15"/>
  <c r="AI180" i="15"/>
  <c r="AI170" i="15"/>
  <c r="AI86" i="15"/>
  <c r="AP332" i="4"/>
  <c r="AP329" i="4"/>
  <c r="AP326" i="4"/>
  <c r="AP335" i="4"/>
  <c r="T99" i="4"/>
  <c r="T98" i="4"/>
  <c r="T97" i="4"/>
  <c r="AO12" i="34"/>
  <c r="AP11" i="34"/>
  <c r="AM13" i="34"/>
  <c r="AK19" i="34"/>
  <c r="AK14" i="34"/>
  <c r="AJ225" i="15" l="1"/>
  <c r="AJ235" i="15"/>
  <c r="AJ215" i="15"/>
  <c r="AJ192" i="15"/>
  <c r="AJ205" i="15"/>
  <c r="AJ172" i="15"/>
  <c r="AJ182" i="15"/>
  <c r="AJ162" i="15"/>
  <c r="AJ114" i="15"/>
  <c r="AJ124" i="15"/>
  <c r="AJ88" i="15"/>
  <c r="AJ100" i="15"/>
  <c r="AH10" i="62"/>
  <c r="AI14" i="51"/>
  <c r="CK14" i="51" s="1"/>
  <c r="AH23" i="53"/>
  <c r="AJ53" i="15"/>
  <c r="AJ16" i="2"/>
  <c r="AI10" i="62" s="1"/>
  <c r="AH73" i="18"/>
  <c r="AJ23" i="15"/>
  <c r="AG43" i="15"/>
  <c r="AI73" i="18" s="1"/>
  <c r="AJ13" i="15"/>
  <c r="AJ111" i="15"/>
  <c r="AJ97" i="15"/>
  <c r="AJ202" i="15"/>
  <c r="AJ121" i="15"/>
  <c r="AJ10" i="15"/>
  <c r="AJ50" i="15"/>
  <c r="AJ212" i="15"/>
  <c r="AJ159" i="15"/>
  <c r="AJ20" i="15"/>
  <c r="AJ222" i="15"/>
  <c r="AJ147" i="15"/>
  <c r="AJ152" i="15" s="1"/>
  <c r="AJ266" i="15"/>
  <c r="AJ189" i="15"/>
  <c r="AJ232" i="15"/>
  <c r="AJ179" i="15"/>
  <c r="AJ85" i="15"/>
  <c r="AJ169" i="15"/>
  <c r="BL8" i="73"/>
  <c r="BL9" i="73" s="1"/>
  <c r="BM6" i="73" s="1"/>
  <c r="BK43" i="73"/>
  <c r="BL25" i="73" s="1"/>
  <c r="BL28" i="73"/>
  <c r="BK41" i="73"/>
  <c r="BL16" i="73"/>
  <c r="BS56" i="72"/>
  <c r="BS57" i="72" s="1"/>
  <c r="BS74" i="72" s="1"/>
  <c r="BS83" i="72" s="1"/>
  <c r="BU43" i="72"/>
  <c r="BT45" i="72"/>
  <c r="BT37" i="72"/>
  <c r="BT73" i="72" s="1"/>
  <c r="M271" i="15"/>
  <c r="M273" i="15" s="1"/>
  <c r="M58" i="15"/>
  <c r="M62" i="15" s="1"/>
  <c r="N14" i="2" s="1"/>
  <c r="M71" i="66"/>
  <c r="M73" i="66" s="1"/>
  <c r="M58" i="66"/>
  <c r="N53" i="66"/>
  <c r="O86" i="18"/>
  <c r="AL2" i="58"/>
  <c r="AL1" i="71"/>
  <c r="AK8" i="28"/>
  <c r="AK9" i="26"/>
  <c r="AK6" i="41"/>
  <c r="AR120" i="4"/>
  <c r="AH34" i="27"/>
  <c r="AH10" i="41"/>
  <c r="AJ105" i="15"/>
  <c r="AJ106" i="15" s="1"/>
  <c r="AJ14" i="60" s="1"/>
  <c r="AR94" i="4"/>
  <c r="AR311" i="4"/>
  <c r="AG15" i="60"/>
  <c r="AR230" i="4"/>
  <c r="L46" i="27"/>
  <c r="L47" i="27"/>
  <c r="AH9" i="62"/>
  <c r="AH7" i="60"/>
  <c r="AR66" i="4"/>
  <c r="BR37" i="66"/>
  <c r="AR119" i="4"/>
  <c r="AH40" i="15"/>
  <c r="AH54" i="66"/>
  <c r="AH68" i="66" s="1"/>
  <c r="AR67" i="4"/>
  <c r="AS260" i="4"/>
  <c r="AR93" i="4"/>
  <c r="AR310" i="4"/>
  <c r="AR279" i="4"/>
  <c r="AK5" i="62"/>
  <c r="AK4" i="55"/>
  <c r="AK4" i="60"/>
  <c r="AK4" i="59"/>
  <c r="AL5" i="55"/>
  <c r="AL6" i="62"/>
  <c r="AR280" i="4"/>
  <c r="AL83" i="2"/>
  <c r="AL79" i="2"/>
  <c r="M38" i="54" s="1"/>
  <c r="AL74" i="2"/>
  <c r="AL77" i="2"/>
  <c r="AL75" i="2"/>
  <c r="AL82" i="2"/>
  <c r="AL84" i="2"/>
  <c r="AL80" i="2"/>
  <c r="AL78" i="2"/>
  <c r="AL76" i="2"/>
  <c r="AJ267" i="15"/>
  <c r="AX23" i="3"/>
  <c r="AW7" i="3"/>
  <c r="KT88" i="5"/>
  <c r="HV162" i="5"/>
  <c r="BS37" i="66" s="1"/>
  <c r="AI10" i="66"/>
  <c r="AI24" i="66" s="1"/>
  <c r="AK2" i="66"/>
  <c r="AK77" i="66" s="1"/>
  <c r="AK2" i="43"/>
  <c r="AK32" i="43" s="1"/>
  <c r="BT75" i="18"/>
  <c r="BR36" i="66"/>
  <c r="BU110" i="18"/>
  <c r="AJ38" i="15"/>
  <c r="AJ37" i="15"/>
  <c r="AJ39" i="15"/>
  <c r="AJ270" i="15"/>
  <c r="AJ36" i="15"/>
  <c r="AJ49" i="3"/>
  <c r="AJ52" i="3" s="1"/>
  <c r="AJ55" i="3" s="1"/>
  <c r="AJ73" i="15" s="1"/>
  <c r="AJ80" i="15" s="1"/>
  <c r="AJ139" i="15"/>
  <c r="AJ144" i="15" s="1"/>
  <c r="AK103" i="2" s="1"/>
  <c r="AJ131" i="15"/>
  <c r="AJ136" i="15" s="1"/>
  <c r="CG102" i="5"/>
  <c r="KT87" i="5"/>
  <c r="HW87" i="5"/>
  <c r="AO45" i="4"/>
  <c r="AI48" i="2" s="1"/>
  <c r="AI38" i="51" s="1"/>
  <c r="KT85" i="5"/>
  <c r="HW85" i="5"/>
  <c r="AJ17" i="22"/>
  <c r="AQ334" i="4"/>
  <c r="KT90" i="5"/>
  <c r="HW94" i="5"/>
  <c r="KT96" i="5"/>
  <c r="HW96" i="5"/>
  <c r="KT98" i="5"/>
  <c r="HW98" i="5"/>
  <c r="KT100" i="5"/>
  <c r="HW100" i="5"/>
  <c r="KT99" i="5"/>
  <c r="HW99" i="5"/>
  <c r="KT97" i="5"/>
  <c r="HW97" i="5"/>
  <c r="KT101" i="5"/>
  <c r="HW101" i="5"/>
  <c r="KT91" i="5"/>
  <c r="HW91" i="5"/>
  <c r="KT95" i="5"/>
  <c r="HW95" i="5"/>
  <c r="KT102" i="5"/>
  <c r="HW102" i="5"/>
  <c r="HW92" i="5"/>
  <c r="KT92" i="5"/>
  <c r="KT89" i="5"/>
  <c r="HW89" i="5"/>
  <c r="KT93" i="5"/>
  <c r="HW93" i="5"/>
  <c r="KT78" i="5"/>
  <c r="KT86" i="5"/>
  <c r="HW86" i="5"/>
  <c r="KT83" i="5"/>
  <c r="HW83" i="5"/>
  <c r="KT84" i="5"/>
  <c r="HW84" i="5"/>
  <c r="KT130" i="5"/>
  <c r="HW130" i="5"/>
  <c r="HW126" i="5"/>
  <c r="KT126" i="5"/>
  <c r="HW132" i="5"/>
  <c r="KT132" i="5"/>
  <c r="KT127" i="5"/>
  <c r="HW127" i="5"/>
  <c r="KT122" i="5"/>
  <c r="HW122" i="5"/>
  <c r="CG134" i="5"/>
  <c r="FC134" i="5" s="1"/>
  <c r="HW133" i="5"/>
  <c r="KT133" i="5"/>
  <c r="CG133" i="5"/>
  <c r="FC133" i="5" s="1"/>
  <c r="KT128" i="5"/>
  <c r="HW128" i="5"/>
  <c r="HW124" i="5"/>
  <c r="KT124" i="5"/>
  <c r="HW129" i="5"/>
  <c r="KT129" i="5"/>
  <c r="KT123" i="5"/>
  <c r="HW123" i="5"/>
  <c r="KT131" i="5"/>
  <c r="HW131" i="5"/>
  <c r="KT134" i="5"/>
  <c r="HW134" i="5"/>
  <c r="HW125" i="5"/>
  <c r="KT125" i="5"/>
  <c r="KT121" i="5"/>
  <c r="HW121" i="5"/>
  <c r="KT116" i="5"/>
  <c r="HW116" i="5"/>
  <c r="KT115" i="5"/>
  <c r="HW115" i="5"/>
  <c r="KT113" i="5"/>
  <c r="HW113" i="5"/>
  <c r="KT110" i="5"/>
  <c r="HW110" i="5"/>
  <c r="HW117" i="5"/>
  <c r="KT117" i="5"/>
  <c r="KT120" i="5"/>
  <c r="HW120" i="5"/>
  <c r="KT111" i="5"/>
  <c r="HW111" i="5"/>
  <c r="KT114" i="5"/>
  <c r="HW114" i="5"/>
  <c r="KT119" i="5"/>
  <c r="HW119" i="5"/>
  <c r="KT109" i="5"/>
  <c r="HW109" i="5"/>
  <c r="HW118" i="5"/>
  <c r="KT118" i="5"/>
  <c r="KT112" i="5"/>
  <c r="HW112" i="5"/>
  <c r="AH38" i="51"/>
  <c r="HV146" i="5"/>
  <c r="HW71" i="5"/>
  <c r="KT71" i="5"/>
  <c r="KT74" i="5"/>
  <c r="HW74" i="5"/>
  <c r="KT70" i="5"/>
  <c r="HW70" i="5"/>
  <c r="HW72" i="5"/>
  <c r="KT72" i="5"/>
  <c r="KT75" i="5"/>
  <c r="HW75" i="5"/>
  <c r="HW69" i="5"/>
  <c r="KT69" i="5"/>
  <c r="HW68" i="5"/>
  <c r="KT68" i="5"/>
  <c r="HW67" i="5"/>
  <c r="KT67" i="5"/>
  <c r="KT73" i="5"/>
  <c r="HW73" i="5"/>
  <c r="AP38" i="4"/>
  <c r="HW65" i="5"/>
  <c r="KT64" i="5"/>
  <c r="KT36" i="5"/>
  <c r="HW36" i="5"/>
  <c r="KT62" i="5"/>
  <c r="HW62" i="5"/>
  <c r="KT66" i="5"/>
  <c r="HW66" i="5"/>
  <c r="KT63" i="5"/>
  <c r="HW63" i="5"/>
  <c r="KT61" i="5"/>
  <c r="HW61" i="5"/>
  <c r="HW60" i="5"/>
  <c r="KT60" i="5"/>
  <c r="KT59" i="5"/>
  <c r="HW59" i="5"/>
  <c r="HW76" i="5"/>
  <c r="KT76" i="5"/>
  <c r="HW55" i="5"/>
  <c r="KT55" i="5"/>
  <c r="HW58" i="5"/>
  <c r="KT58" i="5"/>
  <c r="HW56" i="5"/>
  <c r="KT56" i="5"/>
  <c r="HW57" i="5"/>
  <c r="KT57" i="5"/>
  <c r="CG76" i="5"/>
  <c r="FC76" i="5" s="1"/>
  <c r="AK11" i="64"/>
  <c r="AK6" i="61" s="1"/>
  <c r="KT38" i="5"/>
  <c r="HW38" i="5"/>
  <c r="KT37" i="5"/>
  <c r="HW37" i="5"/>
  <c r="KT35" i="5"/>
  <c r="HW35" i="5"/>
  <c r="KT39" i="5"/>
  <c r="HW39" i="5"/>
  <c r="V13" i="16"/>
  <c r="V14" i="16" s="1"/>
  <c r="HW107" i="5"/>
  <c r="AL5" i="60"/>
  <c r="AH12" i="64" s="1"/>
  <c r="AH7" i="61" s="1"/>
  <c r="B47" i="54"/>
  <c r="KT54" i="5"/>
  <c r="HW54" i="5"/>
  <c r="KT53" i="5"/>
  <c r="HW53" i="5"/>
  <c r="HW104" i="5"/>
  <c r="AH22" i="53"/>
  <c r="AH24" i="53"/>
  <c r="HW26" i="5"/>
  <c r="KT22" i="5"/>
  <c r="HW22" i="5"/>
  <c r="KT52" i="5"/>
  <c r="HW52" i="5"/>
  <c r="HW19" i="5"/>
  <c r="HW18" i="5"/>
  <c r="KT25" i="5"/>
  <c r="HW51" i="5"/>
  <c r="KT51" i="5"/>
  <c r="HW47" i="5"/>
  <c r="HW50" i="5"/>
  <c r="KT79" i="5"/>
  <c r="KT46" i="5"/>
  <c r="HW46" i="5"/>
  <c r="KT17" i="5"/>
  <c r="HW17" i="5"/>
  <c r="HW15" i="5"/>
  <c r="KT15" i="5"/>
  <c r="HW136" i="5"/>
  <c r="KT136" i="5"/>
  <c r="CG135" i="5"/>
  <c r="FC135" i="5" s="1"/>
  <c r="KT82" i="5"/>
  <c r="HW82" i="5"/>
  <c r="KT30" i="5"/>
  <c r="HW30" i="5"/>
  <c r="KT43" i="5"/>
  <c r="HW43" i="5"/>
  <c r="KT135" i="5"/>
  <c r="HW135" i="5"/>
  <c r="CG136" i="5"/>
  <c r="FC136" i="5" s="1"/>
  <c r="HW48" i="5"/>
  <c r="KT48" i="5"/>
  <c r="KT24" i="5"/>
  <c r="HW24" i="5"/>
  <c r="HW31" i="5"/>
  <c r="KT31" i="5"/>
  <c r="KT106" i="5"/>
  <c r="HW106" i="5"/>
  <c r="HW40" i="5"/>
  <c r="KT40" i="5"/>
  <c r="KT27" i="5"/>
  <c r="HW27" i="5"/>
  <c r="KT137" i="5"/>
  <c r="HW137" i="5"/>
  <c r="HW103" i="5"/>
  <c r="KT103" i="5"/>
  <c r="KT33" i="5"/>
  <c r="HW33" i="5"/>
  <c r="KT29" i="5"/>
  <c r="HW29" i="5"/>
  <c r="KT32" i="5"/>
  <c r="HW32" i="5"/>
  <c r="HW23" i="5"/>
  <c r="KT23" i="5"/>
  <c r="KT42" i="5"/>
  <c r="HW42" i="5"/>
  <c r="KT21" i="5"/>
  <c r="HW21" i="5"/>
  <c r="KT28" i="5"/>
  <c r="HW28" i="5"/>
  <c r="CG137" i="5"/>
  <c r="FC137" i="5" s="1"/>
  <c r="KT13" i="5"/>
  <c r="HW13" i="5"/>
  <c r="KT108" i="5"/>
  <c r="HW108" i="5"/>
  <c r="HW45" i="5"/>
  <c r="KT45" i="5"/>
  <c r="HW34" i="5"/>
  <c r="KT34" i="5"/>
  <c r="HW14" i="5"/>
  <c r="KT14" i="5"/>
  <c r="HW20" i="5"/>
  <c r="KT20" i="5"/>
  <c r="KT16" i="5"/>
  <c r="HW16" i="5"/>
  <c r="KT80" i="5"/>
  <c r="HW80" i="5"/>
  <c r="KT81" i="5"/>
  <c r="HW81" i="5"/>
  <c r="KT77" i="5"/>
  <c r="HW77" i="5"/>
  <c r="KT105" i="5"/>
  <c r="HW105" i="5"/>
  <c r="KT49" i="5"/>
  <c r="HW49" i="5"/>
  <c r="KT44" i="5"/>
  <c r="HW44" i="5"/>
  <c r="HW41" i="5"/>
  <c r="KT41" i="5"/>
  <c r="N31" i="3"/>
  <c r="M18" i="60"/>
  <c r="AH16" i="3"/>
  <c r="AH32" i="3"/>
  <c r="AG12" i="59"/>
  <c r="F17" i="57" s="1"/>
  <c r="AH10" i="25"/>
  <c r="AH11" i="22" s="1"/>
  <c r="AH8" i="59"/>
  <c r="AL7" i="41"/>
  <c r="AL26" i="41" s="1"/>
  <c r="AL33" i="41" s="1"/>
  <c r="AL40" i="41" s="1"/>
  <c r="AL47" i="41" s="1"/>
  <c r="AL5" i="59"/>
  <c r="AL7" i="50"/>
  <c r="AL7" i="27"/>
  <c r="AL8" i="52"/>
  <c r="AL8" i="53"/>
  <c r="AM10" i="51"/>
  <c r="AL6" i="49"/>
  <c r="AQ294" i="4"/>
  <c r="AQ291" i="4"/>
  <c r="AQ263" i="4"/>
  <c r="AQ292" i="4"/>
  <c r="AQ389" i="4"/>
  <c r="AQ126" i="4"/>
  <c r="AQ393" i="4"/>
  <c r="AQ390" i="4"/>
  <c r="AQ266" i="4"/>
  <c r="AQ341" i="4"/>
  <c r="AQ289" i="4"/>
  <c r="AQ293" i="4"/>
  <c r="AQ386" i="4"/>
  <c r="AQ238" i="4"/>
  <c r="AQ347" i="4"/>
  <c r="AQ387" i="4"/>
  <c r="AQ391" i="4"/>
  <c r="AQ392" i="4"/>
  <c r="AQ265" i="4"/>
  <c r="AQ348" i="4"/>
  <c r="AQ388" i="4"/>
  <c r="AQ264" i="4"/>
  <c r="AQ262" i="4"/>
  <c r="AQ349" i="4"/>
  <c r="AQ290" i="4"/>
  <c r="M32" i="54"/>
  <c r="AK7" i="25"/>
  <c r="AK7" i="52"/>
  <c r="AK6" i="27"/>
  <c r="AK8" i="22"/>
  <c r="AK6" i="50"/>
  <c r="AK5" i="49"/>
  <c r="AK6" i="21"/>
  <c r="AK6" i="23"/>
  <c r="AK6" i="24"/>
  <c r="AJ61" i="53"/>
  <c r="L43" i="54"/>
  <c r="L44" i="27"/>
  <c r="L45" i="27" s="1"/>
  <c r="M96" i="2" s="1"/>
  <c r="CG4" i="5"/>
  <c r="CG58" i="5" s="1"/>
  <c r="FC58" i="5" s="1"/>
  <c r="AL62" i="2"/>
  <c r="AK14" i="41" s="1"/>
  <c r="AJ14" i="51"/>
  <c r="L37" i="54"/>
  <c r="AJ54" i="53"/>
  <c r="AJ56" i="53"/>
  <c r="AJ55" i="53"/>
  <c r="AL9" i="51"/>
  <c r="AO206" i="4"/>
  <c r="AI15" i="51"/>
  <c r="AO152" i="4"/>
  <c r="AI13" i="51"/>
  <c r="CK13" i="51" s="1"/>
  <c r="HU139" i="5"/>
  <c r="HV167" i="5"/>
  <c r="BU216" i="18" s="1"/>
  <c r="FA152" i="5"/>
  <c r="HU148" i="5"/>
  <c r="HU155" i="5"/>
  <c r="FA155" i="5"/>
  <c r="KR148" i="5"/>
  <c r="BY122" i="4" s="1"/>
  <c r="KR155" i="5"/>
  <c r="BY313" i="4" s="1"/>
  <c r="KR152" i="5"/>
  <c r="BY233" i="4" s="1"/>
  <c r="FA148" i="5"/>
  <c r="HV154" i="5"/>
  <c r="FA154" i="5"/>
  <c r="U6" i="16"/>
  <c r="U9" i="16" s="1"/>
  <c r="R56" i="32"/>
  <c r="S7" i="32" s="1"/>
  <c r="AQ384" i="4"/>
  <c r="AQ337" i="4"/>
  <c r="AQ339" i="4"/>
  <c r="AQ342" i="4"/>
  <c r="AQ340" i="4"/>
  <c r="AQ338" i="4"/>
  <c r="AQ287" i="4"/>
  <c r="AQ383" i="4"/>
  <c r="AQ385" i="4"/>
  <c r="AQ343" i="4"/>
  <c r="AQ288" i="4"/>
  <c r="AQ258" i="4"/>
  <c r="AQ176" i="4"/>
  <c r="AS12" i="4"/>
  <c r="CF155" i="5"/>
  <c r="CA312" i="4" s="1"/>
  <c r="CF148" i="5"/>
  <c r="CA121" i="4" s="1"/>
  <c r="KS152" i="5"/>
  <c r="BZ233" i="4" s="1"/>
  <c r="HU153" i="5"/>
  <c r="CF147" i="5"/>
  <c r="CA95" i="4" s="1"/>
  <c r="FA153" i="5"/>
  <c r="CF153" i="5"/>
  <c r="CA252" i="4" s="1"/>
  <c r="KR153" i="5"/>
  <c r="BY253" i="4" s="1"/>
  <c r="FA150" i="5"/>
  <c r="FA147" i="5"/>
  <c r="CG147" i="5"/>
  <c r="CB95" i="4" s="1"/>
  <c r="KS147" i="5"/>
  <c r="BZ96" i="4" s="1"/>
  <c r="FA139" i="5"/>
  <c r="KS154" i="5"/>
  <c r="BZ282" i="4" s="1"/>
  <c r="AK2" i="3"/>
  <c r="AK2" i="16" s="1"/>
  <c r="KS150" i="5"/>
  <c r="BZ174" i="4" s="1"/>
  <c r="FC151" i="5"/>
  <c r="CG151" i="5"/>
  <c r="CB202" i="4" s="1"/>
  <c r="N32" i="3"/>
  <c r="AQ175" i="4"/>
  <c r="CF152" i="5"/>
  <c r="CA232" i="4" s="1"/>
  <c r="HV150" i="5"/>
  <c r="KS151" i="5"/>
  <c r="BZ203" i="4" s="1"/>
  <c r="AQ177" i="4"/>
  <c r="AR171" i="4"/>
  <c r="CF154" i="5"/>
  <c r="CA281" i="4" s="1"/>
  <c r="HV151" i="5"/>
  <c r="CF150" i="5"/>
  <c r="CA173" i="4" s="1"/>
  <c r="CG150" i="5"/>
  <c r="CB173" i="4" s="1"/>
  <c r="FB151" i="5"/>
  <c r="CF151" i="5"/>
  <c r="CA202" i="4" s="1"/>
  <c r="N30" i="3"/>
  <c r="N38" i="3" s="1"/>
  <c r="N18" i="15" s="1"/>
  <c r="N177" i="15"/>
  <c r="K39" i="16"/>
  <c r="K44" i="16" s="1"/>
  <c r="K178" i="15"/>
  <c r="K221" i="15"/>
  <c r="AJ60" i="34"/>
  <c r="AJ55" i="34"/>
  <c r="AJ65" i="34"/>
  <c r="AJ67" i="34"/>
  <c r="X43" i="32"/>
  <c r="X55" i="32" s="1"/>
  <c r="N167" i="15"/>
  <c r="N210" i="15"/>
  <c r="N230" i="15"/>
  <c r="N187" i="15"/>
  <c r="Z17" i="32"/>
  <c r="Z18" i="32" s="1"/>
  <c r="Y19" i="32"/>
  <c r="Y12" i="32" s="1"/>
  <c r="R51" i="15"/>
  <c r="S39" i="32"/>
  <c r="S52" i="32" s="1"/>
  <c r="S57" i="32" s="1"/>
  <c r="R54" i="32"/>
  <c r="K188" i="15"/>
  <c r="K231" i="15"/>
  <c r="AM29" i="16"/>
  <c r="AN23" i="16"/>
  <c r="AO23" i="16" s="1"/>
  <c r="AM37" i="16"/>
  <c r="AI13" i="3"/>
  <c r="AI14" i="3" s="1"/>
  <c r="AI15" i="3" s="1"/>
  <c r="AF95" i="15"/>
  <c r="AI113" i="15"/>
  <c r="AJ65" i="15"/>
  <c r="AJ70" i="15" s="1"/>
  <c r="AQ329" i="4"/>
  <c r="HV158" i="5"/>
  <c r="BU16" i="18" s="1"/>
  <c r="KR139" i="5"/>
  <c r="KR146" i="5"/>
  <c r="BY69" i="4" s="1"/>
  <c r="KS146" i="5"/>
  <c r="BZ69" i="4" s="1"/>
  <c r="AQ332" i="4"/>
  <c r="AQ150" i="4"/>
  <c r="AQ151" i="4"/>
  <c r="AQ335" i="4"/>
  <c r="AQ322" i="4"/>
  <c r="AQ321" i="4"/>
  <c r="AQ323" i="4"/>
  <c r="AQ110" i="4"/>
  <c r="AQ286" i="4"/>
  <c r="AQ345" i="4"/>
  <c r="AQ205" i="4"/>
  <c r="AQ237" i="4"/>
  <c r="AQ149" i="4"/>
  <c r="AR145" i="4"/>
  <c r="AQ326" i="4"/>
  <c r="AQ102" i="4"/>
  <c r="AQ346" i="4"/>
  <c r="AQ331" i="4"/>
  <c r="AQ336" i="4"/>
  <c r="AQ330" i="4"/>
  <c r="AQ344" i="4"/>
  <c r="AQ328" i="4"/>
  <c r="AQ324" i="4"/>
  <c r="AQ320" i="4"/>
  <c r="AS31" i="4"/>
  <c r="AS37" i="4"/>
  <c r="AS36" i="4"/>
  <c r="AS35" i="4"/>
  <c r="AS34" i="4"/>
  <c r="AS18" i="4"/>
  <c r="AS33" i="4"/>
  <c r="AS29" i="4"/>
  <c r="AS32" i="4"/>
  <c r="AS28" i="4"/>
  <c r="AS17" i="4"/>
  <c r="AS20" i="4"/>
  <c r="AS19" i="4"/>
  <c r="AS14" i="4"/>
  <c r="AS30" i="4"/>
  <c r="AS21" i="4"/>
  <c r="AP39" i="4"/>
  <c r="FC7" i="5"/>
  <c r="HX7" i="5"/>
  <c r="CF146" i="5"/>
  <c r="CA68" i="4" s="1"/>
  <c r="FB12" i="5"/>
  <c r="CF139" i="5"/>
  <c r="CE158" i="5"/>
  <c r="AP40" i="32"/>
  <c r="AP48" i="32"/>
  <c r="AQ6" i="32"/>
  <c r="AU23" i="37"/>
  <c r="AV20" i="37" s="1"/>
  <c r="AU26" i="37"/>
  <c r="AJ200" i="15"/>
  <c r="AJ213" i="15"/>
  <c r="AJ201" i="15"/>
  <c r="AJ223" i="15"/>
  <c r="AJ203" i="15"/>
  <c r="AO207" i="4"/>
  <c r="AO210" i="4"/>
  <c r="AJ15" i="2"/>
  <c r="AJ36" i="34"/>
  <c r="AI90" i="15"/>
  <c r="AJ17" i="2" s="1"/>
  <c r="AI11" i="62" s="1"/>
  <c r="AH40" i="23"/>
  <c r="AK20" i="34"/>
  <c r="AL17" i="34" s="1"/>
  <c r="AL19" i="34" s="1"/>
  <c r="AL20" i="34" s="1"/>
  <c r="AM17" i="34" s="1"/>
  <c r="AN37" i="3"/>
  <c r="AN29" i="3"/>
  <c r="AJ21" i="15"/>
  <c r="AJ83" i="15"/>
  <c r="AJ157" i="15"/>
  <c r="AJ180" i="15"/>
  <c r="AJ112" i="15"/>
  <c r="AJ110" i="15"/>
  <c r="AJ87" i="15"/>
  <c r="AJ86" i="15"/>
  <c r="AJ160" i="15"/>
  <c r="AJ8" i="15"/>
  <c r="AJ11" i="15"/>
  <c r="AJ158" i="15"/>
  <c r="AJ109" i="15"/>
  <c r="AJ170" i="15"/>
  <c r="AJ84" i="15"/>
  <c r="AJ9" i="15"/>
  <c r="AL3" i="15"/>
  <c r="AM3" i="3"/>
  <c r="AK2" i="15"/>
  <c r="AK269" i="15" s="1"/>
  <c r="AM2" i="18"/>
  <c r="AK2" i="34"/>
  <c r="AK2" i="32"/>
  <c r="AR117" i="4"/>
  <c r="AR91" i="4"/>
  <c r="AR7" i="4"/>
  <c r="AR5" i="4" s="1"/>
  <c r="AR228" i="4"/>
  <c r="AR380" i="4"/>
  <c r="AR247" i="4"/>
  <c r="AR277" i="4"/>
  <c r="AR308" i="4"/>
  <c r="AR353" i="4"/>
  <c r="AR60" i="4"/>
  <c r="AR200" i="4"/>
  <c r="AM2" i="2"/>
  <c r="AN6" i="2"/>
  <c r="AN3" i="58" s="1"/>
  <c r="AN3" i="18"/>
  <c r="AM2" i="67" s="1"/>
  <c r="AS280" i="4" s="1"/>
  <c r="AL7" i="21"/>
  <c r="AM5" i="2"/>
  <c r="AL25" i="21"/>
  <c r="AL8" i="30"/>
  <c r="AL7" i="24"/>
  <c r="AL10" i="26"/>
  <c r="AL8" i="25"/>
  <c r="AL7" i="23"/>
  <c r="AL9" i="28"/>
  <c r="AL9" i="22"/>
  <c r="AM4" i="2"/>
  <c r="AL76" i="11"/>
  <c r="AL76" i="14"/>
  <c r="AS6" i="4"/>
  <c r="AS104" i="4"/>
  <c r="AS106" i="4"/>
  <c r="AS108" i="4"/>
  <c r="AT8" i="4"/>
  <c r="AS109" i="4"/>
  <c r="AQ327" i="4"/>
  <c r="AQ333" i="4"/>
  <c r="AQ107" i="4"/>
  <c r="AQ382" i="4"/>
  <c r="AQ325" i="4"/>
  <c r="T49" i="4"/>
  <c r="N21" i="2" s="1"/>
  <c r="M27" i="53" s="1"/>
  <c r="AN13" i="34"/>
  <c r="AP12" i="34"/>
  <c r="AQ11" i="34"/>
  <c r="AK225" i="15" l="1"/>
  <c r="AK235" i="15"/>
  <c r="AK215" i="15"/>
  <c r="AK192" i="15"/>
  <c r="AK205" i="15"/>
  <c r="AK172" i="15"/>
  <c r="AK182" i="15"/>
  <c r="AK162" i="15"/>
  <c r="AK114" i="15"/>
  <c r="AK124" i="15"/>
  <c r="AI23" i="53"/>
  <c r="AI116" i="15"/>
  <c r="AI40" i="23" s="1"/>
  <c r="AK88" i="15"/>
  <c r="AK100" i="15"/>
  <c r="AK16" i="2"/>
  <c r="AJ10" i="62" s="1"/>
  <c r="AK53" i="15"/>
  <c r="AH43" i="15"/>
  <c r="AI9" i="2" s="1"/>
  <c r="AO257" i="4" s="1"/>
  <c r="AK23" i="15"/>
  <c r="AH9" i="2"/>
  <c r="AN257" i="4" s="1"/>
  <c r="AK13" i="15"/>
  <c r="AK97" i="15"/>
  <c r="AK266" i="15"/>
  <c r="AK189" i="15"/>
  <c r="AK212" i="15"/>
  <c r="AK85" i="15"/>
  <c r="AK179" i="15"/>
  <c r="AK232" i="15"/>
  <c r="AK20" i="15"/>
  <c r="AK147" i="15"/>
  <c r="AK152" i="15" s="1"/>
  <c r="AK222" i="15"/>
  <c r="AK159" i="15"/>
  <c r="AK121" i="15"/>
  <c r="AK10" i="15"/>
  <c r="AK202" i="15"/>
  <c r="AK111" i="15"/>
  <c r="AK50" i="15"/>
  <c r="AK169" i="15"/>
  <c r="BL31" i="73"/>
  <c r="BL30" i="73"/>
  <c r="BM13" i="73"/>
  <c r="BM14" i="73" s="1"/>
  <c r="BL32" i="73"/>
  <c r="BL39" i="73" s="1"/>
  <c r="BL44" i="73" s="1"/>
  <c r="BS89" i="72"/>
  <c r="BS86" i="72"/>
  <c r="BS91" i="72" s="1"/>
  <c r="BS77" i="72"/>
  <c r="BS87" i="72"/>
  <c r="BT71" i="72"/>
  <c r="BT38" i="72"/>
  <c r="BT29" i="72" s="1"/>
  <c r="BT31" i="72" s="1"/>
  <c r="BU28" i="72" s="1"/>
  <c r="BU30" i="72" s="1"/>
  <c r="BU42" i="72"/>
  <c r="BU44" i="72" s="1"/>
  <c r="BT82" i="72"/>
  <c r="AM2" i="58"/>
  <c r="AM1" i="71"/>
  <c r="N46" i="66"/>
  <c r="N67" i="66"/>
  <c r="N47" i="66"/>
  <c r="M8" i="62"/>
  <c r="N12" i="51"/>
  <c r="BP12" i="51" s="1"/>
  <c r="M21" i="53"/>
  <c r="N28" i="46"/>
  <c r="M42" i="27"/>
  <c r="O89" i="18"/>
  <c r="P87" i="18"/>
  <c r="N220" i="15"/>
  <c r="Z25" i="3"/>
  <c r="AI10" i="41"/>
  <c r="AI34" i="27"/>
  <c r="AH15" i="60"/>
  <c r="AH16" i="60"/>
  <c r="AL8" i="28"/>
  <c r="AL9" i="26"/>
  <c r="AL6" i="41"/>
  <c r="AK105" i="15"/>
  <c r="AK106" i="15" s="1"/>
  <c r="AK14" i="60" s="1"/>
  <c r="AI9" i="62"/>
  <c r="AI7" i="60"/>
  <c r="BZ79" i="2"/>
  <c r="AS120" i="4"/>
  <c r="AS119" i="4"/>
  <c r="AS66" i="4"/>
  <c r="AS67" i="4"/>
  <c r="AI40" i="15"/>
  <c r="AI54" i="66"/>
  <c r="AI68" i="66" s="1"/>
  <c r="AT260" i="4"/>
  <c r="AS231" i="4"/>
  <c r="AM5" i="55"/>
  <c r="AM6" i="62"/>
  <c r="AS279" i="4"/>
  <c r="AS311" i="4"/>
  <c r="AL5" i="62"/>
  <c r="AL4" i="60"/>
  <c r="AL4" i="55"/>
  <c r="AL4" i="59"/>
  <c r="AS310" i="4"/>
  <c r="AS93" i="4"/>
  <c r="AS94" i="4"/>
  <c r="AS230" i="4"/>
  <c r="AK267" i="15"/>
  <c r="AM84" i="2"/>
  <c r="AM74" i="2"/>
  <c r="AM79" i="2"/>
  <c r="AM77" i="2"/>
  <c r="AM75" i="2"/>
  <c r="AM82" i="2"/>
  <c r="AM80" i="2"/>
  <c r="AM78" i="2"/>
  <c r="AL55" i="53" s="1"/>
  <c r="AM76" i="2"/>
  <c r="AM83" i="2"/>
  <c r="AW6" i="66"/>
  <c r="AW20" i="66" s="1"/>
  <c r="BI12" i="3"/>
  <c r="AY23" i="3"/>
  <c r="AX7" i="3"/>
  <c r="CG128" i="5"/>
  <c r="FC128" i="5" s="1"/>
  <c r="KU128" i="5" s="1"/>
  <c r="AK270" i="15"/>
  <c r="AK39" i="15"/>
  <c r="AK38" i="15"/>
  <c r="AK37" i="15"/>
  <c r="AK36" i="15"/>
  <c r="AJ10" i="66"/>
  <c r="AJ24" i="66" s="1"/>
  <c r="AL2" i="66"/>
  <c r="AL77" i="66" s="1"/>
  <c r="AL2" i="43"/>
  <c r="AL32" i="43" s="1"/>
  <c r="CG112" i="5"/>
  <c r="FC112" i="5" s="1"/>
  <c r="CG129" i="5"/>
  <c r="FC129" i="5" s="1"/>
  <c r="KU129" i="5" s="1"/>
  <c r="HW162" i="5"/>
  <c r="CG105" i="5"/>
  <c r="FC105" i="5" s="1"/>
  <c r="KU105" i="5" s="1"/>
  <c r="AK49" i="3"/>
  <c r="AK52" i="3" s="1"/>
  <c r="AK55" i="3" s="1"/>
  <c r="AK73" i="15" s="1"/>
  <c r="AK80" i="15" s="1"/>
  <c r="AK139" i="15"/>
  <c r="AK144" i="15" s="1"/>
  <c r="AL103" i="2" s="1"/>
  <c r="AK131" i="15"/>
  <c r="AK136" i="15" s="1"/>
  <c r="CG130" i="5"/>
  <c r="FC130" i="5" s="1"/>
  <c r="KU130" i="5" s="1"/>
  <c r="CG106" i="5"/>
  <c r="FC106" i="5" s="1"/>
  <c r="KU106" i="5" s="1"/>
  <c r="CG119" i="5"/>
  <c r="FC119" i="5" s="1"/>
  <c r="KU119" i="5" s="1"/>
  <c r="CG100" i="5"/>
  <c r="FC100" i="5" s="1"/>
  <c r="CG114" i="5"/>
  <c r="FC114" i="5" s="1"/>
  <c r="HX114" i="5" s="1"/>
  <c r="CG87" i="5"/>
  <c r="FC87" i="5" s="1"/>
  <c r="CG115" i="5"/>
  <c r="FC115" i="5" s="1"/>
  <c r="KU115" i="5" s="1"/>
  <c r="CG118" i="5"/>
  <c r="FC118" i="5" s="1"/>
  <c r="KU118" i="5" s="1"/>
  <c r="CG127" i="5"/>
  <c r="FC127" i="5" s="1"/>
  <c r="KU127" i="5" s="1"/>
  <c r="CG99" i="5"/>
  <c r="FC99" i="5" s="1"/>
  <c r="CG109" i="5"/>
  <c r="FC109" i="5" s="1"/>
  <c r="CG124" i="5"/>
  <c r="FC124" i="5" s="1"/>
  <c r="CG103" i="5"/>
  <c r="FC103" i="5" s="1"/>
  <c r="CG116" i="5"/>
  <c r="FC116" i="5" s="1"/>
  <c r="HX116" i="5" s="1"/>
  <c r="CG104" i="5"/>
  <c r="FC104" i="5" s="1"/>
  <c r="KU104" i="5" s="1"/>
  <c r="CG113" i="5"/>
  <c r="FC113" i="5" s="1"/>
  <c r="HX113" i="5" s="1"/>
  <c r="CG120" i="5"/>
  <c r="FC120" i="5" s="1"/>
  <c r="KU120" i="5" s="1"/>
  <c r="CG125" i="5"/>
  <c r="FC125" i="5" s="1"/>
  <c r="CG111" i="5"/>
  <c r="FC111" i="5" s="1"/>
  <c r="CG110" i="5"/>
  <c r="FC110" i="5" s="1"/>
  <c r="CG108" i="5"/>
  <c r="FC108" i="5" s="1"/>
  <c r="KU108" i="5" s="1"/>
  <c r="CG122" i="5"/>
  <c r="FC122" i="5" s="1"/>
  <c r="CG123" i="5"/>
  <c r="FC123" i="5" s="1"/>
  <c r="CG82" i="5"/>
  <c r="FC82" i="5" s="1"/>
  <c r="KU82" i="5" s="1"/>
  <c r="CG126" i="5"/>
  <c r="FC126" i="5" s="1"/>
  <c r="KU126" i="5" s="1"/>
  <c r="CG117" i="5"/>
  <c r="FC117" i="5" s="1"/>
  <c r="HX117" i="5" s="1"/>
  <c r="CG107" i="5"/>
  <c r="FC107" i="5" s="1"/>
  <c r="CG121" i="5"/>
  <c r="FC121" i="5" s="1"/>
  <c r="KU121" i="5" s="1"/>
  <c r="CG81" i="5"/>
  <c r="FC81" i="5" s="1"/>
  <c r="KU81" i="5" s="1"/>
  <c r="AH37" i="53"/>
  <c r="CG85" i="5"/>
  <c r="FC85" i="5" s="1"/>
  <c r="AK17" i="22"/>
  <c r="AQ38" i="4"/>
  <c r="AR334" i="4"/>
  <c r="CG93" i="5"/>
  <c r="FC93" i="5" s="1"/>
  <c r="KU93" i="5" s="1"/>
  <c r="CG96" i="5"/>
  <c r="FC96" i="5" s="1"/>
  <c r="FC101" i="5"/>
  <c r="CG98" i="5"/>
  <c r="FC98" i="5" s="1"/>
  <c r="CG97" i="5"/>
  <c r="FC97" i="5" s="1"/>
  <c r="CG94" i="5"/>
  <c r="FC94" i="5" s="1"/>
  <c r="KU94" i="5" s="1"/>
  <c r="CG89" i="5"/>
  <c r="FC89" i="5" s="1"/>
  <c r="FC102" i="5"/>
  <c r="CG91" i="5"/>
  <c r="FC91" i="5" s="1"/>
  <c r="CG131" i="5"/>
  <c r="FC131" i="5" s="1"/>
  <c r="HX131" i="5" s="1"/>
  <c r="CG92" i="5"/>
  <c r="FC92" i="5" s="1"/>
  <c r="CG95" i="5"/>
  <c r="FC95" i="5" s="1"/>
  <c r="CG90" i="5"/>
  <c r="FC90" i="5" s="1"/>
  <c r="CG132" i="5"/>
  <c r="FC132" i="5" s="1"/>
  <c r="KU132" i="5" s="1"/>
  <c r="CG84" i="5"/>
  <c r="FC84" i="5" s="1"/>
  <c r="CG86" i="5"/>
  <c r="FC86" i="5" s="1"/>
  <c r="CG88" i="5"/>
  <c r="FC88" i="5" s="1"/>
  <c r="CG83" i="5"/>
  <c r="FC83" i="5" s="1"/>
  <c r="AP45" i="4"/>
  <c r="AJ48" i="2" s="1"/>
  <c r="AJ38" i="51" s="1"/>
  <c r="KU133" i="5"/>
  <c r="HX133" i="5"/>
  <c r="HX134" i="5"/>
  <c r="KU134" i="5"/>
  <c r="CG72" i="5"/>
  <c r="FC72" i="5" s="1"/>
  <c r="CG71" i="5"/>
  <c r="FC71" i="5" s="1"/>
  <c r="CG73" i="5"/>
  <c r="FC73" i="5" s="1"/>
  <c r="CG68" i="5"/>
  <c r="FC68" i="5" s="1"/>
  <c r="CG75" i="5"/>
  <c r="FC75" i="5" s="1"/>
  <c r="CG70" i="5"/>
  <c r="FC70" i="5" s="1"/>
  <c r="CG69" i="5"/>
  <c r="FC69" i="5" s="1"/>
  <c r="CG67" i="5"/>
  <c r="FC67" i="5" s="1"/>
  <c r="CG74" i="5"/>
  <c r="FC74" i="5" s="1"/>
  <c r="CG36" i="5"/>
  <c r="FC36" i="5" s="1"/>
  <c r="CG65" i="5"/>
  <c r="FC65" i="5" s="1"/>
  <c r="KU65" i="5" s="1"/>
  <c r="CG64" i="5"/>
  <c r="FC64" i="5" s="1"/>
  <c r="CG63" i="5"/>
  <c r="FC63" i="5" s="1"/>
  <c r="CG66" i="5"/>
  <c r="CG62" i="5"/>
  <c r="FC62" i="5" s="1"/>
  <c r="CG13" i="5"/>
  <c r="FC13" i="5" s="1"/>
  <c r="HX13" i="5" s="1"/>
  <c r="CG61" i="5"/>
  <c r="FC61" i="5" s="1"/>
  <c r="CG60" i="5"/>
  <c r="FC60" i="5" s="1"/>
  <c r="CG59" i="5"/>
  <c r="FC59" i="5" s="1"/>
  <c r="KU59" i="5" s="1"/>
  <c r="CG57" i="5"/>
  <c r="FC57" i="5" s="1"/>
  <c r="HX58" i="5"/>
  <c r="KU58" i="5"/>
  <c r="CG56" i="5"/>
  <c r="FC56" i="5" s="1"/>
  <c r="HX76" i="5"/>
  <c r="KU76" i="5"/>
  <c r="CG55" i="5"/>
  <c r="FC55" i="5" s="1"/>
  <c r="CG53" i="5"/>
  <c r="FC53" i="5" s="1"/>
  <c r="KU53" i="5" s="1"/>
  <c r="CG37" i="5"/>
  <c r="FC37" i="5" s="1"/>
  <c r="CG35" i="5"/>
  <c r="FC35" i="5" s="1"/>
  <c r="CG39" i="5"/>
  <c r="FC39" i="5" s="1"/>
  <c r="CG38" i="5"/>
  <c r="FC38" i="5" s="1"/>
  <c r="V15" i="16"/>
  <c r="V8" i="16" s="1"/>
  <c r="AM5" i="60"/>
  <c r="AI12" i="64" s="1"/>
  <c r="AI7" i="61" s="1"/>
  <c r="C47" i="54"/>
  <c r="AL11" i="64"/>
  <c r="AL6" i="61" s="1"/>
  <c r="B46" i="54"/>
  <c r="CG54" i="5"/>
  <c r="FC54" i="5" s="1"/>
  <c r="AI22" i="53"/>
  <c r="AI24" i="53"/>
  <c r="CG31" i="5"/>
  <c r="FC31" i="5" s="1"/>
  <c r="HX31" i="5" s="1"/>
  <c r="CG22" i="5"/>
  <c r="FC22" i="5" s="1"/>
  <c r="CG52" i="5"/>
  <c r="FC52" i="5" s="1"/>
  <c r="N39" i="3"/>
  <c r="N44" i="3" s="1"/>
  <c r="N264" i="15" s="1"/>
  <c r="CG51" i="5"/>
  <c r="FC51" i="5" s="1"/>
  <c r="CG48" i="5"/>
  <c r="FC48" i="5" s="1"/>
  <c r="KU48" i="5" s="1"/>
  <c r="CG49" i="5"/>
  <c r="FC49" i="5" s="1"/>
  <c r="HX49" i="5" s="1"/>
  <c r="CG47" i="5"/>
  <c r="FC47" i="5" s="1"/>
  <c r="HX47" i="5" s="1"/>
  <c r="CG50" i="5"/>
  <c r="FC50" i="5" s="1"/>
  <c r="KU50" i="5" s="1"/>
  <c r="CG27" i="5"/>
  <c r="FC27" i="5" s="1"/>
  <c r="CG40" i="5"/>
  <c r="FC40" i="5" s="1"/>
  <c r="CG21" i="5"/>
  <c r="FC21" i="5" s="1"/>
  <c r="CG15" i="5"/>
  <c r="FC15" i="5" s="1"/>
  <c r="CG26" i="5"/>
  <c r="FC26" i="5" s="1"/>
  <c r="CG78" i="5"/>
  <c r="FC78" i="5" s="1"/>
  <c r="CG77" i="5"/>
  <c r="FC77" i="5" s="1"/>
  <c r="CG42" i="5"/>
  <c r="FC42" i="5" s="1"/>
  <c r="HX136" i="5"/>
  <c r="KU136" i="5"/>
  <c r="KU137" i="5"/>
  <c r="HX137" i="5"/>
  <c r="CG29" i="5"/>
  <c r="FC29" i="5" s="1"/>
  <c r="CG32" i="5"/>
  <c r="FC32" i="5" s="1"/>
  <c r="CG16" i="5"/>
  <c r="FC16" i="5" s="1"/>
  <c r="CG79" i="5"/>
  <c r="FC79" i="5" s="1"/>
  <c r="CG44" i="5"/>
  <c r="FC44" i="5" s="1"/>
  <c r="KU135" i="5"/>
  <c r="HX135" i="5"/>
  <c r="CG25" i="5"/>
  <c r="FC25" i="5" s="1"/>
  <c r="CG80" i="5"/>
  <c r="FC80" i="5" s="1"/>
  <c r="CG45" i="5"/>
  <c r="FC45" i="5" s="1"/>
  <c r="CG20" i="5"/>
  <c r="FC20" i="5" s="1"/>
  <c r="CG46" i="5"/>
  <c r="FC46" i="5" s="1"/>
  <c r="CG33" i="5"/>
  <c r="FC33" i="5" s="1"/>
  <c r="CG14" i="5"/>
  <c r="FC14" i="5" s="1"/>
  <c r="CG41" i="5"/>
  <c r="FC41" i="5" s="1"/>
  <c r="CG34" i="5"/>
  <c r="FC34" i="5" s="1"/>
  <c r="CG17" i="5"/>
  <c r="FC17" i="5" s="1"/>
  <c r="CG28" i="5"/>
  <c r="FC28" i="5" s="1"/>
  <c r="CG19" i="5"/>
  <c r="FC19" i="5" s="1"/>
  <c r="CG43" i="5"/>
  <c r="FC43" i="5" s="1"/>
  <c r="CG23" i="5"/>
  <c r="FC23" i="5" s="1"/>
  <c r="CG18" i="5"/>
  <c r="FC18" i="5" s="1"/>
  <c r="CG30" i="5"/>
  <c r="FC30" i="5" s="1"/>
  <c r="CG24" i="5"/>
  <c r="FC24" i="5" s="1"/>
  <c r="AH12" i="59"/>
  <c r="F18" i="57" s="1"/>
  <c r="AM7" i="41"/>
  <c r="AM26" i="41" s="1"/>
  <c r="AM33" i="41" s="1"/>
  <c r="AM40" i="41" s="1"/>
  <c r="AM47" i="41" s="1"/>
  <c r="AM5" i="59"/>
  <c r="AM7" i="50"/>
  <c r="AM7" i="27"/>
  <c r="AM8" i="52"/>
  <c r="AM8" i="53"/>
  <c r="AN10" i="51"/>
  <c r="AM6" i="49"/>
  <c r="CG12" i="5"/>
  <c r="FC12" i="5" s="1"/>
  <c r="HX12" i="5" s="1"/>
  <c r="AR348" i="4"/>
  <c r="AR289" i="4"/>
  <c r="AR387" i="4"/>
  <c r="AR388" i="4"/>
  <c r="AR393" i="4"/>
  <c r="AR265" i="4"/>
  <c r="AR262" i="4"/>
  <c r="AR294" i="4"/>
  <c r="AR291" i="4"/>
  <c r="AR290" i="4"/>
  <c r="AR389" i="4"/>
  <c r="AR263" i="4"/>
  <c r="AR292" i="4"/>
  <c r="AR266" i="4"/>
  <c r="AR264" i="4"/>
  <c r="AR293" i="4"/>
  <c r="AR390" i="4"/>
  <c r="AR126" i="4"/>
  <c r="AR392" i="4"/>
  <c r="AR391" i="4"/>
  <c r="AR341" i="4"/>
  <c r="AR349" i="4"/>
  <c r="AR347" i="4"/>
  <c r="AR386" i="4"/>
  <c r="AR238" i="4"/>
  <c r="AL6" i="24"/>
  <c r="AL6" i="23"/>
  <c r="AL6" i="21"/>
  <c r="AL5" i="49"/>
  <c r="AL7" i="52"/>
  <c r="AL8" i="22"/>
  <c r="AL6" i="27"/>
  <c r="AL6" i="50"/>
  <c r="AL7" i="25"/>
  <c r="AM62" i="2"/>
  <c r="AL14" i="41" s="1"/>
  <c r="HX150" i="5"/>
  <c r="AK61" i="53"/>
  <c r="M43" i="54"/>
  <c r="HV148" i="5"/>
  <c r="AM9" i="51"/>
  <c r="AK55" i="53"/>
  <c r="M37" i="54"/>
  <c r="AK54" i="53"/>
  <c r="AK56" i="53"/>
  <c r="AP206" i="4"/>
  <c r="AJ15" i="51"/>
  <c r="AP152" i="4"/>
  <c r="AJ13" i="51"/>
  <c r="KS148" i="5"/>
  <c r="BZ122" i="4" s="1"/>
  <c r="FB148" i="5"/>
  <c r="HV155" i="5"/>
  <c r="HW167" i="5"/>
  <c r="BV216" i="18" s="1"/>
  <c r="HV152" i="5"/>
  <c r="BZ84" i="2"/>
  <c r="N19" i="51"/>
  <c r="BP19" i="51" s="1"/>
  <c r="HV139" i="5"/>
  <c r="FB155" i="5"/>
  <c r="KS155" i="5"/>
  <c r="BZ313" i="4" s="1"/>
  <c r="N40" i="3"/>
  <c r="AR288" i="4"/>
  <c r="AR383" i="4"/>
  <c r="AR384" i="4"/>
  <c r="AR385" i="4"/>
  <c r="AR342" i="4"/>
  <c r="AR340" i="4"/>
  <c r="N43" i="3"/>
  <c r="N18" i="60" s="1"/>
  <c r="AR337" i="4"/>
  <c r="AR338" i="4"/>
  <c r="AR339" i="4"/>
  <c r="AR343" i="4"/>
  <c r="AR287" i="4"/>
  <c r="AR258" i="4"/>
  <c r="AR176" i="4"/>
  <c r="AT12" i="4"/>
  <c r="KS139" i="5"/>
  <c r="FB153" i="5"/>
  <c r="KS153" i="5"/>
  <c r="BZ253" i="4" s="1"/>
  <c r="HV153" i="5"/>
  <c r="FB152" i="5"/>
  <c r="FB154" i="5"/>
  <c r="FC147" i="5"/>
  <c r="KT147" i="5"/>
  <c r="CA96" i="4" s="1"/>
  <c r="HV161" i="5"/>
  <c r="HV147" i="5"/>
  <c r="KT152" i="5"/>
  <c r="CA233" i="4" s="1"/>
  <c r="HW161" i="5"/>
  <c r="HW147" i="5"/>
  <c r="FB150" i="5"/>
  <c r="FB147" i="5"/>
  <c r="KT151" i="5"/>
  <c r="CA203" i="4" s="1"/>
  <c r="AL2" i="3"/>
  <c r="AL2" i="16" s="1"/>
  <c r="KU151" i="5"/>
  <c r="CB203" i="4" s="1"/>
  <c r="N42" i="3"/>
  <c r="AR175" i="4"/>
  <c r="KT150" i="5"/>
  <c r="CA174" i="4" s="1"/>
  <c r="AR177" i="4"/>
  <c r="HW150" i="5"/>
  <c r="FC150" i="5"/>
  <c r="HW151" i="5"/>
  <c r="HX151" i="5"/>
  <c r="AS171" i="4"/>
  <c r="AI16" i="3"/>
  <c r="AK67" i="34"/>
  <c r="AK65" i="34"/>
  <c r="AK55" i="34"/>
  <c r="AK60" i="34"/>
  <c r="X190" i="15"/>
  <c r="X233" i="15"/>
  <c r="X51" i="32"/>
  <c r="N48" i="15"/>
  <c r="Y34" i="32"/>
  <c r="Y36" i="32" s="1"/>
  <c r="Y122" i="15"/>
  <c r="Y13" i="32"/>
  <c r="Z20" i="32"/>
  <c r="S53" i="32"/>
  <c r="S44" i="32"/>
  <c r="K42" i="16"/>
  <c r="K211" i="15"/>
  <c r="K168" i="15"/>
  <c r="K40" i="16"/>
  <c r="K38" i="16"/>
  <c r="K19" i="15" s="1"/>
  <c r="K43" i="16"/>
  <c r="L25" i="16" s="1"/>
  <c r="V6" i="16"/>
  <c r="V9" i="16" s="1"/>
  <c r="U96" i="15"/>
  <c r="V120" i="15"/>
  <c r="AN37" i="16"/>
  <c r="AN29" i="16"/>
  <c r="AH119" i="15"/>
  <c r="AG95" i="15"/>
  <c r="AJ113" i="15"/>
  <c r="AJ116" i="15" s="1"/>
  <c r="AK65" i="15"/>
  <c r="AK70" i="15" s="1"/>
  <c r="HW12" i="5"/>
  <c r="HW158" i="5" s="1"/>
  <c r="BV16" i="18" s="1"/>
  <c r="KT12" i="5"/>
  <c r="AR151" i="4"/>
  <c r="AS145" i="4"/>
  <c r="AR149" i="4"/>
  <c r="AR150" i="4"/>
  <c r="AR237" i="4"/>
  <c r="AT36" i="4"/>
  <c r="AT32" i="4"/>
  <c r="AT18" i="4"/>
  <c r="AT29" i="4"/>
  <c r="AT28" i="4"/>
  <c r="AT31" i="4"/>
  <c r="AT37" i="4"/>
  <c r="AT21" i="4"/>
  <c r="AT35" i="4"/>
  <c r="AT14" i="4"/>
  <c r="AT30" i="4"/>
  <c r="AT17" i="4"/>
  <c r="AT34" i="4"/>
  <c r="AT33" i="4"/>
  <c r="AT19" i="4"/>
  <c r="AT20" i="4"/>
  <c r="AR322" i="4"/>
  <c r="AQ39" i="4"/>
  <c r="AR344" i="4"/>
  <c r="HX158" i="5"/>
  <c r="BW16" i="18" s="1"/>
  <c r="CF158" i="5"/>
  <c r="FB146" i="5"/>
  <c r="FB139" i="5"/>
  <c r="KI7" i="5"/>
  <c r="EQ7" i="5"/>
  <c r="HL7" i="5"/>
  <c r="AQ40" i="32"/>
  <c r="AQ48" i="32"/>
  <c r="AR6" i="32"/>
  <c r="AV23" i="37"/>
  <c r="AW20" i="37" s="1"/>
  <c r="AV26" i="37"/>
  <c r="AK223" i="15"/>
  <c r="AK213" i="15"/>
  <c r="AK200" i="15"/>
  <c r="AK201" i="15"/>
  <c r="AK203" i="15"/>
  <c r="AP207" i="4"/>
  <c r="AP210" i="4"/>
  <c r="AK15" i="2"/>
  <c r="AK36" i="34"/>
  <c r="AL14" i="34"/>
  <c r="AO29" i="3"/>
  <c r="AO37" i="3"/>
  <c r="AJ90" i="15"/>
  <c r="AK17" i="2" s="1"/>
  <c r="AJ11" i="62" s="1"/>
  <c r="AR321" i="4"/>
  <c r="AR107" i="4"/>
  <c r="AR328" i="4"/>
  <c r="AS117" i="4"/>
  <c r="AS91" i="4"/>
  <c r="AS7" i="4"/>
  <c r="AS5" i="4" s="1"/>
  <c r="AS200" i="4"/>
  <c r="AS228" i="4"/>
  <c r="AS380" i="4"/>
  <c r="AS247" i="4"/>
  <c r="AS277" i="4"/>
  <c r="AS353" i="4"/>
  <c r="AS308" i="4"/>
  <c r="AS60" i="4"/>
  <c r="AR332" i="4"/>
  <c r="AR110" i="4"/>
  <c r="AR382" i="4"/>
  <c r="AR333" i="4"/>
  <c r="AR320" i="4"/>
  <c r="AO3" i="18"/>
  <c r="AN2" i="67" s="1"/>
  <c r="AT67" i="4" s="1"/>
  <c r="AN2" i="2"/>
  <c r="AO6" i="2"/>
  <c r="AO3" i="58" s="1"/>
  <c r="AM7" i="21"/>
  <c r="AN5" i="2"/>
  <c r="AM25" i="21"/>
  <c r="AM8" i="30"/>
  <c r="AM7" i="24"/>
  <c r="AM10" i="26"/>
  <c r="AM9" i="28"/>
  <c r="AM7" i="23"/>
  <c r="AM9" i="22"/>
  <c r="AM8" i="25"/>
  <c r="AM76" i="11"/>
  <c r="AM76" i="14"/>
  <c r="AN4" i="2"/>
  <c r="AR323" i="4"/>
  <c r="AR345" i="4"/>
  <c r="AR335" i="4"/>
  <c r="AR324" i="4"/>
  <c r="AK86" i="15"/>
  <c r="AK21" i="15"/>
  <c r="AK112" i="15"/>
  <c r="AK83" i="15"/>
  <c r="AK8" i="15"/>
  <c r="AK9" i="15"/>
  <c r="AK84" i="15"/>
  <c r="AK158" i="15"/>
  <c r="AK109" i="15"/>
  <c r="AK157" i="15"/>
  <c r="AK110" i="15"/>
  <c r="AK11" i="15"/>
  <c r="AK180" i="15"/>
  <c r="AK87" i="15"/>
  <c r="AK170" i="15"/>
  <c r="AK160" i="15"/>
  <c r="AL2" i="15"/>
  <c r="AL269" i="15" s="1"/>
  <c r="AN2" i="18"/>
  <c r="AL2" i="32"/>
  <c r="AL2" i="34"/>
  <c r="AR329" i="4"/>
  <c r="AR326" i="4"/>
  <c r="AR205" i="4"/>
  <c r="AM3" i="15"/>
  <c r="AN3" i="3"/>
  <c r="AR331" i="4"/>
  <c r="AR102" i="4"/>
  <c r="AT104" i="4"/>
  <c r="AU8" i="4"/>
  <c r="AT108" i="4"/>
  <c r="AT109" i="4"/>
  <c r="AT6" i="4"/>
  <c r="AT106" i="4"/>
  <c r="AR286" i="4"/>
  <c r="AR346" i="4"/>
  <c r="AR327" i="4"/>
  <c r="AR330" i="4"/>
  <c r="AR325" i="4"/>
  <c r="AR336" i="4"/>
  <c r="M43" i="27"/>
  <c r="AM19" i="34"/>
  <c r="AM20" i="34" s="1"/>
  <c r="AN17" i="34" s="1"/>
  <c r="AM14" i="34"/>
  <c r="AO13" i="34"/>
  <c r="AQ12" i="34"/>
  <c r="AR11" i="34"/>
  <c r="AL235" i="15" l="1"/>
  <c r="AL225" i="15"/>
  <c r="AL215" i="15"/>
  <c r="AL192" i="15"/>
  <c r="AL205" i="15"/>
  <c r="AL182" i="15"/>
  <c r="AL172" i="15"/>
  <c r="AI10" i="25"/>
  <c r="AI11" i="22" s="1"/>
  <c r="AL162" i="15"/>
  <c r="AL124" i="15"/>
  <c r="AL114" i="15"/>
  <c r="AI8" i="59"/>
  <c r="AI12" i="59" s="1"/>
  <c r="F19" i="57" s="1"/>
  <c r="AL88" i="15"/>
  <c r="AL100" i="15"/>
  <c r="AJ23" i="53"/>
  <c r="AK14" i="51"/>
  <c r="AL16" i="2"/>
  <c r="AK10" i="62" s="1"/>
  <c r="AL53" i="15"/>
  <c r="AI43" i="15"/>
  <c r="AJ9" i="2" s="1"/>
  <c r="AP257" i="4" s="1"/>
  <c r="AJ73" i="18"/>
  <c r="AL23" i="15"/>
  <c r="AL13" i="15"/>
  <c r="AL266" i="15"/>
  <c r="AL85" i="15"/>
  <c r="AL232" i="15"/>
  <c r="AL179" i="15"/>
  <c r="AL97" i="15"/>
  <c r="AL10" i="15"/>
  <c r="AL147" i="15"/>
  <c r="AL202" i="15"/>
  <c r="AL20" i="15"/>
  <c r="AL121" i="15"/>
  <c r="AL212" i="15"/>
  <c r="AL169" i="15"/>
  <c r="AL111" i="15"/>
  <c r="AL50" i="15"/>
  <c r="AL222" i="15"/>
  <c r="AL159" i="15"/>
  <c r="AL189" i="15"/>
  <c r="BM15" i="73"/>
  <c r="BL33" i="73"/>
  <c r="BL38" i="73"/>
  <c r="BL40" i="73"/>
  <c r="BL42" i="73"/>
  <c r="BT56" i="72"/>
  <c r="BT57" i="72" s="1"/>
  <c r="BT74" i="72" s="1"/>
  <c r="BT83" i="72" s="1"/>
  <c r="BS90" i="72"/>
  <c r="BT51" i="72" s="1"/>
  <c r="BS88" i="72"/>
  <c r="BT61" i="72"/>
  <c r="BT62" i="72" s="1"/>
  <c r="BT75" i="72" s="1"/>
  <c r="BT84" i="72" s="1"/>
  <c r="BT39" i="72"/>
  <c r="BU35" i="72" s="1"/>
  <c r="BU46" i="72"/>
  <c r="BU45" i="72" s="1"/>
  <c r="BU37" i="72"/>
  <c r="BU73" i="72" s="1"/>
  <c r="N55" i="66"/>
  <c r="P92" i="18"/>
  <c r="P93" i="18" s="1"/>
  <c r="P88" i="18"/>
  <c r="N60" i="66"/>
  <c r="N61" i="66" s="1"/>
  <c r="N64" i="66" s="1"/>
  <c r="N70" i="66" s="1"/>
  <c r="AN2" i="58"/>
  <c r="AN1" i="71"/>
  <c r="AJ10" i="41"/>
  <c r="AJ34" i="27"/>
  <c r="AI15" i="60"/>
  <c r="AI16" i="60"/>
  <c r="AL105" i="15"/>
  <c r="AL106" i="15" s="1"/>
  <c r="AL14" i="60" s="1"/>
  <c r="AT280" i="4"/>
  <c r="AT311" i="4"/>
  <c r="AM8" i="28"/>
  <c r="AM9" i="26"/>
  <c r="AM6" i="41"/>
  <c r="M46" i="27"/>
  <c r="M47" i="27"/>
  <c r="AJ9" i="62"/>
  <c r="AJ7" i="60"/>
  <c r="AT93" i="4"/>
  <c r="AT231" i="4"/>
  <c r="AJ54" i="66"/>
  <c r="AJ68" i="66" s="1"/>
  <c r="AJ40" i="15"/>
  <c r="AT66" i="4"/>
  <c r="AN5" i="55"/>
  <c r="AN6" i="62"/>
  <c r="AT119" i="4"/>
  <c r="AT279" i="4"/>
  <c r="AT94" i="4"/>
  <c r="AM5" i="62"/>
  <c r="AM4" i="60"/>
  <c r="AM4" i="55"/>
  <c r="AM4" i="59"/>
  <c r="AT310" i="4"/>
  <c r="AT120" i="4"/>
  <c r="AT230" i="4"/>
  <c r="AU260" i="4"/>
  <c r="AU280" i="4"/>
  <c r="AU311" i="4"/>
  <c r="AL267" i="15"/>
  <c r="AN76" i="2"/>
  <c r="AN78" i="2"/>
  <c r="AM55" i="53" s="1"/>
  <c r="AN75" i="2"/>
  <c r="AN79" i="2"/>
  <c r="AN74" i="2"/>
  <c r="AN84" i="2"/>
  <c r="AN83" i="2"/>
  <c r="AN80" i="2"/>
  <c r="AN77" i="2"/>
  <c r="AN82" i="2"/>
  <c r="AX6" i="66"/>
  <c r="AX20" i="66" s="1"/>
  <c r="BJ12" i="3"/>
  <c r="AZ23" i="3"/>
  <c r="AY7" i="3"/>
  <c r="KU107" i="5"/>
  <c r="HX107" i="5"/>
  <c r="HX82" i="5"/>
  <c r="HX81" i="5"/>
  <c r="HX103" i="5"/>
  <c r="KU103" i="5"/>
  <c r="BV110" i="18"/>
  <c r="BT37" i="66"/>
  <c r="AL37" i="15"/>
  <c r="AL270" i="15"/>
  <c r="AL38" i="15"/>
  <c r="AL36" i="15"/>
  <c r="AL39" i="15"/>
  <c r="BV75" i="18"/>
  <c r="BT36" i="66"/>
  <c r="BU75" i="18"/>
  <c r="BS36" i="66"/>
  <c r="AM2" i="66"/>
  <c r="AM77" i="66" s="1"/>
  <c r="AM2" i="43"/>
  <c r="AM32" i="43" s="1"/>
  <c r="AK10" i="66"/>
  <c r="AK24" i="66" s="1"/>
  <c r="AL49" i="3"/>
  <c r="AL52" i="3" s="1"/>
  <c r="AL55" i="3" s="1"/>
  <c r="AL73" i="15" s="1"/>
  <c r="AL139" i="15"/>
  <c r="AL144" i="15" s="1"/>
  <c r="AM103" i="2" s="1"/>
  <c r="AL131" i="15"/>
  <c r="AL136" i="15" s="1"/>
  <c r="KU87" i="5"/>
  <c r="HX87" i="5"/>
  <c r="HX104" i="5"/>
  <c r="HX105" i="5"/>
  <c r="HX128" i="5"/>
  <c r="AQ45" i="4"/>
  <c r="AK48" i="2" s="1"/>
  <c r="AK38" i="51" s="1"/>
  <c r="HX132" i="5"/>
  <c r="KU117" i="5"/>
  <c r="KU85" i="5"/>
  <c r="HX85" i="5"/>
  <c r="HX130" i="5"/>
  <c r="HX129" i="5"/>
  <c r="AL17" i="22"/>
  <c r="HX121" i="5"/>
  <c r="AS334" i="4"/>
  <c r="HX93" i="5"/>
  <c r="KU97" i="5"/>
  <c r="HX97" i="5"/>
  <c r="KU98" i="5"/>
  <c r="HX98" i="5"/>
  <c r="KU101" i="5"/>
  <c r="HX101" i="5"/>
  <c r="KU99" i="5"/>
  <c r="HX99" i="5"/>
  <c r="KU96" i="5"/>
  <c r="HX96" i="5"/>
  <c r="HX94" i="5"/>
  <c r="KU100" i="5"/>
  <c r="HX100" i="5"/>
  <c r="KU116" i="5"/>
  <c r="KU131" i="5"/>
  <c r="KU90" i="5"/>
  <c r="HX90" i="5"/>
  <c r="KU91" i="5"/>
  <c r="HX91" i="5"/>
  <c r="HX108" i="5"/>
  <c r="KU102" i="5"/>
  <c r="HX102" i="5"/>
  <c r="KU95" i="5"/>
  <c r="HX95" i="5"/>
  <c r="KU89" i="5"/>
  <c r="HX89" i="5"/>
  <c r="HX126" i="5"/>
  <c r="KU92" i="5"/>
  <c r="HX92" i="5"/>
  <c r="AI37" i="53"/>
  <c r="HX84" i="5"/>
  <c r="KU84" i="5"/>
  <c r="HX83" i="5"/>
  <c r="KU83" i="5"/>
  <c r="KU88" i="5"/>
  <c r="HX88" i="5"/>
  <c r="HX127" i="5"/>
  <c r="KU86" i="5"/>
  <c r="HX86" i="5"/>
  <c r="KU114" i="5"/>
  <c r="KU113" i="5"/>
  <c r="HX106" i="5"/>
  <c r="HX118" i="5"/>
  <c r="HX120" i="5"/>
  <c r="HX119" i="5"/>
  <c r="HX115" i="5"/>
  <c r="HX125" i="5"/>
  <c r="KU125" i="5"/>
  <c r="KU122" i="5"/>
  <c r="HX122" i="5"/>
  <c r="HX124" i="5"/>
  <c r="KU124" i="5"/>
  <c r="KU123" i="5"/>
  <c r="HX123" i="5"/>
  <c r="KU112" i="5"/>
  <c r="HX112" i="5"/>
  <c r="KU111" i="5"/>
  <c r="HX111" i="5"/>
  <c r="KU109" i="5"/>
  <c r="HX109" i="5"/>
  <c r="KU110" i="5"/>
  <c r="HX110" i="5"/>
  <c r="HX59" i="5"/>
  <c r="KU70" i="5"/>
  <c r="HX70" i="5"/>
  <c r="KU75" i="5"/>
  <c r="HX75" i="5"/>
  <c r="KU69" i="5"/>
  <c r="HX69" i="5"/>
  <c r="HX68" i="5"/>
  <c r="KU68" i="5"/>
  <c r="HX67" i="5"/>
  <c r="KU67" i="5"/>
  <c r="KU73" i="5"/>
  <c r="HX73" i="5"/>
  <c r="HX71" i="5"/>
  <c r="KU71" i="5"/>
  <c r="KU74" i="5"/>
  <c r="HX74" i="5"/>
  <c r="KU72" i="5"/>
  <c r="HX72" i="5"/>
  <c r="KU13" i="5"/>
  <c r="AR38" i="4"/>
  <c r="HX65" i="5"/>
  <c r="KU36" i="5"/>
  <c r="HX36" i="5"/>
  <c r="FC66" i="5"/>
  <c r="FC146" i="5" s="1"/>
  <c r="CG146" i="5"/>
  <c r="CB68" i="4" s="1"/>
  <c r="KU62" i="5"/>
  <c r="HX62" i="5"/>
  <c r="KU63" i="5"/>
  <c r="HX63" i="5"/>
  <c r="KU64" i="5"/>
  <c r="HX64" i="5"/>
  <c r="HX60" i="5"/>
  <c r="KU60" i="5"/>
  <c r="HX61" i="5"/>
  <c r="KU61" i="5"/>
  <c r="KU56" i="5"/>
  <c r="HX56" i="5"/>
  <c r="HX53" i="5"/>
  <c r="HX55" i="5"/>
  <c r="KU55" i="5"/>
  <c r="HX57" i="5"/>
  <c r="KU57" i="5"/>
  <c r="KU38" i="5"/>
  <c r="HX38" i="5"/>
  <c r="KU39" i="5"/>
  <c r="HX39" i="5"/>
  <c r="HX35" i="5"/>
  <c r="KU35" i="5"/>
  <c r="KU37" i="5"/>
  <c r="HX37" i="5"/>
  <c r="V16" i="16"/>
  <c r="W13" i="16"/>
  <c r="W14" i="16" s="1"/>
  <c r="AL56" i="53"/>
  <c r="B52" i="54"/>
  <c r="AN5" i="60"/>
  <c r="AJ12" i="64" s="1"/>
  <c r="AJ7" i="61" s="1"/>
  <c r="D47" i="54"/>
  <c r="AL61" i="53"/>
  <c r="B57" i="54"/>
  <c r="AL54" i="53"/>
  <c r="B51" i="54"/>
  <c r="AM11" i="64"/>
  <c r="AM6" i="61" s="1"/>
  <c r="C46" i="54"/>
  <c r="KU31" i="5"/>
  <c r="HX48" i="5"/>
  <c r="KU54" i="5"/>
  <c r="HX54" i="5"/>
  <c r="KU49" i="5"/>
  <c r="AJ24" i="53"/>
  <c r="KU47" i="5"/>
  <c r="KU52" i="5"/>
  <c r="HX52" i="5"/>
  <c r="HX22" i="5"/>
  <c r="KU22" i="5"/>
  <c r="HX50" i="5"/>
  <c r="HX51" i="5"/>
  <c r="KU51" i="5"/>
  <c r="KU23" i="5"/>
  <c r="HX23" i="5"/>
  <c r="HX19" i="5"/>
  <c r="KU19" i="5"/>
  <c r="KU14" i="5"/>
  <c r="HX14" i="5"/>
  <c r="KU25" i="5"/>
  <c r="HX25" i="5"/>
  <c r="KU32" i="5"/>
  <c r="HX32" i="5"/>
  <c r="KU77" i="5"/>
  <c r="HX77" i="5"/>
  <c r="KU33" i="5"/>
  <c r="HX33" i="5"/>
  <c r="KU43" i="5"/>
  <c r="HX43" i="5"/>
  <c r="HX46" i="5"/>
  <c r="KU46" i="5"/>
  <c r="KU78" i="5"/>
  <c r="HX78" i="5"/>
  <c r="KU28" i="5"/>
  <c r="HX28" i="5"/>
  <c r="KU44" i="5"/>
  <c r="HX44" i="5"/>
  <c r="KU26" i="5"/>
  <c r="HX26" i="5"/>
  <c r="KU80" i="5"/>
  <c r="HX80" i="5"/>
  <c r="KU24" i="5"/>
  <c r="HX24" i="5"/>
  <c r="HX79" i="5"/>
  <c r="KU79" i="5"/>
  <c r="HX17" i="5"/>
  <c r="KU17" i="5"/>
  <c r="HX20" i="5"/>
  <c r="KU20" i="5"/>
  <c r="KU15" i="5"/>
  <c r="HX15" i="5"/>
  <c r="KU30" i="5"/>
  <c r="HX30" i="5"/>
  <c r="KU34" i="5"/>
  <c r="HX34" i="5"/>
  <c r="KU21" i="5"/>
  <c r="HX21" i="5"/>
  <c r="KU45" i="5"/>
  <c r="HX45" i="5"/>
  <c r="KU29" i="5"/>
  <c r="HX29" i="5"/>
  <c r="KU40" i="5"/>
  <c r="HX40" i="5"/>
  <c r="KU42" i="5"/>
  <c r="HX42" i="5"/>
  <c r="HX18" i="5"/>
  <c r="KU18" i="5"/>
  <c r="KU41" i="5"/>
  <c r="HX41" i="5"/>
  <c r="HX16" i="5"/>
  <c r="KU16" i="5"/>
  <c r="KU27" i="5"/>
  <c r="HX27" i="5"/>
  <c r="KU12" i="5"/>
  <c r="AJ10" i="25"/>
  <c r="AJ11" i="22" s="1"/>
  <c r="AJ8" i="59"/>
  <c r="AN7" i="41"/>
  <c r="AN26" i="41" s="1"/>
  <c r="AN33" i="41" s="1"/>
  <c r="AN40" i="41" s="1"/>
  <c r="AN47" i="41" s="1"/>
  <c r="AN5" i="59"/>
  <c r="AN7" i="50"/>
  <c r="AN7" i="27"/>
  <c r="AN8" i="52"/>
  <c r="AN8" i="53"/>
  <c r="AO10" i="51"/>
  <c r="AN6" i="49"/>
  <c r="KU150" i="5"/>
  <c r="CB174" i="4" s="1"/>
  <c r="AS293" i="4"/>
  <c r="AS387" i="4"/>
  <c r="AS265" i="4"/>
  <c r="AS347" i="4"/>
  <c r="AS391" i="4"/>
  <c r="AS126" i="4"/>
  <c r="AS340" i="4"/>
  <c r="AS289" i="4"/>
  <c r="AS386" i="4"/>
  <c r="AS341" i="4"/>
  <c r="AS290" i="4"/>
  <c r="AS348" i="4"/>
  <c r="AS392" i="4"/>
  <c r="AS238" i="4"/>
  <c r="AS349" i="4"/>
  <c r="AS291" i="4"/>
  <c r="AS388" i="4"/>
  <c r="AS262" i="4"/>
  <c r="AS294" i="4"/>
  <c r="AS389" i="4"/>
  <c r="AS292" i="4"/>
  <c r="AS266" i="4"/>
  <c r="AS263" i="4"/>
  <c r="AS393" i="4"/>
  <c r="AS390" i="4"/>
  <c r="AS264" i="4"/>
  <c r="AM6" i="21"/>
  <c r="AM6" i="27"/>
  <c r="AM5" i="49"/>
  <c r="AM6" i="24"/>
  <c r="AM6" i="23"/>
  <c r="AM7" i="52"/>
  <c r="AM8" i="22"/>
  <c r="AM7" i="25"/>
  <c r="AM6" i="50"/>
  <c r="FC154" i="5"/>
  <c r="M44" i="27"/>
  <c r="M45" i="27" s="1"/>
  <c r="N96" i="2" s="1"/>
  <c r="CG154" i="5"/>
  <c r="CB281" i="4" s="1"/>
  <c r="CG148" i="5"/>
  <c r="CB121" i="4" s="1"/>
  <c r="FC152" i="5"/>
  <c r="CG139" i="5"/>
  <c r="FC148" i="5"/>
  <c r="CG155" i="5"/>
  <c r="CB312" i="4" s="1"/>
  <c r="CG153" i="5"/>
  <c r="CB252" i="4" s="1"/>
  <c r="CG152" i="5"/>
  <c r="CB232" i="4" s="1"/>
  <c r="EQ155" i="5"/>
  <c r="AK13" i="51"/>
  <c r="AJ22" i="53"/>
  <c r="AN9" i="51"/>
  <c r="AN62" i="2"/>
  <c r="AM14" i="41" s="1"/>
  <c r="AQ206" i="4"/>
  <c r="AK15" i="51"/>
  <c r="O31" i="3"/>
  <c r="AA25" i="3" s="1"/>
  <c r="KT148" i="5"/>
  <c r="CA122" i="4" s="1"/>
  <c r="HW155" i="5"/>
  <c r="KT155" i="5"/>
  <c r="CA313" i="4" s="1"/>
  <c r="HW152" i="5"/>
  <c r="HW148" i="5"/>
  <c r="KT154" i="5"/>
  <c r="CA282" i="4" s="1"/>
  <c r="S56" i="32"/>
  <c r="T7" i="32" s="1"/>
  <c r="N41" i="3"/>
  <c r="O28" i="3"/>
  <c r="AS339" i="4"/>
  <c r="AS342" i="4"/>
  <c r="AS343" i="4"/>
  <c r="AS287" i="4"/>
  <c r="AS288" i="4"/>
  <c r="AS383" i="4"/>
  <c r="AS384" i="4"/>
  <c r="AS385" i="4"/>
  <c r="AS337" i="4"/>
  <c r="AS338" i="4"/>
  <c r="AS258" i="4"/>
  <c r="AU12" i="4"/>
  <c r="HW153" i="5"/>
  <c r="KT153" i="5"/>
  <c r="CA253" i="4" s="1"/>
  <c r="EQ152" i="5"/>
  <c r="HW154" i="5"/>
  <c r="HX147" i="5"/>
  <c r="EQ147" i="5"/>
  <c r="KU147" i="5"/>
  <c r="CB96" i="4" s="1"/>
  <c r="AM2" i="3"/>
  <c r="AM2" i="16" s="1"/>
  <c r="EQ150" i="5"/>
  <c r="EQ151" i="5"/>
  <c r="AT171" i="4"/>
  <c r="AS177" i="4"/>
  <c r="AS175" i="4"/>
  <c r="AS176" i="4"/>
  <c r="O177" i="15"/>
  <c r="O220" i="15"/>
  <c r="AL60" i="34"/>
  <c r="AL55" i="34"/>
  <c r="AL65" i="34"/>
  <c r="AL67" i="34"/>
  <c r="Y43" i="32"/>
  <c r="Y51" i="32" s="1"/>
  <c r="O32" i="3"/>
  <c r="AA17" i="32"/>
  <c r="AA18" i="32" s="1"/>
  <c r="AA20" i="32" s="1"/>
  <c r="Z19" i="32"/>
  <c r="Z12" i="32" s="1"/>
  <c r="Z34" i="32" s="1"/>
  <c r="Z36" i="32" s="1"/>
  <c r="Z10" i="32"/>
  <c r="Y98" i="15"/>
  <c r="S51" i="15"/>
  <c r="S54" i="32"/>
  <c r="T39" i="32"/>
  <c r="T52" i="32" s="1"/>
  <c r="T57" i="32" s="1"/>
  <c r="K49" i="15"/>
  <c r="L28" i="16"/>
  <c r="K41" i="16"/>
  <c r="W6" i="16"/>
  <c r="W9" i="16" s="1"/>
  <c r="V96" i="15"/>
  <c r="AO37" i="16"/>
  <c r="AP23" i="16"/>
  <c r="AO29" i="16"/>
  <c r="AI119" i="15"/>
  <c r="AJ13" i="3"/>
  <c r="AJ14" i="3" s="1"/>
  <c r="AH95" i="15"/>
  <c r="AQ152" i="4"/>
  <c r="HW146" i="5"/>
  <c r="HW139" i="5"/>
  <c r="AK113" i="15"/>
  <c r="AS322" i="4"/>
  <c r="AL65" i="15"/>
  <c r="KT139" i="5"/>
  <c r="KT146" i="5"/>
  <c r="CA69" i="4" s="1"/>
  <c r="AS237" i="4"/>
  <c r="AS149" i="4"/>
  <c r="AT145" i="4"/>
  <c r="AS150" i="4"/>
  <c r="AS151" i="4"/>
  <c r="AU36" i="4"/>
  <c r="AU34" i="4"/>
  <c r="AU33" i="4"/>
  <c r="AU31" i="4"/>
  <c r="AU29" i="4"/>
  <c r="AU37" i="4"/>
  <c r="AU20" i="4"/>
  <c r="AU19" i="4"/>
  <c r="AU30" i="4"/>
  <c r="AU21" i="4"/>
  <c r="AU18" i="4"/>
  <c r="AU32" i="4"/>
  <c r="AU35" i="4"/>
  <c r="AU28" i="4"/>
  <c r="AU14" i="4"/>
  <c r="AU17" i="4"/>
  <c r="AR39" i="4"/>
  <c r="EQ12" i="5"/>
  <c r="EQ139" i="5" s="1"/>
  <c r="HL167" i="5"/>
  <c r="BK216" i="18" s="1"/>
  <c r="HL155" i="5"/>
  <c r="AR40" i="32"/>
  <c r="AR48" i="32"/>
  <c r="AS6" i="32"/>
  <c r="AW23" i="37"/>
  <c r="AX20" i="37" s="1"/>
  <c r="AW26" i="37"/>
  <c r="AL223" i="15"/>
  <c r="AL203" i="15"/>
  <c r="AL200" i="15"/>
  <c r="AL201" i="15"/>
  <c r="AL213" i="15"/>
  <c r="AQ207" i="4"/>
  <c r="AQ210" i="4"/>
  <c r="AL36" i="34"/>
  <c r="AL15" i="2"/>
  <c r="AJ40" i="23"/>
  <c r="AP29" i="3"/>
  <c r="AP37" i="3"/>
  <c r="AK90" i="15"/>
  <c r="AL17" i="2" s="1"/>
  <c r="AK11" i="62" s="1"/>
  <c r="AS335" i="4"/>
  <c r="AS333" i="4"/>
  <c r="AS346" i="4"/>
  <c r="AS320" i="4"/>
  <c r="AN3" i="15"/>
  <c r="AO3" i="3"/>
  <c r="AS326" i="4"/>
  <c r="AS324" i="4"/>
  <c r="AS330" i="4"/>
  <c r="AU109" i="4"/>
  <c r="AU6" i="4"/>
  <c r="AU104" i="4"/>
  <c r="AU106" i="4"/>
  <c r="AU108" i="4"/>
  <c r="AV8" i="4"/>
  <c r="AS345" i="4"/>
  <c r="AS205" i="4"/>
  <c r="AS321" i="4"/>
  <c r="AP3" i="18"/>
  <c r="AO2" i="67" s="1"/>
  <c r="AU231" i="4" s="1"/>
  <c r="AO2" i="2"/>
  <c r="AP6" i="2"/>
  <c r="AP3" i="58" s="1"/>
  <c r="AN7" i="21"/>
  <c r="AO5" i="2"/>
  <c r="AN25" i="21"/>
  <c r="AN8" i="25"/>
  <c r="AN7" i="24"/>
  <c r="AN10" i="26"/>
  <c r="AN8" i="30"/>
  <c r="AN9" i="28"/>
  <c r="AN7" i="23"/>
  <c r="AN9" i="22"/>
  <c r="AN76" i="14"/>
  <c r="AO4" i="2"/>
  <c r="AN76" i="11"/>
  <c r="AS331" i="4"/>
  <c r="AS107" i="4"/>
  <c r="AS332" i="4"/>
  <c r="AS110" i="4"/>
  <c r="AO2" i="18"/>
  <c r="AM2" i="34"/>
  <c r="AM36" i="34" s="1"/>
  <c r="AM10" i="66" s="1"/>
  <c r="AM24" i="66" s="1"/>
  <c r="AM2" i="15"/>
  <c r="AM269" i="15" s="1"/>
  <c r="AM2" i="32"/>
  <c r="AS329" i="4"/>
  <c r="AS323" i="4"/>
  <c r="AS286" i="4"/>
  <c r="AS344" i="4"/>
  <c r="AS382" i="4"/>
  <c r="AL160" i="15"/>
  <c r="AL157" i="15"/>
  <c r="AL112" i="15"/>
  <c r="AL109" i="15"/>
  <c r="AL158" i="15"/>
  <c r="AL110" i="15"/>
  <c r="AL180" i="15"/>
  <c r="AL86" i="15"/>
  <c r="AL8" i="15"/>
  <c r="AL170" i="15"/>
  <c r="AL84" i="15"/>
  <c r="AL87" i="15"/>
  <c r="AL11" i="15"/>
  <c r="AL83" i="15"/>
  <c r="AL21" i="15"/>
  <c r="AL9" i="15"/>
  <c r="AS327" i="4"/>
  <c r="AS325" i="4"/>
  <c r="AS102" i="4"/>
  <c r="AS336" i="4"/>
  <c r="AT7" i="4"/>
  <c r="AT5" i="4" s="1"/>
  <c r="AT200" i="4"/>
  <c r="AT228" i="4"/>
  <c r="AT353" i="4"/>
  <c r="AT247" i="4"/>
  <c r="AT91" i="4"/>
  <c r="AT277" i="4"/>
  <c r="AT308" i="4"/>
  <c r="AT380" i="4"/>
  <c r="AT117" i="4"/>
  <c r="AT60" i="4"/>
  <c r="AS328" i="4"/>
  <c r="AS11" i="34"/>
  <c r="AR12" i="34"/>
  <c r="AN19" i="34"/>
  <c r="AN20" i="34" s="1"/>
  <c r="AP13" i="34"/>
  <c r="AN14" i="34"/>
  <c r="AM235" i="15" l="1"/>
  <c r="AM225" i="15"/>
  <c r="AM215" i="15"/>
  <c r="AM192" i="15"/>
  <c r="AM205" i="15"/>
  <c r="AM182" i="15"/>
  <c r="AK73" i="18"/>
  <c r="AM172" i="15"/>
  <c r="AJ12" i="59"/>
  <c r="F20" i="57" s="1"/>
  <c r="AM162" i="15"/>
  <c r="AM124" i="15"/>
  <c r="AM114" i="15"/>
  <c r="AK116" i="15"/>
  <c r="D50" i="48" s="1"/>
  <c r="AL14" i="51"/>
  <c r="BT14" i="51" s="1"/>
  <c r="AK23" i="53"/>
  <c r="AM88" i="15"/>
  <c r="AM100" i="15"/>
  <c r="AL80" i="15"/>
  <c r="AM16" i="2" s="1"/>
  <c r="AM53" i="15"/>
  <c r="AJ43" i="15"/>
  <c r="AK9" i="2" s="1"/>
  <c r="AQ257" i="4" s="1"/>
  <c r="AM23" i="15"/>
  <c r="AM13" i="15"/>
  <c r="AM232" i="15"/>
  <c r="AM222" i="15"/>
  <c r="AM169" i="15"/>
  <c r="AM189" i="15"/>
  <c r="AM97" i="15"/>
  <c r="AM202" i="15"/>
  <c r="AM121" i="15"/>
  <c r="AM85" i="15"/>
  <c r="AM147" i="15"/>
  <c r="AM266" i="15"/>
  <c r="AM10" i="15"/>
  <c r="AM111" i="15"/>
  <c r="AM212" i="15"/>
  <c r="AM179" i="15"/>
  <c r="AM50" i="15"/>
  <c r="AM159" i="15"/>
  <c r="AM20" i="15"/>
  <c r="BM28" i="73"/>
  <c r="BL43" i="73"/>
  <c r="BM25" i="73" s="1"/>
  <c r="BL41" i="73"/>
  <c r="BM32" i="73"/>
  <c r="BM8" i="73"/>
  <c r="BM9" i="73" s="1"/>
  <c r="BN6" i="73" s="1"/>
  <c r="BM16" i="73"/>
  <c r="BU38" i="72"/>
  <c r="BU68" i="72" s="1"/>
  <c r="BU76" i="72" s="1"/>
  <c r="BT68" i="72"/>
  <c r="BT76" i="72" s="1"/>
  <c r="BT86" i="72"/>
  <c r="BT91" i="72" s="1"/>
  <c r="BU39" i="72"/>
  <c r="BU82" i="72"/>
  <c r="BU29" i="72"/>
  <c r="BU31" i="72" s="1"/>
  <c r="AO2" i="58"/>
  <c r="AO1" i="71"/>
  <c r="N69" i="66"/>
  <c r="N76" i="66" s="1"/>
  <c r="N78" i="66" s="1"/>
  <c r="N56" i="66"/>
  <c r="AU230" i="4"/>
  <c r="AU93" i="4"/>
  <c r="AN9" i="26"/>
  <c r="AN6" i="41"/>
  <c r="AN8" i="28"/>
  <c r="AK10" i="41"/>
  <c r="AK34" i="27"/>
  <c r="HX162" i="5"/>
  <c r="BW110" i="18" s="1"/>
  <c r="HX161" i="5"/>
  <c r="BW75" i="18" s="1"/>
  <c r="AU279" i="4"/>
  <c r="AJ15" i="60"/>
  <c r="AM105" i="15"/>
  <c r="AM106" i="15" s="1"/>
  <c r="AM14" i="60" s="1"/>
  <c r="AU310" i="4"/>
  <c r="AU66" i="4"/>
  <c r="AJ16" i="60"/>
  <c r="AK9" i="62"/>
  <c r="AK7" i="60"/>
  <c r="AU94" i="4"/>
  <c r="AU67" i="4"/>
  <c r="AO6" i="62"/>
  <c r="AO5" i="55"/>
  <c r="AU119" i="4"/>
  <c r="AK40" i="15"/>
  <c r="AK54" i="66"/>
  <c r="AK68" i="66" s="1"/>
  <c r="AU120" i="4"/>
  <c r="AV260" i="4"/>
  <c r="AN4" i="55"/>
  <c r="AN5" i="62"/>
  <c r="AN4" i="59"/>
  <c r="AN4" i="60"/>
  <c r="AM267" i="15"/>
  <c r="AO74" i="2"/>
  <c r="AO76" i="2"/>
  <c r="AO83" i="2"/>
  <c r="AO84" i="2"/>
  <c r="AO79" i="2"/>
  <c r="AO82" i="2"/>
  <c r="AO80" i="2"/>
  <c r="AO75" i="2"/>
  <c r="AO78" i="2"/>
  <c r="AN55" i="53" s="1"/>
  <c r="AO77" i="2"/>
  <c r="AY6" i="66"/>
  <c r="AY20" i="66" s="1"/>
  <c r="BK12" i="3"/>
  <c r="BA23" i="3"/>
  <c r="AZ7" i="3"/>
  <c r="AM39" i="15"/>
  <c r="AM36" i="15"/>
  <c r="AM38" i="15"/>
  <c r="AM270" i="15"/>
  <c r="AM37" i="15"/>
  <c r="AM40" i="15"/>
  <c r="AM54" i="66"/>
  <c r="AM68" i="66" s="1"/>
  <c r="AN2" i="43"/>
  <c r="AN32" i="43" s="1"/>
  <c r="AN2" i="66"/>
  <c r="AN77" i="66" s="1"/>
  <c r="AL10" i="66"/>
  <c r="AL24" i="66" s="1"/>
  <c r="P109" i="18"/>
  <c r="P111" i="18" s="1"/>
  <c r="P112" i="18" s="1"/>
  <c r="P120" i="18" s="1"/>
  <c r="P94" i="18"/>
  <c r="AM49" i="3"/>
  <c r="AM52" i="3" s="1"/>
  <c r="AM55" i="3" s="1"/>
  <c r="AM73" i="15" s="1"/>
  <c r="AM139" i="15"/>
  <c r="AM144" i="15" s="1"/>
  <c r="AN103" i="2" s="1"/>
  <c r="AM131" i="15"/>
  <c r="AM136" i="15" s="1"/>
  <c r="AJ37" i="53"/>
  <c r="AM17" i="22"/>
  <c r="AS38" i="4"/>
  <c r="AT334" i="4"/>
  <c r="AR45" i="4"/>
  <c r="AL48" i="2" s="1"/>
  <c r="AK37" i="53" s="1"/>
  <c r="KU66" i="5"/>
  <c r="KU146" i="5" s="1"/>
  <c r="CB69" i="4" s="1"/>
  <c r="HX66" i="5"/>
  <c r="HX146" i="5" s="1"/>
  <c r="W15" i="16"/>
  <c r="W16" i="16" s="1"/>
  <c r="AM56" i="53"/>
  <c r="C52" i="54"/>
  <c r="AO5" i="60"/>
  <c r="AK12" i="64" s="1"/>
  <c r="AK7" i="61" s="1"/>
  <c r="E47" i="54"/>
  <c r="AM61" i="53"/>
  <c r="C57" i="54"/>
  <c r="AN11" i="64"/>
  <c r="AN6" i="61" s="1"/>
  <c r="D46" i="54"/>
  <c r="AM54" i="53"/>
  <c r="C51" i="54"/>
  <c r="FC153" i="5"/>
  <c r="KU154" i="5"/>
  <c r="CB282" i="4" s="1"/>
  <c r="KU153" i="5"/>
  <c r="CB253" i="4" s="1"/>
  <c r="KU152" i="5"/>
  <c r="CB233" i="4" s="1"/>
  <c r="AO7" i="41"/>
  <c r="AO26" i="41" s="1"/>
  <c r="AO33" i="41" s="1"/>
  <c r="AO40" i="41" s="1"/>
  <c r="AO47" i="41" s="1"/>
  <c r="AO5" i="59"/>
  <c r="AO8" i="52"/>
  <c r="AO7" i="27"/>
  <c r="AO7" i="50"/>
  <c r="AO8" i="53"/>
  <c r="AP10" i="51"/>
  <c r="AO6" i="49"/>
  <c r="AT347" i="4"/>
  <c r="AT390" i="4"/>
  <c r="AT264" i="4"/>
  <c r="AT289" i="4"/>
  <c r="AT387" i="4"/>
  <c r="AT265" i="4"/>
  <c r="AT348" i="4"/>
  <c r="AT391" i="4"/>
  <c r="AT266" i="4"/>
  <c r="AT349" i="4"/>
  <c r="AT392" i="4"/>
  <c r="AT386" i="4"/>
  <c r="AT126" i="4"/>
  <c r="AT294" i="4"/>
  <c r="AT388" i="4"/>
  <c r="AT238" i="4"/>
  <c r="AT290" i="4"/>
  <c r="AT393" i="4"/>
  <c r="AT341" i="4"/>
  <c r="AT292" i="4"/>
  <c r="AT291" i="4"/>
  <c r="AT262" i="4"/>
  <c r="AT293" i="4"/>
  <c r="AT389" i="4"/>
  <c r="AT263" i="4"/>
  <c r="AN8" i="22"/>
  <c r="AN6" i="50"/>
  <c r="AN6" i="21"/>
  <c r="AN7" i="25"/>
  <c r="AN7" i="52"/>
  <c r="AN6" i="24"/>
  <c r="AN6" i="23"/>
  <c r="AN6" i="27"/>
  <c r="AN5" i="49"/>
  <c r="HX152" i="5"/>
  <c r="HX148" i="5"/>
  <c r="AO62" i="2"/>
  <c r="AN14" i="41" s="1"/>
  <c r="HX154" i="5"/>
  <c r="KU148" i="5"/>
  <c r="CB122" i="4" s="1"/>
  <c r="HX167" i="5"/>
  <c r="BW216" i="18" s="1"/>
  <c r="CG158" i="5"/>
  <c r="FC155" i="5"/>
  <c r="HX153" i="5"/>
  <c r="FC139" i="5"/>
  <c r="AO9" i="51"/>
  <c r="AL15" i="51"/>
  <c r="BT15" i="51" s="1"/>
  <c r="AK24" i="53"/>
  <c r="AL13" i="51"/>
  <c r="BT13" i="51" s="1"/>
  <c r="AK22" i="53"/>
  <c r="KI155" i="5"/>
  <c r="BP313" i="4" s="1"/>
  <c r="AR152" i="4"/>
  <c r="AR206" i="4"/>
  <c r="EQ148" i="5"/>
  <c r="AT342" i="4"/>
  <c r="AT338" i="4"/>
  <c r="AT339" i="4"/>
  <c r="AT287" i="4"/>
  <c r="AT383" i="4"/>
  <c r="AT337" i="4"/>
  <c r="AT340" i="4"/>
  <c r="AT385" i="4"/>
  <c r="AS52" i="4"/>
  <c r="AM24" i="2" s="1"/>
  <c r="AT288" i="4"/>
  <c r="AT384" i="4"/>
  <c r="AT343" i="4"/>
  <c r="AV12" i="4"/>
  <c r="AT258" i="4"/>
  <c r="EQ153" i="5"/>
  <c r="HL152" i="5"/>
  <c r="KI152" i="5"/>
  <c r="BP233" i="4" s="1"/>
  <c r="EQ154" i="5"/>
  <c r="HL161" i="5"/>
  <c r="HL147" i="5"/>
  <c r="KI147" i="5"/>
  <c r="BP96" i="4" s="1"/>
  <c r="AN2" i="3"/>
  <c r="AN2" i="16" s="1"/>
  <c r="KI151" i="5"/>
  <c r="BP203" i="4" s="1"/>
  <c r="AU171" i="4"/>
  <c r="AT175" i="4"/>
  <c r="AT176" i="4"/>
  <c r="KI150" i="5"/>
  <c r="BP174" i="4" s="1"/>
  <c r="AT177" i="4"/>
  <c r="HL150" i="5"/>
  <c r="HL151" i="5"/>
  <c r="AT330" i="4"/>
  <c r="L30" i="16"/>
  <c r="L31" i="16"/>
  <c r="AJ15" i="3"/>
  <c r="AM67" i="34"/>
  <c r="AM65" i="34"/>
  <c r="AM55" i="34"/>
  <c r="AM60" i="34"/>
  <c r="Y190" i="15"/>
  <c r="Y233" i="15"/>
  <c r="Y55" i="32"/>
  <c r="Z43" i="32"/>
  <c r="Z51" i="32" s="1"/>
  <c r="O30" i="3"/>
  <c r="O187" i="15"/>
  <c r="O230" i="15"/>
  <c r="AA19" i="32"/>
  <c r="AA12" i="32" s="1"/>
  <c r="AA34" i="32" s="1"/>
  <c r="AA36" i="32" s="1"/>
  <c r="Z122" i="15"/>
  <c r="Z13" i="32"/>
  <c r="Z98" i="15" s="1"/>
  <c r="T44" i="32"/>
  <c r="T53" i="32"/>
  <c r="AB17" i="32"/>
  <c r="AB18" i="32" s="1"/>
  <c r="L32" i="16"/>
  <c r="AP37" i="16"/>
  <c r="AP29" i="16"/>
  <c r="AQ23" i="16"/>
  <c r="AR23" i="16" s="1"/>
  <c r="AI95" i="15"/>
  <c r="AL152" i="15"/>
  <c r="AM65" i="15"/>
  <c r="AT335" i="4"/>
  <c r="AT321" i="4"/>
  <c r="AT102" i="4"/>
  <c r="AT333" i="4"/>
  <c r="AU145" i="4"/>
  <c r="AT149" i="4"/>
  <c r="AT150" i="4"/>
  <c r="AT151" i="4"/>
  <c r="AT331" i="4"/>
  <c r="AT345" i="4"/>
  <c r="AT205" i="4"/>
  <c r="AT327" i="4"/>
  <c r="AT325" i="4"/>
  <c r="AT322" i="4"/>
  <c r="AS39" i="4"/>
  <c r="AT286" i="4"/>
  <c r="AT382" i="4"/>
  <c r="AT336" i="4"/>
  <c r="AT110" i="4"/>
  <c r="AV36" i="4"/>
  <c r="AV35" i="4"/>
  <c r="AV33" i="4"/>
  <c r="AV28" i="4"/>
  <c r="AV21" i="4"/>
  <c r="AV30" i="4"/>
  <c r="AV31" i="4"/>
  <c r="AV18" i="4"/>
  <c r="AV34" i="4"/>
  <c r="AV14" i="4"/>
  <c r="AV19" i="4"/>
  <c r="AV32" i="4"/>
  <c r="AV37" i="4"/>
  <c r="AV17" i="4"/>
  <c r="AV29" i="4"/>
  <c r="AV20" i="4"/>
  <c r="AT346" i="4"/>
  <c r="AT328" i="4"/>
  <c r="AT332" i="4"/>
  <c r="AT344" i="4"/>
  <c r="AT320" i="4"/>
  <c r="AT326" i="4"/>
  <c r="AT324" i="4"/>
  <c r="AT237" i="4"/>
  <c r="HL12" i="5"/>
  <c r="HL154" i="5" s="1"/>
  <c r="KI12" i="5"/>
  <c r="KI139" i="5" s="1"/>
  <c r="EQ146" i="5"/>
  <c r="BP68" i="4"/>
  <c r="AT6" i="32"/>
  <c r="AS48" i="32"/>
  <c r="AS40" i="32"/>
  <c r="AL113" i="15"/>
  <c r="AX23" i="37"/>
  <c r="AY20" i="37" s="1"/>
  <c r="AX26" i="37"/>
  <c r="AM223" i="15"/>
  <c r="AM200" i="15"/>
  <c r="AM201" i="15"/>
  <c r="AM203" i="15"/>
  <c r="AM213" i="15"/>
  <c r="AR207" i="4"/>
  <c r="AR210" i="4"/>
  <c r="AQ29" i="3"/>
  <c r="AQ37" i="3"/>
  <c r="AV108" i="4"/>
  <c r="AV6" i="4"/>
  <c r="AV104" i="4"/>
  <c r="AV106" i="4"/>
  <c r="AV109" i="4"/>
  <c r="AW8" i="4"/>
  <c r="AT329" i="4"/>
  <c r="AT323" i="4"/>
  <c r="AT107" i="4"/>
  <c r="AM87" i="15"/>
  <c r="AM112" i="15"/>
  <c r="AM160" i="15"/>
  <c r="AM86" i="15"/>
  <c r="AM8" i="15"/>
  <c r="AM21" i="15"/>
  <c r="AM110" i="15"/>
  <c r="AM9" i="15"/>
  <c r="AM170" i="15"/>
  <c r="AM158" i="15"/>
  <c r="AM109" i="15"/>
  <c r="AM157" i="15"/>
  <c r="AM83" i="15"/>
  <c r="AM84" i="15"/>
  <c r="AM11" i="15"/>
  <c r="AM180" i="15"/>
  <c r="AP2" i="2"/>
  <c r="AQ3" i="18"/>
  <c r="AP2" i="67" s="1"/>
  <c r="AV280" i="4" s="1"/>
  <c r="AQ6" i="2"/>
  <c r="AQ3" i="58" s="1"/>
  <c r="AO7" i="21"/>
  <c r="AP5" i="2"/>
  <c r="AO25" i="21"/>
  <c r="AO8" i="30"/>
  <c r="AO7" i="24"/>
  <c r="AO9" i="28"/>
  <c r="AO7" i="23"/>
  <c r="AO9" i="22"/>
  <c r="AO10" i="26"/>
  <c r="AO8" i="25"/>
  <c r="AO76" i="11"/>
  <c r="AO76" i="14"/>
  <c r="AP4" i="2"/>
  <c r="AP2" i="18"/>
  <c r="AN2" i="15"/>
  <c r="AN269" i="15" s="1"/>
  <c r="AN2" i="34"/>
  <c r="AN2" i="32"/>
  <c r="AL90" i="15"/>
  <c r="AM17" i="2" s="1"/>
  <c r="AL11" i="62" s="1"/>
  <c r="AU228" i="4"/>
  <c r="AU353" i="4"/>
  <c r="AU91" i="4"/>
  <c r="AU277" i="4"/>
  <c r="AU308" i="4"/>
  <c r="AU380" i="4"/>
  <c r="AU7" i="4"/>
  <c r="AU5" i="4" s="1"/>
  <c r="AU117" i="4"/>
  <c r="AU200" i="4"/>
  <c r="AU247" i="4"/>
  <c r="AU60" i="4"/>
  <c r="AO3" i="15"/>
  <c r="AP3" i="3"/>
  <c r="AO17" i="34"/>
  <c r="AO19" i="34" s="1"/>
  <c r="AO20" i="34" s="1"/>
  <c r="AO14" i="34"/>
  <c r="AS12" i="34"/>
  <c r="AT11" i="34"/>
  <c r="AQ13" i="34"/>
  <c r="AN235" i="15" l="1"/>
  <c r="AN225" i="15"/>
  <c r="AN215" i="15"/>
  <c r="AN192" i="15"/>
  <c r="AN205" i="15"/>
  <c r="AN182" i="15"/>
  <c r="AN172" i="15"/>
  <c r="AN162" i="15"/>
  <c r="AK40" i="23"/>
  <c r="AK10" i="25"/>
  <c r="AK11" i="22" s="1"/>
  <c r="AN124" i="15"/>
  <c r="AN114" i="15"/>
  <c r="AK8" i="59"/>
  <c r="AK12" i="59" s="1"/>
  <c r="F21" i="57" s="1"/>
  <c r="AL116" i="15"/>
  <c r="AL8" i="59" s="1"/>
  <c r="AN88" i="15"/>
  <c r="AN100" i="15"/>
  <c r="AL73" i="18"/>
  <c r="AL10" i="62"/>
  <c r="AL23" i="53"/>
  <c r="AM14" i="51"/>
  <c r="AM80" i="15"/>
  <c r="AN16" i="2" s="1"/>
  <c r="AM43" i="15"/>
  <c r="AN9" i="2" s="1"/>
  <c r="AT257" i="4" s="1"/>
  <c r="AN53" i="15"/>
  <c r="AK43" i="15"/>
  <c r="AL9" i="2" s="1"/>
  <c r="AR257" i="4" s="1"/>
  <c r="AN23" i="15"/>
  <c r="AN13" i="15"/>
  <c r="AN222" i="15"/>
  <c r="AN212" i="15"/>
  <c r="AN159" i="15"/>
  <c r="AN232" i="15"/>
  <c r="AN169" i="15"/>
  <c r="AN121" i="15"/>
  <c r="AN85" i="15"/>
  <c r="AN266" i="15"/>
  <c r="AN10" i="15"/>
  <c r="AN111" i="15"/>
  <c r="AN179" i="15"/>
  <c r="AN50" i="15"/>
  <c r="AN147" i="15"/>
  <c r="AN202" i="15"/>
  <c r="AN189" i="15"/>
  <c r="AN97" i="15"/>
  <c r="AN20" i="15"/>
  <c r="BM30" i="73"/>
  <c r="BM31" i="73"/>
  <c r="BN13" i="73"/>
  <c r="BN14" i="73" s="1"/>
  <c r="BM33" i="73"/>
  <c r="BM39" i="73"/>
  <c r="BM44" i="73" s="1"/>
  <c r="BT89" i="72"/>
  <c r="BT85" i="72"/>
  <c r="BT77" i="72"/>
  <c r="BT87" i="72"/>
  <c r="P86" i="18"/>
  <c r="N58" i="66"/>
  <c r="O53" i="66"/>
  <c r="N58" i="15"/>
  <c r="N62" i="15" s="1"/>
  <c r="O14" i="2" s="1"/>
  <c r="N271" i="15"/>
  <c r="N273" i="15" s="1"/>
  <c r="N71" i="66"/>
  <c r="N73" i="66" s="1"/>
  <c r="AP2" i="58"/>
  <c r="AP1" i="71"/>
  <c r="AV67" i="4"/>
  <c r="BU36" i="66"/>
  <c r="AV94" i="4"/>
  <c r="AK15" i="60"/>
  <c r="AK16" i="60"/>
  <c r="AV231" i="4"/>
  <c r="AN105" i="15"/>
  <c r="AN106" i="15" s="1"/>
  <c r="AN14" i="60" s="1"/>
  <c r="AV120" i="4"/>
  <c r="BU37" i="66"/>
  <c r="AV119" i="4"/>
  <c r="AV66" i="4"/>
  <c r="AO9" i="26"/>
  <c r="AO6" i="41"/>
  <c r="AO8" i="28"/>
  <c r="AV310" i="4"/>
  <c r="AP5" i="55"/>
  <c r="AP6" i="62"/>
  <c r="AV230" i="4"/>
  <c r="AO4" i="59"/>
  <c r="AO4" i="55"/>
  <c r="AO5" i="62"/>
  <c r="AO4" i="60"/>
  <c r="AW260" i="4"/>
  <c r="AV279" i="4"/>
  <c r="AL40" i="15"/>
  <c r="AL54" i="66"/>
  <c r="AL68" i="66" s="1"/>
  <c r="AV93" i="4"/>
  <c r="AV311" i="4"/>
  <c r="AP75" i="2"/>
  <c r="AP83" i="2"/>
  <c r="AP78" i="2"/>
  <c r="AO55" i="53" s="1"/>
  <c r="AP84" i="2"/>
  <c r="AP82" i="2"/>
  <c r="AP80" i="2"/>
  <c r="AP76" i="2"/>
  <c r="AP79" i="2"/>
  <c r="AP74" i="2"/>
  <c r="AP77" i="2"/>
  <c r="AN267" i="15"/>
  <c r="AZ6" i="66"/>
  <c r="AZ20" i="66" s="1"/>
  <c r="BL12" i="3"/>
  <c r="BB23" i="3"/>
  <c r="BA7" i="3"/>
  <c r="AN39" i="15"/>
  <c r="AN36" i="15"/>
  <c r="AN38" i="15"/>
  <c r="AN37" i="15"/>
  <c r="AN270" i="15"/>
  <c r="BK75" i="18"/>
  <c r="BI36" i="66"/>
  <c r="AO2" i="66"/>
  <c r="AO77" i="66" s="1"/>
  <c r="AO2" i="43"/>
  <c r="AO32" i="43" s="1"/>
  <c r="P113" i="18"/>
  <c r="P118" i="18" s="1"/>
  <c r="P114" i="18"/>
  <c r="P119" i="18" s="1"/>
  <c r="AN49" i="3"/>
  <c r="AN52" i="3" s="1"/>
  <c r="AN55" i="3" s="1"/>
  <c r="AN73" i="15" s="1"/>
  <c r="AN139" i="15"/>
  <c r="AN144" i="15" s="1"/>
  <c r="AO103" i="2" s="1"/>
  <c r="AN131" i="15"/>
  <c r="AN136" i="15" s="1"/>
  <c r="AS45" i="4"/>
  <c r="AM48" i="2" s="1"/>
  <c r="AL37" i="53" s="1"/>
  <c r="AN17" i="22"/>
  <c r="AT38" i="4"/>
  <c r="AR29" i="16"/>
  <c r="AS23" i="16"/>
  <c r="AU334" i="4"/>
  <c r="AL38" i="51"/>
  <c r="BT38" i="51" s="1"/>
  <c r="W8" i="16"/>
  <c r="W120" i="15" s="1"/>
  <c r="X13" i="16"/>
  <c r="X14" i="16" s="1"/>
  <c r="AN56" i="53"/>
  <c r="D52" i="54"/>
  <c r="AN61" i="53"/>
  <c r="D57" i="54"/>
  <c r="AN54" i="53"/>
  <c r="D51" i="54"/>
  <c r="AQ10" i="51"/>
  <c r="F47" i="54"/>
  <c r="AO11" i="64"/>
  <c r="AO6" i="61" s="1"/>
  <c r="E46" i="54"/>
  <c r="AP7" i="27"/>
  <c r="AP5" i="60"/>
  <c r="AL12" i="64" s="1"/>
  <c r="AL7" i="61" s="1"/>
  <c r="AJ16" i="3"/>
  <c r="AJ32" i="3"/>
  <c r="AP7" i="41"/>
  <c r="AP26" i="41" s="1"/>
  <c r="AP33" i="41" s="1"/>
  <c r="AP40" i="41" s="1"/>
  <c r="AP47" i="41" s="1"/>
  <c r="AP5" i="59"/>
  <c r="AP8" i="52"/>
  <c r="AP7" i="50"/>
  <c r="AP8" i="53"/>
  <c r="AP6" i="49"/>
  <c r="AU291" i="4"/>
  <c r="AU262" i="4"/>
  <c r="AU293" i="4"/>
  <c r="AU390" i="4"/>
  <c r="AU263" i="4"/>
  <c r="AU389" i="4"/>
  <c r="AU391" i="4"/>
  <c r="AU264" i="4"/>
  <c r="AU347" i="4"/>
  <c r="AU392" i="4"/>
  <c r="AU265" i="4"/>
  <c r="AU289" i="4"/>
  <c r="AU388" i="4"/>
  <c r="AU266" i="4"/>
  <c r="AU348" i="4"/>
  <c r="AU393" i="4"/>
  <c r="AU386" i="4"/>
  <c r="AU126" i="4"/>
  <c r="AU349" i="4"/>
  <c r="AU290" i="4"/>
  <c r="AU387" i="4"/>
  <c r="AU238" i="4"/>
  <c r="AU292" i="4"/>
  <c r="AU294" i="4"/>
  <c r="AU341" i="4"/>
  <c r="AO8" i="22"/>
  <c r="AO7" i="25"/>
  <c r="AO6" i="24"/>
  <c r="AO6" i="27"/>
  <c r="AO6" i="50"/>
  <c r="AO7" i="52"/>
  <c r="AO5" i="49"/>
  <c r="AO6" i="21"/>
  <c r="KU139" i="5"/>
  <c r="KU155" i="5"/>
  <c r="CB313" i="4" s="1"/>
  <c r="HX139" i="5"/>
  <c r="HX155" i="5"/>
  <c r="AL24" i="53"/>
  <c r="AM15" i="51"/>
  <c r="AP62" i="2"/>
  <c r="AO14" i="41" s="1"/>
  <c r="AP9" i="51"/>
  <c r="B21" i="54"/>
  <c r="N52" i="53"/>
  <c r="AL30" i="53"/>
  <c r="AM22" i="51"/>
  <c r="AS206" i="4"/>
  <c r="HL148" i="5"/>
  <c r="KI148" i="5"/>
  <c r="BP122" i="4" s="1"/>
  <c r="AT52" i="4"/>
  <c r="AN24" i="2" s="1"/>
  <c r="T56" i="32"/>
  <c r="U7" i="32" s="1"/>
  <c r="AU338" i="4"/>
  <c r="AU337" i="4"/>
  <c r="AU340" i="4"/>
  <c r="AU343" i="4"/>
  <c r="AU287" i="4"/>
  <c r="AU288" i="4"/>
  <c r="AU383" i="4"/>
  <c r="AU384" i="4"/>
  <c r="AU385" i="4"/>
  <c r="AU342" i="4"/>
  <c r="AU339" i="4"/>
  <c r="AU258" i="4"/>
  <c r="AW12" i="4"/>
  <c r="KI153" i="5"/>
  <c r="BP253" i="4" s="1"/>
  <c r="HL153" i="5"/>
  <c r="AO2" i="3"/>
  <c r="AO2" i="16" s="1"/>
  <c r="KI154" i="5"/>
  <c r="BP282" i="4" s="1"/>
  <c r="AU175" i="4"/>
  <c r="AU176" i="4"/>
  <c r="AV171" i="4"/>
  <c r="AU177" i="4"/>
  <c r="L39" i="16"/>
  <c r="L44" i="16" s="1"/>
  <c r="Z233" i="15"/>
  <c r="L178" i="15"/>
  <c r="L221" i="15"/>
  <c r="O39" i="3"/>
  <c r="O44" i="3" s="1"/>
  <c r="O264" i="15" s="1"/>
  <c r="AN60" i="34"/>
  <c r="AN55" i="34"/>
  <c r="AN65" i="34"/>
  <c r="AN67" i="34"/>
  <c r="Z190" i="15"/>
  <c r="Z55" i="32"/>
  <c r="AA43" i="32"/>
  <c r="AA233" i="15" s="1"/>
  <c r="O42" i="3"/>
  <c r="O40" i="3"/>
  <c r="O167" i="15"/>
  <c r="O210" i="15"/>
  <c r="O38" i="3"/>
  <c r="O18" i="15" s="1"/>
  <c r="AA122" i="15"/>
  <c r="AA10" i="32"/>
  <c r="AA13" i="32" s="1"/>
  <c r="AB10" i="32" s="1"/>
  <c r="AB20" i="32"/>
  <c r="T51" i="15"/>
  <c r="U39" i="32"/>
  <c r="U52" i="32" s="1"/>
  <c r="U57" i="32" s="1"/>
  <c r="T54" i="32"/>
  <c r="AA190" i="15"/>
  <c r="L188" i="15"/>
  <c r="L231" i="15"/>
  <c r="X6" i="16"/>
  <c r="X9" i="16" s="1"/>
  <c r="W96" i="15"/>
  <c r="AQ37" i="16"/>
  <c r="AQ29" i="16"/>
  <c r="AJ119" i="15"/>
  <c r="AK13" i="3"/>
  <c r="AK14" i="3" s="1"/>
  <c r="AK15" i="3" s="1"/>
  <c r="AN65" i="15"/>
  <c r="AM152" i="15"/>
  <c r="AU325" i="4"/>
  <c r="AU107" i="4"/>
  <c r="AV145" i="4"/>
  <c r="AU345" i="4"/>
  <c r="AU382" i="4"/>
  <c r="AU39" i="4" s="1"/>
  <c r="AU110" i="4"/>
  <c r="AU328" i="4"/>
  <c r="AU149" i="4"/>
  <c r="AU150" i="4"/>
  <c r="AU320" i="4"/>
  <c r="AU151" i="4"/>
  <c r="AU286" i="4"/>
  <c r="AU322" i="4"/>
  <c r="AU326" i="4"/>
  <c r="AU346" i="4"/>
  <c r="AU344" i="4"/>
  <c r="AW35" i="4"/>
  <c r="AW34" i="4"/>
  <c r="AW33" i="4"/>
  <c r="AW32" i="4"/>
  <c r="AW31" i="4"/>
  <c r="AW36" i="4"/>
  <c r="AW28" i="4"/>
  <c r="AW21" i="4"/>
  <c r="AW19" i="4"/>
  <c r="AW37" i="4"/>
  <c r="AW18" i="4"/>
  <c r="AW30" i="4"/>
  <c r="AW17" i="4"/>
  <c r="AW20" i="4"/>
  <c r="AW14" i="4"/>
  <c r="AW29" i="4"/>
  <c r="AU333" i="4"/>
  <c r="AU329" i="4"/>
  <c r="AU335" i="4"/>
  <c r="AU331" i="4"/>
  <c r="AU102" i="4"/>
  <c r="AU327" i="4"/>
  <c r="AU332" i="4"/>
  <c r="AT39" i="4"/>
  <c r="AU237" i="4"/>
  <c r="HL158" i="5"/>
  <c r="BK16" i="18" s="1"/>
  <c r="HL139" i="5"/>
  <c r="HL146" i="5"/>
  <c r="KI146" i="5"/>
  <c r="BP69" i="4" s="1"/>
  <c r="AU6" i="32"/>
  <c r="AT40" i="32"/>
  <c r="AT48" i="32"/>
  <c r="AY23" i="37"/>
  <c r="AZ20" i="37" s="1"/>
  <c r="AY26" i="37"/>
  <c r="U98" i="4"/>
  <c r="U97" i="4"/>
  <c r="U99" i="4"/>
  <c r="AN200" i="15"/>
  <c r="AN203" i="15"/>
  <c r="AN223" i="15"/>
  <c r="AN201" i="15"/>
  <c r="AN213" i="15"/>
  <c r="AN36" i="34"/>
  <c r="AM113" i="15"/>
  <c r="AM116" i="15" s="1"/>
  <c r="AR37" i="3"/>
  <c r="AM90" i="15"/>
  <c r="AN17" i="2" s="1"/>
  <c r="AM11" i="62" s="1"/>
  <c r="AQ3" i="3"/>
  <c r="AP3" i="15"/>
  <c r="AN87" i="15"/>
  <c r="AN86" i="15"/>
  <c r="AN83" i="15"/>
  <c r="AN110" i="15"/>
  <c r="AN112" i="15"/>
  <c r="AN157" i="15"/>
  <c r="AN8" i="15"/>
  <c r="AN158" i="15"/>
  <c r="AN11" i="15"/>
  <c r="AN84" i="15"/>
  <c r="AN170" i="15"/>
  <c r="AN109" i="15"/>
  <c r="AN21" i="15"/>
  <c r="AN180" i="15"/>
  <c r="AN160" i="15"/>
  <c r="AN9" i="15"/>
  <c r="AU323" i="4"/>
  <c r="AU321" i="4"/>
  <c r="AQ2" i="2"/>
  <c r="AR6" i="2"/>
  <c r="AR3" i="58" s="1"/>
  <c r="AR3" i="18"/>
  <c r="AQ2" i="67" s="1"/>
  <c r="AW231" i="4" s="1"/>
  <c r="AQ5" i="2"/>
  <c r="AP7" i="21"/>
  <c r="AP25" i="21"/>
  <c r="AP8" i="30"/>
  <c r="AP8" i="25"/>
  <c r="AP7" i="24"/>
  <c r="AP9" i="28"/>
  <c r="AP7" i="23"/>
  <c r="AP9" i="22"/>
  <c r="AP10" i="26"/>
  <c r="AQ4" i="2"/>
  <c r="AP76" i="11"/>
  <c r="AP76" i="14"/>
  <c r="AO2" i="15"/>
  <c r="AO269" i="15" s="1"/>
  <c r="AO2" i="32"/>
  <c r="AO6" i="23"/>
  <c r="AQ2" i="18"/>
  <c r="AO2" i="34"/>
  <c r="AU205" i="4"/>
  <c r="AU330" i="4"/>
  <c r="AU336" i="4"/>
  <c r="AU324" i="4"/>
  <c r="AV247" i="4"/>
  <c r="AV308" i="4"/>
  <c r="AV380" i="4"/>
  <c r="AV7" i="4"/>
  <c r="AV5" i="4" s="1"/>
  <c r="AV117" i="4"/>
  <c r="AV200" i="4"/>
  <c r="AV353" i="4"/>
  <c r="AV228" i="4"/>
  <c r="AV277" i="4"/>
  <c r="AV91" i="4"/>
  <c r="AV60" i="4"/>
  <c r="AW6" i="4"/>
  <c r="AW104" i="4"/>
  <c r="AW106" i="4"/>
  <c r="AX8" i="4"/>
  <c r="AW108" i="4"/>
  <c r="AW109" i="4"/>
  <c r="AP17" i="34"/>
  <c r="AP19" i="34" s="1"/>
  <c r="AP20" i="34" s="1"/>
  <c r="AQ17" i="34" s="1"/>
  <c r="AP14" i="34"/>
  <c r="AU11" i="34"/>
  <c r="AT12" i="34"/>
  <c r="AR13" i="34"/>
  <c r="AO235" i="15" l="1"/>
  <c r="AO225" i="15"/>
  <c r="AO215" i="15"/>
  <c r="AO192" i="15"/>
  <c r="AO205" i="15"/>
  <c r="AO182" i="15"/>
  <c r="AO172" i="15"/>
  <c r="AO162" i="15"/>
  <c r="AO124" i="15"/>
  <c r="AL10" i="25"/>
  <c r="AL11" i="22" s="1"/>
  <c r="AO114" i="15"/>
  <c r="AL40" i="23"/>
  <c r="AL12" i="59"/>
  <c r="F22" i="57" s="1"/>
  <c r="AO88" i="15"/>
  <c r="AO100" i="15"/>
  <c r="AM73" i="18"/>
  <c r="AM10" i="62"/>
  <c r="AM23" i="53"/>
  <c r="AN14" i="51"/>
  <c r="AN80" i="15"/>
  <c r="AO16" i="2" s="1"/>
  <c r="AO53" i="15"/>
  <c r="AL43" i="15"/>
  <c r="AM9" i="2" s="1"/>
  <c r="AS257" i="4" s="1"/>
  <c r="AO23" i="15"/>
  <c r="AO13" i="15"/>
  <c r="AO212" i="15"/>
  <c r="AO202" i="15"/>
  <c r="AO147" i="15"/>
  <c r="AO121" i="15"/>
  <c r="AO169" i="15"/>
  <c r="AO266" i="15"/>
  <c r="AO222" i="15"/>
  <c r="AO189" i="15"/>
  <c r="AO111" i="15"/>
  <c r="AO50" i="15"/>
  <c r="AO232" i="15"/>
  <c r="AO10" i="15"/>
  <c r="AO179" i="15"/>
  <c r="AO159" i="15"/>
  <c r="AO85" i="15"/>
  <c r="AO97" i="15"/>
  <c r="AO20" i="15"/>
  <c r="BN15" i="73"/>
  <c r="BM43" i="73"/>
  <c r="BN25" i="73" s="1"/>
  <c r="BM41" i="73"/>
  <c r="BN28" i="73"/>
  <c r="BM40" i="73"/>
  <c r="BM38" i="73"/>
  <c r="BM42" i="73"/>
  <c r="BT88" i="72"/>
  <c r="BT90" i="72"/>
  <c r="BU51" i="72" s="1"/>
  <c r="BU71" i="72"/>
  <c r="BU61" i="72"/>
  <c r="BU62" i="72" s="1"/>
  <c r="BU75" i="72" s="1"/>
  <c r="BU84" i="72" s="1"/>
  <c r="BU56" i="72"/>
  <c r="BU57" i="72" s="1"/>
  <c r="BU74" i="72" s="1"/>
  <c r="BU85" i="72"/>
  <c r="AQ2" i="58"/>
  <c r="AQ1" i="71"/>
  <c r="N8" i="62"/>
  <c r="N42" i="27"/>
  <c r="O12" i="51"/>
  <c r="N21" i="53"/>
  <c r="O67" i="66"/>
  <c r="O46" i="66"/>
  <c r="O47" i="66"/>
  <c r="Q87" i="18"/>
  <c r="P89" i="18"/>
  <c r="AW230" i="4"/>
  <c r="AW66" i="4"/>
  <c r="AW67" i="4"/>
  <c r="AW94" i="4"/>
  <c r="AW120" i="4"/>
  <c r="AP9" i="26"/>
  <c r="AP6" i="41"/>
  <c r="AP8" i="28"/>
  <c r="AO105" i="15"/>
  <c r="AO106" i="15" s="1"/>
  <c r="AO14" i="60" s="1"/>
  <c r="AW93" i="4"/>
  <c r="AW310" i="4"/>
  <c r="AW279" i="4"/>
  <c r="AW280" i="4"/>
  <c r="AW119" i="4"/>
  <c r="AX260" i="4"/>
  <c r="AW311" i="4"/>
  <c r="AP4" i="55"/>
  <c r="AP4" i="60"/>
  <c r="AP4" i="59"/>
  <c r="AP5" i="62"/>
  <c r="AQ5" i="55"/>
  <c r="AQ6" i="62"/>
  <c r="AQ76" i="2"/>
  <c r="AQ78" i="2"/>
  <c r="AP55" i="53" s="1"/>
  <c r="AQ84" i="2"/>
  <c r="AQ82" i="2"/>
  <c r="AQ80" i="2"/>
  <c r="AQ83" i="2"/>
  <c r="AQ74" i="2"/>
  <c r="AQ79" i="2"/>
  <c r="AQ75" i="2"/>
  <c r="AQ77" i="2"/>
  <c r="AO267" i="15"/>
  <c r="BA37" i="3"/>
  <c r="BA6" i="66"/>
  <c r="BA20" i="66" s="1"/>
  <c r="BM12" i="3"/>
  <c r="BC23" i="3"/>
  <c r="BB7" i="3"/>
  <c r="AN10" i="66"/>
  <c r="AN24" i="66" s="1"/>
  <c r="AO36" i="15"/>
  <c r="AO38" i="15"/>
  <c r="AO39" i="15"/>
  <c r="AO270" i="15"/>
  <c r="AO37" i="15"/>
  <c r="AP2" i="66"/>
  <c r="AP77" i="66" s="1"/>
  <c r="AP2" i="43"/>
  <c r="AP32" i="43" s="1"/>
  <c r="AO49" i="3"/>
  <c r="AO52" i="3" s="1"/>
  <c r="AO55" i="3" s="1"/>
  <c r="AO73" i="15" s="1"/>
  <c r="AO80" i="15" s="1"/>
  <c r="AO139" i="15"/>
  <c r="AO144" i="15" s="1"/>
  <c r="AP103" i="2" s="1"/>
  <c r="AO131" i="15"/>
  <c r="AO136" i="15" s="1"/>
  <c r="AM38" i="51"/>
  <c r="AT45" i="4"/>
  <c r="AN48" i="2" s="1"/>
  <c r="AM37" i="53" s="1"/>
  <c r="AO17" i="22"/>
  <c r="AS29" i="16"/>
  <c r="AT23" i="16"/>
  <c r="AV334" i="4"/>
  <c r="AU38" i="4"/>
  <c r="AU45" i="4" s="1"/>
  <c r="AO48" i="2" s="1"/>
  <c r="AN37" i="53" s="1"/>
  <c r="G47" i="54"/>
  <c r="X15" i="16"/>
  <c r="X16" i="16" s="1"/>
  <c r="AO54" i="53"/>
  <c r="E51" i="54"/>
  <c r="AQ9" i="51"/>
  <c r="F46" i="54"/>
  <c r="AO61" i="53"/>
  <c r="E57" i="54"/>
  <c r="AO56" i="53"/>
  <c r="E52" i="54"/>
  <c r="AQ7" i="50"/>
  <c r="AR10" i="51"/>
  <c r="AP6" i="27"/>
  <c r="AP11" i="64"/>
  <c r="AP6" i="61" s="1"/>
  <c r="AQ7" i="27"/>
  <c r="AQ5" i="60"/>
  <c r="AM12" i="64" s="1"/>
  <c r="AM7" i="61" s="1"/>
  <c r="AQ7" i="41"/>
  <c r="AQ26" i="41" s="1"/>
  <c r="AQ33" i="41" s="1"/>
  <c r="AQ40" i="41" s="1"/>
  <c r="AQ47" i="41" s="1"/>
  <c r="AQ5" i="59"/>
  <c r="AQ8" i="52"/>
  <c r="AQ8" i="53"/>
  <c r="AQ6" i="49"/>
  <c r="AM10" i="25"/>
  <c r="AM11" i="22" s="1"/>
  <c r="AM8" i="59"/>
  <c r="AV348" i="4"/>
  <c r="AV387" i="4"/>
  <c r="AV349" i="4"/>
  <c r="AV290" i="4"/>
  <c r="AV388" i="4"/>
  <c r="AV126" i="4"/>
  <c r="AV294" i="4"/>
  <c r="AV262" i="4"/>
  <c r="AV238" i="4"/>
  <c r="AV291" i="4"/>
  <c r="AV292" i="4"/>
  <c r="AV341" i="4"/>
  <c r="AV390" i="4"/>
  <c r="AV389" i="4"/>
  <c r="AV263" i="4"/>
  <c r="AV293" i="4"/>
  <c r="AV391" i="4"/>
  <c r="AV264" i="4"/>
  <c r="AV347" i="4"/>
  <c r="AV392" i="4"/>
  <c r="AV265" i="4"/>
  <c r="AV289" i="4"/>
  <c r="AV393" i="4"/>
  <c r="AV386" i="4"/>
  <c r="AV266" i="4"/>
  <c r="AP5" i="49"/>
  <c r="AP6" i="21"/>
  <c r="AP6" i="24"/>
  <c r="AP7" i="25"/>
  <c r="AP6" i="23"/>
  <c r="AP6" i="50"/>
  <c r="AP8" i="22"/>
  <c r="AP7" i="52"/>
  <c r="AQ62" i="2"/>
  <c r="AP14" i="41" s="1"/>
  <c r="AT206" i="4"/>
  <c r="AM24" i="53"/>
  <c r="AN15" i="51"/>
  <c r="C21" i="54"/>
  <c r="O52" i="53"/>
  <c r="AM30" i="53"/>
  <c r="AN22" i="51"/>
  <c r="AV342" i="4"/>
  <c r="AV337" i="4"/>
  <c r="AV338" i="4"/>
  <c r="AV339" i="4"/>
  <c r="AV287" i="4"/>
  <c r="AV383" i="4"/>
  <c r="AV385" i="4"/>
  <c r="AV340" i="4"/>
  <c r="AV343" i="4"/>
  <c r="AU52" i="4"/>
  <c r="AO24" i="2" s="1"/>
  <c r="AV288" i="4"/>
  <c r="AV384" i="4"/>
  <c r="AV258" i="4"/>
  <c r="AX12" i="4"/>
  <c r="AP2" i="3"/>
  <c r="AP2" i="16" s="1"/>
  <c r="AW171" i="4"/>
  <c r="AV175" i="4"/>
  <c r="AV176" i="4"/>
  <c r="AV177" i="4"/>
  <c r="O43" i="3"/>
  <c r="O18" i="60" s="1"/>
  <c r="O41" i="3"/>
  <c r="AA55" i="32"/>
  <c r="AA51" i="32"/>
  <c r="P28" i="3"/>
  <c r="O48" i="15"/>
  <c r="AK16" i="3"/>
  <c r="AL13" i="3" s="1"/>
  <c r="AL14" i="3" s="1"/>
  <c r="AO67" i="34"/>
  <c r="AO65" i="34"/>
  <c r="AO55" i="34"/>
  <c r="AO60" i="34"/>
  <c r="AA98" i="15"/>
  <c r="AB19" i="32"/>
  <c r="AB12" i="32" s="1"/>
  <c r="AB13" i="32" s="1"/>
  <c r="AC10" i="32" s="1"/>
  <c r="U44" i="32"/>
  <c r="U53" i="32"/>
  <c r="AC17" i="32"/>
  <c r="AC18" i="32" s="1"/>
  <c r="L42" i="16"/>
  <c r="L168" i="15"/>
  <c r="L211" i="15"/>
  <c r="L40" i="16"/>
  <c r="L38" i="16"/>
  <c r="L19" i="15" s="1"/>
  <c r="L43" i="16"/>
  <c r="M25" i="16" s="1"/>
  <c r="Y6" i="16"/>
  <c r="Y9" i="16" s="1"/>
  <c r="X96" i="15"/>
  <c r="AR37" i="16"/>
  <c r="AN152" i="15"/>
  <c r="AO65" i="15"/>
  <c r="AV149" i="4"/>
  <c r="AV150" i="4"/>
  <c r="AV151" i="4"/>
  <c r="AW145" i="4"/>
  <c r="AV332" i="4"/>
  <c r="AV346" i="4"/>
  <c r="AV102" i="4"/>
  <c r="AV324" i="4"/>
  <c r="AV205" i="4"/>
  <c r="AV320" i="4"/>
  <c r="AV325" i="4"/>
  <c r="AV345" i="4"/>
  <c r="AV330" i="4"/>
  <c r="AV286" i="4"/>
  <c r="AV344" i="4"/>
  <c r="AV335" i="4"/>
  <c r="AV237" i="4"/>
  <c r="AV329" i="4"/>
  <c r="AV327" i="4"/>
  <c r="AV326" i="4"/>
  <c r="AX30" i="4"/>
  <c r="AX29" i="4"/>
  <c r="AX37" i="4"/>
  <c r="AX36" i="4"/>
  <c r="AX21" i="4"/>
  <c r="AX35" i="4"/>
  <c r="AX34" i="4"/>
  <c r="AX33" i="4"/>
  <c r="AX20" i="4"/>
  <c r="AX32" i="4"/>
  <c r="AX19" i="4"/>
  <c r="AX17" i="4"/>
  <c r="AX31" i="4"/>
  <c r="AX28" i="4"/>
  <c r="AX18" i="4"/>
  <c r="AX14" i="4"/>
  <c r="AV331" i="4"/>
  <c r="AV382" i="4"/>
  <c r="AV333" i="4"/>
  <c r="AV6" i="32"/>
  <c r="AU48" i="32"/>
  <c r="AU40" i="32"/>
  <c r="AZ23" i="37"/>
  <c r="BA20" i="37" s="1"/>
  <c r="AZ26" i="37"/>
  <c r="U49" i="4"/>
  <c r="O21" i="2" s="1"/>
  <c r="AO201" i="15"/>
  <c r="AO223" i="15"/>
  <c r="AO200" i="15"/>
  <c r="AO203" i="15"/>
  <c r="AO213" i="15"/>
  <c r="AN113" i="15"/>
  <c r="AN116" i="15" s="1"/>
  <c r="AO36" i="34"/>
  <c r="AN90" i="15"/>
  <c r="AO17" i="2" s="1"/>
  <c r="AN11" i="62" s="1"/>
  <c r="AS37" i="3"/>
  <c r="AO73" i="18"/>
  <c r="AM40" i="23"/>
  <c r="AW308" i="4"/>
  <c r="AW380" i="4"/>
  <c r="AW200" i="4"/>
  <c r="AW228" i="4"/>
  <c r="AW353" i="4"/>
  <c r="AW247" i="4"/>
  <c r="AW277" i="4"/>
  <c r="AW91" i="4"/>
  <c r="AW7" i="4"/>
  <c r="AW5" i="4" s="1"/>
  <c r="AW117" i="4"/>
  <c r="AW60" i="4"/>
  <c r="AV107" i="4"/>
  <c r="AV322" i="4"/>
  <c r="AV328" i="4"/>
  <c r="AV110" i="4"/>
  <c r="AS6" i="2"/>
  <c r="AS3" i="58" s="1"/>
  <c r="AS3" i="18"/>
  <c r="AR2" i="67" s="1"/>
  <c r="AX66" i="4" s="1"/>
  <c r="AR2" i="2"/>
  <c r="AR5" i="2"/>
  <c r="AQ7" i="21"/>
  <c r="AQ25" i="21"/>
  <c r="AQ8" i="30"/>
  <c r="AQ9" i="28"/>
  <c r="AQ7" i="23"/>
  <c r="AQ9" i="22"/>
  <c r="AQ10" i="26"/>
  <c r="AQ8" i="25"/>
  <c r="AQ7" i="24"/>
  <c r="AQ76" i="11"/>
  <c r="AQ76" i="14"/>
  <c r="AR4" i="2"/>
  <c r="AO11" i="15"/>
  <c r="AO83" i="15"/>
  <c r="AO8" i="15"/>
  <c r="AO9" i="15"/>
  <c r="AO84" i="15"/>
  <c r="AO157" i="15"/>
  <c r="AO158" i="15"/>
  <c r="AO109" i="15"/>
  <c r="AO110" i="15"/>
  <c r="AO21" i="15"/>
  <c r="AO180" i="15"/>
  <c r="AO170" i="15"/>
  <c r="AO160" i="15"/>
  <c r="AO112" i="15"/>
  <c r="AO86" i="15"/>
  <c r="AO87" i="15"/>
  <c r="AP2" i="15"/>
  <c r="AP269" i="15" s="1"/>
  <c r="AP2" i="34"/>
  <c r="AR2" i="18"/>
  <c r="AP2" i="32"/>
  <c r="AR3" i="3"/>
  <c r="AQ3" i="15"/>
  <c r="AV323" i="4"/>
  <c r="AV321" i="4"/>
  <c r="AX104" i="4"/>
  <c r="AX106" i="4"/>
  <c r="AY8" i="4"/>
  <c r="AX108" i="4"/>
  <c r="AX6" i="4"/>
  <c r="AX109" i="4"/>
  <c r="AV336" i="4"/>
  <c r="V98" i="4"/>
  <c r="V99" i="4"/>
  <c r="V97" i="4"/>
  <c r="AU12" i="34"/>
  <c r="AV11" i="34"/>
  <c r="AS13" i="34"/>
  <c r="AQ19" i="34"/>
  <c r="AQ20" i="34" s="1"/>
  <c r="AQ14" i="34"/>
  <c r="AP235" i="15" l="1"/>
  <c r="AP225" i="15"/>
  <c r="AP215" i="15"/>
  <c r="AP192" i="15"/>
  <c r="AP205" i="15"/>
  <c r="AP182" i="15"/>
  <c r="AP172" i="15"/>
  <c r="AP162" i="15"/>
  <c r="AP124" i="15"/>
  <c r="AP114" i="15"/>
  <c r="AP88" i="15"/>
  <c r="AP100" i="15"/>
  <c r="AN10" i="62"/>
  <c r="AO14" i="51"/>
  <c r="AN23" i="53"/>
  <c r="AP16" i="2"/>
  <c r="AO10" i="62" s="1"/>
  <c r="AP53" i="15"/>
  <c r="AN73" i="18"/>
  <c r="AP23" i="15"/>
  <c r="AP13" i="15"/>
  <c r="AP202" i="15"/>
  <c r="AP189" i="15"/>
  <c r="AP111" i="15"/>
  <c r="AP266" i="15"/>
  <c r="AP222" i="15"/>
  <c r="AP50" i="15"/>
  <c r="AP121" i="15"/>
  <c r="AP97" i="15"/>
  <c r="AP169" i="15"/>
  <c r="AP159" i="15"/>
  <c r="AP85" i="15"/>
  <c r="AP10" i="15"/>
  <c r="AP179" i="15"/>
  <c r="AP232" i="15"/>
  <c r="AP147" i="15"/>
  <c r="AP20" i="15"/>
  <c r="AP212" i="15"/>
  <c r="O55" i="66"/>
  <c r="O69" i="66" s="1"/>
  <c r="O76" i="66" s="1"/>
  <c r="O78" i="66" s="1"/>
  <c r="BN8" i="73"/>
  <c r="BN9" i="73" s="1"/>
  <c r="BO6" i="73" s="1"/>
  <c r="BN32" i="73"/>
  <c r="BN16" i="73"/>
  <c r="BU77" i="72"/>
  <c r="BU86" i="72"/>
  <c r="BU91" i="72" s="1"/>
  <c r="BU83" i="72"/>
  <c r="BU89" i="72"/>
  <c r="BU87" i="72"/>
  <c r="O271" i="15"/>
  <c r="O273" i="15" s="1"/>
  <c r="O58" i="15"/>
  <c r="O62" i="15" s="1"/>
  <c r="P14" i="2" s="1"/>
  <c r="Q88" i="18"/>
  <c r="O60" i="66"/>
  <c r="O61" i="66" s="1"/>
  <c r="O64" i="66" s="1"/>
  <c r="O70" i="66" s="1"/>
  <c r="O71" i="66" s="1"/>
  <c r="O73" i="66" s="1"/>
  <c r="Q92" i="18"/>
  <c r="AR2" i="58"/>
  <c r="AR1" i="71"/>
  <c r="O56" i="66"/>
  <c r="AX119" i="4"/>
  <c r="AX280" i="4"/>
  <c r="AX279" i="4"/>
  <c r="AX230" i="4"/>
  <c r="AQ8" i="28"/>
  <c r="AQ9" i="26"/>
  <c r="AQ6" i="41"/>
  <c r="AP105" i="15"/>
  <c r="AP106" i="15" s="1"/>
  <c r="AP14" i="60" s="1"/>
  <c r="AX120" i="4"/>
  <c r="AN54" i="66"/>
  <c r="AN68" i="66" s="1"/>
  <c r="AN40" i="15"/>
  <c r="AR5" i="55"/>
  <c r="AR6" i="62"/>
  <c r="AX67" i="4"/>
  <c r="AQ4" i="55"/>
  <c r="AQ4" i="59"/>
  <c r="AQ4" i="60"/>
  <c r="AQ5" i="62"/>
  <c r="AX93" i="4"/>
  <c r="AY260" i="4"/>
  <c r="AX311" i="4"/>
  <c r="AX94" i="4"/>
  <c r="AX310" i="4"/>
  <c r="AX231" i="4"/>
  <c r="AR77" i="2"/>
  <c r="AR80" i="2"/>
  <c r="AR84" i="2"/>
  <c r="AR82" i="2"/>
  <c r="AR78" i="2"/>
  <c r="AQ55" i="53" s="1"/>
  <c r="AR75" i="2"/>
  <c r="AR83" i="2"/>
  <c r="AR79" i="2"/>
  <c r="AR76" i="2"/>
  <c r="AR74" i="2"/>
  <c r="AP267" i="15"/>
  <c r="BB6" i="66"/>
  <c r="BB20" i="66" s="1"/>
  <c r="BN12" i="3"/>
  <c r="BD23" i="3"/>
  <c r="BC7" i="3"/>
  <c r="AP38" i="15"/>
  <c r="AP39" i="15"/>
  <c r="AP36" i="15"/>
  <c r="AP270" i="15"/>
  <c r="AP37" i="15"/>
  <c r="AO10" i="66"/>
  <c r="AO24" i="66" s="1"/>
  <c r="G46" i="54"/>
  <c r="AQ2" i="43"/>
  <c r="AQ32" i="43" s="1"/>
  <c r="AQ2" i="66"/>
  <c r="AQ77" i="66" s="1"/>
  <c r="AP49" i="3"/>
  <c r="AP52" i="3" s="1"/>
  <c r="AP55" i="3" s="1"/>
  <c r="AP73" i="15" s="1"/>
  <c r="AP80" i="15" s="1"/>
  <c r="AP139" i="15"/>
  <c r="AP144" i="15" s="1"/>
  <c r="AQ103" i="2" s="1"/>
  <c r="AP131" i="15"/>
  <c r="AP136" i="15" s="1"/>
  <c r="AN38" i="51"/>
  <c r="AW334" i="4"/>
  <c r="AP17" i="22"/>
  <c r="H47" i="54"/>
  <c r="AR8" i="52"/>
  <c r="AT29" i="16"/>
  <c r="AU23" i="16"/>
  <c r="AU29" i="16" s="1"/>
  <c r="AV38" i="4"/>
  <c r="X8" i="16"/>
  <c r="X120" i="15" s="1"/>
  <c r="Y13" i="16"/>
  <c r="Y14" i="16" s="1"/>
  <c r="AP61" i="53"/>
  <c r="F57" i="54"/>
  <c r="AP54" i="53"/>
  <c r="F51" i="54"/>
  <c r="AP56" i="53"/>
  <c r="F52" i="54"/>
  <c r="AR7" i="50"/>
  <c r="AS10" i="51"/>
  <c r="AQ6" i="50"/>
  <c r="AR9" i="51"/>
  <c r="AQ6" i="27"/>
  <c r="AQ11" i="64"/>
  <c r="AQ6" i="61" s="1"/>
  <c r="AR7" i="27"/>
  <c r="AR5" i="60"/>
  <c r="AN12" i="64" s="1"/>
  <c r="AN7" i="61" s="1"/>
  <c r="AM12" i="59"/>
  <c r="F23" i="57" s="1"/>
  <c r="AR7" i="41"/>
  <c r="AR26" i="41" s="1"/>
  <c r="AR33" i="41" s="1"/>
  <c r="AR40" i="41" s="1"/>
  <c r="AR47" i="41" s="1"/>
  <c r="AR5" i="59"/>
  <c r="AR8" i="53"/>
  <c r="AR6" i="49"/>
  <c r="AN40" i="23"/>
  <c r="AN8" i="59"/>
  <c r="AR62" i="2"/>
  <c r="AQ14" i="41" s="1"/>
  <c r="AO38" i="51"/>
  <c r="AW293" i="4"/>
  <c r="AW391" i="4"/>
  <c r="AW264" i="4"/>
  <c r="AW347" i="4"/>
  <c r="AW390" i="4"/>
  <c r="AW386" i="4"/>
  <c r="AW265" i="4"/>
  <c r="AW289" i="4"/>
  <c r="AW392" i="4"/>
  <c r="AW387" i="4"/>
  <c r="AW266" i="4"/>
  <c r="AW389" i="4"/>
  <c r="AW263" i="4"/>
  <c r="AW348" i="4"/>
  <c r="AW393" i="4"/>
  <c r="AW388" i="4"/>
  <c r="AW349" i="4"/>
  <c r="AW262" i="4"/>
  <c r="AW126" i="4"/>
  <c r="AW294" i="4"/>
  <c r="AW290" i="4"/>
  <c r="AW238" i="4"/>
  <c r="AW291" i="4"/>
  <c r="AW292" i="4"/>
  <c r="AW341" i="4"/>
  <c r="AQ6" i="24"/>
  <c r="AQ7" i="52"/>
  <c r="AQ8" i="22"/>
  <c r="AQ6" i="23"/>
  <c r="AQ6" i="21"/>
  <c r="AQ5" i="49"/>
  <c r="AQ7" i="25"/>
  <c r="AU206" i="4"/>
  <c r="AN24" i="53"/>
  <c r="AO15" i="51"/>
  <c r="D21" i="54"/>
  <c r="P52" i="53"/>
  <c r="AN30" i="53"/>
  <c r="AO22" i="51"/>
  <c r="O19" i="51"/>
  <c r="N27" i="53"/>
  <c r="U56" i="32"/>
  <c r="V7" i="32" s="1"/>
  <c r="AW340" i="4"/>
  <c r="AW343" i="4"/>
  <c r="AW287" i="4"/>
  <c r="AW288" i="4"/>
  <c r="AW383" i="4"/>
  <c r="AW384" i="4"/>
  <c r="AW385" i="4"/>
  <c r="AW342" i="4"/>
  <c r="AW337" i="4"/>
  <c r="AW339" i="4"/>
  <c r="AW338" i="4"/>
  <c r="AV52" i="4"/>
  <c r="AP24" i="2" s="1"/>
  <c r="AW258" i="4"/>
  <c r="AY12" i="4"/>
  <c r="AQ2" i="3"/>
  <c r="AQ2" i="16" s="1"/>
  <c r="P32" i="3"/>
  <c r="AX171" i="4"/>
  <c r="AW175" i="4"/>
  <c r="AW176" i="4"/>
  <c r="AW177" i="4"/>
  <c r="P30" i="3"/>
  <c r="P31" i="3"/>
  <c r="AB25" i="3" s="1"/>
  <c r="AL15" i="3"/>
  <c r="AL16" i="3" s="1"/>
  <c r="AP60" i="34"/>
  <c r="AP55" i="34"/>
  <c r="AP65" i="34"/>
  <c r="AP67" i="34"/>
  <c r="AB122" i="15"/>
  <c r="AJ95" i="15"/>
  <c r="AB34" i="32"/>
  <c r="AB36" i="32" s="1"/>
  <c r="P187" i="15"/>
  <c r="P230" i="15"/>
  <c r="AB98" i="15"/>
  <c r="U51" i="15"/>
  <c r="U54" i="32"/>
  <c r="V39" i="32"/>
  <c r="V52" i="32" s="1"/>
  <c r="V57" i="32" s="1"/>
  <c r="AC20" i="32"/>
  <c r="L49" i="15"/>
  <c r="M28" i="16"/>
  <c r="L41" i="16"/>
  <c r="Z6" i="16"/>
  <c r="Z9" i="16" s="1"/>
  <c r="Y96" i="15"/>
  <c r="AS37" i="16"/>
  <c r="AM13" i="3"/>
  <c r="AM14" i="3" s="1"/>
  <c r="AK119" i="15"/>
  <c r="AO152" i="15"/>
  <c r="AP65" i="15"/>
  <c r="AW149" i="4"/>
  <c r="AW336" i="4"/>
  <c r="AW205" i="4"/>
  <c r="AW322" i="4"/>
  <c r="AW150" i="4"/>
  <c r="AX145" i="4"/>
  <c r="AW333" i="4"/>
  <c r="AW151" i="4"/>
  <c r="AW325" i="4"/>
  <c r="AW327" i="4"/>
  <c r="AW331" i="4"/>
  <c r="AV39" i="4"/>
  <c r="AW286" i="4"/>
  <c r="AW346" i="4"/>
  <c r="AW102" i="4"/>
  <c r="AW328" i="4"/>
  <c r="AW345" i="4"/>
  <c r="AW110" i="4"/>
  <c r="AW332" i="4"/>
  <c r="AY34" i="4"/>
  <c r="AY20" i="4"/>
  <c r="AY33" i="4"/>
  <c r="AY32" i="4"/>
  <c r="AY18" i="4"/>
  <c r="AY31" i="4"/>
  <c r="AY17" i="4"/>
  <c r="AY37" i="4"/>
  <c r="AY29" i="4"/>
  <c r="AY28" i="4"/>
  <c r="AY30" i="4"/>
  <c r="AY36" i="4"/>
  <c r="AY21" i="4"/>
  <c r="AY19" i="4"/>
  <c r="AY14" i="4"/>
  <c r="AY35" i="4"/>
  <c r="AW326" i="4"/>
  <c r="AW344" i="4"/>
  <c r="AW382" i="4"/>
  <c r="AW107" i="4"/>
  <c r="AW329" i="4"/>
  <c r="AW237" i="4"/>
  <c r="AW6" i="32"/>
  <c r="AV40" i="32"/>
  <c r="AV48" i="32"/>
  <c r="AO113" i="15"/>
  <c r="BA23" i="37"/>
  <c r="BB20" i="37" s="1"/>
  <c r="BA26" i="37"/>
  <c r="N43" i="27"/>
  <c r="AP223" i="15"/>
  <c r="AP201" i="15"/>
  <c r="AP200" i="15"/>
  <c r="AP203" i="15"/>
  <c r="AP213" i="15"/>
  <c r="AP36" i="34"/>
  <c r="AN10" i="25"/>
  <c r="AN11" i="22" s="1"/>
  <c r="AT37" i="3"/>
  <c r="AO90" i="15"/>
  <c r="AP17" i="2" s="1"/>
  <c r="AO11" i="62" s="1"/>
  <c r="AX117" i="4"/>
  <c r="AX200" i="4"/>
  <c r="AX228" i="4"/>
  <c r="AX353" i="4"/>
  <c r="AX247" i="4"/>
  <c r="AX91" i="4"/>
  <c r="AX277" i="4"/>
  <c r="AX7" i="4"/>
  <c r="AX5" i="4" s="1"/>
  <c r="AX308" i="4"/>
  <c r="AX380" i="4"/>
  <c r="AX60" i="4"/>
  <c r="AW323" i="4"/>
  <c r="AW321" i="4"/>
  <c r="AQ2" i="32"/>
  <c r="AS2" i="18"/>
  <c r="AQ2" i="34"/>
  <c r="AQ2" i="15"/>
  <c r="AY104" i="4"/>
  <c r="AY108" i="4"/>
  <c r="AY6" i="4"/>
  <c r="AZ8" i="4"/>
  <c r="AY106" i="4"/>
  <c r="AY109" i="4"/>
  <c r="AT6" i="2"/>
  <c r="AT3" i="58" s="1"/>
  <c r="AT3" i="18"/>
  <c r="AS2" i="67" s="1"/>
  <c r="AY279" i="4" s="1"/>
  <c r="AS2" i="2"/>
  <c r="AR7" i="21"/>
  <c r="AS5" i="2"/>
  <c r="AR25" i="21"/>
  <c r="AR7" i="24"/>
  <c r="AR10" i="26"/>
  <c r="AR9" i="28"/>
  <c r="AR8" i="25"/>
  <c r="AR8" i="30"/>
  <c r="AR7" i="23"/>
  <c r="AR9" i="22"/>
  <c r="AS4" i="2"/>
  <c r="AR76" i="14"/>
  <c r="AR76" i="11"/>
  <c r="AW320" i="4"/>
  <c r="AW324" i="4"/>
  <c r="AW330" i="4"/>
  <c r="AW335" i="4"/>
  <c r="AS3" i="3"/>
  <c r="AR3" i="15"/>
  <c r="AP160" i="15"/>
  <c r="AP8" i="15"/>
  <c r="AP11" i="15"/>
  <c r="AP112" i="15"/>
  <c r="AP21" i="15"/>
  <c r="AP86" i="15"/>
  <c r="AP158" i="15"/>
  <c r="AP9" i="15"/>
  <c r="AP83" i="15"/>
  <c r="AP180" i="15"/>
  <c r="AP109" i="15"/>
  <c r="AP170" i="15"/>
  <c r="AP110" i="15"/>
  <c r="AP84" i="15"/>
  <c r="AP87" i="15"/>
  <c r="AP157" i="15"/>
  <c r="V49" i="4"/>
  <c r="P21" i="2" s="1"/>
  <c r="W99" i="4"/>
  <c r="W97" i="4"/>
  <c r="W98" i="4"/>
  <c r="AR17" i="34"/>
  <c r="AR19" i="34" s="1"/>
  <c r="AR20" i="34" s="1"/>
  <c r="AS17" i="34" s="1"/>
  <c r="AR14" i="34"/>
  <c r="AT13" i="34"/>
  <c r="AW11" i="34"/>
  <c r="AV12" i="34"/>
  <c r="AQ235" i="15" l="1"/>
  <c r="AQ269" i="15"/>
  <c r="AQ225" i="15"/>
  <c r="AQ215" i="15"/>
  <c r="AQ192" i="15"/>
  <c r="AQ205" i="15"/>
  <c r="AQ172" i="15"/>
  <c r="AQ182" i="15"/>
  <c r="AQ124" i="15"/>
  <c r="AQ162" i="15"/>
  <c r="AQ114" i="15"/>
  <c r="AO116" i="15"/>
  <c r="AO8" i="59" s="1"/>
  <c r="AO12" i="59" s="1"/>
  <c r="F25" i="57" s="1"/>
  <c r="AQ88" i="15"/>
  <c r="AQ100" i="15"/>
  <c r="AP14" i="51"/>
  <c r="AQ16" i="2"/>
  <c r="AP10" i="62" s="1"/>
  <c r="AO23" i="53"/>
  <c r="AQ53" i="15"/>
  <c r="AN43" i="15"/>
  <c r="AP73" i="18" s="1"/>
  <c r="AQ23" i="15"/>
  <c r="AQ13" i="15"/>
  <c r="AQ189" i="15"/>
  <c r="AQ179" i="15"/>
  <c r="AQ97" i="15"/>
  <c r="AQ147" i="15"/>
  <c r="AQ159" i="15"/>
  <c r="AQ20" i="15"/>
  <c r="AQ111" i="15"/>
  <c r="AQ10" i="15"/>
  <c r="AQ266" i="15"/>
  <c r="AQ202" i="15"/>
  <c r="AQ169" i="15"/>
  <c r="AQ50" i="15"/>
  <c r="AQ85" i="15"/>
  <c r="AQ232" i="15"/>
  <c r="AQ222" i="15"/>
  <c r="AQ121" i="15"/>
  <c r="AQ212" i="15"/>
  <c r="BN30" i="73"/>
  <c r="BN31" i="73"/>
  <c r="BO13" i="73"/>
  <c r="BO14" i="73" s="1"/>
  <c r="BU88" i="72"/>
  <c r="BU90" i="72"/>
  <c r="Q93" i="18"/>
  <c r="Q94" i="18"/>
  <c r="Q109" i="18"/>
  <c r="Q111" i="18" s="1"/>
  <c r="Q112" i="18" s="1"/>
  <c r="Q120" i="18" s="1"/>
  <c r="O58" i="66"/>
  <c r="P53" i="66"/>
  <c r="Q86" i="18"/>
  <c r="O8" i="62"/>
  <c r="P12" i="51"/>
  <c r="O21" i="53"/>
  <c r="O42" i="27"/>
  <c r="AS2" i="58"/>
  <c r="AS1" i="71"/>
  <c r="AY94" i="4"/>
  <c r="AY231" i="4"/>
  <c r="AY120" i="4"/>
  <c r="AY66" i="4"/>
  <c r="AR6" i="41"/>
  <c r="AR8" i="28"/>
  <c r="AR9" i="26"/>
  <c r="AQ105" i="15"/>
  <c r="AQ106" i="15" s="1"/>
  <c r="AQ14" i="60" s="1"/>
  <c r="N46" i="27"/>
  <c r="N47" i="27"/>
  <c r="AS6" i="62"/>
  <c r="AS5" i="55"/>
  <c r="AY67" i="4"/>
  <c r="AO54" i="66"/>
  <c r="AO68" i="66" s="1"/>
  <c r="AO40" i="15"/>
  <c r="AY310" i="4"/>
  <c r="AR4" i="59"/>
  <c r="AR4" i="55"/>
  <c r="AR4" i="60"/>
  <c r="AR5" i="62"/>
  <c r="AY93" i="4"/>
  <c r="AY119" i="4"/>
  <c r="AZ260" i="4"/>
  <c r="AY311" i="4"/>
  <c r="AY280" i="4"/>
  <c r="AY230" i="4"/>
  <c r="AS78" i="2"/>
  <c r="AR55" i="53" s="1"/>
  <c r="AS80" i="2"/>
  <c r="AS84" i="2"/>
  <c r="AS82" i="2"/>
  <c r="AS75" i="2"/>
  <c r="AS83" i="2"/>
  <c r="AS79" i="2"/>
  <c r="AS77" i="2"/>
  <c r="AS76" i="2"/>
  <c r="AS74" i="2"/>
  <c r="AQ267" i="15"/>
  <c r="BC6" i="66"/>
  <c r="BC20" i="66" s="1"/>
  <c r="BO12" i="3"/>
  <c r="BE23" i="3"/>
  <c r="BD7" i="3"/>
  <c r="AP10" i="66"/>
  <c r="AP24" i="66" s="1"/>
  <c r="AQ37" i="15"/>
  <c r="AQ39" i="15"/>
  <c r="AQ270" i="15"/>
  <c r="AQ36" i="15"/>
  <c r="AQ38" i="15"/>
  <c r="AR2" i="66"/>
  <c r="AR77" i="66" s="1"/>
  <c r="AR2" i="43"/>
  <c r="AR32" i="43" s="1"/>
  <c r="AQ139" i="15"/>
  <c r="AQ144" i="15" s="1"/>
  <c r="AR103" i="2" s="1"/>
  <c r="AQ131" i="15"/>
  <c r="AQ136" i="15" s="1"/>
  <c r="AV45" i="4"/>
  <c r="AP48" i="2" s="1"/>
  <c r="AO37" i="53" s="1"/>
  <c r="I47" i="54"/>
  <c r="AS8" i="52"/>
  <c r="AQ17" i="22"/>
  <c r="AX334" i="4"/>
  <c r="AW38" i="4"/>
  <c r="AQ49" i="3"/>
  <c r="AQ52" i="3" s="1"/>
  <c r="AQ55" i="3" s="1"/>
  <c r="AQ73" i="15" s="1"/>
  <c r="H46" i="54"/>
  <c r="AR7" i="52"/>
  <c r="Y15" i="16"/>
  <c r="Y16" i="16" s="1"/>
  <c r="AQ54" i="53"/>
  <c r="G51" i="54"/>
  <c r="AQ56" i="53"/>
  <c r="G52" i="54"/>
  <c r="AQ61" i="53"/>
  <c r="G57" i="54"/>
  <c r="AS7" i="50"/>
  <c r="AT10" i="51"/>
  <c r="AS9" i="51"/>
  <c r="AR6" i="50"/>
  <c r="AS7" i="27"/>
  <c r="AS5" i="60"/>
  <c r="AO12" i="64" s="1"/>
  <c r="AO7" i="61" s="1"/>
  <c r="AR6" i="27"/>
  <c r="AR11" i="64"/>
  <c r="AR6" i="61" s="1"/>
  <c r="AN12" i="59"/>
  <c r="F24" i="57" s="1"/>
  <c r="AS7" i="41"/>
  <c r="AS26" i="41" s="1"/>
  <c r="AS33" i="41" s="1"/>
  <c r="AS40" i="41" s="1"/>
  <c r="AS47" i="41" s="1"/>
  <c r="AS5" i="59"/>
  <c r="AS8" i="53"/>
  <c r="AS6" i="49"/>
  <c r="AX293" i="4"/>
  <c r="AX392" i="4"/>
  <c r="AX264" i="4"/>
  <c r="AX266" i="4"/>
  <c r="AX390" i="4"/>
  <c r="AX391" i="4"/>
  <c r="AX387" i="4"/>
  <c r="AX347" i="4"/>
  <c r="AX263" i="4"/>
  <c r="AX348" i="4"/>
  <c r="AX393" i="4"/>
  <c r="AX388" i="4"/>
  <c r="AX349" i="4"/>
  <c r="AX290" i="4"/>
  <c r="AX262" i="4"/>
  <c r="AX294" i="4"/>
  <c r="AX291" i="4"/>
  <c r="AX126" i="4"/>
  <c r="AX389" i="4"/>
  <c r="AX238" i="4"/>
  <c r="AX289" i="4"/>
  <c r="AX292" i="4"/>
  <c r="AX386" i="4"/>
  <c r="AX265" i="4"/>
  <c r="AX341" i="4"/>
  <c r="AR6" i="23"/>
  <c r="AR6" i="24"/>
  <c r="AR7" i="25"/>
  <c r="AR8" i="22"/>
  <c r="AR6" i="21"/>
  <c r="AR5" i="49"/>
  <c r="AS62" i="2"/>
  <c r="AR14" i="41" s="1"/>
  <c r="N44" i="27"/>
  <c r="N45" i="27" s="1"/>
  <c r="O96" i="2" s="1"/>
  <c r="AV206" i="4"/>
  <c r="AO24" i="53"/>
  <c r="AP15" i="51"/>
  <c r="CI15" i="51" s="1"/>
  <c r="AO30" i="53"/>
  <c r="AP22" i="51"/>
  <c r="P19" i="51"/>
  <c r="O27" i="53"/>
  <c r="AX338" i="4"/>
  <c r="AX340" i="4"/>
  <c r="AX337" i="4"/>
  <c r="AX339" i="4"/>
  <c r="AX342" i="4"/>
  <c r="AX343" i="4"/>
  <c r="AX287" i="4"/>
  <c r="AX288" i="4"/>
  <c r="AX383" i="4"/>
  <c r="AX384" i="4"/>
  <c r="AX385" i="4"/>
  <c r="AZ12" i="4"/>
  <c r="AW52" i="4"/>
  <c r="AQ24" i="2" s="1"/>
  <c r="AX258" i="4"/>
  <c r="AR2" i="3"/>
  <c r="AR2" i="16" s="1"/>
  <c r="AY171" i="4"/>
  <c r="AX175" i="4"/>
  <c r="AX176" i="4"/>
  <c r="AX177" i="4"/>
  <c r="P177" i="15"/>
  <c r="P220" i="15"/>
  <c r="P40" i="3"/>
  <c r="P39" i="3"/>
  <c r="P44" i="3" s="1"/>
  <c r="P264" i="15" s="1"/>
  <c r="M30" i="16"/>
  <c r="M31" i="16"/>
  <c r="P167" i="15"/>
  <c r="P42" i="3"/>
  <c r="P210" i="15"/>
  <c r="P38" i="3"/>
  <c r="P18" i="15" s="1"/>
  <c r="AM15" i="3"/>
  <c r="AM16" i="3" s="1"/>
  <c r="AN13" i="3" s="1"/>
  <c r="AN14" i="3" s="1"/>
  <c r="AQ67" i="34"/>
  <c r="AQ65" i="34"/>
  <c r="AQ55" i="34"/>
  <c r="AQ60" i="34"/>
  <c r="AB43" i="32"/>
  <c r="AB51" i="32" s="1"/>
  <c r="AB190" i="15"/>
  <c r="AB233" i="15"/>
  <c r="AD17" i="32"/>
  <c r="AD18" i="32" s="1"/>
  <c r="V44" i="32"/>
  <c r="V53" i="32"/>
  <c r="AC19" i="32"/>
  <c r="AC12" i="32" s="1"/>
  <c r="M32" i="16"/>
  <c r="AA6" i="16"/>
  <c r="AA9" i="16" s="1"/>
  <c r="Z96" i="15"/>
  <c r="AA120" i="15"/>
  <c r="AT37" i="16"/>
  <c r="AK95" i="15"/>
  <c r="AL119" i="15"/>
  <c r="AP113" i="15"/>
  <c r="AQ65" i="15"/>
  <c r="AP152" i="15"/>
  <c r="AY145" i="4"/>
  <c r="AX151" i="4"/>
  <c r="AX149" i="4"/>
  <c r="AX150" i="4"/>
  <c r="AX237" i="4"/>
  <c r="AX321" i="4"/>
  <c r="AW39" i="4"/>
  <c r="AZ32" i="4"/>
  <c r="AZ31" i="4"/>
  <c r="AZ37" i="4"/>
  <c r="AZ36" i="4"/>
  <c r="AZ35" i="4"/>
  <c r="AZ28" i="4"/>
  <c r="AZ34" i="4"/>
  <c r="AZ33" i="4"/>
  <c r="AZ30" i="4"/>
  <c r="AZ21" i="4"/>
  <c r="AZ20" i="4"/>
  <c r="AZ19" i="4"/>
  <c r="AZ18" i="4"/>
  <c r="AZ17" i="4"/>
  <c r="AZ29" i="4"/>
  <c r="AZ14" i="4"/>
  <c r="AW40" i="32"/>
  <c r="AX6" i="32"/>
  <c r="AW48" i="32"/>
  <c r="BB23" i="37"/>
  <c r="BC20" i="37" s="1"/>
  <c r="BB26" i="37"/>
  <c r="AQ223" i="15"/>
  <c r="AQ201" i="15"/>
  <c r="AQ200" i="15"/>
  <c r="AQ203" i="15"/>
  <c r="AQ213" i="15"/>
  <c r="AQ36" i="34"/>
  <c r="AQ10" i="66" s="1"/>
  <c r="AQ24" i="66" s="1"/>
  <c r="AQ40" i="15" s="1"/>
  <c r="AU29" i="3"/>
  <c r="AP90" i="15"/>
  <c r="AQ17" i="2" s="1"/>
  <c r="AP11" i="62" s="1"/>
  <c r="AU6" i="2"/>
  <c r="AU3" i="58" s="1"/>
  <c r="AT2" i="2"/>
  <c r="AU3" i="18"/>
  <c r="AT2" i="67" s="1"/>
  <c r="AZ66" i="4" s="1"/>
  <c r="AS7" i="21"/>
  <c r="AT5" i="2"/>
  <c r="AS25" i="21"/>
  <c r="AS8" i="30"/>
  <c r="AS7" i="23"/>
  <c r="AS9" i="22"/>
  <c r="AS9" i="28"/>
  <c r="AS10" i="26"/>
  <c r="AS8" i="25"/>
  <c r="AS7" i="24"/>
  <c r="AS76" i="14"/>
  <c r="AS76" i="11"/>
  <c r="AT4" i="2"/>
  <c r="AX335" i="4"/>
  <c r="AX325" i="4"/>
  <c r="AX331" i="4"/>
  <c r="AX336" i="4"/>
  <c r="AT3" i="3"/>
  <c r="AS3" i="15"/>
  <c r="AX327" i="4"/>
  <c r="AX329" i="4"/>
  <c r="AX323" i="4"/>
  <c r="AX328" i="4"/>
  <c r="AX205" i="4"/>
  <c r="AX320" i="4"/>
  <c r="AX332" i="4"/>
  <c r="AX345" i="4"/>
  <c r="AQ180" i="15"/>
  <c r="AQ160" i="15"/>
  <c r="AQ87" i="15"/>
  <c r="AQ170" i="15"/>
  <c r="AQ109" i="15"/>
  <c r="AQ158" i="15"/>
  <c r="AQ84" i="15"/>
  <c r="AQ86" i="15"/>
  <c r="AQ112" i="15"/>
  <c r="AQ157" i="15"/>
  <c r="AQ11" i="15"/>
  <c r="AQ110" i="15"/>
  <c r="AQ8" i="15"/>
  <c r="AQ21" i="15"/>
  <c r="AQ9" i="15"/>
  <c r="AQ83" i="15"/>
  <c r="AX326" i="4"/>
  <c r="AX324" i="4"/>
  <c r="AX330" i="4"/>
  <c r="AZ108" i="4"/>
  <c r="AZ104" i="4"/>
  <c r="AZ106" i="4"/>
  <c r="AZ109" i="4"/>
  <c r="AZ6" i="4"/>
  <c r="BA8" i="4"/>
  <c r="AX110" i="4"/>
  <c r="AX322" i="4"/>
  <c r="AT2" i="18"/>
  <c r="AR2" i="34"/>
  <c r="AR2" i="32"/>
  <c r="AR2" i="15"/>
  <c r="AR269" i="15" s="1"/>
  <c r="AY200" i="4"/>
  <c r="AY228" i="4"/>
  <c r="AY353" i="4"/>
  <c r="AY247" i="4"/>
  <c r="AY308" i="4"/>
  <c r="AY380" i="4"/>
  <c r="AY7" i="4"/>
  <c r="AY5" i="4" s="1"/>
  <c r="AY117" i="4"/>
  <c r="AY91" i="4"/>
  <c r="AY277" i="4"/>
  <c r="AY60" i="4"/>
  <c r="AX344" i="4"/>
  <c r="AX107" i="4"/>
  <c r="AX286" i="4"/>
  <c r="AX102" i="4"/>
  <c r="AX333" i="4"/>
  <c r="AX346" i="4"/>
  <c r="AX382" i="4"/>
  <c r="O43" i="27"/>
  <c r="AS19" i="34"/>
  <c r="AS20" i="34" s="1"/>
  <c r="AT17" i="34" s="1"/>
  <c r="AU13" i="34"/>
  <c r="AS14" i="34"/>
  <c r="AW12" i="34"/>
  <c r="AX11" i="34"/>
  <c r="AR225" i="15" l="1"/>
  <c r="AR235" i="15"/>
  <c r="AR215" i="15"/>
  <c r="AR192" i="15"/>
  <c r="AR205" i="15"/>
  <c r="AR182" i="15"/>
  <c r="AR172" i="15"/>
  <c r="AR162" i="15"/>
  <c r="AO10" i="25"/>
  <c r="AO11" i="22" s="1"/>
  <c r="AO40" i="23"/>
  <c r="AR114" i="15"/>
  <c r="AR124" i="15"/>
  <c r="AP116" i="15"/>
  <c r="AP8" i="59" s="1"/>
  <c r="AP12" i="59" s="1"/>
  <c r="F26" i="57" s="1"/>
  <c r="AR88" i="15"/>
  <c r="AR100" i="15"/>
  <c r="AQ14" i="51"/>
  <c r="AO9" i="2"/>
  <c r="AU257" i="4" s="1"/>
  <c r="AP23" i="53"/>
  <c r="AQ80" i="15"/>
  <c r="AR16" i="2" s="1"/>
  <c r="AQ43" i="15"/>
  <c r="AS73" i="18" s="1"/>
  <c r="AR53" i="15"/>
  <c r="AO43" i="15"/>
  <c r="AQ73" i="18" s="1"/>
  <c r="AR23" i="15"/>
  <c r="AR13" i="15"/>
  <c r="O44" i="27"/>
  <c r="O45" i="27" s="1"/>
  <c r="P96" i="2" s="1"/>
  <c r="AR179" i="15"/>
  <c r="AR169" i="15"/>
  <c r="AR266" i="15"/>
  <c r="AR85" i="15"/>
  <c r="AR222" i="15"/>
  <c r="AR111" i="15"/>
  <c r="AR189" i="15"/>
  <c r="AR10" i="15"/>
  <c r="AR232" i="15"/>
  <c r="AR202" i="15"/>
  <c r="AR97" i="15"/>
  <c r="AR159" i="15"/>
  <c r="AR20" i="15"/>
  <c r="AR50" i="15"/>
  <c r="AR121" i="15"/>
  <c r="AR212" i="15"/>
  <c r="AR147" i="15"/>
  <c r="BO15" i="73"/>
  <c r="BN40" i="73"/>
  <c r="BN38" i="73"/>
  <c r="BN42" i="73"/>
  <c r="BN33" i="73"/>
  <c r="BN39" i="73"/>
  <c r="BN44" i="73" s="1"/>
  <c r="Q89" i="18"/>
  <c r="R87" i="18"/>
  <c r="AT2" i="58"/>
  <c r="AT1" i="71"/>
  <c r="P47" i="66"/>
  <c r="P67" i="66"/>
  <c r="P46" i="66"/>
  <c r="Q113" i="18"/>
  <c r="Q118" i="18" s="1"/>
  <c r="Q114" i="18"/>
  <c r="Q119" i="18" s="1"/>
  <c r="AQ54" i="66"/>
  <c r="AQ68" i="66" s="1"/>
  <c r="AZ279" i="4"/>
  <c r="AZ119" i="4"/>
  <c r="AZ280" i="4"/>
  <c r="AS8" i="28"/>
  <c r="AS9" i="26"/>
  <c r="AS6" i="41"/>
  <c r="AR105" i="15"/>
  <c r="AR106" i="15" s="1"/>
  <c r="AR14" i="60" s="1"/>
  <c r="AZ93" i="4"/>
  <c r="O47" i="27"/>
  <c r="O46" i="27"/>
  <c r="AP40" i="15"/>
  <c r="AP54" i="66"/>
  <c r="AP68" i="66" s="1"/>
  <c r="AT5" i="55"/>
  <c r="AT6" i="62"/>
  <c r="AZ120" i="4"/>
  <c r="AZ231" i="4"/>
  <c r="AS4" i="55"/>
  <c r="AS5" i="62"/>
  <c r="AS4" i="60"/>
  <c r="AS4" i="59"/>
  <c r="AZ311" i="4"/>
  <c r="AZ230" i="4"/>
  <c r="AZ67" i="4"/>
  <c r="AZ310" i="4"/>
  <c r="AZ94" i="4"/>
  <c r="AR267" i="15"/>
  <c r="AT79" i="2"/>
  <c r="AT82" i="2"/>
  <c r="AT75" i="2"/>
  <c r="AT80" i="2"/>
  <c r="AT78" i="2"/>
  <c r="AS55" i="53" s="1"/>
  <c r="AT76" i="2"/>
  <c r="AT74" i="2"/>
  <c r="AT77" i="2"/>
  <c r="AT84" i="2"/>
  <c r="AT83" i="2"/>
  <c r="BD6" i="66"/>
  <c r="BD20" i="66" s="1"/>
  <c r="BP12" i="3"/>
  <c r="BF23" i="3"/>
  <c r="BE7" i="3"/>
  <c r="AS2" i="66"/>
  <c r="AS77" i="66" s="1"/>
  <c r="AS2" i="43"/>
  <c r="AS32" i="43" s="1"/>
  <c r="AR37" i="15"/>
  <c r="AR39" i="15"/>
  <c r="AR38" i="15"/>
  <c r="AR270" i="15"/>
  <c r="AR36" i="15"/>
  <c r="W49" i="4"/>
  <c r="Q21" i="2" s="1"/>
  <c r="P27" i="53" s="1"/>
  <c r="AR49" i="3"/>
  <c r="AR52" i="3" s="1"/>
  <c r="AR55" i="3" s="1"/>
  <c r="AR73" i="15" s="1"/>
  <c r="AR139" i="15"/>
  <c r="AR144" i="15" s="1"/>
  <c r="AS103" i="2" s="1"/>
  <c r="AR131" i="15"/>
  <c r="AR136" i="15" s="1"/>
  <c r="AP38" i="51"/>
  <c r="CI38" i="51" s="1"/>
  <c r="AX38" i="4"/>
  <c r="AR17" i="22"/>
  <c r="J47" i="54"/>
  <c r="AT8" i="52"/>
  <c r="BA260" i="4"/>
  <c r="AY334" i="4"/>
  <c r="AW45" i="4"/>
  <c r="AQ48" i="2" s="1"/>
  <c r="AP37" i="53" s="1"/>
  <c r="I46" i="54"/>
  <c r="AS7" i="52"/>
  <c r="Y8" i="16"/>
  <c r="Y120" i="15" s="1"/>
  <c r="Z13" i="16"/>
  <c r="Z14" i="16" s="1"/>
  <c r="AQ15" i="51"/>
  <c r="AR56" i="53"/>
  <c r="H52" i="54"/>
  <c r="AR61" i="53"/>
  <c r="H57" i="54"/>
  <c r="AR54" i="53"/>
  <c r="H51" i="54"/>
  <c r="AT7" i="50"/>
  <c r="AU10" i="51"/>
  <c r="AS6" i="50"/>
  <c r="AT9" i="51"/>
  <c r="AP30" i="53"/>
  <c r="AQ22" i="51"/>
  <c r="AT7" i="27"/>
  <c r="AT5" i="60"/>
  <c r="AP12" i="64" s="1"/>
  <c r="AP7" i="61" s="1"/>
  <c r="AS11" i="64"/>
  <c r="AS6" i="61" s="1"/>
  <c r="AS6" i="27"/>
  <c r="AT7" i="41"/>
  <c r="AT26" i="41" s="1"/>
  <c r="AT33" i="41" s="1"/>
  <c r="AT40" i="41" s="1"/>
  <c r="AT47" i="41" s="1"/>
  <c r="AT5" i="59"/>
  <c r="AT8" i="53"/>
  <c r="AT6" i="49"/>
  <c r="AB55" i="32"/>
  <c r="AY348" i="4"/>
  <c r="AY293" i="4"/>
  <c r="AY386" i="4"/>
  <c r="AY347" i="4"/>
  <c r="AY392" i="4"/>
  <c r="AY264" i="4"/>
  <c r="AY349" i="4"/>
  <c r="AY265" i="4"/>
  <c r="AY387" i="4"/>
  <c r="AY262" i="4"/>
  <c r="AY294" i="4"/>
  <c r="AY290" i="4"/>
  <c r="AY393" i="4"/>
  <c r="AY388" i="4"/>
  <c r="AY263" i="4"/>
  <c r="AY384" i="4"/>
  <c r="AY292" i="4"/>
  <c r="AY291" i="4"/>
  <c r="AY126" i="4"/>
  <c r="AY391" i="4"/>
  <c r="AY389" i="4"/>
  <c r="AY266" i="4"/>
  <c r="AY341" i="4"/>
  <c r="AY289" i="4"/>
  <c r="AY390" i="4"/>
  <c r="AY238" i="4"/>
  <c r="AS7" i="25"/>
  <c r="AS8" i="22"/>
  <c r="AS5" i="49"/>
  <c r="AS6" i="21"/>
  <c r="AS6" i="23"/>
  <c r="AS6" i="24"/>
  <c r="AW206" i="4"/>
  <c r="AP24" i="53"/>
  <c r="AT62" i="2"/>
  <c r="AS14" i="41" s="1"/>
  <c r="V56" i="32"/>
  <c r="W7" i="32" s="1"/>
  <c r="AY337" i="4"/>
  <c r="AY342" i="4"/>
  <c r="AY288" i="4"/>
  <c r="AY339" i="4"/>
  <c r="AY287" i="4"/>
  <c r="AY383" i="4"/>
  <c r="AY385" i="4"/>
  <c r="AY343" i="4"/>
  <c r="AY338" i="4"/>
  <c r="AX52" i="4"/>
  <c r="AR24" i="2" s="1"/>
  <c r="AY340" i="4"/>
  <c r="AY258" i="4"/>
  <c r="BA12" i="4"/>
  <c r="AS2" i="3"/>
  <c r="AS2" i="16" s="1"/>
  <c r="AZ171" i="4"/>
  <c r="AY175" i="4"/>
  <c r="AY176" i="4"/>
  <c r="AY177" i="4"/>
  <c r="P43" i="3"/>
  <c r="P18" i="60" s="1"/>
  <c r="M39" i="16"/>
  <c r="M44" i="16" s="1"/>
  <c r="M178" i="15"/>
  <c r="M221" i="15"/>
  <c r="Q28" i="3"/>
  <c r="P41" i="3"/>
  <c r="P48" i="15"/>
  <c r="AN15" i="3"/>
  <c r="AN16" i="3" s="1"/>
  <c r="AR60" i="34"/>
  <c r="AR55" i="34"/>
  <c r="AR65" i="34"/>
  <c r="AR67" i="34"/>
  <c r="Q32" i="3"/>
  <c r="V51" i="15"/>
  <c r="W39" i="32"/>
  <c r="W52" i="32" s="1"/>
  <c r="W57" i="32" s="1"/>
  <c r="V54" i="32"/>
  <c r="AC34" i="32"/>
  <c r="AC36" i="32" s="1"/>
  <c r="AC122" i="15"/>
  <c r="AC13" i="32"/>
  <c r="AD20" i="32"/>
  <c r="M188" i="15"/>
  <c r="M231" i="15"/>
  <c r="AB120" i="15"/>
  <c r="AU37" i="16"/>
  <c r="AV23" i="16"/>
  <c r="AM119" i="15"/>
  <c r="AQ152" i="15"/>
  <c r="AR65" i="15"/>
  <c r="AZ145" i="4"/>
  <c r="AY150" i="4"/>
  <c r="AY151" i="4"/>
  <c r="AY149" i="4"/>
  <c r="BA37" i="4"/>
  <c r="BA36" i="4"/>
  <c r="BA35" i="4"/>
  <c r="BA34" i="4"/>
  <c r="BA33" i="4"/>
  <c r="BA17" i="4"/>
  <c r="BA32" i="4"/>
  <c r="BA28" i="4"/>
  <c r="BA21" i="4"/>
  <c r="BA29" i="4"/>
  <c r="BA20" i="4"/>
  <c r="BA19" i="4"/>
  <c r="BA18" i="4"/>
  <c r="BA14" i="4"/>
  <c r="BA31" i="4"/>
  <c r="BA30" i="4"/>
  <c r="AY237" i="4"/>
  <c r="AX39" i="4"/>
  <c r="AX48" i="32"/>
  <c r="AX40" i="32"/>
  <c r="AY6" i="32"/>
  <c r="BC23" i="37"/>
  <c r="BD20" i="37" s="1"/>
  <c r="BC26" i="37"/>
  <c r="AR200" i="15"/>
  <c r="AR201" i="15"/>
  <c r="AR223" i="15"/>
  <c r="AR203" i="15"/>
  <c r="AR213" i="15"/>
  <c r="AR36" i="34"/>
  <c r="AQ113" i="15"/>
  <c r="AQ116" i="15" s="1"/>
  <c r="AV29" i="3"/>
  <c r="AQ90" i="15"/>
  <c r="AR17" i="2" s="1"/>
  <c r="AQ11" i="62" s="1"/>
  <c r="AY205" i="4"/>
  <c r="AY335" i="4"/>
  <c r="AY332" i="4"/>
  <c r="AY382" i="4"/>
  <c r="AY327" i="4"/>
  <c r="AY324" i="4"/>
  <c r="AS2" i="15"/>
  <c r="AS269" i="15" s="1"/>
  <c r="AU2" i="18"/>
  <c r="AS2" i="32"/>
  <c r="AS2" i="34"/>
  <c r="AY331" i="4"/>
  <c r="AY336" i="4"/>
  <c r="AR87" i="15"/>
  <c r="AR157" i="15"/>
  <c r="AR160" i="15"/>
  <c r="AR109" i="15"/>
  <c r="AR170" i="15"/>
  <c r="AR112" i="15"/>
  <c r="AR11" i="15"/>
  <c r="AR21" i="15"/>
  <c r="AR84" i="15"/>
  <c r="AR86" i="15"/>
  <c r="AR158" i="15"/>
  <c r="AR110" i="15"/>
  <c r="AR9" i="15"/>
  <c r="AR8" i="15"/>
  <c r="AR180" i="15"/>
  <c r="AR83" i="15"/>
  <c r="AU2" i="2"/>
  <c r="AV6" i="2"/>
  <c r="AV3" i="58" s="1"/>
  <c r="AV3" i="18"/>
  <c r="AU2" i="67" s="1"/>
  <c r="BA66" i="4" s="1"/>
  <c r="AT7" i="21"/>
  <c r="AU5" i="2"/>
  <c r="AT25" i="21"/>
  <c r="AT8" i="30"/>
  <c r="AT7" i="24"/>
  <c r="AT10" i="26"/>
  <c r="AT9" i="28"/>
  <c r="AT8" i="25"/>
  <c r="AT7" i="23"/>
  <c r="AT9" i="22"/>
  <c r="AT76" i="11"/>
  <c r="AT76" i="14"/>
  <c r="AU4" i="2"/>
  <c r="AY286" i="4"/>
  <c r="AY110" i="4"/>
  <c r="AY329" i="4"/>
  <c r="AY328" i="4"/>
  <c r="AY107" i="4"/>
  <c r="AY326" i="4"/>
  <c r="AY320" i="4"/>
  <c r="AY333" i="4"/>
  <c r="AY345" i="4"/>
  <c r="BB8" i="4"/>
  <c r="BA108" i="4"/>
  <c r="BA109" i="4"/>
  <c r="BA6" i="4"/>
  <c r="BA104" i="4"/>
  <c r="BA106" i="4"/>
  <c r="AT3" i="15"/>
  <c r="AU3" i="3"/>
  <c r="AY346" i="4"/>
  <c r="AY102" i="4"/>
  <c r="AY325" i="4"/>
  <c r="AY330" i="4"/>
  <c r="AZ247" i="4"/>
  <c r="AZ7" i="4"/>
  <c r="AZ5" i="4" s="1"/>
  <c r="AZ117" i="4"/>
  <c r="AZ200" i="4"/>
  <c r="AZ308" i="4"/>
  <c r="AZ380" i="4"/>
  <c r="AZ91" i="4"/>
  <c r="AZ228" i="4"/>
  <c r="AZ277" i="4"/>
  <c r="AZ353" i="4"/>
  <c r="AZ60" i="4"/>
  <c r="AY323" i="4"/>
  <c r="AY322" i="4"/>
  <c r="AY344" i="4"/>
  <c r="AY321" i="4"/>
  <c r="AT14" i="34"/>
  <c r="AY11" i="34"/>
  <c r="AX12" i="34"/>
  <c r="AV13" i="34"/>
  <c r="AT19" i="34"/>
  <c r="AT20" i="34" s="1"/>
  <c r="AU17" i="34" s="1"/>
  <c r="AS235" i="15" l="1"/>
  <c r="AS225" i="15"/>
  <c r="AS215" i="15"/>
  <c r="AS192" i="15"/>
  <c r="AS205" i="15"/>
  <c r="AP10" i="25"/>
  <c r="AP11" i="22" s="1"/>
  <c r="AP40" i="23"/>
  <c r="AS182" i="15"/>
  <c r="AS172" i="15"/>
  <c r="AS162" i="15"/>
  <c r="AS124" i="15"/>
  <c r="AS114" i="15"/>
  <c r="AS88" i="15"/>
  <c r="AS100" i="15"/>
  <c r="AQ10" i="62"/>
  <c r="AQ23" i="53"/>
  <c r="AR14" i="51"/>
  <c r="AS53" i="15"/>
  <c r="AR80" i="15"/>
  <c r="AS16" i="2" s="1"/>
  <c r="AP9" i="2"/>
  <c r="AV257" i="4" s="1"/>
  <c r="AP43" i="15"/>
  <c r="AQ9" i="2" s="1"/>
  <c r="AW257" i="4" s="1"/>
  <c r="AS23" i="15"/>
  <c r="AS13" i="15"/>
  <c r="AS169" i="15"/>
  <c r="AS159" i="15"/>
  <c r="AS232" i="15"/>
  <c r="AS212" i="15"/>
  <c r="AS266" i="15"/>
  <c r="AS179" i="15"/>
  <c r="AS97" i="15"/>
  <c r="AS202" i="15"/>
  <c r="AS111" i="15"/>
  <c r="AS85" i="15"/>
  <c r="AS20" i="15"/>
  <c r="AS147" i="15"/>
  <c r="AS10" i="15"/>
  <c r="AS50" i="15"/>
  <c r="AS222" i="15"/>
  <c r="AS121" i="15"/>
  <c r="AS189" i="15"/>
  <c r="BN43" i="73"/>
  <c r="BO25" i="73" s="1"/>
  <c r="BN41" i="73"/>
  <c r="BO28" i="73"/>
  <c r="BO8" i="73"/>
  <c r="BO9" i="73" s="1"/>
  <c r="BP6" i="73" s="1"/>
  <c r="BO32" i="73"/>
  <c r="BO16" i="73"/>
  <c r="P55" i="66"/>
  <c r="AU2" i="58"/>
  <c r="AU1" i="71"/>
  <c r="P60" i="66"/>
  <c r="P61" i="66" s="1"/>
  <c r="P64" i="66" s="1"/>
  <c r="P70" i="66" s="1"/>
  <c r="R92" i="18"/>
  <c r="R88" i="18"/>
  <c r="BA280" i="4"/>
  <c r="AS105" i="15"/>
  <c r="AS106" i="15" s="1"/>
  <c r="AS14" i="60" s="1"/>
  <c r="BA279" i="4"/>
  <c r="BA310" i="4"/>
  <c r="BA93" i="4"/>
  <c r="BA120" i="4"/>
  <c r="AT8" i="28"/>
  <c r="AT9" i="26"/>
  <c r="AT6" i="41"/>
  <c r="BA311" i="4"/>
  <c r="BA230" i="4"/>
  <c r="BB260" i="4"/>
  <c r="AU6" i="62"/>
  <c r="AU5" i="55"/>
  <c r="AT5" i="62"/>
  <c r="AT4" i="60"/>
  <c r="AT4" i="59"/>
  <c r="AT4" i="55"/>
  <c r="BA119" i="4"/>
  <c r="BA67" i="4"/>
  <c r="BA94" i="4"/>
  <c r="BA231" i="4"/>
  <c r="AU80" i="2"/>
  <c r="AU82" i="2"/>
  <c r="AU75" i="2"/>
  <c r="AU78" i="2"/>
  <c r="AT55" i="53" s="1"/>
  <c r="AU76" i="2"/>
  <c r="AU74" i="2"/>
  <c r="AU84" i="2"/>
  <c r="AU77" i="2"/>
  <c r="AU79" i="2"/>
  <c r="AU83" i="2"/>
  <c r="AS267" i="15"/>
  <c r="BE6" i="66"/>
  <c r="BE20" i="66" s="1"/>
  <c r="BQ12" i="3"/>
  <c r="BG23" i="3"/>
  <c r="BF7" i="3"/>
  <c r="AR10" i="66"/>
  <c r="AR24" i="66" s="1"/>
  <c r="AT2" i="43"/>
  <c r="AT32" i="43" s="1"/>
  <c r="AT2" i="66"/>
  <c r="AT77" i="66" s="1"/>
  <c r="AS270" i="15"/>
  <c r="AS37" i="15"/>
  <c r="AS39" i="15"/>
  <c r="AS38" i="15"/>
  <c r="AS36" i="15"/>
  <c r="P43" i="27"/>
  <c r="Q19" i="51"/>
  <c r="AS49" i="3"/>
  <c r="AS52" i="3" s="1"/>
  <c r="AS55" i="3" s="1"/>
  <c r="AS73" i="15" s="1"/>
  <c r="AS139" i="15"/>
  <c r="AS144" i="15" s="1"/>
  <c r="AT103" i="2" s="1"/>
  <c r="AS131" i="15"/>
  <c r="AS136" i="15" s="1"/>
  <c r="AX45" i="4"/>
  <c r="AR48" i="2" s="1"/>
  <c r="AQ37" i="53" s="1"/>
  <c r="AS17" i="22"/>
  <c r="AZ334" i="4"/>
  <c r="AY38" i="4"/>
  <c r="K47" i="54"/>
  <c r="AU8" i="52"/>
  <c r="AQ38" i="51"/>
  <c r="J46" i="54"/>
  <c r="AT7" i="52"/>
  <c r="Z15" i="16"/>
  <c r="Z8" i="16" s="1"/>
  <c r="Z120" i="15" s="1"/>
  <c r="AR15" i="51"/>
  <c r="AS56" i="53"/>
  <c r="I52" i="54"/>
  <c r="AS61" i="53"/>
  <c r="I57" i="54"/>
  <c r="AS54" i="53"/>
  <c r="I51" i="54"/>
  <c r="AU7" i="50"/>
  <c r="AV10" i="51"/>
  <c r="AT6" i="50"/>
  <c r="AU9" i="51"/>
  <c r="AQ30" i="53"/>
  <c r="AR22" i="51"/>
  <c r="AU7" i="27"/>
  <c r="AU5" i="60"/>
  <c r="AQ12" i="64" s="1"/>
  <c r="AQ7" i="61" s="1"/>
  <c r="AT11" i="64"/>
  <c r="AT6" i="61" s="1"/>
  <c r="AT6" i="27"/>
  <c r="AU7" i="41"/>
  <c r="AU26" i="41" s="1"/>
  <c r="AU33" i="41" s="1"/>
  <c r="AU40" i="41" s="1"/>
  <c r="AU47" i="41" s="1"/>
  <c r="AU5" i="59"/>
  <c r="AU8" i="53"/>
  <c r="AU6" i="49"/>
  <c r="AQ10" i="25"/>
  <c r="AQ8" i="59"/>
  <c r="AZ265" i="4"/>
  <c r="AZ389" i="4"/>
  <c r="AZ264" i="4"/>
  <c r="AZ293" i="4"/>
  <c r="AZ386" i="4"/>
  <c r="AZ266" i="4"/>
  <c r="AZ126" i="4"/>
  <c r="AZ347" i="4"/>
  <c r="AZ390" i="4"/>
  <c r="AZ341" i="4"/>
  <c r="AZ349" i="4"/>
  <c r="AZ289" i="4"/>
  <c r="AZ391" i="4"/>
  <c r="AZ238" i="4"/>
  <c r="AZ294" i="4"/>
  <c r="AZ290" i="4"/>
  <c r="AZ387" i="4"/>
  <c r="AZ348" i="4"/>
  <c r="AZ393" i="4"/>
  <c r="AZ262" i="4"/>
  <c r="AZ292" i="4"/>
  <c r="AZ388" i="4"/>
  <c r="AZ392" i="4"/>
  <c r="AZ291" i="4"/>
  <c r="AZ263" i="4"/>
  <c r="AT6" i="24"/>
  <c r="AT5" i="49"/>
  <c r="AT8" i="22"/>
  <c r="AT6" i="21"/>
  <c r="AT7" i="25"/>
  <c r="AT6" i="23"/>
  <c r="AU62" i="2"/>
  <c r="AT14" i="41" s="1"/>
  <c r="AX206" i="4"/>
  <c r="AQ24" i="53"/>
  <c r="E21" i="54"/>
  <c r="Q52" i="53"/>
  <c r="AZ337" i="4"/>
  <c r="AZ258" i="4"/>
  <c r="AZ338" i="4"/>
  <c r="AZ339" i="4"/>
  <c r="AZ340" i="4"/>
  <c r="AZ342" i="4"/>
  <c r="AZ343" i="4"/>
  <c r="AZ287" i="4"/>
  <c r="AZ288" i="4"/>
  <c r="AZ383" i="4"/>
  <c r="AZ384" i="4"/>
  <c r="AZ385" i="4"/>
  <c r="BB12" i="4"/>
  <c r="AY52" i="4"/>
  <c r="AS24" i="2" s="1"/>
  <c r="AT2" i="3"/>
  <c r="AT2" i="16" s="1"/>
  <c r="BA171" i="4"/>
  <c r="AZ175" i="4"/>
  <c r="AZ176" i="4"/>
  <c r="AZ330" i="4"/>
  <c r="AZ177" i="4"/>
  <c r="Q30" i="3"/>
  <c r="Q31" i="3"/>
  <c r="AC25" i="3" s="1"/>
  <c r="AS67" i="34"/>
  <c r="AS65" i="34"/>
  <c r="AS55" i="34"/>
  <c r="AS60" i="34"/>
  <c r="AC43" i="32"/>
  <c r="AC51" i="32" s="1"/>
  <c r="Q187" i="15"/>
  <c r="Q230" i="15"/>
  <c r="AD19" i="32"/>
  <c r="AD12" i="32" s="1"/>
  <c r="AD34" i="32" s="1"/>
  <c r="AD36" i="32" s="1"/>
  <c r="AD10" i="32"/>
  <c r="AC98" i="15"/>
  <c r="AC233" i="15"/>
  <c r="W53" i="32"/>
  <c r="W44" i="32"/>
  <c r="AE17" i="32"/>
  <c r="AE18" i="32" s="1"/>
  <c r="M168" i="15"/>
  <c r="M40" i="16"/>
  <c r="M42" i="16"/>
  <c r="M211" i="15"/>
  <c r="M38" i="16"/>
  <c r="M19" i="15" s="1"/>
  <c r="M43" i="16"/>
  <c r="N25" i="16" s="1"/>
  <c r="AB6" i="16"/>
  <c r="AB9" i="16" s="1"/>
  <c r="AA96" i="15"/>
  <c r="AC120" i="15"/>
  <c r="AV37" i="16"/>
  <c r="AV29" i="16"/>
  <c r="AW23" i="16"/>
  <c r="AL95" i="15"/>
  <c r="AN119" i="15"/>
  <c r="AR152" i="15"/>
  <c r="AS65" i="15"/>
  <c r="AZ322" i="4"/>
  <c r="AZ205" i="4"/>
  <c r="AZ150" i="4"/>
  <c r="AZ149" i="4"/>
  <c r="AZ151" i="4"/>
  <c r="AZ329" i="4"/>
  <c r="AZ333" i="4"/>
  <c r="AZ323" i="4"/>
  <c r="BA145" i="4"/>
  <c r="AZ335" i="4"/>
  <c r="AY39" i="4"/>
  <c r="AZ332" i="4"/>
  <c r="AZ344" i="4"/>
  <c r="AZ326" i="4"/>
  <c r="AZ345" i="4"/>
  <c r="AZ237" i="4"/>
  <c r="BB35" i="4"/>
  <c r="BB31" i="4"/>
  <c r="BB21" i="4"/>
  <c r="BB36" i="4"/>
  <c r="BB17" i="4"/>
  <c r="BB14" i="4"/>
  <c r="BB37" i="4"/>
  <c r="BB30" i="4"/>
  <c r="BB34" i="4"/>
  <c r="BB20" i="4"/>
  <c r="BB32" i="4"/>
  <c r="BB29" i="4"/>
  <c r="BB33" i="4"/>
  <c r="BB18" i="4"/>
  <c r="BB19" i="4"/>
  <c r="BB28" i="4"/>
  <c r="AY48" i="32"/>
  <c r="AZ6" i="32"/>
  <c r="AY40" i="32"/>
  <c r="BD23" i="37"/>
  <c r="BE20" i="37" s="1"/>
  <c r="BD26" i="37"/>
  <c r="AS223" i="15"/>
  <c r="AS200" i="15"/>
  <c r="AS201" i="15"/>
  <c r="AS203" i="15"/>
  <c r="AS213" i="15"/>
  <c r="AR113" i="15"/>
  <c r="AS36" i="34"/>
  <c r="AR9" i="2"/>
  <c r="AW29" i="3"/>
  <c r="AW37" i="3"/>
  <c r="AQ40" i="23"/>
  <c r="AR90" i="15"/>
  <c r="AS17" i="2" s="1"/>
  <c r="AR11" i="62" s="1"/>
  <c r="AW3" i="18"/>
  <c r="AV2" i="67" s="1"/>
  <c r="BB93" i="4" s="1"/>
  <c r="AV2" i="2"/>
  <c r="AW6" i="2"/>
  <c r="AW3" i="58" s="1"/>
  <c r="AU7" i="21"/>
  <c r="AV5" i="2"/>
  <c r="AU25" i="21"/>
  <c r="AU8" i="30"/>
  <c r="AU10" i="26"/>
  <c r="AU8" i="25"/>
  <c r="AU7" i="24"/>
  <c r="AU7" i="23"/>
  <c r="AU9" i="22"/>
  <c r="AU9" i="28"/>
  <c r="AV4" i="2"/>
  <c r="AU76" i="11"/>
  <c r="AU76" i="14"/>
  <c r="AZ102" i="4"/>
  <c r="AZ325" i="4"/>
  <c r="AZ321" i="4"/>
  <c r="AZ382" i="4"/>
  <c r="AT2" i="15"/>
  <c r="AV2" i="18"/>
  <c r="AT2" i="32"/>
  <c r="AT2" i="34"/>
  <c r="AS110" i="15"/>
  <c r="AS109" i="15"/>
  <c r="AS83" i="15"/>
  <c r="AS9" i="15"/>
  <c r="AS8" i="15"/>
  <c r="AS112" i="15"/>
  <c r="AS158" i="15"/>
  <c r="AS84" i="15"/>
  <c r="AS86" i="15"/>
  <c r="AS21" i="15"/>
  <c r="AS180" i="15"/>
  <c r="AS157" i="15"/>
  <c r="AS87" i="15"/>
  <c r="AS170" i="15"/>
  <c r="AS160" i="15"/>
  <c r="AS11" i="15"/>
  <c r="AU3" i="15"/>
  <c r="AV3" i="3"/>
  <c r="AZ346" i="4"/>
  <c r="AZ107" i="4"/>
  <c r="AZ336" i="4"/>
  <c r="AZ286" i="4"/>
  <c r="AZ327" i="4"/>
  <c r="AZ324" i="4"/>
  <c r="AZ331" i="4"/>
  <c r="AZ328" i="4"/>
  <c r="BA228" i="4"/>
  <c r="BA353" i="4"/>
  <c r="BA277" i="4"/>
  <c r="BA308" i="4"/>
  <c r="BA91" i="4"/>
  <c r="BA117" i="4"/>
  <c r="BA200" i="4"/>
  <c r="BA7" i="4"/>
  <c r="BA5" i="4" s="1"/>
  <c r="BA380" i="4"/>
  <c r="BA247" i="4"/>
  <c r="BA60" i="4"/>
  <c r="AZ110" i="4"/>
  <c r="AZ320" i="4"/>
  <c r="BC8" i="4"/>
  <c r="BB108" i="4"/>
  <c r="BB109" i="4"/>
  <c r="BB6" i="4"/>
  <c r="BB104" i="4"/>
  <c r="BB106" i="4"/>
  <c r="X97" i="4"/>
  <c r="X99" i="4"/>
  <c r="X98" i="4"/>
  <c r="AU14" i="34"/>
  <c r="AW13" i="34"/>
  <c r="AU19" i="34"/>
  <c r="AU20" i="34" s="1"/>
  <c r="AV17" i="34" s="1"/>
  <c r="AY12" i="34"/>
  <c r="AZ11" i="34"/>
  <c r="AT235" i="15" l="1"/>
  <c r="AT269" i="15"/>
  <c r="AT225" i="15"/>
  <c r="AT215" i="15"/>
  <c r="AT192" i="15"/>
  <c r="AT205" i="15"/>
  <c r="AT182" i="15"/>
  <c r="AT172" i="15"/>
  <c r="AT162" i="15"/>
  <c r="AT124" i="15"/>
  <c r="AT114" i="15"/>
  <c r="AR73" i="18"/>
  <c r="AR116" i="15"/>
  <c r="AR40" i="23" s="1"/>
  <c r="AT88" i="15"/>
  <c r="AT100" i="15"/>
  <c r="AR10" i="62"/>
  <c r="AR23" i="53"/>
  <c r="AS14" i="51"/>
  <c r="AT53" i="15"/>
  <c r="AS80" i="15"/>
  <c r="AT16" i="2" s="1"/>
  <c r="AS10" i="62" s="1"/>
  <c r="AT23" i="15"/>
  <c r="AT13" i="15"/>
  <c r="AT159" i="15"/>
  <c r="AT147" i="15"/>
  <c r="AT121" i="15"/>
  <c r="AT222" i="15"/>
  <c r="AT202" i="15"/>
  <c r="AT50" i="15"/>
  <c r="AT266" i="15"/>
  <c r="AT179" i="15"/>
  <c r="AT97" i="15"/>
  <c r="AT232" i="15"/>
  <c r="AT212" i="15"/>
  <c r="AT189" i="15"/>
  <c r="AT111" i="15"/>
  <c r="AT85" i="15"/>
  <c r="AT10" i="15"/>
  <c r="AT20" i="15"/>
  <c r="AT169" i="15"/>
  <c r="BP13" i="73"/>
  <c r="BP14" i="73" s="1"/>
  <c r="BO31" i="73"/>
  <c r="BO30" i="73"/>
  <c r="BO33" i="73"/>
  <c r="BO39" i="73"/>
  <c r="BO44" i="73" s="1"/>
  <c r="R93" i="18"/>
  <c r="R109" i="18"/>
  <c r="R111" i="18" s="1"/>
  <c r="R112" i="18" s="1"/>
  <c r="R94" i="18"/>
  <c r="AV2" i="58"/>
  <c r="AV1" i="71"/>
  <c r="P69" i="66"/>
  <c r="P76" i="66" s="1"/>
  <c r="P78" i="66" s="1"/>
  <c r="P56" i="66"/>
  <c r="AO32" i="3"/>
  <c r="AU8" i="28"/>
  <c r="AU9" i="26"/>
  <c r="AU6" i="41"/>
  <c r="BB311" i="4"/>
  <c r="AT105" i="15"/>
  <c r="AT106" i="15" s="1"/>
  <c r="AT14" i="60" s="1"/>
  <c r="BB120" i="4"/>
  <c r="BB119" i="4"/>
  <c r="BB231" i="4"/>
  <c r="BB230" i="4"/>
  <c r="AR54" i="66"/>
  <c r="AR68" i="66" s="1"/>
  <c r="AR40" i="15"/>
  <c r="BB94" i="4"/>
  <c r="AV6" i="62"/>
  <c r="AV5" i="55"/>
  <c r="AU4" i="55"/>
  <c r="AU4" i="60"/>
  <c r="AU5" i="62"/>
  <c r="AU4" i="59"/>
  <c r="BB280" i="4"/>
  <c r="BB66" i="4"/>
  <c r="BB67" i="4"/>
  <c r="BB310" i="4"/>
  <c r="BB279" i="4"/>
  <c r="BC260" i="4"/>
  <c r="AV84" i="2"/>
  <c r="AV77" i="2"/>
  <c r="AV80" i="2"/>
  <c r="AV75" i="2"/>
  <c r="AV83" i="2"/>
  <c r="AV82" i="2"/>
  <c r="AV76" i="2"/>
  <c r="AV74" i="2"/>
  <c r="AV79" i="2"/>
  <c r="AV78" i="2"/>
  <c r="AU55" i="53" s="1"/>
  <c r="AT267" i="15"/>
  <c r="BF6" i="66"/>
  <c r="BF20" i="66" s="1"/>
  <c r="BR12" i="3"/>
  <c r="BH23" i="3"/>
  <c r="BG7" i="3"/>
  <c r="AT270" i="15"/>
  <c r="AT39" i="15"/>
  <c r="AT36" i="15"/>
  <c r="AT37" i="15"/>
  <c r="AT38" i="15"/>
  <c r="AU2" i="43"/>
  <c r="AU32" i="43" s="1"/>
  <c r="AU2" i="66"/>
  <c r="AU77" i="66" s="1"/>
  <c r="AS10" i="66"/>
  <c r="AS24" i="66" s="1"/>
  <c r="AZ38" i="4"/>
  <c r="AT49" i="3"/>
  <c r="AT52" i="3" s="1"/>
  <c r="AT55" i="3" s="1"/>
  <c r="AT73" i="15" s="1"/>
  <c r="AT80" i="15" s="1"/>
  <c r="AT139" i="15"/>
  <c r="AT144" i="15" s="1"/>
  <c r="AU103" i="2" s="1"/>
  <c r="AT131" i="15"/>
  <c r="AT136" i="15" s="1"/>
  <c r="AR38" i="51"/>
  <c r="AY45" i="4"/>
  <c r="AS48" i="2" s="1"/>
  <c r="AR37" i="53" s="1"/>
  <c r="L47" i="54"/>
  <c r="AV8" i="52"/>
  <c r="AV5" i="59"/>
  <c r="AT17" i="22"/>
  <c r="BA334" i="4"/>
  <c r="AQ11" i="22"/>
  <c r="K46" i="54"/>
  <c r="AU7" i="52"/>
  <c r="Z16" i="16"/>
  <c r="AA13" i="16" s="1"/>
  <c r="AA14" i="16" s="1"/>
  <c r="AS15" i="51"/>
  <c r="AT56" i="53"/>
  <c r="J52" i="54"/>
  <c r="AT61" i="53"/>
  <c r="J57" i="54"/>
  <c r="AT54" i="53"/>
  <c r="J51" i="54"/>
  <c r="AV7" i="27"/>
  <c r="AV5" i="60"/>
  <c r="AR12" i="64" s="1"/>
  <c r="AR7" i="61" s="1"/>
  <c r="AV7" i="50"/>
  <c r="AW10" i="51"/>
  <c r="AU6" i="50"/>
  <c r="AV9" i="51"/>
  <c r="AR30" i="53"/>
  <c r="AS22" i="51"/>
  <c r="AU11" i="64"/>
  <c r="AU6" i="61" s="1"/>
  <c r="AU6" i="27"/>
  <c r="AQ12" i="59"/>
  <c r="F27" i="57" s="1"/>
  <c r="AV7" i="41"/>
  <c r="AV26" i="41" s="1"/>
  <c r="AV33" i="41" s="1"/>
  <c r="AV40" i="41" s="1"/>
  <c r="AV47" i="41" s="1"/>
  <c r="AV8" i="53"/>
  <c r="AV6" i="49"/>
  <c r="BA289" i="4"/>
  <c r="BA390" i="4"/>
  <c r="BA126" i="4"/>
  <c r="BA290" i="4"/>
  <c r="BA391" i="4"/>
  <c r="BA341" i="4"/>
  <c r="BA294" i="4"/>
  <c r="BA348" i="4"/>
  <c r="BA392" i="4"/>
  <c r="BA238" i="4"/>
  <c r="AZ52" i="4"/>
  <c r="AT24" i="2" s="1"/>
  <c r="BA349" i="4"/>
  <c r="BA388" i="4"/>
  <c r="BA262" i="4"/>
  <c r="BA292" i="4"/>
  <c r="BA387" i="4"/>
  <c r="BA393" i="4"/>
  <c r="BA291" i="4"/>
  <c r="BA263" i="4"/>
  <c r="BA293" i="4"/>
  <c r="BA389" i="4"/>
  <c r="BA264" i="4"/>
  <c r="BA347" i="4"/>
  <c r="BA386" i="4"/>
  <c r="BA266" i="4"/>
  <c r="BA265" i="4"/>
  <c r="AU6" i="21"/>
  <c r="AU6" i="23"/>
  <c r="AU5" i="49"/>
  <c r="AU6" i="24"/>
  <c r="AU8" i="22"/>
  <c r="AU7" i="25"/>
  <c r="AV62" i="2"/>
  <c r="AU14" i="41" s="1"/>
  <c r="AY206" i="4"/>
  <c r="AR24" i="53"/>
  <c r="AX257" i="4"/>
  <c r="W56" i="32"/>
  <c r="X7" i="32" s="1"/>
  <c r="BA384" i="4"/>
  <c r="BA385" i="4"/>
  <c r="BA383" i="4"/>
  <c r="BA337" i="4"/>
  <c r="BA338" i="4"/>
  <c r="BA340" i="4"/>
  <c r="BA339" i="4"/>
  <c r="BA342" i="4"/>
  <c r="BA343" i="4"/>
  <c r="BA287" i="4"/>
  <c r="BA288" i="4"/>
  <c r="BA258" i="4"/>
  <c r="BC12" i="4"/>
  <c r="AU2" i="3"/>
  <c r="AU2" i="16" s="1"/>
  <c r="BB171" i="4"/>
  <c r="BA175" i="4"/>
  <c r="BA176" i="4"/>
  <c r="BA177" i="4"/>
  <c r="AC190" i="15"/>
  <c r="AC55" i="32"/>
  <c r="Q39" i="3"/>
  <c r="Q44" i="3" s="1"/>
  <c r="Q264" i="15" s="1"/>
  <c r="Q220" i="15"/>
  <c r="Q177" i="15"/>
  <c r="Q38" i="3"/>
  <c r="Q18" i="15" s="1"/>
  <c r="Q210" i="15"/>
  <c r="Q40" i="3"/>
  <c r="Q42" i="3"/>
  <c r="Q167" i="15"/>
  <c r="AT60" i="34"/>
  <c r="AT55" i="34"/>
  <c r="AT65" i="34"/>
  <c r="AT67" i="34"/>
  <c r="AD43" i="32"/>
  <c r="AD233" i="15" s="1"/>
  <c r="AD13" i="32"/>
  <c r="AE10" i="32" s="1"/>
  <c r="AD122" i="15"/>
  <c r="AE20" i="32"/>
  <c r="W51" i="15"/>
  <c r="X39" i="32"/>
  <c r="X52" i="32" s="1"/>
  <c r="X57" i="32" s="1"/>
  <c r="W54" i="32"/>
  <c r="M41" i="16"/>
  <c r="N28" i="16"/>
  <c r="M49" i="15"/>
  <c r="AC6" i="16"/>
  <c r="AC9" i="16" s="1"/>
  <c r="AB96" i="15"/>
  <c r="AW37" i="16"/>
  <c r="AX23" i="16"/>
  <c r="AW29" i="16"/>
  <c r="AM95" i="15"/>
  <c r="BA322" i="4"/>
  <c r="AS152" i="15"/>
  <c r="AT65" i="15"/>
  <c r="BA151" i="4"/>
  <c r="BB145" i="4"/>
  <c r="BA149" i="4"/>
  <c r="BA150" i="4"/>
  <c r="BA237" i="4"/>
  <c r="BC35" i="4"/>
  <c r="BC33" i="4"/>
  <c r="BC32" i="4"/>
  <c r="BC30" i="4"/>
  <c r="BC37" i="4"/>
  <c r="BC28" i="4"/>
  <c r="BC31" i="4"/>
  <c r="BC19" i="4"/>
  <c r="BC18" i="4"/>
  <c r="BC36" i="4"/>
  <c r="BC21" i="4"/>
  <c r="BC14" i="4"/>
  <c r="BC34" i="4"/>
  <c r="BC29" i="4"/>
  <c r="BC17" i="4"/>
  <c r="BC20" i="4"/>
  <c r="AZ39" i="4"/>
  <c r="AZ48" i="32"/>
  <c r="AZ40" i="32"/>
  <c r="BA6" i="32"/>
  <c r="BE23" i="37"/>
  <c r="BF20" i="37" s="1"/>
  <c r="BE26" i="37"/>
  <c r="AT223" i="15"/>
  <c r="AT201" i="15"/>
  <c r="AT200" i="15"/>
  <c r="AT203" i="15"/>
  <c r="AT213" i="15"/>
  <c r="AT36" i="34"/>
  <c r="AS113" i="15"/>
  <c r="AS116" i="15" s="1"/>
  <c r="AX29" i="3"/>
  <c r="AX37" i="3"/>
  <c r="AS90" i="15"/>
  <c r="AT17" i="2" s="1"/>
  <c r="AS11" i="62" s="1"/>
  <c r="BA382" i="4"/>
  <c r="BA39" i="4" s="1"/>
  <c r="BA333" i="4"/>
  <c r="BA345" i="4"/>
  <c r="BA336" i="4"/>
  <c r="AX3" i="18"/>
  <c r="AW2" i="67" s="1"/>
  <c r="BC231" i="4" s="1"/>
  <c r="AW2" i="2"/>
  <c r="AX6" i="2"/>
  <c r="AX3" i="58" s="1"/>
  <c r="AV7" i="21"/>
  <c r="AW5" i="2"/>
  <c r="AV25" i="21"/>
  <c r="AV8" i="25"/>
  <c r="AV7" i="24"/>
  <c r="AV10" i="26"/>
  <c r="AV7" i="23"/>
  <c r="AV9" i="22"/>
  <c r="AV9" i="28"/>
  <c r="AV8" i="30"/>
  <c r="AV76" i="11"/>
  <c r="AV76" i="14"/>
  <c r="AW4" i="2"/>
  <c r="BA335" i="4"/>
  <c r="BA323" i="4"/>
  <c r="BA329" i="4"/>
  <c r="BA327" i="4"/>
  <c r="AV3" i="15"/>
  <c r="AW3" i="3"/>
  <c r="AU2" i="15"/>
  <c r="AU269" i="15" s="1"/>
  <c r="AU2" i="34"/>
  <c r="AU2" i="32"/>
  <c r="AW2" i="18"/>
  <c r="BA331" i="4"/>
  <c r="BA320" i="4"/>
  <c r="BA286" i="4"/>
  <c r="BA102" i="4"/>
  <c r="BA110" i="4"/>
  <c r="BB228" i="4"/>
  <c r="BB353" i="4"/>
  <c r="BB247" i="4"/>
  <c r="BB91" i="4"/>
  <c r="BB277" i="4"/>
  <c r="BB308" i="4"/>
  <c r="BB380" i="4"/>
  <c r="BB200" i="4"/>
  <c r="BB117" i="4"/>
  <c r="BB7" i="4"/>
  <c r="BB5" i="4" s="1"/>
  <c r="BB60" i="4"/>
  <c r="BA346" i="4"/>
  <c r="BA332" i="4"/>
  <c r="BA325" i="4"/>
  <c r="BA330" i="4"/>
  <c r="BA344" i="4"/>
  <c r="BA324" i="4"/>
  <c r="BC109" i="4"/>
  <c r="BC6" i="4"/>
  <c r="BC106" i="4"/>
  <c r="BC108" i="4"/>
  <c r="BD8" i="4"/>
  <c r="BC104" i="4"/>
  <c r="BA326" i="4"/>
  <c r="BA205" i="4"/>
  <c r="BA321" i="4"/>
  <c r="BA328" i="4"/>
  <c r="AT157" i="15"/>
  <c r="AT158" i="15"/>
  <c r="AT110" i="15"/>
  <c r="AT109" i="15"/>
  <c r="AT170" i="15"/>
  <c r="AT83" i="15"/>
  <c r="AT8" i="15"/>
  <c r="AT180" i="15"/>
  <c r="AT21" i="15"/>
  <c r="AT87" i="15"/>
  <c r="AT86" i="15"/>
  <c r="AT9" i="15"/>
  <c r="AT160" i="15"/>
  <c r="AT11" i="15"/>
  <c r="AT84" i="15"/>
  <c r="AT112" i="15"/>
  <c r="BA107" i="4"/>
  <c r="BA11" i="34"/>
  <c r="AZ12" i="34"/>
  <c r="AV19" i="34"/>
  <c r="AV20" i="34" s="1"/>
  <c r="AW17" i="34" s="1"/>
  <c r="AX13" i="34"/>
  <c r="AV14" i="34"/>
  <c r="AU225" i="15" l="1"/>
  <c r="AU235" i="15"/>
  <c r="AU215" i="15"/>
  <c r="AU192" i="15"/>
  <c r="AU205" i="15"/>
  <c r="AU172" i="15"/>
  <c r="AU182" i="15"/>
  <c r="AU162" i="15"/>
  <c r="AR10" i="25"/>
  <c r="AR11" i="22" s="1"/>
  <c r="AU114" i="15"/>
  <c r="AU124" i="15"/>
  <c r="AR8" i="59"/>
  <c r="AR12" i="59" s="1"/>
  <c r="F28" i="57" s="1"/>
  <c r="AU88" i="15"/>
  <c r="AU100" i="15"/>
  <c r="AT14" i="51"/>
  <c r="AS23" i="53"/>
  <c r="AU16" i="2"/>
  <c r="AT10" i="62" s="1"/>
  <c r="AU53" i="15"/>
  <c r="AR43" i="15"/>
  <c r="AS9" i="2" s="1"/>
  <c r="AY257" i="4" s="1"/>
  <c r="AU23" i="15"/>
  <c r="AU13" i="15"/>
  <c r="AU147" i="15"/>
  <c r="AU121" i="15"/>
  <c r="AU111" i="15"/>
  <c r="AU212" i="15"/>
  <c r="AU20" i="15"/>
  <c r="AU85" i="15"/>
  <c r="AU232" i="15"/>
  <c r="AU97" i="15"/>
  <c r="AU189" i="15"/>
  <c r="AU159" i="15"/>
  <c r="AU10" i="15"/>
  <c r="AU222" i="15"/>
  <c r="AU202" i="15"/>
  <c r="AU179" i="15"/>
  <c r="AU50" i="15"/>
  <c r="AU266" i="15"/>
  <c r="AU169" i="15"/>
  <c r="BO38" i="73"/>
  <c r="BO40" i="73"/>
  <c r="BO42" i="73"/>
  <c r="BP28" i="73"/>
  <c r="BO43" i="73"/>
  <c r="BP25" i="73" s="1"/>
  <c r="BO41" i="73"/>
  <c r="BP15" i="73"/>
  <c r="AW2" i="58"/>
  <c r="AW1" i="71"/>
  <c r="P58" i="66"/>
  <c r="Q53" i="66"/>
  <c r="R86" i="18"/>
  <c r="P71" i="66"/>
  <c r="P73" i="66" s="1"/>
  <c r="P271" i="15"/>
  <c r="P273" i="15" s="1"/>
  <c r="P58" i="15"/>
  <c r="P62" i="15" s="1"/>
  <c r="Q14" i="2" s="1"/>
  <c r="R120" i="18"/>
  <c r="R114" i="18"/>
  <c r="R119" i="18" s="1"/>
  <c r="R113" i="18"/>
  <c r="R118" i="18" s="1"/>
  <c r="H20" i="57"/>
  <c r="H14" i="57"/>
  <c r="H8" i="57"/>
  <c r="H30" i="57"/>
  <c r="J14" i="57"/>
  <c r="J10" i="57"/>
  <c r="J17" i="57"/>
  <c r="I14" i="57"/>
  <c r="I25" i="57"/>
  <c r="I30" i="57"/>
  <c r="H21" i="57"/>
  <c r="H23" i="57"/>
  <c r="J19" i="57"/>
  <c r="J25" i="57"/>
  <c r="I18" i="57"/>
  <c r="J15" i="57"/>
  <c r="I15" i="57"/>
  <c r="H29" i="57"/>
  <c r="J18" i="57"/>
  <c r="J22" i="57"/>
  <c r="I22" i="57"/>
  <c r="I17" i="57"/>
  <c r="H27" i="57"/>
  <c r="I26" i="57"/>
  <c r="J26" i="57"/>
  <c r="H18" i="57"/>
  <c r="H13" i="57"/>
  <c r="I27" i="57"/>
  <c r="J12" i="57"/>
  <c r="I12" i="57"/>
  <c r="I16" i="57"/>
  <c r="J23" i="57"/>
  <c r="H15" i="57"/>
  <c r="I13" i="57"/>
  <c r="I10" i="57"/>
  <c r="H25" i="57"/>
  <c r="H26" i="57"/>
  <c r="I19" i="57"/>
  <c r="J11" i="57"/>
  <c r="J28" i="57"/>
  <c r="I11" i="57"/>
  <c r="J24" i="57"/>
  <c r="J30" i="57"/>
  <c r="I20" i="57"/>
  <c r="I28" i="57"/>
  <c r="H11" i="57"/>
  <c r="J21" i="57"/>
  <c r="H16" i="57"/>
  <c r="I23" i="57"/>
  <c r="H19" i="57"/>
  <c r="J16" i="57"/>
  <c r="H24" i="57"/>
  <c r="I29" i="57"/>
  <c r="H22" i="57"/>
  <c r="J13" i="57"/>
  <c r="H17" i="57"/>
  <c r="H28" i="57"/>
  <c r="J27" i="57"/>
  <c r="I21" i="57"/>
  <c r="J20" i="57"/>
  <c r="I24" i="57"/>
  <c r="J29" i="57"/>
  <c r="H12" i="57"/>
  <c r="AV8" i="28"/>
  <c r="AV9" i="26"/>
  <c r="AV6" i="41"/>
  <c r="AU105" i="15"/>
  <c r="AU106" i="15" s="1"/>
  <c r="AU14" i="60" s="1"/>
  <c r="BC280" i="4"/>
  <c r="BC119" i="4"/>
  <c r="BC311" i="4"/>
  <c r="AV5" i="62"/>
  <c r="AV4" i="59"/>
  <c r="AV4" i="55"/>
  <c r="AV4" i="60"/>
  <c r="AS40" i="15"/>
  <c r="AS54" i="66"/>
  <c r="AS68" i="66" s="1"/>
  <c r="BC93" i="4"/>
  <c r="AW6" i="62"/>
  <c r="AW5" i="55"/>
  <c r="BC310" i="4"/>
  <c r="BC67" i="4"/>
  <c r="BC66" i="4"/>
  <c r="BC279" i="4"/>
  <c r="BC230" i="4"/>
  <c r="BC94" i="4"/>
  <c r="BC120" i="4"/>
  <c r="BD260" i="4"/>
  <c r="AW82" i="2"/>
  <c r="AW84" i="2"/>
  <c r="L57" i="54" s="1"/>
  <c r="AW77" i="2"/>
  <c r="AW83" i="2"/>
  <c r="AW80" i="2"/>
  <c r="AW78" i="2"/>
  <c r="AV55" i="53" s="1"/>
  <c r="AW76" i="2"/>
  <c r="AW74" i="2"/>
  <c r="AW79" i="2"/>
  <c r="AW75" i="2"/>
  <c r="BI23" i="3"/>
  <c r="BH7" i="3"/>
  <c r="BG6" i="66"/>
  <c r="BG20" i="66" s="1"/>
  <c r="BS12" i="3"/>
  <c r="AU270" i="15"/>
  <c r="AU37" i="15"/>
  <c r="AU36" i="15"/>
  <c r="AU39" i="15"/>
  <c r="AU38" i="15"/>
  <c r="AV2" i="66"/>
  <c r="AV77" i="66" s="1"/>
  <c r="AV2" i="43"/>
  <c r="AV32" i="43" s="1"/>
  <c r="AZ45" i="4"/>
  <c r="AT48" i="2" s="1"/>
  <c r="AS37" i="53" s="1"/>
  <c r="AT10" i="66"/>
  <c r="AT24" i="66" s="1"/>
  <c r="AU49" i="3"/>
  <c r="AU52" i="3" s="1"/>
  <c r="AU55" i="3" s="1"/>
  <c r="AU73" i="15" s="1"/>
  <c r="AU80" i="15" s="1"/>
  <c r="AU139" i="15"/>
  <c r="AU144" i="15" s="1"/>
  <c r="AV103" i="2" s="1"/>
  <c r="AU131" i="15"/>
  <c r="AU136" i="15" s="1"/>
  <c r="AS38" i="51"/>
  <c r="M47" i="54"/>
  <c r="AW8" i="52"/>
  <c r="AW5" i="59"/>
  <c r="AU17" i="22"/>
  <c r="BB334" i="4"/>
  <c r="BA38" i="4"/>
  <c r="BA45" i="4" s="1"/>
  <c r="AU48" i="2" s="1"/>
  <c r="L46" i="54"/>
  <c r="AV7" i="52"/>
  <c r="AA15" i="16"/>
  <c r="AA8" i="16" s="1"/>
  <c r="AT15" i="51"/>
  <c r="AU56" i="53"/>
  <c r="K52" i="54"/>
  <c r="AU61" i="53"/>
  <c r="K57" i="54"/>
  <c r="AU54" i="53"/>
  <c r="K51" i="54"/>
  <c r="AW7" i="27"/>
  <c r="AW5" i="60"/>
  <c r="AS12" i="64" s="1"/>
  <c r="AS7" i="61" s="1"/>
  <c r="AX10" i="51"/>
  <c r="AW7" i="50"/>
  <c r="AV6" i="50"/>
  <c r="AW9" i="51"/>
  <c r="AS30" i="53"/>
  <c r="AT22" i="51"/>
  <c r="AV11" i="64"/>
  <c r="AV6" i="61" s="1"/>
  <c r="AV6" i="27"/>
  <c r="AW7" i="41"/>
  <c r="AW26" i="41" s="1"/>
  <c r="AW33" i="41" s="1"/>
  <c r="AW40" i="41" s="1"/>
  <c r="AW47" i="41" s="1"/>
  <c r="AW8" i="53"/>
  <c r="AW6" i="49"/>
  <c r="AS40" i="23"/>
  <c r="AS8" i="59"/>
  <c r="BB289" i="4"/>
  <c r="BB389" i="4"/>
  <c r="BB264" i="4"/>
  <c r="BB290" i="4"/>
  <c r="BB390" i="4"/>
  <c r="BB265" i="4"/>
  <c r="BB387" i="4"/>
  <c r="BB391" i="4"/>
  <c r="BB266" i="4"/>
  <c r="BB348" i="4"/>
  <c r="BB392" i="4"/>
  <c r="BB386" i="4"/>
  <c r="BB126" i="4"/>
  <c r="BB349" i="4"/>
  <c r="BB393" i="4"/>
  <c r="BB238" i="4"/>
  <c r="BB292" i="4"/>
  <c r="BB294" i="4"/>
  <c r="BB341" i="4"/>
  <c r="BB293" i="4"/>
  <c r="BB388" i="4"/>
  <c r="BB262" i="4"/>
  <c r="BB383" i="4"/>
  <c r="BB347" i="4"/>
  <c r="BB291" i="4"/>
  <c r="BB263" i="4"/>
  <c r="AV8" i="22"/>
  <c r="AV6" i="21"/>
  <c r="AV7" i="25"/>
  <c r="AV6" i="23"/>
  <c r="AV6" i="24"/>
  <c r="AV5" i="49"/>
  <c r="AW62" i="2"/>
  <c r="AV14" i="41" s="1"/>
  <c r="AZ206" i="4"/>
  <c r="AS24" i="53"/>
  <c r="BB258" i="4"/>
  <c r="BB338" i="4"/>
  <c r="BB340" i="4"/>
  <c r="BB343" i="4"/>
  <c r="BB342" i="4"/>
  <c r="BB288" i="4"/>
  <c r="BB384" i="4"/>
  <c r="BB337" i="4"/>
  <c r="BB339" i="4"/>
  <c r="BB385" i="4"/>
  <c r="BB287" i="4"/>
  <c r="BD12" i="4"/>
  <c r="BA52" i="4"/>
  <c r="AU24" i="2" s="1"/>
  <c r="AV2" i="3"/>
  <c r="AV2" i="16" s="1"/>
  <c r="BC171" i="4"/>
  <c r="BB175" i="4"/>
  <c r="BB176" i="4"/>
  <c r="BB177" i="4"/>
  <c r="AD55" i="32"/>
  <c r="Q43" i="3"/>
  <c r="Q18" i="60" s="1"/>
  <c r="AD51" i="32"/>
  <c r="AD190" i="15"/>
  <c r="R28" i="3"/>
  <c r="Q41" i="3"/>
  <c r="Q48" i="15"/>
  <c r="AQ13" i="3"/>
  <c r="AQ14" i="3" s="1"/>
  <c r="AU67" i="34"/>
  <c r="AU65" i="34"/>
  <c r="AU55" i="34"/>
  <c r="AU60" i="34"/>
  <c r="AD98" i="15"/>
  <c r="N32" i="16"/>
  <c r="N231" i="15" s="1"/>
  <c r="AE19" i="32"/>
  <c r="AE12" i="32" s="1"/>
  <c r="AE34" i="32" s="1"/>
  <c r="AE36" i="32" s="1"/>
  <c r="X44" i="32"/>
  <c r="X53" i="32"/>
  <c r="AF17" i="32"/>
  <c r="AF18" i="32" s="1"/>
  <c r="AD6" i="16"/>
  <c r="AD9" i="16" s="1"/>
  <c r="AC96" i="15"/>
  <c r="AD120" i="15"/>
  <c r="AX29" i="16"/>
  <c r="AX37" i="16"/>
  <c r="AY23" i="16"/>
  <c r="AO119" i="15"/>
  <c r="AN95" i="15"/>
  <c r="AT152" i="15"/>
  <c r="AU65" i="15"/>
  <c r="BB321" i="4"/>
  <c r="BB333" i="4"/>
  <c r="BB335" i="4"/>
  <c r="BB382" i="4"/>
  <c r="BB39" i="4" s="1"/>
  <c r="BB149" i="4"/>
  <c r="BB150" i="4"/>
  <c r="BB151" i="4"/>
  <c r="BC145" i="4"/>
  <c r="BD37" i="4"/>
  <c r="BD35" i="4"/>
  <c r="BD34" i="4"/>
  <c r="BD33" i="4"/>
  <c r="BD32" i="4"/>
  <c r="BD21" i="4"/>
  <c r="BD20" i="4"/>
  <c r="BD36" i="4"/>
  <c r="BD31" i="4"/>
  <c r="BD14" i="4"/>
  <c r="BD17" i="4"/>
  <c r="BD28" i="4"/>
  <c r="BD19" i="4"/>
  <c r="BD30" i="4"/>
  <c r="BD18" i="4"/>
  <c r="BD29" i="4"/>
  <c r="BB237" i="4"/>
  <c r="BB6" i="32"/>
  <c r="BA48" i="32"/>
  <c r="BA40" i="32"/>
  <c r="AT113" i="15"/>
  <c r="AT116" i="15" s="1"/>
  <c r="BF23" i="37"/>
  <c r="BG20" i="37" s="1"/>
  <c r="BF26" i="37"/>
  <c r="AU223" i="15"/>
  <c r="AU200" i="15"/>
  <c r="AU201" i="15"/>
  <c r="AU203" i="15"/>
  <c r="AU213" i="15"/>
  <c r="AU36" i="34"/>
  <c r="AU10" i="66" s="1"/>
  <c r="AU24" i="66" s="1"/>
  <c r="AU40" i="15" s="1"/>
  <c r="AS10" i="25"/>
  <c r="AS11" i="22" s="1"/>
  <c r="AY29" i="3"/>
  <c r="AY37" i="3"/>
  <c r="AT90" i="15"/>
  <c r="AU17" i="2" s="1"/>
  <c r="AT11" i="62" s="1"/>
  <c r="BB320" i="4"/>
  <c r="BC91" i="4"/>
  <c r="BC277" i="4"/>
  <c r="BC308" i="4"/>
  <c r="BC380" i="4"/>
  <c r="BC7" i="4"/>
  <c r="BC5" i="4" s="1"/>
  <c r="BC117" i="4"/>
  <c r="BC228" i="4"/>
  <c r="BC353" i="4"/>
  <c r="BC200" i="4"/>
  <c r="BC247" i="4"/>
  <c r="BC60" i="4"/>
  <c r="BB323" i="4"/>
  <c r="BB329" i="4"/>
  <c r="BB107" i="4"/>
  <c r="BB344" i="4"/>
  <c r="BB328" i="4"/>
  <c r="BB327" i="4"/>
  <c r="BB325" i="4"/>
  <c r="AX2" i="2"/>
  <c r="AY3" i="18"/>
  <c r="AX2" i="67" s="1"/>
  <c r="BD231" i="4" s="1"/>
  <c r="AY6" i="2"/>
  <c r="AY3" i="58" s="1"/>
  <c r="AW7" i="21"/>
  <c r="AX5" i="2"/>
  <c r="AW25" i="21"/>
  <c r="AW8" i="30"/>
  <c r="AW7" i="24"/>
  <c r="AW10" i="26"/>
  <c r="AW8" i="25"/>
  <c r="AW7" i="23"/>
  <c r="AW9" i="22"/>
  <c r="AW9" i="28"/>
  <c r="AW76" i="14"/>
  <c r="AW76" i="11"/>
  <c r="AX4" i="2"/>
  <c r="BB205" i="4"/>
  <c r="BB102" i="4"/>
  <c r="AX2" i="18"/>
  <c r="AV2" i="34"/>
  <c r="AV2" i="15"/>
  <c r="AV269" i="15" s="1"/>
  <c r="AV2" i="32"/>
  <c r="BB286" i="4"/>
  <c r="BB336" i="4"/>
  <c r="BB345" i="4"/>
  <c r="BB110" i="4"/>
  <c r="BD6" i="4"/>
  <c r="BD108" i="4"/>
  <c r="BD109" i="4"/>
  <c r="BD106" i="4"/>
  <c r="BE8" i="4"/>
  <c r="BD104" i="4"/>
  <c r="BB330" i="4"/>
  <c r="BB332" i="4"/>
  <c r="AU86" i="15"/>
  <c r="AU160" i="15"/>
  <c r="AU21" i="15"/>
  <c r="AU112" i="15"/>
  <c r="AU11" i="15"/>
  <c r="AU8" i="15"/>
  <c r="AU83" i="15"/>
  <c r="AU84" i="15"/>
  <c r="AU9" i="15"/>
  <c r="AU157" i="15"/>
  <c r="AU158" i="15"/>
  <c r="AU110" i="15"/>
  <c r="AU109" i="15"/>
  <c r="AU170" i="15"/>
  <c r="AU87" i="15"/>
  <c r="AU180" i="15"/>
  <c r="BB346" i="4"/>
  <c r="BB331" i="4"/>
  <c r="BB322" i="4"/>
  <c r="BB326" i="4"/>
  <c r="BB324" i="4"/>
  <c r="AX3" i="3"/>
  <c r="AW3" i="15"/>
  <c r="AY13" i="34"/>
  <c r="AW19" i="34"/>
  <c r="AW20" i="34" s="1"/>
  <c r="AX17" i="34" s="1"/>
  <c r="AW14" i="34"/>
  <c r="BA12" i="34"/>
  <c r="BB11" i="34"/>
  <c r="AV225" i="15" l="1"/>
  <c r="AV235" i="15"/>
  <c r="AV215" i="15"/>
  <c r="AV192" i="15"/>
  <c r="AV205" i="15"/>
  <c r="AV172" i="15"/>
  <c r="AV182" i="15"/>
  <c r="AV162" i="15"/>
  <c r="AV114" i="15"/>
  <c r="AV124" i="15"/>
  <c r="AT73" i="18"/>
  <c r="AV88" i="15"/>
  <c r="AV100" i="15"/>
  <c r="AV53" i="15"/>
  <c r="AU14" i="51"/>
  <c r="AV16" i="2"/>
  <c r="AU10" i="62" s="1"/>
  <c r="AT23" i="53"/>
  <c r="AU43" i="15"/>
  <c r="AW73" i="18" s="1"/>
  <c r="AS43" i="15"/>
  <c r="AU73" i="18" s="1"/>
  <c r="AV23" i="15"/>
  <c r="AV13" i="15"/>
  <c r="AV111" i="15"/>
  <c r="AV97" i="15"/>
  <c r="AV202" i="15"/>
  <c r="AV179" i="15"/>
  <c r="AV10" i="15"/>
  <c r="AV147" i="15"/>
  <c r="AV169" i="15"/>
  <c r="AV222" i="15"/>
  <c r="AV189" i="15"/>
  <c r="AV212" i="15"/>
  <c r="AV50" i="15"/>
  <c r="AV232" i="15"/>
  <c r="AV121" i="15"/>
  <c r="AV85" i="15"/>
  <c r="AV159" i="15"/>
  <c r="AV266" i="15"/>
  <c r="AV20" i="15"/>
  <c r="BP32" i="73"/>
  <c r="BP8" i="73"/>
  <c r="BP9" i="73" s="1"/>
  <c r="BQ6" i="73" s="1"/>
  <c r="BP16" i="73"/>
  <c r="S87" i="18"/>
  <c r="R89" i="18"/>
  <c r="Q67" i="66"/>
  <c r="Q46" i="66"/>
  <c r="Q47" i="66"/>
  <c r="AX2" i="58"/>
  <c r="AX1" i="71"/>
  <c r="P8" i="62"/>
  <c r="P42" i="27"/>
  <c r="Q12" i="51"/>
  <c r="P21" i="53"/>
  <c r="BD279" i="4"/>
  <c r="AV105" i="15"/>
  <c r="AV106" i="15" s="1"/>
  <c r="AV14" i="60" s="1"/>
  <c r="BD280" i="4"/>
  <c r="BD230" i="4"/>
  <c r="AW8" i="28"/>
  <c r="AW9" i="26"/>
  <c r="AW6" i="41"/>
  <c r="AT40" i="15"/>
  <c r="AT54" i="66"/>
  <c r="AT68" i="66" s="1"/>
  <c r="BD66" i="4"/>
  <c r="BD67" i="4"/>
  <c r="BD94" i="4"/>
  <c r="AX6" i="62"/>
  <c r="AX5" i="55"/>
  <c r="AT9" i="2"/>
  <c r="AZ257" i="4" s="1"/>
  <c r="BD119" i="4"/>
  <c r="BD120" i="4"/>
  <c r="BE260" i="4"/>
  <c r="BD310" i="4"/>
  <c r="BD311" i="4"/>
  <c r="AW4" i="59"/>
  <c r="AW5" i="62"/>
  <c r="AW4" i="55"/>
  <c r="AW4" i="60"/>
  <c r="BD93" i="4"/>
  <c r="AX83" i="2"/>
  <c r="AX79" i="2"/>
  <c r="CA79" i="2" s="1"/>
  <c r="AX84" i="2"/>
  <c r="M57" i="54" s="1"/>
  <c r="AX82" i="2"/>
  <c r="AX80" i="2"/>
  <c r="AX78" i="2"/>
  <c r="AW55" i="53" s="1"/>
  <c r="AX77" i="2"/>
  <c r="M51" i="54" s="1"/>
  <c r="AX75" i="2"/>
  <c r="AX76" i="2"/>
  <c r="AX74" i="2"/>
  <c r="BH6" i="66"/>
  <c r="BH20" i="66" s="1"/>
  <c r="BT12" i="3"/>
  <c r="BJ23" i="3"/>
  <c r="BI7" i="3"/>
  <c r="AT38" i="51"/>
  <c r="AU54" i="66"/>
  <c r="AU68" i="66" s="1"/>
  <c r="BB38" i="4"/>
  <c r="BB45" i="4" s="1"/>
  <c r="AV48" i="2" s="1"/>
  <c r="AV270" i="15"/>
  <c r="AV36" i="15"/>
  <c r="AV37" i="15"/>
  <c r="AV39" i="15"/>
  <c r="AV38" i="15"/>
  <c r="AW2" i="43"/>
  <c r="AW32" i="43" s="1"/>
  <c r="AW2" i="66"/>
  <c r="AW77" i="66" s="1"/>
  <c r="AV49" i="3"/>
  <c r="AV52" i="3" s="1"/>
  <c r="AV55" i="3" s="1"/>
  <c r="AV73" i="15" s="1"/>
  <c r="AV139" i="15"/>
  <c r="AV144" i="15" s="1"/>
  <c r="AW103" i="2" s="1"/>
  <c r="AV131" i="15"/>
  <c r="AV136" i="15" s="1"/>
  <c r="BC334" i="4"/>
  <c r="AX8" i="52"/>
  <c r="AX5" i="59"/>
  <c r="AV61" i="53"/>
  <c r="M46" i="54"/>
  <c r="AW7" i="52"/>
  <c r="AA16" i="16"/>
  <c r="AB13" i="16" s="1"/>
  <c r="AB14" i="16" s="1"/>
  <c r="AU15" i="51"/>
  <c r="AV56" i="53"/>
  <c r="L52" i="54"/>
  <c r="AV54" i="53"/>
  <c r="L51" i="54"/>
  <c r="AX7" i="27"/>
  <c r="AX5" i="60"/>
  <c r="AT12" i="64" s="1"/>
  <c r="AT7" i="61" s="1"/>
  <c r="AY10" i="51"/>
  <c r="AX7" i="50"/>
  <c r="AW6" i="50"/>
  <c r="AX9" i="51"/>
  <c r="AT37" i="53"/>
  <c r="AU38" i="51"/>
  <c r="AT30" i="53"/>
  <c r="AU22" i="51"/>
  <c r="AW11" i="64"/>
  <c r="AW6" i="61" s="1"/>
  <c r="AW6" i="27"/>
  <c r="AS12" i="59"/>
  <c r="F29" i="57" s="1"/>
  <c r="AX7" i="41"/>
  <c r="AX26" i="41" s="1"/>
  <c r="AX33" i="41" s="1"/>
  <c r="AX40" i="41" s="1"/>
  <c r="AX47" i="41" s="1"/>
  <c r="AX8" i="53"/>
  <c r="AX6" i="49"/>
  <c r="AT40" i="23"/>
  <c r="AT8" i="59"/>
  <c r="BC348" i="4"/>
  <c r="BC392" i="4"/>
  <c r="BC266" i="4"/>
  <c r="BC349" i="4"/>
  <c r="BC386" i="4"/>
  <c r="BC126" i="4"/>
  <c r="BC294" i="4"/>
  <c r="BC393" i="4"/>
  <c r="BC387" i="4"/>
  <c r="BC238" i="4"/>
  <c r="BC389" i="4"/>
  <c r="BC388" i="4"/>
  <c r="BC290" i="4"/>
  <c r="BC341" i="4"/>
  <c r="BC292" i="4"/>
  <c r="BC291" i="4"/>
  <c r="BC262" i="4"/>
  <c r="BC384" i="4"/>
  <c r="BC293" i="4"/>
  <c r="BC390" i="4"/>
  <c r="BC263" i="4"/>
  <c r="BC347" i="4"/>
  <c r="BC264" i="4"/>
  <c r="BC289" i="4"/>
  <c r="BC391" i="4"/>
  <c r="BC265" i="4"/>
  <c r="AW8" i="22"/>
  <c r="AW7" i="25"/>
  <c r="AW6" i="23"/>
  <c r="AW6" i="24"/>
  <c r="AW5" i="49"/>
  <c r="AW6" i="21"/>
  <c r="BB52" i="4"/>
  <c r="AV24" i="2" s="1"/>
  <c r="AX62" i="2"/>
  <c r="AW14" i="41" s="1"/>
  <c r="BA206" i="4"/>
  <c r="AT24" i="53"/>
  <c r="X56" i="32"/>
  <c r="Y7" i="32" s="1"/>
  <c r="BC288" i="4"/>
  <c r="BC342" i="4"/>
  <c r="BC287" i="4"/>
  <c r="BC383" i="4"/>
  <c r="BC385" i="4"/>
  <c r="BC338" i="4"/>
  <c r="BC337" i="4"/>
  <c r="BC339" i="4"/>
  <c r="BC343" i="4"/>
  <c r="BC340" i="4"/>
  <c r="BC258" i="4"/>
  <c r="BE12" i="4"/>
  <c r="AW2" i="3"/>
  <c r="AW2" i="16" s="1"/>
  <c r="BC175" i="4"/>
  <c r="BC176" i="4"/>
  <c r="BD171" i="4"/>
  <c r="BC177" i="4"/>
  <c r="R32" i="3"/>
  <c r="R187" i="15" s="1"/>
  <c r="N188" i="15"/>
  <c r="N30" i="16"/>
  <c r="N211" i="15" s="1"/>
  <c r="N31" i="16"/>
  <c r="R30" i="3"/>
  <c r="R167" i="15" s="1"/>
  <c r="R31" i="3"/>
  <c r="AD25" i="3" s="1"/>
  <c r="AQ15" i="3"/>
  <c r="AQ16" i="3" s="1"/>
  <c r="AR13" i="3" s="1"/>
  <c r="AR14" i="3" s="1"/>
  <c r="AV60" i="34"/>
  <c r="AV55" i="34"/>
  <c r="AV65" i="34"/>
  <c r="AV67" i="34"/>
  <c r="AE43" i="32"/>
  <c r="AE55" i="32" s="1"/>
  <c r="AO95" i="15"/>
  <c r="AE13" i="32"/>
  <c r="AF10" i="32" s="1"/>
  <c r="AE122" i="15"/>
  <c r="AF20" i="32"/>
  <c r="X51" i="15"/>
  <c r="Y39" i="32"/>
  <c r="Y52" i="32" s="1"/>
  <c r="Y57" i="32" s="1"/>
  <c r="X54" i="32"/>
  <c r="AE233" i="15"/>
  <c r="AE190" i="15"/>
  <c r="AY29" i="16"/>
  <c r="AZ23" i="16"/>
  <c r="AY37" i="16"/>
  <c r="AP8" i="3"/>
  <c r="AV65" i="15"/>
  <c r="AU152" i="15"/>
  <c r="BC150" i="4"/>
  <c r="BD145" i="4"/>
  <c r="BC151" i="4"/>
  <c r="BC149" i="4"/>
  <c r="BE34" i="4"/>
  <c r="BE33" i="4"/>
  <c r="BE32" i="4"/>
  <c r="BE31" i="4"/>
  <c r="BE37" i="4"/>
  <c r="BE36" i="4"/>
  <c r="BE21" i="4"/>
  <c r="BE20" i="4"/>
  <c r="BE35" i="4"/>
  <c r="BE18" i="4"/>
  <c r="BE17" i="4"/>
  <c r="BE19" i="4"/>
  <c r="BE28" i="4"/>
  <c r="BE29" i="4"/>
  <c r="BE30" i="4"/>
  <c r="BE14" i="4"/>
  <c r="BC329" i="4"/>
  <c r="BC237" i="4"/>
  <c r="BC330" i="4"/>
  <c r="BB40" i="32"/>
  <c r="BC6" i="32"/>
  <c r="BB48" i="32"/>
  <c r="BG23" i="37"/>
  <c r="BH20" i="37" s="1"/>
  <c r="BG26" i="37"/>
  <c r="AV223" i="15"/>
  <c r="AV200" i="15"/>
  <c r="AV203" i="15"/>
  <c r="AV201" i="15"/>
  <c r="AV213" i="15"/>
  <c r="AV36" i="34"/>
  <c r="AV10" i="66" s="1"/>
  <c r="AV24" i="66" s="1"/>
  <c r="AV40" i="15" s="1"/>
  <c r="AU113" i="15"/>
  <c r="AU116" i="15" s="1"/>
  <c r="AZ37" i="3"/>
  <c r="AZ29" i="3"/>
  <c r="AT10" i="25"/>
  <c r="AT11" i="22" s="1"/>
  <c r="AY3" i="3"/>
  <c r="AX3" i="15"/>
  <c r="AU90" i="15"/>
  <c r="AV17" i="2" s="1"/>
  <c r="AU11" i="62" s="1"/>
  <c r="BC322" i="4"/>
  <c r="BC102" i="4"/>
  <c r="BC335" i="4"/>
  <c r="BD247" i="4"/>
  <c r="BD7" i="4"/>
  <c r="BD5" i="4" s="1"/>
  <c r="BD91" i="4"/>
  <c r="BD277" i="4"/>
  <c r="BD308" i="4"/>
  <c r="BD380" i="4"/>
  <c r="BD117" i="4"/>
  <c r="BD200" i="4"/>
  <c r="BD228" i="4"/>
  <c r="BD353" i="4"/>
  <c r="BD60" i="4"/>
  <c r="AW2" i="15"/>
  <c r="AW269" i="15" s="1"/>
  <c r="AW2" i="32"/>
  <c r="AY2" i="18"/>
  <c r="AW2" i="34"/>
  <c r="BC346" i="4"/>
  <c r="BC332" i="4"/>
  <c r="BC382" i="4"/>
  <c r="BC327" i="4"/>
  <c r="AV8" i="15"/>
  <c r="AV158" i="15"/>
  <c r="AV180" i="15"/>
  <c r="AV170" i="15"/>
  <c r="AV84" i="15"/>
  <c r="AV112" i="15"/>
  <c r="AV9" i="15"/>
  <c r="AV109" i="15"/>
  <c r="AV157" i="15"/>
  <c r="AV11" i="15"/>
  <c r="AV160" i="15"/>
  <c r="AV87" i="15"/>
  <c r="AV21" i="15"/>
  <c r="AV83" i="15"/>
  <c r="AV110" i="15"/>
  <c r="AV86" i="15"/>
  <c r="BC324" i="4"/>
  <c r="BC336" i="4"/>
  <c r="BC286" i="4"/>
  <c r="BC345" i="4"/>
  <c r="BC328" i="4"/>
  <c r="BC110" i="4"/>
  <c r="BC205" i="4"/>
  <c r="BC107" i="4"/>
  <c r="BC320" i="4"/>
  <c r="BE6" i="4"/>
  <c r="BE104" i="4"/>
  <c r="BE108" i="4"/>
  <c r="BE106" i="4"/>
  <c r="BF8" i="4"/>
  <c r="BE109" i="4"/>
  <c r="BC323" i="4"/>
  <c r="BC333" i="4"/>
  <c r="BC344" i="4"/>
  <c r="BC326" i="4"/>
  <c r="AY2" i="2"/>
  <c r="AZ6" i="2"/>
  <c r="AZ3" i="18"/>
  <c r="AY2" i="67" s="1"/>
  <c r="BE94" i="4" s="1"/>
  <c r="AX7" i="21"/>
  <c r="AY5" i="2"/>
  <c r="AX25" i="21"/>
  <c r="AX8" i="30"/>
  <c r="AX8" i="25"/>
  <c r="AX7" i="23"/>
  <c r="AX9" i="22"/>
  <c r="AX7" i="24"/>
  <c r="AX9" i="28"/>
  <c r="AX10" i="26"/>
  <c r="AX76" i="11"/>
  <c r="AX76" i="14"/>
  <c r="AY4" i="2"/>
  <c r="BC325" i="4"/>
  <c r="BC331" i="4"/>
  <c r="BC321" i="4"/>
  <c r="AZ13" i="34"/>
  <c r="BC11" i="34"/>
  <c r="BB12" i="34"/>
  <c r="AX19" i="34"/>
  <c r="AX20" i="34" s="1"/>
  <c r="AY17" i="34" s="1"/>
  <c r="AX14" i="34"/>
  <c r="AW225" i="15" l="1"/>
  <c r="AW235" i="15"/>
  <c r="AW215" i="15"/>
  <c r="AW192" i="15"/>
  <c r="AW205" i="15"/>
  <c r="AW172" i="15"/>
  <c r="AW182" i="15"/>
  <c r="AW162" i="15"/>
  <c r="AW114" i="15"/>
  <c r="AW124" i="15"/>
  <c r="AW88" i="15"/>
  <c r="AW100" i="15"/>
  <c r="AV14" i="51"/>
  <c r="AW53" i="15"/>
  <c r="AV80" i="15"/>
  <c r="AW16" i="2" s="1"/>
  <c r="AU23" i="53"/>
  <c r="AV43" i="15"/>
  <c r="AX73" i="18" s="1"/>
  <c r="AW23" i="15"/>
  <c r="AT43" i="15"/>
  <c r="AU9" i="2" s="1"/>
  <c r="BA257" i="4" s="1"/>
  <c r="AW13" i="15"/>
  <c r="AW97" i="15"/>
  <c r="AW266" i="15"/>
  <c r="AW189" i="15"/>
  <c r="AW202" i="15"/>
  <c r="AW121" i="15"/>
  <c r="AW50" i="15"/>
  <c r="AW169" i="15"/>
  <c r="AW222" i="15"/>
  <c r="AW20" i="15"/>
  <c r="AW212" i="15"/>
  <c r="AW232" i="15"/>
  <c r="AW179" i="15"/>
  <c r="AW10" i="15"/>
  <c r="AW147" i="15"/>
  <c r="AW85" i="15"/>
  <c r="AW159" i="15"/>
  <c r="AW111" i="15"/>
  <c r="BP31" i="73"/>
  <c r="BP30" i="73"/>
  <c r="BQ13" i="73"/>
  <c r="BQ14" i="73" s="1"/>
  <c r="Q55" i="66"/>
  <c r="P47" i="27"/>
  <c r="P44" i="27"/>
  <c r="P45" i="27" s="1"/>
  <c r="Q96" i="2" s="1"/>
  <c r="P46" i="27"/>
  <c r="AY2" i="58"/>
  <c r="AY1" i="71"/>
  <c r="S92" i="18"/>
  <c r="Q60" i="66"/>
  <c r="Q61" i="66" s="1"/>
  <c r="Q64" i="66" s="1"/>
  <c r="Q70" i="66" s="1"/>
  <c r="S88" i="18"/>
  <c r="AW105" i="15"/>
  <c r="AW106" i="15" s="1"/>
  <c r="AW14" i="60" s="1"/>
  <c r="AX9" i="26"/>
  <c r="AX8" i="28"/>
  <c r="AX6" i="41"/>
  <c r="AY6" i="62"/>
  <c r="AY5" i="55"/>
  <c r="AX5" i="62"/>
  <c r="AX4" i="59"/>
  <c r="AX4" i="55"/>
  <c r="AX4" i="60"/>
  <c r="BE231" i="4"/>
  <c r="BE310" i="4"/>
  <c r="BE279" i="4"/>
  <c r="BE230" i="4"/>
  <c r="BE311" i="4"/>
  <c r="BE120" i="4"/>
  <c r="BF260" i="4"/>
  <c r="BE280" i="4"/>
  <c r="BE67" i="4"/>
  <c r="BE119" i="4"/>
  <c r="BE93" i="4"/>
  <c r="BE66" i="4"/>
  <c r="AY84" i="2"/>
  <c r="AX61" i="53" s="1"/>
  <c r="AY79" i="2"/>
  <c r="AX56" i="53" s="1"/>
  <c r="AY74" i="2"/>
  <c r="AY83" i="2"/>
  <c r="AY82" i="2"/>
  <c r="AY76" i="2"/>
  <c r="AY78" i="2"/>
  <c r="AX55" i="53" s="1"/>
  <c r="AY80" i="2"/>
  <c r="AY77" i="2"/>
  <c r="AX54" i="53" s="1"/>
  <c r="AY75" i="2"/>
  <c r="BI6" i="66"/>
  <c r="BI20" i="66" s="1"/>
  <c r="BU12" i="3"/>
  <c r="BK23" i="3"/>
  <c r="BJ7" i="3"/>
  <c r="BJ6" i="66" s="1"/>
  <c r="BJ20" i="66" s="1"/>
  <c r="AV54" i="66"/>
  <c r="AV68" i="66" s="1"/>
  <c r="AW270" i="15"/>
  <c r="AW36" i="15"/>
  <c r="AW37" i="15"/>
  <c r="AW39" i="15"/>
  <c r="AW38" i="15"/>
  <c r="AX2" i="66"/>
  <c r="AX77" i="66" s="1"/>
  <c r="AX2" i="43"/>
  <c r="AX32" i="43" s="1"/>
  <c r="AW49" i="3"/>
  <c r="AW52" i="3" s="1"/>
  <c r="AW55" i="3" s="1"/>
  <c r="AW73" i="15" s="1"/>
  <c r="AW139" i="15"/>
  <c r="AW144" i="15" s="1"/>
  <c r="AX103" i="2" s="1"/>
  <c r="AW131" i="15"/>
  <c r="AW136" i="15" s="1"/>
  <c r="BC38" i="4"/>
  <c r="AY8" i="52"/>
  <c r="AY5" i="59"/>
  <c r="BD334" i="4"/>
  <c r="AX7" i="52"/>
  <c r="AW54" i="53"/>
  <c r="AB15" i="16"/>
  <c r="AB8" i="16" s="1"/>
  <c r="AV15" i="51"/>
  <c r="AW56" i="53"/>
  <c r="M52" i="54"/>
  <c r="AE51" i="32"/>
  <c r="AY7" i="27"/>
  <c r="AY5" i="60"/>
  <c r="AU12" i="64" s="1"/>
  <c r="AU7" i="61" s="1"/>
  <c r="AY7" i="50"/>
  <c r="AZ10" i="51"/>
  <c r="AP119" i="15"/>
  <c r="AY9" i="51"/>
  <c r="AX6" i="50"/>
  <c r="AU30" i="53"/>
  <c r="AV22" i="51"/>
  <c r="AU37" i="53"/>
  <c r="AV38" i="51"/>
  <c r="AX6" i="27"/>
  <c r="AX11" i="64"/>
  <c r="AX6" i="61" s="1"/>
  <c r="AT12" i="59"/>
  <c r="F30" i="57" s="1"/>
  <c r="AY7" i="41"/>
  <c r="AY26" i="41" s="1"/>
  <c r="AY33" i="41" s="1"/>
  <c r="AY40" i="41" s="1"/>
  <c r="AY47" i="41" s="1"/>
  <c r="AY8" i="53"/>
  <c r="AY6" i="49"/>
  <c r="AU40" i="23"/>
  <c r="AU8" i="59"/>
  <c r="BD289" i="4"/>
  <c r="BD391" i="4"/>
  <c r="BD386" i="4"/>
  <c r="BD265" i="4"/>
  <c r="BD348" i="4"/>
  <c r="BD262" i="4"/>
  <c r="BD266" i="4"/>
  <c r="BD349" i="4"/>
  <c r="BD392" i="4"/>
  <c r="BD387" i="4"/>
  <c r="BD294" i="4"/>
  <c r="BD388" i="4"/>
  <c r="BD126" i="4"/>
  <c r="BD291" i="4"/>
  <c r="BD393" i="4"/>
  <c r="BD238" i="4"/>
  <c r="BD292" i="4"/>
  <c r="BD290" i="4"/>
  <c r="BD341" i="4"/>
  <c r="BD293" i="4"/>
  <c r="BD390" i="4"/>
  <c r="BD263" i="4"/>
  <c r="BD347" i="4"/>
  <c r="BD389" i="4"/>
  <c r="BD264" i="4"/>
  <c r="AX5" i="49"/>
  <c r="AX6" i="21"/>
  <c r="AX7" i="25"/>
  <c r="AX6" i="23"/>
  <c r="AX6" i="24"/>
  <c r="AX8" i="22"/>
  <c r="BB206" i="4"/>
  <c r="AU24" i="53"/>
  <c r="AY62" i="2"/>
  <c r="AX14" i="41" s="1"/>
  <c r="CA84" i="2"/>
  <c r="AW61" i="53"/>
  <c r="Y97" i="4"/>
  <c r="F21" i="54"/>
  <c r="R52" i="53"/>
  <c r="BC52" i="4"/>
  <c r="AW24" i="2" s="1"/>
  <c r="BD287" i="4"/>
  <c r="BD288" i="4"/>
  <c r="BD383" i="4"/>
  <c r="BD384" i="4"/>
  <c r="BD385" i="4"/>
  <c r="BD340" i="4"/>
  <c r="BD337" i="4"/>
  <c r="BD342" i="4"/>
  <c r="BD338" i="4"/>
  <c r="BD339" i="4"/>
  <c r="BD343" i="4"/>
  <c r="BF12" i="4"/>
  <c r="BD258" i="4"/>
  <c r="AX2" i="3"/>
  <c r="AX2" i="16" s="1"/>
  <c r="BD175" i="4"/>
  <c r="BE171" i="4"/>
  <c r="BD176" i="4"/>
  <c r="R230" i="15"/>
  <c r="BD177" i="4"/>
  <c r="BD344" i="4"/>
  <c r="BD286" i="4"/>
  <c r="N38" i="16"/>
  <c r="N19" i="15" s="1"/>
  <c r="BD323" i="4"/>
  <c r="N39" i="16"/>
  <c r="N44" i="16" s="1"/>
  <c r="BD336" i="4"/>
  <c r="N178" i="15"/>
  <c r="N221" i="15"/>
  <c r="R220" i="15"/>
  <c r="R177" i="15"/>
  <c r="R39" i="3"/>
  <c r="R44" i="3" s="1"/>
  <c r="R264" i="15" s="1"/>
  <c r="N168" i="15"/>
  <c r="N42" i="16"/>
  <c r="N40" i="16"/>
  <c r="R42" i="3"/>
  <c r="R40" i="3"/>
  <c r="R210" i="15"/>
  <c r="R38" i="3"/>
  <c r="R18" i="15" s="1"/>
  <c r="AR15" i="3"/>
  <c r="AW67" i="34"/>
  <c r="AW65" i="34"/>
  <c r="AW55" i="34"/>
  <c r="AW60" i="34"/>
  <c r="AP6" i="3"/>
  <c r="AE98" i="15"/>
  <c r="AF19" i="32"/>
  <c r="AF12" i="32" s="1"/>
  <c r="AF122" i="15" s="1"/>
  <c r="Y44" i="32"/>
  <c r="Y53" i="32"/>
  <c r="AG17" i="32"/>
  <c r="AG18" i="32" s="1"/>
  <c r="Y99" i="4"/>
  <c r="Y98" i="4"/>
  <c r="AE6" i="16"/>
  <c r="AE9" i="16" s="1"/>
  <c r="AD96" i="15"/>
  <c r="AZ37" i="16"/>
  <c r="AZ29" i="16"/>
  <c r="BA23" i="16"/>
  <c r="AQ8" i="3"/>
  <c r="AQ119" i="15" s="1"/>
  <c r="BD110" i="4"/>
  <c r="BD330" i="4"/>
  <c r="AW65" i="15"/>
  <c r="AV152" i="15"/>
  <c r="BD324" i="4"/>
  <c r="BE145" i="4"/>
  <c r="BD149" i="4"/>
  <c r="BD150" i="4"/>
  <c r="BD151" i="4"/>
  <c r="BC39" i="4"/>
  <c r="BD321" i="4"/>
  <c r="BD335" i="4"/>
  <c r="BD237" i="4"/>
  <c r="BF37" i="4"/>
  <c r="BF28" i="4"/>
  <c r="BF36" i="4"/>
  <c r="BF35" i="4"/>
  <c r="BF34" i="4"/>
  <c r="BF33" i="4"/>
  <c r="BF32" i="4"/>
  <c r="BF21" i="4"/>
  <c r="BF19" i="4"/>
  <c r="BF18" i="4"/>
  <c r="BF31" i="4"/>
  <c r="BF29" i="4"/>
  <c r="BF20" i="4"/>
  <c r="BF30" i="4"/>
  <c r="BF14" i="4"/>
  <c r="BF17" i="4"/>
  <c r="BD331" i="4"/>
  <c r="BD6" i="32"/>
  <c r="BC40" i="32"/>
  <c r="BC48" i="32"/>
  <c r="BH23" i="37"/>
  <c r="BI20" i="37" s="1"/>
  <c r="BH26" i="37"/>
  <c r="AW201" i="15"/>
  <c r="AW223" i="15"/>
  <c r="AW203" i="15"/>
  <c r="AW200" i="15"/>
  <c r="AW213" i="15"/>
  <c r="AV113" i="15"/>
  <c r="AV116" i="15" s="1"/>
  <c r="AW36" i="34"/>
  <c r="AW10" i="66" s="1"/>
  <c r="AW24" i="66" s="1"/>
  <c r="AW40" i="15" s="1"/>
  <c r="AV9" i="2"/>
  <c r="BB257" i="4" s="1"/>
  <c r="BA29" i="3"/>
  <c r="AV90" i="15"/>
  <c r="AW17" i="2" s="1"/>
  <c r="AV11" i="62" s="1"/>
  <c r="AU10" i="25"/>
  <c r="AU11" i="22" s="1"/>
  <c r="BD345" i="4"/>
  <c r="BD205" i="4"/>
  <c r="BD327" i="4"/>
  <c r="BD333" i="4"/>
  <c r="BF104" i="4"/>
  <c r="BF106" i="4"/>
  <c r="BF6" i="4"/>
  <c r="BF109" i="4"/>
  <c r="BG8" i="4"/>
  <c r="BF108" i="4"/>
  <c r="BD102" i="4"/>
  <c r="BD382" i="4"/>
  <c r="BD325" i="4"/>
  <c r="BA6" i="2"/>
  <c r="BA3" i="18"/>
  <c r="AZ2" i="67" s="1"/>
  <c r="BF231" i="4" s="1"/>
  <c r="AZ2" i="2"/>
  <c r="AZ5" i="2"/>
  <c r="AY7" i="21"/>
  <c r="AY25" i="21"/>
  <c r="AY7" i="24"/>
  <c r="AY8" i="25"/>
  <c r="AY7" i="23"/>
  <c r="AY9" i="22"/>
  <c r="AY9" i="28"/>
  <c r="AY8" i="30"/>
  <c r="AY10" i="26"/>
  <c r="AY76" i="11"/>
  <c r="AZ4" i="2"/>
  <c r="AY76" i="14"/>
  <c r="AZ3" i="3"/>
  <c r="AY3" i="15"/>
  <c r="AZ2" i="18"/>
  <c r="AX2" i="15"/>
  <c r="AX269" i="15" s="1"/>
  <c r="AX2" i="32"/>
  <c r="AX2" i="34"/>
  <c r="BD107" i="4"/>
  <c r="BD328" i="4"/>
  <c r="BD329" i="4"/>
  <c r="BD332" i="4"/>
  <c r="BD320" i="4"/>
  <c r="BD326" i="4"/>
  <c r="BE308" i="4"/>
  <c r="BE380" i="4"/>
  <c r="BE7" i="4"/>
  <c r="BE5" i="4" s="1"/>
  <c r="BE117" i="4"/>
  <c r="BE200" i="4"/>
  <c r="BE247" i="4"/>
  <c r="BE228" i="4"/>
  <c r="BE91" i="4"/>
  <c r="BE277" i="4"/>
  <c r="BE353" i="4"/>
  <c r="BE60" i="4"/>
  <c r="AW21" i="15"/>
  <c r="AW180" i="15"/>
  <c r="AW8" i="15"/>
  <c r="AW83" i="15"/>
  <c r="AW9" i="15"/>
  <c r="AW84" i="15"/>
  <c r="AW157" i="15"/>
  <c r="AW158" i="15"/>
  <c r="AW109" i="15"/>
  <c r="AW110" i="15"/>
  <c r="AW11" i="15"/>
  <c r="AW160" i="15"/>
  <c r="AW112" i="15"/>
  <c r="AW86" i="15"/>
  <c r="AW87" i="15"/>
  <c r="AW170" i="15"/>
  <c r="BD322" i="4"/>
  <c r="BD346" i="4"/>
  <c r="AY19" i="34"/>
  <c r="AY20" i="34" s="1"/>
  <c r="BD11" i="34"/>
  <c r="BC12" i="34"/>
  <c r="BA13" i="34"/>
  <c r="AY14" i="34"/>
  <c r="AX235" i="15" l="1"/>
  <c r="AX225" i="15"/>
  <c r="AX215" i="15"/>
  <c r="AX192" i="15"/>
  <c r="AX205" i="15"/>
  <c r="AX182" i="15"/>
  <c r="AX172" i="15"/>
  <c r="AX162" i="15"/>
  <c r="AX124" i="15"/>
  <c r="AX114" i="15"/>
  <c r="AX88" i="15"/>
  <c r="AX100" i="15"/>
  <c r="AV10" i="62"/>
  <c r="AW14" i="51"/>
  <c r="AV23" i="53"/>
  <c r="AW80" i="15"/>
  <c r="AX16" i="2" s="1"/>
  <c r="AX53" i="15"/>
  <c r="AW43" i="15"/>
  <c r="AY73" i="18" s="1"/>
  <c r="AV73" i="18"/>
  <c r="AX23" i="15"/>
  <c r="AX13" i="15"/>
  <c r="AX266" i="15"/>
  <c r="AX85" i="15"/>
  <c r="AX232" i="15"/>
  <c r="AX179" i="15"/>
  <c r="AX159" i="15"/>
  <c r="AX222" i="15"/>
  <c r="AX20" i="15"/>
  <c r="AX212" i="15"/>
  <c r="AX50" i="15"/>
  <c r="AX147" i="15"/>
  <c r="AX121" i="15"/>
  <c r="AX189" i="15"/>
  <c r="AX97" i="15"/>
  <c r="AX169" i="15"/>
  <c r="AX111" i="15"/>
  <c r="AX10" i="15"/>
  <c r="AX202" i="15"/>
  <c r="BQ15" i="73"/>
  <c r="BP38" i="73"/>
  <c r="BP40" i="73"/>
  <c r="BP42" i="73"/>
  <c r="BP33" i="73"/>
  <c r="BP39" i="73"/>
  <c r="BP44" i="73" s="1"/>
  <c r="AZ1" i="71"/>
  <c r="S93" i="18"/>
  <c r="S109" i="18"/>
  <c r="S111" i="18" s="1"/>
  <c r="S112" i="18" s="1"/>
  <c r="S120" i="18" s="1"/>
  <c r="S94" i="18"/>
  <c r="Q69" i="66"/>
  <c r="Q76" i="66" s="1"/>
  <c r="Q78" i="66" s="1"/>
  <c r="Q56" i="66"/>
  <c r="BF66" i="4"/>
  <c r="BF311" i="4"/>
  <c r="BF280" i="4"/>
  <c r="BF120" i="4"/>
  <c r="BF230" i="4"/>
  <c r="AX105" i="15"/>
  <c r="AX106" i="15" s="1"/>
  <c r="AX14" i="60" s="1"/>
  <c r="BF67" i="4"/>
  <c r="AY8" i="28"/>
  <c r="AY9" i="26"/>
  <c r="AY6" i="41"/>
  <c r="BF94" i="4"/>
  <c r="BF119" i="4"/>
  <c r="AZ5" i="55"/>
  <c r="AZ6" i="62"/>
  <c r="BG260" i="4"/>
  <c r="BF279" i="4"/>
  <c r="BF310" i="4"/>
  <c r="AY4" i="60"/>
  <c r="AY4" i="59"/>
  <c r="AY5" i="62"/>
  <c r="AY4" i="55"/>
  <c r="BF93" i="4"/>
  <c r="AZ74" i="2"/>
  <c r="AZ83" i="2"/>
  <c r="AZ79" i="2"/>
  <c r="AY56" i="53" s="1"/>
  <c r="AZ78" i="2"/>
  <c r="AY55" i="53" s="1"/>
  <c r="AZ82" i="2"/>
  <c r="AZ80" i="2"/>
  <c r="AZ77" i="2"/>
  <c r="AY54" i="53" s="1"/>
  <c r="AZ76" i="2"/>
  <c r="AZ75" i="2"/>
  <c r="AZ84" i="2"/>
  <c r="AY61" i="53" s="1"/>
  <c r="BL23" i="3"/>
  <c r="BK7" i="3"/>
  <c r="BK6" i="66" s="1"/>
  <c r="BK20" i="66" s="1"/>
  <c r="AX270" i="15"/>
  <c r="AX37" i="15"/>
  <c r="AX36" i="15"/>
  <c r="AX39" i="15"/>
  <c r="AX38" i="15"/>
  <c r="AW54" i="66"/>
  <c r="AW68" i="66" s="1"/>
  <c r="AY2" i="66"/>
  <c r="AY77" i="66" s="1"/>
  <c r="AY2" i="43"/>
  <c r="AY32" i="43" s="1"/>
  <c r="AX49" i="3"/>
  <c r="AX52" i="3" s="1"/>
  <c r="AX55" i="3" s="1"/>
  <c r="AX73" i="15" s="1"/>
  <c r="AX80" i="15" s="1"/>
  <c r="AX139" i="15"/>
  <c r="AX144" i="15" s="1"/>
  <c r="AY103" i="2" s="1"/>
  <c r="AX131" i="15"/>
  <c r="AX136" i="15" s="1"/>
  <c r="BC45" i="4"/>
  <c r="AW48" i="2" s="1"/>
  <c r="AV37" i="53" s="1"/>
  <c r="BD38" i="4"/>
  <c r="AZ8" i="52"/>
  <c r="AZ5" i="59"/>
  <c r="BE334" i="4"/>
  <c r="AR16" i="3"/>
  <c r="AY7" i="52"/>
  <c r="AV40" i="23"/>
  <c r="AV8" i="59"/>
  <c r="AV12" i="59" s="1"/>
  <c r="F32" i="57" s="1"/>
  <c r="AB16" i="16"/>
  <c r="AC13" i="16" s="1"/>
  <c r="AC14" i="16" s="1"/>
  <c r="AC15" i="16" s="1"/>
  <c r="AC8" i="16" s="1"/>
  <c r="AW15" i="51"/>
  <c r="AZ7" i="27"/>
  <c r="AZ5" i="60"/>
  <c r="AV12" i="64" s="1"/>
  <c r="AV7" i="61" s="1"/>
  <c r="BA10" i="51"/>
  <c r="AZ7" i="50"/>
  <c r="AP95" i="15"/>
  <c r="AY6" i="50"/>
  <c r="AZ9" i="51"/>
  <c r="AV30" i="53"/>
  <c r="AW22" i="51"/>
  <c r="AY11" i="64"/>
  <c r="AY6" i="61" s="1"/>
  <c r="AY6" i="27"/>
  <c r="AU12" i="59"/>
  <c r="F31" i="57" s="1"/>
  <c r="AZ7" i="41"/>
  <c r="AZ26" i="41" s="1"/>
  <c r="AZ33" i="41" s="1"/>
  <c r="AZ40" i="41" s="1"/>
  <c r="AZ47" i="41" s="1"/>
  <c r="AZ8" i="53"/>
  <c r="AZ6" i="49"/>
  <c r="BE339" i="4"/>
  <c r="BE349" i="4"/>
  <c r="BE392" i="4"/>
  <c r="BE387" i="4"/>
  <c r="BE294" i="4"/>
  <c r="BE393" i="4"/>
  <c r="BE388" i="4"/>
  <c r="BE126" i="4"/>
  <c r="BE291" i="4"/>
  <c r="BE290" i="4"/>
  <c r="BE341" i="4"/>
  <c r="BE293" i="4"/>
  <c r="BE391" i="4"/>
  <c r="BE238" i="4"/>
  <c r="BE389" i="4"/>
  <c r="BE292" i="4"/>
  <c r="BE264" i="4"/>
  <c r="BE347" i="4"/>
  <c r="BE263" i="4"/>
  <c r="BE265" i="4"/>
  <c r="BE289" i="4"/>
  <c r="BE390" i="4"/>
  <c r="BE386" i="4"/>
  <c r="BE266" i="4"/>
  <c r="BE348" i="4"/>
  <c r="BE262" i="4"/>
  <c r="AY6" i="24"/>
  <c r="AY8" i="22"/>
  <c r="AY5" i="49"/>
  <c r="AY6" i="21"/>
  <c r="AY7" i="25"/>
  <c r="AY6" i="23"/>
  <c r="AZ62" i="2"/>
  <c r="AY14" i="41" s="1"/>
  <c r="BC206" i="4"/>
  <c r="AV24" i="53"/>
  <c r="Y56" i="32"/>
  <c r="Z7" i="32" s="1"/>
  <c r="BD52" i="4"/>
  <c r="AX24" i="2" s="1"/>
  <c r="AX22" i="51" s="1"/>
  <c r="BE343" i="4"/>
  <c r="BE258" i="4"/>
  <c r="BE287" i="4"/>
  <c r="BE288" i="4"/>
  <c r="BE383" i="4"/>
  <c r="BE384" i="4"/>
  <c r="BE385" i="4"/>
  <c r="BE337" i="4"/>
  <c r="BE338" i="4"/>
  <c r="BE340" i="4"/>
  <c r="BE342" i="4"/>
  <c r="BG12" i="4"/>
  <c r="AY2" i="3"/>
  <c r="AY2" i="16" s="1"/>
  <c r="BF171" i="4"/>
  <c r="BE176" i="4"/>
  <c r="BE177" i="4"/>
  <c r="BE175" i="4"/>
  <c r="R48" i="15"/>
  <c r="R43" i="3"/>
  <c r="R18" i="60" s="1"/>
  <c r="N41" i="16"/>
  <c r="N43" i="16"/>
  <c r="O28" i="16"/>
  <c r="N49" i="15"/>
  <c r="BE152" i="4"/>
  <c r="R41" i="3"/>
  <c r="S28" i="3"/>
  <c r="AX60" i="34"/>
  <c r="AX55" i="34"/>
  <c r="AX65" i="34"/>
  <c r="AX67" i="34"/>
  <c r="AF34" i="32"/>
  <c r="AF36" i="32" s="1"/>
  <c r="Y49" i="4"/>
  <c r="S21" i="2" s="1"/>
  <c r="R27" i="53" s="1"/>
  <c r="AF13" i="32"/>
  <c r="AG10" i="32" s="1"/>
  <c r="Y51" i="15"/>
  <c r="Y54" i="32"/>
  <c r="Z39" i="32"/>
  <c r="Z52" i="32" s="1"/>
  <c r="Z57" i="32" s="1"/>
  <c r="AG20" i="32"/>
  <c r="AF6" i="16"/>
  <c r="AF9" i="16" s="1"/>
  <c r="AE96" i="15"/>
  <c r="BA29" i="16"/>
  <c r="BA37" i="16"/>
  <c r="BB23" i="16"/>
  <c r="AQ6" i="3"/>
  <c r="AR6" i="3" s="1"/>
  <c r="AR8" i="3"/>
  <c r="AR119" i="15" s="1"/>
  <c r="AW152" i="15"/>
  <c r="AX65" i="15"/>
  <c r="BE333" i="4"/>
  <c r="BF145" i="4"/>
  <c r="BE149" i="4"/>
  <c r="BE323" i="4"/>
  <c r="BE329" i="4"/>
  <c r="BE150" i="4"/>
  <c r="BE151" i="4"/>
  <c r="BD39" i="4"/>
  <c r="BG33" i="4"/>
  <c r="BG19" i="4"/>
  <c r="BG32" i="4"/>
  <c r="BG31" i="4"/>
  <c r="BG17" i="4"/>
  <c r="BG30" i="4"/>
  <c r="BG37" i="4"/>
  <c r="BG36" i="4"/>
  <c r="BG28" i="4"/>
  <c r="BG34" i="4"/>
  <c r="BG20" i="4"/>
  <c r="BG29" i="4"/>
  <c r="BG21" i="4"/>
  <c r="BG35" i="4"/>
  <c r="BG14" i="4"/>
  <c r="BG18" i="4"/>
  <c r="BE237" i="4"/>
  <c r="BE6" i="32"/>
  <c r="BD40" i="32"/>
  <c r="BD48" i="32"/>
  <c r="BI23" i="37"/>
  <c r="BJ20" i="37" s="1"/>
  <c r="BI26" i="37"/>
  <c r="AX223" i="15"/>
  <c r="AX201" i="15"/>
  <c r="AX203" i="15"/>
  <c r="AX200" i="15"/>
  <c r="AX213" i="15"/>
  <c r="AW113" i="15"/>
  <c r="AX36" i="34"/>
  <c r="AV10" i="25"/>
  <c r="AV11" i="22" s="1"/>
  <c r="AW90" i="15"/>
  <c r="AX17" i="2" s="1"/>
  <c r="AW11" i="62" s="1"/>
  <c r="BB29" i="3"/>
  <c r="BB37" i="3"/>
  <c r="AW9" i="2"/>
  <c r="BC257" i="4" s="1"/>
  <c r="BE332" i="4"/>
  <c r="BE322" i="4"/>
  <c r="BE328" i="4"/>
  <c r="BE110" i="4"/>
  <c r="AY2" i="15"/>
  <c r="AY269" i="15" s="1"/>
  <c r="BA2" i="18"/>
  <c r="AY2" i="32"/>
  <c r="AY2" i="34"/>
  <c r="BE331" i="4"/>
  <c r="BE320" i="4"/>
  <c r="BE324" i="4"/>
  <c r="BE205" i="4"/>
  <c r="BE344" i="4"/>
  <c r="BA3" i="3"/>
  <c r="AZ3" i="15"/>
  <c r="BB6" i="2"/>
  <c r="BB3" i="18"/>
  <c r="BA2" i="67" s="1"/>
  <c r="BG310" i="4" s="1"/>
  <c r="BA2" i="2"/>
  <c r="BA5" i="2"/>
  <c r="AZ7" i="21"/>
  <c r="AZ25" i="21"/>
  <c r="AZ7" i="24"/>
  <c r="AZ10" i="26"/>
  <c r="AZ9" i="28"/>
  <c r="AZ8" i="25"/>
  <c r="AZ8" i="30"/>
  <c r="AZ7" i="23"/>
  <c r="AZ9" i="22"/>
  <c r="AZ76" i="11"/>
  <c r="BA4" i="2"/>
  <c r="AZ76" i="14"/>
  <c r="BG104" i="4"/>
  <c r="BG106" i="4"/>
  <c r="BH8" i="4"/>
  <c r="BG108" i="4"/>
  <c r="BG109" i="4"/>
  <c r="BG6" i="4"/>
  <c r="BE286" i="4"/>
  <c r="BE325" i="4"/>
  <c r="BE321" i="4"/>
  <c r="BF117" i="4"/>
  <c r="BF200" i="4"/>
  <c r="BF91" i="4"/>
  <c r="BF277" i="4"/>
  <c r="BF228" i="4"/>
  <c r="BF247" i="4"/>
  <c r="BF353" i="4"/>
  <c r="BF308" i="4"/>
  <c r="BF380" i="4"/>
  <c r="BF7" i="4"/>
  <c r="BF5" i="4" s="1"/>
  <c r="BF60" i="4"/>
  <c r="BE102" i="4"/>
  <c r="BE335" i="4"/>
  <c r="AX87" i="15"/>
  <c r="AX86" i="15"/>
  <c r="AX9" i="15"/>
  <c r="AX83" i="15"/>
  <c r="AX158" i="15"/>
  <c r="AX109" i="15"/>
  <c r="AX170" i="15"/>
  <c r="AX11" i="15"/>
  <c r="AX160" i="15"/>
  <c r="AX84" i="15"/>
  <c r="AX157" i="15"/>
  <c r="AX21" i="15"/>
  <c r="AX110" i="15"/>
  <c r="AX180" i="15"/>
  <c r="AX8" i="15"/>
  <c r="AX112" i="15"/>
  <c r="BE326" i="4"/>
  <c r="BE345" i="4"/>
  <c r="BE382" i="4"/>
  <c r="BE327" i="4"/>
  <c r="BE107" i="4"/>
  <c r="BE346" i="4"/>
  <c r="BE330" i="4"/>
  <c r="BE336" i="4"/>
  <c r="AZ17" i="34"/>
  <c r="AZ19" i="34" s="1"/>
  <c r="AZ20" i="34" s="1"/>
  <c r="AZ14" i="34"/>
  <c r="BB13" i="34"/>
  <c r="BE11" i="34"/>
  <c r="BD12" i="34"/>
  <c r="AY235" i="15" l="1"/>
  <c r="AY225" i="15"/>
  <c r="AY215" i="15"/>
  <c r="AY192" i="15"/>
  <c r="AY205" i="15"/>
  <c r="AY182" i="15"/>
  <c r="AY172" i="15"/>
  <c r="AY162" i="15"/>
  <c r="AY124" i="15"/>
  <c r="AY114" i="15"/>
  <c r="AW116" i="15"/>
  <c r="AW10" i="25" s="1"/>
  <c r="AW11" i="22" s="1"/>
  <c r="AY88" i="15"/>
  <c r="AY100" i="15"/>
  <c r="AW10" i="62"/>
  <c r="AX14" i="51"/>
  <c r="BV14" i="51" s="1"/>
  <c r="AW23" i="53"/>
  <c r="AY16" i="2"/>
  <c r="AX10" i="62" s="1"/>
  <c r="AY53" i="15"/>
  <c r="AY23" i="15"/>
  <c r="AY13" i="15"/>
  <c r="AY232" i="15"/>
  <c r="AY222" i="15"/>
  <c r="AY169" i="15"/>
  <c r="AY121" i="15"/>
  <c r="AY189" i="15"/>
  <c r="AY10" i="15"/>
  <c r="AY212" i="15"/>
  <c r="AY159" i="15"/>
  <c r="AY50" i="15"/>
  <c r="AY179" i="15"/>
  <c r="AY85" i="15"/>
  <c r="AY111" i="15"/>
  <c r="AY266" i="15"/>
  <c r="AY20" i="15"/>
  <c r="AY97" i="15"/>
  <c r="AY147" i="15"/>
  <c r="AY202" i="15"/>
  <c r="BQ8" i="73"/>
  <c r="BQ9" i="73" s="1"/>
  <c r="BR6" i="73" s="1"/>
  <c r="BP43" i="73"/>
  <c r="BQ25" i="73" s="1"/>
  <c r="BP41" i="73"/>
  <c r="BQ28" i="73"/>
  <c r="BQ16" i="73"/>
  <c r="S113" i="18"/>
  <c r="S118" i="18" s="1"/>
  <c r="S114" i="18"/>
  <c r="S119" i="18" s="1"/>
  <c r="X49" i="4" s="1"/>
  <c r="R21" i="2" s="1"/>
  <c r="Q71" i="66"/>
  <c r="Q73" i="66" s="1"/>
  <c r="Q58" i="66"/>
  <c r="S86" i="18"/>
  <c r="R53" i="66"/>
  <c r="Q271" i="15"/>
  <c r="Q273" i="15" s="1"/>
  <c r="Q58" i="15"/>
  <c r="Q62" i="15" s="1"/>
  <c r="R14" i="2" s="1"/>
  <c r="BA1" i="71"/>
  <c r="O32" i="16"/>
  <c r="O231" i="15" s="1"/>
  <c r="O25" i="16"/>
  <c r="AY105" i="15"/>
  <c r="AY106" i="15" s="1"/>
  <c r="AY14" i="60" s="1"/>
  <c r="AZ6" i="41"/>
  <c r="AZ9" i="26"/>
  <c r="AZ8" i="28"/>
  <c r="BG94" i="4"/>
  <c r="BG231" i="4"/>
  <c r="BG280" i="4"/>
  <c r="BG119" i="4"/>
  <c r="BG93" i="4"/>
  <c r="BA5" i="55"/>
  <c r="BA6" i="62"/>
  <c r="BG120" i="4"/>
  <c r="BG67" i="4"/>
  <c r="BH260" i="4"/>
  <c r="BG230" i="4"/>
  <c r="BG311" i="4"/>
  <c r="BG279" i="4"/>
  <c r="BG66" i="4"/>
  <c r="AZ4" i="60"/>
  <c r="AZ4" i="55"/>
  <c r="AZ4" i="59"/>
  <c r="AZ5" i="62"/>
  <c r="BA74" i="2"/>
  <c r="BA76" i="2"/>
  <c r="BA79" i="2"/>
  <c r="AZ56" i="53" s="1"/>
  <c r="BA77" i="2"/>
  <c r="AZ54" i="53" s="1"/>
  <c r="BA75" i="2"/>
  <c r="BA83" i="2"/>
  <c r="BA80" i="2"/>
  <c r="BA78" i="2"/>
  <c r="AZ55" i="53" s="1"/>
  <c r="BA84" i="2"/>
  <c r="AZ61" i="53" s="1"/>
  <c r="BA82" i="2"/>
  <c r="BM23" i="3"/>
  <c r="BL7" i="3"/>
  <c r="BL6" i="66" s="1"/>
  <c r="BL20" i="66" s="1"/>
  <c r="AX10" i="66"/>
  <c r="AX24" i="66" s="1"/>
  <c r="AZ2" i="43"/>
  <c r="AZ32" i="43" s="1"/>
  <c r="AZ2" i="66"/>
  <c r="AZ77" i="66" s="1"/>
  <c r="AY270" i="15"/>
  <c r="AY37" i="15"/>
  <c r="AY36" i="15"/>
  <c r="AY39" i="15"/>
  <c r="AY38" i="15"/>
  <c r="AW38" i="51"/>
  <c r="AY49" i="3"/>
  <c r="AY52" i="3" s="1"/>
  <c r="AY55" i="3" s="1"/>
  <c r="AY73" i="15" s="1"/>
  <c r="AY80" i="15" s="1"/>
  <c r="AY139" i="15"/>
  <c r="AY144" i="15" s="1"/>
  <c r="AZ103" i="2" s="1"/>
  <c r="AY131" i="15"/>
  <c r="AY136" i="15" s="1"/>
  <c r="BD45" i="4"/>
  <c r="AX48" i="2" s="1"/>
  <c r="AX38" i="51" s="1"/>
  <c r="BB10" i="51"/>
  <c r="BA8" i="52"/>
  <c r="BA5" i="59"/>
  <c r="BE38" i="4"/>
  <c r="BF334" i="4"/>
  <c r="AS13" i="3"/>
  <c r="AS14" i="3" s="1"/>
  <c r="AS15" i="3" s="1"/>
  <c r="AZ7" i="52"/>
  <c r="AC16" i="16"/>
  <c r="AD13" i="16" s="1"/>
  <c r="AD14" i="16" s="1"/>
  <c r="AD15" i="16" s="1"/>
  <c r="AD8" i="16" s="1"/>
  <c r="BA7" i="27"/>
  <c r="BA5" i="60"/>
  <c r="AW12" i="64" s="1"/>
  <c r="AW7" i="61" s="1"/>
  <c r="BA7" i="50"/>
  <c r="AZ6" i="50"/>
  <c r="BA9" i="51"/>
  <c r="AW24" i="53"/>
  <c r="AX15" i="51"/>
  <c r="BV15" i="51" s="1"/>
  <c r="BV22" i="51"/>
  <c r="AZ6" i="27"/>
  <c r="AZ11" i="64"/>
  <c r="AZ6" i="61" s="1"/>
  <c r="BA7" i="41"/>
  <c r="BA26" i="41" s="1"/>
  <c r="BA33" i="41" s="1"/>
  <c r="BA40" i="41" s="1"/>
  <c r="BA47" i="41" s="1"/>
  <c r="BA8" i="53"/>
  <c r="BA6" i="49"/>
  <c r="BF294" i="4"/>
  <c r="BF291" i="4"/>
  <c r="BF126" i="4"/>
  <c r="BF392" i="4"/>
  <c r="BF389" i="4"/>
  <c r="BF238" i="4"/>
  <c r="BF293" i="4"/>
  <c r="BF292" i="4"/>
  <c r="BF265" i="4"/>
  <c r="BF341" i="4"/>
  <c r="BF347" i="4"/>
  <c r="BF390" i="4"/>
  <c r="BF266" i="4"/>
  <c r="BF288" i="4"/>
  <c r="BF289" i="4"/>
  <c r="BF391" i="4"/>
  <c r="BF263" i="4"/>
  <c r="BF348" i="4"/>
  <c r="BF393" i="4"/>
  <c r="BF386" i="4"/>
  <c r="BF290" i="4"/>
  <c r="BF387" i="4"/>
  <c r="BF349" i="4"/>
  <c r="BF264" i="4"/>
  <c r="BF388" i="4"/>
  <c r="BF262" i="4"/>
  <c r="AZ6" i="23"/>
  <c r="AZ6" i="24"/>
  <c r="AZ8" i="22"/>
  <c r="AZ6" i="21"/>
  <c r="AZ5" i="49"/>
  <c r="AZ7" i="25"/>
  <c r="BA62" i="2"/>
  <c r="AZ14" i="41" s="1"/>
  <c r="G21" i="54"/>
  <c r="S52" i="53"/>
  <c r="AW30" i="53"/>
  <c r="S19" i="51"/>
  <c r="BD206" i="4"/>
  <c r="O31" i="16"/>
  <c r="BF343" i="4"/>
  <c r="BF340" i="4"/>
  <c r="BF384" i="4"/>
  <c r="BF287" i="4"/>
  <c r="BF383" i="4"/>
  <c r="BF385" i="4"/>
  <c r="BF339" i="4"/>
  <c r="BF338" i="4"/>
  <c r="BF342" i="4"/>
  <c r="BF337" i="4"/>
  <c r="BF258" i="4"/>
  <c r="BH12" i="4"/>
  <c r="BE52" i="4"/>
  <c r="AY24" i="2" s="1"/>
  <c r="AZ2" i="3"/>
  <c r="AZ2" i="16" s="1"/>
  <c r="BF175" i="4"/>
  <c r="BG171" i="4"/>
  <c r="BF176" i="4"/>
  <c r="BF177" i="4"/>
  <c r="O188" i="15"/>
  <c r="S32" i="3"/>
  <c r="S187" i="15" s="1"/>
  <c r="O168" i="15"/>
  <c r="BF152" i="4"/>
  <c r="O178" i="15"/>
  <c r="O221" i="15"/>
  <c r="O211" i="15"/>
  <c r="S30" i="3"/>
  <c r="S31" i="3"/>
  <c r="AE25" i="3" s="1"/>
  <c r="AY67" i="34"/>
  <c r="AY65" i="34"/>
  <c r="AY55" i="34"/>
  <c r="AY60" i="34"/>
  <c r="AF43" i="32"/>
  <c r="AF55" i="32" s="1"/>
  <c r="AF98" i="15"/>
  <c r="AQ95" i="15"/>
  <c r="R43" i="27"/>
  <c r="AF190" i="15"/>
  <c r="AG19" i="32"/>
  <c r="AG12" i="32" s="1"/>
  <c r="AG34" i="32" s="1"/>
  <c r="AG36" i="32" s="1"/>
  <c r="AH17" i="32"/>
  <c r="AH18" i="32" s="1"/>
  <c r="Z44" i="32"/>
  <c r="Z53" i="32"/>
  <c r="AG6" i="16"/>
  <c r="AG9" i="16" s="1"/>
  <c r="AF96" i="15"/>
  <c r="BB37" i="16"/>
  <c r="BB29" i="16"/>
  <c r="BC23" i="16"/>
  <c r="AS6" i="3"/>
  <c r="BF332" i="4"/>
  <c r="BF328" i="4"/>
  <c r="AY65" i="15"/>
  <c r="AX152" i="15"/>
  <c r="BE51" i="4"/>
  <c r="AY23" i="2" s="1"/>
  <c r="AX35" i="27" s="1"/>
  <c r="BF151" i="4"/>
  <c r="BF149" i="4"/>
  <c r="BF150" i="4"/>
  <c r="BG145" i="4"/>
  <c r="BE39" i="4"/>
  <c r="BF110" i="4"/>
  <c r="BF323" i="4"/>
  <c r="BF322" i="4"/>
  <c r="BH31" i="4"/>
  <c r="BH37" i="4"/>
  <c r="BH36" i="4"/>
  <c r="BH35" i="4"/>
  <c r="BH34" i="4"/>
  <c r="BH32" i="4"/>
  <c r="BH30" i="4"/>
  <c r="BH21" i="4"/>
  <c r="BH33" i="4"/>
  <c r="BH20" i="4"/>
  <c r="BH19" i="4"/>
  <c r="BH18" i="4"/>
  <c r="BH17" i="4"/>
  <c r="BH29" i="4"/>
  <c r="BH28" i="4"/>
  <c r="BH14" i="4"/>
  <c r="BF205" i="4"/>
  <c r="BF107" i="4"/>
  <c r="BF321" i="4"/>
  <c r="BF333" i="4"/>
  <c r="BF102" i="4"/>
  <c r="BF237" i="4"/>
  <c r="BE40" i="32"/>
  <c r="BF6" i="32"/>
  <c r="BE48" i="32"/>
  <c r="BJ23" i="37"/>
  <c r="BJ26" i="37"/>
  <c r="AY223" i="15"/>
  <c r="AY203" i="15"/>
  <c r="AY201" i="15"/>
  <c r="AY200" i="15"/>
  <c r="AY213" i="15"/>
  <c r="AY36" i="34"/>
  <c r="AY10" i="66" s="1"/>
  <c r="AY24" i="66" s="1"/>
  <c r="AY40" i="15" s="1"/>
  <c r="AX113" i="15"/>
  <c r="BC37" i="3"/>
  <c r="BC29" i="3"/>
  <c r="AX9" i="2"/>
  <c r="AX90" i="15"/>
  <c r="AY17" i="2" s="1"/>
  <c r="AX11" i="62" s="1"/>
  <c r="BF320" i="4"/>
  <c r="BI8" i="4"/>
  <c r="BH109" i="4"/>
  <c r="BH6" i="4"/>
  <c r="BH104" i="4"/>
  <c r="BH106" i="4"/>
  <c r="BH108" i="4"/>
  <c r="BF346" i="4"/>
  <c r="BF344" i="4"/>
  <c r="BF325" i="4"/>
  <c r="BF335" i="4"/>
  <c r="BF331" i="4"/>
  <c r="BF329" i="4"/>
  <c r="AZ2" i="15"/>
  <c r="AZ269" i="15" s="1"/>
  <c r="AZ2" i="34"/>
  <c r="AZ2" i="32"/>
  <c r="BB2" i="18"/>
  <c r="BC6" i="2"/>
  <c r="BB2" i="2"/>
  <c r="BC3" i="18"/>
  <c r="BB2" i="67" s="1"/>
  <c r="BH280" i="4" s="1"/>
  <c r="BB5" i="2"/>
  <c r="BA7" i="21"/>
  <c r="BA25" i="21"/>
  <c r="BA8" i="30"/>
  <c r="BA7" i="23"/>
  <c r="BA9" i="22"/>
  <c r="BA9" i="28"/>
  <c r="BA7" i="24"/>
  <c r="BA10" i="26"/>
  <c r="BA76" i="14"/>
  <c r="BB4" i="2"/>
  <c r="BA8" i="25"/>
  <c r="BA76" i="11"/>
  <c r="BF286" i="4"/>
  <c r="BF327" i="4"/>
  <c r="BF345" i="4"/>
  <c r="BF382" i="4"/>
  <c r="BG200" i="4"/>
  <c r="BG228" i="4"/>
  <c r="BG353" i="4"/>
  <c r="BG247" i="4"/>
  <c r="BG7" i="4"/>
  <c r="BG5" i="4" s="1"/>
  <c r="BG117" i="4"/>
  <c r="BG277" i="4"/>
  <c r="BG91" i="4"/>
  <c r="BG380" i="4"/>
  <c r="BG308" i="4"/>
  <c r="BG60" i="4"/>
  <c r="BF324" i="4"/>
  <c r="BF326" i="4"/>
  <c r="BF330" i="4"/>
  <c r="BF336" i="4"/>
  <c r="BB3" i="3"/>
  <c r="BA3" i="15"/>
  <c r="AY158" i="15"/>
  <c r="AY157" i="15"/>
  <c r="AY109" i="15"/>
  <c r="AY110" i="15"/>
  <c r="AY8" i="15"/>
  <c r="AY170" i="15"/>
  <c r="AY180" i="15"/>
  <c r="AY86" i="15"/>
  <c r="AY83" i="15"/>
  <c r="AY84" i="15"/>
  <c r="AY160" i="15"/>
  <c r="AY21" i="15"/>
  <c r="AY9" i="15"/>
  <c r="AY112" i="15"/>
  <c r="AY11" i="15"/>
  <c r="AY87" i="15"/>
  <c r="Z97" i="4"/>
  <c r="Z98" i="4"/>
  <c r="Z99" i="4"/>
  <c r="BA17" i="34"/>
  <c r="BA19" i="34" s="1"/>
  <c r="BA20" i="34" s="1"/>
  <c r="BB17" i="34" s="1"/>
  <c r="BA14" i="34"/>
  <c r="BE12" i="34"/>
  <c r="BF11" i="34"/>
  <c r="BC13" i="34"/>
  <c r="AZ235" i="15" l="1"/>
  <c r="AZ225" i="15"/>
  <c r="AZ215" i="15"/>
  <c r="AZ192" i="15"/>
  <c r="AZ205" i="15"/>
  <c r="AZ182" i="15"/>
  <c r="E50" i="48"/>
  <c r="AZ172" i="15"/>
  <c r="AZ162" i="15"/>
  <c r="AZ124" i="15"/>
  <c r="AW40" i="23"/>
  <c r="AZ114" i="15"/>
  <c r="AW8" i="59"/>
  <c r="AW12" i="59" s="1"/>
  <c r="F33" i="57" s="1"/>
  <c r="AX116" i="15"/>
  <c r="AX8" i="59" s="1"/>
  <c r="AY14" i="51"/>
  <c r="AX23" i="53"/>
  <c r="AZ88" i="15"/>
  <c r="AZ100" i="15"/>
  <c r="AZ16" i="2"/>
  <c r="AY10" i="62" s="1"/>
  <c r="AZ53" i="15"/>
  <c r="AY43" i="15"/>
  <c r="AZ9" i="2" s="1"/>
  <c r="BF257" i="4" s="1"/>
  <c r="AZ23" i="15"/>
  <c r="AZ13" i="15"/>
  <c r="AZ222" i="15"/>
  <c r="AZ212" i="15"/>
  <c r="AZ159" i="15"/>
  <c r="AZ232" i="15"/>
  <c r="AZ85" i="15"/>
  <c r="AZ111" i="15"/>
  <c r="AZ179" i="15"/>
  <c r="AZ169" i="15"/>
  <c r="AZ20" i="15"/>
  <c r="AZ121" i="15"/>
  <c r="AZ266" i="15"/>
  <c r="AZ202" i="15"/>
  <c r="AZ50" i="15"/>
  <c r="AZ97" i="15"/>
  <c r="AZ189" i="15"/>
  <c r="AZ147" i="15"/>
  <c r="AZ10" i="15"/>
  <c r="BQ30" i="73"/>
  <c r="BR13" i="73"/>
  <c r="BR14" i="73" s="1"/>
  <c r="BQ31" i="73"/>
  <c r="BQ32" i="73"/>
  <c r="BQ33" i="73" s="1"/>
  <c r="R47" i="66"/>
  <c r="R46" i="66"/>
  <c r="R55" i="66" s="1"/>
  <c r="R69" i="66" s="1"/>
  <c r="R76" i="66" s="1"/>
  <c r="R78" i="66" s="1"/>
  <c r="R67" i="66"/>
  <c r="Q8" i="62"/>
  <c r="Q42" i="27"/>
  <c r="Q21" i="53"/>
  <c r="R12" i="51"/>
  <c r="CE12" i="51" s="1"/>
  <c r="S89" i="18"/>
  <c r="T87" i="18"/>
  <c r="R19" i="51"/>
  <c r="CE19" i="51" s="1"/>
  <c r="Q27" i="53"/>
  <c r="Q43" i="27"/>
  <c r="BB1" i="71"/>
  <c r="BH66" i="4"/>
  <c r="BH67" i="4"/>
  <c r="AZ105" i="15"/>
  <c r="AZ106" i="15" s="1"/>
  <c r="AZ14" i="60" s="1"/>
  <c r="BA6" i="41"/>
  <c r="BA9" i="26"/>
  <c r="BA8" i="28"/>
  <c r="BB5" i="55"/>
  <c r="BB6" i="62"/>
  <c r="BH231" i="4"/>
  <c r="BH310" i="4"/>
  <c r="BA4" i="59"/>
  <c r="BA4" i="60"/>
  <c r="BA4" i="55"/>
  <c r="BA5" i="62"/>
  <c r="BH230" i="4"/>
  <c r="BH120" i="4"/>
  <c r="BH119" i="4"/>
  <c r="BH93" i="4"/>
  <c r="BH94" i="4"/>
  <c r="BI260" i="4"/>
  <c r="BH311" i="4"/>
  <c r="BH279" i="4"/>
  <c r="BB75" i="2"/>
  <c r="BB76" i="2"/>
  <c r="BB83" i="2"/>
  <c r="BB79" i="2"/>
  <c r="BA56" i="53" s="1"/>
  <c r="BB77" i="2"/>
  <c r="BA54" i="53" s="1"/>
  <c r="BB84" i="2"/>
  <c r="BA61" i="53" s="1"/>
  <c r="BB80" i="2"/>
  <c r="BB74" i="2"/>
  <c r="BB78" i="2"/>
  <c r="BA55" i="53" s="1"/>
  <c r="BB82" i="2"/>
  <c r="BN23" i="3"/>
  <c r="BO23" i="3" s="1"/>
  <c r="BP23" i="3" s="1"/>
  <c r="BQ23" i="3" s="1"/>
  <c r="BR23" i="3" s="1"/>
  <c r="BS23" i="3" s="1"/>
  <c r="BT23" i="3" s="1"/>
  <c r="BU23" i="3" s="1"/>
  <c r="BM7" i="3"/>
  <c r="BA2" i="66"/>
  <c r="BA77" i="66" s="1"/>
  <c r="BA2" i="43"/>
  <c r="BA32" i="43" s="1"/>
  <c r="AY54" i="66"/>
  <c r="AY68" i="66" s="1"/>
  <c r="AZ270" i="15"/>
  <c r="AZ37" i="15"/>
  <c r="AZ36" i="15"/>
  <c r="AZ39" i="15"/>
  <c r="AZ38" i="15"/>
  <c r="AX40" i="15"/>
  <c r="AX54" i="66"/>
  <c r="AX68" i="66" s="1"/>
  <c r="AS8" i="3"/>
  <c r="AS119" i="15" s="1"/>
  <c r="BV38" i="51"/>
  <c r="AW37" i="53"/>
  <c r="AZ49" i="3"/>
  <c r="AZ52" i="3" s="1"/>
  <c r="AZ55" i="3" s="1"/>
  <c r="AZ73" i="15" s="1"/>
  <c r="AZ139" i="15"/>
  <c r="AZ144" i="15" s="1"/>
  <c r="BA103" i="2" s="1"/>
  <c r="AZ131" i="15"/>
  <c r="AZ136" i="15" s="1"/>
  <c r="BE45" i="4"/>
  <c r="AY48" i="2" s="1"/>
  <c r="AX37" i="53" s="1"/>
  <c r="BF38" i="4"/>
  <c r="BG334" i="4"/>
  <c r="BB5" i="60"/>
  <c r="AX12" i="64" s="1"/>
  <c r="AX7" i="61" s="1"/>
  <c r="BC10" i="51"/>
  <c r="BB7" i="50"/>
  <c r="BB8" i="52"/>
  <c r="BB5" i="59"/>
  <c r="AS16" i="3"/>
  <c r="AT13" i="3"/>
  <c r="AT14" i="3" s="1"/>
  <c r="AT15" i="3" s="1"/>
  <c r="BA7" i="52"/>
  <c r="AD16" i="16"/>
  <c r="AE13" i="16" s="1"/>
  <c r="AE14" i="16" s="1"/>
  <c r="BB9" i="51"/>
  <c r="BA6" i="50"/>
  <c r="AX24" i="53"/>
  <c r="AY15" i="51"/>
  <c r="AX30" i="53"/>
  <c r="AY22" i="51"/>
  <c r="AX29" i="53"/>
  <c r="AY21" i="51"/>
  <c r="BB25" i="21"/>
  <c r="BB7" i="21"/>
  <c r="BB7" i="27"/>
  <c r="BA6" i="27"/>
  <c r="BA11" i="64"/>
  <c r="BA6" i="61" s="1"/>
  <c r="BB7" i="41"/>
  <c r="BB26" i="41" s="1"/>
  <c r="BB33" i="41" s="1"/>
  <c r="BB40" i="41" s="1"/>
  <c r="BB47" i="41" s="1"/>
  <c r="BB8" i="53"/>
  <c r="BB6" i="49"/>
  <c r="BG347" i="4"/>
  <c r="BG290" i="4"/>
  <c r="BG387" i="4"/>
  <c r="BG384" i="4"/>
  <c r="BG289" i="4"/>
  <c r="BG264" i="4"/>
  <c r="BG262" i="4"/>
  <c r="BG349" i="4"/>
  <c r="BG291" i="4"/>
  <c r="BG294" i="4"/>
  <c r="BG389" i="4"/>
  <c r="BG263" i="4"/>
  <c r="BG292" i="4"/>
  <c r="BG265" i="4"/>
  <c r="BG126" i="4"/>
  <c r="BG391" i="4"/>
  <c r="BG390" i="4"/>
  <c r="BG266" i="4"/>
  <c r="BG238" i="4"/>
  <c r="BG393" i="4"/>
  <c r="BG293" i="4"/>
  <c r="BG388" i="4"/>
  <c r="BG341" i="4"/>
  <c r="BG348" i="4"/>
  <c r="BG392" i="4"/>
  <c r="BG386" i="4"/>
  <c r="BA7" i="25"/>
  <c r="BA8" i="22"/>
  <c r="BA5" i="49"/>
  <c r="BA6" i="21"/>
  <c r="BA6" i="24"/>
  <c r="BA6" i="23"/>
  <c r="BB62" i="2"/>
  <c r="BA14" i="41" s="1"/>
  <c r="BF52" i="4"/>
  <c r="AZ24" i="2" s="1"/>
  <c r="O30" i="16"/>
  <c r="O40" i="16" s="1"/>
  <c r="BE206" i="4"/>
  <c r="BD257" i="4"/>
  <c r="O43" i="16"/>
  <c r="P25" i="16" s="1"/>
  <c r="Z56" i="32"/>
  <c r="AA7" i="32" s="1"/>
  <c r="BG383" i="4"/>
  <c r="BG385" i="4"/>
  <c r="BG337" i="4"/>
  <c r="BG339" i="4"/>
  <c r="BG342" i="4"/>
  <c r="BG338" i="4"/>
  <c r="BG340" i="4"/>
  <c r="BG343" i="4"/>
  <c r="BG287" i="4"/>
  <c r="BG288" i="4"/>
  <c r="BI12" i="4"/>
  <c r="BG258" i="4"/>
  <c r="BA2" i="3"/>
  <c r="BA2" i="16" s="1"/>
  <c r="BH171" i="4"/>
  <c r="BG175" i="4"/>
  <c r="BG176" i="4"/>
  <c r="BG177" i="4"/>
  <c r="S230" i="15"/>
  <c r="S40" i="3"/>
  <c r="O49" i="15"/>
  <c r="BG152" i="4"/>
  <c r="S210" i="15"/>
  <c r="S220" i="15"/>
  <c r="S177" i="15"/>
  <c r="S38" i="3"/>
  <c r="S18" i="15" s="1"/>
  <c r="S39" i="3"/>
  <c r="S44" i="3" s="1"/>
  <c r="S264" i="15" s="1"/>
  <c r="P28" i="16"/>
  <c r="S167" i="15"/>
  <c r="S42" i="3"/>
  <c r="AZ60" i="34"/>
  <c r="AZ55" i="34"/>
  <c r="AZ65" i="34"/>
  <c r="AZ67" i="34"/>
  <c r="AF233" i="15"/>
  <c r="AF51" i="32"/>
  <c r="AG43" i="32"/>
  <c r="AG55" i="32" s="1"/>
  <c r="AG122" i="15"/>
  <c r="AR95" i="15"/>
  <c r="AG13" i="32"/>
  <c r="AH10" i="32" s="1"/>
  <c r="AH20" i="32"/>
  <c r="Z51" i="15"/>
  <c r="AA39" i="32"/>
  <c r="AA52" i="32" s="1"/>
  <c r="AA57" i="32" s="1"/>
  <c r="Z54" i="32"/>
  <c r="AG190" i="15"/>
  <c r="AH120" i="15"/>
  <c r="AH6" i="16"/>
  <c r="AH9" i="16" s="1"/>
  <c r="AG96" i="15"/>
  <c r="BD23" i="16"/>
  <c r="BC37" i="16"/>
  <c r="BC29" i="16"/>
  <c r="AY152" i="15"/>
  <c r="AZ65" i="15"/>
  <c r="BF51" i="4"/>
  <c r="AZ23" i="2" s="1"/>
  <c r="AY35" i="27" s="1"/>
  <c r="BG150" i="4"/>
  <c r="BG237" i="4"/>
  <c r="BG151" i="4"/>
  <c r="BG346" i="4"/>
  <c r="BH145" i="4"/>
  <c r="BG149" i="4"/>
  <c r="BG110" i="4"/>
  <c r="BG333" i="4"/>
  <c r="BG102" i="4"/>
  <c r="BG382" i="4"/>
  <c r="BG324" i="4"/>
  <c r="BF39" i="4"/>
  <c r="BI37" i="4"/>
  <c r="BI36" i="4"/>
  <c r="BI35" i="4"/>
  <c r="BI34" i="4"/>
  <c r="BI33" i="4"/>
  <c r="BI32" i="4"/>
  <c r="BI21" i="4"/>
  <c r="BI20" i="4"/>
  <c r="BI30" i="4"/>
  <c r="BI29" i="4"/>
  <c r="BI19" i="4"/>
  <c r="BI18" i="4"/>
  <c r="BI17" i="4"/>
  <c r="BI14" i="4"/>
  <c r="BI31" i="4"/>
  <c r="BI28" i="4"/>
  <c r="BG344" i="4"/>
  <c r="BG320" i="4"/>
  <c r="BG323" i="4"/>
  <c r="BG331" i="4"/>
  <c r="BG329" i="4"/>
  <c r="BG325" i="4"/>
  <c r="BG330" i="4"/>
  <c r="BG326" i="4"/>
  <c r="BG327" i="4"/>
  <c r="BG322" i="4"/>
  <c r="BG321" i="4"/>
  <c r="BF48" i="32"/>
  <c r="BF40" i="32"/>
  <c r="BG6" i="32"/>
  <c r="AZ200" i="15"/>
  <c r="AZ223" i="15"/>
  <c r="AZ201" i="15"/>
  <c r="AZ203" i="15"/>
  <c r="AZ213" i="15"/>
  <c r="AZ36" i="34"/>
  <c r="AY113" i="15"/>
  <c r="AY116" i="15" s="1"/>
  <c r="BD37" i="3"/>
  <c r="BD29" i="3"/>
  <c r="AY90" i="15"/>
  <c r="AZ17" i="2" s="1"/>
  <c r="AY11" i="62" s="1"/>
  <c r="BG335" i="4"/>
  <c r="BG328" i="4"/>
  <c r="BG332" i="4"/>
  <c r="BG345" i="4"/>
  <c r="BC2" i="2"/>
  <c r="BD6" i="2"/>
  <c r="BD3" i="18"/>
  <c r="BC2" i="67" s="1"/>
  <c r="BI67" i="4" s="1"/>
  <c r="BC5" i="2"/>
  <c r="BB8" i="30"/>
  <c r="BB7" i="24"/>
  <c r="BB10" i="26"/>
  <c r="BB9" i="28"/>
  <c r="BB8" i="25"/>
  <c r="BB9" i="22"/>
  <c r="BB76" i="14"/>
  <c r="BB76" i="11"/>
  <c r="BB7" i="23"/>
  <c r="BC4" i="2"/>
  <c r="BI109" i="4"/>
  <c r="BI106" i="4"/>
  <c r="BI108" i="4"/>
  <c r="BI6" i="4"/>
  <c r="BJ8" i="4"/>
  <c r="BI104" i="4"/>
  <c r="BB3" i="15"/>
  <c r="BC3" i="3"/>
  <c r="Z49" i="4"/>
  <c r="T21" i="2" s="1"/>
  <c r="S27" i="53" s="1"/>
  <c r="BG107" i="4"/>
  <c r="AZ170" i="15"/>
  <c r="AZ158" i="15"/>
  <c r="AZ86" i="15"/>
  <c r="AZ84" i="15"/>
  <c r="AZ11" i="15"/>
  <c r="AZ180" i="15"/>
  <c r="AZ87" i="15"/>
  <c r="AZ83" i="15"/>
  <c r="AZ160" i="15"/>
  <c r="AZ109" i="15"/>
  <c r="AZ21" i="15"/>
  <c r="AZ157" i="15"/>
  <c r="AZ8" i="15"/>
  <c r="AZ110" i="15"/>
  <c r="AZ112" i="15"/>
  <c r="AZ9" i="15"/>
  <c r="BH228" i="4"/>
  <c r="BH353" i="4"/>
  <c r="BH91" i="4"/>
  <c r="BH277" i="4"/>
  <c r="BH308" i="4"/>
  <c r="BH380" i="4"/>
  <c r="BH200" i="4"/>
  <c r="BH7" i="4"/>
  <c r="BH5" i="4" s="1"/>
  <c r="BH117" i="4"/>
  <c r="BH247" i="4"/>
  <c r="BH60" i="4"/>
  <c r="BG286" i="4"/>
  <c r="BG336" i="4"/>
  <c r="BG205" i="4"/>
  <c r="BA2" i="15"/>
  <c r="BA269" i="15" s="1"/>
  <c r="BC2" i="18"/>
  <c r="BA2" i="34"/>
  <c r="BA2" i="32"/>
  <c r="BD13" i="34"/>
  <c r="BB19" i="34"/>
  <c r="BB20" i="34" s="1"/>
  <c r="BB14" i="34"/>
  <c r="BG11" i="34"/>
  <c r="BF12" i="34"/>
  <c r="BA235" i="15" l="1"/>
  <c r="BA225" i="15"/>
  <c r="BA215" i="15"/>
  <c r="BA192" i="15"/>
  <c r="BA205" i="15"/>
  <c r="BA182" i="15"/>
  <c r="BA172" i="15"/>
  <c r="BA162" i="15"/>
  <c r="AX10" i="25"/>
  <c r="AX11" i="22" s="1"/>
  <c r="AX40" i="23"/>
  <c r="BA124" i="15"/>
  <c r="AX12" i="59"/>
  <c r="F34" i="57" s="1"/>
  <c r="BA114" i="15"/>
  <c r="AZ14" i="51"/>
  <c r="BX14" i="51" s="1"/>
  <c r="AY23" i="53"/>
  <c r="BA88" i="15"/>
  <c r="BA100" i="15"/>
  <c r="AZ80" i="15"/>
  <c r="BA16" i="2" s="1"/>
  <c r="BA53" i="15"/>
  <c r="AX43" i="15"/>
  <c r="AY9" i="2" s="1"/>
  <c r="BE257" i="4" s="1"/>
  <c r="BA23" i="15"/>
  <c r="BA13" i="15"/>
  <c r="BA212" i="15"/>
  <c r="BA202" i="15"/>
  <c r="BA147" i="15"/>
  <c r="BA121" i="15"/>
  <c r="BA97" i="15"/>
  <c r="BA266" i="15"/>
  <c r="BA159" i="15"/>
  <c r="BA232" i="15"/>
  <c r="BA169" i="15"/>
  <c r="BA85" i="15"/>
  <c r="BA20" i="15"/>
  <c r="BA222" i="15"/>
  <c r="BA111" i="15"/>
  <c r="BA179" i="15"/>
  <c r="BA189" i="15"/>
  <c r="BA10" i="15"/>
  <c r="BA50" i="15"/>
  <c r="R56" i="66"/>
  <c r="T86" i="18" s="1"/>
  <c r="BQ41" i="73"/>
  <c r="BR28" i="73"/>
  <c r="BQ43" i="73"/>
  <c r="BR25" i="73" s="1"/>
  <c r="BQ39" i="73"/>
  <c r="BQ44" i="73" s="1"/>
  <c r="BR15" i="73"/>
  <c r="BR16" i="73" s="1"/>
  <c r="BQ38" i="73"/>
  <c r="BQ40" i="73"/>
  <c r="BQ42" i="73"/>
  <c r="Q46" i="27"/>
  <c r="Q47" i="27"/>
  <c r="Q44" i="27"/>
  <c r="Q45" i="27" s="1"/>
  <c r="R96" i="2" s="1"/>
  <c r="R58" i="15"/>
  <c r="R62" i="15" s="1"/>
  <c r="S14" i="2" s="1"/>
  <c r="R271" i="15"/>
  <c r="R273" i="15" s="1"/>
  <c r="R60" i="66"/>
  <c r="R61" i="66" s="1"/>
  <c r="R64" i="66" s="1"/>
  <c r="R70" i="66" s="1"/>
  <c r="R71" i="66" s="1"/>
  <c r="R73" i="66" s="1"/>
  <c r="T92" i="18"/>
  <c r="T88" i="18"/>
  <c r="S53" i="66"/>
  <c r="BC1" i="71"/>
  <c r="BI230" i="4"/>
  <c r="BI279" i="4"/>
  <c r="BI231" i="4"/>
  <c r="BI311" i="4"/>
  <c r="BI310" i="4"/>
  <c r="BB8" i="28"/>
  <c r="BB6" i="41"/>
  <c r="BB9" i="26"/>
  <c r="BA105" i="15"/>
  <c r="BA106" i="15" s="1"/>
  <c r="BA14" i="60" s="1"/>
  <c r="BI280" i="4"/>
  <c r="BI66" i="4"/>
  <c r="BJ260" i="4"/>
  <c r="BI120" i="4"/>
  <c r="BI119" i="4"/>
  <c r="BI93" i="4"/>
  <c r="BC5" i="55"/>
  <c r="BC6" i="62"/>
  <c r="BI94" i="4"/>
  <c r="BB5" i="62"/>
  <c r="BB4" i="55"/>
  <c r="BB4" i="60"/>
  <c r="BB4" i="59"/>
  <c r="BC76" i="2"/>
  <c r="BC83" i="2"/>
  <c r="BC78" i="2"/>
  <c r="BB55" i="53" s="1"/>
  <c r="BC75" i="2"/>
  <c r="BC79" i="2"/>
  <c r="BB56" i="53" s="1"/>
  <c r="BC77" i="2"/>
  <c r="BB54" i="53" s="1"/>
  <c r="BC74" i="2"/>
  <c r="BC84" i="2"/>
  <c r="BB61" i="53" s="1"/>
  <c r="BC80" i="2"/>
  <c r="BC82" i="2"/>
  <c r="BM6" i="66"/>
  <c r="BM20" i="66" s="1"/>
  <c r="BN7" i="3"/>
  <c r="AZ10" i="66"/>
  <c r="AZ24" i="66" s="1"/>
  <c r="BA270" i="15"/>
  <c r="BA37" i="15"/>
  <c r="BA36" i="15"/>
  <c r="BA39" i="15"/>
  <c r="BA38" i="15"/>
  <c r="BC9" i="51"/>
  <c r="BB2" i="66"/>
  <c r="BB77" i="66" s="1"/>
  <c r="BB2" i="43"/>
  <c r="BB32" i="43" s="1"/>
  <c r="AT8" i="3"/>
  <c r="AT119" i="15" s="1"/>
  <c r="BA49" i="3"/>
  <c r="BA52" i="3" s="1"/>
  <c r="BA55" i="3" s="1"/>
  <c r="BA73" i="15" s="1"/>
  <c r="BA80" i="15" s="1"/>
  <c r="BA139" i="15"/>
  <c r="BA144" i="15" s="1"/>
  <c r="BB103" i="2" s="1"/>
  <c r="BA131" i="15"/>
  <c r="BA136" i="15" s="1"/>
  <c r="BF45" i="4"/>
  <c r="AZ48" i="2" s="1"/>
  <c r="AZ38" i="51" s="1"/>
  <c r="AY38" i="51"/>
  <c r="BC5" i="60"/>
  <c r="BD10" i="51"/>
  <c r="BC7" i="50"/>
  <c r="BC8" i="52"/>
  <c r="BC5" i="59"/>
  <c r="BG38" i="4"/>
  <c r="BH334" i="4"/>
  <c r="AT16" i="3"/>
  <c r="BB6" i="50"/>
  <c r="BB7" i="52"/>
  <c r="AY40" i="23"/>
  <c r="AY8" i="59"/>
  <c r="AE15" i="16"/>
  <c r="AE16" i="16" s="1"/>
  <c r="AZ15" i="51"/>
  <c r="BX15" i="51" s="1"/>
  <c r="AY30" i="53"/>
  <c r="AZ22" i="51"/>
  <c r="AY29" i="53"/>
  <c r="AZ21" i="51"/>
  <c r="AG51" i="32"/>
  <c r="BC25" i="21"/>
  <c r="BC7" i="27"/>
  <c r="BC7" i="21"/>
  <c r="BB6" i="27"/>
  <c r="BB6" i="21"/>
  <c r="BB11" i="64"/>
  <c r="BB6" i="61" s="1"/>
  <c r="O38" i="16"/>
  <c r="O19" i="15" s="1"/>
  <c r="AG233" i="15"/>
  <c r="BC7" i="41"/>
  <c r="BC26" i="41" s="1"/>
  <c r="BC33" i="41" s="1"/>
  <c r="BC40" i="41" s="1"/>
  <c r="BC47" i="41" s="1"/>
  <c r="BC8" i="53"/>
  <c r="BC6" i="49"/>
  <c r="BH383" i="4"/>
  <c r="BH293" i="4"/>
  <c r="BH388" i="4"/>
  <c r="BH126" i="4"/>
  <c r="BH347" i="4"/>
  <c r="BH391" i="4"/>
  <c r="BH341" i="4"/>
  <c r="BH349" i="4"/>
  <c r="BH289" i="4"/>
  <c r="BH387" i="4"/>
  <c r="BH238" i="4"/>
  <c r="BH294" i="4"/>
  <c r="BH393" i="4"/>
  <c r="BH348" i="4"/>
  <c r="BH386" i="4"/>
  <c r="BH262" i="4"/>
  <c r="BH392" i="4"/>
  <c r="BH291" i="4"/>
  <c r="BH266" i="4"/>
  <c r="BH292" i="4"/>
  <c r="BH389" i="4"/>
  <c r="BH263" i="4"/>
  <c r="BH290" i="4"/>
  <c r="BH390" i="4"/>
  <c r="BH265" i="4"/>
  <c r="BH264" i="4"/>
  <c r="BB6" i="24"/>
  <c r="BB5" i="49"/>
  <c r="BB8" i="22"/>
  <c r="BB6" i="23"/>
  <c r="BB7" i="25"/>
  <c r="BG52" i="4"/>
  <c r="BA24" i="2" s="1"/>
  <c r="BF206" i="4"/>
  <c r="AY24" i="53"/>
  <c r="BC62" i="2"/>
  <c r="BB14" i="41" s="1"/>
  <c r="O39" i="16"/>
  <c r="O44" i="16" s="1"/>
  <c r="O42" i="16"/>
  <c r="T19" i="51"/>
  <c r="O41" i="16"/>
  <c r="BH385" i="4"/>
  <c r="BH339" i="4"/>
  <c r="BH342" i="4"/>
  <c r="BH340" i="4"/>
  <c r="BH338" i="4"/>
  <c r="BH343" i="4"/>
  <c r="BH288" i="4"/>
  <c r="BH384" i="4"/>
  <c r="BH337" i="4"/>
  <c r="BH287" i="4"/>
  <c r="BH258" i="4"/>
  <c r="BJ12" i="4"/>
  <c r="BB2" i="3"/>
  <c r="BB2" i="16" s="1"/>
  <c r="BI171" i="4"/>
  <c r="BH175" i="4"/>
  <c r="BH176" i="4"/>
  <c r="BH177" i="4"/>
  <c r="S43" i="3"/>
  <c r="S18" i="60" s="1"/>
  <c r="BH152" i="4"/>
  <c r="P32" i="16"/>
  <c r="S48" i="15"/>
  <c r="S41" i="3"/>
  <c r="T28" i="3"/>
  <c r="BA67" i="34"/>
  <c r="BA65" i="34"/>
  <c r="BA55" i="34"/>
  <c r="BA60" i="34"/>
  <c r="AG98" i="15"/>
  <c r="AH19" i="32"/>
  <c r="AH12" i="32" s="1"/>
  <c r="AH13" i="32" s="1"/>
  <c r="AI17" i="32"/>
  <c r="AI18" i="32" s="1"/>
  <c r="AA53" i="32"/>
  <c r="AA44" i="32"/>
  <c r="AA56" i="32" s="1"/>
  <c r="AI6" i="16"/>
  <c r="AI9" i="16" s="1"/>
  <c r="AH96" i="15"/>
  <c r="AI120" i="15"/>
  <c r="BD37" i="16"/>
  <c r="BD29" i="16"/>
  <c r="BE23" i="16"/>
  <c r="AT6" i="3"/>
  <c r="AS95" i="15"/>
  <c r="AV13" i="3"/>
  <c r="AV14" i="3" s="1"/>
  <c r="AZ152" i="15"/>
  <c r="BA65" i="15"/>
  <c r="AZ113" i="15"/>
  <c r="BH151" i="4"/>
  <c r="BG51" i="4"/>
  <c r="BA23" i="2" s="1"/>
  <c r="AZ35" i="27" s="1"/>
  <c r="BI145" i="4"/>
  <c r="BH107" i="4"/>
  <c r="BH346" i="4"/>
  <c r="BH327" i="4"/>
  <c r="BH336" i="4"/>
  <c r="BH149" i="4"/>
  <c r="BH328" i="4"/>
  <c r="BH150" i="4"/>
  <c r="BH325" i="4"/>
  <c r="BH382" i="4"/>
  <c r="BH335" i="4"/>
  <c r="BH332" i="4"/>
  <c r="BH286" i="4"/>
  <c r="BG39" i="4"/>
  <c r="BH237" i="4"/>
  <c r="BH322" i="4"/>
  <c r="BH333" i="4"/>
  <c r="BH330" i="4"/>
  <c r="BH326" i="4"/>
  <c r="BH344" i="4"/>
  <c r="BH331" i="4"/>
  <c r="BH320" i="4"/>
  <c r="BH102" i="4"/>
  <c r="BH205" i="4"/>
  <c r="BJ37" i="4"/>
  <c r="BJ30" i="4"/>
  <c r="BJ32" i="4"/>
  <c r="BJ36" i="4"/>
  <c r="BJ31" i="4"/>
  <c r="BJ17" i="4"/>
  <c r="BJ14" i="4"/>
  <c r="BJ21" i="4"/>
  <c r="BJ34" i="4"/>
  <c r="BJ18" i="4"/>
  <c r="BJ20" i="4"/>
  <c r="BJ35" i="4"/>
  <c r="BJ33" i="4"/>
  <c r="BJ19" i="4"/>
  <c r="BJ29" i="4"/>
  <c r="BJ28" i="4"/>
  <c r="BG48" i="32"/>
  <c r="BH6" i="32"/>
  <c r="BG40" i="32"/>
  <c r="BA223" i="15"/>
  <c r="BA200" i="15"/>
  <c r="BA201" i="15"/>
  <c r="BA203" i="15"/>
  <c r="BA213" i="15"/>
  <c r="BA36" i="34"/>
  <c r="BE29" i="3"/>
  <c r="BE37" i="3"/>
  <c r="AY10" i="25"/>
  <c r="AY11" i="22" s="1"/>
  <c r="BA73" i="18"/>
  <c r="AZ90" i="15"/>
  <c r="BA17" i="2" s="1"/>
  <c r="AZ11" i="62" s="1"/>
  <c r="BA21" i="15"/>
  <c r="BA112" i="15"/>
  <c r="BA11" i="15"/>
  <c r="BA8" i="15"/>
  <c r="BA86" i="15"/>
  <c r="BA83" i="15"/>
  <c r="BA84" i="15"/>
  <c r="BA9" i="15"/>
  <c r="BA157" i="15"/>
  <c r="BA158" i="15"/>
  <c r="BA109" i="15"/>
  <c r="BA110" i="15"/>
  <c r="BA87" i="15"/>
  <c r="BA160" i="15"/>
  <c r="BA170" i="15"/>
  <c r="BA180" i="15"/>
  <c r="BI91" i="4"/>
  <c r="BI277" i="4"/>
  <c r="BI7" i="4"/>
  <c r="BI5" i="4" s="1"/>
  <c r="BI117" i="4"/>
  <c r="BI247" i="4"/>
  <c r="BI308" i="4"/>
  <c r="BI380" i="4"/>
  <c r="BI353" i="4"/>
  <c r="BI228" i="4"/>
  <c r="BI200" i="4"/>
  <c r="BI60" i="4"/>
  <c r="BC3" i="15"/>
  <c r="BD3" i="3"/>
  <c r="BH323" i="4"/>
  <c r="BH329" i="4"/>
  <c r="BE3" i="18"/>
  <c r="BD2" i="67" s="1"/>
  <c r="BJ66" i="4" s="1"/>
  <c r="BD2" i="2"/>
  <c r="BE6" i="2"/>
  <c r="BD5" i="2"/>
  <c r="BC8" i="30"/>
  <c r="BC9" i="28"/>
  <c r="BC7" i="24"/>
  <c r="BC10" i="26"/>
  <c r="BC8" i="25"/>
  <c r="BC7" i="23"/>
  <c r="BC9" i="22"/>
  <c r="BC76" i="11"/>
  <c r="BD4" i="2"/>
  <c r="BC76" i="14"/>
  <c r="BB2" i="15"/>
  <c r="BB269" i="15" s="1"/>
  <c r="BB2" i="32"/>
  <c r="BB2" i="34"/>
  <c r="BD2" i="18"/>
  <c r="S43" i="27"/>
  <c r="BH324" i="4"/>
  <c r="BH321" i="4"/>
  <c r="BH345" i="4"/>
  <c r="BH110" i="4"/>
  <c r="BJ104" i="4"/>
  <c r="BJ106" i="4"/>
  <c r="BJ108" i="4"/>
  <c r="BJ109" i="4"/>
  <c r="BJ6" i="4"/>
  <c r="BK8" i="4"/>
  <c r="BC17" i="34"/>
  <c r="BC19" i="34" s="1"/>
  <c r="BC20" i="34" s="1"/>
  <c r="BD17" i="34" s="1"/>
  <c r="BC14" i="34"/>
  <c r="BG12" i="34"/>
  <c r="BH11" i="34"/>
  <c r="BE13" i="34"/>
  <c r="R58" i="66" l="1"/>
  <c r="BB235" i="15"/>
  <c r="BB225" i="15"/>
  <c r="BB215" i="15"/>
  <c r="BB192" i="15"/>
  <c r="BB205" i="15"/>
  <c r="BB182" i="15"/>
  <c r="BB172" i="15"/>
  <c r="BB162" i="15"/>
  <c r="AZ73" i="18"/>
  <c r="BB124" i="15"/>
  <c r="BB114" i="15"/>
  <c r="AZ116" i="15"/>
  <c r="AZ8" i="59" s="1"/>
  <c r="AZ12" i="59" s="1"/>
  <c r="F36" i="57" s="1"/>
  <c r="BB88" i="15"/>
  <c r="BB100" i="15"/>
  <c r="AZ10" i="62"/>
  <c r="AZ23" i="53"/>
  <c r="BA14" i="51"/>
  <c r="BB16" i="2"/>
  <c r="BA10" i="62" s="1"/>
  <c r="BB53" i="15"/>
  <c r="BB23" i="15"/>
  <c r="BB13" i="15"/>
  <c r="BB202" i="15"/>
  <c r="BB189" i="15"/>
  <c r="BB111" i="15"/>
  <c r="BB212" i="15"/>
  <c r="BB266" i="15"/>
  <c r="BB179" i="15"/>
  <c r="BB147" i="15"/>
  <c r="BB85" i="15"/>
  <c r="BB50" i="15"/>
  <c r="BB232" i="15"/>
  <c r="BB169" i="15"/>
  <c r="BB20" i="15"/>
  <c r="BB10" i="15"/>
  <c r="BB222" i="15"/>
  <c r="BB97" i="15"/>
  <c r="BB159" i="15"/>
  <c r="BB121" i="15"/>
  <c r="BR31" i="73"/>
  <c r="BR30" i="73"/>
  <c r="BS13" i="73"/>
  <c r="BS14" i="73" s="1"/>
  <c r="BR32" i="73"/>
  <c r="BR8" i="73"/>
  <c r="BR9" i="73" s="1"/>
  <c r="BS6" i="73" s="1"/>
  <c r="BR33" i="73"/>
  <c r="BR39" i="73"/>
  <c r="BR44" i="73" s="1"/>
  <c r="R8" i="62"/>
  <c r="S12" i="51"/>
  <c r="R42" i="27"/>
  <c r="R21" i="53"/>
  <c r="S46" i="66"/>
  <c r="S47" i="66"/>
  <c r="S67" i="66"/>
  <c r="BD1" i="71"/>
  <c r="T93" i="18"/>
  <c r="T94" i="18"/>
  <c r="T109" i="18"/>
  <c r="T111" i="18" s="1"/>
  <c r="T112" i="18" s="1"/>
  <c r="T120" i="18"/>
  <c r="T89" i="18"/>
  <c r="U87" i="18"/>
  <c r="BJ94" i="4"/>
  <c r="BB105" i="15"/>
  <c r="BB106" i="15" s="1"/>
  <c r="BB14" i="60" s="1"/>
  <c r="BC8" i="28"/>
  <c r="BC9" i="26"/>
  <c r="BC6" i="41"/>
  <c r="BJ279" i="4"/>
  <c r="BJ230" i="4"/>
  <c r="BD5" i="55"/>
  <c r="BD6" i="62"/>
  <c r="BJ311" i="4"/>
  <c r="BJ119" i="4"/>
  <c r="BJ120" i="4"/>
  <c r="BJ310" i="4"/>
  <c r="BJ67" i="4"/>
  <c r="BJ280" i="4"/>
  <c r="BK260" i="4"/>
  <c r="BJ93" i="4"/>
  <c r="BC4" i="55"/>
  <c r="BC5" i="62"/>
  <c r="BC4" i="60"/>
  <c r="BC4" i="59"/>
  <c r="AY12" i="64"/>
  <c r="AY7" i="61" s="1"/>
  <c r="BJ231" i="4"/>
  <c r="BD77" i="2"/>
  <c r="BC54" i="53" s="1"/>
  <c r="BD78" i="2"/>
  <c r="BC55" i="53" s="1"/>
  <c r="BD82" i="2"/>
  <c r="BD76" i="2"/>
  <c r="BD75" i="2"/>
  <c r="BD79" i="2"/>
  <c r="BC56" i="53" s="1"/>
  <c r="BD74" i="2"/>
  <c r="BD83" i="2"/>
  <c r="BD84" i="2"/>
  <c r="BC61" i="53" s="1"/>
  <c r="BD80" i="2"/>
  <c r="BO7" i="3"/>
  <c r="BN6" i="66"/>
  <c r="BN20" i="66" s="1"/>
  <c r="BA10" i="66"/>
  <c r="BA24" i="66" s="1"/>
  <c r="AZ40" i="15"/>
  <c r="AZ54" i="66"/>
  <c r="AZ68" i="66" s="1"/>
  <c r="BD9" i="51"/>
  <c r="BC2" i="66"/>
  <c r="BC77" i="66" s="1"/>
  <c r="BC2" i="43"/>
  <c r="BC32" i="43" s="1"/>
  <c r="BB270" i="15"/>
  <c r="BB36" i="15"/>
  <c r="BB37" i="15"/>
  <c r="BB39" i="15"/>
  <c r="BB38" i="15"/>
  <c r="BB49" i="3"/>
  <c r="BB52" i="3" s="1"/>
  <c r="BB55" i="3" s="1"/>
  <c r="BB73" i="15" s="1"/>
  <c r="BB80" i="15" s="1"/>
  <c r="BB139" i="15"/>
  <c r="BB144" i="15" s="1"/>
  <c r="BC103" i="2" s="1"/>
  <c r="BB131" i="15"/>
  <c r="BB136" i="15" s="1"/>
  <c r="AY37" i="53"/>
  <c r="BG45" i="4"/>
  <c r="BA48" i="2" s="1"/>
  <c r="AZ37" i="53" s="1"/>
  <c r="BI334" i="4"/>
  <c r="BD5" i="60"/>
  <c r="AZ12" i="64" s="1"/>
  <c r="AZ7" i="61" s="1"/>
  <c r="BE10" i="51"/>
  <c r="BD7" i="50"/>
  <c r="BD8" i="52"/>
  <c r="BD5" i="59"/>
  <c r="BH38" i="4"/>
  <c r="AU13" i="3"/>
  <c r="AU14" i="3" s="1"/>
  <c r="AU15" i="3" s="1"/>
  <c r="AY12" i="59"/>
  <c r="F35" i="57" s="1"/>
  <c r="BC6" i="50"/>
  <c r="BC7" i="52"/>
  <c r="AE8" i="16"/>
  <c r="AE120" i="15" s="1"/>
  <c r="AF13" i="16"/>
  <c r="AF14" i="16" s="1"/>
  <c r="BA15" i="51"/>
  <c r="AZ29" i="53"/>
  <c r="BA21" i="51"/>
  <c r="AZ30" i="53"/>
  <c r="BA22" i="51"/>
  <c r="BC6" i="27"/>
  <c r="BC6" i="21"/>
  <c r="BC11" i="64"/>
  <c r="BD7" i="21"/>
  <c r="BD7" i="27"/>
  <c r="BD25" i="21"/>
  <c r="BD7" i="41"/>
  <c r="BD26" i="41" s="1"/>
  <c r="BD33" i="41" s="1"/>
  <c r="BD40" i="41" s="1"/>
  <c r="BD47" i="41" s="1"/>
  <c r="BD8" i="53"/>
  <c r="BD6" i="49"/>
  <c r="BI393" i="4"/>
  <c r="BI348" i="4"/>
  <c r="BI262" i="4"/>
  <c r="BI386" i="4"/>
  <c r="BI387" i="4"/>
  <c r="BI294" i="4"/>
  <c r="BI291" i="4"/>
  <c r="BI266" i="4"/>
  <c r="BI263" i="4"/>
  <c r="BI292" i="4"/>
  <c r="BI389" i="4"/>
  <c r="BI264" i="4"/>
  <c r="BI290" i="4"/>
  <c r="BI390" i="4"/>
  <c r="BI265" i="4"/>
  <c r="BI293" i="4"/>
  <c r="BI388" i="4"/>
  <c r="BI126" i="4"/>
  <c r="BI347" i="4"/>
  <c r="BI391" i="4"/>
  <c r="BI341" i="4"/>
  <c r="BI349" i="4"/>
  <c r="BI289" i="4"/>
  <c r="BI392" i="4"/>
  <c r="BI238" i="4"/>
  <c r="BC6" i="23"/>
  <c r="BC5" i="49"/>
  <c r="BC8" i="22"/>
  <c r="BC6" i="24"/>
  <c r="BC7" i="25"/>
  <c r="BH52" i="4"/>
  <c r="BB24" i="2" s="1"/>
  <c r="BD62" i="2"/>
  <c r="BC14" i="41" s="1"/>
  <c r="BG206" i="4"/>
  <c r="AZ24" i="53"/>
  <c r="H21" i="54"/>
  <c r="T52" i="53"/>
  <c r="BI385" i="4"/>
  <c r="BI339" i="4"/>
  <c r="BI337" i="4"/>
  <c r="BI342" i="4"/>
  <c r="BI338" i="4"/>
  <c r="BI340" i="4"/>
  <c r="BI343" i="4"/>
  <c r="BI287" i="4"/>
  <c r="BI288" i="4"/>
  <c r="BI383" i="4"/>
  <c r="BI384" i="4"/>
  <c r="BI258" i="4"/>
  <c r="BK12" i="4"/>
  <c r="BC2" i="3"/>
  <c r="BC2" i="16" s="1"/>
  <c r="BJ171" i="4"/>
  <c r="T32" i="3"/>
  <c r="T230" i="15" s="1"/>
  <c r="BI175" i="4"/>
  <c r="BI176" i="4"/>
  <c r="BI177" i="4"/>
  <c r="BI152" i="4"/>
  <c r="P30" i="16"/>
  <c r="P31" i="16"/>
  <c r="P231" i="15"/>
  <c r="P188" i="15"/>
  <c r="T30" i="3"/>
  <c r="T38" i="3" s="1"/>
  <c r="T18" i="15" s="1"/>
  <c r="T31" i="3"/>
  <c r="AF25" i="3" s="1"/>
  <c r="AV15" i="3"/>
  <c r="AV16" i="3" s="1"/>
  <c r="BB60" i="34"/>
  <c r="BB55" i="34"/>
  <c r="BB65" i="34"/>
  <c r="BB67" i="34"/>
  <c r="AB7" i="32"/>
  <c r="AH122" i="15"/>
  <c r="AH34" i="32"/>
  <c r="AH36" i="32" s="1"/>
  <c r="AI20" i="32"/>
  <c r="AI10" i="32"/>
  <c r="AH98" i="15"/>
  <c r="AA51" i="15"/>
  <c r="AA54" i="32"/>
  <c r="AB39" i="32"/>
  <c r="AB52" i="32" s="1"/>
  <c r="AB57" i="32" s="1"/>
  <c r="BE29" i="16"/>
  <c r="BF23" i="16"/>
  <c r="BE37" i="16"/>
  <c r="AU6" i="3"/>
  <c r="AT95" i="15"/>
  <c r="BA152" i="15"/>
  <c r="BB65" i="15"/>
  <c r="BI329" i="4"/>
  <c r="BH51" i="4"/>
  <c r="BB23" i="2" s="1"/>
  <c r="BA35" i="27" s="1"/>
  <c r="BI322" i="4"/>
  <c r="BI149" i="4"/>
  <c r="BI286" i="4"/>
  <c r="BI150" i="4"/>
  <c r="BI151" i="4"/>
  <c r="BJ145" i="4"/>
  <c r="BK34" i="4"/>
  <c r="BK32" i="4"/>
  <c r="BK31" i="4"/>
  <c r="BK37" i="4"/>
  <c r="BK21" i="4"/>
  <c r="BK35" i="4"/>
  <c r="BK18" i="4"/>
  <c r="BK36" i="4"/>
  <c r="BK17" i="4"/>
  <c r="BK14" i="4"/>
  <c r="BK30" i="4"/>
  <c r="BK28" i="4"/>
  <c r="BK19" i="4"/>
  <c r="BK29" i="4"/>
  <c r="BK20" i="4"/>
  <c r="BK33" i="4"/>
  <c r="BI237" i="4"/>
  <c r="BI327" i="4"/>
  <c r="BH39" i="4"/>
  <c r="BH48" i="32"/>
  <c r="BH40" i="32"/>
  <c r="BI6" i="32"/>
  <c r="BB223" i="15"/>
  <c r="BB200" i="15"/>
  <c r="BB201" i="15"/>
  <c r="BB203" i="15"/>
  <c r="BB213" i="15"/>
  <c r="BA113" i="15"/>
  <c r="BB36" i="34"/>
  <c r="BB10" i="66" s="1"/>
  <c r="BB24" i="66" s="1"/>
  <c r="BB40" i="15" s="1"/>
  <c r="BF29" i="3"/>
  <c r="BF37" i="3"/>
  <c r="BI325" i="4"/>
  <c r="BI324" i="4"/>
  <c r="BI382" i="4"/>
  <c r="BK104" i="4"/>
  <c r="BL8" i="4"/>
  <c r="BK108" i="4"/>
  <c r="BK109" i="4"/>
  <c r="BK6" i="4"/>
  <c r="BK106" i="4"/>
  <c r="BE2" i="2"/>
  <c r="BF3" i="18"/>
  <c r="BE2" i="67" s="1"/>
  <c r="BK280" i="4" s="1"/>
  <c r="BF6" i="2"/>
  <c r="BE5" i="2"/>
  <c r="BD8" i="25"/>
  <c r="BD7" i="24"/>
  <c r="BD10" i="26"/>
  <c r="BD8" i="30"/>
  <c r="BD7" i="23"/>
  <c r="BD9" i="22"/>
  <c r="BD9" i="28"/>
  <c r="BD76" i="14"/>
  <c r="BE4" i="2"/>
  <c r="BD76" i="11"/>
  <c r="BD3" i="15"/>
  <c r="BE3" i="3"/>
  <c r="BI335" i="4"/>
  <c r="BI107" i="4"/>
  <c r="BI336" i="4"/>
  <c r="BC2" i="34"/>
  <c r="BE2" i="18"/>
  <c r="BC2" i="15"/>
  <c r="BC2" i="32"/>
  <c r="BI330" i="4"/>
  <c r="BI323" i="4"/>
  <c r="BI331" i="4"/>
  <c r="BI328" i="4"/>
  <c r="BA90" i="15"/>
  <c r="BB17" i="2" s="1"/>
  <c r="BA11" i="62" s="1"/>
  <c r="BB87" i="15"/>
  <c r="BB170" i="15"/>
  <c r="BB11" i="15"/>
  <c r="BB83" i="15"/>
  <c r="BB86" i="15"/>
  <c r="BB9" i="15"/>
  <c r="BB8" i="15"/>
  <c r="BB84" i="15"/>
  <c r="BB157" i="15"/>
  <c r="BB158" i="15"/>
  <c r="BB109" i="15"/>
  <c r="BB110" i="15"/>
  <c r="BB180" i="15"/>
  <c r="BB112" i="15"/>
  <c r="BB21" i="15"/>
  <c r="BB160" i="15"/>
  <c r="BI110" i="4"/>
  <c r="BI320" i="4"/>
  <c r="BI333" i="4"/>
  <c r="BI344" i="4"/>
  <c r="BJ7" i="4"/>
  <c r="BJ5" i="4" s="1"/>
  <c r="BJ117" i="4"/>
  <c r="BJ200" i="4"/>
  <c r="BJ247" i="4"/>
  <c r="BJ277" i="4"/>
  <c r="BJ353" i="4"/>
  <c r="BJ308" i="4"/>
  <c r="BJ380" i="4"/>
  <c r="BJ91" i="4"/>
  <c r="BJ228" i="4"/>
  <c r="BJ60" i="4"/>
  <c r="BI205" i="4"/>
  <c r="BI321" i="4"/>
  <c r="BI346" i="4"/>
  <c r="BI345" i="4"/>
  <c r="BI332" i="4"/>
  <c r="BI102" i="4"/>
  <c r="BI326" i="4"/>
  <c r="AA99" i="4"/>
  <c r="AA98" i="4"/>
  <c r="AA97" i="4"/>
  <c r="BD14" i="34"/>
  <c r="BD19" i="34"/>
  <c r="BD20" i="34" s="1"/>
  <c r="BE17" i="34" s="1"/>
  <c r="BF13" i="34"/>
  <c r="BH12" i="34"/>
  <c r="BI11" i="34"/>
  <c r="S55" i="66" l="1"/>
  <c r="S69" i="66" s="1"/>
  <c r="S76" i="66" s="1"/>
  <c r="S78" i="66" s="1"/>
  <c r="S58" i="15" s="1"/>
  <c r="S62" i="15" s="1"/>
  <c r="T14" i="2" s="1"/>
  <c r="BC235" i="15"/>
  <c r="BC269" i="15"/>
  <c r="BC225" i="15"/>
  <c r="BC215" i="15"/>
  <c r="AZ40" i="23"/>
  <c r="AZ10" i="25"/>
  <c r="AZ11" i="22" s="1"/>
  <c r="BC192" i="15"/>
  <c r="BC205" i="15"/>
  <c r="BC172" i="15"/>
  <c r="BC182" i="15"/>
  <c r="BC124" i="15"/>
  <c r="BC162" i="15"/>
  <c r="BA23" i="53"/>
  <c r="BC114" i="15"/>
  <c r="BA116" i="15"/>
  <c r="BA8" i="59" s="1"/>
  <c r="BA12" i="59" s="1"/>
  <c r="F37" i="57" s="1"/>
  <c r="BB14" i="51"/>
  <c r="BC88" i="15"/>
  <c r="BC100" i="15"/>
  <c r="BC16" i="2"/>
  <c r="BC14" i="51" s="1"/>
  <c r="BB43" i="15"/>
  <c r="BD73" i="18" s="1"/>
  <c r="BC53" i="15"/>
  <c r="AZ43" i="15"/>
  <c r="BB73" i="18" s="1"/>
  <c r="BC23" i="15"/>
  <c r="BC13" i="15"/>
  <c r="BC189" i="15"/>
  <c r="BC179" i="15"/>
  <c r="BC97" i="15"/>
  <c r="BC232" i="15"/>
  <c r="BC212" i="15"/>
  <c r="BC147" i="15"/>
  <c r="BC85" i="15"/>
  <c r="BC50" i="15"/>
  <c r="BC202" i="15"/>
  <c r="BC10" i="15"/>
  <c r="BC159" i="15"/>
  <c r="BC111" i="15"/>
  <c r="BC266" i="15"/>
  <c r="BC121" i="15"/>
  <c r="BC222" i="15"/>
  <c r="BC20" i="15"/>
  <c r="BC169" i="15"/>
  <c r="S56" i="66"/>
  <c r="U86" i="18" s="1"/>
  <c r="BS28" i="73"/>
  <c r="BR41" i="73"/>
  <c r="BR43" i="73"/>
  <c r="BS25" i="73" s="1"/>
  <c r="BS15" i="73"/>
  <c r="BR40" i="73"/>
  <c r="BR38" i="73"/>
  <c r="BR42" i="73"/>
  <c r="U88" i="18"/>
  <c r="S60" i="66"/>
  <c r="S61" i="66" s="1"/>
  <c r="S64" i="66" s="1"/>
  <c r="S70" i="66" s="1"/>
  <c r="U92" i="18"/>
  <c r="S271" i="15"/>
  <c r="S273" i="15" s="1"/>
  <c r="T114" i="18"/>
  <c r="T119" i="18" s="1"/>
  <c r="T113" i="18"/>
  <c r="T118" i="18" s="1"/>
  <c r="BE1" i="71"/>
  <c r="R47" i="27"/>
  <c r="R44" i="27"/>
  <c r="R45" i="27" s="1"/>
  <c r="S96" i="2" s="1"/>
  <c r="R46" i="27"/>
  <c r="AR32" i="3"/>
  <c r="BK94" i="4"/>
  <c r="BK310" i="4"/>
  <c r="BD8" i="28"/>
  <c r="BD9" i="26"/>
  <c r="BD6" i="41"/>
  <c r="BC105" i="15"/>
  <c r="BC106" i="15" s="1"/>
  <c r="BC14" i="60" s="1"/>
  <c r="BK66" i="4"/>
  <c r="BK93" i="4"/>
  <c r="BE5" i="55"/>
  <c r="BE6" i="62"/>
  <c r="BK311" i="4"/>
  <c r="BK279" i="4"/>
  <c r="BL260" i="4"/>
  <c r="T187" i="15"/>
  <c r="BK119" i="4"/>
  <c r="BK120" i="4"/>
  <c r="BD4" i="59"/>
  <c r="BD4" i="55"/>
  <c r="BD4" i="60"/>
  <c r="BD5" i="62"/>
  <c r="BK67" i="4"/>
  <c r="BK230" i="4"/>
  <c r="BK231" i="4"/>
  <c r="BE78" i="2"/>
  <c r="BD55" i="53" s="1"/>
  <c r="BE80" i="2"/>
  <c r="BE82" i="2"/>
  <c r="BE84" i="2"/>
  <c r="BD61" i="53" s="1"/>
  <c r="BE77" i="2"/>
  <c r="BD54" i="53" s="1"/>
  <c r="BE75" i="2"/>
  <c r="BE76" i="2"/>
  <c r="BE83" i="2"/>
  <c r="BE79" i="2"/>
  <c r="BD56" i="53" s="1"/>
  <c r="BE74" i="2"/>
  <c r="BP7" i="3"/>
  <c r="BO6" i="66"/>
  <c r="BO20" i="66" s="1"/>
  <c r="BB54" i="66"/>
  <c r="BB68" i="66" s="1"/>
  <c r="BE9" i="51"/>
  <c r="BD2" i="66"/>
  <c r="BD77" i="66" s="1"/>
  <c r="BD2" i="43"/>
  <c r="BD32" i="43" s="1"/>
  <c r="BA40" i="15"/>
  <c r="BA54" i="66"/>
  <c r="BA68" i="66" s="1"/>
  <c r="BC270" i="15"/>
  <c r="BC36" i="15"/>
  <c r="BC37" i="15"/>
  <c r="BC39" i="15"/>
  <c r="BC38" i="15"/>
  <c r="BC49" i="3"/>
  <c r="BC52" i="3" s="1"/>
  <c r="BC55" i="3" s="1"/>
  <c r="BC73" i="15" s="1"/>
  <c r="BC139" i="15"/>
  <c r="BC144" i="15" s="1"/>
  <c r="BD103" i="2" s="1"/>
  <c r="BC131" i="15"/>
  <c r="BC136" i="15" s="1"/>
  <c r="BA38" i="51"/>
  <c r="BH45" i="4"/>
  <c r="BB48" i="2" s="1"/>
  <c r="BA37" i="53" s="1"/>
  <c r="BE5" i="60"/>
  <c r="BA12" i="64" s="1"/>
  <c r="BA7" i="61" s="1"/>
  <c r="BF10" i="51"/>
  <c r="BE7" i="50"/>
  <c r="BE8" i="52"/>
  <c r="BE5" i="59"/>
  <c r="BJ334" i="4"/>
  <c r="AU16" i="3"/>
  <c r="AU8" i="3"/>
  <c r="AU119" i="15" s="1"/>
  <c r="BI38" i="4"/>
  <c r="BD6" i="50"/>
  <c r="BD7" i="52"/>
  <c r="AF15" i="16"/>
  <c r="AF8" i="16" s="1"/>
  <c r="AF120" i="15" s="1"/>
  <c r="BB15" i="51"/>
  <c r="BA30" i="53"/>
  <c r="BB22" i="51"/>
  <c r="BA29" i="53"/>
  <c r="BB21" i="51"/>
  <c r="BE7" i="21"/>
  <c r="BE7" i="27"/>
  <c r="BE25" i="21"/>
  <c r="BD6" i="27"/>
  <c r="BD11" i="64"/>
  <c r="BD6" i="21"/>
  <c r="BE7" i="41"/>
  <c r="BE26" i="41" s="1"/>
  <c r="BE33" i="41" s="1"/>
  <c r="BE40" i="41" s="1"/>
  <c r="BE47" i="41" s="1"/>
  <c r="BE8" i="53"/>
  <c r="BE6" i="49"/>
  <c r="BJ290" i="4"/>
  <c r="BJ291" i="4"/>
  <c r="BJ262" i="4"/>
  <c r="BJ293" i="4"/>
  <c r="BJ389" i="4"/>
  <c r="BJ263" i="4"/>
  <c r="BJ387" i="4"/>
  <c r="BJ390" i="4"/>
  <c r="BJ264" i="4"/>
  <c r="BI52" i="4"/>
  <c r="BC24" i="2" s="1"/>
  <c r="BJ347" i="4"/>
  <c r="BJ388" i="4"/>
  <c r="BJ265" i="4"/>
  <c r="BJ289" i="4"/>
  <c r="BJ391" i="4"/>
  <c r="BJ266" i="4"/>
  <c r="BJ348" i="4"/>
  <c r="BJ392" i="4"/>
  <c r="BJ386" i="4"/>
  <c r="BJ126" i="4"/>
  <c r="BJ349" i="4"/>
  <c r="BJ393" i="4"/>
  <c r="BJ238" i="4"/>
  <c r="BJ337" i="4"/>
  <c r="BJ292" i="4"/>
  <c r="BJ294" i="4"/>
  <c r="BJ341" i="4"/>
  <c r="BD8" i="22"/>
  <c r="BD7" i="25"/>
  <c r="BD6" i="23"/>
  <c r="BD6" i="24"/>
  <c r="BD5" i="49"/>
  <c r="BH206" i="4"/>
  <c r="BA24" i="53"/>
  <c r="BE62" i="2"/>
  <c r="BD14" i="41" s="1"/>
  <c r="BJ338" i="4"/>
  <c r="BJ339" i="4"/>
  <c r="BJ342" i="4"/>
  <c r="BJ343" i="4"/>
  <c r="BJ287" i="4"/>
  <c r="BJ288" i="4"/>
  <c r="BJ383" i="4"/>
  <c r="BJ384" i="4"/>
  <c r="BJ385" i="4"/>
  <c r="BJ340" i="4"/>
  <c r="BL12" i="4"/>
  <c r="BJ258" i="4"/>
  <c r="BD2" i="3"/>
  <c r="BD2" i="16" s="1"/>
  <c r="BJ175" i="4"/>
  <c r="BK171" i="4"/>
  <c r="BJ176" i="4"/>
  <c r="BJ177" i="4"/>
  <c r="BJ152" i="4"/>
  <c r="P178" i="15"/>
  <c r="P221" i="15"/>
  <c r="P39" i="16"/>
  <c r="P44" i="16" s="1"/>
  <c r="T220" i="15"/>
  <c r="T177" i="15"/>
  <c r="T39" i="3"/>
  <c r="T44" i="3" s="1"/>
  <c r="T264" i="15" s="1"/>
  <c r="P211" i="15"/>
  <c r="P168" i="15"/>
  <c r="P38" i="16"/>
  <c r="P19" i="15" s="1"/>
  <c r="P40" i="16"/>
  <c r="P42" i="16"/>
  <c r="P43" i="16"/>
  <c r="Q25" i="16" s="1"/>
  <c r="T167" i="15"/>
  <c r="T210" i="15"/>
  <c r="T40" i="3"/>
  <c r="T42" i="3"/>
  <c r="BC67" i="34"/>
  <c r="BC65" i="34"/>
  <c r="BC55" i="34"/>
  <c r="BC60" i="34"/>
  <c r="AH43" i="32"/>
  <c r="AH190" i="15" s="1"/>
  <c r="AI19" i="32"/>
  <c r="AI12" i="32" s="1"/>
  <c r="AI13" i="32" s="1"/>
  <c r="AJ10" i="32" s="1"/>
  <c r="AJ17" i="32"/>
  <c r="AJ18" i="32" s="1"/>
  <c r="AB53" i="32"/>
  <c r="AB44" i="32"/>
  <c r="AJ6" i="16"/>
  <c r="AJ9" i="16" s="1"/>
  <c r="AI96" i="15"/>
  <c r="BF37" i="16"/>
  <c r="BG23" i="16"/>
  <c r="BF29" i="16"/>
  <c r="AW13" i="3"/>
  <c r="AW14" i="3" s="1"/>
  <c r="AV8" i="3"/>
  <c r="AV119" i="15" s="1"/>
  <c r="BC65" i="15"/>
  <c r="BB152" i="15"/>
  <c r="BI51" i="4"/>
  <c r="BC23" i="2" s="1"/>
  <c r="BB35" i="27" s="1"/>
  <c r="BK145" i="4"/>
  <c r="BJ149" i="4"/>
  <c r="BJ150" i="4"/>
  <c r="BJ151" i="4"/>
  <c r="BL36" i="4"/>
  <c r="BL34" i="4"/>
  <c r="BL33" i="4"/>
  <c r="BL30" i="4"/>
  <c r="BL29" i="4"/>
  <c r="BL37" i="4"/>
  <c r="BL20" i="4"/>
  <c r="BL19" i="4"/>
  <c r="BL21" i="4"/>
  <c r="BL14" i="4"/>
  <c r="BL35" i="4"/>
  <c r="BL28" i="4"/>
  <c r="BL18" i="4"/>
  <c r="BL32" i="4"/>
  <c r="BL31" i="4"/>
  <c r="BL17" i="4"/>
  <c r="BJ237" i="4"/>
  <c r="BI39" i="4"/>
  <c r="BJ6" i="32"/>
  <c r="BI48" i="32"/>
  <c r="BI40" i="32"/>
  <c r="BI12" i="34"/>
  <c r="BJ11" i="34"/>
  <c r="BC223" i="15"/>
  <c r="BC200" i="15"/>
  <c r="BC203" i="15"/>
  <c r="BC201" i="15"/>
  <c r="BC213" i="15"/>
  <c r="BC36" i="34"/>
  <c r="BB113" i="15"/>
  <c r="BB116" i="15" s="1"/>
  <c r="BG29" i="3"/>
  <c r="BG37" i="3"/>
  <c r="BB90" i="15"/>
  <c r="BC17" i="2" s="1"/>
  <c r="BB11" i="62" s="1"/>
  <c r="BJ324" i="4"/>
  <c r="BJ345" i="4"/>
  <c r="BC170" i="15"/>
  <c r="BC87" i="15"/>
  <c r="BC180" i="15"/>
  <c r="BC11" i="15"/>
  <c r="BC21" i="15"/>
  <c r="BC9" i="15"/>
  <c r="BC84" i="15"/>
  <c r="BC86" i="15"/>
  <c r="BC109" i="15"/>
  <c r="BC8" i="15"/>
  <c r="BC157" i="15"/>
  <c r="BC83" i="15"/>
  <c r="BC112" i="15"/>
  <c r="BC110" i="15"/>
  <c r="BC160" i="15"/>
  <c r="BC158" i="15"/>
  <c r="BF2" i="2"/>
  <c r="BG3" i="18"/>
  <c r="BF2" i="67" s="1"/>
  <c r="BL279" i="4" s="1"/>
  <c r="BG6" i="2"/>
  <c r="BF5" i="2"/>
  <c r="BE8" i="30"/>
  <c r="BE7" i="24"/>
  <c r="BE10" i="26"/>
  <c r="BE8" i="25"/>
  <c r="BE7" i="23"/>
  <c r="BE9" i="22"/>
  <c r="BE9" i="28"/>
  <c r="BE76" i="11"/>
  <c r="BE76" i="14"/>
  <c r="BF4" i="2"/>
  <c r="BJ329" i="4"/>
  <c r="BL106" i="4"/>
  <c r="BM8" i="4"/>
  <c r="BL108" i="4"/>
  <c r="BL109" i="4"/>
  <c r="BL104" i="4"/>
  <c r="BL6" i="4"/>
  <c r="BJ326" i="4"/>
  <c r="BJ323" i="4"/>
  <c r="BJ322" i="4"/>
  <c r="BF2" i="18"/>
  <c r="BD2" i="32"/>
  <c r="BD2" i="15"/>
  <c r="BD269" i="15" s="1"/>
  <c r="BD2" i="34"/>
  <c r="BJ344" i="4"/>
  <c r="BJ330" i="4"/>
  <c r="BJ110" i="4"/>
  <c r="BJ107" i="4"/>
  <c r="BJ335" i="4"/>
  <c r="BJ332" i="4"/>
  <c r="BJ346" i="4"/>
  <c r="BJ382" i="4"/>
  <c r="BJ286" i="4"/>
  <c r="BJ325" i="4"/>
  <c r="BJ321" i="4"/>
  <c r="BJ327" i="4"/>
  <c r="BJ336" i="4"/>
  <c r="BJ333" i="4"/>
  <c r="BF3" i="3"/>
  <c r="BE3" i="15"/>
  <c r="BJ205" i="4"/>
  <c r="BJ331" i="4"/>
  <c r="BJ328" i="4"/>
  <c r="BK200" i="4"/>
  <c r="BK228" i="4"/>
  <c r="BK353" i="4"/>
  <c r="BK7" i="4"/>
  <c r="BK5" i="4" s="1"/>
  <c r="BK308" i="4"/>
  <c r="BK380" i="4"/>
  <c r="BK91" i="4"/>
  <c r="BK117" i="4"/>
  <c r="BK247" i="4"/>
  <c r="BK277" i="4"/>
  <c r="BK60" i="4"/>
  <c r="BJ102" i="4"/>
  <c r="BJ320" i="4"/>
  <c r="AA49" i="4"/>
  <c r="U21" i="2" s="1"/>
  <c r="BE14" i="34"/>
  <c r="BE19" i="34"/>
  <c r="BE20" i="34" s="1"/>
  <c r="BF17" i="34" s="1"/>
  <c r="BG13" i="34"/>
  <c r="S71" i="66" l="1"/>
  <c r="S73" i="66" s="1"/>
  <c r="T53" i="66"/>
  <c r="T47" i="66" s="1"/>
  <c r="S58" i="66"/>
  <c r="BD225" i="15"/>
  <c r="BD235" i="15"/>
  <c r="BD215" i="15"/>
  <c r="BD192" i="15"/>
  <c r="BD205" i="15"/>
  <c r="BD182" i="15"/>
  <c r="BA10" i="25"/>
  <c r="BA11" i="22" s="1"/>
  <c r="BA40" i="23"/>
  <c r="BD172" i="15"/>
  <c r="BD162" i="15"/>
  <c r="BD114" i="15"/>
  <c r="BD124" i="15"/>
  <c r="BB23" i="53"/>
  <c r="BA9" i="2"/>
  <c r="BG257" i="4" s="1"/>
  <c r="BB10" i="62"/>
  <c r="BD88" i="15"/>
  <c r="BD100" i="15"/>
  <c r="BC80" i="15"/>
  <c r="BD16" i="2" s="1"/>
  <c r="BD53" i="15"/>
  <c r="BA43" i="15"/>
  <c r="BB9" i="2" s="1"/>
  <c r="BH257" i="4" s="1"/>
  <c r="BD23" i="15"/>
  <c r="BD13" i="15"/>
  <c r="BD179" i="15"/>
  <c r="BD169" i="15"/>
  <c r="BD266" i="15"/>
  <c r="BD85" i="15"/>
  <c r="BD189" i="15"/>
  <c r="BD232" i="15"/>
  <c r="BD97" i="15"/>
  <c r="BD20" i="15"/>
  <c r="BD202" i="15"/>
  <c r="BD121" i="15"/>
  <c r="BD10" i="15"/>
  <c r="BD159" i="15"/>
  <c r="BD222" i="15"/>
  <c r="BD212" i="15"/>
  <c r="BD147" i="15"/>
  <c r="BD111" i="15"/>
  <c r="BD50" i="15"/>
  <c r="BS32" i="73"/>
  <c r="BS8" i="73"/>
  <c r="BS9" i="73" s="1"/>
  <c r="BT6" i="73" s="1"/>
  <c r="BS16" i="73"/>
  <c r="U94" i="18"/>
  <c r="U93" i="18"/>
  <c r="U109" i="18"/>
  <c r="U111" i="18" s="1"/>
  <c r="U112" i="18" s="1"/>
  <c r="U120" i="18" s="1"/>
  <c r="BF1" i="71"/>
  <c r="S8" i="62"/>
  <c r="T12" i="51"/>
  <c r="S21" i="53"/>
  <c r="S42" i="27"/>
  <c r="T67" i="66"/>
  <c r="T46" i="66"/>
  <c r="V87" i="18"/>
  <c r="U89" i="18"/>
  <c r="BL230" i="4"/>
  <c r="BL66" i="4"/>
  <c r="BL119" i="4"/>
  <c r="BL310" i="4"/>
  <c r="BD105" i="15"/>
  <c r="BD106" i="15" s="1"/>
  <c r="BD14" i="60" s="1"/>
  <c r="BL120" i="4"/>
  <c r="BL280" i="4"/>
  <c r="BE6" i="41"/>
  <c r="BE9" i="26"/>
  <c r="BE8" i="28"/>
  <c r="BM260" i="4"/>
  <c r="BL93" i="4"/>
  <c r="BL94" i="4"/>
  <c r="BL231" i="4"/>
  <c r="BF5" i="55"/>
  <c r="BF6" i="62"/>
  <c r="BL311" i="4"/>
  <c r="BL67" i="4"/>
  <c r="BE4" i="55"/>
  <c r="BE4" i="60"/>
  <c r="BE4" i="59"/>
  <c r="BE5" i="62"/>
  <c r="BF79" i="2"/>
  <c r="BE56" i="53" s="1"/>
  <c r="BF80" i="2"/>
  <c r="BF84" i="2"/>
  <c r="BE61" i="53" s="1"/>
  <c r="BF82" i="2"/>
  <c r="BF78" i="2"/>
  <c r="BE55" i="53" s="1"/>
  <c r="BF76" i="2"/>
  <c r="BF75" i="2"/>
  <c r="BF83" i="2"/>
  <c r="BF74" i="2"/>
  <c r="BF77" i="2"/>
  <c r="BE54" i="53" s="1"/>
  <c r="BQ7" i="3"/>
  <c r="BP6" i="66"/>
  <c r="BP20" i="66" s="1"/>
  <c r="BC10" i="66"/>
  <c r="BC24" i="66" s="1"/>
  <c r="BC73" i="18"/>
  <c r="BF9" i="51"/>
  <c r="BE2" i="66"/>
  <c r="BE77" i="66" s="1"/>
  <c r="BE2" i="43"/>
  <c r="BE32" i="43" s="1"/>
  <c r="BD270" i="15"/>
  <c r="BD36" i="15"/>
  <c r="BD37" i="15"/>
  <c r="BD39" i="15"/>
  <c r="BD38" i="15"/>
  <c r="BD49" i="3"/>
  <c r="BD52" i="3" s="1"/>
  <c r="BD55" i="3" s="1"/>
  <c r="BD73" i="15" s="1"/>
  <c r="BD139" i="15"/>
  <c r="BD144" i="15" s="1"/>
  <c r="BE103" i="2" s="1"/>
  <c r="BD131" i="15"/>
  <c r="BD136" i="15" s="1"/>
  <c r="BB38" i="51"/>
  <c r="CK38" i="51" s="1"/>
  <c r="BJ38" i="4"/>
  <c r="BK334" i="4"/>
  <c r="BB29" i="53"/>
  <c r="BC21" i="51"/>
  <c r="BB30" i="53"/>
  <c r="BC22" i="51"/>
  <c r="BC15" i="51"/>
  <c r="BF5" i="60"/>
  <c r="BG10" i="51"/>
  <c r="BF7" i="50"/>
  <c r="BF8" i="52"/>
  <c r="BF5" i="59"/>
  <c r="CK22" i="51"/>
  <c r="CK15" i="51"/>
  <c r="BI45" i="4"/>
  <c r="BC48" i="2" s="1"/>
  <c r="BE7" i="52"/>
  <c r="BE6" i="50"/>
  <c r="BB40" i="23"/>
  <c r="BB8" i="59"/>
  <c r="AF16" i="16"/>
  <c r="AG13" i="16"/>
  <c r="AG14" i="16" s="1"/>
  <c r="AH51" i="32"/>
  <c r="BF7" i="21"/>
  <c r="BF7" i="27"/>
  <c r="BF25" i="21"/>
  <c r="BE11" i="64"/>
  <c r="BE6" i="27"/>
  <c r="BE6" i="21"/>
  <c r="BF7" i="41"/>
  <c r="BF26" i="41" s="1"/>
  <c r="BF33" i="41" s="1"/>
  <c r="BF40" i="41" s="1"/>
  <c r="BF47" i="41" s="1"/>
  <c r="BF8" i="53"/>
  <c r="BF6" i="49"/>
  <c r="BK347" i="4"/>
  <c r="BK388" i="4"/>
  <c r="BK263" i="4"/>
  <c r="BK289" i="4"/>
  <c r="BK264" i="4"/>
  <c r="BK291" i="4"/>
  <c r="BK391" i="4"/>
  <c r="BK265" i="4"/>
  <c r="BK348" i="4"/>
  <c r="BK392" i="4"/>
  <c r="BK386" i="4"/>
  <c r="BK266" i="4"/>
  <c r="BK349" i="4"/>
  <c r="BK393" i="4"/>
  <c r="BK387" i="4"/>
  <c r="BK126" i="4"/>
  <c r="BK294" i="4"/>
  <c r="BK238" i="4"/>
  <c r="BK292" i="4"/>
  <c r="BK389" i="4"/>
  <c r="BK341" i="4"/>
  <c r="BK293" i="4"/>
  <c r="BK390" i="4"/>
  <c r="BK290" i="4"/>
  <c r="BK262" i="4"/>
  <c r="BE8" i="22"/>
  <c r="BE7" i="25"/>
  <c r="BE6" i="23"/>
  <c r="BE6" i="24"/>
  <c r="BE5" i="49"/>
  <c r="BJ52" i="4"/>
  <c r="BD24" i="2" s="1"/>
  <c r="BI206" i="4"/>
  <c r="BB24" i="53"/>
  <c r="BF62" i="2"/>
  <c r="BE14" i="41" s="1"/>
  <c r="U19" i="51"/>
  <c r="T27" i="53"/>
  <c r="AB56" i="32"/>
  <c r="AC7" i="32" s="1"/>
  <c r="BK339" i="4"/>
  <c r="BK337" i="4"/>
  <c r="BK287" i="4"/>
  <c r="BK383" i="4"/>
  <c r="BK385" i="4"/>
  <c r="BK338" i="4"/>
  <c r="BK340" i="4"/>
  <c r="BK343" i="4"/>
  <c r="BK342" i="4"/>
  <c r="BK288" i="4"/>
  <c r="BK384" i="4"/>
  <c r="BK258" i="4"/>
  <c r="BM12" i="4"/>
  <c r="BE2" i="3"/>
  <c r="BE2" i="16" s="1"/>
  <c r="BL171" i="4"/>
  <c r="BK175" i="4"/>
  <c r="BK176" i="4"/>
  <c r="BK177" i="4"/>
  <c r="T43" i="3"/>
  <c r="T18" i="60" s="1"/>
  <c r="BK152" i="4"/>
  <c r="P49" i="15"/>
  <c r="P41" i="16"/>
  <c r="Q28" i="16"/>
  <c r="U28" i="3"/>
  <c r="T48" i="15"/>
  <c r="T41" i="3"/>
  <c r="AW15" i="3"/>
  <c r="AW16" i="3" s="1"/>
  <c r="AX13" i="3" s="1"/>
  <c r="AX14" i="3" s="1"/>
  <c r="AX15" i="3" s="1"/>
  <c r="BD60" i="34"/>
  <c r="BD55" i="34"/>
  <c r="BD65" i="34"/>
  <c r="BD67" i="34"/>
  <c r="AH55" i="32"/>
  <c r="AH233" i="15"/>
  <c r="AI122" i="15"/>
  <c r="AI34" i="32"/>
  <c r="AI36" i="32" s="1"/>
  <c r="AI98" i="15"/>
  <c r="AJ20" i="32"/>
  <c r="AB51" i="15"/>
  <c r="AB54" i="32"/>
  <c r="AC39" i="32"/>
  <c r="AC52" i="32" s="1"/>
  <c r="AC57" i="32" s="1"/>
  <c r="AL120" i="15"/>
  <c r="AK6" i="16"/>
  <c r="AK9" i="16" s="1"/>
  <c r="AJ96" i="15"/>
  <c r="BG29" i="16"/>
  <c r="BH23" i="16"/>
  <c r="BG37" i="16"/>
  <c r="BD65" i="15"/>
  <c r="BC152" i="15"/>
  <c r="BJ51" i="4"/>
  <c r="BD23" i="2" s="1"/>
  <c r="BC35" i="27" s="1"/>
  <c r="BK330" i="4"/>
  <c r="BK149" i="4"/>
  <c r="BL145" i="4"/>
  <c r="BK150" i="4"/>
  <c r="BK151" i="4"/>
  <c r="BJ39" i="4"/>
  <c r="BK336" i="4"/>
  <c r="BM33" i="4"/>
  <c r="BM32" i="4"/>
  <c r="BM31" i="4"/>
  <c r="BM37" i="4"/>
  <c r="BM36" i="4"/>
  <c r="BM20" i="4"/>
  <c r="BM19" i="4"/>
  <c r="BM17" i="4"/>
  <c r="BM21" i="4"/>
  <c r="BM35" i="4"/>
  <c r="BM28" i="4"/>
  <c r="BM30" i="4"/>
  <c r="BM34" i="4"/>
  <c r="BM29" i="4"/>
  <c r="BM14" i="4"/>
  <c r="BM18" i="4"/>
  <c r="BK237" i="4"/>
  <c r="BK6" i="32"/>
  <c r="BJ40" i="32"/>
  <c r="BJ48" i="32"/>
  <c r="BJ12" i="34"/>
  <c r="BK11" i="34"/>
  <c r="BD223" i="15"/>
  <c r="BD200" i="15"/>
  <c r="BD203" i="15"/>
  <c r="BD201" i="15"/>
  <c r="BD213" i="15"/>
  <c r="BC113" i="15"/>
  <c r="BC116" i="15" s="1"/>
  <c r="BD36" i="34"/>
  <c r="BC9" i="2"/>
  <c r="BI257" i="4" s="1"/>
  <c r="BH37" i="3"/>
  <c r="BH29" i="3"/>
  <c r="BC90" i="15"/>
  <c r="BD17" i="2" s="1"/>
  <c r="BC11" i="62" s="1"/>
  <c r="BB10" i="25"/>
  <c r="BB11" i="22" s="1"/>
  <c r="BG3" i="3"/>
  <c r="BF3" i="15"/>
  <c r="BL228" i="4"/>
  <c r="BL353" i="4"/>
  <c r="BL247" i="4"/>
  <c r="BL91" i="4"/>
  <c r="BL277" i="4"/>
  <c r="BL308" i="4"/>
  <c r="BL380" i="4"/>
  <c r="BL7" i="4"/>
  <c r="BL5" i="4" s="1"/>
  <c r="BL200" i="4"/>
  <c r="BL117" i="4"/>
  <c r="BL60" i="4"/>
  <c r="BE2" i="15"/>
  <c r="BE269" i="15" s="1"/>
  <c r="BG2" i="18"/>
  <c r="BE2" i="34"/>
  <c r="BE2" i="32"/>
  <c r="BK205" i="4"/>
  <c r="BK335" i="4"/>
  <c r="BK333" i="4"/>
  <c r="BK346" i="4"/>
  <c r="BK325" i="4"/>
  <c r="BK321" i="4"/>
  <c r="BK332" i="4"/>
  <c r="BK322" i="4"/>
  <c r="BK328" i="4"/>
  <c r="BK382" i="4"/>
  <c r="BK110" i="4"/>
  <c r="BK324" i="4"/>
  <c r="BK326" i="4"/>
  <c r="BK102" i="4"/>
  <c r="BK331" i="4"/>
  <c r="BM108" i="4"/>
  <c r="BM109" i="4"/>
  <c r="BM6" i="4"/>
  <c r="BM106" i="4"/>
  <c r="BN8" i="4"/>
  <c r="BM104" i="4"/>
  <c r="BK286" i="4"/>
  <c r="BK344" i="4"/>
  <c r="BK323" i="4"/>
  <c r="BK320" i="4"/>
  <c r="BK107" i="4"/>
  <c r="BD180" i="15"/>
  <c r="BD8" i="15"/>
  <c r="BD84" i="15"/>
  <c r="BD112" i="15"/>
  <c r="BD9" i="15"/>
  <c r="BD83" i="15"/>
  <c r="BD87" i="15"/>
  <c r="BD86" i="15"/>
  <c r="BD21" i="15"/>
  <c r="BD157" i="15"/>
  <c r="BD158" i="15"/>
  <c r="BD11" i="15"/>
  <c r="BD160" i="15"/>
  <c r="BD109" i="15"/>
  <c r="BD110" i="15"/>
  <c r="BD170" i="15"/>
  <c r="BK327" i="4"/>
  <c r="BK329" i="4"/>
  <c r="BK345" i="4"/>
  <c r="BH6" i="2"/>
  <c r="BH3" i="18"/>
  <c r="BG2" i="67" s="1"/>
  <c r="BM120" i="4" s="1"/>
  <c r="BG2" i="2"/>
  <c r="BG5" i="2"/>
  <c r="BF8" i="30"/>
  <c r="BF8" i="25"/>
  <c r="BF7" i="24"/>
  <c r="BF10" i="26"/>
  <c r="BF7" i="23"/>
  <c r="BF9" i="22"/>
  <c r="BF9" i="28"/>
  <c r="BF76" i="11"/>
  <c r="BG4" i="2"/>
  <c r="BF76" i="14"/>
  <c r="T43" i="27"/>
  <c r="BF19" i="34"/>
  <c r="BF20" i="34" s="1"/>
  <c r="BG17" i="34" s="1"/>
  <c r="BH13" i="34"/>
  <c r="BF14" i="34"/>
  <c r="BE235" i="15" l="1"/>
  <c r="BE225" i="15"/>
  <c r="BE215" i="15"/>
  <c r="BE192" i="15"/>
  <c r="BE205" i="15"/>
  <c r="BE182" i="15"/>
  <c r="BE172" i="15"/>
  <c r="BE162" i="15"/>
  <c r="BE124" i="15"/>
  <c r="BE114" i="15"/>
  <c r="BE88" i="15"/>
  <c r="BE100" i="15"/>
  <c r="BC23" i="53"/>
  <c r="BC10" i="62"/>
  <c r="BD14" i="51"/>
  <c r="BE53" i="15"/>
  <c r="BD80" i="15"/>
  <c r="BE16" i="2" s="1"/>
  <c r="BE23" i="15"/>
  <c r="BE13" i="15"/>
  <c r="BE169" i="15"/>
  <c r="BE159" i="15"/>
  <c r="BE232" i="15"/>
  <c r="BE266" i="15"/>
  <c r="BE222" i="15"/>
  <c r="BE202" i="15"/>
  <c r="BE121" i="15"/>
  <c r="BE10" i="15"/>
  <c r="BE85" i="15"/>
  <c r="BE147" i="15"/>
  <c r="BE97" i="15"/>
  <c r="BE189" i="15"/>
  <c r="BE50" i="15"/>
  <c r="BE20" i="15"/>
  <c r="BE212" i="15"/>
  <c r="BE111" i="15"/>
  <c r="BE179" i="15"/>
  <c r="BS31" i="73"/>
  <c r="BS30" i="73"/>
  <c r="BT13" i="73"/>
  <c r="BT14" i="73" s="1"/>
  <c r="S46" i="27"/>
  <c r="S47" i="27"/>
  <c r="S44" i="27"/>
  <c r="S45" i="27" s="1"/>
  <c r="T96" i="2" s="1"/>
  <c r="V88" i="18"/>
  <c r="T60" i="66"/>
  <c r="T61" i="66" s="1"/>
  <c r="T64" i="66" s="1"/>
  <c r="T70" i="66" s="1"/>
  <c r="V92" i="18"/>
  <c r="U114" i="18"/>
  <c r="U119" i="18" s="1"/>
  <c r="U113" i="18"/>
  <c r="U118" i="18" s="1"/>
  <c r="BG1" i="71"/>
  <c r="T55" i="66"/>
  <c r="BF8" i="28"/>
  <c r="BF9" i="26"/>
  <c r="BF6" i="41"/>
  <c r="BE105" i="15"/>
  <c r="BE106" i="15" s="1"/>
  <c r="BE14" i="60" s="1"/>
  <c r="BG5" i="55"/>
  <c r="BG6" i="62"/>
  <c r="BM279" i="4"/>
  <c r="BM230" i="4"/>
  <c r="BM280" i="4"/>
  <c r="BM93" i="4"/>
  <c r="BM311" i="4"/>
  <c r="BN260" i="4"/>
  <c r="BM67" i="4"/>
  <c r="BM310" i="4"/>
  <c r="BM66" i="4"/>
  <c r="BB12" i="64"/>
  <c r="BB7" i="61" s="1"/>
  <c r="BM94" i="4"/>
  <c r="BM119" i="4"/>
  <c r="BM231" i="4"/>
  <c r="BF5" i="62"/>
  <c r="BF4" i="55"/>
  <c r="BF4" i="59"/>
  <c r="BF4" i="60"/>
  <c r="BG80" i="2"/>
  <c r="BG82" i="2"/>
  <c r="BG75" i="2"/>
  <c r="BG84" i="2"/>
  <c r="BF61" i="53" s="1"/>
  <c r="BG83" i="2"/>
  <c r="BG74" i="2"/>
  <c r="BG79" i="2"/>
  <c r="BF56" i="53" s="1"/>
  <c r="BG77" i="2"/>
  <c r="BF54" i="53" s="1"/>
  <c r="BG76" i="2"/>
  <c r="BG78" i="2"/>
  <c r="BF55" i="53" s="1"/>
  <c r="BR7" i="3"/>
  <c r="BQ6" i="66"/>
  <c r="BQ20" i="66" s="1"/>
  <c r="BD10" i="66"/>
  <c r="BD24" i="66" s="1"/>
  <c r="BG9" i="51"/>
  <c r="BF2" i="43"/>
  <c r="BF32" i="43" s="1"/>
  <c r="BF2" i="66"/>
  <c r="BF77" i="66" s="1"/>
  <c r="BC40" i="15"/>
  <c r="BC54" i="66"/>
  <c r="BC68" i="66" s="1"/>
  <c r="BE270" i="15"/>
  <c r="BE36" i="15"/>
  <c r="BE37" i="15"/>
  <c r="BE39" i="15"/>
  <c r="BE38" i="15"/>
  <c r="BE49" i="3"/>
  <c r="BE52" i="3" s="1"/>
  <c r="BE55" i="3" s="1"/>
  <c r="BE73" i="15" s="1"/>
  <c r="BE80" i="15" s="1"/>
  <c r="BE139" i="15"/>
  <c r="BE144" i="15" s="1"/>
  <c r="BF103" i="2" s="1"/>
  <c r="BE131" i="15"/>
  <c r="BE136" i="15" s="1"/>
  <c r="BJ45" i="4"/>
  <c r="BD48" i="2" s="1"/>
  <c r="BC37" i="53" s="1"/>
  <c r="BC30" i="53"/>
  <c r="BD22" i="51"/>
  <c r="BK38" i="4"/>
  <c r="BL334" i="4"/>
  <c r="BD15" i="51"/>
  <c r="BB37" i="53"/>
  <c r="BC38" i="51"/>
  <c r="BC29" i="53"/>
  <c r="BD21" i="51"/>
  <c r="BG5" i="60"/>
  <c r="BC12" i="64" s="1"/>
  <c r="BH10" i="51"/>
  <c r="BG7" i="50"/>
  <c r="BG8" i="52"/>
  <c r="BG5" i="59"/>
  <c r="AV6" i="3"/>
  <c r="AW6" i="3" s="1"/>
  <c r="AU95" i="15"/>
  <c r="BF7" i="52"/>
  <c r="BF6" i="50"/>
  <c r="BB12" i="59"/>
  <c r="BC10" i="25"/>
  <c r="BC11" i="22" s="1"/>
  <c r="BC8" i="59"/>
  <c r="BC12" i="59" s="1"/>
  <c r="AG15" i="16"/>
  <c r="AG16" i="16" s="1"/>
  <c r="BF11" i="64"/>
  <c r="BF6" i="27"/>
  <c r="BF6" i="21"/>
  <c r="BG7" i="21"/>
  <c r="BG7" i="27"/>
  <c r="BG25" i="21"/>
  <c r="BG7" i="41"/>
  <c r="BG26" i="41" s="1"/>
  <c r="BG33" i="41" s="1"/>
  <c r="BG40" i="41" s="1"/>
  <c r="BG47" i="41" s="1"/>
  <c r="BG8" i="53"/>
  <c r="BG6" i="49"/>
  <c r="BL349" i="4"/>
  <c r="BL393" i="4"/>
  <c r="BL126" i="4"/>
  <c r="BL294" i="4"/>
  <c r="BL290" i="4"/>
  <c r="BL388" i="4"/>
  <c r="BL238" i="4"/>
  <c r="BL293" i="4"/>
  <c r="BL390" i="4"/>
  <c r="BL341" i="4"/>
  <c r="BL347" i="4"/>
  <c r="BL292" i="4"/>
  <c r="BL263" i="4"/>
  <c r="BL289" i="4"/>
  <c r="BL389" i="4"/>
  <c r="BL262" i="4"/>
  <c r="BL264" i="4"/>
  <c r="BL291" i="4"/>
  <c r="BL386" i="4"/>
  <c r="BL265" i="4"/>
  <c r="BL391" i="4"/>
  <c r="BL266" i="4"/>
  <c r="BL348" i="4"/>
  <c r="BL392" i="4"/>
  <c r="BL387" i="4"/>
  <c r="BF5" i="49"/>
  <c r="BF6" i="24"/>
  <c r="BF7" i="25"/>
  <c r="BF6" i="23"/>
  <c r="BF8" i="22"/>
  <c r="BK52" i="4"/>
  <c r="BE24" i="2" s="1"/>
  <c r="BG62" i="2"/>
  <c r="BF14" i="41" s="1"/>
  <c r="BJ206" i="4"/>
  <c r="BC24" i="53"/>
  <c r="I21" i="54"/>
  <c r="U52" i="53"/>
  <c r="BL337" i="4"/>
  <c r="BL342" i="4"/>
  <c r="BL339" i="4"/>
  <c r="BL340" i="4"/>
  <c r="BL343" i="4"/>
  <c r="BL287" i="4"/>
  <c r="BL288" i="4"/>
  <c r="BL383" i="4"/>
  <c r="BL384" i="4"/>
  <c r="BL385" i="4"/>
  <c r="BL338" i="4"/>
  <c r="BN12" i="4"/>
  <c r="BL258" i="4"/>
  <c r="BF2" i="3"/>
  <c r="BF2" i="16" s="1"/>
  <c r="BM171" i="4"/>
  <c r="U32" i="3"/>
  <c r="U230" i="15" s="1"/>
  <c r="BL175" i="4"/>
  <c r="BL176" i="4"/>
  <c r="BL177" i="4"/>
  <c r="BL152" i="4"/>
  <c r="Q32" i="16"/>
  <c r="U30" i="3"/>
  <c r="U31" i="3"/>
  <c r="AX16" i="3"/>
  <c r="BE67" i="34"/>
  <c r="BE65" i="34"/>
  <c r="BE55" i="34"/>
  <c r="BE60" i="34"/>
  <c r="AI43" i="32"/>
  <c r="AI51" i="32" s="1"/>
  <c r="AJ19" i="32"/>
  <c r="AJ12" i="32" s="1"/>
  <c r="AJ13" i="32" s="1"/>
  <c r="AK10" i="32" s="1"/>
  <c r="AC44" i="32"/>
  <c r="AC56" i="32" s="1"/>
  <c r="AC53" i="32"/>
  <c r="AK17" i="32"/>
  <c r="AK18" i="32" s="1"/>
  <c r="AL6" i="16"/>
  <c r="AL9" i="16" s="1"/>
  <c r="AK96" i="15"/>
  <c r="BH37" i="16"/>
  <c r="BH29" i="16"/>
  <c r="BI23" i="16"/>
  <c r="AW8" i="3"/>
  <c r="AW119" i="15" s="1"/>
  <c r="BE65" i="15"/>
  <c r="BD152" i="15"/>
  <c r="BL107" i="4"/>
  <c r="BK51" i="4"/>
  <c r="BE23" i="2" s="1"/>
  <c r="BD35" i="27" s="1"/>
  <c r="BL327" i="4"/>
  <c r="BL382" i="4"/>
  <c r="BL39" i="4" s="1"/>
  <c r="BL345" i="4"/>
  <c r="BL336" i="4"/>
  <c r="BL335" i="4"/>
  <c r="BL237" i="4"/>
  <c r="BL149" i="4"/>
  <c r="BL150" i="4"/>
  <c r="BL151" i="4"/>
  <c r="BL330" i="4"/>
  <c r="BL346" i="4"/>
  <c r="BL322" i="4"/>
  <c r="BL286" i="4"/>
  <c r="BM145" i="4"/>
  <c r="BL344" i="4"/>
  <c r="BL333" i="4"/>
  <c r="BN36" i="4"/>
  <c r="BN35" i="4"/>
  <c r="BN34" i="4"/>
  <c r="BN33" i="4"/>
  <c r="BN32" i="4"/>
  <c r="BN31" i="4"/>
  <c r="BN18" i="4"/>
  <c r="BN28" i="4"/>
  <c r="BN17" i="4"/>
  <c r="BN29" i="4"/>
  <c r="BN20" i="4"/>
  <c r="BN30" i="4"/>
  <c r="BN19" i="4"/>
  <c r="BN37" i="4"/>
  <c r="BN14" i="4"/>
  <c r="BN21" i="4"/>
  <c r="BK39" i="4"/>
  <c r="BL325" i="4"/>
  <c r="BK40" i="32"/>
  <c r="BL6" i="32"/>
  <c r="BK48" i="32"/>
  <c r="BL11" i="34"/>
  <c r="BK12" i="34"/>
  <c r="BE201" i="15"/>
  <c r="BE200" i="15"/>
  <c r="BE203" i="15"/>
  <c r="BE223" i="15"/>
  <c r="BE213" i="15"/>
  <c r="BD113" i="15"/>
  <c r="BE36" i="34"/>
  <c r="BC40" i="23"/>
  <c r="BI29" i="3"/>
  <c r="BI37" i="3"/>
  <c r="BD90" i="15"/>
  <c r="BE17" i="2" s="1"/>
  <c r="BD11" i="62" s="1"/>
  <c r="BL331" i="4"/>
  <c r="BN104" i="4"/>
  <c r="BN106" i="4"/>
  <c r="BO8" i="4"/>
  <c r="BN109" i="4"/>
  <c r="BN6" i="4"/>
  <c r="BN108" i="4"/>
  <c r="BL323" i="4"/>
  <c r="BF2" i="15"/>
  <c r="BH2" i="18"/>
  <c r="BF2" i="34"/>
  <c r="BF2" i="32"/>
  <c r="BL329" i="4"/>
  <c r="BL110" i="4"/>
  <c r="BL205" i="4"/>
  <c r="BM247" i="4"/>
  <c r="BM91" i="4"/>
  <c r="BM277" i="4"/>
  <c r="BM308" i="4"/>
  <c r="BM380" i="4"/>
  <c r="BM7" i="4"/>
  <c r="BM5" i="4" s="1"/>
  <c r="BM117" i="4"/>
  <c r="BM228" i="4"/>
  <c r="BM353" i="4"/>
  <c r="BM200" i="4"/>
  <c r="BM60" i="4"/>
  <c r="BL328" i="4"/>
  <c r="BL321" i="4"/>
  <c r="BL332" i="4"/>
  <c r="BL320" i="4"/>
  <c r="BL102" i="4"/>
  <c r="BL326" i="4"/>
  <c r="BL324" i="4"/>
  <c r="BI6" i="2"/>
  <c r="BI3" i="18"/>
  <c r="BH2" i="67" s="1"/>
  <c r="BN310" i="4" s="1"/>
  <c r="BH2" i="2"/>
  <c r="BH5" i="2"/>
  <c r="BG7" i="24"/>
  <c r="BG10" i="26"/>
  <c r="BG7" i="23"/>
  <c r="BG9" i="22"/>
  <c r="BG8" i="25"/>
  <c r="BG8" i="30"/>
  <c r="BG9" i="28"/>
  <c r="BG76" i="11"/>
  <c r="BG76" i="14"/>
  <c r="BH4" i="2"/>
  <c r="BE180" i="15"/>
  <c r="BE11" i="15"/>
  <c r="BE83" i="15"/>
  <c r="BE84" i="15"/>
  <c r="BE21" i="15"/>
  <c r="BE8" i="15"/>
  <c r="BE9" i="15"/>
  <c r="BE158" i="15"/>
  <c r="BE157" i="15"/>
  <c r="BE109" i="15"/>
  <c r="BE110" i="15"/>
  <c r="BE112" i="15"/>
  <c r="BE86" i="15"/>
  <c r="BE87" i="15"/>
  <c r="BE160" i="15"/>
  <c r="BE170" i="15"/>
  <c r="BH3" i="3"/>
  <c r="BG3" i="15"/>
  <c r="AB98" i="4"/>
  <c r="AB97" i="4"/>
  <c r="AB99" i="4"/>
  <c r="BG14" i="34"/>
  <c r="BG19" i="34"/>
  <c r="BG20" i="34" s="1"/>
  <c r="BH17" i="34" s="1"/>
  <c r="BI13" i="34"/>
  <c r="BJ13" i="34" s="1"/>
  <c r="BF235" i="15" l="1"/>
  <c r="BF269" i="15"/>
  <c r="BF225" i="15"/>
  <c r="BF215" i="15"/>
  <c r="BF192" i="15"/>
  <c r="BF205" i="15"/>
  <c r="BF182" i="15"/>
  <c r="BF172" i="15"/>
  <c r="BF162" i="15"/>
  <c r="BF124" i="15"/>
  <c r="BF114" i="15"/>
  <c r="BD116" i="15"/>
  <c r="BD8" i="59" s="1"/>
  <c r="BD12" i="59" s="1"/>
  <c r="BF88" i="15"/>
  <c r="BF100" i="15"/>
  <c r="BD23" i="53"/>
  <c r="BD10" i="62"/>
  <c r="BE14" i="51"/>
  <c r="BF53" i="15"/>
  <c r="BF16" i="2"/>
  <c r="BF14" i="51" s="1"/>
  <c r="BC43" i="15"/>
  <c r="BD9" i="2" s="1"/>
  <c r="BJ257" i="4" s="1"/>
  <c r="BF23" i="15"/>
  <c r="BF13" i="15"/>
  <c r="BF159" i="15"/>
  <c r="BF147" i="15"/>
  <c r="BF121" i="15"/>
  <c r="BF222" i="15"/>
  <c r="BF266" i="15"/>
  <c r="BF169" i="15"/>
  <c r="BF50" i="15"/>
  <c r="BF111" i="15"/>
  <c r="BF10" i="15"/>
  <c r="BF97" i="15"/>
  <c r="BF202" i="15"/>
  <c r="BF189" i="15"/>
  <c r="BF85" i="15"/>
  <c r="BF20" i="15"/>
  <c r="BF232" i="15"/>
  <c r="BF212" i="15"/>
  <c r="BF179" i="15"/>
  <c r="BT15" i="73"/>
  <c r="BS40" i="73"/>
  <c r="BS38" i="73"/>
  <c r="BS42" i="73"/>
  <c r="BS33" i="73"/>
  <c r="BS39" i="73"/>
  <c r="BS44" i="73" s="1"/>
  <c r="V94" i="18"/>
  <c r="V93" i="18"/>
  <c r="V109" i="18"/>
  <c r="V111" i="18" s="1"/>
  <c r="V112" i="18" s="1"/>
  <c r="V120" i="18" s="1"/>
  <c r="BH1" i="71"/>
  <c r="T69" i="66"/>
  <c r="T76" i="66" s="1"/>
  <c r="T78" i="66" s="1"/>
  <c r="T56" i="66"/>
  <c r="U39" i="3"/>
  <c r="U44" i="3" s="1"/>
  <c r="U264" i="15" s="1"/>
  <c r="AG25" i="3"/>
  <c r="BN67" i="4"/>
  <c r="BN311" i="4"/>
  <c r="BN230" i="4"/>
  <c r="BN280" i="4"/>
  <c r="BN94" i="4"/>
  <c r="BN119" i="4"/>
  <c r="BN120" i="4"/>
  <c r="BG8" i="28"/>
  <c r="BG9" i="26"/>
  <c r="BG6" i="41"/>
  <c r="BF105" i="15"/>
  <c r="BF106" i="15" s="1"/>
  <c r="BF14" i="60" s="1"/>
  <c r="BO260" i="4"/>
  <c r="BN93" i="4"/>
  <c r="BN66" i="4"/>
  <c r="BN279" i="4"/>
  <c r="BG4" i="55"/>
  <c r="BG4" i="60"/>
  <c r="BG5" i="62"/>
  <c r="BG4" i="59"/>
  <c r="BH5" i="55"/>
  <c r="BH6" i="62"/>
  <c r="BN231" i="4"/>
  <c r="BH82" i="2"/>
  <c r="BH75" i="2"/>
  <c r="BH80" i="2"/>
  <c r="BH74" i="2"/>
  <c r="BH76" i="2"/>
  <c r="BH83" i="2"/>
  <c r="BH79" i="2"/>
  <c r="BG56" i="53" s="1"/>
  <c r="BH84" i="2"/>
  <c r="BG61" i="53" s="1"/>
  <c r="BH78" i="2"/>
  <c r="BG55" i="53" s="1"/>
  <c r="BH77" i="2"/>
  <c r="BG54" i="53" s="1"/>
  <c r="BS7" i="3"/>
  <c r="BR6" i="66"/>
  <c r="BR20" i="66" s="1"/>
  <c r="BH9" i="51"/>
  <c r="BG2" i="66"/>
  <c r="BG77" i="66" s="1"/>
  <c r="BG2" i="43"/>
  <c r="BG32" i="43" s="1"/>
  <c r="BM334" i="4"/>
  <c r="BE10" i="66"/>
  <c r="BE24" i="66" s="1"/>
  <c r="BD40" i="15"/>
  <c r="BD54" i="66"/>
  <c r="BD68" i="66" s="1"/>
  <c r="BF270" i="15"/>
  <c r="BF37" i="15"/>
  <c r="BF36" i="15"/>
  <c r="BF39" i="15"/>
  <c r="BF38" i="15"/>
  <c r="BF49" i="3"/>
  <c r="BF52" i="3" s="1"/>
  <c r="BF55" i="3" s="1"/>
  <c r="BF73" i="15" s="1"/>
  <c r="BF139" i="15"/>
  <c r="BF144" i="15" s="1"/>
  <c r="BG103" i="2" s="1"/>
  <c r="BF131" i="15"/>
  <c r="BF136" i="15" s="1"/>
  <c r="BK45" i="4"/>
  <c r="BE48" i="2" s="1"/>
  <c r="BD37" i="53" s="1"/>
  <c r="BD38" i="51"/>
  <c r="AV95" i="15"/>
  <c r="BD30" i="53"/>
  <c r="BE22" i="51"/>
  <c r="BH5" i="60"/>
  <c r="BI10" i="51"/>
  <c r="BH8" i="52"/>
  <c r="BH7" i="50"/>
  <c r="BH5" i="59"/>
  <c r="BE15" i="51"/>
  <c r="BD29" i="53"/>
  <c r="BE21" i="51"/>
  <c r="BL38" i="4"/>
  <c r="BL45" i="4" s="1"/>
  <c r="BF48" i="2" s="1"/>
  <c r="BG6" i="50"/>
  <c r="BG7" i="52"/>
  <c r="AH13" i="16"/>
  <c r="AH14" i="16" s="1"/>
  <c r="AG8" i="16"/>
  <c r="AG120" i="15" s="1"/>
  <c r="BH25" i="21"/>
  <c r="BH7" i="21"/>
  <c r="BH7" i="27"/>
  <c r="BG11" i="64"/>
  <c r="BG6" i="21"/>
  <c r="BG6" i="27"/>
  <c r="BH7" i="41"/>
  <c r="BH26" i="41" s="1"/>
  <c r="BH33" i="41" s="1"/>
  <c r="BH40" i="41" s="1"/>
  <c r="BH47" i="41" s="1"/>
  <c r="BH8" i="53"/>
  <c r="BH6" i="49"/>
  <c r="BM347" i="4"/>
  <c r="BM389" i="4"/>
  <c r="BM264" i="4"/>
  <c r="BM289" i="4"/>
  <c r="BM262" i="4"/>
  <c r="BM265" i="4"/>
  <c r="BM291" i="4"/>
  <c r="BM390" i="4"/>
  <c r="BM386" i="4"/>
  <c r="BM266" i="4"/>
  <c r="BM348" i="4"/>
  <c r="BM263" i="4"/>
  <c r="BM337" i="4"/>
  <c r="BM391" i="4"/>
  <c r="BM392" i="4"/>
  <c r="BM387" i="4"/>
  <c r="BM349" i="4"/>
  <c r="BM393" i="4"/>
  <c r="BM388" i="4"/>
  <c r="BM126" i="4"/>
  <c r="BM294" i="4"/>
  <c r="BM290" i="4"/>
  <c r="BM238" i="4"/>
  <c r="BM293" i="4"/>
  <c r="BM292" i="4"/>
  <c r="BM341" i="4"/>
  <c r="BG6" i="24"/>
  <c r="BG8" i="22"/>
  <c r="BG6" i="23"/>
  <c r="BG7" i="25"/>
  <c r="BG5" i="49"/>
  <c r="BK206" i="4"/>
  <c r="BD24" i="53"/>
  <c r="BH62" i="2"/>
  <c r="BG14" i="41" s="1"/>
  <c r="J21" i="54"/>
  <c r="V52" i="53"/>
  <c r="U40" i="3"/>
  <c r="U187" i="15"/>
  <c r="BM385" i="4"/>
  <c r="BM338" i="4"/>
  <c r="BM340" i="4"/>
  <c r="BM339" i="4"/>
  <c r="BM342" i="4"/>
  <c r="BM343" i="4"/>
  <c r="BM287" i="4"/>
  <c r="BM288" i="4"/>
  <c r="BL52" i="4"/>
  <c r="BF24" i="2" s="1"/>
  <c r="BM383" i="4"/>
  <c r="BM384" i="4"/>
  <c r="BM258" i="4"/>
  <c r="BO12" i="4"/>
  <c r="BG2" i="3"/>
  <c r="BG2" i="16" s="1"/>
  <c r="BN171" i="4"/>
  <c r="BM175" i="4"/>
  <c r="BM176" i="4"/>
  <c r="BM177" i="4"/>
  <c r="BM152" i="4"/>
  <c r="U177" i="15"/>
  <c r="U220" i="15"/>
  <c r="Q188" i="15"/>
  <c r="Q231" i="15"/>
  <c r="Q31" i="16"/>
  <c r="Q30" i="16"/>
  <c r="U210" i="15"/>
  <c r="U167" i="15"/>
  <c r="U38" i="3"/>
  <c r="U18" i="15" s="1"/>
  <c r="U42" i="3"/>
  <c r="BF60" i="34"/>
  <c r="BF55" i="34"/>
  <c r="BF65" i="34"/>
  <c r="BF67" i="34"/>
  <c r="AD7" i="32"/>
  <c r="AI55" i="32"/>
  <c r="AI190" i="15"/>
  <c r="AI233" i="15"/>
  <c r="AJ122" i="15"/>
  <c r="AJ98" i="15"/>
  <c r="AJ34" i="32"/>
  <c r="AJ36" i="32" s="1"/>
  <c r="AC51" i="15"/>
  <c r="AC54" i="32"/>
  <c r="AD39" i="32"/>
  <c r="AD52" i="32" s="1"/>
  <c r="AD57" i="32" s="1"/>
  <c r="AK20" i="32"/>
  <c r="AM6" i="16"/>
  <c r="AM9" i="16" s="1"/>
  <c r="AL96" i="15"/>
  <c r="BI29" i="16"/>
  <c r="BI37" i="16"/>
  <c r="BJ23" i="16"/>
  <c r="AX6" i="3"/>
  <c r="AX8" i="3"/>
  <c r="AX119" i="15" s="1"/>
  <c r="AY13" i="3"/>
  <c r="AY14" i="3" s="1"/>
  <c r="BE152" i="15"/>
  <c r="BF65" i="15"/>
  <c r="BL51" i="4"/>
  <c r="BF23" i="2" s="1"/>
  <c r="BE35" i="27" s="1"/>
  <c r="BM107" i="4"/>
  <c r="BM329" i="4"/>
  <c r="BM335" i="4"/>
  <c r="BM149" i="4"/>
  <c r="BM150" i="4"/>
  <c r="BN145" i="4"/>
  <c r="BM151" i="4"/>
  <c r="BM286" i="4"/>
  <c r="BM321" i="4"/>
  <c r="BM102" i="4"/>
  <c r="BM333" i="4"/>
  <c r="BM237" i="4"/>
  <c r="BO32" i="4"/>
  <c r="BO18" i="4"/>
  <c r="BO31" i="4"/>
  <c r="BO30" i="4"/>
  <c r="BO37" i="4"/>
  <c r="BO29" i="4"/>
  <c r="BO36" i="4"/>
  <c r="BO35" i="4"/>
  <c r="BO21" i="4"/>
  <c r="BO34" i="4"/>
  <c r="BO20" i="4"/>
  <c r="BO33" i="4"/>
  <c r="BO17" i="4"/>
  <c r="BO14" i="4"/>
  <c r="BO19" i="4"/>
  <c r="BO28" i="4"/>
  <c r="BM324" i="4"/>
  <c r="BE113" i="15"/>
  <c r="BE116" i="15" s="1"/>
  <c r="BM6" i="32"/>
  <c r="BL48" i="32"/>
  <c r="BL40" i="32"/>
  <c r="BJ29" i="3"/>
  <c r="BJ37" i="3"/>
  <c r="BK13" i="34"/>
  <c r="BM11" i="34"/>
  <c r="BL12" i="34"/>
  <c r="BF223" i="15"/>
  <c r="BF201" i="15"/>
  <c r="BF200" i="15"/>
  <c r="BF203" i="15"/>
  <c r="BF213" i="15"/>
  <c r="BF36" i="34"/>
  <c r="AB49" i="4"/>
  <c r="V21" i="2" s="1"/>
  <c r="U27" i="53" s="1"/>
  <c r="BE90" i="15"/>
  <c r="BF17" i="2" s="1"/>
  <c r="BE11" i="62" s="1"/>
  <c r="BG2" i="32"/>
  <c r="BI2" i="18"/>
  <c r="BG2" i="15"/>
  <c r="BG269" i="15" s="1"/>
  <c r="BG2" i="34"/>
  <c r="BM345" i="4"/>
  <c r="BM346" i="4"/>
  <c r="BM382" i="4"/>
  <c r="BM327" i="4"/>
  <c r="BM325" i="4"/>
  <c r="BN7" i="4"/>
  <c r="BN5" i="4" s="1"/>
  <c r="BN200" i="4"/>
  <c r="BN228" i="4"/>
  <c r="BN353" i="4"/>
  <c r="BN91" i="4"/>
  <c r="BN277" i="4"/>
  <c r="BN308" i="4"/>
  <c r="BN380" i="4"/>
  <c r="BN117" i="4"/>
  <c r="BN247" i="4"/>
  <c r="BN60" i="4"/>
  <c r="BM330" i="4"/>
  <c r="BM331" i="4"/>
  <c r="BM336" i="4"/>
  <c r="BJ6" i="2"/>
  <c r="BI2" i="2"/>
  <c r="BJ3" i="18"/>
  <c r="BI2" i="67" s="1"/>
  <c r="BO120" i="4" s="1"/>
  <c r="BI5" i="2"/>
  <c r="BH7" i="24"/>
  <c r="BH10" i="26"/>
  <c r="BH9" i="28"/>
  <c r="BH8" i="25"/>
  <c r="BH8" i="30"/>
  <c r="BH7" i="23"/>
  <c r="BH9" i="22"/>
  <c r="BI4" i="2"/>
  <c r="BH76" i="11"/>
  <c r="BH76" i="14"/>
  <c r="BM322" i="4"/>
  <c r="BM323" i="4"/>
  <c r="BM328" i="4"/>
  <c r="BM110" i="4"/>
  <c r="BD40" i="23"/>
  <c r="BO104" i="4"/>
  <c r="BO106" i="4"/>
  <c r="BP8" i="4"/>
  <c r="BO108" i="4"/>
  <c r="BO109" i="4"/>
  <c r="BO6" i="4"/>
  <c r="BM205" i="4"/>
  <c r="BM320" i="4"/>
  <c r="BM332" i="4"/>
  <c r="BM344" i="4"/>
  <c r="BM326" i="4"/>
  <c r="BI3" i="3"/>
  <c r="BH3" i="15"/>
  <c r="BF8" i="15"/>
  <c r="BF157" i="15"/>
  <c r="BF110" i="15"/>
  <c r="BF9" i="15"/>
  <c r="BF158" i="15"/>
  <c r="BF87" i="15"/>
  <c r="BF11" i="15"/>
  <c r="BF180" i="15"/>
  <c r="BF109" i="15"/>
  <c r="BF112" i="15"/>
  <c r="BF170" i="15"/>
  <c r="BF160" i="15"/>
  <c r="BF84" i="15"/>
  <c r="BF83" i="15"/>
  <c r="BF21" i="15"/>
  <c r="BF86" i="15"/>
  <c r="AC99" i="4"/>
  <c r="AC98" i="4"/>
  <c r="AC97" i="4"/>
  <c r="BH14" i="34"/>
  <c r="BH19" i="34"/>
  <c r="BH20" i="34" s="1"/>
  <c r="BI17" i="34" s="1"/>
  <c r="T71" i="66" l="1"/>
  <c r="T73" i="66" s="1"/>
  <c r="BG225" i="15"/>
  <c r="BG235" i="15"/>
  <c r="BG215" i="15"/>
  <c r="BG192" i="15"/>
  <c r="BG205" i="15"/>
  <c r="BG172" i="15"/>
  <c r="BG182" i="15"/>
  <c r="BG162" i="15"/>
  <c r="BE73" i="18"/>
  <c r="BG114" i="15"/>
  <c r="BG124" i="15"/>
  <c r="BE23" i="53"/>
  <c r="BD10" i="25"/>
  <c r="BD11" i="22" s="1"/>
  <c r="BG88" i="15"/>
  <c r="BG100" i="15"/>
  <c r="BE10" i="62"/>
  <c r="BF80" i="15"/>
  <c r="BG16" i="2" s="1"/>
  <c r="BG53" i="15"/>
  <c r="BD43" i="15"/>
  <c r="BF73" i="18" s="1"/>
  <c r="BG23" i="15"/>
  <c r="BG13" i="15"/>
  <c r="BG147" i="15"/>
  <c r="BG121" i="15"/>
  <c r="BG111" i="15"/>
  <c r="BG212" i="15"/>
  <c r="BG20" i="15"/>
  <c r="BG222" i="15"/>
  <c r="BG169" i="15"/>
  <c r="BG189" i="15"/>
  <c r="BG159" i="15"/>
  <c r="BG266" i="15"/>
  <c r="BG202" i="15"/>
  <c r="BG50" i="15"/>
  <c r="BG179" i="15"/>
  <c r="BG232" i="15"/>
  <c r="BG97" i="15"/>
  <c r="BG10" i="15"/>
  <c r="BG85" i="15"/>
  <c r="BS43" i="73"/>
  <c r="BT25" i="73" s="1"/>
  <c r="BS41" i="73"/>
  <c r="BT28" i="73"/>
  <c r="BT8" i="73"/>
  <c r="BT9" i="73" s="1"/>
  <c r="BU6" i="73" s="1"/>
  <c r="BT32" i="73"/>
  <c r="BT16" i="73"/>
  <c r="BI1" i="71"/>
  <c r="U53" i="66"/>
  <c r="V86" i="18"/>
  <c r="T58" i="66"/>
  <c r="T58" i="15"/>
  <c r="T62" i="15" s="1"/>
  <c r="U14" i="2" s="1"/>
  <c r="T271" i="15"/>
  <c r="T273" i="15" s="1"/>
  <c r="V113" i="18"/>
  <c r="V118" i="18" s="1"/>
  <c r="V114" i="18"/>
  <c r="V119" i="18" s="1"/>
  <c r="AS32" i="3"/>
  <c r="BO310" i="4"/>
  <c r="BO119" i="4"/>
  <c r="BO279" i="4"/>
  <c r="BO230" i="4"/>
  <c r="BO67" i="4"/>
  <c r="BH8" i="28"/>
  <c r="BH9" i="26"/>
  <c r="BH6" i="41"/>
  <c r="BG105" i="15"/>
  <c r="BG106" i="15" s="1"/>
  <c r="BG14" i="60" s="1"/>
  <c r="BO94" i="4"/>
  <c r="BD12" i="64"/>
  <c r="BH5" i="62"/>
  <c r="BH4" i="55"/>
  <c r="BH4" i="59"/>
  <c r="BH4" i="60"/>
  <c r="BO231" i="4"/>
  <c r="BI6" i="62"/>
  <c r="BI5" i="55"/>
  <c r="BO93" i="4"/>
  <c r="BP260" i="4"/>
  <c r="BO311" i="4"/>
  <c r="BO280" i="4"/>
  <c r="BO66" i="4"/>
  <c r="BI82" i="2"/>
  <c r="BI84" i="2"/>
  <c r="BH61" i="53" s="1"/>
  <c r="BI77" i="2"/>
  <c r="BH54" i="53" s="1"/>
  <c r="BI80" i="2"/>
  <c r="BI78" i="2"/>
  <c r="BH55" i="53" s="1"/>
  <c r="BI76" i="2"/>
  <c r="BI74" i="2"/>
  <c r="BI83" i="2"/>
  <c r="BI79" i="2"/>
  <c r="BH56" i="53" s="1"/>
  <c r="BI75" i="2"/>
  <c r="BT7" i="3"/>
  <c r="BS6" i="66"/>
  <c r="BS20" i="66" s="1"/>
  <c r="BN334" i="4"/>
  <c r="BF10" i="66"/>
  <c r="BF24" i="66" s="1"/>
  <c r="BG270" i="15"/>
  <c r="BG37" i="15"/>
  <c r="BG36" i="15"/>
  <c r="BG39" i="15"/>
  <c r="BG38" i="15"/>
  <c r="BI9" i="51"/>
  <c r="BH2" i="43"/>
  <c r="BH32" i="43" s="1"/>
  <c r="BH2" i="66"/>
  <c r="BH77" i="66" s="1"/>
  <c r="BE40" i="15"/>
  <c r="BE54" i="66"/>
  <c r="BE68" i="66" s="1"/>
  <c r="BE38" i="51"/>
  <c r="BG49" i="3"/>
  <c r="BG52" i="3" s="1"/>
  <c r="BG55" i="3" s="1"/>
  <c r="BG73" i="15" s="1"/>
  <c r="BG80" i="15" s="1"/>
  <c r="BG139" i="15"/>
  <c r="BG144" i="15" s="1"/>
  <c r="BH103" i="2" s="1"/>
  <c r="BG131" i="15"/>
  <c r="BG136" i="15" s="1"/>
  <c r="BE37" i="53"/>
  <c r="BF38" i="51"/>
  <c r="BE29" i="53"/>
  <c r="BF21" i="51"/>
  <c r="BM38" i="4"/>
  <c r="BE30" i="53"/>
  <c r="BF22" i="51"/>
  <c r="BI5" i="60"/>
  <c r="BE12" i="64" s="1"/>
  <c r="BJ10" i="51"/>
  <c r="BI8" i="52"/>
  <c r="BI7" i="50"/>
  <c r="BI5" i="59"/>
  <c r="BF15" i="51"/>
  <c r="BE40" i="23"/>
  <c r="BE8" i="59"/>
  <c r="BH6" i="50"/>
  <c r="BH7" i="52"/>
  <c r="AH15" i="16"/>
  <c r="AH8" i="16" s="1"/>
  <c r="BH6" i="21"/>
  <c r="BH11" i="64"/>
  <c r="BH6" i="27"/>
  <c r="BI25" i="21"/>
  <c r="BI7" i="21"/>
  <c r="BI7" i="27"/>
  <c r="Q39" i="16"/>
  <c r="Q44" i="16" s="1"/>
  <c r="BI8" i="53"/>
  <c r="BI6" i="49"/>
  <c r="BN289" i="4"/>
  <c r="BN263" i="4"/>
  <c r="BN386" i="4"/>
  <c r="BN266" i="4"/>
  <c r="BN392" i="4"/>
  <c r="BN391" i="4"/>
  <c r="BN387" i="4"/>
  <c r="BN293" i="4"/>
  <c r="BN393" i="4"/>
  <c r="BN388" i="4"/>
  <c r="BN348" i="4"/>
  <c r="BN290" i="4"/>
  <c r="BN349" i="4"/>
  <c r="BN262" i="4"/>
  <c r="BN294" i="4"/>
  <c r="BN126" i="4"/>
  <c r="BN390" i="4"/>
  <c r="BN291" i="4"/>
  <c r="BN264" i="4"/>
  <c r="BN238" i="4"/>
  <c r="BN347" i="4"/>
  <c r="BN292" i="4"/>
  <c r="BN389" i="4"/>
  <c r="BN265" i="4"/>
  <c r="BN341" i="4"/>
  <c r="BH6" i="23"/>
  <c r="BH6" i="24"/>
  <c r="BH8" i="22"/>
  <c r="BH5" i="49"/>
  <c r="BH7" i="25"/>
  <c r="BI62" i="2"/>
  <c r="BH14" i="41" s="1"/>
  <c r="BL206" i="4"/>
  <c r="BE24" i="53"/>
  <c r="U43" i="27"/>
  <c r="V19" i="51"/>
  <c r="BM52" i="4"/>
  <c r="BG24" i="2" s="1"/>
  <c r="BN385" i="4"/>
  <c r="BN343" i="4"/>
  <c r="BN288" i="4"/>
  <c r="BN384" i="4"/>
  <c r="BN339" i="4"/>
  <c r="BN337" i="4"/>
  <c r="BN338" i="4"/>
  <c r="BN340" i="4"/>
  <c r="BN287" i="4"/>
  <c r="BN342" i="4"/>
  <c r="BN383" i="4"/>
  <c r="BP12" i="4"/>
  <c r="BN258" i="4"/>
  <c r="BH2" i="3"/>
  <c r="BH2" i="16" s="1"/>
  <c r="BO171" i="4"/>
  <c r="BN175" i="4"/>
  <c r="BN176" i="4"/>
  <c r="BN177" i="4"/>
  <c r="U48" i="15"/>
  <c r="U43" i="3"/>
  <c r="U18" i="60" s="1"/>
  <c r="Q221" i="15"/>
  <c r="Q178" i="15"/>
  <c r="BN152" i="4"/>
  <c r="Q211" i="15"/>
  <c r="Q38" i="16"/>
  <c r="Q19" i="15" s="1"/>
  <c r="Q168" i="15"/>
  <c r="Q43" i="16"/>
  <c r="R25" i="16" s="1"/>
  <c r="Q42" i="16"/>
  <c r="Q40" i="16"/>
  <c r="V28" i="3"/>
  <c r="U41" i="3"/>
  <c r="AY15" i="3"/>
  <c r="AY16" i="3" s="1"/>
  <c r="BG67" i="34"/>
  <c r="BG65" i="34"/>
  <c r="BG55" i="34"/>
  <c r="BG60" i="34"/>
  <c r="AJ43" i="32"/>
  <c r="AJ55" i="32" s="1"/>
  <c r="AJ190" i="15"/>
  <c r="V32" i="3"/>
  <c r="AL17" i="32"/>
  <c r="AL18" i="32" s="1"/>
  <c r="AD44" i="32"/>
  <c r="AD56" i="32" s="1"/>
  <c r="AD53" i="32"/>
  <c r="AK19" i="32"/>
  <c r="AK12" i="32" s="1"/>
  <c r="AN6" i="16"/>
  <c r="AN9" i="16" s="1"/>
  <c r="AO6" i="16" s="1"/>
  <c r="AO9" i="16" s="1"/>
  <c r="BJ37" i="16"/>
  <c r="BK23" i="16"/>
  <c r="BJ29" i="16"/>
  <c r="AY6" i="3"/>
  <c r="AW95" i="15"/>
  <c r="BK6" i="2"/>
  <c r="BI7" i="41"/>
  <c r="BI26" i="41" s="1"/>
  <c r="BI33" i="41" s="1"/>
  <c r="BI40" i="41" s="1"/>
  <c r="BI47" i="41" s="1"/>
  <c r="BG65" i="15"/>
  <c r="BF152" i="15"/>
  <c r="BM51" i="4"/>
  <c r="BG23" i="2" s="1"/>
  <c r="BF35" i="27" s="1"/>
  <c r="BN151" i="4"/>
  <c r="BO145" i="4"/>
  <c r="BN149" i="4"/>
  <c r="BN150" i="4"/>
  <c r="BN327" i="4"/>
  <c r="BN107" i="4"/>
  <c r="BN345" i="4"/>
  <c r="BN237" i="4"/>
  <c r="BQ8" i="4"/>
  <c r="BP37" i="4"/>
  <c r="BP36" i="4"/>
  <c r="BP35" i="4"/>
  <c r="BP34" i="4"/>
  <c r="BP33" i="4"/>
  <c r="BP32" i="4"/>
  <c r="BP30" i="4"/>
  <c r="BP20" i="4"/>
  <c r="BP19" i="4"/>
  <c r="BP18" i="4"/>
  <c r="BP17" i="4"/>
  <c r="BP31" i="4"/>
  <c r="BP29" i="4"/>
  <c r="BP28" i="4"/>
  <c r="BP21" i="4"/>
  <c r="BP14" i="4"/>
  <c r="BN328" i="4"/>
  <c r="BN332" i="4"/>
  <c r="BM39" i="4"/>
  <c r="BM40" i="32"/>
  <c r="BN6" i="32"/>
  <c r="BM48" i="32"/>
  <c r="BK37" i="3"/>
  <c r="BK29" i="3"/>
  <c r="BI3" i="15"/>
  <c r="BJ3" i="3"/>
  <c r="BM12" i="34"/>
  <c r="BN11" i="34"/>
  <c r="BL13" i="34"/>
  <c r="BG223" i="15"/>
  <c r="BG201" i="15"/>
  <c r="BG200" i="15"/>
  <c r="BG203" i="15"/>
  <c r="BG213" i="15"/>
  <c r="BG36" i="34"/>
  <c r="BF113" i="15"/>
  <c r="BF116" i="15" s="1"/>
  <c r="BE10" i="25"/>
  <c r="BE11" i="22" s="1"/>
  <c r="BF90" i="15"/>
  <c r="BG17" i="2" s="1"/>
  <c r="BF11" i="62" s="1"/>
  <c r="BH2" i="15"/>
  <c r="BH269" i="15" s="1"/>
  <c r="BH2" i="34"/>
  <c r="BH2" i="32"/>
  <c r="BJ2" i="18"/>
  <c r="BN382" i="4"/>
  <c r="BN335" i="4"/>
  <c r="BN205" i="4"/>
  <c r="BN102" i="4"/>
  <c r="BJ2" i="2"/>
  <c r="BK3" i="18"/>
  <c r="BJ2" i="67" s="1"/>
  <c r="BP230" i="4" s="1"/>
  <c r="BJ5" i="2"/>
  <c r="BI8" i="30"/>
  <c r="BI7" i="24"/>
  <c r="BI10" i="26"/>
  <c r="BI7" i="23"/>
  <c r="BI9" i="22"/>
  <c r="BI8" i="25"/>
  <c r="BI9" i="28"/>
  <c r="BI76" i="14"/>
  <c r="BI76" i="11"/>
  <c r="BJ4" i="2"/>
  <c r="AC49" i="4"/>
  <c r="W21" i="2" s="1"/>
  <c r="BN336" i="4"/>
  <c r="BN324" i="4"/>
  <c r="BN330" i="4"/>
  <c r="BN333" i="4"/>
  <c r="BN110" i="4"/>
  <c r="BN322" i="4"/>
  <c r="BO200" i="4"/>
  <c r="BO228" i="4"/>
  <c r="BO353" i="4"/>
  <c r="BO247" i="4"/>
  <c r="BO7" i="4"/>
  <c r="BO5" i="4" s="1"/>
  <c r="BO308" i="4"/>
  <c r="BO380" i="4"/>
  <c r="BO117" i="4"/>
  <c r="BO91" i="4"/>
  <c r="BO277" i="4"/>
  <c r="BO60" i="4"/>
  <c r="BG87" i="15"/>
  <c r="BG180" i="15"/>
  <c r="BG160" i="15"/>
  <c r="BG110" i="15"/>
  <c r="BG157" i="15"/>
  <c r="BG170" i="15"/>
  <c r="BG84" i="15"/>
  <c r="BG9" i="15"/>
  <c r="BG158" i="15"/>
  <c r="BG109" i="15"/>
  <c r="BG112" i="15"/>
  <c r="BG83" i="15"/>
  <c r="BG11" i="15"/>
  <c r="BG8" i="15"/>
  <c r="BG21" i="15"/>
  <c r="BG86" i="15"/>
  <c r="BN286" i="4"/>
  <c r="BN325" i="4"/>
  <c r="BN326" i="4"/>
  <c r="BN346" i="4"/>
  <c r="BN344" i="4"/>
  <c r="BN320" i="4"/>
  <c r="BN331" i="4"/>
  <c r="BN329" i="4"/>
  <c r="BP108" i="4"/>
  <c r="BP109" i="4"/>
  <c r="BP6" i="4"/>
  <c r="BP104" i="4"/>
  <c r="BP106" i="4"/>
  <c r="BN323" i="4"/>
  <c r="BN321" i="4"/>
  <c r="BI14" i="34"/>
  <c r="BI19" i="34"/>
  <c r="BI20" i="34" s="1"/>
  <c r="BH225" i="15" l="1"/>
  <c r="BH235" i="15"/>
  <c r="BH215" i="15"/>
  <c r="BH192" i="15"/>
  <c r="BH205" i="15"/>
  <c r="BH172" i="15"/>
  <c r="BH182" i="15"/>
  <c r="BH162" i="15"/>
  <c r="BH114" i="15"/>
  <c r="BH124" i="15"/>
  <c r="BH88" i="15"/>
  <c r="BH100" i="15"/>
  <c r="BE9" i="2"/>
  <c r="BK257" i="4" s="1"/>
  <c r="BF10" i="62"/>
  <c r="BG14" i="51"/>
  <c r="BF23" i="53"/>
  <c r="BH53" i="15"/>
  <c r="BH16" i="2"/>
  <c r="BG10" i="62" s="1"/>
  <c r="BE43" i="15"/>
  <c r="BF9" i="2" s="1"/>
  <c r="BL257" i="4" s="1"/>
  <c r="BH23" i="15"/>
  <c r="BH13" i="15"/>
  <c r="BH111" i="15"/>
  <c r="BH97" i="15"/>
  <c r="BH202" i="15"/>
  <c r="BH222" i="15"/>
  <c r="BH147" i="15"/>
  <c r="BH10" i="15"/>
  <c r="BH189" i="15"/>
  <c r="BH50" i="15"/>
  <c r="BH179" i="15"/>
  <c r="BH212" i="15"/>
  <c r="BH159" i="15"/>
  <c r="BH20" i="15"/>
  <c r="BH232" i="15"/>
  <c r="BH121" i="15"/>
  <c r="BH266" i="15"/>
  <c r="BH169" i="15"/>
  <c r="BH85" i="15"/>
  <c r="BT31" i="73"/>
  <c r="BT30" i="73"/>
  <c r="BT33" i="73" s="1"/>
  <c r="BU13" i="73"/>
  <c r="BU14" i="73" s="1"/>
  <c r="T8" i="62"/>
  <c r="U12" i="51"/>
  <c r="T21" i="53"/>
  <c r="T42" i="27"/>
  <c r="V89" i="18"/>
  <c r="W87" i="18"/>
  <c r="U46" i="66"/>
  <c r="U47" i="66"/>
  <c r="U67" i="66"/>
  <c r="BJ1" i="71"/>
  <c r="BP279" i="4"/>
  <c r="BP280" i="4"/>
  <c r="BI8" i="28"/>
  <c r="BI9" i="26"/>
  <c r="BI6" i="41"/>
  <c r="BP67" i="4"/>
  <c r="BH105" i="15"/>
  <c r="BH106" i="15" s="1"/>
  <c r="BH14" i="60" s="1"/>
  <c r="BP311" i="4"/>
  <c r="BI5" i="62"/>
  <c r="BI4" i="55"/>
  <c r="BI4" i="60"/>
  <c r="BI4" i="59"/>
  <c r="BP310" i="4"/>
  <c r="BP93" i="4"/>
  <c r="BP94" i="4"/>
  <c r="BP119" i="4"/>
  <c r="BP120" i="4"/>
  <c r="BQ260" i="4"/>
  <c r="BP231" i="4"/>
  <c r="BJ7" i="23"/>
  <c r="BJ6" i="62"/>
  <c r="BJ5" i="55"/>
  <c r="BP66" i="4"/>
  <c r="BJ83" i="2"/>
  <c r="BJ84" i="2"/>
  <c r="BJ77" i="2"/>
  <c r="BI54" i="53" s="1"/>
  <c r="BJ82" i="2"/>
  <c r="BJ80" i="2"/>
  <c r="BJ78" i="2"/>
  <c r="BI55" i="53" s="1"/>
  <c r="BJ76" i="2"/>
  <c r="BJ74" i="2"/>
  <c r="BJ79" i="2"/>
  <c r="CB79" i="2" s="1"/>
  <c r="BJ75" i="2"/>
  <c r="BU7" i="3"/>
  <c r="BU6" i="66" s="1"/>
  <c r="BU20" i="66" s="1"/>
  <c r="BT6" i="66"/>
  <c r="BT20" i="66" s="1"/>
  <c r="BJ9" i="51"/>
  <c r="BI2" i="43"/>
  <c r="BI32" i="43" s="1"/>
  <c r="BI2" i="66"/>
  <c r="BI77" i="66" s="1"/>
  <c r="BG10" i="66"/>
  <c r="BG24" i="66" s="1"/>
  <c r="BF40" i="15"/>
  <c r="BF54" i="66"/>
  <c r="BF68" i="66" s="1"/>
  <c r="BH270" i="15"/>
  <c r="BH36" i="15"/>
  <c r="BH37" i="15"/>
  <c r="BH39" i="15"/>
  <c r="BH38" i="15"/>
  <c r="BH49" i="3"/>
  <c r="BH52" i="3" s="1"/>
  <c r="BH55" i="3" s="1"/>
  <c r="BH73" i="15" s="1"/>
  <c r="BH80" i="15" s="1"/>
  <c r="BH139" i="15"/>
  <c r="BH144" i="15" s="1"/>
  <c r="BI103" i="2" s="1"/>
  <c r="BH131" i="15"/>
  <c r="BH136" i="15" s="1"/>
  <c r="BM45" i="4"/>
  <c r="BG48" i="2" s="1"/>
  <c r="BF37" i="53" s="1"/>
  <c r="BF30" i="53"/>
  <c r="BG22" i="51"/>
  <c r="BN38" i="4"/>
  <c r="BF29" i="53"/>
  <c r="BG21" i="51"/>
  <c r="BO334" i="4"/>
  <c r="BJ5" i="60"/>
  <c r="BK10" i="51"/>
  <c r="BJ8" i="25"/>
  <c r="BJ10" i="26"/>
  <c r="BJ8" i="52"/>
  <c r="BJ7" i="50"/>
  <c r="BJ5" i="59"/>
  <c r="BG15" i="51"/>
  <c r="BF40" i="23"/>
  <c r="BF8" i="59"/>
  <c r="BF12" i="59" s="1"/>
  <c r="BI6" i="50"/>
  <c r="BI7" i="52"/>
  <c r="BE12" i="59"/>
  <c r="AH16" i="16"/>
  <c r="AI13" i="16" s="1"/>
  <c r="AI14" i="16" s="1"/>
  <c r="AI15" i="16" s="1"/>
  <c r="AI8" i="16" s="1"/>
  <c r="AJ51" i="32"/>
  <c r="BI6" i="21"/>
  <c r="BI11" i="64"/>
  <c r="BI6" i="27"/>
  <c r="BL6" i="2"/>
  <c r="BJ7" i="27"/>
  <c r="BJ25" i="21"/>
  <c r="BJ7" i="21"/>
  <c r="AJ233" i="15"/>
  <c r="BO391" i="4"/>
  <c r="BO291" i="4"/>
  <c r="BO264" i="4"/>
  <c r="BO263" i="4"/>
  <c r="BO292" i="4"/>
  <c r="BO389" i="4"/>
  <c r="BO126" i="4"/>
  <c r="BO388" i="4"/>
  <c r="BO390" i="4"/>
  <c r="BO266" i="4"/>
  <c r="BO341" i="4"/>
  <c r="BO348" i="4"/>
  <c r="BO293" i="4"/>
  <c r="BO386" i="4"/>
  <c r="BO238" i="4"/>
  <c r="BO347" i="4"/>
  <c r="BO393" i="4"/>
  <c r="BO387" i="4"/>
  <c r="BO289" i="4"/>
  <c r="BO392" i="4"/>
  <c r="BO349" i="4"/>
  <c r="BO290" i="4"/>
  <c r="BO265" i="4"/>
  <c r="BO262" i="4"/>
  <c r="BO294" i="4"/>
  <c r="BI7" i="25"/>
  <c r="BI8" i="22"/>
  <c r="BI5" i="49"/>
  <c r="BI6" i="23"/>
  <c r="BI6" i="24"/>
  <c r="BM206" i="4"/>
  <c r="BF24" i="53"/>
  <c r="BJ62" i="2"/>
  <c r="BI14" i="41" s="1"/>
  <c r="W19" i="51"/>
  <c r="V27" i="53"/>
  <c r="BO384" i="4"/>
  <c r="BO342" i="4"/>
  <c r="BO337" i="4"/>
  <c r="BO339" i="4"/>
  <c r="BO287" i="4"/>
  <c r="BO340" i="4"/>
  <c r="BO383" i="4"/>
  <c r="BO385" i="4"/>
  <c r="BO338" i="4"/>
  <c r="BO343" i="4"/>
  <c r="BO288" i="4"/>
  <c r="BQ12" i="4"/>
  <c r="BN52" i="4"/>
  <c r="BH24" i="2" s="1"/>
  <c r="BO258" i="4"/>
  <c r="BI2" i="3"/>
  <c r="BI2" i="16" s="1"/>
  <c r="BX16" i="2"/>
  <c r="BP171" i="4"/>
  <c r="BO175" i="4"/>
  <c r="BO176" i="4"/>
  <c r="BO177" i="4"/>
  <c r="BO152" i="4"/>
  <c r="AM96" i="15"/>
  <c r="Q41" i="16"/>
  <c r="Q49" i="15"/>
  <c r="R28" i="16"/>
  <c r="V30" i="3"/>
  <c r="V210" i="15" s="1"/>
  <c r="V31" i="3"/>
  <c r="AH25" i="3" s="1"/>
  <c r="BH60" i="34"/>
  <c r="BH55" i="34"/>
  <c r="BH65" i="34"/>
  <c r="BH67" i="34"/>
  <c r="AE7" i="32"/>
  <c r="V230" i="15"/>
  <c r="V187" i="15"/>
  <c r="AK34" i="32"/>
  <c r="AK36" i="32" s="1"/>
  <c r="AK122" i="15"/>
  <c r="AK13" i="32"/>
  <c r="AD51" i="15"/>
  <c r="AE39" i="32"/>
  <c r="AE52" i="32" s="1"/>
  <c r="AE57" i="32" s="1"/>
  <c r="AD54" i="32"/>
  <c r="AL20" i="32"/>
  <c r="AO120" i="15"/>
  <c r="BK37" i="16"/>
  <c r="BL23" i="16"/>
  <c r="BK29" i="16"/>
  <c r="AX95" i="15"/>
  <c r="AY8" i="3"/>
  <c r="AY119" i="15" s="1"/>
  <c r="AZ13" i="3"/>
  <c r="AZ14" i="3" s="1"/>
  <c r="BL3" i="18"/>
  <c r="BK2" i="67" s="1"/>
  <c r="BQ311" i="4" s="1"/>
  <c r="BJ7" i="41"/>
  <c r="BJ26" i="41" s="1"/>
  <c r="BJ33" i="41" s="1"/>
  <c r="BJ40" i="41" s="1"/>
  <c r="BJ47" i="41" s="1"/>
  <c r="BK5" i="2"/>
  <c r="BK2" i="2"/>
  <c r="BK4" i="2"/>
  <c r="BH65" i="15"/>
  <c r="BG152" i="15"/>
  <c r="BN51" i="4"/>
  <c r="BH23" i="2" s="1"/>
  <c r="BG35" i="27" s="1"/>
  <c r="BO324" i="4"/>
  <c r="BO150" i="4"/>
  <c r="BP145" i="4"/>
  <c r="BO335" i="4"/>
  <c r="BO151" i="4"/>
  <c r="BO149" i="4"/>
  <c r="BO328" i="4"/>
  <c r="BO333" i="4"/>
  <c r="BO205" i="4"/>
  <c r="BQ109" i="4"/>
  <c r="BQ104" i="4"/>
  <c r="BR8" i="4"/>
  <c r="BQ106" i="4"/>
  <c r="BQ6" i="4"/>
  <c r="BQ108" i="4"/>
  <c r="BQ36" i="4"/>
  <c r="BQ35" i="4"/>
  <c r="BQ34" i="4"/>
  <c r="BQ33" i="4"/>
  <c r="BQ32" i="4"/>
  <c r="BQ31" i="4"/>
  <c r="BQ37" i="4"/>
  <c r="BQ29" i="4"/>
  <c r="BQ20" i="4"/>
  <c r="BQ21" i="4"/>
  <c r="BQ30" i="4"/>
  <c r="BQ28" i="4"/>
  <c r="BQ14" i="4"/>
  <c r="BQ19" i="4"/>
  <c r="BQ18" i="4"/>
  <c r="BQ17" i="4"/>
  <c r="BO286" i="4"/>
  <c r="BO382" i="4"/>
  <c r="BO323" i="4"/>
  <c r="BO326" i="4"/>
  <c r="BO320" i="4"/>
  <c r="BO330" i="4"/>
  <c r="BO237" i="4"/>
  <c r="BO344" i="4"/>
  <c r="BO332" i="4"/>
  <c r="BN39" i="4"/>
  <c r="BO329" i="4"/>
  <c r="BO327" i="4"/>
  <c r="BO346" i="4"/>
  <c r="BN40" i="32"/>
  <c r="BO6" i="32"/>
  <c r="BN48" i="32"/>
  <c r="BJ3" i="15"/>
  <c r="BK3" i="3"/>
  <c r="BL37" i="3"/>
  <c r="BL29" i="3"/>
  <c r="BM13" i="34"/>
  <c r="BJ17" i="34"/>
  <c r="BJ14" i="34"/>
  <c r="BO11" i="34"/>
  <c r="BN12" i="34"/>
  <c r="BG113" i="15"/>
  <c r="BH200" i="15"/>
  <c r="BH201" i="15"/>
  <c r="BH203" i="15"/>
  <c r="BH223" i="15"/>
  <c r="BH213" i="15"/>
  <c r="BH36" i="34"/>
  <c r="BF10" i="25"/>
  <c r="BF11" i="22" s="1"/>
  <c r="V43" i="27"/>
  <c r="BG90" i="15"/>
  <c r="BH17" i="2" s="1"/>
  <c r="BG11" i="62" s="1"/>
  <c r="BO345" i="4"/>
  <c r="BY10" i="2"/>
  <c r="BZ10" i="2"/>
  <c r="CB10" i="2"/>
  <c r="BZ15" i="2"/>
  <c r="BX10" i="2"/>
  <c r="CA48" i="2"/>
  <c r="BZ48" i="2"/>
  <c r="CA10" i="2"/>
  <c r="BY48" i="2"/>
  <c r="BY15" i="2"/>
  <c r="CA17" i="2"/>
  <c r="BY17" i="2"/>
  <c r="BZ17" i="2"/>
  <c r="BX9" i="2"/>
  <c r="BY9" i="2"/>
  <c r="BZ9" i="2"/>
  <c r="CA9" i="2"/>
  <c r="BH112" i="15"/>
  <c r="BH9" i="15"/>
  <c r="BH83" i="15"/>
  <c r="BH84" i="15"/>
  <c r="BH8" i="15"/>
  <c r="BH170" i="15"/>
  <c r="BH109" i="15"/>
  <c r="BH110" i="15"/>
  <c r="BH160" i="15"/>
  <c r="BH180" i="15"/>
  <c r="BH157" i="15"/>
  <c r="BH11" i="15"/>
  <c r="BH86" i="15"/>
  <c r="BH87" i="15"/>
  <c r="BH158" i="15"/>
  <c r="BH21" i="15"/>
  <c r="BP247" i="4"/>
  <c r="BP277" i="4"/>
  <c r="BP91" i="4"/>
  <c r="BP308" i="4"/>
  <c r="BP380" i="4"/>
  <c r="BP117" i="4"/>
  <c r="BP200" i="4"/>
  <c r="BP353" i="4"/>
  <c r="BP228" i="4"/>
  <c r="BP7" i="4"/>
  <c r="BP5" i="4" s="1"/>
  <c r="BP60" i="4"/>
  <c r="BO321" i="4"/>
  <c r="BO336" i="4"/>
  <c r="BO110" i="4"/>
  <c r="BO322" i="4"/>
  <c r="BO107" i="4"/>
  <c r="BK2" i="18"/>
  <c r="BI2" i="15"/>
  <c r="BI269" i="15" s="1"/>
  <c r="BI2" i="34"/>
  <c r="BI2" i="32"/>
  <c r="BO102" i="4"/>
  <c r="BO325" i="4"/>
  <c r="BO331" i="4"/>
  <c r="BI225" i="15" l="1"/>
  <c r="BI235" i="15"/>
  <c r="BI215" i="15"/>
  <c r="BI192" i="15"/>
  <c r="BI205" i="15"/>
  <c r="BI172" i="15"/>
  <c r="BI182" i="15"/>
  <c r="BI162" i="15"/>
  <c r="BI114" i="15"/>
  <c r="BI124" i="15"/>
  <c r="BG116" i="15"/>
  <c r="BG8" i="59" s="1"/>
  <c r="BG12" i="59" s="1"/>
  <c r="BI88" i="15"/>
  <c r="BI100" i="15"/>
  <c r="BH14" i="51"/>
  <c r="BI16" i="2"/>
  <c r="BI14" i="51" s="1"/>
  <c r="BI53" i="15"/>
  <c r="BG23" i="53"/>
  <c r="BF43" i="15"/>
  <c r="BH73" i="18" s="1"/>
  <c r="BG73" i="18"/>
  <c r="BI23" i="15"/>
  <c r="BI13" i="15"/>
  <c r="BI97" i="15"/>
  <c r="BI266" i="15"/>
  <c r="BI189" i="15"/>
  <c r="BI111" i="15"/>
  <c r="BI159" i="15"/>
  <c r="BI212" i="15"/>
  <c r="BI179" i="15"/>
  <c r="BI232" i="15"/>
  <c r="BI147" i="15"/>
  <c r="BI121" i="15"/>
  <c r="BI222" i="15"/>
  <c r="BI20" i="15"/>
  <c r="BI85" i="15"/>
  <c r="BI169" i="15"/>
  <c r="BI10" i="15"/>
  <c r="BI202" i="15"/>
  <c r="BI50" i="15"/>
  <c r="BT43" i="73"/>
  <c r="BU25" i="73" s="1"/>
  <c r="BT41" i="73"/>
  <c r="BU28" i="73"/>
  <c r="BU15" i="73"/>
  <c r="BU16" i="73" s="1"/>
  <c r="BT40" i="73"/>
  <c r="BT38" i="73"/>
  <c r="BT42" i="73"/>
  <c r="BT39" i="73"/>
  <c r="BT44" i="73" s="1"/>
  <c r="U55" i="66"/>
  <c r="U60" i="66"/>
  <c r="U61" i="66" s="1"/>
  <c r="U64" i="66" s="1"/>
  <c r="U70" i="66" s="1"/>
  <c r="W92" i="18"/>
  <c r="W88" i="18"/>
  <c r="T44" i="27"/>
  <c r="T45" i="27" s="1"/>
  <c r="U96" i="2" s="1"/>
  <c r="T46" i="27"/>
  <c r="T47" i="27"/>
  <c r="BK1" i="71"/>
  <c r="AT32" i="3"/>
  <c r="BQ67" i="4"/>
  <c r="BI105" i="15"/>
  <c r="BI106" i="15" s="1"/>
  <c r="BI14" i="60" s="1"/>
  <c r="BQ66" i="4"/>
  <c r="BQ93" i="4"/>
  <c r="BJ6" i="41"/>
  <c r="BJ9" i="26"/>
  <c r="BQ231" i="4"/>
  <c r="BQ94" i="4"/>
  <c r="BI56" i="53"/>
  <c r="BF12" i="64"/>
  <c r="BJ5" i="62"/>
  <c r="BJ4" i="59"/>
  <c r="BJ4" i="60"/>
  <c r="BJ4" i="55"/>
  <c r="BQ119" i="4"/>
  <c r="BQ120" i="4"/>
  <c r="BQ230" i="4"/>
  <c r="BR260" i="4"/>
  <c r="BK7" i="23"/>
  <c r="BK6" i="62"/>
  <c r="BK5" i="55"/>
  <c r="BQ279" i="4"/>
  <c r="BQ280" i="4"/>
  <c r="BQ310" i="4"/>
  <c r="BK84" i="2"/>
  <c r="BK79" i="2"/>
  <c r="BK78" i="2"/>
  <c r="BK82" i="2"/>
  <c r="BK83" i="2"/>
  <c r="BK74" i="2"/>
  <c r="BK80" i="2"/>
  <c r="BK75" i="2"/>
  <c r="BK76" i="2"/>
  <c r="BK77" i="2"/>
  <c r="BK9" i="51"/>
  <c r="BJ2" i="43"/>
  <c r="BJ32" i="43" s="1"/>
  <c r="BJ2" i="66"/>
  <c r="BJ77" i="66" s="1"/>
  <c r="BJ6" i="23"/>
  <c r="BH10" i="66"/>
  <c r="BH24" i="66" s="1"/>
  <c r="BG40" i="15"/>
  <c r="BG54" i="66"/>
  <c r="BG68" i="66" s="1"/>
  <c r="BI270" i="15"/>
  <c r="BI37" i="15"/>
  <c r="BI36" i="15"/>
  <c r="BI39" i="15"/>
  <c r="BI38" i="15"/>
  <c r="BI49" i="3"/>
  <c r="BI52" i="3" s="1"/>
  <c r="BI55" i="3" s="1"/>
  <c r="BI73" i="15" s="1"/>
  <c r="BI80" i="15" s="1"/>
  <c r="BI139" i="15"/>
  <c r="BI144" i="15" s="1"/>
  <c r="BJ103" i="2" s="1"/>
  <c r="BI131" i="15"/>
  <c r="BI136" i="15" s="1"/>
  <c r="BG38" i="51"/>
  <c r="BN45" i="4"/>
  <c r="BH48" i="2" s="1"/>
  <c r="BH38" i="51" s="1"/>
  <c r="BG29" i="53"/>
  <c r="BH21" i="51"/>
  <c r="BP334" i="4"/>
  <c r="BG30" i="53"/>
  <c r="BH22" i="51"/>
  <c r="BM3" i="18"/>
  <c r="BL2" i="67" s="1"/>
  <c r="BR279" i="4" s="1"/>
  <c r="BL10" i="51"/>
  <c r="BK8" i="25"/>
  <c r="BK10" i="26"/>
  <c r="BK8" i="52"/>
  <c r="BK7" i="50"/>
  <c r="BK5" i="59"/>
  <c r="BH15" i="51"/>
  <c r="BO38" i="4"/>
  <c r="BJ7" i="25"/>
  <c r="BJ6" i="50"/>
  <c r="BJ7" i="52"/>
  <c r="AI16" i="16"/>
  <c r="AJ13" i="16"/>
  <c r="AJ14" i="16" s="1"/>
  <c r="BL5" i="2"/>
  <c r="BM6" i="2"/>
  <c r="BM4" i="2" s="1"/>
  <c r="BL2" i="2"/>
  <c r="BK7" i="41"/>
  <c r="BK26" i="41" s="1"/>
  <c r="BK33" i="41" s="1"/>
  <c r="BK40" i="41" s="1"/>
  <c r="BK47" i="41" s="1"/>
  <c r="BL4" i="2"/>
  <c r="BK5" i="60"/>
  <c r="BG12" i="64" s="1"/>
  <c r="BK62" i="2"/>
  <c r="BJ14" i="41" s="1"/>
  <c r="BK25" i="21"/>
  <c r="BK7" i="21"/>
  <c r="BK7" i="27"/>
  <c r="BJ6" i="27"/>
  <c r="BJ11" i="64"/>
  <c r="BJ6" i="21"/>
  <c r="BL2" i="18"/>
  <c r="BP263" i="4"/>
  <c r="BP349" i="4"/>
  <c r="BP291" i="4"/>
  <c r="BP392" i="4"/>
  <c r="BP388" i="4"/>
  <c r="BP262" i="4"/>
  <c r="BP348" i="4"/>
  <c r="BP386" i="4"/>
  <c r="BP265" i="4"/>
  <c r="BP343" i="4"/>
  <c r="BP292" i="4"/>
  <c r="BP389" i="4"/>
  <c r="BP264" i="4"/>
  <c r="BP293" i="4"/>
  <c r="BP390" i="4"/>
  <c r="BP126" i="4"/>
  <c r="BP393" i="4"/>
  <c r="BP391" i="4"/>
  <c r="BP341" i="4"/>
  <c r="BP294" i="4"/>
  <c r="BP347" i="4"/>
  <c r="BP387" i="4"/>
  <c r="BP238" i="4"/>
  <c r="BP290" i="4"/>
  <c r="BP289" i="4"/>
  <c r="BP266" i="4"/>
  <c r="BN206" i="4"/>
  <c r="BG24" i="53"/>
  <c r="CB84" i="2"/>
  <c r="BI61" i="53"/>
  <c r="K21" i="54"/>
  <c r="W52" i="53"/>
  <c r="BJ2" i="32"/>
  <c r="BO52" i="4"/>
  <c r="BI24" i="2" s="1"/>
  <c r="BP339" i="4"/>
  <c r="BP287" i="4"/>
  <c r="BP258" i="4"/>
  <c r="BP288" i="4"/>
  <c r="BP383" i="4"/>
  <c r="BP384" i="4"/>
  <c r="BP385" i="4"/>
  <c r="BP342" i="4"/>
  <c r="BP340" i="4"/>
  <c r="BP337" i="4"/>
  <c r="BP338" i="4"/>
  <c r="BR12" i="4"/>
  <c r="BJ2" i="34"/>
  <c r="BJ36" i="34" s="1"/>
  <c r="BJ10" i="66" s="1"/>
  <c r="BJ24" i="66" s="1"/>
  <c r="BJ2" i="3"/>
  <c r="BJ2" i="16" s="1"/>
  <c r="BQ171" i="4"/>
  <c r="BP175" i="4"/>
  <c r="BP176" i="4"/>
  <c r="BP177" i="4"/>
  <c r="BP346" i="4"/>
  <c r="BP152" i="4"/>
  <c r="BJ2" i="15"/>
  <c r="BJ269" i="15" s="1"/>
  <c r="V220" i="15"/>
  <c r="V177" i="15"/>
  <c r="V39" i="3"/>
  <c r="V44" i="3" s="1"/>
  <c r="V264" i="15" s="1"/>
  <c r="R32" i="16"/>
  <c r="V42" i="3"/>
  <c r="V167" i="15"/>
  <c r="V38" i="3"/>
  <c r="V18" i="15" s="1"/>
  <c r="V40" i="3"/>
  <c r="AZ15" i="3"/>
  <c r="AZ16" i="3" s="1"/>
  <c r="BI67" i="34"/>
  <c r="BI65" i="34"/>
  <c r="BI55" i="34"/>
  <c r="BI60" i="34"/>
  <c r="AK43" i="32"/>
  <c r="AK55" i="32" s="1"/>
  <c r="AL19" i="32"/>
  <c r="AL12" i="32" s="1"/>
  <c r="AL34" i="32" s="1"/>
  <c r="AL36" i="32" s="1"/>
  <c r="AE44" i="32"/>
  <c r="AE56" i="32" s="1"/>
  <c r="AE53" i="32"/>
  <c r="AL10" i="32"/>
  <c r="AK98" i="15"/>
  <c r="AM17" i="32"/>
  <c r="AM18" i="32" s="1"/>
  <c r="AN96" i="15"/>
  <c r="BM23" i="16"/>
  <c r="BL37" i="16"/>
  <c r="BL29" i="16"/>
  <c r="BP322" i="4"/>
  <c r="BP382" i="4"/>
  <c r="BP39" i="4" s="1"/>
  <c r="BP344" i="4"/>
  <c r="BI65" i="15"/>
  <c r="BH152" i="15"/>
  <c r="BP332" i="4"/>
  <c r="BP107" i="4"/>
  <c r="BP149" i="4"/>
  <c r="BP151" i="4"/>
  <c r="BO51" i="4"/>
  <c r="BI23" i="2" s="1"/>
  <c r="BH35" i="27" s="1"/>
  <c r="BP150" i="4"/>
  <c r="BQ145" i="4"/>
  <c r="BP102" i="4"/>
  <c r="BP333" i="4"/>
  <c r="BQ91" i="4"/>
  <c r="BQ7" i="4"/>
  <c r="BQ5" i="4" s="1"/>
  <c r="BQ60" i="4"/>
  <c r="BQ247" i="4"/>
  <c r="BQ228" i="4"/>
  <c r="BQ200" i="4"/>
  <c r="BQ353" i="4"/>
  <c r="BQ308" i="4"/>
  <c r="BQ380" i="4"/>
  <c r="BQ277" i="4"/>
  <c r="BQ117" i="4"/>
  <c r="BP237" i="4"/>
  <c r="BR109" i="4"/>
  <c r="BR6" i="4"/>
  <c r="BR108" i="4"/>
  <c r="BS8" i="4"/>
  <c r="BR106" i="4"/>
  <c r="BR104" i="4"/>
  <c r="BR37" i="4"/>
  <c r="BR34" i="4"/>
  <c r="BR36" i="4"/>
  <c r="BR32" i="4"/>
  <c r="BR35" i="4"/>
  <c r="BR20" i="4"/>
  <c r="BR17" i="4"/>
  <c r="BR33" i="4"/>
  <c r="BR18" i="4"/>
  <c r="BR19" i="4"/>
  <c r="BR14" i="4"/>
  <c r="BR29" i="4"/>
  <c r="BR30" i="4"/>
  <c r="BR28" i="4"/>
  <c r="BR31" i="4"/>
  <c r="BR21" i="4"/>
  <c r="BO39" i="4"/>
  <c r="BP335" i="4"/>
  <c r="BO48" i="32"/>
  <c r="BO40" i="32"/>
  <c r="BP6" i="32"/>
  <c r="BM37" i="3"/>
  <c r="BM29" i="3"/>
  <c r="BK3" i="15"/>
  <c r="BL3" i="3"/>
  <c r="BP11" i="34"/>
  <c r="BO12" i="34"/>
  <c r="BJ19" i="34"/>
  <c r="BJ20" i="34" s="1"/>
  <c r="BN13" i="34"/>
  <c r="BI223" i="15"/>
  <c r="BI200" i="15"/>
  <c r="BI201" i="15"/>
  <c r="BI203" i="15"/>
  <c r="BI213" i="15"/>
  <c r="BI36" i="34"/>
  <c r="BI10" i="66" s="1"/>
  <c r="BI24" i="66" s="1"/>
  <c r="BI40" i="15" s="1"/>
  <c r="BH113" i="15"/>
  <c r="BH116" i="15" s="1"/>
  <c r="BH90" i="15"/>
  <c r="BI17" i="2" s="1"/>
  <c r="BH11" i="62" s="1"/>
  <c r="BX48" i="2"/>
  <c r="BP327" i="4"/>
  <c r="BP325" i="4"/>
  <c r="BI170" i="15"/>
  <c r="BI160" i="15"/>
  <c r="BI87" i="15"/>
  <c r="BI8" i="15"/>
  <c r="BI112" i="15"/>
  <c r="BI83" i="15"/>
  <c r="BI157" i="15"/>
  <c r="BI11" i="15"/>
  <c r="BI180" i="15"/>
  <c r="BI9" i="15"/>
  <c r="BI86" i="15"/>
  <c r="BI109" i="15"/>
  <c r="BI158" i="15"/>
  <c r="BI110" i="15"/>
  <c r="BI21" i="15"/>
  <c r="BI84" i="15"/>
  <c r="BP329" i="4"/>
  <c r="BP331" i="4"/>
  <c r="BP336" i="4"/>
  <c r="BP110" i="4"/>
  <c r="BP323" i="4"/>
  <c r="BP328" i="4"/>
  <c r="BP324" i="4"/>
  <c r="BP205" i="4"/>
  <c r="BP320" i="4"/>
  <c r="BP286" i="4"/>
  <c r="BP321" i="4"/>
  <c r="BP345" i="4"/>
  <c r="BP326" i="4"/>
  <c r="BP330" i="4"/>
  <c r="AD98" i="4"/>
  <c r="AD99" i="4"/>
  <c r="AD97" i="4"/>
  <c r="BJ235" i="15" l="1"/>
  <c r="BJ225" i="15"/>
  <c r="BJ215" i="15"/>
  <c r="BJ192" i="15"/>
  <c r="BJ205" i="15"/>
  <c r="BJ182" i="15"/>
  <c r="BG10" i="25"/>
  <c r="BG11" i="22" s="1"/>
  <c r="BG40" i="23"/>
  <c r="BJ172" i="15"/>
  <c r="BJ162" i="15"/>
  <c r="BJ124" i="15"/>
  <c r="BJ114" i="15"/>
  <c r="BH23" i="53"/>
  <c r="BJ88" i="15"/>
  <c r="BJ100" i="15"/>
  <c r="BH10" i="62"/>
  <c r="BG9" i="2"/>
  <c r="BM257" i="4" s="1"/>
  <c r="BJ16" i="2"/>
  <c r="BI10" i="62" s="1"/>
  <c r="BJ53" i="15"/>
  <c r="BI43" i="15"/>
  <c r="BJ9" i="2" s="1"/>
  <c r="BG43" i="15"/>
  <c r="BH9" i="2" s="1"/>
  <c r="BN257" i="4" s="1"/>
  <c r="BJ23" i="15"/>
  <c r="BJ13" i="15"/>
  <c r="BJ266" i="15"/>
  <c r="BJ85" i="15"/>
  <c r="BJ232" i="15"/>
  <c r="BJ179" i="15"/>
  <c r="BJ202" i="15"/>
  <c r="BJ212" i="15"/>
  <c r="BJ50" i="15"/>
  <c r="BJ111" i="15"/>
  <c r="BJ20" i="15"/>
  <c r="BJ147" i="15"/>
  <c r="BJ152" i="15" s="1"/>
  <c r="BJ121" i="15"/>
  <c r="BJ222" i="15"/>
  <c r="BJ189" i="15"/>
  <c r="BJ169" i="15"/>
  <c r="BJ97" i="15"/>
  <c r="BJ10" i="15"/>
  <c r="BJ159" i="15"/>
  <c r="BU30" i="73"/>
  <c r="BU31" i="73"/>
  <c r="BU8" i="73"/>
  <c r="BU9" i="73" s="1"/>
  <c r="BU32" i="73"/>
  <c r="BU33" i="73" s="1"/>
  <c r="BL1" i="71"/>
  <c r="W109" i="18"/>
  <c r="W111" i="18" s="1"/>
  <c r="W112" i="18" s="1"/>
  <c r="W93" i="18"/>
  <c r="W120" i="18"/>
  <c r="W94" i="18"/>
  <c r="U69" i="66"/>
  <c r="U56" i="66"/>
  <c r="BR120" i="4"/>
  <c r="BR67" i="4"/>
  <c r="BR231" i="4"/>
  <c r="BJ105" i="15"/>
  <c r="BJ106" i="15" s="1"/>
  <c r="BJ14" i="60" s="1"/>
  <c r="BK6" i="41"/>
  <c r="BK9" i="26"/>
  <c r="BR230" i="4"/>
  <c r="BR280" i="4"/>
  <c r="BR94" i="4"/>
  <c r="BR119" i="4"/>
  <c r="BR66" i="4"/>
  <c r="BS260" i="4"/>
  <c r="BK2" i="34"/>
  <c r="BK4" i="59"/>
  <c r="BK5" i="62"/>
  <c r="BK4" i="55"/>
  <c r="BK4" i="60"/>
  <c r="BR93" i="4"/>
  <c r="BR311" i="4"/>
  <c r="BR310" i="4"/>
  <c r="BL7" i="23"/>
  <c r="BL5" i="55"/>
  <c r="BL6" i="62"/>
  <c r="BN3" i="18"/>
  <c r="BM2" i="67" s="1"/>
  <c r="BS66" i="4" s="1"/>
  <c r="BL79" i="2"/>
  <c r="BL74" i="2"/>
  <c r="BL84" i="2"/>
  <c r="BL80" i="2"/>
  <c r="BL78" i="2"/>
  <c r="BL82" i="2"/>
  <c r="BL75" i="2"/>
  <c r="BL76" i="2"/>
  <c r="BL83" i="2"/>
  <c r="BL77" i="2"/>
  <c r="BH40" i="15"/>
  <c r="BH54" i="66"/>
  <c r="BH68" i="66" s="1"/>
  <c r="BI54" i="66"/>
  <c r="BI68" i="66" s="1"/>
  <c r="BJ270" i="15"/>
  <c r="BJ36" i="15"/>
  <c r="BJ37" i="15"/>
  <c r="BJ39" i="15"/>
  <c r="BJ38" i="15"/>
  <c r="BJ40" i="15"/>
  <c r="BL9" i="51"/>
  <c r="BK6" i="23"/>
  <c r="BK2" i="66"/>
  <c r="BK77" i="66" s="1"/>
  <c r="BK2" i="43"/>
  <c r="BK32" i="43" s="1"/>
  <c r="BJ54" i="66"/>
  <c r="BJ68" i="66" s="1"/>
  <c r="BJ49" i="3"/>
  <c r="BJ52" i="3" s="1"/>
  <c r="BJ55" i="3" s="1"/>
  <c r="BJ73" i="15" s="1"/>
  <c r="BJ139" i="15"/>
  <c r="BJ144" i="15" s="1"/>
  <c r="BK103" i="2" s="1"/>
  <c r="BJ131" i="15"/>
  <c r="BJ136" i="15" s="1"/>
  <c r="BJ83" i="15"/>
  <c r="BG37" i="53"/>
  <c r="BO45" i="4"/>
  <c r="BI48" i="2" s="1"/>
  <c r="BH37" i="53" s="1"/>
  <c r="BK2" i="32"/>
  <c r="BQ334" i="4"/>
  <c r="BM2" i="18"/>
  <c r="BP38" i="4"/>
  <c r="BP45" i="4" s="1"/>
  <c r="BJ48" i="2" s="1"/>
  <c r="BL5" i="60"/>
  <c r="BH12" i="64" s="1"/>
  <c r="BM10" i="51"/>
  <c r="BL8" i="25"/>
  <c r="BL10" i="26"/>
  <c r="BL8" i="52"/>
  <c r="BL7" i="50"/>
  <c r="BL5" i="59"/>
  <c r="BI15" i="51"/>
  <c r="BH30" i="53"/>
  <c r="BI22" i="51"/>
  <c r="BH29" i="53"/>
  <c r="BI21" i="51"/>
  <c r="BL25" i="21"/>
  <c r="BL7" i="41"/>
  <c r="BL26" i="41" s="1"/>
  <c r="BL33" i="41" s="1"/>
  <c r="BL40" i="41" s="1"/>
  <c r="BL47" i="41" s="1"/>
  <c r="BM5" i="2"/>
  <c r="BM2" i="2"/>
  <c r="BL62" i="2"/>
  <c r="BK14" i="41" s="1"/>
  <c r="BN6" i="2"/>
  <c r="BK7" i="25"/>
  <c r="BK6" i="50"/>
  <c r="BK7" i="52"/>
  <c r="BH10" i="25"/>
  <c r="BH11" i="22" s="1"/>
  <c r="BH8" i="59"/>
  <c r="AJ15" i="16"/>
  <c r="AJ8" i="16" s="1"/>
  <c r="AJ120" i="15" s="1"/>
  <c r="BL7" i="27"/>
  <c r="BK6" i="21"/>
  <c r="BK11" i="64"/>
  <c r="BJ21" i="15"/>
  <c r="BK2" i="3"/>
  <c r="BK2" i="16" s="1"/>
  <c r="BK2" i="15"/>
  <c r="BK269" i="15" s="1"/>
  <c r="BL7" i="21"/>
  <c r="BK6" i="27"/>
  <c r="BQ347" i="4"/>
  <c r="BQ387" i="4"/>
  <c r="BQ238" i="4"/>
  <c r="BQ294" i="4"/>
  <c r="BQ293" i="4"/>
  <c r="BQ391" i="4"/>
  <c r="BQ126" i="4"/>
  <c r="BQ393" i="4"/>
  <c r="BQ392" i="4"/>
  <c r="BQ341" i="4"/>
  <c r="BQ386" i="4"/>
  <c r="BQ289" i="4"/>
  <c r="BQ266" i="4"/>
  <c r="BQ262" i="4"/>
  <c r="BQ290" i="4"/>
  <c r="BQ348" i="4"/>
  <c r="BQ349" i="4"/>
  <c r="BQ291" i="4"/>
  <c r="BQ263" i="4"/>
  <c r="BQ292" i="4"/>
  <c r="BQ389" i="4"/>
  <c r="BQ264" i="4"/>
  <c r="BQ388" i="4"/>
  <c r="BQ390" i="4"/>
  <c r="BQ265" i="4"/>
  <c r="BJ60" i="34"/>
  <c r="BO206" i="4"/>
  <c r="BH24" i="53"/>
  <c r="BJ160" i="15"/>
  <c r="BJ180" i="15"/>
  <c r="BJ158" i="15"/>
  <c r="BJ87" i="15"/>
  <c r="BJ9" i="15"/>
  <c r="BJ11" i="15"/>
  <c r="BJ55" i="34"/>
  <c r="BJ67" i="34"/>
  <c r="BQ383" i="4"/>
  <c r="BQ384" i="4"/>
  <c r="BQ385" i="4"/>
  <c r="BQ337" i="4"/>
  <c r="BQ338" i="4"/>
  <c r="BQ340" i="4"/>
  <c r="BQ342" i="4"/>
  <c r="BQ339" i="4"/>
  <c r="BQ343" i="4"/>
  <c r="BJ65" i="34"/>
  <c r="BQ287" i="4"/>
  <c r="BQ288" i="4"/>
  <c r="BP52" i="4"/>
  <c r="BJ24" i="2" s="1"/>
  <c r="BQ258" i="4"/>
  <c r="BS12" i="4"/>
  <c r="BJ200" i="15"/>
  <c r="BJ109" i="15"/>
  <c r="BJ170" i="15"/>
  <c r="BJ213" i="15"/>
  <c r="BJ201" i="15"/>
  <c r="BJ110" i="15"/>
  <c r="BJ157" i="15"/>
  <c r="BJ203" i="15"/>
  <c r="BJ112" i="15"/>
  <c r="BJ84" i="15"/>
  <c r="BJ8" i="15"/>
  <c r="BQ175" i="4"/>
  <c r="BJ86" i="15"/>
  <c r="BQ177" i="4"/>
  <c r="BR171" i="4"/>
  <c r="BQ176" i="4"/>
  <c r="BJ223" i="15"/>
  <c r="BY16" i="2"/>
  <c r="BZ16" i="2"/>
  <c r="CA16" i="2"/>
  <c r="BJ65" i="15"/>
  <c r="BJ70" i="15" s="1"/>
  <c r="BK15" i="2" s="1"/>
  <c r="BQ335" i="4"/>
  <c r="AK233" i="15"/>
  <c r="AK190" i="15"/>
  <c r="V43" i="3"/>
  <c r="V18" i="60" s="1"/>
  <c r="AK51" i="32"/>
  <c r="BQ152" i="4"/>
  <c r="R188" i="15"/>
  <c r="R231" i="15"/>
  <c r="R30" i="16"/>
  <c r="R31" i="16"/>
  <c r="V41" i="3"/>
  <c r="W28" i="3"/>
  <c r="V48" i="15"/>
  <c r="AF7" i="32"/>
  <c r="AL43" i="32"/>
  <c r="AL55" i="32" s="1"/>
  <c r="AL122" i="15"/>
  <c r="AL13" i="32"/>
  <c r="AM10" i="32" s="1"/>
  <c r="W32" i="3"/>
  <c r="AE51" i="15"/>
  <c r="AF39" i="32"/>
  <c r="AF52" i="32" s="1"/>
  <c r="AF57" i="32" s="1"/>
  <c r="AE54" i="32"/>
  <c r="AM20" i="32"/>
  <c r="AP6" i="16"/>
  <c r="AP9" i="16" s="1"/>
  <c r="AO96" i="15"/>
  <c r="BM29" i="16"/>
  <c r="BN23" i="16"/>
  <c r="BM37" i="16"/>
  <c r="AZ8" i="3"/>
  <c r="AZ119" i="15" s="1"/>
  <c r="BA13" i="3"/>
  <c r="BA14" i="3" s="1"/>
  <c r="AZ6" i="3"/>
  <c r="AY95" i="15"/>
  <c r="BQ344" i="4"/>
  <c r="BI152" i="15"/>
  <c r="BQ382" i="4"/>
  <c r="BQ39" i="4" s="1"/>
  <c r="BQ327" i="4"/>
  <c r="BQ328" i="4"/>
  <c r="BQ336" i="4"/>
  <c r="BQ324" i="4"/>
  <c r="BQ330" i="4"/>
  <c r="BQ323" i="4"/>
  <c r="BP51" i="4"/>
  <c r="BJ23" i="2" s="1"/>
  <c r="BQ110" i="4"/>
  <c r="BQ205" i="4"/>
  <c r="BQ149" i="4"/>
  <c r="BR145" i="4"/>
  <c r="BQ329" i="4"/>
  <c r="BQ345" i="4"/>
  <c r="BQ321" i="4"/>
  <c r="BQ150" i="4"/>
  <c r="BQ151" i="4"/>
  <c r="BQ346" i="4"/>
  <c r="BQ107" i="4"/>
  <c r="BQ331" i="4"/>
  <c r="BQ102" i="4"/>
  <c r="BQ322" i="4"/>
  <c r="BT8" i="4"/>
  <c r="BS6" i="4"/>
  <c r="BS104" i="4"/>
  <c r="BS108" i="4"/>
  <c r="BS109" i="4"/>
  <c r="BS106" i="4"/>
  <c r="BS33" i="4"/>
  <c r="BS31" i="4"/>
  <c r="BS30" i="4"/>
  <c r="BS36" i="4"/>
  <c r="BS35" i="4"/>
  <c r="BS20" i="4"/>
  <c r="BS17" i="4"/>
  <c r="BS18" i="4"/>
  <c r="BS14" i="4"/>
  <c r="BS32" i="4"/>
  <c r="BS28" i="4"/>
  <c r="BS19" i="4"/>
  <c r="BS29" i="4"/>
  <c r="BS34" i="4"/>
  <c r="BS37" i="4"/>
  <c r="BS21" i="4"/>
  <c r="BQ325" i="4"/>
  <c r="BR200" i="4"/>
  <c r="BR60" i="4"/>
  <c r="BR380" i="4"/>
  <c r="BR91" i="4"/>
  <c r="BR247" i="4"/>
  <c r="BR117" i="4"/>
  <c r="BR228" i="4"/>
  <c r="BR277" i="4"/>
  <c r="BR7" i="4"/>
  <c r="BR5" i="4" s="1"/>
  <c r="BR308" i="4"/>
  <c r="BR353" i="4"/>
  <c r="BQ320" i="4"/>
  <c r="BQ332" i="4"/>
  <c r="BQ286" i="4"/>
  <c r="BQ333" i="4"/>
  <c r="BQ326" i="4"/>
  <c r="BQ237" i="4"/>
  <c r="BQ210" i="4"/>
  <c r="BQ207" i="4"/>
  <c r="BJ113" i="15"/>
  <c r="BQ6" i="32"/>
  <c r="BP40" i="32"/>
  <c r="BP48" i="32"/>
  <c r="BN37" i="3"/>
  <c r="BN29" i="3"/>
  <c r="BL3" i="15"/>
  <c r="BM3" i="3"/>
  <c r="BK17" i="34"/>
  <c r="BK14" i="34"/>
  <c r="BO13" i="34"/>
  <c r="BQ11" i="34"/>
  <c r="BP12" i="34"/>
  <c r="BI113" i="15"/>
  <c r="BH40" i="23"/>
  <c r="BI90" i="15"/>
  <c r="BJ17" i="2" s="1"/>
  <c r="BX17" i="2"/>
  <c r="BX15" i="2"/>
  <c r="BK235" i="15" l="1"/>
  <c r="BK225" i="15"/>
  <c r="BK215" i="15"/>
  <c r="BK192" i="15"/>
  <c r="BK205" i="15"/>
  <c r="BK182" i="15"/>
  <c r="BK172" i="15"/>
  <c r="BK162" i="15"/>
  <c r="BK124" i="15"/>
  <c r="BJ116" i="15"/>
  <c r="BJ40" i="23" s="1"/>
  <c r="BK114" i="15"/>
  <c r="BI116" i="15"/>
  <c r="BI8" i="59" s="1"/>
  <c r="BI12" i="59" s="1"/>
  <c r="BI23" i="53"/>
  <c r="CB16" i="2"/>
  <c r="BJ14" i="51"/>
  <c r="BK88" i="15"/>
  <c r="BK100" i="15"/>
  <c r="BJ80" i="15"/>
  <c r="BK16" i="2" s="1"/>
  <c r="BI73" i="18"/>
  <c r="BK53" i="15"/>
  <c r="BJ43" i="15"/>
  <c r="BL73" i="18" s="1"/>
  <c r="BH43" i="15"/>
  <c r="BJ73" i="18" s="1"/>
  <c r="BK23" i="15"/>
  <c r="BK13" i="15"/>
  <c r="BK232" i="15"/>
  <c r="BK222" i="15"/>
  <c r="BK169" i="15"/>
  <c r="BK85" i="15"/>
  <c r="BK179" i="15"/>
  <c r="BK20" i="15"/>
  <c r="BK97" i="15"/>
  <c r="BK266" i="15"/>
  <c r="BK121" i="15"/>
  <c r="BK212" i="15"/>
  <c r="BK189" i="15"/>
  <c r="BK10" i="15"/>
  <c r="BK147" i="15"/>
  <c r="BK152" i="15" s="1"/>
  <c r="BK111" i="15"/>
  <c r="BK202" i="15"/>
  <c r="BK50" i="15"/>
  <c r="BK159" i="15"/>
  <c r="BU43" i="73"/>
  <c r="BU41" i="73"/>
  <c r="BU39" i="73"/>
  <c r="BU44" i="73" s="1"/>
  <c r="BU40" i="73"/>
  <c r="BU38" i="73"/>
  <c r="BU42" i="73"/>
  <c r="V53" i="66"/>
  <c r="W86" i="18"/>
  <c r="U58" i="66"/>
  <c r="U76" i="66"/>
  <c r="U78" i="66" s="1"/>
  <c r="U71" i="66"/>
  <c r="U73" i="66" s="1"/>
  <c r="W114" i="18"/>
  <c r="W119" i="18" s="1"/>
  <c r="W113" i="18"/>
  <c r="W118" i="18" s="1"/>
  <c r="BM1" i="71"/>
  <c r="CB48" i="2"/>
  <c r="BS231" i="4"/>
  <c r="BS120" i="4"/>
  <c r="BJ10" i="41"/>
  <c r="BJ34" i="27"/>
  <c r="BJ21" i="51"/>
  <c r="BX21" i="51" s="1"/>
  <c r="BI35" i="27"/>
  <c r="BL6" i="41"/>
  <c r="BL9" i="26"/>
  <c r="BK86" i="15"/>
  <c r="BK105" i="15"/>
  <c r="BK106" i="15" s="1"/>
  <c r="BK14" i="60" s="1"/>
  <c r="BJ9" i="62"/>
  <c r="BJ7" i="60"/>
  <c r="BS230" i="4"/>
  <c r="BK36" i="34"/>
  <c r="BK10" i="66" s="1"/>
  <c r="BK24" i="66" s="1"/>
  <c r="BK40" i="15" s="1"/>
  <c r="BK67" i="34"/>
  <c r="BK60" i="34"/>
  <c r="BS119" i="4"/>
  <c r="BK55" i="34"/>
  <c r="BS67" i="4"/>
  <c r="BL4" i="59"/>
  <c r="BL5" i="62"/>
  <c r="BL4" i="60"/>
  <c r="BL4" i="55"/>
  <c r="BK65" i="34"/>
  <c r="BS93" i="4"/>
  <c r="BT260" i="4"/>
  <c r="BS279" i="4"/>
  <c r="BS280" i="4"/>
  <c r="BS311" i="4"/>
  <c r="BJ15" i="51"/>
  <c r="BI11" i="62"/>
  <c r="BS94" i="4"/>
  <c r="BS310" i="4"/>
  <c r="BM25" i="21"/>
  <c r="BM6" i="62"/>
  <c r="BM5" i="55"/>
  <c r="BM74" i="2"/>
  <c r="BM83" i="2"/>
  <c r="BM75" i="2"/>
  <c r="BM77" i="2"/>
  <c r="BM84" i="2"/>
  <c r="BM79" i="2"/>
  <c r="BM80" i="2"/>
  <c r="BM78" i="2"/>
  <c r="BM82" i="2"/>
  <c r="BM76" i="2"/>
  <c r="BK203" i="15"/>
  <c r="BK84" i="15"/>
  <c r="BK109" i="15"/>
  <c r="BN2" i="18"/>
  <c r="BO6" i="2"/>
  <c r="BN2" i="2"/>
  <c r="BM62" i="2"/>
  <c r="BL14" i="41" s="1"/>
  <c r="BK170" i="15"/>
  <c r="BK87" i="15"/>
  <c r="BM7" i="21"/>
  <c r="BM7" i="27"/>
  <c r="BK9" i="15"/>
  <c r="BK158" i="15"/>
  <c r="BK157" i="15"/>
  <c r="BL2" i="34"/>
  <c r="BL65" i="34" s="1"/>
  <c r="BL2" i="43"/>
  <c r="BL32" i="43" s="1"/>
  <c r="BL6" i="23"/>
  <c r="BL2" i="66"/>
  <c r="BL77" i="66" s="1"/>
  <c r="BK223" i="15"/>
  <c r="BK270" i="15"/>
  <c r="BK37" i="15"/>
  <c r="BK36" i="15"/>
  <c r="BK39" i="15"/>
  <c r="BK38" i="15"/>
  <c r="BK200" i="15"/>
  <c r="BL2" i="15"/>
  <c r="BL269" i="15" s="1"/>
  <c r="BL2" i="32"/>
  <c r="BK11" i="15"/>
  <c r="BL6" i="27"/>
  <c r="BK110" i="15"/>
  <c r="BO3" i="18"/>
  <c r="BN2" i="67" s="1"/>
  <c r="BT66" i="4" s="1"/>
  <c r="BM7" i="23"/>
  <c r="BK65" i="15"/>
  <c r="BK70" i="15" s="1"/>
  <c r="BL15" i="2" s="1"/>
  <c r="BK21" i="15"/>
  <c r="BK201" i="15"/>
  <c r="BK83" i="15"/>
  <c r="BK49" i="3"/>
  <c r="BK52" i="3" s="1"/>
  <c r="BK55" i="3" s="1"/>
  <c r="BK73" i="15" s="1"/>
  <c r="BK80" i="15" s="1"/>
  <c r="BK139" i="15"/>
  <c r="BK144" i="15" s="1"/>
  <c r="BL103" i="2" s="1"/>
  <c r="BK131" i="15"/>
  <c r="BK136" i="15" s="1"/>
  <c r="BI38" i="51"/>
  <c r="BI37" i="53"/>
  <c r="BJ38" i="51"/>
  <c r="BN4" i="2"/>
  <c r="BK112" i="15"/>
  <c r="BM9" i="51"/>
  <c r="BM7" i="41"/>
  <c r="BM26" i="41" s="1"/>
  <c r="BM33" i="41" s="1"/>
  <c r="BM40" i="41" s="1"/>
  <c r="BM47" i="41" s="1"/>
  <c r="BL7" i="52"/>
  <c r="BM5" i="60"/>
  <c r="BN10" i="51"/>
  <c r="BM8" i="25"/>
  <c r="BM10" i="26"/>
  <c r="BM8" i="52"/>
  <c r="BM7" i="50"/>
  <c r="BM5" i="59"/>
  <c r="BN5" i="2"/>
  <c r="BK8" i="15"/>
  <c r="BK213" i="15"/>
  <c r="BK160" i="15"/>
  <c r="BK180" i="15"/>
  <c r="BL2" i="3"/>
  <c r="BL2" i="16" s="1"/>
  <c r="BL6" i="50"/>
  <c r="BR334" i="4"/>
  <c r="BI30" i="53"/>
  <c r="BJ22" i="51"/>
  <c r="BX22" i="51" s="1"/>
  <c r="BL11" i="64"/>
  <c r="BL7" i="25"/>
  <c r="BL6" i="21"/>
  <c r="BK13" i="51"/>
  <c r="BQ38" i="4"/>
  <c r="BQ45" i="4" s="1"/>
  <c r="BK48" i="2" s="1"/>
  <c r="BK38" i="51" s="1"/>
  <c r="BH12" i="59"/>
  <c r="AJ16" i="16"/>
  <c r="AK13" i="16" s="1"/>
  <c r="AK14" i="16" s="1"/>
  <c r="BI24" i="53"/>
  <c r="AL51" i="32"/>
  <c r="BJ90" i="15"/>
  <c r="BK17" i="2" s="1"/>
  <c r="BJ11" i="62" s="1"/>
  <c r="BR347" i="4"/>
  <c r="BR387" i="4"/>
  <c r="BR386" i="4"/>
  <c r="BR266" i="4"/>
  <c r="BR289" i="4"/>
  <c r="BR393" i="4"/>
  <c r="BR126" i="4"/>
  <c r="BR291" i="4"/>
  <c r="BR388" i="4"/>
  <c r="BR238" i="4"/>
  <c r="BR349" i="4"/>
  <c r="BR348" i="4"/>
  <c r="BR341" i="4"/>
  <c r="BR290" i="4"/>
  <c r="BR389" i="4"/>
  <c r="BR262" i="4"/>
  <c r="BR294" i="4"/>
  <c r="BR390" i="4"/>
  <c r="BR263" i="4"/>
  <c r="BR293" i="4"/>
  <c r="BR391" i="4"/>
  <c r="BR264" i="4"/>
  <c r="BR292" i="4"/>
  <c r="BR392" i="4"/>
  <c r="BR265" i="4"/>
  <c r="BI29" i="53"/>
  <c r="BP206" i="4"/>
  <c r="BI40" i="23"/>
  <c r="CB24" i="2"/>
  <c r="BR385" i="4"/>
  <c r="BR339" i="4"/>
  <c r="BR343" i="4"/>
  <c r="BR338" i="4"/>
  <c r="BR288" i="4"/>
  <c r="BQ52" i="4"/>
  <c r="BK24" i="2" s="1"/>
  <c r="BK22" i="51" s="1"/>
  <c r="BR384" i="4"/>
  <c r="BR342" i="4"/>
  <c r="BR337" i="4"/>
  <c r="BR287" i="4"/>
  <c r="BR340" i="4"/>
  <c r="BR383" i="4"/>
  <c r="BT12" i="4"/>
  <c r="BR258" i="4"/>
  <c r="BR175" i="4"/>
  <c r="BR176" i="4"/>
  <c r="BR177" i="4"/>
  <c r="BS171" i="4"/>
  <c r="R39" i="16"/>
  <c r="R44" i="16" s="1"/>
  <c r="R178" i="15"/>
  <c r="R221" i="15"/>
  <c r="AL233" i="15"/>
  <c r="AL190" i="15"/>
  <c r="BR152" i="4"/>
  <c r="R168" i="15"/>
  <c r="R43" i="16"/>
  <c r="S25" i="16" s="1"/>
  <c r="R40" i="16"/>
  <c r="R211" i="15"/>
  <c r="R42" i="16"/>
  <c r="R38" i="16"/>
  <c r="R19" i="15" s="1"/>
  <c r="W30" i="3"/>
  <c r="W167" i="15" s="1"/>
  <c r="W31" i="3"/>
  <c r="AI25" i="3" s="1"/>
  <c r="BA15" i="3"/>
  <c r="BA16" i="3" s="1"/>
  <c r="AL98" i="15"/>
  <c r="W187" i="15"/>
  <c r="W230" i="15"/>
  <c r="AM19" i="32"/>
  <c r="AM12" i="32" s="1"/>
  <c r="AM13" i="32" s="1"/>
  <c r="AN17" i="32"/>
  <c r="AN18" i="32" s="1"/>
  <c r="AF44" i="32"/>
  <c r="AF56" i="32" s="1"/>
  <c r="AF53" i="32"/>
  <c r="AQ6" i="16"/>
  <c r="AQ9" i="16" s="1"/>
  <c r="AP96" i="15"/>
  <c r="BN37" i="16"/>
  <c r="BO23" i="16"/>
  <c r="BN29" i="16"/>
  <c r="BA6" i="3"/>
  <c r="BR327" i="4"/>
  <c r="BR286" i="4"/>
  <c r="BR326" i="4"/>
  <c r="BR321" i="4"/>
  <c r="BR205" i="4"/>
  <c r="BR331" i="4"/>
  <c r="BR107" i="4"/>
  <c r="BR102" i="4"/>
  <c r="BR336" i="4"/>
  <c r="BR323" i="4"/>
  <c r="BR382" i="4"/>
  <c r="BR39" i="4" s="1"/>
  <c r="BQ51" i="4"/>
  <c r="BK23" i="2" s="1"/>
  <c r="BJ35" i="27" s="1"/>
  <c r="BR149" i="4"/>
  <c r="BR325" i="4"/>
  <c r="BR150" i="4"/>
  <c r="BR151" i="4"/>
  <c r="BR345" i="4"/>
  <c r="BS145" i="4"/>
  <c r="BR110" i="4"/>
  <c r="BR333" i="4"/>
  <c r="BR330" i="4"/>
  <c r="BR335" i="4"/>
  <c r="BR237" i="4"/>
  <c r="BR322" i="4"/>
  <c r="BR320" i="4"/>
  <c r="BR328" i="4"/>
  <c r="BR332" i="4"/>
  <c r="BR346" i="4"/>
  <c r="BS91" i="4"/>
  <c r="BS247" i="4"/>
  <c r="BS60" i="4"/>
  <c r="BS117" i="4"/>
  <c r="BS200" i="4"/>
  <c r="BS7" i="4"/>
  <c r="BS5" i="4" s="1"/>
  <c r="BS380" i="4"/>
  <c r="BS353" i="4"/>
  <c r="BS308" i="4"/>
  <c r="BS277" i="4"/>
  <c r="BS228" i="4"/>
  <c r="BR344" i="4"/>
  <c r="BR329" i="4"/>
  <c r="BR324" i="4"/>
  <c r="BT104" i="4"/>
  <c r="BT106" i="4"/>
  <c r="BT109" i="4"/>
  <c r="BT6" i="4"/>
  <c r="BU8" i="4"/>
  <c r="BT108" i="4"/>
  <c r="BT35" i="4"/>
  <c r="BT33" i="4"/>
  <c r="BT31" i="4"/>
  <c r="BT37" i="4"/>
  <c r="BT28" i="4"/>
  <c r="BT32" i="4"/>
  <c r="BT19" i="4"/>
  <c r="BT36" i="4"/>
  <c r="BT30" i="4"/>
  <c r="BT21" i="4"/>
  <c r="BT14" i="4"/>
  <c r="BT18" i="4"/>
  <c r="BT34" i="4"/>
  <c r="BT29" i="4"/>
  <c r="BT17" i="4"/>
  <c r="BT20" i="4"/>
  <c r="BQ206" i="4"/>
  <c r="BR210" i="4"/>
  <c r="BR207" i="4"/>
  <c r="BQ40" i="32"/>
  <c r="BR6" i="32"/>
  <c r="BQ48" i="32"/>
  <c r="BN3" i="3"/>
  <c r="BM3" i="15"/>
  <c r="BO37" i="3"/>
  <c r="BO29" i="3"/>
  <c r="BR11" i="34"/>
  <c r="BQ12" i="34"/>
  <c r="BP13" i="34"/>
  <c r="BK19" i="34"/>
  <c r="BK20" i="34" s="1"/>
  <c r="BK73" i="18"/>
  <c r="CB17" i="2"/>
  <c r="BP257" i="4"/>
  <c r="BL225" i="15" l="1"/>
  <c r="BL235" i="15"/>
  <c r="BL215" i="15"/>
  <c r="BL192" i="15"/>
  <c r="BL205" i="15"/>
  <c r="BL182" i="15"/>
  <c r="F50" i="48"/>
  <c r="BI10" i="25"/>
  <c r="BI11" i="22" s="1"/>
  <c r="BL172" i="15"/>
  <c r="BL162" i="15"/>
  <c r="BL124" i="15"/>
  <c r="BL114" i="15"/>
  <c r="BI9" i="2"/>
  <c r="BO257" i="4" s="1"/>
  <c r="BL88" i="15"/>
  <c r="BL100" i="15"/>
  <c r="BJ10" i="62"/>
  <c r="BK14" i="51"/>
  <c r="BL16" i="2"/>
  <c r="BK10" i="62" s="1"/>
  <c r="BL53" i="15"/>
  <c r="BK43" i="15"/>
  <c r="BL9" i="2" s="1"/>
  <c r="BR257" i="4" s="1"/>
  <c r="BL23" i="15"/>
  <c r="BL13" i="15"/>
  <c r="BL222" i="15"/>
  <c r="BL212" i="15"/>
  <c r="BL159" i="15"/>
  <c r="BL179" i="15"/>
  <c r="BL147" i="15"/>
  <c r="BL152" i="15" s="1"/>
  <c r="BL10" i="15"/>
  <c r="BL97" i="15"/>
  <c r="BL266" i="15"/>
  <c r="BL232" i="15"/>
  <c r="BL111" i="15"/>
  <c r="BL20" i="15"/>
  <c r="BL169" i="15"/>
  <c r="BL85" i="15"/>
  <c r="BL121" i="15"/>
  <c r="BL189" i="15"/>
  <c r="BL202" i="15"/>
  <c r="BL50" i="15"/>
  <c r="U271" i="15"/>
  <c r="U273" i="15" s="1"/>
  <c r="U58" i="15"/>
  <c r="U62" i="15" s="1"/>
  <c r="V14" i="2" s="1"/>
  <c r="BN1" i="71"/>
  <c r="W89" i="18"/>
  <c r="X87" i="18"/>
  <c r="V46" i="66"/>
  <c r="V67" i="66"/>
  <c r="V47" i="66"/>
  <c r="AU32" i="3"/>
  <c r="BK113" i="15"/>
  <c r="BK116" i="15" s="1"/>
  <c r="BT93" i="4"/>
  <c r="BK54" i="66"/>
  <c r="BK68" i="66" s="1"/>
  <c r="BJ15" i="60"/>
  <c r="BT67" i="4"/>
  <c r="BT119" i="4"/>
  <c r="BJ36" i="27"/>
  <c r="BJ37" i="27" s="1"/>
  <c r="BK98" i="2" s="1"/>
  <c r="BK7" i="60"/>
  <c r="BK10" i="41"/>
  <c r="BK34" i="27"/>
  <c r="BM9" i="26"/>
  <c r="BM6" i="41"/>
  <c r="BL105" i="15"/>
  <c r="BL106" i="15" s="1"/>
  <c r="BL14" i="60" s="1"/>
  <c r="BN7" i="23"/>
  <c r="BN5" i="55"/>
  <c r="BN6" i="62"/>
  <c r="BT310" i="4"/>
  <c r="BT231" i="4"/>
  <c r="BI12" i="64"/>
  <c r="BT230" i="4"/>
  <c r="BN7" i="27"/>
  <c r="BT279" i="4"/>
  <c r="BT94" i="4"/>
  <c r="BU260" i="4"/>
  <c r="BT311" i="4"/>
  <c r="BL13" i="51"/>
  <c r="BK9" i="62"/>
  <c r="BT280" i="4"/>
  <c r="BN7" i="50"/>
  <c r="BT120" i="4"/>
  <c r="BM4" i="59"/>
  <c r="BM5" i="62"/>
  <c r="BM4" i="60"/>
  <c r="BM4" i="55"/>
  <c r="BM2" i="66"/>
  <c r="BM77" i="66" s="1"/>
  <c r="BN75" i="2"/>
  <c r="BN74" i="2"/>
  <c r="BN76" i="2"/>
  <c r="BN83" i="2"/>
  <c r="BN80" i="2"/>
  <c r="BN84" i="2"/>
  <c r="BN79" i="2"/>
  <c r="BN78" i="2"/>
  <c r="BN82" i="2"/>
  <c r="BN77" i="2"/>
  <c r="BK90" i="15"/>
  <c r="BL17" i="2" s="1"/>
  <c r="BL65" i="15"/>
  <c r="BL70" i="15" s="1"/>
  <c r="BM15" i="2" s="1"/>
  <c r="BO4" i="2"/>
  <c r="BM6" i="50"/>
  <c r="BN25" i="21"/>
  <c r="BM2" i="34"/>
  <c r="BM65" i="34" s="1"/>
  <c r="BN7" i="41"/>
  <c r="BN26" i="41" s="1"/>
  <c r="BN33" i="41" s="1"/>
  <c r="BN40" i="41" s="1"/>
  <c r="BN47" i="41" s="1"/>
  <c r="BP3" i="18"/>
  <c r="BO2" i="67" s="1"/>
  <c r="BU119" i="4" s="1"/>
  <c r="BM2" i="15"/>
  <c r="BM269" i="15" s="1"/>
  <c r="BM2" i="32"/>
  <c r="BM7" i="25"/>
  <c r="BN8" i="52"/>
  <c r="BO2" i="18"/>
  <c r="BM2" i="3"/>
  <c r="BM2" i="16" s="1"/>
  <c r="BN10" i="26"/>
  <c r="BN9" i="51"/>
  <c r="BN8" i="25"/>
  <c r="BM11" i="64"/>
  <c r="BM7" i="52"/>
  <c r="BN62" i="2"/>
  <c r="BM14" i="41" s="1"/>
  <c r="BM6" i="21"/>
  <c r="BO2" i="2"/>
  <c r="BM6" i="27"/>
  <c r="BP6" i="2"/>
  <c r="BO5" i="59" s="1"/>
  <c r="BO5" i="2"/>
  <c r="BN7" i="21"/>
  <c r="BN5" i="59"/>
  <c r="BL87" i="15"/>
  <c r="BM2" i="43"/>
  <c r="BM32" i="43" s="1"/>
  <c r="BL180" i="15"/>
  <c r="BN5" i="60"/>
  <c r="BJ12" i="64" s="1"/>
  <c r="BM6" i="23"/>
  <c r="BL170" i="15"/>
  <c r="BR38" i="4"/>
  <c r="BR45" i="4" s="1"/>
  <c r="BL48" i="2" s="1"/>
  <c r="BL38" i="51" s="1"/>
  <c r="BS334" i="4"/>
  <c r="BL110" i="15"/>
  <c r="BL8" i="15"/>
  <c r="BL21" i="15"/>
  <c r="BL67" i="34"/>
  <c r="BL201" i="15"/>
  <c r="BL60" i="34"/>
  <c r="BL270" i="15"/>
  <c r="BL37" i="15"/>
  <c r="BL36" i="15"/>
  <c r="BL39" i="15"/>
  <c r="BL38" i="15"/>
  <c r="BL86" i="15"/>
  <c r="BL139" i="15"/>
  <c r="BL144" i="15" s="1"/>
  <c r="BM103" i="2" s="1"/>
  <c r="BL55" i="34"/>
  <c r="BL83" i="15"/>
  <c r="BL200" i="15"/>
  <c r="BL112" i="15"/>
  <c r="BL157" i="15"/>
  <c r="BL109" i="15"/>
  <c r="BL158" i="15"/>
  <c r="BL131" i="15"/>
  <c r="BL136" i="15" s="1"/>
  <c r="BL223" i="15"/>
  <c r="BL160" i="15"/>
  <c r="BL49" i="3"/>
  <c r="BL52" i="3" s="1"/>
  <c r="BL55" i="3" s="1"/>
  <c r="BL73" i="15" s="1"/>
  <c r="BL203" i="15"/>
  <c r="BL213" i="15"/>
  <c r="BL11" i="15"/>
  <c r="BL9" i="15"/>
  <c r="BL84" i="15"/>
  <c r="BX38" i="51"/>
  <c r="BK21" i="51"/>
  <c r="BK15" i="51"/>
  <c r="BJ10" i="25"/>
  <c r="BJ8" i="59"/>
  <c r="AK15" i="16"/>
  <c r="AK16" i="16" s="1"/>
  <c r="BR206" i="4"/>
  <c r="BK9" i="2"/>
  <c r="BQ257" i="4" s="1"/>
  <c r="BS348" i="4"/>
  <c r="BS392" i="4"/>
  <c r="BS386" i="4"/>
  <c r="BS266" i="4"/>
  <c r="BS342" i="4"/>
  <c r="BS291" i="4"/>
  <c r="BS393" i="4"/>
  <c r="BS126" i="4"/>
  <c r="BS338" i="4"/>
  <c r="BS389" i="4"/>
  <c r="BS388" i="4"/>
  <c r="BS387" i="4"/>
  <c r="BS238" i="4"/>
  <c r="BS287" i="4"/>
  <c r="BS293" i="4"/>
  <c r="BS294" i="4"/>
  <c r="BS341" i="4"/>
  <c r="BS349" i="4"/>
  <c r="BS290" i="4"/>
  <c r="BS262" i="4"/>
  <c r="BS292" i="4"/>
  <c r="BS263" i="4"/>
  <c r="BS347" i="4"/>
  <c r="BS390" i="4"/>
  <c r="BS264" i="4"/>
  <c r="BS289" i="4"/>
  <c r="BS391" i="4"/>
  <c r="BS265" i="4"/>
  <c r="BS337" i="4"/>
  <c r="BS339" i="4"/>
  <c r="BS340" i="4"/>
  <c r="BS343" i="4"/>
  <c r="BS288" i="4"/>
  <c r="BS383" i="4"/>
  <c r="BS384" i="4"/>
  <c r="BS385" i="4"/>
  <c r="BU12" i="4"/>
  <c r="BS258" i="4"/>
  <c r="BR52" i="4"/>
  <c r="BL24" i="2" s="1"/>
  <c r="BL22" i="51" s="1"/>
  <c r="BT171" i="4"/>
  <c r="BS175" i="4"/>
  <c r="BS176" i="4"/>
  <c r="BS177" i="4"/>
  <c r="BS152" i="4"/>
  <c r="W220" i="15"/>
  <c r="W177" i="15"/>
  <c r="W39" i="3"/>
  <c r="W44" i="3" s="1"/>
  <c r="W264" i="15" s="1"/>
  <c r="R41" i="16"/>
  <c r="R49" i="15"/>
  <c r="S28" i="16"/>
  <c r="W42" i="3"/>
  <c r="W210" i="15"/>
  <c r="W40" i="3"/>
  <c r="W38" i="3"/>
  <c r="W18" i="15" s="1"/>
  <c r="AG7" i="32"/>
  <c r="AM122" i="15"/>
  <c r="AM34" i="32"/>
  <c r="AM36" i="32" s="1"/>
  <c r="AF51" i="15"/>
  <c r="AG39" i="32"/>
  <c r="AG52" i="32" s="1"/>
  <c r="AG57" i="32" s="1"/>
  <c r="AF54" i="32"/>
  <c r="AN20" i="32"/>
  <c r="AN10" i="32"/>
  <c r="AM98" i="15"/>
  <c r="BP23" i="16"/>
  <c r="BO29" i="16"/>
  <c r="BO37" i="16"/>
  <c r="AZ95" i="15"/>
  <c r="BB13" i="3"/>
  <c r="BB14" i="3" s="1"/>
  <c r="BA8" i="3"/>
  <c r="BA119" i="15" s="1"/>
  <c r="BS330" i="4"/>
  <c r="BR51" i="4"/>
  <c r="BL23" i="2" s="1"/>
  <c r="BK35" i="27" s="1"/>
  <c r="BS102" i="4"/>
  <c r="BS151" i="4"/>
  <c r="BS345" i="4"/>
  <c r="BS333" i="4"/>
  <c r="BS346" i="4"/>
  <c r="BS328" i="4"/>
  <c r="BS329" i="4"/>
  <c r="BT145" i="4"/>
  <c r="BS336" i="4"/>
  <c r="BS149" i="4"/>
  <c r="BS324" i="4"/>
  <c r="BS150" i="4"/>
  <c r="BT247" i="4"/>
  <c r="BT200" i="4"/>
  <c r="BT117" i="4"/>
  <c r="BT91" i="4"/>
  <c r="BT380" i="4"/>
  <c r="BT308" i="4"/>
  <c r="BT277" i="4"/>
  <c r="BT7" i="4"/>
  <c r="BT5" i="4" s="1"/>
  <c r="BT353" i="4"/>
  <c r="BT228" i="4"/>
  <c r="BT60" i="4"/>
  <c r="BS286" i="4"/>
  <c r="BS327" i="4"/>
  <c r="BS323" i="4"/>
  <c r="BS321" i="4"/>
  <c r="BS332" i="4"/>
  <c r="BS107" i="4"/>
  <c r="BS320" i="4"/>
  <c r="BS335" i="4"/>
  <c r="BS344" i="4"/>
  <c r="BS331" i="4"/>
  <c r="BS237" i="4"/>
  <c r="BS110" i="4"/>
  <c r="BS205" i="4"/>
  <c r="BS322" i="4"/>
  <c r="BS382" i="4"/>
  <c r="BS39" i="4" s="1"/>
  <c r="BS325" i="4"/>
  <c r="BS326" i="4"/>
  <c r="BV8" i="4"/>
  <c r="BU104" i="4"/>
  <c r="BU108" i="4"/>
  <c r="BU106" i="4"/>
  <c r="BU109" i="4"/>
  <c r="BU6" i="4"/>
  <c r="BU32" i="4"/>
  <c r="BU31" i="4"/>
  <c r="BU30" i="4"/>
  <c r="BU37" i="4"/>
  <c r="BU36" i="4"/>
  <c r="BU35" i="4"/>
  <c r="BU33" i="4"/>
  <c r="BU19" i="4"/>
  <c r="BU18" i="4"/>
  <c r="BU29" i="4"/>
  <c r="BU14" i="4"/>
  <c r="BU28" i="4"/>
  <c r="BU34" i="4"/>
  <c r="BU17" i="4"/>
  <c r="BU20" i="4"/>
  <c r="BU21" i="4"/>
  <c r="BS207" i="4"/>
  <c r="BS210" i="4"/>
  <c r="BR48" i="32"/>
  <c r="BS6" i="32"/>
  <c r="BR40" i="32"/>
  <c r="BO3" i="3"/>
  <c r="BN3" i="15"/>
  <c r="BP37" i="3"/>
  <c r="BP29" i="3"/>
  <c r="BL17" i="34"/>
  <c r="BL19" i="34" s="1"/>
  <c r="BL20" i="34" s="1"/>
  <c r="BL14" i="34"/>
  <c r="BL36" i="34" s="1"/>
  <c r="BL10" i="66" s="1"/>
  <c r="BL24" i="66" s="1"/>
  <c r="BL40" i="15" s="1"/>
  <c r="BQ13" i="34"/>
  <c r="BR12" i="34"/>
  <c r="BS11" i="34"/>
  <c r="BM235" i="15" l="1"/>
  <c r="BM225" i="15"/>
  <c r="BM215" i="15"/>
  <c r="BM192" i="15"/>
  <c r="BM205" i="15"/>
  <c r="BM182" i="15"/>
  <c r="BM172" i="15"/>
  <c r="BM162" i="15"/>
  <c r="CB9" i="2"/>
  <c r="BM124" i="15"/>
  <c r="BM114" i="15"/>
  <c r="BM88" i="15"/>
  <c r="BM100" i="15"/>
  <c r="BL80" i="15"/>
  <c r="BM16" i="2" s="1"/>
  <c r="BL14" i="51"/>
  <c r="BM53" i="15"/>
  <c r="BL43" i="15"/>
  <c r="BM23" i="15"/>
  <c r="BM13" i="15"/>
  <c r="BM212" i="15"/>
  <c r="BM202" i="15"/>
  <c r="BM147" i="15"/>
  <c r="BM152" i="15" s="1"/>
  <c r="BM121" i="15"/>
  <c r="BM266" i="15"/>
  <c r="BM232" i="15"/>
  <c r="BM169" i="15"/>
  <c r="BM222" i="15"/>
  <c r="BM111" i="15"/>
  <c r="BM50" i="15"/>
  <c r="BM179" i="15"/>
  <c r="BM85" i="15"/>
  <c r="BM10" i="15"/>
  <c r="BM159" i="15"/>
  <c r="BM189" i="15"/>
  <c r="BM97" i="15"/>
  <c r="BM20" i="15"/>
  <c r="V55" i="66"/>
  <c r="BO1" i="71"/>
  <c r="X92" i="18"/>
  <c r="X88" i="18"/>
  <c r="V60" i="66"/>
  <c r="V61" i="66" s="1"/>
  <c r="V64" i="66" s="1"/>
  <c r="V70" i="66" s="1"/>
  <c r="U8" i="62"/>
  <c r="U21" i="53"/>
  <c r="V12" i="51"/>
  <c r="U42" i="27"/>
  <c r="BU120" i="4"/>
  <c r="BU67" i="4"/>
  <c r="BK36" i="27"/>
  <c r="BK37" i="27" s="1"/>
  <c r="BL98" i="2" s="1"/>
  <c r="BK15" i="60"/>
  <c r="BO7" i="21"/>
  <c r="BN6" i="41"/>
  <c r="BN9" i="26"/>
  <c r="BO7" i="27"/>
  <c r="BL34" i="27"/>
  <c r="BL10" i="41"/>
  <c r="BQ6" i="2"/>
  <c r="BP5" i="55" s="1"/>
  <c r="BM65" i="15"/>
  <c r="BM70" i="15" s="1"/>
  <c r="BN15" i="2" s="1"/>
  <c r="BM9" i="62" s="1"/>
  <c r="BM105" i="15"/>
  <c r="BM106" i="15" s="1"/>
  <c r="BM14" i="60" s="1"/>
  <c r="BL9" i="62"/>
  <c r="BL7" i="60"/>
  <c r="BL16" i="60" s="1"/>
  <c r="BM13" i="51"/>
  <c r="BU94" i="4"/>
  <c r="BU310" i="4"/>
  <c r="BU231" i="4"/>
  <c r="BU66" i="4"/>
  <c r="BV260" i="4"/>
  <c r="BU311" i="4"/>
  <c r="BU230" i="4"/>
  <c r="BU279" i="4"/>
  <c r="BN7" i="25"/>
  <c r="BN4" i="60"/>
  <c r="BN4" i="55"/>
  <c r="BN5" i="62"/>
  <c r="BN4" i="59"/>
  <c r="BU280" i="4"/>
  <c r="BO7" i="23"/>
  <c r="BO5" i="55"/>
  <c r="BO6" i="62"/>
  <c r="BL15" i="51"/>
  <c r="BK11" i="62"/>
  <c r="BU93" i="4"/>
  <c r="BO5" i="60"/>
  <c r="BM55" i="34"/>
  <c r="BM67" i="34"/>
  <c r="BN2" i="66"/>
  <c r="BN77" i="66" s="1"/>
  <c r="BO76" i="2"/>
  <c r="BO83" i="2"/>
  <c r="BO79" i="2"/>
  <c r="BO74" i="2"/>
  <c r="BO82" i="2"/>
  <c r="BO80" i="2"/>
  <c r="BO84" i="2"/>
  <c r="BO75" i="2"/>
  <c r="BO77" i="2"/>
  <c r="BO78" i="2"/>
  <c r="BM60" i="34"/>
  <c r="BM38" i="15"/>
  <c r="BM200" i="15"/>
  <c r="BM21" i="15"/>
  <c r="BN2" i="3"/>
  <c r="BN2" i="16" s="1"/>
  <c r="BM84" i="15"/>
  <c r="BM39" i="15"/>
  <c r="BM213" i="15"/>
  <c r="BM36" i="15"/>
  <c r="BM112" i="15"/>
  <c r="BM37" i="15"/>
  <c r="BM203" i="15"/>
  <c r="BM270" i="15"/>
  <c r="BM160" i="15"/>
  <c r="BM86" i="15"/>
  <c r="BM11" i="15"/>
  <c r="BM87" i="15"/>
  <c r="BM8" i="15"/>
  <c r="BM180" i="15"/>
  <c r="BM109" i="15"/>
  <c r="BM157" i="15"/>
  <c r="BM170" i="15"/>
  <c r="BO7" i="41"/>
  <c r="BO26" i="41" s="1"/>
  <c r="BO33" i="41" s="1"/>
  <c r="BO40" i="41" s="1"/>
  <c r="BO47" i="41" s="1"/>
  <c r="BO25" i="21"/>
  <c r="BO8" i="52"/>
  <c r="BM131" i="15"/>
  <c r="BM136" i="15" s="1"/>
  <c r="BM201" i="15"/>
  <c r="BM83" i="15"/>
  <c r="BP4" i="2"/>
  <c r="BQ3" i="18"/>
  <c r="BP2" i="67" s="1"/>
  <c r="BV94" i="4" s="1"/>
  <c r="BO10" i="26"/>
  <c r="BM139" i="15"/>
  <c r="BM144" i="15" s="1"/>
  <c r="BN103" i="2" s="1"/>
  <c r="BM9" i="15"/>
  <c r="BM110" i="15"/>
  <c r="BP2" i="2"/>
  <c r="BO8" i="25"/>
  <c r="BM49" i="3"/>
  <c r="BM52" i="3" s="1"/>
  <c r="BM55" i="3" s="1"/>
  <c r="BM73" i="15" s="1"/>
  <c r="BM80" i="15" s="1"/>
  <c r="BM158" i="15"/>
  <c r="BM223" i="15"/>
  <c r="BP5" i="2"/>
  <c r="BO7" i="50"/>
  <c r="BN2" i="32"/>
  <c r="BN2" i="34"/>
  <c r="BN2" i="15"/>
  <c r="BN269" i="15" s="1"/>
  <c r="BL90" i="15"/>
  <c r="BM17" i="2" s="1"/>
  <c r="BL11" i="62" s="1"/>
  <c r="BO62" i="2"/>
  <c r="BN14" i="41" s="1"/>
  <c r="BN6" i="50"/>
  <c r="BN11" i="64"/>
  <c r="BN7" i="52"/>
  <c r="BN6" i="21"/>
  <c r="BN2" i="43"/>
  <c r="BN32" i="43" s="1"/>
  <c r="BN6" i="27"/>
  <c r="BL54" i="66"/>
  <c r="BL68" i="66" s="1"/>
  <c r="BN6" i="23"/>
  <c r="BP2" i="18"/>
  <c r="BM73" i="18"/>
  <c r="BK8" i="59"/>
  <c r="BK12" i="59" s="1"/>
  <c r="BK40" i="23"/>
  <c r="BK10" i="25"/>
  <c r="BL21" i="51"/>
  <c r="BS38" i="4"/>
  <c r="BS45" i="4" s="1"/>
  <c r="BM48" i="2" s="1"/>
  <c r="BM38" i="51" s="1"/>
  <c r="BT334" i="4"/>
  <c r="BJ12" i="59"/>
  <c r="AL13" i="16"/>
  <c r="AL14" i="16" s="1"/>
  <c r="AK8" i="16"/>
  <c r="AK120" i="15" s="1"/>
  <c r="BT293" i="4"/>
  <c r="BT294" i="4"/>
  <c r="BT263" i="4"/>
  <c r="BT292" i="4"/>
  <c r="BT290" i="4"/>
  <c r="BT264" i="4"/>
  <c r="BT389" i="4"/>
  <c r="BT265" i="4"/>
  <c r="BT347" i="4"/>
  <c r="BT391" i="4"/>
  <c r="BT266" i="4"/>
  <c r="BT289" i="4"/>
  <c r="BT392" i="4"/>
  <c r="BT386" i="4"/>
  <c r="BT390" i="4"/>
  <c r="BT393" i="4"/>
  <c r="BT387" i="4"/>
  <c r="BT126" i="4"/>
  <c r="BT348" i="4"/>
  <c r="BT262" i="4"/>
  <c r="BT388" i="4"/>
  <c r="BT238" i="4"/>
  <c r="BT340" i="4"/>
  <c r="BT349" i="4"/>
  <c r="BT291" i="4"/>
  <c r="BT341" i="4"/>
  <c r="L21" i="54"/>
  <c r="X52" i="53"/>
  <c r="BT337" i="4"/>
  <c r="BS52" i="4"/>
  <c r="BM24" i="2" s="1"/>
  <c r="BM22" i="51" s="1"/>
  <c r="BT343" i="4"/>
  <c r="BT288" i="4"/>
  <c r="BT384" i="4"/>
  <c r="BT339" i="4"/>
  <c r="BT342" i="4"/>
  <c r="BT287" i="4"/>
  <c r="BT338" i="4"/>
  <c r="BT383" i="4"/>
  <c r="BT385" i="4"/>
  <c r="BV12" i="4"/>
  <c r="BT258" i="4"/>
  <c r="BT286" i="4"/>
  <c r="BU171" i="4"/>
  <c r="BT175" i="4"/>
  <c r="BT176" i="4"/>
  <c r="BT177" i="4"/>
  <c r="X28" i="3"/>
  <c r="W43" i="3"/>
  <c r="W18" i="60" s="1"/>
  <c r="BT152" i="4"/>
  <c r="BT331" i="4"/>
  <c r="BT324" i="4"/>
  <c r="S32" i="16"/>
  <c r="W48" i="15"/>
  <c r="W41" i="3"/>
  <c r="BB15" i="3"/>
  <c r="AM43" i="32"/>
  <c r="AM190" i="15" s="1"/>
  <c r="BB6" i="3"/>
  <c r="AN19" i="32"/>
  <c r="AN12" i="32" s="1"/>
  <c r="AN122" i="15" s="1"/>
  <c r="AO17" i="32"/>
  <c r="AO18" i="32" s="1"/>
  <c r="AG44" i="32"/>
  <c r="AG56" i="32" s="1"/>
  <c r="AG53" i="32"/>
  <c r="BP37" i="16"/>
  <c r="BQ23" i="16"/>
  <c r="BP29" i="16"/>
  <c r="BT332" i="4"/>
  <c r="BT325" i="4"/>
  <c r="BS51" i="4"/>
  <c r="BM23" i="2" s="1"/>
  <c r="BL35" i="27" s="1"/>
  <c r="BT336" i="4"/>
  <c r="BT149" i="4"/>
  <c r="BT382" i="4"/>
  <c r="BT39" i="4" s="1"/>
  <c r="BT321" i="4"/>
  <c r="BT150" i="4"/>
  <c r="BT322" i="4"/>
  <c r="BT330" i="4"/>
  <c r="BT151" i="4"/>
  <c r="BT335" i="4"/>
  <c r="BT110" i="4"/>
  <c r="BT327" i="4"/>
  <c r="BT237" i="4"/>
  <c r="BU145" i="4"/>
  <c r="BT205" i="4"/>
  <c r="BT323" i="4"/>
  <c r="BT328" i="4"/>
  <c r="BT333" i="4"/>
  <c r="BT326" i="4"/>
  <c r="BT329" i="4"/>
  <c r="BT345" i="4"/>
  <c r="BU247" i="4"/>
  <c r="BU277" i="4"/>
  <c r="BU117" i="4"/>
  <c r="BU380" i="4"/>
  <c r="BU7" i="4"/>
  <c r="BU5" i="4" s="1"/>
  <c r="BU91" i="4"/>
  <c r="BU228" i="4"/>
  <c r="BU200" i="4"/>
  <c r="BU308" i="4"/>
  <c r="BU60" i="4"/>
  <c r="BU353" i="4"/>
  <c r="BT107" i="4"/>
  <c r="BW8" i="4"/>
  <c r="BV106" i="4"/>
  <c r="BV104" i="4"/>
  <c r="BV109" i="4"/>
  <c r="BV108" i="4"/>
  <c r="BV6" i="4"/>
  <c r="BV35" i="4"/>
  <c r="BV34" i="4"/>
  <c r="BV33" i="4"/>
  <c r="BV32" i="4"/>
  <c r="BV31" i="4"/>
  <c r="BV30" i="4"/>
  <c r="BV29" i="4"/>
  <c r="BV36" i="4"/>
  <c r="BV28" i="4"/>
  <c r="BV17" i="4"/>
  <c r="BV20" i="4"/>
  <c r="BV18" i="4"/>
  <c r="BV37" i="4"/>
  <c r="BV14" i="4"/>
  <c r="BV21" i="4"/>
  <c r="BV19" i="4"/>
  <c r="BT102" i="4"/>
  <c r="BT344" i="4"/>
  <c r="BT346" i="4"/>
  <c r="BT320" i="4"/>
  <c r="BS206" i="4"/>
  <c r="BT210" i="4"/>
  <c r="BT207" i="4"/>
  <c r="BL113" i="15"/>
  <c r="BS40" i="32"/>
  <c r="BT6" i="32"/>
  <c r="BS48" i="32"/>
  <c r="BQ37" i="3"/>
  <c r="BQ29" i="3"/>
  <c r="BP3" i="3"/>
  <c r="BO3" i="15"/>
  <c r="BT11" i="34"/>
  <c r="BS12" i="34"/>
  <c r="BR13" i="34"/>
  <c r="BM17" i="34"/>
  <c r="BM19" i="34" s="1"/>
  <c r="BM20" i="34" s="1"/>
  <c r="BM14" i="34"/>
  <c r="BM36" i="34" s="1"/>
  <c r="BM10" i="66" s="1"/>
  <c r="BM24" i="66" s="1"/>
  <c r="AE97" i="4"/>
  <c r="AE98" i="4"/>
  <c r="AE99" i="4"/>
  <c r="BN235" i="15" l="1"/>
  <c r="BN225" i="15"/>
  <c r="BN215" i="15"/>
  <c r="BN192" i="15"/>
  <c r="BN205" i="15"/>
  <c r="BN182" i="15"/>
  <c r="BN172" i="15"/>
  <c r="BN162" i="15"/>
  <c r="BN124" i="15"/>
  <c r="BN114" i="15"/>
  <c r="BL116" i="15"/>
  <c r="BL40" i="23" s="1"/>
  <c r="BN88" i="15"/>
  <c r="BN100" i="15"/>
  <c r="BL10" i="62"/>
  <c r="BM14" i="51"/>
  <c r="BN16" i="2"/>
  <c r="BM10" i="62" s="1"/>
  <c r="BN53" i="15"/>
  <c r="BN23" i="15"/>
  <c r="BN13" i="15"/>
  <c r="BN202" i="15"/>
  <c r="BN189" i="15"/>
  <c r="BN111" i="15"/>
  <c r="BN159" i="15"/>
  <c r="BN85" i="15"/>
  <c r="BN121" i="15"/>
  <c r="BN169" i="15"/>
  <c r="BN222" i="15"/>
  <c r="BN50" i="15"/>
  <c r="BN97" i="15"/>
  <c r="BN212" i="15"/>
  <c r="BN10" i="15"/>
  <c r="BN232" i="15"/>
  <c r="BN266" i="15"/>
  <c r="BN147" i="15"/>
  <c r="BN152" i="15" s="1"/>
  <c r="BN179" i="15"/>
  <c r="BN20" i="15"/>
  <c r="X109" i="18"/>
  <c r="X111" i="18" s="1"/>
  <c r="X112" i="18" s="1"/>
  <c r="X93" i="18"/>
  <c r="X94" i="18"/>
  <c r="BP1" i="71"/>
  <c r="V69" i="66"/>
  <c r="V56" i="66"/>
  <c r="U44" i="27"/>
  <c r="U45" i="27" s="1"/>
  <c r="V96" i="2" s="1"/>
  <c r="U46" i="27"/>
  <c r="U47" i="27"/>
  <c r="BP8" i="25"/>
  <c r="BR6" i="2"/>
  <c r="BQ7" i="27" s="1"/>
  <c r="BN13" i="51"/>
  <c r="BP7" i="21"/>
  <c r="BP5" i="60"/>
  <c r="BL12" i="64" s="1"/>
  <c r="BP6" i="62"/>
  <c r="BP7" i="23"/>
  <c r="BQ2" i="2"/>
  <c r="BP8" i="52"/>
  <c r="BQ5" i="2"/>
  <c r="BP10" i="26"/>
  <c r="BP7" i="41"/>
  <c r="BP26" i="41" s="1"/>
  <c r="BP33" i="41" s="1"/>
  <c r="BP40" i="41" s="1"/>
  <c r="BP47" i="41" s="1"/>
  <c r="BP25" i="21"/>
  <c r="BP7" i="27"/>
  <c r="BP7" i="50"/>
  <c r="BR3" i="18"/>
  <c r="BQ2" i="67" s="1"/>
  <c r="BW280" i="4" s="1"/>
  <c r="BQ4" i="2"/>
  <c r="BP5" i="59"/>
  <c r="BV66" i="4"/>
  <c r="BM7" i="60"/>
  <c r="BM16" i="60" s="1"/>
  <c r="BL36" i="27"/>
  <c r="BL37" i="27" s="1"/>
  <c r="BM98" i="2" s="1"/>
  <c r="BV119" i="4"/>
  <c r="BV93" i="4"/>
  <c r="BM10" i="41"/>
  <c r="BM34" i="27"/>
  <c r="BV311" i="4"/>
  <c r="BL15" i="60"/>
  <c r="BO9" i="26"/>
  <c r="BO6" i="41"/>
  <c r="BV67" i="4"/>
  <c r="BL38" i="27"/>
  <c r="BV230" i="4"/>
  <c r="BV120" i="4"/>
  <c r="BN38" i="15"/>
  <c r="BN105" i="15"/>
  <c r="BN106" i="15" s="1"/>
  <c r="BN14" i="60" s="1"/>
  <c r="BW260" i="4"/>
  <c r="BV280" i="4"/>
  <c r="BK12" i="64"/>
  <c r="BV231" i="4"/>
  <c r="BV310" i="4"/>
  <c r="BP4" i="59"/>
  <c r="BP4" i="55"/>
  <c r="BP4" i="60"/>
  <c r="BV279" i="4"/>
  <c r="BO4" i="55"/>
  <c r="BO4" i="60"/>
  <c r="BO5" i="62"/>
  <c r="BO4" i="59"/>
  <c r="BN60" i="34"/>
  <c r="BP77" i="2"/>
  <c r="BP83" i="2"/>
  <c r="BP76" i="2"/>
  <c r="BP78" i="2"/>
  <c r="BP79" i="2"/>
  <c r="BP84" i="2"/>
  <c r="BP82" i="2"/>
  <c r="BP74" i="2"/>
  <c r="BP80" i="2"/>
  <c r="BP75" i="2"/>
  <c r="BO7" i="52"/>
  <c r="BQ78" i="2"/>
  <c r="BQ83" i="2"/>
  <c r="BQ79" i="2"/>
  <c r="BQ80" i="2"/>
  <c r="BQ76" i="2"/>
  <c r="BN223" i="15"/>
  <c r="BN55" i="34"/>
  <c r="BN37" i="15"/>
  <c r="BM90" i="15"/>
  <c r="BN17" i="2" s="1"/>
  <c r="BN8" i="15"/>
  <c r="BN200" i="15"/>
  <c r="BN65" i="34"/>
  <c r="BN158" i="15"/>
  <c r="BN21" i="15"/>
  <c r="BP62" i="2"/>
  <c r="BO14" i="41" s="1"/>
  <c r="BO11" i="64"/>
  <c r="BO6" i="50"/>
  <c r="BO6" i="27"/>
  <c r="BO6" i="21"/>
  <c r="BO7" i="25"/>
  <c r="BN157" i="15"/>
  <c r="BQ2" i="18"/>
  <c r="BO2" i="43"/>
  <c r="BO32" i="43" s="1"/>
  <c r="BO2" i="15"/>
  <c r="BO2" i="3"/>
  <c r="BO2" i="16" s="1"/>
  <c r="BO6" i="23"/>
  <c r="BO2" i="32"/>
  <c r="BO2" i="66"/>
  <c r="BO77" i="66" s="1"/>
  <c r="BO2" i="34"/>
  <c r="BN87" i="15"/>
  <c r="BN86" i="15"/>
  <c r="BN67" i="34"/>
  <c r="BN11" i="15"/>
  <c r="BN112" i="15"/>
  <c r="BN203" i="15"/>
  <c r="BN84" i="15"/>
  <c r="BM15" i="51"/>
  <c r="BN270" i="15"/>
  <c r="BN170" i="15"/>
  <c r="BN9" i="15"/>
  <c r="BN110" i="15"/>
  <c r="BN65" i="15"/>
  <c r="BN70" i="15" s="1"/>
  <c r="BO15" i="2" s="1"/>
  <c r="BN160" i="15"/>
  <c r="BN180" i="15"/>
  <c r="BN213" i="15"/>
  <c r="BN131" i="15"/>
  <c r="BN136" i="15" s="1"/>
  <c r="BN39" i="15"/>
  <c r="BN201" i="15"/>
  <c r="BN109" i="15"/>
  <c r="BN139" i="15"/>
  <c r="BN144" i="15" s="1"/>
  <c r="BO103" i="2" s="1"/>
  <c r="BN36" i="15"/>
  <c r="BN83" i="15"/>
  <c r="BN49" i="3"/>
  <c r="BN52" i="3" s="1"/>
  <c r="BN55" i="3" s="1"/>
  <c r="BN73" i="15" s="1"/>
  <c r="BM40" i="15"/>
  <c r="BM43" i="15" s="1"/>
  <c r="BM54" i="66"/>
  <c r="BM68" i="66" s="1"/>
  <c r="BP2" i="66"/>
  <c r="BP77" i="66" s="1"/>
  <c r="BP2" i="43"/>
  <c r="BP32" i="43" s="1"/>
  <c r="BM21" i="51"/>
  <c r="BT38" i="4"/>
  <c r="BT45" i="4" s="1"/>
  <c r="BN48" i="2" s="1"/>
  <c r="BN38" i="51" s="1"/>
  <c r="CM38" i="51" s="1"/>
  <c r="BU334" i="4"/>
  <c r="BB16" i="3"/>
  <c r="BB8" i="3"/>
  <c r="BB119" i="15" s="1"/>
  <c r="BP7" i="25"/>
  <c r="AL15" i="16"/>
  <c r="AL8" i="16" s="1"/>
  <c r="BT206" i="4"/>
  <c r="AM55" i="32"/>
  <c r="AM233" i="15"/>
  <c r="BP6" i="21"/>
  <c r="BU290" i="4"/>
  <c r="BU349" i="4"/>
  <c r="BU264" i="4"/>
  <c r="BU292" i="4"/>
  <c r="BU293" i="4"/>
  <c r="BU265" i="4"/>
  <c r="BU343" i="4"/>
  <c r="BU289" i="4"/>
  <c r="BU392" i="4"/>
  <c r="BU386" i="4"/>
  <c r="BU288" i="4"/>
  <c r="BU348" i="4"/>
  <c r="BU393" i="4"/>
  <c r="BU387" i="4"/>
  <c r="BU347" i="4"/>
  <c r="BU390" i="4"/>
  <c r="BU266" i="4"/>
  <c r="BU291" i="4"/>
  <c r="BU262" i="4"/>
  <c r="BU388" i="4"/>
  <c r="BU126" i="4"/>
  <c r="BU389" i="4"/>
  <c r="BU238" i="4"/>
  <c r="BU391" i="4"/>
  <c r="BU294" i="4"/>
  <c r="BU263" i="4"/>
  <c r="BU341" i="4"/>
  <c r="BU383" i="4"/>
  <c r="BU384" i="4"/>
  <c r="BU385" i="4"/>
  <c r="BU339" i="4"/>
  <c r="BU337" i="4"/>
  <c r="BU342" i="4"/>
  <c r="BU338" i="4"/>
  <c r="BU340" i="4"/>
  <c r="BT52" i="4"/>
  <c r="BN24" i="2" s="1"/>
  <c r="BN22" i="51" s="1"/>
  <c r="CM22" i="51" s="1"/>
  <c r="BU287" i="4"/>
  <c r="BU258" i="4"/>
  <c r="BW12" i="4"/>
  <c r="BP2" i="3"/>
  <c r="BP2" i="16" s="1"/>
  <c r="BU175" i="4"/>
  <c r="BU176" i="4"/>
  <c r="BV171" i="4"/>
  <c r="BU177" i="4"/>
  <c r="AM51" i="32"/>
  <c r="BU152" i="4"/>
  <c r="X32" i="3"/>
  <c r="X230" i="15" s="1"/>
  <c r="S231" i="15"/>
  <c r="S188" i="15"/>
  <c r="S30" i="16"/>
  <c r="S31" i="16"/>
  <c r="X30" i="3"/>
  <c r="X31" i="3"/>
  <c r="AJ25" i="3" s="1"/>
  <c r="AH7" i="32"/>
  <c r="AN34" i="32"/>
  <c r="AN36" i="32" s="1"/>
  <c r="AN13" i="32"/>
  <c r="BA95" i="15"/>
  <c r="AO20" i="32"/>
  <c r="AG51" i="15"/>
  <c r="AH39" i="32"/>
  <c r="AH52" i="32" s="1"/>
  <c r="AH57" i="32" s="1"/>
  <c r="AG54" i="32"/>
  <c r="BR23" i="16"/>
  <c r="BQ37" i="16"/>
  <c r="BQ29" i="16"/>
  <c r="BC13" i="3"/>
  <c r="BC14" i="3" s="1"/>
  <c r="BU327" i="4"/>
  <c r="BT51" i="4"/>
  <c r="BN23" i="2" s="1"/>
  <c r="BM35" i="27" s="1"/>
  <c r="BU329" i="4"/>
  <c r="BU150" i="4"/>
  <c r="BV145" i="4"/>
  <c r="BU110" i="4"/>
  <c r="BU151" i="4"/>
  <c r="BU322" i="4"/>
  <c r="BU149" i="4"/>
  <c r="BV7" i="4"/>
  <c r="BV5" i="4" s="1"/>
  <c r="BV200" i="4"/>
  <c r="BV308" i="4"/>
  <c r="BV380" i="4"/>
  <c r="BV277" i="4"/>
  <c r="BV91" i="4"/>
  <c r="BV60" i="4"/>
  <c r="BV117" i="4"/>
  <c r="BV247" i="4"/>
  <c r="BV228" i="4"/>
  <c r="BV353" i="4"/>
  <c r="BU328" i="4"/>
  <c r="BU382" i="4"/>
  <c r="BU39" i="4" s="1"/>
  <c r="BU336" i="4"/>
  <c r="BU333" i="4"/>
  <c r="BU205" i="4"/>
  <c r="BU345" i="4"/>
  <c r="BU324" i="4"/>
  <c r="BU325" i="4"/>
  <c r="BU237" i="4"/>
  <c r="BU331" i="4"/>
  <c r="BU346" i="4"/>
  <c r="BU330" i="4"/>
  <c r="BW6" i="4"/>
  <c r="BW108" i="4"/>
  <c r="BW106" i="4"/>
  <c r="BX8" i="4"/>
  <c r="BW104" i="4"/>
  <c r="BW109" i="4"/>
  <c r="BW31" i="4"/>
  <c r="BW17" i="4"/>
  <c r="BW30" i="4"/>
  <c r="BW37" i="4"/>
  <c r="BW29" i="4"/>
  <c r="BW36" i="4"/>
  <c r="BW28" i="4"/>
  <c r="BW35" i="4"/>
  <c r="BW34" i="4"/>
  <c r="BW20" i="4"/>
  <c r="BW33" i="4"/>
  <c r="BW18" i="4"/>
  <c r="BW21" i="4"/>
  <c r="BW32" i="4"/>
  <c r="BW19" i="4"/>
  <c r="BW14" i="4"/>
  <c r="BU344" i="4"/>
  <c r="BU335" i="4"/>
  <c r="BU107" i="4"/>
  <c r="BU332" i="4"/>
  <c r="BU320" i="4"/>
  <c r="BU323" i="4"/>
  <c r="BU102" i="4"/>
  <c r="BU321" i="4"/>
  <c r="BU286" i="4"/>
  <c r="BU326" i="4"/>
  <c r="BR2" i="18"/>
  <c r="BM9" i="2"/>
  <c r="BN73" i="18"/>
  <c r="BU210" i="4"/>
  <c r="BU207" i="4"/>
  <c r="BM113" i="15"/>
  <c r="BP2" i="34"/>
  <c r="BP2" i="15"/>
  <c r="BP269" i="15" s="1"/>
  <c r="BU6" i="32"/>
  <c r="BT48" i="32"/>
  <c r="BT40" i="32"/>
  <c r="BQ3" i="3"/>
  <c r="BP3" i="15"/>
  <c r="BR29" i="3"/>
  <c r="BR37" i="3"/>
  <c r="BN17" i="34"/>
  <c r="BN19" i="34" s="1"/>
  <c r="BN20" i="34" s="1"/>
  <c r="BN14" i="34"/>
  <c r="BN36" i="34" s="1"/>
  <c r="BS13" i="34"/>
  <c r="BT12" i="34"/>
  <c r="BU11" i="34"/>
  <c r="BU12" i="34" s="1"/>
  <c r="AE49" i="4"/>
  <c r="Y21" i="2" s="1"/>
  <c r="BO235" i="15" l="1"/>
  <c r="BO269" i="15"/>
  <c r="BP225" i="15"/>
  <c r="BP235" i="15"/>
  <c r="BO225" i="15"/>
  <c r="BP215" i="15"/>
  <c r="BO215" i="15"/>
  <c r="BP192" i="15"/>
  <c r="BP205" i="15"/>
  <c r="BO192" i="15"/>
  <c r="BO205" i="15"/>
  <c r="BP182" i="15"/>
  <c r="BO172" i="15"/>
  <c r="BO182" i="15"/>
  <c r="BP172" i="15"/>
  <c r="BP162" i="15"/>
  <c r="BO124" i="15"/>
  <c r="BO162" i="15"/>
  <c r="BP114" i="15"/>
  <c r="BP124" i="15"/>
  <c r="BL8" i="59"/>
  <c r="BL12" i="59" s="1"/>
  <c r="BL10" i="25"/>
  <c r="BO114" i="15"/>
  <c r="BM116" i="15"/>
  <c r="BM40" i="23" s="1"/>
  <c r="BO88" i="15"/>
  <c r="BO100" i="15"/>
  <c r="BP88" i="15"/>
  <c r="BP100" i="15"/>
  <c r="BN14" i="51"/>
  <c r="CM14" i="51" s="1"/>
  <c r="BN80" i="15"/>
  <c r="BO16" i="2" s="1"/>
  <c r="BN10" i="62" s="1"/>
  <c r="BO53" i="15"/>
  <c r="BP53" i="15"/>
  <c r="BP23" i="15"/>
  <c r="BO23" i="15"/>
  <c r="BP13" i="15"/>
  <c r="BO13" i="15"/>
  <c r="BP179" i="15"/>
  <c r="BP169" i="15"/>
  <c r="BP266" i="15"/>
  <c r="BP85" i="15"/>
  <c r="BP222" i="15"/>
  <c r="BP50" i="15"/>
  <c r="BP159" i="15"/>
  <c r="BP212" i="15"/>
  <c r="BP97" i="15"/>
  <c r="BP202" i="15"/>
  <c r="BP189" i="15"/>
  <c r="BP20" i="15"/>
  <c r="BP232" i="15"/>
  <c r="BP147" i="15"/>
  <c r="BP10" i="15"/>
  <c r="BP111" i="15"/>
  <c r="BP121" i="15"/>
  <c r="BO189" i="15"/>
  <c r="BO179" i="15"/>
  <c r="BO97" i="15"/>
  <c r="BO232" i="15"/>
  <c r="BO121" i="15"/>
  <c r="BO202" i="15"/>
  <c r="BO222" i="15"/>
  <c r="BO50" i="15"/>
  <c r="BO111" i="15"/>
  <c r="BO266" i="15"/>
  <c r="BO169" i="15"/>
  <c r="BO159" i="15"/>
  <c r="BO212" i="15"/>
  <c r="BO10" i="15"/>
  <c r="BO147" i="15"/>
  <c r="BO152" i="15" s="1"/>
  <c r="BO85" i="15"/>
  <c r="BO20" i="15"/>
  <c r="X86" i="18"/>
  <c r="W53" i="66"/>
  <c r="V58" i="66"/>
  <c r="V76" i="66"/>
  <c r="V78" i="66" s="1"/>
  <c r="V71" i="66"/>
  <c r="V73" i="66" s="1"/>
  <c r="BP5" i="62"/>
  <c r="BQ1" i="71"/>
  <c r="X120" i="18"/>
  <c r="X113" i="18"/>
  <c r="X118" i="18" s="1"/>
  <c r="X114" i="18"/>
  <c r="X119" i="18" s="1"/>
  <c r="BW67" i="4"/>
  <c r="BW94" i="4"/>
  <c r="BW231" i="4"/>
  <c r="BQ7" i="21"/>
  <c r="BQ5" i="59"/>
  <c r="BQ8" i="52"/>
  <c r="BQ10" i="26"/>
  <c r="BW311" i="4"/>
  <c r="BQ8" i="25"/>
  <c r="BW119" i="4"/>
  <c r="BQ5" i="55"/>
  <c r="BR4" i="2"/>
  <c r="BQ6" i="62"/>
  <c r="BS6" i="2"/>
  <c r="BR7" i="50" s="1"/>
  <c r="BQ7" i="41"/>
  <c r="BQ26" i="41" s="1"/>
  <c r="BQ33" i="41" s="1"/>
  <c r="BQ40" i="41" s="1"/>
  <c r="BQ47" i="41" s="1"/>
  <c r="BQ7" i="23"/>
  <c r="BR5" i="2"/>
  <c r="BS3" i="18"/>
  <c r="BR2" i="67" s="1"/>
  <c r="BX66" i="4" s="1"/>
  <c r="BQ7" i="50"/>
  <c r="BW93" i="4"/>
  <c r="BR2" i="2"/>
  <c r="BQ5" i="60"/>
  <c r="BM12" i="64" s="1"/>
  <c r="BW66" i="4"/>
  <c r="BW279" i="4"/>
  <c r="BQ25" i="21"/>
  <c r="BW120" i="4"/>
  <c r="BW230" i="4"/>
  <c r="BW310" i="4"/>
  <c r="BP11" i="64"/>
  <c r="BP7" i="52"/>
  <c r="BP6" i="41"/>
  <c r="BP6" i="27"/>
  <c r="BP6" i="50"/>
  <c r="BP9" i="26"/>
  <c r="BQ62" i="2"/>
  <c r="BP14" i="41" s="1"/>
  <c r="BP6" i="23"/>
  <c r="BQ74" i="2"/>
  <c r="BP2" i="32"/>
  <c r="BQ84" i="2"/>
  <c r="BQ82" i="2"/>
  <c r="BQ77" i="2"/>
  <c r="BQ75" i="2"/>
  <c r="BP105" i="15"/>
  <c r="BP106" i="15" s="1"/>
  <c r="BP14" i="60" s="1"/>
  <c r="BM38" i="27"/>
  <c r="BM15" i="60"/>
  <c r="BN10" i="41"/>
  <c r="BN34" i="27"/>
  <c r="BM36" i="27"/>
  <c r="BM37" i="27" s="1"/>
  <c r="BN98" i="2" s="1"/>
  <c r="BO83" i="15"/>
  <c r="BO105" i="15"/>
  <c r="BO106" i="15" s="1"/>
  <c r="BO14" i="60" s="1"/>
  <c r="BO201" i="15"/>
  <c r="BN9" i="62"/>
  <c r="BN7" i="60"/>
  <c r="BX260" i="4"/>
  <c r="BX279" i="4"/>
  <c r="BN15" i="51"/>
  <c r="CM15" i="51" s="1"/>
  <c r="BM11" i="62"/>
  <c r="BO49" i="3"/>
  <c r="BO52" i="3" s="1"/>
  <c r="BO55" i="3" s="1"/>
  <c r="BO73" i="15" s="1"/>
  <c r="BO55" i="34"/>
  <c r="BP55" i="34" s="1"/>
  <c r="BO157" i="15"/>
  <c r="BO200" i="15"/>
  <c r="BO87" i="15"/>
  <c r="BO39" i="15"/>
  <c r="BO9" i="15"/>
  <c r="BO270" i="15"/>
  <c r="BO21" i="15"/>
  <c r="BO109" i="15"/>
  <c r="BO170" i="15"/>
  <c r="BO37" i="15"/>
  <c r="BO110" i="15"/>
  <c r="BO112" i="15"/>
  <c r="BO158" i="15"/>
  <c r="BO38" i="15"/>
  <c r="BN90" i="15"/>
  <c r="BO17" i="2" s="1"/>
  <c r="BN11" i="62" s="1"/>
  <c r="BO160" i="15"/>
  <c r="BO180" i="15"/>
  <c r="BO139" i="15"/>
  <c r="BO144" i="15" s="1"/>
  <c r="BP103" i="2" s="1"/>
  <c r="BO60" i="34"/>
  <c r="BP60" i="34" s="1"/>
  <c r="BO11" i="15"/>
  <c r="BO84" i="15"/>
  <c r="BO131" i="15"/>
  <c r="BO136" i="15" s="1"/>
  <c r="BO203" i="15"/>
  <c r="BO223" i="15"/>
  <c r="BO8" i="15"/>
  <c r="BO86" i="15"/>
  <c r="BO213" i="15"/>
  <c r="BO65" i="15"/>
  <c r="BO70" i="15" s="1"/>
  <c r="BP15" i="2" s="1"/>
  <c r="BO67" i="34"/>
  <c r="BP67" i="34" s="1"/>
  <c r="BO65" i="34"/>
  <c r="BP65" i="34" s="1"/>
  <c r="BO36" i="15"/>
  <c r="BN9" i="2"/>
  <c r="BT257" i="4" s="1"/>
  <c r="BV334" i="4"/>
  <c r="BN113" i="15"/>
  <c r="BN10" i="66"/>
  <c r="BN24" i="66" s="1"/>
  <c r="BP270" i="15"/>
  <c r="BP36" i="15"/>
  <c r="BP37" i="15"/>
  <c r="BP39" i="15"/>
  <c r="BP38" i="15"/>
  <c r="BP49" i="3"/>
  <c r="BP52" i="3" s="1"/>
  <c r="BP55" i="3" s="1"/>
  <c r="BP73" i="15" s="1"/>
  <c r="BP139" i="15"/>
  <c r="BP144" i="15" s="1"/>
  <c r="BQ103" i="2" s="1"/>
  <c r="BP131" i="15"/>
  <c r="BP136" i="15" s="1"/>
  <c r="BR8" i="25"/>
  <c r="BR10" i="26"/>
  <c r="BN21" i="51"/>
  <c r="CM21" i="51" s="1"/>
  <c r="BU38" i="4"/>
  <c r="BU45" i="4" s="1"/>
  <c r="BO48" i="2" s="1"/>
  <c r="AL16" i="16"/>
  <c r="AM13" i="16"/>
  <c r="AM14" i="16" s="1"/>
  <c r="BR7" i="27"/>
  <c r="BR5" i="60"/>
  <c r="BN12" i="64" s="1"/>
  <c r="BV388" i="4"/>
  <c r="BV292" i="4"/>
  <c r="BV391" i="4"/>
  <c r="BV347" i="4"/>
  <c r="BV293" i="4"/>
  <c r="BV386" i="4"/>
  <c r="BV266" i="4"/>
  <c r="BV289" i="4"/>
  <c r="BV392" i="4"/>
  <c r="BV387" i="4"/>
  <c r="BV348" i="4"/>
  <c r="BV393" i="4"/>
  <c r="BV264" i="4"/>
  <c r="BV291" i="4"/>
  <c r="BV262" i="4"/>
  <c r="BV343" i="4"/>
  <c r="BV390" i="4"/>
  <c r="BV263" i="4"/>
  <c r="BV126" i="4"/>
  <c r="BV294" i="4"/>
  <c r="BV389" i="4"/>
  <c r="BV238" i="4"/>
  <c r="BV349" i="4"/>
  <c r="BV290" i="4"/>
  <c r="BV265" i="4"/>
  <c r="BV341" i="4"/>
  <c r="BY75" i="2"/>
  <c r="M21" i="54"/>
  <c r="Y52" i="53"/>
  <c r="Y19" i="51"/>
  <c r="X27" i="53"/>
  <c r="BU52" i="4"/>
  <c r="BO24" i="2" s="1"/>
  <c r="BV287" i="4"/>
  <c r="BV288" i="4"/>
  <c r="BV383" i="4"/>
  <c r="BV384" i="4"/>
  <c r="BV385" i="4"/>
  <c r="BV338" i="4"/>
  <c r="BV340" i="4"/>
  <c r="BV337" i="4"/>
  <c r="BV339" i="4"/>
  <c r="BV342" i="4"/>
  <c r="BV258" i="4"/>
  <c r="BX12" i="4"/>
  <c r="BW171" i="4"/>
  <c r="BV175" i="4"/>
  <c r="BV176" i="4"/>
  <c r="BV177" i="4"/>
  <c r="S39" i="16"/>
  <c r="S44" i="16" s="1"/>
  <c r="S265" i="15" s="1"/>
  <c r="X187" i="15"/>
  <c r="X40" i="3"/>
  <c r="S178" i="15"/>
  <c r="S221" i="15"/>
  <c r="BV152" i="4"/>
  <c r="X220" i="15"/>
  <c r="X177" i="15"/>
  <c r="X210" i="15"/>
  <c r="X39" i="3"/>
  <c r="X44" i="3" s="1"/>
  <c r="X264" i="15" s="1"/>
  <c r="S43" i="16"/>
  <c r="T25" i="16" s="1"/>
  <c r="S40" i="16"/>
  <c r="S42" i="16"/>
  <c r="S211" i="15"/>
  <c r="S38" i="16"/>
  <c r="S19" i="15" s="1"/>
  <c r="S168" i="15"/>
  <c r="X38" i="3"/>
  <c r="X18" i="15" s="1"/>
  <c r="X42" i="3"/>
  <c r="X167" i="15"/>
  <c r="BC15" i="3"/>
  <c r="BC16" i="3" s="1"/>
  <c r="AN43" i="32"/>
  <c r="AN190" i="15" s="1"/>
  <c r="AO10" i="32"/>
  <c r="AN98" i="15"/>
  <c r="AO19" i="32"/>
  <c r="AO12" i="32" s="1"/>
  <c r="AO122" i="15" s="1"/>
  <c r="AH44" i="32"/>
  <c r="AH56" i="32" s="1"/>
  <c r="AH53" i="32"/>
  <c r="AP17" i="32"/>
  <c r="AP18" i="32" s="1"/>
  <c r="BR29" i="16"/>
  <c r="BR37" i="16"/>
  <c r="BS23" i="16"/>
  <c r="BB9" i="3"/>
  <c r="BB95" i="15" s="1"/>
  <c r="BV110" i="4"/>
  <c r="BV330" i="4"/>
  <c r="BV102" i="4"/>
  <c r="BV321" i="4"/>
  <c r="BV151" i="4"/>
  <c r="BV345" i="4"/>
  <c r="BV205" i="4"/>
  <c r="BV322" i="4"/>
  <c r="BV332" i="4"/>
  <c r="BT3" i="18"/>
  <c r="BS2" i="67" s="1"/>
  <c r="BR7" i="41"/>
  <c r="BR26" i="41" s="1"/>
  <c r="BR33" i="41" s="1"/>
  <c r="BR40" i="41" s="1"/>
  <c r="BR47" i="41" s="1"/>
  <c r="BP65" i="15"/>
  <c r="BP70" i="15" s="1"/>
  <c r="BQ15" i="2" s="1"/>
  <c r="BU51" i="4"/>
  <c r="BO23" i="2" s="1"/>
  <c r="BV382" i="4"/>
  <c r="BV39" i="4" s="1"/>
  <c r="BV326" i="4"/>
  <c r="BV329" i="4"/>
  <c r="BV237" i="4"/>
  <c r="BV344" i="4"/>
  <c r="BV149" i="4"/>
  <c r="BV150" i="4"/>
  <c r="BV325" i="4"/>
  <c r="BV107" i="4"/>
  <c r="BW145" i="4"/>
  <c r="BX104" i="4"/>
  <c r="BX109" i="4"/>
  <c r="BX6" i="4"/>
  <c r="BX108" i="4"/>
  <c r="BY8" i="4"/>
  <c r="BX106" i="4"/>
  <c r="BX37" i="4"/>
  <c r="BX36" i="4"/>
  <c r="BX35" i="4"/>
  <c r="BX34" i="4"/>
  <c r="BX33" i="4"/>
  <c r="BX32" i="4"/>
  <c r="BX19" i="4"/>
  <c r="BX31" i="4"/>
  <c r="BX30" i="4"/>
  <c r="BX18" i="4"/>
  <c r="BX17" i="4"/>
  <c r="BX14" i="4"/>
  <c r="BX29" i="4"/>
  <c r="BX28" i="4"/>
  <c r="BX21" i="4"/>
  <c r="BX20" i="4"/>
  <c r="BW308" i="4"/>
  <c r="BW91" i="4"/>
  <c r="BW200" i="4"/>
  <c r="BW380" i="4"/>
  <c r="BW60" i="4"/>
  <c r="BW7" i="4"/>
  <c r="BW5" i="4" s="1"/>
  <c r="BW228" i="4"/>
  <c r="BW117" i="4"/>
  <c r="BW353" i="4"/>
  <c r="BW247" i="4"/>
  <c r="BW277" i="4"/>
  <c r="BV324" i="4"/>
  <c r="BV331" i="4"/>
  <c r="BV333" i="4"/>
  <c r="BV323" i="4"/>
  <c r="BV335" i="4"/>
  <c r="BV346" i="4"/>
  <c r="BV286" i="4"/>
  <c r="BV327" i="4"/>
  <c r="BV320" i="4"/>
  <c r="BV336" i="4"/>
  <c r="BV328" i="4"/>
  <c r="BU206" i="4"/>
  <c r="BS257" i="4"/>
  <c r="BV207" i="4"/>
  <c r="BV210" i="4"/>
  <c r="BP180" i="15"/>
  <c r="BP170" i="15"/>
  <c r="BP213" i="15"/>
  <c r="BP84" i="15"/>
  <c r="BP83" i="15"/>
  <c r="BP110" i="15"/>
  <c r="BP109" i="15"/>
  <c r="BP112" i="15"/>
  <c r="BP87" i="15"/>
  <c r="BP223" i="15"/>
  <c r="BP86" i="15"/>
  <c r="BP21" i="15"/>
  <c r="BP11" i="15"/>
  <c r="BP160" i="15"/>
  <c r="BP203" i="15"/>
  <c r="BP201" i="15"/>
  <c r="BP9" i="15"/>
  <c r="BP158" i="15"/>
  <c r="BP157" i="15"/>
  <c r="BP200" i="15"/>
  <c r="BP8" i="15"/>
  <c r="BS2" i="2"/>
  <c r="BS5" i="2"/>
  <c r="BU48" i="32"/>
  <c r="BU40" i="32"/>
  <c r="BS29" i="3"/>
  <c r="BS37" i="3"/>
  <c r="BQ3" i="15"/>
  <c r="BR3" i="3"/>
  <c r="BT13" i="34"/>
  <c r="BO17" i="34"/>
  <c r="BO19" i="34" s="1"/>
  <c r="BO20" i="34" s="1"/>
  <c r="BO14" i="34"/>
  <c r="BO36" i="34" s="1"/>
  <c r="X43" i="27"/>
  <c r="AF98" i="4"/>
  <c r="AF97" i="4"/>
  <c r="AF99" i="4"/>
  <c r="BM10" i="25" l="1"/>
  <c r="BM8" i="59"/>
  <c r="BM12" i="59" s="1"/>
  <c r="BN116" i="15"/>
  <c r="BN40" i="23" s="1"/>
  <c r="CI14" i="51"/>
  <c r="BP80" i="15"/>
  <c r="BQ16" i="2" s="1"/>
  <c r="BP10" i="62" s="1"/>
  <c r="BO80" i="15"/>
  <c r="BP16" i="2" s="1"/>
  <c r="BO10" i="62" s="1"/>
  <c r="BR82" i="2"/>
  <c r="BR1" i="71"/>
  <c r="BS1" i="71"/>
  <c r="W46" i="66"/>
  <c r="W47" i="66"/>
  <c r="W67" i="66"/>
  <c r="V271" i="15"/>
  <c r="V273" i="15" s="1"/>
  <c r="V58" i="15"/>
  <c r="V62" i="15" s="1"/>
  <c r="W14" i="2" s="1"/>
  <c r="Y87" i="18"/>
  <c r="X89" i="18"/>
  <c r="BR84" i="2"/>
  <c r="BX119" i="4"/>
  <c r="BX231" i="4"/>
  <c r="BX310" i="4"/>
  <c r="BX94" i="4"/>
  <c r="BX67" i="4"/>
  <c r="BX230" i="4"/>
  <c r="BX280" i="4"/>
  <c r="BR6" i="62"/>
  <c r="BS2" i="18"/>
  <c r="BR5" i="55"/>
  <c r="BQ6" i="21"/>
  <c r="BR5" i="59"/>
  <c r="BR74" i="2"/>
  <c r="BX93" i="4"/>
  <c r="BR7" i="23"/>
  <c r="BT6" i="2"/>
  <c r="BS7" i="50" s="1"/>
  <c r="BR8" i="52"/>
  <c r="BR76" i="2"/>
  <c r="BX120" i="4"/>
  <c r="BR75" i="2"/>
  <c r="BS4" i="2"/>
  <c r="BQ2" i="66"/>
  <c r="BQ77" i="66" s="1"/>
  <c r="BR77" i="2"/>
  <c r="BQ2" i="43"/>
  <c r="BQ32" i="43" s="1"/>
  <c r="BQ6" i="50"/>
  <c r="BX311" i="4"/>
  <c r="BQ4" i="59"/>
  <c r="BQ2" i="34"/>
  <c r="BQ60" i="34" s="1"/>
  <c r="BQ2" i="3"/>
  <c r="BQ2" i="16" s="1"/>
  <c r="BQ11" i="64"/>
  <c r="BR78" i="2"/>
  <c r="BQ4" i="60"/>
  <c r="BQ9" i="26"/>
  <c r="BR62" i="2"/>
  <c r="BQ14" i="41" s="1"/>
  <c r="BQ6" i="27"/>
  <c r="BR80" i="2"/>
  <c r="BQ5" i="62"/>
  <c r="BQ6" i="41"/>
  <c r="BQ2" i="15"/>
  <c r="BQ269" i="15" s="1"/>
  <c r="BQ2" i="32"/>
  <c r="BR79" i="2"/>
  <c r="BQ4" i="55"/>
  <c r="BQ7" i="25"/>
  <c r="BR83" i="2"/>
  <c r="BQ7" i="52"/>
  <c r="BQ6" i="23"/>
  <c r="BP10" i="41"/>
  <c r="BP34" i="27"/>
  <c r="BO10" i="41"/>
  <c r="BO34" i="27"/>
  <c r="BN15" i="60"/>
  <c r="BR9" i="26"/>
  <c r="BR6" i="41"/>
  <c r="BN16" i="60"/>
  <c r="BN35" i="27"/>
  <c r="BN36" i="27" s="1"/>
  <c r="BN37" i="27" s="1"/>
  <c r="BO98" i="2" s="1"/>
  <c r="BO9" i="62"/>
  <c r="BO7" i="60"/>
  <c r="BO16" i="60" s="1"/>
  <c r="BP9" i="62"/>
  <c r="BP7" i="60"/>
  <c r="BS5" i="55"/>
  <c r="BR5" i="62"/>
  <c r="BR4" i="60"/>
  <c r="BR4" i="55"/>
  <c r="BR4" i="59"/>
  <c r="BY260" i="4"/>
  <c r="BY66" i="4"/>
  <c r="BY230" i="4"/>
  <c r="BY279" i="4"/>
  <c r="BY94" i="4"/>
  <c r="BY231" i="4"/>
  <c r="BY93" i="4"/>
  <c r="BY310" i="4"/>
  <c r="BY119" i="4"/>
  <c r="BY280" i="4"/>
  <c r="BY67" i="4"/>
  <c r="BY120" i="4"/>
  <c r="BY311" i="4"/>
  <c r="BS80" i="2"/>
  <c r="BS76" i="2"/>
  <c r="BS74" i="2"/>
  <c r="BS78" i="2"/>
  <c r="BS79" i="2"/>
  <c r="BS84" i="2"/>
  <c r="BS82" i="2"/>
  <c r="BS77" i="2"/>
  <c r="BS83" i="2"/>
  <c r="BS75" i="2"/>
  <c r="BO90" i="15"/>
  <c r="BP17" i="2" s="1"/>
  <c r="BO11" i="62" s="1"/>
  <c r="BO73" i="18"/>
  <c r="BW334" i="4"/>
  <c r="BN40" i="15"/>
  <c r="BN54" i="66"/>
  <c r="BN68" i="66" s="1"/>
  <c r="BO113" i="15"/>
  <c r="BO10" i="66"/>
  <c r="BO24" i="66" s="1"/>
  <c r="BR2" i="43"/>
  <c r="BR32" i="43" s="1"/>
  <c r="BR6" i="23"/>
  <c r="BR2" i="66"/>
  <c r="BR77" i="66" s="1"/>
  <c r="BS8" i="52"/>
  <c r="BS5" i="59"/>
  <c r="BV38" i="4"/>
  <c r="BV45" i="4" s="1"/>
  <c r="BP48" i="2" s="1"/>
  <c r="BR7" i="25"/>
  <c r="BR6" i="50"/>
  <c r="BR7" i="52"/>
  <c r="AM15" i="16"/>
  <c r="AM8" i="16" s="1"/>
  <c r="AM120" i="15" s="1"/>
  <c r="BV206" i="4"/>
  <c r="BR11" i="64"/>
  <c r="BR6" i="27"/>
  <c r="BW349" i="4"/>
  <c r="BW265" i="4"/>
  <c r="BW291" i="4"/>
  <c r="BW292" i="4"/>
  <c r="BW264" i="4"/>
  <c r="BW262" i="4"/>
  <c r="BW289" i="4"/>
  <c r="BW392" i="4"/>
  <c r="BW348" i="4"/>
  <c r="BW388" i="4"/>
  <c r="BW263" i="4"/>
  <c r="BW294" i="4"/>
  <c r="BW389" i="4"/>
  <c r="BW126" i="4"/>
  <c r="BW290" i="4"/>
  <c r="BW390" i="4"/>
  <c r="BW266" i="4"/>
  <c r="BW341" i="4"/>
  <c r="BW347" i="4"/>
  <c r="BW393" i="4"/>
  <c r="BW386" i="4"/>
  <c r="BW238" i="4"/>
  <c r="BW391" i="4"/>
  <c r="BW293" i="4"/>
  <c r="BW387" i="4"/>
  <c r="BV52" i="4"/>
  <c r="BP24" i="2" s="1"/>
  <c r="BW343" i="4"/>
  <c r="BW288" i="4"/>
  <c r="BW384" i="4"/>
  <c r="BW338" i="4"/>
  <c r="BW340" i="4"/>
  <c r="BW287" i="4"/>
  <c r="BW342" i="4"/>
  <c r="BW383" i="4"/>
  <c r="BW385" i="4"/>
  <c r="BW339" i="4"/>
  <c r="BW337" i="4"/>
  <c r="BY12" i="4"/>
  <c r="BW258" i="4"/>
  <c r="BR2" i="3"/>
  <c r="BR2" i="16" s="1"/>
  <c r="BX171" i="4"/>
  <c r="BW175" i="4"/>
  <c r="BW176" i="4"/>
  <c r="BW177" i="4"/>
  <c r="AN233" i="15"/>
  <c r="Y28" i="3"/>
  <c r="X43" i="3"/>
  <c r="X18" i="60" s="1"/>
  <c r="BW152" i="4"/>
  <c r="BW331" i="4"/>
  <c r="S49" i="15"/>
  <c r="S41" i="16"/>
  <c r="T28" i="16"/>
  <c r="X48" i="15"/>
  <c r="X41" i="3"/>
  <c r="AI7" i="32"/>
  <c r="AN55" i="32"/>
  <c r="AN51" i="32"/>
  <c r="BC6" i="3"/>
  <c r="AO34" i="32"/>
  <c r="AO36" i="32" s="1"/>
  <c r="AO13" i="32"/>
  <c r="AP10" i="32" s="1"/>
  <c r="AP20" i="32"/>
  <c r="AH51" i="15"/>
  <c r="AH54" i="32"/>
  <c r="AI39" i="32"/>
  <c r="AI52" i="32" s="1"/>
  <c r="AI57" i="32" s="1"/>
  <c r="BS37" i="16"/>
  <c r="BS29" i="16"/>
  <c r="BT23" i="16"/>
  <c r="BD13" i="3"/>
  <c r="BD14" i="3" s="1"/>
  <c r="BC8" i="3"/>
  <c r="BC119" i="15" s="1"/>
  <c r="BU3" i="18"/>
  <c r="BT2" i="67" s="1"/>
  <c r="BS7" i="41"/>
  <c r="BS26" i="41" s="1"/>
  <c r="BS33" i="41" s="1"/>
  <c r="BS40" i="41" s="1"/>
  <c r="BS47" i="41" s="1"/>
  <c r="BP152" i="15"/>
  <c r="BW320" i="4"/>
  <c r="BV51" i="4"/>
  <c r="BP23" i="2" s="1"/>
  <c r="BW150" i="4"/>
  <c r="BW322" i="4"/>
  <c r="BW324" i="4"/>
  <c r="BW102" i="4"/>
  <c r="BW151" i="4"/>
  <c r="BW333" i="4"/>
  <c r="BW149" i="4"/>
  <c r="BX145" i="4"/>
  <c r="BW382" i="4"/>
  <c r="BW39" i="4" s="1"/>
  <c r="BW344" i="4"/>
  <c r="BW345" i="4"/>
  <c r="BW346" i="4"/>
  <c r="BW110" i="4"/>
  <c r="BW323" i="4"/>
  <c r="BW205" i="4"/>
  <c r="BW286" i="4"/>
  <c r="BW330" i="4"/>
  <c r="BW328" i="4"/>
  <c r="BW336" i="4"/>
  <c r="BW329" i="4"/>
  <c r="BW325" i="4"/>
  <c r="BW107" i="4"/>
  <c r="BW332" i="4"/>
  <c r="BZ8" i="4"/>
  <c r="BY106" i="4"/>
  <c r="BY104" i="4"/>
  <c r="BY108" i="4"/>
  <c r="BY109" i="4"/>
  <c r="BY6" i="4"/>
  <c r="BY35" i="4"/>
  <c r="BY34" i="4"/>
  <c r="BY33" i="4"/>
  <c r="BY32" i="4"/>
  <c r="BY31" i="4"/>
  <c r="BY30" i="4"/>
  <c r="BY37" i="4"/>
  <c r="BY28" i="4"/>
  <c r="BY20" i="4"/>
  <c r="BY36" i="4"/>
  <c r="BY21" i="4"/>
  <c r="BY14" i="4"/>
  <c r="BS62" i="2" s="1"/>
  <c r="BR14" i="41" s="1"/>
  <c r="BY19" i="4"/>
  <c r="BY17" i="4"/>
  <c r="BY18" i="4"/>
  <c r="BY29" i="4"/>
  <c r="BW237" i="4"/>
  <c r="BW326" i="4"/>
  <c r="BW327" i="4"/>
  <c r="BW335" i="4"/>
  <c r="BW321" i="4"/>
  <c r="BX277" i="4"/>
  <c r="BX91" i="4"/>
  <c r="BX247" i="4"/>
  <c r="BX228" i="4"/>
  <c r="BX308" i="4"/>
  <c r="BX60" i="4"/>
  <c r="BX353" i="4"/>
  <c r="BX117" i="4"/>
  <c r="BX200" i="4"/>
  <c r="BX380" i="4"/>
  <c r="BX7" i="4"/>
  <c r="BX5" i="4" s="1"/>
  <c r="BP90" i="15"/>
  <c r="BQ17" i="2" s="1"/>
  <c r="BP11" i="62" s="1"/>
  <c r="BT2" i="18"/>
  <c r="BW210" i="4"/>
  <c r="BW207" i="4"/>
  <c r="BT5" i="2"/>
  <c r="BU6" i="2"/>
  <c r="BT4" i="2"/>
  <c r="BT2" i="2"/>
  <c r="BR2" i="34"/>
  <c r="BR2" i="32"/>
  <c r="BR2" i="15"/>
  <c r="BS3" i="3"/>
  <c r="BR3" i="15"/>
  <c r="BT37" i="3"/>
  <c r="BT29" i="3"/>
  <c r="BP17" i="34"/>
  <c r="BP19" i="34" s="1"/>
  <c r="BP20" i="34" s="1"/>
  <c r="BP14" i="34"/>
  <c r="BP36" i="34" s="1"/>
  <c r="BP10" i="66" s="1"/>
  <c r="BP24" i="66" s="1"/>
  <c r="BU13" i="34"/>
  <c r="AF49" i="4"/>
  <c r="Z21" i="2" s="1"/>
  <c r="BR235" i="15" l="1"/>
  <c r="BR269" i="15"/>
  <c r="BQ235" i="15"/>
  <c r="BQ225" i="15"/>
  <c r="BR225" i="15"/>
  <c r="BQ215" i="15"/>
  <c r="BR215" i="15"/>
  <c r="BQ192" i="15"/>
  <c r="BQ205" i="15"/>
  <c r="BR192" i="15"/>
  <c r="BR205" i="15"/>
  <c r="BR182" i="15"/>
  <c r="BQ182" i="15"/>
  <c r="BQ172" i="15"/>
  <c r="BR172" i="15"/>
  <c r="BQ162" i="15"/>
  <c r="BR162" i="15"/>
  <c r="BQ124" i="15"/>
  <c r="BR124" i="15"/>
  <c r="BN10" i="25"/>
  <c r="BQ114" i="15"/>
  <c r="BR114" i="15"/>
  <c r="BN8" i="59"/>
  <c r="BN12" i="59" s="1"/>
  <c r="BO116" i="15"/>
  <c r="BO40" i="23" s="1"/>
  <c r="BR88" i="15"/>
  <c r="BR100" i="15"/>
  <c r="BQ88" i="15"/>
  <c r="BQ100" i="15"/>
  <c r="BQ53" i="15"/>
  <c r="BR53" i="15"/>
  <c r="BN43" i="15"/>
  <c r="BP73" i="18" s="1"/>
  <c r="BR23" i="15"/>
  <c r="BQ23" i="15"/>
  <c r="BR13" i="15"/>
  <c r="BQ13" i="15"/>
  <c r="BR159" i="15"/>
  <c r="BR147" i="15"/>
  <c r="BR121" i="15"/>
  <c r="BR222" i="15"/>
  <c r="BR50" i="15"/>
  <c r="BR10" i="15"/>
  <c r="BR212" i="15"/>
  <c r="BR85" i="15"/>
  <c r="BR202" i="15"/>
  <c r="BR97" i="15"/>
  <c r="BR266" i="15"/>
  <c r="BR189" i="15"/>
  <c r="BR20" i="15"/>
  <c r="BR232" i="15"/>
  <c r="BR169" i="15"/>
  <c r="BR111" i="15"/>
  <c r="BR179" i="15"/>
  <c r="BQ169" i="15"/>
  <c r="BQ159" i="15"/>
  <c r="BQ232" i="15"/>
  <c r="BQ212" i="15"/>
  <c r="BQ97" i="15"/>
  <c r="BQ189" i="15"/>
  <c r="BQ111" i="15"/>
  <c r="BQ20" i="15"/>
  <c r="BQ10" i="15"/>
  <c r="BQ222" i="15"/>
  <c r="BQ50" i="15"/>
  <c r="BQ202" i="15"/>
  <c r="BQ266" i="15"/>
  <c r="BQ147" i="15"/>
  <c r="BQ152" i="15" s="1"/>
  <c r="BQ179" i="15"/>
  <c r="BQ85" i="15"/>
  <c r="BQ121" i="15"/>
  <c r="W55" i="66"/>
  <c r="BT1" i="71"/>
  <c r="Y88" i="18"/>
  <c r="W60" i="66"/>
  <c r="W61" i="66" s="1"/>
  <c r="W64" i="66" s="1"/>
  <c r="W70" i="66" s="1"/>
  <c r="Y92" i="18"/>
  <c r="V8" i="62"/>
  <c r="V42" i="27"/>
  <c r="W12" i="51"/>
  <c r="V21" i="53"/>
  <c r="BP16" i="60"/>
  <c r="BS7" i="23"/>
  <c r="BS8" i="25"/>
  <c r="BS5" i="60"/>
  <c r="BS10" i="26"/>
  <c r="BQ11" i="15"/>
  <c r="BQ160" i="15"/>
  <c r="BQ65" i="15"/>
  <c r="BQ70" i="15" s="1"/>
  <c r="BR15" i="2" s="1"/>
  <c r="BQ34" i="27" s="1"/>
  <c r="BQ109" i="15"/>
  <c r="BQ39" i="15"/>
  <c r="BQ110" i="15"/>
  <c r="BQ37" i="15"/>
  <c r="BQ84" i="15"/>
  <c r="BQ36" i="15"/>
  <c r="BS7" i="27"/>
  <c r="BQ112" i="15"/>
  <c r="BQ139" i="15"/>
  <c r="BQ144" i="15" s="1"/>
  <c r="BR103" i="2" s="1"/>
  <c r="BQ49" i="3"/>
  <c r="BQ52" i="3" s="1"/>
  <c r="BQ55" i="3" s="1"/>
  <c r="BQ73" i="15" s="1"/>
  <c r="BQ80" i="15" s="1"/>
  <c r="BQ67" i="34"/>
  <c r="BR67" i="34" s="1"/>
  <c r="BQ87" i="15"/>
  <c r="BQ213" i="15"/>
  <c r="BQ55" i="34"/>
  <c r="BR55" i="34" s="1"/>
  <c r="BQ105" i="15"/>
  <c r="BQ106" i="15" s="1"/>
  <c r="BQ14" i="60" s="1"/>
  <c r="BQ83" i="15"/>
  <c r="BQ131" i="15"/>
  <c r="BQ136" i="15" s="1"/>
  <c r="BQ200" i="15"/>
  <c r="BQ180" i="15"/>
  <c r="BQ9" i="15"/>
  <c r="BQ170" i="15"/>
  <c r="BQ223" i="15"/>
  <c r="BQ65" i="34"/>
  <c r="BR65" i="34" s="1"/>
  <c r="BQ158" i="15"/>
  <c r="BQ201" i="15"/>
  <c r="BQ21" i="15"/>
  <c r="BQ38" i="15"/>
  <c r="BQ203" i="15"/>
  <c r="BQ86" i="15"/>
  <c r="BQ270" i="15"/>
  <c r="BQ157" i="15"/>
  <c r="BQ8" i="15"/>
  <c r="BR105" i="15"/>
  <c r="BR106" i="15" s="1"/>
  <c r="BR14" i="60" s="1"/>
  <c r="BN38" i="27"/>
  <c r="BS9" i="26"/>
  <c r="BS6" i="41"/>
  <c r="BP15" i="60"/>
  <c r="BO35" i="27"/>
  <c r="BO15" i="60"/>
  <c r="BO12" i="64"/>
  <c r="BZ260" i="4"/>
  <c r="BZ279" i="4"/>
  <c r="BZ120" i="4"/>
  <c r="BZ119" i="4"/>
  <c r="BZ280" i="4"/>
  <c r="BZ231" i="4"/>
  <c r="BZ310" i="4"/>
  <c r="BZ93" i="4"/>
  <c r="BZ230" i="4"/>
  <c r="BZ66" i="4"/>
  <c r="BZ94" i="4"/>
  <c r="BZ67" i="4"/>
  <c r="BZ311" i="4"/>
  <c r="BS4" i="55"/>
  <c r="BS4" i="60"/>
  <c r="BS4" i="59"/>
  <c r="BT7" i="23"/>
  <c r="BT7" i="27"/>
  <c r="BT5" i="55"/>
  <c r="BT80" i="2"/>
  <c r="BT82" i="2"/>
  <c r="BT75" i="2"/>
  <c r="BT84" i="2"/>
  <c r="BT78" i="2"/>
  <c r="BT83" i="2"/>
  <c r="BT77" i="2"/>
  <c r="BT79" i="2"/>
  <c r="BT76" i="2"/>
  <c r="BT74" i="2"/>
  <c r="BR270" i="15"/>
  <c r="BR37" i="15"/>
  <c r="BR36" i="15"/>
  <c r="BR39" i="15"/>
  <c r="BR38" i="15"/>
  <c r="BO40" i="15"/>
  <c r="BO54" i="66"/>
  <c r="BO68" i="66" s="1"/>
  <c r="BS2" i="43"/>
  <c r="BS32" i="43" s="1"/>
  <c r="BS6" i="23"/>
  <c r="BS2" i="66"/>
  <c r="BS77" i="66" s="1"/>
  <c r="BP40" i="15"/>
  <c r="BP43" i="15" s="1"/>
  <c r="BP54" i="66"/>
  <c r="BP68" i="66" s="1"/>
  <c r="BO10" i="25"/>
  <c r="BR49" i="3"/>
  <c r="BR52" i="3" s="1"/>
  <c r="BR55" i="3" s="1"/>
  <c r="BR73" i="15" s="1"/>
  <c r="BR80" i="15" s="1"/>
  <c r="BR139" i="15"/>
  <c r="BR144" i="15" s="1"/>
  <c r="BS103" i="2" s="1"/>
  <c r="BR131" i="15"/>
  <c r="BR136" i="15" s="1"/>
  <c r="BW38" i="4"/>
  <c r="BW45" i="4" s="1"/>
  <c r="BQ48" i="2" s="1"/>
  <c r="BX334" i="4"/>
  <c r="BT5" i="60"/>
  <c r="BP12" i="64" s="1"/>
  <c r="BT8" i="52"/>
  <c r="BT7" i="50"/>
  <c r="BT8" i="25"/>
  <c r="BT10" i="26"/>
  <c r="BS7" i="25"/>
  <c r="BS6" i="50"/>
  <c r="BS7" i="52"/>
  <c r="AM16" i="16"/>
  <c r="AN13" i="16" s="1"/>
  <c r="AN14" i="16" s="1"/>
  <c r="BW206" i="4"/>
  <c r="BS11" i="64"/>
  <c r="BS6" i="27"/>
  <c r="BX292" i="4"/>
  <c r="BX391" i="4"/>
  <c r="BX341" i="4"/>
  <c r="BX393" i="4"/>
  <c r="BX389" i="4"/>
  <c r="BX264" i="4"/>
  <c r="BX293" i="4"/>
  <c r="BX390" i="4"/>
  <c r="BX126" i="4"/>
  <c r="BX384" i="4"/>
  <c r="BX291" i="4"/>
  <c r="BX392" i="4"/>
  <c r="BX386" i="4"/>
  <c r="BX238" i="4"/>
  <c r="BX348" i="4"/>
  <c r="BX347" i="4"/>
  <c r="BX387" i="4"/>
  <c r="BX349" i="4"/>
  <c r="BX289" i="4"/>
  <c r="BX265" i="4"/>
  <c r="BX262" i="4"/>
  <c r="BX294" i="4"/>
  <c r="BX266" i="4"/>
  <c r="BX290" i="4"/>
  <c r="BX388" i="4"/>
  <c r="BX263" i="4"/>
  <c r="Z19" i="51"/>
  <c r="Y27" i="53"/>
  <c r="Y43" i="27"/>
  <c r="BX383" i="4"/>
  <c r="BX385" i="4"/>
  <c r="BX342" i="4"/>
  <c r="BX337" i="4"/>
  <c r="BX338" i="4"/>
  <c r="BX339" i="4"/>
  <c r="BX340" i="4"/>
  <c r="BX343" i="4"/>
  <c r="BX287" i="4"/>
  <c r="BX288" i="4"/>
  <c r="BW52" i="4"/>
  <c r="BQ24" i="2" s="1"/>
  <c r="BX258" i="4"/>
  <c r="BZ12" i="4"/>
  <c r="BS2" i="3"/>
  <c r="BS2" i="16" s="1"/>
  <c r="BY171" i="4"/>
  <c r="BX175" i="4"/>
  <c r="BX176" i="4"/>
  <c r="BX177" i="4"/>
  <c r="BX323" i="4"/>
  <c r="BX325" i="4"/>
  <c r="BX344" i="4"/>
  <c r="BX336" i="4"/>
  <c r="BX326" i="4"/>
  <c r="BX329" i="4"/>
  <c r="BX286" i="4"/>
  <c r="BX152" i="4"/>
  <c r="BX107" i="4"/>
  <c r="Y32" i="3"/>
  <c r="Y230" i="15" s="1"/>
  <c r="T32" i="16"/>
  <c r="Y30" i="3"/>
  <c r="Y31" i="3"/>
  <c r="AK25" i="3" s="1"/>
  <c r="BD15" i="3"/>
  <c r="BD16" i="3" s="1"/>
  <c r="BR60" i="34"/>
  <c r="AO43" i="32"/>
  <c r="AO51" i="32" s="1"/>
  <c r="AO98" i="15"/>
  <c r="AQ17" i="32"/>
  <c r="AQ18" i="32" s="1"/>
  <c r="AI53" i="32"/>
  <c r="AI44" i="32"/>
  <c r="AI56" i="32" s="1"/>
  <c r="AP19" i="32"/>
  <c r="AP12" i="32" s="1"/>
  <c r="AP13" i="32" s="1"/>
  <c r="BT37" i="16"/>
  <c r="BU23" i="16"/>
  <c r="BT29" i="16"/>
  <c r="BC9" i="3"/>
  <c r="BD6" i="3" s="1"/>
  <c r="BX333" i="4"/>
  <c r="BX335" i="4"/>
  <c r="BX110" i="4"/>
  <c r="BX328" i="4"/>
  <c r="BX346" i="4"/>
  <c r="BV3" i="18"/>
  <c r="BU2" i="67" s="1"/>
  <c r="BT7" i="41"/>
  <c r="BT26" i="41" s="1"/>
  <c r="BT33" i="41" s="1"/>
  <c r="BT40" i="41" s="1"/>
  <c r="BT47" i="41" s="1"/>
  <c r="BX322" i="4"/>
  <c r="BX330" i="4"/>
  <c r="BX345" i="4"/>
  <c r="BR65" i="15"/>
  <c r="BR70" i="15" s="1"/>
  <c r="BS15" i="2" s="1"/>
  <c r="BW51" i="4"/>
  <c r="BQ23" i="2" s="1"/>
  <c r="BX321" i="4"/>
  <c r="BX382" i="4"/>
  <c r="BX39" i="4" s="1"/>
  <c r="BX327" i="4"/>
  <c r="BX149" i="4"/>
  <c r="BX151" i="4"/>
  <c r="BY145" i="4"/>
  <c r="BX150" i="4"/>
  <c r="BZ6" i="4"/>
  <c r="BZ109" i="4"/>
  <c r="BZ106" i="4"/>
  <c r="CA8" i="4"/>
  <c r="BZ104" i="4"/>
  <c r="BZ108" i="4"/>
  <c r="BZ31" i="4"/>
  <c r="BZ35" i="4"/>
  <c r="BZ32" i="4"/>
  <c r="BZ30" i="4"/>
  <c r="BZ20" i="4"/>
  <c r="BZ37" i="4"/>
  <c r="BZ29" i="4"/>
  <c r="BZ19" i="4"/>
  <c r="BZ14" i="4"/>
  <c r="BT62" i="2" s="1"/>
  <c r="BS14" i="41" s="1"/>
  <c r="BZ34" i="4"/>
  <c r="BZ33" i="4"/>
  <c r="BZ17" i="4"/>
  <c r="BZ21" i="4"/>
  <c r="BZ28" i="4"/>
  <c r="BZ18" i="4"/>
  <c r="BZ36" i="4"/>
  <c r="BY353" i="4"/>
  <c r="BY228" i="4"/>
  <c r="BY200" i="4"/>
  <c r="BY60" i="4"/>
  <c r="BY308" i="4"/>
  <c r="BY380" i="4"/>
  <c r="BY277" i="4"/>
  <c r="BY247" i="4"/>
  <c r="BY91" i="4"/>
  <c r="BY117" i="4"/>
  <c r="BY7" i="4"/>
  <c r="BY5" i="4" s="1"/>
  <c r="BX102" i="4"/>
  <c r="BX331" i="4"/>
  <c r="BX320" i="4"/>
  <c r="BX237" i="4"/>
  <c r="BX332" i="4"/>
  <c r="BX324" i="4"/>
  <c r="BX205" i="4"/>
  <c r="BU2" i="18"/>
  <c r="BX207" i="4"/>
  <c r="BX210" i="4"/>
  <c r="BR84" i="15"/>
  <c r="BR21" i="15"/>
  <c r="BR109" i="15"/>
  <c r="BR213" i="15"/>
  <c r="BR87" i="15"/>
  <c r="BR223" i="15"/>
  <c r="BR110" i="15"/>
  <c r="BR180" i="15"/>
  <c r="BR112" i="15"/>
  <c r="BR170" i="15"/>
  <c r="BR83" i="15"/>
  <c r="BR86" i="15"/>
  <c r="BR11" i="15"/>
  <c r="BR203" i="15"/>
  <c r="BR160" i="15"/>
  <c r="BR158" i="15"/>
  <c r="BR9" i="15"/>
  <c r="BR201" i="15"/>
  <c r="BR8" i="15"/>
  <c r="BR157" i="15"/>
  <c r="BR200" i="15"/>
  <c r="BS2" i="32"/>
  <c r="BS2" i="34"/>
  <c r="BS2" i="15"/>
  <c r="BS269" i="15" s="1"/>
  <c r="BP113" i="15"/>
  <c r="BU4" i="2"/>
  <c r="BV6" i="2"/>
  <c r="BU2" i="2"/>
  <c r="BU5" i="2"/>
  <c r="BU29" i="3"/>
  <c r="BU37" i="3"/>
  <c r="BT3" i="3"/>
  <c r="BS3" i="15"/>
  <c r="BQ17" i="34"/>
  <c r="BQ19" i="34" s="1"/>
  <c r="BQ20" i="34" s="1"/>
  <c r="BQ14" i="34"/>
  <c r="BQ36" i="34" s="1"/>
  <c r="BQ10" i="66" s="1"/>
  <c r="BQ24" i="66" s="1"/>
  <c r="BS225" i="15" l="1"/>
  <c r="BS235" i="15"/>
  <c r="BS215" i="15"/>
  <c r="BS192" i="15"/>
  <c r="BS205" i="15"/>
  <c r="BS172" i="15"/>
  <c r="BS182" i="15"/>
  <c r="BS162" i="15"/>
  <c r="BS114" i="15"/>
  <c r="BS124" i="15"/>
  <c r="BO8" i="59"/>
  <c r="BO12" i="59" s="1"/>
  <c r="BP116" i="15"/>
  <c r="BP40" i="23" s="1"/>
  <c r="BO9" i="2"/>
  <c r="BU257" i="4" s="1"/>
  <c r="BS88" i="15"/>
  <c r="BS100" i="15"/>
  <c r="BS53" i="15"/>
  <c r="BR16" i="2"/>
  <c r="BQ10" i="62" s="1"/>
  <c r="BS16" i="2"/>
  <c r="BR10" i="62" s="1"/>
  <c r="BS23" i="15"/>
  <c r="BO43" i="15"/>
  <c r="BP9" i="2" s="1"/>
  <c r="BV257" i="4" s="1"/>
  <c r="BQ10" i="41"/>
  <c r="BS13" i="15"/>
  <c r="BQ7" i="60"/>
  <c r="BQ15" i="60" s="1"/>
  <c r="BQ9" i="62"/>
  <c r="BS147" i="15"/>
  <c r="BS121" i="15"/>
  <c r="BS111" i="15"/>
  <c r="BS212" i="15"/>
  <c r="BS189" i="15"/>
  <c r="BS20" i="15"/>
  <c r="BS266" i="15"/>
  <c r="BS159" i="15"/>
  <c r="BS85" i="15"/>
  <c r="BS202" i="15"/>
  <c r="BS179" i="15"/>
  <c r="BS232" i="15"/>
  <c r="BS97" i="15"/>
  <c r="BS222" i="15"/>
  <c r="BS10" i="15"/>
  <c r="BS169" i="15"/>
  <c r="BS50" i="15"/>
  <c r="V44" i="27"/>
  <c r="V45" i="27" s="1"/>
  <c r="W96" i="2" s="1"/>
  <c r="V46" i="27"/>
  <c r="V47" i="27"/>
  <c r="Y109" i="18"/>
  <c r="Y111" i="18" s="1"/>
  <c r="Y112" i="18" s="1"/>
  <c r="Y93" i="18"/>
  <c r="Y94" i="18"/>
  <c r="BU1" i="71"/>
  <c r="W69" i="66"/>
  <c r="W56" i="66"/>
  <c r="BQ90" i="15"/>
  <c r="BR17" i="2" s="1"/>
  <c r="BQ11" i="62" s="1"/>
  <c r="BO39" i="27"/>
  <c r="BT9" i="26"/>
  <c r="BT6" i="41"/>
  <c r="BP35" i="27"/>
  <c r="BP36" i="27" s="1"/>
  <c r="BP37" i="27" s="1"/>
  <c r="BQ98" i="2" s="1"/>
  <c r="BO36" i="27"/>
  <c r="BO37" i="27" s="1"/>
  <c r="BP98" i="2" s="1"/>
  <c r="BS105" i="15"/>
  <c r="BS106" i="15" s="1"/>
  <c r="BS14" i="60" s="1"/>
  <c r="BO38" i="27"/>
  <c r="BR34" i="27"/>
  <c r="BR10" i="41"/>
  <c r="BR9" i="62"/>
  <c r="BR7" i="60"/>
  <c r="BT6" i="27"/>
  <c r="BT4" i="60"/>
  <c r="BT4" i="55"/>
  <c r="BU7" i="23"/>
  <c r="BU5" i="55"/>
  <c r="BU7" i="27"/>
  <c r="CA260" i="4"/>
  <c r="CA310" i="4"/>
  <c r="CA279" i="4"/>
  <c r="CA93" i="4"/>
  <c r="CA119" i="4"/>
  <c r="CA311" i="4"/>
  <c r="CA67" i="4"/>
  <c r="CA230" i="4"/>
  <c r="CA231" i="4"/>
  <c r="CA66" i="4"/>
  <c r="CA280" i="4"/>
  <c r="CA94" i="4"/>
  <c r="CA120" i="4"/>
  <c r="BU82" i="2"/>
  <c r="BU75" i="2"/>
  <c r="BU84" i="2"/>
  <c r="BU83" i="2"/>
  <c r="BU77" i="2"/>
  <c r="BU80" i="2"/>
  <c r="BU76" i="2"/>
  <c r="BU74" i="2"/>
  <c r="BU79" i="2"/>
  <c r="BU78" i="2"/>
  <c r="BR73" i="18"/>
  <c r="BQ40" i="15"/>
  <c r="BQ43" i="15" s="1"/>
  <c r="BQ54" i="66"/>
  <c r="BQ68" i="66" s="1"/>
  <c r="BS270" i="15"/>
  <c r="BS37" i="15"/>
  <c r="BS36" i="15"/>
  <c r="BS39" i="15"/>
  <c r="BS38" i="15"/>
  <c r="BT2" i="66"/>
  <c r="BT77" i="66" s="1"/>
  <c r="BT6" i="23"/>
  <c r="BT2" i="43"/>
  <c r="BT32" i="43" s="1"/>
  <c r="BS49" i="3"/>
  <c r="BS52" i="3" s="1"/>
  <c r="BS55" i="3" s="1"/>
  <c r="BS73" i="15" s="1"/>
  <c r="BS139" i="15"/>
  <c r="BS144" i="15" s="1"/>
  <c r="BT103" i="2" s="1"/>
  <c r="BS131" i="15"/>
  <c r="BS136" i="15" s="1"/>
  <c r="BX38" i="4"/>
  <c r="BX45" i="4" s="1"/>
  <c r="BR48" i="2" s="1"/>
  <c r="BU10" i="26"/>
  <c r="BU8" i="52"/>
  <c r="BU7" i="50"/>
  <c r="BU8" i="25"/>
  <c r="BY334" i="4"/>
  <c r="BT7" i="25"/>
  <c r="BT6" i="50"/>
  <c r="BT7" i="52"/>
  <c r="AN15" i="16"/>
  <c r="AN8" i="16" s="1"/>
  <c r="AN120" i="15" s="1"/>
  <c r="BU7" i="41"/>
  <c r="BU26" i="41" s="1"/>
  <c r="BU33" i="41" s="1"/>
  <c r="BU40" i="41" s="1"/>
  <c r="BU47" i="41" s="1"/>
  <c r="BU5" i="60"/>
  <c r="BT11" i="64"/>
  <c r="AO55" i="32"/>
  <c r="BY293" i="4"/>
  <c r="BY264" i="4"/>
  <c r="BY266" i="4"/>
  <c r="BY390" i="4"/>
  <c r="BY265" i="4"/>
  <c r="BY292" i="4"/>
  <c r="BY387" i="4"/>
  <c r="BY126" i="4"/>
  <c r="BY389" i="4"/>
  <c r="BY347" i="4"/>
  <c r="BY391" i="4"/>
  <c r="BY341" i="4"/>
  <c r="BY294" i="4"/>
  <c r="BY289" i="4"/>
  <c r="BY386" i="4"/>
  <c r="BY238" i="4"/>
  <c r="BY349" i="4"/>
  <c r="BY348" i="4"/>
  <c r="BY392" i="4"/>
  <c r="BY262" i="4"/>
  <c r="BY290" i="4"/>
  <c r="BY291" i="4"/>
  <c r="BY393" i="4"/>
  <c r="BY388" i="4"/>
  <c r="BY263" i="4"/>
  <c r="B35" i="54"/>
  <c r="Z52" i="53"/>
  <c r="BX52" i="4"/>
  <c r="BR24" i="2" s="1"/>
  <c r="BY383" i="4"/>
  <c r="BY384" i="4"/>
  <c r="BY385" i="4"/>
  <c r="BY337" i="4"/>
  <c r="BY340" i="4"/>
  <c r="BY338" i="4"/>
  <c r="BY339" i="4"/>
  <c r="BY342" i="4"/>
  <c r="BY343" i="4"/>
  <c r="BY287" i="4"/>
  <c r="BY288" i="4"/>
  <c r="CA12" i="4"/>
  <c r="BY258" i="4"/>
  <c r="BT2" i="3"/>
  <c r="BT2" i="16" s="1"/>
  <c r="BZ171" i="4"/>
  <c r="BY175" i="4"/>
  <c r="BY176" i="4"/>
  <c r="BY177" i="4"/>
  <c r="BY152" i="4"/>
  <c r="Y187" i="15"/>
  <c r="Y220" i="15"/>
  <c r="Y177" i="15"/>
  <c r="Y210" i="15"/>
  <c r="Y39" i="3"/>
  <c r="Y44" i="3" s="1"/>
  <c r="Y264" i="15" s="1"/>
  <c r="T231" i="15"/>
  <c r="T188" i="15"/>
  <c r="T31" i="16"/>
  <c r="T30" i="16"/>
  <c r="Y38" i="3"/>
  <c r="Y18" i="15" s="1"/>
  <c r="Y42" i="3"/>
  <c r="Y167" i="15"/>
  <c r="Y40" i="3"/>
  <c r="BC95" i="15"/>
  <c r="BS60" i="34"/>
  <c r="BS55" i="34"/>
  <c r="BS65" i="34"/>
  <c r="BS67" i="34"/>
  <c r="AO233" i="15"/>
  <c r="AO190" i="15"/>
  <c r="AJ7" i="32"/>
  <c r="AI51" i="15"/>
  <c r="AJ39" i="32"/>
  <c r="AJ52" i="32" s="1"/>
  <c r="AJ57" i="32" s="1"/>
  <c r="AI54" i="32"/>
  <c r="AQ10" i="32"/>
  <c r="AP98" i="15"/>
  <c r="AQ20" i="32"/>
  <c r="AP34" i="32"/>
  <c r="AP36" i="32" s="1"/>
  <c r="AP122" i="15"/>
  <c r="BU29" i="16"/>
  <c r="BU37" i="16"/>
  <c r="BD8" i="3"/>
  <c r="BD119" i="15" s="1"/>
  <c r="BE13" i="3"/>
  <c r="BE14" i="3" s="1"/>
  <c r="BR152" i="15"/>
  <c r="BS65" i="15"/>
  <c r="BS70" i="15" s="1"/>
  <c r="BT15" i="2" s="1"/>
  <c r="BY321" i="4"/>
  <c r="BY102" i="4"/>
  <c r="BY346" i="4"/>
  <c r="BW3" i="18"/>
  <c r="BV2" i="67" s="1"/>
  <c r="BX77" i="2"/>
  <c r="BZ77" i="2"/>
  <c r="BY77" i="2"/>
  <c r="CB77" i="2"/>
  <c r="CA77" i="2"/>
  <c r="BY328" i="4"/>
  <c r="BY320" i="4"/>
  <c r="BX51" i="4"/>
  <c r="BR23" i="2" s="1"/>
  <c r="BY323" i="4"/>
  <c r="BY325" i="4"/>
  <c r="BY331" i="4"/>
  <c r="BY149" i="4"/>
  <c r="BY324" i="4"/>
  <c r="BY110" i="4"/>
  <c r="BY322" i="4"/>
  <c r="BY286" i="4"/>
  <c r="BY150" i="4"/>
  <c r="BY151" i="4"/>
  <c r="BY237" i="4"/>
  <c r="BY336" i="4"/>
  <c r="BY327" i="4"/>
  <c r="BY329" i="4"/>
  <c r="BZ145" i="4"/>
  <c r="BY205" i="4"/>
  <c r="BY333" i="4"/>
  <c r="BY382" i="4"/>
  <c r="BY39" i="4" s="1"/>
  <c r="BY344" i="4"/>
  <c r="BY335" i="4"/>
  <c r="CB8" i="4"/>
  <c r="CA106" i="4"/>
  <c r="CA108" i="4"/>
  <c r="CA104" i="4"/>
  <c r="CA109" i="4"/>
  <c r="CA6" i="4"/>
  <c r="CA32" i="4"/>
  <c r="CA30" i="4"/>
  <c r="CA37" i="4"/>
  <c r="CA35" i="4"/>
  <c r="CA19" i="4"/>
  <c r="CA33" i="4"/>
  <c r="CA36" i="4"/>
  <c r="CA34" i="4"/>
  <c r="CA29" i="4"/>
  <c r="CA28" i="4"/>
  <c r="CA14" i="4"/>
  <c r="BU62" i="2" s="1"/>
  <c r="BT14" i="41" s="1"/>
  <c r="CA31" i="4"/>
  <c r="CA20" i="4"/>
  <c r="CA17" i="4"/>
  <c r="CA21" i="4"/>
  <c r="CA18" i="4"/>
  <c r="BY345" i="4"/>
  <c r="BY330" i="4"/>
  <c r="BY107" i="4"/>
  <c r="BY326" i="4"/>
  <c r="BY332" i="4"/>
  <c r="BZ308" i="4"/>
  <c r="BZ60" i="4"/>
  <c r="BZ91" i="4"/>
  <c r="BZ117" i="4"/>
  <c r="BZ277" i="4"/>
  <c r="BZ353" i="4"/>
  <c r="BZ7" i="4"/>
  <c r="BZ5" i="4" s="1"/>
  <c r="BZ380" i="4"/>
  <c r="BZ200" i="4"/>
  <c r="BZ228" i="4"/>
  <c r="BZ247" i="4"/>
  <c r="BR90" i="15"/>
  <c r="BS17" i="2" s="1"/>
  <c r="BR11" i="62" s="1"/>
  <c r="BV2" i="18"/>
  <c r="BX206" i="4"/>
  <c r="BY207" i="4"/>
  <c r="BY210" i="4"/>
  <c r="BQ113" i="15"/>
  <c r="BS87" i="15"/>
  <c r="BS86" i="15"/>
  <c r="BS213" i="15"/>
  <c r="BS112" i="15"/>
  <c r="BS223" i="15"/>
  <c r="BS170" i="15"/>
  <c r="BS180" i="15"/>
  <c r="BS83" i="15"/>
  <c r="BS84" i="15"/>
  <c r="BS110" i="15"/>
  <c r="BS109" i="15"/>
  <c r="BS21" i="15"/>
  <c r="BS11" i="15"/>
  <c r="BS203" i="15"/>
  <c r="BS160" i="15"/>
  <c r="BS201" i="15"/>
  <c r="BS9" i="15"/>
  <c r="BS158" i="15"/>
  <c r="BS157" i="15"/>
  <c r="BS8" i="15"/>
  <c r="BS200" i="15"/>
  <c r="BT2" i="34"/>
  <c r="BT2" i="15"/>
  <c r="BT269" i="15" s="1"/>
  <c r="BT2" i="32"/>
  <c r="BV4" i="2"/>
  <c r="BV5" i="2"/>
  <c r="BV2" i="2"/>
  <c r="BT3" i="15"/>
  <c r="BU3" i="3"/>
  <c r="BU3" i="15" s="1"/>
  <c r="BR17" i="34"/>
  <c r="BR19" i="34" s="1"/>
  <c r="BR20" i="34" s="1"/>
  <c r="BR14" i="34"/>
  <c r="BR36" i="34" s="1"/>
  <c r="BR10" i="66" s="1"/>
  <c r="BR24" i="66" s="1"/>
  <c r="AG98" i="4"/>
  <c r="AG99" i="4"/>
  <c r="AG97" i="4"/>
  <c r="BT225" i="15" l="1"/>
  <c r="BT235" i="15"/>
  <c r="BP10" i="25"/>
  <c r="BP8" i="59"/>
  <c r="BP12" i="59" s="1"/>
  <c r="BT215" i="15"/>
  <c r="BT192" i="15"/>
  <c r="BT205" i="15"/>
  <c r="BT172" i="15"/>
  <c r="BT182" i="15"/>
  <c r="BT162" i="15"/>
  <c r="BT114" i="15"/>
  <c r="BT124" i="15"/>
  <c r="BQ116" i="15"/>
  <c r="BQ40" i="23" s="1"/>
  <c r="BT88" i="15"/>
  <c r="BT100" i="15"/>
  <c r="BS80" i="15"/>
  <c r="BT16" i="2" s="1"/>
  <c r="BT53" i="15"/>
  <c r="BQ73" i="18"/>
  <c r="BT23" i="15"/>
  <c r="BQ16" i="60"/>
  <c r="BT13" i="15"/>
  <c r="BT111" i="15"/>
  <c r="BT97" i="15"/>
  <c r="BT202" i="15"/>
  <c r="BT10" i="15"/>
  <c r="BT266" i="15"/>
  <c r="BT179" i="15"/>
  <c r="BT232" i="15"/>
  <c r="BT212" i="15"/>
  <c r="BT147" i="15"/>
  <c r="BT189" i="15"/>
  <c r="BT20" i="15"/>
  <c r="BT159" i="15"/>
  <c r="BT121" i="15"/>
  <c r="BT222" i="15"/>
  <c r="BT169" i="15"/>
  <c r="BT50" i="15"/>
  <c r="BT85" i="15"/>
  <c r="W58" i="66"/>
  <c r="Y86" i="18"/>
  <c r="X53" i="66"/>
  <c r="BV1" i="71"/>
  <c r="Y120" i="18"/>
  <c r="Y113" i="18"/>
  <c r="Y114" i="18"/>
  <c r="Y119" i="18" s="1"/>
  <c r="AD49" i="4" s="1"/>
  <c r="X21" i="2" s="1"/>
  <c r="W76" i="66"/>
  <c r="W78" i="66" s="1"/>
  <c r="W71" i="66"/>
  <c r="W73" i="66" s="1"/>
  <c r="Y118" i="18"/>
  <c r="BP38" i="27"/>
  <c r="BQ35" i="27"/>
  <c r="BS7" i="60"/>
  <c r="BS10" i="41"/>
  <c r="BS34" i="27"/>
  <c r="BR15" i="60"/>
  <c r="BR16" i="60"/>
  <c r="BT105" i="15"/>
  <c r="BT106" i="15" s="1"/>
  <c r="BT14" i="60" s="1"/>
  <c r="BU9" i="26"/>
  <c r="BU6" i="41"/>
  <c r="BP39" i="27"/>
  <c r="BU6" i="27"/>
  <c r="BU4" i="55"/>
  <c r="BU4" i="60"/>
  <c r="BQ12" i="64"/>
  <c r="CB260" i="4"/>
  <c r="CB279" i="4"/>
  <c r="CB310" i="4"/>
  <c r="CB280" i="4"/>
  <c r="CB311" i="4"/>
  <c r="CB119" i="4"/>
  <c r="CB230" i="4"/>
  <c r="CB231" i="4"/>
  <c r="CB67" i="4"/>
  <c r="CB120" i="4"/>
  <c r="CB93" i="4"/>
  <c r="CB66" i="4"/>
  <c r="CB94" i="4"/>
  <c r="BV83" i="2"/>
  <c r="BV82" i="2"/>
  <c r="BV84" i="2"/>
  <c r="CC84" i="2" s="1"/>
  <c r="BV77" i="2"/>
  <c r="CC77" i="2" s="1"/>
  <c r="BV79" i="2"/>
  <c r="CC79" i="2" s="1"/>
  <c r="BV80" i="2"/>
  <c r="BV76" i="2"/>
  <c r="BV78" i="2"/>
  <c r="BV74" i="2"/>
  <c r="BV75" i="2"/>
  <c r="BQ9" i="2"/>
  <c r="BW257" i="4" s="1"/>
  <c r="BR9" i="2"/>
  <c r="BX257" i="4" s="1"/>
  <c r="BR40" i="15"/>
  <c r="BR43" i="15" s="1"/>
  <c r="BR54" i="66"/>
  <c r="BR68" i="66" s="1"/>
  <c r="BY38" i="4"/>
  <c r="BY45" i="4" s="1"/>
  <c r="BS48" i="2" s="1"/>
  <c r="BU2" i="66"/>
  <c r="BU77" i="66" s="1"/>
  <c r="BU6" i="23"/>
  <c r="BU2" i="43"/>
  <c r="BU32" i="43" s="1"/>
  <c r="BT270" i="15"/>
  <c r="BT36" i="15"/>
  <c r="BT37" i="15"/>
  <c r="BT39" i="15"/>
  <c r="BT38" i="15"/>
  <c r="BT49" i="3"/>
  <c r="BT52" i="3" s="1"/>
  <c r="BT55" i="3" s="1"/>
  <c r="BT73" i="15" s="1"/>
  <c r="BT80" i="15" s="1"/>
  <c r="BT139" i="15"/>
  <c r="BT144" i="15" s="1"/>
  <c r="BU103" i="2" s="1"/>
  <c r="BT131" i="15"/>
  <c r="BT136" i="15" s="1"/>
  <c r="BZ334" i="4"/>
  <c r="BU7" i="25"/>
  <c r="BU6" i="50"/>
  <c r="BU7" i="52"/>
  <c r="AN16" i="16"/>
  <c r="AO13" i="16" s="1"/>
  <c r="AO14" i="16" s="1"/>
  <c r="AO15" i="16" s="1"/>
  <c r="AO8" i="16" s="1"/>
  <c r="BY206" i="4"/>
  <c r="BU11" i="64"/>
  <c r="BZ294" i="4"/>
  <c r="BZ348" i="4"/>
  <c r="BZ393" i="4"/>
  <c r="BZ341" i="4"/>
  <c r="BZ349" i="4"/>
  <c r="BZ291" i="4"/>
  <c r="BZ262" i="4"/>
  <c r="BZ290" i="4"/>
  <c r="BZ389" i="4"/>
  <c r="BZ263" i="4"/>
  <c r="BZ293" i="4"/>
  <c r="BZ390" i="4"/>
  <c r="BZ264" i="4"/>
  <c r="BZ388" i="4"/>
  <c r="BZ387" i="4"/>
  <c r="BZ265" i="4"/>
  <c r="BZ292" i="4"/>
  <c r="BZ391" i="4"/>
  <c r="BZ266" i="4"/>
  <c r="BZ347" i="4"/>
  <c r="BZ386" i="4"/>
  <c r="BZ126" i="4"/>
  <c r="BZ289" i="4"/>
  <c r="BZ392" i="4"/>
  <c r="BZ238" i="4"/>
  <c r="BY52" i="4"/>
  <c r="BS24" i="2" s="1"/>
  <c r="BZ383" i="4"/>
  <c r="BZ337" i="4"/>
  <c r="BZ343" i="4"/>
  <c r="BZ288" i="4"/>
  <c r="BZ385" i="4"/>
  <c r="BZ384" i="4"/>
  <c r="BZ338" i="4"/>
  <c r="BZ340" i="4"/>
  <c r="BZ339" i="4"/>
  <c r="BZ342" i="4"/>
  <c r="BZ287" i="4"/>
  <c r="BZ258" i="4"/>
  <c r="CB12" i="4"/>
  <c r="BU2" i="3"/>
  <c r="BU2" i="16" s="1"/>
  <c r="BZ175" i="4"/>
  <c r="BZ176" i="4"/>
  <c r="CA171" i="4"/>
  <c r="BZ177" i="4"/>
  <c r="BZ152" i="4"/>
  <c r="BZ325" i="4"/>
  <c r="BZ346" i="4"/>
  <c r="Z28" i="3"/>
  <c r="Y43" i="3"/>
  <c r="Y18" i="60" s="1"/>
  <c r="T39" i="16"/>
  <c r="T44" i="16" s="1"/>
  <c r="T265" i="15" s="1"/>
  <c r="T178" i="15"/>
  <c r="T221" i="15"/>
  <c r="T43" i="16"/>
  <c r="U25" i="16" s="1"/>
  <c r="T168" i="15"/>
  <c r="T38" i="16"/>
  <c r="T19" i="15" s="1"/>
  <c r="T40" i="16"/>
  <c r="T42" i="16"/>
  <c r="T211" i="15"/>
  <c r="Y41" i="3"/>
  <c r="Y48" i="15"/>
  <c r="BE15" i="3"/>
  <c r="BE16" i="3" s="1"/>
  <c r="BT67" i="34"/>
  <c r="BT65" i="34"/>
  <c r="BT55" i="34"/>
  <c r="BT60" i="34"/>
  <c r="AP43" i="32"/>
  <c r="AP55" i="32" s="1"/>
  <c r="BD9" i="3"/>
  <c r="BD95" i="15" s="1"/>
  <c r="AQ19" i="32"/>
  <c r="AQ12" i="32" s="1"/>
  <c r="AQ34" i="32" s="1"/>
  <c r="AQ36" i="32" s="1"/>
  <c r="AR17" i="32"/>
  <c r="AR18" i="32" s="1"/>
  <c r="AJ53" i="32"/>
  <c r="AJ44" i="32"/>
  <c r="AJ56" i="32" s="1"/>
  <c r="BZ328" i="4"/>
  <c r="BZ107" i="4"/>
  <c r="BS152" i="15"/>
  <c r="BT65" i="15"/>
  <c r="BT70" i="15" s="1"/>
  <c r="BU15" i="2" s="1"/>
  <c r="CC10" i="2"/>
  <c r="BY51" i="4"/>
  <c r="BS23" i="2" s="1"/>
  <c r="BZ327" i="4"/>
  <c r="BZ150" i="4"/>
  <c r="CA145" i="4"/>
  <c r="BZ321" i="4"/>
  <c r="BZ329" i="4"/>
  <c r="BZ102" i="4"/>
  <c r="BZ322" i="4"/>
  <c r="BZ336" i="4"/>
  <c r="BZ149" i="4"/>
  <c r="BZ151" i="4"/>
  <c r="BZ333" i="4"/>
  <c r="BZ205" i="4"/>
  <c r="BZ323" i="4"/>
  <c r="BZ324" i="4"/>
  <c r="BZ320" i="4"/>
  <c r="BZ326" i="4"/>
  <c r="BZ335" i="4"/>
  <c r="BZ344" i="4"/>
  <c r="BZ330" i="4"/>
  <c r="BZ237" i="4"/>
  <c r="BZ332" i="4"/>
  <c r="BZ382" i="4"/>
  <c r="BZ39" i="4" s="1"/>
  <c r="CB104" i="4"/>
  <c r="CB109" i="4"/>
  <c r="CB108" i="4"/>
  <c r="CB106" i="4"/>
  <c r="CB6" i="4"/>
  <c r="CB34" i="4"/>
  <c r="CB37" i="4"/>
  <c r="CB30" i="4"/>
  <c r="CB21" i="4"/>
  <c r="CB35" i="4"/>
  <c r="CB36" i="4"/>
  <c r="CB31" i="4"/>
  <c r="CB18" i="4"/>
  <c r="CB28" i="4"/>
  <c r="CB14" i="4"/>
  <c r="BV62" i="2" s="1"/>
  <c r="BU14" i="41" s="1"/>
  <c r="CB19" i="4"/>
  <c r="CB29" i="4"/>
  <c r="CB20" i="4"/>
  <c r="CB32" i="4"/>
  <c r="CB17" i="4"/>
  <c r="CB33" i="4"/>
  <c r="BZ110" i="4"/>
  <c r="BZ286" i="4"/>
  <c r="BZ345" i="4"/>
  <c r="BZ331" i="4"/>
  <c r="CA308" i="4"/>
  <c r="CA353" i="4"/>
  <c r="CA200" i="4"/>
  <c r="CA117" i="4"/>
  <c r="CA247" i="4"/>
  <c r="CA277" i="4"/>
  <c r="CA60" i="4"/>
  <c r="CA7" i="4"/>
  <c r="CA5" i="4" s="1"/>
  <c r="CA380" i="4"/>
  <c r="CA91" i="4"/>
  <c r="CA228" i="4"/>
  <c r="BS90" i="15"/>
  <c r="BT17" i="2" s="1"/>
  <c r="BW2" i="18"/>
  <c r="BZ210" i="4"/>
  <c r="BZ207" i="4"/>
  <c r="BT170" i="15"/>
  <c r="BT83" i="15"/>
  <c r="BT180" i="15"/>
  <c r="BT84" i="15"/>
  <c r="BT87" i="15"/>
  <c r="BT109" i="15"/>
  <c r="BT112" i="15"/>
  <c r="BT223" i="15"/>
  <c r="BT213" i="15"/>
  <c r="BT110" i="15"/>
  <c r="BT86" i="15"/>
  <c r="BT21" i="15"/>
  <c r="BT11" i="15"/>
  <c r="BT203" i="15"/>
  <c r="BT160" i="15"/>
  <c r="BT201" i="15"/>
  <c r="BT158" i="15"/>
  <c r="BT9" i="15"/>
  <c r="BT200" i="15"/>
  <c r="BT157" i="15"/>
  <c r="BT8" i="15"/>
  <c r="BR113" i="15"/>
  <c r="BU2" i="32"/>
  <c r="BU2" i="34"/>
  <c r="BU2" i="15"/>
  <c r="BU269" i="15" s="1"/>
  <c r="BS17" i="34"/>
  <c r="BS19" i="34" s="1"/>
  <c r="BS20" i="34" s="1"/>
  <c r="BS14" i="34"/>
  <c r="BS36" i="34" s="1"/>
  <c r="BS10" i="66" s="1"/>
  <c r="BS24" i="66" s="1"/>
  <c r="AG49" i="4"/>
  <c r="AA21" i="2" s="1"/>
  <c r="BU225" i="15" l="1"/>
  <c r="BU235" i="15"/>
  <c r="BU215" i="15"/>
  <c r="BU192" i="15"/>
  <c r="BU205" i="15"/>
  <c r="BU172" i="15"/>
  <c r="BU182" i="15"/>
  <c r="BU162" i="15"/>
  <c r="BU114" i="15"/>
  <c r="BU124" i="15"/>
  <c r="BQ8" i="59"/>
  <c r="BQ12" i="59" s="1"/>
  <c r="BQ10" i="25"/>
  <c r="BR116" i="15"/>
  <c r="BR40" i="23" s="1"/>
  <c r="BU88" i="15"/>
  <c r="BU100" i="15"/>
  <c r="BU53" i="15"/>
  <c r="BU16" i="2"/>
  <c r="BU23" i="15"/>
  <c r="BU13" i="15"/>
  <c r="BU97" i="15"/>
  <c r="BU266" i="15"/>
  <c r="BU189" i="15"/>
  <c r="BU169" i="15"/>
  <c r="BU232" i="15"/>
  <c r="BU147" i="15"/>
  <c r="BU202" i="15"/>
  <c r="BU179" i="15"/>
  <c r="BU85" i="15"/>
  <c r="BU10" i="15"/>
  <c r="BU121" i="15"/>
  <c r="BU212" i="15"/>
  <c r="BU111" i="15"/>
  <c r="BU50" i="15"/>
  <c r="BU20" i="15"/>
  <c r="BU159" i="15"/>
  <c r="BU222" i="15"/>
  <c r="W27" i="53"/>
  <c r="X19" i="51"/>
  <c r="BR19" i="51" s="1"/>
  <c r="W43" i="27"/>
  <c r="W271" i="15"/>
  <c r="W273" i="15" s="1"/>
  <c r="W58" i="15"/>
  <c r="W62" i="15" s="1"/>
  <c r="X14" i="2" s="1"/>
  <c r="Z87" i="18"/>
  <c r="Y89" i="18"/>
  <c r="X67" i="66"/>
  <c r="X46" i="66"/>
  <c r="X47" i="66"/>
  <c r="BQ36" i="27"/>
  <c r="BQ37" i="27" s="1"/>
  <c r="BR98" i="2" s="1"/>
  <c r="BQ39" i="27"/>
  <c r="BQ38" i="27"/>
  <c r="BR35" i="27"/>
  <c r="BU105" i="15"/>
  <c r="BU106" i="15" s="1"/>
  <c r="BU14" i="60" s="1"/>
  <c r="BS15" i="60"/>
  <c r="BS16" i="60"/>
  <c r="BT7" i="60"/>
  <c r="BT10" i="41"/>
  <c r="BT34" i="27"/>
  <c r="BS73" i="18"/>
  <c r="BU270" i="15"/>
  <c r="BU37" i="15"/>
  <c r="BU36" i="15"/>
  <c r="BU39" i="15"/>
  <c r="BU38" i="15"/>
  <c r="BS40" i="15"/>
  <c r="BS43" i="15" s="1"/>
  <c r="BS54" i="66"/>
  <c r="BS68" i="66" s="1"/>
  <c r="BU49" i="3"/>
  <c r="BU52" i="3" s="1"/>
  <c r="BU55" i="3" s="1"/>
  <c r="BU73" i="15" s="1"/>
  <c r="BU139" i="15"/>
  <c r="BU144" i="15" s="1"/>
  <c r="BV103" i="2" s="1"/>
  <c r="BU131" i="15"/>
  <c r="BU136" i="15" s="1"/>
  <c r="CA334" i="4"/>
  <c r="BZ38" i="4"/>
  <c r="BZ45" i="4" s="1"/>
  <c r="BT48" i="2" s="1"/>
  <c r="AO16" i="16"/>
  <c r="AP13" i="16" s="1"/>
  <c r="AP14" i="16" s="1"/>
  <c r="AP15" i="16" s="1"/>
  <c r="BZ206" i="4"/>
  <c r="CA333" i="4"/>
  <c r="CA262" i="4"/>
  <c r="CA293" i="4"/>
  <c r="CA290" i="4"/>
  <c r="CA292" i="4"/>
  <c r="CA388" i="4"/>
  <c r="CA263" i="4"/>
  <c r="CA287" i="4"/>
  <c r="CA390" i="4"/>
  <c r="CA264" i="4"/>
  <c r="CA389" i="4"/>
  <c r="CA347" i="4"/>
  <c r="CA391" i="4"/>
  <c r="CA265" i="4"/>
  <c r="CA289" i="4"/>
  <c r="CA266" i="4"/>
  <c r="CA348" i="4"/>
  <c r="CA392" i="4"/>
  <c r="CA386" i="4"/>
  <c r="CA126" i="4"/>
  <c r="CA291" i="4"/>
  <c r="CA393" i="4"/>
  <c r="CA387" i="4"/>
  <c r="CA238" i="4"/>
  <c r="CA349" i="4"/>
  <c r="CA294" i="4"/>
  <c r="CA341" i="4"/>
  <c r="C35" i="54"/>
  <c r="AA52" i="53"/>
  <c r="AA19" i="51"/>
  <c r="Z27" i="53"/>
  <c r="BZ52" i="4"/>
  <c r="BT24" i="2" s="1"/>
  <c r="CA288" i="4"/>
  <c r="CA383" i="4"/>
  <c r="CA38" i="4" s="1"/>
  <c r="CA385" i="4"/>
  <c r="CA338" i="4"/>
  <c r="CA337" i="4"/>
  <c r="CA339" i="4"/>
  <c r="CA340" i="4"/>
  <c r="CA342" i="4"/>
  <c r="CA343" i="4"/>
  <c r="CA384" i="4"/>
  <c r="CA258" i="4"/>
  <c r="CA175" i="4"/>
  <c r="CA176" i="4"/>
  <c r="CB171" i="4"/>
  <c r="CA177" i="4"/>
  <c r="AP51" i="32"/>
  <c r="CA152" i="4"/>
  <c r="Z32" i="3"/>
  <c r="Z187" i="15" s="1"/>
  <c r="T49" i="15"/>
  <c r="U28" i="16"/>
  <c r="T41" i="16"/>
  <c r="Z30" i="3"/>
  <c r="Z31" i="3"/>
  <c r="AL25" i="3" s="1"/>
  <c r="BE6" i="3"/>
  <c r="BU60" i="34"/>
  <c r="BU55" i="34"/>
  <c r="BU65" i="34"/>
  <c r="BU67" i="34"/>
  <c r="AK7" i="32"/>
  <c r="AP190" i="15"/>
  <c r="AP233" i="15"/>
  <c r="AQ43" i="32"/>
  <c r="AQ51" i="32" s="1"/>
  <c r="AQ13" i="32"/>
  <c r="AR10" i="32" s="1"/>
  <c r="AQ122" i="15"/>
  <c r="AR20" i="32"/>
  <c r="AJ51" i="15"/>
  <c r="AK39" i="32"/>
  <c r="AK52" i="32" s="1"/>
  <c r="AK57" i="32" s="1"/>
  <c r="AJ54" i="32"/>
  <c r="BF13" i="3"/>
  <c r="BF14" i="3" s="1"/>
  <c r="BE8" i="3"/>
  <c r="BE119" i="15" s="1"/>
  <c r="CA344" i="4"/>
  <c r="CA331" i="4"/>
  <c r="BT152" i="15"/>
  <c r="BU65" i="15"/>
  <c r="BU70" i="15" s="1"/>
  <c r="BV15" i="2" s="1"/>
  <c r="CA107" i="4"/>
  <c r="CA324" i="4"/>
  <c r="CA102" i="4"/>
  <c r="BT90" i="15"/>
  <c r="BU17" i="2" s="1"/>
  <c r="BZ51" i="4"/>
  <c r="BT23" i="2" s="1"/>
  <c r="CA329" i="4"/>
  <c r="CA321" i="4"/>
  <c r="CA205" i="4"/>
  <c r="CB145" i="4"/>
  <c r="CA382" i="4"/>
  <c r="CA39" i="4" s="1"/>
  <c r="CA323" i="4"/>
  <c r="CA328" i="4"/>
  <c r="CA335" i="4"/>
  <c r="CA346" i="4"/>
  <c r="CA330" i="4"/>
  <c r="CA322" i="4"/>
  <c r="CA237" i="4"/>
  <c r="CA327" i="4"/>
  <c r="CA149" i="4"/>
  <c r="CA336" i="4"/>
  <c r="CA150" i="4"/>
  <c r="CA325" i="4"/>
  <c r="CA320" i="4"/>
  <c r="CA286" i="4"/>
  <c r="CA332" i="4"/>
  <c r="CA345" i="4"/>
  <c r="CA110" i="4"/>
  <c r="CA151" i="4"/>
  <c r="CA326" i="4"/>
  <c r="CB247" i="4"/>
  <c r="CB277" i="4"/>
  <c r="CB60" i="4"/>
  <c r="CB200" i="4"/>
  <c r="CB228" i="4"/>
  <c r="CB117" i="4"/>
  <c r="CB7" i="4"/>
  <c r="CB5" i="4" s="1"/>
  <c r="CB308" i="4"/>
  <c r="CB380" i="4"/>
  <c r="CB91" i="4"/>
  <c r="CB353" i="4"/>
  <c r="BS9" i="2"/>
  <c r="BT73" i="18"/>
  <c r="CA207" i="4"/>
  <c r="CA210" i="4"/>
  <c r="BU86" i="15"/>
  <c r="BU112" i="15"/>
  <c r="BU213" i="15"/>
  <c r="BU21" i="15"/>
  <c r="BU223" i="15"/>
  <c r="BU110" i="15"/>
  <c r="BU170" i="15"/>
  <c r="BU83" i="15"/>
  <c r="BU84" i="15"/>
  <c r="BU180" i="15"/>
  <c r="BU109" i="15"/>
  <c r="BU87" i="15"/>
  <c r="BU11" i="15"/>
  <c r="BU160" i="15"/>
  <c r="BU203" i="15"/>
  <c r="BU158" i="15"/>
  <c r="BU201" i="15"/>
  <c r="BU9" i="15"/>
  <c r="BU8" i="15"/>
  <c r="BU157" i="15"/>
  <c r="BU200" i="15"/>
  <c r="BS113" i="15"/>
  <c r="BT17" i="34"/>
  <c r="BT19" i="34" s="1"/>
  <c r="BT20" i="34" s="1"/>
  <c r="BT14" i="34"/>
  <c r="BT36" i="34" s="1"/>
  <c r="BT10" i="66" s="1"/>
  <c r="BT24" i="66" s="1"/>
  <c r="Z43" i="27"/>
  <c r="AH98" i="4"/>
  <c r="AH99" i="4"/>
  <c r="AH97" i="4"/>
  <c r="BR8" i="59" l="1"/>
  <c r="BR12" i="59" s="1"/>
  <c r="BR10" i="25"/>
  <c r="BS116" i="15"/>
  <c r="BS40" i="23" s="1"/>
  <c r="BU80" i="15"/>
  <c r="BV16" i="2" s="1"/>
  <c r="CC16" i="2" s="1"/>
  <c r="X60" i="66"/>
  <c r="X61" i="66" s="1"/>
  <c r="X64" i="66" s="1"/>
  <c r="X70" i="66" s="1"/>
  <c r="Z92" i="18"/>
  <c r="Z88" i="18"/>
  <c r="X55" i="66"/>
  <c r="W8" i="62"/>
  <c r="W42" i="27"/>
  <c r="X12" i="51"/>
  <c r="W21" i="53"/>
  <c r="AX32" i="3"/>
  <c r="BS35" i="27"/>
  <c r="BS38" i="27" s="1"/>
  <c r="BR36" i="27"/>
  <c r="BR37" i="27" s="1"/>
  <c r="BS98" i="2" s="1"/>
  <c r="BR39" i="27"/>
  <c r="BR38" i="27"/>
  <c r="BT15" i="60"/>
  <c r="BT16" i="60"/>
  <c r="BU7" i="60"/>
  <c r="BU15" i="60" s="1"/>
  <c r="BU10" i="41"/>
  <c r="BU34" i="27"/>
  <c r="BU73" i="18"/>
  <c r="BT40" i="15"/>
  <c r="BT43" i="15" s="1"/>
  <c r="BT54" i="66"/>
  <c r="BT68" i="66" s="1"/>
  <c r="AP120" i="15"/>
  <c r="AP8" i="16"/>
  <c r="CB334" i="4"/>
  <c r="AP16" i="16"/>
  <c r="AQ13" i="16"/>
  <c r="AQ14" i="16" s="1"/>
  <c r="CA206" i="4"/>
  <c r="CA45" i="4"/>
  <c r="BU48" i="2" s="1"/>
  <c r="CB390" i="4"/>
  <c r="CB290" i="4"/>
  <c r="CB343" i="4"/>
  <c r="CB293" i="4"/>
  <c r="CB389" i="4"/>
  <c r="CB264" i="4"/>
  <c r="CB292" i="4"/>
  <c r="CB391" i="4"/>
  <c r="CB265" i="4"/>
  <c r="CB263" i="4"/>
  <c r="CB347" i="4"/>
  <c r="CB392" i="4"/>
  <c r="CB386" i="4"/>
  <c r="CB266" i="4"/>
  <c r="CB289" i="4"/>
  <c r="CB393" i="4"/>
  <c r="CB387" i="4"/>
  <c r="CB348" i="4"/>
  <c r="CB388" i="4"/>
  <c r="CB126" i="4"/>
  <c r="CB291" i="4"/>
  <c r="CB262" i="4"/>
  <c r="CB238" i="4"/>
  <c r="CB349" i="4"/>
  <c r="CB294" i="4"/>
  <c r="CB341" i="4"/>
  <c r="CA52" i="4"/>
  <c r="BU24" i="2" s="1"/>
  <c r="CB339" i="4"/>
  <c r="CB287" i="4"/>
  <c r="CB288" i="4"/>
  <c r="CB383" i="4"/>
  <c r="CB384" i="4"/>
  <c r="CB385" i="4"/>
  <c r="CB342" i="4"/>
  <c r="CB337" i="4"/>
  <c r="CB340" i="4"/>
  <c r="CB338" i="4"/>
  <c r="CB258" i="4"/>
  <c r="CB336" i="4"/>
  <c r="CB175" i="4"/>
  <c r="CB176" i="4"/>
  <c r="CB177" i="4"/>
  <c r="CB332" i="4"/>
  <c r="CB320" i="4"/>
  <c r="CB327" i="4"/>
  <c r="AQ190" i="15"/>
  <c r="CB152" i="4"/>
  <c r="Z220" i="15"/>
  <c r="Z177" i="15"/>
  <c r="Z167" i="15"/>
  <c r="Z39" i="3"/>
  <c r="Z44" i="3" s="1"/>
  <c r="Z264" i="15" s="1"/>
  <c r="Z230" i="15"/>
  <c r="U32" i="16"/>
  <c r="Z42" i="3"/>
  <c r="Z38" i="3"/>
  <c r="Z18" i="15" s="1"/>
  <c r="Z210" i="15"/>
  <c r="Z40" i="3"/>
  <c r="BF15" i="3"/>
  <c r="BF16" i="3" s="1"/>
  <c r="AQ233" i="15"/>
  <c r="AQ55" i="32"/>
  <c r="AQ98" i="15"/>
  <c r="AR19" i="32"/>
  <c r="AR12" i="32" s="1"/>
  <c r="AR34" i="32" s="1"/>
  <c r="AR36" i="32" s="1"/>
  <c r="AK44" i="32"/>
  <c r="AK56" i="32" s="1"/>
  <c r="AK53" i="32"/>
  <c r="AS17" i="32"/>
  <c r="AS18" i="32" s="1"/>
  <c r="BE9" i="3"/>
  <c r="BF6" i="3" s="1"/>
  <c r="CA51" i="4"/>
  <c r="BU23" i="2" s="1"/>
  <c r="CB325" i="4"/>
  <c r="CB330" i="4"/>
  <c r="CB322" i="4"/>
  <c r="BU152" i="15"/>
  <c r="CB328" i="4"/>
  <c r="CB107" i="4"/>
  <c r="CB321" i="4"/>
  <c r="CB323" i="4"/>
  <c r="CB335" i="4"/>
  <c r="CB333" i="4"/>
  <c r="CB149" i="4"/>
  <c r="CB329" i="4"/>
  <c r="CB346" i="4"/>
  <c r="CB150" i="4"/>
  <c r="CB382" i="4"/>
  <c r="CB39" i="4" s="1"/>
  <c r="CB286" i="4"/>
  <c r="CB345" i="4"/>
  <c r="CB205" i="4"/>
  <c r="CB331" i="4"/>
  <c r="CB151" i="4"/>
  <c r="CB102" i="4"/>
  <c r="CB324" i="4"/>
  <c r="CB110" i="4"/>
  <c r="CB344" i="4"/>
  <c r="CB326" i="4"/>
  <c r="CB237" i="4"/>
  <c r="BU90" i="15"/>
  <c r="BV17" i="2" s="1"/>
  <c r="BY257" i="4"/>
  <c r="CB210" i="4"/>
  <c r="CB207" i="4"/>
  <c r="BT113" i="15"/>
  <c r="BT116" i="15" s="1"/>
  <c r="BU17" i="34"/>
  <c r="BU19" i="34" s="1"/>
  <c r="BU20" i="34" s="1"/>
  <c r="BU14" i="34"/>
  <c r="BU36" i="34" s="1"/>
  <c r="BU10" i="66" s="1"/>
  <c r="BU24" i="66" s="1"/>
  <c r="AH49" i="4"/>
  <c r="AB21" i="2" s="1"/>
  <c r="BS8" i="59" l="1"/>
  <c r="BS12" i="59" s="1"/>
  <c r="BS10" i="25"/>
  <c r="W44" i="27"/>
  <c r="W45" i="27" s="1"/>
  <c r="X96" i="2" s="1"/>
  <c r="W46" i="27"/>
  <c r="W47" i="27"/>
  <c r="Z93" i="18"/>
  <c r="Z94" i="18"/>
  <c r="Z109" i="18"/>
  <c r="Z111" i="18" s="1"/>
  <c r="Z112" i="18" s="1"/>
  <c r="Z120" i="18"/>
  <c r="X69" i="66"/>
  <c r="X56" i="66"/>
  <c r="BT35" i="27"/>
  <c r="BS39" i="27"/>
  <c r="BS36" i="27"/>
  <c r="BS37" i="27" s="1"/>
  <c r="BT98" i="2" s="1"/>
  <c r="BU16" i="60"/>
  <c r="BT9" i="2"/>
  <c r="BZ257" i="4" s="1"/>
  <c r="F3" i="57"/>
  <c r="F4" i="57"/>
  <c r="F2" i="57"/>
  <c r="F5" i="57"/>
  <c r="F10" i="57"/>
  <c r="F6" i="57"/>
  <c r="F9" i="57"/>
  <c r="F7" i="57"/>
  <c r="F8" i="57"/>
  <c r="F13" i="57"/>
  <c r="F11" i="57"/>
  <c r="F12" i="57"/>
  <c r="BU40" i="15"/>
  <c r="BU43" i="15" s="1"/>
  <c r="BU54" i="66"/>
  <c r="BU68" i="66" s="1"/>
  <c r="CB38" i="4"/>
  <c r="CB45" i="4" s="1"/>
  <c r="BV48" i="2" s="1"/>
  <c r="CC48" i="2" s="1"/>
  <c r="BT10" i="25"/>
  <c r="BT40" i="23"/>
  <c r="AQ15" i="16"/>
  <c r="CC17" i="2"/>
  <c r="CB52" i="4"/>
  <c r="BV24" i="2" s="1"/>
  <c r="CC24" i="2" s="1"/>
  <c r="D35" i="54"/>
  <c r="AB52" i="53"/>
  <c r="AB19" i="51"/>
  <c r="AA27" i="53"/>
  <c r="AA43" i="27"/>
  <c r="Z43" i="3"/>
  <c r="Z18" i="60" s="1"/>
  <c r="AA28" i="3"/>
  <c r="Z48" i="15"/>
  <c r="U30" i="16"/>
  <c r="U31" i="16"/>
  <c r="U188" i="15"/>
  <c r="U231" i="15"/>
  <c r="Z41" i="3"/>
  <c r="AL7" i="32"/>
  <c r="AR43" i="32"/>
  <c r="AR233" i="15" s="1"/>
  <c r="AR13" i="32"/>
  <c r="AS10" i="32" s="1"/>
  <c r="AR122" i="15"/>
  <c r="AA32" i="3"/>
  <c r="AK51" i="15"/>
  <c r="AK54" i="32"/>
  <c r="AL39" i="32"/>
  <c r="AL52" i="32" s="1"/>
  <c r="AL57" i="32" s="1"/>
  <c r="AS20" i="32"/>
  <c r="BE95" i="15"/>
  <c r="BF8" i="3"/>
  <c r="BF119" i="15" s="1"/>
  <c r="BG13" i="3"/>
  <c r="BG14" i="3" s="1"/>
  <c r="CB206" i="4"/>
  <c r="CB51" i="4"/>
  <c r="BV23" i="2" s="1"/>
  <c r="BU9" i="2"/>
  <c r="CA257" i="4" s="1"/>
  <c r="BV73" i="18"/>
  <c r="BU113" i="15"/>
  <c r="BU116" i="15" s="1"/>
  <c r="AI97" i="4"/>
  <c r="AI98" i="4"/>
  <c r="AI99" i="4"/>
  <c r="Z113" i="18" l="1"/>
  <c r="Z118" i="18" s="1"/>
  <c r="Z114" i="18"/>
  <c r="Z119" i="18" s="1"/>
  <c r="Y53" i="66"/>
  <c r="X58" i="66"/>
  <c r="Z86" i="18"/>
  <c r="X76" i="66"/>
  <c r="X78" i="66" s="1"/>
  <c r="X71" i="66"/>
  <c r="X73" i="66" s="1"/>
  <c r="BU35" i="27"/>
  <c r="BT36" i="27"/>
  <c r="BT37" i="27" s="1"/>
  <c r="BU98" i="2" s="1"/>
  <c r="BT38" i="27"/>
  <c r="BT39" i="27"/>
  <c r="BU10" i="25"/>
  <c r="BU40" i="23"/>
  <c r="AQ16" i="16"/>
  <c r="AR13" i="16" s="1"/>
  <c r="AR14" i="16" s="1"/>
  <c r="AQ8" i="16"/>
  <c r="AQ120" i="15"/>
  <c r="AR190" i="15"/>
  <c r="AR55" i="32"/>
  <c r="AR51" i="32"/>
  <c r="U178" i="15"/>
  <c r="U221" i="15"/>
  <c r="U39" i="16"/>
  <c r="U44" i="16" s="1"/>
  <c r="U265" i="15" s="1"/>
  <c r="U40" i="16"/>
  <c r="U42" i="16"/>
  <c r="U168" i="15"/>
  <c r="U38" i="16"/>
  <c r="U19" i="15" s="1"/>
  <c r="U211" i="15"/>
  <c r="U43" i="16"/>
  <c r="V25" i="16" s="1"/>
  <c r="AA30" i="3"/>
  <c r="AA167" i="15" s="1"/>
  <c r="AA31" i="3"/>
  <c r="BG15" i="3"/>
  <c r="BG16" i="3" s="1"/>
  <c r="AR98" i="15"/>
  <c r="AA230" i="15"/>
  <c r="AA187" i="15"/>
  <c r="AT17" i="32"/>
  <c r="AT18" i="32" s="1"/>
  <c r="AS19" i="32"/>
  <c r="AS12" i="32" s="1"/>
  <c r="AS13" i="32" s="1"/>
  <c r="AL53" i="32"/>
  <c r="AL44" i="32"/>
  <c r="AL56" i="32" s="1"/>
  <c r="BF9" i="3"/>
  <c r="BG6" i="3" s="1"/>
  <c r="CC23" i="2"/>
  <c r="BV9" i="2"/>
  <c r="BW73" i="18"/>
  <c r="AI49" i="4"/>
  <c r="AC21" i="2" s="1"/>
  <c r="AA87" i="18" l="1"/>
  <c r="Z89" i="18"/>
  <c r="X271" i="15"/>
  <c r="X273" i="15" s="1"/>
  <c r="X58" i="15"/>
  <c r="X62" i="15" s="1"/>
  <c r="Y14" i="2" s="1"/>
  <c r="Y46" i="66"/>
  <c r="Y47" i="66"/>
  <c r="Y67" i="66"/>
  <c r="AA39" i="3"/>
  <c r="AA44" i="3" s="1"/>
  <c r="AA264" i="15" s="1"/>
  <c r="AM25" i="3"/>
  <c r="BU39" i="27"/>
  <c r="BU36" i="27"/>
  <c r="BU37" i="27" s="1"/>
  <c r="BV98" i="2" s="1"/>
  <c r="BU38" i="27"/>
  <c r="AR15" i="16"/>
  <c r="AR6" i="16"/>
  <c r="AR9" i="16" s="1"/>
  <c r="AQ96" i="15"/>
  <c r="AJ97" i="4"/>
  <c r="E35" i="54"/>
  <c r="AC52" i="53"/>
  <c r="AC19" i="51"/>
  <c r="AB27" i="53"/>
  <c r="AJ99" i="4"/>
  <c r="AJ98" i="4"/>
  <c r="AA220" i="15"/>
  <c r="AA177" i="15"/>
  <c r="AA210" i="15"/>
  <c r="AA38" i="3"/>
  <c r="AA18" i="15" s="1"/>
  <c r="U49" i="15"/>
  <c r="V28" i="16"/>
  <c r="U41" i="16"/>
  <c r="AA42" i="3"/>
  <c r="AA40" i="3"/>
  <c r="AM7" i="32"/>
  <c r="AT20" i="32"/>
  <c r="AL51" i="15"/>
  <c r="AM39" i="32"/>
  <c r="AM52" i="32" s="1"/>
  <c r="AM57" i="32" s="1"/>
  <c r="AL54" i="32"/>
  <c r="AT10" i="32"/>
  <c r="AS98" i="15"/>
  <c r="AS34" i="32"/>
  <c r="AS36" i="32" s="1"/>
  <c r="AS122" i="15"/>
  <c r="BF95" i="15"/>
  <c r="BG8" i="3"/>
  <c r="BG119" i="15" s="1"/>
  <c r="BH13" i="3"/>
  <c r="BH14" i="3" s="1"/>
  <c r="CB257" i="4"/>
  <c r="CC9" i="2"/>
  <c r="AB43" i="27"/>
  <c r="Y55" i="66" l="1"/>
  <c r="Y60" i="66"/>
  <c r="Y61" i="66" s="1"/>
  <c r="Y64" i="66" s="1"/>
  <c r="Y70" i="66" s="1"/>
  <c r="AA92" i="18"/>
  <c r="AA88" i="18"/>
  <c r="X8" i="62"/>
  <c r="X21" i="53"/>
  <c r="Y12" i="51"/>
  <c r="X42" i="27"/>
  <c r="AR8" i="16"/>
  <c r="AR120" i="15" s="1"/>
  <c r="AR16" i="16"/>
  <c r="AS6" i="16"/>
  <c r="AS9" i="16" s="1"/>
  <c r="AR96" i="15"/>
  <c r="AA43" i="3"/>
  <c r="AA18" i="60" s="1"/>
  <c r="V32" i="16"/>
  <c r="AB28" i="3"/>
  <c r="AA48" i="15"/>
  <c r="AA41" i="3"/>
  <c r="BH15" i="3"/>
  <c r="BH16" i="3" s="1"/>
  <c r="AS43" i="32"/>
  <c r="AS51" i="32" s="1"/>
  <c r="AB32" i="3"/>
  <c r="AT19" i="32"/>
  <c r="AT12" i="32" s="1"/>
  <c r="AT34" i="32" s="1"/>
  <c r="AT36" i="32" s="1"/>
  <c r="AM44" i="32"/>
  <c r="AM56" i="32" s="1"/>
  <c r="AM53" i="32"/>
  <c r="AU17" i="32"/>
  <c r="AU18" i="32" s="1"/>
  <c r="BG9" i="3"/>
  <c r="BH6" i="3" s="1"/>
  <c r="X44" i="27" l="1"/>
  <c r="X45" i="27" s="1"/>
  <c r="Y96" i="2" s="1"/>
  <c r="X46" i="27"/>
  <c r="X47" i="27"/>
  <c r="AA109" i="18"/>
  <c r="AA111" i="18" s="1"/>
  <c r="AA112" i="18" s="1"/>
  <c r="AA120" i="18" s="1"/>
  <c r="AA94" i="18"/>
  <c r="AA93" i="18"/>
  <c r="Y69" i="66"/>
  <c r="Y56" i="66"/>
  <c r="AJ49" i="4"/>
  <c r="AD21" i="2" s="1"/>
  <c r="AC27" i="53" s="1"/>
  <c r="AS13" i="16"/>
  <c r="AS14" i="16" s="1"/>
  <c r="AS15" i="16" s="1"/>
  <c r="AS190" i="15"/>
  <c r="AS233" i="15"/>
  <c r="AS55" i="32"/>
  <c r="V231" i="15"/>
  <c r="V188" i="15"/>
  <c r="V30" i="16"/>
  <c r="V31" i="16"/>
  <c r="AB30" i="3"/>
  <c r="AB210" i="15" s="1"/>
  <c r="AB31" i="3"/>
  <c r="AN7" i="32"/>
  <c r="AT43" i="32"/>
  <c r="AT51" i="32" s="1"/>
  <c r="AT13" i="32"/>
  <c r="AT98" i="15" s="1"/>
  <c r="AT122" i="15"/>
  <c r="AB230" i="15"/>
  <c r="AB187" i="15"/>
  <c r="AM54" i="32"/>
  <c r="AN39" i="32"/>
  <c r="AN52" i="32" s="1"/>
  <c r="AN57" i="32" s="1"/>
  <c r="AM51" i="15"/>
  <c r="AU20" i="32"/>
  <c r="BG95" i="15"/>
  <c r="BH8" i="3"/>
  <c r="BH119" i="15" s="1"/>
  <c r="BI13" i="3"/>
  <c r="BI14" i="3" s="1"/>
  <c r="Y76" i="66" l="1"/>
  <c r="Y78" i="66" s="1"/>
  <c r="Y71" i="66"/>
  <c r="Y73" i="66" s="1"/>
  <c r="AA113" i="18"/>
  <c r="AA118" i="18" s="1"/>
  <c r="AA114" i="18"/>
  <c r="AA119" i="18" s="1"/>
  <c r="Y58" i="66"/>
  <c r="Z53" i="66"/>
  <c r="AA86" i="18"/>
  <c r="AB39" i="3"/>
  <c r="AB44" i="3" s="1"/>
  <c r="AB264" i="15" s="1"/>
  <c r="AN25" i="3"/>
  <c r="AD19" i="51"/>
  <c r="CG19" i="51" s="1"/>
  <c r="AC43" i="27"/>
  <c r="AS8" i="16"/>
  <c r="AS120" i="15" s="1"/>
  <c r="AS16" i="16"/>
  <c r="AT190" i="15"/>
  <c r="AT233" i="15"/>
  <c r="AD52" i="53"/>
  <c r="AK99" i="4"/>
  <c r="AK98" i="4"/>
  <c r="F35" i="54"/>
  <c r="AT55" i="32"/>
  <c r="V39" i="16"/>
  <c r="V44" i="16" s="1"/>
  <c r="V265" i="15" s="1"/>
  <c r="V178" i="15"/>
  <c r="V221" i="15"/>
  <c r="AB220" i="15"/>
  <c r="AB177" i="15"/>
  <c r="V168" i="15"/>
  <c r="V42" i="16"/>
  <c r="V40" i="16"/>
  <c r="V38" i="16"/>
  <c r="V19" i="15" s="1"/>
  <c r="V211" i="15"/>
  <c r="V43" i="16"/>
  <c r="W25" i="16" s="1"/>
  <c r="AB42" i="3"/>
  <c r="AB40" i="3"/>
  <c r="AB38" i="3"/>
  <c r="AB18" i="15" s="1"/>
  <c r="AB167" i="15"/>
  <c r="BI15" i="3"/>
  <c r="BI16" i="3" s="1"/>
  <c r="AU10" i="32"/>
  <c r="AU19" i="32"/>
  <c r="AU12" i="32" s="1"/>
  <c r="AU34" i="32" s="1"/>
  <c r="AU36" i="32" s="1"/>
  <c r="AV17" i="32"/>
  <c r="AV18" i="32" s="1"/>
  <c r="AN44" i="32"/>
  <c r="AN56" i="32" s="1"/>
  <c r="AN53" i="32"/>
  <c r="BH9" i="3"/>
  <c r="Y271" i="15" l="1"/>
  <c r="Y273" i="15" s="1"/>
  <c r="Y58" i="15"/>
  <c r="Y62" i="15" s="1"/>
  <c r="Z14" i="2" s="1"/>
  <c r="AA89" i="18"/>
  <c r="AB87" i="18"/>
  <c r="Z47" i="66"/>
  <c r="Z46" i="66"/>
  <c r="Z67" i="66"/>
  <c r="AT13" i="16"/>
  <c r="AT14" i="16" s="1"/>
  <c r="AT6" i="16"/>
  <c r="AT9" i="16" s="1"/>
  <c r="AS96" i="15"/>
  <c r="AT15" i="16"/>
  <c r="AT8" i="16" s="1"/>
  <c r="AB43" i="3"/>
  <c r="AB18" i="60" s="1"/>
  <c r="V49" i="15"/>
  <c r="V41" i="16"/>
  <c r="W28" i="16"/>
  <c r="AB41" i="3"/>
  <c r="AB48" i="15"/>
  <c r="AO7" i="32"/>
  <c r="AU43" i="32"/>
  <c r="AU51" i="32" s="1"/>
  <c r="AU13" i="32"/>
  <c r="AV10" i="32" s="1"/>
  <c r="AU122" i="15"/>
  <c r="AN54" i="32"/>
  <c r="AN51" i="15"/>
  <c r="AO39" i="32"/>
  <c r="AO52" i="32" s="1"/>
  <c r="AO57" i="32" s="1"/>
  <c r="AV20" i="32"/>
  <c r="BJ13" i="3"/>
  <c r="BJ14" i="3" s="1"/>
  <c r="BI6" i="3"/>
  <c r="BH95" i="15"/>
  <c r="Z55" i="66" l="1"/>
  <c r="Z69" i="66" s="1"/>
  <c r="Z76" i="66" s="1"/>
  <c r="Z78" i="66" s="1"/>
  <c r="Z56" i="66"/>
  <c r="Z271" i="15"/>
  <c r="Z273" i="15" s="1"/>
  <c r="Z58" i="15"/>
  <c r="Z62" i="15" s="1"/>
  <c r="AA14" i="2" s="1"/>
  <c r="Z60" i="66"/>
  <c r="Z61" i="66" s="1"/>
  <c r="Z64" i="66" s="1"/>
  <c r="Z70" i="66" s="1"/>
  <c r="Z71" i="66" s="1"/>
  <c r="AB92" i="18"/>
  <c r="AB88" i="18"/>
  <c r="Y8" i="62"/>
  <c r="Y21" i="53"/>
  <c r="Z12" i="51"/>
  <c r="BR12" i="51" s="1"/>
  <c r="Y42" i="27"/>
  <c r="AT120" i="15"/>
  <c r="AT16" i="16"/>
  <c r="AL98" i="4"/>
  <c r="G35" i="54"/>
  <c r="AE52" i="53"/>
  <c r="AU233" i="15"/>
  <c r="AU190" i="15"/>
  <c r="AU55" i="32"/>
  <c r="AC32" i="3"/>
  <c r="AC230" i="15" s="1"/>
  <c r="W32" i="16"/>
  <c r="AC30" i="3"/>
  <c r="AC31" i="3"/>
  <c r="AO25" i="3" s="1"/>
  <c r="BJ15" i="3"/>
  <c r="BJ16" i="3" s="1"/>
  <c r="BK13" i="3" s="1"/>
  <c r="BK14" i="3" s="1"/>
  <c r="AU98" i="15"/>
  <c r="AV19" i="32"/>
  <c r="AV12" i="32" s="1"/>
  <c r="AV13" i="32" s="1"/>
  <c r="AO44" i="32"/>
  <c r="AO56" i="32" s="1"/>
  <c r="AO53" i="32"/>
  <c r="AW17" i="32"/>
  <c r="AW18" i="32" s="1"/>
  <c r="AL97" i="4"/>
  <c r="AL99" i="4"/>
  <c r="BI8" i="3"/>
  <c r="BI119" i="15" s="1"/>
  <c r="Z73" i="66" l="1"/>
  <c r="Y44" i="27"/>
  <c r="Y45" i="27" s="1"/>
  <c r="Z96" i="2" s="1"/>
  <c r="Y47" i="27"/>
  <c r="Y46" i="27"/>
  <c r="Z8" i="62"/>
  <c r="Z42" i="27"/>
  <c r="AA12" i="51"/>
  <c r="Z21" i="53"/>
  <c r="AB94" i="18"/>
  <c r="AB109" i="18"/>
  <c r="AB111" i="18" s="1"/>
  <c r="AB112" i="18" s="1"/>
  <c r="AB120" i="18" s="1"/>
  <c r="AB93" i="18"/>
  <c r="AA53" i="66"/>
  <c r="AB86" i="18"/>
  <c r="Z58" i="66"/>
  <c r="AU13" i="16"/>
  <c r="AU14" i="16" s="1"/>
  <c r="AU15" i="16" s="1"/>
  <c r="AU8" i="16" s="1"/>
  <c r="AU6" i="16"/>
  <c r="AT96" i="15"/>
  <c r="AC187" i="15"/>
  <c r="AC39" i="3"/>
  <c r="AC44" i="3" s="1"/>
  <c r="AC264" i="15" s="1"/>
  <c r="AC220" i="15"/>
  <c r="AC177" i="15"/>
  <c r="W231" i="15"/>
  <c r="W188" i="15"/>
  <c r="W30" i="16"/>
  <c r="W31" i="16"/>
  <c r="AC42" i="3"/>
  <c r="AC167" i="15"/>
  <c r="AC38" i="3"/>
  <c r="AC18" i="15" s="1"/>
  <c r="AC40" i="3"/>
  <c r="AC210" i="15"/>
  <c r="BK15" i="3"/>
  <c r="BK16" i="3" s="1"/>
  <c r="BL13" i="3" s="1"/>
  <c r="BL14" i="3" s="1"/>
  <c r="AP7" i="32"/>
  <c r="AV122" i="15"/>
  <c r="BI9" i="3"/>
  <c r="BJ6" i="3" s="1"/>
  <c r="AV34" i="32"/>
  <c r="AV36" i="32" s="1"/>
  <c r="AW20" i="32"/>
  <c r="AP39" i="32"/>
  <c r="AP52" i="32" s="1"/>
  <c r="AP57" i="32" s="1"/>
  <c r="AO51" i="15"/>
  <c r="AO54" i="32"/>
  <c r="AW10" i="32"/>
  <c r="AV98" i="15"/>
  <c r="BJ8" i="3"/>
  <c r="BJ119" i="15" s="1"/>
  <c r="Z44" i="27" l="1"/>
  <c r="Z45" i="27" s="1"/>
  <c r="AA96" i="2" s="1"/>
  <c r="AB89" i="18"/>
  <c r="AC87" i="18"/>
  <c r="AA47" i="66"/>
  <c r="AA46" i="66"/>
  <c r="AA67" i="66"/>
  <c r="Z47" i="27"/>
  <c r="Z46" i="27"/>
  <c r="AB113" i="18"/>
  <c r="AB118" i="18" s="1"/>
  <c r="AB114" i="18"/>
  <c r="AB119" i="18" s="1"/>
  <c r="AU9" i="16"/>
  <c r="AU120" i="15"/>
  <c r="AU16" i="16"/>
  <c r="AC41" i="3"/>
  <c r="AC43" i="3"/>
  <c r="AC18" i="60" s="1"/>
  <c r="W39" i="16"/>
  <c r="W44" i="16" s="1"/>
  <c r="W265" i="15" s="1"/>
  <c r="W178" i="15"/>
  <c r="W221" i="15"/>
  <c r="W40" i="16"/>
  <c r="W211" i="15"/>
  <c r="W42" i="16"/>
  <c r="W38" i="16"/>
  <c r="W19" i="15" s="1"/>
  <c r="W168" i="15"/>
  <c r="W43" i="16"/>
  <c r="X25" i="16" s="1"/>
  <c r="AC48" i="15"/>
  <c r="AD28" i="3"/>
  <c r="BL15" i="3"/>
  <c r="BL16" i="3" s="1"/>
  <c r="BM13" i="3" s="1"/>
  <c r="BM14" i="3" s="1"/>
  <c r="AV43" i="32"/>
  <c r="AV51" i="32" s="1"/>
  <c r="BI95" i="15"/>
  <c r="AW19" i="32"/>
  <c r="AW12" i="32" s="1"/>
  <c r="AW13" i="32" s="1"/>
  <c r="AP44" i="32"/>
  <c r="AP56" i="32" s="1"/>
  <c r="AP53" i="32"/>
  <c r="AX17" i="32"/>
  <c r="AX18" i="32" s="1"/>
  <c r="BK8" i="3"/>
  <c r="BK119" i="15" s="1"/>
  <c r="BJ9" i="3"/>
  <c r="AA55" i="66" l="1"/>
  <c r="AA60" i="66"/>
  <c r="AA61" i="66" s="1"/>
  <c r="AA64" i="66" s="1"/>
  <c r="AA70" i="66" s="1"/>
  <c r="AC88" i="18"/>
  <c r="AC92" i="18"/>
  <c r="AL49" i="4"/>
  <c r="AF21" i="2" s="1"/>
  <c r="AF19" i="51" s="1"/>
  <c r="AV13" i="16"/>
  <c r="AV14" i="16" s="1"/>
  <c r="AV15" i="16" s="1"/>
  <c r="AV8" i="16" s="1"/>
  <c r="AV120" i="15" s="1"/>
  <c r="AV6" i="16"/>
  <c r="AU96" i="15"/>
  <c r="AD32" i="3"/>
  <c r="AD187" i="15" s="1"/>
  <c r="AV55" i="32"/>
  <c r="AV190" i="15"/>
  <c r="AV233" i="15"/>
  <c r="W49" i="15"/>
  <c r="W41" i="16"/>
  <c r="X28" i="16"/>
  <c r="AD30" i="3"/>
  <c r="AD31" i="3"/>
  <c r="AP25" i="3" s="1"/>
  <c r="BM15" i="3"/>
  <c r="BM16" i="3" s="1"/>
  <c r="AQ7" i="32"/>
  <c r="AW122" i="15"/>
  <c r="AX10" i="32"/>
  <c r="AW98" i="15"/>
  <c r="AW34" i="32"/>
  <c r="AW36" i="32" s="1"/>
  <c r="AP54" i="32"/>
  <c r="AQ39" i="32"/>
  <c r="AQ52" i="32" s="1"/>
  <c r="AQ57" i="32" s="1"/>
  <c r="AP51" i="15"/>
  <c r="AX20" i="32"/>
  <c r="BL8" i="3"/>
  <c r="BL119" i="15" s="1"/>
  <c r="BW102" i="2"/>
  <c r="BK6" i="3"/>
  <c r="BK9" i="3" s="1"/>
  <c r="BJ95" i="15"/>
  <c r="AC109" i="18" l="1"/>
  <c r="AC111" i="18" s="1"/>
  <c r="AC112" i="18" s="1"/>
  <c r="AC93" i="18"/>
  <c r="AC94" i="18"/>
  <c r="AA69" i="66"/>
  <c r="AA56" i="66"/>
  <c r="AE43" i="27"/>
  <c r="AE27" i="53"/>
  <c r="AV16" i="16"/>
  <c r="AW13" i="16" s="1"/>
  <c r="AW14" i="16" s="1"/>
  <c r="AV9" i="16"/>
  <c r="BR19" i="64"/>
  <c r="BR58" i="64"/>
  <c r="AM99" i="4"/>
  <c r="H35" i="54"/>
  <c r="AF52" i="53"/>
  <c r="AD40" i="3"/>
  <c r="AD230" i="15"/>
  <c r="AD220" i="15"/>
  <c r="AD177" i="15"/>
  <c r="AD38" i="3"/>
  <c r="AD18" i="15" s="1"/>
  <c r="AD167" i="15"/>
  <c r="AD210" i="15"/>
  <c r="AD39" i="3"/>
  <c r="AD44" i="3" s="1"/>
  <c r="AD264" i="15" s="1"/>
  <c r="X32" i="16"/>
  <c r="AD42" i="3"/>
  <c r="AW43" i="32"/>
  <c r="AW190" i="15" s="1"/>
  <c r="AX19" i="32"/>
  <c r="AX12" i="32" s="1"/>
  <c r="AX34" i="32" s="1"/>
  <c r="AX36" i="32" s="1"/>
  <c r="AQ44" i="32"/>
  <c r="AQ56" i="32" s="1"/>
  <c r="AQ53" i="32"/>
  <c r="AY17" i="32"/>
  <c r="AY18" i="32" s="1"/>
  <c r="BM8" i="3"/>
  <c r="BM119" i="15" s="1"/>
  <c r="BN13" i="3"/>
  <c r="BN14" i="3" s="1"/>
  <c r="BL6" i="3"/>
  <c r="BL9" i="3" s="1"/>
  <c r="BK95" i="15"/>
  <c r="AM98" i="4"/>
  <c r="AM97" i="4"/>
  <c r="AC113" i="18" l="1"/>
  <c r="AC118" i="18" s="1"/>
  <c r="AC114" i="18"/>
  <c r="AC119" i="18" s="1"/>
  <c r="AC86" i="18"/>
  <c r="AB53" i="66"/>
  <c r="AA58" i="66"/>
  <c r="AC120" i="18"/>
  <c r="AA76" i="66"/>
  <c r="AA78" i="66" s="1"/>
  <c r="AA71" i="66"/>
  <c r="AA73" i="66" s="1"/>
  <c r="AW6" i="16"/>
  <c r="AV96" i="15"/>
  <c r="AW15" i="16"/>
  <c r="AW8" i="16" s="1"/>
  <c r="AW120" i="15" s="1"/>
  <c r="I35" i="54"/>
  <c r="AG52" i="53"/>
  <c r="AD43" i="3"/>
  <c r="AD18" i="60" s="1"/>
  <c r="AW51" i="32"/>
  <c r="AW55" i="32"/>
  <c r="AW233" i="15"/>
  <c r="X188" i="15"/>
  <c r="X231" i="15"/>
  <c r="X31" i="16"/>
  <c r="X30" i="16"/>
  <c r="AD48" i="15"/>
  <c r="AD41" i="3"/>
  <c r="BN15" i="3"/>
  <c r="BN16" i="3" s="1"/>
  <c r="BO13" i="3" s="1"/>
  <c r="BO14" i="3" s="1"/>
  <c r="AR7" i="32"/>
  <c r="AX43" i="32"/>
  <c r="AX55" i="32" s="1"/>
  <c r="AX13" i="32"/>
  <c r="AY10" i="32" s="1"/>
  <c r="AX122" i="15"/>
  <c r="AE32" i="3"/>
  <c r="AY20" i="32"/>
  <c r="AQ54" i="32"/>
  <c r="AR39" i="32"/>
  <c r="AR52" i="32" s="1"/>
  <c r="AR57" i="32" s="1"/>
  <c r="AQ51" i="15"/>
  <c r="BM6" i="3"/>
  <c r="BM9" i="3" s="1"/>
  <c r="BL95" i="15"/>
  <c r="AM49" i="4"/>
  <c r="AG21" i="2" s="1"/>
  <c r="AF27" i="53" s="1"/>
  <c r="AN99" i="4"/>
  <c r="AN98" i="4"/>
  <c r="AN97" i="4"/>
  <c r="AA271" i="15" l="1"/>
  <c r="AA273" i="15" s="1"/>
  <c r="AA58" i="15"/>
  <c r="AA62" i="15" s="1"/>
  <c r="AB14" i="2" s="1"/>
  <c r="AB47" i="66"/>
  <c r="AB67" i="66"/>
  <c r="AB46" i="66"/>
  <c r="AC89" i="18"/>
  <c r="AD87" i="18"/>
  <c r="AW16" i="16"/>
  <c r="AX13" i="16" s="1"/>
  <c r="AX14" i="16" s="1"/>
  <c r="AW9" i="16"/>
  <c r="AF43" i="27"/>
  <c r="AG19" i="51"/>
  <c r="X39" i="16"/>
  <c r="X44" i="16" s="1"/>
  <c r="X265" i="15" s="1"/>
  <c r="AX190" i="15"/>
  <c r="AX233" i="15"/>
  <c r="AX51" i="32"/>
  <c r="X178" i="15"/>
  <c r="X221" i="15"/>
  <c r="X43" i="16"/>
  <c r="Y25" i="16" s="1"/>
  <c r="X42" i="16"/>
  <c r="X168" i="15"/>
  <c r="X40" i="16"/>
  <c r="X38" i="16"/>
  <c r="X19" i="15" s="1"/>
  <c r="X211" i="15"/>
  <c r="AE30" i="3"/>
  <c r="AE31" i="3"/>
  <c r="BO15" i="3"/>
  <c r="BO16" i="3" s="1"/>
  <c r="AX98" i="15"/>
  <c r="AE230" i="15"/>
  <c r="AE187" i="15"/>
  <c r="AZ17" i="32"/>
  <c r="AZ18" i="32" s="1"/>
  <c r="AZ20" i="32" s="1"/>
  <c r="AY19" i="32"/>
  <c r="AY12" i="32" s="1"/>
  <c r="AY13" i="32" s="1"/>
  <c r="AR44" i="32"/>
  <c r="AR56" i="32" s="1"/>
  <c r="AR53" i="32"/>
  <c r="BN6" i="3"/>
  <c r="BM95" i="15"/>
  <c r="BN8" i="3"/>
  <c r="BN119" i="15" s="1"/>
  <c r="AB55" i="66" l="1"/>
  <c r="AB69" i="66" s="1"/>
  <c r="AB76" i="66" s="1"/>
  <c r="AB78" i="66" s="1"/>
  <c r="AB58" i="15" s="1"/>
  <c r="AB62" i="15" s="1"/>
  <c r="AC14" i="2" s="1"/>
  <c r="AB56" i="66"/>
  <c r="AB58" i="66" s="1"/>
  <c r="AD92" i="18"/>
  <c r="AD88" i="18"/>
  <c r="AB60" i="66"/>
  <c r="AB61" i="66" s="1"/>
  <c r="AB64" i="66" s="1"/>
  <c r="AB70" i="66" s="1"/>
  <c r="AA8" i="62"/>
  <c r="AB12" i="51"/>
  <c r="AA21" i="53"/>
  <c r="AA42" i="27"/>
  <c r="AE39" i="3"/>
  <c r="AE44" i="3" s="1"/>
  <c r="AE264" i="15" s="1"/>
  <c r="AQ25" i="3"/>
  <c r="AN49" i="4"/>
  <c r="AH21" i="2" s="1"/>
  <c r="AG27" i="53" s="1"/>
  <c r="AW96" i="15"/>
  <c r="AX6" i="16"/>
  <c r="AX15" i="16"/>
  <c r="AX8" i="16" s="1"/>
  <c r="AX120" i="15" s="1"/>
  <c r="AE220" i="15"/>
  <c r="AE177" i="15"/>
  <c r="X49" i="15"/>
  <c r="Y28" i="16"/>
  <c r="X41" i="16"/>
  <c r="AE42" i="3"/>
  <c r="AE40" i="3"/>
  <c r="AE167" i="15"/>
  <c r="AE38" i="3"/>
  <c r="AE18" i="15" s="1"/>
  <c r="AE210" i="15"/>
  <c r="AS7" i="32"/>
  <c r="AY34" i="32"/>
  <c r="AY36" i="32" s="1"/>
  <c r="BA17" i="32"/>
  <c r="BA18" i="32" s="1"/>
  <c r="BA20" i="32" s="1"/>
  <c r="AY122" i="15"/>
  <c r="AZ19" i="32"/>
  <c r="AZ12" i="32" s="1"/>
  <c r="AZ122" i="15" s="1"/>
  <c r="AZ10" i="32"/>
  <c r="AY98" i="15"/>
  <c r="AR51" i="15"/>
  <c r="AS39" i="32"/>
  <c r="AS52" i="32" s="1"/>
  <c r="AS57" i="32" s="1"/>
  <c r="AR54" i="32"/>
  <c r="BO8" i="3"/>
  <c r="BO119" i="15" s="1"/>
  <c r="BP13" i="3"/>
  <c r="BP14" i="3" s="1"/>
  <c r="BN9" i="3"/>
  <c r="AB71" i="66" l="1"/>
  <c r="AB271" i="15"/>
  <c r="AB273" i="15" s="1"/>
  <c r="AD86" i="18"/>
  <c r="AD89" i="18" s="1"/>
  <c r="AC53" i="66"/>
  <c r="AC46" i="66" s="1"/>
  <c r="AB73" i="66"/>
  <c r="AE87" i="18"/>
  <c r="AB42" i="27"/>
  <c r="AB46" i="27" s="1"/>
  <c r="AB8" i="62"/>
  <c r="AC12" i="51"/>
  <c r="AB21" i="53"/>
  <c r="AA44" i="27"/>
  <c r="AA45" i="27" s="1"/>
  <c r="AB96" i="2" s="1"/>
  <c r="AA46" i="27"/>
  <c r="AA47" i="27"/>
  <c r="AD94" i="18"/>
  <c r="AD109" i="18"/>
  <c r="AD111" i="18" s="1"/>
  <c r="AD112" i="18" s="1"/>
  <c r="AD120" i="18" s="1"/>
  <c r="AD93" i="18"/>
  <c r="AG43" i="27"/>
  <c r="AH19" i="51"/>
  <c r="AX16" i="16"/>
  <c r="AY13" i="16" s="1"/>
  <c r="AY14" i="16" s="1"/>
  <c r="AX9" i="16"/>
  <c r="AZ34" i="32"/>
  <c r="AZ36" i="32" s="1"/>
  <c r="AZ43" i="32" s="1"/>
  <c r="AZ51" i="32" s="1"/>
  <c r="AE43" i="3"/>
  <c r="AE18" i="60" s="1"/>
  <c r="Y32" i="16"/>
  <c r="AE48" i="15"/>
  <c r="AE41" i="3"/>
  <c r="BP15" i="3"/>
  <c r="BP16" i="3" s="1"/>
  <c r="AY43" i="32"/>
  <c r="AY55" i="32" s="1"/>
  <c r="AF32" i="3"/>
  <c r="BA19" i="32"/>
  <c r="BA12" i="32" s="1"/>
  <c r="BA34" i="32" s="1"/>
  <c r="BA36" i="32" s="1"/>
  <c r="AZ13" i="32"/>
  <c r="BA10" i="32" s="1"/>
  <c r="AS44" i="32"/>
  <c r="AS56" i="32" s="1"/>
  <c r="AS53" i="32"/>
  <c r="BB17" i="32"/>
  <c r="BB18" i="32" s="1"/>
  <c r="BO6" i="3"/>
  <c r="BO9" i="3" s="1"/>
  <c r="BN95" i="15"/>
  <c r="AC67" i="66" l="1"/>
  <c r="AC47" i="66"/>
  <c r="AC55" i="66" s="1"/>
  <c r="AB47" i="27"/>
  <c r="AD113" i="18"/>
  <c r="AD118" i="18" s="1"/>
  <c r="AD114" i="18"/>
  <c r="AD119" i="18" s="1"/>
  <c r="AB44" i="27"/>
  <c r="AB45" i="27" s="1"/>
  <c r="AC96" i="2" s="1"/>
  <c r="AE88" i="18"/>
  <c r="AE92" i="18"/>
  <c r="AC60" i="66"/>
  <c r="AC61" i="66" s="1"/>
  <c r="AC64" i="66" s="1"/>
  <c r="AC70" i="66" s="1"/>
  <c r="AY6" i="16"/>
  <c r="AX96" i="15"/>
  <c r="AY15" i="16"/>
  <c r="AY8" i="16" s="1"/>
  <c r="AY120" i="15" s="1"/>
  <c r="AY233" i="15"/>
  <c r="AZ233" i="15"/>
  <c r="AZ190" i="15"/>
  <c r="AZ55" i="32"/>
  <c r="AY190" i="15"/>
  <c r="AO97" i="4"/>
  <c r="J35" i="54"/>
  <c r="AH52" i="53"/>
  <c r="Y231" i="15"/>
  <c r="Y188" i="15"/>
  <c r="Y31" i="16"/>
  <c r="Y30" i="16"/>
  <c r="AF30" i="3"/>
  <c r="AF210" i="15" s="1"/>
  <c r="AF31" i="3"/>
  <c r="AR25" i="3" s="1"/>
  <c r="AT7" i="32"/>
  <c r="BA122" i="15"/>
  <c r="BA13" i="32"/>
  <c r="BB10" i="32" s="1"/>
  <c r="AY51" i="32"/>
  <c r="BA43" i="32"/>
  <c r="BA51" i="32" s="1"/>
  <c r="AZ98" i="15"/>
  <c r="AO99" i="4"/>
  <c r="AO98" i="4"/>
  <c r="AF230" i="15"/>
  <c r="AF187" i="15"/>
  <c r="BB20" i="32"/>
  <c r="AS54" i="32"/>
  <c r="AT39" i="32"/>
  <c r="AT52" i="32" s="1"/>
  <c r="AT57" i="32" s="1"/>
  <c r="AS51" i="15"/>
  <c r="BA233" i="15"/>
  <c r="BP6" i="3"/>
  <c r="BO95" i="15"/>
  <c r="BP8" i="3"/>
  <c r="BP119" i="15" s="1"/>
  <c r="BQ13" i="3"/>
  <c r="BQ14" i="3" s="1"/>
  <c r="AC69" i="66" l="1"/>
  <c r="AC76" i="66" s="1"/>
  <c r="AC78" i="66" s="1"/>
  <c r="AC56" i="66"/>
  <c r="AC58" i="66" s="1"/>
  <c r="AE86" i="18"/>
  <c r="AF87" i="18" s="1"/>
  <c r="AD53" i="66"/>
  <c r="AD46" i="66" s="1"/>
  <c r="AD67" i="66"/>
  <c r="AD47" i="66"/>
  <c r="AE94" i="18"/>
  <c r="AE109" i="18"/>
  <c r="AE111" i="18" s="1"/>
  <c r="AE112" i="18" s="1"/>
  <c r="AE93" i="18"/>
  <c r="AR30" i="3"/>
  <c r="AR31" i="3"/>
  <c r="BD25" i="3" s="1"/>
  <c r="AY16" i="16"/>
  <c r="AZ13" i="16" s="1"/>
  <c r="AZ14" i="16" s="1"/>
  <c r="AZ15" i="16" s="1"/>
  <c r="AZ8" i="16" s="1"/>
  <c r="AZ120" i="15" s="1"/>
  <c r="AY9" i="16"/>
  <c r="Y39" i="16"/>
  <c r="Y44" i="16" s="1"/>
  <c r="Y265" i="15" s="1"/>
  <c r="Y178" i="15"/>
  <c r="Y221" i="15"/>
  <c r="AF220" i="15"/>
  <c r="AF177" i="15"/>
  <c r="AF39" i="3"/>
  <c r="AF44" i="3" s="1"/>
  <c r="AF264" i="15" s="1"/>
  <c r="Y43" i="16"/>
  <c r="Z25" i="16" s="1"/>
  <c r="Y42" i="16"/>
  <c r="Y38" i="16"/>
  <c r="Y19" i="15" s="1"/>
  <c r="Y168" i="15"/>
  <c r="Y40" i="16"/>
  <c r="Y211" i="15"/>
  <c r="AF42" i="3"/>
  <c r="AF38" i="3"/>
  <c r="AF18" i="15" s="1"/>
  <c r="AF40" i="3"/>
  <c r="AF167" i="15"/>
  <c r="BQ15" i="3"/>
  <c r="BQ16" i="3" s="1"/>
  <c r="BA98" i="15"/>
  <c r="BA190" i="15"/>
  <c r="BA55" i="32"/>
  <c r="AO49" i="4"/>
  <c r="AI21" i="2" s="1"/>
  <c r="AH27" i="53" s="1"/>
  <c r="BB19" i="32"/>
  <c r="BB12" i="32" s="1"/>
  <c r="BB13" i="32" s="1"/>
  <c r="AT44" i="32"/>
  <c r="AT56" i="32" s="1"/>
  <c r="AT53" i="32"/>
  <c r="BC17" i="32"/>
  <c r="BC18" i="32" s="1"/>
  <c r="BP9" i="3"/>
  <c r="BQ6" i="3" s="1"/>
  <c r="AC71" i="66" l="1"/>
  <c r="AC73" i="66" s="1"/>
  <c r="AE89" i="18"/>
  <c r="AC58" i="15"/>
  <c r="AC62" i="15" s="1"/>
  <c r="AD14" i="2" s="1"/>
  <c r="AC271" i="15"/>
  <c r="AC273" i="15" s="1"/>
  <c r="AE120" i="18"/>
  <c r="AE113" i="18"/>
  <c r="AE118" i="18" s="1"/>
  <c r="AE114" i="18"/>
  <c r="AE119" i="18" s="1"/>
  <c r="AF92" i="18"/>
  <c r="AD60" i="66"/>
  <c r="AD61" i="66" s="1"/>
  <c r="AD64" i="66" s="1"/>
  <c r="AD70" i="66" s="1"/>
  <c r="AF88" i="18"/>
  <c r="AD55" i="66"/>
  <c r="AZ16" i="16"/>
  <c r="BA13" i="16" s="1"/>
  <c r="BA14" i="16" s="1"/>
  <c r="BA15" i="16" s="1"/>
  <c r="BA8" i="16" s="1"/>
  <c r="BA120" i="15" s="1"/>
  <c r="AY96" i="15"/>
  <c r="AZ6" i="16"/>
  <c r="AZ9" i="16" s="1"/>
  <c r="AH43" i="27"/>
  <c r="AI19" i="51"/>
  <c r="AF48" i="15"/>
  <c r="AF43" i="3"/>
  <c r="AF18" i="60" s="1"/>
  <c r="AF41" i="3"/>
  <c r="AG28" i="3"/>
  <c r="Y49" i="15"/>
  <c r="Y41" i="16"/>
  <c r="Z28" i="16"/>
  <c r="AU7" i="32"/>
  <c r="BP95" i="15"/>
  <c r="BB34" i="32"/>
  <c r="BB36" i="32" s="1"/>
  <c r="BB122" i="15"/>
  <c r="BC20" i="32"/>
  <c r="BC10" i="32"/>
  <c r="BB98" i="15"/>
  <c r="AT51" i="15"/>
  <c r="AU39" i="32"/>
  <c r="AU52" i="32" s="1"/>
  <c r="AU57" i="32" s="1"/>
  <c r="AU267" i="15" s="1"/>
  <c r="AT54" i="32"/>
  <c r="BQ8" i="3"/>
  <c r="BQ119" i="15" s="1"/>
  <c r="BR13" i="3"/>
  <c r="BR14" i="3" s="1"/>
  <c r="AC8" i="62" l="1"/>
  <c r="AC21" i="53"/>
  <c r="AC42" i="27"/>
  <c r="AD12" i="51"/>
  <c r="CG12" i="51" s="1"/>
  <c r="AD69" i="66"/>
  <c r="AD56" i="66"/>
  <c r="AF93" i="18"/>
  <c r="AF109" i="18"/>
  <c r="AF111" i="18" s="1"/>
  <c r="AF112" i="18" s="1"/>
  <c r="AF94" i="18"/>
  <c r="AF120" i="18"/>
  <c r="AK97" i="4" s="1"/>
  <c r="AK49" i="4" s="1"/>
  <c r="AE21" i="2" s="1"/>
  <c r="BA16" i="16"/>
  <c r="BB13" i="16" s="1"/>
  <c r="BB14" i="16" s="1"/>
  <c r="BB15" i="16" s="1"/>
  <c r="BB8" i="16" s="1"/>
  <c r="BB120" i="15" s="1"/>
  <c r="BA6" i="16"/>
  <c r="BA9" i="16" s="1"/>
  <c r="AZ96" i="15"/>
  <c r="AP97" i="4"/>
  <c r="K35" i="54"/>
  <c r="AI52" i="53"/>
  <c r="Z32" i="16"/>
  <c r="AG30" i="3"/>
  <c r="AG167" i="15" s="1"/>
  <c r="AG31" i="3"/>
  <c r="AS25" i="3" s="1"/>
  <c r="BR15" i="3"/>
  <c r="BR16" i="3" s="1"/>
  <c r="BS13" i="3" s="1"/>
  <c r="BS14" i="3" s="1"/>
  <c r="AP99" i="4"/>
  <c r="AP98" i="4"/>
  <c r="BB43" i="32"/>
  <c r="BB51" i="32" s="1"/>
  <c r="AG187" i="15"/>
  <c r="AG230" i="15"/>
  <c r="BD17" i="32"/>
  <c r="BD18" i="32" s="1"/>
  <c r="BD20" i="32" s="1"/>
  <c r="BC19" i="32"/>
  <c r="BC12" i="32" s="1"/>
  <c r="BC13" i="32" s="1"/>
  <c r="AU44" i="32"/>
  <c r="AU56" i="32" s="1"/>
  <c r="AU53" i="32"/>
  <c r="BQ9" i="3"/>
  <c r="BR6" i="3" s="1"/>
  <c r="AC47" i="27" l="1"/>
  <c r="AC44" i="27"/>
  <c r="AC45" i="27" s="1"/>
  <c r="AD96" i="2" s="1"/>
  <c r="AC46" i="27"/>
  <c r="AE19" i="51"/>
  <c r="AD27" i="53"/>
  <c r="AD43" i="27"/>
  <c r="AF113" i="18"/>
  <c r="AF118" i="18" s="1"/>
  <c r="AF114" i="18"/>
  <c r="AF119" i="18" s="1"/>
  <c r="AE53" i="66"/>
  <c r="AF86" i="18"/>
  <c r="AD58" i="66"/>
  <c r="AD76" i="66"/>
  <c r="AD78" i="66" s="1"/>
  <c r="AD71" i="66"/>
  <c r="AD73" i="66" s="1"/>
  <c r="AS31" i="3"/>
  <c r="BE25" i="3" s="1"/>
  <c r="AS30" i="3"/>
  <c r="BA96" i="15"/>
  <c r="BB6" i="16"/>
  <c r="BB9" i="16" s="1"/>
  <c r="BB16" i="16"/>
  <c r="BC13" i="16" s="1"/>
  <c r="BC14" i="16" s="1"/>
  <c r="AQ99" i="4"/>
  <c r="BB190" i="15"/>
  <c r="AP49" i="4"/>
  <c r="AJ21" i="2" s="1"/>
  <c r="AI27" i="53" s="1"/>
  <c r="AG220" i="15"/>
  <c r="AG177" i="15"/>
  <c r="AG39" i="3"/>
  <c r="AG44" i="3" s="1"/>
  <c r="AG264" i="15" s="1"/>
  <c r="Z31" i="16"/>
  <c r="Z30" i="16"/>
  <c r="Z231" i="15"/>
  <c r="Z188" i="15"/>
  <c r="AG210" i="15"/>
  <c r="AG38" i="3"/>
  <c r="AG18" i="15" s="1"/>
  <c r="AG40" i="3"/>
  <c r="AG42" i="3"/>
  <c r="BS15" i="3"/>
  <c r="BS16" i="3" s="1"/>
  <c r="BQ95" i="15"/>
  <c r="AV7" i="32"/>
  <c r="BB233" i="15"/>
  <c r="BB55" i="32"/>
  <c r="BC122" i="15"/>
  <c r="BC34" i="32"/>
  <c r="BC36" i="32" s="1"/>
  <c r="BE17" i="32"/>
  <c r="BE18" i="32" s="1"/>
  <c r="BE20" i="32" s="1"/>
  <c r="BD19" i="32"/>
  <c r="BD12" i="32" s="1"/>
  <c r="BD10" i="32"/>
  <c r="BC98" i="15"/>
  <c r="AU51" i="15"/>
  <c r="AV39" i="32"/>
  <c r="AV52" i="32" s="1"/>
  <c r="AV57" i="32" s="1"/>
  <c r="AV267" i="15" s="1"/>
  <c r="AU54" i="32"/>
  <c r="BR8" i="3"/>
  <c r="BR119" i="15" s="1"/>
  <c r="AE47" i="66" l="1"/>
  <c r="AE67" i="66"/>
  <c r="AE46" i="66"/>
  <c r="AD58" i="15"/>
  <c r="AD62" i="15" s="1"/>
  <c r="AE14" i="2" s="1"/>
  <c r="AD271" i="15"/>
  <c r="AD273" i="15" s="1"/>
  <c r="AG87" i="18"/>
  <c r="AF89" i="18"/>
  <c r="BC15" i="16"/>
  <c r="BC8" i="16" s="1"/>
  <c r="BC120" i="15" s="1"/>
  <c r="BC6" i="16"/>
  <c r="BB96" i="15"/>
  <c r="Z39" i="16"/>
  <c r="Z44" i="16" s="1"/>
  <c r="Z265" i="15" s="1"/>
  <c r="AQ97" i="4"/>
  <c r="L35" i="54"/>
  <c r="AQ98" i="4"/>
  <c r="AJ52" i="53"/>
  <c r="AI43" i="27"/>
  <c r="AJ19" i="51"/>
  <c r="BZ75" i="2"/>
  <c r="AG43" i="3"/>
  <c r="Z178" i="15"/>
  <c r="Z221" i="15"/>
  <c r="Z38" i="16"/>
  <c r="Z19" i="15" s="1"/>
  <c r="Z42" i="16"/>
  <c r="Z40" i="16"/>
  <c r="Z168" i="15"/>
  <c r="Z43" i="16"/>
  <c r="AA25" i="16" s="1"/>
  <c r="Z211" i="15"/>
  <c r="AG48" i="15"/>
  <c r="AG41" i="3"/>
  <c r="AH28" i="3"/>
  <c r="BC43" i="32"/>
  <c r="BC51" i="32" s="1"/>
  <c r="BF17" i="32"/>
  <c r="BF18" i="32" s="1"/>
  <c r="BF20" i="32" s="1"/>
  <c r="BE19" i="32"/>
  <c r="BE12" i="32" s="1"/>
  <c r="BE34" i="32" s="1"/>
  <c r="BE36" i="32" s="1"/>
  <c r="AV44" i="32"/>
  <c r="AV56" i="32" s="1"/>
  <c r="AV53" i="32"/>
  <c r="BD34" i="32"/>
  <c r="BD36" i="32" s="1"/>
  <c r="BD122" i="15"/>
  <c r="BD13" i="32"/>
  <c r="BS8" i="3"/>
  <c r="BS119" i="15" s="1"/>
  <c r="BT13" i="3"/>
  <c r="BT14" i="3" s="1"/>
  <c r="BR9" i="3"/>
  <c r="AE55" i="66" l="1"/>
  <c r="AE69" i="66" s="1"/>
  <c r="AE76" i="66" s="1"/>
  <c r="AE78" i="66" s="1"/>
  <c r="AE58" i="15" s="1"/>
  <c r="AE62" i="15" s="1"/>
  <c r="AF14" i="2" s="1"/>
  <c r="AE60" i="66"/>
  <c r="AE61" i="66" s="1"/>
  <c r="AE64" i="66" s="1"/>
  <c r="AE70" i="66" s="1"/>
  <c r="AG92" i="18"/>
  <c r="AG88" i="18"/>
  <c r="AD42" i="27"/>
  <c r="AD8" i="62"/>
  <c r="AD21" i="53"/>
  <c r="AE12" i="51"/>
  <c r="BC9" i="16"/>
  <c r="BC96" i="15" s="1"/>
  <c r="BC16" i="16"/>
  <c r="BD13" i="16" s="1"/>
  <c r="BD14" i="16" s="1"/>
  <c r="BD15" i="16" s="1"/>
  <c r="BD8" i="16" s="1"/>
  <c r="BD120" i="15" s="1"/>
  <c r="AQ49" i="4"/>
  <c r="AK21" i="2" s="1"/>
  <c r="AJ27" i="53" s="1"/>
  <c r="BC55" i="32"/>
  <c r="BC190" i="15"/>
  <c r="BC233" i="15"/>
  <c r="AH31" i="3"/>
  <c r="AT25" i="3" s="1"/>
  <c r="AG18" i="60"/>
  <c r="Z41" i="16"/>
  <c r="Z49" i="15"/>
  <c r="AA28" i="16"/>
  <c r="BT15" i="3"/>
  <c r="BT16" i="3" s="1"/>
  <c r="AW7" i="32"/>
  <c r="BD43" i="32"/>
  <c r="BD55" i="32" s="1"/>
  <c r="BE43" i="32"/>
  <c r="BE190" i="15" s="1"/>
  <c r="AH230" i="15"/>
  <c r="AH187" i="15"/>
  <c r="BG17" i="32"/>
  <c r="BG18" i="32" s="1"/>
  <c r="BG20" i="32" s="1"/>
  <c r="BE122" i="15"/>
  <c r="BF19" i="32"/>
  <c r="BF12" i="32" s="1"/>
  <c r="BF34" i="32" s="1"/>
  <c r="BF36" i="32" s="1"/>
  <c r="BE10" i="32"/>
  <c r="BE13" i="32" s="1"/>
  <c r="BD98" i="15"/>
  <c r="AV54" i="32"/>
  <c r="AW39" i="32"/>
  <c r="AW52" i="32" s="1"/>
  <c r="AW57" i="32" s="1"/>
  <c r="AW267" i="15" s="1"/>
  <c r="AV51" i="15"/>
  <c r="BS6" i="3"/>
  <c r="BS9" i="3" s="1"/>
  <c r="BR95" i="15"/>
  <c r="AE71" i="66" l="1"/>
  <c r="AE73" i="66" s="1"/>
  <c r="AE271" i="15"/>
  <c r="AE273" i="15" s="1"/>
  <c r="AE56" i="66"/>
  <c r="AF53" i="66" s="1"/>
  <c r="AF46" i="66" s="1"/>
  <c r="AF55" i="66" s="1"/>
  <c r="AD44" i="27"/>
  <c r="AD45" i="27" s="1"/>
  <c r="AE96" i="2" s="1"/>
  <c r="AD47" i="27"/>
  <c r="AD46" i="27"/>
  <c r="AE21" i="53"/>
  <c r="AE42" i="27"/>
  <c r="AF12" i="51"/>
  <c r="AE8" i="62"/>
  <c r="AF47" i="66"/>
  <c r="AF67" i="66"/>
  <c r="AG93" i="18"/>
  <c r="AG109" i="18"/>
  <c r="AG111" i="18" s="1"/>
  <c r="AG112" i="18" s="1"/>
  <c r="AG94" i="18"/>
  <c r="AG120" i="18"/>
  <c r="BD6" i="16"/>
  <c r="BD9" i="16" s="1"/>
  <c r="AT30" i="3"/>
  <c r="AT38" i="3" s="1"/>
  <c r="AT31" i="3"/>
  <c r="BF25" i="3" s="1"/>
  <c r="BD16" i="16"/>
  <c r="BE13" i="16" s="1"/>
  <c r="BE14" i="16" s="1"/>
  <c r="AK19" i="51"/>
  <c r="AJ43" i="27"/>
  <c r="BD233" i="15"/>
  <c r="BD190" i="15"/>
  <c r="AH30" i="3"/>
  <c r="AH38" i="3" s="1"/>
  <c r="AH18" i="15" s="1"/>
  <c r="BE233" i="15"/>
  <c r="BD51" i="32"/>
  <c r="AH39" i="3"/>
  <c r="AH44" i="3" s="1"/>
  <c r="AH264" i="15" s="1"/>
  <c r="BE55" i="32"/>
  <c r="BE51" i="32"/>
  <c r="AH177" i="15"/>
  <c r="AH220" i="15"/>
  <c r="AA32" i="16"/>
  <c r="BF43" i="32"/>
  <c r="BF233" i="15" s="1"/>
  <c r="BH17" i="32"/>
  <c r="BH18" i="32" s="1"/>
  <c r="BH20" i="32" s="1"/>
  <c r="BF122" i="15"/>
  <c r="BG19" i="32"/>
  <c r="BG12" i="32" s="1"/>
  <c r="BG34" i="32" s="1"/>
  <c r="BG36" i="32" s="1"/>
  <c r="BF10" i="32"/>
  <c r="BF13" i="32" s="1"/>
  <c r="BE98" i="15"/>
  <c r="AW53" i="32"/>
  <c r="AW44" i="32"/>
  <c r="AW56" i="32" s="1"/>
  <c r="BT6" i="3"/>
  <c r="BS95" i="15"/>
  <c r="BT8" i="3"/>
  <c r="BT119" i="15" s="1"/>
  <c r="BU13" i="3"/>
  <c r="BU14" i="3" s="1"/>
  <c r="AE58" i="66" l="1"/>
  <c r="AG86" i="18"/>
  <c r="AG114" i="18"/>
  <c r="AG119" i="18" s="1"/>
  <c r="AG113" i="18"/>
  <c r="AG118" i="18" s="1"/>
  <c r="AE47" i="27"/>
  <c r="AE46" i="27"/>
  <c r="AF56" i="66"/>
  <c r="AF69" i="66"/>
  <c r="AF76" i="66" s="1"/>
  <c r="AF78" i="66" s="1"/>
  <c r="AE44" i="27"/>
  <c r="AE45" i="27" s="1"/>
  <c r="AF96" i="2" s="1"/>
  <c r="AH210" i="15"/>
  <c r="AH167" i="15"/>
  <c r="AK52" i="53"/>
  <c r="AR98" i="4"/>
  <c r="AR99" i="4"/>
  <c r="M35" i="54"/>
  <c r="AR97" i="4"/>
  <c r="BD96" i="15"/>
  <c r="BE6" i="16"/>
  <c r="BE15" i="16"/>
  <c r="BE8" i="16" s="1"/>
  <c r="BE120" i="15" s="1"/>
  <c r="AH40" i="3"/>
  <c r="AH42" i="3"/>
  <c r="BF55" i="32"/>
  <c r="BF51" i="32"/>
  <c r="AH48" i="15"/>
  <c r="AH18" i="60"/>
  <c r="BF190" i="15"/>
  <c r="AA188" i="15"/>
  <c r="AA231" i="15"/>
  <c r="AA31" i="16"/>
  <c r="AA30" i="16"/>
  <c r="AI28" i="3"/>
  <c r="AH41" i="3"/>
  <c r="BU15" i="3"/>
  <c r="BU16" i="3" s="1"/>
  <c r="AX7" i="32"/>
  <c r="BG43" i="32"/>
  <c r="BG190" i="15" s="1"/>
  <c r="BG122" i="15"/>
  <c r="BI17" i="32"/>
  <c r="BI18" i="32" s="1"/>
  <c r="BI20" i="32" s="1"/>
  <c r="BG10" i="32"/>
  <c r="BG13" i="32" s="1"/>
  <c r="BF98" i="15"/>
  <c r="AW51" i="15"/>
  <c r="AW54" i="32"/>
  <c r="AX39" i="32"/>
  <c r="AX52" i="32" s="1"/>
  <c r="AX57" i="32" s="1"/>
  <c r="AX267" i="15" s="1"/>
  <c r="BH19" i="32"/>
  <c r="BH12" i="32" s="1"/>
  <c r="BT9" i="3"/>
  <c r="AG89" i="18" l="1"/>
  <c r="AH87" i="18"/>
  <c r="AG53" i="66"/>
  <c r="AF58" i="66"/>
  <c r="AH86" i="18"/>
  <c r="AF58" i="15"/>
  <c r="AF62" i="15" s="1"/>
  <c r="AG14" i="2" s="1"/>
  <c r="AF271" i="15"/>
  <c r="AF273" i="15" s="1"/>
  <c r="AR49" i="4"/>
  <c r="AL21" i="2" s="1"/>
  <c r="AK43" i="27" s="1"/>
  <c r="BE16" i="16"/>
  <c r="BF13" i="16" s="1"/>
  <c r="BF14" i="16" s="1"/>
  <c r="BE9" i="16"/>
  <c r="AL52" i="53"/>
  <c r="B49" i="54"/>
  <c r="AS98" i="4"/>
  <c r="AS99" i="4"/>
  <c r="AS97" i="4"/>
  <c r="BG233" i="15"/>
  <c r="AA39" i="16"/>
  <c r="AA44" i="16" s="1"/>
  <c r="AA265" i="15" s="1"/>
  <c r="BG51" i="32"/>
  <c r="BG55" i="32"/>
  <c r="AA178" i="15"/>
  <c r="AA221" i="15"/>
  <c r="AI32" i="3"/>
  <c r="AI187" i="15" s="1"/>
  <c r="AA38" i="16"/>
  <c r="AA19" i="15" s="1"/>
  <c r="AA211" i="15"/>
  <c r="AA42" i="16"/>
  <c r="AA168" i="15"/>
  <c r="AA40" i="16"/>
  <c r="AA43" i="16"/>
  <c r="AB25" i="16" s="1"/>
  <c r="AI30" i="3"/>
  <c r="AI38" i="3" s="1"/>
  <c r="AI18" i="15" s="1"/>
  <c r="AI31" i="3"/>
  <c r="AU25" i="3" s="1"/>
  <c r="BJ17" i="32"/>
  <c r="BJ18" i="32" s="1"/>
  <c r="BJ20" i="32" s="1"/>
  <c r="BK17" i="32" s="1"/>
  <c r="BK18" i="32" s="1"/>
  <c r="BI19" i="32"/>
  <c r="BI12" i="32" s="1"/>
  <c r="BH34" i="32"/>
  <c r="BH36" i="32" s="1"/>
  <c r="BH122" i="15"/>
  <c r="AX44" i="32"/>
  <c r="AX56" i="32" s="1"/>
  <c r="AX53" i="32"/>
  <c r="BH10" i="32"/>
  <c r="BH13" i="32" s="1"/>
  <c r="BG98" i="15"/>
  <c r="BU8" i="3"/>
  <c r="BU119" i="15" s="1"/>
  <c r="BU6" i="3"/>
  <c r="BT95" i="15"/>
  <c r="AH88" i="18" l="1"/>
  <c r="AF60" i="66"/>
  <c r="AF61" i="66" s="1"/>
  <c r="AF64" i="66" s="1"/>
  <c r="AF70" i="66" s="1"/>
  <c r="AF71" i="66" s="1"/>
  <c r="AF73" i="66" s="1"/>
  <c r="AH92" i="18"/>
  <c r="AG12" i="51"/>
  <c r="AF8" i="62"/>
  <c r="AF42" i="27"/>
  <c r="AF21" i="53"/>
  <c r="AI87" i="18"/>
  <c r="AH89" i="18"/>
  <c r="AG47" i="66"/>
  <c r="AG67" i="66"/>
  <c r="AG46" i="66"/>
  <c r="AG55" i="66" s="1"/>
  <c r="AG69" i="66" s="1"/>
  <c r="AG76" i="66" s="1"/>
  <c r="AG78" i="66" s="1"/>
  <c r="AK27" i="53"/>
  <c r="AL19" i="51"/>
  <c r="BT19" i="51" s="1"/>
  <c r="AI39" i="3"/>
  <c r="AI44" i="3" s="1"/>
  <c r="AI264" i="15" s="1"/>
  <c r="BE96" i="15"/>
  <c r="BF6" i="16"/>
  <c r="BF15" i="16"/>
  <c r="BF8" i="16" s="1"/>
  <c r="BF120" i="15" s="1"/>
  <c r="AI230" i="15"/>
  <c r="AI210" i="15"/>
  <c r="AI220" i="15"/>
  <c r="AI177" i="15"/>
  <c r="AB28" i="16"/>
  <c r="AA49" i="15"/>
  <c r="AA41" i="16"/>
  <c r="AI40" i="3"/>
  <c r="AI42" i="3"/>
  <c r="AI167" i="15"/>
  <c r="AY7" i="32"/>
  <c r="BH43" i="32"/>
  <c r="BH190" i="15" s="1"/>
  <c r="BJ19" i="32"/>
  <c r="BJ12" i="32" s="1"/>
  <c r="BJ122" i="15" s="1"/>
  <c r="AY39" i="32"/>
  <c r="AY52" i="32" s="1"/>
  <c r="AY57" i="32" s="1"/>
  <c r="AY267" i="15" s="1"/>
  <c r="AX51" i="15"/>
  <c r="AX54" i="32"/>
  <c r="BI34" i="32"/>
  <c r="BI36" i="32" s="1"/>
  <c r="BI122" i="15"/>
  <c r="BI10" i="32"/>
  <c r="BI13" i="32" s="1"/>
  <c r="BH98" i="15"/>
  <c r="BK20" i="32"/>
  <c r="BL17" i="32" s="1"/>
  <c r="BL18" i="32" s="1"/>
  <c r="BL20" i="32" s="1"/>
  <c r="BU9" i="3"/>
  <c r="BU95" i="15" s="1"/>
  <c r="AH120" i="18" l="1"/>
  <c r="AH109" i="18"/>
  <c r="AH111" i="18" s="1"/>
  <c r="AH112" i="18" s="1"/>
  <c r="AH94" i="18"/>
  <c r="AH93" i="18"/>
  <c r="AG56" i="66"/>
  <c r="AG58" i="66" s="1"/>
  <c r="AH53" i="66"/>
  <c r="AI86" i="18"/>
  <c r="AG58" i="15"/>
  <c r="AG62" i="15" s="1"/>
  <c r="AH14" i="2" s="1"/>
  <c r="AG271" i="15"/>
  <c r="AG273" i="15" s="1"/>
  <c r="AF44" i="27"/>
  <c r="AF45" i="27" s="1"/>
  <c r="AG96" i="2" s="1"/>
  <c r="AF46" i="27"/>
  <c r="AF47" i="27"/>
  <c r="AG60" i="66"/>
  <c r="AG61" i="66" s="1"/>
  <c r="AG64" i="66" s="1"/>
  <c r="AG70" i="66" s="1"/>
  <c r="AG71" i="66" s="1"/>
  <c r="AI92" i="18"/>
  <c r="AI88" i="18"/>
  <c r="BF16" i="16"/>
  <c r="BG13" i="16" s="1"/>
  <c r="BG14" i="16" s="1"/>
  <c r="BF9" i="16"/>
  <c r="AI43" i="3"/>
  <c r="BH55" i="32"/>
  <c r="BH51" i="32"/>
  <c r="AB32" i="16"/>
  <c r="AI41" i="3"/>
  <c r="AI48" i="15"/>
  <c r="BH233" i="15"/>
  <c r="BI43" i="32"/>
  <c r="BI190" i="15" s="1"/>
  <c r="BJ34" i="32"/>
  <c r="BJ36" i="32" s="1"/>
  <c r="BJ43" i="32" s="1"/>
  <c r="BJ55" i="32" s="1"/>
  <c r="BK19" i="32"/>
  <c r="BK12" i="32" s="1"/>
  <c r="BL19" i="32"/>
  <c r="BL12" i="32" s="1"/>
  <c r="BM17" i="32"/>
  <c r="BM18" i="32" s="1"/>
  <c r="BJ10" i="32"/>
  <c r="BJ13" i="32" s="1"/>
  <c r="BI98" i="15"/>
  <c r="AY53" i="32"/>
  <c r="AY44" i="32"/>
  <c r="AY56" i="32" s="1"/>
  <c r="AH114" i="18" l="1"/>
  <c r="AH119" i="18" s="1"/>
  <c r="AH113" i="18"/>
  <c r="AH118" i="18" s="1"/>
  <c r="AG73" i="66"/>
  <c r="AG21" i="53"/>
  <c r="AH12" i="51"/>
  <c r="AG42" i="27"/>
  <c r="AG8" i="62"/>
  <c r="AI109" i="18"/>
  <c r="AI111" i="18" s="1"/>
  <c r="AI112" i="18" s="1"/>
  <c r="AI94" i="18"/>
  <c r="AI93" i="18"/>
  <c r="AI120" i="18"/>
  <c r="AI89" i="18"/>
  <c r="AJ87" i="18"/>
  <c r="AH46" i="66"/>
  <c r="AH47" i="66"/>
  <c r="AH67" i="66"/>
  <c r="AS49" i="4"/>
  <c r="AM21" i="2" s="1"/>
  <c r="AL43" i="27" s="1"/>
  <c r="BG6" i="16"/>
  <c r="BF96" i="15"/>
  <c r="BG15" i="16"/>
  <c r="BG8" i="16" s="1"/>
  <c r="BG120" i="15" s="1"/>
  <c r="AM52" i="53"/>
  <c r="C49" i="54"/>
  <c r="AT98" i="4"/>
  <c r="AT99" i="4"/>
  <c r="AT97" i="4"/>
  <c r="AJ31" i="3"/>
  <c r="AV25" i="3" s="1"/>
  <c r="AI18" i="60"/>
  <c r="BI233" i="15"/>
  <c r="BI55" i="32"/>
  <c r="BI51" i="32"/>
  <c r="AB30" i="16"/>
  <c r="AB31" i="16"/>
  <c r="AB231" i="15"/>
  <c r="AB188" i="15"/>
  <c r="AZ7" i="32"/>
  <c r="BJ190" i="15"/>
  <c r="BJ233" i="15"/>
  <c r="BJ51" i="32"/>
  <c r="AJ187" i="15"/>
  <c r="AJ230" i="15"/>
  <c r="BK34" i="32"/>
  <c r="BK36" i="32" s="1"/>
  <c r="BK43" i="32" s="1"/>
  <c r="BK122" i="15"/>
  <c r="BM20" i="32"/>
  <c r="BN17" i="32" s="1"/>
  <c r="BN18" i="32" s="1"/>
  <c r="BK10" i="32"/>
  <c r="BK13" i="32" s="1"/>
  <c r="BJ98" i="15"/>
  <c r="BL34" i="32"/>
  <c r="BL36" i="32" s="1"/>
  <c r="BL43" i="32" s="1"/>
  <c r="BL122" i="15"/>
  <c r="AY51" i="15"/>
  <c r="AY54" i="32"/>
  <c r="AZ39" i="32"/>
  <c r="AZ52" i="32" s="1"/>
  <c r="AZ57" i="32" s="1"/>
  <c r="AZ267" i="15" s="1"/>
  <c r="AH55" i="66" l="1"/>
  <c r="AH69" i="66" s="1"/>
  <c r="AH76" i="66" s="1"/>
  <c r="AH78" i="66" s="1"/>
  <c r="AH271" i="15" s="1"/>
  <c r="AH273" i="15" s="1"/>
  <c r="AI113" i="18"/>
  <c r="AI118" i="18" s="1"/>
  <c r="AI114" i="18"/>
  <c r="AI119" i="18" s="1"/>
  <c r="AG44" i="27"/>
  <c r="AG45" i="27" s="1"/>
  <c r="AH96" i="2" s="1"/>
  <c r="AG46" i="27"/>
  <c r="AG47" i="27"/>
  <c r="AH56" i="66"/>
  <c r="AH60" i="66"/>
  <c r="AH61" i="66" s="1"/>
  <c r="AH64" i="66" s="1"/>
  <c r="AH70" i="66" s="1"/>
  <c r="AH71" i="66" s="1"/>
  <c r="AJ92" i="18"/>
  <c r="AJ88" i="18"/>
  <c r="AM19" i="51"/>
  <c r="AL27" i="53"/>
  <c r="BG16" i="16"/>
  <c r="BH13" i="16" s="1"/>
  <c r="BH14" i="16" s="1"/>
  <c r="BH15" i="16" s="1"/>
  <c r="BH8" i="16" s="1"/>
  <c r="BH120" i="15" s="1"/>
  <c r="BG9" i="16"/>
  <c r="AJ30" i="3"/>
  <c r="AB178" i="15"/>
  <c r="AB221" i="15"/>
  <c r="AB39" i="16"/>
  <c r="AB44" i="16" s="1"/>
  <c r="AB265" i="15" s="1"/>
  <c r="AJ220" i="15"/>
  <c r="AJ177" i="15"/>
  <c r="AJ39" i="3"/>
  <c r="AJ44" i="3" s="1"/>
  <c r="AJ264" i="15" s="1"/>
  <c r="AB43" i="16"/>
  <c r="AB38" i="16"/>
  <c r="AB19" i="15" s="1"/>
  <c r="AB211" i="15"/>
  <c r="AB40" i="16"/>
  <c r="AB168" i="15"/>
  <c r="AB42" i="16"/>
  <c r="BM19" i="32"/>
  <c r="BM12" i="32" s="1"/>
  <c r="BM122" i="15" s="1"/>
  <c r="AZ53" i="32"/>
  <c r="AZ44" i="32"/>
  <c r="AZ56" i="32" s="1"/>
  <c r="BL10" i="32"/>
  <c r="BL13" i="32" s="1"/>
  <c r="BK98" i="15"/>
  <c r="BL51" i="32"/>
  <c r="BL55" i="32"/>
  <c r="BL233" i="15"/>
  <c r="BL190" i="15"/>
  <c r="BN20" i="32"/>
  <c r="BO17" i="32" s="1"/>
  <c r="BO18" i="32" s="1"/>
  <c r="BO20" i="32" s="1"/>
  <c r="BK51" i="32"/>
  <c r="BK55" i="32"/>
  <c r="BK190" i="15"/>
  <c r="BK233" i="15"/>
  <c r="AH58" i="15" l="1"/>
  <c r="AH62" i="15" s="1"/>
  <c r="AI14" i="2" s="1"/>
  <c r="AH73" i="66"/>
  <c r="AH58" i="66"/>
  <c r="AI53" i="66"/>
  <c r="AJ86" i="18"/>
  <c r="AJ93" i="18"/>
  <c r="AJ94" i="18"/>
  <c r="AJ109" i="18"/>
  <c r="AJ111" i="18" s="1"/>
  <c r="AJ112" i="18" s="1"/>
  <c r="AJ120" i="18" s="1"/>
  <c r="AH8" i="62"/>
  <c r="AH21" i="53"/>
  <c r="AH42" i="27"/>
  <c r="AI12" i="51"/>
  <c r="AC32" i="16"/>
  <c r="AC25" i="16"/>
  <c r="BH16" i="16"/>
  <c r="BI13" i="16" s="1"/>
  <c r="BI14" i="16" s="1"/>
  <c r="BI15" i="16" s="1"/>
  <c r="BI16" i="16" s="1"/>
  <c r="BJ13" i="16" s="1"/>
  <c r="BJ14" i="16" s="1"/>
  <c r="BJ15" i="16" s="1"/>
  <c r="BH6" i="16"/>
  <c r="BH9" i="16" s="1"/>
  <c r="BG96" i="15"/>
  <c r="AJ210" i="15"/>
  <c r="AJ38" i="3"/>
  <c r="AJ18" i="15" s="1"/>
  <c r="AJ40" i="3"/>
  <c r="AJ42" i="3"/>
  <c r="AJ48" i="15"/>
  <c r="AJ167" i="15"/>
  <c r="AB41" i="16"/>
  <c r="AB49" i="15"/>
  <c r="AC28" i="16"/>
  <c r="BA7" i="32"/>
  <c r="BM34" i="32"/>
  <c r="BM36" i="32" s="1"/>
  <c r="BM43" i="32" s="1"/>
  <c r="BM51" i="32" s="1"/>
  <c r="BN19" i="32"/>
  <c r="BN12" i="32" s="1"/>
  <c r="BN34" i="32" s="1"/>
  <c r="BN36" i="32" s="1"/>
  <c r="BN43" i="32" s="1"/>
  <c r="BO19" i="32"/>
  <c r="BO12" i="32" s="1"/>
  <c r="BP17" i="32"/>
  <c r="BP18" i="32" s="1"/>
  <c r="BP20" i="32" s="1"/>
  <c r="BM10" i="32"/>
  <c r="BM13" i="32" s="1"/>
  <c r="BL98" i="15"/>
  <c r="AZ54" i="32"/>
  <c r="AZ51" i="15"/>
  <c r="BA39" i="32"/>
  <c r="BA52" i="32" s="1"/>
  <c r="BA57" i="32" s="1"/>
  <c r="BA267" i="15" s="1"/>
  <c r="AH44" i="27" l="1"/>
  <c r="AH45" i="27" s="1"/>
  <c r="AI96" i="2" s="1"/>
  <c r="AH47" i="27"/>
  <c r="AH46" i="27"/>
  <c r="AJ114" i="18"/>
  <c r="AJ119" i="18" s="1"/>
  <c r="AJ113" i="18"/>
  <c r="AJ118" i="18" s="1"/>
  <c r="AJ89" i="18"/>
  <c r="AK87" i="18"/>
  <c r="AI46" i="66"/>
  <c r="AI47" i="66"/>
  <c r="AI67" i="66"/>
  <c r="AT49" i="4"/>
  <c r="AN21" i="2" s="1"/>
  <c r="AM43" i="27" s="1"/>
  <c r="BI8" i="16"/>
  <c r="BI120" i="15" s="1"/>
  <c r="BJ16" i="16"/>
  <c r="BK13" i="16" s="1"/>
  <c r="BK14" i="16" s="1"/>
  <c r="BK15" i="16" s="1"/>
  <c r="BJ8" i="16"/>
  <c r="BJ120" i="15" s="1"/>
  <c r="BI6" i="16"/>
  <c r="BH96" i="15"/>
  <c r="AJ41" i="3"/>
  <c r="AK28" i="3"/>
  <c r="AJ43" i="3"/>
  <c r="AJ18" i="60" s="1"/>
  <c r="BM190" i="15"/>
  <c r="AK32" i="3"/>
  <c r="BM233" i="15"/>
  <c r="BM55" i="32"/>
  <c r="BN122" i="15"/>
  <c r="BO34" i="32"/>
  <c r="BO36" i="32" s="1"/>
  <c r="BO43" i="32" s="1"/>
  <c r="BO122" i="15"/>
  <c r="BN10" i="32"/>
  <c r="BN13" i="32" s="1"/>
  <c r="BM98" i="15"/>
  <c r="BP19" i="32"/>
  <c r="BP12" i="32" s="1"/>
  <c r="BQ17" i="32"/>
  <c r="BQ18" i="32" s="1"/>
  <c r="BQ20" i="32" s="1"/>
  <c r="BA44" i="32"/>
  <c r="BA56" i="32" s="1"/>
  <c r="BA53" i="32"/>
  <c r="BN51" i="32"/>
  <c r="BN55" i="32"/>
  <c r="BN190" i="15"/>
  <c r="BN233" i="15"/>
  <c r="AI60" i="66" l="1"/>
  <c r="AI61" i="66" s="1"/>
  <c r="AI64" i="66" s="1"/>
  <c r="AI70" i="66" s="1"/>
  <c r="AK92" i="18"/>
  <c r="AK88" i="18"/>
  <c r="AI55" i="66"/>
  <c r="BI9" i="16"/>
  <c r="BI96" i="15" s="1"/>
  <c r="AN19" i="51"/>
  <c r="AM27" i="53"/>
  <c r="BK16" i="16"/>
  <c r="BL13" i="16" s="1"/>
  <c r="BL14" i="16" s="1"/>
  <c r="BL15" i="16" s="1"/>
  <c r="BK8" i="16"/>
  <c r="BK120" i="15" s="1"/>
  <c r="AO52" i="53"/>
  <c r="E49" i="54"/>
  <c r="AV99" i="4"/>
  <c r="AV98" i="4"/>
  <c r="AV97" i="4"/>
  <c r="AC30" i="16"/>
  <c r="AC31" i="16"/>
  <c r="AK187" i="15"/>
  <c r="AK230" i="15"/>
  <c r="AK31" i="3"/>
  <c r="AW25" i="3" s="1"/>
  <c r="AK30" i="3"/>
  <c r="AC231" i="15"/>
  <c r="AC188" i="15"/>
  <c r="BB7" i="32"/>
  <c r="BQ19" i="32"/>
  <c r="BQ12" i="32" s="1"/>
  <c r="BR17" i="32"/>
  <c r="BR18" i="32" s="1"/>
  <c r="BR20" i="32" s="1"/>
  <c r="BO10" i="32"/>
  <c r="BO13" i="32" s="1"/>
  <c r="BN98" i="15"/>
  <c r="BP34" i="32"/>
  <c r="BP36" i="32" s="1"/>
  <c r="BP43" i="32" s="1"/>
  <c r="BP122" i="15"/>
  <c r="BB39" i="32"/>
  <c r="BB52" i="32" s="1"/>
  <c r="BB57" i="32" s="1"/>
  <c r="BB267" i="15" s="1"/>
  <c r="BA54" i="32"/>
  <c r="BA51" i="15"/>
  <c r="BO51" i="32"/>
  <c r="BO55" i="32"/>
  <c r="BO233" i="15"/>
  <c r="BO190" i="15"/>
  <c r="AI69" i="66" l="1"/>
  <c r="AI76" i="66" s="1"/>
  <c r="AI78" i="66" s="1"/>
  <c r="AI56" i="66"/>
  <c r="AK94" i="18"/>
  <c r="AK109" i="18"/>
  <c r="AK111" i="18" s="1"/>
  <c r="AK112" i="18" s="1"/>
  <c r="AK120" i="18"/>
  <c r="AK93" i="18"/>
  <c r="BJ6" i="16"/>
  <c r="BJ9" i="16" s="1"/>
  <c r="BK6" i="16" s="1"/>
  <c r="BK9" i="16" s="1"/>
  <c r="AU98" i="4"/>
  <c r="AU97" i="4"/>
  <c r="D49" i="54"/>
  <c r="AN52" i="53"/>
  <c r="BL16" i="16"/>
  <c r="BM13" i="16" s="1"/>
  <c r="BM14" i="16" s="1"/>
  <c r="BM15" i="16" s="1"/>
  <c r="BL8" i="16"/>
  <c r="BL120" i="15" s="1"/>
  <c r="AC39" i="16"/>
  <c r="AC44" i="16" s="1"/>
  <c r="AC265" i="15" s="1"/>
  <c r="AC178" i="15"/>
  <c r="AC221" i="15"/>
  <c r="AK177" i="15"/>
  <c r="AK220" i="15"/>
  <c r="AK42" i="3"/>
  <c r="AK38" i="3"/>
  <c r="AK18" i="15" s="1"/>
  <c r="AK210" i="15"/>
  <c r="AK39" i="3"/>
  <c r="AK44" i="3" s="1"/>
  <c r="AK264" i="15" s="1"/>
  <c r="AK40" i="3"/>
  <c r="AK43" i="3"/>
  <c r="AK18" i="60" s="1"/>
  <c r="AK167" i="15"/>
  <c r="AC211" i="15"/>
  <c r="AC38" i="16"/>
  <c r="AC19" i="15" s="1"/>
  <c r="AC168" i="15"/>
  <c r="AC43" i="16"/>
  <c r="AD25" i="16" s="1"/>
  <c r="AC42" i="16"/>
  <c r="AC40" i="16"/>
  <c r="BP10" i="32"/>
  <c r="BP13" i="32" s="1"/>
  <c r="BO98" i="15"/>
  <c r="BR19" i="32"/>
  <c r="BR12" i="32" s="1"/>
  <c r="BS17" i="32"/>
  <c r="BS18" i="32" s="1"/>
  <c r="BP51" i="32"/>
  <c r="BP55" i="32"/>
  <c r="BP190" i="15"/>
  <c r="BP233" i="15"/>
  <c r="BQ34" i="32"/>
  <c r="BQ36" i="32" s="1"/>
  <c r="BQ43" i="32" s="1"/>
  <c r="BQ122" i="15"/>
  <c r="BB44" i="32"/>
  <c r="BB56" i="32" s="1"/>
  <c r="BB53" i="32"/>
  <c r="AI58" i="15" l="1"/>
  <c r="AI62" i="15" s="1"/>
  <c r="AJ14" i="2" s="1"/>
  <c r="AI271" i="15"/>
  <c r="AI273" i="15" s="1"/>
  <c r="AI71" i="66"/>
  <c r="AI73" i="66" s="1"/>
  <c r="AK113" i="18"/>
  <c r="AK118" i="18" s="1"/>
  <c r="AK114" i="18"/>
  <c r="AK119" i="18" s="1"/>
  <c r="AI58" i="66"/>
  <c r="AJ53" i="66"/>
  <c r="AK86" i="18"/>
  <c r="BJ96" i="15"/>
  <c r="BK96" i="15"/>
  <c r="BL6" i="16"/>
  <c r="BL9" i="16" s="1"/>
  <c r="BM16" i="16"/>
  <c r="BN13" i="16" s="1"/>
  <c r="BN14" i="16" s="1"/>
  <c r="BN15" i="16" s="1"/>
  <c r="BM8" i="16"/>
  <c r="BM120" i="15" s="1"/>
  <c r="AK48" i="15"/>
  <c r="AK41" i="3"/>
  <c r="AL28" i="3"/>
  <c r="AC49" i="15"/>
  <c r="AC41" i="16"/>
  <c r="AD28" i="16"/>
  <c r="BC7" i="32"/>
  <c r="BS20" i="32"/>
  <c r="BT17" i="32" s="1"/>
  <c r="BT18" i="32" s="1"/>
  <c r="BQ51" i="32"/>
  <c r="BQ55" i="32"/>
  <c r="BQ233" i="15"/>
  <c r="BQ190" i="15"/>
  <c r="BR34" i="32"/>
  <c r="BR36" i="32" s="1"/>
  <c r="BR43" i="32" s="1"/>
  <c r="BR122" i="15"/>
  <c r="BB54" i="32"/>
  <c r="BB51" i="15"/>
  <c r="BC39" i="32"/>
  <c r="BC52" i="32" s="1"/>
  <c r="BC57" i="32" s="1"/>
  <c r="BC267" i="15" s="1"/>
  <c r="BQ10" i="32"/>
  <c r="BQ13" i="32" s="1"/>
  <c r="BP98" i="15"/>
  <c r="AL87" i="18" l="1"/>
  <c r="AK89" i="18"/>
  <c r="AJ67" i="66"/>
  <c r="AJ46" i="66"/>
  <c r="AJ47" i="66"/>
  <c r="AI42" i="27"/>
  <c r="AI21" i="53"/>
  <c r="AI8" i="62"/>
  <c r="AJ12" i="51"/>
  <c r="BN16" i="16"/>
  <c r="BO13" i="16" s="1"/>
  <c r="BO14" i="16" s="1"/>
  <c r="BO15" i="16" s="1"/>
  <c r="BN8" i="16"/>
  <c r="BN120" i="15" s="1"/>
  <c r="BL96" i="15"/>
  <c r="BM6" i="16"/>
  <c r="BM9" i="16" s="1"/>
  <c r="AL32" i="3"/>
  <c r="AD32" i="16"/>
  <c r="BS19" i="32"/>
  <c r="BS12" i="32" s="1"/>
  <c r="BS34" i="32" s="1"/>
  <c r="BS36" i="32" s="1"/>
  <c r="BS43" i="32" s="1"/>
  <c r="BR51" i="32"/>
  <c r="BR55" i="32"/>
  <c r="BR190" i="15"/>
  <c r="BR233" i="15"/>
  <c r="BR10" i="32"/>
  <c r="BR13" i="32" s="1"/>
  <c r="BQ98" i="15"/>
  <c r="BC44" i="32"/>
  <c r="BC56" i="32" s="1"/>
  <c r="BC53" i="32"/>
  <c r="BT20" i="32"/>
  <c r="BU17" i="32" s="1"/>
  <c r="BU18" i="32" s="1"/>
  <c r="AI44" i="27" l="1"/>
  <c r="AI45" i="27" s="1"/>
  <c r="AJ96" i="2" s="1"/>
  <c r="AI46" i="27"/>
  <c r="AI47" i="27"/>
  <c r="AL92" i="18"/>
  <c r="AL88" i="18"/>
  <c r="AJ60" i="66"/>
  <c r="AJ61" i="66" s="1"/>
  <c r="AJ64" i="66" s="1"/>
  <c r="AJ70" i="66" s="1"/>
  <c r="AJ55" i="66"/>
  <c r="BN6" i="16"/>
  <c r="BN9" i="16" s="1"/>
  <c r="BM96" i="15"/>
  <c r="BO16" i="16"/>
  <c r="BP13" i="16" s="1"/>
  <c r="BP14" i="16" s="1"/>
  <c r="BP15" i="16" s="1"/>
  <c r="BO8" i="16"/>
  <c r="BO120" i="15" s="1"/>
  <c r="AL230" i="15"/>
  <c r="AL187" i="15"/>
  <c r="AL30" i="3"/>
  <c r="AL31" i="3"/>
  <c r="AX25" i="3" s="1"/>
  <c r="AD30" i="16"/>
  <c r="AD31" i="16"/>
  <c r="AD188" i="15"/>
  <c r="AD231" i="15"/>
  <c r="BD7" i="32"/>
  <c r="BS122" i="15"/>
  <c r="BT19" i="32"/>
  <c r="BT12" i="32" s="1"/>
  <c r="BT34" i="32" s="1"/>
  <c r="BT36" i="32" s="1"/>
  <c r="BT43" i="32" s="1"/>
  <c r="BD39" i="32"/>
  <c r="BD52" i="32" s="1"/>
  <c r="BD57" i="32" s="1"/>
  <c r="BD267" i="15" s="1"/>
  <c r="BC54" i="32"/>
  <c r="BC51" i="15"/>
  <c r="BU20" i="32"/>
  <c r="BU19" i="32" s="1"/>
  <c r="BU12" i="32" s="1"/>
  <c r="BS10" i="32"/>
  <c r="BS13" i="32" s="1"/>
  <c r="BR98" i="15"/>
  <c r="BS51" i="32"/>
  <c r="BS55" i="32"/>
  <c r="BS190" i="15"/>
  <c r="BS233" i="15"/>
  <c r="AL93" i="18" l="1"/>
  <c r="AL109" i="18"/>
  <c r="AL111" i="18" s="1"/>
  <c r="AL112" i="18" s="1"/>
  <c r="AL94" i="18"/>
  <c r="AL120" i="18"/>
  <c r="AJ69" i="66"/>
  <c r="AJ56" i="66"/>
  <c r="AV49" i="4"/>
  <c r="AP21" i="2" s="1"/>
  <c r="AO27" i="53" s="1"/>
  <c r="BP16" i="16"/>
  <c r="BQ13" i="16" s="1"/>
  <c r="BQ14" i="16" s="1"/>
  <c r="BQ15" i="16" s="1"/>
  <c r="BP8" i="16"/>
  <c r="BP120" i="15" s="1"/>
  <c r="BO6" i="16"/>
  <c r="BO9" i="16" s="1"/>
  <c r="BN96" i="15"/>
  <c r="AQ52" i="53"/>
  <c r="G49" i="54"/>
  <c r="AX97" i="4"/>
  <c r="AX99" i="4"/>
  <c r="AX98" i="4"/>
  <c r="AD39" i="16"/>
  <c r="AD44" i="16" s="1"/>
  <c r="AD265" i="15" s="1"/>
  <c r="AD178" i="15"/>
  <c r="AD221" i="15"/>
  <c r="AL167" i="15"/>
  <c r="AL40" i="3"/>
  <c r="AL42" i="3"/>
  <c r="AL38" i="3"/>
  <c r="AL18" i="15" s="1"/>
  <c r="AL43" i="3"/>
  <c r="AL18" i="60" s="1"/>
  <c r="AL210" i="15"/>
  <c r="AL39" i="3"/>
  <c r="AL44" i="3" s="1"/>
  <c r="AL264" i="15" s="1"/>
  <c r="AL220" i="15"/>
  <c r="AL177" i="15"/>
  <c r="AD38" i="16"/>
  <c r="AD19" i="15" s="1"/>
  <c r="AD211" i="15"/>
  <c r="AD40" i="16"/>
  <c r="AD168" i="15"/>
  <c r="AD43" i="16"/>
  <c r="AE25" i="16" s="1"/>
  <c r="AD42" i="16"/>
  <c r="BT122" i="15"/>
  <c r="BU34" i="32"/>
  <c r="BU36" i="32" s="1"/>
  <c r="BU43" i="32" s="1"/>
  <c r="BU122" i="15"/>
  <c r="BT10" i="32"/>
  <c r="BT13" i="32" s="1"/>
  <c r="BS98" i="15"/>
  <c r="BT51" i="32"/>
  <c r="BT55" i="32"/>
  <c r="BT190" i="15"/>
  <c r="BT233" i="15"/>
  <c r="BD44" i="32"/>
  <c r="BD56" i="32" s="1"/>
  <c r="BD53" i="32"/>
  <c r="AK53" i="66" l="1"/>
  <c r="AL86" i="18"/>
  <c r="AJ58" i="66"/>
  <c r="AJ76" i="66"/>
  <c r="AJ78" i="66" s="1"/>
  <c r="AJ71" i="66"/>
  <c r="AJ73" i="66" s="1"/>
  <c r="AL114" i="18"/>
  <c r="AL119" i="18" s="1"/>
  <c r="AL113" i="18"/>
  <c r="AL118" i="18" s="1"/>
  <c r="AP19" i="51"/>
  <c r="AO43" i="27"/>
  <c r="BP6" i="16"/>
  <c r="BP9" i="16" s="1"/>
  <c r="BO96" i="15"/>
  <c r="BQ16" i="16"/>
  <c r="BR13" i="16" s="1"/>
  <c r="BR14" i="16" s="1"/>
  <c r="BR15" i="16" s="1"/>
  <c r="BQ8" i="16"/>
  <c r="BQ120" i="15" s="1"/>
  <c r="AL41" i="3"/>
  <c r="AM28" i="3"/>
  <c r="AL48" i="15"/>
  <c r="AE28" i="16"/>
  <c r="AD41" i="16"/>
  <c r="AD49" i="15"/>
  <c r="BE7" i="32"/>
  <c r="BU10" i="32"/>
  <c r="BU13" i="32" s="1"/>
  <c r="BU98" i="15" s="1"/>
  <c r="BT98" i="15"/>
  <c r="BD54" i="32"/>
  <c r="BE39" i="32"/>
  <c r="BE52" i="32" s="1"/>
  <c r="BE57" i="32" s="1"/>
  <c r="BE267" i="15" s="1"/>
  <c r="BD51" i="15"/>
  <c r="BU51" i="32"/>
  <c r="BU55" i="32"/>
  <c r="BU233" i="15"/>
  <c r="BU190" i="15"/>
  <c r="AJ271" i="15" l="1"/>
  <c r="AJ273" i="15" s="1"/>
  <c r="AJ58" i="15"/>
  <c r="AJ62" i="15" s="1"/>
  <c r="AK14" i="2" s="1"/>
  <c r="AL89" i="18"/>
  <c r="AM87" i="18"/>
  <c r="AK67" i="66"/>
  <c r="AK47" i="66"/>
  <c r="AK46" i="66"/>
  <c r="AW97" i="4"/>
  <c r="AP52" i="53"/>
  <c r="AW98" i="4"/>
  <c r="AW99" i="4"/>
  <c r="BR16" i="16"/>
  <c r="BS13" i="16" s="1"/>
  <c r="BS14" i="16" s="1"/>
  <c r="BS15" i="16" s="1"/>
  <c r="BR8" i="16"/>
  <c r="BR120" i="15" s="1"/>
  <c r="BQ6" i="16"/>
  <c r="BQ9" i="16" s="1"/>
  <c r="BP96" i="15"/>
  <c r="AM32" i="3"/>
  <c r="AE32" i="16"/>
  <c r="BE44" i="32"/>
  <c r="BE56" i="32" s="1"/>
  <c r="BE53" i="32"/>
  <c r="AK55" i="66" l="1"/>
  <c r="AK69" i="66" s="1"/>
  <c r="AK76" i="66" s="1"/>
  <c r="AK78" i="66" s="1"/>
  <c r="AK271" i="15" s="1"/>
  <c r="AK273" i="15" s="1"/>
  <c r="AK58" i="15"/>
  <c r="AK62" i="15" s="1"/>
  <c r="AL14" i="2" s="1"/>
  <c r="AJ21" i="53"/>
  <c r="AJ8" i="62"/>
  <c r="AJ42" i="27"/>
  <c r="AK12" i="51"/>
  <c r="AK60" i="66"/>
  <c r="AK61" i="66" s="1"/>
  <c r="AK64" i="66" s="1"/>
  <c r="AK70" i="66" s="1"/>
  <c r="AK71" i="66" s="1"/>
  <c r="AK73" i="66" s="1"/>
  <c r="AM88" i="18"/>
  <c r="AM92" i="18"/>
  <c r="AW49" i="4"/>
  <c r="AQ21" i="2" s="1"/>
  <c r="AQ19" i="51" s="1"/>
  <c r="BR6" i="16"/>
  <c r="BR9" i="16" s="1"/>
  <c r="BQ96" i="15"/>
  <c r="BS16" i="16"/>
  <c r="BT13" i="16" s="1"/>
  <c r="BT14" i="16" s="1"/>
  <c r="BT15" i="16" s="1"/>
  <c r="BS8" i="16"/>
  <c r="BS120" i="15" s="1"/>
  <c r="AR52" i="53"/>
  <c r="H49" i="54"/>
  <c r="AY97" i="4"/>
  <c r="AY98" i="4"/>
  <c r="AY99" i="4"/>
  <c r="AM187" i="15"/>
  <c r="AM230" i="15"/>
  <c r="AM30" i="3"/>
  <c r="AM31" i="3"/>
  <c r="AY25" i="3" s="1"/>
  <c r="AE188" i="15"/>
  <c r="AE231" i="15"/>
  <c r="AE31" i="16"/>
  <c r="AE30" i="16"/>
  <c r="BF7" i="32"/>
  <c r="BF39" i="32"/>
  <c r="BF52" i="32" s="1"/>
  <c r="BF57" i="32" s="1"/>
  <c r="BF267" i="15" s="1"/>
  <c r="BE54" i="32"/>
  <c r="BE51" i="15"/>
  <c r="AK56" i="66" l="1"/>
  <c r="AM93" i="18"/>
  <c r="AM109" i="18"/>
  <c r="AM111" i="18" s="1"/>
  <c r="AM112" i="18" s="1"/>
  <c r="AM120" i="18" s="1"/>
  <c r="AM94" i="18"/>
  <c r="AM86" i="18"/>
  <c r="AL53" i="66"/>
  <c r="AK58" i="66"/>
  <c r="AK8" i="62"/>
  <c r="AK21" i="53"/>
  <c r="AK42" i="27"/>
  <c r="AK46" i="27" s="1"/>
  <c r="AL12" i="51"/>
  <c r="BT12" i="51" s="1"/>
  <c r="AJ44" i="27"/>
  <c r="AJ45" i="27" s="1"/>
  <c r="AK96" i="2" s="1"/>
  <c r="AJ46" i="27"/>
  <c r="AJ47" i="27"/>
  <c r="AP43" i="27"/>
  <c r="AP27" i="53"/>
  <c r="BT16" i="16"/>
  <c r="BU13" i="16" s="1"/>
  <c r="BU14" i="16" s="1"/>
  <c r="BU15" i="16" s="1"/>
  <c r="BT8" i="16"/>
  <c r="BT120" i="15" s="1"/>
  <c r="BS6" i="16"/>
  <c r="BS9" i="16" s="1"/>
  <c r="BR96" i="15"/>
  <c r="AE39" i="16"/>
  <c r="AE44" i="16" s="1"/>
  <c r="AE265" i="15" s="1"/>
  <c r="AE178" i="15"/>
  <c r="AE221" i="15"/>
  <c r="AM220" i="15"/>
  <c r="AM177" i="15"/>
  <c r="AM167" i="15"/>
  <c r="AM210" i="15"/>
  <c r="AM40" i="3"/>
  <c r="AM38" i="3"/>
  <c r="AM18" i="15" s="1"/>
  <c r="AM42" i="3"/>
  <c r="AM39" i="3"/>
  <c r="AM44" i="3" s="1"/>
  <c r="AM264" i="15" s="1"/>
  <c r="AM43" i="3"/>
  <c r="AM18" i="60" s="1"/>
  <c r="AE42" i="16"/>
  <c r="AE40" i="16"/>
  <c r="AE211" i="15"/>
  <c r="AE168" i="15"/>
  <c r="AE38" i="16"/>
  <c r="AE19" i="15" s="1"/>
  <c r="AE43" i="16"/>
  <c r="BF53" i="32"/>
  <c r="BF44" i="32"/>
  <c r="BF56" i="32" s="1"/>
  <c r="AL67" i="66" l="1"/>
  <c r="AL46" i="66"/>
  <c r="AL47" i="66"/>
  <c r="AN87" i="18"/>
  <c r="AM89" i="18"/>
  <c r="AK44" i="27"/>
  <c r="AK45" i="27" s="1"/>
  <c r="AL96" i="2" s="1"/>
  <c r="AM114" i="18"/>
  <c r="AM119" i="18" s="1"/>
  <c r="AM113" i="18"/>
  <c r="AM118" i="18" s="1"/>
  <c r="AK47" i="27"/>
  <c r="AF32" i="16"/>
  <c r="AF25" i="16"/>
  <c r="AX49" i="4"/>
  <c r="AR21" i="2" s="1"/>
  <c r="BS96" i="15"/>
  <c r="BT6" i="16"/>
  <c r="BT9" i="16" s="1"/>
  <c r="BU16" i="16"/>
  <c r="BU8" i="16"/>
  <c r="BU120" i="15" s="1"/>
  <c r="AM41" i="3"/>
  <c r="AN28" i="3"/>
  <c r="AM48" i="15"/>
  <c r="AE41" i="16"/>
  <c r="AE49" i="15"/>
  <c r="BG7" i="32"/>
  <c r="BG39" i="32"/>
  <c r="BG52" i="32" s="1"/>
  <c r="BG57" i="32" s="1"/>
  <c r="BG267" i="15" s="1"/>
  <c r="BF51" i="15"/>
  <c r="BF54" i="32"/>
  <c r="AL55" i="66" l="1"/>
  <c r="AL69" i="66" s="1"/>
  <c r="AL76" i="66" s="1"/>
  <c r="AL78" i="66" s="1"/>
  <c r="AL58" i="15" s="1"/>
  <c r="AL62" i="15" s="1"/>
  <c r="AM14" i="2" s="1"/>
  <c r="AN88" i="18"/>
  <c r="AL60" i="66"/>
  <c r="AL61" i="66" s="1"/>
  <c r="AL64" i="66" s="1"/>
  <c r="AL70" i="66" s="1"/>
  <c r="AN92" i="18"/>
  <c r="AR19" i="51"/>
  <c r="AQ43" i="27"/>
  <c r="AQ27" i="53"/>
  <c r="BT96" i="15"/>
  <c r="BU6" i="16"/>
  <c r="BU9" i="16" s="1"/>
  <c r="BU96" i="15" s="1"/>
  <c r="AT52" i="53"/>
  <c r="J49" i="54"/>
  <c r="BA99" i="4"/>
  <c r="BA97" i="4"/>
  <c r="BA98" i="4"/>
  <c r="AN32" i="3"/>
  <c r="BG44" i="32"/>
  <c r="BG56" i="32" s="1"/>
  <c r="BG53" i="32"/>
  <c r="AL271" i="15" l="1"/>
  <c r="AL273" i="15" s="1"/>
  <c r="AL71" i="66"/>
  <c r="AL73" i="66" s="1"/>
  <c r="AL56" i="66"/>
  <c r="AL58" i="66" s="1"/>
  <c r="AN109" i="18"/>
  <c r="AN111" i="18" s="1"/>
  <c r="AN112" i="18" s="1"/>
  <c r="AN94" i="18"/>
  <c r="AN93" i="18"/>
  <c r="AL21" i="53"/>
  <c r="AL8" i="62"/>
  <c r="AL42" i="27"/>
  <c r="AM12" i="51"/>
  <c r="AN86" i="18"/>
  <c r="AM53" i="66"/>
  <c r="AN230" i="15"/>
  <c r="AN187" i="15"/>
  <c r="AN30" i="3"/>
  <c r="AN31" i="3"/>
  <c r="AZ25" i="3" s="1"/>
  <c r="AF31" i="16"/>
  <c r="AF30" i="16"/>
  <c r="AF231" i="15"/>
  <c r="AF188" i="15"/>
  <c r="BH7" i="32"/>
  <c r="BG54" i="32"/>
  <c r="BH39" i="32"/>
  <c r="BH52" i="32" s="1"/>
  <c r="BH57" i="32" s="1"/>
  <c r="BH267" i="15" s="1"/>
  <c r="BG51" i="15"/>
  <c r="AO87" i="18" l="1"/>
  <c r="AN89" i="18"/>
  <c r="AM67" i="66"/>
  <c r="AM47" i="66"/>
  <c r="AM46" i="66"/>
  <c r="AM55" i="66" s="1"/>
  <c r="AM69" i="66" s="1"/>
  <c r="AM76" i="66" s="1"/>
  <c r="AM78" i="66" s="1"/>
  <c r="AL44" i="27"/>
  <c r="AL45" i="27" s="1"/>
  <c r="AM96" i="2" s="1"/>
  <c r="AL46" i="27"/>
  <c r="AL47" i="27"/>
  <c r="AN120" i="18"/>
  <c r="AN113" i="18"/>
  <c r="AN118" i="18" s="1"/>
  <c r="AN114" i="18"/>
  <c r="AN119" i="18" s="1"/>
  <c r="AY49" i="4"/>
  <c r="AS21" i="2" s="1"/>
  <c r="AF39" i="16"/>
  <c r="AF44" i="16" s="1"/>
  <c r="AF265" i="15" s="1"/>
  <c r="AF178" i="15"/>
  <c r="AF221" i="15"/>
  <c r="AN167" i="15"/>
  <c r="AN210" i="15"/>
  <c r="AN42" i="3"/>
  <c r="AN38" i="3"/>
  <c r="AN18" i="15" s="1"/>
  <c r="AN40" i="3"/>
  <c r="AN39" i="3"/>
  <c r="AN44" i="3" s="1"/>
  <c r="AN264" i="15" s="1"/>
  <c r="AN43" i="3"/>
  <c r="AN18" i="60" s="1"/>
  <c r="AN220" i="15"/>
  <c r="AN177" i="15"/>
  <c r="AF38" i="16"/>
  <c r="AF19" i="15" s="1"/>
  <c r="AF168" i="15"/>
  <c r="AF211" i="15"/>
  <c r="AF40" i="16"/>
  <c r="AF42" i="16"/>
  <c r="BH44" i="32"/>
  <c r="BH56" i="32" s="1"/>
  <c r="BH53" i="32"/>
  <c r="AM56" i="66" l="1"/>
  <c r="AM271" i="15"/>
  <c r="AM273" i="15" s="1"/>
  <c r="AM58" i="15"/>
  <c r="AM62" i="15" s="1"/>
  <c r="AN14" i="2" s="1"/>
  <c r="AM58" i="66"/>
  <c r="AN53" i="66"/>
  <c r="AO86" i="18"/>
  <c r="AM60" i="66"/>
  <c r="AM61" i="66" s="1"/>
  <c r="AM64" i="66" s="1"/>
  <c r="AM70" i="66" s="1"/>
  <c r="AM71" i="66" s="1"/>
  <c r="AM73" i="66" s="1"/>
  <c r="AO92" i="18"/>
  <c r="AO88" i="18"/>
  <c r="AR43" i="27"/>
  <c r="AS19" i="51"/>
  <c r="AR27" i="53"/>
  <c r="AF43" i="16"/>
  <c r="AG25" i="16" s="1"/>
  <c r="AG28" i="16"/>
  <c r="AN48" i="15"/>
  <c r="AN41" i="3"/>
  <c r="AO28" i="3"/>
  <c r="AF41" i="16"/>
  <c r="AF49" i="15"/>
  <c r="BI7" i="32"/>
  <c r="BH54" i="32"/>
  <c r="BH51" i="15"/>
  <c r="BI39" i="32"/>
  <c r="BI52" i="32" s="1"/>
  <c r="BI57" i="32" s="1"/>
  <c r="BI267" i="15" s="1"/>
  <c r="AO93" i="18" l="1"/>
  <c r="AO94" i="18"/>
  <c r="AO109" i="18"/>
  <c r="AO111" i="18" s="1"/>
  <c r="AO112" i="18" s="1"/>
  <c r="AO120" i="18"/>
  <c r="AO89" i="18"/>
  <c r="AP87" i="18"/>
  <c r="AN67" i="66"/>
  <c r="AN46" i="66"/>
  <c r="AN47" i="66"/>
  <c r="AM8" i="62"/>
  <c r="AN12" i="51"/>
  <c r="AM42" i="27"/>
  <c r="AM21" i="53"/>
  <c r="I49" i="54"/>
  <c r="AZ98" i="4"/>
  <c r="AZ99" i="4"/>
  <c r="AS52" i="53"/>
  <c r="AZ97" i="4"/>
  <c r="AG32" i="16"/>
  <c r="BI44" i="32"/>
  <c r="BI56" i="32" s="1"/>
  <c r="BI53" i="32"/>
  <c r="AN55" i="66" l="1"/>
  <c r="AO113" i="18"/>
  <c r="AO118" i="18" s="1"/>
  <c r="AO114" i="18"/>
  <c r="AO119" i="18" s="1"/>
  <c r="AP88" i="18"/>
  <c r="AN60" i="66"/>
  <c r="AN61" i="66" s="1"/>
  <c r="AN64" i="66" s="1"/>
  <c r="AN70" i="66" s="1"/>
  <c r="AP92" i="18"/>
  <c r="AM44" i="27"/>
  <c r="AM45" i="27" s="1"/>
  <c r="AN96" i="2" s="1"/>
  <c r="AM47" i="27"/>
  <c r="AM46" i="27"/>
  <c r="AO30" i="3"/>
  <c r="AO31" i="3"/>
  <c r="AO187" i="15"/>
  <c r="AO230" i="15"/>
  <c r="AG31" i="16"/>
  <c r="AG30" i="16"/>
  <c r="AG188" i="15"/>
  <c r="AG231" i="15"/>
  <c r="BJ7" i="32"/>
  <c r="BJ39" i="32"/>
  <c r="BJ52" i="32" s="1"/>
  <c r="BJ57" i="32" s="1"/>
  <c r="BJ267" i="15" s="1"/>
  <c r="BI54" i="32"/>
  <c r="BI51" i="15"/>
  <c r="AP94" i="18" l="1"/>
  <c r="AP93" i="18"/>
  <c r="AP109" i="18"/>
  <c r="AP111" i="18" s="1"/>
  <c r="AP112" i="18" s="1"/>
  <c r="AP120" i="18"/>
  <c r="AU99" i="4" s="1"/>
  <c r="AU49" i="4" s="1"/>
  <c r="AO21" i="2" s="1"/>
  <c r="AN69" i="66"/>
  <c r="AN56" i="66"/>
  <c r="AO39" i="3"/>
  <c r="AO44" i="3" s="1"/>
  <c r="AO264" i="15" s="1"/>
  <c r="BA25" i="3"/>
  <c r="AZ49" i="4"/>
  <c r="AT21" i="2" s="1"/>
  <c r="AT19" i="51" s="1"/>
  <c r="BA49" i="4"/>
  <c r="AU21" i="2" s="1"/>
  <c r="AT43" i="27" s="1"/>
  <c r="AO43" i="3"/>
  <c r="AO18" i="60" s="1"/>
  <c r="AG39" i="16"/>
  <c r="AG44" i="16" s="1"/>
  <c r="AG265" i="15" s="1"/>
  <c r="AG221" i="15"/>
  <c r="AG178" i="15"/>
  <c r="AO220" i="15"/>
  <c r="AO177" i="15"/>
  <c r="AO40" i="3"/>
  <c r="AO210" i="15"/>
  <c r="AO38" i="3"/>
  <c r="AO18" i="15" s="1"/>
  <c r="AO42" i="3"/>
  <c r="AO167" i="15"/>
  <c r="AG38" i="16"/>
  <c r="AG19" i="15" s="1"/>
  <c r="AG168" i="15"/>
  <c r="AG42" i="16"/>
  <c r="AG40" i="16"/>
  <c r="AG211" i="15"/>
  <c r="BJ53" i="32"/>
  <c r="BJ44" i="32"/>
  <c r="BJ56" i="32" s="1"/>
  <c r="AO19" i="51" l="1"/>
  <c r="CI19" i="51" s="1"/>
  <c r="AN27" i="53"/>
  <c r="AN43" i="27"/>
  <c r="AN76" i="66"/>
  <c r="AN78" i="66" s="1"/>
  <c r="AN71" i="66"/>
  <c r="AN73" i="66" s="1"/>
  <c r="AP114" i="18"/>
  <c r="AP119" i="18" s="1"/>
  <c r="AP113" i="18"/>
  <c r="AP118" i="18" s="1"/>
  <c r="AO53" i="66"/>
  <c r="AN58" i="66"/>
  <c r="AP86" i="18"/>
  <c r="AS27" i="53"/>
  <c r="AS43" i="27"/>
  <c r="AT27" i="53"/>
  <c r="AU19" i="51"/>
  <c r="AG43" i="16"/>
  <c r="AH25" i="16" s="1"/>
  <c r="AH28" i="16"/>
  <c r="AP28" i="3"/>
  <c r="AO41" i="3"/>
  <c r="AO48" i="15"/>
  <c r="AG49" i="15"/>
  <c r="AG41" i="16"/>
  <c r="BK7" i="32"/>
  <c r="BJ51" i="15"/>
  <c r="BJ54" i="32"/>
  <c r="BK39" i="32"/>
  <c r="BK52" i="32" s="1"/>
  <c r="BK57" i="32" s="1"/>
  <c r="BK267" i="15" s="1"/>
  <c r="AO67" i="66" l="1"/>
  <c r="AO47" i="66"/>
  <c r="AO46" i="66"/>
  <c r="AP89" i="18"/>
  <c r="AQ87" i="18"/>
  <c r="AN58" i="15"/>
  <c r="AN62" i="15" s="1"/>
  <c r="AO14" i="2" s="1"/>
  <c r="AN271" i="15"/>
  <c r="AN273" i="15" s="1"/>
  <c r="CA75" i="2"/>
  <c r="AP32" i="3"/>
  <c r="AH32" i="16"/>
  <c r="BK44" i="32"/>
  <c r="BK56" i="32" s="1"/>
  <c r="BK53" i="32"/>
  <c r="AO55" i="66" l="1"/>
  <c r="AO69" i="66" s="1"/>
  <c r="AO76" i="66" s="1"/>
  <c r="AO78" i="66" s="1"/>
  <c r="AN21" i="53"/>
  <c r="AO12" i="51"/>
  <c r="AN8" i="62"/>
  <c r="AN42" i="27"/>
  <c r="AO60" i="66"/>
  <c r="AO61" i="66" s="1"/>
  <c r="AO64" i="66" s="1"/>
  <c r="AO70" i="66" s="1"/>
  <c r="AO71" i="66" s="1"/>
  <c r="AO73" i="66" s="1"/>
  <c r="AQ88" i="18"/>
  <c r="AQ92" i="18"/>
  <c r="AO271" i="15"/>
  <c r="AO273" i="15" s="1"/>
  <c r="AO58" i="15"/>
  <c r="AO62" i="15" s="1"/>
  <c r="AP14" i="2" s="1"/>
  <c r="BB97" i="4"/>
  <c r="K49" i="54"/>
  <c r="BB98" i="4"/>
  <c r="AU52" i="53"/>
  <c r="AP30" i="3"/>
  <c r="AP31" i="3"/>
  <c r="AP187" i="15"/>
  <c r="AP230" i="15"/>
  <c r="AH30" i="16"/>
  <c r="AH31" i="16"/>
  <c r="AH188" i="15"/>
  <c r="AH231" i="15"/>
  <c r="BL7" i="32"/>
  <c r="BK54" i="32"/>
  <c r="BK51" i="15"/>
  <c r="BL39" i="32"/>
  <c r="BL52" i="32" s="1"/>
  <c r="BL57" i="32" s="1"/>
  <c r="BL267" i="15" s="1"/>
  <c r="AO56" i="66" l="1"/>
  <c r="AQ109" i="18"/>
  <c r="AQ111" i="18" s="1"/>
  <c r="AQ112" i="18" s="1"/>
  <c r="AQ94" i="18"/>
  <c r="AQ93" i="18"/>
  <c r="AO8" i="62"/>
  <c r="AP12" i="51"/>
  <c r="CI12" i="51" s="1"/>
  <c r="AO21" i="53"/>
  <c r="AO42" i="27"/>
  <c r="AO47" i="27" s="1"/>
  <c r="AN44" i="27"/>
  <c r="AN45" i="27" s="1"/>
  <c r="AO96" i="2" s="1"/>
  <c r="AN46" i="27"/>
  <c r="AN47" i="27"/>
  <c r="AP39" i="3"/>
  <c r="AP44" i="3" s="1"/>
  <c r="AP264" i="15" s="1"/>
  <c r="BB25" i="3"/>
  <c r="AH39" i="16"/>
  <c r="AH44" i="16" s="1"/>
  <c r="AH265" i="15" s="1"/>
  <c r="AH178" i="15"/>
  <c r="AH221" i="15"/>
  <c r="AP220" i="15"/>
  <c r="AP177" i="15"/>
  <c r="AP210" i="15"/>
  <c r="AP40" i="3"/>
  <c r="AP42" i="3"/>
  <c r="AP167" i="15"/>
  <c r="AP38" i="3"/>
  <c r="AP18" i="15" s="1"/>
  <c r="AP18" i="60"/>
  <c r="AH42" i="16"/>
  <c r="AH211" i="15"/>
  <c r="AH38" i="16"/>
  <c r="AH19" i="15" s="1"/>
  <c r="AH40" i="16"/>
  <c r="AH168" i="15"/>
  <c r="BL44" i="32"/>
  <c r="BL56" i="32" s="1"/>
  <c r="BL53" i="32"/>
  <c r="AQ86" i="18" l="1"/>
  <c r="AP53" i="66"/>
  <c r="AO58" i="66"/>
  <c r="AO46" i="27"/>
  <c r="AO44" i="27"/>
  <c r="AO45" i="27" s="1"/>
  <c r="AP96" i="2" s="1"/>
  <c r="AQ113" i="18"/>
  <c r="AQ118" i="18" s="1"/>
  <c r="AQ114" i="18"/>
  <c r="AQ119" i="18" s="1"/>
  <c r="AQ120" i="18"/>
  <c r="AH43" i="16"/>
  <c r="AI25" i="16" s="1"/>
  <c r="AI28" i="16"/>
  <c r="AP48" i="15"/>
  <c r="AQ28" i="3"/>
  <c r="AP41" i="3"/>
  <c r="AH49" i="15"/>
  <c r="AH41" i="16"/>
  <c r="BM7" i="32"/>
  <c r="BM39" i="32"/>
  <c r="BM52" i="32" s="1"/>
  <c r="BM57" i="32" s="1"/>
  <c r="BM267" i="15" s="1"/>
  <c r="BL51" i="15"/>
  <c r="BL54" i="32"/>
  <c r="AP46" i="66" l="1"/>
  <c r="AP55" i="66" s="1"/>
  <c r="AP47" i="66"/>
  <c r="AP67" i="66"/>
  <c r="AQ89" i="18"/>
  <c r="AR87" i="18"/>
  <c r="AP69" i="66"/>
  <c r="AP56" i="66"/>
  <c r="BC99" i="4"/>
  <c r="BC98" i="4"/>
  <c r="L49" i="54"/>
  <c r="BC97" i="4"/>
  <c r="AQ32" i="3"/>
  <c r="AI32" i="16"/>
  <c r="BM44" i="32"/>
  <c r="BM56" i="32" s="1"/>
  <c r="BM53" i="32"/>
  <c r="AR88" i="18" l="1"/>
  <c r="AP60" i="66"/>
  <c r="AP61" i="66" s="1"/>
  <c r="AP64" i="66" s="1"/>
  <c r="AP70" i="66" s="1"/>
  <c r="AR92" i="18"/>
  <c r="AR86" i="18"/>
  <c r="AQ53" i="66"/>
  <c r="AP58" i="66"/>
  <c r="AP76" i="66"/>
  <c r="AP78" i="66" s="1"/>
  <c r="AP71" i="66"/>
  <c r="AP73" i="66" s="1"/>
  <c r="BC49" i="4"/>
  <c r="AW21" i="2" s="1"/>
  <c r="M49" i="54"/>
  <c r="AW52" i="53"/>
  <c r="BD98" i="4"/>
  <c r="BD97" i="4"/>
  <c r="BD99" i="4"/>
  <c r="AQ187" i="15"/>
  <c r="AQ230" i="15"/>
  <c r="AQ30" i="3"/>
  <c r="AQ31" i="3"/>
  <c r="BC25" i="3" s="1"/>
  <c r="AI30" i="16"/>
  <c r="AI31" i="16"/>
  <c r="AI188" i="15"/>
  <c r="AI231" i="15"/>
  <c r="BN7" i="32"/>
  <c r="BM54" i="32"/>
  <c r="BN39" i="32"/>
  <c r="BN52" i="32" s="1"/>
  <c r="BN57" i="32" s="1"/>
  <c r="BN267" i="15" s="1"/>
  <c r="BM51" i="15"/>
  <c r="AR109" i="18" l="1"/>
  <c r="AR111" i="18" s="1"/>
  <c r="AR112" i="18" s="1"/>
  <c r="AR93" i="18"/>
  <c r="AR94" i="18"/>
  <c r="AR120" i="18"/>
  <c r="F49" i="54" s="1"/>
  <c r="AS87" i="18"/>
  <c r="AR89" i="18"/>
  <c r="AP271" i="15"/>
  <c r="AP273" i="15" s="1"/>
  <c r="AP58" i="15"/>
  <c r="AP62" i="15" s="1"/>
  <c r="AQ14" i="2" s="1"/>
  <c r="AQ46" i="66"/>
  <c r="AQ47" i="66"/>
  <c r="AQ67" i="66"/>
  <c r="AV43" i="27"/>
  <c r="AW19" i="51"/>
  <c r="AV27" i="53"/>
  <c r="BD49" i="4"/>
  <c r="AX21" i="2" s="1"/>
  <c r="AW27" i="53" s="1"/>
  <c r="AI39" i="16"/>
  <c r="AI44" i="16" s="1"/>
  <c r="AI265" i="15" s="1"/>
  <c r="AI178" i="15"/>
  <c r="AI221" i="15"/>
  <c r="AQ38" i="3"/>
  <c r="AQ18" i="15" s="1"/>
  <c r="AQ40" i="3"/>
  <c r="AQ167" i="15"/>
  <c r="AQ42" i="3"/>
  <c r="AQ210" i="15"/>
  <c r="AQ39" i="3"/>
  <c r="AQ44" i="3" s="1"/>
  <c r="AQ264" i="15" s="1"/>
  <c r="AQ43" i="3"/>
  <c r="AQ18" i="60" s="1"/>
  <c r="AQ220" i="15"/>
  <c r="AQ177" i="15"/>
  <c r="AI40" i="16"/>
  <c r="AI168" i="15"/>
  <c r="AI42" i="16"/>
  <c r="AI38" i="16"/>
  <c r="AI19" i="15" s="1"/>
  <c r="AI211" i="15"/>
  <c r="BN44" i="32"/>
  <c r="BN56" i="32" s="1"/>
  <c r="BN53" i="32"/>
  <c r="AR113" i="18" l="1"/>
  <c r="AR118" i="18" s="1"/>
  <c r="AR114" i="18"/>
  <c r="AR119" i="18" s="1"/>
  <c r="AQ55" i="66"/>
  <c r="AP42" i="27"/>
  <c r="AQ12" i="51"/>
  <c r="AP8" i="62"/>
  <c r="AP21" i="53"/>
  <c r="AS92" i="18"/>
  <c r="AS88" i="18"/>
  <c r="AQ60" i="66"/>
  <c r="AQ61" i="66" s="1"/>
  <c r="AQ64" i="66" s="1"/>
  <c r="AQ70" i="66" s="1"/>
  <c r="AW43" i="27"/>
  <c r="AX19" i="51"/>
  <c r="AI43" i="16"/>
  <c r="AQ48" i="15"/>
  <c r="AQ41" i="3"/>
  <c r="AI41" i="16"/>
  <c r="AI49" i="15"/>
  <c r="BO7" i="32"/>
  <c r="BO39" i="32"/>
  <c r="BO52" i="32" s="1"/>
  <c r="BO57" i="32" s="1"/>
  <c r="BO267" i="15" s="1"/>
  <c r="BN54" i="32"/>
  <c r="BN51" i="15"/>
  <c r="AS94" i="18" l="1"/>
  <c r="AS109" i="18"/>
  <c r="AS111" i="18" s="1"/>
  <c r="AS112" i="18" s="1"/>
  <c r="AS93" i="18"/>
  <c r="AS120" i="18"/>
  <c r="AQ69" i="66"/>
  <c r="AQ56" i="66"/>
  <c r="AP44" i="27"/>
  <c r="AP45" i="27" s="1"/>
  <c r="AQ96" i="2" s="1"/>
  <c r="AP47" i="27"/>
  <c r="AP46" i="27"/>
  <c r="AJ32" i="16"/>
  <c r="AJ25" i="16"/>
  <c r="BE97" i="4"/>
  <c r="BE99" i="4"/>
  <c r="BE98" i="4"/>
  <c r="BO53" i="32"/>
  <c r="BO44" i="32"/>
  <c r="BO56" i="32" s="1"/>
  <c r="AR53" i="66" l="1"/>
  <c r="AS86" i="18"/>
  <c r="AQ58" i="66"/>
  <c r="AQ76" i="66"/>
  <c r="AQ78" i="66" s="1"/>
  <c r="AQ71" i="66"/>
  <c r="AQ73" i="66" s="1"/>
  <c r="AS113" i="18"/>
  <c r="AS118" i="18" s="1"/>
  <c r="AS114" i="18"/>
  <c r="AS119" i="18" s="1"/>
  <c r="BE49" i="4"/>
  <c r="AY21" i="2" s="1"/>
  <c r="AY19" i="51" s="1"/>
  <c r="AY52" i="53"/>
  <c r="BF99" i="4"/>
  <c r="BF98" i="4"/>
  <c r="BF97" i="4"/>
  <c r="AR187" i="15"/>
  <c r="AR230" i="15"/>
  <c r="AJ30" i="16"/>
  <c r="AJ31" i="16"/>
  <c r="AJ188" i="15"/>
  <c r="AJ231" i="15"/>
  <c r="BP7" i="32"/>
  <c r="BO54" i="32"/>
  <c r="BO51" i="15"/>
  <c r="BP39" i="32"/>
  <c r="BP52" i="32" s="1"/>
  <c r="BP57" i="32" s="1"/>
  <c r="BP267" i="15" s="1"/>
  <c r="AQ271" i="15" l="1"/>
  <c r="AQ273" i="15" s="1"/>
  <c r="AQ58" i="15"/>
  <c r="AQ62" i="15" s="1"/>
  <c r="AR14" i="2" s="1"/>
  <c r="AS89" i="18"/>
  <c r="AT87" i="18"/>
  <c r="AR47" i="66"/>
  <c r="AR67" i="66"/>
  <c r="AR46" i="66"/>
  <c r="AX43" i="27"/>
  <c r="AX27" i="53"/>
  <c r="AJ178" i="15"/>
  <c r="AJ221" i="15"/>
  <c r="AJ39" i="16"/>
  <c r="AJ44" i="16" s="1"/>
  <c r="AJ265" i="15" s="1"/>
  <c r="AR220" i="15"/>
  <c r="AR177" i="15"/>
  <c r="AR210" i="15"/>
  <c r="AR167" i="15"/>
  <c r="AR40" i="3"/>
  <c r="AR38" i="3"/>
  <c r="AR18" i="15" s="1"/>
  <c r="AR42" i="3"/>
  <c r="AR39" i="3"/>
  <c r="AR44" i="3" s="1"/>
  <c r="AR264" i="15" s="1"/>
  <c r="AR43" i="3"/>
  <c r="AR18" i="60" s="1"/>
  <c r="AJ42" i="16"/>
  <c r="AJ40" i="16"/>
  <c r="AJ168" i="15"/>
  <c r="AJ211" i="15"/>
  <c r="AJ38" i="16"/>
  <c r="AJ19" i="15" s="1"/>
  <c r="BP53" i="32"/>
  <c r="BP44" i="32"/>
  <c r="BP56" i="32" s="1"/>
  <c r="AR55" i="66" l="1"/>
  <c r="AR69" i="66" s="1"/>
  <c r="AR76" i="66" s="1"/>
  <c r="AR78" i="66" s="1"/>
  <c r="AR56" i="66"/>
  <c r="AS53" i="66" s="1"/>
  <c r="AR271" i="15"/>
  <c r="AR273" i="15" s="1"/>
  <c r="AR58" i="15"/>
  <c r="AR62" i="15" s="1"/>
  <c r="AS14" i="2" s="1"/>
  <c r="AT92" i="18"/>
  <c r="AT88" i="18"/>
  <c r="AR60" i="66"/>
  <c r="AR61" i="66" s="1"/>
  <c r="AR64" i="66" s="1"/>
  <c r="AR70" i="66" s="1"/>
  <c r="AR12" i="51"/>
  <c r="AQ8" i="62"/>
  <c r="AQ21" i="53"/>
  <c r="AQ42" i="27"/>
  <c r="BF49" i="4"/>
  <c r="AZ21" i="2" s="1"/>
  <c r="AJ43" i="16"/>
  <c r="AK25" i="16" s="1"/>
  <c r="AK28" i="16"/>
  <c r="AR48" i="15"/>
  <c r="AR41" i="3"/>
  <c r="AJ41" i="16"/>
  <c r="AJ49" i="15"/>
  <c r="BQ7" i="32"/>
  <c r="BQ39" i="32"/>
  <c r="BQ52" i="32" s="1"/>
  <c r="BQ57" i="32" s="1"/>
  <c r="BQ267" i="15" s="1"/>
  <c r="BP54" i="32"/>
  <c r="BP51" i="15"/>
  <c r="AR58" i="66" l="1"/>
  <c r="AR71" i="66"/>
  <c r="AR73" i="66" s="1"/>
  <c r="AT86" i="18"/>
  <c r="AQ44" i="27"/>
  <c r="AQ45" i="27" s="1"/>
  <c r="AR96" i="2" s="1"/>
  <c r="AQ47" i="27"/>
  <c r="AQ46" i="27"/>
  <c r="AS46" i="66"/>
  <c r="AS47" i="66"/>
  <c r="AS67" i="66"/>
  <c r="AT89" i="18"/>
  <c r="AU87" i="18"/>
  <c r="AT94" i="18"/>
  <c r="AT93" i="18"/>
  <c r="AT109" i="18"/>
  <c r="AT111" i="18" s="1"/>
  <c r="AT112" i="18" s="1"/>
  <c r="AT120" i="18" s="1"/>
  <c r="AR8" i="62"/>
  <c r="AR42" i="27"/>
  <c r="AR44" i="27" s="1"/>
  <c r="AR45" i="27" s="1"/>
  <c r="AS96" i="2" s="1"/>
  <c r="AS12" i="51"/>
  <c r="AR21" i="53"/>
  <c r="AY43" i="27"/>
  <c r="AZ19" i="51"/>
  <c r="AY27" i="53"/>
  <c r="AK32" i="16"/>
  <c r="BQ44" i="32"/>
  <c r="BQ56" i="32" s="1"/>
  <c r="BQ53" i="32"/>
  <c r="AT113" i="18" l="1"/>
  <c r="AT118" i="18" s="1"/>
  <c r="AT114" i="18"/>
  <c r="AT119" i="18" s="1"/>
  <c r="AR47" i="27"/>
  <c r="AR46" i="27"/>
  <c r="AS55" i="66"/>
  <c r="AS60" i="66"/>
  <c r="AS61" i="66" s="1"/>
  <c r="AS64" i="66" s="1"/>
  <c r="AS70" i="66" s="1"/>
  <c r="AU92" i="18"/>
  <c r="AU88" i="18"/>
  <c r="BG99" i="4"/>
  <c r="BG98" i="4"/>
  <c r="BG97" i="4"/>
  <c r="AS230" i="15"/>
  <c r="AS187" i="15"/>
  <c r="AK188" i="15"/>
  <c r="AK231" i="15"/>
  <c r="AK30" i="16"/>
  <c r="AK31" i="16"/>
  <c r="BR7" i="32"/>
  <c r="BR39" i="32"/>
  <c r="BR52" i="32" s="1"/>
  <c r="BR57" i="32" s="1"/>
  <c r="BR267" i="15" s="1"/>
  <c r="BQ54" i="32"/>
  <c r="BQ51" i="15"/>
  <c r="BI98" i="4"/>
  <c r="BI99" i="4"/>
  <c r="BI97" i="4"/>
  <c r="AS69" i="66" l="1"/>
  <c r="AS56" i="66"/>
  <c r="AU94" i="18"/>
  <c r="AU109" i="18"/>
  <c r="AU111" i="18" s="1"/>
  <c r="AU112" i="18" s="1"/>
  <c r="AU93" i="18"/>
  <c r="AU120" i="18"/>
  <c r="BG49" i="4"/>
  <c r="BA21" i="2" s="1"/>
  <c r="AZ43" i="27" s="1"/>
  <c r="AK39" i="16"/>
  <c r="AK44" i="16" s="1"/>
  <c r="AK265" i="15" s="1"/>
  <c r="AK178" i="15"/>
  <c r="AK221" i="15"/>
  <c r="AS220" i="15"/>
  <c r="AS177" i="15"/>
  <c r="AS167" i="15"/>
  <c r="AS42" i="3"/>
  <c r="AS40" i="3"/>
  <c r="AS210" i="15"/>
  <c r="AS38" i="3"/>
  <c r="AS18" i="15" s="1"/>
  <c r="AS39" i="3"/>
  <c r="AS44" i="3" s="1"/>
  <c r="AS264" i="15" s="1"/>
  <c r="AS43" i="3"/>
  <c r="AS18" i="60" s="1"/>
  <c r="AK40" i="16"/>
  <c r="AK211" i="15"/>
  <c r="AK168" i="15"/>
  <c r="AK42" i="16"/>
  <c r="AK38" i="16"/>
  <c r="AK19" i="15" s="1"/>
  <c r="BR44" i="32"/>
  <c r="BR56" i="32" s="1"/>
  <c r="BR53" i="32"/>
  <c r="AU114" i="18" l="1"/>
  <c r="AU119" i="18" s="1"/>
  <c r="AU113" i="18"/>
  <c r="AU118" i="18" s="1"/>
  <c r="AS58" i="66"/>
  <c r="AU86" i="18"/>
  <c r="AT53" i="66"/>
  <c r="AS76" i="66"/>
  <c r="AS78" i="66" s="1"/>
  <c r="AS71" i="66"/>
  <c r="AS73" i="66" s="1"/>
  <c r="AZ27" i="53"/>
  <c r="BA19" i="51"/>
  <c r="BA52" i="53"/>
  <c r="BH97" i="4"/>
  <c r="BH98" i="4"/>
  <c r="BH99" i="4"/>
  <c r="AK43" i="16"/>
  <c r="AL25" i="16" s="1"/>
  <c r="AL28" i="16"/>
  <c r="AS48" i="15"/>
  <c r="AS41" i="3"/>
  <c r="AK41" i="16"/>
  <c r="AK49" i="15"/>
  <c r="BS7" i="32"/>
  <c r="BS39" i="32"/>
  <c r="BS52" i="32" s="1"/>
  <c r="BS57" i="32" s="1"/>
  <c r="BS267" i="15" s="1"/>
  <c r="BR51" i="15"/>
  <c r="BR54" i="32"/>
  <c r="AS58" i="15" l="1"/>
  <c r="AS62" i="15" s="1"/>
  <c r="AT14" i="2" s="1"/>
  <c r="AS271" i="15"/>
  <c r="AS273" i="15" s="1"/>
  <c r="AT46" i="66"/>
  <c r="AT47" i="66"/>
  <c r="AT67" i="66"/>
  <c r="AU89" i="18"/>
  <c r="AV87" i="18"/>
  <c r="AL32" i="16"/>
  <c r="BS44" i="32"/>
  <c r="BS56" i="32" s="1"/>
  <c r="BS53" i="32"/>
  <c r="AV88" i="18" l="1"/>
  <c r="AV92" i="18"/>
  <c r="AT60" i="66"/>
  <c r="AT61" i="66" s="1"/>
  <c r="AT64" i="66" s="1"/>
  <c r="AT70" i="66" s="1"/>
  <c r="AT55" i="66"/>
  <c r="AS8" i="62"/>
  <c r="AT12" i="51"/>
  <c r="AS21" i="53"/>
  <c r="AS42" i="27"/>
  <c r="AT187" i="15"/>
  <c r="AT230" i="15"/>
  <c r="AL30" i="16"/>
  <c r="AL31" i="16"/>
  <c r="AL188" i="15"/>
  <c r="AL231" i="15"/>
  <c r="BT7" i="32"/>
  <c r="BT39" i="32"/>
  <c r="BT52" i="32" s="1"/>
  <c r="BT57" i="32" s="1"/>
  <c r="BT267" i="15" s="1"/>
  <c r="BS51" i="15"/>
  <c r="BS54" i="32"/>
  <c r="BJ98" i="4"/>
  <c r="BJ99" i="4"/>
  <c r="BJ97" i="4"/>
  <c r="AS44" i="27" l="1"/>
  <c r="AS45" i="27" s="1"/>
  <c r="AT96" i="2" s="1"/>
  <c r="AS46" i="27"/>
  <c r="AS47" i="27"/>
  <c r="AT69" i="66"/>
  <c r="AT56" i="66"/>
  <c r="AV109" i="18"/>
  <c r="AV111" i="18" s="1"/>
  <c r="AV112" i="18" s="1"/>
  <c r="AV94" i="18"/>
  <c r="AV93" i="18"/>
  <c r="AL39" i="16"/>
  <c r="AL44" i="16" s="1"/>
  <c r="AL265" i="15" s="1"/>
  <c r="AL178" i="15"/>
  <c r="AL221" i="15"/>
  <c r="AT42" i="3"/>
  <c r="AT18" i="15"/>
  <c r="AT210" i="15"/>
  <c r="AT40" i="3"/>
  <c r="AT167" i="15"/>
  <c r="AT39" i="3"/>
  <c r="AT44" i="3" s="1"/>
  <c r="AT264" i="15" s="1"/>
  <c r="AT43" i="3"/>
  <c r="AT18" i="60" s="1"/>
  <c r="AT220" i="15"/>
  <c r="AT177" i="15"/>
  <c r="AL40" i="16"/>
  <c r="AL168" i="15"/>
  <c r="AL38" i="16"/>
  <c r="AL19" i="15" s="1"/>
  <c r="AL42" i="16"/>
  <c r="AL211" i="15"/>
  <c r="BT53" i="32"/>
  <c r="BT44" i="32"/>
  <c r="BT56" i="32" s="1"/>
  <c r="AV120" i="18" l="1"/>
  <c r="AV114" i="18"/>
  <c r="AV119" i="18" s="1"/>
  <c r="AV113" i="18"/>
  <c r="AV118" i="18" s="1"/>
  <c r="AT58" i="66"/>
  <c r="AU53" i="66"/>
  <c r="AV86" i="18"/>
  <c r="AT76" i="66"/>
  <c r="AT78" i="66" s="1"/>
  <c r="AT71" i="66"/>
  <c r="AT73" i="66" s="1"/>
  <c r="AL43" i="16"/>
  <c r="AM25" i="16" s="1"/>
  <c r="AM28" i="16"/>
  <c r="AU28" i="3"/>
  <c r="AT41" i="3"/>
  <c r="AT48" i="15"/>
  <c r="AL49" i="15"/>
  <c r="AL41" i="16"/>
  <c r="BU7" i="32"/>
  <c r="BU39" i="32"/>
  <c r="BU52" i="32" s="1"/>
  <c r="BU57" i="32" s="1"/>
  <c r="BU267" i="15" s="1"/>
  <c r="BT54" i="32"/>
  <c r="BT51" i="15"/>
  <c r="AT58" i="15" l="1"/>
  <c r="AT62" i="15" s="1"/>
  <c r="AU14" i="2" s="1"/>
  <c r="AT271" i="15"/>
  <c r="AT273" i="15" s="1"/>
  <c r="AV89" i="18"/>
  <c r="AW87" i="18"/>
  <c r="AU46" i="66"/>
  <c r="AU67" i="66"/>
  <c r="AU47" i="66"/>
  <c r="BI49" i="4"/>
  <c r="BC21" i="2" s="1"/>
  <c r="BB27" i="53" s="1"/>
  <c r="AM32" i="16"/>
  <c r="BU44" i="32"/>
  <c r="BU56" i="32" s="1"/>
  <c r="BU53" i="32"/>
  <c r="BK98" i="4"/>
  <c r="BK97" i="4"/>
  <c r="BK99" i="4"/>
  <c r="AU55" i="66" l="1"/>
  <c r="AW92" i="18"/>
  <c r="AU60" i="66"/>
  <c r="AU61" i="66" s="1"/>
  <c r="AU64" i="66" s="1"/>
  <c r="AU70" i="66" s="1"/>
  <c r="AW88" i="18"/>
  <c r="AU12" i="51"/>
  <c r="AT8" i="62"/>
  <c r="AT21" i="53"/>
  <c r="AT42" i="27"/>
  <c r="BB43" i="27"/>
  <c r="BC19" i="51"/>
  <c r="AU187" i="15"/>
  <c r="AU230" i="15"/>
  <c r="AU30" i="3"/>
  <c r="AU31" i="3"/>
  <c r="AM30" i="16"/>
  <c r="AM31" i="16"/>
  <c r="AM188" i="15"/>
  <c r="AM231" i="15"/>
  <c r="BU54" i="32"/>
  <c r="BU51" i="15"/>
  <c r="AT44" i="27" l="1"/>
  <c r="AT45" i="27" s="1"/>
  <c r="AU96" i="2" s="1"/>
  <c r="AT47" i="27"/>
  <c r="AT46" i="27"/>
  <c r="AW109" i="18"/>
  <c r="AW111" i="18" s="1"/>
  <c r="AW112" i="18" s="1"/>
  <c r="AW94" i="18"/>
  <c r="AW93" i="18"/>
  <c r="AW120" i="18"/>
  <c r="BB99" i="4" s="1"/>
  <c r="BB49" i="4" s="1"/>
  <c r="AV21" i="2" s="1"/>
  <c r="AU69" i="66"/>
  <c r="AU56" i="66"/>
  <c r="AU39" i="3"/>
  <c r="AU44" i="3" s="1"/>
  <c r="AU264" i="15" s="1"/>
  <c r="BG25" i="3"/>
  <c r="AU38" i="3"/>
  <c r="AU18" i="15" s="1"/>
  <c r="AU40" i="3"/>
  <c r="AU42" i="3"/>
  <c r="AM39" i="16"/>
  <c r="AM44" i="16" s="1"/>
  <c r="AM265" i="15" s="1"/>
  <c r="AM178" i="15"/>
  <c r="AM221" i="15"/>
  <c r="AU167" i="15"/>
  <c r="AU210" i="15"/>
  <c r="AU33" i="3"/>
  <c r="AU41" i="3" s="1"/>
  <c r="AU220" i="15"/>
  <c r="AU177" i="15"/>
  <c r="AM38" i="16"/>
  <c r="AM19" i="15" s="1"/>
  <c r="AM42" i="16"/>
  <c r="AM168" i="15"/>
  <c r="AM40" i="16"/>
  <c r="AM211" i="15"/>
  <c r="AV19" i="51" l="1"/>
  <c r="BV19" i="51" s="1"/>
  <c r="AU27" i="53"/>
  <c r="AU43" i="27"/>
  <c r="AW114" i="18"/>
  <c r="AW119" i="18" s="1"/>
  <c r="AW113" i="18"/>
  <c r="AW118" i="18" s="1"/>
  <c r="AU76" i="66"/>
  <c r="AU78" i="66" s="1"/>
  <c r="AU71" i="66"/>
  <c r="AU58" i="66"/>
  <c r="AW86" i="18"/>
  <c r="AV53" i="66"/>
  <c r="BJ49" i="4"/>
  <c r="BD21" i="2" s="1"/>
  <c r="AU43" i="3"/>
  <c r="AU18" i="60" s="1"/>
  <c r="AM43" i="16"/>
  <c r="AN25" i="16" s="1"/>
  <c r="AN28" i="16"/>
  <c r="BL99" i="4"/>
  <c r="AV28" i="3"/>
  <c r="AU48" i="15"/>
  <c r="AM49" i="15"/>
  <c r="AM41" i="16"/>
  <c r="BL98" i="4"/>
  <c r="BL97" i="4"/>
  <c r="BX14" i="2"/>
  <c r="BY14" i="2"/>
  <c r="BZ14" i="2"/>
  <c r="AU271" i="15" l="1"/>
  <c r="AU273" i="15" s="1"/>
  <c r="AU58" i="15"/>
  <c r="AU62" i="15" s="1"/>
  <c r="AV14" i="2" s="1"/>
  <c r="AW89" i="18"/>
  <c r="AX87" i="18"/>
  <c r="AU73" i="66"/>
  <c r="AV67" i="66"/>
  <c r="AV46" i="66"/>
  <c r="AV47" i="66"/>
  <c r="BC43" i="27"/>
  <c r="BD19" i="51"/>
  <c r="BC27" i="53"/>
  <c r="AV32" i="3"/>
  <c r="AN32" i="16"/>
  <c r="BM99" i="4"/>
  <c r="BM97" i="4"/>
  <c r="BM98" i="4"/>
  <c r="AV55" i="66" l="1"/>
  <c r="AX88" i="18"/>
  <c r="AX92" i="18"/>
  <c r="AV60" i="66"/>
  <c r="AV61" i="66" s="1"/>
  <c r="AV64" i="66" s="1"/>
  <c r="AV70" i="66" s="1"/>
  <c r="AU42" i="27"/>
  <c r="AU21" i="53"/>
  <c r="AU8" i="62"/>
  <c r="AV12" i="51"/>
  <c r="BK49" i="4"/>
  <c r="BE21" i="2" s="1"/>
  <c r="AV230" i="15"/>
  <c r="AV187" i="15"/>
  <c r="AV31" i="3"/>
  <c r="BH25" i="3" s="1"/>
  <c r="AV30" i="3"/>
  <c r="AN188" i="15"/>
  <c r="AN231" i="15"/>
  <c r="AN31" i="16"/>
  <c r="AN30" i="16"/>
  <c r="AX93" i="18" l="1"/>
  <c r="AX109" i="18"/>
  <c r="AX111" i="18" s="1"/>
  <c r="AX112" i="18" s="1"/>
  <c r="AX94" i="18"/>
  <c r="AU44" i="27"/>
  <c r="AU45" i="27" s="1"/>
  <c r="AV96" i="2" s="1"/>
  <c r="AU46" i="27"/>
  <c r="AU47" i="27"/>
  <c r="AV69" i="66"/>
  <c r="AV76" i="66" s="1"/>
  <c r="AV78" i="66" s="1"/>
  <c r="AV56" i="66"/>
  <c r="BD27" i="53"/>
  <c r="BD43" i="27"/>
  <c r="BE19" i="51"/>
  <c r="AN39" i="16"/>
  <c r="AN44" i="16" s="1"/>
  <c r="AN265" i="15" s="1"/>
  <c r="AN178" i="15"/>
  <c r="AN221" i="15"/>
  <c r="AV220" i="15"/>
  <c r="AV177" i="15"/>
  <c r="AV167" i="15"/>
  <c r="AV40" i="3"/>
  <c r="AV210" i="15"/>
  <c r="AV42" i="3"/>
  <c r="AV38" i="3"/>
  <c r="AV18" i="15" s="1"/>
  <c r="AV39" i="3"/>
  <c r="AV44" i="3" s="1"/>
  <c r="AV264" i="15" s="1"/>
  <c r="AV33" i="3"/>
  <c r="AV43" i="3" s="1"/>
  <c r="AV18" i="60" s="1"/>
  <c r="AN42" i="16"/>
  <c r="AN38" i="16"/>
  <c r="AN19" i="15" s="1"/>
  <c r="AN168" i="15"/>
  <c r="AN211" i="15"/>
  <c r="AN40" i="16"/>
  <c r="BN98" i="4"/>
  <c r="BN97" i="4"/>
  <c r="BN99" i="4"/>
  <c r="BX21" i="2"/>
  <c r="BX96" i="2" s="1"/>
  <c r="BY21" i="2"/>
  <c r="BY96" i="2" s="1"/>
  <c r="BZ21" i="2"/>
  <c r="BZ96" i="2" s="1"/>
  <c r="CA21" i="2"/>
  <c r="AV58" i="15" l="1"/>
  <c r="AV62" i="15" s="1"/>
  <c r="AW14" i="2" s="1"/>
  <c r="AV271" i="15"/>
  <c r="AV273" i="15" s="1"/>
  <c r="AX120" i="18"/>
  <c r="AV52" i="53" s="1"/>
  <c r="AX114" i="18"/>
  <c r="AX119" i="18" s="1"/>
  <c r="AX113" i="18"/>
  <c r="AX118" i="18" s="1"/>
  <c r="AV71" i="66"/>
  <c r="AX86" i="18"/>
  <c r="AW53" i="66"/>
  <c r="AV58" i="66"/>
  <c r="AN43" i="16"/>
  <c r="AO28" i="16"/>
  <c r="AW28" i="3"/>
  <c r="AV41" i="3"/>
  <c r="AV48" i="15"/>
  <c r="AN41" i="16"/>
  <c r="AN49" i="15"/>
  <c r="AV73" i="66" l="1"/>
  <c r="AW67" i="66"/>
  <c r="AY87" i="18"/>
  <c r="AX89" i="18"/>
  <c r="AW46" i="66"/>
  <c r="AW47" i="66"/>
  <c r="AW12" i="51"/>
  <c r="AV8" i="62"/>
  <c r="AV21" i="53"/>
  <c r="AV42" i="27"/>
  <c r="AO32" i="16"/>
  <c r="AO25" i="16"/>
  <c r="AW32" i="3"/>
  <c r="AV44" i="27" l="1"/>
  <c r="AV45" i="27" s="1"/>
  <c r="AW96" i="2" s="1"/>
  <c r="AV47" i="27"/>
  <c r="AV46" i="27"/>
  <c r="AW55" i="66"/>
  <c r="AY92" i="18"/>
  <c r="AW60" i="66"/>
  <c r="AW61" i="66" s="1"/>
  <c r="AW64" i="66" s="1"/>
  <c r="AW70" i="66" s="1"/>
  <c r="AY88" i="18"/>
  <c r="BL49" i="4"/>
  <c r="BF21" i="2" s="1"/>
  <c r="BF19" i="51" s="1"/>
  <c r="AW187" i="15"/>
  <c r="AW230" i="15"/>
  <c r="AW30" i="3"/>
  <c r="AW31" i="3"/>
  <c r="BI25" i="3" s="1"/>
  <c r="AO231" i="15"/>
  <c r="AO188" i="15"/>
  <c r="AO30" i="16"/>
  <c r="AO31" i="16"/>
  <c r="AW69" i="66" l="1"/>
  <c r="AW76" i="66" s="1"/>
  <c r="AW56" i="66"/>
  <c r="AW78" i="66"/>
  <c r="AY93" i="18"/>
  <c r="AY94" i="18"/>
  <c r="AY109" i="18"/>
  <c r="AY111" i="18" s="1"/>
  <c r="AY112" i="18" s="1"/>
  <c r="AY120" i="18" s="1"/>
  <c r="BE27" i="53"/>
  <c r="BE43" i="27"/>
  <c r="AO221" i="15"/>
  <c r="AO178" i="15"/>
  <c r="AO39" i="16"/>
  <c r="AO44" i="16" s="1"/>
  <c r="AO265" i="15" s="1"/>
  <c r="AW220" i="15"/>
  <c r="AW177" i="15"/>
  <c r="AW210" i="15"/>
  <c r="AW38" i="3"/>
  <c r="AW18" i="15" s="1"/>
  <c r="AW167" i="15"/>
  <c r="AW40" i="3"/>
  <c r="AW42" i="3"/>
  <c r="AW39" i="3"/>
  <c r="AW44" i="3" s="1"/>
  <c r="AW264" i="15" s="1"/>
  <c r="AW33" i="3"/>
  <c r="AW43" i="3" s="1"/>
  <c r="AW18" i="60" s="1"/>
  <c r="AO38" i="16"/>
  <c r="AO19" i="15" s="1"/>
  <c r="AO211" i="15"/>
  <c r="AO40" i="16"/>
  <c r="AO42" i="16"/>
  <c r="AO168" i="15"/>
  <c r="BO97" i="4"/>
  <c r="BO98" i="4"/>
  <c r="BO99" i="4"/>
  <c r="AY113" i="18" l="1"/>
  <c r="AY118" i="18" s="1"/>
  <c r="AY114" i="18"/>
  <c r="AY119" i="18" s="1"/>
  <c r="AW271" i="15"/>
  <c r="AW273" i="15" s="1"/>
  <c r="AW58" i="15"/>
  <c r="AW62" i="15" s="1"/>
  <c r="AX14" i="2" s="1"/>
  <c r="AX53" i="66"/>
  <c r="AW58" i="66"/>
  <c r="AY86" i="18"/>
  <c r="AW71" i="66"/>
  <c r="AO43" i="16"/>
  <c r="AP25" i="16" s="1"/>
  <c r="AP28" i="16"/>
  <c r="AW48" i="15"/>
  <c r="AX28" i="3"/>
  <c r="AW41" i="3"/>
  <c r="AO41" i="16"/>
  <c r="AO49" i="15"/>
  <c r="AW73" i="66" l="1"/>
  <c r="AX67" i="66"/>
  <c r="AZ87" i="18"/>
  <c r="AY89" i="18"/>
  <c r="AX12" i="51"/>
  <c r="BV12" i="51" s="1"/>
  <c r="AW21" i="53"/>
  <c r="AW42" i="27"/>
  <c r="AW8" i="62"/>
  <c r="CA14" i="2"/>
  <c r="CA96" i="2" s="1"/>
  <c r="AX47" i="66"/>
  <c r="AX46" i="66"/>
  <c r="AP32" i="16"/>
  <c r="AX55" i="66" l="1"/>
  <c r="AX69" i="66" s="1"/>
  <c r="AX76" i="66" s="1"/>
  <c r="AX78" i="66" s="1"/>
  <c r="AW44" i="27"/>
  <c r="AW45" i="27" s="1"/>
  <c r="AX96" i="2" s="1"/>
  <c r="AW46" i="27"/>
  <c r="AW47" i="27"/>
  <c r="AZ88" i="18"/>
  <c r="AX60" i="66"/>
  <c r="AX61" i="66" s="1"/>
  <c r="AX64" i="66" s="1"/>
  <c r="AX70" i="66" s="1"/>
  <c r="AZ92" i="18"/>
  <c r="AX58" i="15"/>
  <c r="AX62" i="15" s="1"/>
  <c r="AY14" i="2" s="1"/>
  <c r="AX271" i="15"/>
  <c r="AX273" i="15" s="1"/>
  <c r="AX56" i="66"/>
  <c r="CB75" i="2"/>
  <c r="AX230" i="15"/>
  <c r="AX187" i="15"/>
  <c r="AX30" i="3"/>
  <c r="AX31" i="3"/>
  <c r="BJ25" i="3" s="1"/>
  <c r="AP231" i="15"/>
  <c r="AP188" i="15"/>
  <c r="AP31" i="16"/>
  <c r="AP30" i="16"/>
  <c r="BP99" i="4"/>
  <c r="BP98" i="4"/>
  <c r="BP97" i="4"/>
  <c r="AX21" i="53" l="1"/>
  <c r="AY12" i="51"/>
  <c r="AX42" i="27"/>
  <c r="AX8" i="62"/>
  <c r="AZ109" i="18"/>
  <c r="AZ111" i="18" s="1"/>
  <c r="AZ112" i="18" s="1"/>
  <c r="AZ120" i="18" s="1"/>
  <c r="AX52" i="53" s="1"/>
  <c r="AZ93" i="18"/>
  <c r="AZ94" i="18"/>
  <c r="AX58" i="66"/>
  <c r="AZ86" i="18"/>
  <c r="AY53" i="66"/>
  <c r="AX71" i="66"/>
  <c r="BN49" i="4"/>
  <c r="BH21" i="2" s="1"/>
  <c r="BG27" i="53" s="1"/>
  <c r="AP39" i="16"/>
  <c r="AP44" i="16" s="1"/>
  <c r="AP265" i="15" s="1"/>
  <c r="AP178" i="15"/>
  <c r="AP221" i="15"/>
  <c r="AX220" i="15"/>
  <c r="AX177" i="15"/>
  <c r="AX40" i="3"/>
  <c r="AX42" i="3"/>
  <c r="AX167" i="15"/>
  <c r="AX38" i="3"/>
  <c r="AX18" i="15" s="1"/>
  <c r="AX210" i="15"/>
  <c r="AX39" i="3"/>
  <c r="AX44" i="3" s="1"/>
  <c r="AX264" i="15" s="1"/>
  <c r="AX33" i="3"/>
  <c r="AX43" i="3" s="1"/>
  <c r="AX18" i="60" s="1"/>
  <c r="AP40" i="16"/>
  <c r="AP42" i="16"/>
  <c r="AP211" i="15"/>
  <c r="AP38" i="16"/>
  <c r="AP19" i="15" s="1"/>
  <c r="AP168" i="15"/>
  <c r="AZ89" i="18" l="1"/>
  <c r="BA87" i="18"/>
  <c r="AY46" i="66"/>
  <c r="AY47" i="66"/>
  <c r="AZ114" i="18"/>
  <c r="AZ119" i="18" s="1"/>
  <c r="AZ113" i="18"/>
  <c r="AZ118" i="18" s="1"/>
  <c r="AX44" i="27"/>
  <c r="AX45" i="27" s="1"/>
  <c r="AY96" i="2" s="1"/>
  <c r="AX46" i="27"/>
  <c r="AX47" i="27"/>
  <c r="AY67" i="66"/>
  <c r="AX73" i="66"/>
  <c r="BH19" i="51"/>
  <c r="BG43" i="27"/>
  <c r="AP43" i="16"/>
  <c r="AQ25" i="16" s="1"/>
  <c r="AQ28" i="16"/>
  <c r="AY28" i="3"/>
  <c r="AX41" i="3"/>
  <c r="AX48" i="15"/>
  <c r="AP49" i="15"/>
  <c r="AP41" i="16"/>
  <c r="AL70" i="15"/>
  <c r="AM15" i="2" s="1"/>
  <c r="AY55" i="66" l="1"/>
  <c r="AY69" i="66" s="1"/>
  <c r="AY76" i="66" s="1"/>
  <c r="AY78" i="66" s="1"/>
  <c r="AY58" i="15" s="1"/>
  <c r="AY62" i="15" s="1"/>
  <c r="AZ14" i="2" s="1"/>
  <c r="BA92" i="18"/>
  <c r="AY60" i="66"/>
  <c r="AY61" i="66" s="1"/>
  <c r="AY64" i="66" s="1"/>
  <c r="AY70" i="66" s="1"/>
  <c r="BA88" i="18"/>
  <c r="AL34" i="27"/>
  <c r="AL10" i="41"/>
  <c r="AL9" i="62"/>
  <c r="AL7" i="60"/>
  <c r="AL22" i="53"/>
  <c r="AM13" i="51"/>
  <c r="AS152" i="4"/>
  <c r="AS51" i="4" s="1"/>
  <c r="AM23" i="2" s="1"/>
  <c r="AL35" i="27" s="1"/>
  <c r="AY32" i="3"/>
  <c r="AQ32" i="16"/>
  <c r="BQ97" i="4"/>
  <c r="BQ99" i="4"/>
  <c r="AS207" i="4"/>
  <c r="AS210" i="4"/>
  <c r="AY271" i="15" l="1"/>
  <c r="AY273" i="15" s="1"/>
  <c r="AY56" i="66"/>
  <c r="AY21" i="53"/>
  <c r="AY8" i="62"/>
  <c r="AY42" i="27"/>
  <c r="AZ12" i="51"/>
  <c r="BA94" i="18"/>
  <c r="BA109" i="18"/>
  <c r="BA111" i="18" s="1"/>
  <c r="BA112" i="18" s="1"/>
  <c r="BA120" i="18" s="1"/>
  <c r="BA93" i="18"/>
  <c r="AZ53" i="66"/>
  <c r="BA86" i="18"/>
  <c r="AY71" i="66"/>
  <c r="AY58" i="66"/>
  <c r="AL15" i="60"/>
  <c r="AL16" i="60"/>
  <c r="AL36" i="27"/>
  <c r="AL37" i="27" s="1"/>
  <c r="AM98" i="2" s="1"/>
  <c r="BO49" i="4"/>
  <c r="BI21" i="2" s="1"/>
  <c r="BQ98" i="4"/>
  <c r="AL29" i="53"/>
  <c r="AM21" i="51"/>
  <c r="AY31" i="3"/>
  <c r="BK25" i="3" s="1"/>
  <c r="AY30" i="3"/>
  <c r="AY230" i="15"/>
  <c r="AY187" i="15"/>
  <c r="AQ231" i="15"/>
  <c r="AQ188" i="15"/>
  <c r="AQ30" i="16"/>
  <c r="AQ31" i="16"/>
  <c r="AY73" i="66" l="1"/>
  <c r="AZ67" i="66"/>
  <c r="BA113" i="18"/>
  <c r="BA118" i="18" s="1"/>
  <c r="BA114" i="18"/>
  <c r="BA119" i="18" s="1"/>
  <c r="BB87" i="18"/>
  <c r="BA89" i="18"/>
  <c r="AZ47" i="66"/>
  <c r="AZ46" i="66"/>
  <c r="AZ55" i="66" s="1"/>
  <c r="AY44" i="27"/>
  <c r="AY45" i="27" s="1"/>
  <c r="AZ96" i="2" s="1"/>
  <c r="AY47" i="27"/>
  <c r="AY46" i="27"/>
  <c r="BH43" i="27"/>
  <c r="BI19" i="51"/>
  <c r="BH27" i="53"/>
  <c r="AQ39" i="16"/>
  <c r="AQ44" i="16" s="1"/>
  <c r="AQ265" i="15" s="1"/>
  <c r="AQ178" i="15"/>
  <c r="AQ221" i="15"/>
  <c r="AY42" i="3"/>
  <c r="AY210" i="15"/>
  <c r="AY167" i="15"/>
  <c r="AY38" i="3"/>
  <c r="AY18" i="15" s="1"/>
  <c r="AY40" i="3"/>
  <c r="AY39" i="3"/>
  <c r="AY44" i="3" s="1"/>
  <c r="AY264" i="15" s="1"/>
  <c r="AY33" i="3"/>
  <c r="AY43" i="3" s="1"/>
  <c r="AY18" i="60" s="1"/>
  <c r="AY220" i="15"/>
  <c r="AY177" i="15"/>
  <c r="AQ40" i="16"/>
  <c r="AQ211" i="15"/>
  <c r="AQ42" i="16"/>
  <c r="AQ38" i="16"/>
  <c r="AQ19" i="15" s="1"/>
  <c r="AQ168" i="15"/>
  <c r="BR98" i="4"/>
  <c r="BR97" i="4"/>
  <c r="BR99" i="4"/>
  <c r="AZ60" i="66" l="1"/>
  <c r="AZ61" i="66" s="1"/>
  <c r="AZ64" i="66" s="1"/>
  <c r="AZ70" i="66" s="1"/>
  <c r="BB92" i="18"/>
  <c r="BB88" i="18"/>
  <c r="AZ56" i="66"/>
  <c r="AZ69" i="66"/>
  <c r="AZ76" i="66" s="1"/>
  <c r="AZ78" i="66" s="1"/>
  <c r="AQ43" i="16"/>
  <c r="AZ28" i="3"/>
  <c r="AY41" i="3"/>
  <c r="AY48" i="15"/>
  <c r="AQ49" i="15"/>
  <c r="AQ41" i="16"/>
  <c r="AM70" i="15"/>
  <c r="AN15" i="2" s="1"/>
  <c r="BA53" i="66" l="1"/>
  <c r="AZ71" i="66"/>
  <c r="BB86" i="18"/>
  <c r="AZ58" i="66"/>
  <c r="AZ271" i="15"/>
  <c r="AZ273" i="15" s="1"/>
  <c r="AZ58" i="15"/>
  <c r="AZ62" i="15" s="1"/>
  <c r="BA14" i="2" s="1"/>
  <c r="BB94" i="18"/>
  <c r="BB109" i="18"/>
  <c r="BB111" i="18" s="1"/>
  <c r="BB112" i="18" s="1"/>
  <c r="BB93" i="18"/>
  <c r="AR32" i="16"/>
  <c r="AR25" i="16"/>
  <c r="AM10" i="41"/>
  <c r="AM34" i="27"/>
  <c r="AM9" i="62"/>
  <c r="AM7" i="60"/>
  <c r="AM22" i="53"/>
  <c r="AN13" i="51"/>
  <c r="AZ32" i="3"/>
  <c r="AT152" i="4"/>
  <c r="AT51" i="4" s="1"/>
  <c r="AN23" i="2" s="1"/>
  <c r="AM35" i="27" s="1"/>
  <c r="AT207" i="4"/>
  <c r="AT210" i="4"/>
  <c r="BB120" i="18" l="1"/>
  <c r="AZ52" i="53" s="1"/>
  <c r="BB113" i="18"/>
  <c r="BB118" i="18" s="1"/>
  <c r="BB114" i="18"/>
  <c r="BB119" i="18" s="1"/>
  <c r="AZ73" i="66"/>
  <c r="BA67" i="66"/>
  <c r="AZ8" i="62"/>
  <c r="AZ21" i="53"/>
  <c r="BA12" i="51"/>
  <c r="AZ42" i="27"/>
  <c r="BC87" i="18"/>
  <c r="BB89" i="18"/>
  <c r="BA47" i="66"/>
  <c r="BA46" i="66"/>
  <c r="AR30" i="16"/>
  <c r="AR31" i="16"/>
  <c r="AM15" i="60"/>
  <c r="AM16" i="60"/>
  <c r="AM36" i="27"/>
  <c r="AM37" i="27" s="1"/>
  <c r="AN98" i="2" s="1"/>
  <c r="AM29" i="53"/>
  <c r="AN21" i="51"/>
  <c r="AZ187" i="15"/>
  <c r="AZ230" i="15"/>
  <c r="AZ30" i="3"/>
  <c r="AZ31" i="3"/>
  <c r="BL25" i="3" s="1"/>
  <c r="AR231" i="15"/>
  <c r="AR188" i="15"/>
  <c r="BS97" i="4"/>
  <c r="BS99" i="4"/>
  <c r="BS98" i="4"/>
  <c r="BC88" i="18" l="1"/>
  <c r="BA60" i="66"/>
  <c r="BA61" i="66" s="1"/>
  <c r="BA64" i="66" s="1"/>
  <c r="BA70" i="66" s="1"/>
  <c r="BC92" i="18"/>
  <c r="AZ44" i="27"/>
  <c r="AZ45" i="27" s="1"/>
  <c r="BA96" i="2" s="1"/>
  <c r="AZ46" i="27"/>
  <c r="AZ47" i="27"/>
  <c r="BA55" i="66"/>
  <c r="BQ49" i="4"/>
  <c r="BK21" i="2" s="1"/>
  <c r="AR39" i="16"/>
  <c r="AR44" i="16" s="1"/>
  <c r="AR265" i="15" s="1"/>
  <c r="AR178" i="15"/>
  <c r="AR221" i="15"/>
  <c r="AZ220" i="15"/>
  <c r="AZ177" i="15"/>
  <c r="AZ38" i="3"/>
  <c r="AZ18" i="15" s="1"/>
  <c r="AZ42" i="3"/>
  <c r="AZ210" i="15"/>
  <c r="AZ40" i="3"/>
  <c r="AZ167" i="15"/>
  <c r="AZ39" i="3"/>
  <c r="AZ44" i="3" s="1"/>
  <c r="AZ264" i="15" s="1"/>
  <c r="AZ33" i="3"/>
  <c r="AZ43" i="3" s="1"/>
  <c r="AZ18" i="60" s="1"/>
  <c r="AR38" i="16"/>
  <c r="AR19" i="15" s="1"/>
  <c r="AR211" i="15"/>
  <c r="AR42" i="16"/>
  <c r="AR40" i="16"/>
  <c r="AR168" i="15"/>
  <c r="AN70" i="15"/>
  <c r="AO15" i="2" s="1"/>
  <c r="BA69" i="66" l="1"/>
  <c r="BA76" i="66" s="1"/>
  <c r="BA78" i="66" s="1"/>
  <c r="BA56" i="66"/>
  <c r="BC109" i="18"/>
  <c r="BC111" i="18" s="1"/>
  <c r="BC112" i="18" s="1"/>
  <c r="BC93" i="18"/>
  <c r="BC94" i="18"/>
  <c r="BC120" i="18"/>
  <c r="AN10" i="41"/>
  <c r="AN34" i="27"/>
  <c r="AN9" i="62"/>
  <c r="AN7" i="60"/>
  <c r="BR49" i="4"/>
  <c r="BL21" i="2" s="1"/>
  <c r="BL19" i="51" s="1"/>
  <c r="BJ43" i="27"/>
  <c r="BK19" i="51"/>
  <c r="AR43" i="16"/>
  <c r="AN22" i="53"/>
  <c r="AO13" i="51"/>
  <c r="AZ48" i="15"/>
  <c r="AZ41" i="3"/>
  <c r="BA28" i="3"/>
  <c r="AR49" i="15"/>
  <c r="AR41" i="16"/>
  <c r="AU152" i="4"/>
  <c r="AU51" i="4" s="1"/>
  <c r="AO23" i="2" s="1"/>
  <c r="AN35" i="27" s="1"/>
  <c r="AU207" i="4"/>
  <c r="AU210" i="4"/>
  <c r="BC113" i="18" l="1"/>
  <c r="BC118" i="18" s="1"/>
  <c r="BH49" i="4" s="1"/>
  <c r="BB21" i="2" s="1"/>
  <c r="BC114" i="18"/>
  <c r="BC119" i="18" s="1"/>
  <c r="BA58" i="66"/>
  <c r="BB53" i="66"/>
  <c r="BC86" i="18"/>
  <c r="BA71" i="66"/>
  <c r="BA271" i="15"/>
  <c r="BA273" i="15" s="1"/>
  <c r="BA58" i="15"/>
  <c r="BA62" i="15" s="1"/>
  <c r="BB14" i="2" s="1"/>
  <c r="AS32" i="16"/>
  <c r="AS25" i="16"/>
  <c r="AN15" i="60"/>
  <c r="AN16" i="60"/>
  <c r="AN36" i="27"/>
  <c r="AN37" i="27" s="1"/>
  <c r="AO98" i="2" s="1"/>
  <c r="AN38" i="27"/>
  <c r="BK43" i="27"/>
  <c r="AN29" i="53"/>
  <c r="AO21" i="51"/>
  <c r="BA32" i="3"/>
  <c r="BT97" i="4"/>
  <c r="BT98" i="4"/>
  <c r="AO70" i="15"/>
  <c r="AP15" i="2" s="1"/>
  <c r="BB19" i="51" l="1"/>
  <c r="CK19" i="51" s="1"/>
  <c r="BA27" i="53"/>
  <c r="BA43" i="27"/>
  <c r="BA73" i="66"/>
  <c r="BB67" i="66"/>
  <c r="BB12" i="51"/>
  <c r="CK12" i="51" s="1"/>
  <c r="BA21" i="53"/>
  <c r="BA42" i="27"/>
  <c r="BA8" i="62"/>
  <c r="BD87" i="18"/>
  <c r="BC89" i="18"/>
  <c r="BB46" i="66"/>
  <c r="BB55" i="66" s="1"/>
  <c r="BB69" i="66" s="1"/>
  <c r="BB76" i="66" s="1"/>
  <c r="BB78" i="66" s="1"/>
  <c r="BB47" i="66"/>
  <c r="AS31" i="16"/>
  <c r="AS30" i="16"/>
  <c r="AO34" i="27"/>
  <c r="AO10" i="41"/>
  <c r="AO9" i="62"/>
  <c r="AO7" i="60"/>
  <c r="BS49" i="4"/>
  <c r="BM21" i="2" s="1"/>
  <c r="BL43" i="27" s="1"/>
  <c r="BT99" i="4"/>
  <c r="AO22" i="53"/>
  <c r="AP13" i="51"/>
  <c r="BA30" i="3"/>
  <c r="BA31" i="3"/>
  <c r="BM25" i="3" s="1"/>
  <c r="BA187" i="15"/>
  <c r="BA230" i="15"/>
  <c r="AS188" i="15"/>
  <c r="AS231" i="15"/>
  <c r="AV152" i="4"/>
  <c r="AV51" i="4" s="1"/>
  <c r="AP23" i="2" s="1"/>
  <c r="AO35" i="27" s="1"/>
  <c r="AV210" i="4"/>
  <c r="AV207" i="4"/>
  <c r="BB58" i="15" l="1"/>
  <c r="BB62" i="15" s="1"/>
  <c r="BC14" i="2" s="1"/>
  <c r="BB271" i="15"/>
  <c r="BB273" i="15" s="1"/>
  <c r="BB60" i="66"/>
  <c r="BB61" i="66" s="1"/>
  <c r="BB64" i="66" s="1"/>
  <c r="BB70" i="66" s="1"/>
  <c r="BD88" i="18"/>
  <c r="BD92" i="18"/>
  <c r="BA44" i="27"/>
  <c r="BA45" i="27" s="1"/>
  <c r="BB96" i="2" s="1"/>
  <c r="BA47" i="27"/>
  <c r="BA46" i="27"/>
  <c r="BB56" i="66"/>
  <c r="AO15" i="60"/>
  <c r="AO16" i="60"/>
  <c r="AO36" i="27"/>
  <c r="AO37" i="27" s="1"/>
  <c r="AP98" i="2" s="1"/>
  <c r="AO38" i="27"/>
  <c r="BM19" i="51"/>
  <c r="AO29" i="53"/>
  <c r="AP21" i="51"/>
  <c r="AS39" i="16"/>
  <c r="AS44" i="16" s="1"/>
  <c r="AS265" i="15" s="1"/>
  <c r="AS178" i="15"/>
  <c r="AS221" i="15"/>
  <c r="BA177" i="15"/>
  <c r="BA220" i="15"/>
  <c r="BA40" i="3"/>
  <c r="BA210" i="15"/>
  <c r="BA42" i="3"/>
  <c r="BA38" i="3"/>
  <c r="BA18" i="15" s="1"/>
  <c r="BA167" i="15"/>
  <c r="BA39" i="3"/>
  <c r="BA44" i="3" s="1"/>
  <c r="BA264" i="15" s="1"/>
  <c r="BA33" i="3"/>
  <c r="BA43" i="3" s="1"/>
  <c r="BA18" i="60" s="1"/>
  <c r="AS38" i="16"/>
  <c r="AS19" i="15" s="1"/>
  <c r="AS168" i="15"/>
  <c r="AS40" i="16"/>
  <c r="AS42" i="16"/>
  <c r="AS211" i="15"/>
  <c r="AP70" i="15"/>
  <c r="AQ15" i="2" s="1"/>
  <c r="BD93" i="18" l="1"/>
  <c r="BD109" i="18"/>
  <c r="BD111" i="18" s="1"/>
  <c r="BD112" i="18" s="1"/>
  <c r="BD94" i="18"/>
  <c r="BD120" i="18"/>
  <c r="BB52" i="53" s="1"/>
  <c r="BB71" i="66"/>
  <c r="BC53" i="66"/>
  <c r="BD86" i="18"/>
  <c r="BB58" i="66"/>
  <c r="BB8" i="62"/>
  <c r="BC12" i="51"/>
  <c r="BB21" i="53"/>
  <c r="BB42" i="27"/>
  <c r="AP34" i="27"/>
  <c r="AP10" i="41"/>
  <c r="AP9" i="62"/>
  <c r="AP7" i="60"/>
  <c r="AP22" i="53"/>
  <c r="AQ13" i="51"/>
  <c r="BU97" i="4"/>
  <c r="AS43" i="16"/>
  <c r="BA48" i="15"/>
  <c r="BB28" i="3"/>
  <c r="BA41" i="3"/>
  <c r="AS41" i="16"/>
  <c r="AS49" i="15"/>
  <c r="AW152" i="4"/>
  <c r="AW51" i="4" s="1"/>
  <c r="AQ23" i="2" s="1"/>
  <c r="AP35" i="27" s="1"/>
  <c r="BU98" i="4"/>
  <c r="BU99" i="4"/>
  <c r="AW207" i="4"/>
  <c r="AW210" i="4"/>
  <c r="BB44" i="27" l="1"/>
  <c r="BB45" i="27" s="1"/>
  <c r="BC96" i="2" s="1"/>
  <c r="BB47" i="27"/>
  <c r="BB46" i="27"/>
  <c r="BE87" i="18"/>
  <c r="BD89" i="18"/>
  <c r="BC47" i="66"/>
  <c r="BC46" i="66"/>
  <c r="BB73" i="66"/>
  <c r="BC67" i="66"/>
  <c r="BD114" i="18"/>
  <c r="BD119" i="18" s="1"/>
  <c r="BD113" i="18"/>
  <c r="BD118" i="18" s="1"/>
  <c r="AT32" i="16"/>
  <c r="AT25" i="16"/>
  <c r="AP36" i="27"/>
  <c r="AP37" i="27" s="1"/>
  <c r="AQ98" i="2" s="1"/>
  <c r="AP38" i="27"/>
  <c r="AP15" i="60"/>
  <c r="AP16" i="60"/>
  <c r="BT49" i="4"/>
  <c r="BN21" i="2" s="1"/>
  <c r="AP29" i="53"/>
  <c r="AQ21" i="51"/>
  <c r="BB32" i="3"/>
  <c r="AQ70" i="15"/>
  <c r="AR15" i="2" s="1"/>
  <c r="BC55" i="66" l="1"/>
  <c r="BC60" i="66"/>
  <c r="BC61" i="66" s="1"/>
  <c r="BC64" i="66" s="1"/>
  <c r="BC70" i="66" s="1"/>
  <c r="BE92" i="18"/>
  <c r="BE88" i="18"/>
  <c r="AT31" i="16"/>
  <c r="AT30" i="16"/>
  <c r="AQ10" i="41"/>
  <c r="AQ34" i="27"/>
  <c r="AQ9" i="62"/>
  <c r="AQ7" i="60"/>
  <c r="BN19" i="51"/>
  <c r="BM43" i="27"/>
  <c r="AQ22" i="53"/>
  <c r="AR13" i="51"/>
  <c r="BB30" i="3"/>
  <c r="BB31" i="3"/>
  <c r="BN25" i="3" s="1"/>
  <c r="BB230" i="15"/>
  <c r="BB187" i="15"/>
  <c r="AT188" i="15"/>
  <c r="AT231" i="15"/>
  <c r="AX152" i="4"/>
  <c r="AX51" i="4" s="1"/>
  <c r="AR23" i="2" s="1"/>
  <c r="AQ35" i="27" s="1"/>
  <c r="BV99" i="4"/>
  <c r="BV97" i="4"/>
  <c r="BV98" i="4"/>
  <c r="AX210" i="4"/>
  <c r="AX207" i="4"/>
  <c r="BC69" i="66" l="1"/>
  <c r="BC76" i="66" s="1"/>
  <c r="BC78" i="66" s="1"/>
  <c r="BC56" i="66"/>
  <c r="BE109" i="18"/>
  <c r="BE111" i="18" s="1"/>
  <c r="BE112" i="18" s="1"/>
  <c r="BE93" i="18"/>
  <c r="BE94" i="18"/>
  <c r="BE120" i="18"/>
  <c r="BC52" i="53" s="1"/>
  <c r="AQ15" i="60"/>
  <c r="AQ16" i="60"/>
  <c r="AQ36" i="27"/>
  <c r="AQ37" i="27" s="1"/>
  <c r="AR98" i="2" s="1"/>
  <c r="AQ38" i="27"/>
  <c r="AQ39" i="27"/>
  <c r="AQ29" i="53"/>
  <c r="AR21" i="51"/>
  <c r="AT39" i="16"/>
  <c r="AT44" i="16" s="1"/>
  <c r="AT265" i="15" s="1"/>
  <c r="AT178" i="15"/>
  <c r="AT221" i="15"/>
  <c r="BB220" i="15"/>
  <c r="BB177" i="15"/>
  <c r="BB40" i="3"/>
  <c r="BB42" i="3"/>
  <c r="BB38" i="3"/>
  <c r="BB18" i="15" s="1"/>
  <c r="BB167" i="15"/>
  <c r="BB210" i="15"/>
  <c r="BB39" i="3"/>
  <c r="BB44" i="3" s="1"/>
  <c r="BB264" i="15" s="1"/>
  <c r="BB33" i="3"/>
  <c r="BB43" i="3" s="1"/>
  <c r="BB18" i="60" s="1"/>
  <c r="AT38" i="16"/>
  <c r="AT19" i="15" s="1"/>
  <c r="AT168" i="15"/>
  <c r="AT40" i="16"/>
  <c r="AT211" i="15"/>
  <c r="AT42" i="16"/>
  <c r="AR70" i="15"/>
  <c r="AS15" i="2" s="1"/>
  <c r="BC58" i="66" l="1"/>
  <c r="BD53" i="66"/>
  <c r="BE86" i="18"/>
  <c r="BC71" i="66"/>
  <c r="BC73" i="66" s="1"/>
  <c r="BC58" i="15"/>
  <c r="BC62" i="15" s="1"/>
  <c r="BD14" i="2" s="1"/>
  <c r="BC271" i="15"/>
  <c r="BC273" i="15" s="1"/>
  <c r="BE113" i="18"/>
  <c r="BE118" i="18" s="1"/>
  <c r="BE114" i="18"/>
  <c r="BE119" i="18" s="1"/>
  <c r="AR10" i="41"/>
  <c r="AR34" i="27"/>
  <c r="AR9" i="62"/>
  <c r="AR7" i="60"/>
  <c r="AR22" i="53"/>
  <c r="AS13" i="51"/>
  <c r="AT43" i="16"/>
  <c r="AU25" i="16" s="1"/>
  <c r="BC28" i="3"/>
  <c r="BB41" i="3"/>
  <c r="BB48" i="15"/>
  <c r="AT49" i="15"/>
  <c r="AT41" i="16"/>
  <c r="AY152" i="4"/>
  <c r="AY51" i="4" s="1"/>
  <c r="AS23" i="2" s="1"/>
  <c r="AR35" i="27" s="1"/>
  <c r="AY207" i="4"/>
  <c r="AY210" i="4"/>
  <c r="BD67" i="66" l="1"/>
  <c r="BC42" i="27"/>
  <c r="BD12" i="51"/>
  <c r="BC21" i="53"/>
  <c r="BC8" i="62"/>
  <c r="BE89" i="18"/>
  <c r="BF87" i="18"/>
  <c r="BD46" i="66"/>
  <c r="BD47" i="66"/>
  <c r="AR15" i="60"/>
  <c r="AR16" i="60"/>
  <c r="AR36" i="27"/>
  <c r="AR37" i="27" s="1"/>
  <c r="AS98" i="2" s="1"/>
  <c r="AR38" i="27"/>
  <c r="AR39" i="27"/>
  <c r="BU49" i="4"/>
  <c r="BO21" i="2" s="1"/>
  <c r="BN43" i="27" s="1"/>
  <c r="AU32" i="16"/>
  <c r="AR29" i="53"/>
  <c r="AS21" i="51"/>
  <c r="BC32" i="3"/>
  <c r="BW98" i="4"/>
  <c r="BW99" i="4"/>
  <c r="BW97" i="4"/>
  <c r="AS70" i="15"/>
  <c r="AT15" i="2" s="1"/>
  <c r="BD55" i="66" l="1"/>
  <c r="BF88" i="18"/>
  <c r="BD60" i="66"/>
  <c r="BD61" i="66" s="1"/>
  <c r="BD64" i="66" s="1"/>
  <c r="BD70" i="66" s="1"/>
  <c r="BF92" i="18"/>
  <c r="BC47" i="27"/>
  <c r="BC44" i="27"/>
  <c r="BC45" i="27" s="1"/>
  <c r="BD96" i="2" s="1"/>
  <c r="BC46" i="27"/>
  <c r="AS34" i="27"/>
  <c r="AS10" i="41"/>
  <c r="AS9" i="62"/>
  <c r="AS7" i="60"/>
  <c r="AU31" i="16"/>
  <c r="AU30" i="16"/>
  <c r="AS22" i="53"/>
  <c r="AT13" i="51"/>
  <c r="BC31" i="3"/>
  <c r="BO25" i="3" s="1"/>
  <c r="BC30" i="3"/>
  <c r="BC187" i="15"/>
  <c r="BC230" i="15"/>
  <c r="AU231" i="15"/>
  <c r="AU188" i="15"/>
  <c r="AZ152" i="4"/>
  <c r="AZ51" i="4" s="1"/>
  <c r="AT23" i="2" s="1"/>
  <c r="AS35" i="27" s="1"/>
  <c r="AZ210" i="4"/>
  <c r="AZ207" i="4"/>
  <c r="BF93" i="18" l="1"/>
  <c r="BF109" i="18"/>
  <c r="BF111" i="18" s="1"/>
  <c r="BF112" i="18" s="1"/>
  <c r="BF120" i="18" s="1"/>
  <c r="BD52" i="53" s="1"/>
  <c r="BF94" i="18"/>
  <c r="BD69" i="66"/>
  <c r="BD76" i="66" s="1"/>
  <c r="BD78" i="66" s="1"/>
  <c r="BD56" i="66"/>
  <c r="AU33" i="16"/>
  <c r="AS15" i="60"/>
  <c r="AS16" i="60"/>
  <c r="AS36" i="27"/>
  <c r="AS37" i="27" s="1"/>
  <c r="AT98" i="2" s="1"/>
  <c r="AS38" i="27"/>
  <c r="AS39" i="27"/>
  <c r="BV49" i="4"/>
  <c r="BP21" i="2" s="1"/>
  <c r="BO43" i="27" s="1"/>
  <c r="AS29" i="53"/>
  <c r="AT21" i="51"/>
  <c r="AU39" i="16"/>
  <c r="AU44" i="16" s="1"/>
  <c r="AU265" i="15" s="1"/>
  <c r="AU178" i="15"/>
  <c r="AU221" i="15"/>
  <c r="BC33" i="3"/>
  <c r="BC43" i="3" s="1"/>
  <c r="BC18" i="60" s="1"/>
  <c r="BC210" i="15"/>
  <c r="BC167" i="15"/>
  <c r="BC38" i="3"/>
  <c r="BC18" i="15" s="1"/>
  <c r="BC40" i="3"/>
  <c r="BC42" i="3"/>
  <c r="BC39" i="3"/>
  <c r="BC44" i="3" s="1"/>
  <c r="BC264" i="15" s="1"/>
  <c r="BC220" i="15"/>
  <c r="BC177" i="15"/>
  <c r="AU211" i="15"/>
  <c r="AU38" i="16"/>
  <c r="AU19" i="15" s="1"/>
  <c r="AU168" i="15"/>
  <c r="AU42" i="16"/>
  <c r="AU40" i="16"/>
  <c r="AT70" i="15"/>
  <c r="AU15" i="2" s="1"/>
  <c r="BF113" i="18" l="1"/>
  <c r="BF118" i="18" s="1"/>
  <c r="BF114" i="18"/>
  <c r="BF119" i="18" s="1"/>
  <c r="BF86" i="18"/>
  <c r="BD71" i="66"/>
  <c r="BE53" i="66"/>
  <c r="BD58" i="66"/>
  <c r="BD271" i="15"/>
  <c r="BD273" i="15" s="1"/>
  <c r="BD58" i="15"/>
  <c r="BD62" i="15" s="1"/>
  <c r="BE14" i="2" s="1"/>
  <c r="AT10" i="41"/>
  <c r="AT34" i="27"/>
  <c r="AT9" i="62"/>
  <c r="AT7" i="60"/>
  <c r="AT22" i="53"/>
  <c r="AU13" i="51"/>
  <c r="AU43" i="16"/>
  <c r="AV25" i="16" s="1"/>
  <c r="AV28" i="16"/>
  <c r="BC41" i="3"/>
  <c r="BD28" i="3"/>
  <c r="BC48" i="15"/>
  <c r="AU41" i="16"/>
  <c r="AU49" i="15"/>
  <c r="BA152" i="4"/>
  <c r="BA51" i="4" s="1"/>
  <c r="AU23" i="2" s="1"/>
  <c r="AT35" i="27" s="1"/>
  <c r="BA207" i="4"/>
  <c r="BA210" i="4"/>
  <c r="BD21" i="53" l="1"/>
  <c r="BD42" i="27"/>
  <c r="BD8" i="62"/>
  <c r="BE12" i="51"/>
  <c r="BG87" i="18"/>
  <c r="BF89" i="18"/>
  <c r="BE47" i="66"/>
  <c r="BE46" i="66"/>
  <c r="BD73" i="66"/>
  <c r="BE67" i="66"/>
  <c r="AT15" i="60"/>
  <c r="AT16" i="60"/>
  <c r="AT36" i="27"/>
  <c r="AT37" i="27" s="1"/>
  <c r="AU98" i="2" s="1"/>
  <c r="AT38" i="27"/>
  <c r="AT39" i="27"/>
  <c r="AT29" i="53"/>
  <c r="AU21" i="51"/>
  <c r="BD32" i="3"/>
  <c r="AV32" i="16"/>
  <c r="BX99" i="4"/>
  <c r="BX98" i="4"/>
  <c r="BX97" i="4"/>
  <c r="BE55" i="66" l="1"/>
  <c r="BE69" i="66" s="1"/>
  <c r="BE76" i="66" s="1"/>
  <c r="BE78" i="66" s="1"/>
  <c r="BE56" i="66"/>
  <c r="BG86" i="18"/>
  <c r="BF53" i="66"/>
  <c r="BE58" i="66"/>
  <c r="BE58" i="15"/>
  <c r="BE62" i="15" s="1"/>
  <c r="BF14" i="2" s="1"/>
  <c r="BE271" i="15"/>
  <c r="BE273" i="15" s="1"/>
  <c r="BD44" i="27"/>
  <c r="BD45" i="27" s="1"/>
  <c r="BE96" i="2" s="1"/>
  <c r="BD46" i="27"/>
  <c r="BD47" i="27"/>
  <c r="BG88" i="18"/>
  <c r="BE60" i="66"/>
  <c r="BE61" i="66" s="1"/>
  <c r="BE64" i="66" s="1"/>
  <c r="BE70" i="66" s="1"/>
  <c r="BG92" i="18"/>
  <c r="BW49" i="4"/>
  <c r="BQ21" i="2" s="1"/>
  <c r="BD30" i="3"/>
  <c r="BD31" i="3"/>
  <c r="BP25" i="3" s="1"/>
  <c r="BD230" i="15"/>
  <c r="BD187" i="15"/>
  <c r="AV30" i="16"/>
  <c r="AV31" i="16"/>
  <c r="AV231" i="15"/>
  <c r="AV188" i="15"/>
  <c r="BY99" i="4"/>
  <c r="BY97" i="4"/>
  <c r="BY98" i="4"/>
  <c r="AU70" i="15"/>
  <c r="AV15" i="2" s="1"/>
  <c r="BE21" i="53" l="1"/>
  <c r="BE42" i="27"/>
  <c r="BF12" i="51"/>
  <c r="BE8" i="62"/>
  <c r="BG120" i="18"/>
  <c r="BE52" i="53" s="1"/>
  <c r="BG109" i="18"/>
  <c r="BG111" i="18" s="1"/>
  <c r="BG112" i="18" s="1"/>
  <c r="BG93" i="18"/>
  <c r="BG94" i="18"/>
  <c r="BE71" i="66"/>
  <c r="BF46" i="66"/>
  <c r="BF47" i="66"/>
  <c r="BH87" i="18"/>
  <c r="BG89" i="18"/>
  <c r="AU10" i="41"/>
  <c r="AU34" i="27"/>
  <c r="AU9" i="62"/>
  <c r="AU7" i="60"/>
  <c r="BP43" i="27"/>
  <c r="AU22" i="53"/>
  <c r="AV13" i="51"/>
  <c r="AV39" i="16"/>
  <c r="AV44" i="16" s="1"/>
  <c r="AV265" i="15" s="1"/>
  <c r="AV178" i="15"/>
  <c r="AV221" i="15"/>
  <c r="BD167" i="15"/>
  <c r="BD210" i="15"/>
  <c r="BD40" i="3"/>
  <c r="BD38" i="3"/>
  <c r="BD18" i="15" s="1"/>
  <c r="BD42" i="3"/>
  <c r="BD39" i="3"/>
  <c r="BD44" i="3" s="1"/>
  <c r="BD264" i="15" s="1"/>
  <c r="BD33" i="3"/>
  <c r="BD43" i="3" s="1"/>
  <c r="BD18" i="60" s="1"/>
  <c r="BD220" i="15"/>
  <c r="BD177" i="15"/>
  <c r="AV33" i="16"/>
  <c r="AV211" i="15"/>
  <c r="AV40" i="16"/>
  <c r="AV168" i="15"/>
  <c r="AV42" i="16"/>
  <c r="AV38" i="16"/>
  <c r="AV19" i="15" s="1"/>
  <c r="BB152" i="4"/>
  <c r="BB51" i="4" s="1"/>
  <c r="AV23" i="2" s="1"/>
  <c r="BB210" i="4"/>
  <c r="BB207" i="4"/>
  <c r="AV70" i="15"/>
  <c r="AW15" i="2" s="1"/>
  <c r="BF55" i="66" l="1"/>
  <c r="BE73" i="66"/>
  <c r="BF67" i="66"/>
  <c r="BH92" i="18"/>
  <c r="BH88" i="18"/>
  <c r="BF60" i="66"/>
  <c r="BF61" i="66" s="1"/>
  <c r="BF64" i="66" s="1"/>
  <c r="BF70" i="66" s="1"/>
  <c r="BG114" i="18"/>
  <c r="BG119" i="18" s="1"/>
  <c r="BG113" i="18"/>
  <c r="BG118" i="18" s="1"/>
  <c r="BE44" i="27"/>
  <c r="BE45" i="27" s="1"/>
  <c r="BF96" i="2" s="1"/>
  <c r="BE47" i="27"/>
  <c r="BE46" i="27"/>
  <c r="AU15" i="60"/>
  <c r="AU16" i="60"/>
  <c r="AV10" i="41"/>
  <c r="AV34" i="27"/>
  <c r="AV21" i="51"/>
  <c r="AU35" i="27"/>
  <c r="AU36" i="27" s="1"/>
  <c r="AU37" i="27" s="1"/>
  <c r="AV98" i="2" s="1"/>
  <c r="AV9" i="62"/>
  <c r="AV7" i="60"/>
  <c r="AV16" i="60" s="1"/>
  <c r="AV22" i="53"/>
  <c r="AW13" i="51"/>
  <c r="AV43" i="16"/>
  <c r="AW25" i="16" s="1"/>
  <c r="AW28" i="16"/>
  <c r="AU29" i="53"/>
  <c r="BE28" i="3"/>
  <c r="BD41" i="3"/>
  <c r="BD48" i="15"/>
  <c r="AV41" i="16"/>
  <c r="AV49" i="15"/>
  <c r="BC152" i="4"/>
  <c r="BC51" i="4" s="1"/>
  <c r="AW23" i="2" s="1"/>
  <c r="BC207" i="4"/>
  <c r="BC210" i="4"/>
  <c r="BH109" i="18" l="1"/>
  <c r="BH111" i="18" s="1"/>
  <c r="BH112" i="18" s="1"/>
  <c r="BH93" i="18"/>
  <c r="BH94" i="18"/>
  <c r="BF69" i="66"/>
  <c r="BF76" i="66" s="1"/>
  <c r="BF78" i="66" s="1"/>
  <c r="BF56" i="66"/>
  <c r="AU38" i="27"/>
  <c r="AU39" i="27"/>
  <c r="AW21" i="51"/>
  <c r="AV35" i="27"/>
  <c r="AV39" i="27" s="1"/>
  <c r="AV15" i="60"/>
  <c r="BX49" i="4"/>
  <c r="BR21" i="2" s="1"/>
  <c r="AV29" i="53"/>
  <c r="BE32" i="3"/>
  <c r="AW32" i="16"/>
  <c r="BZ97" i="4"/>
  <c r="BZ98" i="4"/>
  <c r="BZ99" i="4"/>
  <c r="BG53" i="66" l="1"/>
  <c r="BF58" i="66"/>
  <c r="BH86" i="18"/>
  <c r="BF71" i="66"/>
  <c r="BF58" i="15"/>
  <c r="BF62" i="15" s="1"/>
  <c r="BG14" i="2" s="1"/>
  <c r="BF271" i="15"/>
  <c r="BF273" i="15" s="1"/>
  <c r="BH120" i="18"/>
  <c r="BF52" i="53" s="1"/>
  <c r="BH114" i="18"/>
  <c r="BH119" i="18" s="1"/>
  <c r="BM49" i="4" s="1"/>
  <c r="BG21" i="2" s="1"/>
  <c r="BH113" i="18"/>
  <c r="BH118" i="18" s="1"/>
  <c r="AV38" i="27"/>
  <c r="AV36" i="27"/>
  <c r="AV37" i="27" s="1"/>
  <c r="AW98" i="2" s="1"/>
  <c r="BQ43" i="27"/>
  <c r="BE230" i="15"/>
  <c r="BE187" i="15"/>
  <c r="BE30" i="3"/>
  <c r="BE31" i="3"/>
  <c r="BQ25" i="3" s="1"/>
  <c r="AW231" i="15"/>
  <c r="AW188" i="15"/>
  <c r="AW30" i="16"/>
  <c r="AW31" i="16"/>
  <c r="AW70" i="15"/>
  <c r="AX15" i="2" s="1"/>
  <c r="BG67" i="66" l="1"/>
  <c r="BF73" i="66"/>
  <c r="BF27" i="53"/>
  <c r="BF43" i="27"/>
  <c r="BG19" i="51"/>
  <c r="BF21" i="53"/>
  <c r="BF8" i="62"/>
  <c r="BF42" i="27"/>
  <c r="BG12" i="51"/>
  <c r="BI87" i="18"/>
  <c r="BH89" i="18"/>
  <c r="BG46" i="66"/>
  <c r="BG55" i="66" s="1"/>
  <c r="BG47" i="66"/>
  <c r="AW10" i="41"/>
  <c r="AW34" i="27"/>
  <c r="AW9" i="62"/>
  <c r="AW7" i="60"/>
  <c r="AX13" i="51"/>
  <c r="BV13" i="51" s="1"/>
  <c r="AW22" i="53"/>
  <c r="AW39" i="16"/>
  <c r="AW44" i="16" s="1"/>
  <c r="AW265" i="15" s="1"/>
  <c r="AW178" i="15"/>
  <c r="AW221" i="15"/>
  <c r="BE220" i="15"/>
  <c r="BE177" i="15"/>
  <c r="BE40" i="3"/>
  <c r="BE42" i="3"/>
  <c r="BE210" i="15"/>
  <c r="BE167" i="15"/>
  <c r="BE38" i="3"/>
  <c r="BE18" i="15" s="1"/>
  <c r="BE39" i="3"/>
  <c r="BE44" i="3" s="1"/>
  <c r="BE264" i="15" s="1"/>
  <c r="BE33" i="3"/>
  <c r="BE43" i="3" s="1"/>
  <c r="BE18" i="60" s="1"/>
  <c r="AW40" i="16"/>
  <c r="AW211" i="15"/>
  <c r="AW42" i="16"/>
  <c r="AW38" i="16"/>
  <c r="AW19" i="15" s="1"/>
  <c r="AW168" i="15"/>
  <c r="AW33" i="16"/>
  <c r="BD152" i="4"/>
  <c r="BD51" i="4" s="1"/>
  <c r="AX23" i="2" s="1"/>
  <c r="AW35" i="27" s="1"/>
  <c r="BD207" i="4"/>
  <c r="BD210" i="4"/>
  <c r="BG60" i="66" l="1"/>
  <c r="BG61" i="66" s="1"/>
  <c r="BG64" i="66" s="1"/>
  <c r="BG70" i="66" s="1"/>
  <c r="BI88" i="18"/>
  <c r="BI92" i="18"/>
  <c r="BF46" i="27"/>
  <c r="BF44" i="27"/>
  <c r="BF45" i="27" s="1"/>
  <c r="BG96" i="2" s="1"/>
  <c r="BF47" i="27"/>
  <c r="BG56" i="66"/>
  <c r="BG69" i="66"/>
  <c r="BG76" i="66" s="1"/>
  <c r="BG78" i="66" s="1"/>
  <c r="AW36" i="27"/>
  <c r="AW37" i="27" s="1"/>
  <c r="AX98" i="2" s="1"/>
  <c r="AW39" i="27"/>
  <c r="AW38" i="27"/>
  <c r="AW15" i="60"/>
  <c r="AW16" i="60"/>
  <c r="BY49" i="4"/>
  <c r="BS21" i="2" s="1"/>
  <c r="BR43" i="27" s="1"/>
  <c r="AW29" i="53"/>
  <c r="AX21" i="51"/>
  <c r="CA98" i="4"/>
  <c r="AW43" i="16"/>
  <c r="AX25" i="16" s="1"/>
  <c r="AX28" i="16"/>
  <c r="CB23" i="2"/>
  <c r="BE48" i="15"/>
  <c r="BF28" i="3"/>
  <c r="BE41" i="3"/>
  <c r="AW49" i="15"/>
  <c r="AW41" i="16"/>
  <c r="CA97" i="4"/>
  <c r="CA99" i="4"/>
  <c r="AX70" i="15"/>
  <c r="AY15" i="2" s="1"/>
  <c r="BG271" i="15" l="1"/>
  <c r="BG273" i="15" s="1"/>
  <c r="BG58" i="15"/>
  <c r="BG62" i="15" s="1"/>
  <c r="BH14" i="2" s="1"/>
  <c r="BG71" i="66"/>
  <c r="BH53" i="66"/>
  <c r="BG58" i="66"/>
  <c r="BI86" i="18"/>
  <c r="BI94" i="18"/>
  <c r="BI93" i="18"/>
  <c r="BI109" i="18"/>
  <c r="BI111" i="18" s="1"/>
  <c r="BI112" i="18" s="1"/>
  <c r="BI120" i="18"/>
  <c r="BG52" i="53" s="1"/>
  <c r="AX34" i="27"/>
  <c r="AX10" i="41"/>
  <c r="AX9" i="62"/>
  <c r="AX7" i="60"/>
  <c r="AX22" i="53"/>
  <c r="AY13" i="51"/>
  <c r="CK21" i="51"/>
  <c r="BV21" i="51"/>
  <c r="BF32" i="3"/>
  <c r="AX32" i="16"/>
  <c r="BE207" i="4"/>
  <c r="BE210" i="4"/>
  <c r="BI113" i="18" l="1"/>
  <c r="BI118" i="18" s="1"/>
  <c r="BI114" i="18"/>
  <c r="BI119" i="18" s="1"/>
  <c r="BI89" i="18"/>
  <c r="BJ87" i="18"/>
  <c r="BH46" i="66"/>
  <c r="BH47" i="66"/>
  <c r="BH67" i="66"/>
  <c r="BG73" i="66"/>
  <c r="BG42" i="27"/>
  <c r="BG21" i="53"/>
  <c r="BH12" i="51"/>
  <c r="BG8" i="62"/>
  <c r="AX15" i="60"/>
  <c r="AX16" i="60"/>
  <c r="AX36" i="27"/>
  <c r="AX37" i="27" s="1"/>
  <c r="AY98" i="2" s="1"/>
  <c r="AX38" i="27"/>
  <c r="AX39" i="27"/>
  <c r="BF230" i="15"/>
  <c r="BF187" i="15"/>
  <c r="BF30" i="3"/>
  <c r="BF31" i="3"/>
  <c r="BR25" i="3" s="1"/>
  <c r="AX231" i="15"/>
  <c r="AX188" i="15"/>
  <c r="AX31" i="16"/>
  <c r="AX30" i="16"/>
  <c r="AY70" i="15"/>
  <c r="AZ15" i="2" s="1"/>
  <c r="BG46" i="27" l="1"/>
  <c r="BG44" i="27"/>
  <c r="BG45" i="27" s="1"/>
  <c r="BH96" i="2" s="1"/>
  <c r="BG47" i="27"/>
  <c r="BH55" i="66"/>
  <c r="BJ92" i="18"/>
  <c r="BJ88" i="18"/>
  <c r="BH60" i="66"/>
  <c r="BH61" i="66" s="1"/>
  <c r="BH64" i="66" s="1"/>
  <c r="BH70" i="66" s="1"/>
  <c r="AY10" i="41"/>
  <c r="AY34" i="27"/>
  <c r="AY9" i="62"/>
  <c r="AY7" i="60"/>
  <c r="BZ49" i="4"/>
  <c r="BT21" i="2" s="1"/>
  <c r="BS43" i="27" s="1"/>
  <c r="AY22" i="53"/>
  <c r="AZ13" i="51"/>
  <c r="BX13" i="51" s="1"/>
  <c r="AX39" i="16"/>
  <c r="AX44" i="16" s="1"/>
  <c r="AX265" i="15" s="1"/>
  <c r="AX178" i="15"/>
  <c r="AX221" i="15"/>
  <c r="BF220" i="15"/>
  <c r="BF177" i="15"/>
  <c r="BF210" i="15"/>
  <c r="BF38" i="3"/>
  <c r="BF18" i="15" s="1"/>
  <c r="BF40" i="3"/>
  <c r="BF42" i="3"/>
  <c r="BF167" i="15"/>
  <c r="BF39" i="3"/>
  <c r="BF44" i="3" s="1"/>
  <c r="BF264" i="15" s="1"/>
  <c r="BF33" i="3"/>
  <c r="BF43" i="3" s="1"/>
  <c r="BF18" i="60" s="1"/>
  <c r="AX211" i="15"/>
  <c r="AX42" i="16"/>
  <c r="AX38" i="16"/>
  <c r="AX19" i="15" s="1"/>
  <c r="AX33" i="16"/>
  <c r="AX168" i="15"/>
  <c r="AX40" i="16"/>
  <c r="BF210" i="4"/>
  <c r="BF207" i="4"/>
  <c r="BH69" i="66" l="1"/>
  <c r="BH76" i="66" s="1"/>
  <c r="BH78" i="66" s="1"/>
  <c r="BH56" i="66"/>
  <c r="BJ93" i="18"/>
  <c r="BJ109" i="18"/>
  <c r="BJ111" i="18" s="1"/>
  <c r="BJ112" i="18" s="1"/>
  <c r="BJ94" i="18"/>
  <c r="AY15" i="60"/>
  <c r="AY16" i="60"/>
  <c r="AY36" i="27"/>
  <c r="AY37" i="27" s="1"/>
  <c r="AZ98" i="2" s="1"/>
  <c r="AY39" i="27"/>
  <c r="AY38" i="27"/>
  <c r="AX43" i="16"/>
  <c r="AY25" i="16" s="1"/>
  <c r="AY28" i="16"/>
  <c r="BG28" i="3"/>
  <c r="BF48" i="15"/>
  <c r="BF41" i="3"/>
  <c r="AX49" i="15"/>
  <c r="AX41" i="16"/>
  <c r="AZ70" i="15"/>
  <c r="BA15" i="2" s="1"/>
  <c r="BJ114" i="18" l="1"/>
  <c r="BJ119" i="18" s="1"/>
  <c r="BJ113" i="18"/>
  <c r="BJ118" i="18" s="1"/>
  <c r="BJ86" i="18"/>
  <c r="BH58" i="66"/>
  <c r="BI53" i="66"/>
  <c r="BH71" i="66"/>
  <c r="BH58" i="15"/>
  <c r="BH62" i="15" s="1"/>
  <c r="BI14" i="2" s="1"/>
  <c r="BH271" i="15"/>
  <c r="BH273" i="15" s="1"/>
  <c r="BJ120" i="18"/>
  <c r="BH52" i="53" s="1"/>
  <c r="AZ10" i="41"/>
  <c r="AZ34" i="27"/>
  <c r="AZ9" i="62"/>
  <c r="AZ7" i="60"/>
  <c r="AZ22" i="53"/>
  <c r="BA13" i="51"/>
  <c r="BG32" i="3"/>
  <c r="AY32" i="16"/>
  <c r="CC75" i="2"/>
  <c r="CB99" i="4"/>
  <c r="CB98" i="4"/>
  <c r="CB97" i="4"/>
  <c r="BG207" i="4"/>
  <c r="BG210" i="4"/>
  <c r="BH8" i="62" l="1"/>
  <c r="BH21" i="53"/>
  <c r="BH42" i="27"/>
  <c r="BI12" i="51"/>
  <c r="BI47" i="66"/>
  <c r="BI46" i="66"/>
  <c r="BJ89" i="18"/>
  <c r="BK87" i="18"/>
  <c r="BH73" i="66"/>
  <c r="BI67" i="66"/>
  <c r="AZ36" i="27"/>
  <c r="AZ37" i="27" s="1"/>
  <c r="BA98" i="2" s="1"/>
  <c r="AZ39" i="27"/>
  <c r="AZ38" i="27"/>
  <c r="AZ15" i="60"/>
  <c r="AZ16" i="60"/>
  <c r="CA49" i="4"/>
  <c r="BU21" i="2" s="1"/>
  <c r="BG230" i="15"/>
  <c r="BG187" i="15"/>
  <c r="BG30" i="3"/>
  <c r="BG31" i="3"/>
  <c r="BS25" i="3" s="1"/>
  <c r="AY188" i="15"/>
  <c r="AY231" i="15"/>
  <c r="AY31" i="16"/>
  <c r="AY30" i="16"/>
  <c r="BA70" i="15"/>
  <c r="BB15" i="2" s="1"/>
  <c r="BK92" i="18" l="1"/>
  <c r="BK88" i="18"/>
  <c r="BI60" i="66"/>
  <c r="BI61" i="66" s="1"/>
  <c r="BI64" i="66" s="1"/>
  <c r="BI70" i="66" s="1"/>
  <c r="BI55" i="66"/>
  <c r="BH47" i="27"/>
  <c r="BH46" i="27"/>
  <c r="BH44" i="27"/>
  <c r="BH45" i="27" s="1"/>
  <c r="BI96" i="2" s="1"/>
  <c r="BA34" i="27"/>
  <c r="BA10" i="41"/>
  <c r="BA9" i="62"/>
  <c r="BA7" i="60"/>
  <c r="BT43" i="27"/>
  <c r="BA22" i="53"/>
  <c r="BB13" i="51"/>
  <c r="AY39" i="16"/>
  <c r="AY44" i="16" s="1"/>
  <c r="AY265" i="15" s="1"/>
  <c r="AY178" i="15"/>
  <c r="AY221" i="15"/>
  <c r="BG220" i="15"/>
  <c r="BG177" i="15"/>
  <c r="BG38" i="3"/>
  <c r="BG18" i="15" s="1"/>
  <c r="BG210" i="15"/>
  <c r="BG167" i="15"/>
  <c r="BG40" i="3"/>
  <c r="BG42" i="3"/>
  <c r="BG39" i="3"/>
  <c r="BG44" i="3" s="1"/>
  <c r="BG264" i="15" s="1"/>
  <c r="BG33" i="3"/>
  <c r="BG43" i="3" s="1"/>
  <c r="BG18" i="60" s="1"/>
  <c r="AY33" i="16"/>
  <c r="AY168" i="15"/>
  <c r="AY42" i="16"/>
  <c r="AY38" i="16"/>
  <c r="AY19" i="15" s="1"/>
  <c r="AY40" i="16"/>
  <c r="AY211" i="15"/>
  <c r="BH207" i="4"/>
  <c r="BH210" i="4"/>
  <c r="BI69" i="66" l="1"/>
  <c r="BI76" i="66" s="1"/>
  <c r="BI78" i="66" s="1"/>
  <c r="BI56" i="66"/>
  <c r="BK94" i="18"/>
  <c r="BK109" i="18"/>
  <c r="BK111" i="18" s="1"/>
  <c r="BK112" i="18" s="1"/>
  <c r="BK93" i="18"/>
  <c r="BA36" i="27"/>
  <c r="BA37" i="27" s="1"/>
  <c r="BB98" i="2" s="1"/>
  <c r="BA38" i="27"/>
  <c r="BA39" i="27"/>
  <c r="BA15" i="60"/>
  <c r="BA16" i="60"/>
  <c r="AY43" i="16"/>
  <c r="AZ25" i="16" s="1"/>
  <c r="AZ28" i="16"/>
  <c r="BG41" i="3"/>
  <c r="BH28" i="3"/>
  <c r="BG48" i="15"/>
  <c r="AY41" i="16"/>
  <c r="AY49" i="15"/>
  <c r="BB70" i="15"/>
  <c r="BC15" i="2" s="1"/>
  <c r="BJ53" i="66" l="1"/>
  <c r="BK86" i="18"/>
  <c r="BI58" i="66"/>
  <c r="BI71" i="66"/>
  <c r="BK120" i="18"/>
  <c r="BI52" i="53" s="1"/>
  <c r="BK114" i="18"/>
  <c r="BK119" i="18" s="1"/>
  <c r="BK113" i="18"/>
  <c r="BK118" i="18" s="1"/>
  <c r="BP49" i="4" s="1"/>
  <c r="BJ21" i="2" s="1"/>
  <c r="BI271" i="15"/>
  <c r="BI273" i="15" s="1"/>
  <c r="BI58" i="15"/>
  <c r="BI62" i="15" s="1"/>
  <c r="BJ14" i="2" s="1"/>
  <c r="BB7" i="60"/>
  <c r="BB10" i="41"/>
  <c r="BB34" i="27"/>
  <c r="BC13" i="51"/>
  <c r="BB9" i="62"/>
  <c r="CB49" i="4"/>
  <c r="BV21" i="2" s="1"/>
  <c r="BB22" i="53"/>
  <c r="BH32" i="3"/>
  <c r="AZ32" i="16"/>
  <c r="BI207" i="4"/>
  <c r="BI210" i="4"/>
  <c r="BI43" i="27" l="1"/>
  <c r="BJ19" i="51"/>
  <c r="CB21" i="2"/>
  <c r="BI27" i="53"/>
  <c r="BI42" i="27"/>
  <c r="BI8" i="62"/>
  <c r="BJ12" i="51"/>
  <c r="BX12" i="51" s="1"/>
  <c r="BI21" i="53"/>
  <c r="CB14" i="2"/>
  <c r="BJ67" i="66"/>
  <c r="BI73" i="66"/>
  <c r="BK89" i="18"/>
  <c r="BL87" i="18"/>
  <c r="BJ46" i="66"/>
  <c r="BJ47" i="66"/>
  <c r="BB36" i="27"/>
  <c r="BB37" i="27" s="1"/>
  <c r="BC98" i="2" s="1"/>
  <c r="BB38" i="27"/>
  <c r="BB39" i="27"/>
  <c r="BB15" i="60"/>
  <c r="BB16" i="60"/>
  <c r="BU43" i="27"/>
  <c r="CC21" i="2"/>
  <c r="BH230" i="15"/>
  <c r="BH187" i="15"/>
  <c r="BH30" i="3"/>
  <c r="BH31" i="3"/>
  <c r="BT25" i="3" s="1"/>
  <c r="AZ188" i="15"/>
  <c r="AZ231" i="15"/>
  <c r="AZ30" i="16"/>
  <c r="AZ31" i="16"/>
  <c r="BC70" i="15"/>
  <c r="BD15" i="2" s="1"/>
  <c r="CB96" i="2" l="1"/>
  <c r="BI46" i="27"/>
  <c r="BI44" i="27"/>
  <c r="BI45" i="27" s="1"/>
  <c r="BJ96" i="2" s="1"/>
  <c r="BI47" i="27"/>
  <c r="CM19" i="51"/>
  <c r="BX19" i="51"/>
  <c r="BJ55" i="66"/>
  <c r="BL88" i="18"/>
  <c r="BL92" i="18"/>
  <c r="BJ60" i="66"/>
  <c r="BJ61" i="66" s="1"/>
  <c r="BJ64" i="66" s="1"/>
  <c r="BJ70" i="66" s="1"/>
  <c r="BC7" i="60"/>
  <c r="BC10" i="41"/>
  <c r="BC34" i="27"/>
  <c r="BD13" i="51"/>
  <c r="BC9" i="62"/>
  <c r="BC22" i="53"/>
  <c r="AZ39" i="16"/>
  <c r="AZ44" i="16" s="1"/>
  <c r="AZ265" i="15" s="1"/>
  <c r="AZ178" i="15"/>
  <c r="AZ221" i="15"/>
  <c r="BH220" i="15"/>
  <c r="BH177" i="15"/>
  <c r="BH167" i="15"/>
  <c r="BH210" i="15"/>
  <c r="BH40" i="3"/>
  <c r="BH42" i="3"/>
  <c r="BH38" i="3"/>
  <c r="BH18" i="15" s="1"/>
  <c r="BH33" i="3"/>
  <c r="BH43" i="3" s="1"/>
  <c r="BH18" i="60" s="1"/>
  <c r="BH39" i="3"/>
  <c r="BH44" i="3" s="1"/>
  <c r="BH264" i="15" s="1"/>
  <c r="AZ40" i="16"/>
  <c r="AZ42" i="16"/>
  <c r="AZ211" i="15"/>
  <c r="AZ33" i="16"/>
  <c r="AZ168" i="15"/>
  <c r="AZ38" i="16"/>
  <c r="AZ19" i="15" s="1"/>
  <c r="BJ207" i="4"/>
  <c r="BJ210" i="4"/>
  <c r="BL93" i="18" l="1"/>
  <c r="BL94" i="18"/>
  <c r="BL109" i="18"/>
  <c r="BL111" i="18" s="1"/>
  <c r="BL112" i="18" s="1"/>
  <c r="BL120" i="18"/>
  <c r="BJ69" i="66"/>
  <c r="BJ76" i="66" s="1"/>
  <c r="BJ78" i="66" s="1"/>
  <c r="BJ56" i="66"/>
  <c r="BC36" i="27"/>
  <c r="BC37" i="27" s="1"/>
  <c r="BD98" i="2" s="1"/>
  <c r="BC38" i="27"/>
  <c r="BC39" i="27"/>
  <c r="BC15" i="60"/>
  <c r="BC16" i="60"/>
  <c r="AZ43" i="16"/>
  <c r="BA25" i="16" s="1"/>
  <c r="BA28" i="16"/>
  <c r="BI28" i="3"/>
  <c r="BH48" i="15"/>
  <c r="BH41" i="3"/>
  <c r="AZ41" i="16"/>
  <c r="AZ49" i="15"/>
  <c r="BD70" i="15"/>
  <c r="BE15" i="2" s="1"/>
  <c r="BJ58" i="15" l="1"/>
  <c r="BJ62" i="15" s="1"/>
  <c r="BK14" i="2" s="1"/>
  <c r="BJ271" i="15"/>
  <c r="BJ273" i="15" s="1"/>
  <c r="BK53" i="66"/>
  <c r="BL86" i="18"/>
  <c r="BJ58" i="66"/>
  <c r="BJ71" i="66"/>
  <c r="BL114" i="18"/>
  <c r="BL119" i="18" s="1"/>
  <c r="BL113" i="18"/>
  <c r="BL118" i="18" s="1"/>
  <c r="BD7" i="60"/>
  <c r="BD10" i="41"/>
  <c r="BD34" i="27"/>
  <c r="BE13" i="51"/>
  <c r="BD9" i="62"/>
  <c r="BD22" i="53"/>
  <c r="BI32" i="3"/>
  <c r="BA32" i="16"/>
  <c r="BE70" i="15"/>
  <c r="BF15" i="2" s="1"/>
  <c r="BK210" i="4"/>
  <c r="BK207" i="4"/>
  <c r="BK67" i="66" l="1"/>
  <c r="BJ73" i="66"/>
  <c r="BL89" i="18"/>
  <c r="BM87" i="18"/>
  <c r="BK46" i="66"/>
  <c r="BK47" i="66"/>
  <c r="BJ8" i="62"/>
  <c r="BK12" i="51"/>
  <c r="BJ42" i="27"/>
  <c r="BD36" i="27"/>
  <c r="BD37" i="27" s="1"/>
  <c r="BE98" i="2" s="1"/>
  <c r="BD38" i="27"/>
  <c r="BD39" i="27"/>
  <c r="BD15" i="60"/>
  <c r="BD16" i="60"/>
  <c r="BE34" i="27"/>
  <c r="BE10" i="41"/>
  <c r="BE9" i="62"/>
  <c r="BE7" i="60"/>
  <c r="BE16" i="60" s="1"/>
  <c r="BF13" i="51"/>
  <c r="BE22" i="53"/>
  <c r="BI30" i="3"/>
  <c r="BI31" i="3"/>
  <c r="BU25" i="3" s="1"/>
  <c r="BI187" i="15"/>
  <c r="BI230" i="15"/>
  <c r="BA30" i="16"/>
  <c r="BA31" i="16"/>
  <c r="BA231" i="15"/>
  <c r="BA188" i="15"/>
  <c r="BL210" i="4"/>
  <c r="BL207" i="4"/>
  <c r="BK55" i="66" l="1"/>
  <c r="BK69" i="66" s="1"/>
  <c r="BK76" i="66" s="1"/>
  <c r="BK78" i="66" s="1"/>
  <c r="BJ44" i="27"/>
  <c r="BJ45" i="27" s="1"/>
  <c r="BK96" i="2" s="1"/>
  <c r="BJ47" i="27"/>
  <c r="BJ46" i="27"/>
  <c r="BK58" i="15"/>
  <c r="BK62" i="15" s="1"/>
  <c r="BL14" i="2" s="1"/>
  <c r="BK271" i="15"/>
  <c r="BK273" i="15" s="1"/>
  <c r="BK60" i="66"/>
  <c r="BK61" i="66" s="1"/>
  <c r="BK64" i="66" s="1"/>
  <c r="BK70" i="66" s="1"/>
  <c r="BM88" i="18"/>
  <c r="BM92" i="18"/>
  <c r="BE15" i="60"/>
  <c r="BE36" i="27"/>
  <c r="BE37" i="27" s="1"/>
  <c r="BF98" i="2" s="1"/>
  <c r="BE38" i="27"/>
  <c r="BE39" i="27"/>
  <c r="BA39" i="16"/>
  <c r="BA44" i="16" s="1"/>
  <c r="BA265" i="15" s="1"/>
  <c r="BA178" i="15"/>
  <c r="BA221" i="15"/>
  <c r="BI220" i="15"/>
  <c r="BI177" i="15"/>
  <c r="BI40" i="3"/>
  <c r="BI210" i="15"/>
  <c r="BI167" i="15"/>
  <c r="BI42" i="3"/>
  <c r="BI38" i="3"/>
  <c r="BI18" i="15" s="1"/>
  <c r="BI39" i="3"/>
  <c r="BI44" i="3" s="1"/>
  <c r="BI264" i="15" s="1"/>
  <c r="BI33" i="3"/>
  <c r="BI43" i="3" s="1"/>
  <c r="BI18" i="60" s="1"/>
  <c r="BA211" i="15"/>
  <c r="BA40" i="16"/>
  <c r="BA38" i="16"/>
  <c r="BA19" i="15" s="1"/>
  <c r="BA33" i="16"/>
  <c r="BA42" i="16"/>
  <c r="BA168" i="15"/>
  <c r="BF70" i="15"/>
  <c r="BG15" i="2" s="1"/>
  <c r="BK56" i="66" l="1"/>
  <c r="BL12" i="51"/>
  <c r="BK42" i="27"/>
  <c r="BK8" i="62"/>
  <c r="BM93" i="18"/>
  <c r="BM94" i="18"/>
  <c r="BM109" i="18"/>
  <c r="BM111" i="18" s="1"/>
  <c r="BM112" i="18" s="1"/>
  <c r="BM120" i="18" s="1"/>
  <c r="BK71" i="66"/>
  <c r="BK58" i="66"/>
  <c r="BM86" i="18"/>
  <c r="BL53" i="66"/>
  <c r="BF7" i="60"/>
  <c r="BF34" i="27"/>
  <c r="BF10" i="41"/>
  <c r="BG13" i="51"/>
  <c r="BF9" i="62"/>
  <c r="BF22" i="53"/>
  <c r="BA43" i="16"/>
  <c r="BB25" i="16" s="1"/>
  <c r="BB28" i="16"/>
  <c r="BJ28" i="3"/>
  <c r="BI41" i="3"/>
  <c r="BI48" i="15"/>
  <c r="BA49" i="15"/>
  <c r="BA41" i="16"/>
  <c r="BM207" i="4"/>
  <c r="BM210" i="4"/>
  <c r="BM89" i="18" l="1"/>
  <c r="BN87" i="18"/>
  <c r="BL46" i="66"/>
  <c r="BL47" i="66"/>
  <c r="BK44" i="27"/>
  <c r="BK45" i="27" s="1"/>
  <c r="BL96" i="2" s="1"/>
  <c r="BK46" i="27"/>
  <c r="BK47" i="27"/>
  <c r="BK73" i="66"/>
  <c r="BL67" i="66"/>
  <c r="BM114" i="18"/>
  <c r="BM119" i="18" s="1"/>
  <c r="BM113" i="18"/>
  <c r="BM118" i="18" s="1"/>
  <c r="BF36" i="27"/>
  <c r="BF37" i="27" s="1"/>
  <c r="BG98" i="2" s="1"/>
  <c r="BF39" i="27"/>
  <c r="BF38" i="27"/>
  <c r="BF15" i="60"/>
  <c r="BF16" i="60"/>
  <c r="BJ32" i="3"/>
  <c r="BB32" i="16"/>
  <c r="BG70" i="15"/>
  <c r="BH15" i="2" s="1"/>
  <c r="BL55" i="66" l="1"/>
  <c r="BL60" i="66"/>
  <c r="BL61" i="66" s="1"/>
  <c r="BL64" i="66" s="1"/>
  <c r="BL70" i="66" s="1"/>
  <c r="BN88" i="18"/>
  <c r="BN92" i="18"/>
  <c r="BG7" i="60"/>
  <c r="BG10" i="41"/>
  <c r="BG34" i="27"/>
  <c r="BH13" i="51"/>
  <c r="BG9" i="62"/>
  <c r="BG22" i="53"/>
  <c r="BJ187" i="15"/>
  <c r="BJ230" i="15"/>
  <c r="BJ30" i="3"/>
  <c r="BJ31" i="3"/>
  <c r="BB30" i="16"/>
  <c r="BB31" i="16"/>
  <c r="BB231" i="15"/>
  <c r="BB188" i="15"/>
  <c r="BN207" i="4"/>
  <c r="BN210" i="4"/>
  <c r="BN109" i="18" l="1"/>
  <c r="BN111" i="18" s="1"/>
  <c r="BN112" i="18" s="1"/>
  <c r="BN93" i="18"/>
  <c r="BN94" i="18"/>
  <c r="BN120" i="18"/>
  <c r="BL69" i="66"/>
  <c r="BL76" i="66" s="1"/>
  <c r="BL78" i="66" s="1"/>
  <c r="BL56" i="66"/>
  <c r="BG15" i="60"/>
  <c r="BG16" i="60"/>
  <c r="BG36" i="27"/>
  <c r="BG37" i="27" s="1"/>
  <c r="BH98" i="2" s="1"/>
  <c r="BG39" i="27"/>
  <c r="BG38" i="27"/>
  <c r="BB39" i="16"/>
  <c r="BB44" i="16" s="1"/>
  <c r="BB265" i="15" s="1"/>
  <c r="BB178" i="15"/>
  <c r="BB221" i="15"/>
  <c r="BJ220" i="15"/>
  <c r="BJ177" i="15"/>
  <c r="BJ38" i="3"/>
  <c r="BJ18" i="15" s="1"/>
  <c r="BJ42" i="3"/>
  <c r="BJ40" i="3"/>
  <c r="BJ167" i="15"/>
  <c r="BJ210" i="15"/>
  <c r="BJ39" i="3"/>
  <c r="BJ44" i="3" s="1"/>
  <c r="BJ264" i="15" s="1"/>
  <c r="BJ33" i="3"/>
  <c r="BJ43" i="3" s="1"/>
  <c r="BJ18" i="60" s="1"/>
  <c r="BB168" i="15"/>
  <c r="BB40" i="16"/>
  <c r="BB38" i="16"/>
  <c r="BB19" i="15" s="1"/>
  <c r="BB42" i="16"/>
  <c r="BB33" i="16"/>
  <c r="BB211" i="15"/>
  <c r="BH70" i="15"/>
  <c r="BI15" i="2" s="1"/>
  <c r="BN86" i="18" l="1"/>
  <c r="BL71" i="66"/>
  <c r="BM53" i="66"/>
  <c r="BL58" i="66"/>
  <c r="BL58" i="15"/>
  <c r="BL62" i="15" s="1"/>
  <c r="BM14" i="2" s="1"/>
  <c r="BL271" i="15"/>
  <c r="BL273" i="15" s="1"/>
  <c r="BN113" i="18"/>
  <c r="BN118" i="18" s="1"/>
  <c r="BN114" i="18"/>
  <c r="BN119" i="18" s="1"/>
  <c r="BH10" i="41"/>
  <c r="BH34" i="27"/>
  <c r="BH9" i="62"/>
  <c r="BH7" i="60"/>
  <c r="BI13" i="51"/>
  <c r="BB43" i="16"/>
  <c r="BC25" i="16" s="1"/>
  <c r="BC28" i="16"/>
  <c r="BH22" i="53"/>
  <c r="BJ48" i="15"/>
  <c r="BK28" i="3"/>
  <c r="BJ41" i="3"/>
  <c r="BB41" i="16"/>
  <c r="BB49" i="15"/>
  <c r="BO207" i="4"/>
  <c r="BO210" i="4"/>
  <c r="BM47" i="66" l="1"/>
  <c r="BM46" i="66"/>
  <c r="BM55" i="66" s="1"/>
  <c r="BM69" i="66" s="1"/>
  <c r="BM76" i="66" s="1"/>
  <c r="BM78" i="66" s="1"/>
  <c r="BM67" i="66"/>
  <c r="BL73" i="66"/>
  <c r="BL8" i="62"/>
  <c r="BM12" i="51"/>
  <c r="BL42" i="27"/>
  <c r="BO87" i="18"/>
  <c r="BN89" i="18"/>
  <c r="BH36" i="27"/>
  <c r="BH37" i="27" s="1"/>
  <c r="BI98" i="2" s="1"/>
  <c r="BH39" i="27"/>
  <c r="BH38" i="27"/>
  <c r="BH15" i="60"/>
  <c r="BH16" i="60"/>
  <c r="BK32" i="3"/>
  <c r="BC32" i="16"/>
  <c r="BI70" i="15"/>
  <c r="BJ15" i="2" s="1"/>
  <c r="BM56" i="66" l="1"/>
  <c r="BO92" i="18"/>
  <c r="BM60" i="66"/>
  <c r="BM61" i="66" s="1"/>
  <c r="BM64" i="66" s="1"/>
  <c r="BM70" i="66" s="1"/>
  <c r="BO88" i="18"/>
  <c r="BL44" i="27"/>
  <c r="BL45" i="27" s="1"/>
  <c r="BM96" i="2" s="1"/>
  <c r="BL46" i="27"/>
  <c r="BL47" i="27"/>
  <c r="BM71" i="66"/>
  <c r="BN53" i="66"/>
  <c r="BM58" i="66"/>
  <c r="BO86" i="18"/>
  <c r="BM271" i="15"/>
  <c r="BM273" i="15" s="1"/>
  <c r="BM58" i="15"/>
  <c r="BM62" i="15" s="1"/>
  <c r="BN14" i="2" s="1"/>
  <c r="BI10" i="41"/>
  <c r="BI34" i="27"/>
  <c r="BI9" i="62"/>
  <c r="BI7" i="60"/>
  <c r="BJ13" i="51"/>
  <c r="BI22" i="53"/>
  <c r="CC15" i="2"/>
  <c r="CC98" i="2" s="1"/>
  <c r="BK187" i="15"/>
  <c r="BK230" i="15"/>
  <c r="BK30" i="3"/>
  <c r="BK31" i="3"/>
  <c r="BC31" i="16"/>
  <c r="BC30" i="16"/>
  <c r="BC188" i="15"/>
  <c r="BC231" i="15"/>
  <c r="BP210" i="4"/>
  <c r="BP207" i="4"/>
  <c r="CA15" i="2"/>
  <c r="CB15" i="2"/>
  <c r="CB98" i="2" s="1"/>
  <c r="BN67" i="66" l="1"/>
  <c r="BM73" i="66"/>
  <c r="BN12" i="51"/>
  <c r="CM12" i="51" s="1"/>
  <c r="BM8" i="62"/>
  <c r="BM42" i="27"/>
  <c r="BN46" i="66"/>
  <c r="BN47" i="66"/>
  <c r="BO89" i="18"/>
  <c r="BP87" i="18"/>
  <c r="BO93" i="18"/>
  <c r="BO94" i="18"/>
  <c r="BO109" i="18"/>
  <c r="BO111" i="18" s="1"/>
  <c r="BO112" i="18" s="1"/>
  <c r="BO120" i="18" s="1"/>
  <c r="BI36" i="27"/>
  <c r="BI37" i="27" s="1"/>
  <c r="BJ98" i="2" s="1"/>
  <c r="BK38" i="27"/>
  <c r="BN39" i="27"/>
  <c r="BK39" i="27"/>
  <c r="BI38" i="27"/>
  <c r="BJ39" i="27"/>
  <c r="BM39" i="27"/>
  <c r="BI39" i="27"/>
  <c r="BL39" i="27"/>
  <c r="BJ38" i="27"/>
  <c r="BI15" i="60"/>
  <c r="BK16" i="60"/>
  <c r="BI16" i="60"/>
  <c r="BJ16" i="60"/>
  <c r="CM13" i="51"/>
  <c r="CI13" i="51"/>
  <c r="BC39" i="16"/>
  <c r="BC44" i="16" s="1"/>
  <c r="BC265" i="15" s="1"/>
  <c r="BC178" i="15"/>
  <c r="BC221" i="15"/>
  <c r="BK220" i="15"/>
  <c r="BK177" i="15"/>
  <c r="BK167" i="15"/>
  <c r="BK210" i="15"/>
  <c r="BK42" i="3"/>
  <c r="BK38" i="3"/>
  <c r="BK18" i="15" s="1"/>
  <c r="BK40" i="3"/>
  <c r="BK39" i="3"/>
  <c r="BK44" i="3" s="1"/>
  <c r="BK264" i="15" s="1"/>
  <c r="BK33" i="3"/>
  <c r="BK43" i="3" s="1"/>
  <c r="BK18" i="60" s="1"/>
  <c r="BC33" i="16"/>
  <c r="BC38" i="16"/>
  <c r="BC19" i="15" s="1"/>
  <c r="BC211" i="15"/>
  <c r="BC40" i="16"/>
  <c r="BC42" i="16"/>
  <c r="BC168" i="15"/>
  <c r="BN55" i="66" l="1"/>
  <c r="BN69" i="66" s="1"/>
  <c r="BN76" i="66" s="1"/>
  <c r="BN78" i="66" s="1"/>
  <c r="BN56" i="66"/>
  <c r="BN271" i="15"/>
  <c r="BN273" i="15" s="1"/>
  <c r="BN58" i="15"/>
  <c r="BN62" i="15" s="1"/>
  <c r="BO14" i="2" s="1"/>
  <c r="BM44" i="27"/>
  <c r="BM45" i="27" s="1"/>
  <c r="BN96" i="2" s="1"/>
  <c r="BM47" i="27"/>
  <c r="BM46" i="27"/>
  <c r="BP88" i="18"/>
  <c r="BP92" i="18"/>
  <c r="BN60" i="66"/>
  <c r="BN61" i="66" s="1"/>
  <c r="BN64" i="66" s="1"/>
  <c r="BN70" i="66" s="1"/>
  <c r="BO114" i="18"/>
  <c r="BO119" i="18" s="1"/>
  <c r="BO113" i="18"/>
  <c r="BO118" i="18" s="1"/>
  <c r="BC43" i="16"/>
  <c r="BD25" i="16" s="1"/>
  <c r="BD28" i="16"/>
  <c r="BL28" i="3"/>
  <c r="BK41" i="3"/>
  <c r="BK48" i="15"/>
  <c r="BC49" i="15"/>
  <c r="BC41" i="16"/>
  <c r="BP109" i="18" l="1"/>
  <c r="BP111" i="18" s="1"/>
  <c r="BP112" i="18" s="1"/>
  <c r="BP94" i="18"/>
  <c r="BP93" i="18"/>
  <c r="BP120" i="18"/>
  <c r="BN42" i="27"/>
  <c r="BN8" i="62"/>
  <c r="BN71" i="66"/>
  <c r="BP86" i="18"/>
  <c r="BO53" i="66"/>
  <c r="BN58" i="66"/>
  <c r="BL32" i="3"/>
  <c r="BD32" i="16"/>
  <c r="BQ204" i="4"/>
  <c r="BQ208" i="4"/>
  <c r="BQ87" i="18" l="1"/>
  <c r="BP89" i="18"/>
  <c r="BN44" i="27"/>
  <c r="BN45" i="27" s="1"/>
  <c r="BO96" i="2" s="1"/>
  <c r="BN46" i="27"/>
  <c r="BN47" i="27"/>
  <c r="BO46" i="66"/>
  <c r="BO47" i="66"/>
  <c r="BN73" i="66"/>
  <c r="BO67" i="66"/>
  <c r="BP113" i="18"/>
  <c r="BP118" i="18" s="1"/>
  <c r="BP114" i="18"/>
  <c r="BP119" i="18" s="1"/>
  <c r="BL230" i="15"/>
  <c r="BL187" i="15"/>
  <c r="BL30" i="3"/>
  <c r="BL31" i="3"/>
  <c r="BD30" i="16"/>
  <c r="BD31" i="16"/>
  <c r="BD231" i="15"/>
  <c r="BD188" i="15"/>
  <c r="BO55" i="66" l="1"/>
  <c r="BO69" i="66" s="1"/>
  <c r="BO76" i="66" s="1"/>
  <c r="BO78" i="66" s="1"/>
  <c r="BO56" i="66"/>
  <c r="BO271" i="15"/>
  <c r="BO273" i="15" s="1"/>
  <c r="BO58" i="15"/>
  <c r="BO62" i="15" s="1"/>
  <c r="BP14" i="2" s="1"/>
  <c r="BQ92" i="18"/>
  <c r="BQ88" i="18"/>
  <c r="BO60" i="66"/>
  <c r="BO61" i="66" s="1"/>
  <c r="BO64" i="66" s="1"/>
  <c r="BO70" i="66" s="1"/>
  <c r="BD39" i="16"/>
  <c r="BD44" i="16" s="1"/>
  <c r="BD265" i="15" s="1"/>
  <c r="BD178" i="15"/>
  <c r="BD221" i="15"/>
  <c r="BL177" i="15"/>
  <c r="BL220" i="15"/>
  <c r="BL38" i="3"/>
  <c r="BL18" i="15" s="1"/>
  <c r="BL210" i="15"/>
  <c r="BL40" i="3"/>
  <c r="BL42" i="3"/>
  <c r="BL167" i="15"/>
  <c r="BL33" i="3"/>
  <c r="BL43" i="3" s="1"/>
  <c r="BL18" i="60" s="1"/>
  <c r="BL39" i="3"/>
  <c r="BL44" i="3" s="1"/>
  <c r="BL264" i="15" s="1"/>
  <c r="BD211" i="15"/>
  <c r="BD40" i="16"/>
  <c r="BD42" i="16"/>
  <c r="BD38" i="16"/>
  <c r="BD19" i="15" s="1"/>
  <c r="BD168" i="15"/>
  <c r="BD33" i="16"/>
  <c r="BQ123" i="4"/>
  <c r="BQ124" i="4"/>
  <c r="BQ125" i="4"/>
  <c r="BQ94" i="18" l="1"/>
  <c r="BQ109" i="18"/>
  <c r="BQ111" i="18" s="1"/>
  <c r="BQ112" i="18" s="1"/>
  <c r="BQ93" i="18"/>
  <c r="BQ120" i="18"/>
  <c r="BO42" i="27"/>
  <c r="BO8" i="62"/>
  <c r="BP53" i="66"/>
  <c r="BO58" i="66"/>
  <c r="BQ86" i="18"/>
  <c r="BO71" i="66"/>
  <c r="BD43" i="16"/>
  <c r="BE25" i="16" s="1"/>
  <c r="BE28" i="16"/>
  <c r="BM28" i="3"/>
  <c r="BL41" i="3"/>
  <c r="BL48" i="15"/>
  <c r="BD49" i="15"/>
  <c r="BD41" i="16"/>
  <c r="BR204" i="4"/>
  <c r="BO73" i="66" l="1"/>
  <c r="BP67" i="66"/>
  <c r="BQ89" i="18"/>
  <c r="BR87" i="18"/>
  <c r="BP46" i="66"/>
  <c r="BP47" i="66"/>
  <c r="BO44" i="27"/>
  <c r="BO45" i="27" s="1"/>
  <c r="BP96" i="2" s="1"/>
  <c r="BO46" i="27"/>
  <c r="BO47" i="27"/>
  <c r="BQ113" i="18"/>
  <c r="BQ118" i="18" s="1"/>
  <c r="BQ114" i="18"/>
  <c r="BQ119" i="18" s="1"/>
  <c r="BM32" i="3"/>
  <c r="BE32" i="16"/>
  <c r="BS204" i="4"/>
  <c r="BR208" i="4"/>
  <c r="BQ70" i="4"/>
  <c r="BQ72" i="4"/>
  <c r="BQ71" i="4"/>
  <c r="BP55" i="66" l="1"/>
  <c r="BR92" i="18"/>
  <c r="BP60" i="66"/>
  <c r="BP61" i="66" s="1"/>
  <c r="BP64" i="66" s="1"/>
  <c r="BP70" i="66" s="1"/>
  <c r="BR88" i="18"/>
  <c r="BM187" i="15"/>
  <c r="BM230" i="15"/>
  <c r="BM30" i="3"/>
  <c r="BM31" i="3"/>
  <c r="BE30" i="16"/>
  <c r="BE31" i="16"/>
  <c r="BE231" i="15"/>
  <c r="BE188" i="15"/>
  <c r="BR94" i="18" l="1"/>
  <c r="BR109" i="18"/>
  <c r="BR111" i="18" s="1"/>
  <c r="BR112" i="18" s="1"/>
  <c r="BR93" i="18"/>
  <c r="BR120" i="18"/>
  <c r="BP69" i="66"/>
  <c r="BP76" i="66" s="1"/>
  <c r="BP78" i="66" s="1"/>
  <c r="BP56" i="66"/>
  <c r="BE221" i="15"/>
  <c r="BE178" i="15"/>
  <c r="BE39" i="16"/>
  <c r="BE44" i="16" s="1"/>
  <c r="BE265" i="15" s="1"/>
  <c r="BM167" i="15"/>
  <c r="BM210" i="15"/>
  <c r="BM42" i="3"/>
  <c r="BM40" i="3"/>
  <c r="BM38" i="3"/>
  <c r="BM18" i="15" s="1"/>
  <c r="BM39" i="3"/>
  <c r="BM44" i="3" s="1"/>
  <c r="BM264" i="15" s="1"/>
  <c r="BM33" i="3"/>
  <c r="BM43" i="3" s="1"/>
  <c r="BM18" i="60" s="1"/>
  <c r="BM220" i="15"/>
  <c r="BM177" i="15"/>
  <c r="BE211" i="15"/>
  <c r="BE168" i="15"/>
  <c r="BE33" i="16"/>
  <c r="BE42" i="16"/>
  <c r="BE40" i="16"/>
  <c r="BE38" i="16"/>
  <c r="BE19" i="15" s="1"/>
  <c r="BT204" i="4"/>
  <c r="BS208" i="4"/>
  <c r="BR70" i="4"/>
  <c r="BR72" i="4"/>
  <c r="BR71" i="4"/>
  <c r="BR124" i="4"/>
  <c r="BR123" i="4"/>
  <c r="BR125" i="4"/>
  <c r="BP271" i="15" l="1"/>
  <c r="BP273" i="15" s="1"/>
  <c r="BP58" i="15"/>
  <c r="BP62" i="15" s="1"/>
  <c r="BQ14" i="2" s="1"/>
  <c r="BR113" i="18"/>
  <c r="BR118" i="18" s="1"/>
  <c r="BR114" i="18"/>
  <c r="BR119" i="18" s="1"/>
  <c r="BQ53" i="66"/>
  <c r="BP71" i="66"/>
  <c r="BR86" i="18"/>
  <c r="BP58" i="66"/>
  <c r="BE43" i="16"/>
  <c r="BF25" i="16" s="1"/>
  <c r="BF28" i="16"/>
  <c r="BM41" i="3"/>
  <c r="BM48" i="15"/>
  <c r="BN28" i="3"/>
  <c r="BE41" i="16"/>
  <c r="BE49" i="15"/>
  <c r="BQ46" i="66" l="1"/>
  <c r="BQ47" i="66"/>
  <c r="BS87" i="18"/>
  <c r="BR89" i="18"/>
  <c r="BQ67" i="66"/>
  <c r="BP73" i="66"/>
  <c r="BP8" i="62"/>
  <c r="BP42" i="27"/>
  <c r="BN32" i="3"/>
  <c r="BF32" i="16"/>
  <c r="BT208" i="4"/>
  <c r="BS123" i="4"/>
  <c r="BS124" i="4"/>
  <c r="BS125" i="4"/>
  <c r="BS71" i="4"/>
  <c r="BS70" i="4"/>
  <c r="BS72" i="4"/>
  <c r="BP47" i="27" l="1"/>
  <c r="BP44" i="27"/>
  <c r="BP45" i="27" s="1"/>
  <c r="BQ96" i="2" s="1"/>
  <c r="BP46" i="27"/>
  <c r="BS88" i="18"/>
  <c r="BS92" i="18"/>
  <c r="BQ60" i="66"/>
  <c r="BQ61" i="66" s="1"/>
  <c r="BQ64" i="66" s="1"/>
  <c r="BQ70" i="66" s="1"/>
  <c r="BQ55" i="66"/>
  <c r="BN230" i="15"/>
  <c r="BN187" i="15"/>
  <c r="BN31" i="3"/>
  <c r="BN30" i="3"/>
  <c r="BF30" i="16"/>
  <c r="BF31" i="16"/>
  <c r="BF188" i="15"/>
  <c r="BF231" i="15"/>
  <c r="BT71" i="4"/>
  <c r="BT70" i="4"/>
  <c r="BT72" i="4"/>
  <c r="BQ69" i="66" l="1"/>
  <c r="BQ76" i="66" s="1"/>
  <c r="BQ78" i="66" s="1"/>
  <c r="BQ56" i="66"/>
  <c r="BS109" i="18"/>
  <c r="BS111" i="18" s="1"/>
  <c r="BS112" i="18" s="1"/>
  <c r="BS94" i="18"/>
  <c r="BS93" i="18"/>
  <c r="BS120" i="18"/>
  <c r="BF178" i="15"/>
  <c r="BF221" i="15"/>
  <c r="BF39" i="16"/>
  <c r="BF44" i="16" s="1"/>
  <c r="BF265" i="15" s="1"/>
  <c r="BN167" i="15"/>
  <c r="BN38" i="3"/>
  <c r="BN18" i="15" s="1"/>
  <c r="BN40" i="3"/>
  <c r="BN210" i="15"/>
  <c r="BN42" i="3"/>
  <c r="BN39" i="3"/>
  <c r="BN44" i="3" s="1"/>
  <c r="BN264" i="15" s="1"/>
  <c r="BN33" i="3"/>
  <c r="BN43" i="3" s="1"/>
  <c r="BN18" i="60" s="1"/>
  <c r="BN220" i="15"/>
  <c r="BN177" i="15"/>
  <c r="BF168" i="15"/>
  <c r="BF42" i="16"/>
  <c r="BF40" i="16"/>
  <c r="BF211" i="15"/>
  <c r="BF38" i="16"/>
  <c r="BF19" i="15" s="1"/>
  <c r="BF33" i="16"/>
  <c r="BT125" i="4"/>
  <c r="BT123" i="4"/>
  <c r="BT124" i="4"/>
  <c r="BU204" i="4"/>
  <c r="BQ58" i="66" l="1"/>
  <c r="BQ71" i="66"/>
  <c r="BR53" i="66"/>
  <c r="BS86" i="18"/>
  <c r="BS113" i="18"/>
  <c r="BS118" i="18" s="1"/>
  <c r="BS114" i="18"/>
  <c r="BS119" i="18" s="1"/>
  <c r="BQ58" i="15"/>
  <c r="BQ62" i="15" s="1"/>
  <c r="BR14" i="2" s="1"/>
  <c r="BQ271" i="15"/>
  <c r="BQ273" i="15" s="1"/>
  <c r="BF43" i="16"/>
  <c r="BG25" i="16" s="1"/>
  <c r="BG28" i="16"/>
  <c r="BN41" i="3"/>
  <c r="BO28" i="3"/>
  <c r="BN48" i="15"/>
  <c r="BF41" i="16"/>
  <c r="BF49" i="15"/>
  <c r="BV204" i="4"/>
  <c r="BU208" i="4"/>
  <c r="BQ8" i="62" l="1"/>
  <c r="BQ42" i="27"/>
  <c r="BT87" i="18"/>
  <c r="BS89" i="18"/>
  <c r="BR47" i="66"/>
  <c r="BR46" i="66"/>
  <c r="BQ73" i="66"/>
  <c r="BR67" i="66"/>
  <c r="BO32" i="3"/>
  <c r="BG32" i="16"/>
  <c r="BR55" i="66" l="1"/>
  <c r="BR69" i="66" s="1"/>
  <c r="BR76" i="66" s="1"/>
  <c r="BR78" i="66" s="1"/>
  <c r="BR56" i="66"/>
  <c r="BR60" i="66"/>
  <c r="BR61" i="66" s="1"/>
  <c r="BR64" i="66" s="1"/>
  <c r="BR70" i="66" s="1"/>
  <c r="BT88" i="18"/>
  <c r="BT92" i="18"/>
  <c r="BR271" i="15"/>
  <c r="BR273" i="15" s="1"/>
  <c r="BR58" i="15"/>
  <c r="BR62" i="15" s="1"/>
  <c r="BS14" i="2" s="1"/>
  <c r="BQ44" i="27"/>
  <c r="BQ45" i="27" s="1"/>
  <c r="BR96" i="2" s="1"/>
  <c r="BQ47" i="27"/>
  <c r="BQ46" i="27"/>
  <c r="BO187" i="15"/>
  <c r="BO230" i="15"/>
  <c r="BO31" i="3"/>
  <c r="BO30" i="3"/>
  <c r="BG188" i="15"/>
  <c r="BG231" i="15"/>
  <c r="BG31" i="16"/>
  <c r="BG30" i="16"/>
  <c r="BV208" i="4"/>
  <c r="BW204" i="4"/>
  <c r="BU70" i="4"/>
  <c r="BU71" i="4"/>
  <c r="BU72" i="4"/>
  <c r="BU123" i="4"/>
  <c r="BU124" i="4"/>
  <c r="BU125" i="4"/>
  <c r="BR42" i="27" l="1"/>
  <c r="BR8" i="62"/>
  <c r="BT109" i="18"/>
  <c r="BT111" i="18" s="1"/>
  <c r="BT112" i="18" s="1"/>
  <c r="BT94" i="18"/>
  <c r="BT93" i="18"/>
  <c r="BT120" i="18"/>
  <c r="BR58" i="66"/>
  <c r="BS53" i="66"/>
  <c r="BR71" i="66"/>
  <c r="BT86" i="18"/>
  <c r="BG39" i="16"/>
  <c r="BG44" i="16" s="1"/>
  <c r="BG265" i="15" s="1"/>
  <c r="BG178" i="15"/>
  <c r="BG221" i="15"/>
  <c r="BO33" i="3"/>
  <c r="BO43" i="3" s="1"/>
  <c r="BO18" i="60" s="1"/>
  <c r="BO167" i="15"/>
  <c r="BO40" i="3"/>
  <c r="BO38" i="3"/>
  <c r="BO18" i="15" s="1"/>
  <c r="BO42" i="3"/>
  <c r="BO210" i="15"/>
  <c r="BO39" i="3"/>
  <c r="BO44" i="3" s="1"/>
  <c r="BO264" i="15" s="1"/>
  <c r="BO220" i="15"/>
  <c r="BO177" i="15"/>
  <c r="BG40" i="16"/>
  <c r="BG38" i="16"/>
  <c r="BG19" i="15" s="1"/>
  <c r="BG168" i="15"/>
  <c r="BG211" i="15"/>
  <c r="BG42" i="16"/>
  <c r="BG33" i="16"/>
  <c r="BV70" i="4"/>
  <c r="BV71" i="4"/>
  <c r="BV72" i="4"/>
  <c r="BU87" i="18" l="1"/>
  <c r="BT89" i="18"/>
  <c r="BR73" i="66"/>
  <c r="BS67" i="66"/>
  <c r="BS47" i="66"/>
  <c r="BS46" i="66"/>
  <c r="BS55" i="66" s="1"/>
  <c r="BS69" i="66" s="1"/>
  <c r="BS76" i="66" s="1"/>
  <c r="BS78" i="66" s="1"/>
  <c r="BT114" i="18"/>
  <c r="BT119" i="18" s="1"/>
  <c r="BT113" i="18"/>
  <c r="BT118" i="18" s="1"/>
  <c r="BR44" i="27"/>
  <c r="BR45" i="27" s="1"/>
  <c r="BS96" i="2" s="1"/>
  <c r="BR47" i="27"/>
  <c r="BR46" i="27"/>
  <c r="BG43" i="16"/>
  <c r="BH25" i="16" s="1"/>
  <c r="BH28" i="16"/>
  <c r="BO48" i="15"/>
  <c r="BO41" i="3"/>
  <c r="BP28" i="3"/>
  <c r="BG41" i="16"/>
  <c r="BG49" i="15"/>
  <c r="BW208" i="4"/>
  <c r="BX204" i="4"/>
  <c r="BV123" i="4"/>
  <c r="BV124" i="4"/>
  <c r="BV125" i="4"/>
  <c r="BS56" i="66" l="1"/>
  <c r="BS58" i="15"/>
  <c r="BS62" i="15" s="1"/>
  <c r="BT14" i="2" s="1"/>
  <c r="BS42" i="27" s="1"/>
  <c r="BS271" i="15"/>
  <c r="BS273" i="15" s="1"/>
  <c r="BU88" i="18"/>
  <c r="BU92" i="18"/>
  <c r="BS60" i="66"/>
  <c r="BS61" i="66" s="1"/>
  <c r="BS64" i="66" s="1"/>
  <c r="BS70" i="66" s="1"/>
  <c r="BP32" i="3"/>
  <c r="BH32" i="16"/>
  <c r="BW70" i="4"/>
  <c r="BW71" i="4"/>
  <c r="BW72" i="4"/>
  <c r="BS44" i="27" l="1"/>
  <c r="BS45" i="27" s="1"/>
  <c r="BT96" i="2" s="1"/>
  <c r="BS46" i="27"/>
  <c r="BS47" i="27"/>
  <c r="BU93" i="18"/>
  <c r="BU109" i="18"/>
  <c r="BU111" i="18" s="1"/>
  <c r="BU112" i="18" s="1"/>
  <c r="BU120" i="18" s="1"/>
  <c r="BU94" i="18"/>
  <c r="BS58" i="66"/>
  <c r="BS71" i="66"/>
  <c r="BT53" i="66"/>
  <c r="BU86" i="18"/>
  <c r="BP230" i="15"/>
  <c r="BP187" i="15"/>
  <c r="BP31" i="3"/>
  <c r="BP30" i="3"/>
  <c r="BH30" i="16"/>
  <c r="BH31" i="16"/>
  <c r="BH231" i="15"/>
  <c r="BH188" i="15"/>
  <c r="BW123" i="4"/>
  <c r="BW124" i="4"/>
  <c r="BW125" i="4"/>
  <c r="BY204" i="4"/>
  <c r="BX208" i="4"/>
  <c r="BV87" i="18" l="1"/>
  <c r="BU89" i="18"/>
  <c r="BT67" i="66"/>
  <c r="BS73" i="66"/>
  <c r="BT46" i="66"/>
  <c r="BT47" i="66"/>
  <c r="BU113" i="18"/>
  <c r="BU118" i="18" s="1"/>
  <c r="BU114" i="18"/>
  <c r="BU119" i="18" s="1"/>
  <c r="BH39" i="16"/>
  <c r="BH44" i="16" s="1"/>
  <c r="BH265" i="15" s="1"/>
  <c r="BH178" i="15"/>
  <c r="BH221" i="15"/>
  <c r="BP33" i="3"/>
  <c r="BP43" i="3" s="1"/>
  <c r="BP18" i="60" s="1"/>
  <c r="BP42" i="3"/>
  <c r="BP40" i="3"/>
  <c r="BP38" i="3"/>
  <c r="BP18" i="15" s="1"/>
  <c r="BP210" i="15"/>
  <c r="BP167" i="15"/>
  <c r="BP39" i="3"/>
  <c r="BP44" i="3" s="1"/>
  <c r="BP264" i="15" s="1"/>
  <c r="BP220" i="15"/>
  <c r="BP177" i="15"/>
  <c r="BH38" i="16"/>
  <c r="BH19" i="15" s="1"/>
  <c r="BH33" i="16"/>
  <c r="BH211" i="15"/>
  <c r="BH40" i="16"/>
  <c r="BH42" i="16"/>
  <c r="BH168" i="15"/>
  <c r="BX70" i="4"/>
  <c r="BX71" i="4"/>
  <c r="BX72" i="4"/>
  <c r="BT55" i="66" l="1"/>
  <c r="BV88" i="18"/>
  <c r="BV92" i="18"/>
  <c r="BT60" i="66"/>
  <c r="BT61" i="66" s="1"/>
  <c r="BT64" i="66" s="1"/>
  <c r="BT70" i="66" s="1"/>
  <c r="BH43" i="16"/>
  <c r="BI28" i="16"/>
  <c r="BP48" i="15"/>
  <c r="BQ28" i="3"/>
  <c r="BP41" i="3"/>
  <c r="BH41" i="16"/>
  <c r="BH49" i="15"/>
  <c r="BX125" i="4"/>
  <c r="BX123" i="4"/>
  <c r="BX124" i="4"/>
  <c r="BY208" i="4"/>
  <c r="BV94" i="18" l="1"/>
  <c r="BV109" i="18"/>
  <c r="BV111" i="18" s="1"/>
  <c r="BV112" i="18" s="1"/>
  <c r="BV93" i="18"/>
  <c r="BV120" i="18"/>
  <c r="BT69" i="66"/>
  <c r="BT76" i="66" s="1"/>
  <c r="BT78" i="66" s="1"/>
  <c r="BT56" i="66"/>
  <c r="BQ32" i="3"/>
  <c r="BI32" i="16"/>
  <c r="BI25" i="16"/>
  <c r="BZ204" i="4"/>
  <c r="BV113" i="18" l="1"/>
  <c r="BV118" i="18" s="1"/>
  <c r="BV114" i="18"/>
  <c r="BV119" i="18" s="1"/>
  <c r="BT58" i="66"/>
  <c r="BV86" i="18"/>
  <c r="BT71" i="66"/>
  <c r="BU53" i="66"/>
  <c r="BT271" i="15"/>
  <c r="BT273" i="15" s="1"/>
  <c r="BT58" i="15"/>
  <c r="BT62" i="15" s="1"/>
  <c r="BU14" i="2" s="1"/>
  <c r="BQ230" i="15"/>
  <c r="BQ187" i="15"/>
  <c r="BQ30" i="3"/>
  <c r="BQ31" i="3"/>
  <c r="BI31" i="16"/>
  <c r="BI30" i="16"/>
  <c r="BI188" i="15"/>
  <c r="BI231" i="15"/>
  <c r="BY72" i="4"/>
  <c r="BY70" i="4"/>
  <c r="BY71" i="4"/>
  <c r="CA204" i="4"/>
  <c r="BZ208" i="4"/>
  <c r="BY124" i="4"/>
  <c r="BY125" i="4"/>
  <c r="BY123" i="4"/>
  <c r="BT42" i="27" l="1"/>
  <c r="BU46" i="66"/>
  <c r="BU47" i="66"/>
  <c r="BU67" i="66"/>
  <c r="BT73" i="66"/>
  <c r="BV89" i="18"/>
  <c r="BW87" i="18"/>
  <c r="BI39" i="16"/>
  <c r="BI44" i="16" s="1"/>
  <c r="BI265" i="15" s="1"/>
  <c r="BI178" i="15"/>
  <c r="BI221" i="15"/>
  <c r="BQ177" i="15"/>
  <c r="BQ220" i="15"/>
  <c r="BQ38" i="3"/>
  <c r="BQ18" i="15" s="1"/>
  <c r="BQ40" i="3"/>
  <c r="BQ167" i="15"/>
  <c r="BQ42" i="3"/>
  <c r="BQ210" i="15"/>
  <c r="BQ39" i="3"/>
  <c r="BQ44" i="3" s="1"/>
  <c r="BQ264" i="15" s="1"/>
  <c r="BQ33" i="3"/>
  <c r="BQ43" i="3" s="1"/>
  <c r="BQ18" i="60" s="1"/>
  <c r="BI38" i="16"/>
  <c r="BI19" i="15" s="1"/>
  <c r="BI33" i="16"/>
  <c r="BI211" i="15"/>
  <c r="BI168" i="15"/>
  <c r="BI40" i="16"/>
  <c r="BI42" i="16"/>
  <c r="BW88" i="18" l="1"/>
  <c r="BU60" i="66"/>
  <c r="BU61" i="66" s="1"/>
  <c r="BU64" i="66" s="1"/>
  <c r="BU70" i="66" s="1"/>
  <c r="BW92" i="18"/>
  <c r="BU55" i="66"/>
  <c r="BT47" i="27"/>
  <c r="BT44" i="27"/>
  <c r="BT45" i="27" s="1"/>
  <c r="BU96" i="2" s="1"/>
  <c r="BT46" i="27"/>
  <c r="BI43" i="16"/>
  <c r="BJ28" i="16"/>
  <c r="BQ41" i="3"/>
  <c r="BQ48" i="15"/>
  <c r="BR28" i="3"/>
  <c r="BI41" i="16"/>
  <c r="BI49" i="15"/>
  <c r="CA208" i="4"/>
  <c r="BZ123" i="4"/>
  <c r="BZ124" i="4"/>
  <c r="BZ125" i="4"/>
  <c r="BU69" i="66" l="1"/>
  <c r="BU76" i="66" s="1"/>
  <c r="BU78" i="66" s="1"/>
  <c r="BU56" i="66"/>
  <c r="BW94" i="18"/>
  <c r="BW109" i="18"/>
  <c r="BW111" i="18" s="1"/>
  <c r="BW112" i="18" s="1"/>
  <c r="BW93" i="18"/>
  <c r="BW120" i="18"/>
  <c r="BR32" i="3"/>
  <c r="BJ32" i="16"/>
  <c r="BJ25" i="16"/>
  <c r="CA70" i="4"/>
  <c r="CA72" i="4"/>
  <c r="CA71" i="4"/>
  <c r="CB204" i="4"/>
  <c r="BZ71" i="4"/>
  <c r="BZ72" i="4"/>
  <c r="BZ70" i="4"/>
  <c r="BW113" i="18" l="1"/>
  <c r="BW118" i="18" s="1"/>
  <c r="BW114" i="18"/>
  <c r="BW119" i="18" s="1"/>
  <c r="BU71" i="66"/>
  <c r="BU73" i="66" s="1"/>
  <c r="BW86" i="18"/>
  <c r="BW89" i="18" s="1"/>
  <c r="BU58" i="66"/>
  <c r="BU58" i="15"/>
  <c r="BU62" i="15" s="1"/>
  <c r="BV14" i="2" s="1"/>
  <c r="BU271" i="15"/>
  <c r="BU273" i="15" s="1"/>
  <c r="BR230" i="15"/>
  <c r="BR187" i="15"/>
  <c r="BR30" i="3"/>
  <c r="BR31" i="3"/>
  <c r="BJ31" i="16"/>
  <c r="BJ30" i="16"/>
  <c r="BJ231" i="15"/>
  <c r="BJ188" i="15"/>
  <c r="CA125" i="4"/>
  <c r="CA123" i="4"/>
  <c r="CA124" i="4"/>
  <c r="BU42" i="27" l="1"/>
  <c r="CC14" i="2"/>
  <c r="CC96" i="2" s="1"/>
  <c r="BJ39" i="16"/>
  <c r="BJ44" i="16" s="1"/>
  <c r="BJ265" i="15" s="1"/>
  <c r="BJ221" i="15"/>
  <c r="BJ178" i="15"/>
  <c r="BR220" i="15"/>
  <c r="BR177" i="15"/>
  <c r="BR210" i="15"/>
  <c r="BR42" i="3"/>
  <c r="BR40" i="3"/>
  <c r="BR167" i="15"/>
  <c r="BR38" i="3"/>
  <c r="BR18" i="15" s="1"/>
  <c r="BR39" i="3"/>
  <c r="BR44" i="3" s="1"/>
  <c r="BR264" i="15" s="1"/>
  <c r="BR33" i="3"/>
  <c r="BR43" i="3" s="1"/>
  <c r="BR18" i="60" s="1"/>
  <c r="BJ42" i="16"/>
  <c r="BJ168" i="15"/>
  <c r="BJ211" i="15"/>
  <c r="BJ40" i="16"/>
  <c r="BJ38" i="16"/>
  <c r="BJ19" i="15" s="1"/>
  <c r="BJ33" i="16"/>
  <c r="BU44" i="27" l="1"/>
  <c r="BU45" i="27" s="1"/>
  <c r="BV96" i="2" s="1"/>
  <c r="BU46" i="27"/>
  <c r="BU47" i="27"/>
  <c r="BJ43" i="16"/>
  <c r="BK28" i="16"/>
  <c r="BR41" i="3"/>
  <c r="BR48" i="15"/>
  <c r="BS28" i="3"/>
  <c r="BJ41" i="16"/>
  <c r="BJ49" i="15"/>
  <c r="CB70" i="4"/>
  <c r="CB71" i="4"/>
  <c r="CB72" i="4"/>
  <c r="CB208" i="4"/>
  <c r="BS32" i="3" l="1"/>
  <c r="BK32" i="16"/>
  <c r="BK25" i="16"/>
  <c r="BS30" i="3" l="1"/>
  <c r="BS31" i="3"/>
  <c r="BS187" i="15"/>
  <c r="BS230" i="15"/>
  <c r="BK30" i="16"/>
  <c r="BK31" i="16"/>
  <c r="BK188" i="15"/>
  <c r="BK231" i="15"/>
  <c r="CB123" i="4"/>
  <c r="CB124" i="4"/>
  <c r="CB125" i="4"/>
  <c r="BK39" i="16" l="1"/>
  <c r="BK44" i="16" s="1"/>
  <c r="BK265" i="15" s="1"/>
  <c r="BK178" i="15"/>
  <c r="BK221" i="15"/>
  <c r="BS220" i="15"/>
  <c r="BS177" i="15"/>
  <c r="BS40" i="3"/>
  <c r="BS38" i="3"/>
  <c r="BS18" i="15" s="1"/>
  <c r="BS42" i="3"/>
  <c r="BS167" i="15"/>
  <c r="BS210" i="15"/>
  <c r="BS39" i="3"/>
  <c r="BS44" i="3" s="1"/>
  <c r="BS264" i="15" s="1"/>
  <c r="BS33" i="3"/>
  <c r="BS43" i="3" s="1"/>
  <c r="BS18" i="60" s="1"/>
  <c r="BK42" i="16"/>
  <c r="BK40" i="16"/>
  <c r="BK33" i="16"/>
  <c r="BK211" i="15"/>
  <c r="BK38" i="16"/>
  <c r="BK19" i="15" s="1"/>
  <c r="BK168" i="15"/>
  <c r="BK43" i="16" l="1"/>
  <c r="BL28" i="16"/>
  <c r="BS41" i="3"/>
  <c r="BT28" i="3"/>
  <c r="BS48" i="15"/>
  <c r="BK41" i="16"/>
  <c r="BK49" i="15"/>
  <c r="BT32" i="3" l="1"/>
  <c r="BL25" i="16"/>
  <c r="BL32" i="16"/>
  <c r="BT31" i="3" l="1"/>
  <c r="BT30" i="3"/>
  <c r="BT230" i="15"/>
  <c r="BT187" i="15"/>
  <c r="BL188" i="15"/>
  <c r="BL231" i="15"/>
  <c r="BL31" i="16"/>
  <c r="BL30" i="16"/>
  <c r="BL39" i="16" l="1"/>
  <c r="BL44" i="16" s="1"/>
  <c r="BL265" i="15" s="1"/>
  <c r="BL178" i="15"/>
  <c r="BL221" i="15"/>
  <c r="BT33" i="3"/>
  <c r="BT43" i="3" s="1"/>
  <c r="BT18" i="60" s="1"/>
  <c r="BT220" i="15"/>
  <c r="BT177" i="15"/>
  <c r="BT38" i="3"/>
  <c r="BT18" i="15" s="1"/>
  <c r="BT42" i="3"/>
  <c r="BT40" i="3"/>
  <c r="BT210" i="15"/>
  <c r="BT167" i="15"/>
  <c r="BT39" i="3"/>
  <c r="BT44" i="3" s="1"/>
  <c r="BT264" i="15" s="1"/>
  <c r="BL40" i="16"/>
  <c r="BL168" i="15"/>
  <c r="BL38" i="16"/>
  <c r="BL19" i="15" s="1"/>
  <c r="BL211" i="15"/>
  <c r="BL42" i="16"/>
  <c r="BL33" i="16"/>
  <c r="BL43" i="16" l="1"/>
  <c r="BM28" i="16"/>
  <c r="BT48" i="15"/>
  <c r="BU28" i="3"/>
  <c r="BT41" i="3"/>
  <c r="BL41" i="16"/>
  <c r="BL49" i="15"/>
  <c r="BU32" i="3" l="1"/>
  <c r="BM32" i="16"/>
  <c r="BM25" i="16"/>
  <c r="B45" i="34" l="1"/>
  <c r="BU30" i="3"/>
  <c r="BU31" i="3"/>
  <c r="BU187" i="15"/>
  <c r="BU230" i="15"/>
  <c r="BM31" i="16"/>
  <c r="BM30" i="16"/>
  <c r="BM188" i="15"/>
  <c r="BM231" i="15"/>
  <c r="BM39" i="16" l="1"/>
  <c r="BM44" i="16" s="1"/>
  <c r="BM265" i="15" s="1"/>
  <c r="B38" i="34"/>
  <c r="B29" i="34" s="1"/>
  <c r="B46" i="34"/>
  <c r="C43" i="34" s="1"/>
  <c r="B66" i="34"/>
  <c r="B68" i="34" s="1"/>
  <c r="B76" i="34" s="1"/>
  <c r="BM221" i="15"/>
  <c r="BM178" i="15"/>
  <c r="BU167" i="15"/>
  <c r="BU210" i="15"/>
  <c r="BU40" i="3"/>
  <c r="BU42" i="3"/>
  <c r="BU38" i="3"/>
  <c r="BU18" i="15" s="1"/>
  <c r="BU39" i="3"/>
  <c r="BU44" i="3" s="1"/>
  <c r="BU264" i="15" s="1"/>
  <c r="BU33" i="3"/>
  <c r="BU43" i="3" s="1"/>
  <c r="BU18" i="60" s="1"/>
  <c r="BU220" i="15"/>
  <c r="BU177" i="15"/>
  <c r="BM38" i="16"/>
  <c r="BM19" i="15" s="1"/>
  <c r="BM42" i="16"/>
  <c r="BM168" i="15"/>
  <c r="BM33" i="16"/>
  <c r="BM211" i="15"/>
  <c r="BM40" i="16"/>
  <c r="BM43" i="16" l="1"/>
  <c r="BN28" i="16"/>
  <c r="B87" i="34"/>
  <c r="B85" i="34"/>
  <c r="BU48" i="15"/>
  <c r="BU41" i="3"/>
  <c r="BM41" i="16"/>
  <c r="BM49" i="15"/>
  <c r="BN32" i="16" l="1"/>
  <c r="BN25" i="16"/>
  <c r="BN31" i="16" l="1"/>
  <c r="BN30" i="16"/>
  <c r="BN188" i="15"/>
  <c r="BN231" i="15"/>
  <c r="BN39" i="16" l="1"/>
  <c r="BN44" i="16" s="1"/>
  <c r="BN265" i="15" s="1"/>
  <c r="BN178" i="15"/>
  <c r="BN221" i="15"/>
  <c r="BN168" i="15"/>
  <c r="BN33" i="16"/>
  <c r="BN38" i="16"/>
  <c r="BN19" i="15" s="1"/>
  <c r="BN40" i="16"/>
  <c r="BN42" i="16"/>
  <c r="BN211" i="15"/>
  <c r="BN43" i="16" l="1"/>
  <c r="BO28" i="16"/>
  <c r="BN41" i="16"/>
  <c r="BN49" i="15"/>
  <c r="BO32" i="16" l="1"/>
  <c r="BO25" i="16"/>
  <c r="BO231" i="15" l="1"/>
  <c r="BO188" i="15"/>
  <c r="BO31" i="16"/>
  <c r="BO30" i="16"/>
  <c r="BO39" i="16" l="1"/>
  <c r="BO44" i="16" s="1"/>
  <c r="BO265" i="15" s="1"/>
  <c r="BO178" i="15"/>
  <c r="BO221" i="15"/>
  <c r="BO42" i="16"/>
  <c r="BO168" i="15"/>
  <c r="BO38" i="16"/>
  <c r="BO19" i="15" s="1"/>
  <c r="BO40" i="16"/>
  <c r="BO211" i="15"/>
  <c r="BO33" i="16"/>
  <c r="BO43" i="16" l="1"/>
  <c r="BP28" i="16"/>
  <c r="BO49" i="15"/>
  <c r="BO41" i="16"/>
  <c r="BP32" i="16" l="1"/>
  <c r="BP25" i="16"/>
  <c r="BP30" i="16" l="1"/>
  <c r="BP31" i="16"/>
  <c r="BP231" i="15"/>
  <c r="BP188" i="15"/>
  <c r="BP178" i="15" l="1"/>
  <c r="BP221" i="15"/>
  <c r="BP39" i="16"/>
  <c r="BP44" i="16" s="1"/>
  <c r="BP265" i="15" s="1"/>
  <c r="BP42" i="16"/>
  <c r="BP211" i="15"/>
  <c r="BP40" i="16"/>
  <c r="BP168" i="15"/>
  <c r="BP38" i="16"/>
  <c r="BP19" i="15" s="1"/>
  <c r="BP33" i="16"/>
  <c r="BP43" i="16" l="1"/>
  <c r="BQ28" i="16"/>
  <c r="BP41" i="16"/>
  <c r="BP49" i="15"/>
  <c r="BQ32" i="16" l="1"/>
  <c r="BQ25" i="16"/>
  <c r="BQ31" i="16" l="1"/>
  <c r="BQ30" i="16"/>
  <c r="BQ231" i="15"/>
  <c r="BQ188" i="15"/>
  <c r="BQ39" i="16" l="1"/>
  <c r="BQ44" i="16" s="1"/>
  <c r="BQ265" i="15" s="1"/>
  <c r="BQ178" i="15"/>
  <c r="BQ221" i="15"/>
  <c r="BQ42" i="16"/>
  <c r="BQ33" i="16"/>
  <c r="BQ211" i="15"/>
  <c r="BQ40" i="16"/>
  <c r="BQ168" i="15"/>
  <c r="BQ38" i="16"/>
  <c r="BQ19" i="15" s="1"/>
  <c r="BQ43" i="16" l="1"/>
  <c r="BR28" i="16"/>
  <c r="BQ49" i="15"/>
  <c r="BQ41" i="16"/>
  <c r="BR32" i="16" l="1"/>
  <c r="BR25" i="16"/>
  <c r="BR31" i="16" l="1"/>
  <c r="BR30" i="16"/>
  <c r="BR188" i="15"/>
  <c r="BR231" i="15"/>
  <c r="BR39" i="16" l="1"/>
  <c r="BR44" i="16" s="1"/>
  <c r="BR265" i="15" s="1"/>
  <c r="BR178" i="15"/>
  <c r="BR221" i="15"/>
  <c r="BR42" i="16"/>
  <c r="BR38" i="16"/>
  <c r="BR19" i="15" s="1"/>
  <c r="BR33" i="16"/>
  <c r="BR211" i="15"/>
  <c r="BR168" i="15"/>
  <c r="BR40" i="16"/>
  <c r="BR43" i="16" l="1"/>
  <c r="BS28" i="16"/>
  <c r="BR41" i="16"/>
  <c r="BR49" i="15"/>
  <c r="BS25" i="16" l="1"/>
  <c r="BS32" i="16"/>
  <c r="BS188" i="15" l="1"/>
  <c r="BS231" i="15"/>
  <c r="BS31" i="16"/>
  <c r="BS30" i="16"/>
  <c r="BS39" i="16" l="1"/>
  <c r="BS44" i="16" s="1"/>
  <c r="BS265" i="15" s="1"/>
  <c r="BS178" i="15"/>
  <c r="BS221" i="15"/>
  <c r="BS38" i="16"/>
  <c r="BS19" i="15" s="1"/>
  <c r="BS33" i="16"/>
  <c r="BS42" i="16"/>
  <c r="BS211" i="15"/>
  <c r="BS40" i="16"/>
  <c r="BS168" i="15"/>
  <c r="BS43" i="16" l="1"/>
  <c r="BT28" i="16"/>
  <c r="BS41" i="16"/>
  <c r="BS49" i="15"/>
  <c r="BT32" i="16" l="1"/>
  <c r="BT25" i="16"/>
  <c r="BT31" i="16" l="1"/>
  <c r="BT30" i="16"/>
  <c r="BT231" i="15"/>
  <c r="BT188" i="15"/>
  <c r="BT39" i="16" l="1"/>
  <c r="BT44" i="16" s="1"/>
  <c r="BT265" i="15" s="1"/>
  <c r="BT178" i="15"/>
  <c r="BT221" i="15"/>
  <c r="BT38" i="16"/>
  <c r="BT19" i="15" s="1"/>
  <c r="BT40" i="16"/>
  <c r="BT211" i="15"/>
  <c r="BT42" i="16"/>
  <c r="BT33" i="16"/>
  <c r="BT168" i="15"/>
  <c r="BT43" i="16" l="1"/>
  <c r="BU28" i="16"/>
  <c r="BT49" i="15"/>
  <c r="BT41" i="16"/>
  <c r="BU32" i="16" l="1"/>
  <c r="BU25" i="16"/>
  <c r="BU30" i="16" l="1"/>
  <c r="BU31" i="16"/>
  <c r="BU188" i="15"/>
  <c r="BU231" i="15"/>
  <c r="BU221" i="15" l="1"/>
  <c r="BU178" i="15"/>
  <c r="BU39" i="16"/>
  <c r="BU44" i="16" s="1"/>
  <c r="BU265" i="15" s="1"/>
  <c r="BU40" i="16"/>
  <c r="BU38" i="16"/>
  <c r="BU19" i="15" s="1"/>
  <c r="BU168" i="15"/>
  <c r="BU211" i="15"/>
  <c r="BU33" i="16"/>
  <c r="BU43" i="16" s="1"/>
  <c r="BU42" i="16"/>
  <c r="BU41" i="16" l="1"/>
  <c r="BU49" i="15"/>
  <c r="I51" i="4" l="1"/>
  <c r="C23" i="2" s="1"/>
  <c r="B35" i="27" s="1"/>
  <c r="O2" i="57" s="1"/>
  <c r="I52" i="4"/>
  <c r="C24" i="2" s="1"/>
  <c r="B36" i="27" l="1"/>
  <c r="B37" i="27" s="1"/>
  <c r="C98" i="2" s="1"/>
  <c r="C22" i="51"/>
  <c r="B30" i="53"/>
  <c r="C21" i="51"/>
  <c r="B29" i="53"/>
  <c r="BI204" i="4"/>
  <c r="BI208" i="4" l="1"/>
  <c r="BI72" i="4" l="1"/>
  <c r="BI70" i="4"/>
  <c r="BI71" i="4"/>
  <c r="BJ204" i="4"/>
  <c r="BI124" i="4" l="1"/>
  <c r="BI123" i="4"/>
  <c r="BI125" i="4"/>
  <c r="BJ208" i="4"/>
  <c r="BK204" i="4" l="1"/>
  <c r="BJ123" i="4"/>
  <c r="BJ124" i="4"/>
  <c r="BJ125" i="4"/>
  <c r="BK208" i="4" l="1"/>
  <c r="BL204" i="4"/>
  <c r="BJ72" i="4"/>
  <c r="BJ70" i="4"/>
  <c r="BJ71" i="4"/>
  <c r="BL208" i="4" l="1"/>
  <c r="BK70" i="4" l="1"/>
  <c r="BK72" i="4"/>
  <c r="BK71" i="4"/>
  <c r="BK125" i="4"/>
  <c r="BK123" i="4"/>
  <c r="BK124" i="4"/>
  <c r="BL125" i="4" l="1"/>
  <c r="BL123" i="4"/>
  <c r="BL124" i="4"/>
  <c r="BM204" i="4" l="1"/>
  <c r="BL72" i="4"/>
  <c r="BL71" i="4"/>
  <c r="BL70" i="4"/>
  <c r="BM208" i="4" l="1"/>
  <c r="BN204" i="4"/>
  <c r="BO204" i="4" l="1"/>
  <c r="BM71" i="4"/>
  <c r="BM70" i="4"/>
  <c r="BM72" i="4"/>
  <c r="BM123" i="4"/>
  <c r="BM125" i="4"/>
  <c r="BM124" i="4"/>
  <c r="BN208" i="4"/>
  <c r="BP204" i="4" l="1"/>
  <c r="BN72" i="4"/>
  <c r="BN70" i="4"/>
  <c r="BN71" i="4"/>
  <c r="BN123" i="4"/>
  <c r="BN124" i="4"/>
  <c r="BN125" i="4"/>
  <c r="BO208" i="4"/>
  <c r="BO72" i="4" l="1"/>
  <c r="BO70" i="4"/>
  <c r="BO71" i="4"/>
  <c r="BP208" i="4"/>
  <c r="BO123" i="4"/>
  <c r="BO124" i="4"/>
  <c r="BO125" i="4"/>
  <c r="BP123" i="4" l="1"/>
  <c r="BP124" i="4"/>
  <c r="BP125" i="4"/>
  <c r="BP71" i="4"/>
  <c r="BP72" i="4"/>
  <c r="BP70" i="4"/>
  <c r="J51" i="4" l="1"/>
  <c r="D23" i="2" s="1"/>
  <c r="C35" i="27" s="1"/>
  <c r="O3" i="57" s="1"/>
  <c r="J52" i="4"/>
  <c r="D24" i="2" s="1"/>
  <c r="C36" i="27" l="1"/>
  <c r="C37" i="27" s="1"/>
  <c r="D98" i="2" s="1"/>
  <c r="D22" i="51"/>
  <c r="C30" i="53"/>
  <c r="D21" i="51"/>
  <c r="C29" i="53"/>
  <c r="K51" i="4"/>
  <c r="E23" i="2" s="1"/>
  <c r="K52" i="4"/>
  <c r="E24" i="2" s="1"/>
  <c r="L51" i="4"/>
  <c r="F23" i="2" s="1"/>
  <c r="L52" i="4"/>
  <c r="F24" i="2" s="1"/>
  <c r="D29" i="53" l="1"/>
  <c r="D35" i="27"/>
  <c r="O4" i="57" s="1"/>
  <c r="E29" i="53"/>
  <c r="E35" i="27"/>
  <c r="O5" i="57" s="1"/>
  <c r="E22" i="51"/>
  <c r="D30" i="53"/>
  <c r="F22" i="51"/>
  <c r="E30" i="53"/>
  <c r="F21" i="51"/>
  <c r="E21" i="51"/>
  <c r="M51" i="4"/>
  <c r="G23" i="2" s="1"/>
  <c r="M52" i="4"/>
  <c r="G24" i="2" s="1"/>
  <c r="E36" i="27" l="1"/>
  <c r="E37" i="27" s="1"/>
  <c r="F98" i="2" s="1"/>
  <c r="E38" i="27"/>
  <c r="D36" i="27"/>
  <c r="D37" i="27" s="1"/>
  <c r="E98" i="2" s="1"/>
  <c r="D38" i="27"/>
  <c r="F29" i="53"/>
  <c r="F35" i="27"/>
  <c r="G22" i="51"/>
  <c r="F30" i="53"/>
  <c r="G21" i="51"/>
  <c r="N51" i="4"/>
  <c r="H23" i="2" s="1"/>
  <c r="N52" i="4"/>
  <c r="H24" i="2" s="1"/>
  <c r="F38" i="27" l="1"/>
  <c r="O6" i="57"/>
  <c r="F36" i="27"/>
  <c r="F37" i="27" s="1"/>
  <c r="G98" i="2" s="1"/>
  <c r="G29" i="53"/>
  <c r="G35" i="27"/>
  <c r="O7" i="57" s="1"/>
  <c r="H22" i="51"/>
  <c r="G30" i="53"/>
  <c r="H21" i="51"/>
  <c r="P51" i="4"/>
  <c r="J23" i="2" s="1"/>
  <c r="P52" i="4"/>
  <c r="J24" i="2" s="1"/>
  <c r="O51" i="4"/>
  <c r="I23" i="2" s="1"/>
  <c r="O52" i="4"/>
  <c r="I24" i="2" s="1"/>
  <c r="I29" i="53" l="1"/>
  <c r="I35" i="27"/>
  <c r="O9" i="57" s="1"/>
  <c r="G38" i="27"/>
  <c r="H29" i="53"/>
  <c r="H35" i="27"/>
  <c r="O8" i="57" s="1"/>
  <c r="G36" i="27"/>
  <c r="G37" i="27" s="1"/>
  <c r="H98" i="2" s="1"/>
  <c r="G39" i="27"/>
  <c r="I22" i="51"/>
  <c r="H30" i="53"/>
  <c r="J22" i="51"/>
  <c r="I30" i="53"/>
  <c r="I21" i="51"/>
  <c r="J21" i="51"/>
  <c r="Q51" i="4"/>
  <c r="K23" i="2" s="1"/>
  <c r="Q52" i="4"/>
  <c r="K24" i="2" s="1"/>
  <c r="I38" i="27" l="1"/>
  <c r="J29" i="53"/>
  <c r="J35" i="27"/>
  <c r="H36" i="27"/>
  <c r="H37" i="27" s="1"/>
  <c r="I98" i="2" s="1"/>
  <c r="H39" i="27"/>
  <c r="H38" i="27"/>
  <c r="I39" i="27"/>
  <c r="I36" i="27"/>
  <c r="I37" i="27" s="1"/>
  <c r="J98" i="2" s="1"/>
  <c r="K22" i="51"/>
  <c r="J30" i="53"/>
  <c r="K21" i="51"/>
  <c r="R51" i="4"/>
  <c r="L23" i="2" s="1"/>
  <c r="R52" i="4"/>
  <c r="L24" i="2" s="1"/>
  <c r="S51" i="4"/>
  <c r="M23" i="2" s="1"/>
  <c r="S52" i="4"/>
  <c r="M24" i="2" s="1"/>
  <c r="J38" i="27" l="1"/>
  <c r="O10" i="57"/>
  <c r="L29" i="53"/>
  <c r="L35" i="27"/>
  <c r="O12" i="57" s="1"/>
  <c r="K29" i="53"/>
  <c r="K35" i="27"/>
  <c r="O11" i="57" s="1"/>
  <c r="J36" i="27"/>
  <c r="J37" i="27" s="1"/>
  <c r="K98" i="2" s="1"/>
  <c r="J39" i="27"/>
  <c r="M22" i="51"/>
  <c r="L30" i="53"/>
  <c r="L22" i="51"/>
  <c r="K30" i="53"/>
  <c r="M21" i="51"/>
  <c r="L21" i="51"/>
  <c r="T51" i="4"/>
  <c r="N23" i="2" s="1"/>
  <c r="M35" i="27" s="1"/>
  <c r="O13" i="57" s="1"/>
  <c r="T52" i="4"/>
  <c r="N24" i="2" s="1"/>
  <c r="M30" i="53" s="1"/>
  <c r="L38" i="27" l="1"/>
  <c r="L39" i="27"/>
  <c r="M36" i="27"/>
  <c r="M37" i="27" s="1"/>
  <c r="N98" i="2" s="1"/>
  <c r="M39" i="27"/>
  <c r="L36" i="27"/>
  <c r="L37" i="27" s="1"/>
  <c r="M98" i="2" s="1"/>
  <c r="K36" i="27"/>
  <c r="K37" i="27" s="1"/>
  <c r="L98" i="2" s="1"/>
  <c r="M38" i="27"/>
  <c r="K39" i="27"/>
  <c r="K38" i="27"/>
  <c r="N21" i="51"/>
  <c r="BP21" i="51" s="1"/>
  <c r="M29" i="53"/>
  <c r="N22" i="51"/>
  <c r="BP22" i="51" s="1"/>
  <c r="U51" i="4"/>
  <c r="O23" i="2" s="1"/>
  <c r="N35" i="27" s="1"/>
  <c r="U52" i="4"/>
  <c r="O24" i="2" s="1"/>
  <c r="N38" i="27" l="1"/>
  <c r="O14" i="57"/>
  <c r="N36" i="27"/>
  <c r="N37" i="27" s="1"/>
  <c r="O98" i="2" s="1"/>
  <c r="N39" i="27"/>
  <c r="O21" i="51"/>
  <c r="N29" i="53"/>
  <c r="O22" i="51"/>
  <c r="N30" i="53"/>
  <c r="V51" i="4"/>
  <c r="P23" i="2" s="1"/>
  <c r="V52" i="4"/>
  <c r="P24" i="2" s="1"/>
  <c r="O29" i="53" l="1"/>
  <c r="O35" i="27"/>
  <c r="O15" i="57" s="1"/>
  <c r="P22" i="51"/>
  <c r="O30" i="53"/>
  <c r="P21" i="51"/>
  <c r="W51" i="4"/>
  <c r="Q23" i="2" s="1"/>
  <c r="W52" i="4"/>
  <c r="Q24" i="2" s="1"/>
  <c r="X51" i="4"/>
  <c r="R23" i="2" s="1"/>
  <c r="X52" i="4"/>
  <c r="R24" i="2" s="1"/>
  <c r="Q29" i="53" l="1"/>
  <c r="Q35" i="27"/>
  <c r="O17" i="57" s="1"/>
  <c r="P29" i="53"/>
  <c r="P35" i="27"/>
  <c r="O36" i="27"/>
  <c r="O37" i="27" s="1"/>
  <c r="P98" i="2" s="1"/>
  <c r="O38" i="27"/>
  <c r="O39" i="27"/>
  <c r="R22" i="51"/>
  <c r="Q30" i="53"/>
  <c r="Q22" i="51"/>
  <c r="P30" i="53"/>
  <c r="R21" i="51"/>
  <c r="Q21" i="51"/>
  <c r="Y51" i="4"/>
  <c r="S23" i="2" s="1"/>
  <c r="Y52" i="4"/>
  <c r="S24" i="2" s="1"/>
  <c r="P38" i="27" l="1"/>
  <c r="O16" i="57"/>
  <c r="Q38" i="27"/>
  <c r="P36" i="27"/>
  <c r="P37" i="27" s="1"/>
  <c r="Q98" i="2" s="1"/>
  <c r="P39" i="27"/>
  <c r="R29" i="53"/>
  <c r="R35" i="27"/>
  <c r="O18" i="57" s="1"/>
  <c r="Q36" i="27"/>
  <c r="Q37" i="27" s="1"/>
  <c r="R98" i="2" s="1"/>
  <c r="Q39" i="27"/>
  <c r="S22" i="51"/>
  <c r="R30" i="53"/>
  <c r="S21" i="51"/>
  <c r="Z51" i="4"/>
  <c r="T23" i="2" s="1"/>
  <c r="Z52" i="4"/>
  <c r="T24" i="2" s="1"/>
  <c r="R36" i="27" l="1"/>
  <c r="R37" i="27" s="1"/>
  <c r="S98" i="2" s="1"/>
  <c r="R39" i="27"/>
  <c r="S29" i="53"/>
  <c r="S35" i="27"/>
  <c r="O19" i="57" s="1"/>
  <c r="R38" i="27"/>
  <c r="T22" i="51"/>
  <c r="CE22" i="51" s="1"/>
  <c r="S30" i="53"/>
  <c r="T21" i="51"/>
  <c r="CE21" i="51" s="1"/>
  <c r="AA51" i="4"/>
  <c r="U23" i="2" s="1"/>
  <c r="AA52" i="4"/>
  <c r="U24" i="2" s="1"/>
  <c r="S39" i="27" l="1"/>
  <c r="S36" i="27"/>
  <c r="S37" i="27" s="1"/>
  <c r="T98" i="2" s="1"/>
  <c r="S38" i="27"/>
  <c r="T29" i="53"/>
  <c r="T35" i="27"/>
  <c r="O20" i="57" s="1"/>
  <c r="U22" i="51"/>
  <c r="T30" i="53"/>
  <c r="U21" i="51"/>
  <c r="AB51" i="4"/>
  <c r="V23" i="2" s="1"/>
  <c r="AB52" i="4"/>
  <c r="V24" i="2" s="1"/>
  <c r="T36" i="27" l="1"/>
  <c r="T37" i="27" s="1"/>
  <c r="U98" i="2" s="1"/>
  <c r="T38" i="27"/>
  <c r="T39" i="27"/>
  <c r="U29" i="53"/>
  <c r="U35" i="27"/>
  <c r="V22" i="51"/>
  <c r="U30" i="53"/>
  <c r="V21" i="51"/>
  <c r="AC51" i="4"/>
  <c r="W23" i="2" s="1"/>
  <c r="AC52" i="4"/>
  <c r="W24" i="2" s="1"/>
  <c r="U38" i="27" l="1"/>
  <c r="O21" i="57"/>
  <c r="U36" i="27"/>
  <c r="U37" i="27" s="1"/>
  <c r="V98" i="2" s="1"/>
  <c r="U39" i="27"/>
  <c r="V29" i="53"/>
  <c r="V35" i="27"/>
  <c r="W22" i="51"/>
  <c r="V30" i="53"/>
  <c r="W21" i="51"/>
  <c r="AD51" i="4"/>
  <c r="X23" i="2" s="1"/>
  <c r="AD52" i="4"/>
  <c r="X24" i="2" s="1"/>
  <c r="V38" i="27" l="1"/>
  <c r="O22" i="57"/>
  <c r="V36" i="27"/>
  <c r="V37" i="27" s="1"/>
  <c r="W98" i="2" s="1"/>
  <c r="V39" i="27"/>
  <c r="W29" i="53"/>
  <c r="W35" i="27"/>
  <c r="O23" i="57" s="1"/>
  <c r="X22" i="51"/>
  <c r="W30" i="53"/>
  <c r="X21" i="51"/>
  <c r="AE51" i="4"/>
  <c r="Y23" i="2" s="1"/>
  <c r="AE52" i="4"/>
  <c r="Y24" i="2" s="1"/>
  <c r="X29" i="53" l="1"/>
  <c r="X35" i="27"/>
  <c r="O24" i="57" s="1"/>
  <c r="W36" i="27"/>
  <c r="W37" i="27" s="1"/>
  <c r="X98" i="2" s="1"/>
  <c r="W39" i="27"/>
  <c r="W38" i="27"/>
  <c r="Y22" i="51"/>
  <c r="X30" i="53"/>
  <c r="Y21" i="51"/>
  <c r="AF51" i="4"/>
  <c r="Z23" i="2" s="1"/>
  <c r="Y35" i="27" s="1"/>
  <c r="O25" i="57" s="1"/>
  <c r="AF52" i="4"/>
  <c r="Z24" i="2" s="1"/>
  <c r="Y30" i="53" s="1"/>
  <c r="AG51" i="4"/>
  <c r="AA23" i="2" s="1"/>
  <c r="Z35" i="27" s="1"/>
  <c r="O26" i="57" s="1"/>
  <c r="AG52" i="4"/>
  <c r="AA24" i="2" s="1"/>
  <c r="Y36" i="27" l="1"/>
  <c r="Y37" i="27" s="1"/>
  <c r="Z98" i="2" s="1"/>
  <c r="Y39" i="27"/>
  <c r="Y38" i="27"/>
  <c r="Z36" i="27"/>
  <c r="Z37" i="27" s="1"/>
  <c r="AA98" i="2" s="1"/>
  <c r="Z39" i="27"/>
  <c r="X36" i="27"/>
  <c r="X37" i="27" s="1"/>
  <c r="Y98" i="2" s="1"/>
  <c r="Z38" i="27"/>
  <c r="X39" i="27"/>
  <c r="X38" i="27"/>
  <c r="AA22" i="51"/>
  <c r="Z30" i="53"/>
  <c r="AA21" i="51"/>
  <c r="Z29" i="53"/>
  <c r="Z21" i="51"/>
  <c r="BR21" i="51" s="1"/>
  <c r="Y29" i="53"/>
  <c r="Z22" i="51"/>
  <c r="BR22" i="51" s="1"/>
  <c r="AH51" i="4"/>
  <c r="AB23" i="2" s="1"/>
  <c r="AH52" i="4"/>
  <c r="AB24" i="2" s="1"/>
  <c r="AA29" i="53" l="1"/>
  <c r="AA35" i="27"/>
  <c r="O27" i="57" s="1"/>
  <c r="AB22" i="51"/>
  <c r="AA30" i="53"/>
  <c r="AB21" i="51"/>
  <c r="AI51" i="4"/>
  <c r="AC23" i="2" s="1"/>
  <c r="AI52" i="4"/>
  <c r="AC24" i="2" s="1"/>
  <c r="AJ51" i="4"/>
  <c r="AD23" i="2" s="1"/>
  <c r="AJ52" i="4"/>
  <c r="AD24" i="2" s="1"/>
  <c r="AB29" i="53" l="1"/>
  <c r="AB35" i="27"/>
  <c r="AC29" i="53"/>
  <c r="AC35" i="27"/>
  <c r="O29" i="57" s="1"/>
  <c r="AA36" i="27"/>
  <c r="AA37" i="27" s="1"/>
  <c r="AB98" i="2" s="1"/>
  <c r="AA39" i="27"/>
  <c r="AA38" i="27"/>
  <c r="AD22" i="51"/>
  <c r="AC30" i="53"/>
  <c r="AC22" i="51"/>
  <c r="AB30" i="53"/>
  <c r="AC21" i="51"/>
  <c r="AD21" i="51"/>
  <c r="AK51" i="4"/>
  <c r="AE23" i="2" s="1"/>
  <c r="AD35" i="27" s="1"/>
  <c r="O30" i="57" s="1"/>
  <c r="AK52" i="4"/>
  <c r="AE24" i="2" s="1"/>
  <c r="AB38" i="27" l="1"/>
  <c r="O28" i="57"/>
  <c r="AC38" i="27"/>
  <c r="AD36" i="27"/>
  <c r="AD37" i="27" s="1"/>
  <c r="AE98" i="2" s="1"/>
  <c r="AC36" i="27"/>
  <c r="AC37" i="27" s="1"/>
  <c r="AD98" i="2" s="1"/>
  <c r="AC39" i="27"/>
  <c r="AB36" i="27"/>
  <c r="AB37" i="27" s="1"/>
  <c r="AC98" i="2" s="1"/>
  <c r="AD38" i="27"/>
  <c r="AB39" i="27"/>
  <c r="AD39" i="27"/>
  <c r="AE21" i="51"/>
  <c r="AD29" i="53"/>
  <c r="AE22" i="51"/>
  <c r="AD30" i="53"/>
  <c r="AL51" i="4"/>
  <c r="AF23" i="2" s="1"/>
  <c r="AL52" i="4"/>
  <c r="AF24" i="2" s="1"/>
  <c r="AM51" i="4"/>
  <c r="AG23" i="2" s="1"/>
  <c r="AM52" i="4"/>
  <c r="AG24" i="2" s="1"/>
  <c r="AE29" i="53" l="1"/>
  <c r="AE35" i="27"/>
  <c r="O31" i="57" s="1"/>
  <c r="AF29" i="53"/>
  <c r="AF35" i="27"/>
  <c r="O32" i="57" s="1"/>
  <c r="AG22" i="51"/>
  <c r="AF30" i="53"/>
  <c r="AF22" i="51"/>
  <c r="CG22" i="51" s="1"/>
  <c r="AE30" i="53"/>
  <c r="AG21" i="51"/>
  <c r="AF21" i="51"/>
  <c r="CG21" i="51" s="1"/>
  <c r="AN51" i="4"/>
  <c r="AH23" i="2" s="1"/>
  <c r="AN52" i="4"/>
  <c r="AH24" i="2" s="1"/>
  <c r="AF36" i="27" l="1"/>
  <c r="AF37" i="27" s="1"/>
  <c r="AG98" i="2" s="1"/>
  <c r="AF39" i="27"/>
  <c r="AE39" i="27"/>
  <c r="AE36" i="27"/>
  <c r="AE37" i="27" s="1"/>
  <c r="AF98" i="2" s="1"/>
  <c r="AE38" i="27"/>
  <c r="AF38" i="27"/>
  <c r="AG29" i="53"/>
  <c r="AG35" i="27"/>
  <c r="O33" i="57" s="1"/>
  <c r="AH22" i="51"/>
  <c r="AG30" i="53"/>
  <c r="AH21" i="51"/>
  <c r="AO51" i="4"/>
  <c r="AI23" i="2" s="1"/>
  <c r="AO52" i="4"/>
  <c r="AI24" i="2" s="1"/>
  <c r="AG39" i="27" l="1"/>
  <c r="AG36" i="27"/>
  <c r="AG37" i="27" s="1"/>
  <c r="AH98" i="2" s="1"/>
  <c r="AG38" i="27"/>
  <c r="AH29" i="53"/>
  <c r="AH35" i="27"/>
  <c r="AI22" i="51"/>
  <c r="AH30" i="53"/>
  <c r="AI21" i="51"/>
  <c r="AP51" i="4"/>
  <c r="AJ23" i="2" s="1"/>
  <c r="AI35" i="27" s="1"/>
  <c r="O35" i="57" s="1"/>
  <c r="AP52" i="4"/>
  <c r="AJ24" i="2" s="1"/>
  <c r="AH38" i="27" l="1"/>
  <c r="O34" i="57"/>
  <c r="AH36" i="27"/>
  <c r="AH37" i="27" s="1"/>
  <c r="AI98" i="2" s="1"/>
  <c r="AH39" i="27"/>
  <c r="AI38" i="27"/>
  <c r="AI36" i="27"/>
  <c r="AI37" i="27" s="1"/>
  <c r="AJ98" i="2" s="1"/>
  <c r="AI39" i="27"/>
  <c r="AJ22" i="51"/>
  <c r="AI30" i="53"/>
  <c r="AJ21" i="51"/>
  <c r="AI29" i="53"/>
  <c r="AQ51" i="4" l="1"/>
  <c r="AK23" i="2" s="1"/>
  <c r="AQ52" i="4"/>
  <c r="AK24" i="2" s="1"/>
  <c r="AJ29" i="53" l="1"/>
  <c r="AJ35" i="27"/>
  <c r="O36" i="57" s="1"/>
  <c r="AK22" i="51"/>
  <c r="AJ30" i="53"/>
  <c r="AK21" i="51"/>
  <c r="AR51" i="4"/>
  <c r="AL23" i="2" s="1"/>
  <c r="AR52" i="4"/>
  <c r="AL24" i="2" s="1"/>
  <c r="AK30" i="53" s="1"/>
  <c r="BX23" i="2"/>
  <c r="BX98" i="2" s="1"/>
  <c r="AK29" i="53" l="1"/>
  <c r="AK35" i="27"/>
  <c r="AJ36" i="27"/>
  <c r="AJ37" i="27" s="1"/>
  <c r="AK98" i="2" s="1"/>
  <c r="AJ39" i="27"/>
  <c r="AJ38" i="27"/>
  <c r="AL21" i="51"/>
  <c r="AL22" i="51"/>
  <c r="BX24" i="2"/>
  <c r="CA24" i="2"/>
  <c r="CA23" i="2"/>
  <c r="CA98" i="2" s="1"/>
  <c r="BY24" i="2"/>
  <c r="BZ24" i="2"/>
  <c r="BY23" i="2"/>
  <c r="BY98" i="2" s="1"/>
  <c r="BZ23" i="2"/>
  <c r="BZ98" i="2" s="1"/>
  <c r="AL38" i="27" l="1"/>
  <c r="O37" i="57"/>
  <c r="AK36" i="27"/>
  <c r="AK37" i="27" s="1"/>
  <c r="AL98" i="2" s="1"/>
  <c r="AM38" i="27"/>
  <c r="AM39" i="27"/>
  <c r="AN39" i="27"/>
  <c r="AO39" i="27"/>
  <c r="AP39" i="27"/>
  <c r="AK39" i="27"/>
  <c r="AL39" i="27"/>
  <c r="AK38" i="27"/>
  <c r="BT22" i="51"/>
  <c r="CI22" i="51"/>
  <c r="BT21" i="51"/>
  <c r="CI21" i="51"/>
  <c r="B37" i="34"/>
  <c r="B30" i="34" s="1"/>
  <c r="B31" i="34" s="1"/>
  <c r="C28" i="34" s="1"/>
  <c r="B77" i="34"/>
  <c r="B88" i="34" s="1"/>
  <c r="C37" i="34"/>
  <c r="D42" i="34" s="1"/>
  <c r="C73" i="34"/>
  <c r="C74" i="34"/>
  <c r="C83" i="34" s="1"/>
  <c r="C75" i="34"/>
  <c r="C84" i="34" s="1"/>
  <c r="C45" i="34"/>
  <c r="C38" i="34" s="1"/>
  <c r="C29" i="34" s="1"/>
  <c r="C66" i="34"/>
  <c r="C68" i="34" s="1"/>
  <c r="C76" i="34"/>
  <c r="C85" i="34" s="1"/>
  <c r="D72" i="34"/>
  <c r="D50" i="34" s="1"/>
  <c r="D37" i="34"/>
  <c r="E42" i="34" s="1"/>
  <c r="D73" i="34"/>
  <c r="D74" i="34"/>
  <c r="D83" i="34" s="1"/>
  <c r="D75" i="34"/>
  <c r="D84" i="34" s="1"/>
  <c r="D45" i="34"/>
  <c r="D38" i="34" s="1"/>
  <c r="D29" i="34" s="1"/>
  <c r="D66" i="34"/>
  <c r="D68" i="34" s="1"/>
  <c r="D76" i="34"/>
  <c r="D85" i="34" s="1"/>
  <c r="C52" i="15"/>
  <c r="C99" i="15"/>
  <c r="C102" i="15"/>
  <c r="C22" i="15"/>
  <c r="D52" i="15"/>
  <c r="D99" i="15"/>
  <c r="D102" i="15"/>
  <c r="D12" i="15"/>
  <c r="D22" i="15"/>
  <c r="B77" i="11"/>
  <c r="C77" i="11"/>
  <c r="D191" i="15"/>
  <c r="D194" i="15"/>
  <c r="D181" i="15"/>
  <c r="D171" i="15"/>
  <c r="D7" i="59"/>
  <c r="D161" i="15"/>
  <c r="C171" i="15"/>
  <c r="C191" i="15"/>
  <c r="C194" i="15"/>
  <c r="C181" i="15"/>
  <c r="C161" i="15"/>
  <c r="D234" i="15"/>
  <c r="D224" i="15"/>
  <c r="C123" i="15"/>
  <c r="D123" i="15"/>
  <c r="D204" i="15"/>
  <c r="D214" i="15"/>
  <c r="C204" i="15"/>
  <c r="B77" i="14"/>
  <c r="C234" i="15"/>
  <c r="C224" i="15"/>
  <c r="C214" i="15"/>
  <c r="E102" i="2" l="1"/>
  <c r="D14" i="62" s="1"/>
  <c r="D10" i="60"/>
  <c r="D28" i="28" s="1"/>
  <c r="D102" i="2"/>
  <c r="C14" i="62" s="1"/>
  <c r="C10" i="60"/>
  <c r="C28" i="28" s="1"/>
  <c r="C102" i="2"/>
  <c r="B14" i="62" s="1"/>
  <c r="B10" i="60"/>
  <c r="B28" i="28" s="1"/>
  <c r="B82" i="34"/>
  <c r="B39" i="34"/>
  <c r="C35" i="34" s="1"/>
  <c r="C39" i="34" s="1"/>
  <c r="D35" i="34" s="1"/>
  <c r="D39" i="34" s="1"/>
  <c r="E35" i="34" s="1"/>
  <c r="B86" i="34"/>
  <c r="B91" i="34" s="1"/>
  <c r="B89" i="34"/>
  <c r="D247" i="15"/>
  <c r="B9" i="21"/>
  <c r="B10" i="21" s="1"/>
  <c r="B6" i="59"/>
  <c r="C8" i="21"/>
  <c r="C7" i="59"/>
  <c r="C9" i="21"/>
  <c r="C6" i="59"/>
  <c r="D9" i="21"/>
  <c r="D6" i="59"/>
  <c r="D82" i="34"/>
  <c r="C257" i="15"/>
  <c r="D81" i="34"/>
  <c r="B247" i="15"/>
  <c r="D89" i="34"/>
  <c r="D13" i="2"/>
  <c r="C11" i="55" s="1"/>
  <c r="D25" i="46"/>
  <c r="C13" i="2"/>
  <c r="C25" i="46"/>
  <c r="E13" i="2"/>
  <c r="E25" i="46"/>
  <c r="E232" i="18"/>
  <c r="E234" i="18" s="1"/>
  <c r="E235" i="18" s="1"/>
  <c r="E238" i="18" s="1"/>
  <c r="D20" i="46"/>
  <c r="F232" i="18"/>
  <c r="F234" i="18" s="1"/>
  <c r="E20" i="46"/>
  <c r="F215" i="18"/>
  <c r="F217" i="18" s="1"/>
  <c r="F218" i="18" s="1"/>
  <c r="F219" i="18" s="1"/>
  <c r="E19" i="46"/>
  <c r="C9" i="25"/>
  <c r="C77" i="14"/>
  <c r="B9" i="25"/>
  <c r="D9" i="25"/>
  <c r="C247" i="15"/>
  <c r="E8" i="2"/>
  <c r="D10" i="53" s="1"/>
  <c r="E72" i="34"/>
  <c r="E50" i="34" s="1"/>
  <c r="E81" i="34" s="1"/>
  <c r="C56" i="34"/>
  <c r="C57" i="34" s="1"/>
  <c r="C61" i="34"/>
  <c r="C62" i="34" s="1"/>
  <c r="C71" i="34"/>
  <c r="D30" i="34"/>
  <c r="C30" i="34"/>
  <c r="C25" i="34" s="1"/>
  <c r="C42" i="34"/>
  <c r="C44" i="34" s="1"/>
  <c r="C46" i="34" s="1"/>
  <c r="D43" i="34" s="1"/>
  <c r="D44" i="34" s="1"/>
  <c r="D46" i="34" s="1"/>
  <c r="E43" i="34" s="1"/>
  <c r="E44" i="34" s="1"/>
  <c r="D8" i="21"/>
  <c r="D257" i="15"/>
  <c r="D77" i="14"/>
  <c r="D77" i="11"/>
  <c r="F15" i="18" l="1"/>
  <c r="F17" i="18" s="1"/>
  <c r="F18" i="18" s="1"/>
  <c r="K204" i="4"/>
  <c r="D6" i="60"/>
  <c r="G4" i="57" s="1"/>
  <c r="D11" i="55"/>
  <c r="B6" i="60"/>
  <c r="B8" i="60" s="1"/>
  <c r="B11" i="55"/>
  <c r="J204" i="4"/>
  <c r="E15" i="18"/>
  <c r="E17" i="18" s="1"/>
  <c r="E18" i="18" s="1"/>
  <c r="I204" i="4"/>
  <c r="D15" i="18"/>
  <c r="D17" i="18" s="1"/>
  <c r="D18" i="18" s="1"/>
  <c r="C7" i="62"/>
  <c r="C6" i="60"/>
  <c r="G3" i="57" s="1"/>
  <c r="K212" i="4"/>
  <c r="D7" i="62"/>
  <c r="I212" i="4"/>
  <c r="B7" i="62"/>
  <c r="E12" i="15"/>
  <c r="G215" i="18" s="1"/>
  <c r="G217" i="18" s="1"/>
  <c r="G218" i="18" s="1"/>
  <c r="G219" i="18" s="1"/>
  <c r="C11" i="26"/>
  <c r="J212" i="4"/>
  <c r="B90" i="34"/>
  <c r="C51" i="34" s="1"/>
  <c r="C10" i="21"/>
  <c r="D10" i="21"/>
  <c r="C11" i="51"/>
  <c r="B20" i="53"/>
  <c r="E11" i="51"/>
  <c r="E16" i="51" s="1"/>
  <c r="D20" i="53"/>
  <c r="D11" i="51"/>
  <c r="D16" i="51" s="1"/>
  <c r="C20" i="53"/>
  <c r="F347" i="18"/>
  <c r="F349" i="18" s="1"/>
  <c r="F350" i="18" s="1"/>
  <c r="E7" i="51"/>
  <c r="B7" i="49"/>
  <c r="B8" i="49" s="1"/>
  <c r="B14" i="49" s="1"/>
  <c r="C9" i="41"/>
  <c r="C23" i="41" s="1"/>
  <c r="C7" i="49"/>
  <c r="C8" i="49" s="1"/>
  <c r="C14" i="49" s="1"/>
  <c r="F134" i="18"/>
  <c r="F136" i="18" s="1"/>
  <c r="F149" i="18" s="1"/>
  <c r="F151" i="18" s="1"/>
  <c r="F152" i="18" s="1"/>
  <c r="D7" i="49"/>
  <c r="D8" i="49" s="1"/>
  <c r="D14" i="49" s="1"/>
  <c r="D11" i="25"/>
  <c r="D16" i="25" s="1"/>
  <c r="D10" i="22"/>
  <c r="D12" i="22" s="1"/>
  <c r="C11" i="25"/>
  <c r="C16" i="25" s="1"/>
  <c r="C10" i="22"/>
  <c r="C12" i="22" s="1"/>
  <c r="B11" i="25"/>
  <c r="B16" i="25" s="1"/>
  <c r="B10" i="22"/>
  <c r="B12" i="22" s="1"/>
  <c r="F221" i="18"/>
  <c r="B9" i="41"/>
  <c r="B23" i="41" s="1"/>
  <c r="C255" i="15"/>
  <c r="D134" i="18"/>
  <c r="D136" i="18" s="1"/>
  <c r="D137" i="18" s="1"/>
  <c r="D18" i="2"/>
  <c r="D9" i="41"/>
  <c r="D23" i="41" s="1"/>
  <c r="D174" i="18"/>
  <c r="D176" i="18" s="1"/>
  <c r="D177" i="18" s="1"/>
  <c r="E134" i="18"/>
  <c r="E136" i="18" s="1"/>
  <c r="E149" i="18" s="1"/>
  <c r="E151" i="18" s="1"/>
  <c r="E152" i="18" s="1"/>
  <c r="E174" i="18"/>
  <c r="E176" i="18" s="1"/>
  <c r="E189" i="18" s="1"/>
  <c r="E191" i="18" s="1"/>
  <c r="E192" i="18" s="1"/>
  <c r="C18" i="2"/>
  <c r="B48" i="41" s="1"/>
  <c r="C100" i="2"/>
  <c r="C16" i="27"/>
  <c r="D100" i="2"/>
  <c r="B11" i="26"/>
  <c r="D256" i="15"/>
  <c r="F220" i="18"/>
  <c r="F300" i="18"/>
  <c r="F302" i="18" s="1"/>
  <c r="F303" i="18" s="1"/>
  <c r="F306" i="18" s="1"/>
  <c r="E100" i="2"/>
  <c r="D16" i="27"/>
  <c r="E18" i="2"/>
  <c r="C256" i="15"/>
  <c r="F174" i="18"/>
  <c r="F176" i="18" s="1"/>
  <c r="F189" i="18" s="1"/>
  <c r="F191" i="18" s="1"/>
  <c r="F192" i="18" s="1"/>
  <c r="F193" i="18" s="1"/>
  <c r="D11" i="26"/>
  <c r="D255" i="15"/>
  <c r="B16" i="27"/>
  <c r="F317" i="18"/>
  <c r="F319" i="18" s="1"/>
  <c r="F320" i="18" s="1"/>
  <c r="F323" i="18" s="1"/>
  <c r="F249" i="18"/>
  <c r="F251" i="18" s="1"/>
  <c r="F252" i="18" s="1"/>
  <c r="E26" i="46"/>
  <c r="E11" i="46"/>
  <c r="C26" i="46"/>
  <c r="C11" i="46"/>
  <c r="F235" i="18"/>
  <c r="F237" i="18" s="1"/>
  <c r="D26" i="46"/>
  <c r="D11" i="46"/>
  <c r="C31" i="34"/>
  <c r="D28" i="34" s="1"/>
  <c r="D31" i="34" s="1"/>
  <c r="E28" i="34" s="1"/>
  <c r="E46" i="34"/>
  <c r="F43" i="34" s="1"/>
  <c r="C87" i="34"/>
  <c r="F72" i="34"/>
  <c r="F50" i="34" s="1"/>
  <c r="F81" i="34" s="1"/>
  <c r="K256" i="4"/>
  <c r="E11" i="2"/>
  <c r="E236" i="18"/>
  <c r="E237" i="18"/>
  <c r="F31" i="18" l="1"/>
  <c r="F33" i="18" s="1"/>
  <c r="F34" i="18" s="1"/>
  <c r="F36" i="18" s="1"/>
  <c r="D11" i="60"/>
  <c r="D8" i="60"/>
  <c r="B11" i="60"/>
  <c r="G2" i="57"/>
  <c r="E31" i="18"/>
  <c r="E33" i="18" s="1"/>
  <c r="E34" i="18" s="1"/>
  <c r="E46" i="18" s="1"/>
  <c r="E48" i="18" s="1"/>
  <c r="E49" i="18" s="1"/>
  <c r="E57" i="18" s="1"/>
  <c r="D31" i="18"/>
  <c r="D33" i="18" s="1"/>
  <c r="D34" i="18" s="1"/>
  <c r="D46" i="18" s="1"/>
  <c r="D48" i="18" s="1"/>
  <c r="C11" i="60"/>
  <c r="C8" i="60"/>
  <c r="D12" i="60"/>
  <c r="C48" i="41"/>
  <c r="J259" i="4"/>
  <c r="D48" i="41"/>
  <c r="K259" i="4"/>
  <c r="F19" i="46"/>
  <c r="F12" i="15"/>
  <c r="H215" i="18" s="1"/>
  <c r="H217" i="18" s="1"/>
  <c r="H218" i="18" s="1"/>
  <c r="C16" i="51"/>
  <c r="D149" i="18"/>
  <c r="D151" i="18" s="1"/>
  <c r="D152" i="18" s="1"/>
  <c r="D154" i="18" s="1"/>
  <c r="B9" i="52"/>
  <c r="B6" i="55"/>
  <c r="C9" i="52"/>
  <c r="C6" i="55"/>
  <c r="D9" i="52"/>
  <c r="D6" i="55"/>
  <c r="F137" i="18"/>
  <c r="F138" i="18" s="1"/>
  <c r="F387" i="18"/>
  <c r="F389" i="18" s="1"/>
  <c r="F390" i="18" s="1"/>
  <c r="F392" i="18" s="1"/>
  <c r="F412" i="18" s="1"/>
  <c r="D8" i="27"/>
  <c r="D8" i="50"/>
  <c r="I283" i="4"/>
  <c r="I16" i="4" s="1"/>
  <c r="B8" i="50"/>
  <c r="B8" i="27"/>
  <c r="D50" i="46"/>
  <c r="C8" i="50"/>
  <c r="C8" i="27"/>
  <c r="D189" i="18"/>
  <c r="D191" i="18" s="1"/>
  <c r="D192" i="18" s="1"/>
  <c r="D193" i="18" s="1"/>
  <c r="E137" i="18"/>
  <c r="E160" i="18" s="1"/>
  <c r="F362" i="18"/>
  <c r="F364" i="18" s="1"/>
  <c r="F365" i="18" s="1"/>
  <c r="F373" i="18" s="1"/>
  <c r="K284" i="4" s="1"/>
  <c r="J283" i="4"/>
  <c r="J16" i="4" s="1"/>
  <c r="J208" i="4"/>
  <c r="E387" i="18"/>
  <c r="E389" i="18" s="1"/>
  <c r="E390" i="18" s="1"/>
  <c r="E413" i="18" s="1"/>
  <c r="F305" i="18"/>
  <c r="I208" i="4"/>
  <c r="C50" i="46"/>
  <c r="F304" i="18"/>
  <c r="C93" i="2"/>
  <c r="C35" i="2"/>
  <c r="D387" i="18"/>
  <c r="D389" i="18" s="1"/>
  <c r="D390" i="18" s="1"/>
  <c r="D391" i="18" s="1"/>
  <c r="D411" i="18" s="1"/>
  <c r="I315" i="4"/>
  <c r="I23" i="4" s="1"/>
  <c r="F266" i="18"/>
  <c r="F268" i="18" s="1"/>
  <c r="F269" i="18" s="1"/>
  <c r="G221" i="18"/>
  <c r="D25" i="34"/>
  <c r="F194" i="18"/>
  <c r="E177" i="18"/>
  <c r="E178" i="18" s="1"/>
  <c r="E50" i="46"/>
  <c r="K208" i="4"/>
  <c r="K283" i="4"/>
  <c r="K16" i="4" s="1"/>
  <c r="F321" i="18"/>
  <c r="F322" i="18"/>
  <c r="F177" i="18"/>
  <c r="G220" i="18"/>
  <c r="F236" i="18"/>
  <c r="F238" i="18"/>
  <c r="F351" i="18"/>
  <c r="F352" i="18"/>
  <c r="G72" i="34"/>
  <c r="G50" i="34" s="1"/>
  <c r="G81" i="34" s="1"/>
  <c r="E45" i="34"/>
  <c r="E38" i="34" s="1"/>
  <c r="F35" i="18"/>
  <c r="F46" i="18"/>
  <c r="F48" i="18" s="1"/>
  <c r="F49" i="18" s="1"/>
  <c r="F21" i="18"/>
  <c r="F20" i="18"/>
  <c r="D20" i="18"/>
  <c r="D21" i="18"/>
  <c r="C22" i="23"/>
  <c r="F153" i="18"/>
  <c r="F154" i="18"/>
  <c r="E153" i="18"/>
  <c r="E154" i="18"/>
  <c r="D178" i="18"/>
  <c r="D179" i="18"/>
  <c r="E194" i="18"/>
  <c r="E193" i="18"/>
  <c r="E20" i="18"/>
  <c r="E21" i="18"/>
  <c r="F253" i="18"/>
  <c r="F254" i="18"/>
  <c r="F255" i="18"/>
  <c r="D139" i="18"/>
  <c r="D138" i="18"/>
  <c r="D22" i="23"/>
  <c r="E36" i="18" l="1"/>
  <c r="D36" i="18"/>
  <c r="E35" i="18"/>
  <c r="D153" i="18"/>
  <c r="D158" i="18" s="1"/>
  <c r="D35" i="18"/>
  <c r="D30" i="27"/>
  <c r="G19" i="46"/>
  <c r="G12" i="15"/>
  <c r="H19" i="46" s="1"/>
  <c r="D160" i="18"/>
  <c r="F160" i="18"/>
  <c r="F139" i="18"/>
  <c r="F159" i="18" s="1"/>
  <c r="F391" i="18"/>
  <c r="F411" i="18" s="1"/>
  <c r="D200" i="18"/>
  <c r="C29" i="27"/>
  <c r="B29" i="27"/>
  <c r="F413" i="18"/>
  <c r="D194" i="18"/>
  <c r="D199" i="18" s="1"/>
  <c r="D29" i="27"/>
  <c r="F366" i="18"/>
  <c r="F371" i="18" s="1"/>
  <c r="F367" i="18"/>
  <c r="F372" i="18" s="1"/>
  <c r="D23" i="23" s="1"/>
  <c r="E138" i="18"/>
  <c r="E158" i="18" s="1"/>
  <c r="E391" i="18"/>
  <c r="E411" i="18" s="1"/>
  <c r="E139" i="18"/>
  <c r="E159" i="18" s="1"/>
  <c r="E392" i="18"/>
  <c r="E412" i="18" s="1"/>
  <c r="D413" i="18"/>
  <c r="C12" i="67" s="1"/>
  <c r="C6" i="54"/>
  <c r="C16" i="54" s="1"/>
  <c r="C51" i="53"/>
  <c r="D392" i="18"/>
  <c r="D412" i="18" s="1"/>
  <c r="F283" i="18"/>
  <c r="F285" i="18" s="1"/>
  <c r="F286" i="18" s="1"/>
  <c r="F288" i="18" s="1"/>
  <c r="E200" i="18"/>
  <c r="E179" i="18"/>
  <c r="E199" i="18" s="1"/>
  <c r="F200" i="18"/>
  <c r="F178" i="18"/>
  <c r="F198" i="18" s="1"/>
  <c r="F179" i="18"/>
  <c r="F199" i="18" s="1"/>
  <c r="F158" i="18"/>
  <c r="D159" i="18"/>
  <c r="E29" i="34"/>
  <c r="E66" i="34"/>
  <c r="E68" i="34" s="1"/>
  <c r="E76" i="34" s="1"/>
  <c r="E123" i="15"/>
  <c r="E73" i="34"/>
  <c r="H72" i="34"/>
  <c r="H50" i="34" s="1"/>
  <c r="H81" i="34" s="1"/>
  <c r="H220" i="18"/>
  <c r="H221" i="18"/>
  <c r="H219" i="18"/>
  <c r="D198" i="18"/>
  <c r="D49" i="18"/>
  <c r="D50" i="18"/>
  <c r="F57" i="18"/>
  <c r="F50" i="18"/>
  <c r="F55" i="18" s="1"/>
  <c r="F51" i="18"/>
  <c r="F56" i="18" s="1"/>
  <c r="J236" i="4"/>
  <c r="J235" i="4"/>
  <c r="J234" i="4"/>
  <c r="J123" i="4"/>
  <c r="J124" i="4"/>
  <c r="J125" i="4"/>
  <c r="E198" i="18"/>
  <c r="F272" i="18"/>
  <c r="F270" i="18"/>
  <c r="F271" i="18"/>
  <c r="E31" i="67" s="1"/>
  <c r="J70" i="4"/>
  <c r="J71" i="4"/>
  <c r="J72" i="4"/>
  <c r="K123" i="4"/>
  <c r="K124" i="4"/>
  <c r="K125" i="4"/>
  <c r="I234" i="4"/>
  <c r="I235" i="4"/>
  <c r="I236" i="4"/>
  <c r="I123" i="4"/>
  <c r="I125" i="4"/>
  <c r="I124" i="4"/>
  <c r="E50" i="18"/>
  <c r="E51" i="18"/>
  <c r="E56" i="18" s="1"/>
  <c r="D55" i="18" l="1"/>
  <c r="E55" i="18"/>
  <c r="I215" i="18"/>
  <c r="I217" i="18" s="1"/>
  <c r="I218" i="18" s="1"/>
  <c r="I219" i="18" s="1"/>
  <c r="H12" i="15"/>
  <c r="I19" i="46" s="1"/>
  <c r="E34" i="67"/>
  <c r="K250" i="4"/>
  <c r="F287" i="18"/>
  <c r="F330" i="18" s="1"/>
  <c r="F333" i="18"/>
  <c r="E9" i="67" s="1"/>
  <c r="E12" i="67" s="1"/>
  <c r="F289" i="18"/>
  <c r="F332" i="18" s="1"/>
  <c r="K251" i="4" s="1"/>
  <c r="K13" i="4" s="1"/>
  <c r="D6" i="54"/>
  <c r="D16" i="54" s="1"/>
  <c r="D51" i="53"/>
  <c r="K234" i="4"/>
  <c r="K235" i="4"/>
  <c r="K236" i="4"/>
  <c r="I50" i="4"/>
  <c r="C22" i="2" s="1"/>
  <c r="I10" i="4"/>
  <c r="E99" i="15"/>
  <c r="E102" i="15" s="1"/>
  <c r="E204" i="15"/>
  <c r="E161" i="15"/>
  <c r="E6" i="59" s="1"/>
  <c r="F45" i="34"/>
  <c r="F38" i="34" s="1"/>
  <c r="E247" i="15"/>
  <c r="E249" i="15"/>
  <c r="E257" i="15"/>
  <c r="E191" i="15"/>
  <c r="E194" i="15" s="1"/>
  <c r="E234" i="15"/>
  <c r="E85" i="34"/>
  <c r="J50" i="4"/>
  <c r="D22" i="2" s="1"/>
  <c r="I54" i="4"/>
  <c r="C31" i="2" s="1"/>
  <c r="K72" i="4"/>
  <c r="K70" i="4"/>
  <c r="K71" i="4"/>
  <c r="J54" i="4"/>
  <c r="D31" i="2" s="1"/>
  <c r="C17" i="28" s="1"/>
  <c r="D51" i="18"/>
  <c r="D56" i="18" s="1"/>
  <c r="I13" i="4" s="1"/>
  <c r="D57" i="18"/>
  <c r="D12" i="23"/>
  <c r="D11" i="23"/>
  <c r="D37" i="2"/>
  <c r="C21" i="23"/>
  <c r="C59" i="2"/>
  <c r="K254" i="4"/>
  <c r="K255" i="4"/>
  <c r="K50" i="4"/>
  <c r="E22" i="2" s="1"/>
  <c r="F331" i="18"/>
  <c r="C55" i="2"/>
  <c r="J48" i="4"/>
  <c r="D20" i="2" s="1"/>
  <c r="J53" i="4" s="1"/>
  <c r="D25" i="2" s="1"/>
  <c r="C13" i="28" s="1"/>
  <c r="C11" i="23"/>
  <c r="E85" i="2"/>
  <c r="I221" i="18" l="1"/>
  <c r="I220" i="18"/>
  <c r="B33" i="53"/>
  <c r="B17" i="28"/>
  <c r="F102" i="2"/>
  <c r="E14" i="62" s="1"/>
  <c r="E10" i="60"/>
  <c r="E28" i="28" s="1"/>
  <c r="J215" i="18"/>
  <c r="J217" i="18" s="1"/>
  <c r="J218" i="18" s="1"/>
  <c r="K11" i="4"/>
  <c r="E61" i="2" s="1"/>
  <c r="D13" i="41" s="1"/>
  <c r="E20" i="67"/>
  <c r="C31" i="53"/>
  <c r="C20" i="27"/>
  <c r="D23" i="51"/>
  <c r="D49" i="41"/>
  <c r="D19" i="41"/>
  <c r="D31" i="23"/>
  <c r="D32" i="23" s="1"/>
  <c r="C28" i="53"/>
  <c r="C31" i="23"/>
  <c r="C32" i="23" s="1"/>
  <c r="B31" i="23"/>
  <c r="B32" i="23" s="1"/>
  <c r="B18" i="28" s="1"/>
  <c r="E41" i="51"/>
  <c r="D7" i="55"/>
  <c r="K54" i="4"/>
  <c r="E31" i="2" s="1"/>
  <c r="K48" i="4"/>
  <c r="E20" i="2" s="1"/>
  <c r="B6" i="54"/>
  <c r="B16" i="54" s="1"/>
  <c r="B51" i="53"/>
  <c r="D31" i="51"/>
  <c r="C35" i="53"/>
  <c r="D18" i="51"/>
  <c r="C26" i="53"/>
  <c r="C20" i="51"/>
  <c r="B28" i="53"/>
  <c r="D29" i="51"/>
  <c r="C33" i="53"/>
  <c r="E20" i="51"/>
  <c r="D28" i="53"/>
  <c r="C12" i="28"/>
  <c r="D20" i="51"/>
  <c r="B11" i="47"/>
  <c r="C43" i="51"/>
  <c r="B10" i="50"/>
  <c r="C29" i="51"/>
  <c r="D38" i="2"/>
  <c r="C12" i="50"/>
  <c r="D32" i="2"/>
  <c r="C10" i="50"/>
  <c r="C32" i="2"/>
  <c r="B21" i="27"/>
  <c r="K15" i="4"/>
  <c r="E60" i="2" s="1"/>
  <c r="K285" i="4" s="1"/>
  <c r="K56" i="4" s="1"/>
  <c r="E58" i="46"/>
  <c r="D12" i="47"/>
  <c r="B12" i="28"/>
  <c r="C24" i="23"/>
  <c r="C14" i="21" s="1"/>
  <c r="C21" i="27"/>
  <c r="F29" i="34"/>
  <c r="F66" i="34"/>
  <c r="F68" i="34" s="1"/>
  <c r="F76" i="34" s="1"/>
  <c r="F123" i="15"/>
  <c r="E9" i="21"/>
  <c r="E9" i="25"/>
  <c r="F73" i="34"/>
  <c r="C85" i="2"/>
  <c r="I72" i="4"/>
  <c r="I70" i="4"/>
  <c r="I71" i="4"/>
  <c r="D59" i="2"/>
  <c r="D55" i="2"/>
  <c r="D34" i="2"/>
  <c r="C34" i="53" s="1"/>
  <c r="C10" i="23"/>
  <c r="D26" i="2"/>
  <c r="C10" i="27" s="1"/>
  <c r="C11" i="27" s="1"/>
  <c r="C11" i="28"/>
  <c r="C19" i="27"/>
  <c r="E59" i="2"/>
  <c r="E55" i="2"/>
  <c r="C92" i="2"/>
  <c r="B12" i="41"/>
  <c r="B24" i="41" s="1"/>
  <c r="K314" i="4"/>
  <c r="K316" i="4"/>
  <c r="K24" i="4" s="1"/>
  <c r="K317" i="4"/>
  <c r="K25" i="4" s="1"/>
  <c r="K318" i="4"/>
  <c r="K26" i="4" s="1"/>
  <c r="K319" i="4"/>
  <c r="E88" i="2"/>
  <c r="D21" i="23"/>
  <c r="E37" i="2"/>
  <c r="D12" i="28"/>
  <c r="D21" i="27"/>
  <c r="G15" i="18" l="1"/>
  <c r="G17" i="18" s="1"/>
  <c r="L204" i="4"/>
  <c r="C14" i="28"/>
  <c r="C24" i="28" s="1"/>
  <c r="E29" i="51"/>
  <c r="D17" i="28"/>
  <c r="D8" i="55"/>
  <c r="D12" i="55"/>
  <c r="D13" i="55" s="1"/>
  <c r="E93" i="2"/>
  <c r="E23" i="67"/>
  <c r="K249" i="4"/>
  <c r="E18" i="51"/>
  <c r="K53" i="4"/>
  <c r="E25" i="2" s="1"/>
  <c r="B7" i="55"/>
  <c r="B49" i="41"/>
  <c r="E32" i="2"/>
  <c r="D10" i="50"/>
  <c r="D16" i="50" s="1"/>
  <c r="R4" i="57" s="1"/>
  <c r="D11" i="28"/>
  <c r="D33" i="53"/>
  <c r="D19" i="27"/>
  <c r="D26" i="53"/>
  <c r="D24" i="51"/>
  <c r="D26" i="51" s="1"/>
  <c r="D27" i="51" s="1"/>
  <c r="E31" i="51"/>
  <c r="D35" i="53"/>
  <c r="B12" i="47"/>
  <c r="C41" i="51"/>
  <c r="C11" i="47"/>
  <c r="D43" i="51"/>
  <c r="D11" i="47"/>
  <c r="E43" i="51"/>
  <c r="C11" i="50"/>
  <c r="D30" i="51"/>
  <c r="E38" i="2"/>
  <c r="D12" i="50"/>
  <c r="E11" i="25"/>
  <c r="E16" i="25" s="1"/>
  <c r="E10" i="22"/>
  <c r="E12" i="22" s="1"/>
  <c r="K27" i="4"/>
  <c r="C22" i="27"/>
  <c r="C7" i="47"/>
  <c r="D28" i="2"/>
  <c r="D29" i="2" s="1"/>
  <c r="D51" i="46"/>
  <c r="D52" i="46" s="1"/>
  <c r="C89" i="2"/>
  <c r="C58" i="46"/>
  <c r="C26" i="23"/>
  <c r="C13" i="23"/>
  <c r="D24" i="23"/>
  <c r="D14" i="21" s="1"/>
  <c r="F257" i="15"/>
  <c r="F247" i="15"/>
  <c r="F249" i="15"/>
  <c r="F85" i="34"/>
  <c r="F234" i="15"/>
  <c r="F191" i="15"/>
  <c r="F194" i="15" s="1"/>
  <c r="G18" i="18"/>
  <c r="G31" i="18"/>
  <c r="G33" i="18" s="1"/>
  <c r="G34" i="18" s="1"/>
  <c r="F99" i="15"/>
  <c r="F102" i="15" s="1"/>
  <c r="F161" i="15"/>
  <c r="F6" i="59" s="1"/>
  <c r="F204" i="15"/>
  <c r="J220" i="18"/>
  <c r="J221" i="18"/>
  <c r="J219" i="18"/>
  <c r="I48" i="4"/>
  <c r="C20" i="2" s="1"/>
  <c r="I53" i="4" s="1"/>
  <c r="C25" i="2" s="1"/>
  <c r="B13" i="28" s="1"/>
  <c r="I15" i="4"/>
  <c r="C60" i="2" s="1"/>
  <c r="I285" i="4" s="1"/>
  <c r="I56" i="4" s="1"/>
  <c r="I319" i="4"/>
  <c r="I317" i="4"/>
  <c r="I25" i="4" s="1"/>
  <c r="I314" i="4"/>
  <c r="I318" i="4"/>
  <c r="I26" i="4" s="1"/>
  <c r="I316" i="4"/>
  <c r="I24" i="4" s="1"/>
  <c r="C88" i="2"/>
  <c r="B19" i="41"/>
  <c r="K315" i="4"/>
  <c r="K23" i="4" s="1"/>
  <c r="E89" i="2"/>
  <c r="D12" i="41"/>
  <c r="D24" i="41" s="1"/>
  <c r="E92" i="2"/>
  <c r="K22" i="4"/>
  <c r="B41" i="41"/>
  <c r="J315" i="4"/>
  <c r="C12" i="26"/>
  <c r="D35" i="2"/>
  <c r="D92" i="2"/>
  <c r="C12" i="41"/>
  <c r="D10" i="23"/>
  <c r="E34" i="2"/>
  <c r="D34" i="53" s="1"/>
  <c r="B8" i="55" l="1"/>
  <c r="B12" i="55"/>
  <c r="D13" i="28"/>
  <c r="D14" i="28" s="1"/>
  <c r="C15" i="23"/>
  <c r="C38" i="23" s="1"/>
  <c r="G102" i="2"/>
  <c r="F14" i="62" s="1"/>
  <c r="F10" i="60"/>
  <c r="F28" i="28" s="1"/>
  <c r="K10" i="4"/>
  <c r="K44" i="4" s="1"/>
  <c r="K55" i="4"/>
  <c r="B31" i="53"/>
  <c r="B20" i="27"/>
  <c r="C23" i="51"/>
  <c r="E26" i="2"/>
  <c r="D10" i="27" s="1"/>
  <c r="D11" i="27" s="1"/>
  <c r="D31" i="53"/>
  <c r="D20" i="27"/>
  <c r="D22" i="27" s="1"/>
  <c r="D24" i="27" s="1"/>
  <c r="D25" i="27" s="1"/>
  <c r="E97" i="2" s="1"/>
  <c r="D13" i="22" s="1"/>
  <c r="D14" i="22" s="1"/>
  <c r="E23" i="51"/>
  <c r="E24" i="51" s="1"/>
  <c r="E26" i="51" s="1"/>
  <c r="E27" i="51" s="1"/>
  <c r="C24" i="27"/>
  <c r="C25" i="27" s="1"/>
  <c r="D97" i="2" s="1"/>
  <c r="C13" i="22" s="1"/>
  <c r="C14" i="22" s="1"/>
  <c r="K57" i="4"/>
  <c r="E40" i="2" s="1"/>
  <c r="C18" i="51"/>
  <c r="B26" i="53"/>
  <c r="D11" i="50"/>
  <c r="E30" i="51"/>
  <c r="C13" i="21"/>
  <c r="C15" i="21" s="1"/>
  <c r="D26" i="23"/>
  <c r="D37" i="46"/>
  <c r="G45" i="34"/>
  <c r="G38" i="34" s="1"/>
  <c r="G29" i="34" s="1"/>
  <c r="I27" i="4"/>
  <c r="D13" i="23"/>
  <c r="F9" i="21"/>
  <c r="B45" i="64" s="1"/>
  <c r="F9" i="25"/>
  <c r="G73" i="34"/>
  <c r="G36" i="18"/>
  <c r="G35" i="18"/>
  <c r="G46" i="18"/>
  <c r="G48" i="18" s="1"/>
  <c r="G49" i="18" s="1"/>
  <c r="G57" i="18" s="1"/>
  <c r="G66" i="34"/>
  <c r="G68" i="34" s="1"/>
  <c r="G76" i="34" s="1"/>
  <c r="G123" i="15"/>
  <c r="G21" i="18"/>
  <c r="G20" i="18"/>
  <c r="I57" i="4"/>
  <c r="C40" i="2" s="1"/>
  <c r="I22" i="4"/>
  <c r="C26" i="2"/>
  <c r="B10" i="27" s="1"/>
  <c r="B11" i="28"/>
  <c r="B19" i="27"/>
  <c r="C37" i="2"/>
  <c r="B35" i="53" s="1"/>
  <c r="B21" i="23"/>
  <c r="C41" i="41"/>
  <c r="B27" i="41"/>
  <c r="E35" i="2"/>
  <c r="D12" i="26"/>
  <c r="D42" i="41"/>
  <c r="D41" i="41"/>
  <c r="J23" i="4"/>
  <c r="D24" i="28" l="1"/>
  <c r="H15" i="18"/>
  <c r="H17" i="18" s="1"/>
  <c r="H31" i="18" s="1"/>
  <c r="H33" i="18" s="1"/>
  <c r="H34" i="18" s="1"/>
  <c r="B13" i="55"/>
  <c r="B36" i="53"/>
  <c r="B19" i="28"/>
  <c r="B20" i="28" s="1"/>
  <c r="B25" i="28" s="1"/>
  <c r="D36" i="53"/>
  <c r="D19" i="28"/>
  <c r="C18" i="28"/>
  <c r="M204" i="4"/>
  <c r="C37" i="23"/>
  <c r="C20" i="21" s="1"/>
  <c r="B14" i="28"/>
  <c r="B24" i="28" s="1"/>
  <c r="D15" i="23"/>
  <c r="D38" i="23" s="1"/>
  <c r="D21" i="21" s="1"/>
  <c r="C21" i="21"/>
  <c r="B11" i="27"/>
  <c r="D12" i="27"/>
  <c r="B22" i="27"/>
  <c r="D26" i="27" s="1"/>
  <c r="D13" i="25" s="1"/>
  <c r="C13" i="25" s="1"/>
  <c r="D7" i="47"/>
  <c r="C24" i="51"/>
  <c r="C26" i="51" s="1"/>
  <c r="E28" i="2"/>
  <c r="E29" i="2" s="1"/>
  <c r="E37" i="46" s="1"/>
  <c r="E51" i="46"/>
  <c r="E52" i="46" s="1"/>
  <c r="C17" i="21"/>
  <c r="E43" i="2"/>
  <c r="D13" i="50"/>
  <c r="E41" i="2"/>
  <c r="E32" i="51"/>
  <c r="E33" i="51" s="1"/>
  <c r="E35" i="51" s="1"/>
  <c r="E36" i="51" s="1"/>
  <c r="E6" i="54"/>
  <c r="E16" i="54" s="1"/>
  <c r="E51" i="53"/>
  <c r="B12" i="50"/>
  <c r="D17" i="50" s="1"/>
  <c r="Q4" i="57" s="1"/>
  <c r="C31" i="51"/>
  <c r="B13" i="50"/>
  <c r="C32" i="51"/>
  <c r="F11" i="25"/>
  <c r="F16" i="25" s="1"/>
  <c r="F10" i="22"/>
  <c r="F12" i="22" s="1"/>
  <c r="C41" i="2"/>
  <c r="C51" i="46"/>
  <c r="C52" i="46" s="1"/>
  <c r="B7" i="47"/>
  <c r="D13" i="21"/>
  <c r="D15" i="21" s="1"/>
  <c r="I44" i="4"/>
  <c r="B24" i="23"/>
  <c r="L70" i="4"/>
  <c r="L71" i="4"/>
  <c r="L72" i="4"/>
  <c r="G99" i="15"/>
  <c r="G102" i="15" s="1"/>
  <c r="G257" i="15"/>
  <c r="G247" i="15"/>
  <c r="G249" i="15"/>
  <c r="G161" i="15"/>
  <c r="G6" i="59" s="1"/>
  <c r="G204" i="15"/>
  <c r="G234" i="15"/>
  <c r="G191" i="15"/>
  <c r="G194" i="15" s="1"/>
  <c r="G85" i="34"/>
  <c r="H45" i="34"/>
  <c r="H38" i="34" s="1"/>
  <c r="G51" i="18"/>
  <c r="G56" i="18" s="1"/>
  <c r="G50" i="18"/>
  <c r="G55" i="18" s="1"/>
  <c r="C28" i="2"/>
  <c r="D27" i="41"/>
  <c r="B12" i="26"/>
  <c r="C38" i="2"/>
  <c r="C43" i="2"/>
  <c r="C18" i="21"/>
  <c r="H18" i="18" l="1"/>
  <c r="C42" i="23"/>
  <c r="D37" i="23"/>
  <c r="D20" i="21" s="1"/>
  <c r="D18" i="28"/>
  <c r="D20" i="28" s="1"/>
  <c r="B22" i="28"/>
  <c r="B26" i="28" s="1"/>
  <c r="B14" i="21"/>
  <c r="B15" i="21" s="1"/>
  <c r="H102" i="2"/>
  <c r="G14" i="62" s="1"/>
  <c r="G10" i="60"/>
  <c r="G28" i="28" s="1"/>
  <c r="B13" i="25"/>
  <c r="C17" i="25"/>
  <c r="B24" i="27"/>
  <c r="B25" i="27" s="1"/>
  <c r="C97" i="2" s="1"/>
  <c r="B13" i="22" s="1"/>
  <c r="B14" i="22" s="1"/>
  <c r="D17" i="25"/>
  <c r="E45" i="2"/>
  <c r="D14" i="52" s="1"/>
  <c r="D17" i="21"/>
  <c r="E54" i="2"/>
  <c r="E56" i="2" s="1"/>
  <c r="D80" i="14"/>
  <c r="D8" i="47"/>
  <c r="D10" i="47" s="1"/>
  <c r="E53" i="46"/>
  <c r="E54" i="46" s="1"/>
  <c r="E39" i="51"/>
  <c r="C27" i="51"/>
  <c r="C33" i="51"/>
  <c r="B80" i="14"/>
  <c r="C53" i="46"/>
  <c r="C54" i="46" s="1"/>
  <c r="B8" i="47"/>
  <c r="B10" i="47" s="1"/>
  <c r="B26" i="23"/>
  <c r="B37" i="23" s="1"/>
  <c r="L48" i="4"/>
  <c r="F20" i="2" s="1"/>
  <c r="G9" i="21"/>
  <c r="C45" i="64" s="1"/>
  <c r="G9" i="25"/>
  <c r="H29" i="34"/>
  <c r="H66" i="34"/>
  <c r="H68" i="34" s="1"/>
  <c r="H76" i="34" s="1"/>
  <c r="H123" i="15"/>
  <c r="H36" i="18"/>
  <c r="H46" i="18"/>
  <c r="H48" i="18" s="1"/>
  <c r="H49" i="18" s="1"/>
  <c r="H57" i="18" s="1"/>
  <c r="H35" i="18"/>
  <c r="H73" i="34"/>
  <c r="H21" i="18"/>
  <c r="H20" i="18"/>
  <c r="C29" i="2"/>
  <c r="D78" i="14"/>
  <c r="D79" i="14" s="1"/>
  <c r="D78" i="11"/>
  <c r="D79" i="11" s="1"/>
  <c r="C54" i="2"/>
  <c r="C45" i="2"/>
  <c r="B14" i="52" s="1"/>
  <c r="D18" i="21"/>
  <c r="D42" i="23" l="1"/>
  <c r="N204" i="4"/>
  <c r="B38" i="23"/>
  <c r="I15" i="18"/>
  <c r="I17" i="18" s="1"/>
  <c r="I18" i="18" s="1"/>
  <c r="D25" i="28"/>
  <c r="D22" i="28"/>
  <c r="D26" i="28" s="1"/>
  <c r="E46" i="2"/>
  <c r="E44" i="46" s="1"/>
  <c r="E50" i="2"/>
  <c r="E51" i="2" s="1"/>
  <c r="E46" i="46" s="1"/>
  <c r="D17" i="41"/>
  <c r="D34" i="41" s="1"/>
  <c r="E43" i="46"/>
  <c r="B18" i="21"/>
  <c r="F6" i="54"/>
  <c r="F16" i="54" s="1"/>
  <c r="F51" i="53"/>
  <c r="F18" i="51"/>
  <c r="E26" i="53"/>
  <c r="C35" i="51"/>
  <c r="G11" i="25"/>
  <c r="G16" i="25" s="1"/>
  <c r="G10" i="22"/>
  <c r="G12" i="22" s="1"/>
  <c r="C43" i="46"/>
  <c r="C37" i="46"/>
  <c r="B17" i="25"/>
  <c r="M70" i="4"/>
  <c r="M71" i="4"/>
  <c r="M72" i="4"/>
  <c r="H257" i="15"/>
  <c r="H247" i="15"/>
  <c r="H249" i="15"/>
  <c r="H191" i="15"/>
  <c r="H194" i="15" s="1"/>
  <c r="H234" i="15"/>
  <c r="H85" i="34"/>
  <c r="H161" i="15"/>
  <c r="H6" i="59" s="1"/>
  <c r="H204" i="15"/>
  <c r="H99" i="15"/>
  <c r="H102" i="15" s="1"/>
  <c r="H50" i="18"/>
  <c r="H55" i="18" s="1"/>
  <c r="H51" i="18"/>
  <c r="H56" i="18" s="1"/>
  <c r="E19" i="27"/>
  <c r="E11" i="28"/>
  <c r="B78" i="11"/>
  <c r="B79" i="11" s="1"/>
  <c r="B78" i="14"/>
  <c r="B79" i="14" s="1"/>
  <c r="D66" i="2"/>
  <c r="C56" i="2"/>
  <c r="B17" i="21"/>
  <c r="C50" i="2"/>
  <c r="B17" i="41"/>
  <c r="C46" i="2"/>
  <c r="C44" i="46" s="1"/>
  <c r="I31" i="18" l="1"/>
  <c r="I33" i="18" s="1"/>
  <c r="I34" i="18" s="1"/>
  <c r="I35" i="18" s="1"/>
  <c r="B20" i="21"/>
  <c r="D29" i="21" s="1"/>
  <c r="B21" i="21"/>
  <c r="I102" i="2"/>
  <c r="H14" i="62" s="1"/>
  <c r="H10" i="60"/>
  <c r="H28" i="28" s="1"/>
  <c r="E45" i="46"/>
  <c r="D43" i="23"/>
  <c r="D9" i="24" s="1"/>
  <c r="C9" i="24" s="1"/>
  <c r="B9" i="24" s="1"/>
  <c r="B42" i="23"/>
  <c r="C36" i="51"/>
  <c r="C39" i="51"/>
  <c r="C45" i="46"/>
  <c r="M48" i="4"/>
  <c r="G20" i="2" s="1"/>
  <c r="H9" i="21"/>
  <c r="D45" i="64" s="1"/>
  <c r="H9" i="25"/>
  <c r="I21" i="18"/>
  <c r="I20" i="18"/>
  <c r="C51" i="2"/>
  <c r="C46" i="46" s="1"/>
  <c r="B34" i="41"/>
  <c r="I46" i="18" l="1"/>
  <c r="I48" i="18" s="1"/>
  <c r="I49" i="18" s="1"/>
  <c r="I57" i="18" s="1"/>
  <c r="I36" i="18"/>
  <c r="J15" i="18"/>
  <c r="J17" i="18" s="1"/>
  <c r="J18" i="18" s="1"/>
  <c r="O204" i="4"/>
  <c r="D32" i="21"/>
  <c r="D26" i="21"/>
  <c r="B13" i="64"/>
  <c r="G6" i="54"/>
  <c r="G16" i="54" s="1"/>
  <c r="G51" i="53"/>
  <c r="G18" i="51"/>
  <c r="F26" i="53"/>
  <c r="H11" i="25"/>
  <c r="H16" i="25" s="1"/>
  <c r="H10" i="22"/>
  <c r="H12" i="22" s="1"/>
  <c r="N71" i="4"/>
  <c r="N72" i="4"/>
  <c r="N70" i="4"/>
  <c r="F11" i="28"/>
  <c r="F19" i="27"/>
  <c r="J31" i="18" l="1"/>
  <c r="J33" i="18" s="1"/>
  <c r="J34" i="18" s="1"/>
  <c r="J46" i="18" s="1"/>
  <c r="J48" i="18" s="1"/>
  <c r="J49" i="18" s="1"/>
  <c r="I50" i="18"/>
  <c r="I55" i="18" s="1"/>
  <c r="I51" i="18"/>
  <c r="I56" i="18" s="1"/>
  <c r="J21" i="18"/>
  <c r="J20" i="18"/>
  <c r="N48" i="4"/>
  <c r="H20" i="2" s="1"/>
  <c r="J35" i="18" l="1"/>
  <c r="J36" i="18"/>
  <c r="C13" i="64"/>
  <c r="H18" i="51"/>
  <c r="G26" i="53"/>
  <c r="J57" i="18"/>
  <c r="J51" i="18"/>
  <c r="J50" i="18"/>
  <c r="G19" i="27"/>
  <c r="G11" i="28"/>
  <c r="J55" i="18" l="1"/>
  <c r="J56" i="18"/>
  <c r="H6" i="54"/>
  <c r="H16" i="54" s="1"/>
  <c r="H51" i="53"/>
  <c r="O70" i="4"/>
  <c r="O71" i="4"/>
  <c r="O72" i="4"/>
  <c r="O48" i="4" l="1"/>
  <c r="I20" i="2" s="1"/>
  <c r="D13" i="64" l="1"/>
  <c r="H11" i="28"/>
  <c r="H19" i="27"/>
  <c r="H26" i="53"/>
  <c r="I18" i="51"/>
  <c r="I6" i="54"/>
  <c r="I51" i="53"/>
  <c r="P70" i="4"/>
  <c r="P71" i="4"/>
  <c r="P72" i="4"/>
  <c r="P48" i="4" l="1"/>
  <c r="J20" i="2" s="1"/>
  <c r="E13" i="64" l="1"/>
  <c r="I26" i="53"/>
  <c r="J18" i="51"/>
  <c r="I11" i="28"/>
  <c r="I19" i="27"/>
  <c r="J6" i="54"/>
  <c r="J51" i="53"/>
  <c r="Q71" i="4"/>
  <c r="Q70" i="4"/>
  <c r="Q72" i="4"/>
  <c r="K6" i="54" l="1"/>
  <c r="K51" i="53"/>
  <c r="R72" i="4"/>
  <c r="R70" i="4"/>
  <c r="R71" i="4"/>
  <c r="Q48" i="4"/>
  <c r="K20" i="2" s="1"/>
  <c r="F13" i="64" l="1"/>
  <c r="K18" i="51"/>
  <c r="J26" i="53"/>
  <c r="J19" i="27"/>
  <c r="J11" i="28"/>
  <c r="R48" i="4" l="1"/>
  <c r="L20" i="2" s="1"/>
  <c r="G13" i="64" l="1"/>
  <c r="K11" i="28"/>
  <c r="K19" i="27"/>
  <c r="K26" i="53"/>
  <c r="L18" i="51"/>
  <c r="L6" i="54" l="1"/>
  <c r="L51" i="53"/>
  <c r="M6" i="54"/>
  <c r="M51" i="53"/>
  <c r="T70" i="4"/>
  <c r="T71" i="4"/>
  <c r="T72" i="4"/>
  <c r="BX74" i="2"/>
  <c r="S72" i="4"/>
  <c r="S71" i="4"/>
  <c r="S70" i="4"/>
  <c r="S48" i="4" l="1"/>
  <c r="M20" i="2" s="1"/>
  <c r="T48" i="4" l="1"/>
  <c r="N20" i="2" s="1"/>
  <c r="H13" i="64"/>
  <c r="M18" i="51"/>
  <c r="L26" i="53"/>
  <c r="L11" i="28"/>
  <c r="L19" i="27"/>
  <c r="M19" i="27" l="1"/>
  <c r="N18" i="51"/>
  <c r="BP18" i="51" s="1"/>
  <c r="I13" i="64"/>
  <c r="M26" i="53"/>
  <c r="M11" i="28"/>
  <c r="B20" i="54"/>
  <c r="N51" i="53"/>
  <c r="U71" i="4"/>
  <c r="U72" i="4"/>
  <c r="U70" i="4"/>
  <c r="U48" i="4" l="1"/>
  <c r="O20" i="2" s="1"/>
  <c r="J13" i="64" l="1"/>
  <c r="C20" i="54"/>
  <c r="O51" i="53"/>
  <c r="O18" i="51"/>
  <c r="N26" i="53"/>
  <c r="V71" i="4"/>
  <c r="V72" i="4"/>
  <c r="V70" i="4"/>
  <c r="N19" i="27"/>
  <c r="N11" i="28"/>
  <c r="V48" i="4" l="1"/>
  <c r="P20" i="2" s="1"/>
  <c r="K13" i="64" l="1"/>
  <c r="D20" i="54"/>
  <c r="P51" i="53"/>
  <c r="P18" i="51"/>
  <c r="O26" i="53"/>
  <c r="O11" i="28"/>
  <c r="O19" i="27"/>
  <c r="W72" i="4"/>
  <c r="W70" i="4"/>
  <c r="W71" i="4"/>
  <c r="W48" i="4" l="1"/>
  <c r="Q20" i="2" s="1"/>
  <c r="L13" i="64" l="1"/>
  <c r="E20" i="54"/>
  <c r="Q51" i="53"/>
  <c r="Q18" i="51"/>
  <c r="P26" i="53"/>
  <c r="P19" i="27"/>
  <c r="P11" i="28"/>
  <c r="X70" i="4"/>
  <c r="X71" i="4"/>
  <c r="X72" i="4"/>
  <c r="X48" i="4" l="1"/>
  <c r="R20" i="2" s="1"/>
  <c r="M13" i="64" l="1"/>
  <c r="R18" i="51"/>
  <c r="CE18" i="51" s="1"/>
  <c r="Q26" i="53"/>
  <c r="Q11" i="28"/>
  <c r="Q19" i="27"/>
  <c r="F20" i="54" l="1"/>
  <c r="R51" i="53"/>
  <c r="Y70" i="4"/>
  <c r="Y71" i="4"/>
  <c r="Y72" i="4"/>
  <c r="Y48" i="4" l="1"/>
  <c r="S20" i="2" s="1"/>
  <c r="R19" i="27" l="1"/>
  <c r="N13" i="64"/>
  <c r="R26" i="53"/>
  <c r="S18" i="51"/>
  <c r="R11" i="28"/>
  <c r="G20" i="54" l="1"/>
  <c r="S51" i="53"/>
  <c r="Z71" i="4"/>
  <c r="Z72" i="4"/>
  <c r="Z70" i="4"/>
  <c r="Z48" i="4" l="1"/>
  <c r="T20" i="2" s="1"/>
  <c r="O13" i="64" l="1"/>
  <c r="H20" i="54"/>
  <c r="T51" i="53"/>
  <c r="T18" i="51"/>
  <c r="S26" i="53"/>
  <c r="AA72" i="4"/>
  <c r="AA71" i="4"/>
  <c r="AA70" i="4"/>
  <c r="S11" i="28"/>
  <c r="S19" i="27"/>
  <c r="AA48" i="4" l="1"/>
  <c r="U20" i="2" s="1"/>
  <c r="P13" i="64" l="1"/>
  <c r="U18" i="51"/>
  <c r="T26" i="53"/>
  <c r="T19" i="27"/>
  <c r="T11" i="28"/>
  <c r="BY74" i="2" l="1"/>
  <c r="BX20" i="2" l="1"/>
  <c r="BS13" i="64" s="1"/>
  <c r="C72" i="34" l="1"/>
  <c r="C77" i="34" s="1"/>
  <c r="D71" i="34" s="1"/>
  <c r="D77" i="34" s="1"/>
  <c r="D90" i="34" s="1"/>
  <c r="E51" i="34" s="1"/>
  <c r="D40" i="2"/>
  <c r="D61" i="2"/>
  <c r="C13" i="41" s="1"/>
  <c r="C24" i="41" s="1"/>
  <c r="J284" i="4"/>
  <c r="D60" i="2"/>
  <c r="J285" i="4" s="1"/>
  <c r="C12" i="23"/>
  <c r="C23" i="23"/>
  <c r="C12" i="15"/>
  <c r="C36" i="53" l="1"/>
  <c r="C19" i="28"/>
  <c r="C20" i="28" s="1"/>
  <c r="C13" i="50"/>
  <c r="D32" i="51"/>
  <c r="D43" i="2"/>
  <c r="D45" i="2" s="1"/>
  <c r="C14" i="52" s="1"/>
  <c r="C89" i="34"/>
  <c r="C90" i="34"/>
  <c r="D51" i="34" s="1"/>
  <c r="D61" i="34"/>
  <c r="D62" i="34" s="1"/>
  <c r="C50" i="34"/>
  <c r="C88" i="34"/>
  <c r="D88" i="34"/>
  <c r="D87" i="34"/>
  <c r="D56" i="34"/>
  <c r="D57" i="34" s="1"/>
  <c r="E215" i="18"/>
  <c r="E217" i="18" s="1"/>
  <c r="E249" i="18" s="1"/>
  <c r="E251" i="18" s="1"/>
  <c r="D19" i="46"/>
  <c r="E71" i="34"/>
  <c r="E56" i="34"/>
  <c r="E57" i="34" s="1"/>
  <c r="E74" i="34" s="1"/>
  <c r="E61" i="34"/>
  <c r="E62" i="34" s="1"/>
  <c r="E75" i="34" s="1"/>
  <c r="D93" i="2"/>
  <c r="D8" i="2"/>
  <c r="D85" i="2"/>
  <c r="J254" i="4"/>
  <c r="J15" i="4" s="1"/>
  <c r="J255" i="4"/>
  <c r="D41" i="2"/>
  <c r="C27" i="41"/>
  <c r="D28" i="41"/>
  <c r="C25" i="28" l="1"/>
  <c r="C22" i="28"/>
  <c r="C26" i="28" s="1"/>
  <c r="D15" i="52"/>
  <c r="T4" i="57" s="1"/>
  <c r="D18" i="50"/>
  <c r="S4" i="57" s="1"/>
  <c r="C7" i="55"/>
  <c r="C49" i="41"/>
  <c r="C19" i="41"/>
  <c r="D7" i="51"/>
  <c r="C10" i="53"/>
  <c r="C12" i="47"/>
  <c r="D41" i="51"/>
  <c r="D33" i="51"/>
  <c r="C8" i="47"/>
  <c r="C10" i="47" s="1"/>
  <c r="C80" i="14"/>
  <c r="D53" i="46"/>
  <c r="D54" i="46" s="1"/>
  <c r="D54" i="2"/>
  <c r="D56" i="2" s="1"/>
  <c r="D43" i="46"/>
  <c r="E218" i="18"/>
  <c r="E219" i="18" s="1"/>
  <c r="E300" i="18"/>
  <c r="E302" i="18" s="1"/>
  <c r="E303" i="18" s="1"/>
  <c r="E306" i="18" s="1"/>
  <c r="C81" i="34"/>
  <c r="C86" i="34"/>
  <c r="C82" i="34"/>
  <c r="D86" i="34"/>
  <c r="D91" i="34" s="1"/>
  <c r="E317" i="18"/>
  <c r="E319" i="18" s="1"/>
  <c r="E320" i="18" s="1"/>
  <c r="E322" i="18" s="1"/>
  <c r="D58" i="46"/>
  <c r="E84" i="34"/>
  <c r="E181" i="15"/>
  <c r="E224" i="15"/>
  <c r="E255" i="15" s="1"/>
  <c r="E83" i="34"/>
  <c r="E22" i="15" s="1"/>
  <c r="F20" i="46" s="1"/>
  <c r="E171" i="15"/>
  <c r="E7" i="59" s="1"/>
  <c r="E214" i="15"/>
  <c r="E256" i="15" s="1"/>
  <c r="E89" i="34"/>
  <c r="E87" i="34"/>
  <c r="E77" i="34"/>
  <c r="J314" i="4"/>
  <c r="J22" i="4" s="1"/>
  <c r="J317" i="4"/>
  <c r="J25" i="4" s="1"/>
  <c r="J318" i="4"/>
  <c r="J26" i="4" s="1"/>
  <c r="D88" i="2"/>
  <c r="J316" i="4"/>
  <c r="J24" i="4" s="1"/>
  <c r="J319" i="4"/>
  <c r="J27" i="4" s="1"/>
  <c r="D89" i="2"/>
  <c r="E347" i="18"/>
  <c r="E349" i="18" s="1"/>
  <c r="D11" i="2"/>
  <c r="J256" i="4"/>
  <c r="E252" i="18"/>
  <c r="E266" i="18"/>
  <c r="E268" i="18" s="1"/>
  <c r="E66" i="2"/>
  <c r="F66" i="2" s="1"/>
  <c r="C78" i="11"/>
  <c r="C79" i="11" s="1"/>
  <c r="C78" i="14"/>
  <c r="C79" i="14" s="1"/>
  <c r="D50" i="2"/>
  <c r="C17" i="41"/>
  <c r="D46" i="2"/>
  <c r="D44" i="46" s="1"/>
  <c r="C8" i="55" l="1"/>
  <c r="C12" i="55"/>
  <c r="D9" i="55"/>
  <c r="C91" i="34"/>
  <c r="E304" i="18"/>
  <c r="E305" i="18"/>
  <c r="E220" i="18"/>
  <c r="D35" i="51"/>
  <c r="E221" i="18"/>
  <c r="E321" i="18"/>
  <c r="E323" i="18"/>
  <c r="D51" i="2"/>
  <c r="D46" i="46" s="1"/>
  <c r="D45" i="46"/>
  <c r="E52" i="15"/>
  <c r="F71" i="34"/>
  <c r="F56" i="34"/>
  <c r="F57" i="34" s="1"/>
  <c r="F74" i="34" s="1"/>
  <c r="F61" i="34"/>
  <c r="F62" i="34" s="1"/>
  <c r="F75" i="34" s="1"/>
  <c r="E88" i="34"/>
  <c r="E253" i="15"/>
  <c r="E8" i="21"/>
  <c r="E10" i="21" s="1"/>
  <c r="G232" i="18"/>
  <c r="G234" i="18" s="1"/>
  <c r="F8" i="2"/>
  <c r="E250" i="15"/>
  <c r="J57" i="4"/>
  <c r="E269" i="18"/>
  <c r="E283" i="18"/>
  <c r="E285" i="18" s="1"/>
  <c r="E286" i="18" s="1"/>
  <c r="E254" i="18"/>
  <c r="E253" i="18"/>
  <c r="E255" i="18"/>
  <c r="E350" i="18"/>
  <c r="E362" i="18"/>
  <c r="E364" i="18" s="1"/>
  <c r="E365" i="18" s="1"/>
  <c r="C34" i="41"/>
  <c r="D35" i="41"/>
  <c r="C13" i="55" l="1"/>
  <c r="D14" i="55"/>
  <c r="F7" i="51"/>
  <c r="E10" i="53"/>
  <c r="D36" i="51"/>
  <c r="D39" i="51"/>
  <c r="F13" i="2"/>
  <c r="E11" i="55" s="1"/>
  <c r="F25" i="46"/>
  <c r="F181" i="15"/>
  <c r="F224" i="15"/>
  <c r="F84" i="34"/>
  <c r="F83" i="34"/>
  <c r="F22" i="15" s="1"/>
  <c r="G20" i="46" s="1"/>
  <c r="F171" i="15"/>
  <c r="F7" i="59" s="1"/>
  <c r="F214" i="15"/>
  <c r="F89" i="34"/>
  <c r="F87" i="34"/>
  <c r="F77" i="34"/>
  <c r="F11" i="2"/>
  <c r="G347" i="18"/>
  <c r="G349" i="18" s="1"/>
  <c r="L256" i="4"/>
  <c r="G235" i="18"/>
  <c r="G249" i="18"/>
  <c r="G251" i="18" s="1"/>
  <c r="G317" i="18"/>
  <c r="G319" i="18" s="1"/>
  <c r="G320" i="18" s="1"/>
  <c r="G300" i="18"/>
  <c r="G302" i="18" s="1"/>
  <c r="G303" i="18" s="1"/>
  <c r="E367" i="18"/>
  <c r="E366" i="18"/>
  <c r="E352" i="18"/>
  <c r="E373" i="18"/>
  <c r="E351" i="18"/>
  <c r="E287" i="18"/>
  <c r="E289" i="18"/>
  <c r="E288" i="18"/>
  <c r="E271" i="18"/>
  <c r="D31" i="67" s="1"/>
  <c r="E272" i="18"/>
  <c r="E270" i="18"/>
  <c r="E333" i="18"/>
  <c r="D9" i="67" s="1"/>
  <c r="D12" i="67" s="1"/>
  <c r="E7" i="62" l="1"/>
  <c r="E6" i="60"/>
  <c r="G5" i="57" s="1"/>
  <c r="D34" i="67"/>
  <c r="J250" i="4"/>
  <c r="G134" i="18"/>
  <c r="G136" i="18" s="1"/>
  <c r="G149" i="18" s="1"/>
  <c r="G151" i="18" s="1"/>
  <c r="G152" i="18" s="1"/>
  <c r="L212" i="4"/>
  <c r="F255" i="15"/>
  <c r="F256" i="15"/>
  <c r="E16" i="27"/>
  <c r="F18" i="2"/>
  <c r="L259" i="4" s="1"/>
  <c r="E9" i="41"/>
  <c r="E23" i="41" s="1"/>
  <c r="G174" i="18"/>
  <c r="G176" i="18" s="1"/>
  <c r="G177" i="18" s="1"/>
  <c r="F11" i="51"/>
  <c r="E20" i="53"/>
  <c r="E11" i="26"/>
  <c r="F100" i="2"/>
  <c r="E7" i="49"/>
  <c r="E8" i="49" s="1"/>
  <c r="E14" i="49" s="1"/>
  <c r="F26" i="46"/>
  <c r="F11" i="46"/>
  <c r="C17" i="22"/>
  <c r="B17" i="22" s="1"/>
  <c r="D19" i="22"/>
  <c r="D8" i="24" s="1"/>
  <c r="D10" i="24" s="1"/>
  <c r="G350" i="18"/>
  <c r="G362" i="18"/>
  <c r="G364" i="18" s="1"/>
  <c r="G365" i="18" s="1"/>
  <c r="G61" i="34"/>
  <c r="G62" i="34" s="1"/>
  <c r="G75" i="34" s="1"/>
  <c r="F52" i="15"/>
  <c r="G71" i="34"/>
  <c r="G56" i="34"/>
  <c r="G57" i="34" s="1"/>
  <c r="G74" i="34" s="1"/>
  <c r="F88" i="34"/>
  <c r="F8" i="21"/>
  <c r="F10" i="21" s="1"/>
  <c r="F253" i="15"/>
  <c r="G8" i="2"/>
  <c r="H232" i="18"/>
  <c r="H234" i="18" s="1"/>
  <c r="G304" i="18"/>
  <c r="G305" i="18"/>
  <c r="G306" i="18"/>
  <c r="G321" i="18"/>
  <c r="G322" i="18"/>
  <c r="G323" i="18"/>
  <c r="G252" i="18"/>
  <c r="G266" i="18"/>
  <c r="G268" i="18" s="1"/>
  <c r="F250" i="15"/>
  <c r="G236" i="18"/>
  <c r="G237" i="18"/>
  <c r="G238" i="18"/>
  <c r="E371" i="18"/>
  <c r="E372" i="18"/>
  <c r="E331" i="18"/>
  <c r="E330" i="18"/>
  <c r="E332" i="18"/>
  <c r="J251" i="4" s="1"/>
  <c r="G137" i="18" l="1"/>
  <c r="G160" i="18" s="1"/>
  <c r="E11" i="60"/>
  <c r="E8" i="60"/>
  <c r="E12" i="60"/>
  <c r="J11" i="4"/>
  <c r="D20" i="67"/>
  <c r="F50" i="46"/>
  <c r="E48" i="41"/>
  <c r="L208" i="4"/>
  <c r="L53" i="4" s="1"/>
  <c r="F25" i="2" s="1"/>
  <c r="F16" i="51"/>
  <c r="L283" i="4"/>
  <c r="L16" i="4" s="1"/>
  <c r="E6" i="55"/>
  <c r="G387" i="18"/>
  <c r="G389" i="18" s="1"/>
  <c r="G390" i="18" s="1"/>
  <c r="G391" i="18" s="1"/>
  <c r="G411" i="18" s="1"/>
  <c r="G189" i="18"/>
  <c r="G191" i="18" s="1"/>
  <c r="G192" i="18" s="1"/>
  <c r="G194" i="18" s="1"/>
  <c r="E8" i="27"/>
  <c r="E30" i="27" s="1"/>
  <c r="E9" i="52"/>
  <c r="E8" i="50"/>
  <c r="G7" i="51"/>
  <c r="F10" i="53"/>
  <c r="J13" i="4"/>
  <c r="G13" i="2"/>
  <c r="F11" i="55" s="1"/>
  <c r="G25" i="46"/>
  <c r="G269" i="18"/>
  <c r="G283" i="18"/>
  <c r="G285" i="18" s="1"/>
  <c r="G286" i="18" s="1"/>
  <c r="G254" i="18"/>
  <c r="G253" i="18"/>
  <c r="G255" i="18"/>
  <c r="G83" i="34"/>
  <c r="G22" i="15" s="1"/>
  <c r="H20" i="46" s="1"/>
  <c r="G171" i="15"/>
  <c r="G7" i="59" s="1"/>
  <c r="G214" i="15"/>
  <c r="G89" i="34"/>
  <c r="G87" i="34"/>
  <c r="G153" i="18"/>
  <c r="G154" i="18"/>
  <c r="G77" i="34"/>
  <c r="G139" i="18"/>
  <c r="G138" i="18"/>
  <c r="G224" i="15"/>
  <c r="G181" i="15"/>
  <c r="G84" i="34"/>
  <c r="G179" i="18"/>
  <c r="G178" i="18"/>
  <c r="G367" i="18"/>
  <c r="G366" i="18"/>
  <c r="G352" i="18"/>
  <c r="G351" i="18"/>
  <c r="G373" i="18"/>
  <c r="L284" i="4" s="1"/>
  <c r="H235" i="18"/>
  <c r="H249" i="18"/>
  <c r="H251" i="18" s="1"/>
  <c r="H300" i="18"/>
  <c r="H302" i="18" s="1"/>
  <c r="H303" i="18" s="1"/>
  <c r="H317" i="18"/>
  <c r="H319" i="18" s="1"/>
  <c r="H320" i="18" s="1"/>
  <c r="C19" i="22"/>
  <c r="C8" i="24" s="1"/>
  <c r="C10" i="24" s="1"/>
  <c r="H347" i="18"/>
  <c r="H349" i="18" s="1"/>
  <c r="M256" i="4"/>
  <c r="G11" i="2"/>
  <c r="J56" i="4"/>
  <c r="E20" i="27" l="1"/>
  <c r="E13" i="28"/>
  <c r="F7" i="62"/>
  <c r="F6" i="60"/>
  <c r="G6" i="57" s="1"/>
  <c r="E29" i="27"/>
  <c r="D23" i="67"/>
  <c r="J249" i="4"/>
  <c r="J10" i="4" s="1"/>
  <c r="J44" i="4" s="1"/>
  <c r="B33" i="64"/>
  <c r="M212" i="4"/>
  <c r="F23" i="51"/>
  <c r="E31" i="53"/>
  <c r="G413" i="18"/>
  <c r="H174" i="18"/>
  <c r="H176" i="18" s="1"/>
  <c r="H189" i="18" s="1"/>
  <c r="H191" i="18" s="1"/>
  <c r="H192" i="18" s="1"/>
  <c r="B16" i="62"/>
  <c r="G200" i="18"/>
  <c r="G392" i="18"/>
  <c r="G412" i="18" s="1"/>
  <c r="G193" i="18"/>
  <c r="G198" i="18" s="1"/>
  <c r="G199" i="18"/>
  <c r="G158" i="18"/>
  <c r="H134" i="18"/>
  <c r="H136" i="18" s="1"/>
  <c r="H149" i="18" s="1"/>
  <c r="H151" i="18" s="1"/>
  <c r="H152" i="18" s="1"/>
  <c r="G100" i="2"/>
  <c r="B55" i="64" s="1"/>
  <c r="G18" i="2"/>
  <c r="M259" i="4" s="1"/>
  <c r="F16" i="27"/>
  <c r="G255" i="15"/>
  <c r="F9" i="41"/>
  <c r="F23" i="41" s="1"/>
  <c r="G333" i="18"/>
  <c r="F9" i="67" s="1"/>
  <c r="G159" i="18"/>
  <c r="G256" i="15"/>
  <c r="G11" i="51"/>
  <c r="F20" i="53"/>
  <c r="F11" i="26"/>
  <c r="F7" i="49"/>
  <c r="F8" i="49" s="1"/>
  <c r="F14" i="49" s="1"/>
  <c r="G371" i="18"/>
  <c r="E22" i="23" s="1"/>
  <c r="G372" i="18"/>
  <c r="E23" i="23" s="1"/>
  <c r="G26" i="46"/>
  <c r="G11" i="46"/>
  <c r="L236" i="4"/>
  <c r="L234" i="4"/>
  <c r="L235" i="4"/>
  <c r="G8" i="21"/>
  <c r="G10" i="21" s="1"/>
  <c r="G253" i="15"/>
  <c r="I232" i="18"/>
  <c r="I234" i="18" s="1"/>
  <c r="H8" i="2"/>
  <c r="H321" i="18"/>
  <c r="H322" i="18"/>
  <c r="H323" i="18"/>
  <c r="L255" i="4"/>
  <c r="L254" i="4"/>
  <c r="H306" i="18"/>
  <c r="H304" i="18"/>
  <c r="H305" i="18"/>
  <c r="G250" i="15"/>
  <c r="H252" i="18"/>
  <c r="H266" i="18"/>
  <c r="H268" i="18" s="1"/>
  <c r="H237" i="18"/>
  <c r="H236" i="18"/>
  <c r="H238" i="18"/>
  <c r="F85" i="2"/>
  <c r="L123" i="4"/>
  <c r="L124" i="4"/>
  <c r="L125" i="4"/>
  <c r="G52" i="15"/>
  <c r="H71" i="34"/>
  <c r="H56" i="34"/>
  <c r="H57" i="34" s="1"/>
  <c r="H74" i="34" s="1"/>
  <c r="H61" i="34"/>
  <c r="H62" i="34" s="1"/>
  <c r="H75" i="34" s="1"/>
  <c r="G88" i="34"/>
  <c r="H350" i="18"/>
  <c r="H362" i="18"/>
  <c r="H364" i="18" s="1"/>
  <c r="H365" i="18" s="1"/>
  <c r="B19" i="22"/>
  <c r="B8" i="24" s="1"/>
  <c r="B10" i="24" s="1"/>
  <c r="G287" i="18"/>
  <c r="G288" i="18"/>
  <c r="G289" i="18"/>
  <c r="G272" i="18"/>
  <c r="G270" i="18"/>
  <c r="G271" i="18"/>
  <c r="F31" i="67" s="1"/>
  <c r="F8" i="60" l="1"/>
  <c r="F11" i="60"/>
  <c r="F12" i="60"/>
  <c r="J55" i="4"/>
  <c r="F34" i="67"/>
  <c r="L250" i="4"/>
  <c r="F12" i="67"/>
  <c r="F48" i="41"/>
  <c r="B90" i="61"/>
  <c r="B130" i="61" s="1"/>
  <c r="H177" i="18"/>
  <c r="H200" i="18" s="1"/>
  <c r="E19" i="41"/>
  <c r="E49" i="41"/>
  <c r="F6" i="55"/>
  <c r="B12" i="62"/>
  <c r="H137" i="18"/>
  <c r="H138" i="18" s="1"/>
  <c r="M208" i="4"/>
  <c r="M53" i="4" s="1"/>
  <c r="G25" i="2" s="1"/>
  <c r="F13" i="28" s="1"/>
  <c r="M283" i="4"/>
  <c r="M16" i="4" s="1"/>
  <c r="G16" i="51"/>
  <c r="F8" i="50"/>
  <c r="F41" i="51"/>
  <c r="E7" i="55"/>
  <c r="F8" i="27"/>
  <c r="F30" i="27" s="1"/>
  <c r="F9" i="52"/>
  <c r="H387" i="18"/>
  <c r="H389" i="18" s="1"/>
  <c r="H390" i="18" s="1"/>
  <c r="H392" i="18" s="1"/>
  <c r="H412" i="18" s="1"/>
  <c r="G50" i="46"/>
  <c r="H7" i="51"/>
  <c r="G10" i="53"/>
  <c r="L54" i="4"/>
  <c r="F31" i="2" s="1"/>
  <c r="L15" i="4"/>
  <c r="F60" i="2" s="1"/>
  <c r="L285" i="4" s="1"/>
  <c r="L56" i="4" s="1"/>
  <c r="G331" i="18"/>
  <c r="G330" i="18"/>
  <c r="G332" i="18"/>
  <c r="L251" i="4" s="1"/>
  <c r="E12" i="23" s="1"/>
  <c r="F58" i="46"/>
  <c r="E12" i="47"/>
  <c r="H13" i="2"/>
  <c r="G11" i="55" s="1"/>
  <c r="H25" i="46"/>
  <c r="E11" i="23"/>
  <c r="H181" i="15"/>
  <c r="H84" i="34"/>
  <c r="H224" i="15"/>
  <c r="H83" i="34"/>
  <c r="H22" i="15" s="1"/>
  <c r="I20" i="46" s="1"/>
  <c r="H171" i="15"/>
  <c r="H7" i="59" s="1"/>
  <c r="H214" i="15"/>
  <c r="H89" i="34"/>
  <c r="H87" i="34"/>
  <c r="H77" i="34"/>
  <c r="H269" i="18"/>
  <c r="H283" i="18"/>
  <c r="H285" i="18" s="1"/>
  <c r="H286" i="18" s="1"/>
  <c r="H154" i="18"/>
  <c r="H153" i="18"/>
  <c r="H255" i="18"/>
  <c r="H253" i="18"/>
  <c r="H254" i="18"/>
  <c r="H193" i="18"/>
  <c r="H194" i="18"/>
  <c r="F37" i="2"/>
  <c r="E35" i="53" s="1"/>
  <c r="E21" i="23"/>
  <c r="H367" i="18"/>
  <c r="H366" i="18"/>
  <c r="F88" i="2"/>
  <c r="L319" i="4"/>
  <c r="L316" i="4"/>
  <c r="L24" i="4" s="1"/>
  <c r="L317" i="4"/>
  <c r="L25" i="4" s="1"/>
  <c r="L318" i="4"/>
  <c r="L26" i="4" s="1"/>
  <c r="L314" i="4"/>
  <c r="L22" i="4" s="1"/>
  <c r="L50" i="4"/>
  <c r="F22" i="2" s="1"/>
  <c r="H352" i="18"/>
  <c r="H373" i="18"/>
  <c r="M284" i="4" s="1"/>
  <c r="H351" i="18"/>
  <c r="N256" i="4"/>
  <c r="H11" i="2"/>
  <c r="I347" i="18"/>
  <c r="I349" i="18" s="1"/>
  <c r="I67" i="2"/>
  <c r="H77" i="14" s="1"/>
  <c r="I249" i="18"/>
  <c r="I251" i="18" s="1"/>
  <c r="I317" i="18"/>
  <c r="I319" i="18" s="1"/>
  <c r="I320" i="18" s="1"/>
  <c r="I235" i="18"/>
  <c r="I300" i="18"/>
  <c r="I302" i="18" s="1"/>
  <c r="I303" i="18" s="1"/>
  <c r="L11" i="4" l="1"/>
  <c r="F61" i="2" s="1"/>
  <c r="F93" i="2" s="1"/>
  <c r="E33" i="53"/>
  <c r="E17" i="28"/>
  <c r="E8" i="55"/>
  <c r="E12" i="55"/>
  <c r="E9" i="55"/>
  <c r="G7" i="62"/>
  <c r="G6" i="60"/>
  <c r="G7" i="57" s="1"/>
  <c r="F29" i="27"/>
  <c r="F20" i="67"/>
  <c r="C33" i="64"/>
  <c r="N212" i="4"/>
  <c r="H179" i="18"/>
  <c r="H199" i="18" s="1"/>
  <c r="H178" i="18"/>
  <c r="H198" i="18" s="1"/>
  <c r="H139" i="18"/>
  <c r="H159" i="18" s="1"/>
  <c r="H160" i="18"/>
  <c r="G23" i="51"/>
  <c r="B15" i="64"/>
  <c r="G11" i="26"/>
  <c r="G14" i="26" s="1"/>
  <c r="X7" i="57" s="1"/>
  <c r="F31" i="53"/>
  <c r="F20" i="27"/>
  <c r="E31" i="23"/>
  <c r="E32" i="23" s="1"/>
  <c r="H256" i="15"/>
  <c r="H391" i="18"/>
  <c r="H411" i="18" s="1"/>
  <c r="H413" i="18"/>
  <c r="I174" i="18"/>
  <c r="I176" i="18" s="1"/>
  <c r="I189" i="18" s="1"/>
  <c r="I191" i="18" s="1"/>
  <c r="I192" i="18" s="1"/>
  <c r="G9" i="41"/>
  <c r="G23" i="41" s="1"/>
  <c r="H100" i="2"/>
  <c r="C55" i="64" s="1"/>
  <c r="G16" i="27"/>
  <c r="F32" i="2"/>
  <c r="F29" i="51"/>
  <c r="E10" i="50"/>
  <c r="L27" i="4"/>
  <c r="H11" i="51"/>
  <c r="G20" i="53"/>
  <c r="F20" i="51"/>
  <c r="F24" i="51" s="1"/>
  <c r="E28" i="53"/>
  <c r="H18" i="2"/>
  <c r="N259" i="4" s="1"/>
  <c r="H255" i="15"/>
  <c r="E12" i="50"/>
  <c r="F31" i="51"/>
  <c r="I134" i="18"/>
  <c r="I136" i="18" s="1"/>
  <c r="I149" i="18" s="1"/>
  <c r="I151" i="18" s="1"/>
  <c r="I152" i="18" s="1"/>
  <c r="G7" i="49"/>
  <c r="G8" i="49" s="1"/>
  <c r="G14" i="49" s="1"/>
  <c r="H333" i="18"/>
  <c r="G9" i="67" s="1"/>
  <c r="F38" i="2"/>
  <c r="L13" i="4"/>
  <c r="E24" i="23"/>
  <c r="E26" i="23" s="1"/>
  <c r="H77" i="11"/>
  <c r="H372" i="18"/>
  <c r="F23" i="23" s="1"/>
  <c r="H26" i="46"/>
  <c r="H11" i="46"/>
  <c r="I71" i="34"/>
  <c r="I56" i="34"/>
  <c r="I57" i="34" s="1"/>
  <c r="I74" i="34" s="1"/>
  <c r="I61" i="34"/>
  <c r="I62" i="34" s="1"/>
  <c r="I75" i="34" s="1"/>
  <c r="H52" i="15"/>
  <c r="H88" i="34"/>
  <c r="M123" i="4"/>
  <c r="M124" i="4"/>
  <c r="M125" i="4"/>
  <c r="G85" i="2"/>
  <c r="E12" i="28"/>
  <c r="E14" i="28" s="1"/>
  <c r="F26" i="2"/>
  <c r="E10" i="27" s="1"/>
  <c r="E21" i="27"/>
  <c r="E22" i="27" s="1"/>
  <c r="F55" i="2"/>
  <c r="F59" i="2"/>
  <c r="I350" i="18"/>
  <c r="I362" i="18"/>
  <c r="I364" i="18" s="1"/>
  <c r="I365" i="18" s="1"/>
  <c r="H8" i="21"/>
  <c r="H10" i="21" s="1"/>
  <c r="H253" i="15"/>
  <c r="J232" i="18"/>
  <c r="J234" i="18" s="1"/>
  <c r="I8" i="2"/>
  <c r="H287" i="18"/>
  <c r="H288" i="18"/>
  <c r="H289" i="18"/>
  <c r="I304" i="18"/>
  <c r="I305" i="18"/>
  <c r="I306" i="18"/>
  <c r="H270" i="18"/>
  <c r="H271" i="18"/>
  <c r="G31" i="67" s="1"/>
  <c r="H272" i="18"/>
  <c r="I236" i="18"/>
  <c r="I237" i="18"/>
  <c r="I238" i="18"/>
  <c r="H250" i="15"/>
  <c r="I321" i="18"/>
  <c r="I322" i="18"/>
  <c r="I323" i="18"/>
  <c r="M254" i="4"/>
  <c r="M255" i="4"/>
  <c r="F34" i="2"/>
  <c r="E34" i="53" s="1"/>
  <c r="E10" i="23"/>
  <c r="I252" i="18"/>
  <c r="I266" i="18"/>
  <c r="I268" i="18" s="1"/>
  <c r="H371" i="18"/>
  <c r="F22" i="23" s="1"/>
  <c r="M234" i="4"/>
  <c r="M236" i="4"/>
  <c r="M235" i="4"/>
  <c r="H158" i="18"/>
  <c r="E13" i="41" l="1"/>
  <c r="E13" i="55"/>
  <c r="E14" i="55"/>
  <c r="E24" i="28"/>
  <c r="G8" i="60"/>
  <c r="G11" i="60"/>
  <c r="G12" i="60"/>
  <c r="E16" i="50"/>
  <c r="R5" i="57" s="1"/>
  <c r="E11" i="27"/>
  <c r="E12" i="27"/>
  <c r="F23" i="67"/>
  <c r="L249" i="4"/>
  <c r="G34" i="67"/>
  <c r="M250" i="4"/>
  <c r="G12" i="67"/>
  <c r="G48" i="41"/>
  <c r="C90" i="61"/>
  <c r="C130" i="61" s="1"/>
  <c r="B50" i="41"/>
  <c r="F19" i="41"/>
  <c r="F49" i="41"/>
  <c r="I137" i="18"/>
  <c r="I160" i="18" s="1"/>
  <c r="C16" i="62"/>
  <c r="G6" i="55"/>
  <c r="C12" i="62"/>
  <c r="E24" i="27"/>
  <c r="E25" i="27" s="1"/>
  <c r="F97" i="2" s="1"/>
  <c r="E13" i="22" s="1"/>
  <c r="E14" i="22" s="1"/>
  <c r="E19" i="22" s="1"/>
  <c r="E8" i="24" s="1"/>
  <c r="E26" i="27"/>
  <c r="E13" i="25" s="1"/>
  <c r="I177" i="18"/>
  <c r="I178" i="18" s="1"/>
  <c r="H16" i="51"/>
  <c r="G41" i="51"/>
  <c r="F7" i="55"/>
  <c r="N283" i="4"/>
  <c r="N16" i="4" s="1"/>
  <c r="G9" i="52"/>
  <c r="N208" i="4"/>
  <c r="N53" i="4" s="1"/>
  <c r="H25" i="2" s="1"/>
  <c r="G13" i="28" s="1"/>
  <c r="I387" i="18"/>
  <c r="I389" i="18" s="1"/>
  <c r="I390" i="18" s="1"/>
  <c r="I392" i="18" s="1"/>
  <c r="I412" i="18" s="1"/>
  <c r="I7" i="51"/>
  <c r="H10" i="53"/>
  <c r="H50" i="46"/>
  <c r="G8" i="50"/>
  <c r="G8" i="27"/>
  <c r="G30" i="27" s="1"/>
  <c r="E11" i="50"/>
  <c r="F30" i="51"/>
  <c r="E11" i="47"/>
  <c r="F43" i="51"/>
  <c r="F26" i="51"/>
  <c r="H332" i="18"/>
  <c r="M251" i="4" s="1"/>
  <c r="F12" i="23" s="1"/>
  <c r="E14" i="21"/>
  <c r="E13" i="23"/>
  <c r="H331" i="18"/>
  <c r="M54" i="4"/>
  <c r="G31" i="2" s="1"/>
  <c r="F17" i="28" s="1"/>
  <c r="G58" i="46"/>
  <c r="F12" i="47"/>
  <c r="F51" i="46"/>
  <c r="F52" i="46" s="1"/>
  <c r="E7" i="47"/>
  <c r="I13" i="2"/>
  <c r="H11" i="55" s="1"/>
  <c r="I25" i="46"/>
  <c r="I367" i="18"/>
  <c r="I366" i="18"/>
  <c r="M15" i="4"/>
  <c r="G60" i="2" s="1"/>
  <c r="J347" i="18"/>
  <c r="J349" i="18" s="1"/>
  <c r="O256" i="4"/>
  <c r="I11" i="2"/>
  <c r="I373" i="18"/>
  <c r="N284" i="4" s="1"/>
  <c r="I352" i="18"/>
  <c r="I351" i="18"/>
  <c r="I194" i="18"/>
  <c r="I193" i="18"/>
  <c r="H330" i="18"/>
  <c r="J300" i="18"/>
  <c r="J302" i="18" s="1"/>
  <c r="J303" i="18" s="1"/>
  <c r="J249" i="18"/>
  <c r="J251" i="18" s="1"/>
  <c r="J317" i="18"/>
  <c r="J319" i="18" s="1"/>
  <c r="J320" i="18" s="1"/>
  <c r="J235" i="18"/>
  <c r="E12" i="41"/>
  <c r="E24" i="41" s="1"/>
  <c r="F92" i="2"/>
  <c r="M50" i="4"/>
  <c r="G22" i="2" s="1"/>
  <c r="B14" i="64" s="1"/>
  <c r="B17" i="64" s="1"/>
  <c r="L315" i="4"/>
  <c r="F89" i="2"/>
  <c r="I154" i="18"/>
  <c r="I153" i="18"/>
  <c r="I181" i="15"/>
  <c r="I184" i="15" s="1"/>
  <c r="I84" i="34"/>
  <c r="I224" i="15"/>
  <c r="I227" i="15" s="1"/>
  <c r="F28" i="2"/>
  <c r="I171" i="15"/>
  <c r="I174" i="15" s="1"/>
  <c r="I83" i="34"/>
  <c r="I22" i="15" s="1"/>
  <c r="I25" i="15" s="1"/>
  <c r="I214" i="15"/>
  <c r="I217" i="15" s="1"/>
  <c r="F35" i="2"/>
  <c r="E12" i="26"/>
  <c r="I269" i="18"/>
  <c r="I283" i="18"/>
  <c r="I285" i="18" s="1"/>
  <c r="I286" i="18" s="1"/>
  <c r="I253" i="18"/>
  <c r="I254" i="18"/>
  <c r="I255" i="18"/>
  <c r="G88" i="2"/>
  <c r="M316" i="4"/>
  <c r="M24" i="4" s="1"/>
  <c r="M317" i="4"/>
  <c r="M25" i="4" s="1"/>
  <c r="M318" i="4"/>
  <c r="M26" i="4" s="1"/>
  <c r="M319" i="4"/>
  <c r="M314" i="4"/>
  <c r="I18" i="2" l="1"/>
  <c r="O259" i="4" s="1"/>
  <c r="F8" i="55"/>
  <c r="F12" i="55"/>
  <c r="F9" i="55"/>
  <c r="E15" i="23"/>
  <c r="E37" i="23" s="1"/>
  <c r="E20" i="21" s="1"/>
  <c r="H7" i="62"/>
  <c r="H6" i="60"/>
  <c r="G8" i="57" s="1"/>
  <c r="E17" i="50"/>
  <c r="Q5" i="57" s="1"/>
  <c r="M11" i="4"/>
  <c r="G61" i="2" s="1"/>
  <c r="F13" i="41" s="1"/>
  <c r="L55" i="4"/>
  <c r="L10" i="4"/>
  <c r="G20" i="67"/>
  <c r="D33" i="64"/>
  <c r="O212" i="4"/>
  <c r="I139" i="18"/>
  <c r="I159" i="18" s="1"/>
  <c r="I138" i="18"/>
  <c r="I158" i="18" s="1"/>
  <c r="I200" i="18"/>
  <c r="I179" i="18"/>
  <c r="I199" i="18" s="1"/>
  <c r="F33" i="53"/>
  <c r="B39" i="64"/>
  <c r="B22" i="64"/>
  <c r="G31" i="53"/>
  <c r="C15" i="64"/>
  <c r="D56" i="64"/>
  <c r="F31" i="23"/>
  <c r="F32" i="23" s="1"/>
  <c r="I391" i="18"/>
  <c r="I411" i="18" s="1"/>
  <c r="I413" i="18"/>
  <c r="H23" i="51"/>
  <c r="G20" i="27"/>
  <c r="I11" i="51"/>
  <c r="H20" i="53"/>
  <c r="G20" i="51"/>
  <c r="F28" i="53"/>
  <c r="G29" i="27"/>
  <c r="G31" i="27"/>
  <c r="F10" i="50"/>
  <c r="G29" i="51"/>
  <c r="F27" i="51"/>
  <c r="H16" i="27"/>
  <c r="H7" i="49"/>
  <c r="H8" i="49" s="1"/>
  <c r="H14" i="49" s="1"/>
  <c r="I371" i="18"/>
  <c r="E13" i="21"/>
  <c r="E15" i="21" s="1"/>
  <c r="H11" i="26"/>
  <c r="H14" i="26" s="1"/>
  <c r="X8" i="57" s="1"/>
  <c r="H9" i="41"/>
  <c r="H23" i="41" s="1"/>
  <c r="J134" i="18"/>
  <c r="J136" i="18" s="1"/>
  <c r="J149" i="18" s="1"/>
  <c r="J151" i="18" s="1"/>
  <c r="J152" i="18" s="1"/>
  <c r="I100" i="2"/>
  <c r="D55" i="64" s="1"/>
  <c r="M13" i="4"/>
  <c r="J174" i="18"/>
  <c r="J176" i="18" s="1"/>
  <c r="J177" i="18" s="1"/>
  <c r="I372" i="18"/>
  <c r="G23" i="23" s="1"/>
  <c r="G32" i="2"/>
  <c r="I26" i="46"/>
  <c r="I11" i="46"/>
  <c r="J322" i="18"/>
  <c r="J321" i="18"/>
  <c r="J323" i="18"/>
  <c r="J362" i="18"/>
  <c r="J364" i="18" s="1"/>
  <c r="J365" i="18" s="1"/>
  <c r="J350" i="18"/>
  <c r="M285" i="4"/>
  <c r="J304" i="18"/>
  <c r="J306" i="18"/>
  <c r="J305" i="18"/>
  <c r="N234" i="4"/>
  <c r="N236" i="4"/>
  <c r="N235" i="4"/>
  <c r="M22" i="4"/>
  <c r="I287" i="18"/>
  <c r="I288" i="18"/>
  <c r="I289" i="18"/>
  <c r="F29" i="2"/>
  <c r="L23" i="4"/>
  <c r="L57" i="4"/>
  <c r="F40" i="2" s="1"/>
  <c r="F11" i="23"/>
  <c r="I198" i="18"/>
  <c r="J252" i="18"/>
  <c r="J266" i="18"/>
  <c r="J268" i="18" s="1"/>
  <c r="I272" i="18"/>
  <c r="I271" i="18"/>
  <c r="H31" i="67" s="1"/>
  <c r="I270" i="18"/>
  <c r="I333" i="18"/>
  <c r="N123" i="4"/>
  <c r="N124" i="4"/>
  <c r="N125" i="4"/>
  <c r="G22" i="23"/>
  <c r="G55" i="2"/>
  <c r="G59" i="2"/>
  <c r="F21" i="27"/>
  <c r="F22" i="27" s="1"/>
  <c r="G26" i="2"/>
  <c r="F10" i="27" s="1"/>
  <c r="F12" i="27" s="1"/>
  <c r="F12" i="28"/>
  <c r="F14" i="28" s="1"/>
  <c r="E41" i="41"/>
  <c r="E42" i="41"/>
  <c r="J237" i="18"/>
  <c r="J238" i="18"/>
  <c r="J236" i="18"/>
  <c r="J387" i="18" l="1"/>
  <c r="J389" i="18" s="1"/>
  <c r="J390" i="18" s="1"/>
  <c r="D90" i="61"/>
  <c r="D130" i="61" s="1"/>
  <c r="H48" i="41"/>
  <c r="H8" i="27"/>
  <c r="H30" i="27" s="1"/>
  <c r="H8" i="50"/>
  <c r="D12" i="62"/>
  <c r="O208" i="4"/>
  <c r="O53" i="4" s="1"/>
  <c r="I25" i="2" s="1"/>
  <c r="O283" i="4"/>
  <c r="O16" i="4" s="1"/>
  <c r="I50" i="46"/>
  <c r="H6" i="55"/>
  <c r="H9" i="52"/>
  <c r="E43" i="23"/>
  <c r="E9" i="24" s="1"/>
  <c r="E10" i="24" s="1"/>
  <c r="E38" i="23"/>
  <c r="E21" i="21" s="1"/>
  <c r="E32" i="21" s="1"/>
  <c r="E36" i="53"/>
  <c r="E19" i="28"/>
  <c r="F24" i="28"/>
  <c r="E42" i="23"/>
  <c r="E18" i="28"/>
  <c r="F13" i="55"/>
  <c r="F14" i="55"/>
  <c r="H11" i="60"/>
  <c r="H8" i="60"/>
  <c r="H12" i="60"/>
  <c r="E29" i="21"/>
  <c r="F16" i="50"/>
  <c r="R6" i="57" s="1"/>
  <c r="L44" i="4"/>
  <c r="G93" i="2"/>
  <c r="G23" i="67"/>
  <c r="M249" i="4"/>
  <c r="H34" i="67"/>
  <c r="N250" i="4"/>
  <c r="H85" i="2"/>
  <c r="G7" i="55" s="1"/>
  <c r="H9" i="67"/>
  <c r="H12" i="67" s="1"/>
  <c r="C50" i="41"/>
  <c r="D16" i="62"/>
  <c r="F26" i="27"/>
  <c r="F24" i="27"/>
  <c r="F25" i="27" s="1"/>
  <c r="G97" i="2" s="1"/>
  <c r="F13" i="22" s="1"/>
  <c r="F14" i="22" s="1"/>
  <c r="F19" i="22" s="1"/>
  <c r="F8" i="24" s="1"/>
  <c r="E18" i="21"/>
  <c r="G24" i="51"/>
  <c r="G26" i="51" s="1"/>
  <c r="I16" i="51"/>
  <c r="J189" i="18"/>
  <c r="J191" i="18" s="1"/>
  <c r="J192" i="18" s="1"/>
  <c r="J194" i="18" s="1"/>
  <c r="F11" i="27"/>
  <c r="E13" i="50"/>
  <c r="F32" i="51"/>
  <c r="F11" i="47"/>
  <c r="G43" i="51"/>
  <c r="J137" i="18"/>
  <c r="J138" i="18" s="1"/>
  <c r="N54" i="4"/>
  <c r="H31" i="2" s="1"/>
  <c r="G17" i="28" s="1"/>
  <c r="E17" i="21"/>
  <c r="I330" i="18"/>
  <c r="I331" i="18"/>
  <c r="I332" i="18"/>
  <c r="N251" i="4" s="1"/>
  <c r="G12" i="23" s="1"/>
  <c r="G51" i="46"/>
  <c r="G52" i="46" s="1"/>
  <c r="F7" i="47"/>
  <c r="F37" i="46"/>
  <c r="E17" i="25"/>
  <c r="G11" i="23"/>
  <c r="J269" i="18"/>
  <c r="J283" i="18"/>
  <c r="J285" i="18" s="1"/>
  <c r="J286" i="18" s="1"/>
  <c r="E28" i="41"/>
  <c r="E27" i="41"/>
  <c r="G28" i="2"/>
  <c r="F12" i="41"/>
  <c r="F24" i="41" s="1"/>
  <c r="G92" i="2"/>
  <c r="J254" i="18"/>
  <c r="J255" i="18"/>
  <c r="J253" i="18"/>
  <c r="J154" i="18"/>
  <c r="J153" i="18"/>
  <c r="M315" i="4"/>
  <c r="G89" i="2"/>
  <c r="G34" i="2"/>
  <c r="F10" i="23"/>
  <c r="N50" i="4"/>
  <c r="H22" i="2" s="1"/>
  <c r="C14" i="64" s="1"/>
  <c r="C17" i="64" s="1"/>
  <c r="J179" i="18"/>
  <c r="J178" i="18"/>
  <c r="F41" i="2"/>
  <c r="F43" i="2"/>
  <c r="M56" i="4"/>
  <c r="M27" i="4"/>
  <c r="J392" i="18"/>
  <c r="J412" i="18" s="1"/>
  <c r="J413" i="18"/>
  <c r="J391" i="18"/>
  <c r="J411" i="18" s="1"/>
  <c r="N254" i="4"/>
  <c r="N15" i="4" s="1"/>
  <c r="H60" i="2" s="1"/>
  <c r="N255" i="4"/>
  <c r="J373" i="18"/>
  <c r="O284" i="4" s="1"/>
  <c r="J352" i="18"/>
  <c r="J351" i="18"/>
  <c r="J366" i="18"/>
  <c r="J367" i="18"/>
  <c r="H31" i="27" l="1"/>
  <c r="H29" i="27"/>
  <c r="E26" i="21"/>
  <c r="E20" i="28"/>
  <c r="E25" i="28" s="1"/>
  <c r="G8" i="55"/>
  <c r="G12" i="55"/>
  <c r="G9" i="55"/>
  <c r="D15" i="64"/>
  <c r="H13" i="28"/>
  <c r="G49" i="41"/>
  <c r="H41" i="51"/>
  <c r="B46" i="61"/>
  <c r="B110" i="61" s="1"/>
  <c r="F13" i="25"/>
  <c r="N11" i="4"/>
  <c r="H61" i="2" s="1"/>
  <c r="G13" i="41" s="1"/>
  <c r="E18" i="50"/>
  <c r="S5" i="57" s="1"/>
  <c r="N319" i="4"/>
  <c r="N314" i="4"/>
  <c r="N22" i="4" s="1"/>
  <c r="N317" i="4"/>
  <c r="N25" i="4" s="1"/>
  <c r="N316" i="4"/>
  <c r="N24" i="4" s="1"/>
  <c r="N318" i="4"/>
  <c r="N26" i="4" s="1"/>
  <c r="H20" i="27"/>
  <c r="I23" i="51"/>
  <c r="H31" i="53"/>
  <c r="H58" i="46"/>
  <c r="H88" i="2"/>
  <c r="G12" i="47"/>
  <c r="M10" i="4"/>
  <c r="M55" i="4"/>
  <c r="G19" i="41"/>
  <c r="H20" i="67"/>
  <c r="J193" i="18"/>
  <c r="J198" i="18" s="1"/>
  <c r="J200" i="18"/>
  <c r="F34" i="53"/>
  <c r="B40" i="64"/>
  <c r="B23" i="64"/>
  <c r="G33" i="53"/>
  <c r="C39" i="64"/>
  <c r="C22" i="64"/>
  <c r="C19" i="64"/>
  <c r="G31" i="23"/>
  <c r="G32" i="23" s="1"/>
  <c r="J139" i="18"/>
  <c r="J159" i="18" s="1"/>
  <c r="J160" i="18"/>
  <c r="H20" i="51"/>
  <c r="G28" i="53"/>
  <c r="F11" i="50"/>
  <c r="G30" i="51"/>
  <c r="G10" i="50"/>
  <c r="H29" i="51"/>
  <c r="F33" i="51"/>
  <c r="G27" i="51"/>
  <c r="H32" i="2"/>
  <c r="F13" i="23"/>
  <c r="J199" i="18"/>
  <c r="N13" i="4"/>
  <c r="H55" i="2" s="1"/>
  <c r="E8" i="47"/>
  <c r="E10" i="47" s="1"/>
  <c r="E80" i="14"/>
  <c r="F53" i="46"/>
  <c r="F54" i="46" s="1"/>
  <c r="J371" i="18"/>
  <c r="H22" i="23" s="1"/>
  <c r="J372" i="18"/>
  <c r="H23" i="23" s="1"/>
  <c r="F54" i="2"/>
  <c r="F45" i="2"/>
  <c r="E14" i="52" s="1"/>
  <c r="G35" i="2"/>
  <c r="O124" i="4"/>
  <c r="O123" i="4"/>
  <c r="O125" i="4"/>
  <c r="G29" i="2"/>
  <c r="O234" i="4"/>
  <c r="O236" i="4"/>
  <c r="O235" i="4"/>
  <c r="J288" i="18"/>
  <c r="J287" i="18"/>
  <c r="J289" i="18"/>
  <c r="J158" i="18"/>
  <c r="J271" i="18"/>
  <c r="I31" i="67" s="1"/>
  <c r="J272" i="18"/>
  <c r="J270" i="18"/>
  <c r="N285" i="4"/>
  <c r="N56" i="4" s="1"/>
  <c r="M23" i="4"/>
  <c r="M57" i="4"/>
  <c r="G40" i="2" s="1"/>
  <c r="F19" i="28" s="1"/>
  <c r="H26" i="2"/>
  <c r="G10" i="27" s="1"/>
  <c r="G12" i="28"/>
  <c r="G14" i="28" s="1"/>
  <c r="G21" i="27"/>
  <c r="G22" i="27" s="1"/>
  <c r="F42" i="41"/>
  <c r="F41" i="41"/>
  <c r="F21" i="23"/>
  <c r="G37" i="2"/>
  <c r="J333" i="18"/>
  <c r="E22" i="28" l="1"/>
  <c r="E26" i="28" s="1"/>
  <c r="G13" i="55"/>
  <c r="G14" i="55"/>
  <c r="G24" i="28"/>
  <c r="F15" i="23"/>
  <c r="F18" i="28" s="1"/>
  <c r="F20" i="28" s="1"/>
  <c r="E15" i="52"/>
  <c r="T5" i="57" s="1"/>
  <c r="H93" i="2"/>
  <c r="G16" i="50"/>
  <c r="R7" i="57" s="1"/>
  <c r="G21" i="50"/>
  <c r="G13" i="27"/>
  <c r="L7" i="57" s="1"/>
  <c r="G12" i="27"/>
  <c r="M44" i="4"/>
  <c r="H23" i="67"/>
  <c r="N249" i="4"/>
  <c r="I34" i="67"/>
  <c r="O250" i="4"/>
  <c r="I85" i="2"/>
  <c r="O317" i="4" s="1"/>
  <c r="O25" i="4" s="1"/>
  <c r="I9" i="67"/>
  <c r="I12" i="67" s="1"/>
  <c r="E16" i="62"/>
  <c r="E17" i="62"/>
  <c r="E23" i="61" s="1"/>
  <c r="F36" i="53"/>
  <c r="B42" i="64"/>
  <c r="B25" i="64"/>
  <c r="G27" i="27"/>
  <c r="M7" i="57" s="1"/>
  <c r="G26" i="27"/>
  <c r="F35" i="53"/>
  <c r="B41" i="64"/>
  <c r="B24" i="64"/>
  <c r="D50" i="41"/>
  <c r="D51" i="41"/>
  <c r="H24" i="51"/>
  <c r="H26" i="51" s="1"/>
  <c r="G24" i="27"/>
  <c r="G25" i="27" s="1"/>
  <c r="H97" i="2" s="1"/>
  <c r="G13" i="22" s="1"/>
  <c r="G14" i="22" s="1"/>
  <c r="G19" i="22" s="1"/>
  <c r="G8" i="24" s="1"/>
  <c r="F13" i="21"/>
  <c r="O54" i="4"/>
  <c r="I31" i="2" s="1"/>
  <c r="H17" i="28" s="1"/>
  <c r="G11" i="27"/>
  <c r="J330" i="18"/>
  <c r="F35" i="51"/>
  <c r="F12" i="50"/>
  <c r="F17" i="50" s="1"/>
  <c r="Q6" i="57" s="1"/>
  <c r="G31" i="51"/>
  <c r="F13" i="50"/>
  <c r="G32" i="51"/>
  <c r="O50" i="4"/>
  <c r="I22" i="2" s="1"/>
  <c r="D14" i="64" s="1"/>
  <c r="D17" i="64" s="1"/>
  <c r="F43" i="46"/>
  <c r="F24" i="23"/>
  <c r="F26" i="23" s="1"/>
  <c r="H59" i="2"/>
  <c r="H92" i="2" s="1"/>
  <c r="J332" i="18"/>
  <c r="O251" i="4" s="1"/>
  <c r="H12" i="23" s="1"/>
  <c r="J331" i="18"/>
  <c r="N27" i="4"/>
  <c r="H51" i="46"/>
  <c r="H52" i="46" s="1"/>
  <c r="G7" i="47"/>
  <c r="G37" i="46"/>
  <c r="F17" i="25"/>
  <c r="G43" i="2"/>
  <c r="G45" i="2" s="1"/>
  <c r="F14" i="52" s="1"/>
  <c r="H11" i="23"/>
  <c r="H89" i="2"/>
  <c r="N315" i="4"/>
  <c r="H34" i="2"/>
  <c r="G10" i="23"/>
  <c r="G41" i="2"/>
  <c r="G38" i="2"/>
  <c r="F12" i="26"/>
  <c r="H28" i="2"/>
  <c r="G21" i="23"/>
  <c r="H37" i="2"/>
  <c r="F46" i="2"/>
  <c r="F44" i="46" s="1"/>
  <c r="E17" i="41"/>
  <c r="F50" i="2"/>
  <c r="F27" i="41"/>
  <c r="F28" i="41"/>
  <c r="F56" i="2"/>
  <c r="O254" i="4"/>
  <c r="O15" i="4" s="1"/>
  <c r="I60" i="2" s="1"/>
  <c r="O255" i="4"/>
  <c r="F70" i="2"/>
  <c r="F42" i="51" s="1"/>
  <c r="E78" i="11"/>
  <c r="E78" i="14"/>
  <c r="F37" i="23" l="1"/>
  <c r="F42" i="23" s="1"/>
  <c r="F25" i="28"/>
  <c r="F22" i="28"/>
  <c r="F26" i="28" s="1"/>
  <c r="F38" i="23"/>
  <c r="F21" i="21" s="1"/>
  <c r="F32" i="21" s="1"/>
  <c r="F15" i="52"/>
  <c r="T6" i="57" s="1"/>
  <c r="C46" i="61"/>
  <c r="C110" i="61" s="1"/>
  <c r="G13" i="25"/>
  <c r="F18" i="50"/>
  <c r="S6" i="57" s="1"/>
  <c r="H12" i="47"/>
  <c r="O316" i="4"/>
  <c r="O24" i="4" s="1"/>
  <c r="I58" i="46"/>
  <c r="O11" i="4"/>
  <c r="I61" i="2" s="1"/>
  <c r="I93" i="2" s="1"/>
  <c r="H7" i="55"/>
  <c r="I41" i="51"/>
  <c r="I88" i="2"/>
  <c r="H49" i="41"/>
  <c r="O319" i="4"/>
  <c r="H19" i="41"/>
  <c r="O314" i="4"/>
  <c r="O22" i="4" s="1"/>
  <c r="O318" i="4"/>
  <c r="O26" i="4" s="1"/>
  <c r="N10" i="4"/>
  <c r="N55" i="4"/>
  <c r="I20" i="67"/>
  <c r="D20" i="64"/>
  <c r="D31" i="61" s="1"/>
  <c r="D102" i="61" s="1"/>
  <c r="E98" i="61"/>
  <c r="B26" i="64"/>
  <c r="D19" i="64"/>
  <c r="H33" i="53"/>
  <c r="D39" i="64"/>
  <c r="D22" i="64"/>
  <c r="C41" i="64"/>
  <c r="C24" i="64"/>
  <c r="G34" i="53"/>
  <c r="C40" i="64"/>
  <c r="C23" i="64"/>
  <c r="B43" i="64"/>
  <c r="H28" i="53"/>
  <c r="H31" i="23"/>
  <c r="H32" i="23" s="1"/>
  <c r="G12" i="41"/>
  <c r="I32" i="2"/>
  <c r="I29" i="51"/>
  <c r="H10" i="50"/>
  <c r="H31" i="51"/>
  <c r="G35" i="53"/>
  <c r="G43" i="46"/>
  <c r="G33" i="51"/>
  <c r="G11" i="47"/>
  <c r="H43" i="51"/>
  <c r="H27" i="51"/>
  <c r="H12" i="28"/>
  <c r="H14" i="28" s="1"/>
  <c r="I20" i="51"/>
  <c r="G11" i="50"/>
  <c r="H30" i="51"/>
  <c r="F39" i="51"/>
  <c r="F36" i="51"/>
  <c r="H38" i="2"/>
  <c r="G12" i="50"/>
  <c r="H21" i="27"/>
  <c r="H22" i="27" s="1"/>
  <c r="I26" i="2"/>
  <c r="F14" i="21"/>
  <c r="F15" i="21" s="1"/>
  <c r="F45" i="46"/>
  <c r="O13" i="4"/>
  <c r="G24" i="23"/>
  <c r="G26" i="23" s="1"/>
  <c r="G13" i="23"/>
  <c r="G54" i="2"/>
  <c r="G56" i="2" s="1"/>
  <c r="F8" i="47"/>
  <c r="F10" i="47" s="1"/>
  <c r="F80" i="14"/>
  <c r="G53" i="46"/>
  <c r="G54" i="46" s="1"/>
  <c r="F78" i="11"/>
  <c r="G66" i="2"/>
  <c r="F47" i="46"/>
  <c r="O285" i="4"/>
  <c r="O56" i="4" s="1"/>
  <c r="H29" i="2"/>
  <c r="N23" i="4"/>
  <c r="N57" i="4"/>
  <c r="H40" i="2" s="1"/>
  <c r="G19" i="28" s="1"/>
  <c r="I59" i="2"/>
  <c r="I55" i="2"/>
  <c r="F51" i="2"/>
  <c r="F46" i="46" s="1"/>
  <c r="H35" i="2"/>
  <c r="G12" i="26"/>
  <c r="P124" i="4"/>
  <c r="P123" i="4"/>
  <c r="P125" i="4"/>
  <c r="E35" i="41"/>
  <c r="E34" i="41"/>
  <c r="P234" i="4"/>
  <c r="P236" i="4"/>
  <c r="P235" i="4"/>
  <c r="G46" i="2"/>
  <c r="G44" i="46" s="1"/>
  <c r="F17" i="41"/>
  <c r="F35" i="41" s="1"/>
  <c r="G50" i="2"/>
  <c r="F20" i="21" l="1"/>
  <c r="F43" i="23"/>
  <c r="F9" i="24" s="1"/>
  <c r="F10" i="24" s="1"/>
  <c r="N44" i="4"/>
  <c r="H8" i="55"/>
  <c r="H12" i="55"/>
  <c r="H9" i="55"/>
  <c r="H24" i="28"/>
  <c r="G41" i="41"/>
  <c r="G24" i="41"/>
  <c r="G27" i="41" s="1"/>
  <c r="F26" i="21"/>
  <c r="G13" i="21"/>
  <c r="F29" i="21"/>
  <c r="G17" i="50"/>
  <c r="Q7" i="57" s="1"/>
  <c r="G22" i="50"/>
  <c r="H21" i="50"/>
  <c r="H16" i="50"/>
  <c r="R8" i="57" s="1"/>
  <c r="H13" i="41"/>
  <c r="I23" i="67"/>
  <c r="O249" i="4"/>
  <c r="B31" i="64"/>
  <c r="B28" i="64"/>
  <c r="F16" i="62"/>
  <c r="F17" i="62"/>
  <c r="F23" i="61" s="1"/>
  <c r="H26" i="27"/>
  <c r="C42" i="64"/>
  <c r="C43" i="64" s="1"/>
  <c r="C25" i="64"/>
  <c r="C26" i="64" s="1"/>
  <c r="D47" i="64"/>
  <c r="F17" i="21"/>
  <c r="G42" i="41"/>
  <c r="G43" i="41"/>
  <c r="G35" i="51"/>
  <c r="G39" i="51" s="1"/>
  <c r="I24" i="51"/>
  <c r="H24" i="27"/>
  <c r="H25" i="27" s="1"/>
  <c r="I97" i="2" s="1"/>
  <c r="H13" i="22" s="1"/>
  <c r="H14" i="22" s="1"/>
  <c r="H19" i="22" s="1"/>
  <c r="H8" i="24" s="1"/>
  <c r="H27" i="27"/>
  <c r="M8" i="57" s="1"/>
  <c r="H32" i="51"/>
  <c r="G36" i="53"/>
  <c r="H7" i="47"/>
  <c r="H10" i="27"/>
  <c r="H11" i="47"/>
  <c r="I43" i="51"/>
  <c r="I51" i="46"/>
  <c r="I52" i="46" s="1"/>
  <c r="B75" i="61"/>
  <c r="B122" i="61" s="1"/>
  <c r="G15" i="23"/>
  <c r="G37" i="23" s="1"/>
  <c r="I28" i="2"/>
  <c r="I29" i="2" s="1"/>
  <c r="I37" i="46" s="1"/>
  <c r="H43" i="2"/>
  <c r="G8" i="47" s="1"/>
  <c r="G10" i="47" s="1"/>
  <c r="G13" i="50"/>
  <c r="F18" i="21"/>
  <c r="G14" i="21"/>
  <c r="P54" i="4"/>
  <c r="J31" i="2" s="1"/>
  <c r="I17" i="28" s="1"/>
  <c r="F78" i="14"/>
  <c r="G70" i="2"/>
  <c r="P50" i="4"/>
  <c r="J22" i="2" s="1"/>
  <c r="E14" i="64" s="1"/>
  <c r="G51" i="2"/>
  <c r="G46" i="46" s="1"/>
  <c r="G45" i="46"/>
  <c r="H37" i="46"/>
  <c r="G17" i="25"/>
  <c r="O315" i="4"/>
  <c r="I89" i="2"/>
  <c r="H12" i="41"/>
  <c r="I92" i="2"/>
  <c r="H41" i="2"/>
  <c r="H21" i="23"/>
  <c r="I37" i="2"/>
  <c r="I34" i="2"/>
  <c r="H10" i="23"/>
  <c r="I22" i="23"/>
  <c r="O27" i="4"/>
  <c r="F34" i="41"/>
  <c r="G15" i="21" l="1"/>
  <c r="G18" i="21" s="1"/>
  <c r="H24" i="41"/>
  <c r="G18" i="28"/>
  <c r="G20" i="28" s="1"/>
  <c r="H13" i="55"/>
  <c r="H14" i="55"/>
  <c r="G38" i="23"/>
  <c r="G21" i="21" s="1"/>
  <c r="D46" i="61"/>
  <c r="D110" i="61" s="1"/>
  <c r="H13" i="25"/>
  <c r="H17" i="25" s="1"/>
  <c r="G18" i="50"/>
  <c r="S7" i="57" s="1"/>
  <c r="G23" i="50"/>
  <c r="H13" i="27"/>
  <c r="L8" i="57" s="1"/>
  <c r="H12" i="27"/>
  <c r="O10" i="4"/>
  <c r="O55" i="4"/>
  <c r="J20" i="67"/>
  <c r="F98" i="61"/>
  <c r="B35" i="64"/>
  <c r="B58" i="64" s="1"/>
  <c r="C28" i="64"/>
  <c r="H34" i="53"/>
  <c r="D40" i="64"/>
  <c r="D23" i="64"/>
  <c r="C31" i="64"/>
  <c r="E39" i="64"/>
  <c r="E22" i="64"/>
  <c r="E51" i="41"/>
  <c r="E50" i="41"/>
  <c r="H35" i="53"/>
  <c r="D41" i="64"/>
  <c r="D24" i="64"/>
  <c r="I28" i="53"/>
  <c r="I31" i="23"/>
  <c r="I32" i="23" s="1"/>
  <c r="C75" i="61"/>
  <c r="C122" i="61" s="1"/>
  <c r="G28" i="41"/>
  <c r="G29" i="41"/>
  <c r="C54" i="61" s="1"/>
  <c r="C114" i="61" s="1"/>
  <c r="G36" i="51"/>
  <c r="H33" i="51"/>
  <c r="H35" i="51" s="1"/>
  <c r="I26" i="51"/>
  <c r="I27" i="51" s="1"/>
  <c r="J29" i="51"/>
  <c r="I33" i="53"/>
  <c r="H11" i="27"/>
  <c r="H53" i="46"/>
  <c r="H54" i="46" s="1"/>
  <c r="H45" i="2"/>
  <c r="G80" i="14"/>
  <c r="H54" i="2"/>
  <c r="H56" i="2" s="1"/>
  <c r="H12" i="50"/>
  <c r="I31" i="51"/>
  <c r="G47" i="46"/>
  <c r="G42" i="51"/>
  <c r="H11" i="50"/>
  <c r="I30" i="51"/>
  <c r="J20" i="51"/>
  <c r="I10" i="50"/>
  <c r="H24" i="23"/>
  <c r="H26" i="23" s="1"/>
  <c r="H66" i="2"/>
  <c r="H13" i="23"/>
  <c r="I21" i="27"/>
  <c r="I12" i="28"/>
  <c r="I35" i="2"/>
  <c r="H12" i="26"/>
  <c r="Q235" i="4"/>
  <c r="Q234" i="4"/>
  <c r="Q236" i="4"/>
  <c r="Q125" i="4"/>
  <c r="Q123" i="4"/>
  <c r="Q124" i="4"/>
  <c r="H41" i="41"/>
  <c r="H42" i="41"/>
  <c r="H43" i="41"/>
  <c r="J22" i="23"/>
  <c r="O23" i="4"/>
  <c r="O57" i="4"/>
  <c r="I40" i="2" s="1"/>
  <c r="H19" i="28" s="1"/>
  <c r="G78" i="14"/>
  <c r="G78" i="11"/>
  <c r="H70" i="2"/>
  <c r="H42" i="51" s="1"/>
  <c r="I38" i="2"/>
  <c r="G42" i="23"/>
  <c r="G20" i="21"/>
  <c r="G44" i="23"/>
  <c r="G43" i="23"/>
  <c r="G9" i="24" s="1"/>
  <c r="G17" i="21" l="1"/>
  <c r="G32" i="21"/>
  <c r="G33" i="21"/>
  <c r="G25" i="28"/>
  <c r="G22" i="28"/>
  <c r="G26" i="28" s="1"/>
  <c r="G27" i="21"/>
  <c r="G26" i="21"/>
  <c r="H13" i="21"/>
  <c r="G30" i="21"/>
  <c r="G29" i="21"/>
  <c r="H17" i="50"/>
  <c r="Q8" i="57" s="1"/>
  <c r="O44" i="4"/>
  <c r="J23" i="67"/>
  <c r="P249" i="4"/>
  <c r="I11" i="23" s="1"/>
  <c r="K9" i="67"/>
  <c r="C35" i="64"/>
  <c r="C58" i="64" s="1"/>
  <c r="G16" i="62"/>
  <c r="G17" i="62"/>
  <c r="G23" i="61" s="1"/>
  <c r="G98" i="61" s="1"/>
  <c r="D42" i="64"/>
  <c r="D43" i="64" s="1"/>
  <c r="D25" i="64"/>
  <c r="D26" i="64" s="1"/>
  <c r="H50" i="2"/>
  <c r="H45" i="46" s="1"/>
  <c r="G14" i="52"/>
  <c r="I32" i="51"/>
  <c r="H36" i="53"/>
  <c r="G17" i="41"/>
  <c r="G36" i="41" s="1"/>
  <c r="H46" i="2"/>
  <c r="H44" i="46" s="1"/>
  <c r="H22" i="50"/>
  <c r="H43" i="46"/>
  <c r="H39" i="51"/>
  <c r="H36" i="51"/>
  <c r="H14" i="21"/>
  <c r="I43" i="2"/>
  <c r="I54" i="2" s="1"/>
  <c r="H13" i="50"/>
  <c r="G15" i="25"/>
  <c r="F15" i="25" s="1"/>
  <c r="E15" i="25" s="1"/>
  <c r="H15" i="23"/>
  <c r="H37" i="23" s="1"/>
  <c r="Q54" i="4"/>
  <c r="K31" i="2" s="1"/>
  <c r="J17" i="28" s="1"/>
  <c r="I66" i="2"/>
  <c r="H47" i="46"/>
  <c r="G10" i="24"/>
  <c r="H27" i="41"/>
  <c r="H28" i="41"/>
  <c r="H29" i="41"/>
  <c r="D54" i="61" s="1"/>
  <c r="D114" i="61" s="1"/>
  <c r="Q50" i="4"/>
  <c r="K22" i="2" s="1"/>
  <c r="F14" i="64" s="1"/>
  <c r="I41" i="2"/>
  <c r="K12" i="67" l="1"/>
  <c r="K81" i="2"/>
  <c r="H15" i="21"/>
  <c r="H18" i="21" s="1"/>
  <c r="H38" i="23"/>
  <c r="H21" i="21" s="1"/>
  <c r="H32" i="21" s="1"/>
  <c r="H18" i="28"/>
  <c r="H20" i="28" s="1"/>
  <c r="H25" i="28" s="1"/>
  <c r="G16" i="52"/>
  <c r="G19" i="52" s="1"/>
  <c r="G21" i="52" s="1"/>
  <c r="G15" i="52"/>
  <c r="T7" i="57" s="1"/>
  <c r="H18" i="50"/>
  <c r="S8" i="57" s="1"/>
  <c r="P10" i="4"/>
  <c r="K20" i="67"/>
  <c r="G24" i="61"/>
  <c r="G25" i="61" s="1"/>
  <c r="D28" i="64"/>
  <c r="D29" i="64"/>
  <c r="D37" i="61" s="1"/>
  <c r="D106" i="61" s="1"/>
  <c r="D31" i="64"/>
  <c r="D50" i="64"/>
  <c r="D82" i="61" s="1"/>
  <c r="D126" i="61" s="1"/>
  <c r="F39" i="64"/>
  <c r="F22" i="64"/>
  <c r="J31" i="23"/>
  <c r="J32" i="23" s="1"/>
  <c r="I33" i="51"/>
  <c r="H51" i="2"/>
  <c r="H46" i="46" s="1"/>
  <c r="G34" i="41"/>
  <c r="G35" i="41"/>
  <c r="K29" i="51"/>
  <c r="J33" i="53"/>
  <c r="K20" i="51"/>
  <c r="J28" i="53"/>
  <c r="H23" i="50"/>
  <c r="G18" i="25"/>
  <c r="I53" i="46"/>
  <c r="I54" i="46" s="1"/>
  <c r="H80" i="14"/>
  <c r="F18" i="25"/>
  <c r="H8" i="47"/>
  <c r="H10" i="47" s="1"/>
  <c r="I45" i="2"/>
  <c r="J10" i="50"/>
  <c r="D15" i="25"/>
  <c r="E18" i="25"/>
  <c r="I70" i="2"/>
  <c r="R236" i="4"/>
  <c r="R234" i="4"/>
  <c r="R235" i="4"/>
  <c r="D75" i="61"/>
  <c r="D122" i="61" s="1"/>
  <c r="I56" i="2"/>
  <c r="H78" i="11"/>
  <c r="H79" i="11" s="1"/>
  <c r="H78" i="14"/>
  <c r="H79" i="14" s="1"/>
  <c r="H20" i="21"/>
  <c r="H42" i="23"/>
  <c r="H44" i="23"/>
  <c r="H43" i="23"/>
  <c r="H9" i="24" s="1"/>
  <c r="J21" i="27"/>
  <c r="J12" i="28"/>
  <c r="R125" i="4"/>
  <c r="R123" i="4"/>
  <c r="R124" i="4"/>
  <c r="H17" i="21" l="1"/>
  <c r="J12" i="54"/>
  <c r="J16" i="54" s="1"/>
  <c r="J58" i="53"/>
  <c r="K85" i="2"/>
  <c r="Q254" i="4"/>
  <c r="Q255" i="4"/>
  <c r="H27" i="21"/>
  <c r="H22" i="28"/>
  <c r="H26" i="28" s="1"/>
  <c r="H33" i="21"/>
  <c r="H26" i="21"/>
  <c r="H30" i="21"/>
  <c r="H29" i="21"/>
  <c r="K23" i="67"/>
  <c r="Q249" i="4"/>
  <c r="J11" i="23" s="1"/>
  <c r="D35" i="64"/>
  <c r="D58" i="64" s="1"/>
  <c r="D36" i="64"/>
  <c r="D59" i="64" s="1"/>
  <c r="G99" i="61"/>
  <c r="G26" i="61"/>
  <c r="G100" i="61" s="1"/>
  <c r="H16" i="62"/>
  <c r="H17" i="62"/>
  <c r="H23" i="61" s="1"/>
  <c r="F50" i="41"/>
  <c r="B63" i="61" s="1"/>
  <c r="F51" i="41"/>
  <c r="B64" i="61" s="1"/>
  <c r="I35" i="51"/>
  <c r="I46" i="2"/>
  <c r="I44" i="46" s="1"/>
  <c r="H14" i="52"/>
  <c r="I43" i="46"/>
  <c r="H17" i="41"/>
  <c r="H36" i="41" s="1"/>
  <c r="I50" i="2"/>
  <c r="I45" i="46" s="1"/>
  <c r="I47" i="46"/>
  <c r="I42" i="51"/>
  <c r="B48" i="48"/>
  <c r="B51" i="48" s="1"/>
  <c r="H15" i="25"/>
  <c r="H18" i="25" s="1"/>
  <c r="C15" i="25"/>
  <c r="D18" i="25"/>
  <c r="R54" i="4"/>
  <c r="L31" i="2" s="1"/>
  <c r="K17" i="28" s="1"/>
  <c r="J66" i="2"/>
  <c r="R50" i="4"/>
  <c r="L22" i="2" s="1"/>
  <c r="G14" i="64" s="1"/>
  <c r="H10" i="24"/>
  <c r="Q317" i="4" l="1"/>
  <c r="Q25" i="4" s="1"/>
  <c r="J49" i="41"/>
  <c r="K41" i="51"/>
  <c r="J7" i="55"/>
  <c r="J12" i="55" s="1"/>
  <c r="K58" i="46"/>
  <c r="Q316" i="4"/>
  <c r="J12" i="47"/>
  <c r="J19" i="41"/>
  <c r="Q314" i="4"/>
  <c r="Q22" i="4" s="1"/>
  <c r="Q319" i="4"/>
  <c r="Q318" i="4"/>
  <c r="Q26" i="4" s="1"/>
  <c r="H13" i="24"/>
  <c r="H14" i="24"/>
  <c r="U8" i="57" s="1"/>
  <c r="H15" i="24"/>
  <c r="H16" i="52"/>
  <c r="H19" i="52" s="1"/>
  <c r="H21" i="52" s="1"/>
  <c r="H15" i="52"/>
  <c r="T8" i="57" s="1"/>
  <c r="Q10" i="4"/>
  <c r="L20" i="67"/>
  <c r="G27" i="61"/>
  <c r="G9" i="61" s="1"/>
  <c r="H98" i="61"/>
  <c r="H24" i="61"/>
  <c r="H25" i="61" s="1"/>
  <c r="G39" i="64"/>
  <c r="G22" i="64"/>
  <c r="G50" i="41"/>
  <c r="C63" i="61" s="1"/>
  <c r="G51" i="41"/>
  <c r="C64" i="61" s="1"/>
  <c r="K28" i="53"/>
  <c r="K31" i="23"/>
  <c r="K32" i="23" s="1"/>
  <c r="I39" i="51"/>
  <c r="I36" i="51"/>
  <c r="H34" i="41"/>
  <c r="L29" i="51"/>
  <c r="K33" i="53"/>
  <c r="H35" i="41"/>
  <c r="I51" i="2"/>
  <c r="I46" i="46" s="1"/>
  <c r="L20" i="51"/>
  <c r="K10" i="50"/>
  <c r="B15" i="25"/>
  <c r="B18" i="25" s="1"/>
  <c r="C18" i="25"/>
  <c r="K21" i="27"/>
  <c r="K12" i="28"/>
  <c r="S123" i="4"/>
  <c r="S124" i="4"/>
  <c r="S125" i="4"/>
  <c r="S235" i="4"/>
  <c r="S236" i="4"/>
  <c r="S234" i="4"/>
  <c r="G21" i="25" l="1"/>
  <c r="G22" i="25"/>
  <c r="V7" i="57" s="1"/>
  <c r="G23" i="25"/>
  <c r="H21" i="25"/>
  <c r="H23" i="25"/>
  <c r="H22" i="25"/>
  <c r="V8" i="57" s="1"/>
  <c r="L23" i="67"/>
  <c r="R249" i="4"/>
  <c r="K11" i="23" s="1"/>
  <c r="G101" i="61"/>
  <c r="H99" i="61"/>
  <c r="H26" i="61"/>
  <c r="H100" i="61" s="1"/>
  <c r="E75" i="61"/>
  <c r="E122" i="61" s="1"/>
  <c r="S54" i="4"/>
  <c r="M31" i="2" s="1"/>
  <c r="L17" i="28" s="1"/>
  <c r="S50" i="4"/>
  <c r="M22" i="2" s="1"/>
  <c r="H14" i="64" s="1"/>
  <c r="R10" i="4" l="1"/>
  <c r="M20" i="67"/>
  <c r="H27" i="61"/>
  <c r="H39" i="64"/>
  <c r="H22" i="64"/>
  <c r="H50" i="41"/>
  <c r="D63" i="61" s="1"/>
  <c r="H51" i="41"/>
  <c r="D64" i="61" s="1"/>
  <c r="L31" i="23"/>
  <c r="L32" i="23" s="1"/>
  <c r="M29" i="51"/>
  <c r="L33" i="53"/>
  <c r="M20" i="51"/>
  <c r="L28" i="53"/>
  <c r="L10" i="50"/>
  <c r="BX76" i="2"/>
  <c r="T123" i="4"/>
  <c r="T125" i="4"/>
  <c r="T124" i="4"/>
  <c r="L12" i="28"/>
  <c r="L21" i="27"/>
  <c r="T234" i="4"/>
  <c r="T236" i="4"/>
  <c r="BX80" i="2"/>
  <c r="T235" i="4"/>
  <c r="T284" i="4"/>
  <c r="BX82" i="2"/>
  <c r="M23" i="67" l="1"/>
  <c r="S249" i="4"/>
  <c r="N9" i="67"/>
  <c r="BX83" i="2"/>
  <c r="H9" i="61"/>
  <c r="H101" i="61"/>
  <c r="T54" i="4"/>
  <c r="N31" i="2" s="1"/>
  <c r="M17" i="28" s="1"/>
  <c r="T50" i="4"/>
  <c r="N22" i="2" s="1"/>
  <c r="I14" i="64" s="1"/>
  <c r="U235" i="4"/>
  <c r="U236" i="4"/>
  <c r="U234" i="4"/>
  <c r="U123" i="4"/>
  <c r="U124" i="4"/>
  <c r="U125" i="4"/>
  <c r="N12" i="67" l="1"/>
  <c r="N81" i="2"/>
  <c r="L11" i="23"/>
  <c r="S10" i="4"/>
  <c r="F75" i="61"/>
  <c r="F122" i="61" s="1"/>
  <c r="N20" i="67"/>
  <c r="I39" i="64"/>
  <c r="I22" i="64"/>
  <c r="M31" i="23"/>
  <c r="M32" i="23" s="1"/>
  <c r="M33" i="53"/>
  <c r="N20" i="51"/>
  <c r="BP20" i="51" s="1"/>
  <c r="M28" i="53"/>
  <c r="N29" i="51"/>
  <c r="M10" i="50"/>
  <c r="M12" i="28"/>
  <c r="M21" i="27"/>
  <c r="U54" i="4"/>
  <c r="O31" i="2" s="1"/>
  <c r="N17" i="28" s="1"/>
  <c r="G75" i="61"/>
  <c r="G122" i="61" s="1"/>
  <c r="U50" i="4"/>
  <c r="O22" i="2" s="1"/>
  <c r="J14" i="64" s="1"/>
  <c r="M12" i="54" l="1"/>
  <c r="M16" i="54" s="1"/>
  <c r="M58" i="53"/>
  <c r="T254" i="4"/>
  <c r="T15" i="4" s="1"/>
  <c r="N60" i="2" s="1"/>
  <c r="T285" i="4" s="1"/>
  <c r="T255" i="4"/>
  <c r="BX81" i="2"/>
  <c r="BX85" i="2" s="1"/>
  <c r="N85" i="2"/>
  <c r="N23" i="67"/>
  <c r="T249" i="4"/>
  <c r="G76" i="61"/>
  <c r="G77" i="61" s="1"/>
  <c r="G123" i="61" s="1"/>
  <c r="N33" i="53"/>
  <c r="J39" i="64"/>
  <c r="J22" i="64"/>
  <c r="N31" i="23"/>
  <c r="N32" i="23" s="1"/>
  <c r="H75" i="61"/>
  <c r="H122" i="61" s="1"/>
  <c r="O20" i="51"/>
  <c r="N28" i="53"/>
  <c r="N10" i="50"/>
  <c r="O29" i="51"/>
  <c r="BP29" i="51"/>
  <c r="V124" i="4"/>
  <c r="V123" i="4"/>
  <c r="V125" i="4"/>
  <c r="V235" i="4"/>
  <c r="V234" i="4"/>
  <c r="V236" i="4"/>
  <c r="N12" i="28"/>
  <c r="N21" i="27"/>
  <c r="M19" i="41" l="1"/>
  <c r="M7" i="55"/>
  <c r="M12" i="55" s="1"/>
  <c r="T314" i="4"/>
  <c r="T22" i="4" s="1"/>
  <c r="T317" i="4"/>
  <c r="T25" i="4" s="1"/>
  <c r="T318" i="4"/>
  <c r="T26" i="4" s="1"/>
  <c r="T316" i="4"/>
  <c r="T319" i="4"/>
  <c r="T27" i="4" s="1"/>
  <c r="N41" i="51"/>
  <c r="N58" i="46"/>
  <c r="M12" i="47"/>
  <c r="M49" i="41"/>
  <c r="T10" i="4"/>
  <c r="M11" i="23"/>
  <c r="O20" i="67"/>
  <c r="P9" i="67"/>
  <c r="H76" i="61"/>
  <c r="H77" i="61" s="1"/>
  <c r="H123" i="61" s="1"/>
  <c r="G78" i="61"/>
  <c r="G124" i="61" s="1"/>
  <c r="G79" i="61"/>
  <c r="G125" i="61" s="1"/>
  <c r="V54" i="4"/>
  <c r="P31" i="2" s="1"/>
  <c r="O17" i="28" s="1"/>
  <c r="V50" i="4"/>
  <c r="P22" i="2" s="1"/>
  <c r="K14" i="64" s="1"/>
  <c r="P12" i="67" l="1"/>
  <c r="P81" i="2"/>
  <c r="O23" i="67"/>
  <c r="U249" i="4"/>
  <c r="N11" i="23" s="1"/>
  <c r="P20" i="67"/>
  <c r="H79" i="61"/>
  <c r="H125" i="61" s="1"/>
  <c r="G16" i="61"/>
  <c r="H78" i="61"/>
  <c r="H124" i="61" s="1"/>
  <c r="K39" i="64"/>
  <c r="K22" i="64"/>
  <c r="O28" i="53"/>
  <c r="O31" i="23"/>
  <c r="O32" i="23" s="1"/>
  <c r="P29" i="51"/>
  <c r="O33" i="53"/>
  <c r="P20" i="51"/>
  <c r="O10" i="50"/>
  <c r="O12" i="28"/>
  <c r="O21" i="27"/>
  <c r="W235" i="4"/>
  <c r="W234" i="4"/>
  <c r="W236" i="4"/>
  <c r="W124" i="4"/>
  <c r="W125" i="4"/>
  <c r="W123" i="4"/>
  <c r="C26" i="54" l="1"/>
  <c r="C30" i="54" s="1"/>
  <c r="O58" i="53"/>
  <c r="V254" i="4"/>
  <c r="V255" i="4"/>
  <c r="P85" i="2"/>
  <c r="P23" i="67"/>
  <c r="V249" i="4"/>
  <c r="O11" i="23" s="1"/>
  <c r="U10" i="4"/>
  <c r="H16" i="61"/>
  <c r="I75" i="61"/>
  <c r="I122" i="61" s="1"/>
  <c r="W54" i="4"/>
  <c r="Q31" i="2" s="1"/>
  <c r="P17" i="28" s="1"/>
  <c r="W50" i="4"/>
  <c r="Q22" i="2" s="1"/>
  <c r="L14" i="64" s="1"/>
  <c r="P41" i="51" l="1"/>
  <c r="V318" i="4"/>
  <c r="V26" i="4" s="1"/>
  <c r="V319" i="4"/>
  <c r="V316" i="4"/>
  <c r="O49" i="41"/>
  <c r="V317" i="4"/>
  <c r="V25" i="4" s="1"/>
  <c r="O7" i="55"/>
  <c r="O19" i="41"/>
  <c r="V314" i="4"/>
  <c r="V22" i="4" s="1"/>
  <c r="O12" i="47"/>
  <c r="V10" i="4"/>
  <c r="Q20" i="67"/>
  <c r="I76" i="61"/>
  <c r="I77" i="61" s="1"/>
  <c r="I123" i="61" s="1"/>
  <c r="L39" i="64"/>
  <c r="L22" i="64"/>
  <c r="P31" i="23"/>
  <c r="P32" i="23" s="1"/>
  <c r="Q20" i="51"/>
  <c r="P28" i="53"/>
  <c r="P33" i="53"/>
  <c r="P10" i="50"/>
  <c r="Q29" i="51"/>
  <c r="X124" i="4"/>
  <c r="X123" i="4"/>
  <c r="X125" i="4"/>
  <c r="P12" i="28"/>
  <c r="P21" i="27"/>
  <c r="X236" i="4"/>
  <c r="X234" i="4"/>
  <c r="X235" i="4"/>
  <c r="O12" i="55" l="1"/>
  <c r="Q23" i="67"/>
  <c r="W249" i="4"/>
  <c r="P11" i="23" s="1"/>
  <c r="I79" i="61"/>
  <c r="I125" i="61" s="1"/>
  <c r="I78" i="61"/>
  <c r="I124" i="61" s="1"/>
  <c r="X54" i="4"/>
  <c r="R31" i="2" s="1"/>
  <c r="Q17" i="28" s="1"/>
  <c r="X50" i="4"/>
  <c r="R22" i="2" s="1"/>
  <c r="M14" i="64" s="1"/>
  <c r="J75" i="61"/>
  <c r="J122" i="61" s="1"/>
  <c r="Q22" i="23"/>
  <c r="W10" i="4" l="1"/>
  <c r="R20" i="67"/>
  <c r="I16" i="61"/>
  <c r="J76" i="61"/>
  <c r="J77" i="61" s="1"/>
  <c r="J123" i="61" s="1"/>
  <c r="M39" i="64"/>
  <c r="M22" i="64"/>
  <c r="Q31" i="23"/>
  <c r="Q32" i="23" s="1"/>
  <c r="R20" i="51"/>
  <c r="CE20" i="51" s="1"/>
  <c r="Q28" i="53"/>
  <c r="R29" i="51"/>
  <c r="Q33" i="53"/>
  <c r="Q10" i="50"/>
  <c r="Y234" i="4"/>
  <c r="Y236" i="4"/>
  <c r="Y235" i="4"/>
  <c r="Y124" i="4"/>
  <c r="Y125" i="4"/>
  <c r="Y123" i="4"/>
  <c r="Q12" i="28"/>
  <c r="Q21" i="27"/>
  <c r="R23" i="67" l="1"/>
  <c r="X249" i="4"/>
  <c r="Q11" i="23" s="1"/>
  <c r="J79" i="61"/>
  <c r="J125" i="61" s="1"/>
  <c r="J78" i="61"/>
  <c r="J124" i="61" s="1"/>
  <c r="CE29" i="51"/>
  <c r="Y50" i="4"/>
  <c r="S22" i="2" s="1"/>
  <c r="N14" i="64" s="1"/>
  <c r="Y54" i="4"/>
  <c r="S31" i="2" s="1"/>
  <c r="R17" i="28" s="1"/>
  <c r="R22" i="23"/>
  <c r="K75" i="61" l="1"/>
  <c r="X10" i="4"/>
  <c r="S20" i="67"/>
  <c r="J16" i="61"/>
  <c r="N39" i="64"/>
  <c r="N22" i="64"/>
  <c r="R28" i="53"/>
  <c r="R31" i="23"/>
  <c r="R32" i="23" s="1"/>
  <c r="S29" i="51"/>
  <c r="R33" i="53"/>
  <c r="R12" i="28"/>
  <c r="S20" i="51"/>
  <c r="R10" i="50"/>
  <c r="R21" i="27"/>
  <c r="Z234" i="4"/>
  <c r="Z235" i="4"/>
  <c r="Z236" i="4"/>
  <c r="Z124" i="4"/>
  <c r="Z123" i="4"/>
  <c r="Z125" i="4"/>
  <c r="L75" i="61" l="1"/>
  <c r="L122" i="61" s="1"/>
  <c r="K122" i="61"/>
  <c r="K76" i="61"/>
  <c r="K77" i="61" s="1"/>
  <c r="S23" i="67"/>
  <c r="Y249" i="4"/>
  <c r="R11" i="23" s="1"/>
  <c r="Z54" i="4"/>
  <c r="T31" i="2" s="1"/>
  <c r="S17" i="28" s="1"/>
  <c r="AA235" i="4"/>
  <c r="AA234" i="4"/>
  <c r="AA236" i="4"/>
  <c r="Z50" i="4"/>
  <c r="T22" i="2" s="1"/>
  <c r="O14" i="64" s="1"/>
  <c r="AA124" i="4"/>
  <c r="AA123" i="4"/>
  <c r="AA125" i="4"/>
  <c r="L76" i="61" l="1"/>
  <c r="L77" i="61" s="1"/>
  <c r="L123" i="61" s="1"/>
  <c r="Y10" i="4"/>
  <c r="K123" i="61"/>
  <c r="K79" i="61"/>
  <c r="K78" i="61"/>
  <c r="K124" i="61" s="1"/>
  <c r="T20" i="67"/>
  <c r="O39" i="64"/>
  <c r="O22" i="64"/>
  <c r="S31" i="23"/>
  <c r="S32" i="23" s="1"/>
  <c r="T29" i="51"/>
  <c r="S33" i="53"/>
  <c r="T20" i="51"/>
  <c r="S28" i="53"/>
  <c r="S10" i="50"/>
  <c r="AA50" i="4"/>
  <c r="U22" i="2" s="1"/>
  <c r="P14" i="64" s="1"/>
  <c r="AA54" i="4"/>
  <c r="U31" i="2" s="1"/>
  <c r="T17" i="28" s="1"/>
  <c r="S12" i="28"/>
  <c r="S21" i="27"/>
  <c r="L79" i="61" l="1"/>
  <c r="L125" i="61" s="1"/>
  <c r="L78" i="61"/>
  <c r="L124" i="61" s="1"/>
  <c r="T23" i="67"/>
  <c r="Z249" i="4"/>
  <c r="S11" i="23" s="1"/>
  <c r="K125" i="61"/>
  <c r="K16" i="61"/>
  <c r="T33" i="53"/>
  <c r="P39" i="64"/>
  <c r="P22" i="64"/>
  <c r="T28" i="53"/>
  <c r="T31" i="23"/>
  <c r="T32" i="23" s="1"/>
  <c r="U59" i="53"/>
  <c r="M75" i="61"/>
  <c r="M122" i="61" s="1"/>
  <c r="U20" i="51"/>
  <c r="T10" i="50"/>
  <c r="U29" i="51"/>
  <c r="AB284" i="4"/>
  <c r="T21" i="27"/>
  <c r="T12" i="28"/>
  <c r="L16" i="61" l="1"/>
  <c r="Z10" i="4"/>
  <c r="U20" i="67"/>
  <c r="V9" i="67"/>
  <c r="V81" i="2" s="1"/>
  <c r="I26" i="54" s="1"/>
  <c r="M76" i="61"/>
  <c r="M77" i="61" s="1"/>
  <c r="M123" i="61" s="1"/>
  <c r="AB255" i="4" l="1"/>
  <c r="U58" i="53"/>
  <c r="AB254" i="4"/>
  <c r="U23" i="67"/>
  <c r="AA249" i="4"/>
  <c r="T11" i="23" s="1"/>
  <c r="V20" i="67"/>
  <c r="M79" i="61"/>
  <c r="M125" i="61" s="1"/>
  <c r="M78" i="61"/>
  <c r="M124" i="61" s="1"/>
  <c r="N75" i="61"/>
  <c r="N122" i="61" s="1"/>
  <c r="V23" i="67" l="1"/>
  <c r="AB249" i="4"/>
  <c r="U11" i="23" s="1"/>
  <c r="AA10" i="4"/>
  <c r="M16" i="61"/>
  <c r="N76" i="61"/>
  <c r="N77" i="61" s="1"/>
  <c r="N123" i="61" s="1"/>
  <c r="O75" i="61" l="1"/>
  <c r="O122" i="61" s="1"/>
  <c r="N79" i="61"/>
  <c r="N125" i="61" s="1"/>
  <c r="N78" i="61"/>
  <c r="N124" i="61" s="1"/>
  <c r="O76" i="61"/>
  <c r="O77" i="61" s="1"/>
  <c r="W2" i="57"/>
  <c r="W3" i="57" l="1"/>
  <c r="O78" i="61"/>
  <c r="O124" i="61" s="1"/>
  <c r="O123" i="61"/>
  <c r="O79" i="61"/>
  <c r="O125" i="61" s="1"/>
  <c r="N16" i="61"/>
  <c r="P75" i="61"/>
  <c r="P122" i="61" s="1"/>
  <c r="W4" i="57" l="1"/>
  <c r="P76" i="61"/>
  <c r="P77" i="61" s="1"/>
  <c r="P123" i="61" s="1"/>
  <c r="O16" i="61"/>
  <c r="P79" i="61" l="1"/>
  <c r="P125" i="61" s="1"/>
  <c r="P78" i="61"/>
  <c r="P124" i="61" s="1"/>
  <c r="BY82" i="2"/>
  <c r="BY80" i="2"/>
  <c r="BY76" i="2"/>
  <c r="P16" i="61" l="1"/>
  <c r="BX31" i="2" l="1"/>
  <c r="BX22" i="2"/>
  <c r="BS14" i="64" l="1"/>
  <c r="BS39" i="64"/>
  <c r="BS22" i="64"/>
  <c r="E37" i="34" l="1"/>
  <c r="E30" i="34" s="1"/>
  <c r="E31" i="34" s="1"/>
  <c r="F28" i="34" s="1"/>
  <c r="F37" i="34"/>
  <c r="F30" i="34" s="1"/>
  <c r="G37" i="34"/>
  <c r="G30" i="34" s="1"/>
  <c r="H37" i="34"/>
  <c r="H30" i="34" s="1"/>
  <c r="BY83" i="2"/>
  <c r="H67" i="2"/>
  <c r="G77" i="11" s="1"/>
  <c r="G79" i="11" s="1"/>
  <c r="G67" i="2"/>
  <c r="F77" i="14" s="1"/>
  <c r="F79" i="14" s="1"/>
  <c r="F67" i="2"/>
  <c r="E77" i="11" s="1"/>
  <c r="E79" i="11" s="1"/>
  <c r="F82" i="34" l="1"/>
  <c r="G82" i="34"/>
  <c r="F25" i="34"/>
  <c r="E86" i="34"/>
  <c r="E91" i="34" s="1"/>
  <c r="H82" i="34"/>
  <c r="E39" i="34"/>
  <c r="F35" i="34" s="1"/>
  <c r="F39" i="34" s="1"/>
  <c r="F90" i="34" s="1"/>
  <c r="G51" i="34" s="1"/>
  <c r="E25" i="34"/>
  <c r="E82" i="34"/>
  <c r="F42" i="34"/>
  <c r="F44" i="34" s="1"/>
  <c r="F46" i="34" s="1"/>
  <c r="G43" i="34" s="1"/>
  <c r="H42" i="34"/>
  <c r="E77" i="14"/>
  <c r="E79" i="14" s="1"/>
  <c r="F77" i="11"/>
  <c r="F79" i="11" s="1"/>
  <c r="F31" i="34"/>
  <c r="G28" i="34" s="1"/>
  <c r="G42" i="34"/>
  <c r="I42" i="34"/>
  <c r="G77" i="14"/>
  <c r="G79" i="14" s="1"/>
  <c r="E90" i="34" l="1"/>
  <c r="F51" i="34" s="1"/>
  <c r="F86" i="34" s="1"/>
  <c r="F91" i="34" s="1"/>
  <c r="G35" i="34"/>
  <c r="G39" i="34" s="1"/>
  <c r="H35" i="34" s="1"/>
  <c r="H39" i="34" s="1"/>
  <c r="G44" i="34"/>
  <c r="G46" i="34" s="1"/>
  <c r="H43" i="34" s="1"/>
  <c r="H44" i="34" s="1"/>
  <c r="H46" i="34" s="1"/>
  <c r="I43" i="34" s="1"/>
  <c r="I44" i="34" s="1"/>
  <c r="G31" i="34"/>
  <c r="H28" i="34" s="1"/>
  <c r="G25" i="34"/>
  <c r="I45" i="34" l="1"/>
  <c r="I38" i="34" s="1"/>
  <c r="G90" i="34"/>
  <c r="H51" i="34" s="1"/>
  <c r="H86" i="34" s="1"/>
  <c r="H91" i="34" s="1"/>
  <c r="G86" i="34"/>
  <c r="G91" i="34" s="1"/>
  <c r="I35" i="34"/>
  <c r="H90" i="34"/>
  <c r="I51" i="34" s="1"/>
  <c r="H31" i="34"/>
  <c r="I28" i="34" s="1"/>
  <c r="H25" i="34"/>
  <c r="I46" i="34"/>
  <c r="J43" i="34" s="1"/>
  <c r="I29" i="34" l="1"/>
  <c r="I123" i="15"/>
  <c r="I126" i="15" s="1"/>
  <c r="I66" i="34"/>
  <c r="I68" i="34" s="1"/>
  <c r="I76" i="34" s="1"/>
  <c r="I25" i="34"/>
  <c r="I191" i="15" l="1"/>
  <c r="I85" i="34"/>
  <c r="I234" i="15"/>
  <c r="I237" i="15" s="1"/>
  <c r="I87" i="34"/>
  <c r="J25" i="34"/>
  <c r="K25" i="34" l="1"/>
  <c r="L25" i="34" l="1"/>
  <c r="M25" i="34" l="1"/>
  <c r="N25" i="34" l="1"/>
  <c r="O25" i="34" l="1"/>
  <c r="P25" i="34" l="1"/>
  <c r="Q25" i="34" l="1"/>
  <c r="R25" i="34" l="1"/>
  <c r="S25" i="34" l="1"/>
  <c r="T25" i="34" l="1"/>
  <c r="I20" i="54" l="1"/>
  <c r="U51" i="53"/>
  <c r="AB70" i="4"/>
  <c r="AB72" i="4"/>
  <c r="AB71" i="4"/>
  <c r="I28" i="54" l="1"/>
  <c r="V12" i="67"/>
  <c r="U60" i="53"/>
  <c r="I22" i="54"/>
  <c r="U53" i="53"/>
  <c r="U57" i="53"/>
  <c r="AB48" i="4"/>
  <c r="V20" i="2" s="1"/>
  <c r="V85" i="2"/>
  <c r="AB234" i="4"/>
  <c r="AB235" i="4"/>
  <c r="AB236" i="4"/>
  <c r="AB123" i="4"/>
  <c r="AB125" i="4"/>
  <c r="AB124" i="4"/>
  <c r="U49" i="41" l="1"/>
  <c r="U19" i="41"/>
  <c r="U26" i="53"/>
  <c r="Q13" i="64"/>
  <c r="AB317" i="4"/>
  <c r="AB25" i="4" s="1"/>
  <c r="U7" i="55"/>
  <c r="U12" i="55" s="1"/>
  <c r="AB319" i="4"/>
  <c r="AB10" i="4"/>
  <c r="AB316" i="4"/>
  <c r="AB314" i="4"/>
  <c r="AB22" i="4" s="1"/>
  <c r="AB318" i="4"/>
  <c r="AB26" i="4" s="1"/>
  <c r="AB15" i="4"/>
  <c r="V60" i="2" s="1"/>
  <c r="AB285" i="4" s="1"/>
  <c r="AB54" i="4"/>
  <c r="V31" i="2" s="1"/>
  <c r="U17" i="28" s="1"/>
  <c r="U12" i="47"/>
  <c r="V41" i="51"/>
  <c r="U11" i="28"/>
  <c r="V18" i="51"/>
  <c r="AB50" i="4"/>
  <c r="V22" i="2" s="1"/>
  <c r="U19" i="27"/>
  <c r="Q14" i="64" l="1"/>
  <c r="U33" i="53"/>
  <c r="Q39" i="64"/>
  <c r="Q22" i="64"/>
  <c r="U28" i="53"/>
  <c r="U31" i="23"/>
  <c r="U32" i="23" s="1"/>
  <c r="V59" i="53"/>
  <c r="AB27" i="4"/>
  <c r="U10" i="50"/>
  <c r="V29" i="51"/>
  <c r="U21" i="27"/>
  <c r="V20" i="51"/>
  <c r="AC284" i="4"/>
  <c r="U12" i="28"/>
  <c r="W9" i="67" l="1"/>
  <c r="W81" i="2" s="1"/>
  <c r="AC254" i="4" s="1"/>
  <c r="AC255" i="4" l="1"/>
  <c r="V58" i="53"/>
  <c r="J26" i="54"/>
  <c r="W20" i="67"/>
  <c r="W23" i="67" l="1"/>
  <c r="AC249" i="4"/>
  <c r="V11" i="23" s="1"/>
  <c r="Q75" i="61"/>
  <c r="Q122" i="61" s="1"/>
  <c r="W5" i="57" l="1"/>
  <c r="Q76" i="61"/>
  <c r="Q77" i="61" s="1"/>
  <c r="Q123" i="61" s="1"/>
  <c r="Q79" i="61" l="1"/>
  <c r="Q125" i="61" s="1"/>
  <c r="Q78" i="61"/>
  <c r="Q124" i="61" s="1"/>
  <c r="Q16" i="61" l="1"/>
  <c r="U25" i="34" l="1"/>
  <c r="V25" i="34" l="1"/>
  <c r="J28" i="54" l="1"/>
  <c r="W12" i="67"/>
  <c r="J20" i="54"/>
  <c r="V51" i="53"/>
  <c r="V57" i="53"/>
  <c r="AC124" i="4"/>
  <c r="J22" i="54"/>
  <c r="V53" i="53"/>
  <c r="V60" i="53"/>
  <c r="AC125" i="4"/>
  <c r="AC123" i="4"/>
  <c r="AC235" i="4"/>
  <c r="AC234" i="4"/>
  <c r="AC236" i="4"/>
  <c r="W85" i="2"/>
  <c r="AC70" i="4"/>
  <c r="AC71" i="4"/>
  <c r="AC72" i="4"/>
  <c r="V19" i="41" l="1"/>
  <c r="V49" i="41"/>
  <c r="W41" i="51"/>
  <c r="V7" i="55"/>
  <c r="V12" i="55" s="1"/>
  <c r="AC50" i="4"/>
  <c r="W22" i="2" s="1"/>
  <c r="AC15" i="4"/>
  <c r="W60" i="2" s="1"/>
  <c r="AC285" i="4" s="1"/>
  <c r="AC54" i="4"/>
  <c r="W31" i="2" s="1"/>
  <c r="V17" i="28" s="1"/>
  <c r="AC10" i="4"/>
  <c r="AC48" i="4"/>
  <c r="W20" i="2" s="1"/>
  <c r="AC317" i="4"/>
  <c r="AC25" i="4" s="1"/>
  <c r="AC314" i="4"/>
  <c r="AC318" i="4"/>
  <c r="AC26" i="4" s="1"/>
  <c r="AC319" i="4"/>
  <c r="AC316" i="4"/>
  <c r="V12" i="47"/>
  <c r="R14" i="64" l="1"/>
  <c r="R13" i="64"/>
  <c r="V33" i="53"/>
  <c r="R39" i="64"/>
  <c r="R22" i="64"/>
  <c r="V28" i="53"/>
  <c r="V31" i="23"/>
  <c r="V32" i="23" s="1"/>
  <c r="V21" i="27"/>
  <c r="V12" i="28"/>
  <c r="W20" i="51"/>
  <c r="W18" i="51"/>
  <c r="V26" i="53"/>
  <c r="V10" i="50"/>
  <c r="W29" i="51"/>
  <c r="AC22" i="4"/>
  <c r="V19" i="27"/>
  <c r="V11" i="28"/>
  <c r="AC27" i="4"/>
  <c r="AD284" i="4" l="1"/>
  <c r="W59" i="53"/>
  <c r="X9" i="67" l="1"/>
  <c r="X81" i="2" s="1"/>
  <c r="AD255" i="4" s="1"/>
  <c r="W58" i="53" l="1"/>
  <c r="K26" i="54"/>
  <c r="AD254" i="4"/>
  <c r="X20" i="67"/>
  <c r="R75" i="61"/>
  <c r="R122" i="61" s="1"/>
  <c r="X23" i="67" l="1"/>
  <c r="AD249" i="4"/>
  <c r="W11" i="23" s="1"/>
  <c r="R76" i="61"/>
  <c r="R77" i="61" s="1"/>
  <c r="R123" i="61" s="1"/>
  <c r="W6" i="57"/>
  <c r="K20" i="54"/>
  <c r="W51" i="53"/>
  <c r="AD72" i="4"/>
  <c r="AD71" i="4"/>
  <c r="AD70" i="4"/>
  <c r="K28" i="54" l="1"/>
  <c r="X12" i="67"/>
  <c r="R78" i="61"/>
  <c r="R124" i="61" s="1"/>
  <c r="W57" i="53"/>
  <c r="W60" i="53"/>
  <c r="K22" i="54"/>
  <c r="W53" i="53"/>
  <c r="X85" i="2"/>
  <c r="AD48" i="4"/>
  <c r="X20" i="2" s="1"/>
  <c r="AD236" i="4"/>
  <c r="AD234" i="4"/>
  <c r="AD235" i="4"/>
  <c r="AD123" i="4"/>
  <c r="AD124" i="4"/>
  <c r="AD125" i="4"/>
  <c r="AD15" i="4" l="1"/>
  <c r="X60" i="2" s="1"/>
  <c r="AD285" i="4" s="1"/>
  <c r="S13" i="64"/>
  <c r="R79" i="61"/>
  <c r="R125" i="61" s="1"/>
  <c r="W19" i="41"/>
  <c r="W49" i="41"/>
  <c r="W7" i="55"/>
  <c r="W12" i="55" s="1"/>
  <c r="AD317" i="4"/>
  <c r="AD25" i="4" s="1"/>
  <c r="X18" i="51"/>
  <c r="W26" i="53"/>
  <c r="AD318" i="4"/>
  <c r="AD26" i="4" s="1"/>
  <c r="X41" i="51"/>
  <c r="W12" i="47"/>
  <c r="AD314" i="4"/>
  <c r="AD22" i="4" s="1"/>
  <c r="AD10" i="4"/>
  <c r="AD54" i="4"/>
  <c r="X31" i="2" s="1"/>
  <c r="W17" i="28" s="1"/>
  <c r="AD319" i="4"/>
  <c r="AD316" i="4"/>
  <c r="W19" i="27"/>
  <c r="W11" i="28"/>
  <c r="AD50" i="4"/>
  <c r="X22" i="2" s="1"/>
  <c r="S14" i="64" l="1"/>
  <c r="R16" i="61"/>
  <c r="S39" i="64"/>
  <c r="S22" i="64"/>
  <c r="W28" i="53"/>
  <c r="W31" i="23"/>
  <c r="W32" i="23" s="1"/>
  <c r="AD27" i="4"/>
  <c r="AE284" i="4"/>
  <c r="X59" i="53"/>
  <c r="X29" i="51"/>
  <c r="W33" i="53"/>
  <c r="X20" i="51"/>
  <c r="W10" i="50"/>
  <c r="W12" i="28"/>
  <c r="W21" i="27"/>
  <c r="Y9" i="67" l="1"/>
  <c r="Y81" i="2" s="1"/>
  <c r="L26" i="54" s="1"/>
  <c r="AE254" i="4" l="1"/>
  <c r="X58" i="53"/>
  <c r="AE255" i="4"/>
  <c r="Y20" i="67"/>
  <c r="Y23" i="67" l="1"/>
  <c r="AE249" i="4"/>
  <c r="X11" i="23" s="1"/>
  <c r="S75" i="61"/>
  <c r="S122" i="61" s="1"/>
  <c r="S76" i="61" l="1"/>
  <c r="S77" i="61" s="1"/>
  <c r="S123" i="61" s="1"/>
  <c r="S78" i="61" l="1"/>
  <c r="S124" i="61" s="1"/>
  <c r="W7" i="57" l="1"/>
  <c r="S79" i="61"/>
  <c r="S125" i="61" s="1"/>
  <c r="S16" i="61" l="1"/>
  <c r="W25" i="34"/>
  <c r="L20" i="54" l="1"/>
  <c r="X51" i="53"/>
  <c r="X25" i="34"/>
  <c r="AE71" i="4"/>
  <c r="AE72" i="4"/>
  <c r="AE70" i="4"/>
  <c r="L28" i="54" l="1"/>
  <c r="Y12" i="67"/>
  <c r="X60" i="53"/>
  <c r="L22" i="54"/>
  <c r="X53" i="53"/>
  <c r="X57" i="53"/>
  <c r="AE125" i="4"/>
  <c r="AE124" i="4"/>
  <c r="AE123" i="4"/>
  <c r="Y85" i="2"/>
  <c r="AE235" i="4"/>
  <c r="AE234" i="4"/>
  <c r="AE236" i="4"/>
  <c r="X19" i="41" l="1"/>
  <c r="X49" i="41"/>
  <c r="AE48" i="4"/>
  <c r="Y20" i="2" s="1"/>
  <c r="Y41" i="51"/>
  <c r="X7" i="55"/>
  <c r="X12" i="55" s="1"/>
  <c r="AE10" i="4"/>
  <c r="AE50" i="4"/>
  <c r="Y22" i="2" s="1"/>
  <c r="AE54" i="4"/>
  <c r="Y31" i="2" s="1"/>
  <c r="X17" i="28" s="1"/>
  <c r="AE15" i="4"/>
  <c r="Y60" i="2" s="1"/>
  <c r="AE316" i="4"/>
  <c r="AE314" i="4"/>
  <c r="AE319" i="4"/>
  <c r="AE317" i="4"/>
  <c r="AE25" i="4" s="1"/>
  <c r="AE318" i="4"/>
  <c r="AE26" i="4" s="1"/>
  <c r="X12" i="47"/>
  <c r="T14" i="64" l="1"/>
  <c r="X33" i="53"/>
  <c r="T39" i="64"/>
  <c r="T22" i="64"/>
  <c r="Y18" i="51"/>
  <c r="T13" i="64"/>
  <c r="X28" i="53"/>
  <c r="X31" i="23"/>
  <c r="X32" i="23" s="1"/>
  <c r="X19" i="27"/>
  <c r="X11" i="28"/>
  <c r="X26" i="53"/>
  <c r="X10" i="50"/>
  <c r="Y29" i="51"/>
  <c r="X21" i="27"/>
  <c r="Y20" i="51"/>
  <c r="X12" i="28"/>
  <c r="AE22" i="4"/>
  <c r="AE285" i="4"/>
  <c r="AF284" i="4" l="1"/>
  <c r="Y59" i="53"/>
  <c r="AE27" i="4"/>
  <c r="Z20" i="67" l="1"/>
  <c r="Z23" i="67" l="1"/>
  <c r="AF249" i="4"/>
  <c r="Y11" i="23" s="1"/>
  <c r="M28" i="54" l="1"/>
  <c r="Y57" i="53"/>
  <c r="Y60" i="53"/>
  <c r="M22" i="54"/>
  <c r="Y53" i="53"/>
  <c r="AF124" i="4"/>
  <c r="AF123" i="4"/>
  <c r="AF125" i="4"/>
  <c r="AF235" i="4"/>
  <c r="AF234" i="4"/>
  <c r="AF236" i="4"/>
  <c r="T75" i="61"/>
  <c r="T122" i="61" s="1"/>
  <c r="T76" i="61" l="1"/>
  <c r="T77" i="61" s="1"/>
  <c r="T123" i="61" s="1"/>
  <c r="M20" i="54"/>
  <c r="Y51" i="53"/>
  <c r="AF54" i="4"/>
  <c r="Z31" i="2" s="1"/>
  <c r="Y17" i="28" s="1"/>
  <c r="AF50" i="4"/>
  <c r="Z22" i="2" s="1"/>
  <c r="AF10" i="4"/>
  <c r="AF71" i="4"/>
  <c r="AF70" i="4"/>
  <c r="AF72" i="4"/>
  <c r="U14" i="64" l="1"/>
  <c r="BY22" i="2"/>
  <c r="BT14" i="64" s="1"/>
  <c r="T78" i="61"/>
  <c r="T124" i="61" s="1"/>
  <c r="U39" i="64"/>
  <c r="U22" i="64"/>
  <c r="Y31" i="23"/>
  <c r="Y32" i="23" s="1"/>
  <c r="W8" i="57"/>
  <c r="AG284" i="4"/>
  <c r="Z59" i="53"/>
  <c r="Z20" i="51"/>
  <c r="BR20" i="51" s="1"/>
  <c r="Y28" i="53"/>
  <c r="Y33" i="53"/>
  <c r="Z29" i="51"/>
  <c r="Y10" i="50"/>
  <c r="Y12" i="28"/>
  <c r="Y21" i="27"/>
  <c r="AF48" i="4"/>
  <c r="Z20" i="2" s="1"/>
  <c r="AA9" i="67" l="1"/>
  <c r="AA81" i="2" s="1"/>
  <c r="Z58" i="53" s="1"/>
  <c r="U13" i="64"/>
  <c r="T79" i="61"/>
  <c r="T125" i="61" s="1"/>
  <c r="Z18" i="51"/>
  <c r="Y26" i="53"/>
  <c r="BR29" i="51"/>
  <c r="Y11" i="28"/>
  <c r="Y19" i="27"/>
  <c r="AG255" i="4" l="1"/>
  <c r="AG254" i="4"/>
  <c r="B40" i="54"/>
  <c r="AA20" i="67"/>
  <c r="T16" i="61"/>
  <c r="BR18" i="51"/>
  <c r="AA23" i="67" l="1"/>
  <c r="AG249" i="4"/>
  <c r="Z11" i="23" s="1"/>
  <c r="U75" i="61" l="1"/>
  <c r="U122" i="61" s="1"/>
  <c r="U76" i="61" l="1"/>
  <c r="U77" i="61" s="1"/>
  <c r="U123" i="61" s="1"/>
  <c r="U79" i="61" l="1"/>
  <c r="U125" i="61" s="1"/>
  <c r="U78" i="61"/>
  <c r="U124" i="61" s="1"/>
  <c r="AG204" i="4"/>
  <c r="U16" i="61" l="1"/>
  <c r="Y25" i="34"/>
  <c r="AG208" i="4"/>
  <c r="Z25" i="34" l="1"/>
  <c r="B42" i="54" l="1"/>
  <c r="AA12" i="67"/>
  <c r="B34" i="54"/>
  <c r="Z51" i="53"/>
  <c r="Z57" i="53"/>
  <c r="Z60" i="53"/>
  <c r="B36" i="54"/>
  <c r="Z53" i="53"/>
  <c r="AG234" i="4"/>
  <c r="AG235" i="4"/>
  <c r="AG236" i="4"/>
  <c r="AG124" i="4"/>
  <c r="AG123" i="4"/>
  <c r="AG125" i="4"/>
  <c r="AA85" i="2"/>
  <c r="AG70" i="4"/>
  <c r="AG71" i="4"/>
  <c r="AG72" i="4"/>
  <c r="Z49" i="41" l="1"/>
  <c r="Z19" i="41"/>
  <c r="AA41" i="51"/>
  <c r="Z7" i="55"/>
  <c r="Z12" i="55" s="1"/>
  <c r="AG50" i="4"/>
  <c r="AA22" i="2" s="1"/>
  <c r="V14" i="64" s="1"/>
  <c r="AG54" i="4"/>
  <c r="AA31" i="2" s="1"/>
  <c r="Z17" i="28" s="1"/>
  <c r="AG15" i="4"/>
  <c r="AA60" i="2" s="1"/>
  <c r="AG285" i="4" s="1"/>
  <c r="AG10" i="4"/>
  <c r="AG48" i="4"/>
  <c r="AA20" i="2" s="1"/>
  <c r="AG316" i="4"/>
  <c r="AG24" i="4" s="1"/>
  <c r="AG317" i="4"/>
  <c r="AG25" i="4" s="1"/>
  <c r="AG314" i="4"/>
  <c r="AG318" i="4"/>
  <c r="AG26" i="4" s="1"/>
  <c r="AG319" i="4"/>
  <c r="V13" i="64" l="1"/>
  <c r="Z33" i="53"/>
  <c r="V39" i="64"/>
  <c r="V22" i="64"/>
  <c r="Z28" i="53"/>
  <c r="Z31" i="23"/>
  <c r="Z32" i="23" s="1"/>
  <c r="AA18" i="51"/>
  <c r="Z26" i="53"/>
  <c r="Z10" i="50"/>
  <c r="AA29" i="51"/>
  <c r="Z21" i="27"/>
  <c r="AA20" i="51"/>
  <c r="Z12" i="28"/>
  <c r="AG27" i="4"/>
  <c r="AG22" i="4"/>
  <c r="Z11" i="28"/>
  <c r="Z19" i="27"/>
  <c r="AH284" i="4" l="1"/>
  <c r="AA59" i="53"/>
  <c r="AH204" i="4"/>
  <c r="AB9" i="67" l="1"/>
  <c r="AB81" i="2" s="1"/>
  <c r="C40" i="54" s="1"/>
  <c r="AA58" i="53" l="1"/>
  <c r="AH255" i="4"/>
  <c r="AH254" i="4"/>
  <c r="AB20" i="67"/>
  <c r="AH208" i="4"/>
  <c r="V75" i="61"/>
  <c r="V122" i="61" s="1"/>
  <c r="AB23" i="67" l="1"/>
  <c r="AH249" i="4"/>
  <c r="AA11" i="23" s="1"/>
  <c r="V76" i="61"/>
  <c r="V77" i="61" s="1"/>
  <c r="V123" i="61" s="1"/>
  <c r="C42" i="54" l="1"/>
  <c r="AB12" i="67"/>
  <c r="V79" i="61"/>
  <c r="V125" i="61" s="1"/>
  <c r="V78" i="61"/>
  <c r="V124" i="61" s="1"/>
  <c r="C34" i="54"/>
  <c r="AA51" i="53"/>
  <c r="AA57" i="53"/>
  <c r="AA60" i="53"/>
  <c r="C36" i="54"/>
  <c r="AA53" i="53"/>
  <c r="AH123" i="4"/>
  <c r="AH124" i="4"/>
  <c r="AH125" i="4"/>
  <c r="AH70" i="4"/>
  <c r="AH71" i="4"/>
  <c r="AH72" i="4"/>
  <c r="AB85" i="2"/>
  <c r="AH235" i="4"/>
  <c r="AH236" i="4"/>
  <c r="AH234" i="4"/>
  <c r="V16" i="61" l="1"/>
  <c r="AA49" i="41"/>
  <c r="AA19" i="41"/>
  <c r="AB41" i="51"/>
  <c r="AA7" i="55"/>
  <c r="AA12" i="55" s="1"/>
  <c r="AH50" i="4"/>
  <c r="AB22" i="2" s="1"/>
  <c r="W14" i="64" s="1"/>
  <c r="AH10" i="4"/>
  <c r="AH54" i="4"/>
  <c r="AB31" i="2" s="1"/>
  <c r="AA17" i="28" s="1"/>
  <c r="AH48" i="4"/>
  <c r="AB20" i="2" s="1"/>
  <c r="AH15" i="4"/>
  <c r="AB60" i="2" s="1"/>
  <c r="AH317" i="4"/>
  <c r="AH25" i="4" s="1"/>
  <c r="AH316" i="4"/>
  <c r="AH24" i="4" s="1"/>
  <c r="AH319" i="4"/>
  <c r="AH314" i="4"/>
  <c r="AH318" i="4"/>
  <c r="AH26" i="4" s="1"/>
  <c r="W13" i="64" l="1"/>
  <c r="W39" i="64"/>
  <c r="W22" i="64"/>
  <c r="AA28" i="53"/>
  <c r="AA31" i="23"/>
  <c r="AA32" i="23" s="1"/>
  <c r="AA12" i="28"/>
  <c r="AB20" i="51"/>
  <c r="AA21" i="27"/>
  <c r="AI284" i="4"/>
  <c r="AB59" i="53"/>
  <c r="AB18" i="51"/>
  <c r="AA26" i="53"/>
  <c r="AB29" i="51"/>
  <c r="AA33" i="53"/>
  <c r="AA10" i="50"/>
  <c r="AA11" i="28"/>
  <c r="AA19" i="27"/>
  <c r="AH22" i="4"/>
  <c r="AH285" i="4"/>
  <c r="AC9" i="67" l="1"/>
  <c r="AC81" i="2" s="1"/>
  <c r="AI254" i="4" s="1"/>
  <c r="AH27" i="4"/>
  <c r="AB58" i="53" l="1"/>
  <c r="D40" i="54"/>
  <c r="AI255" i="4"/>
  <c r="AC20" i="67"/>
  <c r="AC23" i="67" l="1"/>
  <c r="AI249" i="4"/>
  <c r="AB11" i="23" s="1"/>
  <c r="W75" i="61" l="1"/>
  <c r="W122" i="61" s="1"/>
  <c r="W76" i="61" l="1"/>
  <c r="W77" i="61" s="1"/>
  <c r="W123" i="61" s="1"/>
  <c r="W79" i="61" l="1"/>
  <c r="W125" i="61" s="1"/>
  <c r="W78" i="61"/>
  <c r="W124" i="61" s="1"/>
  <c r="AA25" i="34"/>
  <c r="AI204" i="4"/>
  <c r="W16" i="61" l="1"/>
  <c r="AB25" i="34"/>
  <c r="AI208" i="4"/>
  <c r="D42" i="54" l="1"/>
  <c r="AC12" i="67"/>
  <c r="AI71" i="4"/>
  <c r="AB51" i="53"/>
  <c r="AI72" i="4"/>
  <c r="D34" i="54"/>
  <c r="D36" i="54"/>
  <c r="AB53" i="53"/>
  <c r="AB57" i="53"/>
  <c r="AB60" i="53"/>
  <c r="AI236" i="4"/>
  <c r="AI234" i="4"/>
  <c r="AI235" i="4"/>
  <c r="AI124" i="4"/>
  <c r="AI125" i="4"/>
  <c r="AI123" i="4"/>
  <c r="AC85" i="2"/>
  <c r="AB19" i="41" l="1"/>
  <c r="AB49" i="41"/>
  <c r="AB7" i="55"/>
  <c r="AB12" i="55" s="1"/>
  <c r="AI10" i="4"/>
  <c r="AI54" i="4"/>
  <c r="AC31" i="2" s="1"/>
  <c r="AB17" i="28" s="1"/>
  <c r="AI319" i="4"/>
  <c r="AI316" i="4"/>
  <c r="AI24" i="4" s="1"/>
  <c r="AI317" i="4"/>
  <c r="AI25" i="4" s="1"/>
  <c r="AI318" i="4"/>
  <c r="AI26" i="4" s="1"/>
  <c r="AI314" i="4"/>
  <c r="AC41" i="51"/>
  <c r="AI50" i="4"/>
  <c r="AC22" i="2" s="1"/>
  <c r="X14" i="64" s="1"/>
  <c r="X39" i="64" l="1"/>
  <c r="X22" i="64"/>
  <c r="AB28" i="53"/>
  <c r="AB31" i="23"/>
  <c r="AB32" i="23" s="1"/>
  <c r="AB33" i="53"/>
  <c r="AC29" i="51"/>
  <c r="AB10" i="50"/>
  <c r="AB12" i="28"/>
  <c r="AB21" i="27"/>
  <c r="AC20" i="51"/>
  <c r="AI22" i="4"/>
  <c r="AC59" i="53" l="1"/>
  <c r="AJ204" i="4"/>
  <c r="AJ284" i="4"/>
  <c r="BZ82" i="2"/>
  <c r="AD9" i="67" l="1"/>
  <c r="AD81" i="2" s="1"/>
  <c r="E40" i="54" s="1"/>
  <c r="AJ255" i="4" l="1"/>
  <c r="AC58" i="53"/>
  <c r="AJ254" i="4"/>
  <c r="AD20" i="67"/>
  <c r="AJ208" i="4"/>
  <c r="AD23" i="67" l="1"/>
  <c r="AJ249" i="4"/>
  <c r="E34" i="54"/>
  <c r="AC51" i="53"/>
  <c r="AJ71" i="4"/>
  <c r="AJ70" i="4"/>
  <c r="BZ74" i="2"/>
  <c r="AJ72" i="4"/>
  <c r="X75" i="61"/>
  <c r="X122" i="61" s="1"/>
  <c r="AC11" i="23" l="1"/>
  <c r="E42" i="54"/>
  <c r="AD12" i="67"/>
  <c r="X76" i="61"/>
  <c r="X77" i="61" s="1"/>
  <c r="X123" i="61" s="1"/>
  <c r="E36" i="54"/>
  <c r="AC53" i="53"/>
  <c r="AC57" i="53"/>
  <c r="BZ83" i="2"/>
  <c r="AC60" i="53"/>
  <c r="AJ123" i="4"/>
  <c r="AJ124" i="4"/>
  <c r="AJ125" i="4"/>
  <c r="BZ76" i="2"/>
  <c r="AJ48" i="4"/>
  <c r="AD20" i="2" s="1"/>
  <c r="AJ236" i="4"/>
  <c r="AJ234" i="4"/>
  <c r="AJ235" i="4"/>
  <c r="BZ80" i="2"/>
  <c r="AD85" i="2"/>
  <c r="X79" i="61" l="1"/>
  <c r="X125" i="61" s="1"/>
  <c r="X78" i="61"/>
  <c r="X124" i="61" s="1"/>
  <c r="AC49" i="41"/>
  <c r="AC19" i="41"/>
  <c r="AC26" i="53"/>
  <c r="Y13" i="64"/>
  <c r="AC7" i="55"/>
  <c r="AC12" i="55" s="1"/>
  <c r="AJ15" i="4"/>
  <c r="AD60" i="2" s="1"/>
  <c r="AJ285" i="4" s="1"/>
  <c r="AJ50" i="4"/>
  <c r="AD22" i="2" s="1"/>
  <c r="Y14" i="64" s="1"/>
  <c r="AJ54" i="4"/>
  <c r="AD31" i="2" s="1"/>
  <c r="AC17" i="28" s="1"/>
  <c r="AJ10" i="4"/>
  <c r="AD18" i="51"/>
  <c r="AC11" i="28"/>
  <c r="AC19" i="27"/>
  <c r="AJ314" i="4"/>
  <c r="AJ316" i="4"/>
  <c r="AJ24" i="4" s="1"/>
  <c r="AD41" i="51"/>
  <c r="AJ319" i="4"/>
  <c r="AJ317" i="4"/>
  <c r="AJ25" i="4" s="1"/>
  <c r="AJ318" i="4"/>
  <c r="AJ26" i="4" s="1"/>
  <c r="X16" i="61" l="1"/>
  <c r="AC33" i="53"/>
  <c r="Y39" i="64"/>
  <c r="Y22" i="64"/>
  <c r="AC28" i="53"/>
  <c r="AC31" i="23"/>
  <c r="AC32" i="23" s="1"/>
  <c r="AC12" i="28"/>
  <c r="AD20" i="51"/>
  <c r="AJ27" i="4"/>
  <c r="AC21" i="27"/>
  <c r="AK284" i="4"/>
  <c r="AD59" i="53"/>
  <c r="AC10" i="50"/>
  <c r="AD29" i="51"/>
  <c r="AJ22" i="4"/>
  <c r="AE9" i="67" l="1"/>
  <c r="AE81" i="2" s="1"/>
  <c r="AK255" i="4" s="1"/>
  <c r="CG29" i="51"/>
  <c r="CG20" i="51"/>
  <c r="AD22" i="23"/>
  <c r="F40" i="54" l="1"/>
  <c r="AD58" i="53"/>
  <c r="AK254" i="4"/>
  <c r="AE20" i="67"/>
  <c r="AE23" i="67" l="1"/>
  <c r="AK249" i="4"/>
  <c r="AD11" i="23" s="1"/>
  <c r="Y75" i="61"/>
  <c r="Y122" i="61" s="1"/>
  <c r="Y76" i="61" l="1"/>
  <c r="Y77" i="61" s="1"/>
  <c r="Y123" i="61" s="1"/>
  <c r="Y78" i="61" l="1"/>
  <c r="Y124" i="61" s="1"/>
  <c r="Y79" i="61" l="1"/>
  <c r="AK204" i="4"/>
  <c r="Y16" i="61" l="1"/>
  <c r="Y125" i="61"/>
  <c r="AK208" i="4"/>
  <c r="AC25" i="34"/>
  <c r="AD25" i="34" l="1"/>
  <c r="AD60" i="53"/>
  <c r="F42" i="54" l="1"/>
  <c r="AE12" i="67"/>
  <c r="AK123" i="4"/>
  <c r="AK125" i="4"/>
  <c r="AD53" i="53"/>
  <c r="F36" i="54"/>
  <c r="AK236" i="4"/>
  <c r="AD57" i="53"/>
  <c r="AK235" i="4"/>
  <c r="AK234" i="4"/>
  <c r="AE85" i="2"/>
  <c r="AK71" i="4"/>
  <c r="AK70" i="4"/>
  <c r="AK72" i="4"/>
  <c r="AD51" i="53"/>
  <c r="F34" i="54"/>
  <c r="AK54" i="4" l="1"/>
  <c r="AE31" i="2" s="1"/>
  <c r="AD17" i="28" s="1"/>
  <c r="AK15" i="4"/>
  <c r="AE60" i="2" s="1"/>
  <c r="AK285" i="4" s="1"/>
  <c r="AD49" i="41"/>
  <c r="AD19" i="41"/>
  <c r="AD7" i="55"/>
  <c r="AD12" i="55" s="1"/>
  <c r="AK10" i="4"/>
  <c r="AK48" i="4"/>
  <c r="AE20" i="2" s="1"/>
  <c r="AK317" i="4"/>
  <c r="AK25" i="4" s="1"/>
  <c r="AK314" i="4"/>
  <c r="AK316" i="4"/>
  <c r="AK24" i="4" s="1"/>
  <c r="AK319" i="4"/>
  <c r="AK318" i="4"/>
  <c r="AK26" i="4" s="1"/>
  <c r="AE41" i="51"/>
  <c r="AD10" i="50" l="1"/>
  <c r="Z39" i="64"/>
  <c r="Z22" i="64"/>
  <c r="AE29" i="51"/>
  <c r="AD33" i="53"/>
  <c r="Z13" i="64"/>
  <c r="AK22" i="4"/>
  <c r="AD11" i="28"/>
  <c r="AE18" i="51"/>
  <c r="AD19" i="27"/>
  <c r="AD26" i="53"/>
  <c r="G41" i="54" l="1"/>
  <c r="AL284" i="4"/>
  <c r="AE59" i="53"/>
  <c r="AF9" i="67" l="1"/>
  <c r="AF81" i="2" s="1"/>
  <c r="AL255" i="4" s="1"/>
  <c r="AL204" i="4"/>
  <c r="AL254" i="4" l="1"/>
  <c r="G40" i="54"/>
  <c r="AE58" i="53"/>
  <c r="AF20" i="67"/>
  <c r="AL208" i="4"/>
  <c r="Z75" i="61"/>
  <c r="Z122" i="61" s="1"/>
  <c r="AF23" i="67" l="1"/>
  <c r="AL249" i="4"/>
  <c r="AE11" i="23" s="1"/>
  <c r="Z76" i="61"/>
  <c r="Z77" i="61" s="1"/>
  <c r="Z123" i="61" s="1"/>
  <c r="Z78" i="61" l="1"/>
  <c r="Z124" i="61" s="1"/>
  <c r="G39" i="54"/>
  <c r="AL236" i="4"/>
  <c r="AL234" i="4"/>
  <c r="AL235" i="4"/>
  <c r="AE57" i="53"/>
  <c r="AL125" i="4"/>
  <c r="AL123" i="4"/>
  <c r="AL124" i="4"/>
  <c r="AE53" i="53"/>
  <c r="G36" i="54"/>
  <c r="G42" i="54"/>
  <c r="AE60" i="53"/>
  <c r="AE51" i="53"/>
  <c r="G34" i="54"/>
  <c r="AL70" i="4"/>
  <c r="AL71" i="4"/>
  <c r="AL72" i="4"/>
  <c r="AF85" i="2"/>
  <c r="Z79" i="61" l="1"/>
  <c r="Z125" i="61" s="1"/>
  <c r="AE19" i="41"/>
  <c r="AE49" i="41"/>
  <c r="AE7" i="55"/>
  <c r="AE12" i="55" s="1"/>
  <c r="AL54" i="4"/>
  <c r="AF31" i="2" s="1"/>
  <c r="AE17" i="28" s="1"/>
  <c r="AL50" i="4"/>
  <c r="AF22" i="2" s="1"/>
  <c r="AA14" i="64" s="1"/>
  <c r="AL15" i="4"/>
  <c r="AF60" i="2" s="1"/>
  <c r="AL285" i="4" s="1"/>
  <c r="AL318" i="4"/>
  <c r="AL26" i="4" s="1"/>
  <c r="AL314" i="4"/>
  <c r="AL316" i="4"/>
  <c r="AL24" i="4" s="1"/>
  <c r="AL317" i="4"/>
  <c r="AL25" i="4" s="1"/>
  <c r="AF41" i="51"/>
  <c r="AL319" i="4"/>
  <c r="AL48" i="4"/>
  <c r="AF20" i="2" s="1"/>
  <c r="AL10" i="4"/>
  <c r="G44" i="54"/>
  <c r="AA13" i="64" l="1"/>
  <c r="Z16" i="61"/>
  <c r="AA39" i="64"/>
  <c r="AA22" i="64"/>
  <c r="AE28" i="53"/>
  <c r="AE31" i="23"/>
  <c r="AE32" i="23" s="1"/>
  <c r="AF29" i="51"/>
  <c r="AE10" i="50"/>
  <c r="AE33" i="53"/>
  <c r="AF20" i="51"/>
  <c r="AE12" i="28"/>
  <c r="AE21" i="27"/>
  <c r="AL27" i="4"/>
  <c r="AE19" i="27"/>
  <c r="AF18" i="51"/>
  <c r="AE11" i="28"/>
  <c r="AE26" i="53"/>
  <c r="AM284" i="4"/>
  <c r="AF59" i="53"/>
  <c r="H41" i="54"/>
  <c r="AL22" i="4"/>
  <c r="AG20" i="67" l="1"/>
  <c r="AG23" i="67" l="1"/>
  <c r="AM249" i="4"/>
  <c r="AF11" i="23" s="1"/>
  <c r="AA75" i="61"/>
  <c r="AA122" i="61" s="1"/>
  <c r="AA76" i="61" l="1"/>
  <c r="AA77" i="61" s="1"/>
  <c r="AA123" i="61" s="1"/>
  <c r="AA78" i="61" l="1"/>
  <c r="AA124" i="61" s="1"/>
  <c r="AA79" i="61" l="1"/>
  <c r="AA125" i="61" s="1"/>
  <c r="AA16" i="61" l="1"/>
  <c r="AE25" i="34" l="1"/>
  <c r="AM204" i="4" l="1"/>
  <c r="AM208" i="4" l="1"/>
  <c r="H39" i="54" l="1"/>
  <c r="AM236" i="4"/>
  <c r="AM234" i="4"/>
  <c r="AM235" i="4"/>
  <c r="AF57" i="53"/>
  <c r="H36" i="54"/>
  <c r="AM124" i="4"/>
  <c r="AM123" i="4"/>
  <c r="AM125" i="4"/>
  <c r="AF53" i="53"/>
  <c r="AF60" i="53"/>
  <c r="H42" i="54"/>
  <c r="AM54" i="4" l="1"/>
  <c r="AG31" i="2" s="1"/>
  <c r="AF17" i="28" s="1"/>
  <c r="AM50" i="4"/>
  <c r="AG22" i="2" s="1"/>
  <c r="AB14" i="64" s="1"/>
  <c r="AM10" i="4"/>
  <c r="AM70" i="4"/>
  <c r="AM72" i="4"/>
  <c r="AM71" i="4"/>
  <c r="AF51" i="53"/>
  <c r="H34" i="54"/>
  <c r="AG29" i="51" l="1"/>
  <c r="AF33" i="53"/>
  <c r="AF10" i="50"/>
  <c r="AB22" i="64"/>
  <c r="AB39" i="64"/>
  <c r="AF21" i="27"/>
  <c r="AF31" i="23"/>
  <c r="AF32" i="23" s="1"/>
  <c r="AF28" i="53"/>
  <c r="AF12" i="28"/>
  <c r="AG20" i="51"/>
  <c r="AN284" i="4"/>
  <c r="I41" i="54"/>
  <c r="AG59" i="53"/>
  <c r="AM48" i="4"/>
  <c r="AG20" i="2" s="1"/>
  <c r="AB13" i="64" l="1"/>
  <c r="AF11" i="28"/>
  <c r="AG18" i="51"/>
  <c r="AF19" i="27"/>
  <c r="AF26" i="53"/>
  <c r="AH20" i="67" l="1"/>
  <c r="AH23" i="67" l="1"/>
  <c r="AN249" i="4"/>
  <c r="AG11" i="23" s="1"/>
  <c r="AB75" i="61" l="1"/>
  <c r="AB122" i="61" s="1"/>
  <c r="AB76" i="61" l="1"/>
  <c r="AB77" i="61" s="1"/>
  <c r="AB123" i="61" s="1"/>
  <c r="AB78" i="61" l="1"/>
  <c r="AB124" i="61" s="1"/>
  <c r="AB79" i="61" l="1"/>
  <c r="AB125" i="61" s="1"/>
  <c r="AB16" i="61" l="1"/>
  <c r="AF25" i="34"/>
  <c r="AN204" i="4" l="1"/>
  <c r="AN208" i="4" l="1"/>
  <c r="AN70" i="4" l="1"/>
  <c r="AG51" i="53"/>
  <c r="I34" i="54"/>
  <c r="AN72" i="4"/>
  <c r="AN71" i="4"/>
  <c r="AN48" i="4" l="1"/>
  <c r="AH20" i="2" s="1"/>
  <c r="AN235" i="4"/>
  <c r="AN236" i="4"/>
  <c r="AN234" i="4"/>
  <c r="I39" i="54"/>
  <c r="AG57" i="53"/>
  <c r="AG53" i="53"/>
  <c r="AN125" i="4"/>
  <c r="I36" i="54"/>
  <c r="AN123" i="4"/>
  <c r="AN124" i="4"/>
  <c r="I42" i="54"/>
  <c r="AG60" i="53"/>
  <c r="AC13" i="64" l="1"/>
  <c r="AG19" i="27"/>
  <c r="AG11" i="28"/>
  <c r="AH18" i="51"/>
  <c r="AG26" i="53"/>
  <c r="AN50" i="4"/>
  <c r="AH22" i="2" s="1"/>
  <c r="AC14" i="64" s="1"/>
  <c r="AN10" i="4"/>
  <c r="AN54" i="4"/>
  <c r="AH31" i="2" s="1"/>
  <c r="AG17" i="28" s="1"/>
  <c r="AC39" i="64" l="1"/>
  <c r="AC22" i="64"/>
  <c r="AG31" i="23"/>
  <c r="AG32" i="23" s="1"/>
  <c r="AG33" i="53"/>
  <c r="AH29" i="51"/>
  <c r="AG10" i="50"/>
  <c r="J41" i="54"/>
  <c r="AO284" i="4"/>
  <c r="AH59" i="53"/>
  <c r="AG21" i="27"/>
  <c r="AH20" i="51"/>
  <c r="AG12" i="28"/>
  <c r="AG28" i="53"/>
  <c r="AH22" i="23" l="1"/>
  <c r="AC75" i="61"/>
  <c r="AC122" i="61" s="1"/>
  <c r="AI20" i="67" l="1"/>
  <c r="AC76" i="61"/>
  <c r="AC77" i="61" s="1"/>
  <c r="AC123" i="61" s="1"/>
  <c r="AI23" i="67" l="1"/>
  <c r="AO249" i="4"/>
  <c r="AH11" i="23" s="1"/>
  <c r="AC79" i="61"/>
  <c r="AC125" i="61" s="1"/>
  <c r="AC78" i="61"/>
  <c r="AC124" i="61" s="1"/>
  <c r="AC16" i="61" l="1"/>
  <c r="AG25" i="34" l="1"/>
  <c r="AO204" i="4"/>
  <c r="AH25" i="34" l="1"/>
  <c r="AO208" i="4"/>
  <c r="AO70" i="4" l="1"/>
  <c r="AO72" i="4"/>
  <c r="AO71" i="4"/>
  <c r="J34" i="54"/>
  <c r="AH51" i="53"/>
  <c r="J42" i="54" l="1"/>
  <c r="AH60" i="53"/>
  <c r="AO234" i="4"/>
  <c r="AO235" i="4"/>
  <c r="AO236" i="4"/>
  <c r="J39" i="54"/>
  <c r="AH57" i="53"/>
  <c r="AO124" i="4"/>
  <c r="AO123" i="4"/>
  <c r="AO125" i="4"/>
  <c r="AH53" i="53"/>
  <c r="J36" i="54"/>
  <c r="AO54" i="4" l="1"/>
  <c r="AI31" i="2" s="1"/>
  <c r="AH17" i="28" s="1"/>
  <c r="AO10" i="4"/>
  <c r="AO50" i="4"/>
  <c r="AI22" i="2" s="1"/>
  <c r="AD14" i="64" s="1"/>
  <c r="AI29" i="51" l="1"/>
  <c r="AD39" i="64"/>
  <c r="AD22" i="64"/>
  <c r="AH31" i="23"/>
  <c r="AH32" i="23" s="1"/>
  <c r="AP204" i="4"/>
  <c r="AH10" i="50"/>
  <c r="AH33" i="53"/>
  <c r="AH28" i="53"/>
  <c r="AI20" i="51"/>
  <c r="AH21" i="27"/>
  <c r="AH12" i="28"/>
  <c r="AP284" i="4" l="1"/>
  <c r="AI59" i="53"/>
  <c r="K41" i="54"/>
  <c r="AJ20" i="67" l="1"/>
  <c r="AD75" i="61"/>
  <c r="AD122" i="61" s="1"/>
  <c r="AP208" i="4"/>
  <c r="AJ23" i="67" l="1"/>
  <c r="AP249" i="4"/>
  <c r="AD76" i="61"/>
  <c r="AD77" i="61" s="1"/>
  <c r="AD123" i="61" s="1"/>
  <c r="AP70" i="4"/>
  <c r="AP71" i="4"/>
  <c r="AP72" i="4"/>
  <c r="AI51" i="53"/>
  <c r="K34" i="54"/>
  <c r="AI11" i="23" l="1"/>
  <c r="AD79" i="61"/>
  <c r="AD125" i="61" s="1"/>
  <c r="AD78" i="61"/>
  <c r="AD124" i="61" s="1"/>
  <c r="K42" i="54"/>
  <c r="AI60" i="53"/>
  <c r="AP124" i="4"/>
  <c r="AP125" i="4"/>
  <c r="AI53" i="53"/>
  <c r="K36" i="54"/>
  <c r="AP123" i="4"/>
  <c r="AP236" i="4"/>
  <c r="AP234" i="4"/>
  <c r="AP235" i="4"/>
  <c r="K39" i="54"/>
  <c r="AI57" i="53"/>
  <c r="AP48" i="4"/>
  <c r="AJ20" i="2" s="1"/>
  <c r="AE13" i="64" l="1"/>
  <c r="AD16" i="61"/>
  <c r="AP54" i="4"/>
  <c r="AJ31" i="2" s="1"/>
  <c r="AI17" i="28" s="1"/>
  <c r="AP50" i="4"/>
  <c r="AJ22" i="2" s="1"/>
  <c r="AE14" i="64" s="1"/>
  <c r="AP10" i="4"/>
  <c r="AJ18" i="51"/>
  <c r="AI26" i="53"/>
  <c r="AI11" i="28"/>
  <c r="AI19" i="27"/>
  <c r="AI33" i="53" l="1"/>
  <c r="AE39" i="64"/>
  <c r="AE22" i="64"/>
  <c r="AI31" i="23"/>
  <c r="AI32" i="23" s="1"/>
  <c r="AI10" i="50"/>
  <c r="AJ29" i="51"/>
  <c r="AI21" i="27"/>
  <c r="AI12" i="28"/>
  <c r="AJ20" i="51"/>
  <c r="AI28" i="53"/>
  <c r="AQ284" i="4"/>
  <c r="L41" i="54"/>
  <c r="AJ59" i="53"/>
  <c r="AK20" i="67" l="1"/>
  <c r="AK23" i="67" l="1"/>
  <c r="AQ249" i="4"/>
  <c r="AJ11" i="23" s="1"/>
  <c r="AE75" i="61" l="1"/>
  <c r="AE122" i="61" s="1"/>
  <c r="AE76" i="61" l="1"/>
  <c r="AE77" i="61" s="1"/>
  <c r="AE123" i="61" s="1"/>
  <c r="AE79" i="61" l="1"/>
  <c r="AE125" i="61" s="1"/>
  <c r="AE78" i="61"/>
  <c r="AE124" i="61" s="1"/>
  <c r="AE16" i="61" l="1"/>
  <c r="AI25" i="34" l="1"/>
  <c r="AQ204" i="4"/>
  <c r="AJ25" i="34" l="1"/>
  <c r="AQ208" i="4"/>
  <c r="AQ71" i="4" l="1"/>
  <c r="L34" i="54"/>
  <c r="AJ51" i="53"/>
  <c r="AQ72" i="4"/>
  <c r="AQ235" i="4"/>
  <c r="AQ234" i="4"/>
  <c r="AQ236" i="4"/>
  <c r="L39" i="54"/>
  <c r="AJ57" i="53"/>
  <c r="AQ124" i="4"/>
  <c r="AQ123" i="4"/>
  <c r="L36" i="54"/>
  <c r="AQ125" i="4"/>
  <c r="AJ53" i="53"/>
  <c r="AJ60" i="53"/>
  <c r="L42" i="54"/>
  <c r="AR204" i="4" l="1"/>
  <c r="AQ10" i="4"/>
  <c r="AQ50" i="4"/>
  <c r="AK22" i="2" s="1"/>
  <c r="AF14" i="64" s="1"/>
  <c r="AQ54" i="4"/>
  <c r="AK31" i="2" s="1"/>
  <c r="AJ17" i="28" s="1"/>
  <c r="AF39" i="64" l="1"/>
  <c r="AF22" i="64"/>
  <c r="AJ31" i="23"/>
  <c r="AJ32" i="23" s="1"/>
  <c r="AJ10" i="50"/>
  <c r="AJ33" i="53"/>
  <c r="AK29" i="51"/>
  <c r="AK20" i="51"/>
  <c r="AJ12" i="28"/>
  <c r="AJ28" i="53"/>
  <c r="AJ21" i="27"/>
  <c r="AR284" i="4" l="1"/>
  <c r="M41" i="54"/>
  <c r="AK59" i="53"/>
  <c r="AL9" i="67" l="1"/>
  <c r="AL81" i="2" s="1"/>
  <c r="BZ81" i="2" s="1"/>
  <c r="BZ85" i="2" s="1"/>
  <c r="AR208" i="4"/>
  <c r="M40" i="54" l="1"/>
  <c r="AR254" i="4"/>
  <c r="AK58" i="53"/>
  <c r="AR255" i="4"/>
  <c r="AL20" i="67"/>
  <c r="AR72" i="4"/>
  <c r="AR71" i="4"/>
  <c r="AK51" i="53"/>
  <c r="AR70" i="4"/>
  <c r="M34" i="54"/>
  <c r="AF75" i="61"/>
  <c r="AL23" i="67" l="1"/>
  <c r="AR249" i="4"/>
  <c r="AF122" i="61"/>
  <c r="AF76" i="61"/>
  <c r="AF77" i="61" s="1"/>
  <c r="AF123" i="61" s="1"/>
  <c r="AL85" i="2"/>
  <c r="AR48" i="4"/>
  <c r="AL20" i="2" s="1"/>
  <c r="AK60" i="53"/>
  <c r="M42" i="54"/>
  <c r="AK53" i="53"/>
  <c r="M36" i="54"/>
  <c r="AR125" i="4"/>
  <c r="AR124" i="4"/>
  <c r="AR123" i="4"/>
  <c r="AR236" i="4"/>
  <c r="AR234" i="4"/>
  <c r="M39" i="54"/>
  <c r="AK57" i="53"/>
  <c r="AR235" i="4"/>
  <c r="AK11" i="23" l="1"/>
  <c r="AF78" i="61"/>
  <c r="AF124" i="61" s="1"/>
  <c r="AR318" i="4"/>
  <c r="AR26" i="4" s="1"/>
  <c r="AK19" i="41"/>
  <c r="AK49" i="41"/>
  <c r="AK26" i="53"/>
  <c r="AG13" i="64"/>
  <c r="AK7" i="55"/>
  <c r="AK12" i="55" s="1"/>
  <c r="AL41" i="51"/>
  <c r="AR319" i="4"/>
  <c r="AR15" i="4"/>
  <c r="AL60" i="2" s="1"/>
  <c r="AR285" i="4" s="1"/>
  <c r="AR314" i="4"/>
  <c r="AR22" i="4" s="1"/>
  <c r="AR317" i="4"/>
  <c r="AR25" i="4" s="1"/>
  <c r="AR316" i="4"/>
  <c r="AR24" i="4" s="1"/>
  <c r="AL18" i="51"/>
  <c r="AK11" i="28"/>
  <c r="AK19" i="27"/>
  <c r="M44" i="54"/>
  <c r="AR50" i="4"/>
  <c r="AL22" i="2" s="1"/>
  <c r="AG14" i="64" s="1"/>
  <c r="AR54" i="4"/>
  <c r="AL31" i="2" s="1"/>
  <c r="AK17" i="28" s="1"/>
  <c r="AR10" i="4"/>
  <c r="AF79" i="61" l="1"/>
  <c r="AF125" i="61" s="1"/>
  <c r="AG39" i="64"/>
  <c r="AG22" i="64"/>
  <c r="AL20" i="51"/>
  <c r="AK31" i="23"/>
  <c r="AK32" i="23" s="1"/>
  <c r="AK12" i="28"/>
  <c r="AK28" i="53"/>
  <c r="AK21" i="27"/>
  <c r="AL59" i="53"/>
  <c r="AS284" i="4"/>
  <c r="AK33" i="53"/>
  <c r="AK10" i="50"/>
  <c r="AL29" i="51"/>
  <c r="AR27" i="4"/>
  <c r="AM9" i="67" l="1"/>
  <c r="AM81" i="2" s="1"/>
  <c r="AS255" i="4" s="1"/>
  <c r="AF16" i="61"/>
  <c r="BT29" i="51"/>
  <c r="B54" i="54" l="1"/>
  <c r="AL58" i="53"/>
  <c r="AS254" i="4"/>
  <c r="AM20" i="67"/>
  <c r="AM23" i="67" l="1"/>
  <c r="AS249" i="4"/>
  <c r="AL11" i="23" s="1"/>
  <c r="AG75" i="61"/>
  <c r="AG122" i="61" l="1"/>
  <c r="AG76" i="61"/>
  <c r="AG77" i="61" s="1"/>
  <c r="AG123" i="61" s="1"/>
  <c r="AG78" i="61" l="1"/>
  <c r="AG124" i="61" s="1"/>
  <c r="AG79" i="61" l="1"/>
  <c r="AG125" i="61" s="1"/>
  <c r="AG16" i="61" l="1"/>
  <c r="AK25" i="34" l="1"/>
  <c r="AS204" i="4"/>
  <c r="AL25" i="34" l="1"/>
  <c r="AS208" i="4"/>
  <c r="AL60" i="53" l="1"/>
  <c r="B56" i="54"/>
  <c r="AS124" i="4"/>
  <c r="AS123" i="4"/>
  <c r="AS125" i="4"/>
  <c r="AL53" i="53"/>
  <c r="AS234" i="4"/>
  <c r="AS235" i="4"/>
  <c r="AS236" i="4"/>
  <c r="AL57" i="53"/>
  <c r="AS71" i="4"/>
  <c r="AS72" i="4"/>
  <c r="AS70" i="4"/>
  <c r="AL51" i="53"/>
  <c r="AM85" i="2"/>
  <c r="AL19" i="41" l="1"/>
  <c r="AL49" i="41"/>
  <c r="AS54" i="4"/>
  <c r="AM31" i="2" s="1"/>
  <c r="AL17" i="28" s="1"/>
  <c r="AS50" i="4"/>
  <c r="AM22" i="2" s="1"/>
  <c r="AH14" i="64" s="1"/>
  <c r="AS15" i="4"/>
  <c r="AM60" i="2" s="1"/>
  <c r="AS285" i="4" s="1"/>
  <c r="AS48" i="4"/>
  <c r="AM20" i="2" s="1"/>
  <c r="AS10" i="4"/>
  <c r="AS317" i="4"/>
  <c r="AS25" i="4" s="1"/>
  <c r="AM41" i="51"/>
  <c r="AS319" i="4"/>
  <c r="AS318" i="4"/>
  <c r="AS26" i="4" s="1"/>
  <c r="AL7" i="55"/>
  <c r="AL12" i="55" s="1"/>
  <c r="AS314" i="4"/>
  <c r="AS316" i="4"/>
  <c r="AS24" i="4" s="1"/>
  <c r="AH13" i="64" l="1"/>
  <c r="AH39" i="64"/>
  <c r="AH22" i="64"/>
  <c r="AT204" i="4"/>
  <c r="AM20" i="51"/>
  <c r="AL31" i="23"/>
  <c r="AL32" i="23" s="1"/>
  <c r="AM29" i="51"/>
  <c r="AL28" i="53"/>
  <c r="AL12" i="28"/>
  <c r="AL21" i="27"/>
  <c r="AL33" i="53"/>
  <c r="AL10" i="50"/>
  <c r="AS27" i="4"/>
  <c r="AL19" i="27"/>
  <c r="AM18" i="51"/>
  <c r="AL26" i="53"/>
  <c r="AL11" i="28"/>
  <c r="AS22" i="4"/>
  <c r="AT284" i="4" l="1"/>
  <c r="AM59" i="53"/>
  <c r="AN20" i="67" l="1"/>
  <c r="AT208" i="4"/>
  <c r="AM51" i="53"/>
  <c r="AT70" i="4"/>
  <c r="AT71" i="4"/>
  <c r="AT72" i="4"/>
  <c r="AH75" i="61"/>
  <c r="AN23" i="67" l="1"/>
  <c r="AT249" i="4"/>
  <c r="AH122" i="61"/>
  <c r="AH76" i="61"/>
  <c r="AH77" i="61" s="1"/>
  <c r="AH123" i="61" s="1"/>
  <c r="AT48" i="4"/>
  <c r="AN20" i="2" s="1"/>
  <c r="AM11" i="23" l="1"/>
  <c r="AI13" i="64"/>
  <c r="AM60" i="53"/>
  <c r="C56" i="54"/>
  <c r="AH78" i="61"/>
  <c r="AH124" i="61" s="1"/>
  <c r="AM19" i="27"/>
  <c r="AM26" i="53"/>
  <c r="AN18" i="51"/>
  <c r="AM11" i="28"/>
  <c r="AT236" i="4"/>
  <c r="AT234" i="4"/>
  <c r="AT235" i="4"/>
  <c r="AM57" i="53"/>
  <c r="AM53" i="53"/>
  <c r="AT125" i="4"/>
  <c r="AT124" i="4"/>
  <c r="AT123" i="4"/>
  <c r="AT10" i="4" l="1"/>
  <c r="AH79" i="61"/>
  <c r="AH125" i="61" s="1"/>
  <c r="AT54" i="4"/>
  <c r="AN31" i="2" s="1"/>
  <c r="AM17" i="28" s="1"/>
  <c r="AT50" i="4"/>
  <c r="AN22" i="2" s="1"/>
  <c r="AI14" i="64" s="1"/>
  <c r="AH16" i="61" l="1"/>
  <c r="AM10" i="50"/>
  <c r="AI39" i="64"/>
  <c r="AI22" i="64"/>
  <c r="AM33" i="53"/>
  <c r="AN29" i="51"/>
  <c r="AN59" i="53"/>
  <c r="AU284" i="4"/>
  <c r="AM21" i="27"/>
  <c r="AN20" i="51"/>
  <c r="AM31" i="23"/>
  <c r="AM32" i="23" s="1"/>
  <c r="AM28" i="53"/>
  <c r="AM12" i="28"/>
  <c r="AO9" i="67" l="1"/>
  <c r="AO81" i="2" s="1"/>
  <c r="AN58" i="53" s="1"/>
  <c r="AU255" i="4" l="1"/>
  <c r="AU254" i="4"/>
  <c r="D54" i="54"/>
  <c r="AO20" i="67"/>
  <c r="AO23" i="67" l="1"/>
  <c r="AU249" i="4"/>
  <c r="AN11" i="23" s="1"/>
  <c r="AI75" i="61"/>
  <c r="AI122" i="61" l="1"/>
  <c r="AI76" i="61"/>
  <c r="AI77" i="61" s="1"/>
  <c r="AI123" i="61" s="1"/>
  <c r="AI79" i="61" l="1"/>
  <c r="AI125" i="61" s="1"/>
  <c r="AI78" i="61"/>
  <c r="AI124" i="61" s="1"/>
  <c r="AI16" i="61" l="1"/>
  <c r="AM25" i="34" l="1"/>
  <c r="AU204" i="4"/>
  <c r="AN25" i="34" l="1"/>
  <c r="AU208" i="4"/>
  <c r="AN60" i="53" l="1"/>
  <c r="D56" i="54"/>
  <c r="AU234" i="4"/>
  <c r="AU235" i="4"/>
  <c r="AU236" i="4"/>
  <c r="AN57" i="53"/>
  <c r="AO85" i="2"/>
  <c r="AU70" i="4"/>
  <c r="AU71" i="4"/>
  <c r="AU72" i="4"/>
  <c r="AN51" i="53"/>
  <c r="AU123" i="4"/>
  <c r="AU124" i="4"/>
  <c r="AU125" i="4"/>
  <c r="AN53" i="53"/>
  <c r="AN19" i="41" l="1"/>
  <c r="AN49" i="41"/>
  <c r="AU54" i="4"/>
  <c r="AO31" i="2" s="1"/>
  <c r="AU314" i="4"/>
  <c r="AU318" i="4"/>
  <c r="AU26" i="4" s="1"/>
  <c r="AU316" i="4"/>
  <c r="AU24" i="4" s="1"/>
  <c r="AU317" i="4"/>
  <c r="AU25" i="4" s="1"/>
  <c r="AU319" i="4"/>
  <c r="AN7" i="55"/>
  <c r="AN12" i="55" s="1"/>
  <c r="AO41" i="51"/>
  <c r="AU10" i="4"/>
  <c r="AU48" i="4"/>
  <c r="AO20" i="2" s="1"/>
  <c r="AU50" i="4"/>
  <c r="AO22" i="2" s="1"/>
  <c r="AU15" i="4"/>
  <c r="AO60" i="2" s="1"/>
  <c r="AN10" i="50" l="1"/>
  <c r="AN17" i="28"/>
  <c r="AN33" i="53"/>
  <c r="AO29" i="51"/>
  <c r="AJ39" i="64"/>
  <c r="AJ22" i="64"/>
  <c r="AU285" i="4"/>
  <c r="AU22" i="4"/>
  <c r="AJ14" i="64"/>
  <c r="AN21" i="27"/>
  <c r="AN31" i="23"/>
  <c r="AN32" i="23" s="1"/>
  <c r="AN12" i="28"/>
  <c r="AN28" i="53"/>
  <c r="AO20" i="51"/>
  <c r="AN19" i="27"/>
  <c r="AJ13" i="64"/>
  <c r="AO18" i="51"/>
  <c r="AN26" i="53"/>
  <c r="AN11" i="28"/>
  <c r="CA82" i="2" l="1"/>
  <c r="AV284" i="4"/>
  <c r="AO59" i="53"/>
  <c r="AV204" i="4"/>
  <c r="AU27" i="4"/>
  <c r="AP31" i="67" l="1"/>
  <c r="AP9" i="67"/>
  <c r="AP81" i="2" s="1"/>
  <c r="E54" i="54" s="1"/>
  <c r="AO58" i="53" l="1"/>
  <c r="AV254" i="4"/>
  <c r="AV255" i="4"/>
  <c r="AP34" i="67"/>
  <c r="AV250" i="4"/>
  <c r="AP20" i="67"/>
  <c r="AV208" i="4"/>
  <c r="AP23" i="67" l="1"/>
  <c r="AV249" i="4"/>
  <c r="AV70" i="4"/>
  <c r="AV71" i="4"/>
  <c r="AV72" i="4"/>
  <c r="AO51" i="53"/>
  <c r="CA74" i="2"/>
  <c r="AO11" i="23" l="1"/>
  <c r="E56" i="54"/>
  <c r="AP12" i="67"/>
  <c r="AP85" i="2"/>
  <c r="AO7" i="55" s="1"/>
  <c r="AO12" i="55" s="1"/>
  <c r="AV48" i="4"/>
  <c r="AP20" i="2" s="1"/>
  <c r="AV124" i="4"/>
  <c r="AV125" i="4"/>
  <c r="AO53" i="53"/>
  <c r="CA76" i="2"/>
  <c r="AV123" i="4"/>
  <c r="AV235" i="4"/>
  <c r="AV236" i="4"/>
  <c r="AV234" i="4"/>
  <c r="CA80" i="2"/>
  <c r="AO57" i="53"/>
  <c r="AO60" i="53"/>
  <c r="CA83" i="2"/>
  <c r="AJ75" i="61"/>
  <c r="AJ122" i="61" l="1"/>
  <c r="AV319" i="4"/>
  <c r="AV314" i="4"/>
  <c r="AV22" i="4" s="1"/>
  <c r="AV318" i="4"/>
  <c r="AV26" i="4" s="1"/>
  <c r="AP41" i="51"/>
  <c r="AV317" i="4"/>
  <c r="AV25" i="4" s="1"/>
  <c r="AV316" i="4"/>
  <c r="AV24" i="4" s="1"/>
  <c r="AJ76" i="61"/>
  <c r="AJ77" i="61" s="1"/>
  <c r="AJ123" i="61" s="1"/>
  <c r="AV10" i="4"/>
  <c r="AV15" i="4"/>
  <c r="AP60" i="2" s="1"/>
  <c r="AV54" i="4"/>
  <c r="AP31" i="2" s="1"/>
  <c r="AO49" i="41"/>
  <c r="AO19" i="41"/>
  <c r="AV50" i="4"/>
  <c r="AP22" i="2" s="1"/>
  <c r="AP18" i="51"/>
  <c r="AO11" i="28"/>
  <c r="AO26" i="53"/>
  <c r="AK13" i="64"/>
  <c r="AO19" i="27"/>
  <c r="AK22" i="64" l="1"/>
  <c r="AO17" i="28"/>
  <c r="AJ79" i="61"/>
  <c r="AJ125" i="61" s="1"/>
  <c r="AJ78" i="61"/>
  <c r="AJ124" i="61" s="1"/>
  <c r="AV285" i="4"/>
  <c r="AP29" i="51"/>
  <c r="AK39" i="64"/>
  <c r="AO10" i="50"/>
  <c r="AO33" i="53"/>
  <c r="AO28" i="53"/>
  <c r="AO21" i="27"/>
  <c r="AK14" i="64"/>
  <c r="AO12" i="28"/>
  <c r="AO31" i="23"/>
  <c r="AO32" i="23" s="1"/>
  <c r="AP20" i="51"/>
  <c r="AW285" i="4"/>
  <c r="AW284" i="4"/>
  <c r="AP59" i="53"/>
  <c r="AQ9" i="67" l="1"/>
  <c r="AQ81" i="2" s="1"/>
  <c r="AW254" i="4" s="1"/>
  <c r="AV27" i="4"/>
  <c r="AJ16" i="61"/>
  <c r="CI29" i="51"/>
  <c r="AP22" i="23"/>
  <c r="F54" i="54" l="1"/>
  <c r="AP58" i="53"/>
  <c r="AW255" i="4"/>
  <c r="AQ20" i="67"/>
  <c r="AQ23" i="67" l="1"/>
  <c r="AW249" i="4"/>
  <c r="AP11" i="23" s="1"/>
  <c r="AK75" i="61" l="1"/>
  <c r="AK122" i="61" l="1"/>
  <c r="AK76" i="61"/>
  <c r="AK77" i="61" s="1"/>
  <c r="AK123" i="61" s="1"/>
  <c r="AK79" i="61" l="1"/>
  <c r="AK125" i="61" s="1"/>
  <c r="AK78" i="61"/>
  <c r="AK124" i="61" s="1"/>
  <c r="AK16" i="61" l="1"/>
  <c r="AO25" i="34" l="1"/>
  <c r="AW204" i="4" l="1"/>
  <c r="AW208" i="4" l="1"/>
  <c r="AP60" i="53" l="1"/>
  <c r="F56" i="54"/>
  <c r="AW234" i="4"/>
  <c r="AW235" i="4"/>
  <c r="AW236" i="4"/>
  <c r="AP57" i="53"/>
  <c r="AW125" i="4"/>
  <c r="AW124" i="4"/>
  <c r="AP53" i="53"/>
  <c r="AW123" i="4"/>
  <c r="AW54" i="4" l="1"/>
  <c r="AQ31" i="2" s="1"/>
  <c r="AP17" i="28" s="1"/>
  <c r="AW10" i="4"/>
  <c r="AW50" i="4"/>
  <c r="AQ22" i="2" s="1"/>
  <c r="AW71" i="4"/>
  <c r="AW70" i="4"/>
  <c r="AW15" i="4" s="1"/>
  <c r="AQ60" i="2" s="1"/>
  <c r="AQ85" i="2"/>
  <c r="AW72" i="4"/>
  <c r="AP51" i="53"/>
  <c r="AL14" i="64" l="1"/>
  <c r="AP33" i="53"/>
  <c r="AL39" i="64"/>
  <c r="AL22" i="64"/>
  <c r="AP10" i="50"/>
  <c r="AQ29" i="51"/>
  <c r="AP49" i="41"/>
  <c r="AP7" i="55"/>
  <c r="AP12" i="55" s="1"/>
  <c r="AW48" i="4"/>
  <c r="AQ20" i="2" s="1"/>
  <c r="AP31" i="23"/>
  <c r="AP32" i="23" s="1"/>
  <c r="AP12" i="28"/>
  <c r="AP21" i="27"/>
  <c r="AQ20" i="51"/>
  <c r="AP28" i="53"/>
  <c r="AX284" i="4"/>
  <c r="AX285" i="4"/>
  <c r="AQ59" i="53"/>
  <c r="AQ41" i="51"/>
  <c r="AW318" i="4"/>
  <c r="AW26" i="4" s="1"/>
  <c r="AP19" i="41"/>
  <c r="AW316" i="4"/>
  <c r="AW24" i="4" s="1"/>
  <c r="AW317" i="4"/>
  <c r="AW25" i="4" s="1"/>
  <c r="AW314" i="4"/>
  <c r="AW319" i="4"/>
  <c r="AW27" i="4" s="1"/>
  <c r="AR9" i="67" l="1"/>
  <c r="AR81" i="2" s="1"/>
  <c r="AX254" i="4" s="1"/>
  <c r="AP26" i="53"/>
  <c r="AP11" i="28"/>
  <c r="AP19" i="27"/>
  <c r="AQ18" i="51"/>
  <c r="AL13" i="64"/>
  <c r="AW22" i="4"/>
  <c r="G54" i="54" l="1"/>
  <c r="AQ58" i="53"/>
  <c r="AX255" i="4"/>
  <c r="AR20" i="67"/>
  <c r="AL75" i="61"/>
  <c r="AL122" i="61" s="1"/>
  <c r="AR23" i="67" l="1"/>
  <c r="AX249" i="4"/>
  <c r="AQ11" i="23" s="1"/>
  <c r="AL76" i="61"/>
  <c r="AL77" i="61" s="1"/>
  <c r="AL123" i="61" s="1"/>
  <c r="AL78" i="61" l="1"/>
  <c r="AL124" i="61" s="1"/>
  <c r="AL79" i="61" l="1"/>
  <c r="AL125" i="61" s="1"/>
  <c r="AL16" i="61" l="1"/>
  <c r="AP25" i="34" l="1"/>
  <c r="AX204" i="4"/>
  <c r="AQ25" i="34" l="1"/>
  <c r="AX208" i="4"/>
  <c r="G56" i="54" l="1"/>
  <c r="AR12" i="67"/>
  <c r="AX70" i="4"/>
  <c r="AQ51" i="53"/>
  <c r="G48" i="54"/>
  <c r="AX71" i="4"/>
  <c r="AX123" i="4"/>
  <c r="AX125" i="4"/>
  <c r="AX124" i="4"/>
  <c r="G50" i="54"/>
  <c r="AQ53" i="53"/>
  <c r="AX234" i="4"/>
  <c r="AX236" i="4"/>
  <c r="AX235" i="4"/>
  <c r="AQ57" i="53"/>
  <c r="G53" i="54"/>
  <c r="AQ60" i="53" l="1"/>
  <c r="AR85" i="2"/>
  <c r="AQ7" i="55" s="1"/>
  <c r="AQ12" i="55" s="1"/>
  <c r="AX54" i="4"/>
  <c r="AR31" i="2" s="1"/>
  <c r="AQ17" i="28" s="1"/>
  <c r="AX15" i="4"/>
  <c r="AR60" i="2" s="1"/>
  <c r="AX50" i="4"/>
  <c r="AR22" i="2" s="1"/>
  <c r="AX10" i="4"/>
  <c r="AR41" i="51" l="1"/>
  <c r="AX314" i="4"/>
  <c r="AX317" i="4"/>
  <c r="AX25" i="4" s="1"/>
  <c r="AX319" i="4"/>
  <c r="AX27" i="4" s="1"/>
  <c r="AX316" i="4"/>
  <c r="AX318" i="4"/>
  <c r="AX26" i="4" s="1"/>
  <c r="AQ19" i="41"/>
  <c r="AQ49" i="41"/>
  <c r="AQ28" i="53"/>
  <c r="AM14" i="64"/>
  <c r="AR20" i="51"/>
  <c r="AQ12" i="28"/>
  <c r="AQ31" i="23"/>
  <c r="AQ32" i="23" s="1"/>
  <c r="AQ21" i="27"/>
  <c r="AQ33" i="53"/>
  <c r="AM22" i="64"/>
  <c r="AM39" i="64"/>
  <c r="AQ10" i="50"/>
  <c r="AR29" i="51"/>
  <c r="AX22" i="4"/>
  <c r="AY284" i="4" l="1"/>
  <c r="AY285" i="4"/>
  <c r="AR59" i="53"/>
  <c r="H55" i="54"/>
  <c r="AR22" i="23"/>
  <c r="AY204" i="4"/>
  <c r="AS9" i="67" l="1"/>
  <c r="AS81" i="2" s="1"/>
  <c r="AY254" i="4" s="1"/>
  <c r="AM75" i="61"/>
  <c r="AM122" i="61" s="1"/>
  <c r="AY208" i="4"/>
  <c r="H54" i="54" l="1"/>
  <c r="AR58" i="53"/>
  <c r="AY255" i="4"/>
  <c r="AS20" i="67"/>
  <c r="AM76" i="61"/>
  <c r="AM77" i="61" s="1"/>
  <c r="AM123" i="61" s="1"/>
  <c r="AS23" i="67" l="1"/>
  <c r="AY249" i="4"/>
  <c r="H56" i="54"/>
  <c r="AS12" i="67"/>
  <c r="AM78" i="61"/>
  <c r="AM124" i="61" s="1"/>
  <c r="AR57" i="53"/>
  <c r="H53" i="54"/>
  <c r="AY234" i="4"/>
  <c r="AY236" i="4"/>
  <c r="AY235" i="4"/>
  <c r="AY123" i="4"/>
  <c r="AY124" i="4"/>
  <c r="AY125" i="4"/>
  <c r="H50" i="54"/>
  <c r="AR53" i="53"/>
  <c r="AR11" i="23" l="1"/>
  <c r="AR60" i="53"/>
  <c r="AS85" i="2"/>
  <c r="AS41" i="51" s="1"/>
  <c r="AM79" i="61"/>
  <c r="AM125" i="61" s="1"/>
  <c r="AY50" i="4"/>
  <c r="AS22" i="2" s="1"/>
  <c r="AY54" i="4"/>
  <c r="AS31" i="2" s="1"/>
  <c r="AR17" i="28" s="1"/>
  <c r="AY10" i="4"/>
  <c r="AR51" i="53"/>
  <c r="H48" i="54"/>
  <c r="H58" i="54" s="1"/>
  <c r="AY70" i="4"/>
  <c r="AY15" i="4" s="1"/>
  <c r="AS60" i="2" s="1"/>
  <c r="AY71" i="4"/>
  <c r="AY72" i="4"/>
  <c r="AR12" i="28" l="1"/>
  <c r="AM16" i="61"/>
  <c r="AR31" i="23"/>
  <c r="AR32" i="23" s="1"/>
  <c r="AN14" i="64"/>
  <c r="AS20" i="51"/>
  <c r="AR21" i="27"/>
  <c r="AR28" i="53"/>
  <c r="AY48" i="4"/>
  <c r="AS20" i="2" s="1"/>
  <c r="AS29" i="51"/>
  <c r="AN22" i="64"/>
  <c r="AN39" i="64"/>
  <c r="AR33" i="53"/>
  <c r="AR10" i="50"/>
  <c r="AZ284" i="4"/>
  <c r="AZ285" i="4"/>
  <c r="I55" i="54"/>
  <c r="AS59" i="53"/>
  <c r="AR7" i="55"/>
  <c r="AR12" i="55" s="1"/>
  <c r="AR49" i="41"/>
  <c r="AY314" i="4"/>
  <c r="AR19" i="41"/>
  <c r="AY317" i="4"/>
  <c r="AY25" i="4" s="1"/>
  <c r="AY316" i="4"/>
  <c r="AY24" i="4" s="1"/>
  <c r="AY318" i="4"/>
  <c r="AY26" i="4" s="1"/>
  <c r="AY319" i="4"/>
  <c r="AY27" i="4" s="1"/>
  <c r="AT9" i="67" l="1"/>
  <c r="AT81" i="2" s="1"/>
  <c r="AZ254" i="4" s="1"/>
  <c r="AR19" i="27"/>
  <c r="AR11" i="28"/>
  <c r="AS18" i="51"/>
  <c r="AN13" i="64"/>
  <c r="AR26" i="53"/>
  <c r="AN75" i="61"/>
  <c r="AN76" i="61" s="1"/>
  <c r="AY22" i="4"/>
  <c r="I54" i="54" l="1"/>
  <c r="AS58" i="53"/>
  <c r="AZ255" i="4"/>
  <c r="AT20" i="67"/>
  <c r="AN122" i="61"/>
  <c r="AN77" i="61"/>
  <c r="AT23" i="67" l="1"/>
  <c r="AZ249" i="4"/>
  <c r="AS11" i="23" s="1"/>
  <c r="AN123" i="61"/>
  <c r="AN78" i="61"/>
  <c r="AN124" i="61" s="1"/>
  <c r="AN79" i="61" l="1"/>
  <c r="AN16" i="61" l="1"/>
  <c r="AN125" i="61"/>
  <c r="AR25" i="34" l="1"/>
  <c r="AZ204" i="4"/>
  <c r="AS25" i="34" l="1"/>
  <c r="AZ123" i="4" l="1"/>
  <c r="AZ125" i="4"/>
  <c r="I50" i="54"/>
  <c r="AS53" i="53"/>
  <c r="AZ124" i="4"/>
  <c r="AZ236" i="4"/>
  <c r="AZ234" i="4"/>
  <c r="AZ235" i="4"/>
  <c r="I53" i="54"/>
  <c r="AS57" i="53"/>
  <c r="AT12" i="67" l="1"/>
  <c r="AZ50" i="4"/>
  <c r="AT22" i="2" s="1"/>
  <c r="I56" i="54"/>
  <c r="AS60" i="53"/>
  <c r="AZ54" i="4"/>
  <c r="AT31" i="2" s="1"/>
  <c r="AS17" i="28" s="1"/>
  <c r="AO14" i="64" l="1"/>
  <c r="AS21" i="27"/>
  <c r="AT20" i="51"/>
  <c r="AS12" i="28"/>
  <c r="AS31" i="23"/>
  <c r="AS32" i="23" s="1"/>
  <c r="AS28" i="53"/>
  <c r="AZ71" i="4"/>
  <c r="AZ70" i="4"/>
  <c r="AZ15" i="4" s="1"/>
  <c r="AT60" i="2" s="1"/>
  <c r="AZ72" i="4"/>
  <c r="AS51" i="53"/>
  <c r="I48" i="54"/>
  <c r="I58" i="54" s="1"/>
  <c r="AT85" i="2"/>
  <c r="AS10" i="50"/>
  <c r="AS33" i="53"/>
  <c r="AO39" i="64"/>
  <c r="AT29" i="51"/>
  <c r="AO22" i="64"/>
  <c r="AZ314" i="4" l="1"/>
  <c r="AZ22" i="4" s="1"/>
  <c r="AZ318" i="4"/>
  <c r="AZ26" i="4" s="1"/>
  <c r="AT41" i="51"/>
  <c r="AS49" i="41"/>
  <c r="AZ316" i="4"/>
  <c r="AZ24" i="4" s="1"/>
  <c r="AS19" i="41"/>
  <c r="AZ317" i="4"/>
  <c r="AZ25" i="4" s="1"/>
  <c r="AZ319" i="4"/>
  <c r="AZ27" i="4" s="1"/>
  <c r="AS7" i="55"/>
  <c r="AS12" i="55" s="1"/>
  <c r="AZ48" i="4"/>
  <c r="AT20" i="2" s="1"/>
  <c r="AO75" i="61" l="1"/>
  <c r="AO76" i="61" s="1"/>
  <c r="AO77" i="61" s="1"/>
  <c r="AO13" i="64"/>
  <c r="AS19" i="27"/>
  <c r="AT18" i="51"/>
  <c r="AS26" i="53"/>
  <c r="AS11" i="28"/>
  <c r="AO122" i="61" l="1"/>
  <c r="AO78" i="61"/>
  <c r="AO124" i="61" s="1"/>
  <c r="AO123" i="61"/>
  <c r="AO79" i="61" l="1"/>
  <c r="AO125" i="61" s="1"/>
  <c r="AO16" i="61" l="1"/>
  <c r="BA204" i="4" l="1"/>
  <c r="AT51" i="53" l="1"/>
  <c r="BA70" i="4"/>
  <c r="BA72" i="4"/>
  <c r="BA71" i="4"/>
  <c r="J48" i="54"/>
  <c r="BA48" i="4"/>
  <c r="AU20" i="2" s="1"/>
  <c r="AT11" i="28" l="1"/>
  <c r="AU18" i="51"/>
  <c r="AT26" i="53"/>
  <c r="AP13" i="64"/>
  <c r="AT19" i="27"/>
  <c r="AT60" i="53" l="1"/>
  <c r="BA208" i="4"/>
  <c r="J56" i="54" l="1"/>
  <c r="AT22" i="23"/>
  <c r="J55" i="54" l="1"/>
  <c r="BA285" i="4"/>
  <c r="AT59" i="53"/>
  <c r="BA236" i="4"/>
  <c r="AT57" i="53"/>
  <c r="J53" i="54"/>
  <c r="BA234" i="4"/>
  <c r="BA235" i="4"/>
  <c r="BA125" i="4"/>
  <c r="BA124" i="4"/>
  <c r="AT53" i="53"/>
  <c r="BA123" i="4"/>
  <c r="J50" i="54"/>
  <c r="BA54" i="4" l="1"/>
  <c r="AU31" i="2" s="1"/>
  <c r="BA50" i="4"/>
  <c r="AU22" i="2" s="1"/>
  <c r="AT33" i="53" l="1"/>
  <c r="AT17" i="28"/>
  <c r="AU9" i="67"/>
  <c r="AU20" i="67"/>
  <c r="AP22" i="64"/>
  <c r="AU29" i="51"/>
  <c r="AP39" i="64"/>
  <c r="AT10" i="50"/>
  <c r="AT31" i="23"/>
  <c r="AT32" i="23" s="1"/>
  <c r="AT28" i="53"/>
  <c r="AT12" i="28"/>
  <c r="AU20" i="51"/>
  <c r="AT21" i="27"/>
  <c r="AP14" i="64"/>
  <c r="AU12" i="67" l="1"/>
  <c r="AU81" i="2"/>
  <c r="BA254" i="4" s="1"/>
  <c r="AU23" i="67"/>
  <c r="BA249" i="4"/>
  <c r="J54" i="54" l="1"/>
  <c r="J58" i="54" s="1"/>
  <c r="AU85" i="2"/>
  <c r="BA318" i="4" s="1"/>
  <c r="BA26" i="4" s="1"/>
  <c r="BA255" i="4"/>
  <c r="BA10" i="4"/>
  <c r="AT11" i="23"/>
  <c r="AT58" i="53"/>
  <c r="AV9" i="67"/>
  <c r="AV81" i="2" s="1"/>
  <c r="BB285" i="4"/>
  <c r="BB284" i="4"/>
  <c r="K55" i="54"/>
  <c r="AU59" i="53"/>
  <c r="AU22" i="23"/>
  <c r="BA319" i="4" l="1"/>
  <c r="AT7" i="55"/>
  <c r="AT12" i="55" s="1"/>
  <c r="BA314" i="4"/>
  <c r="BA22" i="4" s="1"/>
  <c r="AU41" i="51"/>
  <c r="BA316" i="4"/>
  <c r="BA24" i="4" s="1"/>
  <c r="AT49" i="41"/>
  <c r="AT19" i="41"/>
  <c r="BA317" i="4"/>
  <c r="BA25" i="4" s="1"/>
  <c r="BA27" i="4"/>
  <c r="AV20" i="67"/>
  <c r="BB254" i="4"/>
  <c r="AU58" i="53"/>
  <c r="BB255" i="4"/>
  <c r="K54" i="54"/>
  <c r="AV23" i="67" l="1"/>
  <c r="BB249" i="4"/>
  <c r="AU11" i="23" s="1"/>
  <c r="AP75" i="61"/>
  <c r="AP122" i="61" l="1"/>
  <c r="AP76" i="61"/>
  <c r="AP77" i="61" s="1"/>
  <c r="AP79" i="61" l="1"/>
  <c r="AP78" i="61"/>
  <c r="AP124" i="61" s="1"/>
  <c r="AP123" i="61"/>
  <c r="AP125" i="61" l="1"/>
  <c r="AP16" i="61"/>
  <c r="BB204" i="4" l="1"/>
  <c r="BB208" i="4" l="1"/>
  <c r="AU51" i="53" l="1"/>
  <c r="BB70" i="4"/>
  <c r="K48" i="54"/>
  <c r="BB72" i="4"/>
  <c r="BB71" i="4"/>
  <c r="K56" i="54" l="1"/>
  <c r="AV12" i="67"/>
  <c r="BB123" i="4"/>
  <c r="K50" i="54"/>
  <c r="AU53" i="53"/>
  <c r="BB125" i="4"/>
  <c r="BB124" i="4"/>
  <c r="BC204" i="4"/>
  <c r="BB234" i="4"/>
  <c r="BB235" i="4"/>
  <c r="K53" i="54"/>
  <c r="AU57" i="53"/>
  <c r="BB236" i="4"/>
  <c r="BB48" i="4"/>
  <c r="AV20" i="2" s="1"/>
  <c r="AV85" i="2" l="1"/>
  <c r="AU7" i="55" s="1"/>
  <c r="AU12" i="55" s="1"/>
  <c r="AU60" i="53"/>
  <c r="BB54" i="4"/>
  <c r="AV31" i="2" s="1"/>
  <c r="K58" i="54"/>
  <c r="BB15" i="4"/>
  <c r="AV60" i="2" s="1"/>
  <c r="BB50" i="4"/>
  <c r="AV22" i="2" s="1"/>
  <c r="BB10" i="4"/>
  <c r="BC208" i="4"/>
  <c r="BD204" i="4"/>
  <c r="AU11" i="28"/>
  <c r="AU19" i="27"/>
  <c r="AV18" i="51"/>
  <c r="AU26" i="53"/>
  <c r="AQ13" i="64"/>
  <c r="BE204" i="4"/>
  <c r="AU10" i="50" l="1"/>
  <c r="AU17" i="28"/>
  <c r="AU19" i="41"/>
  <c r="BB319" i="4"/>
  <c r="BB27" i="4" s="1"/>
  <c r="BB316" i="4"/>
  <c r="BB24" i="4" s="1"/>
  <c r="BB318" i="4"/>
  <c r="BB26" i="4" s="1"/>
  <c r="BB317" i="4"/>
  <c r="BB25" i="4" s="1"/>
  <c r="AV41" i="51"/>
  <c r="BB314" i="4"/>
  <c r="BB22" i="4" s="1"/>
  <c r="AU49" i="41"/>
  <c r="AW31" i="67"/>
  <c r="AU33" i="53"/>
  <c r="AV29" i="51"/>
  <c r="AQ22" i="64"/>
  <c r="AQ39" i="64"/>
  <c r="BD208" i="4"/>
  <c r="BC284" i="4"/>
  <c r="L55" i="54"/>
  <c r="BC285" i="4"/>
  <c r="AV59" i="53"/>
  <c r="AU31" i="23"/>
  <c r="AU32" i="23" s="1"/>
  <c r="AU21" i="27"/>
  <c r="AU12" i="28"/>
  <c r="AV20" i="51"/>
  <c r="AU28" i="53"/>
  <c r="AQ14" i="64"/>
  <c r="AW34" i="67" l="1"/>
  <c r="BC250" i="4"/>
  <c r="AW9" i="67"/>
  <c r="L56" i="54"/>
  <c r="BC70" i="4"/>
  <c r="BC72" i="4"/>
  <c r="AV51" i="53"/>
  <c r="L48" i="54"/>
  <c r="BC71" i="4"/>
  <c r="BC123" i="4"/>
  <c r="BC124" i="4"/>
  <c r="AV53" i="53"/>
  <c r="L50" i="54"/>
  <c r="BC125" i="4"/>
  <c r="AV22" i="23"/>
  <c r="AV57" i="53"/>
  <c r="BC236" i="4"/>
  <c r="BC235" i="4"/>
  <c r="L53" i="54"/>
  <c r="BC234" i="4"/>
  <c r="AQ75" i="61"/>
  <c r="BF204" i="4"/>
  <c r="AW12" i="67" l="1"/>
  <c r="AW81" i="2"/>
  <c r="BC254" i="4" s="1"/>
  <c r="BC15" i="4" s="1"/>
  <c r="AW60" i="2" s="1"/>
  <c r="AV60" i="53"/>
  <c r="AW20" i="67"/>
  <c r="AW60" i="53"/>
  <c r="BC50" i="4"/>
  <c r="AW22" i="2" s="1"/>
  <c r="BC54" i="4"/>
  <c r="AW31" i="2" s="1"/>
  <c r="AV17" i="28" s="1"/>
  <c r="AW57" i="53"/>
  <c r="BD235" i="4"/>
  <c r="M53" i="54"/>
  <c r="BD234" i="4"/>
  <c r="BD236" i="4"/>
  <c r="AQ76" i="61"/>
  <c r="AQ77" i="61" s="1"/>
  <c r="AQ122" i="61"/>
  <c r="AW53" i="53"/>
  <c r="BD125" i="4"/>
  <c r="BD124" i="4"/>
  <c r="M50" i="54"/>
  <c r="BD123" i="4"/>
  <c r="BC48" i="4"/>
  <c r="AW20" i="2" s="1"/>
  <c r="BE208" i="4"/>
  <c r="L54" i="54" l="1"/>
  <c r="L58" i="54" s="1"/>
  <c r="AW85" i="2"/>
  <c r="AV7" i="55" s="1"/>
  <c r="AV12" i="55" s="1"/>
  <c r="BC255" i="4"/>
  <c r="AV58" i="53"/>
  <c r="M56" i="54"/>
  <c r="AW23" i="67"/>
  <c r="BC249" i="4"/>
  <c r="AX9" i="67"/>
  <c r="AW20" i="51"/>
  <c r="AV31" i="23"/>
  <c r="AV32" i="23" s="1"/>
  <c r="AV12" i="28"/>
  <c r="AV28" i="53"/>
  <c r="AR14" i="64"/>
  <c r="AV10" i="50"/>
  <c r="BD50" i="4"/>
  <c r="AX22" i="2" s="1"/>
  <c r="AW28" i="53" s="1"/>
  <c r="AW29" i="51"/>
  <c r="AV21" i="27"/>
  <c r="AR22" i="64"/>
  <c r="AV33" i="53"/>
  <c r="AR39" i="64"/>
  <c r="BD54" i="4"/>
  <c r="AX31" i="2" s="1"/>
  <c r="AR13" i="64"/>
  <c r="AV11" i="28"/>
  <c r="AW18" i="51"/>
  <c r="AV19" i="27"/>
  <c r="AV26" i="53"/>
  <c r="M48" i="54"/>
  <c r="AW51" i="53"/>
  <c r="BD72" i="4"/>
  <c r="BD70" i="4"/>
  <c r="BD71" i="4"/>
  <c r="AQ78" i="61"/>
  <c r="AQ124" i="61" s="1"/>
  <c r="AQ79" i="61"/>
  <c r="AQ123" i="61"/>
  <c r="BD285" i="4"/>
  <c r="BD284" i="4"/>
  <c r="AW59" i="53"/>
  <c r="M55" i="54"/>
  <c r="BE70" i="4"/>
  <c r="BE72" i="4"/>
  <c r="BE71" i="4"/>
  <c r="AX51" i="53"/>
  <c r="BG204" i="4"/>
  <c r="BC314" i="4" l="1"/>
  <c r="BC22" i="4" s="1"/>
  <c r="BC317" i="4"/>
  <c r="BC25" i="4" s="1"/>
  <c r="AW41" i="51"/>
  <c r="BC319" i="4"/>
  <c r="BC27" i="4" s="1"/>
  <c r="AV49" i="41"/>
  <c r="BC316" i="4"/>
  <c r="BC24" i="4" s="1"/>
  <c r="AV19" i="41"/>
  <c r="BC318" i="4"/>
  <c r="BC26" i="4" s="1"/>
  <c r="AW33" i="53"/>
  <c r="AW17" i="28"/>
  <c r="AX12" i="67"/>
  <c r="AX81" i="2"/>
  <c r="CA81" i="2" s="1"/>
  <c r="CA85" i="2" s="1"/>
  <c r="BF208" i="4"/>
  <c r="AV11" i="23"/>
  <c r="BC10" i="4"/>
  <c r="AX60" i="53"/>
  <c r="AX29" i="51"/>
  <c r="BV29" i="51" s="1"/>
  <c r="AW10" i="50"/>
  <c r="AW21" i="27"/>
  <c r="AX20" i="51"/>
  <c r="BV20" i="51" s="1"/>
  <c r="AS14" i="64"/>
  <c r="AW31" i="23"/>
  <c r="AW32" i="23" s="1"/>
  <c r="AW12" i="28"/>
  <c r="AS39" i="64"/>
  <c r="AS22" i="64"/>
  <c r="BD48" i="4"/>
  <c r="AX20" i="2" s="1"/>
  <c r="AX57" i="53"/>
  <c r="BE234" i="4"/>
  <c r="BE236" i="4"/>
  <c r="BE235" i="4"/>
  <c r="AW22" i="23"/>
  <c r="BE124" i="4"/>
  <c r="BE123" i="4"/>
  <c r="AX53" i="53"/>
  <c r="BE125" i="4"/>
  <c r="AQ16" i="61"/>
  <c r="AQ125" i="61"/>
  <c r="AX59" i="53"/>
  <c r="BE284" i="4"/>
  <c r="BE285" i="4"/>
  <c r="BE48" i="4"/>
  <c r="AY20" i="2" s="1"/>
  <c r="AY18" i="51" s="1"/>
  <c r="BF71" i="4"/>
  <c r="AY51" i="53"/>
  <c r="BF72" i="4"/>
  <c r="BF70" i="4"/>
  <c r="AW58" i="53" l="1"/>
  <c r="BD255" i="4"/>
  <c r="AX85" i="2"/>
  <c r="BD316" i="4" s="1"/>
  <c r="BD24" i="4" s="1"/>
  <c r="M54" i="54"/>
  <c r="M58" i="54" s="1"/>
  <c r="BD254" i="4"/>
  <c r="BD15" i="4" s="1"/>
  <c r="AX60" i="2" s="1"/>
  <c r="AX41" i="51"/>
  <c r="AY9" i="67"/>
  <c r="AX20" i="67"/>
  <c r="AY60" i="53"/>
  <c r="BE50" i="4"/>
  <c r="AY22" i="2" s="1"/>
  <c r="AX21" i="27" s="1"/>
  <c r="BE54" i="4"/>
  <c r="AY31" i="2" s="1"/>
  <c r="AX22" i="23"/>
  <c r="AY57" i="53"/>
  <c r="BF235" i="4"/>
  <c r="BF236" i="4"/>
  <c r="BF234" i="4"/>
  <c r="AW26" i="53"/>
  <c r="AW19" i="27"/>
  <c r="AX18" i="51"/>
  <c r="AW11" i="28"/>
  <c r="AS13" i="64"/>
  <c r="AT13" i="64"/>
  <c r="AX19" i="27"/>
  <c r="AX26" i="53"/>
  <c r="AX11" i="28"/>
  <c r="BH204" i="4"/>
  <c r="BF48" i="4"/>
  <c r="AZ20" i="2" s="1"/>
  <c r="AT22" i="64" l="1"/>
  <c r="AX17" i="28"/>
  <c r="AW49" i="41"/>
  <c r="AW7" i="55"/>
  <c r="AW12" i="55" s="1"/>
  <c r="BD319" i="4"/>
  <c r="BD27" i="4" s="1"/>
  <c r="BD317" i="4"/>
  <c r="BD25" i="4" s="1"/>
  <c r="BD314" i="4"/>
  <c r="BD22" i="4" s="1"/>
  <c r="BD318" i="4"/>
  <c r="BD26" i="4" s="1"/>
  <c r="AW19" i="41"/>
  <c r="AY12" i="67"/>
  <c r="AY81" i="2"/>
  <c r="AY85" i="2" s="1"/>
  <c r="AY41" i="51" s="1"/>
  <c r="AY53" i="53"/>
  <c r="BF125" i="4"/>
  <c r="BF123" i="4"/>
  <c r="AR75" i="61"/>
  <c r="AR122" i="61" s="1"/>
  <c r="AX23" i="67"/>
  <c r="BD249" i="4"/>
  <c r="AY20" i="67"/>
  <c r="AT39" i="64"/>
  <c r="AT14" i="64"/>
  <c r="AX12" i="28"/>
  <c r="AX28" i="53"/>
  <c r="AY20" i="51"/>
  <c r="AX31" i="23"/>
  <c r="AX32" i="23" s="1"/>
  <c r="AX10" i="50"/>
  <c r="AX33" i="53"/>
  <c r="AY29" i="51"/>
  <c r="BF285" i="4"/>
  <c r="BF284" i="4"/>
  <c r="AY59" i="53"/>
  <c r="BF54" i="4"/>
  <c r="AZ31" i="2" s="1"/>
  <c r="AY17" i="28" s="1"/>
  <c r="BG208" i="4"/>
  <c r="AU13" i="64"/>
  <c r="AY11" i="28"/>
  <c r="AZ18" i="51"/>
  <c r="AY19" i="27"/>
  <c r="AY26" i="53"/>
  <c r="BE316" i="4" l="1"/>
  <c r="BE24" i="4" s="1"/>
  <c r="BE317" i="4"/>
  <c r="BE25" i="4" s="1"/>
  <c r="BE319" i="4"/>
  <c r="AX19" i="41"/>
  <c r="BE318" i="4"/>
  <c r="BE26" i="4" s="1"/>
  <c r="AY88" i="2"/>
  <c r="BE254" i="4"/>
  <c r="BE15" i="4" s="1"/>
  <c r="AY60" i="2" s="1"/>
  <c r="AX49" i="41"/>
  <c r="AX7" i="55"/>
  <c r="AX12" i="55" s="1"/>
  <c r="BE314" i="4"/>
  <c r="BE22" i="4" s="1"/>
  <c r="AX58" i="53"/>
  <c r="BE255" i="4"/>
  <c r="BE27" i="4" s="1"/>
  <c r="AR76" i="61"/>
  <c r="AR77" i="61" s="1"/>
  <c r="AR123" i="61" s="1"/>
  <c r="AY23" i="67"/>
  <c r="BE249" i="4"/>
  <c r="BE10" i="4" s="1"/>
  <c r="AW11" i="23"/>
  <c r="BD10" i="4"/>
  <c r="AZ9" i="67"/>
  <c r="AY33" i="53"/>
  <c r="AU22" i="64"/>
  <c r="AU39" i="64"/>
  <c r="AZ29" i="51"/>
  <c r="AY10" i="50"/>
  <c r="AZ59" i="53"/>
  <c r="BG284" i="4"/>
  <c r="BG285" i="4"/>
  <c r="BG70" i="4"/>
  <c r="BG72" i="4"/>
  <c r="AZ51" i="53"/>
  <c r="BG71" i="4"/>
  <c r="AZ12" i="67" l="1"/>
  <c r="AZ81" i="2"/>
  <c r="AY58" i="53" s="1"/>
  <c r="AR79" i="61"/>
  <c r="AR125" i="61" s="1"/>
  <c r="AR78" i="61"/>
  <c r="AR124" i="61" s="1"/>
  <c r="AX11" i="23"/>
  <c r="BA9" i="67"/>
  <c r="AZ20" i="67"/>
  <c r="AZ60" i="53"/>
  <c r="BG48" i="4"/>
  <c r="BA20" i="2" s="1"/>
  <c r="AV13" i="64" s="1"/>
  <c r="BH208" i="4"/>
  <c r="BH71" i="4"/>
  <c r="BH70" i="4"/>
  <c r="BH72" i="4"/>
  <c r="CB74" i="2"/>
  <c r="BA51" i="53"/>
  <c r="BG234" i="4"/>
  <c r="BG236" i="4"/>
  <c r="AZ57" i="53"/>
  <c r="BG235" i="4"/>
  <c r="BG123" i="4"/>
  <c r="BG124" i="4"/>
  <c r="BG125" i="4"/>
  <c r="AZ53" i="53"/>
  <c r="BF255" i="4" l="1"/>
  <c r="AZ85" i="2"/>
  <c r="BF318" i="4" s="1"/>
  <c r="BF26" i="4" s="1"/>
  <c r="BF254" i="4"/>
  <c r="BF15" i="4" s="1"/>
  <c r="AZ60" i="2" s="1"/>
  <c r="BA12" i="67"/>
  <c r="BA81" i="2"/>
  <c r="BG255" i="4" s="1"/>
  <c r="AS75" i="61"/>
  <c r="AS76" i="61" s="1"/>
  <c r="AS77" i="61" s="1"/>
  <c r="AR16" i="61"/>
  <c r="AZ23" i="67"/>
  <c r="BF249" i="4"/>
  <c r="BA20" i="67"/>
  <c r="BA18" i="51"/>
  <c r="AZ19" i="27"/>
  <c r="AZ11" i="28"/>
  <c r="AZ26" i="53"/>
  <c r="BG54" i="4"/>
  <c r="BA31" i="2" s="1"/>
  <c r="BH48" i="4"/>
  <c r="BB20" i="2" s="1"/>
  <c r="BG50" i="4"/>
  <c r="BA22" i="2" s="1"/>
  <c r="BF319" i="4" l="1"/>
  <c r="AZ41" i="51"/>
  <c r="BF316" i="4"/>
  <c r="BF24" i="4" s="1"/>
  <c r="AY7" i="55"/>
  <c r="AY12" i="55" s="1"/>
  <c r="BF314" i="4"/>
  <c r="BF22" i="4" s="1"/>
  <c r="AY19" i="41"/>
  <c r="AY49" i="41"/>
  <c r="AZ33" i="53"/>
  <c r="AZ17" i="28"/>
  <c r="BF317" i="4"/>
  <c r="BF25" i="4" s="1"/>
  <c r="AZ88" i="2"/>
  <c r="BA85" i="2"/>
  <c r="AZ49" i="41" s="1"/>
  <c r="BG254" i="4"/>
  <c r="BG15" i="4" s="1"/>
  <c r="BA60" i="2" s="1"/>
  <c r="AZ58" i="53"/>
  <c r="AS122" i="61"/>
  <c r="BA23" i="67"/>
  <c r="BG249" i="4"/>
  <c r="BF10" i="4"/>
  <c r="AY11" i="23"/>
  <c r="BA60" i="53"/>
  <c r="AS78" i="61"/>
  <c r="AS124" i="61" s="1"/>
  <c r="AS123" i="61"/>
  <c r="AS79" i="61"/>
  <c r="BA29" i="51"/>
  <c r="AZ10" i="50"/>
  <c r="AV39" i="64"/>
  <c r="AV22" i="64"/>
  <c r="BB51" i="53"/>
  <c r="BH124" i="4"/>
  <c r="BH125" i="4"/>
  <c r="CB76" i="2"/>
  <c r="BH123" i="4"/>
  <c r="BA53" i="53"/>
  <c r="AZ31" i="23"/>
  <c r="AZ32" i="23" s="1"/>
  <c r="AZ21" i="27"/>
  <c r="BA20" i="51"/>
  <c r="AZ28" i="53"/>
  <c r="AV14" i="64"/>
  <c r="AZ12" i="28"/>
  <c r="BH284" i="4"/>
  <c r="BA59" i="53"/>
  <c r="CB82" i="2"/>
  <c r="BH285" i="4"/>
  <c r="BH234" i="4"/>
  <c r="BA57" i="53"/>
  <c r="CB80" i="2"/>
  <c r="BH236" i="4"/>
  <c r="BH235" i="4"/>
  <c r="AW13" i="64"/>
  <c r="BA11" i="28"/>
  <c r="BA19" i="27"/>
  <c r="BB18" i="51"/>
  <c r="BA26" i="53"/>
  <c r="BA41" i="51" l="1"/>
  <c r="BG316" i="4"/>
  <c r="BG24" i="4" s="1"/>
  <c r="AZ7" i="55"/>
  <c r="AZ12" i="55" s="1"/>
  <c r="BG314" i="4"/>
  <c r="BG22" i="4" s="1"/>
  <c r="BG319" i="4"/>
  <c r="BG27" i="4" s="1"/>
  <c r="BG318" i="4"/>
  <c r="BG26" i="4" s="1"/>
  <c r="BG317" i="4"/>
  <c r="BG25" i="4" s="1"/>
  <c r="BA88" i="2"/>
  <c r="AZ19" i="41"/>
  <c r="CB83" i="2"/>
  <c r="AT75" i="61"/>
  <c r="BG10" i="4"/>
  <c r="AZ11" i="23"/>
  <c r="BB9" i="67"/>
  <c r="AS16" i="61"/>
  <c r="AS125" i="61"/>
  <c r="BH54" i="4"/>
  <c r="BB31" i="2" s="1"/>
  <c r="BI48" i="4"/>
  <c r="BC20" i="2" s="1"/>
  <c r="BH50" i="4"/>
  <c r="BB22" i="2" s="1"/>
  <c r="AW39" i="64" l="1"/>
  <c r="BA17" i="28"/>
  <c r="BB12" i="67"/>
  <c r="BB81" i="2"/>
  <c r="BA58" i="53" s="1"/>
  <c r="AT76" i="61"/>
  <c r="AT77" i="61" s="1"/>
  <c r="AT122" i="61"/>
  <c r="BB20" i="67"/>
  <c r="BB60" i="53"/>
  <c r="AU75" i="61"/>
  <c r="AV75" i="61"/>
  <c r="AW22" i="64"/>
  <c r="BA10" i="50"/>
  <c r="BA33" i="53"/>
  <c r="BB29" i="51"/>
  <c r="BA21" i="27"/>
  <c r="BA28" i="53"/>
  <c r="BA12" i="28"/>
  <c r="AW14" i="64"/>
  <c r="BB20" i="51"/>
  <c r="BA31" i="23"/>
  <c r="BA32" i="23" s="1"/>
  <c r="BI236" i="4"/>
  <c r="BI235" i="4"/>
  <c r="BB57" i="53"/>
  <c r="BI234" i="4"/>
  <c r="BI285" i="4"/>
  <c r="BI284" i="4"/>
  <c r="BB59" i="53"/>
  <c r="BB53" i="53"/>
  <c r="BB19" i="27"/>
  <c r="BC18" i="51"/>
  <c r="AX13" i="64"/>
  <c r="BB26" i="53"/>
  <c r="BB11" i="28"/>
  <c r="BH254" i="4" l="1"/>
  <c r="BH15" i="4" s="1"/>
  <c r="BB60" i="2" s="1"/>
  <c r="BH255" i="4"/>
  <c r="BB85" i="2"/>
  <c r="BH319" i="4" s="1"/>
  <c r="AT78" i="61"/>
  <c r="AT124" i="61" s="1"/>
  <c r="AT79" i="61"/>
  <c r="AT123" i="61"/>
  <c r="BB23" i="67"/>
  <c r="BH249" i="4"/>
  <c r="BA11" i="23" s="1"/>
  <c r="BC9" i="67"/>
  <c r="AU76" i="61"/>
  <c r="AU77" i="61" s="1"/>
  <c r="AU122" i="61"/>
  <c r="AV76" i="61"/>
  <c r="AV77" i="61" s="1"/>
  <c r="AV122" i="61"/>
  <c r="BI50" i="4"/>
  <c r="BC22" i="2" s="1"/>
  <c r="CK29" i="51"/>
  <c r="BJ48" i="4"/>
  <c r="BD20" i="2" s="1"/>
  <c r="BI54" i="4"/>
  <c r="BC31" i="2" s="1"/>
  <c r="BB17" i="28" s="1"/>
  <c r="BH27" i="4" l="1"/>
  <c r="BA19" i="41"/>
  <c r="BA7" i="55"/>
  <c r="BA12" i="55" s="1"/>
  <c r="BH317" i="4"/>
  <c r="BH25" i="4" s="1"/>
  <c r="BH314" i="4"/>
  <c r="BH22" i="4" s="1"/>
  <c r="BA49" i="41"/>
  <c r="BB88" i="2"/>
  <c r="BH316" i="4"/>
  <c r="BH24" i="4" s="1"/>
  <c r="BB41" i="51"/>
  <c r="CK41" i="51" s="1"/>
  <c r="BH318" i="4"/>
  <c r="BH26" i="4" s="1"/>
  <c r="BC12" i="67"/>
  <c r="BC81" i="2"/>
  <c r="BB58" i="53" s="1"/>
  <c r="BH10" i="4"/>
  <c r="AT125" i="61"/>
  <c r="AT16" i="61"/>
  <c r="BC20" i="67"/>
  <c r="BC60" i="53"/>
  <c r="AV78" i="61"/>
  <c r="AV124" i="61" s="1"/>
  <c r="AV123" i="61"/>
  <c r="AV79" i="61"/>
  <c r="AU123" i="61"/>
  <c r="AU79" i="61"/>
  <c r="AU78" i="61"/>
  <c r="AU124" i="61" s="1"/>
  <c r="BB31" i="23"/>
  <c r="BB32" i="23" s="1"/>
  <c r="BB28" i="53"/>
  <c r="BB21" i="27"/>
  <c r="AX14" i="64"/>
  <c r="BB12" i="28"/>
  <c r="BC20" i="51"/>
  <c r="BD18" i="51"/>
  <c r="AY13" i="64"/>
  <c r="BC11" i="28"/>
  <c r="BC26" i="53"/>
  <c r="BC19" i="27"/>
  <c r="AX39" i="64"/>
  <c r="BC29" i="51"/>
  <c r="AX22" i="64"/>
  <c r="BB33" i="53"/>
  <c r="BB10" i="50"/>
  <c r="BJ234" i="4"/>
  <c r="BC57" i="53"/>
  <c r="BJ236" i="4"/>
  <c r="BJ235" i="4"/>
  <c r="BJ284" i="4"/>
  <c r="BJ285" i="4"/>
  <c r="BC59" i="53"/>
  <c r="BC85" i="2" l="1"/>
  <c r="BI314" i="4" s="1"/>
  <c r="BI22" i="4" s="1"/>
  <c r="BI255" i="4"/>
  <c r="BI254" i="4"/>
  <c r="BI15" i="4" s="1"/>
  <c r="BC60" i="2" s="1"/>
  <c r="BC23" i="67"/>
  <c r="BI249" i="4"/>
  <c r="BB11" i="23" s="1"/>
  <c r="BD9" i="67"/>
  <c r="BD60" i="53"/>
  <c r="AV125" i="61"/>
  <c r="AV16" i="61"/>
  <c r="AU125" i="61"/>
  <c r="AU16" i="61"/>
  <c r="BJ54" i="4"/>
  <c r="BD31" i="2" s="1"/>
  <c r="BJ50" i="4"/>
  <c r="BD22" i="2" s="1"/>
  <c r="AY14" i="64" s="1"/>
  <c r="BD51" i="53"/>
  <c r="BK48" i="4"/>
  <c r="BE20" i="2" s="1"/>
  <c r="BC22" i="23"/>
  <c r="BK234" i="4"/>
  <c r="BD57" i="53"/>
  <c r="BK236" i="4"/>
  <c r="BK235" i="4"/>
  <c r="AY22" i="64" l="1"/>
  <c r="BC17" i="28"/>
  <c r="BB49" i="41"/>
  <c r="BB19" i="41"/>
  <c r="BI316" i="4"/>
  <c r="BI24" i="4" s="1"/>
  <c r="BC41" i="51"/>
  <c r="BI317" i="4"/>
  <c r="BI25" i="4" s="1"/>
  <c r="BC88" i="2"/>
  <c r="BI319" i="4"/>
  <c r="BI27" i="4" s="1"/>
  <c r="BB7" i="55"/>
  <c r="BB12" i="55" s="1"/>
  <c r="BI318" i="4"/>
  <c r="BI26" i="4" s="1"/>
  <c r="BD12" i="67"/>
  <c r="BD81" i="2"/>
  <c r="BD85" i="2" s="1"/>
  <c r="BC7" i="55" s="1"/>
  <c r="BC12" i="55" s="1"/>
  <c r="BI10" i="4"/>
  <c r="BD20" i="67"/>
  <c r="BD29" i="51"/>
  <c r="BC33" i="53"/>
  <c r="BC10" i="50"/>
  <c r="AY39" i="64"/>
  <c r="BC21" i="27"/>
  <c r="BK50" i="4"/>
  <c r="BE22" i="2" s="1"/>
  <c r="BD28" i="53" s="1"/>
  <c r="BC31" i="23"/>
  <c r="BC32" i="23" s="1"/>
  <c r="BC12" i="28"/>
  <c r="BC28" i="53"/>
  <c r="BD20" i="51"/>
  <c r="BK54" i="4"/>
  <c r="BE31" i="2" s="1"/>
  <c r="BD17" i="28" s="1"/>
  <c r="AZ13" i="64"/>
  <c r="BE18" i="51"/>
  <c r="BD19" i="27"/>
  <c r="BD11" i="28"/>
  <c r="BD26" i="53"/>
  <c r="BK284" i="4"/>
  <c r="BK285" i="4"/>
  <c r="BD59" i="53"/>
  <c r="BJ255" i="4" l="1"/>
  <c r="BD41" i="51"/>
  <c r="BC58" i="53"/>
  <c r="BJ254" i="4"/>
  <c r="BJ15" i="4" s="1"/>
  <c r="BD60" i="2" s="1"/>
  <c r="BJ314" i="4"/>
  <c r="BJ22" i="4" s="1"/>
  <c r="BJ317" i="4"/>
  <c r="BJ25" i="4" s="1"/>
  <c r="BJ318" i="4"/>
  <c r="BJ26" i="4" s="1"/>
  <c r="BC49" i="41"/>
  <c r="BJ319" i="4"/>
  <c r="BJ316" i="4"/>
  <c r="BJ24" i="4" s="1"/>
  <c r="BC19" i="41"/>
  <c r="BD88" i="2"/>
  <c r="AW75" i="61"/>
  <c r="AW122" i="61" s="1"/>
  <c r="BD23" i="67"/>
  <c r="BJ249" i="4"/>
  <c r="BC11" i="23" s="1"/>
  <c r="BE9" i="67"/>
  <c r="BE60" i="53"/>
  <c r="BE29" i="51"/>
  <c r="BD31" i="23"/>
  <c r="BD32" i="23" s="1"/>
  <c r="BD21" i="27"/>
  <c r="AZ14" i="64"/>
  <c r="AZ22" i="64"/>
  <c r="BD12" i="28"/>
  <c r="BE20" i="51"/>
  <c r="BD33" i="53"/>
  <c r="BD10" i="50"/>
  <c r="AZ39" i="64"/>
  <c r="BL48" i="4"/>
  <c r="BF20" i="2" s="1"/>
  <c r="BL234" i="4"/>
  <c r="BL236" i="4"/>
  <c r="BE57" i="53"/>
  <c r="BL235" i="4"/>
  <c r="BE51" i="53"/>
  <c r="BL285" i="4"/>
  <c r="BE59" i="53"/>
  <c r="BL284" i="4"/>
  <c r="BJ27" i="4" l="1"/>
  <c r="AX75" i="61"/>
  <c r="AX122" i="61" s="1"/>
  <c r="BE12" i="67"/>
  <c r="BE81" i="2"/>
  <c r="BK255" i="4" s="1"/>
  <c r="AW76" i="61"/>
  <c r="AW77" i="61" s="1"/>
  <c r="AX76" i="61"/>
  <c r="AX77" i="61" s="1"/>
  <c r="AX123" i="61" s="1"/>
  <c r="BJ10" i="4"/>
  <c r="BF9" i="67"/>
  <c r="BE20" i="67"/>
  <c r="BL50" i="4"/>
  <c r="BF22" i="2" s="1"/>
  <c r="BA14" i="64" s="1"/>
  <c r="BL54" i="4"/>
  <c r="BF31" i="2" s="1"/>
  <c r="BF18" i="51"/>
  <c r="BE26" i="53"/>
  <c r="BE11" i="28"/>
  <c r="BA13" i="64"/>
  <c r="BE19" i="27"/>
  <c r="BA22" i="64" l="1"/>
  <c r="BE17" i="28"/>
  <c r="BD58" i="53"/>
  <c r="BE85" i="2"/>
  <c r="BK314" i="4" s="1"/>
  <c r="BK22" i="4" s="1"/>
  <c r="BK254" i="4"/>
  <c r="BK15" i="4" s="1"/>
  <c r="BE60" i="2" s="1"/>
  <c r="BF12" i="67"/>
  <c r="BF81" i="2"/>
  <c r="BF85" i="2" s="1"/>
  <c r="BE49" i="41" s="1"/>
  <c r="AX78" i="61"/>
  <c r="AX124" i="61" s="1"/>
  <c r="AW123" i="61"/>
  <c r="AW78" i="61"/>
  <c r="AW124" i="61" s="1"/>
  <c r="BE23" i="67"/>
  <c r="BK249" i="4"/>
  <c r="BD11" i="23" s="1"/>
  <c r="BF20" i="67"/>
  <c r="BF60" i="53"/>
  <c r="BE31" i="23"/>
  <c r="BE32" i="23" s="1"/>
  <c r="BF20" i="51"/>
  <c r="BE21" i="27"/>
  <c r="BE12" i="28"/>
  <c r="BE28" i="53"/>
  <c r="BA39" i="64"/>
  <c r="BE10" i="50"/>
  <c r="AW79" i="61"/>
  <c r="AW125" i="61" s="1"/>
  <c r="BF29" i="51"/>
  <c r="BE33" i="53"/>
  <c r="BM285" i="4"/>
  <c r="BM284" i="4"/>
  <c r="BF59" i="53"/>
  <c r="BM235" i="4"/>
  <c r="BM236" i="4"/>
  <c r="BM234" i="4"/>
  <c r="BF57" i="53"/>
  <c r="BE41" i="51" l="1"/>
  <c r="BE19" i="41"/>
  <c r="BE88" i="2"/>
  <c r="BK317" i="4"/>
  <c r="BK25" i="4" s="1"/>
  <c r="BL254" i="4"/>
  <c r="BL15" i="4" s="1"/>
  <c r="BF60" i="2" s="1"/>
  <c r="BL314" i="4"/>
  <c r="BL22" i="4" s="1"/>
  <c r="BL316" i="4"/>
  <c r="BL24" i="4" s="1"/>
  <c r="BF88" i="2"/>
  <c r="BD49" i="41"/>
  <c r="BK316" i="4"/>
  <c r="BK24" i="4" s="1"/>
  <c r="BD19" i="41"/>
  <c r="BK318" i="4"/>
  <c r="BK26" i="4" s="1"/>
  <c r="BL255" i="4"/>
  <c r="BF41" i="51"/>
  <c r="BL318" i="4"/>
  <c r="BL26" i="4" s="1"/>
  <c r="BE58" i="53"/>
  <c r="BK319" i="4"/>
  <c r="BK27" i="4" s="1"/>
  <c r="BD7" i="55"/>
  <c r="BD12" i="55" s="1"/>
  <c r="BL317" i="4"/>
  <c r="BL25" i="4" s="1"/>
  <c r="BE7" i="55"/>
  <c r="BE12" i="55" s="1"/>
  <c r="BL319" i="4"/>
  <c r="AX79" i="61"/>
  <c r="AX16" i="61" s="1"/>
  <c r="AY75" i="61"/>
  <c r="AY122" i="61" s="1"/>
  <c r="BK10" i="4"/>
  <c r="BF23" i="67"/>
  <c r="BL249" i="4"/>
  <c r="BG9" i="67"/>
  <c r="BM50" i="4"/>
  <c r="BG22" i="2" s="1"/>
  <c r="BG20" i="51" s="1"/>
  <c r="AW16" i="61"/>
  <c r="BM54" i="4"/>
  <c r="BG31" i="2" s="1"/>
  <c r="BF17" i="28" s="1"/>
  <c r="BL27" i="4" l="1"/>
  <c r="AX125" i="61"/>
  <c r="BG12" i="67"/>
  <c r="BG81" i="2"/>
  <c r="BM254" i="4" s="1"/>
  <c r="BM15" i="4" s="1"/>
  <c r="BG60" i="2" s="1"/>
  <c r="AY76" i="61"/>
  <c r="AY77" i="61" s="1"/>
  <c r="AY123" i="61" s="1"/>
  <c r="BL10" i="4"/>
  <c r="BE11" i="23"/>
  <c r="BG20" i="67"/>
  <c r="BB14" i="64"/>
  <c r="BF28" i="53"/>
  <c r="BF12" i="28"/>
  <c r="BF31" i="23"/>
  <c r="BF32" i="23" s="1"/>
  <c r="BF21" i="27"/>
  <c r="BM48" i="4"/>
  <c r="BG20" i="2" s="1"/>
  <c r="BF51" i="53"/>
  <c r="BN285" i="4"/>
  <c r="BG59" i="53"/>
  <c r="BN284" i="4"/>
  <c r="BF33" i="53"/>
  <c r="BG29" i="51"/>
  <c r="BB22" i="64"/>
  <c r="BF10" i="50"/>
  <c r="BB39" i="64"/>
  <c r="AY78" i="61" l="1"/>
  <c r="AY124" i="61" s="1"/>
  <c r="BF58" i="53"/>
  <c r="BM255" i="4"/>
  <c r="BG85" i="2"/>
  <c r="BF7" i="55" s="1"/>
  <c r="BF12" i="55" s="1"/>
  <c r="BG23" i="67"/>
  <c r="BM249" i="4"/>
  <c r="BH9" i="67"/>
  <c r="BG60" i="53"/>
  <c r="AY79" i="61"/>
  <c r="AY16" i="61" s="1"/>
  <c r="BG18" i="51"/>
  <c r="BB13" i="64"/>
  <c r="BF19" i="27"/>
  <c r="BF26" i="53"/>
  <c r="BF11" i="28"/>
  <c r="BG51" i="53"/>
  <c r="BN235" i="4"/>
  <c r="BN236" i="4"/>
  <c r="BN234" i="4"/>
  <c r="BG57" i="53"/>
  <c r="BM317" i="4" l="1"/>
  <c r="BM25" i="4" s="1"/>
  <c r="BM316" i="4"/>
  <c r="BM24" i="4" s="1"/>
  <c r="BM319" i="4"/>
  <c r="BM27" i="4" s="1"/>
  <c r="BF49" i="41"/>
  <c r="BG41" i="51"/>
  <c r="BM314" i="4"/>
  <c r="BM22" i="4" s="1"/>
  <c r="BF19" i="41"/>
  <c r="BG88" i="2"/>
  <c r="BM318" i="4"/>
  <c r="BM26" i="4" s="1"/>
  <c r="BH12" i="67"/>
  <c r="BH81" i="2"/>
  <c r="BG58" i="53" s="1"/>
  <c r="AZ75" i="61"/>
  <c r="AZ76" i="61" s="1"/>
  <c r="AZ77" i="61" s="1"/>
  <c r="AZ123" i="61" s="1"/>
  <c r="BF11" i="23"/>
  <c r="BM10" i="4"/>
  <c r="BH20" i="67"/>
  <c r="AY125" i="61"/>
  <c r="BN50" i="4"/>
  <c r="BH22" i="2" s="1"/>
  <c r="BC14" i="64" s="1"/>
  <c r="BN54" i="4"/>
  <c r="BH31" i="2" s="1"/>
  <c r="BN48" i="4"/>
  <c r="BH20" i="2" s="1"/>
  <c r="BC39" i="64" l="1"/>
  <c r="BG17" i="28"/>
  <c r="BN254" i="4"/>
  <c r="BN15" i="4" s="1"/>
  <c r="BH60" i="2" s="1"/>
  <c r="BN255" i="4"/>
  <c r="AZ78" i="61"/>
  <c r="AZ124" i="61" s="1"/>
  <c r="BH85" i="2"/>
  <c r="BG49" i="41" s="1"/>
  <c r="AZ122" i="61"/>
  <c r="BA75" i="61"/>
  <c r="BA122" i="61" s="1"/>
  <c r="BH23" i="67"/>
  <c r="BN249" i="4"/>
  <c r="BH60" i="53"/>
  <c r="BG12" i="28"/>
  <c r="BG21" i="27"/>
  <c r="BH20" i="51"/>
  <c r="BG31" i="23"/>
  <c r="BG32" i="23" s="1"/>
  <c r="BG28" i="53"/>
  <c r="BG33" i="53"/>
  <c r="BG10" i="50"/>
  <c r="BC22" i="64"/>
  <c r="BH29" i="51"/>
  <c r="BH51" i="53"/>
  <c r="BH18" i="51"/>
  <c r="BG19" i="27"/>
  <c r="BG11" i="28"/>
  <c r="BC13" i="64"/>
  <c r="BG26" i="53"/>
  <c r="BO234" i="4"/>
  <c r="BH57" i="53"/>
  <c r="BO236" i="4"/>
  <c r="BO235" i="4"/>
  <c r="BO284" i="4"/>
  <c r="BO285" i="4"/>
  <c r="BH59" i="53"/>
  <c r="BN319" i="4" l="1"/>
  <c r="BN27" i="4" s="1"/>
  <c r="BN317" i="4"/>
  <c r="BN25" i="4" s="1"/>
  <c r="BG7" i="55"/>
  <c r="BG12" i="55" s="1"/>
  <c r="BN316" i="4"/>
  <c r="BN24" i="4" s="1"/>
  <c r="BH88" i="2"/>
  <c r="AZ79" i="61"/>
  <c r="AZ125" i="61" s="1"/>
  <c r="BH41" i="51"/>
  <c r="BN318" i="4"/>
  <c r="BN26" i="4" s="1"/>
  <c r="BG19" i="41"/>
  <c r="BN314" i="4"/>
  <c r="BN22" i="4" s="1"/>
  <c r="BB75" i="61"/>
  <c r="BB122" i="61" s="1"/>
  <c r="BA76" i="61"/>
  <c r="BA77" i="61" s="1"/>
  <c r="BA123" i="61" s="1"/>
  <c r="BG11" i="23"/>
  <c r="BN10" i="4"/>
  <c r="BI9" i="67"/>
  <c r="BO50" i="4"/>
  <c r="BI22" i="2" s="1"/>
  <c r="BH28" i="53" s="1"/>
  <c r="BO54" i="4"/>
  <c r="BI31" i="2" s="1"/>
  <c r="BO48" i="4"/>
  <c r="BI20" i="2" s="1"/>
  <c r="BH22" i="23"/>
  <c r="BI29" i="51" l="1"/>
  <c r="BH17" i="28"/>
  <c r="AZ16" i="61"/>
  <c r="BI12" i="67"/>
  <c r="BI81" i="2"/>
  <c r="BI85" i="2" s="1"/>
  <c r="BI41" i="51" s="1"/>
  <c r="BA78" i="61"/>
  <c r="BA124" i="61" s="1"/>
  <c r="BB76" i="61"/>
  <c r="BB77" i="61" s="1"/>
  <c r="BB78" i="61" s="1"/>
  <c r="BB124" i="61" s="1"/>
  <c r="BI20" i="67"/>
  <c r="BI20" i="51"/>
  <c r="BH12" i="28"/>
  <c r="BD14" i="64"/>
  <c r="BH31" i="23"/>
  <c r="BH32" i="23" s="1"/>
  <c r="BH21" i="27"/>
  <c r="BH33" i="53"/>
  <c r="BH10" i="50"/>
  <c r="BD39" i="64"/>
  <c r="BP48" i="64" s="1"/>
  <c r="BD22" i="64"/>
  <c r="BQ256" i="4"/>
  <c r="BP284" i="4"/>
  <c r="BP285" i="4"/>
  <c r="BI59" i="53"/>
  <c r="BQ212" i="4"/>
  <c r="BQ53" i="4" s="1"/>
  <c r="BK25" i="2" s="1"/>
  <c r="BI18" i="51"/>
  <c r="BH19" i="27"/>
  <c r="BH26" i="53"/>
  <c r="BD13" i="64"/>
  <c r="BH11" i="28"/>
  <c r="BO254" i="4" l="1"/>
  <c r="BO15" i="4" s="1"/>
  <c r="BI60" i="2" s="1"/>
  <c r="BH19" i="41"/>
  <c r="BH7" i="55"/>
  <c r="BH12" i="55" s="1"/>
  <c r="BH49" i="41"/>
  <c r="BI88" i="2"/>
  <c r="BO255" i="4"/>
  <c r="BO318" i="4"/>
  <c r="BO26" i="4" s="1"/>
  <c r="BO316" i="4"/>
  <c r="BO24" i="4" s="1"/>
  <c r="BO317" i="4"/>
  <c r="BO25" i="4" s="1"/>
  <c r="BO319" i="4"/>
  <c r="BH58" i="53"/>
  <c r="BO314" i="4"/>
  <c r="BO22" i="4" s="1"/>
  <c r="BB79" i="61"/>
  <c r="BB125" i="61" s="1"/>
  <c r="BA79" i="61"/>
  <c r="BA16" i="61" s="1"/>
  <c r="BB123" i="61"/>
  <c r="BI23" i="67"/>
  <c r="BO249" i="4"/>
  <c r="BJ9" i="67"/>
  <c r="BI60" i="53"/>
  <c r="BK23" i="51"/>
  <c r="BF15" i="64"/>
  <c r="BJ20" i="27"/>
  <c r="BQ259" i="4"/>
  <c r="BQ283" i="4"/>
  <c r="BQ16" i="4" s="1"/>
  <c r="BI22" i="23"/>
  <c r="BI57" i="53"/>
  <c r="BP234" i="4"/>
  <c r="BP236" i="4"/>
  <c r="BP235" i="4"/>
  <c r="BO27" i="4" l="1"/>
  <c r="BB16" i="61"/>
  <c r="BJ12" i="67"/>
  <c r="BJ81" i="2"/>
  <c r="BA125" i="61"/>
  <c r="BO10" i="4"/>
  <c r="BH11" i="23"/>
  <c r="BJ20" i="67"/>
  <c r="BP54" i="4"/>
  <c r="BJ31" i="2" s="1"/>
  <c r="BP50" i="4"/>
  <c r="BJ22" i="2" s="1"/>
  <c r="BR256" i="4"/>
  <c r="BP48" i="4"/>
  <c r="BJ20" i="2" s="1"/>
  <c r="BY20" i="2" s="1"/>
  <c r="BT13" i="64" s="1"/>
  <c r="BI51" i="53"/>
  <c r="CB31" i="2" l="1"/>
  <c r="BW39" i="64" s="1"/>
  <c r="BI17" i="28"/>
  <c r="BP254" i="4"/>
  <c r="BP15" i="4" s="1"/>
  <c r="BJ60" i="2" s="1"/>
  <c r="CB60" i="2" s="1"/>
  <c r="CB81" i="2"/>
  <c r="CB85" i="2" s="1"/>
  <c r="CB88" i="2" s="1"/>
  <c r="BE39" i="64"/>
  <c r="BQ48" i="64" s="1"/>
  <c r="BY31" i="2"/>
  <c r="BZ31" i="2"/>
  <c r="CA31" i="2"/>
  <c r="BP255" i="4"/>
  <c r="BI28" i="53"/>
  <c r="CA22" i="2"/>
  <c r="BV14" i="64" s="1"/>
  <c r="BI58" i="53"/>
  <c r="BJ85" i="2"/>
  <c r="BI7" i="55" s="1"/>
  <c r="BI12" i="55" s="1"/>
  <c r="BJ23" i="67"/>
  <c r="BP249" i="4"/>
  <c r="BI12" i="28"/>
  <c r="BI21" i="27"/>
  <c r="BI31" i="23"/>
  <c r="BI32" i="23" s="1"/>
  <c r="BJ29" i="51"/>
  <c r="BX29" i="51" s="1"/>
  <c r="BI33" i="53"/>
  <c r="BE14" i="64"/>
  <c r="BJ20" i="51"/>
  <c r="BI10" i="50"/>
  <c r="BE22" i="64"/>
  <c r="BQ285" i="4"/>
  <c r="BQ284" i="4"/>
  <c r="BI26" i="53"/>
  <c r="BJ18" i="51"/>
  <c r="BI19" i="27"/>
  <c r="BE13" i="64"/>
  <c r="BI11" i="28"/>
  <c r="CB20" i="2"/>
  <c r="BR212" i="4"/>
  <c r="BR53" i="4" s="1"/>
  <c r="BL25" i="2" s="1"/>
  <c r="BQ235" i="4"/>
  <c r="BQ234" i="4"/>
  <c r="BQ236" i="4"/>
  <c r="BW22" i="64" l="1"/>
  <c r="BJ88" i="2"/>
  <c r="BI49" i="41"/>
  <c r="BP318" i="4"/>
  <c r="BP26" i="4" s="1"/>
  <c r="BV39" i="64"/>
  <c r="BV22" i="64"/>
  <c r="BT22" i="64"/>
  <c r="BT39" i="64"/>
  <c r="BP319" i="4"/>
  <c r="BP27" i="4" s="1"/>
  <c r="BP316" i="4"/>
  <c r="BP24" i="4" s="1"/>
  <c r="BI19" i="41"/>
  <c r="BU39" i="64"/>
  <c r="BU22" i="64"/>
  <c r="BP314" i="4"/>
  <c r="BP22" i="4" s="1"/>
  <c r="BJ41" i="51"/>
  <c r="BX41" i="51" s="1"/>
  <c r="BP317" i="4"/>
  <c r="BP25" i="4" s="1"/>
  <c r="BP10" i="4"/>
  <c r="BI11" i="23"/>
  <c r="BK9" i="67"/>
  <c r="BQ50" i="4"/>
  <c r="BK22" i="2" s="1"/>
  <c r="BQ54" i="4"/>
  <c r="BK31" i="2" s="1"/>
  <c r="BJ10" i="50" s="1"/>
  <c r="BQ48" i="4"/>
  <c r="BK20" i="2" s="1"/>
  <c r="BF13" i="64" s="1"/>
  <c r="BX18" i="51"/>
  <c r="BR283" i="4"/>
  <c r="BR16" i="4" s="1"/>
  <c r="BR259" i="4"/>
  <c r="BQ56" i="4"/>
  <c r="BG15" i="64"/>
  <c r="BL23" i="51"/>
  <c r="BK20" i="27"/>
  <c r="BS212" i="4"/>
  <c r="BS53" i="4" s="1"/>
  <c r="BM25" i="2" s="1"/>
  <c r="BW13" i="64"/>
  <c r="BW47" i="64" l="1"/>
  <c r="BT47" i="64"/>
  <c r="BU47" i="64"/>
  <c r="BV47" i="64"/>
  <c r="BK12" i="67"/>
  <c r="BK81" i="2"/>
  <c r="BQ255" i="4" s="1"/>
  <c r="BQ254" i="4"/>
  <c r="BQ15" i="4" s="1"/>
  <c r="BK60" i="2" s="1"/>
  <c r="BK20" i="67"/>
  <c r="BJ31" i="23"/>
  <c r="BJ32" i="23" s="1"/>
  <c r="BK37" i="2"/>
  <c r="BF41" i="64" s="1"/>
  <c r="BK20" i="51"/>
  <c r="BF39" i="64"/>
  <c r="BJ21" i="27"/>
  <c r="BK29" i="51"/>
  <c r="BF14" i="64"/>
  <c r="BF17" i="64" s="1"/>
  <c r="BF22" i="64"/>
  <c r="BJ19" i="27"/>
  <c r="BK26" i="2"/>
  <c r="BJ10" i="27" s="1"/>
  <c r="BK18" i="51"/>
  <c r="BR285" i="4"/>
  <c r="BR284" i="4"/>
  <c r="BS256" i="4"/>
  <c r="BS283" i="4"/>
  <c r="BS16" i="4" s="1"/>
  <c r="BS259" i="4"/>
  <c r="BH15" i="64"/>
  <c r="BM23" i="51"/>
  <c r="BL20" i="27"/>
  <c r="BK85" i="2" l="1"/>
  <c r="BK41" i="51" s="1"/>
  <c r="BQ316" i="4"/>
  <c r="BQ24" i="4" s="1"/>
  <c r="BQ317" i="4"/>
  <c r="BQ25" i="4" s="1"/>
  <c r="BQ314" i="4"/>
  <c r="BQ22" i="4" s="1"/>
  <c r="BQ319" i="4"/>
  <c r="BQ27" i="4" s="1"/>
  <c r="BK23" i="67"/>
  <c r="BQ249" i="4"/>
  <c r="BL9" i="67"/>
  <c r="BR48" i="64"/>
  <c r="BF24" i="64"/>
  <c r="BJ12" i="50"/>
  <c r="BK31" i="51"/>
  <c r="BK24" i="51"/>
  <c r="BJ22" i="27"/>
  <c r="BR56" i="4"/>
  <c r="BR234" i="4"/>
  <c r="BR236" i="4"/>
  <c r="BR235" i="4"/>
  <c r="BR48" i="4"/>
  <c r="BL20" i="2" s="1"/>
  <c r="BT256" i="4"/>
  <c r="BJ19" i="41" l="1"/>
  <c r="BK88" i="2"/>
  <c r="BJ49" i="41"/>
  <c r="BQ318" i="4"/>
  <c r="BQ26" i="4" s="1"/>
  <c r="BJ7" i="55"/>
  <c r="BJ12" i="55" s="1"/>
  <c r="BL12" i="67"/>
  <c r="BL81" i="2"/>
  <c r="BL85" i="2" s="1"/>
  <c r="BK7" i="55" s="1"/>
  <c r="BK12" i="55" s="1"/>
  <c r="BJ11" i="23"/>
  <c r="BQ10" i="4"/>
  <c r="BL20" i="67"/>
  <c r="BL37" i="2"/>
  <c r="BG41" i="64" s="1"/>
  <c r="BR50" i="4"/>
  <c r="BL22" i="2" s="1"/>
  <c r="BR54" i="4"/>
  <c r="BL31" i="2" s="1"/>
  <c r="BG22" i="64" s="1"/>
  <c r="BT212" i="4"/>
  <c r="BT53" i="4" s="1"/>
  <c r="BN25" i="2" s="1"/>
  <c r="BL18" i="51"/>
  <c r="BK19" i="27"/>
  <c r="BG13" i="64"/>
  <c r="BS234" i="4"/>
  <c r="BS236" i="4"/>
  <c r="BS235" i="4"/>
  <c r="BR318" i="4" l="1"/>
  <c r="BR26" i="4" s="1"/>
  <c r="BK19" i="41"/>
  <c r="BL41" i="51"/>
  <c r="BR317" i="4"/>
  <c r="BR25" i="4" s="1"/>
  <c r="BR316" i="4"/>
  <c r="BR24" i="4" s="1"/>
  <c r="BR319" i="4"/>
  <c r="BL88" i="2"/>
  <c r="BK49" i="41"/>
  <c r="BR314" i="4"/>
  <c r="BR22" i="4" s="1"/>
  <c r="BR255" i="4"/>
  <c r="BR254" i="4"/>
  <c r="BR15" i="4" s="1"/>
  <c r="BL60" i="2" s="1"/>
  <c r="BL23" i="67"/>
  <c r="BR249" i="4"/>
  <c r="BL31" i="51"/>
  <c r="BG24" i="64"/>
  <c r="BK12" i="50"/>
  <c r="BG14" i="64"/>
  <c r="BG17" i="64" s="1"/>
  <c r="BK31" i="23"/>
  <c r="BK32" i="23" s="1"/>
  <c r="BL20" i="51"/>
  <c r="BL24" i="51" s="1"/>
  <c r="BL26" i="2"/>
  <c r="BK21" i="27"/>
  <c r="BK22" i="27" s="1"/>
  <c r="BS54" i="4"/>
  <c r="BM31" i="2" s="1"/>
  <c r="BL10" i="50" s="1"/>
  <c r="BK10" i="50"/>
  <c r="BG39" i="64"/>
  <c r="BL29" i="51"/>
  <c r="BS284" i="4"/>
  <c r="BS285" i="4"/>
  <c r="BN23" i="51"/>
  <c r="BM20" i="27"/>
  <c r="BI15" i="64"/>
  <c r="BS50" i="4"/>
  <c r="BM22" i="2" s="1"/>
  <c r="BL31" i="23" s="1"/>
  <c r="BL32" i="23" s="1"/>
  <c r="BT259" i="4"/>
  <c r="BT283" i="4"/>
  <c r="BT16" i="4" s="1"/>
  <c r="BR27" i="4" l="1"/>
  <c r="BK11" i="23"/>
  <c r="BQ315" i="4"/>
  <c r="BR10" i="4"/>
  <c r="BM9" i="67"/>
  <c r="BS48" i="64"/>
  <c r="BK10" i="27"/>
  <c r="BS56" i="4"/>
  <c r="BH22" i="64"/>
  <c r="BH39" i="64"/>
  <c r="BM29" i="51"/>
  <c r="BS48" i="4"/>
  <c r="BM20" i="2" s="1"/>
  <c r="BH14" i="64"/>
  <c r="BM20" i="51"/>
  <c r="BL21" i="27"/>
  <c r="BU256" i="4"/>
  <c r="BU212" i="4"/>
  <c r="BU53" i="4" s="1"/>
  <c r="BO25" i="2" s="1"/>
  <c r="BT284" i="4"/>
  <c r="BT285" i="4"/>
  <c r="CC82" i="2"/>
  <c r="BM12" i="67" l="1"/>
  <c r="BM81" i="2"/>
  <c r="BQ23" i="4"/>
  <c r="BQ57" i="4"/>
  <c r="BK40" i="2" s="1"/>
  <c r="BR315" i="4"/>
  <c r="BR23" i="4" s="1"/>
  <c r="BN31" i="67"/>
  <c r="BN9" i="67"/>
  <c r="BM20" i="67"/>
  <c r="CC83" i="2"/>
  <c r="BM37" i="2"/>
  <c r="BT48" i="64"/>
  <c r="BT56" i="4"/>
  <c r="BU259" i="4"/>
  <c r="BU283" i="4"/>
  <c r="BU16" i="4" s="1"/>
  <c r="BJ15" i="64"/>
  <c r="BN20" i="27"/>
  <c r="BT234" i="4"/>
  <c r="BT236" i="4"/>
  <c r="BT235" i="4"/>
  <c r="CC80" i="2"/>
  <c r="BT48" i="4"/>
  <c r="BN20" i="2" s="1"/>
  <c r="BV212" i="4"/>
  <c r="BV53" i="4" s="1"/>
  <c r="BP25" i="2" s="1"/>
  <c r="CC74" i="2"/>
  <c r="BM18" i="51"/>
  <c r="BM24" i="51" s="1"/>
  <c r="BM26" i="2"/>
  <c r="BH13" i="64"/>
  <c r="BH17" i="64" s="1"/>
  <c r="BL19" i="27"/>
  <c r="BL22" i="27" s="1"/>
  <c r="BN12" i="67" l="1"/>
  <c r="BN81" i="2"/>
  <c r="BN85" i="2" s="1"/>
  <c r="BS255" i="4"/>
  <c r="BM85" i="2"/>
  <c r="BL7" i="55" s="1"/>
  <c r="BL12" i="55" s="1"/>
  <c r="BS254" i="4"/>
  <c r="BS15" i="4" s="1"/>
  <c r="BM60" i="2" s="1"/>
  <c r="BR57" i="4"/>
  <c r="BL40" i="2" s="1"/>
  <c r="BG25" i="64" s="1"/>
  <c r="BF42" i="64"/>
  <c r="BK32" i="51"/>
  <c r="BJ13" i="50"/>
  <c r="BF25" i="64"/>
  <c r="BM23" i="67"/>
  <c r="BS249" i="4"/>
  <c r="BN34" i="67"/>
  <c r="BT250" i="4"/>
  <c r="BT11" i="4" s="1"/>
  <c r="BN61" i="2" s="1"/>
  <c r="BN20" i="67"/>
  <c r="BL12" i="50"/>
  <c r="BH41" i="64"/>
  <c r="BM31" i="51"/>
  <c r="BN37" i="2"/>
  <c r="BM12" i="50" s="1"/>
  <c r="BH24" i="64"/>
  <c r="BT50" i="4"/>
  <c r="BN22" i="2" s="1"/>
  <c r="BL10" i="27"/>
  <c r="BT54" i="4"/>
  <c r="BN31" i="2" s="1"/>
  <c r="BV256" i="4"/>
  <c r="BO20" i="27"/>
  <c r="BK15" i="64"/>
  <c r="BN18" i="51"/>
  <c r="BM19" i="27"/>
  <c r="BI13" i="64"/>
  <c r="BV283" i="4"/>
  <c r="BV16" i="4" s="1"/>
  <c r="BV259" i="4"/>
  <c r="BN41" i="51" l="1"/>
  <c r="BM7" i="55"/>
  <c r="BM12" i="55" s="1"/>
  <c r="BS319" i="4"/>
  <c r="BS27" i="4" s="1"/>
  <c r="BS314" i="4"/>
  <c r="BS22" i="4" s="1"/>
  <c r="BS316" i="4"/>
  <c r="BS24" i="4" s="1"/>
  <c r="BM88" i="2"/>
  <c r="BS317" i="4"/>
  <c r="BS25" i="4" s="1"/>
  <c r="BS318" i="4"/>
  <c r="BS26" i="4" s="1"/>
  <c r="BL19" i="41"/>
  <c r="BM41" i="51"/>
  <c r="BL49" i="41"/>
  <c r="BT254" i="4"/>
  <c r="BT15" i="4" s="1"/>
  <c r="BN60" i="2" s="1"/>
  <c r="BT255" i="4"/>
  <c r="BT317" i="4"/>
  <c r="BT25" i="4" s="1"/>
  <c r="BM19" i="41"/>
  <c r="BT318" i="4"/>
  <c r="BT26" i="4" s="1"/>
  <c r="BN88" i="2"/>
  <c r="BT314" i="4"/>
  <c r="BT22" i="4" s="1"/>
  <c r="BM49" i="41"/>
  <c r="BT319" i="4"/>
  <c r="BT316" i="4"/>
  <c r="BT24" i="4" s="1"/>
  <c r="BG42" i="64"/>
  <c r="BL32" i="51"/>
  <c r="BK13" i="50"/>
  <c r="BM13" i="41"/>
  <c r="BN23" i="67"/>
  <c r="BT249" i="4"/>
  <c r="BM11" i="23" s="1"/>
  <c r="BL11" i="23"/>
  <c r="BS10" i="4"/>
  <c r="BN31" i="51"/>
  <c r="BI41" i="64"/>
  <c r="BI24" i="64"/>
  <c r="BM21" i="27"/>
  <c r="BM22" i="27" s="1"/>
  <c r="BM31" i="23"/>
  <c r="BM32" i="23" s="1"/>
  <c r="BN20" i="51"/>
  <c r="CM20" i="51" s="1"/>
  <c r="BN26" i="2"/>
  <c r="BM10" i="27" s="1"/>
  <c r="BI14" i="64"/>
  <c r="BI17" i="64" s="1"/>
  <c r="BW256" i="4"/>
  <c r="CM18" i="51"/>
  <c r="BU235" i="4"/>
  <c r="BU236" i="4"/>
  <c r="BU234" i="4"/>
  <c r="BI22" i="64"/>
  <c r="BN29" i="51"/>
  <c r="BM10" i="50"/>
  <c r="BI39" i="64"/>
  <c r="BU284" i="4"/>
  <c r="BU285" i="4"/>
  <c r="CM41" i="51" l="1"/>
  <c r="BT27" i="4"/>
  <c r="BT10" i="4"/>
  <c r="BO9" i="67"/>
  <c r="BN24" i="51"/>
  <c r="BU56" i="4"/>
  <c r="BO37" i="2" s="1"/>
  <c r="BJ41" i="64" s="1"/>
  <c r="BN22" i="23"/>
  <c r="BU50" i="4"/>
  <c r="BO22" i="2" s="1"/>
  <c r="BU54" i="4"/>
  <c r="BO31" i="2" s="1"/>
  <c r="BW212" i="4"/>
  <c r="BW53" i="4" s="1"/>
  <c r="BQ25" i="2" s="1"/>
  <c r="BV234" i="4"/>
  <c r="BV236" i="4"/>
  <c r="BV235" i="4"/>
  <c r="BU48" i="64"/>
  <c r="BU48" i="4"/>
  <c r="BO20" i="2" s="1"/>
  <c r="CM29" i="51"/>
  <c r="BO12" i="67" l="1"/>
  <c r="BO81" i="2"/>
  <c r="BU255" i="4" s="1"/>
  <c r="BS315" i="4"/>
  <c r="BU254" i="4"/>
  <c r="BU15" i="4" s="1"/>
  <c r="BO60" i="2" s="1"/>
  <c r="BO20" i="67"/>
  <c r="BJ24" i="64"/>
  <c r="BN12" i="50"/>
  <c r="BN31" i="23"/>
  <c r="BN32" i="23" s="1"/>
  <c r="BJ14" i="64"/>
  <c r="BN21" i="27"/>
  <c r="BN10" i="50"/>
  <c r="BJ39" i="64"/>
  <c r="BV48" i="64" s="1"/>
  <c r="BJ22" i="64"/>
  <c r="BV50" i="4"/>
  <c r="BP22" i="2" s="1"/>
  <c r="BV54" i="4"/>
  <c r="BP31" i="2" s="1"/>
  <c r="BO10" i="50" s="1"/>
  <c r="BV285" i="4"/>
  <c r="BV284" i="4"/>
  <c r="BL15" i="64"/>
  <c r="BP20" i="27"/>
  <c r="BJ13" i="64"/>
  <c r="BN19" i="27"/>
  <c r="BO26" i="2"/>
  <c r="BW283" i="4"/>
  <c r="BW16" i="4" s="1"/>
  <c r="BW259" i="4"/>
  <c r="BO85" i="2" l="1"/>
  <c r="BN19" i="41" s="1"/>
  <c r="BU317" i="4"/>
  <c r="BU25" i="4" s="1"/>
  <c r="BU316" i="4"/>
  <c r="BU24" i="4" s="1"/>
  <c r="BU319" i="4"/>
  <c r="BU27" i="4" s="1"/>
  <c r="BU314" i="4"/>
  <c r="BU22" i="4" s="1"/>
  <c r="BO23" i="67"/>
  <c r="BU249" i="4"/>
  <c r="BS23" i="4"/>
  <c r="BS57" i="4"/>
  <c r="BM40" i="2" s="1"/>
  <c r="BP9" i="67"/>
  <c r="BN22" i="27"/>
  <c r="BJ17" i="64"/>
  <c r="BO31" i="23"/>
  <c r="BO32" i="23" s="1"/>
  <c r="BO21" i="27"/>
  <c r="BK14" i="64"/>
  <c r="BK22" i="64"/>
  <c r="BK39" i="64"/>
  <c r="BW48" i="64" s="1"/>
  <c r="BV56" i="4"/>
  <c r="BP37" i="2" s="1"/>
  <c r="BK41" i="64" s="1"/>
  <c r="BV48" i="4"/>
  <c r="BP20" i="2" s="1"/>
  <c r="BX256" i="4"/>
  <c r="BN10" i="27"/>
  <c r="BW285" i="4"/>
  <c r="BW284" i="4"/>
  <c r="BX212" i="4"/>
  <c r="BX53" i="4" s="1"/>
  <c r="BR25" i="2" s="1"/>
  <c r="BN49" i="41" l="1"/>
  <c r="BO88" i="2"/>
  <c r="BU318" i="4"/>
  <c r="BU26" i="4" s="1"/>
  <c r="BN7" i="55"/>
  <c r="BN12" i="55" s="1"/>
  <c r="BP12" i="67"/>
  <c r="BP81" i="2"/>
  <c r="BP85" i="2" s="1"/>
  <c r="BV254" i="4"/>
  <c r="BV15" i="4" s="1"/>
  <c r="BP60" i="2" s="1"/>
  <c r="BV255" i="4"/>
  <c r="BV316" i="4"/>
  <c r="BV24" i="4" s="1"/>
  <c r="BV318" i="4"/>
  <c r="BV26" i="4" s="1"/>
  <c r="BM32" i="51"/>
  <c r="BL13" i="50"/>
  <c r="BH25" i="64"/>
  <c r="BH42" i="64"/>
  <c r="BU10" i="4"/>
  <c r="BN11" i="23"/>
  <c r="BQ9" i="67"/>
  <c r="BP20" i="67"/>
  <c r="BO12" i="50"/>
  <c r="BK24" i="64"/>
  <c r="BW56" i="4"/>
  <c r="BK13" i="64"/>
  <c r="BK17" i="64" s="1"/>
  <c r="BO19" i="27"/>
  <c r="BO22" i="27" s="1"/>
  <c r="BP26" i="2"/>
  <c r="BW236" i="4"/>
  <c r="BW235" i="4"/>
  <c r="BW234" i="4"/>
  <c r="BM15" i="64"/>
  <c r="BQ20" i="27"/>
  <c r="BX283" i="4"/>
  <c r="BX16" i="4" s="1"/>
  <c r="BX259" i="4"/>
  <c r="BP88" i="2" l="1"/>
  <c r="BO7" i="55"/>
  <c r="BO12" i="55" s="1"/>
  <c r="BV317" i="4"/>
  <c r="BV25" i="4" s="1"/>
  <c r="BV314" i="4"/>
  <c r="BV22" i="4" s="1"/>
  <c r="BO19" i="41"/>
  <c r="BV319" i="4"/>
  <c r="BV27" i="4" s="1"/>
  <c r="BQ12" i="67"/>
  <c r="BQ81" i="2"/>
  <c r="BW255" i="4" s="1"/>
  <c r="BO49" i="41"/>
  <c r="BP23" i="67"/>
  <c r="BV249" i="4"/>
  <c r="BQ20" i="67"/>
  <c r="BQ37" i="2"/>
  <c r="BP12" i="50" s="1"/>
  <c r="BW48" i="4"/>
  <c r="BQ20" i="2" s="1"/>
  <c r="BL13" i="64" s="1"/>
  <c r="BW54" i="4"/>
  <c r="BQ31" i="2" s="1"/>
  <c r="BW50" i="4"/>
  <c r="BQ22" i="2" s="1"/>
  <c r="BY212" i="4"/>
  <c r="BY53" i="4" s="1"/>
  <c r="BS25" i="2" s="1"/>
  <c r="BO10" i="27"/>
  <c r="BY256" i="4"/>
  <c r="BQ85" i="2" l="1"/>
  <c r="BQ88" i="2" s="1"/>
  <c r="BW254" i="4"/>
  <c r="BW15" i="4" s="1"/>
  <c r="BQ60" i="2" s="1"/>
  <c r="BW319" i="4"/>
  <c r="BW27" i="4" s="1"/>
  <c r="BO11" i="23"/>
  <c r="BV10" i="4"/>
  <c r="BU315" i="4"/>
  <c r="BQ23" i="67"/>
  <c r="BW249" i="4"/>
  <c r="BL41" i="64"/>
  <c r="BL24" i="64"/>
  <c r="BP31" i="23"/>
  <c r="BP32" i="23" s="1"/>
  <c r="BP19" i="27"/>
  <c r="BQ26" i="2"/>
  <c r="BP10" i="27" s="1"/>
  <c r="BP10" i="50"/>
  <c r="BL22" i="64"/>
  <c r="BL39" i="64"/>
  <c r="BP21" i="27"/>
  <c r="BL14" i="64"/>
  <c r="BL17" i="64" s="1"/>
  <c r="BX48" i="4"/>
  <c r="BR20" i="2" s="1"/>
  <c r="BR20" i="27"/>
  <c r="BN15" i="64"/>
  <c r="BX284" i="4"/>
  <c r="BX285" i="4"/>
  <c r="BY283" i="4"/>
  <c r="BY16" i="4" s="1"/>
  <c r="BY259" i="4"/>
  <c r="BX236" i="4"/>
  <c r="BX234" i="4"/>
  <c r="BX235" i="4"/>
  <c r="BP49" i="41" l="1"/>
  <c r="BW318" i="4"/>
  <c r="BW26" i="4" s="1"/>
  <c r="BP7" i="55"/>
  <c r="BP12" i="55" s="1"/>
  <c r="BW314" i="4"/>
  <c r="BW22" i="4" s="1"/>
  <c r="BW317" i="4"/>
  <c r="BW25" i="4" s="1"/>
  <c r="BW316" i="4"/>
  <c r="BW24" i="4" s="1"/>
  <c r="BP19" i="41"/>
  <c r="BZ212" i="4"/>
  <c r="BZ53" i="4" s="1"/>
  <c r="BT25" i="2" s="1"/>
  <c r="BS20" i="27" s="1"/>
  <c r="BW10" i="4"/>
  <c r="BP11" i="23"/>
  <c r="BU23" i="4"/>
  <c r="BU57" i="4"/>
  <c r="BO40" i="2" s="1"/>
  <c r="BR9" i="67"/>
  <c r="BX48" i="64"/>
  <c r="BP22" i="27"/>
  <c r="BX50" i="4"/>
  <c r="BR22" i="2" s="1"/>
  <c r="BQ31" i="23" s="1"/>
  <c r="BQ32" i="23" s="1"/>
  <c r="BX54" i="4"/>
  <c r="BR31" i="2" s="1"/>
  <c r="BQ10" i="50" s="1"/>
  <c r="BX56" i="4"/>
  <c r="BZ256" i="4"/>
  <c r="BQ19" i="27"/>
  <c r="BM13" i="64"/>
  <c r="BR12" i="67" l="1"/>
  <c r="BR81" i="2"/>
  <c r="BR85" i="2" s="1"/>
  <c r="BZ283" i="4"/>
  <c r="BZ16" i="4" s="1"/>
  <c r="BZ259" i="4"/>
  <c r="BO15" i="64"/>
  <c r="BX254" i="4"/>
  <c r="BX15" i="4" s="1"/>
  <c r="BR60" i="2" s="1"/>
  <c r="BJ25" i="64"/>
  <c r="BN13" i="50"/>
  <c r="BJ42" i="64"/>
  <c r="BV315" i="4"/>
  <c r="BR20" i="67"/>
  <c r="BM22" i="64"/>
  <c r="BM14" i="64"/>
  <c r="BM17" i="64" s="1"/>
  <c r="BR26" i="2"/>
  <c r="BM39" i="64"/>
  <c r="BQ21" i="27"/>
  <c r="BQ22" i="27" s="1"/>
  <c r="BR37" i="2"/>
  <c r="BM24" i="64" s="1"/>
  <c r="CA256" i="4"/>
  <c r="CA212" i="4"/>
  <c r="CA53" i="4" s="1"/>
  <c r="BU25" i="2" s="1"/>
  <c r="BY48" i="4"/>
  <c r="BS20" i="2" s="1"/>
  <c r="BY284" i="4"/>
  <c r="BY285" i="4"/>
  <c r="BY235" i="4"/>
  <c r="BY236" i="4"/>
  <c r="BY234" i="4"/>
  <c r="BR88" i="2" l="1"/>
  <c r="BQ7" i="55"/>
  <c r="BQ12" i="55" s="1"/>
  <c r="BP15" i="64"/>
  <c r="BT20" i="27"/>
  <c r="BQ19" i="41"/>
  <c r="BX317" i="4"/>
  <c r="BX25" i="4" s="1"/>
  <c r="BX255" i="4"/>
  <c r="BX316" i="4"/>
  <c r="BX24" i="4" s="1"/>
  <c r="BX319" i="4"/>
  <c r="BX27" i="4" s="1"/>
  <c r="BQ49" i="41"/>
  <c r="BX314" i="4"/>
  <c r="BX22" i="4" s="1"/>
  <c r="BX318" i="4"/>
  <c r="BX26" i="4" s="1"/>
  <c r="BW315" i="4"/>
  <c r="BV23" i="4"/>
  <c r="BV57" i="4"/>
  <c r="BP40" i="2" s="1"/>
  <c r="BR23" i="67"/>
  <c r="BX249" i="4"/>
  <c r="BX10" i="4" s="1"/>
  <c r="BS9" i="67"/>
  <c r="BQ12" i="50"/>
  <c r="BY48" i="64"/>
  <c r="BM41" i="64"/>
  <c r="BQ10" i="27"/>
  <c r="BY56" i="4"/>
  <c r="BS37" i="2" s="1"/>
  <c r="BR12" i="50" s="1"/>
  <c r="BZ48" i="4"/>
  <c r="BT20" i="2" s="1"/>
  <c r="BO13" i="64" s="1"/>
  <c r="BY50" i="4"/>
  <c r="BS22" i="2" s="1"/>
  <c r="BN13" i="64"/>
  <c r="BR19" i="27"/>
  <c r="BY54" i="4"/>
  <c r="BS31" i="2" s="1"/>
  <c r="CA259" i="4"/>
  <c r="BZ234" i="4"/>
  <c r="BZ235" i="4"/>
  <c r="BZ236" i="4"/>
  <c r="BS12" i="67" l="1"/>
  <c r="BS81" i="2"/>
  <c r="BS85" i="2" s="1"/>
  <c r="BK25" i="64"/>
  <c r="BO13" i="50"/>
  <c r="BK42" i="64"/>
  <c r="BQ11" i="23"/>
  <c r="BW57" i="4"/>
  <c r="BQ40" i="2" s="1"/>
  <c r="BW23" i="4"/>
  <c r="BX315" i="4"/>
  <c r="BX23" i="4" s="1"/>
  <c r="BS20" i="67"/>
  <c r="BS26" i="2"/>
  <c r="BR10" i="27" s="1"/>
  <c r="BR31" i="23"/>
  <c r="BR32" i="23" s="1"/>
  <c r="BZ54" i="4"/>
  <c r="BT31" i="2" s="1"/>
  <c r="BS10" i="50" s="1"/>
  <c r="BN24" i="64"/>
  <c r="BN41" i="64"/>
  <c r="BS19" i="27"/>
  <c r="BZ285" i="4"/>
  <c r="BZ284" i="4"/>
  <c r="BN22" i="64"/>
  <c r="BN39" i="64"/>
  <c r="BR10" i="50"/>
  <c r="BZ50" i="4"/>
  <c r="BT22" i="2" s="1"/>
  <c r="BS31" i="23" s="1"/>
  <c r="BS32" i="23" s="1"/>
  <c r="BR21" i="27"/>
  <c r="BR22" i="27" s="1"/>
  <c r="BN14" i="64"/>
  <c r="BN17" i="64" s="1"/>
  <c r="BY317" i="4" l="1"/>
  <c r="BY25" i="4" s="1"/>
  <c r="BR7" i="55"/>
  <c r="BR12" i="55" s="1"/>
  <c r="BS88" i="2"/>
  <c r="BR19" i="41"/>
  <c r="BY254" i="4"/>
  <c r="BY15" i="4" s="1"/>
  <c r="BS60" i="2" s="1"/>
  <c r="BR49" i="41"/>
  <c r="BY255" i="4"/>
  <c r="BY318" i="4"/>
  <c r="BY26" i="4" s="1"/>
  <c r="BY319" i="4"/>
  <c r="BY314" i="4"/>
  <c r="BY22" i="4" s="1"/>
  <c r="BY316" i="4"/>
  <c r="BY24" i="4" s="1"/>
  <c r="BL42" i="64"/>
  <c r="BL25" i="64"/>
  <c r="BP13" i="50"/>
  <c r="BX57" i="4"/>
  <c r="BR40" i="2" s="1"/>
  <c r="BS23" i="67"/>
  <c r="BY249" i="4"/>
  <c r="BT9" i="67"/>
  <c r="BZ56" i="4"/>
  <c r="BT37" i="2" s="1"/>
  <c r="BO24" i="64" s="1"/>
  <c r="BO22" i="64"/>
  <c r="BO39" i="64"/>
  <c r="CA234" i="4"/>
  <c r="CA235" i="4"/>
  <c r="CA236" i="4"/>
  <c r="CA285" i="4"/>
  <c r="CA284" i="4"/>
  <c r="CA48" i="4"/>
  <c r="BU20" i="2" s="1"/>
  <c r="BT19" i="27" s="1"/>
  <c r="BS21" i="27"/>
  <c r="BS22" i="27" s="1"/>
  <c r="BO14" i="64"/>
  <c r="BO17" i="64" s="1"/>
  <c r="BT26" i="2"/>
  <c r="CB212" i="4"/>
  <c r="CB53" i="4" s="1"/>
  <c r="BV25" i="2" s="1"/>
  <c r="BU20" i="27" s="1"/>
  <c r="BY27" i="4" l="1"/>
  <c r="BT12" i="67"/>
  <c r="BT81" i="2"/>
  <c r="BZ254" i="4" s="1"/>
  <c r="BZ15" i="4" s="1"/>
  <c r="BT60" i="2" s="1"/>
  <c r="BM42" i="64"/>
  <c r="BM25" i="64"/>
  <c r="BY10" i="4"/>
  <c r="BQ13" i="50"/>
  <c r="BR11" i="23"/>
  <c r="BT20" i="67"/>
  <c r="BU9" i="67"/>
  <c r="BO41" i="64"/>
  <c r="BS12" i="50"/>
  <c r="CA50" i="4"/>
  <c r="BU22" i="2" s="1"/>
  <c r="BT21" i="27" s="1"/>
  <c r="BT22" i="27" s="1"/>
  <c r="CA54" i="4"/>
  <c r="BU31" i="2" s="1"/>
  <c r="BQ15" i="64"/>
  <c r="CC25" i="2"/>
  <c r="BX15" i="64" s="1"/>
  <c r="CB259" i="4"/>
  <c r="CB283" i="4"/>
  <c r="CB16" i="4" s="1"/>
  <c r="BP13" i="64"/>
  <c r="BS10" i="27"/>
  <c r="BT85" i="2" l="1"/>
  <c r="BZ255" i="4"/>
  <c r="BU12" i="67"/>
  <c r="BU81" i="2"/>
  <c r="CA255" i="4" s="1"/>
  <c r="BZ316" i="4"/>
  <c r="BZ24" i="4" s="1"/>
  <c r="BT23" i="67"/>
  <c r="BZ249" i="4"/>
  <c r="BU20" i="67"/>
  <c r="BP14" i="64"/>
  <c r="BP17" i="64" s="1"/>
  <c r="BT31" i="23"/>
  <c r="BT32" i="23" s="1"/>
  <c r="BU26" i="2"/>
  <c r="CB285" i="4"/>
  <c r="CB284" i="4"/>
  <c r="BP39" i="64"/>
  <c r="BP22" i="64"/>
  <c r="BT10" i="50"/>
  <c r="CB48" i="4"/>
  <c r="BV20" i="2" s="1"/>
  <c r="BU19" i="27" s="1"/>
  <c r="BT88" i="2" l="1"/>
  <c r="BS7" i="55"/>
  <c r="BS12" i="55" s="1"/>
  <c r="BU85" i="2"/>
  <c r="BU88" i="2" s="1"/>
  <c r="BS19" i="41"/>
  <c r="BT10" i="27"/>
  <c r="CA254" i="4"/>
  <c r="CA15" i="4" s="1"/>
  <c r="BU60" i="2" s="1"/>
  <c r="BZ318" i="4"/>
  <c r="BZ26" i="4" s="1"/>
  <c r="BZ319" i="4"/>
  <c r="BZ27" i="4" s="1"/>
  <c r="BZ317" i="4"/>
  <c r="BZ25" i="4" s="1"/>
  <c r="BZ314" i="4"/>
  <c r="BZ22" i="4" s="1"/>
  <c r="BS49" i="41"/>
  <c r="CA318" i="4"/>
  <c r="CA26" i="4" s="1"/>
  <c r="CA317" i="4"/>
  <c r="CA25" i="4" s="1"/>
  <c r="CA319" i="4"/>
  <c r="CA27" i="4" s="1"/>
  <c r="CA316" i="4"/>
  <c r="CA24" i="4" s="1"/>
  <c r="BU23" i="67"/>
  <c r="CA249" i="4"/>
  <c r="BY315" i="4"/>
  <c r="BS11" i="23"/>
  <c r="BZ10" i="4"/>
  <c r="BV9" i="67"/>
  <c r="BP47" i="64"/>
  <c r="BQ13" i="64"/>
  <c r="CC20" i="2"/>
  <c r="CB234" i="4"/>
  <c r="CB235" i="4"/>
  <c r="CB236" i="4"/>
  <c r="CB56" i="4"/>
  <c r="BT19" i="41" l="1"/>
  <c r="CA314" i="4"/>
  <c r="CA22" i="4" s="1"/>
  <c r="BT7" i="55"/>
  <c r="BT12" i="55" s="1"/>
  <c r="BT49" i="41"/>
  <c r="BV12" i="67"/>
  <c r="BV81" i="2"/>
  <c r="BV85" i="2" s="1"/>
  <c r="BU49" i="41" s="1"/>
  <c r="CB255" i="4"/>
  <c r="BY23" i="4"/>
  <c r="BY57" i="4"/>
  <c r="BS40" i="2" s="1"/>
  <c r="CA10" i="4"/>
  <c r="BT11" i="23"/>
  <c r="BV20" i="67"/>
  <c r="BV37" i="2"/>
  <c r="CB50" i="4"/>
  <c r="BV22" i="2" s="1"/>
  <c r="CB319" i="4"/>
  <c r="CB316" i="4"/>
  <c r="CB24" i="4" s="1"/>
  <c r="CB314" i="4"/>
  <c r="CB22" i="4" s="1"/>
  <c r="CB54" i="4"/>
  <c r="BV31" i="2" s="1"/>
  <c r="BQ22" i="64" s="1"/>
  <c r="BX13" i="64"/>
  <c r="CC31" i="2" l="1"/>
  <c r="BX39" i="64" s="1"/>
  <c r="CB318" i="4"/>
  <c r="CB26" i="4" s="1"/>
  <c r="BU7" i="55"/>
  <c r="BU12" i="55" s="1"/>
  <c r="BV26" i="2"/>
  <c r="BU21" i="27"/>
  <c r="BU22" i="27" s="1"/>
  <c r="CC22" i="2"/>
  <c r="BX14" i="64" s="1"/>
  <c r="BX17" i="64" s="1"/>
  <c r="CB254" i="4"/>
  <c r="CB15" i="4" s="1"/>
  <c r="BV60" i="2" s="1"/>
  <c r="CC60" i="2" s="1"/>
  <c r="CC81" i="2"/>
  <c r="BV88" i="2"/>
  <c r="CB27" i="4"/>
  <c r="BU19" i="41"/>
  <c r="CB317" i="4"/>
  <c r="CB25" i="4" s="1"/>
  <c r="BV23" i="67"/>
  <c r="CB249" i="4"/>
  <c r="BZ315" i="4"/>
  <c r="BR13" i="50"/>
  <c r="BN25" i="64"/>
  <c r="BN42" i="64"/>
  <c r="BU12" i="50"/>
  <c r="BQ24" i="64"/>
  <c r="BQ41" i="64"/>
  <c r="BQ14" i="64"/>
  <c r="BQ17" i="64" s="1"/>
  <c r="BU31" i="23"/>
  <c r="BU32" i="23" s="1"/>
  <c r="BU10" i="50"/>
  <c r="BQ39" i="64"/>
  <c r="BR47" i="64" s="1"/>
  <c r="BX22" i="64" l="1"/>
  <c r="BU10" i="27"/>
  <c r="CC26" i="2"/>
  <c r="BZ23" i="4"/>
  <c r="BZ57" i="4"/>
  <c r="BT40" i="2" s="1"/>
  <c r="CB10" i="4"/>
  <c r="BU11" i="23"/>
  <c r="CA315" i="4"/>
  <c r="BQ47" i="64"/>
  <c r="BS47" i="64"/>
  <c r="BY47" i="64"/>
  <c r="BX47" i="64"/>
  <c r="BS13" i="50" l="1"/>
  <c r="BO25" i="64"/>
  <c r="BO42" i="64"/>
  <c r="CA23" i="4"/>
  <c r="CA57" i="4"/>
  <c r="BU40" i="2" s="1"/>
  <c r="BP25" i="64" l="1"/>
  <c r="BP42" i="64"/>
  <c r="BT13" i="50"/>
  <c r="CB315" i="4"/>
  <c r="BP50" i="64" l="1"/>
  <c r="CB57" i="4"/>
  <c r="BV40" i="2" s="1"/>
  <c r="CB23" i="4"/>
  <c r="BU13" i="50" l="1"/>
  <c r="BQ25" i="64"/>
  <c r="BQ42" i="64"/>
  <c r="BR50" i="64" l="1"/>
  <c r="BQ50" i="64"/>
  <c r="AT25" i="34"/>
  <c r="AU25" i="34"/>
  <c r="BQ31" i="67"/>
  <c r="BQ34" i="67" s="1"/>
  <c r="BR31" i="67"/>
  <c r="BX250" i="4" s="1"/>
  <c r="BX11" i="4" s="1"/>
  <c r="BS31" i="67"/>
  <c r="BY250" i="4" s="1"/>
  <c r="BT31" i="67"/>
  <c r="BT34" i="67" s="1"/>
  <c r="BU31" i="67"/>
  <c r="BU34" i="67" s="1"/>
  <c r="CA283" i="4"/>
  <c r="BV31" i="67"/>
  <c r="CB256" i="4"/>
  <c r="T31" i="67"/>
  <c r="T34" i="67" s="1"/>
  <c r="T9" i="67"/>
  <c r="T81" i="2" s="1"/>
  <c r="G26" i="54" s="1"/>
  <c r="G30" i="54" s="1"/>
  <c r="Z284" i="4"/>
  <c r="U31" i="67"/>
  <c r="U9" i="67"/>
  <c r="U81" i="2" s="1"/>
  <c r="T58" i="53" s="1"/>
  <c r="AA284" i="4"/>
  <c r="V31" i="67"/>
  <c r="V34" i="67" s="1"/>
  <c r="W31" i="67"/>
  <c r="W34" i="67" s="1"/>
  <c r="X31" i="67"/>
  <c r="Y31" i="67"/>
  <c r="AE250" i="4" s="1"/>
  <c r="Z31" i="67"/>
  <c r="AF250" i="4" s="1"/>
  <c r="Z9" i="67"/>
  <c r="Z81" i="2" s="1"/>
  <c r="Y58" i="53" s="1"/>
  <c r="AA31" i="67"/>
  <c r="AA34" i="67" s="1"/>
  <c r="AB31" i="67"/>
  <c r="AH250" i="4" s="1"/>
  <c r="AC31" i="67"/>
  <c r="AC34" i="67" s="1"/>
  <c r="AD31" i="67"/>
  <c r="AD34" i="67" s="1"/>
  <c r="AE31" i="67"/>
  <c r="AK250" i="4" s="1"/>
  <c r="AF31" i="67"/>
  <c r="AF34" i="67" s="1"/>
  <c r="AG31" i="67"/>
  <c r="AM250" i="4" s="1"/>
  <c r="AG9" i="67"/>
  <c r="AH31" i="67"/>
  <c r="AN250" i="4" s="1"/>
  <c r="AH9" i="67"/>
  <c r="AH12" i="67" s="1"/>
  <c r="AI31" i="67"/>
  <c r="AI34" i="67" s="1"/>
  <c r="AI9" i="67"/>
  <c r="AI12" i="67" s="1"/>
  <c r="AO48" i="4"/>
  <c r="AI20" i="2" s="1"/>
  <c r="AH26" i="53" s="1"/>
  <c r="AJ31" i="67"/>
  <c r="AP250" i="4" s="1"/>
  <c r="AJ9" i="67"/>
  <c r="AK31" i="67"/>
  <c r="AQ250" i="4" s="1"/>
  <c r="AK9" i="67"/>
  <c r="AK12" i="67" s="1"/>
  <c r="AQ70" i="4"/>
  <c r="AL31" i="67"/>
  <c r="AM31" i="67"/>
  <c r="AM34" i="67" s="1"/>
  <c r="AN31" i="67"/>
  <c r="AT250" i="4" s="1"/>
  <c r="AN9" i="67"/>
  <c r="AO31" i="67"/>
  <c r="AQ31" i="67"/>
  <c r="AR31" i="67"/>
  <c r="AX250" i="4" s="1"/>
  <c r="AS31" i="67"/>
  <c r="AY250" i="4" s="1"/>
  <c r="AT31" i="67"/>
  <c r="AU31" i="67"/>
  <c r="AU34" i="67" s="1"/>
  <c r="AV31" i="67"/>
  <c r="BB250" i="4" s="1"/>
  <c r="AX31" i="67"/>
  <c r="AX34" i="67" s="1"/>
  <c r="AY31" i="67"/>
  <c r="BE250" i="4" s="1"/>
  <c r="AZ31" i="67"/>
  <c r="BA31" i="67"/>
  <c r="BB31" i="67"/>
  <c r="BH250" i="4" s="1"/>
  <c r="BC31" i="67"/>
  <c r="BI250" i="4" s="1"/>
  <c r="BD31" i="67"/>
  <c r="BE31" i="67"/>
  <c r="BF31" i="67"/>
  <c r="BG31" i="67"/>
  <c r="BM250" i="4" s="1"/>
  <c r="BH31" i="67"/>
  <c r="BN250" i="4" s="1"/>
  <c r="BI31" i="67"/>
  <c r="BJ31" i="67"/>
  <c r="BJ34" i="67" s="1"/>
  <c r="AI70" i="4"/>
  <c r="BA284" i="4"/>
  <c r="BA15" i="4" s="1"/>
  <c r="AU60" i="2" s="1"/>
  <c r="AZ10" i="4"/>
  <c r="AZ208" i="4"/>
  <c r="BF124" i="4"/>
  <c r="BF27" i="4" s="1"/>
  <c r="BK31" i="67"/>
  <c r="BQ250" i="4" s="1"/>
  <c r="BL31" i="67"/>
  <c r="BM31" i="67"/>
  <c r="BO31" i="67"/>
  <c r="BP31" i="67"/>
  <c r="BV250" i="4" s="1"/>
  <c r="BT315" i="4"/>
  <c r="BT23" i="4" s="1"/>
  <c r="AX72" i="4"/>
  <c r="AX48" i="4" s="1"/>
  <c r="AR20" i="2" s="1"/>
  <c r="AM13" i="64" s="1"/>
  <c r="AK124" i="4"/>
  <c r="AK50" i="4" s="1"/>
  <c r="AE22" i="2" s="1"/>
  <c r="BN23" i="23"/>
  <c r="BN21" i="23" s="1"/>
  <c r="BN24" i="23" s="1"/>
  <c r="BN26" i="23" s="1"/>
  <c r="BO22" i="23"/>
  <c r="BO23" i="23"/>
  <c r="BP22" i="23"/>
  <c r="BP23" i="23"/>
  <c r="BQ22" i="23"/>
  <c r="BQ23" i="23"/>
  <c r="BR22" i="23"/>
  <c r="BR23" i="23"/>
  <c r="BS22" i="23"/>
  <c r="BS23" i="23"/>
  <c r="BT22" i="23"/>
  <c r="BT23" i="23"/>
  <c r="BU22" i="23"/>
  <c r="BU23" i="23"/>
  <c r="BM22" i="23"/>
  <c r="BM23" i="23"/>
  <c r="CC76" i="2"/>
  <c r="CC85" i="2" s="1"/>
  <c r="BL22" i="23"/>
  <c r="BL23" i="23"/>
  <c r="BK22" i="23"/>
  <c r="BK23" i="23"/>
  <c r="BJ22" i="23"/>
  <c r="BJ23" i="23"/>
  <c r="BI23" i="23"/>
  <c r="BH23" i="23"/>
  <c r="BG22" i="23"/>
  <c r="BG23" i="23"/>
  <c r="BB22" i="23"/>
  <c r="BB23" i="23"/>
  <c r="BC23" i="23"/>
  <c r="BD22" i="23"/>
  <c r="BD23" i="23"/>
  <c r="BE22" i="23"/>
  <c r="BE23" i="23"/>
  <c r="BF22" i="23"/>
  <c r="BF23" i="23"/>
  <c r="AZ22" i="23"/>
  <c r="AZ23" i="23"/>
  <c r="BA22" i="23"/>
  <c r="BA23" i="23"/>
  <c r="AY22" i="23"/>
  <c r="AY23" i="23"/>
  <c r="AT23" i="23"/>
  <c r="AU23" i="23"/>
  <c r="AV23" i="23"/>
  <c r="AW23" i="23"/>
  <c r="AX23" i="23"/>
  <c r="BI53" i="53"/>
  <c r="AP23" i="23"/>
  <c r="AQ22" i="23"/>
  <c r="AQ23" i="23"/>
  <c r="AR23" i="23"/>
  <c r="AS22" i="23"/>
  <c r="AS23" i="23"/>
  <c r="BH53" i="53"/>
  <c r="BG53" i="53"/>
  <c r="AM22" i="23"/>
  <c r="AM23" i="23"/>
  <c r="AN22" i="23"/>
  <c r="AN23" i="23"/>
  <c r="AO22" i="23"/>
  <c r="AO23" i="23"/>
  <c r="W22" i="23"/>
  <c r="W23" i="23"/>
  <c r="X22" i="23"/>
  <c r="X23" i="23"/>
  <c r="Y22" i="23"/>
  <c r="Y23" i="23"/>
  <c r="S22" i="23"/>
  <c r="S23" i="23"/>
  <c r="T22" i="23"/>
  <c r="T23" i="23"/>
  <c r="U22" i="23"/>
  <c r="U23" i="23"/>
  <c r="V22" i="23"/>
  <c r="V23" i="23"/>
  <c r="AL22" i="23"/>
  <c r="AL23" i="23"/>
  <c r="BF53" i="53"/>
  <c r="BE53" i="53"/>
  <c r="AK22" i="23"/>
  <c r="AK23" i="23"/>
  <c r="BD53" i="53"/>
  <c r="BC53" i="53"/>
  <c r="BC51" i="53"/>
  <c r="AH23" i="23"/>
  <c r="AI22" i="23"/>
  <c r="AI23" i="23"/>
  <c r="AJ22" i="23"/>
  <c r="AJ23" i="23"/>
  <c r="AF22" i="23"/>
  <c r="AF23" i="23"/>
  <c r="AG22" i="23"/>
  <c r="AG23" i="23"/>
  <c r="G55" i="54"/>
  <c r="G58" i="54" s="1"/>
  <c r="F53" i="54"/>
  <c r="AQ12" i="67"/>
  <c r="F48" i="54"/>
  <c r="F50" i="54"/>
  <c r="F55" i="54"/>
  <c r="AE22" i="23"/>
  <c r="AE23" i="23"/>
  <c r="Z22" i="23"/>
  <c r="Z23" i="23"/>
  <c r="AA22" i="23"/>
  <c r="AA23" i="23"/>
  <c r="AB22" i="23"/>
  <c r="AB23" i="23"/>
  <c r="AC22" i="23"/>
  <c r="AC23" i="23"/>
  <c r="AD23" i="23"/>
  <c r="E48" i="54"/>
  <c r="E50" i="54"/>
  <c r="E53" i="54"/>
  <c r="E55" i="54"/>
  <c r="D48" i="54"/>
  <c r="D50" i="54"/>
  <c r="D53" i="54"/>
  <c r="D55" i="54"/>
  <c r="AO12" i="67"/>
  <c r="C48" i="54"/>
  <c r="C50" i="54"/>
  <c r="C53" i="54"/>
  <c r="C55" i="54"/>
  <c r="B48" i="54"/>
  <c r="B50" i="54"/>
  <c r="B53" i="54"/>
  <c r="B55" i="54"/>
  <c r="AM12" i="67"/>
  <c r="AL12" i="67"/>
  <c r="AF12" i="67"/>
  <c r="C15" i="57"/>
  <c r="F39" i="54"/>
  <c r="F41" i="54"/>
  <c r="D15" i="57"/>
  <c r="C14" i="57"/>
  <c r="E39" i="54"/>
  <c r="E41" i="54"/>
  <c r="D14" i="57"/>
  <c r="C13" i="57"/>
  <c r="D39" i="54"/>
  <c r="D41" i="54"/>
  <c r="D13" i="57"/>
  <c r="C12" i="57"/>
  <c r="C39" i="54"/>
  <c r="C41" i="54"/>
  <c r="D12" i="57"/>
  <c r="C11" i="57"/>
  <c r="B39" i="54"/>
  <c r="B41" i="54"/>
  <c r="D11" i="57"/>
  <c r="C10" i="57"/>
  <c r="M25" i="54"/>
  <c r="M27" i="54"/>
  <c r="D10" i="57"/>
  <c r="C9" i="57"/>
  <c r="Y8" i="57"/>
  <c r="L25" i="54"/>
  <c r="L27" i="54"/>
  <c r="D9" i="57"/>
  <c r="C8" i="57"/>
  <c r="Y7" i="57"/>
  <c r="K25" i="54"/>
  <c r="K27" i="54"/>
  <c r="D8" i="57"/>
  <c r="C7" i="57"/>
  <c r="Y6" i="57"/>
  <c r="J25" i="54"/>
  <c r="J27" i="54"/>
  <c r="D7" i="57"/>
  <c r="C6" i="57"/>
  <c r="Y5" i="57"/>
  <c r="I25" i="54"/>
  <c r="I27" i="54"/>
  <c r="Y4" i="57"/>
  <c r="Y3" i="57"/>
  <c r="D6" i="57"/>
  <c r="D5" i="57"/>
  <c r="D4" i="57"/>
  <c r="C5" i="57"/>
  <c r="C4" i="57"/>
  <c r="C3" i="57"/>
  <c r="BW250" i="4" l="1"/>
  <c r="BW11" i="4" s="1"/>
  <c r="BQ61" i="2" s="1"/>
  <c r="BP13" i="41" s="1"/>
  <c r="BZ250" i="4"/>
  <c r="BZ11" i="4" s="1"/>
  <c r="BT61" i="2" s="1"/>
  <c r="BS13" i="41" s="1"/>
  <c r="AO250" i="4"/>
  <c r="BA250" i="4"/>
  <c r="AL250" i="4"/>
  <c r="BQ21" i="23"/>
  <c r="BQ24" i="23" s="1"/>
  <c r="BQ14" i="21" s="1"/>
  <c r="BR34" i="67"/>
  <c r="E44" i="54"/>
  <c r="AV25" i="34"/>
  <c r="BS250" i="4"/>
  <c r="BS11" i="4" s="1"/>
  <c r="BM61" i="2" s="1"/>
  <c r="BM34" i="67"/>
  <c r="BZ22" i="2"/>
  <c r="BU14" i="64" s="1"/>
  <c r="AD31" i="23"/>
  <c r="AD32" i="23" s="1"/>
  <c r="BU21" i="23"/>
  <c r="BU24" i="23" s="1"/>
  <c r="BU26" i="23" s="1"/>
  <c r="J30" i="54"/>
  <c r="Z250" i="4"/>
  <c r="S58" i="53"/>
  <c r="BT57" i="4"/>
  <c r="BN40" i="2" s="1"/>
  <c r="BM13" i="50" s="1"/>
  <c r="AH81" i="2"/>
  <c r="AG58" i="53" s="1"/>
  <c r="AB250" i="4"/>
  <c r="AS34" i="67"/>
  <c r="BD250" i="4"/>
  <c r="AS250" i="4"/>
  <c r="AI81" i="2"/>
  <c r="CA250" i="4"/>
  <c r="CA11" i="4" s="1"/>
  <c r="BU61" i="2" s="1"/>
  <c r="D44" i="54"/>
  <c r="AK34" i="67"/>
  <c r="AR34" i="67"/>
  <c r="BS34" i="67"/>
  <c r="BK34" i="67"/>
  <c r="BP250" i="4"/>
  <c r="AD12" i="28"/>
  <c r="AD21" i="27"/>
  <c r="T12" i="67"/>
  <c r="AB34" i="67"/>
  <c r="AH34" i="67"/>
  <c r="Z14" i="64"/>
  <c r="AX24" i="4"/>
  <c r="AI250" i="4"/>
  <c r="AG250" i="4"/>
  <c r="AJ250" i="4"/>
  <c r="U12" i="67"/>
  <c r="AV34" i="67"/>
  <c r="Z12" i="67"/>
  <c r="BY81" i="2"/>
  <c r="BY85" i="2" s="1"/>
  <c r="M26" i="54"/>
  <c r="M30" i="54" s="1"/>
  <c r="BG34" i="67"/>
  <c r="BJ21" i="23"/>
  <c r="BJ24" i="23" s="1"/>
  <c r="BJ26" i="23" s="1"/>
  <c r="BF50" i="4"/>
  <c r="AZ22" i="2" s="1"/>
  <c r="AY21" i="27" s="1"/>
  <c r="AR250" i="4"/>
  <c r="AL34" i="67"/>
  <c r="L30" i="54"/>
  <c r="AJ81" i="2"/>
  <c r="AJ85" i="2" s="1"/>
  <c r="AJ12" i="67"/>
  <c r="AD250" i="4"/>
  <c r="X34" i="67"/>
  <c r="BM21" i="23"/>
  <c r="BM24" i="23" s="1"/>
  <c r="BM26" i="23" s="1"/>
  <c r="BB34" i="67"/>
  <c r="BF250" i="4"/>
  <c r="AZ34" i="67"/>
  <c r="AU250" i="4"/>
  <c r="AO34" i="67"/>
  <c r="AK81" i="2"/>
  <c r="AQ255" i="4" s="1"/>
  <c r="C44" i="54"/>
  <c r="AE20" i="51"/>
  <c r="BT20" i="51" s="1"/>
  <c r="AD28" i="53"/>
  <c r="AY34" i="67"/>
  <c r="AQ11" i="28"/>
  <c r="AQ19" i="27"/>
  <c r="BP21" i="23"/>
  <c r="BP24" i="23" s="1"/>
  <c r="BP14" i="21" s="1"/>
  <c r="H26" i="54"/>
  <c r="H30" i="54" s="1"/>
  <c r="AK27" i="4"/>
  <c r="CB250" i="4"/>
  <c r="CB11" i="4" s="1"/>
  <c r="BV34" i="67"/>
  <c r="Z34" i="67"/>
  <c r="AN34" i="67"/>
  <c r="AC250" i="4"/>
  <c r="BK250" i="4"/>
  <c r="BE34" i="67"/>
  <c r="B44" i="54"/>
  <c r="AE34" i="67"/>
  <c r="AG12" i="67"/>
  <c r="AG81" i="2"/>
  <c r="AM254" i="4" s="1"/>
  <c r="AM15" i="4" s="1"/>
  <c r="AG60" i="2" s="1"/>
  <c r="AM285" i="4" s="1"/>
  <c r="AW250" i="4"/>
  <c r="AQ34" i="67"/>
  <c r="E58" i="54"/>
  <c r="Y34" i="67"/>
  <c r="BH34" i="67"/>
  <c r="AH11" i="28"/>
  <c r="AH19" i="27"/>
  <c r="AD13" i="64"/>
  <c r="AI18" i="51"/>
  <c r="AA250" i="4"/>
  <c r="U34" i="67"/>
  <c r="BP34" i="67"/>
  <c r="BN14" i="21"/>
  <c r="K30" i="54"/>
  <c r="AN81" i="2"/>
  <c r="AT254" i="4" s="1"/>
  <c r="AT15" i="4" s="1"/>
  <c r="AN60" i="2" s="1"/>
  <c r="AN12" i="67"/>
  <c r="CA56" i="4"/>
  <c r="CA16" i="4"/>
  <c r="BG250" i="4"/>
  <c r="BA34" i="67"/>
  <c r="AG34" i="67"/>
  <c r="BC34" i="67"/>
  <c r="F58" i="54"/>
  <c r="F44" i="54"/>
  <c r="BO21" i="23"/>
  <c r="BO24" i="23" s="1"/>
  <c r="BO250" i="4"/>
  <c r="BI34" i="67"/>
  <c r="AJ34" i="67"/>
  <c r="CA20" i="2"/>
  <c r="BV13" i="64" s="1"/>
  <c r="AR18" i="51"/>
  <c r="CK18" i="51" s="1"/>
  <c r="AQ26" i="53"/>
  <c r="BJ250" i="4"/>
  <c r="BD34" i="67"/>
  <c r="AF254" i="4"/>
  <c r="AF15" i="4" s="1"/>
  <c r="Z60" i="2" s="1"/>
  <c r="AF285" i="4" s="1"/>
  <c r="AF255" i="4"/>
  <c r="Z85" i="2"/>
  <c r="AF317" i="4" s="1"/>
  <c r="AF25" i="4" s="1"/>
  <c r="BS21" i="23"/>
  <c r="BS24" i="23" s="1"/>
  <c r="BS26" i="23" s="1"/>
  <c r="BL21" i="23"/>
  <c r="BL24" i="23" s="1"/>
  <c r="BL26" i="23" s="1"/>
  <c r="BR21" i="23"/>
  <c r="BR24" i="23" s="1"/>
  <c r="BR26" i="23" s="1"/>
  <c r="BQ11" i="4"/>
  <c r="B58" i="54"/>
  <c r="BL250" i="4"/>
  <c r="BF34" i="67"/>
  <c r="I30" i="54"/>
  <c r="D58" i="54"/>
  <c r="BL34" i="67"/>
  <c r="BR250" i="4"/>
  <c r="AZ250" i="4"/>
  <c r="AT34" i="67"/>
  <c r="AI15" i="4"/>
  <c r="AC60" i="2" s="1"/>
  <c r="AI48" i="4"/>
  <c r="AC20" i="2" s="1"/>
  <c r="BO34" i="67"/>
  <c r="BU250" i="4"/>
  <c r="AA255" i="4"/>
  <c r="U85" i="2"/>
  <c r="AA254" i="4"/>
  <c r="AA15" i="4" s="1"/>
  <c r="U60" i="2" s="1"/>
  <c r="AA285" i="4" s="1"/>
  <c r="BR61" i="2"/>
  <c r="BV11" i="4"/>
  <c r="BY11" i="4"/>
  <c r="BK21" i="23"/>
  <c r="BK24" i="23" s="1"/>
  <c r="AQ48" i="4"/>
  <c r="AK20" i="2" s="1"/>
  <c r="T85" i="2"/>
  <c r="Z254" i="4"/>
  <c r="Z15" i="4" s="1"/>
  <c r="T60" i="2" s="1"/>
  <c r="Z255" i="4"/>
  <c r="CC88" i="2"/>
  <c r="BQ26" i="23" l="1"/>
  <c r="BI25" i="64"/>
  <c r="I40" i="54"/>
  <c r="I44" i="54" s="1"/>
  <c r="BI42" i="64"/>
  <c r="CC40" i="2"/>
  <c r="BX42" i="64" s="1"/>
  <c r="BN32" i="51"/>
  <c r="AH58" i="53"/>
  <c r="AO254" i="4"/>
  <c r="AO15" i="4" s="1"/>
  <c r="AI60" i="2" s="1"/>
  <c r="AO285" i="4" s="1"/>
  <c r="AW25" i="34"/>
  <c r="BJ14" i="21"/>
  <c r="AG85" i="2"/>
  <c r="AM316" i="4" s="1"/>
  <c r="AM24" i="4" s="1"/>
  <c r="AK85" i="2"/>
  <c r="AQ319" i="4" s="1"/>
  <c r="AZ20" i="51"/>
  <c r="BX20" i="51" s="1"/>
  <c r="CB22" i="2"/>
  <c r="BW14" i="64" s="1"/>
  <c r="AN255" i="4"/>
  <c r="AN254" i="4"/>
  <c r="AN15" i="4" s="1"/>
  <c r="AH60" i="2" s="1"/>
  <c r="AN285" i="4" s="1"/>
  <c r="AH85" i="2"/>
  <c r="J40" i="54"/>
  <c r="J44" i="54" s="1"/>
  <c r="BM14" i="21"/>
  <c r="AQ254" i="4"/>
  <c r="AQ15" i="4" s="1"/>
  <c r="AK60" i="2" s="1"/>
  <c r="AQ285" i="4" s="1"/>
  <c r="BP26" i="23"/>
  <c r="AO255" i="4"/>
  <c r="AI85" i="2"/>
  <c r="AO317" i="4" s="1"/>
  <c r="AO25" i="4" s="1"/>
  <c r="AP254" i="4"/>
  <c r="AP15" i="4" s="1"/>
  <c r="AJ60" i="2" s="1"/>
  <c r="AP285" i="4" s="1"/>
  <c r="AP255" i="4"/>
  <c r="AY28" i="53"/>
  <c r="CI20" i="51"/>
  <c r="AY31" i="23"/>
  <c r="AY32" i="23" s="1"/>
  <c r="AU14" i="64"/>
  <c r="AY12" i="28"/>
  <c r="AM255" i="4"/>
  <c r="AT255" i="4"/>
  <c r="AJ58" i="53"/>
  <c r="L40" i="54"/>
  <c r="L44" i="54" s="1"/>
  <c r="AI58" i="53"/>
  <c r="K40" i="54"/>
  <c r="K44" i="54" s="1"/>
  <c r="BV18" i="51"/>
  <c r="AF58" i="53"/>
  <c r="H40" i="54"/>
  <c r="H44" i="54" s="1"/>
  <c r="AF314" i="4"/>
  <c r="AF22" i="4" s="1"/>
  <c r="AF319" i="4"/>
  <c r="AF27" i="4" s="1"/>
  <c r="BO26" i="23"/>
  <c r="BO14" i="21"/>
  <c r="BL14" i="21"/>
  <c r="AF316" i="4"/>
  <c r="AF318" i="4"/>
  <c r="AF26" i="4" s="1"/>
  <c r="Y49" i="41"/>
  <c r="Y19" i="41"/>
  <c r="Y12" i="47"/>
  <c r="Y7" i="55"/>
  <c r="Y12" i="55" s="1"/>
  <c r="Z41" i="51"/>
  <c r="BU37" i="2"/>
  <c r="BT21" i="23"/>
  <c r="BT24" i="23" s="1"/>
  <c r="BT26" i="23" s="1"/>
  <c r="AN85" i="2"/>
  <c r="AM58" i="53"/>
  <c r="C54" i="54"/>
  <c r="C58" i="54" s="1"/>
  <c r="BV61" i="2"/>
  <c r="AA316" i="4"/>
  <c r="AA314" i="4"/>
  <c r="AA319" i="4"/>
  <c r="AA27" i="4" s="1"/>
  <c r="AA317" i="4"/>
  <c r="AA25" i="4" s="1"/>
  <c r="AA318" i="4"/>
  <c r="AA26" i="4" s="1"/>
  <c r="T7" i="55"/>
  <c r="T12" i="55" s="1"/>
  <c r="T12" i="47"/>
  <c r="U41" i="51"/>
  <c r="T49" i="41"/>
  <c r="T19" i="41"/>
  <c r="AP318" i="4"/>
  <c r="AP26" i="4" s="1"/>
  <c r="AP319" i="4"/>
  <c r="AP314" i="4"/>
  <c r="AP316" i="4"/>
  <c r="AP24" i="4" s="1"/>
  <c r="AP317" i="4"/>
  <c r="AP25" i="4" s="1"/>
  <c r="AI19" i="41"/>
  <c r="AJ41" i="51"/>
  <c r="AI49" i="41"/>
  <c r="AI7" i="55"/>
  <c r="AI12" i="55" s="1"/>
  <c r="Z285" i="4"/>
  <c r="AJ19" i="27"/>
  <c r="AK18" i="51"/>
  <c r="AJ26" i="53"/>
  <c r="AF13" i="64"/>
  <c r="AJ11" i="28"/>
  <c r="AT285" i="4"/>
  <c r="CA60" i="2"/>
  <c r="BT13" i="41"/>
  <c r="BK61" i="2"/>
  <c r="BP61" i="2"/>
  <c r="Z314" i="4"/>
  <c r="Z318" i="4"/>
  <c r="Z26" i="4" s="1"/>
  <c r="Z317" i="4"/>
  <c r="Z25" i="4" s="1"/>
  <c r="Z319" i="4"/>
  <c r="Z316" i="4"/>
  <c r="S7" i="55"/>
  <c r="S12" i="55" s="1"/>
  <c r="S19" i="41"/>
  <c r="S49" i="41"/>
  <c r="T41" i="51"/>
  <c r="S12" i="47"/>
  <c r="BQ13" i="41"/>
  <c r="BL13" i="41"/>
  <c r="BK26" i="23"/>
  <c r="BK14" i="21"/>
  <c r="BR11" i="4"/>
  <c r="BZ20" i="2"/>
  <c r="BU13" i="64" s="1"/>
  <c r="AB19" i="27"/>
  <c r="X13" i="64"/>
  <c r="AC18" i="51"/>
  <c r="AB11" i="28"/>
  <c r="AB26" i="53"/>
  <c r="BS61" i="2"/>
  <c r="BU11" i="4"/>
  <c r="AI285" i="4"/>
  <c r="AI27" i="4" s="1"/>
  <c r="BX25" i="64" l="1"/>
  <c r="AO318" i="4"/>
  <c r="AO26" i="4" s="1"/>
  <c r="AM319" i="4"/>
  <c r="AM27" i="4" s="1"/>
  <c r="AP27" i="4"/>
  <c r="AF7" i="55"/>
  <c r="AF12" i="55" s="1"/>
  <c r="AG41" i="51"/>
  <c r="AQ318" i="4"/>
  <c r="AQ26" i="4" s="1"/>
  <c r="AF49" i="41"/>
  <c r="AJ49" i="41"/>
  <c r="AM317" i="4"/>
  <c r="AM25" i="4" s="1"/>
  <c r="AQ316" i="4"/>
  <c r="AQ24" i="4" s="1"/>
  <c r="AQ317" i="4"/>
  <c r="AQ25" i="4" s="1"/>
  <c r="AM314" i="4"/>
  <c r="AM22" i="4" s="1"/>
  <c r="AQ314" i="4"/>
  <c r="AQ22" i="4" s="1"/>
  <c r="AF19" i="41"/>
  <c r="AH7" i="55"/>
  <c r="AH12" i="55" s="1"/>
  <c r="AM318" i="4"/>
  <c r="AM26" i="4" s="1"/>
  <c r="AJ7" i="55"/>
  <c r="AJ12" i="55" s="1"/>
  <c r="AX25" i="34"/>
  <c r="BZ60" i="2"/>
  <c r="AH49" i="41"/>
  <c r="CK20" i="51"/>
  <c r="AK41" i="51"/>
  <c r="AH19" i="41"/>
  <c r="AI41" i="51"/>
  <c r="AQ27" i="4"/>
  <c r="AO314" i="4"/>
  <c r="AO22" i="4" s="1"/>
  <c r="AN316" i="4"/>
  <c r="AN24" i="4" s="1"/>
  <c r="AN318" i="4"/>
  <c r="AN26" i="4" s="1"/>
  <c r="AG19" i="41"/>
  <c r="AG49" i="41"/>
  <c r="AN319" i="4"/>
  <c r="AN27" i="4" s="1"/>
  <c r="AH41" i="51"/>
  <c r="AN317" i="4"/>
  <c r="AN25" i="4" s="1"/>
  <c r="AG7" i="55"/>
  <c r="AG12" i="55" s="1"/>
  <c r="AN314" i="4"/>
  <c r="AN22" i="4" s="1"/>
  <c r="AO316" i="4"/>
  <c r="AO24" i="4" s="1"/>
  <c r="AO319" i="4"/>
  <c r="AO27" i="4" s="1"/>
  <c r="AJ19" i="41"/>
  <c r="AT314" i="4"/>
  <c r="AT22" i="4" s="1"/>
  <c r="AN41" i="51"/>
  <c r="BV41" i="51" s="1"/>
  <c r="AM7" i="55"/>
  <c r="AM19" i="41"/>
  <c r="AM49" i="41"/>
  <c r="AT318" i="4"/>
  <c r="AT26" i="4" s="1"/>
  <c r="AT319" i="4"/>
  <c r="AT27" i="4" s="1"/>
  <c r="AT317" i="4"/>
  <c r="AT25" i="4" s="1"/>
  <c r="AT316" i="4"/>
  <c r="AT24" i="4" s="1"/>
  <c r="BP24" i="64"/>
  <c r="BT12" i="50"/>
  <c r="BP41" i="64"/>
  <c r="CC37" i="2"/>
  <c r="Z27" i="4"/>
  <c r="AP22" i="4"/>
  <c r="BO61" i="2"/>
  <c r="BO13" i="41"/>
  <c r="BJ13" i="41"/>
  <c r="Z22" i="4"/>
  <c r="BR13" i="41"/>
  <c r="BL61" i="2"/>
  <c r="CI18" i="51"/>
  <c r="AA22" i="4"/>
  <c r="BT18" i="51"/>
  <c r="CG18" i="51"/>
  <c r="BU13" i="41"/>
  <c r="AM12" i="55" l="1"/>
  <c r="AY25" i="34"/>
  <c r="BT41" i="51"/>
  <c r="CC61" i="2"/>
  <c r="CI41" i="51"/>
  <c r="BX41" i="64"/>
  <c r="BX24" i="64"/>
  <c r="BK13" i="41"/>
  <c r="BN13" i="41"/>
  <c r="AZ25" i="34" l="1"/>
  <c r="BA25" i="34" l="1"/>
  <c r="BB25" i="34" l="1"/>
  <c r="BC25" i="34" l="1"/>
  <c r="BD25" i="34" l="1"/>
  <c r="BE25" i="34" l="1"/>
  <c r="BF25" i="34" l="1"/>
  <c r="BG25" i="34" l="1"/>
  <c r="BH25" i="34" l="1"/>
  <c r="BI25" i="34" l="1"/>
  <c r="BJ25" i="34" l="1"/>
  <c r="BK25" i="34" l="1"/>
  <c r="BL25" i="34" l="1"/>
  <c r="C48" i="48" l="1"/>
  <c r="BM25" i="34"/>
  <c r="BN25" i="34" l="1"/>
  <c r="C51" i="48"/>
  <c r="H48" i="48"/>
  <c r="BO25" i="34" l="1"/>
  <c r="BP25" i="34" l="1"/>
  <c r="BQ25" i="34" l="1"/>
  <c r="BR25" i="34" l="1"/>
  <c r="BS25" i="34" l="1"/>
  <c r="BT25" i="34" l="1"/>
  <c r="BU25" i="34" l="1"/>
  <c r="D48" i="48" l="1"/>
  <c r="I48" i="48" l="1"/>
  <c r="D51" i="48"/>
  <c r="E48" i="48" l="1"/>
  <c r="E51" i="48" l="1"/>
  <c r="J48" i="48"/>
  <c r="F48" i="48" l="1"/>
  <c r="K48" i="48" l="1"/>
  <c r="F51" i="48"/>
  <c r="I50" i="34"/>
  <c r="I72" i="34"/>
  <c r="I30" i="34"/>
  <c r="I37" i="34"/>
  <c r="I73" i="34"/>
  <c r="I77" i="34"/>
  <c r="J71" i="34"/>
  <c r="J50" i="34"/>
  <c r="J72" i="34"/>
  <c r="I31" i="34"/>
  <c r="J28" i="34"/>
  <c r="J30" i="34"/>
  <c r="J37" i="34"/>
  <c r="J73" i="34"/>
  <c r="J56" i="34"/>
  <c r="J57" i="34"/>
  <c r="J74" i="34"/>
  <c r="J61" i="34"/>
  <c r="J62" i="34"/>
  <c r="J75" i="34"/>
  <c r="J42" i="34"/>
  <c r="J44" i="34"/>
  <c r="J46" i="34"/>
  <c r="J45" i="34"/>
  <c r="J38" i="34"/>
  <c r="J66" i="34"/>
  <c r="J68" i="34"/>
  <c r="J76" i="34"/>
  <c r="J77" i="34"/>
  <c r="K71" i="34"/>
  <c r="K50" i="34"/>
  <c r="K72" i="34"/>
  <c r="J29" i="34"/>
  <c r="J31" i="34"/>
  <c r="K28" i="34"/>
  <c r="K30" i="34"/>
  <c r="K37" i="34"/>
  <c r="K73" i="34"/>
  <c r="K56" i="34"/>
  <c r="K57" i="34"/>
  <c r="K74" i="34"/>
  <c r="K61" i="34"/>
  <c r="K62" i="34"/>
  <c r="K75" i="34"/>
  <c r="K42" i="34"/>
  <c r="K43" i="34"/>
  <c r="K44" i="34"/>
  <c r="K46" i="34"/>
  <c r="K45" i="34"/>
  <c r="K38" i="34"/>
  <c r="K66" i="34"/>
  <c r="K68" i="34"/>
  <c r="K76" i="34"/>
  <c r="K77" i="34"/>
  <c r="L71" i="34"/>
  <c r="L50" i="34"/>
  <c r="L72" i="34"/>
  <c r="K29" i="34"/>
  <c r="K31" i="34"/>
  <c r="L28" i="34"/>
  <c r="L30" i="34"/>
  <c r="L37" i="34"/>
  <c r="L73" i="34"/>
  <c r="L56" i="34"/>
  <c r="L57" i="34"/>
  <c r="L74" i="34"/>
  <c r="L61" i="34"/>
  <c r="L62" i="34"/>
  <c r="L75" i="34"/>
  <c r="L42" i="34"/>
  <c r="L43" i="34"/>
  <c r="L44" i="34"/>
  <c r="L46" i="34"/>
  <c r="L45" i="34"/>
  <c r="L38" i="34"/>
  <c r="L66" i="34"/>
  <c r="L68" i="34"/>
  <c r="L76" i="34"/>
  <c r="L77" i="34"/>
  <c r="M71" i="34"/>
  <c r="M50" i="34"/>
  <c r="M72" i="34"/>
  <c r="L29" i="34"/>
  <c r="L31" i="34"/>
  <c r="M28" i="34"/>
  <c r="M30" i="34"/>
  <c r="M37" i="34"/>
  <c r="M73" i="34"/>
  <c r="M56" i="34"/>
  <c r="M57" i="34"/>
  <c r="M74" i="34"/>
  <c r="M61" i="34"/>
  <c r="M62" i="34"/>
  <c r="M75" i="34"/>
  <c r="M42" i="34"/>
  <c r="M43" i="34"/>
  <c r="M44" i="34"/>
  <c r="M46" i="34"/>
  <c r="M45" i="34"/>
  <c r="M38" i="34"/>
  <c r="M66" i="34"/>
  <c r="M68" i="34"/>
  <c r="M76" i="34"/>
  <c r="M77" i="34"/>
  <c r="N71" i="34"/>
  <c r="N50" i="34"/>
  <c r="N72" i="34"/>
  <c r="M29" i="34"/>
  <c r="M31" i="34"/>
  <c r="N28" i="34"/>
  <c r="N30" i="34"/>
  <c r="N37" i="34"/>
  <c r="N73" i="34"/>
  <c r="N56" i="34"/>
  <c r="N57" i="34"/>
  <c r="N74" i="34"/>
  <c r="N61" i="34"/>
  <c r="N62" i="34"/>
  <c r="N75" i="34"/>
  <c r="N42" i="34"/>
  <c r="N43" i="34"/>
  <c r="N44" i="34"/>
  <c r="N46" i="34"/>
  <c r="N45" i="34"/>
  <c r="N38" i="34"/>
  <c r="N66" i="34"/>
  <c r="N68" i="34"/>
  <c r="N76" i="34"/>
  <c r="N77" i="34"/>
  <c r="O71" i="34"/>
  <c r="O50" i="34"/>
  <c r="O72" i="34"/>
  <c r="N29" i="34"/>
  <c r="N31" i="34"/>
  <c r="O28" i="34"/>
  <c r="O30" i="34"/>
  <c r="O37" i="34"/>
  <c r="O73" i="34"/>
  <c r="O56" i="34"/>
  <c r="O57" i="34"/>
  <c r="O74" i="34"/>
  <c r="O61" i="34"/>
  <c r="O62" i="34"/>
  <c r="O75" i="34"/>
  <c r="O42" i="34"/>
  <c r="O43" i="34"/>
  <c r="O44" i="34"/>
  <c r="O46" i="34"/>
  <c r="O45" i="34"/>
  <c r="O38" i="34"/>
  <c r="O66" i="34"/>
  <c r="O68" i="34"/>
  <c r="O76" i="34"/>
  <c r="O77" i="34"/>
  <c r="P71" i="34"/>
  <c r="P50" i="34"/>
  <c r="P72" i="34"/>
  <c r="O29" i="34"/>
  <c r="O31" i="34"/>
  <c r="P28" i="34"/>
  <c r="P30" i="34"/>
  <c r="P37" i="34"/>
  <c r="P73" i="34"/>
  <c r="P56" i="34"/>
  <c r="P57" i="34"/>
  <c r="P74" i="34"/>
  <c r="P61" i="34"/>
  <c r="P62" i="34"/>
  <c r="P75" i="34"/>
  <c r="P42" i="34"/>
  <c r="P43" i="34"/>
  <c r="P44" i="34"/>
  <c r="P46" i="34"/>
  <c r="P45" i="34"/>
  <c r="P38" i="34"/>
  <c r="P66" i="34"/>
  <c r="P68" i="34"/>
  <c r="P76" i="34"/>
  <c r="P77" i="34"/>
  <c r="Q71" i="34"/>
  <c r="Q50" i="34"/>
  <c r="Q72" i="34"/>
  <c r="P29" i="34"/>
  <c r="P31" i="34"/>
  <c r="Q28" i="34"/>
  <c r="Q30" i="34"/>
  <c r="Q37" i="34"/>
  <c r="Q73" i="34"/>
  <c r="Q56" i="34"/>
  <c r="Q57" i="34"/>
  <c r="Q74" i="34"/>
  <c r="Q61" i="34"/>
  <c r="Q62" i="34"/>
  <c r="Q75" i="34"/>
  <c r="Q42" i="34"/>
  <c r="Q43" i="34"/>
  <c r="Q44" i="34"/>
  <c r="Q46" i="34"/>
  <c r="Q45" i="34"/>
  <c r="Q38" i="34"/>
  <c r="Q66" i="34"/>
  <c r="Q68" i="34"/>
  <c r="Q76" i="34"/>
  <c r="Q77" i="34"/>
  <c r="R71" i="34"/>
  <c r="R50" i="34"/>
  <c r="R72" i="34"/>
  <c r="Q29" i="34"/>
  <c r="Q31" i="34"/>
  <c r="R28" i="34"/>
  <c r="R30" i="34"/>
  <c r="R37" i="34"/>
  <c r="R73" i="34"/>
  <c r="R56" i="34"/>
  <c r="R57" i="34"/>
  <c r="R74" i="34"/>
  <c r="R61" i="34"/>
  <c r="R62" i="34"/>
  <c r="R75" i="34"/>
  <c r="R42" i="34"/>
  <c r="R43" i="34"/>
  <c r="R44" i="34"/>
  <c r="R46" i="34"/>
  <c r="R45" i="34"/>
  <c r="R38" i="34"/>
  <c r="R66" i="34"/>
  <c r="R68" i="34"/>
  <c r="R76" i="34"/>
  <c r="R77" i="34"/>
  <c r="S71" i="34"/>
  <c r="S50" i="34"/>
  <c r="S72" i="34"/>
  <c r="R29" i="34"/>
  <c r="R31" i="34"/>
  <c r="S28" i="34"/>
  <c r="S30" i="34"/>
  <c r="S37" i="34"/>
  <c r="S73" i="34"/>
  <c r="S56" i="34"/>
  <c r="S57" i="34"/>
  <c r="S74" i="34"/>
  <c r="S61" i="34"/>
  <c r="S62" i="34"/>
  <c r="S75" i="34"/>
  <c r="S42" i="34"/>
  <c r="S43" i="34"/>
  <c r="S44" i="34"/>
  <c r="S46" i="34"/>
  <c r="S45" i="34"/>
  <c r="S38" i="34"/>
  <c r="S66" i="34"/>
  <c r="S68" i="34"/>
  <c r="S76" i="34"/>
  <c r="S77" i="34"/>
  <c r="T71" i="34"/>
  <c r="T50" i="34"/>
  <c r="T72" i="34"/>
  <c r="S29" i="34"/>
  <c r="S31" i="34"/>
  <c r="T28" i="34"/>
  <c r="T30" i="34"/>
  <c r="T37" i="34"/>
  <c r="T73" i="34"/>
  <c r="T56" i="34"/>
  <c r="T57" i="34"/>
  <c r="T74" i="34"/>
  <c r="T61" i="34"/>
  <c r="T62" i="34"/>
  <c r="T75" i="34"/>
  <c r="T42" i="34"/>
  <c r="T43" i="34"/>
  <c r="T44" i="34"/>
  <c r="T46" i="34"/>
  <c r="T45" i="34"/>
  <c r="T38" i="34"/>
  <c r="T66" i="34"/>
  <c r="T68" i="34"/>
  <c r="T76" i="34"/>
  <c r="T77" i="34"/>
  <c r="U71" i="34"/>
  <c r="U50" i="34"/>
  <c r="U72" i="34"/>
  <c r="T29" i="34"/>
  <c r="T31" i="34"/>
  <c r="U28" i="34"/>
  <c r="U30" i="34"/>
  <c r="U37" i="34"/>
  <c r="U73" i="34"/>
  <c r="U56" i="34"/>
  <c r="U57" i="34"/>
  <c r="U74" i="34"/>
  <c r="U61" i="34"/>
  <c r="U62" i="34"/>
  <c r="U75" i="34"/>
  <c r="U42" i="34"/>
  <c r="U43" i="34"/>
  <c r="U44" i="34"/>
  <c r="U46" i="34"/>
  <c r="U45" i="34"/>
  <c r="U38" i="34"/>
  <c r="U66" i="34"/>
  <c r="U68" i="34"/>
  <c r="U76" i="34"/>
  <c r="U77" i="34"/>
  <c r="V71" i="34"/>
  <c r="V50" i="34"/>
  <c r="V72" i="34"/>
  <c r="U29" i="34"/>
  <c r="U31" i="34"/>
  <c r="V28" i="34"/>
  <c r="V30" i="34"/>
  <c r="V37" i="34"/>
  <c r="V73" i="34"/>
  <c r="V56" i="34"/>
  <c r="V57" i="34"/>
  <c r="V74" i="34"/>
  <c r="V61" i="34"/>
  <c r="V62" i="34"/>
  <c r="V75" i="34"/>
  <c r="V42" i="34"/>
  <c r="V43" i="34"/>
  <c r="V44" i="34"/>
  <c r="V46" i="34"/>
  <c r="V45" i="34"/>
  <c r="V38" i="34"/>
  <c r="V66" i="34"/>
  <c r="V68" i="34"/>
  <c r="V76" i="34"/>
  <c r="V77" i="34"/>
  <c r="W71" i="34"/>
  <c r="W50" i="34"/>
  <c r="W72" i="34"/>
  <c r="V29" i="34"/>
  <c r="V31" i="34"/>
  <c r="W28" i="34"/>
  <c r="W30" i="34"/>
  <c r="W37" i="34"/>
  <c r="W73" i="34"/>
  <c r="W56" i="34"/>
  <c r="W57" i="34"/>
  <c r="W74" i="34"/>
  <c r="W61" i="34"/>
  <c r="W62" i="34"/>
  <c r="W75" i="34"/>
  <c r="W42" i="34"/>
  <c r="W43" i="34"/>
  <c r="W44" i="34"/>
  <c r="W46" i="34"/>
  <c r="W45" i="34"/>
  <c r="W38" i="34"/>
  <c r="W66" i="34"/>
  <c r="W68" i="34"/>
  <c r="W76" i="34"/>
  <c r="W77" i="34"/>
  <c r="X71" i="34"/>
  <c r="X50" i="34"/>
  <c r="X72" i="34"/>
  <c r="W29" i="34"/>
  <c r="W31" i="34"/>
  <c r="X28" i="34"/>
  <c r="X30" i="34"/>
  <c r="X37" i="34"/>
  <c r="X73" i="34"/>
  <c r="X56" i="34"/>
  <c r="X57" i="34"/>
  <c r="X74" i="34"/>
  <c r="X61" i="34"/>
  <c r="X62" i="34"/>
  <c r="X75" i="34"/>
  <c r="X42" i="34"/>
  <c r="X43" i="34"/>
  <c r="X44" i="34"/>
  <c r="X46" i="34"/>
  <c r="X45" i="34"/>
  <c r="X38" i="34"/>
  <c r="X66" i="34"/>
  <c r="X68" i="34"/>
  <c r="X76" i="34"/>
  <c r="X77" i="34"/>
  <c r="Y71" i="34"/>
  <c r="Y50" i="34"/>
  <c r="Y72" i="34"/>
  <c r="X29" i="34"/>
  <c r="X31" i="34"/>
  <c r="Y28" i="34"/>
  <c r="Y30" i="34"/>
  <c r="Y37" i="34"/>
  <c r="Y73" i="34"/>
  <c r="Y56" i="34"/>
  <c r="Y57" i="34"/>
  <c r="Y74" i="34"/>
  <c r="Y61" i="34"/>
  <c r="Y62" i="34"/>
  <c r="Y75" i="34"/>
  <c r="Y42" i="34"/>
  <c r="Y43" i="34"/>
  <c r="Y44" i="34"/>
  <c r="Y46" i="34"/>
  <c r="Y45" i="34"/>
  <c r="Y38" i="34"/>
  <c r="Y66" i="34"/>
  <c r="Y68" i="34"/>
  <c r="Y76" i="34"/>
  <c r="Y77" i="34"/>
  <c r="Z71" i="34"/>
  <c r="Z50" i="34"/>
  <c r="Z72" i="34"/>
  <c r="Y29" i="34"/>
  <c r="Y31" i="34"/>
  <c r="Z28" i="34"/>
  <c r="Z30" i="34"/>
  <c r="Z37" i="34"/>
  <c r="Z73" i="34"/>
  <c r="Z56" i="34"/>
  <c r="Z57" i="34"/>
  <c r="Z74" i="34"/>
  <c r="Z61" i="34"/>
  <c r="Z62" i="34"/>
  <c r="Z75" i="34"/>
  <c r="Z42" i="34"/>
  <c r="Z43" i="34"/>
  <c r="Z44" i="34"/>
  <c r="Z46" i="34"/>
  <c r="Z45" i="34"/>
  <c r="Z38" i="34"/>
  <c r="Z66" i="34"/>
  <c r="Z68" i="34"/>
  <c r="Z76" i="34"/>
  <c r="Z77" i="34"/>
  <c r="AA71" i="34"/>
  <c r="AA50" i="34"/>
  <c r="AA72" i="34"/>
  <c r="Z29" i="34"/>
  <c r="Z31" i="34"/>
  <c r="AA28" i="34"/>
  <c r="AA30" i="34"/>
  <c r="AA37" i="34"/>
  <c r="AA73" i="34"/>
  <c r="AA56" i="34"/>
  <c r="AA57" i="34"/>
  <c r="AA74" i="34"/>
  <c r="AA61" i="34"/>
  <c r="AA62" i="34"/>
  <c r="AA75" i="34"/>
  <c r="AA42" i="34"/>
  <c r="AA43" i="34"/>
  <c r="AA44" i="34"/>
  <c r="AA46" i="34"/>
  <c r="AA45" i="34"/>
  <c r="AA38" i="34"/>
  <c r="AA66" i="34"/>
  <c r="AA68" i="34"/>
  <c r="AA76" i="34"/>
  <c r="AA77" i="34"/>
  <c r="AB71" i="34"/>
  <c r="AB50" i="34"/>
  <c r="AB72" i="34"/>
  <c r="AA29" i="34"/>
  <c r="AA31" i="34"/>
  <c r="AB28" i="34"/>
  <c r="AB30" i="34"/>
  <c r="AB37" i="34"/>
  <c r="AB73" i="34"/>
  <c r="AB56" i="34"/>
  <c r="AB57" i="34"/>
  <c r="AB74" i="34"/>
  <c r="AB61" i="34"/>
  <c r="AB62" i="34"/>
  <c r="AB75" i="34"/>
  <c r="AB42" i="34"/>
  <c r="AB43" i="34"/>
  <c r="AB44" i="34"/>
  <c r="AB46" i="34"/>
  <c r="AB45" i="34"/>
  <c r="AB38" i="34"/>
  <c r="AB66" i="34"/>
  <c r="AB68" i="34"/>
  <c r="AB76" i="34"/>
  <c r="AB77" i="34"/>
  <c r="AC71" i="34"/>
  <c r="AC50" i="34"/>
  <c r="AC72" i="34"/>
  <c r="AB29" i="34"/>
  <c r="AB31" i="34"/>
  <c r="AC28" i="34"/>
  <c r="AC30" i="34"/>
  <c r="AC37" i="34"/>
  <c r="AC73" i="34"/>
  <c r="AC56" i="34"/>
  <c r="AC57" i="34"/>
  <c r="AC74" i="34"/>
  <c r="AC61" i="34"/>
  <c r="AC62" i="34"/>
  <c r="AC75" i="34"/>
  <c r="AC42" i="34"/>
  <c r="AC43" i="34"/>
  <c r="AC44" i="34"/>
  <c r="AC46" i="34"/>
  <c r="AC45" i="34"/>
  <c r="AC38" i="34"/>
  <c r="AC66" i="34"/>
  <c r="AC68" i="34"/>
  <c r="AC76" i="34"/>
  <c r="AC77" i="34"/>
  <c r="AD71" i="34"/>
  <c r="AD50" i="34"/>
  <c r="AD72" i="34"/>
  <c r="AC29" i="34"/>
  <c r="AC31" i="34"/>
  <c r="AD28" i="34"/>
  <c r="AD30" i="34"/>
  <c r="AD37" i="34"/>
  <c r="AD73" i="34"/>
  <c r="AD56" i="34"/>
  <c r="AD57" i="34"/>
  <c r="AD74" i="34"/>
  <c r="AD61" i="34"/>
  <c r="AD62" i="34"/>
  <c r="AD75" i="34"/>
  <c r="AD42" i="34"/>
  <c r="AD43" i="34"/>
  <c r="AD44" i="34"/>
  <c r="AD46" i="34"/>
  <c r="AD45" i="34"/>
  <c r="AD38" i="34"/>
  <c r="AD66" i="34"/>
  <c r="AD68" i="34"/>
  <c r="AD76" i="34"/>
  <c r="AD77" i="34"/>
  <c r="AE71" i="34"/>
  <c r="AE50" i="34"/>
  <c r="AE72" i="34"/>
  <c r="AD29" i="34"/>
  <c r="AD31" i="34"/>
  <c r="AE28" i="34"/>
  <c r="AE30" i="34"/>
  <c r="AE37" i="34"/>
  <c r="AE73" i="34"/>
  <c r="AE56" i="34"/>
  <c r="AE57" i="34"/>
  <c r="AE74" i="34"/>
  <c r="AE61" i="34"/>
  <c r="AE62" i="34"/>
  <c r="AE75" i="34"/>
  <c r="AE42" i="34"/>
  <c r="AE43" i="34"/>
  <c r="AE44" i="34"/>
  <c r="AE46" i="34"/>
  <c r="AE45" i="34"/>
  <c r="AE38" i="34"/>
  <c r="AE66" i="34"/>
  <c r="AE68" i="34"/>
  <c r="AE76" i="34"/>
  <c r="AE77" i="34"/>
  <c r="AF71" i="34"/>
  <c r="AF50" i="34"/>
  <c r="AF72" i="34"/>
  <c r="AE29" i="34"/>
  <c r="AE31" i="34"/>
  <c r="AF28" i="34"/>
  <c r="AF30" i="34"/>
  <c r="AF37" i="34"/>
  <c r="AF73" i="34"/>
  <c r="AF56" i="34"/>
  <c r="AF57" i="34"/>
  <c r="AF74" i="34"/>
  <c r="AF61" i="34"/>
  <c r="AF62" i="34"/>
  <c r="AF75" i="34"/>
  <c r="AF42" i="34"/>
  <c r="AF43" i="34"/>
  <c r="AF44" i="34"/>
  <c r="AF46" i="34"/>
  <c r="AF45" i="34"/>
  <c r="AF38" i="34"/>
  <c r="AF66" i="34"/>
  <c r="AF68" i="34"/>
  <c r="AF76" i="34"/>
  <c r="AF77" i="34"/>
  <c r="AG71" i="34"/>
  <c r="AG50" i="34"/>
  <c r="AG72" i="34"/>
  <c r="AF29" i="34"/>
  <c r="AF31" i="34"/>
  <c r="AG28" i="34"/>
  <c r="AG30" i="34"/>
  <c r="AG37" i="34"/>
  <c r="AG73" i="34"/>
  <c r="AG56" i="34"/>
  <c r="AG57" i="34"/>
  <c r="AG74" i="34"/>
  <c r="AG61" i="34"/>
  <c r="AG62" i="34"/>
  <c r="AG75" i="34"/>
  <c r="AG42" i="34"/>
  <c r="AG43" i="34"/>
  <c r="AG44" i="34"/>
  <c r="AG46" i="34"/>
  <c r="AG45" i="34"/>
  <c r="AG38" i="34"/>
  <c r="AG66" i="34"/>
  <c r="AG68" i="34"/>
  <c r="AG76" i="34"/>
  <c r="AG77" i="34"/>
  <c r="AH71" i="34"/>
  <c r="AH50" i="34"/>
  <c r="AH72" i="34"/>
  <c r="AG29" i="34"/>
  <c r="AG31" i="34"/>
  <c r="AH28" i="34"/>
  <c r="AH30" i="34"/>
  <c r="AH37" i="34"/>
  <c r="AH73" i="34"/>
  <c r="AH56" i="34"/>
  <c r="AH57" i="34"/>
  <c r="AH74" i="34"/>
  <c r="AH61" i="34"/>
  <c r="AH62" i="34"/>
  <c r="AH75" i="34"/>
  <c r="AH42" i="34"/>
  <c r="AH43" i="34"/>
  <c r="AH44" i="34"/>
  <c r="AH46" i="34"/>
  <c r="AH45" i="34"/>
  <c r="AH38" i="34"/>
  <c r="AH66" i="34"/>
  <c r="AH68" i="34"/>
  <c r="AH76" i="34"/>
  <c r="AH77" i="34"/>
  <c r="AI71" i="34"/>
  <c r="AI50" i="34"/>
  <c r="AI72" i="34"/>
  <c r="AH29" i="34"/>
  <c r="AH31" i="34"/>
  <c r="AI28" i="34"/>
  <c r="AI30" i="34"/>
  <c r="AI37" i="34"/>
  <c r="AI73" i="34"/>
  <c r="AI56" i="34"/>
  <c r="AI57" i="34"/>
  <c r="AI74" i="34"/>
  <c r="AI61" i="34"/>
  <c r="AI62" i="34"/>
  <c r="AI75" i="34"/>
  <c r="AI42" i="34"/>
  <c r="AI43" i="34"/>
  <c r="AI44" i="34"/>
  <c r="AI46" i="34"/>
  <c r="AI45" i="34"/>
  <c r="AI38" i="34"/>
  <c r="AI66" i="34"/>
  <c r="AI68" i="34"/>
  <c r="AI76" i="34"/>
  <c r="AI77" i="34"/>
  <c r="AJ71" i="34"/>
  <c r="AJ50" i="34"/>
  <c r="AJ72" i="34"/>
  <c r="AI29" i="34"/>
  <c r="AI31" i="34"/>
  <c r="AJ28" i="34"/>
  <c r="AJ30" i="34"/>
  <c r="AJ37" i="34"/>
  <c r="AJ73" i="34"/>
  <c r="AJ56" i="34"/>
  <c r="AJ57" i="34"/>
  <c r="AJ74" i="34"/>
  <c r="AJ61" i="34"/>
  <c r="AJ62" i="34"/>
  <c r="AJ75" i="34"/>
  <c r="AJ42" i="34"/>
  <c r="AJ43" i="34"/>
  <c r="AJ44" i="34"/>
  <c r="AJ46" i="34"/>
  <c r="AJ45" i="34"/>
  <c r="AJ38" i="34"/>
  <c r="AJ66" i="34"/>
  <c r="AJ68" i="34"/>
  <c r="AJ76" i="34"/>
  <c r="AJ77" i="34"/>
  <c r="AK71" i="34"/>
  <c r="AK50" i="34"/>
  <c r="AK72" i="34"/>
  <c r="AJ29" i="34"/>
  <c r="AJ31" i="34"/>
  <c r="AK28" i="34"/>
  <c r="AK30" i="34"/>
  <c r="AK37" i="34"/>
  <c r="AK73" i="34"/>
  <c r="AK56" i="34"/>
  <c r="AK57" i="34"/>
  <c r="AK74" i="34"/>
  <c r="AK61" i="34"/>
  <c r="AK62" i="34"/>
  <c r="AK75" i="34"/>
  <c r="AK42" i="34"/>
  <c r="AK43" i="34"/>
  <c r="AK44" i="34"/>
  <c r="AK46" i="34"/>
  <c r="AK45" i="34"/>
  <c r="AK38" i="34"/>
  <c r="AK66" i="34"/>
  <c r="AK68" i="34"/>
  <c r="AK76" i="34"/>
  <c r="AK77" i="34"/>
  <c r="AL71" i="34"/>
  <c r="AL50" i="34"/>
  <c r="AL72" i="34"/>
  <c r="AK29" i="34"/>
  <c r="AK31" i="34"/>
  <c r="AL28" i="34"/>
  <c r="AL30" i="34"/>
  <c r="AL37" i="34"/>
  <c r="AL73" i="34"/>
  <c r="AL56" i="34"/>
  <c r="AL57" i="34"/>
  <c r="AL74" i="34"/>
  <c r="AL61" i="34"/>
  <c r="AL62" i="34"/>
  <c r="AL75" i="34"/>
  <c r="AL42" i="34"/>
  <c r="AL43" i="34"/>
  <c r="AL44" i="34"/>
  <c r="AL46" i="34"/>
  <c r="AL45" i="34"/>
  <c r="AL38" i="34"/>
  <c r="AL66" i="34"/>
  <c r="AL68" i="34"/>
  <c r="AL76" i="34"/>
  <c r="AL77" i="34"/>
  <c r="AM71" i="34"/>
  <c r="AM50" i="34"/>
  <c r="AM72" i="34"/>
  <c r="AL29" i="34"/>
  <c r="AL31" i="34"/>
  <c r="AM28" i="34"/>
  <c r="AM30" i="34"/>
  <c r="AM37" i="34"/>
  <c r="AM73" i="34"/>
  <c r="AM56" i="34"/>
  <c r="AM57" i="34"/>
  <c r="AM74" i="34"/>
  <c r="AM61" i="34"/>
  <c r="AM62" i="34"/>
  <c r="AM75" i="34"/>
  <c r="AM42" i="34"/>
  <c r="AM43" i="34"/>
  <c r="AM44" i="34"/>
  <c r="AM46" i="34"/>
  <c r="AM45" i="34"/>
  <c r="AM38" i="34"/>
  <c r="AM66" i="34"/>
  <c r="AM68" i="34"/>
  <c r="AM76" i="34"/>
  <c r="AM77" i="34"/>
  <c r="AN71" i="34"/>
  <c r="AN50" i="34"/>
  <c r="AN72" i="34"/>
  <c r="AM29" i="34"/>
  <c r="AM31" i="34"/>
  <c r="AN28" i="34"/>
  <c r="AN30" i="34"/>
  <c r="AN37" i="34"/>
  <c r="AN73" i="34"/>
  <c r="AN56" i="34"/>
  <c r="AN57" i="34"/>
  <c r="AN74" i="34"/>
  <c r="AN61" i="34"/>
  <c r="AN62" i="34"/>
  <c r="AN75" i="34"/>
  <c r="AN42" i="34"/>
  <c r="AN43" i="34"/>
  <c r="AN44" i="34"/>
  <c r="AN46" i="34"/>
  <c r="AN45" i="34"/>
  <c r="AN38" i="34"/>
  <c r="AN66" i="34"/>
  <c r="AN68" i="34"/>
  <c r="AN76" i="34"/>
  <c r="AN77" i="34"/>
  <c r="AO71" i="34"/>
  <c r="AO50" i="34"/>
  <c r="AO72" i="34"/>
  <c r="AN29" i="34"/>
  <c r="AN31" i="34"/>
  <c r="AO28" i="34"/>
  <c r="AO30" i="34"/>
  <c r="AO37" i="34"/>
  <c r="AO73" i="34"/>
  <c r="AO56" i="34"/>
  <c r="AO57" i="34"/>
  <c r="AO74" i="34"/>
  <c r="AO61" i="34"/>
  <c r="AO62" i="34"/>
  <c r="AO75" i="34"/>
  <c r="AO42" i="34"/>
  <c r="AO43" i="34"/>
  <c r="AO44" i="34"/>
  <c r="AO46" i="34"/>
  <c r="AO45" i="34"/>
  <c r="AO38" i="34"/>
  <c r="AO66" i="34"/>
  <c r="AO68" i="34"/>
  <c r="AO76" i="34"/>
  <c r="AO77" i="34"/>
  <c r="AP71" i="34"/>
  <c r="AP50" i="34"/>
  <c r="AP72" i="34"/>
  <c r="AO29" i="34"/>
  <c r="AO31" i="34"/>
  <c r="AP28" i="34"/>
  <c r="AP30" i="34"/>
  <c r="AP37" i="34"/>
  <c r="AP73" i="34"/>
  <c r="AP56" i="34"/>
  <c r="AP57" i="34"/>
  <c r="AP74" i="34"/>
  <c r="AP61" i="34"/>
  <c r="AP62" i="34"/>
  <c r="AP75" i="34"/>
  <c r="AP42" i="34"/>
  <c r="AP43" i="34"/>
  <c r="AP44" i="34"/>
  <c r="AP46" i="34"/>
  <c r="AP45" i="34"/>
  <c r="AP38" i="34"/>
  <c r="AP66" i="34"/>
  <c r="AP68" i="34"/>
  <c r="AP76" i="34"/>
  <c r="AP77" i="34"/>
  <c r="AQ71" i="34"/>
  <c r="AQ50" i="34"/>
  <c r="AQ72" i="34"/>
  <c r="AP29" i="34"/>
  <c r="AP31" i="34"/>
  <c r="AQ28" i="34"/>
  <c r="AQ30" i="34"/>
  <c r="AQ37" i="34"/>
  <c r="AQ73" i="34"/>
  <c r="AQ56" i="34"/>
  <c r="AQ57" i="34"/>
  <c r="AQ74" i="34"/>
  <c r="AQ61" i="34"/>
  <c r="AQ62" i="34"/>
  <c r="AQ75" i="34"/>
  <c r="AQ42" i="34"/>
  <c r="AQ43" i="34"/>
  <c r="AQ44" i="34"/>
  <c r="AQ46" i="34"/>
  <c r="AQ45" i="34"/>
  <c r="AQ38" i="34"/>
  <c r="AQ66" i="34"/>
  <c r="AQ68" i="34"/>
  <c r="AQ76" i="34"/>
  <c r="AQ77" i="34"/>
  <c r="AR71" i="34"/>
  <c r="AR50" i="34"/>
  <c r="AR72" i="34"/>
  <c r="AQ29" i="34"/>
  <c r="AQ31" i="34"/>
  <c r="AR28" i="34"/>
  <c r="AR30" i="34"/>
  <c r="AR37" i="34"/>
  <c r="AR73" i="34"/>
  <c r="AR56" i="34"/>
  <c r="AR57" i="34"/>
  <c r="AR74" i="34"/>
  <c r="AR61" i="34"/>
  <c r="AR62" i="34"/>
  <c r="AR75" i="34"/>
  <c r="AR42" i="34"/>
  <c r="AR43" i="34"/>
  <c r="AR44" i="34"/>
  <c r="AR46" i="34"/>
  <c r="AR45" i="34"/>
  <c r="AR38" i="34"/>
  <c r="AR66" i="34"/>
  <c r="AR68" i="34"/>
  <c r="AR76" i="34"/>
  <c r="AR77" i="34"/>
  <c r="AS71" i="34"/>
  <c r="AS50" i="34"/>
  <c r="AS72" i="34"/>
  <c r="AR29" i="34"/>
  <c r="AR31" i="34"/>
  <c r="AS28" i="34"/>
  <c r="AS30" i="34"/>
  <c r="AS37" i="34"/>
  <c r="AS73" i="34"/>
  <c r="AS56" i="34"/>
  <c r="AS57" i="34"/>
  <c r="AS74" i="34"/>
  <c r="AS61" i="34"/>
  <c r="AS62" i="34"/>
  <c r="AS75" i="34"/>
  <c r="AS42" i="34"/>
  <c r="AS43" i="34"/>
  <c r="AS44" i="34"/>
  <c r="AS46" i="34"/>
  <c r="AS45" i="34"/>
  <c r="AS38" i="34"/>
  <c r="AS66" i="34"/>
  <c r="AS68" i="34"/>
  <c r="AS76" i="34"/>
  <c r="AS77" i="34"/>
  <c r="AT71" i="34"/>
  <c r="AT50" i="34"/>
  <c r="AT72" i="34"/>
  <c r="AS29" i="34"/>
  <c r="AS31" i="34"/>
  <c r="AT28" i="34"/>
  <c r="AT30" i="34"/>
  <c r="AT37" i="34"/>
  <c r="AT73" i="34"/>
  <c r="AT56" i="34"/>
  <c r="AT57" i="34"/>
  <c r="AT74" i="34"/>
  <c r="AT61" i="34"/>
  <c r="AT62" i="34"/>
  <c r="AT75" i="34"/>
  <c r="AT42" i="34"/>
  <c r="AT43" i="34"/>
  <c r="AT44" i="34"/>
  <c r="AT46" i="34"/>
  <c r="AT45" i="34"/>
  <c r="AT38" i="34"/>
  <c r="AT66" i="34"/>
  <c r="AT68" i="34"/>
  <c r="AT76" i="34"/>
  <c r="AT77" i="34"/>
  <c r="AU71" i="34"/>
  <c r="AU50" i="34"/>
  <c r="AU72" i="34"/>
  <c r="AT29" i="34"/>
  <c r="AT31" i="34"/>
  <c r="AU28" i="34"/>
  <c r="AU30" i="34"/>
  <c r="AU37" i="34"/>
  <c r="AU73" i="34"/>
  <c r="AU56" i="34"/>
  <c r="AU57" i="34"/>
  <c r="AU74" i="34"/>
  <c r="AU61" i="34"/>
  <c r="AU62" i="34"/>
  <c r="AU75" i="34"/>
  <c r="AU42" i="34"/>
  <c r="AU43" i="34"/>
  <c r="AU44" i="34"/>
  <c r="AU46" i="34"/>
  <c r="AU45" i="34"/>
  <c r="AU38" i="34"/>
  <c r="AU66" i="34"/>
  <c r="AU68" i="34"/>
  <c r="AU76" i="34"/>
  <c r="AU77" i="34"/>
  <c r="AV71" i="34"/>
  <c r="AV50" i="34"/>
  <c r="AV72" i="34"/>
  <c r="AU29" i="34"/>
  <c r="AU31" i="34"/>
  <c r="AV28" i="34"/>
  <c r="AV30" i="34"/>
  <c r="AV37" i="34"/>
  <c r="AV73" i="34"/>
  <c r="AV56" i="34"/>
  <c r="AV57" i="34"/>
  <c r="AV74" i="34"/>
  <c r="AV61" i="34"/>
  <c r="AV62" i="34"/>
  <c r="AV75" i="34"/>
  <c r="AV42" i="34"/>
  <c r="AV43" i="34"/>
  <c r="AV44" i="34"/>
  <c r="AV46" i="34"/>
  <c r="AV45" i="34"/>
  <c r="AV38" i="34"/>
  <c r="AV66" i="34"/>
  <c r="AV68" i="34"/>
  <c r="AV76" i="34"/>
  <c r="AV77" i="34"/>
  <c r="AW71" i="34"/>
  <c r="AW50" i="34"/>
  <c r="AW72" i="34"/>
  <c r="AV29" i="34"/>
  <c r="AV31" i="34"/>
  <c r="AW28" i="34"/>
  <c r="AW30" i="34"/>
  <c r="AW37" i="34"/>
  <c r="AW73" i="34"/>
  <c r="AW56" i="34"/>
  <c r="AW57" i="34"/>
  <c r="AW74" i="34"/>
  <c r="AW61" i="34"/>
  <c r="AW62" i="34"/>
  <c r="AW75" i="34"/>
  <c r="AW42" i="34"/>
  <c r="AW43" i="34"/>
  <c r="AW44" i="34"/>
  <c r="AW46" i="34"/>
  <c r="AW45" i="34"/>
  <c r="AW38" i="34"/>
  <c r="AW66" i="34"/>
  <c r="AW68" i="34"/>
  <c r="AW76" i="34"/>
  <c r="AW77" i="34"/>
  <c r="AX71" i="34"/>
  <c r="AX50" i="34"/>
  <c r="AX72" i="34"/>
  <c r="AW29" i="34"/>
  <c r="AW31" i="34"/>
  <c r="AX28" i="34"/>
  <c r="AX30" i="34"/>
  <c r="AX37" i="34"/>
  <c r="AX73" i="34"/>
  <c r="AX56" i="34"/>
  <c r="AX57" i="34"/>
  <c r="AX74" i="34"/>
  <c r="AX61" i="34"/>
  <c r="AX62" i="34"/>
  <c r="AX75" i="34"/>
  <c r="AX42" i="34"/>
  <c r="AX43" i="34"/>
  <c r="AX44" i="34"/>
  <c r="AX46" i="34"/>
  <c r="AX45" i="34"/>
  <c r="AX38" i="34"/>
  <c r="AX66" i="34"/>
  <c r="AX68" i="34"/>
  <c r="AX76" i="34"/>
  <c r="AX77" i="34"/>
  <c r="AX52" i="15"/>
  <c r="AX55" i="15" s="1"/>
  <c r="AY71" i="34"/>
  <c r="AY50" i="34"/>
  <c r="AY72" i="34"/>
  <c r="AX29" i="34"/>
  <c r="AX31" i="34"/>
  <c r="AY28" i="34"/>
  <c r="AY30" i="34"/>
  <c r="AY37" i="34"/>
  <c r="AY73" i="34"/>
  <c r="AY56" i="34"/>
  <c r="AY57" i="34"/>
  <c r="AY74" i="34"/>
  <c r="AY61" i="34"/>
  <c r="AY62" i="34"/>
  <c r="AY75" i="34"/>
  <c r="AY42" i="34"/>
  <c r="AY43" i="34"/>
  <c r="AY44" i="34"/>
  <c r="AY46" i="34"/>
  <c r="AY45" i="34"/>
  <c r="AY38" i="34"/>
  <c r="AY66" i="34"/>
  <c r="AY68" i="34"/>
  <c r="AY76" i="34"/>
  <c r="AY77" i="34"/>
  <c r="AY52" i="15"/>
  <c r="AY55" i="15" s="1"/>
  <c r="AZ71" i="34"/>
  <c r="AZ50" i="34"/>
  <c r="AZ72" i="34"/>
  <c r="AY29" i="34"/>
  <c r="AY31" i="34"/>
  <c r="AZ28" i="34"/>
  <c r="AZ30" i="34"/>
  <c r="AZ37" i="34"/>
  <c r="AZ73" i="34"/>
  <c r="AZ56" i="34"/>
  <c r="AZ57" i="34"/>
  <c r="AZ74" i="34"/>
  <c r="AZ61" i="34"/>
  <c r="AZ62" i="34"/>
  <c r="AZ75" i="34"/>
  <c r="AZ42" i="34"/>
  <c r="AZ43" i="34"/>
  <c r="AZ44" i="34"/>
  <c r="AZ46" i="34"/>
  <c r="AZ45" i="34"/>
  <c r="AZ38" i="34"/>
  <c r="AZ66" i="34"/>
  <c r="AZ68" i="34"/>
  <c r="AZ76" i="34"/>
  <c r="AZ77" i="34"/>
  <c r="AZ52" i="15"/>
  <c r="AZ55" i="15" s="1"/>
  <c r="BA71" i="34"/>
  <c r="BA50" i="34"/>
  <c r="BA72" i="34"/>
  <c r="AZ29" i="34"/>
  <c r="AZ31" i="34"/>
  <c r="BA28" i="34"/>
  <c r="BA30" i="34"/>
  <c r="BA37" i="34"/>
  <c r="BA73" i="34"/>
  <c r="BA56" i="34"/>
  <c r="BA57" i="34"/>
  <c r="BA74" i="34"/>
  <c r="BA61" i="34"/>
  <c r="BA62" i="34"/>
  <c r="BA75" i="34"/>
  <c r="BA42" i="34"/>
  <c r="BA43" i="34"/>
  <c r="BA44" i="34"/>
  <c r="BA46" i="34"/>
  <c r="BA45" i="34"/>
  <c r="BA38" i="34"/>
  <c r="BA66" i="34"/>
  <c r="BA68" i="34"/>
  <c r="BA76" i="34"/>
  <c r="BA77" i="34"/>
  <c r="BA52" i="15"/>
  <c r="BA55" i="15" s="1"/>
  <c r="I52" i="15"/>
  <c r="I55" i="15" s="1"/>
  <c r="J52" i="15"/>
  <c r="J55" i="15" s="1"/>
  <c r="K52" i="15"/>
  <c r="K55" i="15" s="1"/>
  <c r="L52" i="15"/>
  <c r="L55" i="15" s="1"/>
  <c r="M52" i="15"/>
  <c r="M55" i="15" s="1"/>
  <c r="N52" i="15"/>
  <c r="N55" i="15" s="1"/>
  <c r="O52" i="15"/>
  <c r="O55" i="15" s="1"/>
  <c r="P52" i="15"/>
  <c r="P55" i="15" s="1"/>
  <c r="Q52" i="15"/>
  <c r="Q55" i="15" s="1"/>
  <c r="R52" i="15"/>
  <c r="R55" i="15" s="1"/>
  <c r="S52" i="15"/>
  <c r="S55" i="15" s="1"/>
  <c r="T52" i="15"/>
  <c r="T55" i="15" s="1"/>
  <c r="U52" i="15"/>
  <c r="U55" i="15" s="1"/>
  <c r="V52" i="15"/>
  <c r="V55" i="15" s="1"/>
  <c r="W52" i="15"/>
  <c r="W55" i="15" s="1"/>
  <c r="X52" i="15"/>
  <c r="X55" i="15" s="1"/>
  <c r="Y52" i="15"/>
  <c r="Y55" i="15" s="1"/>
  <c r="Z52" i="15"/>
  <c r="Z55" i="15" s="1"/>
  <c r="AA52" i="15"/>
  <c r="AA55" i="15" s="1"/>
  <c r="AB52" i="15"/>
  <c r="AB55" i="15" s="1"/>
  <c r="AC52" i="15"/>
  <c r="AC55" i="15" s="1"/>
  <c r="AD52" i="15"/>
  <c r="AD55" i="15" s="1"/>
  <c r="AE52" i="15"/>
  <c r="AE55" i="15" s="1"/>
  <c r="AF52" i="15"/>
  <c r="AF55" i="15" s="1"/>
  <c r="AG52" i="15"/>
  <c r="AG55" i="15" s="1"/>
  <c r="AH52" i="15"/>
  <c r="AH55" i="15" s="1"/>
  <c r="AI52" i="15"/>
  <c r="AI55" i="15" s="1"/>
  <c r="AJ52" i="15"/>
  <c r="AJ55" i="15" s="1"/>
  <c r="AK52" i="15"/>
  <c r="AK55" i="15" s="1"/>
  <c r="AL52" i="15"/>
  <c r="AL55" i="15" s="1"/>
  <c r="AM52" i="15"/>
  <c r="AM55" i="15" s="1"/>
  <c r="AN52" i="15"/>
  <c r="AN55" i="15" s="1"/>
  <c r="AO52" i="15"/>
  <c r="AO55" i="15" s="1"/>
  <c r="AP52" i="15"/>
  <c r="AP55" i="15" s="1"/>
  <c r="AQ52" i="15"/>
  <c r="AQ55" i="15" s="1"/>
  <c r="AR52" i="15"/>
  <c r="AR55" i="15" s="1"/>
  <c r="AS52" i="15"/>
  <c r="AS55" i="15" s="1"/>
  <c r="AT52" i="15"/>
  <c r="AT55" i="15" s="1"/>
  <c r="AU52" i="15"/>
  <c r="AU55" i="15" s="1"/>
  <c r="AV52" i="15"/>
  <c r="AV55" i="15" s="1"/>
  <c r="AW52" i="15"/>
  <c r="AW55" i="15" s="1"/>
  <c r="BB71" i="34"/>
  <c r="BB50" i="34"/>
  <c r="BB72" i="34"/>
  <c r="BA29" i="34"/>
  <c r="BA31" i="34"/>
  <c r="BB28" i="34"/>
  <c r="BB30" i="34"/>
  <c r="BB37" i="34"/>
  <c r="BB73" i="34"/>
  <c r="BB56" i="34"/>
  <c r="BB57" i="34"/>
  <c r="BB74" i="34"/>
  <c r="BB61" i="34"/>
  <c r="BB62" i="34"/>
  <c r="BB75" i="34"/>
  <c r="BB42" i="34"/>
  <c r="BB43" i="34"/>
  <c r="BB44" i="34"/>
  <c r="BB46" i="34"/>
  <c r="BB45" i="34"/>
  <c r="BB38" i="34"/>
  <c r="BB66" i="34"/>
  <c r="BB68" i="34"/>
  <c r="BB76" i="34"/>
  <c r="BB77" i="34"/>
  <c r="BB52" i="15"/>
  <c r="BB55" i="15" s="1"/>
  <c r="BC71" i="34"/>
  <c r="BC50" i="34"/>
  <c r="BC72" i="34"/>
  <c r="BB29" i="34"/>
  <c r="BB31" i="34"/>
  <c r="BC28" i="34"/>
  <c r="BC30" i="34"/>
  <c r="BC37" i="34"/>
  <c r="BC73" i="34"/>
  <c r="BC56" i="34"/>
  <c r="BC57" i="34"/>
  <c r="BC74" i="34"/>
  <c r="BC61" i="34"/>
  <c r="BC62" i="34"/>
  <c r="BC75" i="34"/>
  <c r="BC42" i="34"/>
  <c r="BC43" i="34"/>
  <c r="BC44" i="34"/>
  <c r="BC46" i="34"/>
  <c r="BC45" i="34"/>
  <c r="BC38" i="34"/>
  <c r="BC66" i="34"/>
  <c r="BC68" i="34"/>
  <c r="BC76" i="34"/>
  <c r="BC77" i="34"/>
  <c r="BC52" i="15"/>
  <c r="BC55" i="15" s="1"/>
  <c r="BD71" i="34"/>
  <c r="BD50" i="34"/>
  <c r="BD72" i="34"/>
  <c r="BC29" i="34"/>
  <c r="BC31" i="34"/>
  <c r="BD28" i="34"/>
  <c r="BD30" i="34"/>
  <c r="BD37" i="34"/>
  <c r="BD73" i="34"/>
  <c r="BD56" i="34"/>
  <c r="BD57" i="34"/>
  <c r="BD74" i="34"/>
  <c r="BD61" i="34"/>
  <c r="BD62" i="34"/>
  <c r="BD75" i="34"/>
  <c r="BD42" i="34"/>
  <c r="BD43" i="34"/>
  <c r="BD44" i="34"/>
  <c r="BD46" i="34"/>
  <c r="BD45" i="34"/>
  <c r="BD38" i="34"/>
  <c r="BD66" i="34"/>
  <c r="BD68" i="34"/>
  <c r="BD76" i="34"/>
  <c r="BD77" i="34"/>
  <c r="BD52" i="15"/>
  <c r="BD55" i="15" s="1"/>
  <c r="BE71" i="34"/>
  <c r="BE50" i="34"/>
  <c r="BE72" i="34"/>
  <c r="BD29" i="34"/>
  <c r="BD31" i="34"/>
  <c r="BE28" i="34"/>
  <c r="BE30" i="34"/>
  <c r="BE37" i="34"/>
  <c r="BE73" i="34"/>
  <c r="BE56" i="34"/>
  <c r="BE57" i="34"/>
  <c r="BE74" i="34"/>
  <c r="BE61" i="34"/>
  <c r="BE62" i="34"/>
  <c r="BE75" i="34"/>
  <c r="BE42" i="34"/>
  <c r="BE43" i="34"/>
  <c r="BE44" i="34"/>
  <c r="BE46" i="34"/>
  <c r="BE45" i="34"/>
  <c r="BE38" i="34"/>
  <c r="BE66" i="34"/>
  <c r="BE68" i="34"/>
  <c r="BE76" i="34"/>
  <c r="BE77" i="34"/>
  <c r="BE52" i="15"/>
  <c r="BE55" i="15" s="1"/>
  <c r="BF71" i="34"/>
  <c r="BF50" i="34"/>
  <c r="BF72" i="34"/>
  <c r="BE29" i="34"/>
  <c r="BE31" i="34"/>
  <c r="BF28" i="34"/>
  <c r="BF30" i="34"/>
  <c r="BF37" i="34"/>
  <c r="BF73" i="34"/>
  <c r="BF56" i="34"/>
  <c r="BF57" i="34"/>
  <c r="BF74" i="34"/>
  <c r="BF61" i="34"/>
  <c r="BF62" i="34"/>
  <c r="BF75" i="34"/>
  <c r="BF42" i="34"/>
  <c r="BF43" i="34"/>
  <c r="BF44" i="34"/>
  <c r="BF46" i="34"/>
  <c r="BF45" i="34"/>
  <c r="BF38" i="34"/>
  <c r="BF66" i="34"/>
  <c r="BF68" i="34"/>
  <c r="BF76" i="34"/>
  <c r="BF77" i="34"/>
  <c r="BF52" i="15"/>
  <c r="BF55" i="15" s="1"/>
  <c r="BG71" i="34"/>
  <c r="BG50" i="34"/>
  <c r="BG72" i="34"/>
  <c r="BF29" i="34"/>
  <c r="BF31" i="34"/>
  <c r="BG28" i="34"/>
  <c r="BG30" i="34"/>
  <c r="BG37" i="34"/>
  <c r="BG73" i="34"/>
  <c r="BG56" i="34"/>
  <c r="BG57" i="34"/>
  <c r="BG74" i="34"/>
  <c r="BG61" i="34"/>
  <c r="BG62" i="34"/>
  <c r="BG75" i="34"/>
  <c r="BG42" i="34"/>
  <c r="BG43" i="34"/>
  <c r="BG44" i="34"/>
  <c r="BG46" i="34"/>
  <c r="BG45" i="34"/>
  <c r="BG38" i="34"/>
  <c r="BG66" i="34"/>
  <c r="BG68" i="34"/>
  <c r="BG76" i="34"/>
  <c r="BG77" i="34"/>
  <c r="BG52" i="15"/>
  <c r="BG55" i="15" s="1"/>
  <c r="BH71" i="34"/>
  <c r="BH50" i="34"/>
  <c r="BH72" i="34"/>
  <c r="BG29" i="34"/>
  <c r="BG31" i="34"/>
  <c r="BH28" i="34"/>
  <c r="BH30" i="34"/>
  <c r="BH37" i="34"/>
  <c r="BH73" i="34"/>
  <c r="BH56" i="34"/>
  <c r="BH57" i="34"/>
  <c r="BH74" i="34"/>
  <c r="BH61" i="34"/>
  <c r="BH62" i="34"/>
  <c r="BH75" i="34"/>
  <c r="BH42" i="34"/>
  <c r="BH43" i="34"/>
  <c r="BH44" i="34"/>
  <c r="BH46" i="34"/>
  <c r="BH45" i="34"/>
  <c r="BH38" i="34"/>
  <c r="BH66" i="34"/>
  <c r="BH68" i="34"/>
  <c r="BH76" i="34"/>
  <c r="BH77" i="34"/>
  <c r="BH52" i="15"/>
  <c r="BH55" i="15" s="1"/>
  <c r="BI71" i="34"/>
  <c r="BI50" i="34"/>
  <c r="BI72" i="34"/>
  <c r="BH29" i="34"/>
  <c r="BH31" i="34"/>
  <c r="BI28" i="34"/>
  <c r="BI30" i="34"/>
  <c r="BI37" i="34"/>
  <c r="BI73" i="34"/>
  <c r="BI56" i="34"/>
  <c r="BI57" i="34"/>
  <c r="BI74" i="34"/>
  <c r="BI61" i="34"/>
  <c r="BI62" i="34"/>
  <c r="BI75" i="34"/>
  <c r="BI42" i="34"/>
  <c r="BI43" i="34"/>
  <c r="BI44" i="34"/>
  <c r="BI46" i="34"/>
  <c r="BI45" i="34"/>
  <c r="BI38" i="34"/>
  <c r="BI66" i="34"/>
  <c r="BI68" i="34"/>
  <c r="BI76" i="34"/>
  <c r="BI77" i="34"/>
  <c r="BI52" i="15"/>
  <c r="BI55" i="15" s="1"/>
  <c r="BJ71" i="34"/>
  <c r="BJ50" i="34"/>
  <c r="BJ72" i="34"/>
  <c r="BI29" i="34"/>
  <c r="BI31" i="34"/>
  <c r="BJ28" i="34"/>
  <c r="BJ30" i="34"/>
  <c r="BJ37" i="34"/>
  <c r="BJ73" i="34"/>
  <c r="BJ56" i="34"/>
  <c r="BJ57" i="34"/>
  <c r="BJ74" i="34"/>
  <c r="BJ61" i="34"/>
  <c r="BJ62" i="34"/>
  <c r="BJ75" i="34"/>
  <c r="BJ42" i="34"/>
  <c r="BJ43" i="34"/>
  <c r="BJ44" i="34"/>
  <c r="BJ46" i="34"/>
  <c r="BJ45" i="34"/>
  <c r="BJ38" i="34"/>
  <c r="BJ66" i="34"/>
  <c r="BJ68" i="34"/>
  <c r="BJ76" i="34"/>
  <c r="BJ77" i="34"/>
  <c r="BJ52" i="15"/>
  <c r="BJ55" i="15" s="1"/>
  <c r="BK71" i="34"/>
  <c r="BK50" i="34"/>
  <c r="BK72" i="34"/>
  <c r="BJ29" i="34"/>
  <c r="BJ31" i="34"/>
  <c r="BK28" i="34"/>
  <c r="BK30" i="34"/>
  <c r="BK37" i="34"/>
  <c r="BK73" i="34"/>
  <c r="BK56" i="34"/>
  <c r="BK57" i="34"/>
  <c r="BK74" i="34"/>
  <c r="BK61" i="34"/>
  <c r="BK62" i="34"/>
  <c r="BK75" i="34"/>
  <c r="BK42" i="34"/>
  <c r="BK43" i="34"/>
  <c r="BK44" i="34"/>
  <c r="BK46" i="34"/>
  <c r="BK45" i="34"/>
  <c r="BK38" i="34"/>
  <c r="BK66" i="34"/>
  <c r="BK68" i="34"/>
  <c r="BK76" i="34"/>
  <c r="BK77" i="34"/>
  <c r="BK52" i="15"/>
  <c r="BK55" i="15" s="1"/>
  <c r="BL71" i="34"/>
  <c r="BL50" i="34"/>
  <c r="BL72" i="34"/>
  <c r="BK29" i="34"/>
  <c r="BK31" i="34"/>
  <c r="BL28" i="34"/>
  <c r="BL30" i="34"/>
  <c r="BL37" i="34"/>
  <c r="BL73" i="34"/>
  <c r="BL56" i="34"/>
  <c r="BL57" i="34"/>
  <c r="BL74" i="34"/>
  <c r="BL61" i="34"/>
  <c r="BL62" i="34"/>
  <c r="BL75" i="34"/>
  <c r="BL42" i="34"/>
  <c r="BL43" i="34"/>
  <c r="BL44" i="34"/>
  <c r="BL46" i="34"/>
  <c r="BL45" i="34"/>
  <c r="BL38" i="34"/>
  <c r="BL66" i="34"/>
  <c r="BL68" i="34"/>
  <c r="BL76" i="34"/>
  <c r="BL77" i="34"/>
  <c r="BL52" i="15"/>
  <c r="BL55" i="15" s="1"/>
  <c r="BM71" i="34"/>
  <c r="BM50" i="34"/>
  <c r="BM72" i="34"/>
  <c r="BL29" i="34"/>
  <c r="BL31" i="34"/>
  <c r="BM28" i="34"/>
  <c r="BM30" i="34"/>
  <c r="BM37" i="34"/>
  <c r="BM73" i="34"/>
  <c r="BM56" i="34"/>
  <c r="BM57" i="34"/>
  <c r="BM74" i="34"/>
  <c r="BM61" i="34"/>
  <c r="BM62" i="34"/>
  <c r="BM75" i="34"/>
  <c r="BM42" i="34"/>
  <c r="BM43" i="34"/>
  <c r="BM44" i="34"/>
  <c r="BM46" i="34"/>
  <c r="BM45" i="34"/>
  <c r="BM38" i="34"/>
  <c r="BM66" i="34"/>
  <c r="BM68" i="34"/>
  <c r="BM76" i="34"/>
  <c r="BM77" i="34"/>
  <c r="BM52" i="15"/>
  <c r="BM55" i="15" s="1"/>
  <c r="BN71" i="34"/>
  <c r="BN50" i="34"/>
  <c r="BN72" i="34"/>
  <c r="BM29" i="34"/>
  <c r="BM31" i="34"/>
  <c r="BN28" i="34"/>
  <c r="BN30" i="34"/>
  <c r="BN37" i="34"/>
  <c r="BN73" i="34"/>
  <c r="BN56" i="34"/>
  <c r="BN57" i="34"/>
  <c r="BN74" i="34"/>
  <c r="BN61" i="34"/>
  <c r="BN62" i="34"/>
  <c r="BN75" i="34"/>
  <c r="BN42" i="34"/>
  <c r="BN43" i="34"/>
  <c r="BN44" i="34"/>
  <c r="BN46" i="34"/>
  <c r="BN45" i="34"/>
  <c r="BN38" i="34"/>
  <c r="BN66" i="34"/>
  <c r="BN68" i="34"/>
  <c r="BN76" i="34"/>
  <c r="BN77" i="34"/>
  <c r="BN52" i="15"/>
  <c r="BN55" i="15" s="1"/>
  <c r="BO71" i="34"/>
  <c r="BO50" i="34"/>
  <c r="BO72" i="34"/>
  <c r="BN29" i="34"/>
  <c r="BN31" i="34"/>
  <c r="BO28" i="34"/>
  <c r="BO30" i="34"/>
  <c r="BO37" i="34"/>
  <c r="BO73" i="34"/>
  <c r="BO56" i="34"/>
  <c r="BO57" i="34"/>
  <c r="BO74" i="34"/>
  <c r="BO61" i="34"/>
  <c r="BO62" i="34"/>
  <c r="BO75" i="34"/>
  <c r="BO42" i="34"/>
  <c r="BO43" i="34"/>
  <c r="BO44" i="34"/>
  <c r="BO46" i="34"/>
  <c r="BO45" i="34"/>
  <c r="BO38" i="34"/>
  <c r="BO66" i="34"/>
  <c r="BO68" i="34"/>
  <c r="BO76" i="34"/>
  <c r="BO77" i="34"/>
  <c r="BO52" i="15"/>
  <c r="BO55" i="15" s="1"/>
  <c r="BP71" i="34"/>
  <c r="BP50" i="34"/>
  <c r="BP72" i="34"/>
  <c r="BO29" i="34"/>
  <c r="BO31" i="34"/>
  <c r="BP28" i="34"/>
  <c r="BP30" i="34"/>
  <c r="BP37" i="34"/>
  <c r="BP73" i="34"/>
  <c r="BP56" i="34"/>
  <c r="BP57" i="34"/>
  <c r="BP74" i="34"/>
  <c r="BP61" i="34"/>
  <c r="BP62" i="34"/>
  <c r="BP75" i="34"/>
  <c r="BP42" i="34"/>
  <c r="BP43" i="34"/>
  <c r="BP44" i="34"/>
  <c r="BP46" i="34"/>
  <c r="BP45" i="34"/>
  <c r="BP38" i="34"/>
  <c r="BP66" i="34"/>
  <c r="BP68" i="34"/>
  <c r="BP76" i="34"/>
  <c r="BP77" i="34"/>
  <c r="BP52" i="15"/>
  <c r="BP55" i="15" s="1"/>
  <c r="BQ71" i="34"/>
  <c r="BQ50" i="34"/>
  <c r="BQ72" i="34"/>
  <c r="BP29" i="34"/>
  <c r="BP31" i="34"/>
  <c r="BQ28" i="34"/>
  <c r="BQ30" i="34"/>
  <c r="BQ37" i="34"/>
  <c r="BQ73" i="34"/>
  <c r="BQ56" i="34"/>
  <c r="BQ57" i="34"/>
  <c r="BQ74" i="34"/>
  <c r="BQ61" i="34"/>
  <c r="BQ62" i="34"/>
  <c r="BQ75" i="34"/>
  <c r="BQ42" i="34"/>
  <c r="BQ43" i="34"/>
  <c r="BQ44" i="34"/>
  <c r="BQ46" i="34"/>
  <c r="BQ45" i="34"/>
  <c r="BQ38" i="34"/>
  <c r="BQ66" i="34"/>
  <c r="BQ68" i="34"/>
  <c r="BQ76" i="34"/>
  <c r="BQ77" i="34"/>
  <c r="BQ52" i="15"/>
  <c r="BQ55" i="15" s="1"/>
  <c r="BR71" i="34"/>
  <c r="BR50" i="34"/>
  <c r="BR72" i="34"/>
  <c r="BQ29" i="34"/>
  <c r="BQ31" i="34"/>
  <c r="BR28" i="34"/>
  <c r="BR30" i="34"/>
  <c r="BR37" i="34"/>
  <c r="BR73" i="34"/>
  <c r="BR56" i="34"/>
  <c r="BR57" i="34"/>
  <c r="BR74" i="34"/>
  <c r="BR61" i="34"/>
  <c r="BR62" i="34"/>
  <c r="BR75" i="34"/>
  <c r="BR42" i="34"/>
  <c r="BR43" i="34"/>
  <c r="BR44" i="34"/>
  <c r="BR46" i="34"/>
  <c r="BR45" i="34"/>
  <c r="BR38" i="34"/>
  <c r="BR66" i="34"/>
  <c r="BR68" i="34"/>
  <c r="BR76" i="34"/>
  <c r="BR77" i="34"/>
  <c r="BR52" i="15"/>
  <c r="BR55" i="15" s="1"/>
  <c r="BS71" i="34"/>
  <c r="BS50" i="34"/>
  <c r="BS72" i="34"/>
  <c r="BR29" i="34"/>
  <c r="BR31" i="34"/>
  <c r="BS28" i="34"/>
  <c r="BS30" i="34"/>
  <c r="BS37" i="34"/>
  <c r="BS73" i="34"/>
  <c r="BS56" i="34"/>
  <c r="BS57" i="34"/>
  <c r="BS74" i="34"/>
  <c r="BS61" i="34"/>
  <c r="BS62" i="34"/>
  <c r="BS75" i="34"/>
  <c r="BS42" i="34"/>
  <c r="BS43" i="34"/>
  <c r="BS44" i="34"/>
  <c r="BS46" i="34"/>
  <c r="BS45" i="34"/>
  <c r="BS38" i="34"/>
  <c r="BS66" i="34"/>
  <c r="BS68" i="34"/>
  <c r="BS76" i="34"/>
  <c r="BS77" i="34"/>
  <c r="BS52" i="15"/>
  <c r="BS55" i="15" s="1"/>
  <c r="BT71" i="34"/>
  <c r="BT50" i="34"/>
  <c r="BT72" i="34"/>
  <c r="BS29" i="34"/>
  <c r="BS31" i="34"/>
  <c r="BT28" i="34"/>
  <c r="BT30" i="34"/>
  <c r="BT37" i="34"/>
  <c r="BT73" i="34"/>
  <c r="BT56" i="34"/>
  <c r="BT57" i="34"/>
  <c r="BT74" i="34"/>
  <c r="BT61" i="34"/>
  <c r="BT62" i="34"/>
  <c r="BT75" i="34"/>
  <c r="BT42" i="34"/>
  <c r="BT43" i="34"/>
  <c r="BT44" i="34"/>
  <c r="BT46" i="34"/>
  <c r="BT45" i="34"/>
  <c r="BT38" i="34"/>
  <c r="BT66" i="34"/>
  <c r="BT68" i="34"/>
  <c r="BT76" i="34"/>
  <c r="BT77" i="34"/>
  <c r="BT52" i="15"/>
  <c r="BT55" i="15" s="1"/>
  <c r="BU71" i="34"/>
  <c r="BU50" i="34"/>
  <c r="BU72" i="34"/>
  <c r="BT29" i="34"/>
  <c r="BT31" i="34"/>
  <c r="BU28" i="34"/>
  <c r="BU30" i="34"/>
  <c r="BU37" i="34"/>
  <c r="BU73" i="34"/>
  <c r="BU56" i="34"/>
  <c r="BU57" i="34"/>
  <c r="BU74" i="34"/>
  <c r="BU61" i="34"/>
  <c r="BU62" i="34"/>
  <c r="BU75" i="34"/>
  <c r="BU42" i="34"/>
  <c r="BU43" i="34"/>
  <c r="BU44" i="34"/>
  <c r="BU46" i="34"/>
  <c r="BU45" i="34"/>
  <c r="BU38" i="34"/>
  <c r="BU66" i="34"/>
  <c r="BU68" i="34"/>
  <c r="BU76" i="34"/>
  <c r="BU77" i="34"/>
  <c r="BU52" i="15"/>
  <c r="BU55" i="15" s="1"/>
  <c r="I39" i="34"/>
  <c r="J35" i="34"/>
  <c r="J39" i="34"/>
  <c r="K35" i="34"/>
  <c r="K39" i="34"/>
  <c r="L35" i="34"/>
  <c r="L39" i="34"/>
  <c r="M35" i="34"/>
  <c r="M39" i="34"/>
  <c r="N35" i="34"/>
  <c r="N39" i="34"/>
  <c r="O35" i="34"/>
  <c r="O39" i="34"/>
  <c r="P35" i="34"/>
  <c r="P39" i="34"/>
  <c r="Q35" i="34"/>
  <c r="Q39" i="34"/>
  <c r="R35" i="34"/>
  <c r="R39" i="34"/>
  <c r="S35" i="34"/>
  <c r="S39" i="34"/>
  <c r="T35" i="34"/>
  <c r="T39" i="34"/>
  <c r="U35" i="34"/>
  <c r="U39" i="34"/>
  <c r="V35" i="34"/>
  <c r="V39" i="34"/>
  <c r="W35" i="34"/>
  <c r="W39" i="34"/>
  <c r="X35" i="34"/>
  <c r="X39" i="34"/>
  <c r="Y35" i="34"/>
  <c r="Y39" i="34"/>
  <c r="Z35" i="34"/>
  <c r="Z39" i="34"/>
  <c r="AA35" i="34"/>
  <c r="AA39" i="34"/>
  <c r="AB35" i="34"/>
  <c r="AB39" i="34"/>
  <c r="AC35" i="34"/>
  <c r="AC39" i="34"/>
  <c r="AD35" i="34"/>
  <c r="AD39" i="34"/>
  <c r="AE35" i="34"/>
  <c r="AE39" i="34"/>
  <c r="AF35" i="34"/>
  <c r="AF39" i="34"/>
  <c r="AG35" i="34"/>
  <c r="AG39" i="34"/>
  <c r="AH35" i="34"/>
  <c r="AH39" i="34"/>
  <c r="AI35" i="34"/>
  <c r="AI39" i="34"/>
  <c r="AJ35" i="34"/>
  <c r="AJ39" i="34"/>
  <c r="AK35" i="34"/>
  <c r="AK39" i="34"/>
  <c r="AL35" i="34"/>
  <c r="AL39" i="34"/>
  <c r="AM35" i="34"/>
  <c r="AM39" i="34"/>
  <c r="AN35" i="34"/>
  <c r="AN39" i="34"/>
  <c r="AO35" i="34"/>
  <c r="AO39" i="34"/>
  <c r="AP35" i="34"/>
  <c r="AP39" i="34"/>
  <c r="AQ35" i="34"/>
  <c r="AQ39" i="34"/>
  <c r="AR35" i="34"/>
  <c r="AR39" i="34"/>
  <c r="AS35" i="34"/>
  <c r="AS39" i="34"/>
  <c r="AT35" i="34"/>
  <c r="AT39" i="34"/>
  <c r="AU35" i="34"/>
  <c r="AU39" i="34"/>
  <c r="AV35" i="34"/>
  <c r="AV39" i="34"/>
  <c r="AW35" i="34"/>
  <c r="AW39" i="34"/>
  <c r="AX35" i="34"/>
  <c r="AX39" i="34"/>
  <c r="AY35" i="34"/>
  <c r="AY39" i="34"/>
  <c r="AZ35" i="34"/>
  <c r="AZ39" i="34"/>
  <c r="BA35" i="34"/>
  <c r="BA39" i="34"/>
  <c r="BB35" i="34"/>
  <c r="BB39" i="34"/>
  <c r="BC35" i="34"/>
  <c r="BC39" i="34"/>
  <c r="BD35" i="34"/>
  <c r="BD39" i="34"/>
  <c r="BE35" i="34"/>
  <c r="BE39" i="34"/>
  <c r="BF35" i="34"/>
  <c r="BF39" i="34"/>
  <c r="BG35" i="34"/>
  <c r="BG39" i="34"/>
  <c r="BH35" i="34"/>
  <c r="BH39" i="34"/>
  <c r="BI35" i="34"/>
  <c r="BI39" i="34"/>
  <c r="BI99" i="15"/>
  <c r="BJ35" i="34"/>
  <c r="BJ39" i="34"/>
  <c r="BK35" i="34"/>
  <c r="BK39" i="34"/>
  <c r="BL35" i="34"/>
  <c r="BL39" i="34"/>
  <c r="BM35" i="34"/>
  <c r="BM39" i="34"/>
  <c r="BN35" i="34"/>
  <c r="BN39" i="34"/>
  <c r="BO35" i="34"/>
  <c r="BO39" i="34"/>
  <c r="BP35" i="34"/>
  <c r="BP39" i="34"/>
  <c r="BQ35" i="34"/>
  <c r="BQ39" i="34"/>
  <c r="BR35" i="34"/>
  <c r="BR39" i="34"/>
  <c r="BS35" i="34"/>
  <c r="BS39" i="34"/>
  <c r="BT35" i="34"/>
  <c r="BT39" i="34"/>
  <c r="BU35" i="34"/>
  <c r="BU39" i="34"/>
  <c r="BU99" i="15"/>
  <c r="AX81" i="34"/>
  <c r="AX12" i="15"/>
  <c r="AX15" i="15" s="1"/>
  <c r="AY5" i="51" s="1"/>
  <c r="AX83" i="34"/>
  <c r="AX22" i="15"/>
  <c r="AX25" i="15" s="1"/>
  <c r="AY81" i="34"/>
  <c r="AY12" i="15"/>
  <c r="AY15" i="15" s="1"/>
  <c r="AY83" i="34"/>
  <c r="AY22" i="15"/>
  <c r="AY25" i="15" s="1"/>
  <c r="AZ81" i="34"/>
  <c r="AZ12" i="15"/>
  <c r="AZ15" i="15" s="1"/>
  <c r="BB215" i="18" s="1"/>
  <c r="BB217" i="18" s="1"/>
  <c r="BB218" i="18" s="1"/>
  <c r="BB221" i="18" s="1"/>
  <c r="AZ83" i="34"/>
  <c r="AZ22" i="15"/>
  <c r="AZ25" i="15" s="1"/>
  <c r="BA81" i="34"/>
  <c r="BA12" i="15"/>
  <c r="BA15" i="15" s="1"/>
  <c r="BB5" i="51" s="1"/>
  <c r="BA83" i="34"/>
  <c r="BA22" i="15"/>
  <c r="BA25" i="15" s="1"/>
  <c r="J31" i="67"/>
  <c r="P250" i="4" s="1"/>
  <c r="I81" i="34"/>
  <c r="I12" i="15"/>
  <c r="I15" i="15" s="1"/>
  <c r="K215" i="18" s="1"/>
  <c r="K217" i="18" s="1"/>
  <c r="K218" i="18" s="1"/>
  <c r="J9" i="67"/>
  <c r="J12" i="67" s="1"/>
  <c r="P284" i="4"/>
  <c r="I99" i="15"/>
  <c r="K31" i="67"/>
  <c r="K34" i="67" s="1"/>
  <c r="J81" i="34"/>
  <c r="J12" i="15"/>
  <c r="J15" i="15" s="1"/>
  <c r="J83" i="34"/>
  <c r="J22" i="15"/>
  <c r="J25" i="15" s="1"/>
  <c r="L31" i="67"/>
  <c r="L34" i="67" s="1"/>
  <c r="K81" i="34"/>
  <c r="K12" i="15"/>
  <c r="K15" i="15" s="1"/>
  <c r="K83" i="34"/>
  <c r="K22" i="15"/>
  <c r="K25" i="15" s="1"/>
  <c r="L9" i="67"/>
  <c r="L81" i="2" s="1"/>
  <c r="K12" i="54" s="1"/>
  <c r="K16" i="54" s="1"/>
  <c r="R284" i="4"/>
  <c r="K99" i="15"/>
  <c r="M31" i="67"/>
  <c r="S250" i="4" s="1"/>
  <c r="L81" i="34"/>
  <c r="L12" i="15"/>
  <c r="L15" i="15" s="1"/>
  <c r="L83" i="34"/>
  <c r="L22" i="15"/>
  <c r="L25" i="15" s="1"/>
  <c r="M9" i="67"/>
  <c r="M12" i="67" s="1"/>
  <c r="S284" i="4"/>
  <c r="L99" i="15"/>
  <c r="N31" i="67"/>
  <c r="T250" i="4" s="1"/>
  <c r="M81" i="34"/>
  <c r="M12" i="15"/>
  <c r="M15" i="15" s="1"/>
  <c r="M83" i="34"/>
  <c r="M22" i="15"/>
  <c r="M25" i="15" s="1"/>
  <c r="O31" i="67"/>
  <c r="U250" i="4" s="1"/>
  <c r="N81" i="34"/>
  <c r="N12" i="15"/>
  <c r="N15" i="15" s="1"/>
  <c r="P215" i="18" s="1"/>
  <c r="P217" i="18" s="1"/>
  <c r="P218" i="18" s="1"/>
  <c r="N83" i="34"/>
  <c r="N22" i="15"/>
  <c r="N25" i="15" s="1"/>
  <c r="O9" i="67"/>
  <c r="O81" i="2" s="1"/>
  <c r="N58" i="53" s="1"/>
  <c r="U284" i="4"/>
  <c r="N99" i="15"/>
  <c r="P31" i="67"/>
  <c r="V250" i="4" s="1"/>
  <c r="O81" i="34"/>
  <c r="O12" i="15"/>
  <c r="O15" i="15" s="1"/>
  <c r="Q215" i="18" s="1"/>
  <c r="Q217" i="18" s="1"/>
  <c r="Q218" i="18" s="1"/>
  <c r="O83" i="34"/>
  <c r="O22" i="15"/>
  <c r="O25" i="15" s="1"/>
  <c r="Q31" i="67"/>
  <c r="W250" i="4" s="1"/>
  <c r="P81" i="34"/>
  <c r="P12" i="15"/>
  <c r="P15" i="15" s="1"/>
  <c r="R215" i="18" s="1"/>
  <c r="R217" i="18" s="1"/>
  <c r="R218" i="18" s="1"/>
  <c r="P83" i="34"/>
  <c r="P22" i="15"/>
  <c r="P25" i="15" s="1"/>
  <c r="Q9" i="67"/>
  <c r="Q12" i="67" s="1"/>
  <c r="W284" i="4"/>
  <c r="P99" i="15"/>
  <c r="R31" i="67"/>
  <c r="X250" i="4" s="1"/>
  <c r="Q81" i="34"/>
  <c r="Q12" i="15"/>
  <c r="Q83" i="34"/>
  <c r="Q22" i="15"/>
  <c r="Q25" i="15" s="1"/>
  <c r="R9" i="67"/>
  <c r="R81" i="2" s="1"/>
  <c r="X284" i="4"/>
  <c r="Q99" i="15"/>
  <c r="S31" i="67"/>
  <c r="Y250" i="4" s="1"/>
  <c r="R81" i="34"/>
  <c r="R12" i="15"/>
  <c r="R83" i="34"/>
  <c r="R22" i="15"/>
  <c r="R25" i="15" s="1"/>
  <c r="S9" i="67"/>
  <c r="S81" i="2" s="1"/>
  <c r="R58" i="53" s="1"/>
  <c r="Y284" i="4"/>
  <c r="R99" i="15"/>
  <c r="S81" i="34"/>
  <c r="S12" i="15"/>
  <c r="S83" i="34"/>
  <c r="S22" i="15"/>
  <c r="S25" i="15" s="1"/>
  <c r="T81" i="34"/>
  <c r="T12" i="15"/>
  <c r="T15" i="15" s="1"/>
  <c r="V215" i="18" s="1"/>
  <c r="V217" i="18" s="1"/>
  <c r="V218" i="18" s="1"/>
  <c r="V221" i="18" s="1"/>
  <c r="T83" i="34"/>
  <c r="T22" i="15"/>
  <c r="T25" i="15" s="1"/>
  <c r="U81" i="34"/>
  <c r="U12" i="15"/>
  <c r="U15" i="15" s="1"/>
  <c r="W215" i="18" s="1"/>
  <c r="W217" i="18" s="1"/>
  <c r="W218" i="18" s="1"/>
  <c r="W221" i="18" s="1"/>
  <c r="U83" i="34"/>
  <c r="U22" i="15"/>
  <c r="U25" i="15" s="1"/>
  <c r="V81" i="34"/>
  <c r="V12" i="15"/>
  <c r="V15" i="15" s="1"/>
  <c r="X215" i="18" s="1"/>
  <c r="X217" i="18" s="1"/>
  <c r="X218" i="18" s="1"/>
  <c r="X219" i="18" s="1"/>
  <c r="V83" i="34"/>
  <c r="V22" i="15"/>
  <c r="V25" i="15" s="1"/>
  <c r="W81" i="34"/>
  <c r="W12" i="15"/>
  <c r="W15" i="15" s="1"/>
  <c r="Y215" i="18" s="1"/>
  <c r="Y217" i="18" s="1"/>
  <c r="Y218" i="18" s="1"/>
  <c r="Y219" i="18" s="1"/>
  <c r="W83" i="34"/>
  <c r="W22" i="15"/>
  <c r="W25" i="15" s="1"/>
  <c r="X81" i="34"/>
  <c r="X12" i="15"/>
  <c r="X15" i="15" s="1"/>
  <c r="Z215" i="18" s="1"/>
  <c r="Z217" i="18" s="1"/>
  <c r="Z218" i="18" s="1"/>
  <c r="Z221" i="18" s="1"/>
  <c r="X83" i="34"/>
  <c r="X22" i="15"/>
  <c r="X25" i="15" s="1"/>
  <c r="Y81" i="34"/>
  <c r="Y12" i="15"/>
  <c r="Y15" i="15" s="1"/>
  <c r="AA215" i="18" s="1"/>
  <c r="AA217" i="18" s="1"/>
  <c r="AA218" i="18" s="1"/>
  <c r="Y83" i="34"/>
  <c r="Y22" i="15"/>
  <c r="Y25" i="15" s="1"/>
  <c r="Z81" i="34"/>
  <c r="Z12" i="15"/>
  <c r="Z15" i="15" s="1"/>
  <c r="AA5" i="51" s="1"/>
  <c r="Z83" i="34"/>
  <c r="Z22" i="15"/>
  <c r="Z25" i="15" s="1"/>
  <c r="AA81" i="34"/>
  <c r="AA12" i="15"/>
  <c r="AA15" i="15" s="1"/>
  <c r="AA83" i="34"/>
  <c r="AA22" i="15"/>
  <c r="AA25" i="15" s="1"/>
  <c r="AB81" i="34"/>
  <c r="AB12" i="15"/>
  <c r="AB15" i="15" s="1"/>
  <c r="AB83" i="34"/>
  <c r="AB22" i="15"/>
  <c r="AB25" i="15" s="1"/>
  <c r="AC81" i="34"/>
  <c r="AC12" i="15"/>
  <c r="AC15" i="15" s="1"/>
  <c r="AD5" i="51" s="1"/>
  <c r="AC83" i="34"/>
  <c r="AC22" i="15"/>
  <c r="AC25" i="15" s="1"/>
  <c r="AD81" i="34"/>
  <c r="AD12" i="15"/>
  <c r="AD15" i="15" s="1"/>
  <c r="AE5" i="51" s="1"/>
  <c r="AD83" i="34"/>
  <c r="AD22" i="15"/>
  <c r="AD25" i="15" s="1"/>
  <c r="AE81" i="34"/>
  <c r="AE12" i="15"/>
  <c r="AE15" i="15" s="1"/>
  <c r="AF5" i="51" s="1"/>
  <c r="AE83" i="34"/>
  <c r="AE22" i="15"/>
  <c r="AE25" i="15" s="1"/>
  <c r="AF81" i="34"/>
  <c r="AF12" i="15"/>
  <c r="AF15" i="15" s="1"/>
  <c r="AF83" i="34"/>
  <c r="AF22" i="15"/>
  <c r="AF25" i="15" s="1"/>
  <c r="AG81" i="34"/>
  <c r="AG12" i="15"/>
  <c r="AG15" i="15" s="1"/>
  <c r="AH5" i="51" s="1"/>
  <c r="AG83" i="34"/>
  <c r="AG22" i="15"/>
  <c r="AG25" i="15" s="1"/>
  <c r="AH81" i="34"/>
  <c r="AH12" i="15"/>
  <c r="AH15" i="15" s="1"/>
  <c r="AH83" i="34"/>
  <c r="AH22" i="15"/>
  <c r="AH25" i="15" s="1"/>
  <c r="AI81" i="34"/>
  <c r="AI12" i="15"/>
  <c r="AI15" i="15" s="1"/>
  <c r="AK215" i="18" s="1"/>
  <c r="AK217" i="18" s="1"/>
  <c r="AK218" i="18" s="1"/>
  <c r="AK219" i="18" s="1"/>
  <c r="AI83" i="34"/>
  <c r="AI22" i="15"/>
  <c r="AI25" i="15" s="1"/>
  <c r="AJ81" i="34"/>
  <c r="AJ12" i="15"/>
  <c r="AJ15" i="15" s="1"/>
  <c r="AJ83" i="34"/>
  <c r="AJ22" i="15"/>
  <c r="AJ25" i="15" s="1"/>
  <c r="AK81" i="34"/>
  <c r="AK12" i="15"/>
  <c r="AK15" i="15" s="1"/>
  <c r="AK83" i="34"/>
  <c r="AK22" i="15"/>
  <c r="AK25" i="15" s="1"/>
  <c r="AL81" i="34"/>
  <c r="AL12" i="15"/>
  <c r="AL83" i="34"/>
  <c r="AL22" i="15"/>
  <c r="AL25" i="15" s="1"/>
  <c r="AM81" i="34"/>
  <c r="AM12" i="15"/>
  <c r="AM83" i="34"/>
  <c r="AM22" i="15"/>
  <c r="AM25" i="15" s="1"/>
  <c r="AN81" i="34"/>
  <c r="AN12" i="15"/>
  <c r="AN15" i="15" s="1"/>
  <c r="AN83" i="34"/>
  <c r="AN22" i="15"/>
  <c r="AN25" i="15" s="1"/>
  <c r="AO81" i="34"/>
  <c r="AO12" i="15"/>
  <c r="AO15" i="15" s="1"/>
  <c r="AP5" i="51" s="1"/>
  <c r="AO83" i="34"/>
  <c r="AO22" i="15"/>
  <c r="AO25" i="15" s="1"/>
  <c r="AP81" i="34"/>
  <c r="AP12" i="15"/>
  <c r="AP15" i="15" s="1"/>
  <c r="AQ5" i="51" s="1"/>
  <c r="AP83" i="34"/>
  <c r="AP22" i="15"/>
  <c r="AP25" i="15" s="1"/>
  <c r="AQ81" i="34"/>
  <c r="AQ12" i="15"/>
  <c r="AQ15" i="15" s="1"/>
  <c r="AQ83" i="34"/>
  <c r="AQ22" i="15"/>
  <c r="AQ25" i="15" s="1"/>
  <c r="AR81" i="34"/>
  <c r="AR12" i="15"/>
  <c r="AR15" i="15" s="1"/>
  <c r="AR83" i="34"/>
  <c r="AR22" i="15"/>
  <c r="AR25" i="15" s="1"/>
  <c r="AS81" i="34"/>
  <c r="AS12" i="15"/>
  <c r="AS15" i="15" s="1"/>
  <c r="AU215" i="18" s="1"/>
  <c r="AU217" i="18" s="1"/>
  <c r="AU218" i="18" s="1"/>
  <c r="AU221" i="18" s="1"/>
  <c r="AS83" i="34"/>
  <c r="AS22" i="15"/>
  <c r="AS25" i="15" s="1"/>
  <c r="AT81" i="34"/>
  <c r="AT12" i="15"/>
  <c r="AT15" i="15" s="1"/>
  <c r="AT83" i="34"/>
  <c r="AT22" i="15"/>
  <c r="AT25" i="15" s="1"/>
  <c r="AU81" i="34"/>
  <c r="AU12" i="15"/>
  <c r="AU15" i="15" s="1"/>
  <c r="AW215" i="18" s="1"/>
  <c r="AW217" i="18" s="1"/>
  <c r="AW218" i="18" s="1"/>
  <c r="AU83" i="34"/>
  <c r="AU22" i="15"/>
  <c r="AU25" i="15" s="1"/>
  <c r="AV81" i="34"/>
  <c r="AV12" i="15"/>
  <c r="AV15" i="15" s="1"/>
  <c r="AV83" i="34"/>
  <c r="AV22" i="15"/>
  <c r="AV25" i="15" s="1"/>
  <c r="AW81" i="34"/>
  <c r="AW12" i="15"/>
  <c r="AW15" i="15" s="1"/>
  <c r="AX5" i="51" s="1"/>
  <c r="AW83" i="34"/>
  <c r="AW22" i="15"/>
  <c r="AW25" i="15" s="1"/>
  <c r="BB81" i="34"/>
  <c r="BB12" i="15"/>
  <c r="BB15" i="15" s="1"/>
  <c r="BD215" i="18" s="1"/>
  <c r="BD217" i="18" s="1"/>
  <c r="BD218" i="18" s="1"/>
  <c r="BB83" i="34"/>
  <c r="BB22" i="15"/>
  <c r="BB25" i="15" s="1"/>
  <c r="BC81" i="34"/>
  <c r="BC12" i="15"/>
  <c r="BC15" i="15" s="1"/>
  <c r="BC83" i="34"/>
  <c r="BC22" i="15"/>
  <c r="BC25" i="15" s="1"/>
  <c r="BD81" i="34"/>
  <c r="BD12" i="15"/>
  <c r="BD15" i="15" s="1"/>
  <c r="BD83" i="34"/>
  <c r="BD22" i="15"/>
  <c r="BD25" i="15" s="1"/>
  <c r="BE81" i="34"/>
  <c r="BE12" i="15"/>
  <c r="BE15" i="15" s="1"/>
  <c r="BE83" i="34"/>
  <c r="BE22" i="15"/>
  <c r="BE25" i="15" s="1"/>
  <c r="BF81" i="34"/>
  <c r="BF12" i="15"/>
  <c r="BF15" i="15" s="1"/>
  <c r="BF83" i="34"/>
  <c r="BF22" i="15"/>
  <c r="BF25" i="15" s="1"/>
  <c r="BG81" i="34"/>
  <c r="BG12" i="15"/>
  <c r="BG83" i="34"/>
  <c r="BG22" i="15"/>
  <c r="BG25" i="15" s="1"/>
  <c r="BH81" i="34"/>
  <c r="BH12" i="15"/>
  <c r="BH15" i="15" s="1"/>
  <c r="BH83" i="34"/>
  <c r="BH22" i="15"/>
  <c r="BH25" i="15" s="1"/>
  <c r="BI81" i="34"/>
  <c r="BI12" i="15"/>
  <c r="BI15" i="15" s="1"/>
  <c r="BI83" i="34"/>
  <c r="BI22" i="15"/>
  <c r="BI25" i="15" s="1"/>
  <c r="Q284" i="4"/>
  <c r="Q15" i="4" s="1"/>
  <c r="K60" i="2" s="1"/>
  <c r="Q285" i="4" s="1"/>
  <c r="Q27" i="4" s="1"/>
  <c r="V284" i="4"/>
  <c r="V15" i="4" s="1"/>
  <c r="P60" i="2" s="1"/>
  <c r="V285" i="4" s="1"/>
  <c r="V27" i="4" s="1"/>
  <c r="J99" i="15"/>
  <c r="M99" i="15"/>
  <c r="O99" i="15"/>
  <c r="S99" i="15"/>
  <c r="T99" i="15"/>
  <c r="U99" i="15"/>
  <c r="V99" i="15"/>
  <c r="W99" i="15"/>
  <c r="X99" i="15"/>
  <c r="Y99" i="15"/>
  <c r="BJ81" i="34"/>
  <c r="BJ12" i="15"/>
  <c r="BJ15" i="15" s="1"/>
  <c r="BL215" i="18" s="1"/>
  <c r="BL217" i="18" s="1"/>
  <c r="BL218" i="18" s="1"/>
  <c r="BJ83" i="34"/>
  <c r="BJ22" i="15"/>
  <c r="BJ25" i="15" s="1"/>
  <c r="BK81" i="34"/>
  <c r="BK12" i="15"/>
  <c r="BK15" i="15" s="1"/>
  <c r="BM215" i="18" s="1"/>
  <c r="BM217" i="18" s="1"/>
  <c r="BM218" i="18" s="1"/>
  <c r="BM219" i="18" s="1"/>
  <c r="BK83" i="34"/>
  <c r="BK22" i="15"/>
  <c r="BK25" i="15" s="1"/>
  <c r="BL81" i="34"/>
  <c r="BL12" i="15"/>
  <c r="BL15" i="15" s="1"/>
  <c r="BL83" i="34"/>
  <c r="BL22" i="15"/>
  <c r="BL25" i="15" s="1"/>
  <c r="BM81" i="34"/>
  <c r="BM12" i="15"/>
  <c r="BM15" i="15" s="1"/>
  <c r="BO215" i="18" s="1"/>
  <c r="BO217" i="18" s="1"/>
  <c r="BO218" i="18" s="1"/>
  <c r="BO221" i="18" s="1"/>
  <c r="BM83" i="34"/>
  <c r="BM22" i="15"/>
  <c r="BM25" i="15" s="1"/>
  <c r="BN81" i="34"/>
  <c r="BN12" i="15"/>
  <c r="BN83" i="34"/>
  <c r="BN22" i="15"/>
  <c r="BN25" i="15" s="1"/>
  <c r="BO81" i="34"/>
  <c r="BO12" i="15"/>
  <c r="BO83" i="34"/>
  <c r="BO22" i="15"/>
  <c r="BO25" i="15" s="1"/>
  <c r="BP81" i="34"/>
  <c r="BP12" i="15"/>
  <c r="BP15" i="15" s="1"/>
  <c r="BR215" i="18" s="1"/>
  <c r="BR217" i="18" s="1"/>
  <c r="BR218" i="18" s="1"/>
  <c r="BP83" i="34"/>
  <c r="BP22" i="15"/>
  <c r="BP25" i="15" s="1"/>
  <c r="BQ81" i="34"/>
  <c r="BQ12" i="15"/>
  <c r="BQ15" i="15" s="1"/>
  <c r="BS215" i="18" s="1"/>
  <c r="BS217" i="18" s="1"/>
  <c r="BS218" i="18" s="1"/>
  <c r="BQ83" i="34"/>
  <c r="BQ22" i="15"/>
  <c r="BQ25" i="15" s="1"/>
  <c r="BR81" i="34"/>
  <c r="BR12" i="15"/>
  <c r="BR15" i="15" s="1"/>
  <c r="BT215" i="18" s="1"/>
  <c r="BT217" i="18" s="1"/>
  <c r="BT218" i="18" s="1"/>
  <c r="BR83" i="34"/>
  <c r="BR22" i="15"/>
  <c r="BR25" i="15" s="1"/>
  <c r="BS81" i="34"/>
  <c r="BS12" i="15"/>
  <c r="BS15" i="15" s="1"/>
  <c r="BU215" i="18" s="1"/>
  <c r="BU217" i="18" s="1"/>
  <c r="BU218" i="18" s="1"/>
  <c r="BS83" i="34"/>
  <c r="BS22" i="15"/>
  <c r="BS25" i="15" s="1"/>
  <c r="BT81" i="34"/>
  <c r="BT12" i="15"/>
  <c r="BT83" i="34"/>
  <c r="BT22" i="15"/>
  <c r="BT25" i="15" s="1"/>
  <c r="BU81" i="34"/>
  <c r="BU12" i="15"/>
  <c r="BU83" i="34"/>
  <c r="BU22" i="15"/>
  <c r="BU25" i="15" s="1"/>
  <c r="AW99" i="15"/>
  <c r="BT99" i="15"/>
  <c r="BS99" i="15"/>
  <c r="I86" i="34"/>
  <c r="I91" i="34"/>
  <c r="I268" i="15"/>
  <c r="I90" i="34"/>
  <c r="J51" i="34"/>
  <c r="J86" i="34"/>
  <c r="J91" i="34"/>
  <c r="J268" i="15"/>
  <c r="J90" i="34"/>
  <c r="K51" i="34"/>
  <c r="K86" i="34"/>
  <c r="K91" i="34"/>
  <c r="K268" i="15"/>
  <c r="K90" i="34"/>
  <c r="L51" i="34"/>
  <c r="L86" i="34"/>
  <c r="L91" i="34"/>
  <c r="L268" i="15"/>
  <c r="L90" i="34"/>
  <c r="M51" i="34"/>
  <c r="M86" i="34"/>
  <c r="M91" i="34"/>
  <c r="M268" i="15"/>
  <c r="M90" i="34"/>
  <c r="N51" i="34"/>
  <c r="N86" i="34"/>
  <c r="N91" i="34"/>
  <c r="N268" i="15"/>
  <c r="N90" i="34"/>
  <c r="O51" i="34"/>
  <c r="O86" i="34"/>
  <c r="O91" i="34"/>
  <c r="O268" i="15"/>
  <c r="O90" i="34"/>
  <c r="P51" i="34"/>
  <c r="P86" i="34"/>
  <c r="P91" i="34"/>
  <c r="P268" i="15"/>
  <c r="P90" i="34"/>
  <c r="Q51" i="34"/>
  <c r="Q86" i="34"/>
  <c r="Q91" i="34"/>
  <c r="Q268" i="15"/>
  <c r="Q90" i="34"/>
  <c r="R51" i="34"/>
  <c r="R86" i="34"/>
  <c r="R91" i="34"/>
  <c r="R268" i="15"/>
  <c r="R90" i="34"/>
  <c r="S51" i="34"/>
  <c r="S86" i="34"/>
  <c r="S91" i="34"/>
  <c r="S268" i="15"/>
  <c r="S90" i="34"/>
  <c r="T51" i="34"/>
  <c r="T86" i="34"/>
  <c r="T91" i="34"/>
  <c r="T268" i="15"/>
  <c r="T90" i="34"/>
  <c r="U51" i="34"/>
  <c r="U86" i="34"/>
  <c r="U91" i="34"/>
  <c r="U268" i="15"/>
  <c r="U90" i="34"/>
  <c r="V51" i="34"/>
  <c r="V86" i="34"/>
  <c r="V91" i="34"/>
  <c r="V268" i="15"/>
  <c r="V90" i="34"/>
  <c r="W51" i="34"/>
  <c r="W86" i="34"/>
  <c r="W91" i="34"/>
  <c r="W268" i="15"/>
  <c r="W90" i="34"/>
  <c r="X51" i="34"/>
  <c r="X86" i="34"/>
  <c r="X91" i="34"/>
  <c r="X268" i="15"/>
  <c r="X90" i="34"/>
  <c r="Y51" i="34"/>
  <c r="Y86" i="34"/>
  <c r="Y91" i="34"/>
  <c r="Y268" i="15"/>
  <c r="Y90" i="34"/>
  <c r="Z51" i="34"/>
  <c r="Z86" i="34"/>
  <c r="Z91" i="34"/>
  <c r="Z268" i="15"/>
  <c r="Z90" i="34"/>
  <c r="AA51" i="34"/>
  <c r="AA86" i="34"/>
  <c r="AA91" i="34"/>
  <c r="AA268" i="15"/>
  <c r="AA90" i="34"/>
  <c r="AB51" i="34"/>
  <c r="AB86" i="34"/>
  <c r="AB91" i="34"/>
  <c r="AB268" i="15"/>
  <c r="AB90" i="34"/>
  <c r="AC51" i="34"/>
  <c r="AC86" i="34"/>
  <c r="AC91" i="34"/>
  <c r="AC268" i="15"/>
  <c r="AC90" i="34"/>
  <c r="AD51" i="34"/>
  <c r="AD86" i="34"/>
  <c r="AD91" i="34"/>
  <c r="AD268" i="15"/>
  <c r="AD90" i="34"/>
  <c r="AE51" i="34"/>
  <c r="AE86" i="34"/>
  <c r="AE91" i="34"/>
  <c r="AE268" i="15"/>
  <c r="AE90" i="34"/>
  <c r="AF51" i="34"/>
  <c r="AF86" i="34"/>
  <c r="AF91" i="34"/>
  <c r="AF268" i="15"/>
  <c r="AF90" i="34"/>
  <c r="AG51" i="34"/>
  <c r="AG86" i="34"/>
  <c r="AG91" i="34"/>
  <c r="AG268" i="15"/>
  <c r="AG90" i="34"/>
  <c r="AH51" i="34"/>
  <c r="AH86" i="34"/>
  <c r="AH91" i="34"/>
  <c r="AH268" i="15"/>
  <c r="AH90" i="34"/>
  <c r="AI51" i="34"/>
  <c r="AI86" i="34"/>
  <c r="AI91" i="34"/>
  <c r="AI268" i="15"/>
  <c r="AI90" i="34"/>
  <c r="AJ51" i="34"/>
  <c r="AJ86" i="34"/>
  <c r="AJ91" i="34"/>
  <c r="AJ268" i="15"/>
  <c r="AJ90" i="34"/>
  <c r="AK51" i="34"/>
  <c r="AK86" i="34"/>
  <c r="AK91" i="34"/>
  <c r="AK268" i="15"/>
  <c r="AK90" i="34"/>
  <c r="AL51" i="34"/>
  <c r="AL86" i="34"/>
  <c r="AL91" i="34"/>
  <c r="AL268" i="15"/>
  <c r="AL90" i="34"/>
  <c r="AM51" i="34"/>
  <c r="AM86" i="34"/>
  <c r="AM91" i="34"/>
  <c r="AM268" i="15"/>
  <c r="AM90" i="34"/>
  <c r="AN51" i="34"/>
  <c r="AN86" i="34"/>
  <c r="AN91" i="34"/>
  <c r="AN268" i="15"/>
  <c r="AN90" i="34"/>
  <c r="AO51" i="34"/>
  <c r="AO86" i="34"/>
  <c r="AO91" i="34"/>
  <c r="AO268" i="15"/>
  <c r="AO90" i="34"/>
  <c r="AP51" i="34"/>
  <c r="AP86" i="34"/>
  <c r="AP91" i="34"/>
  <c r="AP268" i="15"/>
  <c r="AP90" i="34"/>
  <c r="AQ51" i="34"/>
  <c r="AQ86" i="34"/>
  <c r="AQ91" i="34"/>
  <c r="AQ268" i="15"/>
  <c r="AQ90" i="34"/>
  <c r="AR51" i="34"/>
  <c r="AR86" i="34"/>
  <c r="AR91" i="34"/>
  <c r="AR268" i="15"/>
  <c r="AR90" i="34"/>
  <c r="AS51" i="34"/>
  <c r="AS86" i="34"/>
  <c r="AS91" i="34"/>
  <c r="AS268" i="15"/>
  <c r="AS90" i="34"/>
  <c r="AT51" i="34"/>
  <c r="AT86" i="34"/>
  <c r="AT91" i="34"/>
  <c r="AT268" i="15"/>
  <c r="AT90" i="34"/>
  <c r="AU51" i="34"/>
  <c r="AU86" i="34"/>
  <c r="AU91" i="34"/>
  <c r="AU268" i="15"/>
  <c r="AU90" i="34"/>
  <c r="AV51" i="34"/>
  <c r="AV86" i="34"/>
  <c r="AV91" i="34"/>
  <c r="AV268" i="15"/>
  <c r="AV90" i="34"/>
  <c r="AW51" i="34"/>
  <c r="AW86" i="34"/>
  <c r="AW91" i="34"/>
  <c r="AW268" i="15"/>
  <c r="AW90" i="34"/>
  <c r="AX51" i="34"/>
  <c r="AX86" i="34"/>
  <c r="AX91" i="34"/>
  <c r="AX268" i="15"/>
  <c r="AX90" i="34"/>
  <c r="AY51" i="34"/>
  <c r="AY86" i="34"/>
  <c r="AY91" i="34"/>
  <c r="AY268" i="15"/>
  <c r="AY90" i="34"/>
  <c r="AZ51" i="34"/>
  <c r="AZ86" i="34"/>
  <c r="AZ91" i="34"/>
  <c r="AZ268" i="15"/>
  <c r="AZ90" i="34"/>
  <c r="BA51" i="34"/>
  <c r="BA86" i="34"/>
  <c r="BA91" i="34"/>
  <c r="BA268" i="15"/>
  <c r="BA90" i="34"/>
  <c r="BB51" i="34"/>
  <c r="BB86" i="34"/>
  <c r="BB91" i="34"/>
  <c r="BB268" i="15"/>
  <c r="BB90" i="34"/>
  <c r="BC51" i="34"/>
  <c r="BC86" i="34"/>
  <c r="BC91" i="34"/>
  <c r="BC268" i="15"/>
  <c r="BC90" i="34"/>
  <c r="BD51" i="34"/>
  <c r="BD86" i="34"/>
  <c r="BD91" i="34"/>
  <c r="BD268" i="15"/>
  <c r="BD90" i="34"/>
  <c r="BE51" i="34"/>
  <c r="BE86" i="34"/>
  <c r="BE91" i="34"/>
  <c r="BE268" i="15"/>
  <c r="BE90" i="34"/>
  <c r="BF51" i="34"/>
  <c r="BF86" i="34"/>
  <c r="BF91" i="34"/>
  <c r="BF268" i="15"/>
  <c r="BF90" i="34"/>
  <c r="BG51" i="34"/>
  <c r="BG86" i="34"/>
  <c r="BG91" i="34"/>
  <c r="BG268" i="15"/>
  <c r="BG90" i="34"/>
  <c r="BH51" i="34"/>
  <c r="BH86" i="34"/>
  <c r="BH91" i="34"/>
  <c r="BH268" i="15"/>
  <c r="BH90" i="34"/>
  <c r="BI51" i="34"/>
  <c r="BI86" i="34"/>
  <c r="BI91" i="34"/>
  <c r="BI268" i="15"/>
  <c r="BI90" i="34"/>
  <c r="BJ51" i="34"/>
  <c r="BJ86" i="34"/>
  <c r="BJ91" i="34"/>
  <c r="BJ268" i="15"/>
  <c r="BJ90" i="34"/>
  <c r="BK51" i="34"/>
  <c r="BK86" i="34"/>
  <c r="BK91" i="34"/>
  <c r="BK268" i="15"/>
  <c r="BK90" i="34"/>
  <c r="BL51" i="34"/>
  <c r="BL86" i="34"/>
  <c r="BL91" i="34"/>
  <c r="BL268" i="15"/>
  <c r="BL90" i="34"/>
  <c r="BM51" i="34"/>
  <c r="BM86" i="34"/>
  <c r="BM91" i="34"/>
  <c r="BM268" i="15"/>
  <c r="BM90" i="34"/>
  <c r="BN51" i="34"/>
  <c r="BN86" i="34"/>
  <c r="BN91" i="34"/>
  <c r="BN268" i="15"/>
  <c r="BN90" i="34"/>
  <c r="BO51" i="34"/>
  <c r="BO86" i="34"/>
  <c r="BO91" i="34"/>
  <c r="BO268" i="15"/>
  <c r="BO90" i="34"/>
  <c r="BP51" i="34"/>
  <c r="BP86" i="34"/>
  <c r="BP91" i="34"/>
  <c r="BP268" i="15"/>
  <c r="BP90" i="34"/>
  <c r="BQ51" i="34"/>
  <c r="BQ86" i="34"/>
  <c r="BQ91" i="34"/>
  <c r="BQ268" i="15"/>
  <c r="BQ90" i="34"/>
  <c r="BR51" i="34"/>
  <c r="BR86" i="34"/>
  <c r="BR91" i="34"/>
  <c r="BR268" i="15"/>
  <c r="BR90" i="34"/>
  <c r="BS51" i="34"/>
  <c r="BS86" i="34"/>
  <c r="BS91" i="34"/>
  <c r="BS268" i="15"/>
  <c r="BS90" i="34"/>
  <c r="BT51" i="34"/>
  <c r="BT86" i="34"/>
  <c r="BT91" i="34"/>
  <c r="BT268" i="15"/>
  <c r="BT90" i="34"/>
  <c r="BU51" i="34"/>
  <c r="BU86" i="34"/>
  <c r="BU91" i="34"/>
  <c r="BU268" i="15"/>
  <c r="BP161" i="15"/>
  <c r="BQ161" i="15"/>
  <c r="BR161" i="15"/>
  <c r="BS161" i="15"/>
  <c r="BT161" i="15"/>
  <c r="BU161" i="15"/>
  <c r="BO161" i="15"/>
  <c r="BJ161" i="15"/>
  <c r="BK161" i="15"/>
  <c r="BL161" i="15"/>
  <c r="BM161" i="15"/>
  <c r="BN161" i="15"/>
  <c r="BR99" i="15"/>
  <c r="BQ99" i="15"/>
  <c r="BU89" i="34"/>
  <c r="BU204" i="15"/>
  <c r="BU207" i="15" s="1"/>
  <c r="BP99" i="15"/>
  <c r="BO171" i="15"/>
  <c r="BO174" i="15" s="1"/>
  <c r="BP171" i="15"/>
  <c r="BP174" i="15" s="1"/>
  <c r="BQ171" i="15"/>
  <c r="BQ174" i="15" s="1"/>
  <c r="BU88" i="34"/>
  <c r="BU90" i="34"/>
  <c r="BJ171" i="15"/>
  <c r="BJ174" i="15" s="1"/>
  <c r="BK171" i="15"/>
  <c r="BK174" i="15" s="1"/>
  <c r="BL171" i="15"/>
  <c r="BL174" i="15" s="1"/>
  <c r="BM171" i="15"/>
  <c r="BM174" i="15" s="1"/>
  <c r="BN171" i="15"/>
  <c r="BN174" i="15" s="1"/>
  <c r="BU123" i="15"/>
  <c r="BU126" i="15" s="1"/>
  <c r="BS123" i="15"/>
  <c r="BS126" i="15" s="1"/>
  <c r="BT123" i="15"/>
  <c r="BT126" i="15" s="1"/>
  <c r="BU234" i="15"/>
  <c r="BU237" i="15" s="1"/>
  <c r="BU191" i="15"/>
  <c r="BU85" i="34"/>
  <c r="BU82" i="34"/>
  <c r="BU224" i="15"/>
  <c r="BU227" i="15" s="1"/>
  <c r="BU214" i="15"/>
  <c r="BU217" i="15" s="1"/>
  <c r="BU171" i="15"/>
  <c r="BU174" i="15" s="1"/>
  <c r="BS171" i="15"/>
  <c r="BS174" i="15" s="1"/>
  <c r="BT171" i="15"/>
  <c r="BT174" i="15" s="1"/>
  <c r="BU87" i="34"/>
  <c r="BU181" i="15"/>
  <c r="BU184" i="15" s="1"/>
  <c r="BU84" i="34"/>
  <c r="BO99" i="15"/>
  <c r="BN99" i="15"/>
  <c r="BM99" i="15"/>
  <c r="BI161" i="15"/>
  <c r="BU29" i="34"/>
  <c r="BU31" i="34"/>
  <c r="BF161" i="15"/>
  <c r="BG161" i="15"/>
  <c r="BH161" i="15"/>
  <c r="BT88" i="34"/>
  <c r="BT85" i="34"/>
  <c r="BT234" i="15"/>
  <c r="BT237" i="15" s="1"/>
  <c r="BT224" i="15"/>
  <c r="BT227" i="15" s="1"/>
  <c r="BT191" i="15"/>
  <c r="BT89" i="34"/>
  <c r="BT181" i="15"/>
  <c r="BT184" i="15" s="1"/>
  <c r="BT84" i="34"/>
  <c r="BT204" i="15"/>
  <c r="BT207" i="15" s="1"/>
  <c r="BT87" i="34"/>
  <c r="BT214" i="15"/>
  <c r="BT217" i="15" s="1"/>
  <c r="BE161" i="15"/>
  <c r="BS88" i="34"/>
  <c r="BT82" i="34"/>
  <c r="BS234" i="15"/>
  <c r="BS237" i="15" s="1"/>
  <c r="BS224" i="15"/>
  <c r="BS227" i="15" s="1"/>
  <c r="BS85" i="34"/>
  <c r="BS191" i="15"/>
  <c r="BS87" i="34"/>
  <c r="BR171" i="15"/>
  <c r="BR174" i="15" s="1"/>
  <c r="BE171" i="15"/>
  <c r="BE174" i="15" s="1"/>
  <c r="BF171" i="15"/>
  <c r="BF174" i="15" s="1"/>
  <c r="BG171" i="15"/>
  <c r="BG174" i="15" s="1"/>
  <c r="BS89" i="34"/>
  <c r="BS204" i="15"/>
  <c r="BS207" i="15" s="1"/>
  <c r="BD171" i="15"/>
  <c r="BD174" i="15" s="1"/>
  <c r="BD161" i="15"/>
  <c r="BS82" i="34"/>
  <c r="BS214" i="15"/>
  <c r="BS217" i="15" s="1"/>
  <c r="BS181" i="15"/>
  <c r="BS184" i="15" s="1"/>
  <c r="BS84" i="34"/>
  <c r="BR123" i="15"/>
  <c r="BR126" i="15" s="1"/>
  <c r="BR234" i="15"/>
  <c r="BR237" i="15" s="1"/>
  <c r="BR224" i="15"/>
  <c r="BR227" i="15" s="1"/>
  <c r="BR191" i="15"/>
  <c r="BR85" i="34"/>
  <c r="BR87" i="34"/>
  <c r="BR88" i="34"/>
  <c r="BR181" i="15"/>
  <c r="BR184" i="15" s="1"/>
  <c r="BR84" i="34"/>
  <c r="BC161" i="15"/>
  <c r="BR214" i="15"/>
  <c r="BR217" i="15" s="1"/>
  <c r="BR89" i="34"/>
  <c r="BR204" i="15"/>
  <c r="BR207" i="15" s="1"/>
  <c r="BC171" i="15"/>
  <c r="BC174" i="15" s="1"/>
  <c r="BL99" i="15"/>
  <c r="BK99" i="15"/>
  <c r="BR82" i="34"/>
  <c r="BJ99" i="15"/>
  <c r="BQ88" i="34"/>
  <c r="BB171" i="15"/>
  <c r="BB174" i="15" s="1"/>
  <c r="BQ224" i="15"/>
  <c r="BQ227" i="15" s="1"/>
  <c r="BQ234" i="15"/>
  <c r="BQ237" i="15" s="1"/>
  <c r="BQ84" i="34"/>
  <c r="BQ181" i="15"/>
  <c r="BQ184" i="15" s="1"/>
  <c r="BQ123" i="15"/>
  <c r="BQ126" i="15" s="1"/>
  <c r="BQ191" i="15"/>
  <c r="BQ85" i="34"/>
  <c r="BQ204" i="15"/>
  <c r="BQ207" i="15" s="1"/>
  <c r="BQ89" i="34"/>
  <c r="BQ214" i="15"/>
  <c r="BQ217" i="15" s="1"/>
  <c r="BQ87" i="34"/>
  <c r="BB161" i="15"/>
  <c r="BQ82" i="34"/>
  <c r="BP88" i="34"/>
  <c r="BA161" i="15"/>
  <c r="BP123" i="15"/>
  <c r="BP126" i="15" s="1"/>
  <c r="BA171" i="15"/>
  <c r="BA174" i="15" s="1"/>
  <c r="AK99" i="15"/>
  <c r="BP85" i="34"/>
  <c r="BP234" i="15"/>
  <c r="BP237" i="15" s="1"/>
  <c r="BP191" i="15"/>
  <c r="BP204" i="15"/>
  <c r="BP207" i="15" s="1"/>
  <c r="BP89" i="34"/>
  <c r="BP214" i="15"/>
  <c r="BP217" i="15" s="1"/>
  <c r="BP87" i="34"/>
  <c r="BP84" i="34"/>
  <c r="BP181" i="15"/>
  <c r="BP184" i="15" s="1"/>
  <c r="BP224" i="15"/>
  <c r="BP227" i="15" s="1"/>
  <c r="BI171" i="15"/>
  <c r="BI174" i="15" s="1"/>
  <c r="BH99" i="15"/>
  <c r="BG99" i="15"/>
  <c r="BO88" i="34"/>
  <c r="BP82" i="34"/>
  <c r="BH171" i="15"/>
  <c r="BH174" i="15" s="1"/>
  <c r="BO89" i="34"/>
  <c r="BO204" i="15"/>
  <c r="BO207" i="15" s="1"/>
  <c r="BO84" i="34"/>
  <c r="BO224" i="15"/>
  <c r="BO227" i="15" s="1"/>
  <c r="BO234" i="15"/>
  <c r="BO237" i="15" s="1"/>
  <c r="BO181" i="15"/>
  <c r="BO184" i="15" s="1"/>
  <c r="BM191" i="15"/>
  <c r="BN191" i="15"/>
  <c r="BO191" i="15"/>
  <c r="BM181" i="15"/>
  <c r="BM184" i="15" s="1"/>
  <c r="BN181" i="15"/>
  <c r="BN184" i="15" s="1"/>
  <c r="BO87" i="34"/>
  <c r="BO214" i="15"/>
  <c r="BO217" i="15" s="1"/>
  <c r="BO123" i="15"/>
  <c r="BO126" i="15" s="1"/>
  <c r="BM123" i="15"/>
  <c r="BM126" i="15" s="1"/>
  <c r="BN123" i="15"/>
  <c r="BN126" i="15" s="1"/>
  <c r="AZ161" i="15"/>
  <c r="BN88" i="34"/>
  <c r="BO82" i="34"/>
  <c r="AZ171" i="15"/>
  <c r="AZ174" i="15" s="1"/>
  <c r="BO85" i="34"/>
  <c r="BF99" i="15"/>
  <c r="BE99" i="15"/>
  <c r="BB191" i="15"/>
  <c r="BC191" i="15"/>
  <c r="BD191" i="15"/>
  <c r="BB181" i="15"/>
  <c r="BB184" i="15" s="1"/>
  <c r="BC181" i="15"/>
  <c r="BC184" i="15" s="1"/>
  <c r="BD181" i="15"/>
  <c r="BD184" i="15" s="1"/>
  <c r="BE191" i="15"/>
  <c r="BE181" i="15"/>
  <c r="BE184" i="15" s="1"/>
  <c r="BF191" i="15"/>
  <c r="BF181" i="15"/>
  <c r="BF184" i="15" s="1"/>
  <c r="BG191" i="15"/>
  <c r="BG181" i="15"/>
  <c r="BG184" i="15" s="1"/>
  <c r="BH191" i="15"/>
  <c r="BH181" i="15"/>
  <c r="BH184" i="15" s="1"/>
  <c r="BI191" i="15"/>
  <c r="BI181" i="15"/>
  <c r="BI184" i="15" s="1"/>
  <c r="AY161" i="15"/>
  <c r="AW191" i="15"/>
  <c r="AX191" i="15"/>
  <c r="AY191" i="15"/>
  <c r="AW181" i="15"/>
  <c r="AW184" i="15" s="1"/>
  <c r="AX181" i="15"/>
  <c r="AX184" i="15" s="1"/>
  <c r="AY181" i="15"/>
  <c r="AY184" i="15" s="1"/>
  <c r="AZ191" i="15"/>
  <c r="AZ181" i="15"/>
  <c r="AZ184" i="15" s="1"/>
  <c r="BA191" i="15"/>
  <c r="BA181" i="15"/>
  <c r="BA184" i="15" s="1"/>
  <c r="BN85" i="34"/>
  <c r="BN234" i="15"/>
  <c r="BN237" i="15" s="1"/>
  <c r="BN224" i="15"/>
  <c r="BN227" i="15" s="1"/>
  <c r="BN87" i="34"/>
  <c r="BN89" i="34"/>
  <c r="BN204" i="15"/>
  <c r="BN207" i="15" s="1"/>
  <c r="BN84" i="34"/>
  <c r="BN214" i="15"/>
  <c r="BN217" i="15" s="1"/>
  <c r="AY171" i="15"/>
  <c r="AY174" i="15" s="1"/>
  <c r="BN82" i="34"/>
  <c r="BM88" i="34"/>
  <c r="AX161" i="15"/>
  <c r="AV161" i="15"/>
  <c r="AW161" i="15"/>
  <c r="AX171" i="15"/>
  <c r="AX174" i="15" s="1"/>
  <c r="BM204" i="15"/>
  <c r="BM207" i="15" s="1"/>
  <c r="BM89" i="34"/>
  <c r="BM214" i="15"/>
  <c r="BM217" i="15" s="1"/>
  <c r="BM87" i="34"/>
  <c r="BM84" i="34"/>
  <c r="BM224" i="15"/>
  <c r="BM227" i="15" s="1"/>
  <c r="BM234" i="15"/>
  <c r="BM237" i="15" s="1"/>
  <c r="BM85" i="34"/>
  <c r="BL88" i="34"/>
  <c r="BM82" i="34"/>
  <c r="AX99" i="15"/>
  <c r="AY99" i="15"/>
  <c r="AZ99" i="15"/>
  <c r="BA99" i="15"/>
  <c r="BB99" i="15"/>
  <c r="AU99" i="15"/>
  <c r="AV99" i="15"/>
  <c r="AS99" i="15"/>
  <c r="AT99" i="15"/>
  <c r="BL123" i="15"/>
  <c r="BL126" i="15" s="1"/>
  <c r="AR99" i="15"/>
  <c r="AW171" i="15"/>
  <c r="AW174" i="15" s="1"/>
  <c r="BL87" i="34"/>
  <c r="BL214" i="15"/>
  <c r="BL217" i="15" s="1"/>
  <c r="BL191" i="15"/>
  <c r="BL234" i="15"/>
  <c r="BL237" i="15" s="1"/>
  <c r="BL85" i="34"/>
  <c r="BL181" i="15"/>
  <c r="BL184" i="15" s="1"/>
  <c r="BL224" i="15"/>
  <c r="BL227" i="15" s="1"/>
  <c r="BL84" i="34"/>
  <c r="BL89" i="34"/>
  <c r="BL204" i="15"/>
  <c r="BL207" i="15" s="1"/>
  <c r="BL82" i="34"/>
  <c r="BK88" i="34"/>
  <c r="AT191" i="15"/>
  <c r="AU191" i="15"/>
  <c r="AV191" i="15"/>
  <c r="AT181" i="15"/>
  <c r="AT184" i="15" s="1"/>
  <c r="AU181" i="15"/>
  <c r="AU184" i="15" s="1"/>
  <c r="AV181" i="15"/>
  <c r="AV184" i="15" s="1"/>
  <c r="BD99" i="15"/>
  <c r="BC99" i="15"/>
  <c r="AV171" i="15"/>
  <c r="AV174" i="15" s="1"/>
  <c r="AT171" i="15"/>
  <c r="AT174" i="15" s="1"/>
  <c r="AU171" i="15"/>
  <c r="AU174" i="15" s="1"/>
  <c r="BK123" i="15"/>
  <c r="BK126" i="15" s="1"/>
  <c r="BK89" i="34"/>
  <c r="BK204" i="15"/>
  <c r="BK207" i="15" s="1"/>
  <c r="BK181" i="15"/>
  <c r="BK184" i="15" s="1"/>
  <c r="BK84" i="34"/>
  <c r="BK224" i="15"/>
  <c r="BK227" i="15" s="1"/>
  <c r="BK85" i="34"/>
  <c r="BK191" i="15"/>
  <c r="BK234" i="15"/>
  <c r="BK237" i="15" s="1"/>
  <c r="BK87" i="34"/>
  <c r="BK214" i="15"/>
  <c r="BK217" i="15" s="1"/>
  <c r="BK82" i="34"/>
  <c r="BJ88" i="34"/>
  <c r="AQ99" i="15"/>
  <c r="AU161" i="15"/>
  <c r="BJ123" i="15"/>
  <c r="BJ126" i="15" s="1"/>
  <c r="AT161" i="15"/>
  <c r="BJ87" i="34"/>
  <c r="BJ214" i="15"/>
  <c r="BJ217" i="15" s="1"/>
  <c r="AP99" i="15"/>
  <c r="BJ191" i="15"/>
  <c r="BJ234" i="15"/>
  <c r="BJ237" i="15" s="1"/>
  <c r="BJ85" i="34"/>
  <c r="BJ84" i="34"/>
  <c r="BJ224" i="15"/>
  <c r="BJ227" i="15" s="1"/>
  <c r="BJ181" i="15"/>
  <c r="BJ184" i="15" s="1"/>
  <c r="AK181" i="15"/>
  <c r="AK184" i="15" s="1"/>
  <c r="AK191" i="15"/>
  <c r="AL181" i="15"/>
  <c r="AL184" i="15" s="1"/>
  <c r="AL191" i="15"/>
  <c r="AM181" i="15"/>
  <c r="AM184" i="15" s="1"/>
  <c r="AM191" i="15"/>
  <c r="AN181" i="15"/>
  <c r="AN184" i="15" s="1"/>
  <c r="AN191" i="15"/>
  <c r="AO181" i="15"/>
  <c r="AO184" i="15" s="1"/>
  <c r="AO191" i="15"/>
  <c r="AP181" i="15"/>
  <c r="AP184" i="15" s="1"/>
  <c r="AP191" i="15"/>
  <c r="AQ181" i="15"/>
  <c r="AQ184" i="15" s="1"/>
  <c r="AQ191" i="15"/>
  <c r="AR181" i="15"/>
  <c r="AR184" i="15" s="1"/>
  <c r="AR191" i="15"/>
  <c r="AS181" i="15"/>
  <c r="AS184" i="15" s="1"/>
  <c r="AS191" i="15"/>
  <c r="BJ204" i="15"/>
  <c r="BJ207" i="15" s="1"/>
  <c r="BJ89" i="34"/>
  <c r="BI88" i="34"/>
  <c r="BI87" i="34"/>
  <c r="BI214" i="15"/>
  <c r="BI217" i="15" s="1"/>
  <c r="BJ82" i="34"/>
  <c r="BI84" i="34"/>
  <c r="BI224" i="15"/>
  <c r="BI227" i="15" s="1"/>
  <c r="BI234" i="15"/>
  <c r="BI237" i="15" s="1"/>
  <c r="BI89" i="34"/>
  <c r="BI204" i="15"/>
  <c r="BI207" i="15" s="1"/>
  <c r="AS161" i="15"/>
  <c r="AS164" i="15" s="1"/>
  <c r="AS171" i="15"/>
  <c r="AS174" i="15" s="1"/>
  <c r="BH88" i="34"/>
  <c r="BI85" i="34"/>
  <c r="AO99" i="15"/>
  <c r="BI123" i="15"/>
  <c r="BI126" i="15" s="1"/>
  <c r="BI82" i="34"/>
  <c r="BH84" i="34"/>
  <c r="BH224" i="15"/>
  <c r="BH227" i="15" s="1"/>
  <c r="BH123" i="15"/>
  <c r="BH126" i="15" s="1"/>
  <c r="BH234" i="15"/>
  <c r="BH237" i="15" s="1"/>
  <c r="BH85" i="34"/>
  <c r="BH214" i="15"/>
  <c r="BH217" i="15" s="1"/>
  <c r="BH87" i="34"/>
  <c r="AN99" i="15"/>
  <c r="AR161" i="15"/>
  <c r="BH89" i="34"/>
  <c r="BH204" i="15"/>
  <c r="BH207" i="15" s="1"/>
  <c r="BG88" i="34"/>
  <c r="BG214" i="15"/>
  <c r="BG217" i="15" s="1"/>
  <c r="BG87" i="34"/>
  <c r="BG84" i="34"/>
  <c r="BG224" i="15"/>
  <c r="BG227" i="15" s="1"/>
  <c r="BG234" i="15"/>
  <c r="BG237" i="15" s="1"/>
  <c r="BG89" i="34"/>
  <c r="BF88" i="34"/>
  <c r="BG204" i="15"/>
  <c r="BG207" i="15" s="1"/>
  <c r="BH82" i="34"/>
  <c r="BG123" i="15"/>
  <c r="BG126" i="15" s="1"/>
  <c r="BG82" i="34"/>
  <c r="AQ161" i="15"/>
  <c r="AM99" i="15"/>
  <c r="BF234" i="15"/>
  <c r="BF237" i="15" s="1"/>
  <c r="BF224" i="15"/>
  <c r="BF227" i="15" s="1"/>
  <c r="BF85" i="34"/>
  <c r="BG85" i="34"/>
  <c r="AR171" i="15"/>
  <c r="AR174" i="15" s="1"/>
  <c r="BF123" i="15"/>
  <c r="BF126" i="15" s="1"/>
  <c r="BF87" i="34"/>
  <c r="BF214" i="15"/>
  <c r="BF217" i="15" s="1"/>
  <c r="BF89" i="34"/>
  <c r="BF204" i="15"/>
  <c r="BF207" i="15" s="1"/>
  <c r="AL99" i="15"/>
  <c r="AO161" i="15"/>
  <c r="AP161" i="15"/>
  <c r="BF84" i="34"/>
  <c r="AQ171" i="15"/>
  <c r="AQ174" i="15" s="1"/>
  <c r="BE88" i="34"/>
  <c r="BF82" i="34"/>
  <c r="BE85" i="34"/>
  <c r="BE234" i="15"/>
  <c r="BE237" i="15" s="1"/>
  <c r="BE224" i="15"/>
  <c r="BE227" i="15" s="1"/>
  <c r="BE87" i="34"/>
  <c r="BE204" i="15"/>
  <c r="BE207" i="15" s="1"/>
  <c r="BE89" i="34"/>
  <c r="BE123" i="15"/>
  <c r="BE126" i="15" s="1"/>
  <c r="AN161" i="15"/>
  <c r="BE84" i="34"/>
  <c r="AP171" i="15"/>
  <c r="AP174" i="15" s="1"/>
  <c r="AJ99" i="15"/>
  <c r="BE82" i="34"/>
  <c r="BE214" i="15"/>
  <c r="BE217" i="15" s="1"/>
  <c r="BD123" i="15"/>
  <c r="BD126" i="15" s="1"/>
  <c r="BD88" i="34"/>
  <c r="BD85" i="34"/>
  <c r="BD234" i="15"/>
  <c r="BD237" i="15" s="1"/>
  <c r="BD224" i="15"/>
  <c r="BD227" i="15" s="1"/>
  <c r="BD89" i="34"/>
  <c r="AO171" i="15"/>
  <c r="AO174" i="15" s="1"/>
  <c r="AI181" i="15"/>
  <c r="AI184" i="15" s="1"/>
  <c r="AI191" i="15"/>
  <c r="AJ181" i="15"/>
  <c r="AJ184" i="15" s="1"/>
  <c r="AJ191" i="15"/>
  <c r="BD204" i="15"/>
  <c r="BD207" i="15" s="1"/>
  <c r="BD84" i="34"/>
  <c r="BD87" i="34"/>
  <c r="BD214" i="15"/>
  <c r="BD217" i="15" s="1"/>
  <c r="AM161" i="15"/>
  <c r="BD82" i="34"/>
  <c r="BC88" i="34"/>
  <c r="BC123" i="15"/>
  <c r="BC126" i="15" s="1"/>
  <c r="BA123" i="15"/>
  <c r="BA126" i="15" s="1"/>
  <c r="BB123" i="15"/>
  <c r="BB126" i="15" s="1"/>
  <c r="BC224" i="15"/>
  <c r="BC227" i="15" s="1"/>
  <c r="BC84" i="34"/>
  <c r="AB181" i="15"/>
  <c r="AB184" i="15" s="1"/>
  <c r="AB191" i="15"/>
  <c r="AC181" i="15"/>
  <c r="AC184" i="15" s="1"/>
  <c r="AC191" i="15"/>
  <c r="AD181" i="15"/>
  <c r="AD184" i="15" s="1"/>
  <c r="AD191" i="15"/>
  <c r="AE181" i="15"/>
  <c r="AE184" i="15" s="1"/>
  <c r="AE191" i="15"/>
  <c r="AF181" i="15"/>
  <c r="AF184" i="15" s="1"/>
  <c r="AF191" i="15"/>
  <c r="AG181" i="15"/>
  <c r="AG184" i="15" s="1"/>
  <c r="AG191" i="15"/>
  <c r="AH181" i="15"/>
  <c r="AH184" i="15" s="1"/>
  <c r="AH191" i="15"/>
  <c r="BC89" i="34"/>
  <c r="BC204" i="15"/>
  <c r="BC207" i="15" s="1"/>
  <c r="AN171" i="15"/>
  <c r="AN174" i="15" s="1"/>
  <c r="BC87" i="34"/>
  <c r="BC214" i="15"/>
  <c r="BC217" i="15" s="1"/>
  <c r="BC85" i="34"/>
  <c r="BC234" i="15"/>
  <c r="BC237" i="15" s="1"/>
  <c r="AI99" i="15"/>
  <c r="BC82" i="34"/>
  <c r="BB88" i="34"/>
  <c r="AM171" i="15"/>
  <c r="AM174" i="15" s="1"/>
  <c r="BB204" i="15"/>
  <c r="BB207" i="15" s="1"/>
  <c r="BB89" i="34"/>
  <c r="BB85" i="34"/>
  <c r="BB234" i="15"/>
  <c r="BB237" i="15" s="1"/>
  <c r="BB87" i="34"/>
  <c r="BB214" i="15"/>
  <c r="BB217" i="15" s="1"/>
  <c r="BB224" i="15"/>
  <c r="BB227" i="15" s="1"/>
  <c r="BB84" i="34"/>
  <c r="AL161" i="15"/>
  <c r="AH99" i="15"/>
  <c r="BB82" i="34"/>
  <c r="BA88" i="34"/>
  <c r="BA84" i="34"/>
  <c r="BA224" i="15"/>
  <c r="BA227" i="15" s="1"/>
  <c r="BA234" i="15"/>
  <c r="BA237" i="15" s="1"/>
  <c r="BA85" i="34"/>
  <c r="AL171" i="15"/>
  <c r="AL174" i="15" s="1"/>
  <c r="BA87" i="34"/>
  <c r="BA214" i="15"/>
  <c r="BA217" i="15" s="1"/>
  <c r="BA89" i="34"/>
  <c r="BA204" i="15"/>
  <c r="BA207" i="15" s="1"/>
  <c r="AG99" i="15"/>
  <c r="AK161" i="15"/>
  <c r="AZ88" i="34"/>
  <c r="AK171" i="15"/>
  <c r="AK174" i="15" s="1"/>
  <c r="AZ87" i="34"/>
  <c r="AZ214" i="15"/>
  <c r="AZ217" i="15" s="1"/>
  <c r="BA82" i="34"/>
  <c r="AZ204" i="15"/>
  <c r="AZ207" i="15" s="1"/>
  <c r="AZ89" i="34"/>
  <c r="AZ224" i="15"/>
  <c r="AZ227" i="15" s="1"/>
  <c r="AZ234" i="15"/>
  <c r="AZ237" i="15" s="1"/>
  <c r="AZ84" i="34"/>
  <c r="AZ85" i="34"/>
  <c r="AZ123" i="15"/>
  <c r="AZ126" i="15" s="1"/>
  <c r="AY88" i="34"/>
  <c r="AZ82" i="34"/>
  <c r="AY85" i="34"/>
  <c r="AY234" i="15"/>
  <c r="AY237" i="15" s="1"/>
  <c r="AJ161" i="15"/>
  <c r="AY214" i="15"/>
  <c r="AY217" i="15" s="1"/>
  <c r="AY87" i="34"/>
  <c r="AY123" i="15"/>
  <c r="AY126" i="15" s="1"/>
  <c r="AY84" i="34"/>
  <c r="AY224" i="15"/>
  <c r="AY227" i="15" s="1"/>
  <c r="AF99" i="15"/>
  <c r="AJ171" i="15"/>
  <c r="AJ174" i="15" s="1"/>
  <c r="AY89" i="34"/>
  <c r="AY204" i="15"/>
  <c r="AY207" i="15" s="1"/>
  <c r="AX88" i="34"/>
  <c r="AI171" i="15"/>
  <c r="AI174" i="15" s="1"/>
  <c r="AY82" i="34"/>
  <c r="AX224" i="15"/>
  <c r="AX227" i="15" s="1"/>
  <c r="AX234" i="15"/>
  <c r="AX237" i="15" s="1"/>
  <c r="AX84" i="34"/>
  <c r="AX87" i="34"/>
  <c r="AX214" i="15"/>
  <c r="AX217" i="15" s="1"/>
  <c r="AI161" i="15"/>
  <c r="AX85" i="34"/>
  <c r="AD99" i="15"/>
  <c r="AE99" i="15"/>
  <c r="AX89" i="34"/>
  <c r="AX204" i="15"/>
  <c r="AX207" i="15" s="1"/>
  <c r="AW88" i="34"/>
  <c r="AX123" i="15"/>
  <c r="AX126" i="15" s="1"/>
  <c r="AW87" i="34"/>
  <c r="AW214" i="15"/>
  <c r="AW217" i="15" s="1"/>
  <c r="AW224" i="15"/>
  <c r="AW227" i="15" s="1"/>
  <c r="AW234" i="15"/>
  <c r="AW237" i="15" s="1"/>
  <c r="AW84" i="34"/>
  <c r="AX82" i="34"/>
  <c r="AV88" i="34"/>
  <c r="AW89" i="34"/>
  <c r="AW204" i="15"/>
  <c r="AW207" i="15" s="1"/>
  <c r="AW123" i="15"/>
  <c r="AW126" i="15" s="1"/>
  <c r="AW85" i="34"/>
  <c r="AC99" i="15"/>
  <c r="AV85" i="34"/>
  <c r="AV234" i="15"/>
  <c r="AV237" i="15" s="1"/>
  <c r="AV224" i="15"/>
  <c r="AV227" i="15" s="1"/>
  <c r="AW82" i="34"/>
  <c r="AV123" i="15"/>
  <c r="AV126" i="15" s="1"/>
  <c r="AH161" i="15"/>
  <c r="AH171" i="15"/>
  <c r="AH174" i="15" s="1"/>
  <c r="AG171" i="15"/>
  <c r="AG174" i="15" s="1"/>
  <c r="AG161" i="15"/>
  <c r="AG164" i="15" s="1"/>
  <c r="U181" i="15"/>
  <c r="U184" i="15" s="1"/>
  <c r="U191" i="15"/>
  <c r="V181" i="15"/>
  <c r="V184" i="15" s="1"/>
  <c r="V191" i="15"/>
  <c r="W181" i="15"/>
  <c r="W184" i="15" s="1"/>
  <c r="W191" i="15"/>
  <c r="X181" i="15"/>
  <c r="X184" i="15" s="1"/>
  <c r="X191" i="15"/>
  <c r="Y181" i="15"/>
  <c r="Y184" i="15" s="1"/>
  <c r="Y191" i="15"/>
  <c r="Z181" i="15"/>
  <c r="Z184" i="15" s="1"/>
  <c r="Z191" i="15"/>
  <c r="AA181" i="15"/>
  <c r="AA184" i="15" s="1"/>
  <c r="AA191" i="15"/>
  <c r="AV87" i="34"/>
  <c r="AV214" i="15"/>
  <c r="AV217" i="15" s="1"/>
  <c r="AV84" i="34"/>
  <c r="AB99" i="15"/>
  <c r="AV89" i="34"/>
  <c r="AV204" i="15"/>
  <c r="AV207" i="15" s="1"/>
  <c r="AU84" i="34"/>
  <c r="AU224" i="15"/>
  <c r="AU227" i="15" s="1"/>
  <c r="AU234" i="15"/>
  <c r="AU237" i="15" s="1"/>
  <c r="AF161" i="15"/>
  <c r="AV82" i="34"/>
  <c r="AU89" i="34"/>
  <c r="AU204" i="15"/>
  <c r="AU207" i="15" s="1"/>
  <c r="AU88" i="34"/>
  <c r="AU214" i="15"/>
  <c r="AU217" i="15" s="1"/>
  <c r="AU87" i="34"/>
  <c r="AA99" i="15"/>
  <c r="AE161" i="15"/>
  <c r="AE164" i="15" s="1"/>
  <c r="AU123" i="15"/>
  <c r="AU126" i="15" s="1"/>
  <c r="AS123" i="15"/>
  <c r="AS126" i="15" s="1"/>
  <c r="AT123" i="15"/>
  <c r="AT126" i="15" s="1"/>
  <c r="AF171" i="15"/>
  <c r="AF174" i="15" s="1"/>
  <c r="AU82" i="34"/>
  <c r="AU85" i="34"/>
  <c r="AD161" i="15"/>
  <c r="AT88" i="34"/>
  <c r="AT85" i="34"/>
  <c r="AT234" i="15"/>
  <c r="AT237" i="15" s="1"/>
  <c r="AT224" i="15"/>
  <c r="AT227" i="15" s="1"/>
  <c r="AT87" i="34"/>
  <c r="AT89" i="34"/>
  <c r="AT204" i="15"/>
  <c r="AT207" i="15" s="1"/>
  <c r="AE171" i="15"/>
  <c r="AE174" i="15" s="1"/>
  <c r="AT84" i="34"/>
  <c r="AT214" i="15"/>
  <c r="AT217" i="15" s="1"/>
  <c r="AS88" i="34"/>
  <c r="AT82" i="34"/>
  <c r="AC161" i="15"/>
  <c r="Z99" i="15"/>
  <c r="AS84" i="34"/>
  <c r="AS224" i="15"/>
  <c r="AS227" i="15" s="1"/>
  <c r="AS85" i="34"/>
  <c r="AS234" i="15"/>
  <c r="AS237" i="15" s="1"/>
  <c r="AS214" i="15"/>
  <c r="AS217" i="15" s="1"/>
  <c r="AS87" i="34"/>
  <c r="AD171" i="15"/>
  <c r="AD174" i="15" s="1"/>
  <c r="AS89" i="34"/>
  <c r="AS204" i="15"/>
  <c r="AS207" i="15" s="1"/>
  <c r="AR88" i="34"/>
  <c r="AS82" i="34"/>
  <c r="AR123" i="15"/>
  <c r="AR126" i="15" s="1"/>
  <c r="AR87" i="34"/>
  <c r="AR214" i="15"/>
  <c r="AR217" i="15" s="1"/>
  <c r="AC171" i="15"/>
  <c r="AC174" i="15" s="1"/>
  <c r="AR85" i="34"/>
  <c r="AR234" i="15"/>
  <c r="AR237" i="15" s="1"/>
  <c r="AR84" i="34"/>
  <c r="AR224" i="15"/>
  <c r="AR227" i="15" s="1"/>
  <c r="AR89" i="34"/>
  <c r="AR204" i="15"/>
  <c r="AR207" i="15" s="1"/>
  <c r="AQ88" i="34"/>
  <c r="AQ123" i="15"/>
  <c r="AQ126" i="15" s="1"/>
  <c r="AO123" i="15"/>
  <c r="AO126" i="15" s="1"/>
  <c r="AP123" i="15"/>
  <c r="AP126" i="15" s="1"/>
  <c r="AR82" i="34"/>
  <c r="AQ84" i="34"/>
  <c r="AQ224" i="15"/>
  <c r="AQ227" i="15" s="1"/>
  <c r="AQ234" i="15"/>
  <c r="AQ237" i="15" s="1"/>
  <c r="AB171" i="15"/>
  <c r="AB174" i="15" s="1"/>
  <c r="AQ87" i="34"/>
  <c r="AQ214" i="15"/>
  <c r="AQ217" i="15" s="1"/>
  <c r="AQ89" i="34"/>
  <c r="AQ204" i="15"/>
  <c r="AQ207" i="15" s="1"/>
  <c r="AQ85" i="34"/>
  <c r="AB161" i="15"/>
  <c r="AP88" i="34"/>
  <c r="AQ82" i="34"/>
  <c r="AP84" i="34"/>
  <c r="AP224" i="15"/>
  <c r="AP227" i="15" s="1"/>
  <c r="AP234" i="15"/>
  <c r="AP237" i="15" s="1"/>
  <c r="AA161" i="15"/>
  <c r="AA164" i="15" s="1"/>
  <c r="AA9" i="21" s="1"/>
  <c r="W45" i="64" s="1"/>
  <c r="AP85" i="34"/>
  <c r="AP87" i="34"/>
  <c r="AP214" i="15"/>
  <c r="AP217" i="15" s="1"/>
  <c r="AP89" i="34"/>
  <c r="AP204" i="15"/>
  <c r="AP207" i="15" s="1"/>
  <c r="AA171" i="15"/>
  <c r="AA174" i="15" s="1"/>
  <c r="AO88" i="34"/>
  <c r="AO87" i="34"/>
  <c r="AO84" i="34"/>
  <c r="AO224" i="15"/>
  <c r="AO227" i="15" s="1"/>
  <c r="AP82" i="34"/>
  <c r="AO204" i="15"/>
  <c r="AO207" i="15" s="1"/>
  <c r="AO89" i="34"/>
  <c r="Z161" i="15"/>
  <c r="AO214" i="15"/>
  <c r="AO217" i="15" s="1"/>
  <c r="AO82" i="34"/>
  <c r="AO234" i="15"/>
  <c r="AO237" i="15" s="1"/>
  <c r="AO85" i="34"/>
  <c r="Z171" i="15"/>
  <c r="Z174" i="15" s="1"/>
  <c r="AN88" i="34"/>
  <c r="AN234" i="15"/>
  <c r="AN237" i="15" s="1"/>
  <c r="AN224" i="15"/>
  <c r="AN227" i="15" s="1"/>
  <c r="AN85" i="34"/>
  <c r="AN89" i="34"/>
  <c r="AN123" i="15"/>
  <c r="AN126" i="15" s="1"/>
  <c r="AN87" i="34"/>
  <c r="AN214" i="15"/>
  <c r="AN217" i="15" s="1"/>
  <c r="AN204" i="15"/>
  <c r="AN207" i="15" s="1"/>
  <c r="Y161" i="15"/>
  <c r="AN84" i="34"/>
  <c r="Y171" i="15"/>
  <c r="Y174" i="15" s="1"/>
  <c r="AN82" i="34"/>
  <c r="AM88" i="34"/>
  <c r="AM85" i="34"/>
  <c r="AM234" i="15"/>
  <c r="AM237" i="15" s="1"/>
  <c r="AM224" i="15"/>
  <c r="AM227" i="15" s="1"/>
  <c r="AM87" i="34"/>
  <c r="AM123" i="15"/>
  <c r="AM126" i="15" s="1"/>
  <c r="AM214" i="15"/>
  <c r="AM217" i="15" s="1"/>
  <c r="AM204" i="15"/>
  <c r="AM207" i="15" s="1"/>
  <c r="AM89" i="34"/>
  <c r="X161" i="15"/>
  <c r="X164" i="15" s="1"/>
  <c r="X171" i="15"/>
  <c r="X174" i="15" s="1"/>
  <c r="AL88" i="34"/>
  <c r="AM82" i="34"/>
  <c r="L181" i="15"/>
  <c r="L184" i="15" s="1"/>
  <c r="L191" i="15"/>
  <c r="M181" i="15"/>
  <c r="M184" i="15" s="1"/>
  <c r="M191" i="15"/>
  <c r="N181" i="15"/>
  <c r="N184" i="15" s="1"/>
  <c r="N191" i="15"/>
  <c r="O181" i="15"/>
  <c r="O184" i="15" s="1"/>
  <c r="O191" i="15"/>
  <c r="P181" i="15"/>
  <c r="P184" i="15" s="1"/>
  <c r="P191" i="15"/>
  <c r="Q181" i="15"/>
  <c r="Q184" i="15" s="1"/>
  <c r="Q191" i="15"/>
  <c r="R181" i="15"/>
  <c r="R184" i="15" s="1"/>
  <c r="R191" i="15"/>
  <c r="S181" i="15"/>
  <c r="S184" i="15" s="1"/>
  <c r="S191" i="15"/>
  <c r="T181" i="15"/>
  <c r="T184" i="15" s="1"/>
  <c r="T191" i="15"/>
  <c r="AM84" i="34"/>
  <c r="W161" i="15"/>
  <c r="AL123" i="15"/>
  <c r="AL126" i="15" s="1"/>
  <c r="AL85" i="34"/>
  <c r="AL234" i="15"/>
  <c r="AL237" i="15" s="1"/>
  <c r="AL224" i="15"/>
  <c r="AL227" i="15" s="1"/>
  <c r="AL87" i="34"/>
  <c r="AL214" i="15"/>
  <c r="AL217" i="15" s="1"/>
  <c r="AL84" i="34"/>
  <c r="W171" i="15"/>
  <c r="W174" i="15" s="1"/>
  <c r="AL89" i="34"/>
  <c r="AL204" i="15"/>
  <c r="AL207" i="15" s="1"/>
  <c r="K181" i="15"/>
  <c r="K184" i="15" s="1"/>
  <c r="K191" i="15"/>
  <c r="AK88" i="34"/>
  <c r="V161" i="15"/>
  <c r="AL82" i="34"/>
  <c r="AK123" i="15"/>
  <c r="AK126" i="15" s="1"/>
  <c r="AK87" i="34"/>
  <c r="AK214" i="15"/>
  <c r="AK217" i="15" s="1"/>
  <c r="AK234" i="15"/>
  <c r="AK237" i="15" s="1"/>
  <c r="AK85" i="34"/>
  <c r="AK84" i="34"/>
  <c r="AK224" i="15"/>
  <c r="AK227" i="15" s="1"/>
  <c r="AK89" i="34"/>
  <c r="AK204" i="15"/>
  <c r="AK207" i="15" s="1"/>
  <c r="V171" i="15"/>
  <c r="V174" i="15" s="1"/>
  <c r="U161" i="15"/>
  <c r="AJ88" i="34"/>
  <c r="AK82" i="34"/>
  <c r="AJ234" i="15"/>
  <c r="AJ237" i="15" s="1"/>
  <c r="AJ224" i="15"/>
  <c r="AJ227" i="15" s="1"/>
  <c r="AJ85" i="34"/>
  <c r="AJ89" i="34"/>
  <c r="AJ123" i="15"/>
  <c r="AJ126" i="15" s="1"/>
  <c r="T161" i="15"/>
  <c r="AJ204" i="15"/>
  <c r="AJ207" i="15" s="1"/>
  <c r="AJ87" i="34"/>
  <c r="AJ214" i="15"/>
  <c r="AJ217" i="15" s="1"/>
  <c r="U171" i="15"/>
  <c r="U174" i="15" s="1"/>
  <c r="AJ84" i="34"/>
  <c r="AI214" i="15"/>
  <c r="AI217" i="15" s="1"/>
  <c r="AI88" i="34"/>
  <c r="T171" i="15"/>
  <c r="T174" i="15" s="1"/>
  <c r="AJ82" i="34"/>
  <c r="AI224" i="15"/>
  <c r="AI227" i="15" s="1"/>
  <c r="AI234" i="15"/>
  <c r="AI237" i="15" s="1"/>
  <c r="AI84" i="34"/>
  <c r="AI204" i="15"/>
  <c r="AI207" i="15" s="1"/>
  <c r="AI89" i="34"/>
  <c r="AI87" i="34"/>
  <c r="AI123" i="15"/>
  <c r="AI126" i="15" s="1"/>
  <c r="AI85" i="34"/>
  <c r="S171" i="15"/>
  <c r="S174" i="15" s="1"/>
  <c r="AH224" i="15"/>
  <c r="AH227" i="15" s="1"/>
  <c r="AH234" i="15"/>
  <c r="AH237" i="15" s="1"/>
  <c r="AH84" i="34"/>
  <c r="AH88" i="34"/>
  <c r="AH123" i="15"/>
  <c r="AH126" i="15" s="1"/>
  <c r="AH214" i="15"/>
  <c r="AH217" i="15" s="1"/>
  <c r="AH87" i="34"/>
  <c r="AI82" i="34"/>
  <c r="S161" i="15"/>
  <c r="AG88" i="34"/>
  <c r="AH85" i="34"/>
  <c r="Q23" i="23"/>
  <c r="R23" i="23"/>
  <c r="AH89" i="34"/>
  <c r="AH204" i="15"/>
  <c r="AH207" i="15" s="1"/>
  <c r="AG84" i="34"/>
  <c r="AG224" i="15"/>
  <c r="AG227" i="15" s="1"/>
  <c r="AG234" i="15"/>
  <c r="AG237" i="15" s="1"/>
  <c r="AG87" i="34"/>
  <c r="AG214" i="15"/>
  <c r="AG217" i="15" s="1"/>
  <c r="AG89" i="34"/>
  <c r="AG204" i="15"/>
  <c r="AG207" i="15" s="1"/>
  <c r="AH82" i="34"/>
  <c r="AF88" i="34"/>
  <c r="AG123" i="15"/>
  <c r="AG126" i="15" s="1"/>
  <c r="AG85" i="34"/>
  <c r="AE123" i="15"/>
  <c r="AE126" i="15" s="1"/>
  <c r="AF123" i="15"/>
  <c r="AF126" i="15" s="1"/>
  <c r="AF85" i="34"/>
  <c r="AF234" i="15"/>
  <c r="AF237" i="15" s="1"/>
  <c r="AF224" i="15"/>
  <c r="AF227" i="15" s="1"/>
  <c r="AG82" i="34"/>
  <c r="R171" i="15"/>
  <c r="R174" i="15" s="1"/>
  <c r="R161" i="15"/>
  <c r="P22" i="23"/>
  <c r="P23" i="23"/>
  <c r="Q161" i="15"/>
  <c r="Q171" i="15"/>
  <c r="Q174" i="15" s="1"/>
  <c r="AF84" i="34"/>
  <c r="AF89" i="34"/>
  <c r="AF204" i="15"/>
  <c r="AF207" i="15" s="1"/>
  <c r="AF87" i="34"/>
  <c r="AF214" i="15"/>
  <c r="AF217" i="15" s="1"/>
  <c r="AE89" i="34"/>
  <c r="AE204" i="15"/>
  <c r="AE207" i="15" s="1"/>
  <c r="AC123" i="15"/>
  <c r="AC126" i="15" s="1"/>
  <c r="AD123" i="15"/>
  <c r="AD126" i="15" s="1"/>
  <c r="AF82" i="34"/>
  <c r="AE88" i="34"/>
  <c r="P171" i="15"/>
  <c r="P174" i="15" s="1"/>
  <c r="P161" i="15"/>
  <c r="N22" i="23"/>
  <c r="N23" i="23"/>
  <c r="O22" i="23"/>
  <c r="O23" i="23"/>
  <c r="AE224" i="15"/>
  <c r="AE227" i="15" s="1"/>
  <c r="AE84" i="34"/>
  <c r="AE82" i="34"/>
  <c r="AE85" i="34"/>
  <c r="AE234" i="15"/>
  <c r="AE237" i="15" s="1"/>
  <c r="N161" i="15"/>
  <c r="O161" i="15"/>
  <c r="AE214" i="15"/>
  <c r="AE217" i="15" s="1"/>
  <c r="AE87" i="34"/>
  <c r="AD88" i="34"/>
  <c r="AD85" i="34"/>
  <c r="AD234" i="15"/>
  <c r="AD237" i="15" s="1"/>
  <c r="AD224" i="15"/>
  <c r="AD227" i="15" s="1"/>
  <c r="O171" i="15"/>
  <c r="O174" i="15" s="1"/>
  <c r="AD87" i="34"/>
  <c r="AD214" i="15"/>
  <c r="AD217" i="15" s="1"/>
  <c r="AD89" i="34"/>
  <c r="AD204" i="15"/>
  <c r="AD207" i="15" s="1"/>
  <c r="AD84" i="34"/>
  <c r="AD82" i="34"/>
  <c r="AC88" i="34"/>
  <c r="M22" i="23"/>
  <c r="M23" i="23"/>
  <c r="AC224" i="15"/>
  <c r="AC227" i="15" s="1"/>
  <c r="AC234" i="15"/>
  <c r="AC237" i="15" s="1"/>
  <c r="AC84" i="34"/>
  <c r="AC89" i="34"/>
  <c r="AC204" i="15"/>
  <c r="AC207" i="15" s="1"/>
  <c r="AC87" i="34"/>
  <c r="AC214" i="15"/>
  <c r="AC217" i="15" s="1"/>
  <c r="N171" i="15"/>
  <c r="N174" i="15" s="1"/>
  <c r="AC82" i="34"/>
  <c r="AB88" i="34"/>
  <c r="AB123" i="15"/>
  <c r="AB126" i="15" s="1"/>
  <c r="M161" i="15"/>
  <c r="AB85" i="34"/>
  <c r="AB234" i="15"/>
  <c r="AB237" i="15" s="1"/>
  <c r="AB224" i="15"/>
  <c r="AB227" i="15" s="1"/>
  <c r="AB89" i="34"/>
  <c r="AC85" i="34"/>
  <c r="L22" i="23"/>
  <c r="L23" i="23"/>
  <c r="AB87" i="34"/>
  <c r="AB214" i="15"/>
  <c r="AB217" i="15" s="1"/>
  <c r="AB84" i="34"/>
  <c r="AB204" i="15"/>
  <c r="AB207" i="15" s="1"/>
  <c r="M171" i="15"/>
  <c r="M174" i="15" s="1"/>
  <c r="J23" i="23"/>
  <c r="K22" i="23"/>
  <c r="K23" i="23"/>
  <c r="J161" i="15"/>
  <c r="K161" i="15"/>
  <c r="L161" i="15"/>
  <c r="J181" i="15"/>
  <c r="J184" i="15" s="1"/>
  <c r="J191" i="15"/>
  <c r="AA88" i="34"/>
  <c r="AB82" i="34"/>
  <c r="AA204" i="15"/>
  <c r="AA207" i="15" s="1"/>
  <c r="AA89" i="34"/>
  <c r="AA123" i="15"/>
  <c r="AA126" i="15" s="1"/>
  <c r="AA82" i="34"/>
  <c r="L171" i="15"/>
  <c r="L174" i="15" s="1"/>
  <c r="AA84" i="34"/>
  <c r="AA224" i="15"/>
  <c r="AA227" i="15" s="1"/>
  <c r="I23" i="23"/>
  <c r="AA214" i="15"/>
  <c r="AA217" i="15" s="1"/>
  <c r="AA87" i="34"/>
  <c r="AA234" i="15"/>
  <c r="AA237" i="15" s="1"/>
  <c r="AA85" i="34"/>
  <c r="Z85" i="34"/>
  <c r="Z234" i="15"/>
  <c r="Z237" i="15" s="1"/>
  <c r="Z224" i="15"/>
  <c r="Z227" i="15" s="1"/>
  <c r="Z88" i="34"/>
  <c r="Z123" i="15"/>
  <c r="Z126" i="15" s="1"/>
  <c r="Z84" i="34"/>
  <c r="K171" i="15"/>
  <c r="K174" i="15" s="1"/>
  <c r="Z87" i="34"/>
  <c r="Z214" i="15"/>
  <c r="Z217" i="15" s="1"/>
  <c r="Z89" i="34"/>
  <c r="Z204" i="15"/>
  <c r="Z207" i="15" s="1"/>
  <c r="Y88" i="34"/>
  <c r="Y204" i="15"/>
  <c r="Y207" i="15" s="1"/>
  <c r="Y89" i="34"/>
  <c r="J171" i="15"/>
  <c r="J174" i="15" s="1"/>
  <c r="Y123" i="15"/>
  <c r="Y126" i="15" s="1"/>
  <c r="I161" i="15"/>
  <c r="Y224" i="15"/>
  <c r="Y227" i="15" s="1"/>
  <c r="Y84" i="34"/>
  <c r="Y85" i="34"/>
  <c r="Y234" i="15"/>
  <c r="Y237" i="15" s="1"/>
  <c r="Y82" i="34"/>
  <c r="Y87" i="34"/>
  <c r="Y214" i="15"/>
  <c r="Y217" i="15" s="1"/>
  <c r="X214" i="15"/>
  <c r="X217" i="15" s="1"/>
  <c r="X85" i="34"/>
  <c r="X234" i="15"/>
  <c r="X237" i="15" s="1"/>
  <c r="X224" i="15"/>
  <c r="X227" i="15" s="1"/>
  <c r="X123" i="15"/>
  <c r="X126" i="15" s="1"/>
  <c r="X88" i="34"/>
  <c r="X87" i="34"/>
  <c r="X84" i="34"/>
  <c r="X89" i="34"/>
  <c r="X204" i="15"/>
  <c r="X207" i="15" s="1"/>
  <c r="X82" i="34"/>
  <c r="W88" i="34"/>
  <c r="W87" i="34"/>
  <c r="W214" i="15"/>
  <c r="W217" i="15" s="1"/>
  <c r="W89" i="34"/>
  <c r="W204" i="15"/>
  <c r="W207" i="15" s="1"/>
  <c r="W224" i="15"/>
  <c r="W227" i="15" s="1"/>
  <c r="W234" i="15"/>
  <c r="W237" i="15" s="1"/>
  <c r="W84" i="34"/>
  <c r="W85" i="34"/>
  <c r="W123" i="15"/>
  <c r="W126" i="15" s="1"/>
  <c r="U123" i="15"/>
  <c r="U126" i="15" s="1"/>
  <c r="V123" i="15"/>
  <c r="V126" i="15" s="1"/>
  <c r="W82" i="34"/>
  <c r="V88" i="34"/>
  <c r="V234" i="15"/>
  <c r="V237" i="15" s="1"/>
  <c r="V224" i="15"/>
  <c r="V227" i="15" s="1"/>
  <c r="V85" i="34"/>
  <c r="V87" i="34"/>
  <c r="V84" i="34"/>
  <c r="V214" i="15"/>
  <c r="V217" i="15" s="1"/>
  <c r="U88" i="34"/>
  <c r="V89" i="34"/>
  <c r="V204" i="15"/>
  <c r="V207" i="15" s="1"/>
  <c r="U204" i="15"/>
  <c r="U207" i="15" s="1"/>
  <c r="U89" i="34"/>
  <c r="U224" i="15"/>
  <c r="U227" i="15" s="1"/>
  <c r="U234" i="15"/>
  <c r="U237" i="15" s="1"/>
  <c r="U84" i="34"/>
  <c r="V82" i="34"/>
  <c r="U214" i="15"/>
  <c r="U217" i="15" s="1"/>
  <c r="U87" i="34"/>
  <c r="U85" i="34"/>
  <c r="S123" i="15"/>
  <c r="S126" i="15" s="1"/>
  <c r="T123" i="15"/>
  <c r="T126" i="15" s="1"/>
  <c r="U82" i="34"/>
  <c r="T88" i="34"/>
  <c r="T214" i="15"/>
  <c r="T217" i="15" s="1"/>
  <c r="T87" i="34"/>
  <c r="T234" i="15"/>
  <c r="T237" i="15" s="1"/>
  <c r="T85" i="34"/>
  <c r="T84" i="34"/>
  <c r="T224" i="15"/>
  <c r="T227" i="15" s="1"/>
  <c r="S88" i="34"/>
  <c r="S204" i="15"/>
  <c r="S207" i="15" s="1"/>
  <c r="S89" i="34"/>
  <c r="T89" i="34"/>
  <c r="T204" i="15"/>
  <c r="T207" i="15" s="1"/>
  <c r="T82" i="34"/>
  <c r="S82" i="34"/>
  <c r="C2" i="57"/>
  <c r="D3" i="57"/>
  <c r="D2" i="57"/>
  <c r="Y2" i="57"/>
  <c r="S85" i="34"/>
  <c r="S234" i="15"/>
  <c r="S237" i="15" s="1"/>
  <c r="S224" i="15"/>
  <c r="S227" i="15" s="1"/>
  <c r="S84" i="34"/>
  <c r="S87" i="34"/>
  <c r="S214" i="15"/>
  <c r="S217" i="15" s="1"/>
  <c r="R87" i="34"/>
  <c r="R88" i="34"/>
  <c r="R84" i="34"/>
  <c r="R224" i="15"/>
  <c r="R227" i="15" s="1"/>
  <c r="R234" i="15"/>
  <c r="R237" i="15" s="1"/>
  <c r="R214" i="15"/>
  <c r="R217" i="15" s="1"/>
  <c r="Q88" i="34"/>
  <c r="Q87" i="34"/>
  <c r="Q214" i="15"/>
  <c r="Q217" i="15" s="1"/>
  <c r="Q224" i="15"/>
  <c r="Q227" i="15" s="1"/>
  <c r="Q234" i="15"/>
  <c r="Q237" i="15" s="1"/>
  <c r="Q84" i="34"/>
  <c r="P87" i="34"/>
  <c r="P88" i="34"/>
  <c r="P224" i="15"/>
  <c r="P227" i="15" s="1"/>
  <c r="P234" i="15"/>
  <c r="P237" i="15" s="1"/>
  <c r="P84" i="34"/>
  <c r="P214" i="15"/>
  <c r="P217" i="15" s="1"/>
  <c r="O87" i="34"/>
  <c r="O88" i="34"/>
  <c r="O224" i="15"/>
  <c r="O227" i="15" s="1"/>
  <c r="O234" i="15"/>
  <c r="O237" i="15" s="1"/>
  <c r="O84" i="34"/>
  <c r="N214" i="15"/>
  <c r="N217" i="15" s="1"/>
  <c r="O214" i="15"/>
  <c r="O217" i="15" s="1"/>
  <c r="N224" i="15"/>
  <c r="N227" i="15" s="1"/>
  <c r="N234" i="15"/>
  <c r="N237" i="15" s="1"/>
  <c r="N88" i="34"/>
  <c r="N87" i="34"/>
  <c r="N84" i="34"/>
  <c r="M214" i="15"/>
  <c r="M217" i="15" s="1"/>
  <c r="M88" i="34"/>
  <c r="M224" i="15"/>
  <c r="M227" i="15" s="1"/>
  <c r="M234" i="15"/>
  <c r="M237" i="15" s="1"/>
  <c r="M84" i="34"/>
  <c r="M87" i="34"/>
  <c r="L214" i="15"/>
  <c r="L217" i="15" s="1"/>
  <c r="L224" i="15"/>
  <c r="L227" i="15" s="1"/>
  <c r="L234" i="15"/>
  <c r="L237" i="15" s="1"/>
  <c r="L88" i="34"/>
  <c r="L87" i="34"/>
  <c r="L84" i="34"/>
  <c r="K214" i="15"/>
  <c r="K217" i="15" s="1"/>
  <c r="K88" i="34"/>
  <c r="K224" i="15"/>
  <c r="K227" i="15" s="1"/>
  <c r="K234" i="15"/>
  <c r="K237" i="15" s="1"/>
  <c r="K84" i="34"/>
  <c r="K87" i="34"/>
  <c r="J214" i="15"/>
  <c r="J217" i="15" s="1"/>
  <c r="J88" i="34"/>
  <c r="J224" i="15"/>
  <c r="J227" i="15" s="1"/>
  <c r="J234" i="15"/>
  <c r="J237" i="15" s="1"/>
  <c r="J87" i="34"/>
  <c r="J84" i="34"/>
  <c r="I88" i="34"/>
  <c r="R89" i="34"/>
  <c r="R204" i="15"/>
  <c r="R207" i="15" s="1"/>
  <c r="R82" i="34"/>
  <c r="R123" i="15"/>
  <c r="R126" i="15" s="1"/>
  <c r="P123" i="15"/>
  <c r="P126" i="15" s="1"/>
  <c r="Q123" i="15"/>
  <c r="Q126" i="15" s="1"/>
  <c r="R85" i="34"/>
  <c r="Q85" i="34"/>
  <c r="Q89" i="34"/>
  <c r="Q204" i="15"/>
  <c r="Q207" i="15" s="1"/>
  <c r="Q82" i="34"/>
  <c r="P85" i="34"/>
  <c r="P89" i="34"/>
  <c r="P204" i="15"/>
  <c r="P207" i="15" s="1"/>
  <c r="P82" i="34"/>
  <c r="O89" i="34"/>
  <c r="O204" i="15"/>
  <c r="O207" i="15" s="1"/>
  <c r="O85" i="34"/>
  <c r="O123" i="15"/>
  <c r="O126" i="15" s="1"/>
  <c r="O82" i="34"/>
  <c r="N123" i="15"/>
  <c r="N126" i="15" s="1"/>
  <c r="N85" i="34"/>
  <c r="N89" i="34"/>
  <c r="N204" i="15"/>
  <c r="N207" i="15" s="1"/>
  <c r="N82" i="34"/>
  <c r="M89" i="34"/>
  <c r="M204" i="15"/>
  <c r="M207" i="15" s="1"/>
  <c r="M123" i="15"/>
  <c r="M126" i="15" s="1"/>
  <c r="M85" i="34"/>
  <c r="M82" i="34"/>
  <c r="L85" i="34"/>
  <c r="L123" i="15"/>
  <c r="L126" i="15" s="1"/>
  <c r="L89" i="34"/>
  <c r="L204" i="15"/>
  <c r="L207" i="15" s="1"/>
  <c r="L82" i="34"/>
  <c r="K123" i="15"/>
  <c r="K126" i="15" s="1"/>
  <c r="K85" i="34"/>
  <c r="K89" i="34"/>
  <c r="K204" i="15"/>
  <c r="K207" i="15" s="1"/>
  <c r="K82" i="34"/>
  <c r="J123" i="15"/>
  <c r="J126" i="15" s="1"/>
  <c r="J89" i="34"/>
  <c r="J204" i="15"/>
  <c r="J207" i="15" s="1"/>
  <c r="J85" i="34"/>
  <c r="J82" i="34"/>
  <c r="I89" i="34"/>
  <c r="I204" i="15"/>
  <c r="I207" i="15" s="1"/>
  <c r="I82" i="34"/>
  <c r="Z82" i="34"/>
  <c r="BC215" i="18" l="1"/>
  <c r="BC217" i="18" s="1"/>
  <c r="BC218" i="18" s="1"/>
  <c r="BC221" i="18" s="1"/>
  <c r="S164" i="15"/>
  <c r="S6" i="59" s="1"/>
  <c r="V164" i="15"/>
  <c r="V9" i="21" s="1"/>
  <c r="R45" i="64" s="1"/>
  <c r="AI164" i="15"/>
  <c r="AI9" i="21" s="1"/>
  <c r="AE45" i="64" s="1"/>
  <c r="BM164" i="15"/>
  <c r="BM9" i="25" s="1"/>
  <c r="BM11" i="25" s="1"/>
  <c r="BM16" i="25" s="1"/>
  <c r="M164" i="15"/>
  <c r="M9" i="25" s="1"/>
  <c r="M11" i="25" s="1"/>
  <c r="M16" i="25" s="1"/>
  <c r="T164" i="15"/>
  <c r="T6" i="59" s="1"/>
  <c r="W164" i="15"/>
  <c r="W9" i="25" s="1"/>
  <c r="Y164" i="15"/>
  <c r="Y6" i="59" s="1"/>
  <c r="AB164" i="15"/>
  <c r="AB9" i="21" s="1"/>
  <c r="X45" i="64" s="1"/>
  <c r="AN164" i="15"/>
  <c r="AN9" i="25" s="1"/>
  <c r="AP164" i="15"/>
  <c r="AP9" i="21" s="1"/>
  <c r="AL45" i="64" s="1"/>
  <c r="BI164" i="15"/>
  <c r="BI9" i="25" s="1"/>
  <c r="BL164" i="15"/>
  <c r="BL9" i="21" s="1"/>
  <c r="BH45" i="64" s="1"/>
  <c r="BA5" i="51"/>
  <c r="AC164" i="15"/>
  <c r="AC6" i="59" s="1"/>
  <c r="AO164" i="15"/>
  <c r="AO6" i="59" s="1"/>
  <c r="AU164" i="15"/>
  <c r="AU9" i="25" s="1"/>
  <c r="AZ164" i="15"/>
  <c r="AZ9" i="25" s="1"/>
  <c r="AZ10" i="22" s="1"/>
  <c r="AZ12" i="22" s="1"/>
  <c r="BA164" i="15"/>
  <c r="BA9" i="21" s="1"/>
  <c r="AW45" i="64" s="1"/>
  <c r="BK164" i="15"/>
  <c r="BK9" i="21" s="1"/>
  <c r="BG45" i="64" s="1"/>
  <c r="J164" i="15"/>
  <c r="J9" i="21" s="1"/>
  <c r="F45" i="64" s="1"/>
  <c r="AK164" i="15"/>
  <c r="AK9" i="21" s="1"/>
  <c r="AG45" i="64" s="1"/>
  <c r="I164" i="15"/>
  <c r="I9" i="25" s="1"/>
  <c r="BP164" i="15"/>
  <c r="BP9" i="21" s="1"/>
  <c r="BL45" i="64" s="1"/>
  <c r="AD164" i="15"/>
  <c r="AD6" i="59" s="1"/>
  <c r="AQ164" i="15"/>
  <c r="AQ9" i="25" s="1"/>
  <c r="AW164" i="15"/>
  <c r="AW9" i="21" s="1"/>
  <c r="AS45" i="64" s="1"/>
  <c r="AY164" i="15"/>
  <c r="AY9" i="25" s="1"/>
  <c r="BC164" i="15"/>
  <c r="BC9" i="25" s="1"/>
  <c r="BJ164" i="15"/>
  <c r="BJ9" i="21" s="1"/>
  <c r="BF45" i="64" s="1"/>
  <c r="P164" i="15"/>
  <c r="P9" i="25" s="1"/>
  <c r="P11" i="25" s="1"/>
  <c r="P16" i="25" s="1"/>
  <c r="Z164" i="15"/>
  <c r="Z9" i="25" s="1"/>
  <c r="AJ164" i="15"/>
  <c r="AJ6" i="59" s="1"/>
  <c r="AM164" i="15"/>
  <c r="AM9" i="21" s="1"/>
  <c r="AI45" i="64" s="1"/>
  <c r="AV164" i="15"/>
  <c r="AV9" i="21" s="1"/>
  <c r="AR45" i="64" s="1"/>
  <c r="BO164" i="15"/>
  <c r="BO9" i="25" s="1"/>
  <c r="BO11" i="25" s="1"/>
  <c r="BO16" i="25" s="1"/>
  <c r="N164" i="15"/>
  <c r="N6" i="59" s="1"/>
  <c r="Q164" i="15"/>
  <c r="Q9" i="21" s="1"/>
  <c r="M45" i="64" s="1"/>
  <c r="AF164" i="15"/>
  <c r="AF6" i="59" s="1"/>
  <c r="AR164" i="15"/>
  <c r="AR6" i="59" s="1"/>
  <c r="BT164" i="15"/>
  <c r="BT9" i="25" s="1"/>
  <c r="BT11" i="25" s="1"/>
  <c r="BT16" i="25" s="1"/>
  <c r="R164" i="15"/>
  <c r="R6" i="59" s="1"/>
  <c r="U164" i="15"/>
  <c r="U9" i="21" s="1"/>
  <c r="Q45" i="64" s="1"/>
  <c r="AT164" i="15"/>
  <c r="AT9" i="21" s="1"/>
  <c r="AP45" i="64" s="1"/>
  <c r="O164" i="15"/>
  <c r="O9" i="21" s="1"/>
  <c r="K45" i="64" s="1"/>
  <c r="AX164" i="15"/>
  <c r="AX9" i="21" s="1"/>
  <c r="AT45" i="64" s="1"/>
  <c r="BB164" i="15"/>
  <c r="BB9" i="21" s="1"/>
  <c r="AX45" i="64" s="1"/>
  <c r="BD164" i="15"/>
  <c r="BD9" i="25" s="1"/>
  <c r="BU164" i="15"/>
  <c r="BU9" i="25" s="1"/>
  <c r="BU11" i="25" s="1"/>
  <c r="BU16" i="25" s="1"/>
  <c r="BS164" i="15"/>
  <c r="BS6" i="59" s="1"/>
  <c r="AH164" i="15"/>
  <c r="AH9" i="25" s="1"/>
  <c r="BG164" i="15"/>
  <c r="BG9" i="21" s="1"/>
  <c r="BC45" i="64" s="1"/>
  <c r="BQ164" i="15"/>
  <c r="BQ6" i="59" s="1"/>
  <c r="BF164" i="15"/>
  <c r="BF6" i="59" s="1"/>
  <c r="AL164" i="15"/>
  <c r="AL9" i="25" s="1"/>
  <c r="BN164" i="15"/>
  <c r="BN9" i="21" s="1"/>
  <c r="BJ45" i="64" s="1"/>
  <c r="L164" i="15"/>
  <c r="L9" i="21" s="1"/>
  <c r="H45" i="64" s="1"/>
  <c r="K164" i="15"/>
  <c r="K9" i="21" s="1"/>
  <c r="G45" i="64" s="1"/>
  <c r="BE164" i="15"/>
  <c r="BE6" i="59" s="1"/>
  <c r="BH164" i="15"/>
  <c r="BH9" i="25" s="1"/>
  <c r="BR164" i="15"/>
  <c r="BR6" i="59" s="1"/>
  <c r="AI215" i="18"/>
  <c r="AI217" i="18" s="1"/>
  <c r="AI218" i="18" s="1"/>
  <c r="AI221" i="18" s="1"/>
  <c r="AB215" i="18"/>
  <c r="AB217" i="18" s="1"/>
  <c r="AB218" i="18" s="1"/>
  <c r="AB220" i="18" s="1"/>
  <c r="BN5" i="51"/>
  <c r="AT5" i="51"/>
  <c r="BG15" i="15"/>
  <c r="BH5" i="51" s="1"/>
  <c r="BT15" i="15"/>
  <c r="BV215" i="18" s="1"/>
  <c r="BV217" i="18" s="1"/>
  <c r="BV218" i="18" s="1"/>
  <c r="BO15" i="15"/>
  <c r="BQ215" i="18" s="1"/>
  <c r="BQ217" i="18" s="1"/>
  <c r="BQ218" i="18" s="1"/>
  <c r="AM15" i="15"/>
  <c r="AO215" i="18" s="1"/>
  <c r="AO217" i="18" s="1"/>
  <c r="AO218" i="18" s="1"/>
  <c r="Q15" i="15"/>
  <c r="S215" i="18" s="1"/>
  <c r="S217" i="18" s="1"/>
  <c r="S218" i="18" s="1"/>
  <c r="BN15" i="15"/>
  <c r="BP215" i="18" s="1"/>
  <c r="BP217" i="18" s="1"/>
  <c r="BP218" i="18" s="1"/>
  <c r="S15" i="15"/>
  <c r="U215" i="18" s="1"/>
  <c r="U217" i="18" s="1"/>
  <c r="U218" i="18" s="1"/>
  <c r="AL15" i="15"/>
  <c r="AN215" i="18" s="1"/>
  <c r="AN217" i="18" s="1"/>
  <c r="AN218" i="18" s="1"/>
  <c r="R15" i="15"/>
  <c r="T215" i="18" s="1"/>
  <c r="T217" i="18" s="1"/>
  <c r="T218" i="18" s="1"/>
  <c r="BU15" i="15"/>
  <c r="BW215" i="18" s="1"/>
  <c r="BW217" i="18" s="1"/>
  <c r="BW218" i="18" s="1"/>
  <c r="AV5" i="51"/>
  <c r="BI5" i="51"/>
  <c r="BJ215" i="18"/>
  <c r="BJ217" i="18" s="1"/>
  <c r="BJ218" i="18" s="1"/>
  <c r="BJ219" i="18" s="1"/>
  <c r="AG5" i="51"/>
  <c r="AH215" i="18"/>
  <c r="AH217" i="18" s="1"/>
  <c r="AH218" i="18" s="1"/>
  <c r="AH221" i="18" s="1"/>
  <c r="BF5" i="51"/>
  <c r="BG215" i="18"/>
  <c r="BG217" i="18" s="1"/>
  <c r="BG218" i="18" s="1"/>
  <c r="BG221" i="18" s="1"/>
  <c r="AK5" i="51"/>
  <c r="AL215" i="18"/>
  <c r="AL217" i="18" s="1"/>
  <c r="AL218" i="18" s="1"/>
  <c r="BG5" i="51"/>
  <c r="BH215" i="18"/>
  <c r="BH217" i="18" s="1"/>
  <c r="BH218" i="18" s="1"/>
  <c r="BH219" i="18" s="1"/>
  <c r="AY215" i="18"/>
  <c r="AY217" i="18" s="1"/>
  <c r="AY218" i="18" s="1"/>
  <c r="AY221" i="18" s="1"/>
  <c r="AZ215" i="18"/>
  <c r="AZ217" i="18" s="1"/>
  <c r="AZ218" i="18" s="1"/>
  <c r="AZ219" i="18" s="1"/>
  <c r="AX215" i="18"/>
  <c r="AX217" i="18" s="1"/>
  <c r="AX218" i="18" s="1"/>
  <c r="AW5" i="51"/>
  <c r="M19" i="46"/>
  <c r="N215" i="18"/>
  <c r="N217" i="18" s="1"/>
  <c r="N218" i="18" s="1"/>
  <c r="N221" i="18" s="1"/>
  <c r="BA215" i="18"/>
  <c r="BA217" i="18" s="1"/>
  <c r="BA218" i="18" s="1"/>
  <c r="BA219" i="18" s="1"/>
  <c r="AZ5" i="51"/>
  <c r="K19" i="46"/>
  <c r="L215" i="18"/>
  <c r="L217" i="18" s="1"/>
  <c r="L218" i="18" s="1"/>
  <c r="L221" i="18" s="1"/>
  <c r="BC220" i="18"/>
  <c r="AL5" i="51"/>
  <c r="AM215" i="18"/>
  <c r="AM217" i="18" s="1"/>
  <c r="AM218" i="18" s="1"/>
  <c r="AM221" i="18" s="1"/>
  <c r="N19" i="46"/>
  <c r="O215" i="18"/>
  <c r="O217" i="18" s="1"/>
  <c r="O218" i="18" s="1"/>
  <c r="O219" i="18" s="1"/>
  <c r="BL219" i="18"/>
  <c r="BL221" i="18"/>
  <c r="AD215" i="18"/>
  <c r="AD217" i="18" s="1"/>
  <c r="AD218" i="18" s="1"/>
  <c r="AD221" i="18" s="1"/>
  <c r="AC5" i="51"/>
  <c r="AS5" i="51"/>
  <c r="AT215" i="18"/>
  <c r="AT217" i="18" s="1"/>
  <c r="AT218" i="18" s="1"/>
  <c r="AT221" i="18" s="1"/>
  <c r="BN215" i="18"/>
  <c r="BN217" i="18" s="1"/>
  <c r="BN218" i="18" s="1"/>
  <c r="BN220" i="18" s="1"/>
  <c r="BM5" i="51"/>
  <c r="BE215" i="18"/>
  <c r="BE217" i="18" s="1"/>
  <c r="BE218" i="18" s="1"/>
  <c r="BE221" i="18" s="1"/>
  <c r="BD5" i="51"/>
  <c r="AV215" i="18"/>
  <c r="AV217" i="18" s="1"/>
  <c r="AV218" i="18" s="1"/>
  <c r="AV220" i="18" s="1"/>
  <c r="AU5" i="51"/>
  <c r="AI5" i="51"/>
  <c r="AJ215" i="18"/>
  <c r="AJ217" i="18" s="1"/>
  <c r="AJ218" i="18" s="1"/>
  <c r="AA221" i="18"/>
  <c r="AA219" i="18"/>
  <c r="AR5" i="51"/>
  <c r="AS215" i="18"/>
  <c r="AS217" i="18" s="1"/>
  <c r="AS218" i="18" s="1"/>
  <c r="AS221" i="18" s="1"/>
  <c r="L19" i="46"/>
  <c r="M215" i="18"/>
  <c r="M217" i="18" s="1"/>
  <c r="M218" i="18" s="1"/>
  <c r="BJ5" i="51"/>
  <c r="BK215" i="18"/>
  <c r="BK217" i="18" s="1"/>
  <c r="BK218" i="18" s="1"/>
  <c r="BK221" i="18" s="1"/>
  <c r="AC215" i="18"/>
  <c r="AC217" i="18" s="1"/>
  <c r="AC218" i="18" s="1"/>
  <c r="AC220" i="18" s="1"/>
  <c r="AB5" i="51"/>
  <c r="J19" i="46"/>
  <c r="AR215" i="18"/>
  <c r="AR217" i="18" s="1"/>
  <c r="AR218" i="18" s="1"/>
  <c r="AR221" i="18" s="1"/>
  <c r="AF215" i="18"/>
  <c r="AF217" i="18" s="1"/>
  <c r="AF218" i="18" s="1"/>
  <c r="AF221" i="18" s="1"/>
  <c r="X221" i="18"/>
  <c r="BO220" i="18"/>
  <c r="BK5" i="51"/>
  <c r="BO219" i="18"/>
  <c r="BL5" i="51"/>
  <c r="AJ5" i="51"/>
  <c r="BC5" i="51"/>
  <c r="AQ215" i="18"/>
  <c r="AQ217" i="18" s="1"/>
  <c r="AQ218" i="18" s="1"/>
  <c r="AQ221" i="18" s="1"/>
  <c r="AG215" i="18"/>
  <c r="AG217" i="18" s="1"/>
  <c r="AG218" i="18" s="1"/>
  <c r="AG221" i="18" s="1"/>
  <c r="AE215" i="18"/>
  <c r="AE217" i="18" s="1"/>
  <c r="AE218" i="18" s="1"/>
  <c r="AE221" i="18" s="1"/>
  <c r="BT221" i="18"/>
  <c r="BT219" i="18"/>
  <c r="BT220" i="18"/>
  <c r="Y220" i="18"/>
  <c r="Y221" i="18"/>
  <c r="V219" i="18"/>
  <c r="V220" i="18"/>
  <c r="R221" i="18"/>
  <c r="R220" i="18"/>
  <c r="R219" i="18"/>
  <c r="AU219" i="18"/>
  <c r="AU220" i="18"/>
  <c r="BS221" i="18"/>
  <c r="BS219" i="18"/>
  <c r="BS220" i="18"/>
  <c r="AP215" i="18"/>
  <c r="AP217" i="18" s="1"/>
  <c r="AP218" i="18" s="1"/>
  <c r="AO5" i="51"/>
  <c r="P221" i="18"/>
  <c r="P219" i="18"/>
  <c r="P220" i="18"/>
  <c r="AB219" i="18"/>
  <c r="Z220" i="18"/>
  <c r="BD221" i="18"/>
  <c r="BD219" i="18"/>
  <c r="BU221" i="18"/>
  <c r="BU219" i="18"/>
  <c r="BU220" i="18"/>
  <c r="Z219" i="18"/>
  <c r="Q221" i="18"/>
  <c r="Q220" i="18"/>
  <c r="Q219" i="18"/>
  <c r="K221" i="18"/>
  <c r="K219" i="18"/>
  <c r="K220" i="18"/>
  <c r="BR221" i="18"/>
  <c r="BR220" i="18"/>
  <c r="BR219" i="18"/>
  <c r="AW220" i="18"/>
  <c r="AW221" i="18"/>
  <c r="BF215" i="18"/>
  <c r="BF217" i="18" s="1"/>
  <c r="BF218" i="18" s="1"/>
  <c r="BE5" i="51"/>
  <c r="AK220" i="18"/>
  <c r="AK221" i="18"/>
  <c r="BM220" i="18"/>
  <c r="BM221" i="18"/>
  <c r="AW219" i="18"/>
  <c r="W219" i="18"/>
  <c r="W220" i="18"/>
  <c r="BB220" i="18"/>
  <c r="BD220" i="18"/>
  <c r="AA220" i="18"/>
  <c r="BB219" i="18"/>
  <c r="BL220" i="18"/>
  <c r="X220" i="18"/>
  <c r="J81" i="2"/>
  <c r="P254" i="4" s="1"/>
  <c r="P15" i="4" s="1"/>
  <c r="J60" i="2" s="1"/>
  <c r="P285" i="4" s="1"/>
  <c r="Q250" i="4"/>
  <c r="Q34" i="67"/>
  <c r="I102" i="15"/>
  <c r="J102" i="2" s="1"/>
  <c r="P204" i="4" s="1"/>
  <c r="M81" i="2"/>
  <c r="S254" i="4" s="1"/>
  <c r="S15" i="4" s="1"/>
  <c r="M60" i="2" s="1"/>
  <c r="S285" i="4" s="1"/>
  <c r="AA9" i="25"/>
  <c r="AQ9" i="21"/>
  <c r="AM45" i="64" s="1"/>
  <c r="B26" i="54"/>
  <c r="B30" i="54" s="1"/>
  <c r="O34" i="67"/>
  <c r="R34" i="67"/>
  <c r="F26" i="54"/>
  <c r="F30" i="54" s="1"/>
  <c r="O12" i="67"/>
  <c r="R12" i="67"/>
  <c r="Q81" i="2"/>
  <c r="D26" i="54" s="1"/>
  <c r="D30" i="54" s="1"/>
  <c r="R250" i="4"/>
  <c r="O85" i="2"/>
  <c r="U319" i="4" s="1"/>
  <c r="Y255" i="4"/>
  <c r="Q58" i="53"/>
  <c r="E26" i="54"/>
  <c r="E30" i="54" s="1"/>
  <c r="R85" i="2"/>
  <c r="X319" i="4" s="1"/>
  <c r="BL6" i="59"/>
  <c r="J249" i="15"/>
  <c r="M34" i="67"/>
  <c r="BL9" i="25"/>
  <c r="BL11" i="25" s="1"/>
  <c r="BL16" i="25" s="1"/>
  <c r="V9" i="25"/>
  <c r="V10" i="22" s="1"/>
  <c r="V12" i="22" s="1"/>
  <c r="K58" i="53"/>
  <c r="S9" i="21"/>
  <c r="O45" i="64" s="1"/>
  <c r="S34" i="67"/>
  <c r="AA6" i="59"/>
  <c r="P34" i="67"/>
  <c r="N34" i="67"/>
  <c r="S12" i="67"/>
  <c r="L12" i="67"/>
  <c r="N9" i="25"/>
  <c r="AD9" i="21"/>
  <c r="Z45" i="64" s="1"/>
  <c r="S9" i="25"/>
  <c r="J34" i="67"/>
  <c r="N9" i="21"/>
  <c r="J45" i="64" s="1"/>
  <c r="I247" i="15"/>
  <c r="I257" i="15"/>
  <c r="J8" i="46"/>
  <c r="J14" i="46" s="1"/>
  <c r="J15" i="46" s="1"/>
  <c r="I249" i="15"/>
  <c r="AE9" i="25"/>
  <c r="AE9" i="21"/>
  <c r="AA45" i="64" s="1"/>
  <c r="AE6" i="59"/>
  <c r="X6" i="59"/>
  <c r="X9" i="21"/>
  <c r="T45" i="64" s="1"/>
  <c r="X9" i="25"/>
  <c r="AS9" i="21"/>
  <c r="AO45" i="64" s="1"/>
  <c r="AS9" i="25"/>
  <c r="AS6" i="59"/>
  <c r="AG9" i="21"/>
  <c r="AC45" i="64" s="1"/>
  <c r="AG6" i="59"/>
  <c r="AG9" i="25"/>
  <c r="U254" i="4"/>
  <c r="U15" i="4" s="1"/>
  <c r="O60" i="2" s="1"/>
  <c r="U255" i="4"/>
  <c r="S85" i="2"/>
  <c r="Y254" i="4"/>
  <c r="Y15" i="4" s="1"/>
  <c r="S60" i="2" s="1"/>
  <c r="Y285" i="4" s="1"/>
  <c r="X254" i="4"/>
  <c r="X15" i="4" s="1"/>
  <c r="R60" i="2" s="1"/>
  <c r="X285" i="4" s="1"/>
  <c r="X255" i="4"/>
  <c r="L85" i="2"/>
  <c r="R254" i="4"/>
  <c r="R15" i="4" s="1"/>
  <c r="L60" i="2" s="1"/>
  <c r="R255" i="4"/>
  <c r="AI6" i="59" l="1"/>
  <c r="BI215" i="18"/>
  <c r="BI217" i="18" s="1"/>
  <c r="BI218" i="18" s="1"/>
  <c r="BI221" i="18" s="1"/>
  <c r="BC6" i="59"/>
  <c r="AR9" i="21"/>
  <c r="AN45" i="64" s="1"/>
  <c r="AP48" i="64" s="1"/>
  <c r="AP68" i="61" s="1"/>
  <c r="AW6" i="59"/>
  <c r="BC219" i="18"/>
  <c r="P6" i="59"/>
  <c r="BA9" i="25"/>
  <c r="BA11" i="25" s="1"/>
  <c r="BA16" i="25" s="1"/>
  <c r="AM9" i="25"/>
  <c r="AM10" i="22" s="1"/>
  <c r="AM12" i="22" s="1"/>
  <c r="BM9" i="21"/>
  <c r="BI45" i="64" s="1"/>
  <c r="BJ50" i="64" s="1"/>
  <c r="AX9" i="25"/>
  <c r="AX10" i="22" s="1"/>
  <c r="AX12" i="22" s="1"/>
  <c r="BK9" i="25"/>
  <c r="BK11" i="25" s="1"/>
  <c r="BK16" i="25" s="1"/>
  <c r="AK9" i="25"/>
  <c r="AK10" i="22" s="1"/>
  <c r="AK12" i="22" s="1"/>
  <c r="BE9" i="25"/>
  <c r="BE11" i="25" s="1"/>
  <c r="BE16" i="25" s="1"/>
  <c r="L9" i="25"/>
  <c r="L11" i="25" s="1"/>
  <c r="L16" i="25" s="1"/>
  <c r="Y9" i="25"/>
  <c r="Y11" i="25" s="1"/>
  <c r="Y16" i="25" s="1"/>
  <c r="BE9" i="21"/>
  <c r="BA45" i="64" s="1"/>
  <c r="K6" i="59"/>
  <c r="AX6" i="59"/>
  <c r="W6" i="59"/>
  <c r="O6" i="59"/>
  <c r="P10" i="59" s="1"/>
  <c r="C16" i="57" s="1"/>
  <c r="BM6" i="59"/>
  <c r="K9" i="25"/>
  <c r="K10" i="22" s="1"/>
  <c r="K12" i="22" s="1"/>
  <c r="I9" i="21"/>
  <c r="E45" i="64" s="1"/>
  <c r="G47" i="64" s="1"/>
  <c r="BA6" i="59"/>
  <c r="P9" i="21"/>
  <c r="L45" i="64" s="1"/>
  <c r="T10" i="59"/>
  <c r="C20" i="57" s="1"/>
  <c r="U9" i="25"/>
  <c r="U10" i="22" s="1"/>
  <c r="U12" i="22" s="1"/>
  <c r="AM6" i="59"/>
  <c r="Y9" i="21"/>
  <c r="U45" i="64" s="1"/>
  <c r="BN6" i="59"/>
  <c r="W9" i="21"/>
  <c r="S45" i="64" s="1"/>
  <c r="T48" i="64" s="1"/>
  <c r="T68" i="61" s="1"/>
  <c r="T118" i="61" s="1"/>
  <c r="AR9" i="25"/>
  <c r="AR11" i="25" s="1"/>
  <c r="AR16" i="25" s="1"/>
  <c r="Z9" i="21"/>
  <c r="V45" i="64" s="1"/>
  <c r="X48" i="64" s="1"/>
  <c r="X68" i="61" s="1"/>
  <c r="U6" i="59"/>
  <c r="BG6" i="59"/>
  <c r="BS10" i="59" s="1"/>
  <c r="BS9" i="25"/>
  <c r="BS11" i="25" s="1"/>
  <c r="BS16" i="25" s="1"/>
  <c r="AK6" i="59"/>
  <c r="R9" i="21"/>
  <c r="N45" i="64" s="1"/>
  <c r="O47" i="64" s="1"/>
  <c r="BN9" i="25"/>
  <c r="BN11" i="25" s="1"/>
  <c r="BN16" i="25" s="1"/>
  <c r="AI220" i="18"/>
  <c r="I6" i="59"/>
  <c r="Z6" i="59"/>
  <c r="R9" i="25"/>
  <c r="R11" i="25" s="1"/>
  <c r="R16" i="25" s="1"/>
  <c r="BK6" i="59"/>
  <c r="AY6" i="59"/>
  <c r="AB221" i="18"/>
  <c r="AL9" i="21"/>
  <c r="AH45" i="64" s="1"/>
  <c r="AI47" i="64" s="1"/>
  <c r="AO9" i="21"/>
  <c r="AK45" i="64" s="1"/>
  <c r="AM48" i="64" s="1"/>
  <c r="AM68" i="61" s="1"/>
  <c r="AM118" i="61" s="1"/>
  <c r="AL6" i="59"/>
  <c r="AY9" i="21"/>
  <c r="AU45" i="64" s="1"/>
  <c r="AU47" i="64" s="1"/>
  <c r="AN6" i="59"/>
  <c r="AU9" i="21"/>
  <c r="AQ45" i="64" s="1"/>
  <c r="AS47" i="64" s="1"/>
  <c r="BQ9" i="21"/>
  <c r="BM45" i="64" s="1"/>
  <c r="BN48" i="64" s="1"/>
  <c r="AD9" i="25"/>
  <c r="AD11" i="25" s="1"/>
  <c r="AD16" i="25" s="1"/>
  <c r="AO9" i="25"/>
  <c r="AO11" i="25" s="1"/>
  <c r="AO16" i="25" s="1"/>
  <c r="BB6" i="59"/>
  <c r="BR9" i="25"/>
  <c r="BR11" i="25" s="1"/>
  <c r="BR16" i="25" s="1"/>
  <c r="BG9" i="25"/>
  <c r="BG11" i="25" s="1"/>
  <c r="BG16" i="25" s="1"/>
  <c r="Q6" i="59"/>
  <c r="AE10" i="59" s="1"/>
  <c r="C31" i="57" s="1"/>
  <c r="AN9" i="21"/>
  <c r="AJ45" i="64" s="1"/>
  <c r="AU6" i="59"/>
  <c r="AQ6" i="59"/>
  <c r="AS10" i="59" s="1"/>
  <c r="BC9" i="21"/>
  <c r="AY45" i="64" s="1"/>
  <c r="AY47" i="64" s="1"/>
  <c r="AI219" i="18"/>
  <c r="J6" i="59"/>
  <c r="Q9" i="25"/>
  <c r="Q10" i="22" s="1"/>
  <c r="Q12" i="22" s="1"/>
  <c r="AT6" i="59"/>
  <c r="AN10" i="22"/>
  <c r="AN12" i="22" s="1"/>
  <c r="AN11" i="25"/>
  <c r="AN16" i="25" s="1"/>
  <c r="W11" i="25"/>
  <c r="W16" i="25" s="1"/>
  <c r="W10" i="22"/>
  <c r="W12" i="22" s="1"/>
  <c r="AU11" i="25"/>
  <c r="AU16" i="25" s="1"/>
  <c r="AU10" i="22"/>
  <c r="AU12" i="22" s="1"/>
  <c r="H47" i="64"/>
  <c r="AQ10" i="22"/>
  <c r="AQ12" i="22" s="1"/>
  <c r="AQ11" i="25"/>
  <c r="AQ16" i="25" s="1"/>
  <c r="Z11" i="25"/>
  <c r="Z16" i="25" s="1"/>
  <c r="Z10" i="22"/>
  <c r="Z12" i="22" s="1"/>
  <c r="I11" i="25"/>
  <c r="I16" i="25" s="1"/>
  <c r="I10" i="22"/>
  <c r="I12" i="22" s="1"/>
  <c r="BC10" i="22"/>
  <c r="BC12" i="22" s="1"/>
  <c r="BC11" i="25"/>
  <c r="BC16" i="25" s="1"/>
  <c r="AT47" i="64"/>
  <c r="T9" i="25"/>
  <c r="AP6" i="59"/>
  <c r="J9" i="25"/>
  <c r="J11" i="25" s="1"/>
  <c r="J16" i="25" s="1"/>
  <c r="AP9" i="25"/>
  <c r="M9" i="21"/>
  <c r="I45" i="64" s="1"/>
  <c r="J47" i="64" s="1"/>
  <c r="BQ9" i="25"/>
  <c r="BQ11" i="25" s="1"/>
  <c r="BQ16" i="25" s="1"/>
  <c r="BB9" i="25"/>
  <c r="AV9" i="25"/>
  <c r="BI9" i="21"/>
  <c r="BE45" i="64" s="1"/>
  <c r="BG47" i="64" s="1"/>
  <c r="P10" i="22"/>
  <c r="P12" i="22" s="1"/>
  <c r="BJ6" i="59"/>
  <c r="BH9" i="21"/>
  <c r="BD45" i="64" s="1"/>
  <c r="BF9" i="21"/>
  <c r="BB45" i="64" s="1"/>
  <c r="BD9" i="21"/>
  <c r="AZ45" i="64" s="1"/>
  <c r="BO9" i="21"/>
  <c r="BK45" i="64" s="1"/>
  <c r="BJ9" i="25"/>
  <c r="BJ11" i="25" s="1"/>
  <c r="BJ16" i="25" s="1"/>
  <c r="BP9" i="25"/>
  <c r="BP11" i="25" s="1"/>
  <c r="BP16" i="25" s="1"/>
  <c r="AZ6" i="59"/>
  <c r="M6" i="59"/>
  <c r="BF9" i="25"/>
  <c r="BF11" i="25" s="1"/>
  <c r="BF16" i="25" s="1"/>
  <c r="BH6" i="59"/>
  <c r="AB9" i="25"/>
  <c r="AB11" i="25" s="1"/>
  <c r="AB16" i="25" s="1"/>
  <c r="BD6" i="59"/>
  <c r="AW9" i="25"/>
  <c r="AW10" i="22" s="1"/>
  <c r="AW12" i="22" s="1"/>
  <c r="V6" i="59"/>
  <c r="AJ9" i="25"/>
  <c r="AJ11" i="25" s="1"/>
  <c r="AJ16" i="25" s="1"/>
  <c r="T9" i="21"/>
  <c r="P45" i="64" s="1"/>
  <c r="R47" i="64" s="1"/>
  <c r="AB6" i="59"/>
  <c r="AI9" i="25"/>
  <c r="AH6" i="59"/>
  <c r="BO6" i="59"/>
  <c r="AZ9" i="21"/>
  <c r="AV45" i="64" s="1"/>
  <c r="AH9" i="21"/>
  <c r="AD45" i="64" s="1"/>
  <c r="AE48" i="64" s="1"/>
  <c r="AE68" i="61" s="1"/>
  <c r="AF9" i="25"/>
  <c r="AJ9" i="21"/>
  <c r="AF45" i="64" s="1"/>
  <c r="AG48" i="64" s="1"/>
  <c r="AG68" i="61" s="1"/>
  <c r="AG118" i="61" s="1"/>
  <c r="BP6" i="59"/>
  <c r="AC9" i="25"/>
  <c r="AC11" i="25" s="1"/>
  <c r="AC16" i="25" s="1"/>
  <c r="L6" i="59"/>
  <c r="AV6" i="59"/>
  <c r="AC9" i="21"/>
  <c r="Y45" i="64" s="1"/>
  <c r="Z48" i="64" s="1"/>
  <c r="Z68" i="61" s="1"/>
  <c r="Z118" i="61" s="1"/>
  <c r="AT9" i="25"/>
  <c r="AT11" i="25" s="1"/>
  <c r="AT16" i="25" s="1"/>
  <c r="BI6" i="59"/>
  <c r="O9" i="25"/>
  <c r="O10" i="22" s="1"/>
  <c r="O12" i="22" s="1"/>
  <c r="AF9" i="21"/>
  <c r="AB45" i="64" s="1"/>
  <c r="O221" i="18"/>
  <c r="AM5" i="51"/>
  <c r="AH220" i="18"/>
  <c r="AH219" i="18"/>
  <c r="AQ220" i="18"/>
  <c r="L220" i="18"/>
  <c r="AQ219" i="18"/>
  <c r="AN5" i="51"/>
  <c r="AF220" i="18"/>
  <c r="AG219" i="18"/>
  <c r="BW219" i="18"/>
  <c r="BW220" i="18"/>
  <c r="BW221" i="18"/>
  <c r="T221" i="18"/>
  <c r="T219" i="18"/>
  <c r="T220" i="18"/>
  <c r="AN220" i="18"/>
  <c r="AN219" i="18"/>
  <c r="AN221" i="18"/>
  <c r="U220" i="18"/>
  <c r="U221" i="18"/>
  <c r="U219" i="18"/>
  <c r="S220" i="18"/>
  <c r="S219" i="18"/>
  <c r="S221" i="18"/>
  <c r="AO220" i="18"/>
  <c r="AO219" i="18"/>
  <c r="AO221" i="18"/>
  <c r="BQ220" i="18"/>
  <c r="BQ219" i="18"/>
  <c r="BQ221" i="18"/>
  <c r="BV219" i="18"/>
  <c r="BV220" i="18"/>
  <c r="BV221" i="18"/>
  <c r="BP220" i="18"/>
  <c r="BP221" i="18"/>
  <c r="BP219" i="18"/>
  <c r="BJ221" i="18"/>
  <c r="AM219" i="18"/>
  <c r="AR219" i="18"/>
  <c r="AS220" i="18"/>
  <c r="CK5" i="51"/>
  <c r="BJ220" i="18"/>
  <c r="AR220" i="18"/>
  <c r="BH221" i="18"/>
  <c r="AS219" i="18"/>
  <c r="AM220" i="18"/>
  <c r="BK219" i="18"/>
  <c r="BG220" i="18"/>
  <c r="AE220" i="18"/>
  <c r="BK220" i="18"/>
  <c r="BT5" i="51"/>
  <c r="BG219" i="18"/>
  <c r="AE219" i="18"/>
  <c r="AT220" i="18"/>
  <c r="AG220" i="18"/>
  <c r="AF219" i="18"/>
  <c r="AT219" i="18"/>
  <c r="AL221" i="18"/>
  <c r="AL220" i="18"/>
  <c r="AL219" i="18"/>
  <c r="AY220" i="18"/>
  <c r="AY219" i="18"/>
  <c r="AZ221" i="18"/>
  <c r="AZ220" i="18"/>
  <c r="BA221" i="18"/>
  <c r="BH220" i="18"/>
  <c r="N220" i="18"/>
  <c r="AV219" i="18"/>
  <c r="AV221" i="18"/>
  <c r="AD220" i="18"/>
  <c r="AC221" i="18"/>
  <c r="BA220" i="18"/>
  <c r="BE219" i="18"/>
  <c r="BN221" i="18"/>
  <c r="BN219" i="18"/>
  <c r="AD219" i="18"/>
  <c r="AC219" i="18"/>
  <c r="BE220" i="18"/>
  <c r="N219" i="18"/>
  <c r="AJ219" i="18"/>
  <c r="AJ221" i="18"/>
  <c r="BI220" i="18"/>
  <c r="L219" i="18"/>
  <c r="BI219" i="18"/>
  <c r="O220" i="18"/>
  <c r="AJ220" i="18"/>
  <c r="M221" i="18"/>
  <c r="M219" i="18"/>
  <c r="M220" i="18"/>
  <c r="AX221" i="18"/>
  <c r="AX219" i="18"/>
  <c r="AX220" i="18"/>
  <c r="P255" i="4"/>
  <c r="BX5" i="51"/>
  <c r="CM5" i="51"/>
  <c r="BF221" i="18"/>
  <c r="BF220" i="18"/>
  <c r="BF219" i="18"/>
  <c r="I12" i="54"/>
  <c r="I16" i="54" s="1"/>
  <c r="I58" i="53"/>
  <c r="AP221" i="18"/>
  <c r="AP219" i="18"/>
  <c r="AP220" i="18"/>
  <c r="J85" i="2"/>
  <c r="P316" i="4" s="1"/>
  <c r="P24" i="4" s="1"/>
  <c r="I10" i="60"/>
  <c r="I28" i="28" s="1"/>
  <c r="J9" i="46"/>
  <c r="K6" i="46" s="1"/>
  <c r="M85" i="2"/>
  <c r="L19" i="41" s="1"/>
  <c r="U314" i="4"/>
  <c r="U22" i="4" s="1"/>
  <c r="M10" i="22"/>
  <c r="M12" i="22" s="1"/>
  <c r="S255" i="4"/>
  <c r="N49" i="41"/>
  <c r="U316" i="4"/>
  <c r="N7" i="55"/>
  <c r="N12" i="55" s="1"/>
  <c r="L58" i="53"/>
  <c r="L12" i="54"/>
  <c r="L16" i="54" s="1"/>
  <c r="N12" i="47"/>
  <c r="W255" i="4"/>
  <c r="U318" i="4"/>
  <c r="U26" i="4" s="1"/>
  <c r="U317" i="4"/>
  <c r="U25" i="4" s="1"/>
  <c r="O41" i="51"/>
  <c r="N19" i="41"/>
  <c r="AA10" i="22"/>
  <c r="AA12" i="22" s="1"/>
  <c r="AA11" i="25"/>
  <c r="AA16" i="25" s="1"/>
  <c r="R41" i="51"/>
  <c r="Q12" i="47"/>
  <c r="Q7" i="55"/>
  <c r="Q12" i="55" s="1"/>
  <c r="AZ11" i="25"/>
  <c r="AZ16" i="25" s="1"/>
  <c r="X317" i="4"/>
  <c r="X25" i="4" s="1"/>
  <c r="X314" i="4"/>
  <c r="X22" i="4" s="1"/>
  <c r="X316" i="4"/>
  <c r="I194" i="15"/>
  <c r="I12" i="49" s="1"/>
  <c r="X318" i="4"/>
  <c r="X26" i="4" s="1"/>
  <c r="Q85" i="2"/>
  <c r="W254" i="4"/>
  <c r="W15" i="4" s="1"/>
  <c r="Q60" i="2" s="1"/>
  <c r="W285" i="4" s="1"/>
  <c r="P58" i="53"/>
  <c r="AY11" i="25"/>
  <c r="AY16" i="25" s="1"/>
  <c r="AY10" i="22"/>
  <c r="AY12" i="22" s="1"/>
  <c r="Q19" i="41"/>
  <c r="Q49" i="41"/>
  <c r="BH10" i="22"/>
  <c r="BH12" i="22" s="1"/>
  <c r="BH11" i="25"/>
  <c r="BH16" i="25" s="1"/>
  <c r="V11" i="25"/>
  <c r="V16" i="25" s="1"/>
  <c r="AL11" i="25"/>
  <c r="AL16" i="25" s="1"/>
  <c r="AL10" i="22"/>
  <c r="AL12" i="22" s="1"/>
  <c r="J102" i="15"/>
  <c r="I14" i="62"/>
  <c r="K15" i="18"/>
  <c r="K17" i="18" s="1"/>
  <c r="AT48" i="64"/>
  <c r="AT68" i="61" s="1"/>
  <c r="BD10" i="22"/>
  <c r="BD12" i="22" s="1"/>
  <c r="BD11" i="25"/>
  <c r="BD16" i="25" s="1"/>
  <c r="S10" i="22"/>
  <c r="S12" i="22" s="1"/>
  <c r="S11" i="25"/>
  <c r="S16" i="25" s="1"/>
  <c r="N11" i="25"/>
  <c r="N16" i="25" s="1"/>
  <c r="N10" i="22"/>
  <c r="N12" i="22" s="1"/>
  <c r="BI11" i="25"/>
  <c r="BI16" i="25" s="1"/>
  <c r="BI10" i="22"/>
  <c r="BI12" i="22" s="1"/>
  <c r="U11" i="25"/>
  <c r="U16" i="25" s="1"/>
  <c r="BH48" i="64"/>
  <c r="BH47" i="64"/>
  <c r="BH50" i="64"/>
  <c r="AS10" i="22"/>
  <c r="AS12" i="22" s="1"/>
  <c r="AS11" i="25"/>
  <c r="AS16" i="25" s="1"/>
  <c r="R316" i="4"/>
  <c r="R314" i="4"/>
  <c r="R317" i="4"/>
  <c r="R25" i="4" s="1"/>
  <c r="R318" i="4"/>
  <c r="R26" i="4" s="1"/>
  <c r="R319" i="4"/>
  <c r="K12" i="47"/>
  <c r="L58" i="46"/>
  <c r="L41" i="51"/>
  <c r="K19" i="41"/>
  <c r="K7" i="55"/>
  <c r="K12" i="55" s="1"/>
  <c r="K49" i="41"/>
  <c r="X27" i="4"/>
  <c r="AH10" i="22"/>
  <c r="AH12" i="22" s="1"/>
  <c r="AH11" i="25"/>
  <c r="AH16" i="25" s="1"/>
  <c r="AG10" i="22"/>
  <c r="AG12" i="22" s="1"/>
  <c r="AG11" i="25"/>
  <c r="AG16" i="25" s="1"/>
  <c r="AO47" i="64"/>
  <c r="AF10" i="59"/>
  <c r="C32" i="57" s="1"/>
  <c r="R285" i="4"/>
  <c r="BX60" i="2"/>
  <c r="AE10" i="22"/>
  <c r="AE12" i="22" s="1"/>
  <c r="AE11" i="25"/>
  <c r="AE16" i="25" s="1"/>
  <c r="Y314" i="4"/>
  <c r="Y317" i="4"/>
  <c r="Y25" i="4" s="1"/>
  <c r="Y319" i="4"/>
  <c r="Y27" i="4" s="1"/>
  <c r="Y316" i="4"/>
  <c r="Y318" i="4"/>
  <c r="Y26" i="4" s="1"/>
  <c r="S41" i="51"/>
  <c r="R49" i="41"/>
  <c r="R7" i="55"/>
  <c r="R12" i="55" s="1"/>
  <c r="R12" i="47"/>
  <c r="R19" i="41"/>
  <c r="X11" i="25"/>
  <c r="X16" i="25" s="1"/>
  <c r="X10" i="22"/>
  <c r="X12" i="22" s="1"/>
  <c r="AN47" i="64"/>
  <c r="U285" i="4"/>
  <c r="U27" i="4" s="1"/>
  <c r="K8" i="46"/>
  <c r="J247" i="15"/>
  <c r="J257" i="15"/>
  <c r="L10" i="22"/>
  <c r="L12" i="22" s="1"/>
  <c r="AO48" i="64" l="1"/>
  <c r="AO68" i="61" s="1"/>
  <c r="AN48" i="64"/>
  <c r="AN68" i="61" s="1"/>
  <c r="AP47" i="64"/>
  <c r="BD48" i="64"/>
  <c r="AO10" i="59"/>
  <c r="BN47" i="64"/>
  <c r="BI47" i="64"/>
  <c r="AD47" i="64"/>
  <c r="K11" i="25"/>
  <c r="K16" i="25" s="1"/>
  <c r="AX11" i="25"/>
  <c r="AX16" i="25" s="1"/>
  <c r="BJ48" i="64"/>
  <c r="BK47" i="64"/>
  <c r="BA10" i="22"/>
  <c r="BA12" i="22" s="1"/>
  <c r="BC47" i="64"/>
  <c r="BI50" i="64"/>
  <c r="BJ47" i="64"/>
  <c r="AW10" i="59"/>
  <c r="Y47" i="64"/>
  <c r="N47" i="64"/>
  <c r="M47" i="64"/>
  <c r="BL50" i="64"/>
  <c r="BI48" i="64"/>
  <c r="AM11" i="25"/>
  <c r="AM16" i="25" s="1"/>
  <c r="AK10" i="59"/>
  <c r="C37" i="57" s="1"/>
  <c r="AS48" i="64"/>
  <c r="AS68" i="61" s="1"/>
  <c r="AS118" i="61" s="1"/>
  <c r="AK11" i="25"/>
  <c r="AK16" i="25" s="1"/>
  <c r="E47" i="64"/>
  <c r="AM10" i="59"/>
  <c r="Y48" i="64"/>
  <c r="Y68" i="61" s="1"/>
  <c r="Y118" i="61" s="1"/>
  <c r="L47" i="64"/>
  <c r="AY48" i="64"/>
  <c r="AY68" i="61" s="1"/>
  <c r="AY118" i="61" s="1"/>
  <c r="F47" i="64"/>
  <c r="V47" i="64"/>
  <c r="AL47" i="64"/>
  <c r="BE10" i="22"/>
  <c r="BE12" i="22" s="1"/>
  <c r="R10" i="22"/>
  <c r="R12" i="22" s="1"/>
  <c r="BE10" i="59"/>
  <c r="AV48" i="64"/>
  <c r="AV68" i="61" s="1"/>
  <c r="AV118" i="61" s="1"/>
  <c r="S48" i="64"/>
  <c r="S68" i="61" s="1"/>
  <c r="S118" i="61" s="1"/>
  <c r="AZ48" i="64"/>
  <c r="AZ68" i="61" s="1"/>
  <c r="AZ118" i="61" s="1"/>
  <c r="BK50" i="64"/>
  <c r="AU48" i="64"/>
  <c r="AU68" i="61" s="1"/>
  <c r="AU118" i="61" s="1"/>
  <c r="T47" i="64"/>
  <c r="BN50" i="64"/>
  <c r="Y10" i="22"/>
  <c r="Y12" i="22" s="1"/>
  <c r="S47" i="64"/>
  <c r="AU10" i="59"/>
  <c r="S10" i="59"/>
  <c r="C19" i="57" s="1"/>
  <c r="W10" i="59"/>
  <c r="C23" i="57" s="1"/>
  <c r="BO50" i="64"/>
  <c r="AY10" i="59"/>
  <c r="BO47" i="64"/>
  <c r="BM50" i="64"/>
  <c r="BO48" i="64"/>
  <c r="BF10" i="59"/>
  <c r="AR10" i="22"/>
  <c r="AR12" i="22" s="1"/>
  <c r="AC10" i="22"/>
  <c r="AC12" i="22" s="1"/>
  <c r="BC48" i="64"/>
  <c r="AN10" i="59"/>
  <c r="AF47" i="64"/>
  <c r="AG10" i="59"/>
  <c r="C33" i="57" s="1"/>
  <c r="AQ47" i="64"/>
  <c r="AI48" i="64"/>
  <c r="AI68" i="61" s="1"/>
  <c r="AI118" i="61" s="1"/>
  <c r="AA47" i="64"/>
  <c r="AJ48" i="64"/>
  <c r="AJ68" i="61" s="1"/>
  <c r="AJ118" i="61" s="1"/>
  <c r="U47" i="64"/>
  <c r="AK48" i="64"/>
  <c r="AK68" i="61" s="1"/>
  <c r="AK118" i="61" s="1"/>
  <c r="X47" i="64"/>
  <c r="AL10" i="59"/>
  <c r="U48" i="64"/>
  <c r="U68" i="61" s="1"/>
  <c r="V48" i="64"/>
  <c r="V68" i="61" s="1"/>
  <c r="AL48" i="64"/>
  <c r="AL68" i="61" s="1"/>
  <c r="Q47" i="64"/>
  <c r="U10" i="59"/>
  <c r="C21" i="57" s="1"/>
  <c r="AI10" i="59"/>
  <c r="C35" i="57" s="1"/>
  <c r="AA48" i="64"/>
  <c r="AA68" i="61" s="1"/>
  <c r="AA118" i="61" s="1"/>
  <c r="AM47" i="64"/>
  <c r="BE48" i="64"/>
  <c r="AZ10" i="59"/>
  <c r="Y10" i="59"/>
  <c r="C25" i="57" s="1"/>
  <c r="AJ47" i="64"/>
  <c r="Q10" i="59"/>
  <c r="C17" i="57" s="1"/>
  <c r="AK47" i="64"/>
  <c r="W48" i="64"/>
  <c r="W68" i="61" s="1"/>
  <c r="W118" i="61" s="1"/>
  <c r="W47" i="64"/>
  <c r="BV5" i="51"/>
  <c r="AA10" i="59"/>
  <c r="C27" i="57" s="1"/>
  <c r="BE47" i="64"/>
  <c r="BF48" i="64"/>
  <c r="R10" i="59"/>
  <c r="C18" i="57" s="1"/>
  <c r="Z47" i="64"/>
  <c r="BF47" i="64"/>
  <c r="AV10" i="59"/>
  <c r="BM47" i="64"/>
  <c r="AR48" i="64"/>
  <c r="AR68" i="61" s="1"/>
  <c r="Q11" i="25"/>
  <c r="Q16" i="25" s="1"/>
  <c r="AB10" i="59"/>
  <c r="C28" i="57" s="1"/>
  <c r="K47" i="64"/>
  <c r="BG10" i="59"/>
  <c r="AR47" i="64"/>
  <c r="AO10" i="22"/>
  <c r="AO12" i="22" s="1"/>
  <c r="AD48" i="64"/>
  <c r="AD68" i="61" s="1"/>
  <c r="BB10" i="59"/>
  <c r="BN10" i="59"/>
  <c r="I47" i="64"/>
  <c r="BM10" i="59"/>
  <c r="BJ10" i="59"/>
  <c r="BL10" i="59"/>
  <c r="BA10" i="59"/>
  <c r="BL48" i="64"/>
  <c r="P47" i="64"/>
  <c r="AQ48" i="64"/>
  <c r="AQ68" i="61" s="1"/>
  <c r="AQ118" i="61" s="1"/>
  <c r="BL47" i="64"/>
  <c r="AJ10" i="22"/>
  <c r="AJ12" i="22" s="1"/>
  <c r="BO10" i="59"/>
  <c r="P48" i="64"/>
  <c r="P68" i="61" s="1"/>
  <c r="Z10" i="59"/>
  <c r="C26" i="57" s="1"/>
  <c r="AX10" i="59"/>
  <c r="AD10" i="59"/>
  <c r="C30" i="57" s="1"/>
  <c r="AC10" i="59"/>
  <c r="C29" i="57" s="1"/>
  <c r="R48" i="64"/>
  <c r="R68" i="61" s="1"/>
  <c r="R118" i="61" s="1"/>
  <c r="BM48" i="64"/>
  <c r="AD10" i="22"/>
  <c r="AD12" i="22" s="1"/>
  <c r="BH10" i="59"/>
  <c r="Q48" i="64"/>
  <c r="Q68" i="61" s="1"/>
  <c r="Q118" i="61" s="1"/>
  <c r="AT10" i="59"/>
  <c r="BK48" i="64"/>
  <c r="BG10" i="22"/>
  <c r="BG12" i="22" s="1"/>
  <c r="BA48" i="64"/>
  <c r="BA68" i="61" s="1"/>
  <c r="BA118" i="61" s="1"/>
  <c r="BB47" i="64"/>
  <c r="AF48" i="64"/>
  <c r="AF68" i="61" s="1"/>
  <c r="AF118" i="61" s="1"/>
  <c r="AC47" i="64"/>
  <c r="BR10" i="59"/>
  <c r="AQ10" i="59"/>
  <c r="BG48" i="64"/>
  <c r="AH47" i="64"/>
  <c r="BF10" i="22"/>
  <c r="BF12" i="22" s="1"/>
  <c r="AF10" i="22"/>
  <c r="AF12" i="22" s="1"/>
  <c r="AF11" i="25"/>
  <c r="AF16" i="25" s="1"/>
  <c r="X10" i="59"/>
  <c r="C24" i="57" s="1"/>
  <c r="AW48" i="64"/>
  <c r="AW68" i="61" s="1"/>
  <c r="AW118" i="61" s="1"/>
  <c r="AG47" i="64"/>
  <c r="BK10" i="59"/>
  <c r="AE47" i="64"/>
  <c r="AZ47" i="64"/>
  <c r="AX48" i="64"/>
  <c r="AX68" i="61" s="1"/>
  <c r="AX118" i="61" s="1"/>
  <c r="AV11" i="25"/>
  <c r="AV16" i="25" s="1"/>
  <c r="AV10" i="22"/>
  <c r="AV12" i="22" s="1"/>
  <c r="BD47" i="64"/>
  <c r="AB47" i="64"/>
  <c r="BP10" i="59"/>
  <c r="AP10" i="59"/>
  <c r="AC48" i="64"/>
  <c r="AC68" i="61" s="1"/>
  <c r="BI10" i="59"/>
  <c r="AR10" i="59"/>
  <c r="AI10" i="22"/>
  <c r="AI12" i="22" s="1"/>
  <c r="AI11" i="25"/>
  <c r="AI16" i="25" s="1"/>
  <c r="BA47" i="64"/>
  <c r="BQ10" i="59"/>
  <c r="AW47" i="64"/>
  <c r="AH48" i="64"/>
  <c r="AH68" i="61" s="1"/>
  <c r="AH118" i="61" s="1"/>
  <c r="BB10" i="22"/>
  <c r="BB12" i="22" s="1"/>
  <c r="BB11" i="25"/>
  <c r="BB16" i="25" s="1"/>
  <c r="BD10" i="59"/>
  <c r="J10" i="22"/>
  <c r="J12" i="22" s="1"/>
  <c r="AT10" i="22"/>
  <c r="AT12" i="22" s="1"/>
  <c r="BB48" i="64"/>
  <c r="BB68" i="61" s="1"/>
  <c r="BB118" i="61" s="1"/>
  <c r="V10" i="59"/>
  <c r="C22" i="57" s="1"/>
  <c r="AB48" i="64"/>
  <c r="AB68" i="61" s="1"/>
  <c r="AB118" i="61" s="1"/>
  <c r="AJ10" i="59"/>
  <c r="C36" i="57" s="1"/>
  <c r="BC10" i="59"/>
  <c r="O11" i="25"/>
  <c r="O16" i="25" s="1"/>
  <c r="AH10" i="59"/>
  <c r="C34" i="57" s="1"/>
  <c r="AW11" i="25"/>
  <c r="AW16" i="25" s="1"/>
  <c r="T11" i="25"/>
  <c r="T16" i="25" s="1"/>
  <c r="T10" i="22"/>
  <c r="T12" i="22" s="1"/>
  <c r="AX47" i="64"/>
  <c r="AB10" i="22"/>
  <c r="AB12" i="22" s="1"/>
  <c r="AV47" i="64"/>
  <c r="AP10" i="22"/>
  <c r="AP12" i="22" s="1"/>
  <c r="AP11" i="25"/>
  <c r="AP16" i="25" s="1"/>
  <c r="CI5" i="51"/>
  <c r="I12" i="47"/>
  <c r="J58" i="46"/>
  <c r="P318" i="4"/>
  <c r="P26" i="4" s="1"/>
  <c r="P317" i="4"/>
  <c r="P25" i="4" s="1"/>
  <c r="I19" i="41"/>
  <c r="M41" i="51"/>
  <c r="J41" i="51"/>
  <c r="I7" i="55"/>
  <c r="I12" i="55" s="1"/>
  <c r="P314" i="4"/>
  <c r="P22" i="4" s="1"/>
  <c r="P319" i="4"/>
  <c r="P27" i="4" s="1"/>
  <c r="I49" i="41"/>
  <c r="K14" i="46"/>
  <c r="K15" i="46" s="1"/>
  <c r="L12" i="47"/>
  <c r="M58" i="46"/>
  <c r="S318" i="4"/>
  <c r="S26" i="4" s="1"/>
  <c r="S319" i="4"/>
  <c r="S27" i="4" s="1"/>
  <c r="S314" i="4"/>
  <c r="S22" i="4" s="1"/>
  <c r="S317" i="4"/>
  <c r="S25" i="4" s="1"/>
  <c r="S316" i="4"/>
  <c r="L49" i="41"/>
  <c r="L7" i="55"/>
  <c r="L12" i="55" s="1"/>
  <c r="BY60" i="2"/>
  <c r="W314" i="4"/>
  <c r="W22" i="4" s="1"/>
  <c r="Q41" i="51"/>
  <c r="W319" i="4"/>
  <c r="W27" i="4" s="1"/>
  <c r="P7" i="55"/>
  <c r="P12" i="55" s="1"/>
  <c r="P12" i="47"/>
  <c r="W316" i="4"/>
  <c r="W318" i="4"/>
  <c r="W26" i="4" s="1"/>
  <c r="W317" i="4"/>
  <c r="W25" i="4" s="1"/>
  <c r="P19" i="41"/>
  <c r="P49" i="41"/>
  <c r="I256" i="15"/>
  <c r="J67" i="2"/>
  <c r="AT118" i="61"/>
  <c r="K31" i="18"/>
  <c r="K33" i="18" s="1"/>
  <c r="K34" i="18" s="1"/>
  <c r="K18" i="18"/>
  <c r="R27" i="4"/>
  <c r="AE118" i="61"/>
  <c r="K102" i="2"/>
  <c r="K9" i="46"/>
  <c r="L6" i="46" s="1"/>
  <c r="J10" i="60"/>
  <c r="J28" i="28" s="1"/>
  <c r="AP118" i="61"/>
  <c r="X118" i="61"/>
  <c r="R22" i="4"/>
  <c r="CG41" i="51"/>
  <c r="Y22" i="4"/>
  <c r="AO118" i="61"/>
  <c r="AN118" i="61"/>
  <c r="T69" i="61" l="1"/>
  <c r="T70" i="61" s="1"/>
  <c r="P118" i="61"/>
  <c r="AR69" i="61"/>
  <c r="AR70" i="61" s="1"/>
  <c r="AR119" i="61" s="1"/>
  <c r="AA69" i="61"/>
  <c r="AA70" i="61" s="1"/>
  <c r="AA119" i="61" s="1"/>
  <c r="Z69" i="61"/>
  <c r="Z70" i="61" s="1"/>
  <c r="Z119" i="61" s="1"/>
  <c r="AV69" i="61"/>
  <c r="AV70" i="61" s="1"/>
  <c r="AV119" i="61" s="1"/>
  <c r="AN69" i="61"/>
  <c r="AN70" i="61" s="1"/>
  <c r="AS69" i="61"/>
  <c r="AS70" i="61" s="1"/>
  <c r="AS119" i="61" s="1"/>
  <c r="X69" i="61"/>
  <c r="X70" i="61" s="1"/>
  <c r="X119" i="61" s="1"/>
  <c r="U118" i="61"/>
  <c r="AP69" i="61"/>
  <c r="AP70" i="61" s="1"/>
  <c r="AP119" i="61" s="1"/>
  <c r="AL118" i="61"/>
  <c r="AT69" i="61"/>
  <c r="AT70" i="61" s="1"/>
  <c r="AU69" i="61"/>
  <c r="AU70" i="61" s="1"/>
  <c r="AU119" i="61" s="1"/>
  <c r="Y69" i="61"/>
  <c r="Y70" i="61" s="1"/>
  <c r="Y119" i="61" s="1"/>
  <c r="AE69" i="61"/>
  <c r="AE70" i="61" s="1"/>
  <c r="AE119" i="61" s="1"/>
  <c r="AI69" i="61"/>
  <c r="AI70" i="61" s="1"/>
  <c r="AI119" i="61" s="1"/>
  <c r="V69" i="61"/>
  <c r="V70" i="61" s="1"/>
  <c r="V72" i="61" s="1"/>
  <c r="V15" i="61" s="1"/>
  <c r="S69" i="61"/>
  <c r="S70" i="61" s="1"/>
  <c r="S119" i="61" s="1"/>
  <c r="AL69" i="61"/>
  <c r="AL70" i="61" s="1"/>
  <c r="AL72" i="61" s="1"/>
  <c r="AL121" i="61" s="1"/>
  <c r="AQ69" i="61"/>
  <c r="AQ70" i="61" s="1"/>
  <c r="AQ119" i="61" s="1"/>
  <c r="AM69" i="61"/>
  <c r="AM70" i="61" s="1"/>
  <c r="R69" i="61"/>
  <c r="R70" i="61" s="1"/>
  <c r="T71" i="61" s="1"/>
  <c r="T120" i="61" s="1"/>
  <c r="AB69" i="61"/>
  <c r="AB70" i="61" s="1"/>
  <c r="AB119" i="61" s="1"/>
  <c r="AO69" i="61"/>
  <c r="AO70" i="61" s="1"/>
  <c r="AO119" i="61" s="1"/>
  <c r="W69" i="61"/>
  <c r="W70" i="61" s="1"/>
  <c r="W72" i="61" s="1"/>
  <c r="W15" i="61" s="1"/>
  <c r="V118" i="61"/>
  <c r="AJ69" i="61"/>
  <c r="AJ70" i="61" s="1"/>
  <c r="AJ119" i="61" s="1"/>
  <c r="AR118" i="61"/>
  <c r="U69" i="61"/>
  <c r="U70" i="61" s="1"/>
  <c r="V71" i="61" s="1"/>
  <c r="V120" i="61" s="1"/>
  <c r="Q69" i="61"/>
  <c r="Q70" i="61" s="1"/>
  <c r="Q119" i="61" s="1"/>
  <c r="P69" i="61"/>
  <c r="P70" i="61" s="1"/>
  <c r="Q71" i="61" s="1"/>
  <c r="Q120" i="61" s="1"/>
  <c r="AZ69" i="61"/>
  <c r="AZ70" i="61" s="1"/>
  <c r="AZ119" i="61" s="1"/>
  <c r="AY69" i="61"/>
  <c r="AY70" i="61" s="1"/>
  <c r="AY119" i="61" s="1"/>
  <c r="AK69" i="61"/>
  <c r="AK70" i="61" s="1"/>
  <c r="AK72" i="61" s="1"/>
  <c r="AK121" i="61" s="1"/>
  <c r="BB69" i="61"/>
  <c r="BB70" i="61" s="1"/>
  <c r="BB119" i="61" s="1"/>
  <c r="AW69" i="61"/>
  <c r="AW70" i="61" s="1"/>
  <c r="AW119" i="61" s="1"/>
  <c r="AH69" i="61"/>
  <c r="AH70" i="61" s="1"/>
  <c r="AH119" i="61" s="1"/>
  <c r="AD118" i="61"/>
  <c r="AC69" i="61"/>
  <c r="AC70" i="61" s="1"/>
  <c r="AC72" i="61" s="1"/>
  <c r="AC118" i="61"/>
  <c r="AF69" i="61"/>
  <c r="AF70" i="61" s="1"/>
  <c r="AF72" i="61" s="1"/>
  <c r="BA69" i="61"/>
  <c r="BA70" i="61" s="1"/>
  <c r="BA119" i="61" s="1"/>
  <c r="AX69" i="61"/>
  <c r="AX70" i="61" s="1"/>
  <c r="AX119" i="61" s="1"/>
  <c r="AG69" i="61"/>
  <c r="AG70" i="61" s="1"/>
  <c r="AD69" i="61"/>
  <c r="AD70" i="61" s="1"/>
  <c r="AD119" i="61" s="1"/>
  <c r="CE41" i="51"/>
  <c r="BP41" i="51"/>
  <c r="BR41" i="51"/>
  <c r="J8" i="2"/>
  <c r="J20" i="46"/>
  <c r="K232" i="18"/>
  <c r="K234" i="18" s="1"/>
  <c r="I7" i="59"/>
  <c r="I8" i="21"/>
  <c r="I10" i="21" s="1"/>
  <c r="I253" i="15"/>
  <c r="I11" i="49"/>
  <c r="I250" i="15"/>
  <c r="I77" i="11"/>
  <c r="I77" i="14"/>
  <c r="J33" i="46"/>
  <c r="J32" i="46"/>
  <c r="I255" i="15"/>
  <c r="K21" i="18"/>
  <c r="K20" i="18"/>
  <c r="K46" i="18"/>
  <c r="K48" i="18" s="1"/>
  <c r="K49" i="18" s="1"/>
  <c r="K57" i="18" s="1"/>
  <c r="K36" i="18"/>
  <c r="K35" i="18"/>
  <c r="W119" i="61"/>
  <c r="T72" i="61"/>
  <c r="T119" i="61"/>
  <c r="P72" i="61"/>
  <c r="P119" i="61"/>
  <c r="Q204" i="4"/>
  <c r="J14" i="62"/>
  <c r="L15" i="18"/>
  <c r="L17" i="18" s="1"/>
  <c r="W121" i="61" l="1"/>
  <c r="AP71" i="61"/>
  <c r="AP120" i="61" s="1"/>
  <c r="U119" i="61"/>
  <c r="W71" i="61"/>
  <c r="W120" i="61" s="1"/>
  <c r="AV71" i="61"/>
  <c r="AV120" i="61" s="1"/>
  <c r="AU71" i="61"/>
  <c r="AU120" i="61" s="1"/>
  <c r="AB71" i="61"/>
  <c r="AB120" i="61" s="1"/>
  <c r="AN119" i="61"/>
  <c r="U72" i="61"/>
  <c r="U15" i="61" s="1"/>
  <c r="AT71" i="61"/>
  <c r="AT120" i="61" s="1"/>
  <c r="AW71" i="61"/>
  <c r="AW120" i="61" s="1"/>
  <c r="AT119" i="61"/>
  <c r="V119" i="61"/>
  <c r="AX71" i="61"/>
  <c r="AX120" i="61" s="1"/>
  <c r="AO71" i="61"/>
  <c r="AO120" i="61" s="1"/>
  <c r="P71" i="61"/>
  <c r="P120" i="61" s="1"/>
  <c r="Y71" i="61"/>
  <c r="Y120" i="61" s="1"/>
  <c r="AA71" i="61"/>
  <c r="AA120" i="61" s="1"/>
  <c r="AE72" i="61"/>
  <c r="AE15" i="61" s="1"/>
  <c r="AJ71" i="61"/>
  <c r="AJ120" i="61" s="1"/>
  <c r="X72" i="61"/>
  <c r="X15" i="61" s="1"/>
  <c r="AI71" i="61"/>
  <c r="AI120" i="61" s="1"/>
  <c r="AC71" i="61"/>
  <c r="AC120" i="61" s="1"/>
  <c r="AM119" i="61"/>
  <c r="AS71" i="61"/>
  <c r="AS120" i="61" s="1"/>
  <c r="R119" i="61"/>
  <c r="AL15" i="61"/>
  <c r="AR71" i="61"/>
  <c r="AR120" i="61" s="1"/>
  <c r="R72" i="61"/>
  <c r="R121" i="61" s="1"/>
  <c r="AL71" i="61"/>
  <c r="AL120" i="61" s="1"/>
  <c r="S71" i="61"/>
  <c r="S120" i="61" s="1"/>
  <c r="AQ71" i="61"/>
  <c r="AQ120" i="61" s="1"/>
  <c r="Q72" i="61"/>
  <c r="Q15" i="61" s="1"/>
  <c r="AH71" i="61"/>
  <c r="AH120" i="61" s="1"/>
  <c r="AK71" i="61"/>
  <c r="AK120" i="61" s="1"/>
  <c r="AK15" i="61"/>
  <c r="AG72" i="61"/>
  <c r="AG15" i="61" s="1"/>
  <c r="X71" i="61"/>
  <c r="X120" i="61" s="1"/>
  <c r="U71" i="61"/>
  <c r="U120" i="61" s="1"/>
  <c r="AM72" i="61"/>
  <c r="AM121" i="61" s="1"/>
  <c r="V121" i="61"/>
  <c r="Z71" i="61"/>
  <c r="Z120" i="61" s="1"/>
  <c r="AG119" i="61"/>
  <c r="R71" i="61"/>
  <c r="R120" i="61" s="1"/>
  <c r="AK119" i="61"/>
  <c r="S72" i="61"/>
  <c r="S121" i="61" s="1"/>
  <c r="AL119" i="61"/>
  <c r="AY71" i="61"/>
  <c r="AY120" i="61" s="1"/>
  <c r="AM71" i="61"/>
  <c r="AM120" i="61" s="1"/>
  <c r="AN71" i="61"/>
  <c r="AN120" i="61" s="1"/>
  <c r="AC119" i="61"/>
  <c r="AE71" i="61"/>
  <c r="AE120" i="61" s="1"/>
  <c r="AF71" i="61"/>
  <c r="AF120" i="61" s="1"/>
  <c r="BA71" i="61"/>
  <c r="BA120" i="61" s="1"/>
  <c r="AF119" i="61"/>
  <c r="AG71" i="61"/>
  <c r="AG120" i="61" s="1"/>
  <c r="AD71" i="61"/>
  <c r="AD120" i="61" s="1"/>
  <c r="AD72" i="61"/>
  <c r="AD121" i="61" s="1"/>
  <c r="AZ71" i="61"/>
  <c r="AZ120" i="61" s="1"/>
  <c r="BB71" i="61"/>
  <c r="BB120" i="61" s="1"/>
  <c r="K235" i="18"/>
  <c r="K249" i="18"/>
  <c r="K251" i="18" s="1"/>
  <c r="K317" i="18"/>
  <c r="K319" i="18" s="1"/>
  <c r="K320" i="18" s="1"/>
  <c r="K300" i="18"/>
  <c r="K302" i="18" s="1"/>
  <c r="K303" i="18" s="1"/>
  <c r="J11" i="2"/>
  <c r="I10" i="53"/>
  <c r="K347" i="18"/>
  <c r="K349" i="18" s="1"/>
  <c r="P256" i="4"/>
  <c r="J7" i="51"/>
  <c r="I10" i="49"/>
  <c r="J13" i="2"/>
  <c r="J25" i="46"/>
  <c r="K51" i="18"/>
  <c r="K56" i="18" s="1"/>
  <c r="K50" i="18"/>
  <c r="K55" i="18" s="1"/>
  <c r="P121" i="61"/>
  <c r="P15" i="61"/>
  <c r="AP72" i="61"/>
  <c r="AP121" i="61" s="1"/>
  <c r="T121" i="61"/>
  <c r="T15" i="61"/>
  <c r="AF15" i="61"/>
  <c r="AF121" i="61"/>
  <c r="Q24" i="4"/>
  <c r="L18" i="18"/>
  <c r="L31" i="18"/>
  <c r="L33" i="18" s="1"/>
  <c r="L34" i="18" s="1"/>
  <c r="AC15" i="61"/>
  <c r="AC121" i="61"/>
  <c r="AY72" i="61" l="1"/>
  <c r="AY15" i="61" s="1"/>
  <c r="AV72" i="61"/>
  <c r="AB72" i="61"/>
  <c r="AB15" i="61" s="1"/>
  <c r="AU72" i="61"/>
  <c r="AU15" i="61" s="1"/>
  <c r="AW72" i="61"/>
  <c r="AW121" i="61" s="1"/>
  <c r="Q121" i="61"/>
  <c r="U121" i="61"/>
  <c r="AI72" i="61"/>
  <c r="AI121" i="61" s="1"/>
  <c r="AG121" i="61"/>
  <c r="AQ72" i="61"/>
  <c r="AQ15" i="61" s="1"/>
  <c r="AA72" i="61"/>
  <c r="AA15" i="61" s="1"/>
  <c r="AN72" i="61"/>
  <c r="AN15" i="61" s="1"/>
  <c r="AX72" i="61"/>
  <c r="AX121" i="61" s="1"/>
  <c r="AD15" i="61"/>
  <c r="Y72" i="61"/>
  <c r="Y121" i="61" s="1"/>
  <c r="AS72" i="61"/>
  <c r="AS15" i="61" s="1"/>
  <c r="AT72" i="61"/>
  <c r="AT15" i="61" s="1"/>
  <c r="AO72" i="61"/>
  <c r="AO121" i="61" s="1"/>
  <c r="X121" i="61"/>
  <c r="AR72" i="61"/>
  <c r="AR121" i="61" s="1"/>
  <c r="AJ72" i="61"/>
  <c r="AJ121" i="61" s="1"/>
  <c r="AE121" i="61"/>
  <c r="Z72" i="61"/>
  <c r="Z15" i="61" s="1"/>
  <c r="AM15" i="61"/>
  <c r="R15" i="61"/>
  <c r="S15" i="61"/>
  <c r="AH72" i="61"/>
  <c r="AH121" i="61" s="1"/>
  <c r="AZ72" i="61"/>
  <c r="AZ15" i="61" s="1"/>
  <c r="BA72" i="61"/>
  <c r="BA121" i="61" s="1"/>
  <c r="BB72" i="61"/>
  <c r="AY121" i="61"/>
  <c r="K67" i="2"/>
  <c r="J77" i="14" s="1"/>
  <c r="J11" i="49"/>
  <c r="J194" i="15"/>
  <c r="AP15" i="61"/>
  <c r="J26" i="46"/>
  <c r="J11" i="46"/>
  <c r="I7" i="49"/>
  <c r="I8" i="49" s="1"/>
  <c r="I14" i="49" s="1"/>
  <c r="I7" i="62"/>
  <c r="I20" i="53"/>
  <c r="I11" i="26"/>
  <c r="I14" i="26" s="1"/>
  <c r="X9" i="57" s="1"/>
  <c r="K174" i="18"/>
  <c r="K176" i="18" s="1"/>
  <c r="P212" i="4"/>
  <c r="J18" i="2"/>
  <c r="I16" i="27"/>
  <c r="J11" i="51"/>
  <c r="J16" i="51" s="1"/>
  <c r="I9" i="41"/>
  <c r="I23" i="41" s="1"/>
  <c r="E33" i="64"/>
  <c r="I11" i="55"/>
  <c r="I6" i="60"/>
  <c r="J100" i="2"/>
  <c r="E55" i="64" s="1"/>
  <c r="E56" i="64"/>
  <c r="K134" i="18"/>
  <c r="K136" i="18" s="1"/>
  <c r="K362" i="18"/>
  <c r="K364" i="18" s="1"/>
  <c r="K365" i="18" s="1"/>
  <c r="K350" i="18"/>
  <c r="K305" i="18"/>
  <c r="K304" i="18"/>
  <c r="K306" i="18"/>
  <c r="J256" i="15"/>
  <c r="K322" i="18"/>
  <c r="K321" i="18"/>
  <c r="K323" i="18"/>
  <c r="K252" i="18"/>
  <c r="K266" i="18"/>
  <c r="K268" i="18" s="1"/>
  <c r="K238" i="18"/>
  <c r="K236" i="18"/>
  <c r="K237" i="18"/>
  <c r="AB121" i="61"/>
  <c r="L249" i="15"/>
  <c r="AV121" i="61"/>
  <c r="AV15" i="61"/>
  <c r="K102" i="15"/>
  <c r="K247" i="15"/>
  <c r="K257" i="15"/>
  <c r="L8" i="46"/>
  <c r="L14" i="46" s="1"/>
  <c r="L15" i="46" s="1"/>
  <c r="K249" i="15"/>
  <c r="L35" i="18"/>
  <c r="L46" i="18"/>
  <c r="L48" i="18" s="1"/>
  <c r="L49" i="18" s="1"/>
  <c r="L57" i="18" s="1"/>
  <c r="L36" i="18"/>
  <c r="L21" i="18"/>
  <c r="L20" i="18"/>
  <c r="AU121" i="61" l="1"/>
  <c r="AQ121" i="61"/>
  <c r="AW15" i="61"/>
  <c r="AT121" i="61"/>
  <c r="AX15" i="61"/>
  <c r="AO15" i="61"/>
  <c r="Y15" i="61"/>
  <c r="AS121" i="61"/>
  <c r="AN121" i="61"/>
  <c r="AI15" i="61"/>
  <c r="AA121" i="61"/>
  <c r="Z121" i="61"/>
  <c r="AJ15" i="61"/>
  <c r="BA15" i="61"/>
  <c r="AZ121" i="61"/>
  <c r="AR15" i="61"/>
  <c r="AH15" i="61"/>
  <c r="BB121" i="61"/>
  <c r="BB15" i="61"/>
  <c r="J77" i="11"/>
  <c r="J8" i="21"/>
  <c r="J10" i="21" s="1"/>
  <c r="J253" i="15"/>
  <c r="J7" i="59"/>
  <c r="K269" i="18"/>
  <c r="K283" i="18"/>
  <c r="K285" i="18" s="1"/>
  <c r="K286" i="18" s="1"/>
  <c r="I48" i="41"/>
  <c r="I8" i="50"/>
  <c r="I8" i="27"/>
  <c r="I30" i="27" s="1"/>
  <c r="J88" i="2"/>
  <c r="E12" i="62"/>
  <c r="J32" i="2"/>
  <c r="P208" i="4"/>
  <c r="P53" i="4" s="1"/>
  <c r="J25" i="2" s="1"/>
  <c r="K387" i="18"/>
  <c r="K389" i="18" s="1"/>
  <c r="K390" i="18" s="1"/>
  <c r="E90" i="61"/>
  <c r="E130" i="61" s="1"/>
  <c r="I9" i="52"/>
  <c r="P283" i="4"/>
  <c r="I6" i="55"/>
  <c r="P259" i="4"/>
  <c r="P11" i="4" s="1"/>
  <c r="J61" i="2" s="1"/>
  <c r="J93" i="2" s="1"/>
  <c r="J50" i="46"/>
  <c r="I13" i="55"/>
  <c r="I14" i="55"/>
  <c r="K253" i="18"/>
  <c r="K255" i="18"/>
  <c r="K254" i="18"/>
  <c r="K352" i="18"/>
  <c r="K351" i="18"/>
  <c r="K373" i="18"/>
  <c r="J250" i="15"/>
  <c r="J12" i="49"/>
  <c r="K367" i="18"/>
  <c r="K366" i="18"/>
  <c r="K177" i="18"/>
  <c r="K189" i="18"/>
  <c r="K191" i="18" s="1"/>
  <c r="K192" i="18" s="1"/>
  <c r="J255" i="15"/>
  <c r="K32" i="46"/>
  <c r="K33" i="46"/>
  <c r="K149" i="18"/>
  <c r="K151" i="18" s="1"/>
  <c r="K152" i="18" s="1"/>
  <c r="K137" i="18"/>
  <c r="I11" i="60"/>
  <c r="G9" i="57"/>
  <c r="I8" i="60"/>
  <c r="I12" i="60"/>
  <c r="K8" i="2"/>
  <c r="K20" i="46"/>
  <c r="L232" i="18"/>
  <c r="L234" i="18" s="1"/>
  <c r="I17" i="62"/>
  <c r="I23" i="61" s="1"/>
  <c r="I16" i="62"/>
  <c r="L50" i="18"/>
  <c r="L55" i="18" s="1"/>
  <c r="L51" i="18"/>
  <c r="L56" i="18" s="1"/>
  <c r="L102" i="2"/>
  <c r="K10" i="60"/>
  <c r="K28" i="28" s="1"/>
  <c r="L9" i="46"/>
  <c r="M6" i="46" s="1"/>
  <c r="L102" i="15"/>
  <c r="L247" i="15"/>
  <c r="M8" i="46"/>
  <c r="L257" i="15"/>
  <c r="I50" i="41" l="1"/>
  <c r="E63" i="61" s="1"/>
  <c r="I51" i="41"/>
  <c r="E64" i="61" s="1"/>
  <c r="I8" i="55"/>
  <c r="Y9" i="57" s="1"/>
  <c r="I9" i="55"/>
  <c r="K287" i="18"/>
  <c r="K288" i="18"/>
  <c r="K289" i="18"/>
  <c r="I13" i="41"/>
  <c r="I98" i="61"/>
  <c r="I24" i="61"/>
  <c r="I25" i="61" s="1"/>
  <c r="P16" i="4"/>
  <c r="P56" i="4"/>
  <c r="K270" i="18"/>
  <c r="K271" i="18"/>
  <c r="K272" i="18"/>
  <c r="K138" i="18"/>
  <c r="K160" i="18"/>
  <c r="K139" i="18"/>
  <c r="I31" i="27"/>
  <c r="L235" i="18"/>
  <c r="L300" i="18"/>
  <c r="L302" i="18" s="1"/>
  <c r="L303" i="18" s="1"/>
  <c r="L317" i="18"/>
  <c r="L319" i="18" s="1"/>
  <c r="L320" i="18" s="1"/>
  <c r="L249" i="18"/>
  <c r="L251" i="18" s="1"/>
  <c r="K154" i="18"/>
  <c r="K153" i="18"/>
  <c r="K371" i="18"/>
  <c r="I16" i="50"/>
  <c r="R9" i="57" s="1"/>
  <c r="I21" i="50"/>
  <c r="K333" i="18"/>
  <c r="K372" i="18"/>
  <c r="K413" i="18"/>
  <c r="K392" i="18"/>
  <c r="K412" i="18" s="1"/>
  <c r="K391" i="18"/>
  <c r="K411" i="18" s="1"/>
  <c r="I13" i="28"/>
  <c r="I14" i="28" s="1"/>
  <c r="I24" i="28" s="1"/>
  <c r="J26" i="2"/>
  <c r="I31" i="53"/>
  <c r="I20" i="27"/>
  <c r="I22" i="27" s="1"/>
  <c r="J23" i="51"/>
  <c r="J24" i="51" s="1"/>
  <c r="J26" i="51" s="1"/>
  <c r="E15" i="64"/>
  <c r="E17" i="64" s="1"/>
  <c r="K13" i="2"/>
  <c r="K25" i="46"/>
  <c r="K194" i="18"/>
  <c r="K193" i="18"/>
  <c r="K178" i="18"/>
  <c r="K179" i="18"/>
  <c r="K200" i="18"/>
  <c r="K7" i="51"/>
  <c r="K11" i="2"/>
  <c r="J10" i="53"/>
  <c r="Q256" i="4"/>
  <c r="J10" i="49"/>
  <c r="L347" i="18"/>
  <c r="L349" i="18" s="1"/>
  <c r="I29" i="27"/>
  <c r="M102" i="2"/>
  <c r="L10" i="60"/>
  <c r="L28" i="28" s="1"/>
  <c r="M9" i="46"/>
  <c r="N6" i="46" s="1"/>
  <c r="M14" i="46"/>
  <c r="M15" i="46" s="1"/>
  <c r="R204" i="4"/>
  <c r="K14" i="62"/>
  <c r="M15" i="18"/>
  <c r="M17" i="18" s="1"/>
  <c r="K330" i="18" l="1"/>
  <c r="K331" i="18"/>
  <c r="L67" i="2"/>
  <c r="K77" i="14" s="1"/>
  <c r="I26" i="61"/>
  <c r="I100" i="61" s="1"/>
  <c r="I99" i="61"/>
  <c r="I27" i="27"/>
  <c r="M9" i="57" s="1"/>
  <c r="I26" i="27"/>
  <c r="I24" i="27"/>
  <c r="I25" i="27" s="1"/>
  <c r="J97" i="2" s="1"/>
  <c r="I13" i="22" s="1"/>
  <c r="I14" i="22" s="1"/>
  <c r="I19" i="22" s="1"/>
  <c r="I8" i="24" s="1"/>
  <c r="K11" i="49"/>
  <c r="K159" i="18"/>
  <c r="L322" i="18"/>
  <c r="L323" i="18"/>
  <c r="L321" i="18"/>
  <c r="L304" i="18"/>
  <c r="L305" i="18"/>
  <c r="L306" i="18"/>
  <c r="K256" i="15"/>
  <c r="J7" i="62"/>
  <c r="K100" i="2"/>
  <c r="F55" i="64" s="1"/>
  <c r="J9" i="41"/>
  <c r="J23" i="41" s="1"/>
  <c r="F33" i="64"/>
  <c r="J6" i="60"/>
  <c r="J11" i="55"/>
  <c r="L174" i="18"/>
  <c r="L176" i="18" s="1"/>
  <c r="F56" i="64"/>
  <c r="J11" i="26"/>
  <c r="J14" i="26" s="1"/>
  <c r="X10" i="57" s="1"/>
  <c r="K18" i="2"/>
  <c r="Q212" i="4"/>
  <c r="J7" i="49"/>
  <c r="J8" i="49" s="1"/>
  <c r="J14" i="49" s="1"/>
  <c r="K11" i="51"/>
  <c r="K16" i="51" s="1"/>
  <c r="J16" i="27"/>
  <c r="L134" i="18"/>
  <c r="L136" i="18" s="1"/>
  <c r="J20" i="53"/>
  <c r="J28" i="2"/>
  <c r="J29" i="2" s="1"/>
  <c r="J37" i="46" s="1"/>
  <c r="I10" i="27"/>
  <c r="J51" i="46"/>
  <c r="J52" i="46" s="1"/>
  <c r="I7" i="47"/>
  <c r="K158" i="18"/>
  <c r="L236" i="18"/>
  <c r="L237" i="18"/>
  <c r="L238" i="18"/>
  <c r="L362" i="18"/>
  <c r="L364" i="18" s="1"/>
  <c r="L365" i="18" s="1"/>
  <c r="L350" i="18"/>
  <c r="K332" i="18"/>
  <c r="P251" i="4" s="1"/>
  <c r="J37" i="2"/>
  <c r="I21" i="23"/>
  <c r="I24" i="23" s="1"/>
  <c r="E20" i="64"/>
  <c r="E31" i="61" s="1"/>
  <c r="E102" i="61" s="1"/>
  <c r="E19" i="64"/>
  <c r="K26" i="46"/>
  <c r="K11" i="46"/>
  <c r="K194" i="15"/>
  <c r="K199" i="18"/>
  <c r="K198" i="18"/>
  <c r="L266" i="18"/>
  <c r="L268" i="18" s="1"/>
  <c r="L252" i="18"/>
  <c r="M18" i="18"/>
  <c r="M31" i="18"/>
  <c r="M33" i="18" s="1"/>
  <c r="M34" i="18" s="1"/>
  <c r="R24" i="4"/>
  <c r="J27" i="51"/>
  <c r="S204" i="4"/>
  <c r="N15" i="18"/>
  <c r="N17" i="18" s="1"/>
  <c r="L14" i="62"/>
  <c r="I27" i="61" l="1"/>
  <c r="K77" i="11"/>
  <c r="L283" i="18"/>
  <c r="L285" i="18" s="1"/>
  <c r="L286" i="18" s="1"/>
  <c r="L269" i="18"/>
  <c r="I14" i="21"/>
  <c r="I26" i="23"/>
  <c r="K250" i="15"/>
  <c r="K12" i="49"/>
  <c r="J11" i="60"/>
  <c r="J8" i="60"/>
  <c r="G10" i="57"/>
  <c r="J12" i="60"/>
  <c r="L149" i="18"/>
  <c r="L151" i="18" s="1"/>
  <c r="L152" i="18" s="1"/>
  <c r="L137" i="18"/>
  <c r="E41" i="64"/>
  <c r="J31" i="51"/>
  <c r="I35" i="53"/>
  <c r="E24" i="64"/>
  <c r="J38" i="2"/>
  <c r="I12" i="50"/>
  <c r="I11" i="27"/>
  <c r="I13" i="27"/>
  <c r="L9" i="57" s="1"/>
  <c r="I12" i="27"/>
  <c r="K88" i="2"/>
  <c r="K32" i="2"/>
  <c r="J6" i="55"/>
  <c r="J9" i="52"/>
  <c r="F90" i="61"/>
  <c r="F130" i="61" s="1"/>
  <c r="F12" i="62"/>
  <c r="J8" i="27"/>
  <c r="J29" i="27" s="1"/>
  <c r="Q259" i="4"/>
  <c r="Q11" i="4" s="1"/>
  <c r="K61" i="2" s="1"/>
  <c r="K50" i="46"/>
  <c r="L387" i="18"/>
  <c r="L389" i="18" s="1"/>
  <c r="L390" i="18" s="1"/>
  <c r="Q283" i="4"/>
  <c r="J8" i="50"/>
  <c r="J48" i="41"/>
  <c r="Q208" i="4"/>
  <c r="Q53" i="4" s="1"/>
  <c r="K25" i="2" s="1"/>
  <c r="L20" i="46"/>
  <c r="L8" i="2"/>
  <c r="M232" i="18"/>
  <c r="M234" i="18" s="1"/>
  <c r="I13" i="25"/>
  <c r="I17" i="25" s="1"/>
  <c r="E46" i="61"/>
  <c r="E110" i="61" s="1"/>
  <c r="L253" i="18"/>
  <c r="L254" i="18"/>
  <c r="L255" i="18"/>
  <c r="K7" i="59"/>
  <c r="K8" i="21"/>
  <c r="K10" i="21" s="1"/>
  <c r="K253" i="15"/>
  <c r="L13" i="2"/>
  <c r="L25" i="46"/>
  <c r="P13" i="4"/>
  <c r="P55" i="4"/>
  <c r="I12" i="23"/>
  <c r="L32" i="46"/>
  <c r="L33" i="46"/>
  <c r="K255" i="15"/>
  <c r="I101" i="61"/>
  <c r="I9" i="61"/>
  <c r="L189" i="18"/>
  <c r="L191" i="18" s="1"/>
  <c r="L192" i="18" s="1"/>
  <c r="L177" i="18"/>
  <c r="L366" i="18"/>
  <c r="L367" i="18"/>
  <c r="J17" i="62"/>
  <c r="J23" i="61" s="1"/>
  <c r="J16" i="62"/>
  <c r="L373" i="18"/>
  <c r="L352" i="18"/>
  <c r="L351" i="18"/>
  <c r="J13" i="55"/>
  <c r="J14" i="55"/>
  <c r="N18" i="18"/>
  <c r="N31" i="18"/>
  <c r="N33" i="18" s="1"/>
  <c r="N34" i="18" s="1"/>
  <c r="S24" i="4"/>
  <c r="M20" i="18"/>
  <c r="M21" i="18"/>
  <c r="M35" i="18"/>
  <c r="M46" i="18"/>
  <c r="M48" i="18" s="1"/>
  <c r="M49" i="18" s="1"/>
  <c r="M57" i="18" s="1"/>
  <c r="M36" i="18"/>
  <c r="L333" i="18" l="1"/>
  <c r="M67" i="2"/>
  <c r="L77" i="11" s="1"/>
  <c r="L179" i="18"/>
  <c r="L200" i="18"/>
  <c r="L178" i="18"/>
  <c r="M249" i="18"/>
  <c r="M251" i="18" s="1"/>
  <c r="M235" i="18"/>
  <c r="M317" i="18"/>
  <c r="M319" i="18" s="1"/>
  <c r="M320" i="18" s="1"/>
  <c r="M300" i="18"/>
  <c r="M302" i="18" s="1"/>
  <c r="M303" i="18" s="1"/>
  <c r="L11" i="49"/>
  <c r="K7" i="49"/>
  <c r="K8" i="49" s="1"/>
  <c r="M174" i="18"/>
  <c r="M176" i="18" s="1"/>
  <c r="M134" i="18"/>
  <c r="M136" i="18" s="1"/>
  <c r="G33" i="64"/>
  <c r="K20" i="53"/>
  <c r="K16" i="27"/>
  <c r="K6" i="60"/>
  <c r="L100" i="2"/>
  <c r="G55" i="64" s="1"/>
  <c r="L18" i="2"/>
  <c r="L11" i="51"/>
  <c r="L16" i="51" s="1"/>
  <c r="K9" i="41"/>
  <c r="K23" i="41" s="1"/>
  <c r="K7" i="62"/>
  <c r="K11" i="26"/>
  <c r="K14" i="26" s="1"/>
  <c r="X11" i="57" s="1"/>
  <c r="K11" i="55"/>
  <c r="R212" i="4"/>
  <c r="G56" i="64"/>
  <c r="K26" i="2"/>
  <c r="J20" i="27"/>
  <c r="J22" i="27" s="1"/>
  <c r="K23" i="51"/>
  <c r="K24" i="51" s="1"/>
  <c r="K26" i="51" s="1"/>
  <c r="K27" i="51" s="1"/>
  <c r="J31" i="53"/>
  <c r="F15" i="64"/>
  <c r="F17" i="64" s="1"/>
  <c r="J13" i="28"/>
  <c r="J14" i="28" s="1"/>
  <c r="J24" i="28" s="1"/>
  <c r="L154" i="18"/>
  <c r="L153" i="18"/>
  <c r="L272" i="18"/>
  <c r="L270" i="18"/>
  <c r="L271" i="18"/>
  <c r="L138" i="18"/>
  <c r="L139" i="18"/>
  <c r="L160" i="18"/>
  <c r="L371" i="18"/>
  <c r="L194" i="15"/>
  <c r="J50" i="41"/>
  <c r="F63" i="61" s="1"/>
  <c r="J51" i="41"/>
  <c r="F64" i="61" s="1"/>
  <c r="J30" i="27"/>
  <c r="J13" i="41"/>
  <c r="K93" i="2"/>
  <c r="J34" i="2"/>
  <c r="I10" i="23"/>
  <c r="I13" i="23" s="1"/>
  <c r="L26" i="46"/>
  <c r="L11" i="46"/>
  <c r="J8" i="55"/>
  <c r="Y10" i="57" s="1"/>
  <c r="J9" i="55"/>
  <c r="L372" i="18"/>
  <c r="J16" i="50"/>
  <c r="R10" i="57" s="1"/>
  <c r="J21" i="50"/>
  <c r="J31" i="27"/>
  <c r="J59" i="2"/>
  <c r="J55" i="2"/>
  <c r="L256" i="15"/>
  <c r="L288" i="18"/>
  <c r="L289" i="18"/>
  <c r="L287" i="18"/>
  <c r="Q16" i="4"/>
  <c r="Q56" i="4"/>
  <c r="R256" i="4"/>
  <c r="L11" i="2"/>
  <c r="K10" i="49"/>
  <c r="K10" i="53"/>
  <c r="L7" i="51"/>
  <c r="M347" i="18"/>
  <c r="M349" i="18" s="1"/>
  <c r="L392" i="18"/>
  <c r="L412" i="18" s="1"/>
  <c r="L391" i="18"/>
  <c r="L411" i="18" s="1"/>
  <c r="L413" i="18"/>
  <c r="J24" i="61"/>
  <c r="J25" i="61" s="1"/>
  <c r="J98" i="61"/>
  <c r="L193" i="18"/>
  <c r="L194" i="18"/>
  <c r="N8" i="46"/>
  <c r="N14" i="46" s="1"/>
  <c r="N15" i="46" s="1"/>
  <c r="M247" i="15"/>
  <c r="M257" i="15"/>
  <c r="M249" i="15"/>
  <c r="N35" i="18"/>
  <c r="N36" i="18"/>
  <c r="N46" i="18"/>
  <c r="N48" i="18" s="1"/>
  <c r="N49" i="18" s="1"/>
  <c r="N57" i="18" s="1"/>
  <c r="N20" i="18"/>
  <c r="N21" i="18"/>
  <c r="M50" i="18"/>
  <c r="M55" i="18" s="1"/>
  <c r="M51" i="18"/>
  <c r="M56" i="18" s="1"/>
  <c r="M102" i="15"/>
  <c r="L77" i="14" l="1"/>
  <c r="L158" i="18"/>
  <c r="L331" i="18"/>
  <c r="L199" i="18"/>
  <c r="L159" i="18"/>
  <c r="L198" i="18"/>
  <c r="L330" i="18"/>
  <c r="L332" i="18"/>
  <c r="Q251" i="4" s="1"/>
  <c r="Q13" i="4" s="1"/>
  <c r="J27" i="27"/>
  <c r="M10" i="57" s="1"/>
  <c r="J24" i="27"/>
  <c r="J25" i="27" s="1"/>
  <c r="K97" i="2" s="1"/>
  <c r="J13" i="22" s="1"/>
  <c r="J14" i="22" s="1"/>
  <c r="J19" i="22" s="1"/>
  <c r="J8" i="24" s="1"/>
  <c r="J26" i="27"/>
  <c r="J7" i="47"/>
  <c r="K28" i="2"/>
  <c r="K29" i="2" s="1"/>
  <c r="K37" i="46" s="1"/>
  <c r="J10" i="27"/>
  <c r="K51" i="46"/>
  <c r="K52" i="46" s="1"/>
  <c r="J43" i="51"/>
  <c r="I11" i="47"/>
  <c r="I12" i="41"/>
  <c r="J92" i="2"/>
  <c r="J21" i="23"/>
  <c r="J24" i="23" s="1"/>
  <c r="K37" i="2"/>
  <c r="K13" i="55"/>
  <c r="K14" i="55"/>
  <c r="M177" i="18"/>
  <c r="M189" i="18"/>
  <c r="M191" i="18" s="1"/>
  <c r="M192" i="18" s="1"/>
  <c r="K14" i="49"/>
  <c r="M238" i="18"/>
  <c r="M237" i="18"/>
  <c r="M236" i="18"/>
  <c r="M149" i="18"/>
  <c r="M151" i="18" s="1"/>
  <c r="M152" i="18" s="1"/>
  <c r="M137" i="18"/>
  <c r="J99" i="61"/>
  <c r="J26" i="61"/>
  <c r="J100" i="61" s="1"/>
  <c r="K16" i="62"/>
  <c r="K17" i="62"/>
  <c r="K23" i="61" s="1"/>
  <c r="M32" i="46"/>
  <c r="M33" i="46"/>
  <c r="L255" i="15"/>
  <c r="L253" i="15"/>
  <c r="L7" i="59"/>
  <c r="L8" i="21"/>
  <c r="L10" i="21" s="1"/>
  <c r="M8" i="2"/>
  <c r="M20" i="46"/>
  <c r="N232" i="18"/>
  <c r="N234" i="18" s="1"/>
  <c r="J30" i="51"/>
  <c r="J35" i="2"/>
  <c r="I12" i="26"/>
  <c r="I11" i="50"/>
  <c r="E23" i="64"/>
  <c r="E40" i="64"/>
  <c r="I34" i="53"/>
  <c r="I15" i="23"/>
  <c r="I38" i="23" s="1"/>
  <c r="I21" i="21" s="1"/>
  <c r="I13" i="21"/>
  <c r="I15" i="21" s="1"/>
  <c r="M350" i="18"/>
  <c r="M362" i="18"/>
  <c r="M364" i="18" s="1"/>
  <c r="M365" i="18" s="1"/>
  <c r="M321" i="18"/>
  <c r="M322" i="18"/>
  <c r="M323" i="18"/>
  <c r="K11" i="60"/>
  <c r="K8" i="60"/>
  <c r="G11" i="57"/>
  <c r="K12" i="60"/>
  <c r="M252" i="18"/>
  <c r="M266" i="18"/>
  <c r="M268" i="18" s="1"/>
  <c r="J89" i="2"/>
  <c r="P315" i="4"/>
  <c r="L12" i="49"/>
  <c r="L250" i="15"/>
  <c r="F19" i="64"/>
  <c r="F20" i="64"/>
  <c r="F31" i="61" s="1"/>
  <c r="F102" i="61" s="1"/>
  <c r="R208" i="4"/>
  <c r="R53" i="4" s="1"/>
  <c r="L25" i="2" s="1"/>
  <c r="L88" i="2"/>
  <c r="K6" i="55"/>
  <c r="R259" i="4"/>
  <c r="R11" i="4" s="1"/>
  <c r="L61" i="2" s="1"/>
  <c r="R283" i="4"/>
  <c r="K8" i="27"/>
  <c r="K29" i="27" s="1"/>
  <c r="K9" i="52"/>
  <c r="L50" i="46"/>
  <c r="M387" i="18"/>
  <c r="M389" i="18" s="1"/>
  <c r="M390" i="18" s="1"/>
  <c r="G90" i="61"/>
  <c r="K8" i="50"/>
  <c r="G12" i="62"/>
  <c r="L32" i="2"/>
  <c r="K48" i="41"/>
  <c r="M304" i="18"/>
  <c r="M306" i="18"/>
  <c r="M305" i="18"/>
  <c r="N102" i="15"/>
  <c r="N247" i="15"/>
  <c r="N257" i="15"/>
  <c r="N249" i="15"/>
  <c r="N102" i="2"/>
  <c r="M10" i="60"/>
  <c r="M28" i="28" s="1"/>
  <c r="N9" i="46"/>
  <c r="N51" i="18"/>
  <c r="N56" i="18" s="1"/>
  <c r="N50" i="18"/>
  <c r="N55" i="18" s="1"/>
  <c r="J27" i="61" l="1"/>
  <c r="J101" i="61" s="1"/>
  <c r="K30" i="27"/>
  <c r="Q55" i="4"/>
  <c r="K31" i="27"/>
  <c r="J12" i="23"/>
  <c r="J13" i="27"/>
  <c r="L10" i="57" s="1"/>
  <c r="J11" i="27"/>
  <c r="J12" i="27"/>
  <c r="K21" i="50"/>
  <c r="K16" i="50"/>
  <c r="R11" i="57" s="1"/>
  <c r="M413" i="18"/>
  <c r="M391" i="18"/>
  <c r="M411" i="18" s="1"/>
  <c r="M392" i="18"/>
  <c r="M412" i="18" s="1"/>
  <c r="K50" i="41"/>
  <c r="G63" i="61" s="1"/>
  <c r="K51" i="41"/>
  <c r="G64" i="61" s="1"/>
  <c r="I18" i="28"/>
  <c r="I37" i="23"/>
  <c r="F41" i="64"/>
  <c r="K38" i="2"/>
  <c r="J12" i="50"/>
  <c r="K31" i="51"/>
  <c r="J35" i="53"/>
  <c r="F24" i="64"/>
  <c r="J26" i="23"/>
  <c r="J14" i="21"/>
  <c r="M367" i="18"/>
  <c r="M366" i="18"/>
  <c r="K8" i="55"/>
  <c r="Y11" i="57" s="1"/>
  <c r="K9" i="55"/>
  <c r="I33" i="21"/>
  <c r="I32" i="21"/>
  <c r="W9" i="57" s="1"/>
  <c r="M200" i="18"/>
  <c r="M178" i="18"/>
  <c r="M179" i="18"/>
  <c r="N347" i="18"/>
  <c r="N349" i="18" s="1"/>
  <c r="L10" i="53"/>
  <c r="M7" i="51"/>
  <c r="M11" i="2"/>
  <c r="L10" i="49"/>
  <c r="S256" i="4"/>
  <c r="P57" i="4"/>
  <c r="J40" i="2" s="1"/>
  <c r="P23" i="4"/>
  <c r="P44" i="4" s="1"/>
  <c r="M352" i="18"/>
  <c r="M373" i="18"/>
  <c r="M351" i="18"/>
  <c r="I22" i="50"/>
  <c r="I17" i="50"/>
  <c r="Q9" i="57" s="1"/>
  <c r="I42" i="41"/>
  <c r="I41" i="41"/>
  <c r="I43" i="41"/>
  <c r="I24" i="41"/>
  <c r="K59" i="2"/>
  <c r="K55" i="2"/>
  <c r="N249" i="18"/>
  <c r="N251" i="18" s="1"/>
  <c r="N235" i="18"/>
  <c r="N300" i="18"/>
  <c r="N302" i="18" s="1"/>
  <c r="N303" i="18" s="1"/>
  <c r="N317" i="18"/>
  <c r="N319" i="18" s="1"/>
  <c r="N320" i="18" s="1"/>
  <c r="K13" i="28"/>
  <c r="K14" i="28" s="1"/>
  <c r="K24" i="28" s="1"/>
  <c r="L23" i="51"/>
  <c r="L24" i="51" s="1"/>
  <c r="L26" i="51" s="1"/>
  <c r="L27" i="51" s="1"/>
  <c r="L26" i="2"/>
  <c r="K20" i="27"/>
  <c r="K22" i="27" s="1"/>
  <c r="G15" i="64"/>
  <c r="G17" i="64" s="1"/>
  <c r="K31" i="53"/>
  <c r="I17" i="21"/>
  <c r="I18" i="21"/>
  <c r="F46" i="61"/>
  <c r="F110" i="61" s="1"/>
  <c r="J13" i="25"/>
  <c r="J17" i="25" s="1"/>
  <c r="M193" i="18"/>
  <c r="M194" i="18"/>
  <c r="M154" i="18"/>
  <c r="M153" i="18"/>
  <c r="R16" i="4"/>
  <c r="R56" i="4"/>
  <c r="M269" i="18"/>
  <c r="M283" i="18"/>
  <c r="M285" i="18" s="1"/>
  <c r="M286" i="18" s="1"/>
  <c r="M138" i="18"/>
  <c r="M160" i="18"/>
  <c r="M139" i="18"/>
  <c r="G91" i="61"/>
  <c r="G92" i="61" s="1"/>
  <c r="G130" i="61"/>
  <c r="K13" i="41"/>
  <c r="L93" i="2"/>
  <c r="M253" i="18"/>
  <c r="M254" i="18"/>
  <c r="M255" i="18"/>
  <c r="M25" i="46"/>
  <c r="M13" i="2"/>
  <c r="K98" i="61"/>
  <c r="K24" i="61"/>
  <c r="K25" i="61" s="1"/>
  <c r="O102" i="2"/>
  <c r="N10" i="60"/>
  <c r="N28" i="28" s="1"/>
  <c r="T204" i="4"/>
  <c r="BX102" i="2"/>
  <c r="M14" i="62"/>
  <c r="O15" i="18"/>
  <c r="O17" i="18" s="1"/>
  <c r="J9" i="61" l="1"/>
  <c r="N67" i="2"/>
  <c r="M77" i="14" s="1"/>
  <c r="M372" i="18"/>
  <c r="J10" i="23"/>
  <c r="J13" i="23" s="1"/>
  <c r="J15" i="23" s="1"/>
  <c r="J18" i="28" s="1"/>
  <c r="M159" i="18"/>
  <c r="K34" i="2"/>
  <c r="K30" i="51" s="1"/>
  <c r="M198" i="18"/>
  <c r="L7" i="62"/>
  <c r="H33" i="64"/>
  <c r="M18" i="2"/>
  <c r="M100" i="2"/>
  <c r="H55" i="64" s="1"/>
  <c r="L9" i="41"/>
  <c r="L23" i="41" s="1"/>
  <c r="N174" i="18"/>
  <c r="N176" i="18" s="1"/>
  <c r="L20" i="53"/>
  <c r="M11" i="51"/>
  <c r="H56" i="64"/>
  <c r="L16" i="27"/>
  <c r="N134" i="18"/>
  <c r="N136" i="18" s="1"/>
  <c r="L11" i="26"/>
  <c r="L6" i="60"/>
  <c r="L11" i="55"/>
  <c r="L7" i="49"/>
  <c r="L8" i="49" s="1"/>
  <c r="L14" i="49" s="1"/>
  <c r="S212" i="4"/>
  <c r="M158" i="18"/>
  <c r="L51" i="46"/>
  <c r="L52" i="46" s="1"/>
  <c r="K7" i="47"/>
  <c r="K10" i="27"/>
  <c r="L28" i="2"/>
  <c r="L29" i="2" s="1"/>
  <c r="L37" i="46" s="1"/>
  <c r="J11" i="47"/>
  <c r="K92" i="2"/>
  <c r="K43" i="51"/>
  <c r="J12" i="41"/>
  <c r="N252" i="18"/>
  <c r="N266" i="18"/>
  <c r="N268" i="18" s="1"/>
  <c r="Q315" i="4"/>
  <c r="K89" i="2"/>
  <c r="G19" i="64"/>
  <c r="G20" i="64"/>
  <c r="G31" i="61" s="1"/>
  <c r="I44" i="23"/>
  <c r="I15" i="25" s="1"/>
  <c r="I18" i="25" s="1"/>
  <c r="I20" i="21"/>
  <c r="I42" i="23"/>
  <c r="I43" i="23"/>
  <c r="I9" i="24" s="1"/>
  <c r="I10" i="24" s="1"/>
  <c r="M26" i="46"/>
  <c r="M11" i="46"/>
  <c r="N350" i="18"/>
  <c r="N362" i="18"/>
  <c r="N364" i="18" s="1"/>
  <c r="N365" i="18" s="1"/>
  <c r="M256" i="15"/>
  <c r="M272" i="18"/>
  <c r="M271" i="18"/>
  <c r="M270" i="18"/>
  <c r="M333" i="18"/>
  <c r="J32" i="51"/>
  <c r="J33" i="51" s="1"/>
  <c r="J35" i="51" s="1"/>
  <c r="I13" i="50"/>
  <c r="I19" i="28"/>
  <c r="I20" i="28" s="1"/>
  <c r="J41" i="2"/>
  <c r="I36" i="53"/>
  <c r="E42" i="64"/>
  <c r="E25" i="64"/>
  <c r="E26" i="64" s="1"/>
  <c r="J43" i="2"/>
  <c r="G131" i="61"/>
  <c r="G93" i="61"/>
  <c r="G132" i="61" s="1"/>
  <c r="K99" i="61"/>
  <c r="K26" i="61"/>
  <c r="K100" i="61" s="1"/>
  <c r="K24" i="27"/>
  <c r="K25" i="27" s="1"/>
  <c r="L97" i="2" s="1"/>
  <c r="K13" i="22" s="1"/>
  <c r="K14" i="22" s="1"/>
  <c r="K19" i="22" s="1"/>
  <c r="K8" i="24" s="1"/>
  <c r="K26" i="27"/>
  <c r="K27" i="27"/>
  <c r="M11" i="57" s="1"/>
  <c r="N323" i="18"/>
  <c r="N321" i="18"/>
  <c r="N322" i="18"/>
  <c r="M199" i="18"/>
  <c r="M194" i="15"/>
  <c r="K21" i="23"/>
  <c r="K24" i="23" s="1"/>
  <c r="L37" i="2"/>
  <c r="I29" i="41"/>
  <c r="E54" i="61" s="1"/>
  <c r="E114" i="61" s="1"/>
  <c r="I28" i="41"/>
  <c r="I27" i="41"/>
  <c r="M371" i="18"/>
  <c r="M11" i="49"/>
  <c r="N305" i="18"/>
  <c r="N306" i="18"/>
  <c r="N304" i="18"/>
  <c r="M287" i="18"/>
  <c r="M288" i="18"/>
  <c r="M289" i="18"/>
  <c r="N236" i="18"/>
  <c r="N238" i="18"/>
  <c r="N237" i="18"/>
  <c r="U204" i="4"/>
  <c r="N14" i="62"/>
  <c r="P15" i="18"/>
  <c r="P17" i="18" s="1"/>
  <c r="O18" i="18"/>
  <c r="O31" i="18"/>
  <c r="O33" i="18" s="1"/>
  <c r="O34" i="18" s="1"/>
  <c r="T24" i="4"/>
  <c r="M77" i="11" l="1"/>
  <c r="J13" i="21"/>
  <c r="M332" i="18"/>
  <c r="R251" i="4" s="1"/>
  <c r="R13" i="4" s="1"/>
  <c r="F40" i="64"/>
  <c r="J12" i="26"/>
  <c r="J34" i="53"/>
  <c r="J11" i="50"/>
  <c r="J22" i="50" s="1"/>
  <c r="F23" i="64"/>
  <c r="K35" i="2"/>
  <c r="G94" i="61"/>
  <c r="G133" i="61" s="1"/>
  <c r="J38" i="23"/>
  <c r="J21" i="21" s="1"/>
  <c r="J33" i="21" s="1"/>
  <c r="K27" i="61"/>
  <c r="K101" i="61" s="1"/>
  <c r="G32" i="61"/>
  <c r="G33" i="61" s="1"/>
  <c r="G102" i="61"/>
  <c r="J15" i="21"/>
  <c r="J18" i="21" s="1"/>
  <c r="I22" i="28"/>
  <c r="I26" i="28" s="1"/>
  <c r="I25" i="28"/>
  <c r="N367" i="18"/>
  <c r="N366" i="18"/>
  <c r="Q57" i="4"/>
  <c r="K40" i="2" s="1"/>
  <c r="Q23" i="4"/>
  <c r="Q44" i="4" s="1"/>
  <c r="J54" i="2"/>
  <c r="J56" i="2" s="1"/>
  <c r="I8" i="47"/>
  <c r="I10" i="47" s="1"/>
  <c r="I80" i="14"/>
  <c r="J69" i="2"/>
  <c r="J53" i="46"/>
  <c r="J54" i="46" s="1"/>
  <c r="J45" i="2"/>
  <c r="K11" i="27"/>
  <c r="K12" i="27"/>
  <c r="K13" i="27"/>
  <c r="L11" i="57" s="1"/>
  <c r="N13" i="2"/>
  <c r="N25" i="46"/>
  <c r="I18" i="50"/>
  <c r="S9" i="57" s="1"/>
  <c r="I23" i="50"/>
  <c r="N352" i="18"/>
  <c r="N351" i="18"/>
  <c r="N373" i="18"/>
  <c r="N283" i="18"/>
  <c r="N285" i="18" s="1"/>
  <c r="N286" i="18" s="1"/>
  <c r="N269" i="18"/>
  <c r="K26" i="23"/>
  <c r="K14" i="21"/>
  <c r="E28" i="64"/>
  <c r="E31" i="64"/>
  <c r="E29" i="64"/>
  <c r="E37" i="61" s="1"/>
  <c r="E106" i="61" s="1"/>
  <c r="O232" i="18"/>
  <c r="O234" i="18" s="1"/>
  <c r="N8" i="2"/>
  <c r="N20" i="46"/>
  <c r="J37" i="23"/>
  <c r="J36" i="51"/>
  <c r="J39" i="51"/>
  <c r="N255" i="18"/>
  <c r="N254" i="18"/>
  <c r="N253" i="18"/>
  <c r="M50" i="46"/>
  <c r="L8" i="27"/>
  <c r="L29" i="27" s="1"/>
  <c r="N387" i="18"/>
  <c r="N389" i="18" s="1"/>
  <c r="N390" i="18" s="1"/>
  <c r="S283" i="4"/>
  <c r="L8" i="50"/>
  <c r="S259" i="4"/>
  <c r="S11" i="4" s="1"/>
  <c r="M61" i="2" s="1"/>
  <c r="S208" i="4"/>
  <c r="S53" i="4" s="1"/>
  <c r="M25" i="2" s="1"/>
  <c r="M88" i="2"/>
  <c r="L9" i="52"/>
  <c r="H12" i="62"/>
  <c r="H90" i="61"/>
  <c r="L6" i="55"/>
  <c r="L48" i="41"/>
  <c r="M32" i="2"/>
  <c r="M255" i="15"/>
  <c r="N32" i="46"/>
  <c r="N33" i="46"/>
  <c r="N149" i="18"/>
  <c r="N151" i="18" s="1"/>
  <c r="N152" i="18" s="1"/>
  <c r="N137" i="18"/>
  <c r="E43" i="64"/>
  <c r="E50" i="64"/>
  <c r="E82" i="61" s="1"/>
  <c r="E126" i="61" s="1"/>
  <c r="M8" i="21"/>
  <c r="M10" i="21" s="1"/>
  <c r="M7" i="59"/>
  <c r="M253" i="15"/>
  <c r="J42" i="41"/>
  <c r="J41" i="41"/>
  <c r="J43" i="41"/>
  <c r="J24" i="41"/>
  <c r="L14" i="55"/>
  <c r="L13" i="55"/>
  <c r="I30" i="21"/>
  <c r="I27" i="21"/>
  <c r="I29" i="21"/>
  <c r="I26" i="21"/>
  <c r="I21" i="25"/>
  <c r="I23" i="25"/>
  <c r="I22" i="25"/>
  <c r="V9" i="57" s="1"/>
  <c r="M330" i="18"/>
  <c r="G12" i="57"/>
  <c r="L11" i="60"/>
  <c r="L8" i="60"/>
  <c r="L12" i="60"/>
  <c r="L16" i="62"/>
  <c r="L17" i="62"/>
  <c r="L23" i="61" s="1"/>
  <c r="L38" i="2"/>
  <c r="K35" i="53"/>
  <c r="L31" i="51"/>
  <c r="K12" i="50"/>
  <c r="G41" i="64"/>
  <c r="G24" i="64"/>
  <c r="M12" i="49"/>
  <c r="M250" i="15"/>
  <c r="M16" i="51"/>
  <c r="K13" i="25"/>
  <c r="K17" i="25" s="1"/>
  <c r="G46" i="61"/>
  <c r="N177" i="18"/>
  <c r="N189" i="18"/>
  <c r="N191" i="18" s="1"/>
  <c r="N192" i="18" s="1"/>
  <c r="M331" i="18"/>
  <c r="I14" i="24"/>
  <c r="U9" i="57" s="1"/>
  <c r="I13" i="24"/>
  <c r="I15" i="24"/>
  <c r="L14" i="26"/>
  <c r="X12" i="57" s="1"/>
  <c r="P31" i="18"/>
  <c r="P33" i="18" s="1"/>
  <c r="P34" i="18" s="1"/>
  <c r="P18" i="18"/>
  <c r="U24" i="4"/>
  <c r="O35" i="18"/>
  <c r="O36" i="18"/>
  <c r="O46" i="18"/>
  <c r="O48" i="18" s="1"/>
  <c r="O49" i="18" s="1"/>
  <c r="O57" i="18" s="1"/>
  <c r="O20" i="18"/>
  <c r="O21" i="18"/>
  <c r="J17" i="21" l="1"/>
  <c r="K9" i="61"/>
  <c r="K12" i="23"/>
  <c r="R55" i="4"/>
  <c r="J17" i="50"/>
  <c r="Q10" i="57" s="1"/>
  <c r="J32" i="21"/>
  <c r="W10" i="57" s="1"/>
  <c r="N333" i="18"/>
  <c r="G10" i="61"/>
  <c r="N372" i="18"/>
  <c r="L31" i="27"/>
  <c r="N371" i="18"/>
  <c r="L98" i="61"/>
  <c r="L24" i="61"/>
  <c r="L25" i="61" s="1"/>
  <c r="N11" i="49"/>
  <c r="N256" i="15"/>
  <c r="N194" i="15"/>
  <c r="L13" i="41"/>
  <c r="M93" i="2"/>
  <c r="J20" i="21"/>
  <c r="J42" i="23"/>
  <c r="J44" i="23"/>
  <c r="J15" i="25" s="1"/>
  <c r="J18" i="25" s="1"/>
  <c r="J43" i="23"/>
  <c r="J9" i="24" s="1"/>
  <c r="J10" i="24" s="1"/>
  <c r="L8" i="55"/>
  <c r="Y12" i="57" s="1"/>
  <c r="L9" i="55"/>
  <c r="N154" i="18"/>
  <c r="N153" i="18"/>
  <c r="N178" i="18"/>
  <c r="N179" i="18"/>
  <c r="N200" i="18"/>
  <c r="G110" i="61"/>
  <c r="G47" i="61"/>
  <c r="G48" i="61" s="1"/>
  <c r="N270" i="18"/>
  <c r="N271" i="18"/>
  <c r="N272" i="18"/>
  <c r="K41" i="2"/>
  <c r="J36" i="53"/>
  <c r="K43" i="2"/>
  <c r="F42" i="64"/>
  <c r="F25" i="64"/>
  <c r="F26" i="64" s="1"/>
  <c r="K32" i="51"/>
  <c r="K33" i="51" s="1"/>
  <c r="K35" i="51" s="1"/>
  <c r="K36" i="51" s="1"/>
  <c r="J13" i="50"/>
  <c r="J19" i="28"/>
  <c r="J20" i="28" s="1"/>
  <c r="N160" i="18"/>
  <c r="N139" i="18"/>
  <c r="N138" i="18"/>
  <c r="M23" i="51"/>
  <c r="M24" i="51" s="1"/>
  <c r="M26" i="51" s="1"/>
  <c r="M27" i="51" s="1"/>
  <c r="L20" i="27"/>
  <c r="L22" i="27" s="1"/>
  <c r="L13" i="28"/>
  <c r="L14" i="28" s="1"/>
  <c r="L24" i="28" s="1"/>
  <c r="L31" i="53"/>
  <c r="H15" i="64"/>
  <c r="H17" i="64" s="1"/>
  <c r="M26" i="2"/>
  <c r="T212" i="4"/>
  <c r="M11" i="26"/>
  <c r="M14" i="26" s="1"/>
  <c r="X13" i="57" s="1"/>
  <c r="I33" i="64"/>
  <c r="O174" i="18"/>
  <c r="O176" i="18" s="1"/>
  <c r="M16" i="27"/>
  <c r="M20" i="53"/>
  <c r="B49" i="48"/>
  <c r="M7" i="62"/>
  <c r="M9" i="41"/>
  <c r="M23" i="41" s="1"/>
  <c r="M7" i="49"/>
  <c r="M8" i="49" s="1"/>
  <c r="N18" i="2"/>
  <c r="O134" i="18"/>
  <c r="O136" i="18" s="1"/>
  <c r="M6" i="60"/>
  <c r="N11" i="51"/>
  <c r="M11" i="55"/>
  <c r="N100" i="2"/>
  <c r="I55" i="64" s="1"/>
  <c r="I56" i="64"/>
  <c r="BX13" i="2"/>
  <c r="L21" i="50"/>
  <c r="L16" i="50"/>
  <c r="R12" i="57" s="1"/>
  <c r="S16" i="4"/>
  <c r="S56" i="4"/>
  <c r="O67" i="2"/>
  <c r="N287" i="18"/>
  <c r="N288" i="18"/>
  <c r="N289" i="18"/>
  <c r="H91" i="61"/>
  <c r="H92" i="61" s="1"/>
  <c r="H130" i="61"/>
  <c r="E35" i="64"/>
  <c r="E58" i="64" s="1"/>
  <c r="E36" i="64"/>
  <c r="E59" i="64" s="1"/>
  <c r="E60" i="64" s="1"/>
  <c r="N193" i="18"/>
  <c r="N194" i="18"/>
  <c r="N392" i="18"/>
  <c r="N412" i="18" s="1"/>
  <c r="N391" i="18"/>
  <c r="N411" i="18" s="1"/>
  <c r="N413" i="18"/>
  <c r="I14" i="52"/>
  <c r="J43" i="46"/>
  <c r="J50" i="2"/>
  <c r="J46" i="2"/>
  <c r="J44" i="46" s="1"/>
  <c r="I17" i="41"/>
  <c r="G35" i="61"/>
  <c r="G34" i="61"/>
  <c r="G104" i="61" s="1"/>
  <c r="G103" i="61"/>
  <c r="J29" i="41"/>
  <c r="F54" i="61" s="1"/>
  <c r="F114" i="61" s="1"/>
  <c r="J28" i="41"/>
  <c r="J27" i="41"/>
  <c r="N26" i="46"/>
  <c r="N11" i="46"/>
  <c r="L30" i="27"/>
  <c r="M10" i="49"/>
  <c r="N7" i="51"/>
  <c r="BP7" i="51" s="1"/>
  <c r="M10" i="53"/>
  <c r="T256" i="4"/>
  <c r="BX8" i="2"/>
  <c r="N11" i="2"/>
  <c r="O347" i="18"/>
  <c r="O349" i="18" s="1"/>
  <c r="L55" i="2"/>
  <c r="L59" i="2"/>
  <c r="L50" i="41"/>
  <c r="H63" i="61" s="1"/>
  <c r="L51" i="41"/>
  <c r="H64" i="61" s="1"/>
  <c r="O235" i="18"/>
  <c r="O300" i="18"/>
  <c r="O302" i="18" s="1"/>
  <c r="O303" i="18" s="1"/>
  <c r="O317" i="18"/>
  <c r="O319" i="18" s="1"/>
  <c r="O320" i="18" s="1"/>
  <c r="O249" i="18"/>
  <c r="O251" i="18" s="1"/>
  <c r="I78" i="11"/>
  <c r="I79" i="11" s="1"/>
  <c r="I78" i="14"/>
  <c r="I79" i="14" s="1"/>
  <c r="J70" i="2"/>
  <c r="P21" i="18"/>
  <c r="P20" i="18"/>
  <c r="P35" i="18"/>
  <c r="P46" i="18"/>
  <c r="P48" i="18" s="1"/>
  <c r="P49" i="18" s="1"/>
  <c r="P57" i="18" s="1"/>
  <c r="P36" i="18"/>
  <c r="P249" i="15"/>
  <c r="O102" i="15"/>
  <c r="O247" i="15"/>
  <c r="O257" i="15"/>
  <c r="O249" i="15"/>
  <c r="O51" i="18"/>
  <c r="O56" i="18" s="1"/>
  <c r="O50" i="18"/>
  <c r="O55" i="18" s="1"/>
  <c r="K10" i="23" l="1"/>
  <c r="K13" i="23" s="1"/>
  <c r="L34" i="2"/>
  <c r="G23" i="64" s="1"/>
  <c r="N331" i="18"/>
  <c r="N332" i="18"/>
  <c r="S251" i="4" s="1"/>
  <c r="L12" i="23" s="1"/>
  <c r="K39" i="51"/>
  <c r="N330" i="18"/>
  <c r="N158" i="18"/>
  <c r="N159" i="18"/>
  <c r="N255" i="15"/>
  <c r="M16" i="62"/>
  <c r="M17" i="62"/>
  <c r="M23" i="61" s="1"/>
  <c r="L27" i="27"/>
  <c r="M12" i="57" s="1"/>
  <c r="L26" i="27"/>
  <c r="L24" i="27"/>
  <c r="L25" i="27" s="1"/>
  <c r="M97" i="2" s="1"/>
  <c r="L13" i="22" s="1"/>
  <c r="L14" i="22" s="1"/>
  <c r="L19" i="22" s="1"/>
  <c r="L8" i="24" s="1"/>
  <c r="J23" i="25"/>
  <c r="J21" i="25"/>
  <c r="J22" i="25"/>
  <c r="V10" i="57" s="1"/>
  <c r="G11" i="61"/>
  <c r="G105" i="61"/>
  <c r="N77" i="11"/>
  <c r="N77" i="14"/>
  <c r="N16" i="51"/>
  <c r="BP16" i="51" s="1"/>
  <c r="BP45" i="51" s="1"/>
  <c r="BP11" i="51"/>
  <c r="J22" i="28"/>
  <c r="J26" i="28" s="1"/>
  <c r="J25" i="28"/>
  <c r="O236" i="18"/>
  <c r="O238" i="18"/>
  <c r="O237" i="18"/>
  <c r="J15" i="24"/>
  <c r="J14" i="24"/>
  <c r="U10" i="57" s="1"/>
  <c r="J13" i="24"/>
  <c r="J42" i="51"/>
  <c r="J47" i="46"/>
  <c r="K66" i="2"/>
  <c r="K12" i="41"/>
  <c r="L92" i="2"/>
  <c r="L43" i="51"/>
  <c r="K11" i="47"/>
  <c r="I34" i="41"/>
  <c r="I36" i="41"/>
  <c r="I35" i="41"/>
  <c r="L21" i="23"/>
  <c r="L24" i="23" s="1"/>
  <c r="M37" i="2"/>
  <c r="M8" i="60"/>
  <c r="G13" i="57"/>
  <c r="M11" i="60"/>
  <c r="M12" i="60"/>
  <c r="J23" i="50"/>
  <c r="J18" i="50"/>
  <c r="S10" i="57" s="1"/>
  <c r="J26" i="21"/>
  <c r="J29" i="21"/>
  <c r="J30" i="21"/>
  <c r="J27" i="21"/>
  <c r="N7" i="59"/>
  <c r="N8" i="21"/>
  <c r="N10" i="21" s="1"/>
  <c r="N253" i="15"/>
  <c r="G50" i="61"/>
  <c r="G49" i="61"/>
  <c r="G112" i="61" s="1"/>
  <c r="G111" i="61"/>
  <c r="L89" i="2"/>
  <c r="R315" i="4"/>
  <c r="K13" i="21"/>
  <c r="K15" i="23"/>
  <c r="K18" i="28" s="1"/>
  <c r="O137" i="18"/>
  <c r="O149" i="18"/>
  <c r="O151" i="18" s="1"/>
  <c r="O152" i="18" s="1"/>
  <c r="L10" i="27"/>
  <c r="L7" i="47"/>
  <c r="M51" i="46"/>
  <c r="M52" i="46" s="1"/>
  <c r="M28" i="2"/>
  <c r="M29" i="2" s="1"/>
  <c r="M37" i="46" s="1"/>
  <c r="N199" i="18"/>
  <c r="L99" i="61"/>
  <c r="L26" i="61"/>
  <c r="L100" i="61" s="1"/>
  <c r="BS33" i="64"/>
  <c r="BX100" i="2"/>
  <c r="BS55" i="64" s="1"/>
  <c r="P232" i="18"/>
  <c r="P234" i="18" s="1"/>
  <c r="O8" i="2"/>
  <c r="M13" i="55"/>
  <c r="M14" i="55"/>
  <c r="J45" i="46"/>
  <c r="J51" i="2"/>
  <c r="J46" i="46" s="1"/>
  <c r="T259" i="4"/>
  <c r="T11" i="4" s="1"/>
  <c r="N61" i="2" s="1"/>
  <c r="N50" i="46"/>
  <c r="M8" i="27"/>
  <c r="M29" i="27" s="1"/>
  <c r="I12" i="62"/>
  <c r="O387" i="18"/>
  <c r="O389" i="18" s="1"/>
  <c r="O390" i="18" s="1"/>
  <c r="T283" i="4"/>
  <c r="T208" i="4"/>
  <c r="T53" i="4" s="1"/>
  <c r="N25" i="2" s="1"/>
  <c r="M48" i="41"/>
  <c r="M9" i="52"/>
  <c r="N32" i="2"/>
  <c r="M8" i="50"/>
  <c r="I90" i="61"/>
  <c r="N88" i="2"/>
  <c r="M6" i="55"/>
  <c r="BX18" i="2"/>
  <c r="H19" i="64"/>
  <c r="H20" i="64"/>
  <c r="H31" i="61" s="1"/>
  <c r="F28" i="64"/>
  <c r="F29" i="64"/>
  <c r="F37" i="61" s="1"/>
  <c r="F106" i="61" s="1"/>
  <c r="F31" i="64"/>
  <c r="N198" i="18"/>
  <c r="H131" i="61"/>
  <c r="H93" i="61"/>
  <c r="H132" i="61" s="1"/>
  <c r="O177" i="18"/>
  <c r="O189" i="18"/>
  <c r="O191" i="18" s="1"/>
  <c r="O192" i="18" s="1"/>
  <c r="O252" i="18"/>
  <c r="O266" i="18"/>
  <c r="O268" i="18" s="1"/>
  <c r="O350" i="18"/>
  <c r="O362" i="18"/>
  <c r="O364" i="18" s="1"/>
  <c r="O365" i="18" s="1"/>
  <c r="M14" i="49"/>
  <c r="F50" i="64"/>
  <c r="F82" i="61" s="1"/>
  <c r="F126" i="61" s="1"/>
  <c r="F43" i="64"/>
  <c r="N12" i="49"/>
  <c r="N250" i="15"/>
  <c r="N251" i="15"/>
  <c r="O304" i="18"/>
  <c r="O306" i="18"/>
  <c r="O305" i="18"/>
  <c r="O13" i="2"/>
  <c r="O321" i="18"/>
  <c r="O323" i="18"/>
  <c r="O322" i="18"/>
  <c r="I16" i="52"/>
  <c r="I19" i="52" s="1"/>
  <c r="I21" i="52" s="1"/>
  <c r="I15" i="52"/>
  <c r="T9" i="57" s="1"/>
  <c r="K54" i="2"/>
  <c r="K56" i="2" s="1"/>
  <c r="J8" i="47"/>
  <c r="J10" i="47" s="1"/>
  <c r="K53" i="46"/>
  <c r="K54" i="46" s="1"/>
  <c r="J80" i="14"/>
  <c r="K45" i="2"/>
  <c r="K69" i="2"/>
  <c r="P102" i="2"/>
  <c r="O10" i="60"/>
  <c r="O28" i="28" s="1"/>
  <c r="P247" i="15"/>
  <c r="P257" i="15"/>
  <c r="P51" i="18"/>
  <c r="P56" i="18" s="1"/>
  <c r="P50" i="18"/>
  <c r="P55" i="18" s="1"/>
  <c r="K11" i="50" l="1"/>
  <c r="K22" i="50" s="1"/>
  <c r="L35" i="2"/>
  <c r="G40" i="64"/>
  <c r="L30" i="51"/>
  <c r="K12" i="26"/>
  <c r="K34" i="53"/>
  <c r="S55" i="4"/>
  <c r="M34" i="2" s="1"/>
  <c r="S13" i="4"/>
  <c r="M59" i="2" s="1"/>
  <c r="O254" i="18"/>
  <c r="O255" i="18"/>
  <c r="O253" i="18"/>
  <c r="O193" i="18"/>
  <c r="O194" i="18"/>
  <c r="J14" i="52"/>
  <c r="J17" i="41"/>
  <c r="K46" i="2"/>
  <c r="K44" i="46" s="1"/>
  <c r="K50" i="2"/>
  <c r="K43" i="46"/>
  <c r="K70" i="2"/>
  <c r="N9" i="41"/>
  <c r="N23" i="41" s="1"/>
  <c r="O100" i="2"/>
  <c r="J55" i="64" s="1"/>
  <c r="P134" i="18"/>
  <c r="P136" i="18" s="1"/>
  <c r="O11" i="51"/>
  <c r="O16" i="51" s="1"/>
  <c r="O45" i="51" s="1"/>
  <c r="N7" i="62"/>
  <c r="N7" i="49"/>
  <c r="N8" i="49" s="1"/>
  <c r="P174" i="18"/>
  <c r="P176" i="18" s="1"/>
  <c r="N11" i="26"/>
  <c r="N20" i="53"/>
  <c r="U212" i="4"/>
  <c r="J56" i="64"/>
  <c r="N6" i="60"/>
  <c r="N16" i="27"/>
  <c r="O18" i="2"/>
  <c r="N11" i="55"/>
  <c r="J33" i="64"/>
  <c r="O7" i="51"/>
  <c r="P347" i="18"/>
  <c r="P349" i="18" s="1"/>
  <c r="U256" i="4"/>
  <c r="O11" i="2"/>
  <c r="N10" i="49"/>
  <c r="N10" i="53"/>
  <c r="L11" i="27"/>
  <c r="L12" i="27"/>
  <c r="L13" i="27"/>
  <c r="L12" i="57" s="1"/>
  <c r="M98" i="61"/>
  <c r="M24" i="61"/>
  <c r="M25" i="61" s="1"/>
  <c r="BX88" i="2"/>
  <c r="BX32" i="2"/>
  <c r="K41" i="41"/>
  <c r="K24" i="41"/>
  <c r="K43" i="41"/>
  <c r="K42" i="41"/>
  <c r="H94" i="61"/>
  <c r="M16" i="50"/>
  <c r="R13" i="57" s="1"/>
  <c r="M21" i="50"/>
  <c r="G13" i="61"/>
  <c r="G113" i="61"/>
  <c r="P235" i="18"/>
  <c r="P300" i="18"/>
  <c r="P302" i="18" s="1"/>
  <c r="P303" i="18" s="1"/>
  <c r="P317" i="18"/>
  <c r="P319" i="18" s="1"/>
  <c r="P320" i="18" s="1"/>
  <c r="P249" i="18"/>
  <c r="P251" i="18" s="1"/>
  <c r="O154" i="18"/>
  <c r="O153" i="18"/>
  <c r="M13" i="41"/>
  <c r="N93" i="2"/>
  <c r="BX61" i="2"/>
  <c r="BX93" i="2" s="1"/>
  <c r="I130" i="61"/>
  <c r="I91" i="61"/>
  <c r="I92" i="61" s="1"/>
  <c r="H46" i="61"/>
  <c r="L13" i="25"/>
  <c r="L17" i="25" s="1"/>
  <c r="F35" i="64"/>
  <c r="F58" i="64" s="1"/>
  <c r="F36" i="64"/>
  <c r="F59" i="64" s="1"/>
  <c r="F60" i="64" s="1"/>
  <c r="M50" i="41"/>
  <c r="I63" i="61" s="1"/>
  <c r="M51" i="41"/>
  <c r="I64" i="61" s="1"/>
  <c r="O139" i="18"/>
  <c r="O138" i="18"/>
  <c r="O160" i="18"/>
  <c r="M31" i="51"/>
  <c r="M38" i="2"/>
  <c r="L12" i="50"/>
  <c r="H41" i="64"/>
  <c r="H24" i="64"/>
  <c r="L35" i="53"/>
  <c r="O200" i="18"/>
  <c r="O179" i="18"/>
  <c r="O178" i="18"/>
  <c r="M30" i="27"/>
  <c r="O366" i="18"/>
  <c r="O367" i="18"/>
  <c r="M20" i="27"/>
  <c r="M22" i="27" s="1"/>
  <c r="I15" i="64"/>
  <c r="I17" i="64" s="1"/>
  <c r="M13" i="28"/>
  <c r="M14" i="28" s="1"/>
  <c r="M24" i="28" s="1"/>
  <c r="N23" i="51"/>
  <c r="M31" i="53"/>
  <c r="N26" i="2"/>
  <c r="BX25" i="2"/>
  <c r="K38" i="23"/>
  <c r="K21" i="21" s="1"/>
  <c r="K37" i="23"/>
  <c r="L26" i="23"/>
  <c r="L14" i="21"/>
  <c r="R23" i="4"/>
  <c r="R44" i="4" s="1"/>
  <c r="R57" i="4"/>
  <c r="L40" i="2" s="1"/>
  <c r="M8" i="55"/>
  <c r="Y13" i="57" s="1"/>
  <c r="M9" i="55"/>
  <c r="O351" i="18"/>
  <c r="O352" i="18"/>
  <c r="O373" i="18"/>
  <c r="J78" i="14"/>
  <c r="J79" i="14" s="1"/>
  <c r="J78" i="11"/>
  <c r="J79" i="11" s="1"/>
  <c r="M31" i="27"/>
  <c r="T56" i="4"/>
  <c r="T16" i="4"/>
  <c r="O269" i="18"/>
  <c r="O283" i="18"/>
  <c r="O285" i="18" s="1"/>
  <c r="O286" i="18" s="1"/>
  <c r="H32" i="61"/>
  <c r="H33" i="61" s="1"/>
  <c r="H102" i="61"/>
  <c r="O413" i="18"/>
  <c r="O392" i="18"/>
  <c r="O412" i="18" s="1"/>
  <c r="O391" i="18"/>
  <c r="O411" i="18" s="1"/>
  <c r="L27" i="61"/>
  <c r="K15" i="21"/>
  <c r="K18" i="21" s="1"/>
  <c r="V204" i="4"/>
  <c r="O14" i="62"/>
  <c r="Q15" i="18"/>
  <c r="Q17" i="18" s="1"/>
  <c r="P102" i="15"/>
  <c r="K17" i="50" l="1"/>
  <c r="Q11" i="57" s="1"/>
  <c r="N14" i="26"/>
  <c r="X14" i="57" s="1"/>
  <c r="M55" i="2"/>
  <c r="S315" i="4" s="1"/>
  <c r="L10" i="23"/>
  <c r="L13" i="23" s="1"/>
  <c r="L15" i="23" s="1"/>
  <c r="L37" i="23" s="1"/>
  <c r="L43" i="23" s="1"/>
  <c r="L9" i="24" s="1"/>
  <c r="L10" i="24" s="1"/>
  <c r="O199" i="18"/>
  <c r="O198" i="18"/>
  <c r="O11" i="49"/>
  <c r="K20" i="21"/>
  <c r="K42" i="23"/>
  <c r="K44" i="23"/>
  <c r="K15" i="25" s="1"/>
  <c r="K18" i="25" s="1"/>
  <c r="K43" i="23"/>
  <c r="K9" i="24" s="1"/>
  <c r="K10" i="24" s="1"/>
  <c r="K27" i="41"/>
  <c r="K29" i="41"/>
  <c r="G54" i="61" s="1"/>
  <c r="K28" i="41"/>
  <c r="O159" i="18"/>
  <c r="N16" i="62"/>
  <c r="N17" i="62"/>
  <c r="N23" i="61" s="1"/>
  <c r="J15" i="52"/>
  <c r="T10" i="57" s="1"/>
  <c r="J16" i="52"/>
  <c r="J19" i="52" s="1"/>
  <c r="J21" i="52" s="1"/>
  <c r="K17" i="21"/>
  <c r="M10" i="27"/>
  <c r="N28" i="2"/>
  <c r="M7" i="47"/>
  <c r="BX26" i="2"/>
  <c r="N51" i="46"/>
  <c r="N52" i="46" s="1"/>
  <c r="L11" i="47"/>
  <c r="M43" i="51"/>
  <c r="M92" i="2"/>
  <c r="L12" i="41"/>
  <c r="O158" i="18"/>
  <c r="N37" i="2"/>
  <c r="M21" i="23"/>
  <c r="M24" i="23" s="1"/>
  <c r="M99" i="61"/>
  <c r="M26" i="61"/>
  <c r="M100" i="61" s="1"/>
  <c r="N14" i="55"/>
  <c r="N13" i="55"/>
  <c r="P137" i="18"/>
  <c r="P149" i="18"/>
  <c r="P151" i="18" s="1"/>
  <c r="P152" i="18" s="1"/>
  <c r="O372" i="18"/>
  <c r="O371" i="18"/>
  <c r="P177" i="18"/>
  <c r="P189" i="18"/>
  <c r="P191" i="18" s="1"/>
  <c r="P192" i="18" s="1"/>
  <c r="N14" i="49"/>
  <c r="L101" i="61"/>
  <c r="L9" i="61"/>
  <c r="K19" i="28"/>
  <c r="K20" i="28" s="1"/>
  <c r="L32" i="51"/>
  <c r="L33" i="51" s="1"/>
  <c r="L35" i="51" s="1"/>
  <c r="G42" i="64"/>
  <c r="L41" i="2"/>
  <c r="G25" i="64"/>
  <c r="G26" i="64" s="1"/>
  <c r="K13" i="50"/>
  <c r="K36" i="53"/>
  <c r="L43" i="2"/>
  <c r="N24" i="51"/>
  <c r="BP23" i="51"/>
  <c r="N8" i="50"/>
  <c r="O88" i="2"/>
  <c r="U208" i="4"/>
  <c r="U53" i="4" s="1"/>
  <c r="O25" i="2" s="1"/>
  <c r="N9" i="52"/>
  <c r="N8" i="27"/>
  <c r="N29" i="27" s="1"/>
  <c r="J12" i="62"/>
  <c r="U283" i="4"/>
  <c r="P387" i="18"/>
  <c r="P389" i="18" s="1"/>
  <c r="P390" i="18" s="1"/>
  <c r="N48" i="41"/>
  <c r="O32" i="2"/>
  <c r="U259" i="4"/>
  <c r="U11" i="4" s="1"/>
  <c r="O61" i="2" s="1"/>
  <c r="N6" i="55"/>
  <c r="J90" i="61"/>
  <c r="H35" i="61"/>
  <c r="H103" i="61"/>
  <c r="H34" i="61"/>
  <c r="H104" i="61" s="1"/>
  <c r="O194" i="15"/>
  <c r="O287" i="18"/>
  <c r="O288" i="18"/>
  <c r="O289" i="18"/>
  <c r="P266" i="18"/>
  <c r="P268" i="18" s="1"/>
  <c r="P252" i="18"/>
  <c r="K51" i="2"/>
  <c r="K46" i="46" s="1"/>
  <c r="K45" i="46"/>
  <c r="O272" i="18"/>
  <c r="O271" i="18"/>
  <c r="O270" i="18"/>
  <c r="H110" i="61"/>
  <c r="H47" i="61"/>
  <c r="H48" i="61" s="1"/>
  <c r="J35" i="41"/>
  <c r="J36" i="41"/>
  <c r="J34" i="41"/>
  <c r="BS15" i="64"/>
  <c r="BS17" i="64" s="1"/>
  <c r="BS19" i="64" s="1"/>
  <c r="BX97" i="2"/>
  <c r="P237" i="18"/>
  <c r="P238" i="18"/>
  <c r="P236" i="18"/>
  <c r="O256" i="15"/>
  <c r="P323" i="18"/>
  <c r="P321" i="18"/>
  <c r="P322" i="18"/>
  <c r="P304" i="18"/>
  <c r="P305" i="18"/>
  <c r="P306" i="18"/>
  <c r="I131" i="61"/>
  <c r="I93" i="61"/>
  <c r="I132" i="61" s="1"/>
  <c r="H40" i="64"/>
  <c r="M35" i="2"/>
  <c r="L12" i="26"/>
  <c r="L34" i="53"/>
  <c r="H23" i="64"/>
  <c r="M30" i="51"/>
  <c r="L11" i="50"/>
  <c r="I19" i="64"/>
  <c r="I20" i="64"/>
  <c r="I31" i="61" s="1"/>
  <c r="H10" i="61"/>
  <c r="H133" i="61"/>
  <c r="G14" i="57"/>
  <c r="N8" i="60"/>
  <c r="N11" i="60"/>
  <c r="N12" i="60"/>
  <c r="L66" i="2"/>
  <c r="K47" i="46"/>
  <c r="K42" i="51"/>
  <c r="K32" i="21"/>
  <c r="W11" i="57" s="1"/>
  <c r="K33" i="21"/>
  <c r="P350" i="18"/>
  <c r="P362" i="18"/>
  <c r="P364" i="18" s="1"/>
  <c r="P365" i="18" s="1"/>
  <c r="M89" i="2"/>
  <c r="M26" i="27"/>
  <c r="M27" i="27"/>
  <c r="M13" i="57" s="1"/>
  <c r="M24" i="27"/>
  <c r="M25" i="27" s="1"/>
  <c r="N97" i="2" s="1"/>
  <c r="M13" i="22" s="1"/>
  <c r="M14" i="22" s="1"/>
  <c r="M19" i="22" s="1"/>
  <c r="M8" i="24" s="1"/>
  <c r="O333" i="18"/>
  <c r="P67" i="2"/>
  <c r="Q257" i="15"/>
  <c r="Q247" i="15"/>
  <c r="Q249" i="15"/>
  <c r="V24" i="4"/>
  <c r="Q102" i="2"/>
  <c r="P10" i="60"/>
  <c r="P28" i="28" s="1"/>
  <c r="Q31" i="18"/>
  <c r="Q33" i="18" s="1"/>
  <c r="Q34" i="18" s="1"/>
  <c r="Q18" i="18"/>
  <c r="L13" i="21" l="1"/>
  <c r="N31" i="27"/>
  <c r="M27" i="61"/>
  <c r="M9" i="61" s="1"/>
  <c r="I94" i="61"/>
  <c r="I10" i="61" s="1"/>
  <c r="N30" i="27"/>
  <c r="G114" i="61"/>
  <c r="G55" i="61"/>
  <c r="G56" i="61" s="1"/>
  <c r="M26" i="23"/>
  <c r="M14" i="21"/>
  <c r="L69" i="2"/>
  <c r="L70" i="2" s="1"/>
  <c r="K8" i="47"/>
  <c r="K10" i="47" s="1"/>
  <c r="L53" i="46"/>
  <c r="L54" i="46" s="1"/>
  <c r="K80" i="14"/>
  <c r="L45" i="2"/>
  <c r="L54" i="2"/>
  <c r="L56" i="2" s="1"/>
  <c r="O8" i="21"/>
  <c r="O10" i="21" s="1"/>
  <c r="O7" i="59"/>
  <c r="O253" i="15"/>
  <c r="K23" i="50"/>
  <c r="K18" i="50"/>
  <c r="S11" i="57" s="1"/>
  <c r="K22" i="25"/>
  <c r="V11" i="57" s="1"/>
  <c r="K21" i="25"/>
  <c r="K23" i="25"/>
  <c r="P352" i="18"/>
  <c r="P373" i="18"/>
  <c r="P351" i="18"/>
  <c r="H50" i="61"/>
  <c r="H111" i="61"/>
  <c r="H49" i="61"/>
  <c r="H112" i="61" s="1"/>
  <c r="O12" i="49"/>
  <c r="O251" i="15"/>
  <c r="O250" i="15"/>
  <c r="U16" i="4"/>
  <c r="U56" i="4"/>
  <c r="G29" i="64"/>
  <c r="G37" i="61" s="1"/>
  <c r="G28" i="64"/>
  <c r="G31" i="64"/>
  <c r="L41" i="41"/>
  <c r="L42" i="41"/>
  <c r="L24" i="41"/>
  <c r="L43" i="41"/>
  <c r="N8" i="55"/>
  <c r="Y14" i="57" s="1"/>
  <c r="N9" i="55"/>
  <c r="N29" i="2"/>
  <c r="N37" i="46" s="1"/>
  <c r="BX28" i="2"/>
  <c r="BX29" i="2" s="1"/>
  <c r="P391" i="18"/>
  <c r="P411" i="18" s="1"/>
  <c r="P392" i="18"/>
  <c r="P412" i="18" s="1"/>
  <c r="P413" i="18"/>
  <c r="P154" i="18"/>
  <c r="P153" i="18"/>
  <c r="K30" i="21"/>
  <c r="K29" i="21"/>
  <c r="K27" i="21"/>
  <c r="K26" i="21"/>
  <c r="L20" i="21"/>
  <c r="L42" i="23"/>
  <c r="J130" i="61"/>
  <c r="J91" i="61"/>
  <c r="J92" i="61" s="1"/>
  <c r="P283" i="18"/>
  <c r="P285" i="18" s="1"/>
  <c r="P286" i="18" s="1"/>
  <c r="P269" i="18"/>
  <c r="M12" i="27"/>
  <c r="M11" i="27"/>
  <c r="M13" i="27"/>
  <c r="L13" i="57" s="1"/>
  <c r="P194" i="18"/>
  <c r="P193" i="18"/>
  <c r="K13" i="24"/>
  <c r="K15" i="24"/>
  <c r="K14" i="24"/>
  <c r="U11" i="57" s="1"/>
  <c r="L14" i="24"/>
  <c r="U12" i="57" s="1"/>
  <c r="L15" i="24"/>
  <c r="L13" i="24"/>
  <c r="I46" i="61"/>
  <c r="M13" i="25"/>
  <c r="M17" i="25" s="1"/>
  <c r="I102" i="61"/>
  <c r="I32" i="61"/>
  <c r="I33" i="61" s="1"/>
  <c r="O330" i="18"/>
  <c r="G50" i="64"/>
  <c r="G82" i="61" s="1"/>
  <c r="G43" i="64"/>
  <c r="P139" i="18"/>
  <c r="P138" i="18"/>
  <c r="P160" i="18"/>
  <c r="N24" i="61"/>
  <c r="N25" i="61" s="1"/>
  <c r="N98" i="61"/>
  <c r="N21" i="50"/>
  <c r="N16" i="50"/>
  <c r="R14" i="57" s="1"/>
  <c r="N13" i="41"/>
  <c r="O93" i="2"/>
  <c r="L44" i="23"/>
  <c r="L15" i="25" s="1"/>
  <c r="L18" i="25" s="1"/>
  <c r="L22" i="25" s="1"/>
  <c r="V12" i="57" s="1"/>
  <c r="M35" i="53"/>
  <c r="I24" i="64"/>
  <c r="N31" i="51"/>
  <c r="BP31" i="51" s="1"/>
  <c r="I41" i="64"/>
  <c r="M12" i="50"/>
  <c r="N38" i="2"/>
  <c r="BX37" i="2"/>
  <c r="O77" i="11"/>
  <c r="O77" i="14"/>
  <c r="P200" i="18"/>
  <c r="P179" i="18"/>
  <c r="P178" i="18"/>
  <c r="L18" i="28"/>
  <c r="O331" i="18"/>
  <c r="L36" i="51"/>
  <c r="L39" i="51"/>
  <c r="O255" i="15"/>
  <c r="S23" i="4"/>
  <c r="S44" i="4" s="1"/>
  <c r="S57" i="4"/>
  <c r="M40" i="2" s="1"/>
  <c r="P254" i="18"/>
  <c r="P255" i="18"/>
  <c r="P253" i="18"/>
  <c r="N26" i="51"/>
  <c r="BP24" i="51"/>
  <c r="J15" i="64"/>
  <c r="J17" i="64" s="1"/>
  <c r="O26" i="2"/>
  <c r="N31" i="53"/>
  <c r="O23" i="51"/>
  <c r="O24" i="51" s="1"/>
  <c r="O26" i="51" s="1"/>
  <c r="O27" i="51" s="1"/>
  <c r="N20" i="27"/>
  <c r="N22" i="27" s="1"/>
  <c r="N13" i="28"/>
  <c r="N14" i="28" s="1"/>
  <c r="N24" i="28" s="1"/>
  <c r="K22" i="28"/>
  <c r="K26" i="28" s="1"/>
  <c r="K25" i="28"/>
  <c r="P13" i="2"/>
  <c r="Q232" i="18"/>
  <c r="Q234" i="18" s="1"/>
  <c r="P8" i="2"/>
  <c r="N50" i="41"/>
  <c r="J63" i="61" s="1"/>
  <c r="N51" i="41"/>
  <c r="J64" i="61" s="1"/>
  <c r="P366" i="18"/>
  <c r="P367" i="18"/>
  <c r="L15" i="21"/>
  <c r="L18" i="21" s="1"/>
  <c r="L17" i="50"/>
  <c r="Q12" i="57" s="1"/>
  <c r="L22" i="50"/>
  <c r="O332" i="18"/>
  <c r="T251" i="4" s="1"/>
  <c r="L38" i="23"/>
  <c r="L21" i="21" s="1"/>
  <c r="H11" i="61"/>
  <c r="H105" i="61"/>
  <c r="Q102" i="15"/>
  <c r="Q20" i="18"/>
  <c r="Q21" i="18"/>
  <c r="Q36" i="18"/>
  <c r="Q35" i="18"/>
  <c r="Q46" i="18"/>
  <c r="Q48" i="18" s="1"/>
  <c r="Q49" i="18" s="1"/>
  <c r="Q57" i="18" s="1"/>
  <c r="W204" i="4"/>
  <c r="R15" i="18"/>
  <c r="R17" i="18" s="1"/>
  <c r="P14" i="62"/>
  <c r="M101" i="61" l="1"/>
  <c r="P159" i="18"/>
  <c r="I133" i="61"/>
  <c r="L17" i="21"/>
  <c r="P333" i="18"/>
  <c r="P158" i="18"/>
  <c r="L21" i="25"/>
  <c r="P198" i="18"/>
  <c r="K78" i="14"/>
  <c r="K79" i="14" s="1"/>
  <c r="K78" i="11"/>
  <c r="K79" i="11" s="1"/>
  <c r="G126" i="61"/>
  <c r="G83" i="61"/>
  <c r="G84" i="61" s="1"/>
  <c r="N26" i="27"/>
  <c r="N24" i="27"/>
  <c r="N25" i="27" s="1"/>
  <c r="O97" i="2" s="1"/>
  <c r="N13" i="22" s="1"/>
  <c r="N14" i="22" s="1"/>
  <c r="N19" i="22" s="1"/>
  <c r="N8" i="24" s="1"/>
  <c r="N27" i="27"/>
  <c r="M14" i="57" s="1"/>
  <c r="L26" i="21"/>
  <c r="H13" i="61"/>
  <c r="H113" i="61"/>
  <c r="P199" i="18"/>
  <c r="I35" i="61"/>
  <c r="I34" i="61"/>
  <c r="I104" i="61" s="1"/>
  <c r="I103" i="61"/>
  <c r="L30" i="21"/>
  <c r="G35" i="64"/>
  <c r="G58" i="64" s="1"/>
  <c r="G36" i="64"/>
  <c r="G59" i="64" s="1"/>
  <c r="G60" i="64" s="1"/>
  <c r="P371" i="18"/>
  <c r="G115" i="61"/>
  <c r="G57" i="61"/>
  <c r="G116" i="61" s="1"/>
  <c r="L36" i="53"/>
  <c r="M32" i="51"/>
  <c r="M33" i="51" s="1"/>
  <c r="M35" i="51" s="1"/>
  <c r="M36" i="51" s="1"/>
  <c r="H25" i="64"/>
  <c r="H26" i="64" s="1"/>
  <c r="M43" i="2"/>
  <c r="L13" i="50"/>
  <c r="H42" i="64"/>
  <c r="L19" i="28"/>
  <c r="L20" i="28" s="1"/>
  <c r="M41" i="2"/>
  <c r="L27" i="21"/>
  <c r="L47" i="46"/>
  <c r="L42" i="51"/>
  <c r="M66" i="2"/>
  <c r="Q347" i="18"/>
  <c r="Q349" i="18" s="1"/>
  <c r="O10" i="53"/>
  <c r="V256" i="4"/>
  <c r="P11" i="2"/>
  <c r="O10" i="49"/>
  <c r="P7" i="51"/>
  <c r="L29" i="21"/>
  <c r="G106" i="61"/>
  <c r="G38" i="61"/>
  <c r="G39" i="61" s="1"/>
  <c r="P372" i="18"/>
  <c r="P289" i="18"/>
  <c r="P288" i="18"/>
  <c r="P287" i="18"/>
  <c r="J131" i="61"/>
  <c r="J93" i="61"/>
  <c r="J132" i="61" s="1"/>
  <c r="L33" i="21"/>
  <c r="L32" i="21"/>
  <c r="W12" i="57" s="1"/>
  <c r="N7" i="47"/>
  <c r="N10" i="27"/>
  <c r="O28" i="2"/>
  <c r="O29" i="2" s="1"/>
  <c r="Q249" i="18"/>
  <c r="Q251" i="18" s="1"/>
  <c r="Q317" i="18"/>
  <c r="Q319" i="18" s="1"/>
  <c r="Q320" i="18" s="1"/>
  <c r="Q235" i="18"/>
  <c r="Q300" i="18"/>
  <c r="Q302" i="18" s="1"/>
  <c r="Q303" i="18" s="1"/>
  <c r="J20" i="64"/>
  <c r="J31" i="61" s="1"/>
  <c r="J19" i="64"/>
  <c r="I110" i="61"/>
  <c r="I47" i="61"/>
  <c r="I48" i="61" s="1"/>
  <c r="N21" i="23"/>
  <c r="N24" i="23" s="1"/>
  <c r="O37" i="2"/>
  <c r="N27" i="51"/>
  <c r="BP26" i="51"/>
  <c r="BP27" i="51" s="1"/>
  <c r="L27" i="41"/>
  <c r="L29" i="41"/>
  <c r="H54" i="61" s="1"/>
  <c r="L28" i="41"/>
  <c r="T55" i="4"/>
  <c r="T13" i="4"/>
  <c r="M12" i="23"/>
  <c r="L23" i="25"/>
  <c r="Q174" i="18"/>
  <c r="Q176" i="18" s="1"/>
  <c r="V212" i="4"/>
  <c r="K33" i="64"/>
  <c r="O9" i="41"/>
  <c r="O23" i="41" s="1"/>
  <c r="P18" i="2"/>
  <c r="O11" i="26"/>
  <c r="O14" i="26" s="1"/>
  <c r="X15" i="57" s="1"/>
  <c r="P11" i="51"/>
  <c r="P16" i="51" s="1"/>
  <c r="P45" i="51" s="1"/>
  <c r="O16" i="27"/>
  <c r="O11" i="55"/>
  <c r="O7" i="62"/>
  <c r="O7" i="49"/>
  <c r="O8" i="49" s="1"/>
  <c r="Q134" i="18"/>
  <c r="Q136" i="18" s="1"/>
  <c r="O20" i="53"/>
  <c r="O6" i="60"/>
  <c r="P100" i="2"/>
  <c r="K55" i="64" s="1"/>
  <c r="K56" i="64"/>
  <c r="BS24" i="64"/>
  <c r="BS41" i="64"/>
  <c r="BX38" i="2"/>
  <c r="N26" i="61"/>
  <c r="N100" i="61" s="1"/>
  <c r="N99" i="61"/>
  <c r="P272" i="18"/>
  <c r="P270" i="18"/>
  <c r="P271" i="18"/>
  <c r="L46" i="2"/>
  <c r="L44" i="46" s="1"/>
  <c r="L50" i="2"/>
  <c r="L43" i="46"/>
  <c r="K17" i="41"/>
  <c r="K14" i="52"/>
  <c r="R31" i="18"/>
  <c r="R33" i="18" s="1"/>
  <c r="R34" i="18" s="1"/>
  <c r="R18" i="18"/>
  <c r="R102" i="2"/>
  <c r="Q10" i="60"/>
  <c r="Q28" i="28" s="1"/>
  <c r="W24" i="4"/>
  <c r="Q51" i="18"/>
  <c r="Q56" i="18" s="1"/>
  <c r="Q50" i="18"/>
  <c r="Q55" i="18" s="1"/>
  <c r="R247" i="15"/>
  <c r="R257" i="15"/>
  <c r="R249" i="15"/>
  <c r="P330" i="18" l="1"/>
  <c r="R102" i="15"/>
  <c r="R10" i="60" s="1"/>
  <c r="R28" i="28" s="1"/>
  <c r="J94" i="61"/>
  <c r="J10" i="61" s="1"/>
  <c r="M39" i="51"/>
  <c r="O14" i="49"/>
  <c r="G58" i="61"/>
  <c r="G117" i="61" s="1"/>
  <c r="P331" i="18"/>
  <c r="P332" i="18"/>
  <c r="U251" i="4" s="1"/>
  <c r="N12" i="23" s="1"/>
  <c r="N27" i="61"/>
  <c r="N101" i="61" s="1"/>
  <c r="I50" i="61"/>
  <c r="I49" i="61"/>
  <c r="I112" i="61" s="1"/>
  <c r="I111" i="61"/>
  <c r="N34" i="2"/>
  <c r="M10" i="23"/>
  <c r="M13" i="23" s="1"/>
  <c r="H114" i="61"/>
  <c r="H55" i="61"/>
  <c r="H56" i="61" s="1"/>
  <c r="Q322" i="18"/>
  <c r="Q321" i="18"/>
  <c r="Q323" i="18"/>
  <c r="L8" i="47"/>
  <c r="L10" i="47" s="1"/>
  <c r="L80" i="14"/>
  <c r="M69" i="2"/>
  <c r="M70" i="2" s="1"/>
  <c r="M53" i="46"/>
  <c r="M54" i="46" s="1"/>
  <c r="M45" i="2"/>
  <c r="M54" i="2"/>
  <c r="M56" i="2" s="1"/>
  <c r="O16" i="62"/>
  <c r="O17" i="62"/>
  <c r="O23" i="61" s="1"/>
  <c r="J32" i="61"/>
  <c r="J33" i="61" s="1"/>
  <c r="J102" i="61"/>
  <c r="J46" i="61"/>
  <c r="N13" i="25"/>
  <c r="N17" i="25" s="1"/>
  <c r="H50" i="64"/>
  <c r="H82" i="61" s="1"/>
  <c r="H43" i="64"/>
  <c r="Q236" i="18"/>
  <c r="Q237" i="18"/>
  <c r="Q238" i="18"/>
  <c r="Q67" i="2"/>
  <c r="Q252" i="18"/>
  <c r="Q266" i="18"/>
  <c r="Q268" i="18" s="1"/>
  <c r="H31" i="64"/>
  <c r="H28" i="64"/>
  <c r="H29" i="64"/>
  <c r="H37" i="61" s="1"/>
  <c r="I105" i="61"/>
  <c r="I11" i="61"/>
  <c r="Q177" i="18"/>
  <c r="Q189" i="18"/>
  <c r="Q191" i="18" s="1"/>
  <c r="Q192" i="18" s="1"/>
  <c r="Q149" i="18"/>
  <c r="Q151" i="18" s="1"/>
  <c r="Q152" i="18" s="1"/>
  <c r="Q137" i="18"/>
  <c r="P11" i="49"/>
  <c r="K16" i="52"/>
  <c r="K19" i="52" s="1"/>
  <c r="K21" i="52" s="1"/>
  <c r="K15" i="52"/>
  <c r="T11" i="57" s="1"/>
  <c r="O6" i="55"/>
  <c r="V208" i="4"/>
  <c r="V53" i="4" s="1"/>
  <c r="P25" i="2" s="1"/>
  <c r="O48" i="41"/>
  <c r="O8" i="27"/>
  <c r="O29" i="27" s="1"/>
  <c r="V283" i="4"/>
  <c r="P88" i="2"/>
  <c r="V259" i="4"/>
  <c r="V11" i="4" s="1"/>
  <c r="P61" i="2" s="1"/>
  <c r="O9" i="52"/>
  <c r="K90" i="61"/>
  <c r="Q387" i="18"/>
  <c r="Q389" i="18" s="1"/>
  <c r="Q390" i="18" s="1"/>
  <c r="P32" i="2"/>
  <c r="K12" i="62"/>
  <c r="O8" i="50"/>
  <c r="P256" i="15"/>
  <c r="G86" i="61"/>
  <c r="G127" i="61"/>
  <c r="G85" i="61"/>
  <c r="G128" i="61" s="1"/>
  <c r="K34" i="41"/>
  <c r="K35" i="41"/>
  <c r="K36" i="41"/>
  <c r="Q362" i="18"/>
  <c r="Q364" i="18" s="1"/>
  <c r="Q365" i="18" s="1"/>
  <c r="Q350" i="18"/>
  <c r="G40" i="61"/>
  <c r="G108" i="61" s="1"/>
  <c r="G107" i="61"/>
  <c r="G41" i="61"/>
  <c r="N55" i="2"/>
  <c r="N59" i="2"/>
  <c r="Q305" i="18"/>
  <c r="Q304" i="18"/>
  <c r="Q306" i="18"/>
  <c r="J24" i="64"/>
  <c r="N12" i="50"/>
  <c r="O31" i="51"/>
  <c r="J41" i="64"/>
  <c r="N35" i="53"/>
  <c r="O38" i="2"/>
  <c r="N11" i="27"/>
  <c r="N13" i="27"/>
  <c r="L14" i="57" s="1"/>
  <c r="N12" i="27"/>
  <c r="P194" i="15"/>
  <c r="L25" i="28"/>
  <c r="L22" i="28"/>
  <c r="L26" i="28" s="1"/>
  <c r="O14" i="55"/>
  <c r="O13" i="55"/>
  <c r="L18" i="50"/>
  <c r="S12" i="57" s="1"/>
  <c r="L23" i="50"/>
  <c r="L45" i="46"/>
  <c r="L51" i="2"/>
  <c r="L46" i="46" s="1"/>
  <c r="G15" i="57"/>
  <c r="O8" i="60"/>
  <c r="O11" i="60"/>
  <c r="O12" i="60"/>
  <c r="N26" i="23"/>
  <c r="N14" i="21"/>
  <c r="R20" i="18"/>
  <c r="R21" i="18"/>
  <c r="R35" i="18"/>
  <c r="R46" i="18"/>
  <c r="R48" i="18" s="1"/>
  <c r="R49" i="18" s="1"/>
  <c r="R57" i="18" s="1"/>
  <c r="R36" i="18"/>
  <c r="S102" i="2"/>
  <c r="X204" i="4"/>
  <c r="S15" i="18"/>
  <c r="S17" i="18" s="1"/>
  <c r="Q14" i="62"/>
  <c r="J133" i="61" l="1"/>
  <c r="G14" i="61"/>
  <c r="Q13" i="2"/>
  <c r="Q100" i="2" s="1"/>
  <c r="L55" i="64" s="1"/>
  <c r="U13" i="4"/>
  <c r="O55" i="2" s="1"/>
  <c r="N9" i="61"/>
  <c r="U55" i="4"/>
  <c r="N10" i="23" s="1"/>
  <c r="N13" i="23" s="1"/>
  <c r="L14" i="52"/>
  <c r="M46" i="2"/>
  <c r="M44" i="46" s="1"/>
  <c r="L17" i="41"/>
  <c r="M43" i="46"/>
  <c r="M50" i="2"/>
  <c r="R232" i="18"/>
  <c r="R234" i="18" s="1"/>
  <c r="Q8" i="2"/>
  <c r="O16" i="50"/>
  <c r="R15" i="57" s="1"/>
  <c r="O21" i="50"/>
  <c r="I13" i="61"/>
  <c r="I113" i="61"/>
  <c r="N43" i="51"/>
  <c r="BP43" i="51" s="1"/>
  <c r="M11" i="47"/>
  <c r="N92" i="2"/>
  <c r="M12" i="41"/>
  <c r="BX59" i="2"/>
  <c r="BX92" i="2" s="1"/>
  <c r="O31" i="27"/>
  <c r="Q391" i="18"/>
  <c r="Q411" i="18" s="1"/>
  <c r="Q413" i="18"/>
  <c r="Q392" i="18"/>
  <c r="Q412" i="18" s="1"/>
  <c r="H35" i="64"/>
  <c r="H58" i="64" s="1"/>
  <c r="H36" i="64"/>
  <c r="H59" i="64" s="1"/>
  <c r="H60" i="64" s="1"/>
  <c r="Q194" i="18"/>
  <c r="Q193" i="18"/>
  <c r="M47" i="46"/>
  <c r="M42" i="51"/>
  <c r="N66" i="2"/>
  <c r="O8" i="55"/>
  <c r="Y15" i="57" s="1"/>
  <c r="O9" i="55"/>
  <c r="BX55" i="2"/>
  <c r="BX89" i="2" s="1"/>
  <c r="N89" i="2"/>
  <c r="T315" i="4"/>
  <c r="K130" i="61"/>
  <c r="K91" i="61"/>
  <c r="K92" i="61" s="1"/>
  <c r="Q283" i="18"/>
  <c r="Q285" i="18" s="1"/>
  <c r="Q286" i="18" s="1"/>
  <c r="Q269" i="18"/>
  <c r="J47" i="61"/>
  <c r="J48" i="61" s="1"/>
  <c r="J110" i="61"/>
  <c r="Q367" i="18"/>
  <c r="Q366" i="18"/>
  <c r="Q200" i="18"/>
  <c r="Q179" i="18"/>
  <c r="Q178" i="18"/>
  <c r="G109" i="61"/>
  <c r="G12" i="61"/>
  <c r="P255" i="15"/>
  <c r="Q254" i="18"/>
  <c r="Q255" i="18"/>
  <c r="Q253" i="18"/>
  <c r="G17" i="61"/>
  <c r="G129" i="61"/>
  <c r="P93" i="2"/>
  <c r="O13" i="41"/>
  <c r="P77" i="11"/>
  <c r="P77" i="14"/>
  <c r="J35" i="61"/>
  <c r="J34" i="61"/>
  <c r="J104" i="61" s="1"/>
  <c r="J103" i="61"/>
  <c r="H115" i="61"/>
  <c r="H58" i="61"/>
  <c r="H57" i="61"/>
  <c r="H116" i="61" s="1"/>
  <c r="P26" i="2"/>
  <c r="O20" i="27"/>
  <c r="O22" i="27" s="1"/>
  <c r="K15" i="64"/>
  <c r="K17" i="64" s="1"/>
  <c r="P23" i="51"/>
  <c r="P24" i="51" s="1"/>
  <c r="P26" i="51" s="1"/>
  <c r="P27" i="51" s="1"/>
  <c r="O13" i="28"/>
  <c r="O14" i="28" s="1"/>
  <c r="O24" i="28" s="1"/>
  <c r="O31" i="53"/>
  <c r="L78" i="11"/>
  <c r="L79" i="11" s="1"/>
  <c r="L78" i="14"/>
  <c r="L79" i="14" s="1"/>
  <c r="H106" i="61"/>
  <c r="H38" i="61"/>
  <c r="H39" i="61" s="1"/>
  <c r="Q160" i="18"/>
  <c r="Q138" i="18"/>
  <c r="Q139" i="18"/>
  <c r="O98" i="61"/>
  <c r="O24" i="61"/>
  <c r="O25" i="61" s="1"/>
  <c r="BX34" i="2"/>
  <c r="N30" i="51"/>
  <c r="M34" i="53"/>
  <c r="I40" i="64"/>
  <c r="I23" i="64"/>
  <c r="N35" i="2"/>
  <c r="M11" i="50"/>
  <c r="M12" i="26"/>
  <c r="P8" i="21"/>
  <c r="P10" i="21" s="1"/>
  <c r="P7" i="59"/>
  <c r="P11" i="59" s="1"/>
  <c r="D16" i="57" s="1"/>
  <c r="P253" i="15"/>
  <c r="O50" i="41"/>
  <c r="K63" i="61" s="1"/>
  <c r="O51" i="41"/>
  <c r="K64" i="61" s="1"/>
  <c r="H126" i="61"/>
  <c r="H83" i="61"/>
  <c r="H84" i="61" s="1"/>
  <c r="O30" i="27"/>
  <c r="P12" i="49"/>
  <c r="P251" i="15"/>
  <c r="P250" i="15"/>
  <c r="Q373" i="18"/>
  <c r="Q352" i="18"/>
  <c r="Q351" i="18"/>
  <c r="V56" i="4"/>
  <c r="V16" i="4"/>
  <c r="Q153" i="18"/>
  <c r="Q154" i="18"/>
  <c r="M13" i="21"/>
  <c r="M15" i="23"/>
  <c r="M37" i="23" s="1"/>
  <c r="P11" i="26"/>
  <c r="R174" i="18"/>
  <c r="R176" i="18" s="1"/>
  <c r="P7" i="62"/>
  <c r="S102" i="15"/>
  <c r="Y204" i="4"/>
  <c r="R14" i="62"/>
  <c r="T15" i="18"/>
  <c r="T17" i="18" s="1"/>
  <c r="S18" i="18"/>
  <c r="S31" i="18"/>
  <c r="S33" i="18" s="1"/>
  <c r="S34" i="18" s="1"/>
  <c r="X24" i="4"/>
  <c r="R50" i="18"/>
  <c r="R55" i="18" s="1"/>
  <c r="R51" i="18"/>
  <c r="R56" i="18" s="1"/>
  <c r="S257" i="15"/>
  <c r="S247" i="15"/>
  <c r="S249" i="15"/>
  <c r="L33" i="64" l="1"/>
  <c r="L56" i="64"/>
  <c r="W212" i="4"/>
  <c r="G18" i="61"/>
  <c r="P16" i="27"/>
  <c r="P9" i="41"/>
  <c r="P23" i="41" s="1"/>
  <c r="P11" i="55"/>
  <c r="P13" i="55" s="1"/>
  <c r="P7" i="49"/>
  <c r="P8" i="49" s="1"/>
  <c r="Q18" i="2"/>
  <c r="R387" i="18" s="1"/>
  <c r="R389" i="18" s="1"/>
  <c r="R390" i="18" s="1"/>
  <c r="Q11" i="51"/>
  <c r="Q16" i="51" s="1"/>
  <c r="Q45" i="51" s="1"/>
  <c r="P20" i="53"/>
  <c r="P6" i="60"/>
  <c r="P8" i="60" s="1"/>
  <c r="R134" i="18"/>
  <c r="R136" i="18" s="1"/>
  <c r="R149" i="18" s="1"/>
  <c r="R151" i="18" s="1"/>
  <c r="R152" i="18" s="1"/>
  <c r="O59" i="2"/>
  <c r="O43" i="51" s="1"/>
  <c r="Q372" i="18"/>
  <c r="Q11" i="49"/>
  <c r="Q371" i="18"/>
  <c r="Q159" i="18"/>
  <c r="O34" i="2"/>
  <c r="N12" i="26" s="1"/>
  <c r="M38" i="23"/>
  <c r="M21" i="21" s="1"/>
  <c r="M34" i="21" s="1"/>
  <c r="M18" i="28"/>
  <c r="P14" i="26"/>
  <c r="X16" i="57" s="1"/>
  <c r="Q158" i="18"/>
  <c r="M24" i="41"/>
  <c r="M43" i="41"/>
  <c r="M41" i="41"/>
  <c r="M42" i="41"/>
  <c r="M44" i="41"/>
  <c r="Q194" i="15"/>
  <c r="M17" i="50"/>
  <c r="Q13" i="57" s="1"/>
  <c r="M22" i="50"/>
  <c r="M15" i="21"/>
  <c r="M18" i="21" s="1"/>
  <c r="O7" i="47"/>
  <c r="O10" i="27"/>
  <c r="P28" i="2"/>
  <c r="P29" i="2" s="1"/>
  <c r="Q198" i="18"/>
  <c r="T57" i="4"/>
  <c r="N40" i="2" s="1"/>
  <c r="T23" i="4"/>
  <c r="T44" i="4" s="1"/>
  <c r="L15" i="52"/>
  <c r="T12" i="57" s="1"/>
  <c r="L16" i="52"/>
  <c r="L19" i="52" s="1"/>
  <c r="L21" i="52" s="1"/>
  <c r="K131" i="61"/>
  <c r="K93" i="61"/>
  <c r="K132" i="61" s="1"/>
  <c r="M20" i="21"/>
  <c r="M42" i="23"/>
  <c r="M45" i="23"/>
  <c r="M44" i="23"/>
  <c r="M15" i="25" s="1"/>
  <c r="M18" i="25" s="1"/>
  <c r="M43" i="23"/>
  <c r="M9" i="24" s="1"/>
  <c r="M10" i="24" s="1"/>
  <c r="Q199" i="18"/>
  <c r="R177" i="18"/>
  <c r="R189" i="18"/>
  <c r="R191" i="18" s="1"/>
  <c r="R192" i="18" s="1"/>
  <c r="J50" i="61"/>
  <c r="J111" i="61"/>
  <c r="J49" i="61"/>
  <c r="J112" i="61" s="1"/>
  <c r="Q270" i="18"/>
  <c r="Q271" i="18"/>
  <c r="Q272" i="18"/>
  <c r="Q333" i="18"/>
  <c r="L35" i="41"/>
  <c r="L36" i="41"/>
  <c r="L34" i="41"/>
  <c r="O27" i="27"/>
  <c r="M15" i="57" s="1"/>
  <c r="O26" i="27"/>
  <c r="O24" i="27"/>
  <c r="O25" i="27" s="1"/>
  <c r="P97" i="2" s="1"/>
  <c r="O13" i="22" s="1"/>
  <c r="O14" i="22" s="1"/>
  <c r="O19" i="22" s="1"/>
  <c r="O8" i="24" s="1"/>
  <c r="N15" i="23"/>
  <c r="N37" i="23" s="1"/>
  <c r="N45" i="23" s="1"/>
  <c r="N13" i="21"/>
  <c r="O89" i="2"/>
  <c r="U315" i="4"/>
  <c r="H127" i="61"/>
  <c r="H86" i="61"/>
  <c r="H85" i="61"/>
  <c r="H128" i="61" s="1"/>
  <c r="H107" i="61"/>
  <c r="H40" i="61"/>
  <c r="H108" i="61" s="1"/>
  <c r="H14" i="61"/>
  <c r="H117" i="61"/>
  <c r="J105" i="61"/>
  <c r="J11" i="61"/>
  <c r="R317" i="18"/>
  <c r="R319" i="18" s="1"/>
  <c r="R320" i="18" s="1"/>
  <c r="R300" i="18"/>
  <c r="R302" i="18" s="1"/>
  <c r="R303" i="18" s="1"/>
  <c r="R249" i="18"/>
  <c r="R251" i="18" s="1"/>
  <c r="R235" i="18"/>
  <c r="M51" i="2"/>
  <c r="M46" i="46" s="1"/>
  <c r="M45" i="46"/>
  <c r="O99" i="61"/>
  <c r="O26" i="61"/>
  <c r="O100" i="61" s="1"/>
  <c r="P17" i="62"/>
  <c r="P23" i="61" s="1"/>
  <c r="P16" i="62"/>
  <c r="BP30" i="51"/>
  <c r="BP46" i="51" s="1"/>
  <c r="R347" i="18"/>
  <c r="R349" i="18" s="1"/>
  <c r="P10" i="49"/>
  <c r="Q7" i="51"/>
  <c r="W256" i="4"/>
  <c r="P10" i="53"/>
  <c r="Q11" i="2"/>
  <c r="Q289" i="18"/>
  <c r="Q287" i="18"/>
  <c r="Q288" i="18"/>
  <c r="K19" i="64"/>
  <c r="K20" i="64"/>
  <c r="K31" i="61" s="1"/>
  <c r="P37" i="2"/>
  <c r="O21" i="23"/>
  <c r="O24" i="23" s="1"/>
  <c r="BS40" i="64"/>
  <c r="BS23" i="64"/>
  <c r="BX35" i="2"/>
  <c r="T102" i="2"/>
  <c r="S10" i="60"/>
  <c r="S28" i="28" s="1"/>
  <c r="S21" i="18"/>
  <c r="S20" i="18"/>
  <c r="T18" i="18"/>
  <c r="T31" i="18"/>
  <c r="T33" i="18" s="1"/>
  <c r="T34" i="18" s="1"/>
  <c r="S35" i="18"/>
  <c r="S46" i="18"/>
  <c r="S48" i="18" s="1"/>
  <c r="S49" i="18" s="1"/>
  <c r="S57" i="18" s="1"/>
  <c r="S36" i="18"/>
  <c r="Y24" i="4"/>
  <c r="H41" i="61" l="1"/>
  <c r="P14" i="55"/>
  <c r="P14" i="49"/>
  <c r="P15" i="49" s="1"/>
  <c r="P11" i="60"/>
  <c r="G16" i="57"/>
  <c r="Q88" i="2"/>
  <c r="W259" i="4"/>
  <c r="W11" i="4" s="1"/>
  <c r="Q61" i="2" s="1"/>
  <c r="Q93" i="2" s="1"/>
  <c r="P8" i="50"/>
  <c r="P9" i="52"/>
  <c r="P10" i="52" s="1"/>
  <c r="P48" i="41"/>
  <c r="P51" i="41" s="1"/>
  <c r="L64" i="61" s="1"/>
  <c r="P6" i="55"/>
  <c r="P9" i="55" s="1"/>
  <c r="Q32" i="2"/>
  <c r="W283" i="4"/>
  <c r="W56" i="4" s="1"/>
  <c r="P12" i="60"/>
  <c r="W208" i="4"/>
  <c r="W53" i="4" s="1"/>
  <c r="Q25" i="2" s="1"/>
  <c r="P13" i="28" s="1"/>
  <c r="P14" i="28" s="1"/>
  <c r="P24" i="28" s="1"/>
  <c r="O92" i="2"/>
  <c r="L90" i="61"/>
  <c r="L91" i="61" s="1"/>
  <c r="L92" i="61" s="1"/>
  <c r="N11" i="47"/>
  <c r="L12" i="62"/>
  <c r="P8" i="27"/>
  <c r="P30" i="27" s="1"/>
  <c r="Q256" i="15"/>
  <c r="N12" i="41"/>
  <c r="N44" i="41" s="1"/>
  <c r="R137" i="18"/>
  <c r="R138" i="18" s="1"/>
  <c r="R67" i="2"/>
  <c r="Q77" i="14" s="1"/>
  <c r="R13" i="2"/>
  <c r="Q255" i="15"/>
  <c r="S232" i="18"/>
  <c r="S234" i="18" s="1"/>
  <c r="N34" i="53"/>
  <c r="J23" i="64"/>
  <c r="J40" i="64"/>
  <c r="M33" i="21"/>
  <c r="N11" i="50"/>
  <c r="N17" i="50" s="1"/>
  <c r="Q14" i="57" s="1"/>
  <c r="M32" i="21"/>
  <c r="W13" i="57" s="1"/>
  <c r="O30" i="51"/>
  <c r="O46" i="51" s="1"/>
  <c r="O35" i="2"/>
  <c r="N38" i="23"/>
  <c r="N21" i="21" s="1"/>
  <c r="N32" i="21" s="1"/>
  <c r="W14" i="57" s="1"/>
  <c r="N18" i="28"/>
  <c r="Q332" i="18"/>
  <c r="V251" i="4" s="1"/>
  <c r="V55" i="4" s="1"/>
  <c r="Q331" i="18"/>
  <c r="Q330" i="18"/>
  <c r="M17" i="21"/>
  <c r="R193" i="18"/>
  <c r="R194" i="18"/>
  <c r="U23" i="4"/>
  <c r="U44" i="4" s="1"/>
  <c r="U57" i="4"/>
  <c r="O40" i="2" s="1"/>
  <c r="R178" i="18"/>
  <c r="R179" i="18"/>
  <c r="R200" i="18"/>
  <c r="R305" i="18"/>
  <c r="R306" i="18"/>
  <c r="R304" i="18"/>
  <c r="H109" i="61"/>
  <c r="H12" i="61"/>
  <c r="H18" i="61" s="1"/>
  <c r="Q8" i="21"/>
  <c r="Q10" i="21" s="1"/>
  <c r="Q7" i="59"/>
  <c r="Q11" i="59" s="1"/>
  <c r="D17" i="57" s="1"/>
  <c r="Q253" i="15"/>
  <c r="K94" i="61"/>
  <c r="M13" i="50"/>
  <c r="N41" i="2"/>
  <c r="N32" i="51"/>
  <c r="I42" i="64"/>
  <c r="M36" i="53"/>
  <c r="M19" i="28"/>
  <c r="M20" i="28" s="1"/>
  <c r="I25" i="64"/>
  <c r="I26" i="64" s="1"/>
  <c r="BX40" i="2"/>
  <c r="N43" i="2"/>
  <c r="O14" i="21"/>
  <c r="O26" i="23"/>
  <c r="R153" i="18"/>
  <c r="R154" i="18"/>
  <c r="M15" i="24"/>
  <c r="M14" i="24"/>
  <c r="U13" i="57" s="1"/>
  <c r="M13" i="24"/>
  <c r="R362" i="18"/>
  <c r="R364" i="18" s="1"/>
  <c r="R365" i="18" s="1"/>
  <c r="R350" i="18"/>
  <c r="R322" i="18"/>
  <c r="R321" i="18"/>
  <c r="R323" i="18"/>
  <c r="N15" i="21"/>
  <c r="N18" i="21" s="1"/>
  <c r="N42" i="23"/>
  <c r="N20" i="21"/>
  <c r="N31" i="21" s="1"/>
  <c r="Q12" i="49"/>
  <c r="Q251" i="15"/>
  <c r="Q250" i="15"/>
  <c r="P31" i="51"/>
  <c r="K24" i="64"/>
  <c r="P38" i="2"/>
  <c r="O35" i="53"/>
  <c r="K41" i="64"/>
  <c r="O12" i="50"/>
  <c r="M23" i="25"/>
  <c r="M22" i="25"/>
  <c r="V13" i="57" s="1"/>
  <c r="M21" i="25"/>
  <c r="R236" i="18"/>
  <c r="R237" i="18"/>
  <c r="R238" i="18"/>
  <c r="M28" i="21"/>
  <c r="M29" i="21"/>
  <c r="M27" i="21"/>
  <c r="M31" i="21"/>
  <c r="M26" i="21"/>
  <c r="M30" i="21"/>
  <c r="M27" i="41"/>
  <c r="M29" i="41"/>
  <c r="I54" i="61" s="1"/>
  <c r="M28" i="41"/>
  <c r="M30" i="41"/>
  <c r="P21" i="50"/>
  <c r="P16" i="50"/>
  <c r="R16" i="57" s="1"/>
  <c r="K102" i="61"/>
  <c r="K32" i="61"/>
  <c r="K33" i="61" s="1"/>
  <c r="P24" i="61"/>
  <c r="P25" i="61" s="1"/>
  <c r="P98" i="61"/>
  <c r="H129" i="61"/>
  <c r="H17" i="61"/>
  <c r="O13" i="25"/>
  <c r="O17" i="25" s="1"/>
  <c r="K46" i="61"/>
  <c r="N44" i="23"/>
  <c r="N15" i="25" s="1"/>
  <c r="N18" i="25" s="1"/>
  <c r="N22" i="25" s="1"/>
  <c r="V14" i="57" s="1"/>
  <c r="O12" i="27"/>
  <c r="O11" i="27"/>
  <c r="O13" i="27"/>
  <c r="L15" i="57" s="1"/>
  <c r="R392" i="18"/>
  <c r="R412" i="18" s="1"/>
  <c r="R413" i="18"/>
  <c r="R391" i="18"/>
  <c r="R411" i="18" s="1"/>
  <c r="R266" i="18"/>
  <c r="R268" i="18" s="1"/>
  <c r="R252" i="18"/>
  <c r="O27" i="61"/>
  <c r="J113" i="61"/>
  <c r="J13" i="61"/>
  <c r="N43" i="23"/>
  <c r="N9" i="24" s="1"/>
  <c r="N10" i="24" s="1"/>
  <c r="N13" i="24" s="1"/>
  <c r="T257" i="15"/>
  <c r="T247" i="15"/>
  <c r="T249" i="15"/>
  <c r="S50" i="18"/>
  <c r="S55" i="18" s="1"/>
  <c r="S51" i="18"/>
  <c r="S56" i="18" s="1"/>
  <c r="Z204" i="4"/>
  <c r="S14" i="62"/>
  <c r="U15" i="18"/>
  <c r="U17" i="18" s="1"/>
  <c r="T21" i="18"/>
  <c r="T20" i="18"/>
  <c r="T36" i="18"/>
  <c r="T35" i="18"/>
  <c r="T46" i="18"/>
  <c r="T48" i="18" s="1"/>
  <c r="T49" i="18" s="1"/>
  <c r="T57" i="18" s="1"/>
  <c r="P50" i="41" l="1"/>
  <c r="L63" i="61" s="1"/>
  <c r="W16" i="4"/>
  <c r="P13" i="41"/>
  <c r="P8" i="55"/>
  <c r="Y16" i="57" s="1"/>
  <c r="L15" i="64"/>
  <c r="L17" i="64" s="1"/>
  <c r="L19" i="64" s="1"/>
  <c r="R139" i="18"/>
  <c r="R159" i="18" s="1"/>
  <c r="P31" i="53"/>
  <c r="R160" i="18"/>
  <c r="Q26" i="2"/>
  <c r="P7" i="47" s="1"/>
  <c r="Q23" i="51"/>
  <c r="Q24" i="51" s="1"/>
  <c r="Q26" i="51" s="1"/>
  <c r="Q27" i="51" s="1"/>
  <c r="P20" i="27"/>
  <c r="P22" i="27" s="1"/>
  <c r="P27" i="27" s="1"/>
  <c r="M16" i="57" s="1"/>
  <c r="P29" i="27"/>
  <c r="N24" i="41"/>
  <c r="N27" i="41" s="1"/>
  <c r="N43" i="41"/>
  <c r="N41" i="41"/>
  <c r="N17" i="21"/>
  <c r="N42" i="41"/>
  <c r="P31" i="27"/>
  <c r="L130" i="61"/>
  <c r="Q77" i="11"/>
  <c r="R8" i="2"/>
  <c r="Q10" i="53" s="1"/>
  <c r="N22" i="50"/>
  <c r="O12" i="23"/>
  <c r="O10" i="23" s="1"/>
  <c r="O13" i="23" s="1"/>
  <c r="N27" i="21"/>
  <c r="N14" i="24"/>
  <c r="U14" i="57" s="1"/>
  <c r="V13" i="4"/>
  <c r="P59" i="2" s="1"/>
  <c r="N34" i="21"/>
  <c r="N33" i="21"/>
  <c r="O32" i="51"/>
  <c r="N19" i="28"/>
  <c r="N20" i="28" s="1"/>
  <c r="N36" i="53"/>
  <c r="N13" i="50"/>
  <c r="N18" i="50" s="1"/>
  <c r="S14" i="57" s="1"/>
  <c r="J42" i="64"/>
  <c r="J43" i="64" s="1"/>
  <c r="J25" i="64"/>
  <c r="J26" i="64" s="1"/>
  <c r="J29" i="64" s="1"/>
  <c r="J37" i="61" s="1"/>
  <c r="J106" i="61" s="1"/>
  <c r="O41" i="2"/>
  <c r="O43" i="2"/>
  <c r="Q37" i="2"/>
  <c r="P21" i="23"/>
  <c r="P24" i="23" s="1"/>
  <c r="S249" i="18"/>
  <c r="S251" i="18" s="1"/>
  <c r="S300" i="18"/>
  <c r="S302" i="18" s="1"/>
  <c r="S303" i="18" s="1"/>
  <c r="S317" i="18"/>
  <c r="S319" i="18" s="1"/>
  <c r="S320" i="18" s="1"/>
  <c r="S235" i="18"/>
  <c r="K47" i="61"/>
  <c r="K48" i="61" s="1"/>
  <c r="K110" i="61"/>
  <c r="N30" i="21"/>
  <c r="N21" i="25"/>
  <c r="BP32" i="51"/>
  <c r="BP47" i="51" s="1"/>
  <c r="N33" i="51"/>
  <c r="N23" i="25"/>
  <c r="K133" i="61"/>
  <c r="K10" i="61"/>
  <c r="K35" i="61"/>
  <c r="K103" i="61"/>
  <c r="K34" i="61"/>
  <c r="K104" i="61" s="1"/>
  <c r="I50" i="64"/>
  <c r="I82" i="61" s="1"/>
  <c r="I43" i="64"/>
  <c r="M18" i="50"/>
  <c r="S13" i="57" s="1"/>
  <c r="M23" i="50"/>
  <c r="N26" i="21"/>
  <c r="R253" i="18"/>
  <c r="R254" i="18"/>
  <c r="R255" i="18"/>
  <c r="N69" i="2"/>
  <c r="N53" i="46"/>
  <c r="N54" i="46" s="1"/>
  <c r="N45" i="2"/>
  <c r="N54" i="2"/>
  <c r="M8" i="47"/>
  <c r="M10" i="47" s="1"/>
  <c r="M80" i="14"/>
  <c r="BX43" i="2"/>
  <c r="R158" i="18"/>
  <c r="O101" i="61"/>
  <c r="O9" i="61"/>
  <c r="N28" i="21"/>
  <c r="N29" i="21"/>
  <c r="R366" i="18"/>
  <c r="R367" i="18"/>
  <c r="R269" i="18"/>
  <c r="R283" i="18"/>
  <c r="R285" i="18" s="1"/>
  <c r="R286" i="18" s="1"/>
  <c r="L131" i="61"/>
  <c r="L93" i="61"/>
  <c r="L132" i="61" s="1"/>
  <c r="Q6" i="60"/>
  <c r="S174" i="18"/>
  <c r="S176" i="18" s="1"/>
  <c r="M33" i="64"/>
  <c r="Q9" i="41"/>
  <c r="Q23" i="41" s="1"/>
  <c r="Q20" i="53"/>
  <c r="S134" i="18"/>
  <c r="S136" i="18" s="1"/>
  <c r="Q11" i="26"/>
  <c r="Q14" i="26" s="1"/>
  <c r="X17" i="57" s="1"/>
  <c r="R18" i="2"/>
  <c r="R11" i="51"/>
  <c r="Q11" i="55"/>
  <c r="X212" i="4"/>
  <c r="R100" i="2"/>
  <c r="M55" i="64" s="1"/>
  <c r="Q7" i="62"/>
  <c r="Q7" i="49"/>
  <c r="Q8" i="49" s="1"/>
  <c r="M56" i="64"/>
  <c r="Q16" i="27"/>
  <c r="BS25" i="64"/>
  <c r="BS26" i="64" s="1"/>
  <c r="BS42" i="64"/>
  <c r="BX41" i="2"/>
  <c r="R352" i="18"/>
  <c r="R373" i="18"/>
  <c r="R351" i="18"/>
  <c r="N15" i="24"/>
  <c r="I31" i="64"/>
  <c r="I28" i="64"/>
  <c r="I29" i="64"/>
  <c r="I37" i="61" s="1"/>
  <c r="R199" i="18"/>
  <c r="P99" i="61"/>
  <c r="P26" i="61"/>
  <c r="P100" i="61" s="1"/>
  <c r="I55" i="61"/>
  <c r="I56" i="61" s="1"/>
  <c r="I114" i="61"/>
  <c r="M25" i="28"/>
  <c r="M22" i="28"/>
  <c r="M26" i="28" s="1"/>
  <c r="P34" i="2"/>
  <c r="R198" i="18"/>
  <c r="T102" i="15"/>
  <c r="T51" i="18"/>
  <c r="T56" i="18" s="1"/>
  <c r="T50" i="18"/>
  <c r="T55" i="18" s="1"/>
  <c r="U18" i="18"/>
  <c r="U31" i="18"/>
  <c r="U33" i="18" s="1"/>
  <c r="U34" i="18" s="1"/>
  <c r="Z24" i="4"/>
  <c r="L20" i="64" l="1"/>
  <c r="L31" i="61" s="1"/>
  <c r="L102" i="61" s="1"/>
  <c r="Q28" i="2"/>
  <c r="Q29" i="2" s="1"/>
  <c r="P10" i="27"/>
  <c r="P12" i="27" s="1"/>
  <c r="P24" i="27"/>
  <c r="P25" i="27" s="1"/>
  <c r="Q97" i="2" s="1"/>
  <c r="P13" i="22" s="1"/>
  <c r="P14" i="22" s="1"/>
  <c r="P19" i="22" s="1"/>
  <c r="P8" i="24" s="1"/>
  <c r="P26" i="27"/>
  <c r="L46" i="61" s="1"/>
  <c r="N30" i="41"/>
  <c r="N29" i="41"/>
  <c r="J54" i="61" s="1"/>
  <c r="N28" i="41"/>
  <c r="X256" i="4"/>
  <c r="S347" i="18"/>
  <c r="S349" i="18" s="1"/>
  <c r="S362" i="18" s="1"/>
  <c r="S364" i="18" s="1"/>
  <c r="S365" i="18" s="1"/>
  <c r="R7" i="51"/>
  <c r="R11" i="2"/>
  <c r="Q10" i="49"/>
  <c r="Q14" i="49" s="1"/>
  <c r="Q15" i="49" s="1"/>
  <c r="P55" i="2"/>
  <c r="P89" i="2" s="1"/>
  <c r="L94" i="61"/>
  <c r="L10" i="61" s="1"/>
  <c r="N23" i="50"/>
  <c r="J50" i="64"/>
  <c r="J82" i="61" s="1"/>
  <c r="J126" i="61" s="1"/>
  <c r="R372" i="18"/>
  <c r="S266" i="18"/>
  <c r="S268" i="18" s="1"/>
  <c r="S252" i="18"/>
  <c r="S149" i="18"/>
  <c r="S151" i="18" s="1"/>
  <c r="S152" i="18" s="1"/>
  <c r="S137" i="18"/>
  <c r="N35" i="51"/>
  <c r="BP33" i="51"/>
  <c r="I106" i="61"/>
  <c r="I38" i="61"/>
  <c r="I39" i="61" s="1"/>
  <c r="J38" i="61"/>
  <c r="J39" i="61" s="1"/>
  <c r="J107" i="61" s="1"/>
  <c r="BS31" i="64"/>
  <c r="BS35" i="64" s="1"/>
  <c r="BS58" i="64" s="1"/>
  <c r="BS28" i="64"/>
  <c r="R270" i="18"/>
  <c r="R271" i="18"/>
  <c r="R272" i="18"/>
  <c r="R333" i="18"/>
  <c r="K11" i="61"/>
  <c r="K105" i="61"/>
  <c r="O54" i="2"/>
  <c r="O56" i="2" s="1"/>
  <c r="O69" i="2"/>
  <c r="N8" i="47"/>
  <c r="N10" i="47" s="1"/>
  <c r="N80" i="14"/>
  <c r="O45" i="2"/>
  <c r="N56" i="2"/>
  <c r="BX54" i="2"/>
  <c r="X283" i="4"/>
  <c r="Q9" i="52"/>
  <c r="Q10" i="52" s="1"/>
  <c r="R88" i="2"/>
  <c r="Q48" i="41"/>
  <c r="X208" i="4"/>
  <c r="X53" i="4" s="1"/>
  <c r="R25" i="2" s="1"/>
  <c r="Q6" i="55"/>
  <c r="M12" i="62"/>
  <c r="Q8" i="50"/>
  <c r="Q8" i="27"/>
  <c r="Q29" i="27" s="1"/>
  <c r="S387" i="18"/>
  <c r="S389" i="18" s="1"/>
  <c r="S390" i="18" s="1"/>
  <c r="M90" i="61"/>
  <c r="R32" i="2"/>
  <c r="X259" i="4"/>
  <c r="X11" i="4" s="1"/>
  <c r="R61" i="2" s="1"/>
  <c r="R287" i="18"/>
  <c r="R289" i="18"/>
  <c r="R288" i="18"/>
  <c r="L32" i="61"/>
  <c r="L33" i="61" s="1"/>
  <c r="M17" i="41"/>
  <c r="N50" i="2"/>
  <c r="M14" i="52"/>
  <c r="N46" i="2"/>
  <c r="N44" i="46" s="1"/>
  <c r="N43" i="46"/>
  <c r="BX45" i="2"/>
  <c r="BX46" i="2" s="1"/>
  <c r="S177" i="18"/>
  <c r="S189" i="18"/>
  <c r="S191" i="18" s="1"/>
  <c r="S192" i="18" s="1"/>
  <c r="I35" i="64"/>
  <c r="I58" i="64" s="1"/>
  <c r="I36" i="64"/>
  <c r="I59" i="64" s="1"/>
  <c r="I60" i="64" s="1"/>
  <c r="J28" i="64"/>
  <c r="J31" i="64"/>
  <c r="J35" i="64" s="1"/>
  <c r="J58" i="64" s="1"/>
  <c r="Q16" i="62"/>
  <c r="Q17" i="62"/>
  <c r="Q23" i="61" s="1"/>
  <c r="G17" i="57"/>
  <c r="Q8" i="60"/>
  <c r="Q11" i="60"/>
  <c r="Q12" i="60"/>
  <c r="M78" i="14"/>
  <c r="M79" i="14" s="1"/>
  <c r="M78" i="11"/>
  <c r="M79" i="11" s="1"/>
  <c r="N70" i="2"/>
  <c r="S305" i="18"/>
  <c r="S306" i="18"/>
  <c r="S304" i="18"/>
  <c r="I126" i="61"/>
  <c r="I83" i="61"/>
  <c r="I84" i="61" s="1"/>
  <c r="O15" i="23"/>
  <c r="O37" i="23" s="1"/>
  <c r="O13" i="21"/>
  <c r="P14" i="21"/>
  <c r="P26" i="23"/>
  <c r="BS50" i="64"/>
  <c r="BS43" i="64"/>
  <c r="R256" i="15"/>
  <c r="K50" i="61"/>
  <c r="K49" i="61"/>
  <c r="K112" i="61" s="1"/>
  <c r="K111" i="61"/>
  <c r="R16" i="51"/>
  <c r="CE11" i="51"/>
  <c r="I58" i="61"/>
  <c r="I57" i="61"/>
  <c r="I116" i="61" s="1"/>
  <c r="I115" i="61"/>
  <c r="P13" i="25"/>
  <c r="P17" i="25" s="1"/>
  <c r="R11" i="49"/>
  <c r="S238" i="18"/>
  <c r="S237" i="18"/>
  <c r="S236" i="18"/>
  <c r="N25" i="28"/>
  <c r="N22" i="28"/>
  <c r="N26" i="28" s="1"/>
  <c r="K23" i="64"/>
  <c r="K40" i="64"/>
  <c r="O34" i="53"/>
  <c r="P35" i="2"/>
  <c r="O11" i="50"/>
  <c r="P30" i="51"/>
  <c r="P46" i="51" s="1"/>
  <c r="O12" i="26"/>
  <c r="Q31" i="51"/>
  <c r="L24" i="64"/>
  <c r="P12" i="50"/>
  <c r="Q38" i="2"/>
  <c r="P35" i="53"/>
  <c r="L41" i="64"/>
  <c r="P27" i="61"/>
  <c r="R371" i="18"/>
  <c r="Q13" i="55"/>
  <c r="Q14" i="55"/>
  <c r="P43" i="51"/>
  <c r="O12" i="41"/>
  <c r="O11" i="47"/>
  <c r="P92" i="2"/>
  <c r="R194" i="15"/>
  <c r="S321" i="18"/>
  <c r="S322" i="18"/>
  <c r="S323" i="18"/>
  <c r="O47" i="51"/>
  <c r="O33" i="51"/>
  <c r="O35" i="51" s="1"/>
  <c r="U46" i="18"/>
  <c r="U48" i="18" s="1"/>
  <c r="U49" i="18" s="1"/>
  <c r="U57" i="18" s="1"/>
  <c r="U35" i="18"/>
  <c r="U36" i="18"/>
  <c r="U21" i="18"/>
  <c r="U20" i="18"/>
  <c r="U102" i="2"/>
  <c r="T10" i="60"/>
  <c r="T28" i="28" s="1"/>
  <c r="U247" i="15"/>
  <c r="U257" i="15"/>
  <c r="U249" i="15"/>
  <c r="P13" i="27" l="1"/>
  <c r="L16" i="57" s="1"/>
  <c r="P11" i="27"/>
  <c r="S350" i="18"/>
  <c r="S351" i="18" s="1"/>
  <c r="V315" i="4"/>
  <c r="V57" i="4" s="1"/>
  <c r="P40" i="2" s="1"/>
  <c r="S67" i="2"/>
  <c r="R77" i="14" s="1"/>
  <c r="J114" i="61"/>
  <c r="J55" i="61"/>
  <c r="J56" i="61" s="1"/>
  <c r="L133" i="61"/>
  <c r="U102" i="15"/>
  <c r="V102" i="2" s="1"/>
  <c r="J83" i="61"/>
  <c r="J84" i="61" s="1"/>
  <c r="J86" i="61" s="1"/>
  <c r="R331" i="18"/>
  <c r="R330" i="18"/>
  <c r="Q31" i="27"/>
  <c r="R332" i="18"/>
  <c r="W251" i="4" s="1"/>
  <c r="P12" i="23" s="1"/>
  <c r="J36" i="64"/>
  <c r="J59" i="64" s="1"/>
  <c r="J60" i="64" s="1"/>
  <c r="S179" i="18"/>
  <c r="S178" i="18"/>
  <c r="S200" i="18"/>
  <c r="O44" i="41"/>
  <c r="O42" i="41"/>
  <c r="O43" i="41"/>
  <c r="O41" i="41"/>
  <c r="O24" i="41"/>
  <c r="X16" i="4"/>
  <c r="X56" i="4"/>
  <c r="S193" i="18"/>
  <c r="S194" i="18"/>
  <c r="O43" i="23"/>
  <c r="O9" i="24" s="1"/>
  <c r="O10" i="24" s="1"/>
  <c r="O42" i="23"/>
  <c r="O44" i="23"/>
  <c r="O15" i="25" s="1"/>
  <c r="O18" i="25" s="1"/>
  <c r="O20" i="21"/>
  <c r="O45" i="23"/>
  <c r="I14" i="61"/>
  <c r="I117" i="61"/>
  <c r="Q98" i="61"/>
  <c r="Q24" i="61"/>
  <c r="Q25" i="61" s="1"/>
  <c r="O17" i="50"/>
  <c r="Q15" i="57" s="1"/>
  <c r="O22" i="50"/>
  <c r="M91" i="61"/>
  <c r="M92" i="61" s="1"/>
  <c r="M130" i="61"/>
  <c r="S254" i="18"/>
  <c r="S253" i="18"/>
  <c r="S255" i="18"/>
  <c r="S366" i="18"/>
  <c r="S367" i="18"/>
  <c r="S392" i="18"/>
  <c r="S412" i="18" s="1"/>
  <c r="S391" i="18"/>
  <c r="S411" i="18" s="1"/>
  <c r="S413" i="18"/>
  <c r="S283" i="18"/>
  <c r="S285" i="18" s="1"/>
  <c r="S286" i="18" s="1"/>
  <c r="S269" i="18"/>
  <c r="M16" i="52"/>
  <c r="M19" i="52" s="1"/>
  <c r="M21" i="52" s="1"/>
  <c r="M15" i="52"/>
  <c r="T13" i="57" s="1"/>
  <c r="Q30" i="27"/>
  <c r="O15" i="21"/>
  <c r="O18" i="21" s="1"/>
  <c r="N39" i="51"/>
  <c r="BP39" i="51" s="1"/>
  <c r="N36" i="51"/>
  <c r="BP35" i="51"/>
  <c r="BP36" i="51" s="1"/>
  <c r="S138" i="18"/>
  <c r="S139" i="18"/>
  <c r="S160" i="18"/>
  <c r="O36" i="51"/>
  <c r="O39" i="51"/>
  <c r="R45" i="51"/>
  <c r="CE16" i="51"/>
  <c r="CE45" i="51" s="1"/>
  <c r="P101" i="61"/>
  <c r="P9" i="61"/>
  <c r="R255" i="15"/>
  <c r="N51" i="2"/>
  <c r="N46" i="46" s="1"/>
  <c r="N45" i="46"/>
  <c r="BX50" i="2"/>
  <c r="BX51" i="2" s="1"/>
  <c r="Q16" i="50"/>
  <c r="R17" i="57" s="1"/>
  <c r="Q21" i="50"/>
  <c r="S13" i="2"/>
  <c r="O50" i="2"/>
  <c r="O51" i="2" s="1"/>
  <c r="N14" i="52"/>
  <c r="N15" i="52" s="1"/>
  <c r="T14" i="57" s="1"/>
  <c r="O46" i="2"/>
  <c r="N17" i="41"/>
  <c r="N34" i="41" s="1"/>
  <c r="L103" i="61"/>
  <c r="L34" i="61"/>
  <c r="L104" i="61" s="1"/>
  <c r="Q8" i="55"/>
  <c r="Y17" i="57" s="1"/>
  <c r="Q9" i="55"/>
  <c r="I127" i="61"/>
  <c r="I85" i="61"/>
  <c r="I128" i="61" s="1"/>
  <c r="I86" i="61"/>
  <c r="S154" i="18"/>
  <c r="S153" i="18"/>
  <c r="R7" i="59"/>
  <c r="R11" i="59" s="1"/>
  <c r="D18" i="57" s="1"/>
  <c r="R253" i="15"/>
  <c r="R8" i="21"/>
  <c r="R10" i="21" s="1"/>
  <c r="O18" i="28"/>
  <c r="R23" i="51"/>
  <c r="Q20" i="27"/>
  <c r="Q22" i="27" s="1"/>
  <c r="Q31" i="53"/>
  <c r="R26" i="2"/>
  <c r="Q13" i="28"/>
  <c r="Q14" i="28" s="1"/>
  <c r="Q24" i="28" s="1"/>
  <c r="M15" i="64"/>
  <c r="M17" i="64" s="1"/>
  <c r="I107" i="61"/>
  <c r="I40" i="61"/>
  <c r="I108" i="61" s="1"/>
  <c r="J40" i="61"/>
  <c r="Q13" i="41"/>
  <c r="R93" i="2"/>
  <c r="K13" i="61"/>
  <c r="K113" i="61"/>
  <c r="N47" i="46"/>
  <c r="N42" i="51"/>
  <c r="O66" i="2"/>
  <c r="O70" i="2" s="1"/>
  <c r="M34" i="41"/>
  <c r="M37" i="41"/>
  <c r="M36" i="41"/>
  <c r="M35" i="41"/>
  <c r="L47" i="61"/>
  <c r="L48" i="61" s="1"/>
  <c r="L110" i="61"/>
  <c r="R12" i="49"/>
  <c r="R251" i="15"/>
  <c r="R250" i="15"/>
  <c r="T232" i="18"/>
  <c r="T234" i="18" s="1"/>
  <c r="S8" i="2"/>
  <c r="O38" i="23"/>
  <c r="O21" i="21" s="1"/>
  <c r="Q50" i="41"/>
  <c r="M63" i="61" s="1"/>
  <c r="Q51" i="41"/>
  <c r="M64" i="61" s="1"/>
  <c r="N78" i="11"/>
  <c r="N79" i="11" s="1"/>
  <c r="N78" i="14"/>
  <c r="N79" i="14" s="1"/>
  <c r="AA204" i="4"/>
  <c r="T14" i="62"/>
  <c r="V15" i="18"/>
  <c r="V17" i="18" s="1"/>
  <c r="U51" i="18"/>
  <c r="U56" i="18" s="1"/>
  <c r="U50" i="18"/>
  <c r="U55" i="18" s="1"/>
  <c r="V23" i="4" l="1"/>
  <c r="V44" i="4" s="1"/>
  <c r="S352" i="18"/>
  <c r="S373" i="18"/>
  <c r="U10" i="60"/>
  <c r="U28" i="28" s="1"/>
  <c r="S333" i="18"/>
  <c r="J85" i="61"/>
  <c r="J128" i="61" s="1"/>
  <c r="J127" i="61"/>
  <c r="R77" i="11"/>
  <c r="J57" i="61"/>
  <c r="J116" i="61" s="1"/>
  <c r="J58" i="61"/>
  <c r="J115" i="61"/>
  <c r="O17" i="21"/>
  <c r="I41" i="61"/>
  <c r="I109" i="61" s="1"/>
  <c r="S372" i="18"/>
  <c r="S371" i="18"/>
  <c r="W13" i="4"/>
  <c r="Q55" i="2" s="1"/>
  <c r="W55" i="4"/>
  <c r="P10" i="23" s="1"/>
  <c r="P13" i="23" s="1"/>
  <c r="N37" i="41"/>
  <c r="L35" i="61"/>
  <c r="L105" i="61" s="1"/>
  <c r="N36" i="41"/>
  <c r="N16" i="52"/>
  <c r="N19" i="52" s="1"/>
  <c r="N21" i="52" s="1"/>
  <c r="O21" i="25"/>
  <c r="O23" i="25"/>
  <c r="O22" i="25"/>
  <c r="V15" i="57" s="1"/>
  <c r="P66" i="2"/>
  <c r="O42" i="51"/>
  <c r="I17" i="61"/>
  <c r="I129" i="61"/>
  <c r="O19" i="28"/>
  <c r="O20" i="28" s="1"/>
  <c r="O13" i="50"/>
  <c r="K25" i="64"/>
  <c r="K26" i="64" s="1"/>
  <c r="K42" i="64"/>
  <c r="O36" i="53"/>
  <c r="P41" i="2"/>
  <c r="P32" i="51"/>
  <c r="P43" i="2"/>
  <c r="S198" i="18"/>
  <c r="O13" i="24"/>
  <c r="O14" i="24"/>
  <c r="U15" i="57" s="1"/>
  <c r="O15" i="24"/>
  <c r="M20" i="64"/>
  <c r="M31" i="61" s="1"/>
  <c r="M19" i="64"/>
  <c r="Q21" i="23"/>
  <c r="Q24" i="23" s="1"/>
  <c r="R37" i="2"/>
  <c r="S199" i="18"/>
  <c r="M93" i="61"/>
  <c r="M132" i="61" s="1"/>
  <c r="M131" i="61"/>
  <c r="O34" i="21"/>
  <c r="O32" i="21"/>
  <c r="W15" i="57" s="1"/>
  <c r="O33" i="21"/>
  <c r="Y256" i="4"/>
  <c r="T347" i="18"/>
  <c r="T349" i="18" s="1"/>
  <c r="S11" i="2"/>
  <c r="R10" i="49"/>
  <c r="S7" i="51"/>
  <c r="R10" i="53"/>
  <c r="T317" i="18"/>
  <c r="T319" i="18" s="1"/>
  <c r="T320" i="18" s="1"/>
  <c r="T249" i="18"/>
  <c r="T251" i="18" s="1"/>
  <c r="T235" i="18"/>
  <c r="T300" i="18"/>
  <c r="T302" i="18" s="1"/>
  <c r="T303" i="18" s="1"/>
  <c r="Q99" i="61"/>
  <c r="Q26" i="61"/>
  <c r="Q100" i="61" s="1"/>
  <c r="Q26" i="27"/>
  <c r="Q24" i="27"/>
  <c r="Q25" i="27" s="1"/>
  <c r="R97" i="2" s="1"/>
  <c r="Q13" i="22" s="1"/>
  <c r="Q14" i="22" s="1"/>
  <c r="Q19" i="22" s="1"/>
  <c r="Q8" i="24" s="1"/>
  <c r="Q27" i="27"/>
  <c r="M17" i="57" s="1"/>
  <c r="O26" i="21"/>
  <c r="O29" i="21"/>
  <c r="O31" i="21"/>
  <c r="O28" i="21"/>
  <c r="O27" i="21"/>
  <c r="O30" i="21"/>
  <c r="Q10" i="27"/>
  <c r="Q7" i="47"/>
  <c r="R28" i="2"/>
  <c r="R29" i="2" s="1"/>
  <c r="L111" i="61"/>
  <c r="L49" i="61"/>
  <c r="L112" i="61" s="1"/>
  <c r="R24" i="51"/>
  <c r="CE23" i="51"/>
  <c r="J129" i="61"/>
  <c r="J17" i="61"/>
  <c r="S159" i="18"/>
  <c r="S270" i="18"/>
  <c r="S271" i="18"/>
  <c r="S272" i="18"/>
  <c r="J108" i="61"/>
  <c r="J41" i="61"/>
  <c r="N35" i="41"/>
  <c r="S11" i="51"/>
  <c r="S16" i="51" s="1"/>
  <c r="S45" i="51" s="1"/>
  <c r="S18" i="2"/>
  <c r="R9" i="41"/>
  <c r="R23" i="41" s="1"/>
  <c r="R11" i="26"/>
  <c r="R14" i="26" s="1"/>
  <c r="X18" i="57" s="1"/>
  <c r="R11" i="55"/>
  <c r="Y212" i="4"/>
  <c r="N33" i="64"/>
  <c r="R16" i="27"/>
  <c r="R7" i="49"/>
  <c r="R8" i="49" s="1"/>
  <c r="R7" i="62"/>
  <c r="T134" i="18"/>
  <c r="T136" i="18" s="1"/>
  <c r="T174" i="18"/>
  <c r="T176" i="18" s="1"/>
  <c r="N56" i="64"/>
  <c r="R6" i="60"/>
  <c r="S100" i="2"/>
  <c r="N55" i="64" s="1"/>
  <c r="R20" i="53"/>
  <c r="S158" i="18"/>
  <c r="S288" i="18"/>
  <c r="S289" i="18"/>
  <c r="S287" i="18"/>
  <c r="O28" i="41"/>
  <c r="O27" i="41"/>
  <c r="O29" i="41"/>
  <c r="K54" i="61" s="1"/>
  <c r="O30" i="41"/>
  <c r="AB204" i="4"/>
  <c r="W15" i="18"/>
  <c r="W17" i="18" s="1"/>
  <c r="U14" i="62"/>
  <c r="V18" i="18"/>
  <c r="V31" i="18"/>
  <c r="V33" i="18" s="1"/>
  <c r="V34" i="18" s="1"/>
  <c r="V257" i="15"/>
  <c r="V247" i="15"/>
  <c r="V249" i="15"/>
  <c r="AA24" i="4"/>
  <c r="J14" i="61" l="1"/>
  <c r="J117" i="61"/>
  <c r="I12" i="61"/>
  <c r="I18" i="61" s="1"/>
  <c r="S332" i="18"/>
  <c r="X251" i="4" s="1"/>
  <c r="X13" i="4" s="1"/>
  <c r="Q59" i="2"/>
  <c r="P11" i="47" s="1"/>
  <c r="Q27" i="61"/>
  <c r="Q9" i="61" s="1"/>
  <c r="Q34" i="2"/>
  <c r="L23" i="64" s="1"/>
  <c r="L11" i="61"/>
  <c r="L50" i="61"/>
  <c r="L13" i="61" s="1"/>
  <c r="T67" i="2"/>
  <c r="S77" i="11" s="1"/>
  <c r="S330" i="18"/>
  <c r="S11" i="49"/>
  <c r="T236" i="18"/>
  <c r="T237" i="18"/>
  <c r="T238" i="18"/>
  <c r="R13" i="55"/>
  <c r="R14" i="55"/>
  <c r="T266" i="18"/>
  <c r="T268" i="18" s="1"/>
  <c r="T252" i="18"/>
  <c r="P47" i="51"/>
  <c r="P33" i="51"/>
  <c r="P35" i="51" s="1"/>
  <c r="O25" i="28"/>
  <c r="O22" i="28"/>
  <c r="O26" i="28" s="1"/>
  <c r="S331" i="18"/>
  <c r="Q11" i="27"/>
  <c r="Q12" i="27"/>
  <c r="Q13" i="27"/>
  <c r="L17" i="57" s="1"/>
  <c r="W315" i="4"/>
  <c r="Q89" i="2"/>
  <c r="T322" i="18"/>
  <c r="T323" i="18"/>
  <c r="T321" i="18"/>
  <c r="Q12" i="50"/>
  <c r="R31" i="51"/>
  <c r="CE31" i="51" s="1"/>
  <c r="M41" i="64"/>
  <c r="R38" i="2"/>
  <c r="M24" i="64"/>
  <c r="Q35" i="53"/>
  <c r="R26" i="51"/>
  <c r="CE24" i="51"/>
  <c r="T304" i="18"/>
  <c r="T306" i="18"/>
  <c r="T305" i="18"/>
  <c r="Q26" i="23"/>
  <c r="Q14" i="21"/>
  <c r="K114" i="61"/>
  <c r="K55" i="61"/>
  <c r="K56" i="61" s="1"/>
  <c r="R17" i="62"/>
  <c r="R23" i="61" s="1"/>
  <c r="R16" i="62"/>
  <c r="S256" i="15"/>
  <c r="R8" i="60"/>
  <c r="R12" i="60"/>
  <c r="R11" i="60"/>
  <c r="G18" i="57"/>
  <c r="R6" i="55"/>
  <c r="R48" i="41"/>
  <c r="S32" i="2"/>
  <c r="T387" i="18"/>
  <c r="T389" i="18" s="1"/>
  <c r="T390" i="18" s="1"/>
  <c r="Y208" i="4"/>
  <c r="Y53" i="4" s="1"/>
  <c r="S25" i="2" s="1"/>
  <c r="Y259" i="4"/>
  <c r="Y11" i="4" s="1"/>
  <c r="S61" i="2" s="1"/>
  <c r="N90" i="61"/>
  <c r="N12" i="62"/>
  <c r="R8" i="27"/>
  <c r="R31" i="27" s="1"/>
  <c r="R8" i="50"/>
  <c r="S88" i="2"/>
  <c r="R9" i="52"/>
  <c r="R10" i="52" s="1"/>
  <c r="Y283" i="4"/>
  <c r="K50" i="64"/>
  <c r="K82" i="61" s="1"/>
  <c r="K43" i="64"/>
  <c r="T137" i="18"/>
  <c r="T149" i="18"/>
  <c r="T151" i="18" s="1"/>
  <c r="T152" i="18" s="1"/>
  <c r="J109" i="61"/>
  <c r="J12" i="61"/>
  <c r="S194" i="15"/>
  <c r="R14" i="49"/>
  <c r="M102" i="61"/>
  <c r="M32" i="61"/>
  <c r="M33" i="61" s="1"/>
  <c r="K31" i="64"/>
  <c r="K29" i="64"/>
  <c r="K37" i="61" s="1"/>
  <c r="K28" i="64"/>
  <c r="T350" i="18"/>
  <c r="T362" i="18"/>
  <c r="T364" i="18" s="1"/>
  <c r="T365" i="18" s="1"/>
  <c r="P15" i="23"/>
  <c r="P37" i="23" s="1"/>
  <c r="P13" i="21"/>
  <c r="P69" i="2"/>
  <c r="P70" i="2" s="1"/>
  <c r="P54" i="2"/>
  <c r="P56" i="2" s="1"/>
  <c r="O80" i="14"/>
  <c r="O8" i="47"/>
  <c r="O10" i="47" s="1"/>
  <c r="P45" i="2"/>
  <c r="T177" i="18"/>
  <c r="T189" i="18"/>
  <c r="T191" i="18" s="1"/>
  <c r="T192" i="18" s="1"/>
  <c r="M46" i="61"/>
  <c r="Q13" i="25"/>
  <c r="Q17" i="25" s="1"/>
  <c r="M94" i="61"/>
  <c r="O23" i="50"/>
  <c r="O18" i="50"/>
  <c r="S15" i="57" s="1"/>
  <c r="V36" i="18"/>
  <c r="V35" i="18"/>
  <c r="V46" i="18"/>
  <c r="V48" i="18" s="1"/>
  <c r="V49" i="18" s="1"/>
  <c r="V57" i="18" s="1"/>
  <c r="V21" i="18"/>
  <c r="V20" i="18"/>
  <c r="V102" i="15"/>
  <c r="AB24" i="4"/>
  <c r="W18" i="18"/>
  <c r="W31" i="18"/>
  <c r="W33" i="18" s="1"/>
  <c r="W34" i="18" s="1"/>
  <c r="J18" i="61" l="1"/>
  <c r="P12" i="41"/>
  <c r="P43" i="41" s="1"/>
  <c r="X55" i="4"/>
  <c r="Q12" i="23"/>
  <c r="Q43" i="51"/>
  <c r="Q35" i="2"/>
  <c r="Q92" i="2"/>
  <c r="Q101" i="61"/>
  <c r="P38" i="23"/>
  <c r="P21" i="21" s="1"/>
  <c r="P33" i="21" s="1"/>
  <c r="Q30" i="51"/>
  <c r="Q46" i="51" s="1"/>
  <c r="L113" i="61"/>
  <c r="S77" i="14"/>
  <c r="P34" i="53"/>
  <c r="L40" i="64"/>
  <c r="P11" i="50"/>
  <c r="P22" i="50" s="1"/>
  <c r="P12" i="26"/>
  <c r="P18" i="28"/>
  <c r="S255" i="15"/>
  <c r="R49" i="27"/>
  <c r="R27" i="51"/>
  <c r="CE26" i="51"/>
  <c r="CE27" i="51" s="1"/>
  <c r="T153" i="18"/>
  <c r="T154" i="18"/>
  <c r="S8" i="21"/>
  <c r="S10" i="21" s="1"/>
  <c r="S7" i="59"/>
  <c r="S11" i="59" s="1"/>
  <c r="D19" i="57" s="1"/>
  <c r="S253" i="15"/>
  <c r="T392" i="18"/>
  <c r="T412" i="18" s="1"/>
  <c r="T413" i="18"/>
  <c r="T391" i="18"/>
  <c r="T411" i="18" s="1"/>
  <c r="O78" i="11"/>
  <c r="O79" i="11" s="1"/>
  <c r="O78" i="14"/>
  <c r="O79" i="14" s="1"/>
  <c r="K36" i="64"/>
  <c r="K59" i="64" s="1"/>
  <c r="K60" i="64" s="1"/>
  <c r="K35" i="64"/>
  <c r="K58" i="64" s="1"/>
  <c r="R50" i="41"/>
  <c r="N63" i="61" s="1"/>
  <c r="R51" i="41"/>
  <c r="N64" i="61" s="1"/>
  <c r="P42" i="41"/>
  <c r="M34" i="61"/>
  <c r="M104" i="61" s="1"/>
  <c r="M103" i="61"/>
  <c r="Y56" i="4"/>
  <c r="Y16" i="4"/>
  <c r="R8" i="55"/>
  <c r="Y18" i="57" s="1"/>
  <c r="R9" i="55"/>
  <c r="R29" i="27"/>
  <c r="W57" i="4"/>
  <c r="Q40" i="2" s="1"/>
  <c r="W23" i="4"/>
  <c r="W44" i="4" s="1"/>
  <c r="T160" i="18"/>
  <c r="T138" i="18"/>
  <c r="T139" i="18"/>
  <c r="M133" i="61"/>
  <c r="M10" i="61"/>
  <c r="T13" i="2"/>
  <c r="P39" i="51"/>
  <c r="P36" i="51"/>
  <c r="R30" i="27"/>
  <c r="O17" i="41"/>
  <c r="O14" i="52"/>
  <c r="P46" i="2"/>
  <c r="P50" i="2"/>
  <c r="P51" i="2" s="1"/>
  <c r="Q66" i="2"/>
  <c r="P42" i="51"/>
  <c r="P15" i="21"/>
  <c r="P18" i="21" s="1"/>
  <c r="R15" i="49"/>
  <c r="R16" i="49"/>
  <c r="E18" i="57" s="1"/>
  <c r="T366" i="18"/>
  <c r="T367" i="18"/>
  <c r="T373" i="18"/>
  <c r="T351" i="18"/>
  <c r="T352" i="18"/>
  <c r="U232" i="18"/>
  <c r="U234" i="18" s="1"/>
  <c r="T8" i="2"/>
  <c r="K106" i="61"/>
  <c r="K38" i="61"/>
  <c r="K39" i="61" s="1"/>
  <c r="M47" i="61"/>
  <c r="M48" i="61" s="1"/>
  <c r="M110" i="61"/>
  <c r="P20" i="21"/>
  <c r="P42" i="23"/>
  <c r="P45" i="23"/>
  <c r="P43" i="23"/>
  <c r="P9" i="24" s="1"/>
  <c r="P10" i="24" s="1"/>
  <c r="P44" i="23"/>
  <c r="P15" i="25" s="1"/>
  <c r="P18" i="25" s="1"/>
  <c r="R16" i="50"/>
  <c r="R18" i="57" s="1"/>
  <c r="R21" i="50"/>
  <c r="T253" i="18"/>
  <c r="T255" i="18"/>
  <c r="T254" i="18"/>
  <c r="S93" i="2"/>
  <c r="R13" i="41"/>
  <c r="K126" i="61"/>
  <c r="K83" i="61"/>
  <c r="K84" i="61" s="1"/>
  <c r="T194" i="18"/>
  <c r="T193" i="18"/>
  <c r="R59" i="2"/>
  <c r="R55" i="2"/>
  <c r="S250" i="15"/>
  <c r="S12" i="49"/>
  <c r="S251" i="15"/>
  <c r="R98" i="61"/>
  <c r="R24" i="61"/>
  <c r="R25" i="61" s="1"/>
  <c r="T283" i="18"/>
  <c r="T285" i="18" s="1"/>
  <c r="T286" i="18" s="1"/>
  <c r="T269" i="18"/>
  <c r="N91" i="61"/>
  <c r="N92" i="61" s="1"/>
  <c r="N130" i="61"/>
  <c r="R31" i="53"/>
  <c r="N15" i="64"/>
  <c r="N17" i="64" s="1"/>
  <c r="R13" i="28"/>
  <c r="R14" i="28" s="1"/>
  <c r="R24" i="28" s="1"/>
  <c r="S26" i="2"/>
  <c r="S23" i="51"/>
  <c r="S24" i="51" s="1"/>
  <c r="S26" i="51" s="1"/>
  <c r="S27" i="51" s="1"/>
  <c r="R20" i="27"/>
  <c r="R22" i="27" s="1"/>
  <c r="T178" i="18"/>
  <c r="T200" i="18"/>
  <c r="T179" i="18"/>
  <c r="K115" i="61"/>
  <c r="K57" i="61"/>
  <c r="K116" i="61" s="1"/>
  <c r="K58" i="61"/>
  <c r="W21" i="18"/>
  <c r="W20" i="18"/>
  <c r="V50" i="18"/>
  <c r="V55" i="18" s="1"/>
  <c r="V51" i="18"/>
  <c r="V56" i="18" s="1"/>
  <c r="W247" i="15"/>
  <c r="W257" i="15"/>
  <c r="W249" i="15"/>
  <c r="W102" i="2"/>
  <c r="V10" i="60"/>
  <c r="V28" i="28" s="1"/>
  <c r="W36" i="18"/>
  <c r="W35" i="18"/>
  <c r="W46" i="18"/>
  <c r="W48" i="18" s="1"/>
  <c r="W49" i="18" s="1"/>
  <c r="P44" i="41" l="1"/>
  <c r="P41" i="41"/>
  <c r="P24" i="41"/>
  <c r="P29" i="41" s="1"/>
  <c r="L54" i="61" s="1"/>
  <c r="Q10" i="23"/>
  <c r="Q13" i="23" s="1"/>
  <c r="Q13" i="21" s="1"/>
  <c r="R34" i="2"/>
  <c r="R30" i="51" s="1"/>
  <c r="P34" i="21"/>
  <c r="P32" i="21"/>
  <c r="W16" i="57" s="1"/>
  <c r="P17" i="50"/>
  <c r="Q16" i="57" s="1"/>
  <c r="M35" i="61"/>
  <c r="M11" i="61" s="1"/>
  <c r="T199" i="18"/>
  <c r="P17" i="21"/>
  <c r="T159" i="18"/>
  <c r="T158" i="18"/>
  <c r="T372" i="18"/>
  <c r="T371" i="18"/>
  <c r="R99" i="61"/>
  <c r="R26" i="61"/>
  <c r="R100" i="61" s="1"/>
  <c r="K127" i="61"/>
  <c r="K85" i="61"/>
  <c r="K128" i="61" s="1"/>
  <c r="K86" i="61"/>
  <c r="P23" i="25"/>
  <c r="P21" i="25"/>
  <c r="P22" i="25"/>
  <c r="V16" i="57" s="1"/>
  <c r="R21" i="23"/>
  <c r="R24" i="23" s="1"/>
  <c r="S37" i="2"/>
  <c r="N19" i="64"/>
  <c r="N20" i="64"/>
  <c r="N31" i="61" s="1"/>
  <c r="P27" i="41"/>
  <c r="T287" i="18"/>
  <c r="T288" i="18"/>
  <c r="T289" i="18"/>
  <c r="P13" i="24"/>
  <c r="P15" i="24"/>
  <c r="P14" i="24"/>
  <c r="U16" i="57" s="1"/>
  <c r="L42" i="64"/>
  <c r="Q32" i="51"/>
  <c r="P19" i="28"/>
  <c r="P20" i="28" s="1"/>
  <c r="P13" i="50"/>
  <c r="Q41" i="2"/>
  <c r="L25" i="64"/>
  <c r="L26" i="64" s="1"/>
  <c r="P36" i="53"/>
  <c r="Q43" i="2"/>
  <c r="R26" i="27"/>
  <c r="R24" i="27"/>
  <c r="R25" i="27" s="1"/>
  <c r="S97" i="2" s="1"/>
  <c r="R13" i="22" s="1"/>
  <c r="R14" i="22" s="1"/>
  <c r="R19" i="22" s="1"/>
  <c r="R8" i="24" s="1"/>
  <c r="R27" i="27"/>
  <c r="M18" i="57" s="1"/>
  <c r="M49" i="61"/>
  <c r="M112" i="61" s="1"/>
  <c r="M111" i="61"/>
  <c r="N131" i="61"/>
  <c r="N93" i="61"/>
  <c r="N132" i="61" s="1"/>
  <c r="T100" i="2"/>
  <c r="O55" i="64" s="1"/>
  <c r="T18" i="2"/>
  <c r="T11" i="51"/>
  <c r="T16" i="51" s="1"/>
  <c r="T45" i="51" s="1"/>
  <c r="Z212" i="4"/>
  <c r="S6" i="60"/>
  <c r="O33" i="64"/>
  <c r="O56" i="64"/>
  <c r="S7" i="62"/>
  <c r="U134" i="18"/>
  <c r="U136" i="18" s="1"/>
  <c r="S16" i="27"/>
  <c r="S11" i="55"/>
  <c r="S9" i="41"/>
  <c r="S23" i="41" s="1"/>
  <c r="S7" i="49"/>
  <c r="S8" i="49" s="1"/>
  <c r="S11" i="26"/>
  <c r="U174" i="18"/>
  <c r="U176" i="18" s="1"/>
  <c r="S20" i="53"/>
  <c r="O15" i="52"/>
  <c r="T15" i="57" s="1"/>
  <c r="O16" i="52"/>
  <c r="O19" i="52" s="1"/>
  <c r="O21" i="52" s="1"/>
  <c r="X315" i="4"/>
  <c r="R89" i="2"/>
  <c r="T270" i="18"/>
  <c r="T271" i="18"/>
  <c r="T272" i="18"/>
  <c r="T333" i="18"/>
  <c r="T198" i="18"/>
  <c r="U235" i="18"/>
  <c r="U317" i="18"/>
  <c r="U319" i="18" s="1"/>
  <c r="U320" i="18" s="1"/>
  <c r="U249" i="18"/>
  <c r="U251" i="18" s="1"/>
  <c r="U300" i="18"/>
  <c r="U302" i="18" s="1"/>
  <c r="U303" i="18" s="1"/>
  <c r="K14" i="61"/>
  <c r="K117" i="61"/>
  <c r="R7" i="47"/>
  <c r="R10" i="27"/>
  <c r="S28" i="2"/>
  <c r="S29" i="2" s="1"/>
  <c r="P27" i="21"/>
  <c r="P30" i="21"/>
  <c r="P28" i="21"/>
  <c r="P26" i="21"/>
  <c r="P29" i="21"/>
  <c r="P31" i="21"/>
  <c r="O35" i="41"/>
  <c r="O37" i="41"/>
  <c r="O36" i="41"/>
  <c r="O34" i="41"/>
  <c r="K40" i="61"/>
  <c r="K108" i="61" s="1"/>
  <c r="K107" i="61"/>
  <c r="Q11" i="47"/>
  <c r="Q12" i="41"/>
  <c r="R43" i="51"/>
  <c r="CE43" i="51" s="1"/>
  <c r="R92" i="2"/>
  <c r="U347" i="18"/>
  <c r="U349" i="18" s="1"/>
  <c r="S10" i="49"/>
  <c r="S10" i="53"/>
  <c r="Z256" i="4"/>
  <c r="T11" i="2"/>
  <c r="T7" i="51"/>
  <c r="W51" i="18"/>
  <c r="W56" i="18" s="1"/>
  <c r="W50" i="18"/>
  <c r="W55" i="18" s="1"/>
  <c r="W57" i="18"/>
  <c r="AC204" i="4"/>
  <c r="V14" i="62"/>
  <c r="X15" i="18"/>
  <c r="X17" i="18" s="1"/>
  <c r="W102" i="15"/>
  <c r="P30" i="41" l="1"/>
  <c r="P28" i="41"/>
  <c r="Q15" i="23"/>
  <c r="Q37" i="23" s="1"/>
  <c r="Q20" i="21" s="1"/>
  <c r="Q11" i="50"/>
  <c r="Q22" i="50" s="1"/>
  <c r="Q34" i="53"/>
  <c r="M40" i="64"/>
  <c r="Q12" i="26"/>
  <c r="R35" i="2"/>
  <c r="M23" i="64"/>
  <c r="M105" i="61"/>
  <c r="K41" i="61"/>
  <c r="K109" i="61" s="1"/>
  <c r="N94" i="61"/>
  <c r="N10" i="61" s="1"/>
  <c r="R27" i="61"/>
  <c r="R9" i="61" s="1"/>
  <c r="M50" i="61"/>
  <c r="M113" i="61" s="1"/>
  <c r="U13" i="2"/>
  <c r="U67" i="2"/>
  <c r="T77" i="11" s="1"/>
  <c r="U238" i="18"/>
  <c r="U237" i="18"/>
  <c r="U236" i="18"/>
  <c r="L29" i="64"/>
  <c r="L37" i="61" s="1"/>
  <c r="L31" i="64"/>
  <c r="L28" i="64"/>
  <c r="K17" i="61"/>
  <c r="K129" i="61"/>
  <c r="R12" i="27"/>
  <c r="R13" i="27"/>
  <c r="L18" i="57" s="1"/>
  <c r="R11" i="27"/>
  <c r="T330" i="18"/>
  <c r="Q47" i="51"/>
  <c r="Q33" i="51"/>
  <c r="Q35" i="51" s="1"/>
  <c r="Q15" i="21"/>
  <c r="Q18" i="21" s="1"/>
  <c r="U350" i="18"/>
  <c r="U362" i="18"/>
  <c r="U364" i="18" s="1"/>
  <c r="U365" i="18" s="1"/>
  <c r="S11" i="60"/>
  <c r="G19" i="57"/>
  <c r="S8" i="60"/>
  <c r="S12" i="60"/>
  <c r="L50" i="64"/>
  <c r="L82" i="61" s="1"/>
  <c r="L43" i="64"/>
  <c r="Q45" i="23"/>
  <c r="Q43" i="23"/>
  <c r="Q9" i="24" s="1"/>
  <c r="Q10" i="24" s="1"/>
  <c r="Q42" i="23"/>
  <c r="Q69" i="2"/>
  <c r="P8" i="47"/>
  <c r="P10" i="47" s="1"/>
  <c r="Q54" i="2"/>
  <c r="Q56" i="2" s="1"/>
  <c r="Q45" i="2"/>
  <c r="P80" i="14"/>
  <c r="P23" i="50"/>
  <c r="P18" i="50"/>
  <c r="S16" i="57" s="1"/>
  <c r="CE30" i="51"/>
  <c r="CE46" i="51" s="1"/>
  <c r="R46" i="51"/>
  <c r="N46" i="61"/>
  <c r="R13" i="25"/>
  <c r="R17" i="25" s="1"/>
  <c r="N32" i="61"/>
  <c r="N33" i="61" s="1"/>
  <c r="N102" i="61"/>
  <c r="U137" i="18"/>
  <c r="U149" i="18"/>
  <c r="U151" i="18" s="1"/>
  <c r="U152" i="18" s="1"/>
  <c r="U189" i="18"/>
  <c r="U191" i="18" s="1"/>
  <c r="U192" i="18" s="1"/>
  <c r="U177" i="18"/>
  <c r="T256" i="15"/>
  <c r="U321" i="18"/>
  <c r="U323" i="18"/>
  <c r="U322" i="18"/>
  <c r="S14" i="55"/>
  <c r="S13" i="55"/>
  <c r="T332" i="18"/>
  <c r="Y251" i="4" s="1"/>
  <c r="L55" i="61"/>
  <c r="L56" i="61" s="1"/>
  <c r="L114" i="61"/>
  <c r="T331" i="18"/>
  <c r="P22" i="28"/>
  <c r="P26" i="28" s="1"/>
  <c r="P25" i="28"/>
  <c r="Q24" i="41"/>
  <c r="Q41" i="41"/>
  <c r="Q44" i="41"/>
  <c r="Q42" i="41"/>
  <c r="Q43" i="41"/>
  <c r="U304" i="18"/>
  <c r="U306" i="18"/>
  <c r="U305" i="18"/>
  <c r="S14" i="26"/>
  <c r="X19" i="57" s="1"/>
  <c r="S8" i="50"/>
  <c r="Z283" i="4"/>
  <c r="S8" i="27"/>
  <c r="O90" i="61"/>
  <c r="S9" i="52"/>
  <c r="T88" i="2"/>
  <c r="Z259" i="4"/>
  <c r="Z11" i="4" s="1"/>
  <c r="T61" i="2" s="1"/>
  <c r="S6" i="55"/>
  <c r="U387" i="18"/>
  <c r="U389" i="18" s="1"/>
  <c r="U390" i="18" s="1"/>
  <c r="O12" i="62"/>
  <c r="S48" i="41"/>
  <c r="Z208" i="4"/>
  <c r="Z53" i="4" s="1"/>
  <c r="T25" i="2" s="1"/>
  <c r="T32" i="2"/>
  <c r="T194" i="15"/>
  <c r="S38" i="2"/>
  <c r="R12" i="50"/>
  <c r="S31" i="51"/>
  <c r="R35" i="53"/>
  <c r="N24" i="64"/>
  <c r="N41" i="64"/>
  <c r="S16" i="62"/>
  <c r="S17" i="62"/>
  <c r="S23" i="61" s="1"/>
  <c r="X23" i="4"/>
  <c r="X44" i="4" s="1"/>
  <c r="X57" i="4"/>
  <c r="R40" i="2" s="1"/>
  <c r="U252" i="18"/>
  <c r="U266" i="18"/>
  <c r="U268" i="18" s="1"/>
  <c r="S14" i="49"/>
  <c r="T11" i="49"/>
  <c r="R14" i="21"/>
  <c r="R26" i="23"/>
  <c r="X102" i="2"/>
  <c r="W10" i="60"/>
  <c r="W28" i="28" s="1"/>
  <c r="X18" i="18"/>
  <c r="X31" i="18"/>
  <c r="X33" i="18" s="1"/>
  <c r="X34" i="18" s="1"/>
  <c r="AC24" i="4"/>
  <c r="X247" i="15"/>
  <c r="X257" i="15"/>
  <c r="X249" i="15"/>
  <c r="Q18" i="28" l="1"/>
  <c r="Q38" i="23"/>
  <c r="Q21" i="21" s="1"/>
  <c r="Q44" i="23"/>
  <c r="Q15" i="25" s="1"/>
  <c r="Q18" i="25" s="1"/>
  <c r="Q23" i="25" s="1"/>
  <c r="N133" i="61"/>
  <c r="Q17" i="50"/>
  <c r="Q17" i="57" s="1"/>
  <c r="R101" i="61"/>
  <c r="K12" i="61"/>
  <c r="K18" i="61" s="1"/>
  <c r="M13" i="61"/>
  <c r="T77" i="14"/>
  <c r="X102" i="15"/>
  <c r="Y102" i="2" s="1"/>
  <c r="T255" i="15"/>
  <c r="U269" i="18"/>
  <c r="U283" i="18"/>
  <c r="U285" i="18" s="1"/>
  <c r="U286" i="18" s="1"/>
  <c r="U193" i="18"/>
  <c r="U194" i="18"/>
  <c r="M25" i="64"/>
  <c r="M26" i="64" s="1"/>
  <c r="R41" i="2"/>
  <c r="Q19" i="28"/>
  <c r="Q20" i="28" s="1"/>
  <c r="R32" i="51"/>
  <c r="M42" i="64"/>
  <c r="Q13" i="50"/>
  <c r="Q36" i="53"/>
  <c r="R43" i="2"/>
  <c r="S11" i="52"/>
  <c r="S20" i="52" s="1"/>
  <c r="S10" i="52"/>
  <c r="Q34" i="21"/>
  <c r="Q32" i="21"/>
  <c r="W17" i="57" s="1"/>
  <c r="Q33" i="21"/>
  <c r="L106" i="61"/>
  <c r="L38" i="61"/>
  <c r="L39" i="61" s="1"/>
  <c r="T251" i="15"/>
  <c r="T250" i="15"/>
  <c r="T12" i="49"/>
  <c r="O130" i="61"/>
  <c r="O91" i="61"/>
  <c r="O92" i="61" s="1"/>
  <c r="T8" i="21"/>
  <c r="T10" i="21" s="1"/>
  <c r="T7" i="59"/>
  <c r="T253" i="15"/>
  <c r="T7" i="62"/>
  <c r="T20" i="53"/>
  <c r="T6" i="60"/>
  <c r="T16" i="27"/>
  <c r="P33" i="64"/>
  <c r="T11" i="55"/>
  <c r="V134" i="18"/>
  <c r="V136" i="18" s="1"/>
  <c r="T7" i="49"/>
  <c r="T8" i="49" s="1"/>
  <c r="U11" i="51"/>
  <c r="U16" i="51" s="1"/>
  <c r="U45" i="51" s="1"/>
  <c r="T11" i="26"/>
  <c r="T14" i="26" s="1"/>
  <c r="X20" i="57" s="1"/>
  <c r="U100" i="2"/>
  <c r="P55" i="64" s="1"/>
  <c r="U18" i="2"/>
  <c r="AA212" i="4"/>
  <c r="T9" i="41"/>
  <c r="T23" i="41" s="1"/>
  <c r="V174" i="18"/>
  <c r="V176" i="18" s="1"/>
  <c r="P56" i="64"/>
  <c r="L115" i="61"/>
  <c r="L58" i="61"/>
  <c r="L57" i="61"/>
  <c r="L116" i="61" s="1"/>
  <c r="S29" i="27"/>
  <c r="Q27" i="41"/>
  <c r="Q28" i="41"/>
  <c r="Q30" i="41"/>
  <c r="Q29" i="41"/>
  <c r="M54" i="61" s="1"/>
  <c r="S13" i="41"/>
  <c r="T93" i="2"/>
  <c r="L126" i="61"/>
  <c r="L83" i="61"/>
  <c r="L84" i="61" s="1"/>
  <c r="Q46" i="2"/>
  <c r="P17" i="41"/>
  <c r="Q50" i="2"/>
  <c r="Q51" i="2" s="1"/>
  <c r="P14" i="52"/>
  <c r="S98" i="61"/>
  <c r="S24" i="61"/>
  <c r="S25" i="61" s="1"/>
  <c r="Z56" i="4"/>
  <c r="Z16" i="4"/>
  <c r="S30" i="27"/>
  <c r="P78" i="11"/>
  <c r="P79" i="11" s="1"/>
  <c r="P78" i="14"/>
  <c r="P79" i="14" s="1"/>
  <c r="Q70" i="2"/>
  <c r="Q14" i="24"/>
  <c r="U17" i="57" s="1"/>
  <c r="Q15" i="24"/>
  <c r="Q13" i="24"/>
  <c r="U253" i="18"/>
  <c r="U254" i="18"/>
  <c r="U255" i="18"/>
  <c r="Q39" i="51"/>
  <c r="Q36" i="51"/>
  <c r="U138" i="18"/>
  <c r="U160" i="18"/>
  <c r="U139" i="18"/>
  <c r="L35" i="64"/>
  <c r="L58" i="64" s="1"/>
  <c r="L36" i="64"/>
  <c r="L59" i="64" s="1"/>
  <c r="L60" i="64" s="1"/>
  <c r="S16" i="50"/>
  <c r="R19" i="57" s="1"/>
  <c r="S21" i="50"/>
  <c r="S31" i="27"/>
  <c r="N103" i="61"/>
  <c r="N34" i="61"/>
  <c r="N104" i="61" s="1"/>
  <c r="Q21" i="25"/>
  <c r="U366" i="18"/>
  <c r="U367" i="18"/>
  <c r="Y13" i="4"/>
  <c r="R12" i="23"/>
  <c r="Y55" i="4"/>
  <c r="U153" i="18"/>
  <c r="U154" i="18"/>
  <c r="S13" i="28"/>
  <c r="S14" i="28" s="1"/>
  <c r="S24" i="28" s="1"/>
  <c r="T26" i="2"/>
  <c r="T23" i="51"/>
  <c r="T24" i="51" s="1"/>
  <c r="T26" i="51" s="1"/>
  <c r="T27" i="51" s="1"/>
  <c r="S31" i="53"/>
  <c r="S20" i="27"/>
  <c r="S22" i="27" s="1"/>
  <c r="O15" i="64"/>
  <c r="O17" i="64" s="1"/>
  <c r="S49" i="27"/>
  <c r="U8" i="2"/>
  <c r="V232" i="18"/>
  <c r="V234" i="18" s="1"/>
  <c r="Q31" i="21"/>
  <c r="Q27" i="21"/>
  <c r="Q36" i="21" s="1"/>
  <c r="Q30" i="21"/>
  <c r="Q29" i="21"/>
  <c r="Q26" i="21"/>
  <c r="Q28" i="21"/>
  <c r="U351" i="18"/>
  <c r="U373" i="18"/>
  <c r="U352" i="18"/>
  <c r="U392" i="18"/>
  <c r="U412" i="18" s="1"/>
  <c r="U391" i="18"/>
  <c r="U411" i="18" s="1"/>
  <c r="U413" i="18"/>
  <c r="S9" i="55"/>
  <c r="S8" i="55"/>
  <c r="Y19" i="57" s="1"/>
  <c r="S16" i="49"/>
  <c r="E19" i="57" s="1"/>
  <c r="S15" i="49"/>
  <c r="S50" i="41"/>
  <c r="O63" i="61" s="1"/>
  <c r="S51" i="41"/>
  <c r="O64" i="61" s="1"/>
  <c r="U200" i="18"/>
  <c r="U179" i="18"/>
  <c r="U178" i="18"/>
  <c r="N110" i="61"/>
  <c r="N47" i="61"/>
  <c r="N48" i="61" s="1"/>
  <c r="Q17" i="21"/>
  <c r="AD204" i="4"/>
  <c r="W14" i="62"/>
  <c r="Y15" i="18"/>
  <c r="Y17" i="18" s="1"/>
  <c r="X21" i="18"/>
  <c r="X20" i="18"/>
  <c r="X36" i="18"/>
  <c r="X35" i="18"/>
  <c r="X46" i="18"/>
  <c r="X48" i="18" s="1"/>
  <c r="X49" i="18" s="1"/>
  <c r="Q22" i="25" l="1"/>
  <c r="V17" i="57" s="1"/>
  <c r="U198" i="18"/>
  <c r="X10" i="60"/>
  <c r="X28" i="28" s="1"/>
  <c r="U199" i="18"/>
  <c r="U372" i="18"/>
  <c r="U159" i="18"/>
  <c r="U371" i="18"/>
  <c r="U158" i="18"/>
  <c r="N35" i="61"/>
  <c r="N11" i="61" s="1"/>
  <c r="U194" i="15"/>
  <c r="P15" i="52"/>
  <c r="T16" i="57" s="1"/>
  <c r="P16" i="52"/>
  <c r="P19" i="52" s="1"/>
  <c r="P21" i="52" s="1"/>
  <c r="T16" i="62"/>
  <c r="T17" i="62"/>
  <c r="T23" i="61" s="1"/>
  <c r="U256" i="15"/>
  <c r="S7" i="47"/>
  <c r="S10" i="27"/>
  <c r="T28" i="2"/>
  <c r="T29" i="2" s="1"/>
  <c r="R66" i="2"/>
  <c r="Q42" i="51"/>
  <c r="CE32" i="51"/>
  <c r="CE47" i="51" s="1"/>
  <c r="R47" i="51"/>
  <c r="R33" i="51"/>
  <c r="T11" i="59"/>
  <c r="D20" i="57" s="1"/>
  <c r="S34" i="2"/>
  <c r="R10" i="23"/>
  <c r="R13" i="23" s="1"/>
  <c r="M31" i="64"/>
  <c r="M29" i="64"/>
  <c r="M37" i="61" s="1"/>
  <c r="M28" i="64"/>
  <c r="AA283" i="4"/>
  <c r="U32" i="2"/>
  <c r="T8" i="27"/>
  <c r="AA208" i="4"/>
  <c r="AA53" i="4" s="1"/>
  <c r="U25" i="2" s="1"/>
  <c r="T9" i="52"/>
  <c r="U88" i="2"/>
  <c r="T48" i="41"/>
  <c r="AA259" i="4"/>
  <c r="AA11" i="4" s="1"/>
  <c r="U61" i="2" s="1"/>
  <c r="P12" i="62"/>
  <c r="P90" i="61"/>
  <c r="T6" i="55"/>
  <c r="T8" i="50"/>
  <c r="V387" i="18"/>
  <c r="V389" i="18" s="1"/>
  <c r="V390" i="18" s="1"/>
  <c r="V137" i="18"/>
  <c r="V149" i="18"/>
  <c r="V151" i="18" s="1"/>
  <c r="V152" i="18" s="1"/>
  <c r="O131" i="61"/>
  <c r="O93" i="61"/>
  <c r="O132" i="61" s="1"/>
  <c r="P34" i="41"/>
  <c r="P36" i="41"/>
  <c r="P37" i="41"/>
  <c r="P35" i="41"/>
  <c r="V67" i="2"/>
  <c r="S21" i="23"/>
  <c r="S24" i="23" s="1"/>
  <c r="T37" i="2"/>
  <c r="L117" i="61"/>
  <c r="L14" i="61"/>
  <c r="T13" i="55"/>
  <c r="T14" i="55"/>
  <c r="U11" i="49"/>
  <c r="L107" i="61"/>
  <c r="L41" i="61"/>
  <c r="L40" i="61"/>
  <c r="L108" i="61" s="1"/>
  <c r="U7" i="51"/>
  <c r="T10" i="53"/>
  <c r="AA256" i="4"/>
  <c r="V347" i="18"/>
  <c r="V349" i="18" s="1"/>
  <c r="U11" i="2"/>
  <c r="T10" i="49"/>
  <c r="T14" i="49" s="1"/>
  <c r="M114" i="61"/>
  <c r="M55" i="61"/>
  <c r="M56" i="61" s="1"/>
  <c r="U289" i="18"/>
  <c r="U287" i="18"/>
  <c r="U288" i="18"/>
  <c r="L127" i="61"/>
  <c r="L85" i="61"/>
  <c r="L128" i="61" s="1"/>
  <c r="Q25" i="28"/>
  <c r="Q22" i="28"/>
  <c r="Q26" i="28" s="1"/>
  <c r="S59" i="2"/>
  <c r="S55" i="2"/>
  <c r="N49" i="61"/>
  <c r="N112" i="61" s="1"/>
  <c r="N111" i="61"/>
  <c r="O19" i="64"/>
  <c r="O20" i="64"/>
  <c r="O31" i="61" s="1"/>
  <c r="S99" i="61"/>
  <c r="S26" i="61"/>
  <c r="S100" i="61" s="1"/>
  <c r="U272" i="18"/>
  <c r="U270" i="18"/>
  <c r="U271" i="18"/>
  <c r="Q23" i="50"/>
  <c r="Q18" i="50"/>
  <c r="S17" i="57" s="1"/>
  <c r="M50" i="64"/>
  <c r="M82" i="61" s="1"/>
  <c r="M43" i="64"/>
  <c r="V249" i="18"/>
  <c r="V251" i="18" s="1"/>
  <c r="V235" i="18"/>
  <c r="V300" i="18"/>
  <c r="V302" i="18" s="1"/>
  <c r="V303" i="18" s="1"/>
  <c r="V317" i="18"/>
  <c r="V319" i="18" s="1"/>
  <c r="V320" i="18" s="1"/>
  <c r="S27" i="27"/>
  <c r="M19" i="57" s="1"/>
  <c r="S26" i="27"/>
  <c r="S24" i="27"/>
  <c r="S25" i="27" s="1"/>
  <c r="T97" i="2" s="1"/>
  <c r="S13" i="22" s="1"/>
  <c r="S14" i="22" s="1"/>
  <c r="S19" i="22" s="1"/>
  <c r="S8" i="24" s="1"/>
  <c r="V177" i="18"/>
  <c r="V189" i="18"/>
  <c r="V191" i="18" s="1"/>
  <c r="V192" i="18" s="1"/>
  <c r="G20" i="57"/>
  <c r="T11" i="60"/>
  <c r="T8" i="60"/>
  <c r="T12" i="60"/>
  <c r="R69" i="2"/>
  <c r="R54" i="2"/>
  <c r="R56" i="2" s="1"/>
  <c r="R45" i="2"/>
  <c r="Q8" i="47"/>
  <c r="Q10" i="47" s="1"/>
  <c r="Q80" i="14"/>
  <c r="U333" i="18"/>
  <c r="Y257" i="15"/>
  <c r="Y247" i="15"/>
  <c r="Y249" i="15"/>
  <c r="Y31" i="18"/>
  <c r="Y33" i="18" s="1"/>
  <c r="Y34" i="18" s="1"/>
  <c r="Y18" i="18"/>
  <c r="X51" i="18"/>
  <c r="X56" i="18" s="1"/>
  <c r="X50" i="18"/>
  <c r="X55" i="18" s="1"/>
  <c r="X57" i="18"/>
  <c r="AE204" i="4"/>
  <c r="X14" i="62"/>
  <c r="Z15" i="18"/>
  <c r="Z17" i="18" s="1"/>
  <c r="AD24" i="4"/>
  <c r="U332" i="18" l="1"/>
  <c r="Z251" i="4" s="1"/>
  <c r="Z55" i="4" s="1"/>
  <c r="Y102" i="15"/>
  <c r="S27" i="61"/>
  <c r="S101" i="61" s="1"/>
  <c r="U255" i="15"/>
  <c r="U331" i="18"/>
  <c r="U330" i="18"/>
  <c r="N105" i="61"/>
  <c r="O94" i="61"/>
  <c r="O10" i="61" s="1"/>
  <c r="V8" i="2"/>
  <c r="W232" i="18"/>
  <c r="W234" i="18" s="1"/>
  <c r="V362" i="18"/>
  <c r="V364" i="18" s="1"/>
  <c r="V365" i="18" s="1"/>
  <c r="V350" i="18"/>
  <c r="T20" i="27"/>
  <c r="T22" i="27" s="1"/>
  <c r="P15" i="64"/>
  <c r="P17" i="64" s="1"/>
  <c r="U23" i="51"/>
  <c r="U24" i="51" s="1"/>
  <c r="U26" i="51" s="1"/>
  <c r="U27" i="51" s="1"/>
  <c r="T31" i="53"/>
  <c r="T13" i="28"/>
  <c r="T14" i="28" s="1"/>
  <c r="T24" i="28" s="1"/>
  <c r="U26" i="2"/>
  <c r="O32" i="61"/>
  <c r="O33" i="61" s="1"/>
  <c r="O102" i="61"/>
  <c r="L86" i="61"/>
  <c r="T30" i="27"/>
  <c r="V266" i="18"/>
  <c r="V268" i="18" s="1"/>
  <c r="V252" i="18"/>
  <c r="N50" i="61"/>
  <c r="U77" i="11"/>
  <c r="U77" i="14"/>
  <c r="V392" i="18"/>
  <c r="V412" i="18" s="1"/>
  <c r="V391" i="18"/>
  <c r="V411" i="18" s="1"/>
  <c r="V413" i="18"/>
  <c r="AA56" i="4"/>
  <c r="AA16" i="4"/>
  <c r="U8" i="21"/>
  <c r="U10" i="21" s="1"/>
  <c r="U7" i="59"/>
  <c r="U11" i="59" s="1"/>
  <c r="D21" i="57" s="1"/>
  <c r="U253" i="15"/>
  <c r="T31" i="27"/>
  <c r="T21" i="50"/>
  <c r="T16" i="50"/>
  <c r="R20" i="57" s="1"/>
  <c r="R70" i="2"/>
  <c r="S13" i="25"/>
  <c r="S17" i="25" s="1"/>
  <c r="O46" i="61"/>
  <c r="T50" i="41"/>
  <c r="P63" i="61" s="1"/>
  <c r="T51" i="41"/>
  <c r="P64" i="61" s="1"/>
  <c r="S35" i="53"/>
  <c r="T38" i="2"/>
  <c r="O24" i="64"/>
  <c r="T31" i="51"/>
  <c r="O41" i="64"/>
  <c r="S12" i="50"/>
  <c r="M58" i="61"/>
  <c r="M115" i="61"/>
  <c r="M57" i="61"/>
  <c r="M116" i="61" s="1"/>
  <c r="L109" i="61"/>
  <c r="L12" i="61"/>
  <c r="L18" i="61" s="1"/>
  <c r="T8" i="55"/>
  <c r="Y20" i="57" s="1"/>
  <c r="T9" i="55"/>
  <c r="M106" i="61"/>
  <c r="M38" i="61"/>
  <c r="M39" i="61" s="1"/>
  <c r="V304" i="18"/>
  <c r="V305" i="18"/>
  <c r="V306" i="18"/>
  <c r="V237" i="18"/>
  <c r="V236" i="18"/>
  <c r="V238" i="18"/>
  <c r="S26" i="23"/>
  <c r="S14" i="21"/>
  <c r="V193" i="18"/>
  <c r="V194" i="18"/>
  <c r="T49" i="27"/>
  <c r="P130" i="61"/>
  <c r="P91" i="61"/>
  <c r="P92" i="61" s="1"/>
  <c r="M35" i="64"/>
  <c r="M58" i="64" s="1"/>
  <c r="M36" i="64"/>
  <c r="M59" i="64" s="1"/>
  <c r="M60" i="64" s="1"/>
  <c r="S12" i="27"/>
  <c r="S11" i="27"/>
  <c r="S13" i="27"/>
  <c r="L19" i="57" s="1"/>
  <c r="R34" i="53"/>
  <c r="S30" i="51"/>
  <c r="R11" i="50"/>
  <c r="N40" i="64"/>
  <c r="N23" i="64"/>
  <c r="S35" i="2"/>
  <c r="R12" i="26"/>
  <c r="R46" i="2"/>
  <c r="R50" i="2"/>
  <c r="R51" i="2" s="1"/>
  <c r="Q17" i="41"/>
  <c r="Q14" i="52"/>
  <c r="V153" i="18"/>
  <c r="V154" i="18"/>
  <c r="Q78" i="14"/>
  <c r="Q79" i="14" s="1"/>
  <c r="Q78" i="11"/>
  <c r="Q79" i="11" s="1"/>
  <c r="T98" i="61"/>
  <c r="T24" i="61"/>
  <c r="T25" i="61" s="1"/>
  <c r="V200" i="18"/>
  <c r="V178" i="18"/>
  <c r="V179" i="18"/>
  <c r="T29" i="27"/>
  <c r="S89" i="2"/>
  <c r="Y315" i="4"/>
  <c r="V13" i="2"/>
  <c r="U12" i="49"/>
  <c r="U251" i="15"/>
  <c r="U250" i="15"/>
  <c r="V321" i="18"/>
  <c r="V322" i="18"/>
  <c r="V323" i="18"/>
  <c r="T11" i="52"/>
  <c r="T20" i="52" s="1"/>
  <c r="T10" i="52"/>
  <c r="CE33" i="51"/>
  <c r="R35" i="51"/>
  <c r="V160" i="18"/>
  <c r="V139" i="18"/>
  <c r="V138" i="18"/>
  <c r="M126" i="61"/>
  <c r="M83" i="61"/>
  <c r="M84" i="61" s="1"/>
  <c r="S43" i="51"/>
  <c r="S92" i="2"/>
  <c r="R11" i="47"/>
  <c r="R12" i="41"/>
  <c r="T15" i="49"/>
  <c r="T16" i="49"/>
  <c r="E20" i="57" s="1"/>
  <c r="T13" i="41"/>
  <c r="U93" i="2"/>
  <c r="R13" i="21"/>
  <c r="R15" i="23"/>
  <c r="R37" i="23" s="1"/>
  <c r="AE24" i="4"/>
  <c r="Y36" i="18"/>
  <c r="Y46" i="18"/>
  <c r="Y48" i="18" s="1"/>
  <c r="Y49" i="18" s="1"/>
  <c r="Y57" i="18" s="1"/>
  <c r="Y35" i="18"/>
  <c r="Z18" i="18"/>
  <c r="Z31" i="18"/>
  <c r="Z33" i="18" s="1"/>
  <c r="Z34" i="18" s="1"/>
  <c r="Z102" i="2"/>
  <c r="Y10" i="60"/>
  <c r="Y28" i="28" s="1"/>
  <c r="Y20" i="18"/>
  <c r="Y21" i="18"/>
  <c r="S12" i="23" l="1"/>
  <c r="Z13" i="4"/>
  <c r="T55" i="2" s="1"/>
  <c r="S9" i="61"/>
  <c r="R38" i="23"/>
  <c r="R21" i="21" s="1"/>
  <c r="R33" i="21" s="1"/>
  <c r="V199" i="18"/>
  <c r="O133" i="61"/>
  <c r="V158" i="18"/>
  <c r="V159" i="18"/>
  <c r="V198" i="18"/>
  <c r="V367" i="18"/>
  <c r="V366" i="18"/>
  <c r="T99" i="61"/>
  <c r="T26" i="61"/>
  <c r="T100" i="61" s="1"/>
  <c r="R42" i="51"/>
  <c r="S66" i="2"/>
  <c r="V7" i="51"/>
  <c r="AB256" i="4"/>
  <c r="U10" i="49"/>
  <c r="V11" i="2"/>
  <c r="U10" i="53"/>
  <c r="W347" i="18"/>
  <c r="W349" i="18" s="1"/>
  <c r="U37" i="2"/>
  <c r="T21" i="23"/>
  <c r="T24" i="23" s="1"/>
  <c r="V11" i="51"/>
  <c r="V16" i="51" s="1"/>
  <c r="V45" i="51" s="1"/>
  <c r="Q56" i="64"/>
  <c r="U11" i="26"/>
  <c r="V100" i="2"/>
  <c r="Q55" i="64" s="1"/>
  <c r="U11" i="55"/>
  <c r="U7" i="62"/>
  <c r="U9" i="41"/>
  <c r="U23" i="41" s="1"/>
  <c r="V18" i="2"/>
  <c r="W134" i="18"/>
  <c r="W136" i="18" s="1"/>
  <c r="U16" i="27"/>
  <c r="W174" i="18"/>
  <c r="W176" i="18" s="1"/>
  <c r="Q33" i="64"/>
  <c r="AB212" i="4"/>
  <c r="U20" i="53"/>
  <c r="U6" i="60"/>
  <c r="U7" i="49"/>
  <c r="U8" i="49" s="1"/>
  <c r="P131" i="61"/>
  <c r="P93" i="61"/>
  <c r="P132" i="61" s="1"/>
  <c r="M117" i="61"/>
  <c r="M14" i="61"/>
  <c r="W317" i="18"/>
  <c r="W319" i="18" s="1"/>
  <c r="W320" i="18" s="1"/>
  <c r="W300" i="18"/>
  <c r="W302" i="18" s="1"/>
  <c r="W303" i="18" s="1"/>
  <c r="W235" i="18"/>
  <c r="W249" i="18"/>
  <c r="W251" i="18" s="1"/>
  <c r="O103" i="61"/>
  <c r="O34" i="61"/>
  <c r="O104" i="61" s="1"/>
  <c r="Q16" i="52"/>
  <c r="Q19" i="52" s="1"/>
  <c r="Q21" i="52" s="1"/>
  <c r="Q15" i="52"/>
  <c r="T17" i="57" s="1"/>
  <c r="Q34" i="41"/>
  <c r="Q37" i="41"/>
  <c r="Q35" i="41"/>
  <c r="Q36" i="41"/>
  <c r="P19" i="64"/>
  <c r="P20" i="64"/>
  <c r="P31" i="61" s="1"/>
  <c r="M127" i="61"/>
  <c r="M85" i="61"/>
  <c r="M128" i="61" s="1"/>
  <c r="T26" i="27"/>
  <c r="T24" i="27"/>
  <c r="T25" i="27" s="1"/>
  <c r="U97" i="2" s="1"/>
  <c r="T13" i="22" s="1"/>
  <c r="T14" i="22" s="1"/>
  <c r="T19" i="22" s="1"/>
  <c r="T8" i="24" s="1"/>
  <c r="T27" i="27"/>
  <c r="M20" i="57" s="1"/>
  <c r="R17" i="50"/>
  <c r="Q18" i="57" s="1"/>
  <c r="R22" i="50"/>
  <c r="T7" i="47"/>
  <c r="T10" i="27"/>
  <c r="U28" i="2"/>
  <c r="U29" i="2" s="1"/>
  <c r="T34" i="2"/>
  <c r="S10" i="23"/>
  <c r="S13" i="23" s="1"/>
  <c r="V283" i="18"/>
  <c r="V285" i="18" s="1"/>
  <c r="V286" i="18" s="1"/>
  <c r="V269" i="18"/>
  <c r="V351" i="18"/>
  <c r="V373" i="18"/>
  <c r="V352" i="18"/>
  <c r="R44" i="41"/>
  <c r="R42" i="41"/>
  <c r="R43" i="41"/>
  <c r="R24" i="41"/>
  <c r="R41" i="41"/>
  <c r="Y57" i="4"/>
  <c r="S40" i="2" s="1"/>
  <c r="Y23" i="4"/>
  <c r="Y44" i="4" s="1"/>
  <c r="S46" i="51"/>
  <c r="N13" i="61"/>
  <c r="N113" i="61"/>
  <c r="R44" i="23"/>
  <c r="R15" i="25" s="1"/>
  <c r="R18" i="25" s="1"/>
  <c r="R45" i="23"/>
  <c r="R43" i="23"/>
  <c r="R9" i="24" s="1"/>
  <c r="R10" i="24" s="1"/>
  <c r="R20" i="21"/>
  <c r="R42" i="23"/>
  <c r="R15" i="21"/>
  <c r="R18" i="21" s="1"/>
  <c r="O110" i="61"/>
  <c r="O47" i="61"/>
  <c r="O48" i="61" s="1"/>
  <c r="R18" i="28"/>
  <c r="L17" i="61"/>
  <c r="L129" i="61"/>
  <c r="R39" i="51"/>
  <c r="CE39" i="51" s="1"/>
  <c r="R36" i="51"/>
  <c r="CE35" i="51"/>
  <c r="CE36" i="51" s="1"/>
  <c r="M107" i="61"/>
  <c r="M40" i="61"/>
  <c r="M108" i="61" s="1"/>
  <c r="V255" i="18"/>
  <c r="V253" i="18"/>
  <c r="V254" i="18"/>
  <c r="Z257" i="15"/>
  <c r="Z247" i="15"/>
  <c r="Z249" i="15"/>
  <c r="Z36" i="18"/>
  <c r="Z46" i="18"/>
  <c r="Z48" i="18" s="1"/>
  <c r="Z49" i="18" s="1"/>
  <c r="Z57" i="18" s="1"/>
  <c r="Z35" i="18"/>
  <c r="Y51" i="18"/>
  <c r="Y56" i="18" s="1"/>
  <c r="Y50" i="18"/>
  <c r="Y55" i="18" s="1"/>
  <c r="BY102" i="2"/>
  <c r="AF204" i="4"/>
  <c r="Y14" i="62"/>
  <c r="AA15" i="18"/>
  <c r="AA17" i="18" s="1"/>
  <c r="Z20" i="18"/>
  <c r="Z21" i="18"/>
  <c r="T59" i="2" l="1"/>
  <c r="R34" i="21"/>
  <c r="R17" i="21"/>
  <c r="R32" i="21"/>
  <c r="W18" i="57" s="1"/>
  <c r="V372" i="18"/>
  <c r="M86" i="61"/>
  <c r="M129" i="61" s="1"/>
  <c r="V371" i="18"/>
  <c r="R30" i="21"/>
  <c r="R29" i="21"/>
  <c r="R26" i="21"/>
  <c r="R28" i="21"/>
  <c r="R27" i="21"/>
  <c r="R36" i="21" s="1"/>
  <c r="R31" i="21"/>
  <c r="V256" i="15"/>
  <c r="R21" i="25"/>
  <c r="R23" i="25"/>
  <c r="R22" i="25"/>
  <c r="V18" i="57" s="1"/>
  <c r="V270" i="18"/>
  <c r="V272" i="18"/>
  <c r="V271" i="18"/>
  <c r="V333" i="18"/>
  <c r="W252" i="18"/>
  <c r="W266" i="18"/>
  <c r="W268" i="18" s="1"/>
  <c r="U12" i="60"/>
  <c r="U11" i="60"/>
  <c r="G21" i="57"/>
  <c r="U8" i="60"/>
  <c r="U14" i="26"/>
  <c r="X21" i="57" s="1"/>
  <c r="O111" i="61"/>
  <c r="O49" i="61"/>
  <c r="O112" i="61" s="1"/>
  <c r="V289" i="18"/>
  <c r="V287" i="18"/>
  <c r="V288" i="18"/>
  <c r="W237" i="18"/>
  <c r="W236" i="18"/>
  <c r="W238" i="18"/>
  <c r="V194" i="15"/>
  <c r="W67" i="2"/>
  <c r="S13" i="21"/>
  <c r="S15" i="23"/>
  <c r="S37" i="23" s="1"/>
  <c r="T13" i="25"/>
  <c r="T17" i="25" s="1"/>
  <c r="P46" i="61"/>
  <c r="T89" i="2"/>
  <c r="Z315" i="4"/>
  <c r="W305" i="18"/>
  <c r="W304" i="18"/>
  <c r="W306" i="18"/>
  <c r="T27" i="61"/>
  <c r="V11" i="49"/>
  <c r="T30" i="51"/>
  <c r="O23" i="64"/>
  <c r="S11" i="50"/>
  <c r="O40" i="64"/>
  <c r="S12" i="26"/>
  <c r="T35" i="2"/>
  <c r="S34" i="53"/>
  <c r="S12" i="41"/>
  <c r="T43" i="51"/>
  <c r="S11" i="47"/>
  <c r="T92" i="2"/>
  <c r="W322" i="18"/>
  <c r="W321" i="18"/>
  <c r="W323" i="18"/>
  <c r="T14" i="21"/>
  <c r="T26" i="23"/>
  <c r="P94" i="61"/>
  <c r="U16" i="62"/>
  <c r="U17" i="62"/>
  <c r="U23" i="61" s="1"/>
  <c r="R14" i="24"/>
  <c r="U18" i="57" s="1"/>
  <c r="R15" i="24"/>
  <c r="R13" i="24"/>
  <c r="M41" i="61"/>
  <c r="W189" i="18"/>
  <c r="W191" i="18" s="1"/>
  <c r="W192" i="18" s="1"/>
  <c r="W177" i="18"/>
  <c r="U38" i="2"/>
  <c r="T12" i="50"/>
  <c r="P24" i="64"/>
  <c r="P41" i="64"/>
  <c r="T35" i="53"/>
  <c r="U31" i="51"/>
  <c r="U13" i="55"/>
  <c r="U14" i="55"/>
  <c r="U14" i="49"/>
  <c r="T12" i="27"/>
  <c r="T11" i="27"/>
  <c r="T13" i="27"/>
  <c r="L20" i="57" s="1"/>
  <c r="O35" i="61"/>
  <c r="W350" i="18"/>
  <c r="W362" i="18"/>
  <c r="W364" i="18" s="1"/>
  <c r="W365" i="18" s="1"/>
  <c r="AB208" i="4"/>
  <c r="AB53" i="4" s="1"/>
  <c r="V25" i="2" s="1"/>
  <c r="W387" i="18"/>
  <c r="W389" i="18" s="1"/>
  <c r="W390" i="18" s="1"/>
  <c r="AB283" i="4"/>
  <c r="V88" i="2"/>
  <c r="AB259" i="4"/>
  <c r="AB11" i="4" s="1"/>
  <c r="V61" i="2" s="1"/>
  <c r="U9" i="52"/>
  <c r="V32" i="2"/>
  <c r="U8" i="27"/>
  <c r="U49" i="27" s="1"/>
  <c r="U6" i="55"/>
  <c r="U48" i="41"/>
  <c r="Q90" i="61"/>
  <c r="Q12" i="62"/>
  <c r="U8" i="50"/>
  <c r="R28" i="41"/>
  <c r="R27" i="41"/>
  <c r="R30" i="41"/>
  <c r="R29" i="41"/>
  <c r="N54" i="61" s="1"/>
  <c r="N25" i="64"/>
  <c r="N26" i="64" s="1"/>
  <c r="R36" i="53"/>
  <c r="S41" i="2"/>
  <c r="R13" i="50"/>
  <c r="N42" i="64"/>
  <c r="R19" i="28"/>
  <c r="R20" i="28" s="1"/>
  <c r="S32" i="51"/>
  <c r="S43" i="2"/>
  <c r="P102" i="61"/>
  <c r="P32" i="61"/>
  <c r="P33" i="61" s="1"/>
  <c r="W137" i="18"/>
  <c r="W149" i="18"/>
  <c r="W151" i="18" s="1"/>
  <c r="W152" i="18" s="1"/>
  <c r="AF24" i="4"/>
  <c r="Z51" i="18"/>
  <c r="Z56" i="18" s="1"/>
  <c r="Z50" i="18"/>
  <c r="Z55" i="18" s="1"/>
  <c r="Z102" i="15"/>
  <c r="AA18" i="18"/>
  <c r="AA31" i="18"/>
  <c r="AA33" i="18" s="1"/>
  <c r="AA34" i="18" s="1"/>
  <c r="M17" i="61" l="1"/>
  <c r="S18" i="28"/>
  <c r="S38" i="23"/>
  <c r="S21" i="21" s="1"/>
  <c r="S32" i="21" s="1"/>
  <c r="W19" i="57" s="1"/>
  <c r="V330" i="18"/>
  <c r="V332" i="18"/>
  <c r="AA251" i="4" s="1"/>
  <c r="AA13" i="4" s="1"/>
  <c r="V255" i="15"/>
  <c r="W138" i="18"/>
  <c r="W139" i="18"/>
  <c r="W160" i="18"/>
  <c r="S17" i="50"/>
  <c r="Q19" i="57" s="1"/>
  <c r="S22" i="50"/>
  <c r="U10" i="52"/>
  <c r="U11" i="52"/>
  <c r="U20" i="52" s="1"/>
  <c r="S47" i="51"/>
  <c r="S33" i="51"/>
  <c r="S35" i="51" s="1"/>
  <c r="V93" i="2"/>
  <c r="U13" i="41"/>
  <c r="S24" i="41"/>
  <c r="S41" i="41"/>
  <c r="S42" i="41"/>
  <c r="S43" i="41"/>
  <c r="S44" i="41"/>
  <c r="S15" i="21"/>
  <c r="S18" i="21" s="1"/>
  <c r="O50" i="61"/>
  <c r="W8" i="2"/>
  <c r="X232" i="18"/>
  <c r="X234" i="18" s="1"/>
  <c r="U8" i="55"/>
  <c r="Y21" i="57" s="1"/>
  <c r="U9" i="55"/>
  <c r="P103" i="61"/>
  <c r="P35" i="61"/>
  <c r="P34" i="61"/>
  <c r="P104" i="61" s="1"/>
  <c r="S69" i="2"/>
  <c r="R80" i="14"/>
  <c r="S45" i="2"/>
  <c r="S54" i="2"/>
  <c r="S56" i="2" s="1"/>
  <c r="R8" i="47"/>
  <c r="R10" i="47" s="1"/>
  <c r="V8" i="21"/>
  <c r="V10" i="21" s="1"/>
  <c r="V7" i="59"/>
  <c r="V253" i="15"/>
  <c r="U98" i="61"/>
  <c r="U24" i="61"/>
  <c r="U25" i="61" s="1"/>
  <c r="T101" i="61"/>
  <c r="T9" i="61"/>
  <c r="V77" i="14"/>
  <c r="V77" i="11"/>
  <c r="V331" i="18"/>
  <c r="U50" i="41"/>
  <c r="Q63" i="61" s="1"/>
  <c r="U51" i="41"/>
  <c r="Q64" i="61" s="1"/>
  <c r="P110" i="61"/>
  <c r="P47" i="61"/>
  <c r="P48" i="61" s="1"/>
  <c r="U29" i="27"/>
  <c r="W254" i="18"/>
  <c r="W255" i="18"/>
  <c r="W253" i="18"/>
  <c r="AB56" i="4"/>
  <c r="AB16" i="4"/>
  <c r="W373" i="18"/>
  <c r="W352" i="18"/>
  <c r="W351" i="18"/>
  <c r="T46" i="51"/>
  <c r="R22" i="28"/>
  <c r="R26" i="28" s="1"/>
  <c r="R25" i="28"/>
  <c r="O11" i="61"/>
  <c r="O105" i="61"/>
  <c r="N50" i="64"/>
  <c r="N82" i="61" s="1"/>
  <c r="N43" i="64"/>
  <c r="R18" i="50"/>
  <c r="S18" i="57" s="1"/>
  <c r="R23" i="50"/>
  <c r="W413" i="18"/>
  <c r="W391" i="18"/>
  <c r="W411" i="18" s="1"/>
  <c r="W392" i="18"/>
  <c r="W412" i="18" s="1"/>
  <c r="W200" i="18"/>
  <c r="W179" i="18"/>
  <c r="W178" i="18"/>
  <c r="P10" i="61"/>
  <c r="P133" i="61"/>
  <c r="V251" i="15"/>
  <c r="V250" i="15"/>
  <c r="V12" i="49"/>
  <c r="W13" i="2"/>
  <c r="N28" i="64"/>
  <c r="N31" i="64"/>
  <c r="N29" i="64"/>
  <c r="N37" i="61" s="1"/>
  <c r="W153" i="18"/>
  <c r="W154" i="18"/>
  <c r="W269" i="18"/>
  <c r="W283" i="18"/>
  <c r="W285" i="18" s="1"/>
  <c r="W286" i="18" s="1"/>
  <c r="N114" i="61"/>
  <c r="N55" i="61"/>
  <c r="N56" i="61" s="1"/>
  <c r="S20" i="21"/>
  <c r="S42" i="23"/>
  <c r="S44" i="23"/>
  <c r="S15" i="25" s="1"/>
  <c r="S18" i="25" s="1"/>
  <c r="S43" i="23"/>
  <c r="S9" i="24" s="1"/>
  <c r="S10" i="24" s="1"/>
  <c r="S45" i="23"/>
  <c r="V26" i="2"/>
  <c r="U31" i="53"/>
  <c r="V23" i="51"/>
  <c r="V24" i="51" s="1"/>
  <c r="V26" i="51" s="1"/>
  <c r="V27" i="51" s="1"/>
  <c r="Q15" i="64"/>
  <c r="Q17" i="64" s="1"/>
  <c r="U20" i="27"/>
  <c r="U22" i="27" s="1"/>
  <c r="U13" i="28"/>
  <c r="U14" i="28" s="1"/>
  <c r="U24" i="28" s="1"/>
  <c r="W193" i="18"/>
  <c r="W194" i="18"/>
  <c r="Q130" i="61"/>
  <c r="Q91" i="61"/>
  <c r="Q92" i="61" s="1"/>
  <c r="U30" i="27"/>
  <c r="U31" i="27"/>
  <c r="U16" i="50"/>
  <c r="R21" i="57" s="1"/>
  <c r="U21" i="50"/>
  <c r="W366" i="18"/>
  <c r="W367" i="18"/>
  <c r="U15" i="49"/>
  <c r="U16" i="49"/>
  <c r="E21" i="57" s="1"/>
  <c r="M109" i="61"/>
  <c r="M12" i="61"/>
  <c r="M18" i="61" s="1"/>
  <c r="Z23" i="4"/>
  <c r="Z44" i="4" s="1"/>
  <c r="Z57" i="4"/>
  <c r="T40" i="2" s="1"/>
  <c r="AA21" i="18"/>
  <c r="AA20" i="18"/>
  <c r="AA102" i="2"/>
  <c r="Z10" i="60"/>
  <c r="Z28" i="28" s="1"/>
  <c r="AA247" i="15"/>
  <c r="AA257" i="15"/>
  <c r="AA249" i="15"/>
  <c r="AA36" i="18"/>
  <c r="AA35" i="18"/>
  <c r="AA46" i="18"/>
  <c r="AA48" i="18" s="1"/>
  <c r="AA49" i="18" s="1"/>
  <c r="AA57" i="18" s="1"/>
  <c r="S33" i="21" l="1"/>
  <c r="S34" i="21"/>
  <c r="W372" i="18"/>
  <c r="AA102" i="15"/>
  <c r="AA10" i="60" s="1"/>
  <c r="AA28" i="28" s="1"/>
  <c r="W333" i="18"/>
  <c r="AA55" i="4"/>
  <c r="T12" i="23"/>
  <c r="W371" i="18"/>
  <c r="N38" i="61"/>
  <c r="N39" i="61" s="1"/>
  <c r="N106" i="61"/>
  <c r="S29" i="21"/>
  <c r="S31" i="21"/>
  <c r="S26" i="21"/>
  <c r="S28" i="21"/>
  <c r="S30" i="21"/>
  <c r="S27" i="21"/>
  <c r="S36" i="21" s="1"/>
  <c r="W198" i="18"/>
  <c r="N126" i="61"/>
  <c r="N83" i="61"/>
  <c r="N84" i="61" s="1"/>
  <c r="X300" i="18"/>
  <c r="X302" i="18" s="1"/>
  <c r="X303" i="18" s="1"/>
  <c r="X317" i="18"/>
  <c r="X319" i="18" s="1"/>
  <c r="X320" i="18" s="1"/>
  <c r="X249" i="18"/>
  <c r="X251" i="18" s="1"/>
  <c r="X235" i="18"/>
  <c r="S36" i="51"/>
  <c r="S39" i="51"/>
  <c r="W159" i="18"/>
  <c r="U10" i="27"/>
  <c r="U7" i="47"/>
  <c r="V28" i="2"/>
  <c r="V29" i="2" s="1"/>
  <c r="W199" i="18"/>
  <c r="W7" i="51"/>
  <c r="X347" i="18"/>
  <c r="X349" i="18" s="1"/>
  <c r="V10" i="53"/>
  <c r="AC256" i="4"/>
  <c r="W11" i="2"/>
  <c r="V10" i="49"/>
  <c r="W158" i="18"/>
  <c r="U21" i="23"/>
  <c r="U24" i="23" s="1"/>
  <c r="V37" i="2"/>
  <c r="N57" i="61"/>
  <c r="N116" i="61" s="1"/>
  <c r="N58" i="61"/>
  <c r="N115" i="61"/>
  <c r="W18" i="2"/>
  <c r="X174" i="18"/>
  <c r="X176" i="18" s="1"/>
  <c r="V11" i="26"/>
  <c r="AC212" i="4"/>
  <c r="V20" i="53"/>
  <c r="W100" i="2"/>
  <c r="R55" i="64" s="1"/>
  <c r="V9" i="41"/>
  <c r="V23" i="41" s="1"/>
  <c r="V7" i="49"/>
  <c r="V8" i="49" s="1"/>
  <c r="V16" i="27"/>
  <c r="R33" i="64"/>
  <c r="V11" i="55"/>
  <c r="V7" i="62"/>
  <c r="V6" i="60"/>
  <c r="X134" i="18"/>
  <c r="X136" i="18" s="1"/>
  <c r="W11" i="51"/>
  <c r="W16" i="51" s="1"/>
  <c r="R56" i="64"/>
  <c r="O113" i="61"/>
  <c r="O13" i="61"/>
  <c r="P11" i="61"/>
  <c r="P105" i="61"/>
  <c r="S14" i="24"/>
  <c r="U19" i="57" s="1"/>
  <c r="S13" i="24"/>
  <c r="S15" i="24"/>
  <c r="S13" i="50"/>
  <c r="T41" i="2"/>
  <c r="O42" i="64"/>
  <c r="T32" i="51"/>
  <c r="S36" i="53"/>
  <c r="O25" i="64"/>
  <c r="O26" i="64" s="1"/>
  <c r="S19" i="28"/>
  <c r="S20" i="28" s="1"/>
  <c r="T43" i="2"/>
  <c r="U26" i="27"/>
  <c r="U27" i="27"/>
  <c r="M21" i="57" s="1"/>
  <c r="U24" i="27"/>
  <c r="U25" i="27" s="1"/>
  <c r="V97" i="2" s="1"/>
  <c r="U13" i="22" s="1"/>
  <c r="U14" i="22" s="1"/>
  <c r="U19" i="22" s="1"/>
  <c r="U8" i="24" s="1"/>
  <c r="S50" i="2"/>
  <c r="S51" i="2" s="1"/>
  <c r="R14" i="52"/>
  <c r="R17" i="41"/>
  <c r="S46" i="2"/>
  <c r="U99" i="61"/>
  <c r="U26" i="61"/>
  <c r="U100" i="61" s="1"/>
  <c r="Q131" i="61"/>
  <c r="Q93" i="61"/>
  <c r="Q132" i="61" s="1"/>
  <c r="Q19" i="64"/>
  <c r="Q20" i="64"/>
  <c r="Q31" i="61" s="1"/>
  <c r="W287" i="18"/>
  <c r="W289" i="18"/>
  <c r="W288" i="18"/>
  <c r="S17" i="21"/>
  <c r="P50" i="61"/>
  <c r="P111" i="61"/>
  <c r="P49" i="61"/>
  <c r="P112" i="61" s="1"/>
  <c r="S27" i="41"/>
  <c r="S28" i="41"/>
  <c r="S30" i="41"/>
  <c r="S29" i="41"/>
  <c r="O54" i="61" s="1"/>
  <c r="S21" i="25"/>
  <c r="S23" i="25"/>
  <c r="S22" i="25"/>
  <c r="V19" i="57" s="1"/>
  <c r="N35" i="64"/>
  <c r="N58" i="64" s="1"/>
  <c r="N36" i="64"/>
  <c r="N59" i="64" s="1"/>
  <c r="N60" i="64" s="1"/>
  <c r="V11" i="59"/>
  <c r="D22" i="57" s="1"/>
  <c r="W270" i="18"/>
  <c r="W272" i="18"/>
  <c r="W271" i="18"/>
  <c r="R78" i="14"/>
  <c r="R79" i="14" s="1"/>
  <c r="R78" i="11"/>
  <c r="R79" i="11" s="1"/>
  <c r="S70" i="2"/>
  <c r="U59" i="2"/>
  <c r="U55" i="2"/>
  <c r="AA51" i="18"/>
  <c r="AA56" i="18" s="1"/>
  <c r="AA50" i="18"/>
  <c r="AA55" i="18" s="1"/>
  <c r="AB102" i="2"/>
  <c r="Z14" i="62"/>
  <c r="AB15" i="18"/>
  <c r="AB17" i="18" s="1"/>
  <c r="Q94" i="61" l="1"/>
  <c r="W331" i="18"/>
  <c r="T10" i="23"/>
  <c r="T13" i="23" s="1"/>
  <c r="U34" i="2"/>
  <c r="T34" i="53" s="1"/>
  <c r="U27" i="61"/>
  <c r="U101" i="61" s="1"/>
  <c r="W332" i="18"/>
  <c r="AB251" i="4" s="1"/>
  <c r="U12" i="23" s="1"/>
  <c r="X67" i="2"/>
  <c r="W194" i="15"/>
  <c r="V38" i="2"/>
  <c r="U12" i="50"/>
  <c r="U35" i="53"/>
  <c r="V31" i="51"/>
  <c r="Q24" i="64"/>
  <c r="Q41" i="64"/>
  <c r="R37" i="41"/>
  <c r="R35" i="41"/>
  <c r="R34" i="41"/>
  <c r="R36" i="41"/>
  <c r="X149" i="18"/>
  <c r="X151" i="18" s="1"/>
  <c r="X152" i="18" s="1"/>
  <c r="X137" i="18"/>
  <c r="X177" i="18"/>
  <c r="X189" i="18"/>
  <c r="X191" i="18" s="1"/>
  <c r="X192" i="18" s="1"/>
  <c r="X266" i="18"/>
  <c r="X268" i="18" s="1"/>
  <c r="X252" i="18"/>
  <c r="V14" i="49"/>
  <c r="W330" i="18"/>
  <c r="O50" i="64"/>
  <c r="O82" i="61" s="1"/>
  <c r="O43" i="64"/>
  <c r="R16" i="52"/>
  <c r="R19" i="52" s="1"/>
  <c r="R21" i="52" s="1"/>
  <c r="R15" i="52"/>
  <c r="T18" i="57" s="1"/>
  <c r="R17" i="52"/>
  <c r="P18" i="57" s="1"/>
  <c r="S23" i="50"/>
  <c r="S18" i="50"/>
  <c r="S19" i="57" s="1"/>
  <c r="V11" i="60"/>
  <c r="V8" i="60"/>
  <c r="G22" i="57"/>
  <c r="V12" i="60"/>
  <c r="V9" i="52"/>
  <c r="V48" i="41"/>
  <c r="W32" i="2"/>
  <c r="R90" i="61"/>
  <c r="R12" i="62"/>
  <c r="V8" i="27"/>
  <c r="V8" i="50"/>
  <c r="V6" i="55"/>
  <c r="W88" i="2"/>
  <c r="AC259" i="4"/>
  <c r="AC11" i="4" s="1"/>
  <c r="W61" i="2" s="1"/>
  <c r="AC283" i="4"/>
  <c r="X387" i="18"/>
  <c r="X389" i="18" s="1"/>
  <c r="X390" i="18" s="1"/>
  <c r="AC208" i="4"/>
  <c r="AC53" i="4" s="1"/>
  <c r="W25" i="2" s="1"/>
  <c r="X362" i="18"/>
  <c r="X364" i="18" s="1"/>
  <c r="X365" i="18" s="1"/>
  <c r="X350" i="18"/>
  <c r="X322" i="18"/>
  <c r="X321" i="18"/>
  <c r="X323" i="18"/>
  <c r="X237" i="18"/>
  <c r="X236" i="18"/>
  <c r="X238" i="18"/>
  <c r="P113" i="61"/>
  <c r="P13" i="61"/>
  <c r="X306" i="18"/>
  <c r="X305" i="18"/>
  <c r="X304" i="18"/>
  <c r="T54" i="2"/>
  <c r="T56" i="2" s="1"/>
  <c r="S80" i="14"/>
  <c r="T69" i="2"/>
  <c r="S8" i="47"/>
  <c r="S10" i="47" s="1"/>
  <c r="T45" i="2"/>
  <c r="Q102" i="61"/>
  <c r="Q32" i="61"/>
  <c r="Q33" i="61" s="1"/>
  <c r="W45" i="51"/>
  <c r="V13" i="55"/>
  <c r="V14" i="55"/>
  <c r="N107" i="61"/>
  <c r="N40" i="61"/>
  <c r="N108" i="61" s="1"/>
  <c r="U12" i="27"/>
  <c r="U13" i="27"/>
  <c r="L21" i="57" s="1"/>
  <c r="U11" i="27"/>
  <c r="O114" i="61"/>
  <c r="O55" i="61"/>
  <c r="O56" i="61" s="1"/>
  <c r="O28" i="64"/>
  <c r="O31" i="64"/>
  <c r="O29" i="64"/>
  <c r="O37" i="61" s="1"/>
  <c r="T47" i="51"/>
  <c r="T33" i="51"/>
  <c r="T35" i="51" s="1"/>
  <c r="V14" i="26"/>
  <c r="X22" i="57" s="1"/>
  <c r="Q10" i="61"/>
  <c r="Q133" i="61"/>
  <c r="V16" i="62"/>
  <c r="V17" i="62"/>
  <c r="V23" i="61" s="1"/>
  <c r="AA315" i="4"/>
  <c r="U89" i="2"/>
  <c r="W256" i="15"/>
  <c r="N117" i="61"/>
  <c r="N14" i="61"/>
  <c r="N127" i="61"/>
  <c r="N85" i="61"/>
  <c r="N128" i="61" s="1"/>
  <c r="S42" i="51"/>
  <c r="T66" i="2"/>
  <c r="S25" i="28"/>
  <c r="S22" i="28"/>
  <c r="S26" i="28" s="1"/>
  <c r="U26" i="23"/>
  <c r="U14" i="21"/>
  <c r="T11" i="47"/>
  <c r="T12" i="41"/>
  <c r="U43" i="51"/>
  <c r="U92" i="2"/>
  <c r="W11" i="49"/>
  <c r="U13" i="25"/>
  <c r="U17" i="25" s="1"/>
  <c r="Q46" i="61"/>
  <c r="AB18" i="18"/>
  <c r="AB31" i="18"/>
  <c r="AB33" i="18" s="1"/>
  <c r="AB34" i="18" s="1"/>
  <c r="AB257" i="15"/>
  <c r="AB247" i="15"/>
  <c r="AB249" i="15"/>
  <c r="AA14" i="62"/>
  <c r="AC15" i="18"/>
  <c r="AC17" i="18" s="1"/>
  <c r="P23" i="64" l="1"/>
  <c r="T12" i="26"/>
  <c r="T15" i="23"/>
  <c r="T37" i="23" s="1"/>
  <c r="T42" i="23" s="1"/>
  <c r="T13" i="21"/>
  <c r="T15" i="21" s="1"/>
  <c r="T18" i="21" s="1"/>
  <c r="U30" i="51"/>
  <c r="U46" i="51" s="1"/>
  <c r="T11" i="50"/>
  <c r="T17" i="50" s="1"/>
  <c r="Q20" i="57" s="1"/>
  <c r="U35" i="2"/>
  <c r="P40" i="64"/>
  <c r="U9" i="61"/>
  <c r="AB55" i="4"/>
  <c r="V34" i="2" s="1"/>
  <c r="AB13" i="4"/>
  <c r="V59" i="2" s="1"/>
  <c r="W255" i="15"/>
  <c r="N86" i="61"/>
  <c r="N129" i="61" s="1"/>
  <c r="T70" i="2"/>
  <c r="U66" i="2" s="1"/>
  <c r="X283" i="18"/>
  <c r="X285" i="18" s="1"/>
  <c r="X286" i="18" s="1"/>
  <c r="X269" i="18"/>
  <c r="W26" i="2"/>
  <c r="V31" i="53"/>
  <c r="V13" i="28"/>
  <c r="V14" i="28" s="1"/>
  <c r="V24" i="28" s="1"/>
  <c r="R15" i="64"/>
  <c r="R17" i="64" s="1"/>
  <c r="W23" i="51"/>
  <c r="W24" i="51" s="1"/>
  <c r="W26" i="51" s="1"/>
  <c r="W27" i="51" s="1"/>
  <c r="V20" i="27"/>
  <c r="V22" i="27" s="1"/>
  <c r="W8" i="21"/>
  <c r="W10" i="21" s="1"/>
  <c r="W7" i="59"/>
  <c r="W253" i="15"/>
  <c r="N41" i="61"/>
  <c r="X392" i="18"/>
  <c r="X412" i="18" s="1"/>
  <c r="X413" i="18"/>
  <c r="X391" i="18"/>
  <c r="X411" i="18" s="1"/>
  <c r="X160" i="18"/>
  <c r="X139" i="18"/>
  <c r="X138" i="18"/>
  <c r="T36" i="51"/>
  <c r="T39" i="51"/>
  <c r="O106" i="61"/>
  <c r="O38" i="61"/>
  <c r="O39" i="61" s="1"/>
  <c r="AC16" i="4"/>
  <c r="AC56" i="4"/>
  <c r="X153" i="18"/>
  <c r="X154" i="18"/>
  <c r="V29" i="27"/>
  <c r="X366" i="18"/>
  <c r="X367" i="18"/>
  <c r="W93" i="2"/>
  <c r="V13" i="41"/>
  <c r="O126" i="61"/>
  <c r="O83" i="61"/>
  <c r="O84" i="61" s="1"/>
  <c r="X13" i="2"/>
  <c r="X373" i="18"/>
  <c r="X352" i="18"/>
  <c r="X351" i="18"/>
  <c r="Q103" i="61"/>
  <c r="Q35" i="61"/>
  <c r="Q34" i="61"/>
  <c r="Q104" i="61" s="1"/>
  <c r="X194" i="18"/>
  <c r="X193" i="18"/>
  <c r="X8" i="2"/>
  <c r="Y232" i="18"/>
  <c r="Y234" i="18" s="1"/>
  <c r="V49" i="27"/>
  <c r="V30" i="27"/>
  <c r="AA57" i="4"/>
  <c r="U40" i="2" s="1"/>
  <c r="AA23" i="4"/>
  <c r="AA44" i="4" s="1"/>
  <c r="T50" i="2"/>
  <c r="T51" i="2" s="1"/>
  <c r="T46" i="2"/>
  <c r="S14" i="52"/>
  <c r="S17" i="41"/>
  <c r="X255" i="18"/>
  <c r="X253" i="18"/>
  <c r="X254" i="18"/>
  <c r="X179" i="18"/>
  <c r="X178" i="18"/>
  <c r="X200" i="18"/>
  <c r="O35" i="64"/>
  <c r="O58" i="64" s="1"/>
  <c r="O36" i="64"/>
  <c r="O59" i="64" s="1"/>
  <c r="O60" i="64" s="1"/>
  <c r="V31" i="27"/>
  <c r="V98" i="61"/>
  <c r="V24" i="61"/>
  <c r="V25" i="61" s="1"/>
  <c r="O115" i="61"/>
  <c r="O58" i="61"/>
  <c r="O57" i="61"/>
  <c r="O116" i="61" s="1"/>
  <c r="V8" i="55"/>
  <c r="Y22" i="57" s="1"/>
  <c r="V9" i="55"/>
  <c r="V16" i="49"/>
  <c r="E22" i="57" s="1"/>
  <c r="V15" i="49"/>
  <c r="W12" i="49"/>
  <c r="W250" i="15"/>
  <c r="W251" i="15"/>
  <c r="R130" i="61"/>
  <c r="R91" i="61"/>
  <c r="R92" i="61" s="1"/>
  <c r="V50" i="41"/>
  <c r="R63" i="61" s="1"/>
  <c r="V51" i="41"/>
  <c r="R64" i="61" s="1"/>
  <c r="T24" i="41"/>
  <c r="T41" i="41"/>
  <c r="T44" i="41"/>
  <c r="T43" i="41"/>
  <c r="T42" i="41"/>
  <c r="V10" i="52"/>
  <c r="V11" i="52"/>
  <c r="V20" i="52" s="1"/>
  <c r="Q110" i="61"/>
  <c r="Q47" i="61"/>
  <c r="Q48" i="61" s="1"/>
  <c r="S78" i="14"/>
  <c r="S79" i="14" s="1"/>
  <c r="S78" i="11"/>
  <c r="S79" i="11" s="1"/>
  <c r="V16" i="50"/>
  <c r="R22" i="57" s="1"/>
  <c r="V21" i="50"/>
  <c r="W77" i="11"/>
  <c r="W77" i="14"/>
  <c r="AB20" i="18"/>
  <c r="AB21" i="18"/>
  <c r="AB102" i="15"/>
  <c r="AC31" i="18"/>
  <c r="AC33" i="18" s="1"/>
  <c r="AC34" i="18" s="1"/>
  <c r="AC18" i="18"/>
  <c r="AB36" i="18"/>
  <c r="AB46" i="18"/>
  <c r="AB48" i="18" s="1"/>
  <c r="AB49" i="18" s="1"/>
  <c r="AB35" i="18"/>
  <c r="T44" i="23" l="1"/>
  <c r="T15" i="25" s="1"/>
  <c r="T18" i="25" s="1"/>
  <c r="T43" i="23"/>
  <c r="T9" i="24" s="1"/>
  <c r="T10" i="24" s="1"/>
  <c r="T15" i="24" s="1"/>
  <c r="T20" i="21"/>
  <c r="T29" i="21" s="1"/>
  <c r="T45" i="23"/>
  <c r="T22" i="50"/>
  <c r="T18" i="28"/>
  <c r="T38" i="23"/>
  <c r="T21" i="21" s="1"/>
  <c r="T17" i="21"/>
  <c r="V55" i="2"/>
  <c r="V89" i="2" s="1"/>
  <c r="U10" i="23"/>
  <c r="U13" i="23" s="1"/>
  <c r="U13" i="21" s="1"/>
  <c r="N17" i="61"/>
  <c r="T42" i="51"/>
  <c r="X371" i="18"/>
  <c r="X199" i="18"/>
  <c r="X198" i="18"/>
  <c r="N12" i="61"/>
  <c r="N18" i="61" s="1"/>
  <c r="N109" i="61"/>
  <c r="R131" i="61"/>
  <c r="R93" i="61"/>
  <c r="R132" i="61" s="1"/>
  <c r="W10" i="49"/>
  <c r="X7" i="51"/>
  <c r="X11" i="2"/>
  <c r="Y347" i="18"/>
  <c r="Y349" i="18" s="1"/>
  <c r="W10" i="53"/>
  <c r="AD256" i="4"/>
  <c r="X271" i="18"/>
  <c r="X270" i="18"/>
  <c r="X272" i="18"/>
  <c r="V99" i="61"/>
  <c r="V26" i="61"/>
  <c r="V100" i="61" s="1"/>
  <c r="V26" i="27"/>
  <c r="V24" i="27"/>
  <c r="V25" i="27" s="1"/>
  <c r="W97" i="2" s="1"/>
  <c r="V13" i="22" s="1"/>
  <c r="V14" i="22" s="1"/>
  <c r="V19" i="22" s="1"/>
  <c r="V8" i="24" s="1"/>
  <c r="V27" i="27"/>
  <c r="M22" i="57" s="1"/>
  <c r="AD212" i="4"/>
  <c r="W11" i="55"/>
  <c r="W7" i="49"/>
  <c r="W8" i="49" s="1"/>
  <c r="W6" i="60"/>
  <c r="W11" i="26"/>
  <c r="W14" i="26" s="1"/>
  <c r="X23" i="57" s="1"/>
  <c r="W16" i="27"/>
  <c r="W7" i="62"/>
  <c r="X100" i="2"/>
  <c r="S55" i="64" s="1"/>
  <c r="X11" i="51"/>
  <c r="X16" i="51" s="1"/>
  <c r="X45" i="51" s="1"/>
  <c r="S33" i="64"/>
  <c r="W20" i="53"/>
  <c r="Y134" i="18"/>
  <c r="Y136" i="18" s="1"/>
  <c r="X18" i="2"/>
  <c r="W9" i="41"/>
  <c r="W23" i="41" s="1"/>
  <c r="Y174" i="18"/>
  <c r="Y176" i="18" s="1"/>
  <c r="S56" i="64"/>
  <c r="U43" i="2"/>
  <c r="P25" i="64"/>
  <c r="P26" i="64" s="1"/>
  <c r="T19" i="28"/>
  <c r="U41" i="2"/>
  <c r="T13" i="50"/>
  <c r="P42" i="64"/>
  <c r="T36" i="53"/>
  <c r="U32" i="51"/>
  <c r="X287" i="18"/>
  <c r="X288" i="18"/>
  <c r="X289" i="18"/>
  <c r="Y300" i="18"/>
  <c r="Y302" i="18" s="1"/>
  <c r="Y303" i="18" s="1"/>
  <c r="Y249" i="18"/>
  <c r="Y251" i="18" s="1"/>
  <c r="Y317" i="18"/>
  <c r="Y319" i="18" s="1"/>
  <c r="Y320" i="18" s="1"/>
  <c r="Y235" i="18"/>
  <c r="O127" i="61"/>
  <c r="O85" i="61"/>
  <c r="O128" i="61" s="1"/>
  <c r="W37" i="2"/>
  <c r="V21" i="23"/>
  <c r="V24" i="23" s="1"/>
  <c r="W11" i="59"/>
  <c r="D23" i="57" s="1"/>
  <c r="S34" i="41"/>
  <c r="S35" i="41"/>
  <c r="S36" i="41"/>
  <c r="S37" i="41"/>
  <c r="R19" i="64"/>
  <c r="R20" i="64"/>
  <c r="R31" i="61" s="1"/>
  <c r="S15" i="52"/>
  <c r="T19" i="57" s="1"/>
  <c r="S17" i="52"/>
  <c r="P19" i="57" s="1"/>
  <c r="S16" i="52"/>
  <c r="S19" i="52" s="1"/>
  <c r="S21" i="52" s="1"/>
  <c r="O117" i="61"/>
  <c r="O14" i="61"/>
  <c r="X158" i="18"/>
  <c r="V35" i="2"/>
  <c r="U34" i="53"/>
  <c r="U11" i="50"/>
  <c r="V30" i="51"/>
  <c r="Q40" i="64"/>
  <c r="U12" i="26"/>
  <c r="Q23" i="64"/>
  <c r="U11" i="47"/>
  <c r="V92" i="2"/>
  <c r="U12" i="41"/>
  <c r="V43" i="51"/>
  <c r="X372" i="18"/>
  <c r="V10" i="27"/>
  <c r="V7" i="47"/>
  <c r="W28" i="2"/>
  <c r="W29" i="2" s="1"/>
  <c r="X159" i="18"/>
  <c r="X333" i="18"/>
  <c r="T14" i="24"/>
  <c r="U20" i="57" s="1"/>
  <c r="T29" i="41"/>
  <c r="P54" i="61" s="1"/>
  <c r="T27" i="41"/>
  <c r="T30" i="41"/>
  <c r="T28" i="41"/>
  <c r="O107" i="61"/>
  <c r="O40" i="61"/>
  <c r="O108" i="61" s="1"/>
  <c r="Q111" i="61"/>
  <c r="Q50" i="61"/>
  <c r="Q49" i="61"/>
  <c r="Q112" i="61" s="1"/>
  <c r="Q11" i="61"/>
  <c r="Q105" i="61"/>
  <c r="T23" i="25"/>
  <c r="T21" i="25"/>
  <c r="T22" i="25"/>
  <c r="V20" i="57" s="1"/>
  <c r="AB51" i="18"/>
  <c r="AB56" i="18" s="1"/>
  <c r="AB50" i="18"/>
  <c r="AB55" i="18" s="1"/>
  <c r="AB57" i="18"/>
  <c r="AC247" i="15"/>
  <c r="AC257" i="15"/>
  <c r="AC249" i="15"/>
  <c r="AC21" i="18"/>
  <c r="AC20" i="18"/>
  <c r="AC36" i="18"/>
  <c r="AC46" i="18"/>
  <c r="AC48" i="18" s="1"/>
  <c r="AC49" i="18" s="1"/>
  <c r="AC57" i="18" s="1"/>
  <c r="AC35" i="18"/>
  <c r="AC102" i="2"/>
  <c r="AB10" i="60"/>
  <c r="AB28" i="28" s="1"/>
  <c r="T13" i="24" l="1"/>
  <c r="T26" i="21"/>
  <c r="T20" i="28"/>
  <c r="T22" i="28" s="1"/>
  <c r="T26" i="28" s="1"/>
  <c r="T30" i="21"/>
  <c r="T31" i="21"/>
  <c r="AB315" i="4"/>
  <c r="AB23" i="4" s="1"/>
  <c r="AB44" i="4" s="1"/>
  <c r="U15" i="23"/>
  <c r="U37" i="23" s="1"/>
  <c r="U20" i="21" s="1"/>
  <c r="T28" i="21"/>
  <c r="T27" i="21"/>
  <c r="T36" i="21" s="1"/>
  <c r="T34" i="21"/>
  <c r="T32" i="21"/>
  <c r="W20" i="57" s="1"/>
  <c r="T33" i="21"/>
  <c r="X331" i="18"/>
  <c r="V27" i="61"/>
  <c r="V9" i="61" s="1"/>
  <c r="AC102" i="15"/>
  <c r="AD102" i="2" s="1"/>
  <c r="W14" i="49"/>
  <c r="W16" i="49" s="1"/>
  <c r="E23" i="57" s="1"/>
  <c r="V11" i="27"/>
  <c r="V13" i="27"/>
  <c r="L22" i="57" s="1"/>
  <c r="V12" i="27"/>
  <c r="Y149" i="18"/>
  <c r="Y151" i="18" s="1"/>
  <c r="Y152" i="18" s="1"/>
  <c r="Y137" i="18"/>
  <c r="Y67" i="2"/>
  <c r="X194" i="15"/>
  <c r="P114" i="61"/>
  <c r="P55" i="61"/>
  <c r="P56" i="61" s="1"/>
  <c r="O86" i="61"/>
  <c r="P43" i="64"/>
  <c r="P50" i="64"/>
  <c r="P82" i="61" s="1"/>
  <c r="X11" i="49"/>
  <c r="Y362" i="18"/>
  <c r="Y364" i="18" s="1"/>
  <c r="Y365" i="18" s="1"/>
  <c r="Y350" i="18"/>
  <c r="V13" i="25"/>
  <c r="V17" i="25" s="1"/>
  <c r="R46" i="61"/>
  <c r="O41" i="61"/>
  <c r="U69" i="2"/>
  <c r="U45" i="2"/>
  <c r="T8" i="47"/>
  <c r="T10" i="47" s="1"/>
  <c r="T80" i="14"/>
  <c r="U54" i="2"/>
  <c r="U56" i="2" s="1"/>
  <c r="X256" i="15"/>
  <c r="G23" i="57"/>
  <c r="W8" i="60"/>
  <c r="W11" i="60"/>
  <c r="W12" i="60"/>
  <c r="T18" i="50"/>
  <c r="S20" i="57" s="1"/>
  <c r="T23" i="50"/>
  <c r="Q113" i="61"/>
  <c r="Q13" i="61"/>
  <c r="U42" i="41"/>
  <c r="U24" i="41"/>
  <c r="U41" i="41"/>
  <c r="U43" i="41"/>
  <c r="U44" i="41"/>
  <c r="Y238" i="18"/>
  <c r="Y236" i="18"/>
  <c r="Y237" i="18"/>
  <c r="U15" i="21"/>
  <c r="U18" i="21" s="1"/>
  <c r="P28" i="64"/>
  <c r="P31" i="64"/>
  <c r="P29" i="64"/>
  <c r="P37" i="61" s="1"/>
  <c r="Y305" i="18"/>
  <c r="Y304" i="18"/>
  <c r="Y306" i="18"/>
  <c r="R102" i="61"/>
  <c r="R32" i="61"/>
  <c r="R33" i="61" s="1"/>
  <c r="Y177" i="18"/>
  <c r="Y189" i="18"/>
  <c r="Y191" i="18" s="1"/>
  <c r="Y192" i="18" s="1"/>
  <c r="R94" i="61"/>
  <c r="Y266" i="18"/>
  <c r="Y268" i="18" s="1"/>
  <c r="Y252" i="18"/>
  <c r="V46" i="51"/>
  <c r="V26" i="23"/>
  <c r="V14" i="21"/>
  <c r="W13" i="55"/>
  <c r="W14" i="55"/>
  <c r="X332" i="18"/>
  <c r="AC251" i="4" s="1"/>
  <c r="Y323" i="18"/>
  <c r="Y322" i="18"/>
  <c r="Y321" i="18"/>
  <c r="W16" i="62"/>
  <c r="W17" i="62"/>
  <c r="W23" i="61" s="1"/>
  <c r="U17" i="50"/>
  <c r="Q21" i="57" s="1"/>
  <c r="U22" i="50"/>
  <c r="W38" i="2"/>
  <c r="R24" i="64"/>
  <c r="R41" i="64"/>
  <c r="W31" i="51"/>
  <c r="V12" i="50"/>
  <c r="V35" i="53"/>
  <c r="U47" i="51"/>
  <c r="U33" i="51"/>
  <c r="U35" i="51" s="1"/>
  <c r="Y387" i="18"/>
  <c r="Y389" i="18" s="1"/>
  <c r="Y390" i="18" s="1"/>
  <c r="AD259" i="4"/>
  <c r="AD11" i="4" s="1"/>
  <c r="X61" i="2" s="1"/>
  <c r="W48" i="41"/>
  <c r="X32" i="2"/>
  <c r="X88" i="2"/>
  <c r="S12" i="62"/>
  <c r="AD283" i="4"/>
  <c r="AD208" i="4"/>
  <c r="AD53" i="4" s="1"/>
  <c r="X25" i="2" s="1"/>
  <c r="S90" i="61"/>
  <c r="W8" i="27"/>
  <c r="W29" i="27" s="1"/>
  <c r="W8" i="50"/>
  <c r="W9" i="52"/>
  <c r="W6" i="55"/>
  <c r="X330" i="18"/>
  <c r="AB14" i="62"/>
  <c r="AD15" i="18"/>
  <c r="AD17" i="18" s="1"/>
  <c r="AC50" i="18"/>
  <c r="AC55" i="18" s="1"/>
  <c r="AC51" i="18"/>
  <c r="AC56" i="18" s="1"/>
  <c r="U18" i="28" l="1"/>
  <c r="U43" i="23"/>
  <c r="U9" i="24" s="1"/>
  <c r="U10" i="24" s="1"/>
  <c r="AB57" i="4"/>
  <c r="V40" i="2" s="1"/>
  <c r="U19" i="28" s="1"/>
  <c r="U20" i="28" s="1"/>
  <c r="T25" i="28"/>
  <c r="U44" i="23"/>
  <c r="U15" i="25" s="1"/>
  <c r="U18" i="25" s="1"/>
  <c r="U22" i="25" s="1"/>
  <c r="V21" i="57" s="1"/>
  <c r="U45" i="23"/>
  <c r="U42" i="23"/>
  <c r="U38" i="23"/>
  <c r="U21" i="21" s="1"/>
  <c r="U33" i="21" s="1"/>
  <c r="AC10" i="60"/>
  <c r="AC28" i="28" s="1"/>
  <c r="X255" i="15"/>
  <c r="W15" i="49"/>
  <c r="V101" i="61"/>
  <c r="W49" i="27"/>
  <c r="W31" i="27"/>
  <c r="S15" i="64"/>
  <c r="S17" i="64" s="1"/>
  <c r="X26" i="2"/>
  <c r="W20" i="27"/>
  <c r="W22" i="27" s="1"/>
  <c r="X23" i="51"/>
  <c r="X24" i="51" s="1"/>
  <c r="X26" i="51" s="1"/>
  <c r="X27" i="51" s="1"/>
  <c r="W31" i="53"/>
  <c r="W13" i="28"/>
  <c r="W14" i="28" s="1"/>
  <c r="W24" i="28" s="1"/>
  <c r="Y283" i="18"/>
  <c r="Y285" i="18" s="1"/>
  <c r="Y286" i="18" s="1"/>
  <c r="Y269" i="18"/>
  <c r="U31" i="21"/>
  <c r="U29" i="21"/>
  <c r="U30" i="21"/>
  <c r="X77" i="14"/>
  <c r="X77" i="11"/>
  <c r="W50" i="41"/>
  <c r="S63" i="61" s="1"/>
  <c r="W51" i="41"/>
  <c r="S64" i="61" s="1"/>
  <c r="U17" i="21"/>
  <c r="Y366" i="18"/>
  <c r="Y367" i="18"/>
  <c r="Y138" i="18"/>
  <c r="Y139" i="18"/>
  <c r="Y160" i="18"/>
  <c r="Y255" i="18"/>
  <c r="Y253" i="18"/>
  <c r="Y254" i="18"/>
  <c r="AD16" i="4"/>
  <c r="AD56" i="4"/>
  <c r="X250" i="15"/>
  <c r="X12" i="49"/>
  <c r="X251" i="15"/>
  <c r="Y13" i="2"/>
  <c r="Y154" i="18"/>
  <c r="Y153" i="18"/>
  <c r="V12" i="23"/>
  <c r="AC55" i="4"/>
  <c r="AC13" i="4"/>
  <c r="R133" i="61"/>
  <c r="R10" i="61"/>
  <c r="O12" i="61"/>
  <c r="O18" i="61" s="1"/>
  <c r="O109" i="61"/>
  <c r="P35" i="64"/>
  <c r="P58" i="64" s="1"/>
  <c r="P36" i="64"/>
  <c r="P59" i="64" s="1"/>
  <c r="P60" i="64" s="1"/>
  <c r="X93" i="2"/>
  <c r="W13" i="41"/>
  <c r="W11" i="52"/>
  <c r="W20" i="52" s="1"/>
  <c r="W10" i="52"/>
  <c r="U36" i="51"/>
  <c r="U39" i="51"/>
  <c r="Y8" i="2"/>
  <c r="Z232" i="18"/>
  <c r="Z234" i="18" s="1"/>
  <c r="T17" i="41"/>
  <c r="U46" i="2"/>
  <c r="T14" i="52"/>
  <c r="U50" i="2"/>
  <c r="U51" i="2" s="1"/>
  <c r="P83" i="61"/>
  <c r="P84" i="61" s="1"/>
  <c r="P126" i="61"/>
  <c r="S130" i="61"/>
  <c r="S91" i="61"/>
  <c r="S92" i="61" s="1"/>
  <c r="P58" i="61"/>
  <c r="P57" i="61"/>
  <c r="P116" i="61" s="1"/>
  <c r="P115" i="61"/>
  <c r="Y194" i="18"/>
  <c r="Y193" i="18"/>
  <c r="R110" i="61"/>
  <c r="R47" i="61"/>
  <c r="R48" i="61" s="1"/>
  <c r="U13" i="24"/>
  <c r="U14" i="24"/>
  <c r="U21" i="57" s="1"/>
  <c r="U15" i="24"/>
  <c r="W8" i="55"/>
  <c r="Y23" i="57" s="1"/>
  <c r="W9" i="55"/>
  <c r="W16" i="50"/>
  <c r="R23" i="57" s="1"/>
  <c r="W21" i="50"/>
  <c r="W98" i="61"/>
  <c r="W24" i="61"/>
  <c r="W25" i="61" s="1"/>
  <c r="X8" i="21"/>
  <c r="X10" i="21" s="1"/>
  <c r="X7" i="59"/>
  <c r="X11" i="59" s="1"/>
  <c r="D24" i="57" s="1"/>
  <c r="X253" i="15"/>
  <c r="T78" i="11"/>
  <c r="T79" i="11" s="1"/>
  <c r="T78" i="14"/>
  <c r="T79" i="14" s="1"/>
  <c r="U70" i="2"/>
  <c r="P38" i="61"/>
  <c r="P39" i="61" s="1"/>
  <c r="P106" i="61"/>
  <c r="Y179" i="18"/>
  <c r="Y178" i="18"/>
  <c r="Y200" i="18"/>
  <c r="R103" i="61"/>
  <c r="R34" i="61"/>
  <c r="R104" i="61" s="1"/>
  <c r="U30" i="41"/>
  <c r="U27" i="41"/>
  <c r="U29" i="41"/>
  <c r="Q54" i="61" s="1"/>
  <c r="U28" i="41"/>
  <c r="Y373" i="18"/>
  <c r="Y351" i="18"/>
  <c r="Y352" i="18"/>
  <c r="Y391" i="18"/>
  <c r="Y411" i="18" s="1"/>
  <c r="Y392" i="18"/>
  <c r="Y412" i="18" s="1"/>
  <c r="Y413" i="18"/>
  <c r="W30" i="27"/>
  <c r="O17" i="61"/>
  <c r="O129" i="61"/>
  <c r="AC14" i="62"/>
  <c r="AE15" i="18"/>
  <c r="AE17" i="18" s="1"/>
  <c r="AD257" i="15"/>
  <c r="AD247" i="15"/>
  <c r="AD249" i="15"/>
  <c r="AD18" i="18"/>
  <c r="AD31" i="18"/>
  <c r="AD33" i="18" s="1"/>
  <c r="AD34" i="18" s="1"/>
  <c r="V32" i="51" l="1"/>
  <c r="V47" i="51" s="1"/>
  <c r="V43" i="2"/>
  <c r="V54" i="2" s="1"/>
  <c r="V56" i="2" s="1"/>
  <c r="U36" i="53"/>
  <c r="Q42" i="64"/>
  <c r="Q43" i="64" s="1"/>
  <c r="Q25" i="64"/>
  <c r="Q26" i="64" s="1"/>
  <c r="Q29" i="64" s="1"/>
  <c r="Q37" i="61" s="1"/>
  <c r="V41" i="2"/>
  <c r="U13" i="50"/>
  <c r="U18" i="50" s="1"/>
  <c r="S21" i="57" s="1"/>
  <c r="U23" i="25"/>
  <c r="U21" i="25"/>
  <c r="U26" i="21"/>
  <c r="U27" i="21"/>
  <c r="U36" i="21" s="1"/>
  <c r="U32" i="21"/>
  <c r="W21" i="57" s="1"/>
  <c r="U28" i="21"/>
  <c r="U34" i="21"/>
  <c r="Y333" i="18"/>
  <c r="Y199" i="18"/>
  <c r="Y159" i="18"/>
  <c r="R35" i="61"/>
  <c r="R11" i="61" s="1"/>
  <c r="Y371" i="18"/>
  <c r="Y372" i="18"/>
  <c r="V10" i="23"/>
  <c r="V13" i="23" s="1"/>
  <c r="W34" i="2"/>
  <c r="X37" i="2"/>
  <c r="W21" i="23"/>
  <c r="W24" i="23" s="1"/>
  <c r="T34" i="41"/>
  <c r="T37" i="41"/>
  <c r="T35" i="41"/>
  <c r="T36" i="41"/>
  <c r="U22" i="28"/>
  <c r="U26" i="28" s="1"/>
  <c r="U25" i="28"/>
  <c r="W99" i="61"/>
  <c r="W26" i="61"/>
  <c r="W100" i="61" s="1"/>
  <c r="S131" i="61"/>
  <c r="S93" i="61"/>
  <c r="S132" i="61" s="1"/>
  <c r="W27" i="27"/>
  <c r="M23" i="57" s="1"/>
  <c r="W24" i="27"/>
  <c r="W25" i="27" s="1"/>
  <c r="X97" i="2" s="1"/>
  <c r="W13" i="22" s="1"/>
  <c r="W14" i="22" s="1"/>
  <c r="W19" i="22" s="1"/>
  <c r="W8" i="24" s="1"/>
  <c r="W26" i="27"/>
  <c r="T15" i="52"/>
  <c r="T20" i="57" s="1"/>
  <c r="T16" i="52"/>
  <c r="T19" i="52" s="1"/>
  <c r="T21" i="52" s="1"/>
  <c r="T17" i="52"/>
  <c r="P20" i="57" s="1"/>
  <c r="Y158" i="18"/>
  <c r="W10" i="27"/>
  <c r="W7" i="47"/>
  <c r="X28" i="2"/>
  <c r="X29" i="2" s="1"/>
  <c r="Y272" i="18"/>
  <c r="Y270" i="18"/>
  <c r="Y271" i="18"/>
  <c r="Y287" i="18"/>
  <c r="Y289" i="18"/>
  <c r="Y288" i="18"/>
  <c r="P14" i="61"/>
  <c r="P117" i="61"/>
  <c r="Q114" i="61"/>
  <c r="Q55" i="61"/>
  <c r="Q56" i="61" s="1"/>
  <c r="U42" i="51"/>
  <c r="V66" i="2"/>
  <c r="R111" i="61"/>
  <c r="R49" i="61"/>
  <c r="R112" i="61" s="1"/>
  <c r="X16" i="27"/>
  <c r="Z174" i="18"/>
  <c r="Z176" i="18" s="1"/>
  <c r="X20" i="53"/>
  <c r="X6" i="60"/>
  <c r="X11" i="26"/>
  <c r="X14" i="26" s="1"/>
  <c r="X24" i="57" s="1"/>
  <c r="Z134" i="18"/>
  <c r="Z136" i="18" s="1"/>
  <c r="Y100" i="2"/>
  <c r="T55" i="64" s="1"/>
  <c r="X7" i="49"/>
  <c r="X8" i="49" s="1"/>
  <c r="T33" i="64"/>
  <c r="Y11" i="51"/>
  <c r="AE212" i="4"/>
  <c r="Y18" i="2"/>
  <c r="X9" i="41"/>
  <c r="X23" i="41" s="1"/>
  <c r="X7" i="62"/>
  <c r="X11" i="55"/>
  <c r="T56" i="64"/>
  <c r="S19" i="64"/>
  <c r="S20" i="64"/>
  <c r="S31" i="61" s="1"/>
  <c r="Y198" i="18"/>
  <c r="X10" i="53"/>
  <c r="X10" i="49"/>
  <c r="Z347" i="18"/>
  <c r="Z349" i="18" s="1"/>
  <c r="Y11" i="2"/>
  <c r="Y7" i="51"/>
  <c r="AE256" i="4"/>
  <c r="P41" i="61"/>
  <c r="P107" i="61"/>
  <c r="P40" i="61"/>
  <c r="P108" i="61" s="1"/>
  <c r="P127" i="61"/>
  <c r="P85" i="61"/>
  <c r="P128" i="61" s="1"/>
  <c r="Z235" i="18"/>
  <c r="Z300" i="18"/>
  <c r="Z302" i="18" s="1"/>
  <c r="Z303" i="18" s="1"/>
  <c r="Z249" i="18"/>
  <c r="Z251" i="18" s="1"/>
  <c r="Z317" i="18"/>
  <c r="Z319" i="18" s="1"/>
  <c r="Z320" i="18" s="1"/>
  <c r="W59" i="2"/>
  <c r="W55" i="2"/>
  <c r="V45" i="2"/>
  <c r="V69" i="2"/>
  <c r="U80" i="14"/>
  <c r="U8" i="47"/>
  <c r="U10" i="47" s="1"/>
  <c r="AD102" i="15"/>
  <c r="AD10" i="60" s="1"/>
  <c r="AD28" i="28" s="1"/>
  <c r="AE18" i="18"/>
  <c r="AE31" i="18"/>
  <c r="AE33" i="18" s="1"/>
  <c r="AE34" i="18" s="1"/>
  <c r="AD36" i="18"/>
  <c r="AD46" i="18"/>
  <c r="AD48" i="18" s="1"/>
  <c r="AD49" i="18" s="1"/>
  <c r="AD35" i="18"/>
  <c r="AD21" i="18"/>
  <c r="AD20" i="18"/>
  <c r="Q50" i="64" l="1"/>
  <c r="Q82" i="61" s="1"/>
  <c r="V33" i="51"/>
  <c r="V35" i="51" s="1"/>
  <c r="Q31" i="64"/>
  <c r="Q36" i="64" s="1"/>
  <c r="Q59" i="64" s="1"/>
  <c r="Q60" i="64" s="1"/>
  <c r="Q28" i="64"/>
  <c r="U23" i="50"/>
  <c r="R105" i="61"/>
  <c r="AE102" i="2"/>
  <c r="AD14" i="62" s="1"/>
  <c r="Z67" i="2"/>
  <c r="Y77" i="11" s="1"/>
  <c r="Y331" i="18"/>
  <c r="Y330" i="18"/>
  <c r="Y332" i="18"/>
  <c r="AD251" i="4" s="1"/>
  <c r="AD55" i="4" s="1"/>
  <c r="S94" i="61"/>
  <c r="S133" i="61" s="1"/>
  <c r="P86" i="61"/>
  <c r="P129" i="61" s="1"/>
  <c r="W11" i="27"/>
  <c r="W12" i="27"/>
  <c r="W13" i="27"/>
  <c r="L23" i="57" s="1"/>
  <c r="W26" i="23"/>
  <c r="W14" i="21"/>
  <c r="Z362" i="18"/>
  <c r="Z364" i="18" s="1"/>
  <c r="Z365" i="18" s="1"/>
  <c r="Z350" i="18"/>
  <c r="Z189" i="18"/>
  <c r="Z191" i="18" s="1"/>
  <c r="Z192" i="18" s="1"/>
  <c r="Z177" i="18"/>
  <c r="X31" i="51"/>
  <c r="W12" i="50"/>
  <c r="X38" i="2"/>
  <c r="S24" i="64"/>
  <c r="W35" i="53"/>
  <c r="S41" i="64"/>
  <c r="Y11" i="49"/>
  <c r="Y194" i="15"/>
  <c r="Y256" i="15"/>
  <c r="V12" i="26"/>
  <c r="W30" i="51"/>
  <c r="R40" i="64"/>
  <c r="W35" i="2"/>
  <c r="V34" i="53"/>
  <c r="V11" i="50"/>
  <c r="R23" i="64"/>
  <c r="X11" i="60"/>
  <c r="X8" i="60"/>
  <c r="G24" i="57"/>
  <c r="X12" i="60"/>
  <c r="U78" i="11"/>
  <c r="U79" i="11" s="1"/>
  <c r="U78" i="14"/>
  <c r="U79" i="14" s="1"/>
  <c r="V36" i="51"/>
  <c r="V39" i="51"/>
  <c r="Y16" i="51"/>
  <c r="R50" i="61"/>
  <c r="Q106" i="61"/>
  <c r="Q38" i="61"/>
  <c r="Q39" i="61" s="1"/>
  <c r="V13" i="21"/>
  <c r="V15" i="23"/>
  <c r="V37" i="23" s="1"/>
  <c r="X13" i="55"/>
  <c r="X14" i="55"/>
  <c r="V46" i="2"/>
  <c r="V50" i="2"/>
  <c r="V51" i="2" s="1"/>
  <c r="U17" i="41"/>
  <c r="U14" i="52"/>
  <c r="Z252" i="18"/>
  <c r="Z266" i="18"/>
  <c r="Z268" i="18" s="1"/>
  <c r="S46" i="61"/>
  <c r="W13" i="25"/>
  <c r="W17" i="25" s="1"/>
  <c r="X16" i="62"/>
  <c r="X17" i="62"/>
  <c r="X23" i="61" s="1"/>
  <c r="Q126" i="61"/>
  <c r="Q83" i="61"/>
  <c r="Q84" i="61" s="1"/>
  <c r="X14" i="49"/>
  <c r="V70" i="2"/>
  <c r="Z323" i="18"/>
  <c r="Z322" i="18"/>
  <c r="Z321" i="18"/>
  <c r="Z236" i="18"/>
  <c r="Z237" i="18"/>
  <c r="Z238" i="18"/>
  <c r="W27" i="61"/>
  <c r="W89" i="2"/>
  <c r="AC315" i="4"/>
  <c r="S102" i="61"/>
  <c r="S32" i="61"/>
  <c r="S33" i="61" s="1"/>
  <c r="Z305" i="18"/>
  <c r="Z306" i="18"/>
  <c r="Z304" i="18"/>
  <c r="Y32" i="2"/>
  <c r="T90" i="61"/>
  <c r="X9" i="52"/>
  <c r="X8" i="27"/>
  <c r="X29" i="27" s="1"/>
  <c r="X48" i="41"/>
  <c r="AE283" i="4"/>
  <c r="Y88" i="2"/>
  <c r="X8" i="50"/>
  <c r="AE208" i="4"/>
  <c r="AE53" i="4" s="1"/>
  <c r="Y25" i="2" s="1"/>
  <c r="X6" i="55"/>
  <c r="Z387" i="18"/>
  <c r="Z389" i="18" s="1"/>
  <c r="Z390" i="18" s="1"/>
  <c r="AE259" i="4"/>
  <c r="AE11" i="4" s="1"/>
  <c r="T12" i="62"/>
  <c r="V11" i="47"/>
  <c r="W92" i="2"/>
  <c r="W43" i="51"/>
  <c r="V12" i="41"/>
  <c r="P109" i="61"/>
  <c r="P12" i="61"/>
  <c r="Z137" i="18"/>
  <c r="Z149" i="18"/>
  <c r="Z151" i="18" s="1"/>
  <c r="Z152" i="18" s="1"/>
  <c r="Q57" i="61"/>
  <c r="Q116" i="61" s="1"/>
  <c r="Q58" i="61"/>
  <c r="Q115" i="61"/>
  <c r="AD51" i="18"/>
  <c r="AD56" i="18" s="1"/>
  <c r="AD50" i="18"/>
  <c r="AD55" i="18" s="1"/>
  <c r="AE35" i="18"/>
  <c r="AE36" i="18"/>
  <c r="AE46" i="18"/>
  <c r="AE48" i="18" s="1"/>
  <c r="AE49" i="18" s="1"/>
  <c r="AE57" i="18" s="1"/>
  <c r="AD57" i="18"/>
  <c r="AE20" i="18"/>
  <c r="AE21" i="18"/>
  <c r="AE247" i="15"/>
  <c r="AE257" i="15"/>
  <c r="AE249" i="15"/>
  <c r="Q35" i="64" l="1"/>
  <c r="Q58" i="64" s="1"/>
  <c r="Y77" i="14"/>
  <c r="AF15" i="18"/>
  <c r="AF17" i="18" s="1"/>
  <c r="AF18" i="18" s="1"/>
  <c r="AE102" i="15"/>
  <c r="AF102" i="2" s="1"/>
  <c r="S10" i="61"/>
  <c r="V18" i="28"/>
  <c r="W12" i="23"/>
  <c r="W10" i="23" s="1"/>
  <c r="W13" i="23" s="1"/>
  <c r="AD13" i="4"/>
  <c r="X55" i="2" s="1"/>
  <c r="Z13" i="2"/>
  <c r="AA174" i="18" s="1"/>
  <c r="AA176" i="18" s="1"/>
  <c r="P17" i="61"/>
  <c r="X30" i="27"/>
  <c r="P18" i="61"/>
  <c r="V15" i="21"/>
  <c r="V18" i="21" s="1"/>
  <c r="U35" i="41"/>
  <c r="U34" i="41"/>
  <c r="U36" i="41"/>
  <c r="U37" i="41"/>
  <c r="X8" i="55"/>
  <c r="Y24" i="57" s="1"/>
  <c r="X9" i="55"/>
  <c r="X31" i="53"/>
  <c r="T15" i="64"/>
  <c r="T17" i="64" s="1"/>
  <c r="Y26" i="2"/>
  <c r="X20" i="27"/>
  <c r="X22" i="27" s="1"/>
  <c r="Y23" i="51"/>
  <c r="X13" i="28"/>
  <c r="X14" i="28" s="1"/>
  <c r="X24" i="28" s="1"/>
  <c r="Y45" i="51"/>
  <c r="V22" i="50"/>
  <c r="V17" i="50"/>
  <c r="Q22" i="57" s="1"/>
  <c r="Y12" i="49"/>
  <c r="Y251" i="15"/>
  <c r="Y250" i="15"/>
  <c r="X16" i="50"/>
  <c r="R24" i="57" s="1"/>
  <c r="X21" i="50"/>
  <c r="X98" i="61"/>
  <c r="X24" i="61"/>
  <c r="X25" i="61" s="1"/>
  <c r="Y255" i="15"/>
  <c r="V24" i="41"/>
  <c r="V41" i="41"/>
  <c r="V43" i="41"/>
  <c r="V42" i="41"/>
  <c r="V44" i="41"/>
  <c r="Q117" i="61"/>
  <c r="Q14" i="61"/>
  <c r="Y8" i="21"/>
  <c r="Y10" i="21" s="1"/>
  <c r="Y7" i="59"/>
  <c r="Y11" i="59" s="1"/>
  <c r="D25" i="57" s="1"/>
  <c r="Y253" i="15"/>
  <c r="Z153" i="18"/>
  <c r="Z154" i="18"/>
  <c r="AE56" i="4"/>
  <c r="AE16" i="4"/>
  <c r="S103" i="61"/>
  <c r="S34" i="61"/>
  <c r="S104" i="61" s="1"/>
  <c r="T130" i="61"/>
  <c r="T91" i="61"/>
  <c r="T92" i="61" s="1"/>
  <c r="Z352" i="18"/>
  <c r="Z373" i="18"/>
  <c r="Z351" i="18"/>
  <c r="Z366" i="18"/>
  <c r="Z367" i="18"/>
  <c r="X50" i="41"/>
  <c r="T63" i="61" s="1"/>
  <c r="X51" i="41"/>
  <c r="T64" i="61" s="1"/>
  <c r="V42" i="51"/>
  <c r="W66" i="2"/>
  <c r="S110" i="61"/>
  <c r="S47" i="61"/>
  <c r="S48" i="61" s="1"/>
  <c r="V38" i="23"/>
  <c r="V21" i="21" s="1"/>
  <c r="W46" i="51"/>
  <c r="Y61" i="2"/>
  <c r="R13" i="61"/>
  <c r="R113" i="61"/>
  <c r="Z139" i="18"/>
  <c r="Z138" i="18"/>
  <c r="Z160" i="18"/>
  <c r="X49" i="27"/>
  <c r="AC57" i="4"/>
  <c r="W40" i="2" s="1"/>
  <c r="AC23" i="4"/>
  <c r="AC44" i="4" s="1"/>
  <c r="X16" i="49"/>
  <c r="E24" i="57" s="1"/>
  <c r="X15" i="49"/>
  <c r="X17" i="49"/>
  <c r="Z283" i="18"/>
  <c r="Z285" i="18" s="1"/>
  <c r="Z286" i="18" s="1"/>
  <c r="Z269" i="18"/>
  <c r="V20" i="21"/>
  <c r="V44" i="23"/>
  <c r="V15" i="25" s="1"/>
  <c r="V18" i="25" s="1"/>
  <c r="V45" i="23"/>
  <c r="V42" i="23"/>
  <c r="V43" i="23"/>
  <c r="V9" i="24" s="1"/>
  <c r="V10" i="24" s="1"/>
  <c r="X31" i="27"/>
  <c r="Z178" i="18"/>
  <c r="Z179" i="18"/>
  <c r="Z200" i="18"/>
  <c r="W9" i="61"/>
  <c r="W101" i="61"/>
  <c r="Q41" i="61"/>
  <c r="Q107" i="61"/>
  <c r="Q40" i="61"/>
  <c r="Q108" i="61" s="1"/>
  <c r="U16" i="52"/>
  <c r="U19" i="52" s="1"/>
  <c r="U21" i="52" s="1"/>
  <c r="U15" i="52"/>
  <c r="T21" i="57" s="1"/>
  <c r="U17" i="52"/>
  <c r="P21" i="57" s="1"/>
  <c r="Z392" i="18"/>
  <c r="Z412" i="18" s="1"/>
  <c r="Z413" i="18"/>
  <c r="Z391" i="18"/>
  <c r="Z411" i="18" s="1"/>
  <c r="X11" i="52"/>
  <c r="X20" i="52" s="1"/>
  <c r="X10" i="52"/>
  <c r="X12" i="52"/>
  <c r="Q127" i="61"/>
  <c r="Q85" i="61"/>
  <c r="Q128" i="61" s="1"/>
  <c r="Z254" i="18"/>
  <c r="Z253" i="18"/>
  <c r="Z255" i="18"/>
  <c r="AA232" i="18"/>
  <c r="AA234" i="18" s="1"/>
  <c r="Z8" i="2"/>
  <c r="Z194" i="18"/>
  <c r="Z193" i="18"/>
  <c r="X34" i="2"/>
  <c r="AE50" i="18"/>
  <c r="AE55" i="18" s="1"/>
  <c r="AE51" i="18"/>
  <c r="AE56" i="18" s="1"/>
  <c r="AF31" i="18" l="1"/>
  <c r="AF33" i="18" s="1"/>
  <c r="AF34" i="18" s="1"/>
  <c r="AE10" i="60"/>
  <c r="AE28" i="28" s="1"/>
  <c r="AA67" i="2"/>
  <c r="Z77" i="14" s="1"/>
  <c r="U56" i="64"/>
  <c r="Y9" i="41"/>
  <c r="Y23" i="41" s="1"/>
  <c r="U33" i="64"/>
  <c r="Y7" i="62"/>
  <c r="Y16" i="62" s="1"/>
  <c r="Y7" i="49"/>
  <c r="Y8" i="49" s="1"/>
  <c r="Y20" i="53"/>
  <c r="X59" i="2"/>
  <c r="W12" i="41" s="1"/>
  <c r="AF212" i="4"/>
  <c r="Z158" i="18"/>
  <c r="Z159" i="18"/>
  <c r="V17" i="21"/>
  <c r="Z372" i="18"/>
  <c r="AA134" i="18"/>
  <c r="AA136" i="18" s="1"/>
  <c r="AA149" i="18" s="1"/>
  <c r="AA151" i="18" s="1"/>
  <c r="AA152" i="18" s="1"/>
  <c r="C49" i="48"/>
  <c r="Y11" i="26"/>
  <c r="Y14" i="26" s="1"/>
  <c r="X25" i="57" s="1"/>
  <c r="Y16" i="27"/>
  <c r="Y11" i="55"/>
  <c r="Y14" i="55" s="1"/>
  <c r="Y6" i="60"/>
  <c r="Y11" i="60" s="1"/>
  <c r="Z100" i="2"/>
  <c r="U55" i="64" s="1"/>
  <c r="Z18" i="2"/>
  <c r="U12" i="62" s="1"/>
  <c r="Z11" i="51"/>
  <c r="Z16" i="51" s="1"/>
  <c r="Z198" i="18"/>
  <c r="Z199" i="18"/>
  <c r="X21" i="23"/>
  <c r="X24" i="23" s="1"/>
  <c r="Y37" i="2"/>
  <c r="X89" i="2"/>
  <c r="AD315" i="4"/>
  <c r="V21" i="25"/>
  <c r="V22" i="25"/>
  <c r="V22" i="57" s="1"/>
  <c r="V23" i="25"/>
  <c r="T131" i="61"/>
  <c r="T93" i="61"/>
  <c r="T132" i="61" s="1"/>
  <c r="Q86" i="61"/>
  <c r="Y24" i="51"/>
  <c r="W15" i="23"/>
  <c r="W37" i="23" s="1"/>
  <c r="W13" i="21"/>
  <c r="X13" i="41"/>
  <c r="Y93" i="2"/>
  <c r="V27" i="41"/>
  <c r="V28" i="41"/>
  <c r="V30" i="41"/>
  <c r="V29" i="41"/>
  <c r="R54" i="61" s="1"/>
  <c r="X26" i="27"/>
  <c r="X27" i="27"/>
  <c r="M24" i="57" s="1"/>
  <c r="X24" i="27"/>
  <c r="X25" i="27" s="1"/>
  <c r="Y97" i="2" s="1"/>
  <c r="X13" i="22" s="1"/>
  <c r="X14" i="22" s="1"/>
  <c r="X19" i="22" s="1"/>
  <c r="X8" i="24" s="1"/>
  <c r="AA189" i="18"/>
  <c r="AA191" i="18" s="1"/>
  <c r="AA192" i="18" s="1"/>
  <c r="AA177" i="18"/>
  <c r="Z256" i="15"/>
  <c r="X7" i="47"/>
  <c r="X10" i="27"/>
  <c r="Y28" i="2"/>
  <c r="Y29" i="2" s="1"/>
  <c r="AA249" i="18"/>
  <c r="AA251" i="18" s="1"/>
  <c r="AA317" i="18"/>
  <c r="AA319" i="18" s="1"/>
  <c r="AA320" i="18" s="1"/>
  <c r="AA300" i="18"/>
  <c r="AA302" i="18" s="1"/>
  <c r="AA303" i="18" s="1"/>
  <c r="AA235" i="18"/>
  <c r="S111" i="61"/>
  <c r="S49" i="61"/>
  <c r="S112" i="61" s="1"/>
  <c r="X35" i="2"/>
  <c r="X30" i="51"/>
  <c r="S40" i="64"/>
  <c r="S23" i="64"/>
  <c r="W34" i="53"/>
  <c r="W12" i="26"/>
  <c r="W11" i="50"/>
  <c r="T19" i="64"/>
  <c r="T20" i="64"/>
  <c r="T31" i="61" s="1"/>
  <c r="V28" i="21"/>
  <c r="V30" i="21"/>
  <c r="V27" i="21"/>
  <c r="V36" i="21" s="1"/>
  <c r="V31" i="21"/>
  <c r="V26" i="21"/>
  <c r="V29" i="21"/>
  <c r="Z287" i="18"/>
  <c r="Z289" i="18"/>
  <c r="Z288" i="18"/>
  <c r="Z194" i="15"/>
  <c r="V32" i="21"/>
  <c r="W22" i="57" s="1"/>
  <c r="V33" i="21"/>
  <c r="V34" i="21"/>
  <c r="Z11" i="49"/>
  <c r="S35" i="61"/>
  <c r="X99" i="61"/>
  <c r="X26" i="61"/>
  <c r="X100" i="61" s="1"/>
  <c r="V13" i="50"/>
  <c r="R42" i="64"/>
  <c r="V19" i="28"/>
  <c r="V20" i="28" s="1"/>
  <c r="W32" i="51"/>
  <c r="W41" i="2"/>
  <c r="V36" i="53"/>
  <c r="R25" i="64"/>
  <c r="R26" i="64" s="1"/>
  <c r="W43" i="2"/>
  <c r="Z371" i="18"/>
  <c r="Z271" i="18"/>
  <c r="Z270" i="18"/>
  <c r="Z272" i="18"/>
  <c r="Z333" i="18"/>
  <c r="Z11" i="2"/>
  <c r="Y10" i="53"/>
  <c r="AA347" i="18"/>
  <c r="AA349" i="18" s="1"/>
  <c r="Z7" i="51"/>
  <c r="BR7" i="51" s="1"/>
  <c r="AF256" i="4"/>
  <c r="Y10" i="49"/>
  <c r="Q12" i="61"/>
  <c r="Q18" i="61" s="1"/>
  <c r="Q109" i="61"/>
  <c r="V15" i="24"/>
  <c r="V14" i="24"/>
  <c r="U22" i="57" s="1"/>
  <c r="V13" i="24"/>
  <c r="AF247" i="15"/>
  <c r="AF257" i="15"/>
  <c r="AF249" i="15"/>
  <c r="AF35" i="18"/>
  <c r="AF46" i="18"/>
  <c r="AF48" i="18" s="1"/>
  <c r="AF49" i="18" s="1"/>
  <c r="AF36" i="18"/>
  <c r="AF21" i="18"/>
  <c r="AF20" i="18"/>
  <c r="AE14" i="62"/>
  <c r="AG15" i="18"/>
  <c r="AG17" i="18" s="1"/>
  <c r="Y17" i="62" l="1"/>
  <c r="Y23" i="61" s="1"/>
  <c r="X43" i="51"/>
  <c r="Z332" i="18"/>
  <c r="AE251" i="4" s="1"/>
  <c r="AE55" i="4" s="1"/>
  <c r="Y14" i="49"/>
  <c r="Y16" i="49" s="1"/>
  <c r="E25" i="57" s="1"/>
  <c r="Z88" i="2"/>
  <c r="Y48" i="41"/>
  <c r="Y50" i="41" s="1"/>
  <c r="U63" i="61" s="1"/>
  <c r="X92" i="2"/>
  <c r="Y8" i="27"/>
  <c r="Y31" i="27" s="1"/>
  <c r="AF259" i="4"/>
  <c r="AF11" i="4" s="1"/>
  <c r="Z61" i="2" s="1"/>
  <c r="Y13" i="41" s="1"/>
  <c r="W11" i="47"/>
  <c r="Z330" i="18"/>
  <c r="AA137" i="18"/>
  <c r="AA139" i="18" s="1"/>
  <c r="Y6" i="55"/>
  <c r="Y8" i="55" s="1"/>
  <c r="Y25" i="57" s="1"/>
  <c r="Y9" i="52"/>
  <c r="Y12" i="52" s="1"/>
  <c r="AA387" i="18"/>
  <c r="AA389" i="18" s="1"/>
  <c r="AA390" i="18" s="1"/>
  <c r="AA391" i="18" s="1"/>
  <c r="AA411" i="18" s="1"/>
  <c r="Y13" i="55"/>
  <c r="Z32" i="2"/>
  <c r="AF208" i="4"/>
  <c r="AF53" i="4" s="1"/>
  <c r="Z25" i="2" s="1"/>
  <c r="Z23" i="51" s="1"/>
  <c r="U90" i="61"/>
  <c r="U130" i="61" s="1"/>
  <c r="AF283" i="4"/>
  <c r="AF56" i="4" s="1"/>
  <c r="AA13" i="2"/>
  <c r="Z11" i="26" s="1"/>
  <c r="Z14" i="26" s="1"/>
  <c r="X26" i="57" s="1"/>
  <c r="Y8" i="50"/>
  <c r="Y21" i="50" s="1"/>
  <c r="Y12" i="60"/>
  <c r="G25" i="57"/>
  <c r="Y8" i="60"/>
  <c r="BR11" i="51"/>
  <c r="Z77" i="11"/>
  <c r="Z331" i="18"/>
  <c r="T94" i="61"/>
  <c r="T10" i="61" s="1"/>
  <c r="AA252" i="18"/>
  <c r="AA266" i="18"/>
  <c r="AA268" i="18" s="1"/>
  <c r="T102" i="61"/>
  <c r="T32" i="61"/>
  <c r="T33" i="61" s="1"/>
  <c r="W42" i="23"/>
  <c r="W20" i="21"/>
  <c r="W44" i="23"/>
  <c r="W15" i="25" s="1"/>
  <c r="W18" i="25" s="1"/>
  <c r="W43" i="23"/>
  <c r="W9" i="24" s="1"/>
  <c r="W10" i="24" s="1"/>
  <c r="W45" i="23"/>
  <c r="X11" i="27"/>
  <c r="X12" i="27"/>
  <c r="X13" i="27"/>
  <c r="L24" i="57" s="1"/>
  <c r="Z7" i="59"/>
  <c r="Z11" i="59" s="1"/>
  <c r="D26" i="57" s="1"/>
  <c r="Z8" i="21"/>
  <c r="Z10" i="21" s="1"/>
  <c r="Z253" i="15"/>
  <c r="Y26" i="51"/>
  <c r="R29" i="64"/>
  <c r="R37" i="61" s="1"/>
  <c r="R31" i="64"/>
  <c r="R28" i="64"/>
  <c r="Z255" i="15"/>
  <c r="S50" i="61"/>
  <c r="AA6" i="51"/>
  <c r="AA8" i="2"/>
  <c r="AB232" i="18"/>
  <c r="AB234" i="18" s="1"/>
  <c r="R114" i="61"/>
  <c r="R55" i="61"/>
  <c r="R56" i="61" s="1"/>
  <c r="S105" i="61"/>
  <c r="S11" i="61"/>
  <c r="AA153" i="18"/>
  <c r="AA154" i="18"/>
  <c r="AD57" i="4"/>
  <c r="X40" i="2" s="1"/>
  <c r="AD23" i="4"/>
  <c r="AD44" i="4" s="1"/>
  <c r="R50" i="64"/>
  <c r="R82" i="61" s="1"/>
  <c r="R43" i="64"/>
  <c r="V18" i="50"/>
  <c r="S22" i="57" s="1"/>
  <c r="V23" i="50"/>
  <c r="T46" i="61"/>
  <c r="X13" i="25"/>
  <c r="X17" i="25" s="1"/>
  <c r="W38" i="23"/>
  <c r="W21" i="21" s="1"/>
  <c r="X27" i="61"/>
  <c r="V80" i="14"/>
  <c r="W45" i="2"/>
  <c r="V8" i="47"/>
  <c r="V10" i="47" s="1"/>
  <c r="W69" i="2"/>
  <c r="W54" i="2"/>
  <c r="W56" i="2" s="1"/>
  <c r="X46" i="51"/>
  <c r="AA236" i="18"/>
  <c r="AA238" i="18"/>
  <c r="AA237" i="18"/>
  <c r="AA178" i="18"/>
  <c r="AA179" i="18"/>
  <c r="AA200" i="18"/>
  <c r="Q129" i="61"/>
  <c r="Q17" i="61"/>
  <c r="W41" i="41"/>
  <c r="W24" i="41"/>
  <c r="W43" i="41"/>
  <c r="W42" i="41"/>
  <c r="W44" i="41"/>
  <c r="W17" i="50"/>
  <c r="Q23" i="57" s="1"/>
  <c r="W22" i="50"/>
  <c r="Z12" i="49"/>
  <c r="Z251" i="15"/>
  <c r="Z250" i="15"/>
  <c r="AA362" i="18"/>
  <c r="AA364" i="18" s="1"/>
  <c r="AA365" i="18" s="1"/>
  <c r="AA350" i="18"/>
  <c r="W47" i="51"/>
  <c r="W33" i="51"/>
  <c r="W35" i="51" s="1"/>
  <c r="Y98" i="61"/>
  <c r="Y24" i="61"/>
  <c r="Y25" i="61" s="1"/>
  <c r="AA305" i="18"/>
  <c r="AA304" i="18"/>
  <c r="AA306" i="18"/>
  <c r="AA194" i="18"/>
  <c r="AA193" i="18"/>
  <c r="X35" i="53"/>
  <c r="T24" i="64"/>
  <c r="T41" i="64"/>
  <c r="Y31" i="51"/>
  <c r="X12" i="50"/>
  <c r="Y38" i="2"/>
  <c r="W15" i="21"/>
  <c r="W18" i="21" s="1"/>
  <c r="Z45" i="51"/>
  <c r="BR16" i="51"/>
  <c r="BR45" i="51" s="1"/>
  <c r="V22" i="28"/>
  <c r="V26" i="28" s="1"/>
  <c r="V25" i="28"/>
  <c r="AA321" i="18"/>
  <c r="AA322" i="18"/>
  <c r="AA323" i="18"/>
  <c r="W18" i="28"/>
  <c r="X14" i="21"/>
  <c r="X26" i="23"/>
  <c r="AF51" i="18"/>
  <c r="AF56" i="18" s="1"/>
  <c r="AF50" i="18"/>
  <c r="AF55" i="18" s="1"/>
  <c r="AG31" i="18"/>
  <c r="AG33" i="18" s="1"/>
  <c r="AG34" i="18" s="1"/>
  <c r="AG18" i="18"/>
  <c r="AF57" i="18"/>
  <c r="AF102" i="15"/>
  <c r="Y31" i="53" l="1"/>
  <c r="Y30" i="27"/>
  <c r="Y15" i="49"/>
  <c r="Y29" i="27"/>
  <c r="Y51" i="41"/>
  <c r="U64" i="61" s="1"/>
  <c r="Y49" i="27"/>
  <c r="Y17" i="49"/>
  <c r="X12" i="23"/>
  <c r="X10" i="23" s="1"/>
  <c r="X13" i="23" s="1"/>
  <c r="AE13" i="4"/>
  <c r="Y59" i="2" s="1"/>
  <c r="Z93" i="2"/>
  <c r="Y9" i="55"/>
  <c r="AA138" i="18"/>
  <c r="AA158" i="18" s="1"/>
  <c r="AA413" i="18"/>
  <c r="AA392" i="18"/>
  <c r="AA412" i="18" s="1"/>
  <c r="AA160" i="18"/>
  <c r="Y10" i="52"/>
  <c r="Z7" i="62"/>
  <c r="Z16" i="62" s="1"/>
  <c r="Y11" i="52"/>
  <c r="Y20" i="52" s="1"/>
  <c r="U15" i="64"/>
  <c r="U17" i="64" s="1"/>
  <c r="U19" i="64" s="1"/>
  <c r="U91" i="61"/>
  <c r="U92" i="61" s="1"/>
  <c r="U131" i="61" s="1"/>
  <c r="Y16" i="50"/>
  <c r="R25" i="57" s="1"/>
  <c r="T133" i="61"/>
  <c r="AA18" i="2"/>
  <c r="AA32" i="2" s="1"/>
  <c r="AF16" i="4"/>
  <c r="Z20" i="53"/>
  <c r="Y13" i="28"/>
  <c r="Y14" i="28" s="1"/>
  <c r="Y24" i="28" s="1"/>
  <c r="AG212" i="4"/>
  <c r="AG53" i="4" s="1"/>
  <c r="AA25" i="2" s="1"/>
  <c r="V15" i="64" s="1"/>
  <c r="V17" i="64" s="1"/>
  <c r="Z11" i="55"/>
  <c r="Z13" i="55" s="1"/>
  <c r="AB134" i="18"/>
  <c r="AB136" i="18" s="1"/>
  <c r="AB137" i="18" s="1"/>
  <c r="AA11" i="51"/>
  <c r="AA16" i="51" s="1"/>
  <c r="AA45" i="51" s="1"/>
  <c r="Z9" i="41"/>
  <c r="Z23" i="41" s="1"/>
  <c r="AB174" i="18"/>
  <c r="AB176" i="18" s="1"/>
  <c r="AB189" i="18" s="1"/>
  <c r="AB191" i="18" s="1"/>
  <c r="AB192" i="18" s="1"/>
  <c r="Z16" i="27"/>
  <c r="V33" i="64"/>
  <c r="V56" i="64"/>
  <c r="Z7" i="49"/>
  <c r="Z8" i="49" s="1"/>
  <c r="Y20" i="27"/>
  <c r="Y22" i="27" s="1"/>
  <c r="AA100" i="2"/>
  <c r="V55" i="64" s="1"/>
  <c r="Z26" i="2"/>
  <c r="Z28" i="2" s="1"/>
  <c r="Z29" i="2" s="1"/>
  <c r="Z6" i="60"/>
  <c r="G26" i="57" s="1"/>
  <c r="AB67" i="2"/>
  <c r="AA77" i="11" s="1"/>
  <c r="AA199" i="18"/>
  <c r="AA198" i="18"/>
  <c r="AA159" i="18"/>
  <c r="W17" i="21"/>
  <c r="R106" i="61"/>
  <c r="R38" i="61"/>
  <c r="R39" i="61" s="1"/>
  <c r="W50" i="2"/>
  <c r="W51" i="2" s="1"/>
  <c r="V17" i="41"/>
  <c r="V14" i="52"/>
  <c r="W46" i="2"/>
  <c r="AA11" i="49"/>
  <c r="X101" i="61"/>
  <c r="X9" i="61"/>
  <c r="R57" i="61"/>
  <c r="R116" i="61" s="1"/>
  <c r="R115" i="61"/>
  <c r="R58" i="61"/>
  <c r="Y27" i="51"/>
  <c r="Z24" i="51"/>
  <c r="BR23" i="51"/>
  <c r="W27" i="41"/>
  <c r="W28" i="41"/>
  <c r="W30" i="41"/>
  <c r="W29" i="41"/>
  <c r="S54" i="61" s="1"/>
  <c r="R126" i="61"/>
  <c r="R83" i="61"/>
  <c r="R84" i="61" s="1"/>
  <c r="AG256" i="4"/>
  <c r="Z10" i="49"/>
  <c r="AA7" i="51"/>
  <c r="AB347" i="18"/>
  <c r="AB349" i="18" s="1"/>
  <c r="AA11" i="2"/>
  <c r="Z10" i="53"/>
  <c r="V78" i="14"/>
  <c r="V79" i="14" s="1"/>
  <c r="V78" i="11"/>
  <c r="V79" i="11" s="1"/>
  <c r="W70" i="2"/>
  <c r="AA254" i="18"/>
  <c r="AA255" i="18"/>
  <c r="AA253" i="18"/>
  <c r="AA194" i="15"/>
  <c r="Y99" i="61"/>
  <c r="Y26" i="61"/>
  <c r="Y100" i="61" s="1"/>
  <c r="S113" i="61"/>
  <c r="S13" i="61"/>
  <c r="W15" i="24"/>
  <c r="W14" i="24"/>
  <c r="U23" i="57" s="1"/>
  <c r="W13" i="24"/>
  <c r="AA256" i="15"/>
  <c r="W22" i="25"/>
  <c r="V23" i="57" s="1"/>
  <c r="W23" i="25"/>
  <c r="W21" i="25"/>
  <c r="W36" i="51"/>
  <c r="W39" i="51"/>
  <c r="W36" i="53"/>
  <c r="X32" i="51"/>
  <c r="S25" i="64"/>
  <c r="S26" i="64" s="1"/>
  <c r="W19" i="28"/>
  <c r="W20" i="28" s="1"/>
  <c r="W13" i="50"/>
  <c r="X41" i="2"/>
  <c r="S42" i="64"/>
  <c r="X43" i="2"/>
  <c r="W27" i="21"/>
  <c r="W36" i="21" s="1"/>
  <c r="W31" i="21"/>
  <c r="W29" i="21"/>
  <c r="W28" i="21"/>
  <c r="W26" i="21"/>
  <c r="W30" i="21"/>
  <c r="AB249" i="18"/>
  <c r="AB251" i="18" s="1"/>
  <c r="AB300" i="18"/>
  <c r="AB302" i="18" s="1"/>
  <c r="AB303" i="18" s="1"/>
  <c r="AB317" i="18"/>
  <c r="AB319" i="18" s="1"/>
  <c r="AB320" i="18" s="1"/>
  <c r="AB235" i="18"/>
  <c r="W34" i="21"/>
  <c r="W33" i="21"/>
  <c r="W32" i="21"/>
  <c r="W23" i="57" s="1"/>
  <c r="T110" i="61"/>
  <c r="T47" i="61"/>
  <c r="T48" i="61" s="1"/>
  <c r="AA352" i="18"/>
  <c r="AA373" i="18"/>
  <c r="AA351" i="18"/>
  <c r="AA283" i="18"/>
  <c r="AA285" i="18" s="1"/>
  <c r="AA286" i="18" s="1"/>
  <c r="AA269" i="18"/>
  <c r="Y21" i="23"/>
  <c r="Y24" i="23" s="1"/>
  <c r="Z37" i="2"/>
  <c r="AA367" i="18"/>
  <c r="AA366" i="18"/>
  <c r="R36" i="64"/>
  <c r="R59" i="64" s="1"/>
  <c r="R60" i="64" s="1"/>
  <c r="R35" i="64"/>
  <c r="R58" i="64" s="1"/>
  <c r="T103" i="61"/>
  <c r="T34" i="61"/>
  <c r="T104" i="61" s="1"/>
  <c r="Y34" i="2"/>
  <c r="AG21" i="18"/>
  <c r="AG20" i="18"/>
  <c r="AG102" i="2"/>
  <c r="AF10" i="60"/>
  <c r="AF28" i="28" s="1"/>
  <c r="AG257" i="15"/>
  <c r="AG247" i="15"/>
  <c r="AG249" i="15"/>
  <c r="AG35" i="18"/>
  <c r="AG46" i="18"/>
  <c r="AG48" i="18" s="1"/>
  <c r="AG49" i="18" s="1"/>
  <c r="AG57" i="18" s="1"/>
  <c r="AG36" i="18"/>
  <c r="Y55" i="2" l="1"/>
  <c r="AA88" i="2"/>
  <c r="Z14" i="49"/>
  <c r="Z17" i="49" s="1"/>
  <c r="Z9" i="52"/>
  <c r="Z12" i="52" s="1"/>
  <c r="AB387" i="18"/>
  <c r="AB389" i="18" s="1"/>
  <c r="AB390" i="18" s="1"/>
  <c r="AB391" i="18" s="1"/>
  <c r="AB411" i="18" s="1"/>
  <c r="Z48" i="41"/>
  <c r="Z50" i="41" s="1"/>
  <c r="V63" i="61" s="1"/>
  <c r="V12" i="62"/>
  <c r="Z8" i="50"/>
  <c r="Z16" i="50" s="1"/>
  <c r="R26" i="57" s="1"/>
  <c r="AG259" i="4"/>
  <c r="AG11" i="4" s="1"/>
  <c r="AA61" i="2" s="1"/>
  <c r="Z13" i="41" s="1"/>
  <c r="V90" i="61"/>
  <c r="V130" i="61" s="1"/>
  <c r="Z8" i="27"/>
  <c r="Z49" i="27" s="1"/>
  <c r="Z6" i="55"/>
  <c r="Z8" i="55" s="1"/>
  <c r="Y26" i="57" s="1"/>
  <c r="Z17" i="62"/>
  <c r="Z23" i="61" s="1"/>
  <c r="Z24" i="61" s="1"/>
  <c r="Z25" i="61" s="1"/>
  <c r="U93" i="61"/>
  <c r="U132" i="61" s="1"/>
  <c r="U20" i="64"/>
  <c r="U31" i="61" s="1"/>
  <c r="U102" i="61" s="1"/>
  <c r="AB13" i="2"/>
  <c r="W33" i="64" s="1"/>
  <c r="AG283" i="4"/>
  <c r="AG56" i="4" s="1"/>
  <c r="Y7" i="47"/>
  <c r="AB177" i="18"/>
  <c r="AB200" i="18" s="1"/>
  <c r="Y10" i="27"/>
  <c r="Y13" i="27" s="1"/>
  <c r="L25" i="57" s="1"/>
  <c r="Z12" i="60"/>
  <c r="Z8" i="60"/>
  <c r="Z13" i="28"/>
  <c r="Z14" i="28" s="1"/>
  <c r="Z24" i="28" s="1"/>
  <c r="AA23" i="51"/>
  <c r="AA24" i="51" s="1"/>
  <c r="AA26" i="51" s="1"/>
  <c r="AA27" i="51" s="1"/>
  <c r="Z11" i="60"/>
  <c r="Z31" i="53"/>
  <c r="AB149" i="18"/>
  <c r="AB151" i="18" s="1"/>
  <c r="AB152" i="18" s="1"/>
  <c r="AB160" i="18" s="1"/>
  <c r="Z20" i="27"/>
  <c r="Z22" i="27" s="1"/>
  <c r="AA26" i="2"/>
  <c r="Z10" i="27" s="1"/>
  <c r="AA77" i="14"/>
  <c r="Z14" i="55"/>
  <c r="Y26" i="27"/>
  <c r="U46" i="61" s="1"/>
  <c r="Y24" i="27"/>
  <c r="Y25" i="27" s="1"/>
  <c r="Z97" i="2" s="1"/>
  <c r="Y13" i="22" s="1"/>
  <c r="Y14" i="22" s="1"/>
  <c r="Y19" i="22" s="1"/>
  <c r="Y8" i="24" s="1"/>
  <c r="Y27" i="27"/>
  <c r="M25" i="57" s="1"/>
  <c r="V19" i="64"/>
  <c r="AA371" i="18"/>
  <c r="AA255" i="15"/>
  <c r="X47" i="51"/>
  <c r="X33" i="51"/>
  <c r="X35" i="51" s="1"/>
  <c r="AC232" i="18"/>
  <c r="AC234" i="18" s="1"/>
  <c r="AB8" i="2"/>
  <c r="AB6" i="51"/>
  <c r="Z26" i="51"/>
  <c r="BR24" i="51"/>
  <c r="AB321" i="18"/>
  <c r="AB323" i="18"/>
  <c r="AB322" i="18"/>
  <c r="AA8" i="21"/>
  <c r="AA10" i="21" s="1"/>
  <c r="AA7" i="59"/>
  <c r="AA11" i="59" s="1"/>
  <c r="D27" i="57" s="1"/>
  <c r="AA253" i="15"/>
  <c r="R127" i="61"/>
  <c r="R85" i="61"/>
  <c r="R128" i="61" s="1"/>
  <c r="V34" i="41"/>
  <c r="V36" i="41"/>
  <c r="V37" i="41"/>
  <c r="V35" i="41"/>
  <c r="AA271" i="18"/>
  <c r="AA272" i="18"/>
  <c r="AA270" i="18"/>
  <c r="AB304" i="18"/>
  <c r="AB306" i="18"/>
  <c r="AB305" i="18"/>
  <c r="T40" i="64"/>
  <c r="Y35" i="2"/>
  <c r="X34" i="53"/>
  <c r="T23" i="64"/>
  <c r="X12" i="26"/>
  <c r="X11" i="50"/>
  <c r="Y30" i="51"/>
  <c r="V15" i="52"/>
  <c r="T22" i="57" s="1"/>
  <c r="V16" i="52"/>
  <c r="V19" i="52" s="1"/>
  <c r="V21" i="52" s="1"/>
  <c r="V17" i="52"/>
  <c r="P22" i="57" s="1"/>
  <c r="X69" i="2"/>
  <c r="X45" i="2"/>
  <c r="X54" i="2"/>
  <c r="X56" i="2" s="1"/>
  <c r="W8" i="47"/>
  <c r="W10" i="47" s="1"/>
  <c r="W80" i="14"/>
  <c r="AE315" i="4"/>
  <c r="Y89" i="2"/>
  <c r="AA372" i="18"/>
  <c r="S43" i="64"/>
  <c r="S50" i="64"/>
  <c r="S82" i="61" s="1"/>
  <c r="Y27" i="61"/>
  <c r="S114" i="61"/>
  <c r="S55" i="61"/>
  <c r="S56" i="61" s="1"/>
  <c r="R117" i="61"/>
  <c r="R14" i="61"/>
  <c r="R107" i="61"/>
  <c r="R40" i="61"/>
  <c r="R108" i="61" s="1"/>
  <c r="X13" i="21"/>
  <c r="X15" i="23"/>
  <c r="X37" i="23" s="1"/>
  <c r="T35" i="61"/>
  <c r="AA288" i="18"/>
  <c r="AA289" i="18"/>
  <c r="AA287" i="18"/>
  <c r="V20" i="64"/>
  <c r="V31" i="61" s="1"/>
  <c r="V102" i="61" s="1"/>
  <c r="X11" i="47"/>
  <c r="Y92" i="2"/>
  <c r="Y43" i="51"/>
  <c r="X12" i="41"/>
  <c r="W25" i="28"/>
  <c r="W22" i="28"/>
  <c r="W26" i="28" s="1"/>
  <c r="AB362" i="18"/>
  <c r="AB364" i="18" s="1"/>
  <c r="AB365" i="18" s="1"/>
  <c r="AB350" i="18"/>
  <c r="Z31" i="51"/>
  <c r="BR31" i="51" s="1"/>
  <c r="Z38" i="2"/>
  <c r="Y35" i="53"/>
  <c r="U41" i="64"/>
  <c r="U24" i="64"/>
  <c r="Y12" i="50"/>
  <c r="W23" i="50"/>
  <c r="W18" i="50"/>
  <c r="S23" i="57" s="1"/>
  <c r="AB194" i="18"/>
  <c r="AB193" i="18"/>
  <c r="T111" i="61"/>
  <c r="T49" i="61"/>
  <c r="T112" i="61" s="1"/>
  <c r="AA12" i="49"/>
  <c r="AA251" i="15"/>
  <c r="AA250" i="15"/>
  <c r="Y14" i="21"/>
  <c r="Y26" i="23"/>
  <c r="X66" i="2"/>
  <c r="W42" i="51"/>
  <c r="AB238" i="18"/>
  <c r="AB236" i="18"/>
  <c r="AB237" i="18"/>
  <c r="AB139" i="18"/>
  <c r="AB138" i="18"/>
  <c r="AB252" i="18"/>
  <c r="AB266" i="18"/>
  <c r="AB268" i="18" s="1"/>
  <c r="S28" i="64"/>
  <c r="S31" i="64"/>
  <c r="S29" i="64"/>
  <c r="S37" i="61" s="1"/>
  <c r="AA333" i="18"/>
  <c r="AG102" i="15"/>
  <c r="AG10" i="60" s="1"/>
  <c r="AG28" i="28" s="1"/>
  <c r="AH15" i="18"/>
  <c r="AH17" i="18" s="1"/>
  <c r="AF14" i="62"/>
  <c r="AG50" i="18"/>
  <c r="AG55" i="18" s="1"/>
  <c r="AG51" i="18"/>
  <c r="AG56" i="18" s="1"/>
  <c r="Z10" i="52" l="1"/>
  <c r="Z15" i="49"/>
  <c r="Z51" i="41"/>
  <c r="V64" i="61" s="1"/>
  <c r="Z16" i="49"/>
  <c r="E26" i="57" s="1"/>
  <c r="Z29" i="27"/>
  <c r="Z21" i="50"/>
  <c r="AB413" i="18"/>
  <c r="Z11" i="52"/>
  <c r="Z20" i="52" s="1"/>
  <c r="AB392" i="18"/>
  <c r="AB412" i="18" s="1"/>
  <c r="Z31" i="27"/>
  <c r="Z30" i="27"/>
  <c r="AA93" i="2"/>
  <c r="V91" i="61"/>
  <c r="V92" i="61" s="1"/>
  <c r="V131" i="61" s="1"/>
  <c r="Z9" i="55"/>
  <c r="Z98" i="61"/>
  <c r="AB100" i="2"/>
  <c r="W55" i="64" s="1"/>
  <c r="AC174" i="18"/>
  <c r="AC176" i="18" s="1"/>
  <c r="AC177" i="18" s="1"/>
  <c r="AG16" i="4"/>
  <c r="U32" i="61"/>
  <c r="U33" i="61" s="1"/>
  <c r="U103" i="61" s="1"/>
  <c r="AA9" i="41"/>
  <c r="AA23" i="41" s="1"/>
  <c r="U94" i="61"/>
  <c r="U10" i="61" s="1"/>
  <c r="AA11" i="26"/>
  <c r="AA14" i="26" s="1"/>
  <c r="X27" i="57" s="1"/>
  <c r="X38" i="23"/>
  <c r="X21" i="21" s="1"/>
  <c r="X32" i="21" s="1"/>
  <c r="W24" i="57" s="1"/>
  <c r="AA7" i="62"/>
  <c r="AA17" i="62" s="1"/>
  <c r="AA23" i="61" s="1"/>
  <c r="W56" i="64"/>
  <c r="AA11" i="55"/>
  <c r="AA14" i="55" s="1"/>
  <c r="AB11" i="51"/>
  <c r="AB16" i="51" s="1"/>
  <c r="AB45" i="51" s="1"/>
  <c r="AB18" i="2"/>
  <c r="AA9" i="52" s="1"/>
  <c r="AC134" i="18"/>
  <c r="AC136" i="18" s="1"/>
  <c r="AC149" i="18" s="1"/>
  <c r="AC151" i="18" s="1"/>
  <c r="AC152" i="18" s="1"/>
  <c r="AA16" i="27"/>
  <c r="AA20" i="53"/>
  <c r="AA7" i="49"/>
  <c r="AA8" i="49" s="1"/>
  <c r="AA28" i="2"/>
  <c r="AA29" i="2" s="1"/>
  <c r="AA6" i="60"/>
  <c r="AA8" i="60" s="1"/>
  <c r="Y11" i="27"/>
  <c r="AH212" i="4"/>
  <c r="AH53" i="4" s="1"/>
  <c r="AB25" i="2" s="1"/>
  <c r="AA31" i="53" s="1"/>
  <c r="Y12" i="27"/>
  <c r="Y13" i="25"/>
  <c r="Y17" i="25" s="1"/>
  <c r="AB178" i="18"/>
  <c r="AB198" i="18" s="1"/>
  <c r="AB179" i="18"/>
  <c r="AB199" i="18" s="1"/>
  <c r="Z12" i="27"/>
  <c r="X18" i="28"/>
  <c r="AB153" i="18"/>
  <c r="AB158" i="18" s="1"/>
  <c r="Z24" i="27"/>
  <c r="Z25" i="27" s="1"/>
  <c r="AA97" i="2" s="1"/>
  <c r="Z13" i="22" s="1"/>
  <c r="Z14" i="22" s="1"/>
  <c r="Z19" i="22" s="1"/>
  <c r="Z8" i="24" s="1"/>
  <c r="Z26" i="27"/>
  <c r="Z27" i="27"/>
  <c r="M26" i="57" s="1"/>
  <c r="Z11" i="27"/>
  <c r="AB154" i="18"/>
  <c r="AB159" i="18" s="1"/>
  <c r="Z13" i="27"/>
  <c r="L26" i="57" s="1"/>
  <c r="AA331" i="18"/>
  <c r="X70" i="2"/>
  <c r="X42" i="51" s="1"/>
  <c r="T50" i="61"/>
  <c r="T113" i="61" s="1"/>
  <c r="R86" i="61"/>
  <c r="R129" i="61" s="1"/>
  <c r="AH102" i="2"/>
  <c r="AG14" i="62" s="1"/>
  <c r="AC300" i="18"/>
  <c r="AC302" i="18" s="1"/>
  <c r="AC303" i="18" s="1"/>
  <c r="AC235" i="18"/>
  <c r="AC249" i="18"/>
  <c r="AC251" i="18" s="1"/>
  <c r="AC317" i="18"/>
  <c r="AC319" i="18" s="1"/>
  <c r="AC320" i="18" s="1"/>
  <c r="V32" i="61"/>
  <c r="V33" i="61" s="1"/>
  <c r="AA37" i="2"/>
  <c r="Z21" i="23"/>
  <c r="Z24" i="23" s="1"/>
  <c r="R41" i="61"/>
  <c r="Z99" i="61"/>
  <c r="Z26" i="61"/>
  <c r="Z100" i="61" s="1"/>
  <c r="AB367" i="18"/>
  <c r="AB366" i="18"/>
  <c r="S115" i="61"/>
  <c r="S58" i="61"/>
  <c r="S57" i="61"/>
  <c r="S116" i="61" s="1"/>
  <c r="AB269" i="18"/>
  <c r="AB283" i="18"/>
  <c r="AB285" i="18" s="1"/>
  <c r="AB286" i="18" s="1"/>
  <c r="S106" i="61"/>
  <c r="S38" i="61"/>
  <c r="S39" i="61" s="1"/>
  <c r="AB255" i="18"/>
  <c r="AB253" i="18"/>
  <c r="AB254" i="18"/>
  <c r="AB256" i="15"/>
  <c r="Y101" i="61"/>
  <c r="Y9" i="61"/>
  <c r="Y46" i="51"/>
  <c r="X39" i="51"/>
  <c r="X36" i="51"/>
  <c r="AA10" i="49"/>
  <c r="AB7" i="51"/>
  <c r="AA10" i="53"/>
  <c r="AC347" i="18"/>
  <c r="AC349" i="18" s="1"/>
  <c r="AH256" i="4"/>
  <c r="AB11" i="2"/>
  <c r="AB373" i="18"/>
  <c r="AB352" i="18"/>
  <c r="AB351" i="18"/>
  <c r="T105" i="61"/>
  <c r="T11" i="61"/>
  <c r="X41" i="41"/>
  <c r="X24" i="41"/>
  <c r="X44" i="41"/>
  <c r="X42" i="41"/>
  <c r="X43" i="41"/>
  <c r="X42" i="23"/>
  <c r="X20" i="21"/>
  <c r="X45" i="23"/>
  <c r="X43" i="23"/>
  <c r="X9" i="24" s="1"/>
  <c r="X10" i="24" s="1"/>
  <c r="X44" i="23"/>
  <c r="X15" i="25" s="1"/>
  <c r="X18" i="25" s="1"/>
  <c r="S126" i="61"/>
  <c r="S83" i="61"/>
  <c r="S84" i="61" s="1"/>
  <c r="W17" i="41"/>
  <c r="W14" i="52"/>
  <c r="X46" i="2"/>
  <c r="X50" i="2"/>
  <c r="X51" i="2" s="1"/>
  <c r="X17" i="50"/>
  <c r="Q24" i="57" s="1"/>
  <c r="X22" i="50"/>
  <c r="AA330" i="18"/>
  <c r="Z27" i="51"/>
  <c r="BR26" i="51"/>
  <c r="BR27" i="51" s="1"/>
  <c r="U110" i="61"/>
  <c r="U47" i="61"/>
  <c r="U48" i="61" s="1"/>
  <c r="AE57" i="4"/>
  <c r="Y40" i="2" s="1"/>
  <c r="AE23" i="4"/>
  <c r="AE44" i="4" s="1"/>
  <c r="S35" i="64"/>
  <c r="S58" i="64" s="1"/>
  <c r="S36" i="64"/>
  <c r="S59" i="64" s="1"/>
  <c r="S60" i="64" s="1"/>
  <c r="X15" i="21"/>
  <c r="X18" i="21" s="1"/>
  <c r="W78" i="11"/>
  <c r="W79" i="11" s="1"/>
  <c r="W78" i="14"/>
  <c r="W79" i="14" s="1"/>
  <c r="AA332" i="18"/>
  <c r="AF251" i="4" s="1"/>
  <c r="AH257" i="15"/>
  <c r="AH247" i="15"/>
  <c r="AH249" i="15"/>
  <c r="AH18" i="18"/>
  <c r="AH31" i="18"/>
  <c r="AH33" i="18" s="1"/>
  <c r="AH34" i="18" s="1"/>
  <c r="V93" i="61" l="1"/>
  <c r="V132" i="61" s="1"/>
  <c r="AC189" i="18"/>
  <c r="AC191" i="18" s="1"/>
  <c r="AC192" i="18" s="1"/>
  <c r="AC193" i="18" s="1"/>
  <c r="U133" i="61"/>
  <c r="U34" i="61"/>
  <c r="U104" i="61" s="1"/>
  <c r="V34" i="61"/>
  <c r="V104" i="61" s="1"/>
  <c r="X34" i="21"/>
  <c r="AC67" i="2"/>
  <c r="AB77" i="11" s="1"/>
  <c r="AB194" i="15"/>
  <c r="AB12" i="49" s="1"/>
  <c r="AA13" i="55"/>
  <c r="AA16" i="62"/>
  <c r="X33" i="21"/>
  <c r="AA8" i="27"/>
  <c r="AA31" i="27" s="1"/>
  <c r="AH259" i="4"/>
  <c r="AH11" i="4" s="1"/>
  <c r="AB61" i="2" s="1"/>
  <c r="AA13" i="41" s="1"/>
  <c r="AA8" i="50"/>
  <c r="AA21" i="50" s="1"/>
  <c r="AH283" i="4"/>
  <c r="AH56" i="4" s="1"/>
  <c r="W12" i="62"/>
  <c r="AC13" i="2"/>
  <c r="AA14" i="49"/>
  <c r="AA17" i="49" s="1"/>
  <c r="AC137" i="18"/>
  <c r="AC139" i="18" s="1"/>
  <c r="AB11" i="49"/>
  <c r="AA48" i="41"/>
  <c r="AA51" i="41" s="1"/>
  <c r="W64" i="61" s="1"/>
  <c r="AC387" i="18"/>
  <c r="AC389" i="18" s="1"/>
  <c r="AC390" i="18" s="1"/>
  <c r="AC413" i="18" s="1"/>
  <c r="AA12" i="60"/>
  <c r="W90" i="61"/>
  <c r="W91" i="61" s="1"/>
  <c r="W92" i="61" s="1"/>
  <c r="AB26" i="2"/>
  <c r="AA10" i="27" s="1"/>
  <c r="AA11" i="60"/>
  <c r="AB88" i="2"/>
  <c r="G27" i="57"/>
  <c r="AB32" i="2"/>
  <c r="AA6" i="55"/>
  <c r="AA8" i="55" s="1"/>
  <c r="Y27" i="57" s="1"/>
  <c r="AA13" i="28"/>
  <c r="AA14" i="28" s="1"/>
  <c r="AA24" i="28" s="1"/>
  <c r="W15" i="64"/>
  <c r="W17" i="64" s="1"/>
  <c r="W20" i="64" s="1"/>
  <c r="W31" i="61" s="1"/>
  <c r="AB23" i="51"/>
  <c r="AB24" i="51" s="1"/>
  <c r="AB26" i="51" s="1"/>
  <c r="AB27" i="51" s="1"/>
  <c r="AA20" i="27"/>
  <c r="AA22" i="27" s="1"/>
  <c r="AA24" i="27" s="1"/>
  <c r="AA25" i="27" s="1"/>
  <c r="AB97" i="2" s="1"/>
  <c r="AA13" i="22" s="1"/>
  <c r="AA14" i="22" s="1"/>
  <c r="AA19" i="22" s="1"/>
  <c r="AA8" i="24" s="1"/>
  <c r="T13" i="61"/>
  <c r="Y66" i="2"/>
  <c r="Z13" i="25"/>
  <c r="Z17" i="25" s="1"/>
  <c r="V46" i="61"/>
  <c r="AI15" i="18"/>
  <c r="AI17" i="18" s="1"/>
  <c r="AI18" i="18" s="1"/>
  <c r="R17" i="61"/>
  <c r="AB372" i="18"/>
  <c r="AB371" i="18"/>
  <c r="X17" i="21"/>
  <c r="Z27" i="61"/>
  <c r="Z101" i="61" s="1"/>
  <c r="U111" i="61"/>
  <c r="U49" i="61"/>
  <c r="U112" i="61" s="1"/>
  <c r="W34" i="41"/>
  <c r="W35" i="41"/>
  <c r="W36" i="41"/>
  <c r="W37" i="41"/>
  <c r="AC238" i="18"/>
  <c r="AC237" i="18"/>
  <c r="AC236" i="18"/>
  <c r="S127" i="61"/>
  <c r="S85" i="61"/>
  <c r="S128" i="61" s="1"/>
  <c r="S107" i="61"/>
  <c r="S40" i="61"/>
  <c r="S108" i="61" s="1"/>
  <c r="AA10" i="52"/>
  <c r="AA12" i="52"/>
  <c r="AA11" i="52"/>
  <c r="AA20" i="52" s="1"/>
  <c r="AC305" i="18"/>
  <c r="AC306" i="18"/>
  <c r="AC304" i="18"/>
  <c r="AC178" i="18"/>
  <c r="AC179" i="18"/>
  <c r="AA24" i="61"/>
  <c r="AA25" i="61" s="1"/>
  <c r="AA98" i="61"/>
  <c r="X28" i="21"/>
  <c r="X31" i="21"/>
  <c r="X27" i="21"/>
  <c r="X36" i="21" s="1"/>
  <c r="X30" i="21"/>
  <c r="X26" i="21"/>
  <c r="X29" i="21"/>
  <c r="AB271" i="18"/>
  <c r="AB270" i="18"/>
  <c r="AB272" i="18"/>
  <c r="AB333" i="18"/>
  <c r="W16" i="52"/>
  <c r="W19" i="52" s="1"/>
  <c r="W21" i="52" s="1"/>
  <c r="W15" i="52"/>
  <c r="T23" i="57" s="1"/>
  <c r="W17" i="52"/>
  <c r="P23" i="57" s="1"/>
  <c r="AC350" i="18"/>
  <c r="AC362" i="18"/>
  <c r="AC364" i="18" s="1"/>
  <c r="AC365" i="18" s="1"/>
  <c r="V103" i="61"/>
  <c r="T42" i="64"/>
  <c r="T25" i="64"/>
  <c r="T26" i="64" s="1"/>
  <c r="Y32" i="51"/>
  <c r="X36" i="53"/>
  <c r="X19" i="28"/>
  <c r="X20" i="28" s="1"/>
  <c r="X13" i="50"/>
  <c r="Y41" i="2"/>
  <c r="Y43" i="2"/>
  <c r="Y12" i="23"/>
  <c r="AF55" i="4"/>
  <c r="AF13" i="4"/>
  <c r="S14" i="61"/>
  <c r="S117" i="61"/>
  <c r="AB7" i="59"/>
  <c r="AB11" i="59" s="1"/>
  <c r="D28" i="57" s="1"/>
  <c r="AB253" i="15"/>
  <c r="AB8" i="21"/>
  <c r="AB10" i="21" s="1"/>
  <c r="X27" i="41"/>
  <c r="X30" i="41"/>
  <c r="X28" i="41"/>
  <c r="X29" i="41"/>
  <c r="T54" i="61" s="1"/>
  <c r="AC8" i="2"/>
  <c r="AD232" i="18"/>
  <c r="AD234" i="18" s="1"/>
  <c r="AC6" i="51"/>
  <c r="X23" i="25"/>
  <c r="X21" i="25"/>
  <c r="X22" i="25"/>
  <c r="V24" i="57" s="1"/>
  <c r="AC153" i="18"/>
  <c r="AC154" i="18"/>
  <c r="V24" i="64"/>
  <c r="Z12" i="50"/>
  <c r="Z35" i="53"/>
  <c r="V41" i="64"/>
  <c r="AA38" i="2"/>
  <c r="AA31" i="51"/>
  <c r="AC321" i="18"/>
  <c r="AC323" i="18"/>
  <c r="AC322" i="18"/>
  <c r="X13" i="24"/>
  <c r="X14" i="24"/>
  <c r="U24" i="57" s="1"/>
  <c r="X15" i="24"/>
  <c r="R109" i="61"/>
  <c r="R12" i="61"/>
  <c r="R18" i="61" s="1"/>
  <c r="V94" i="61"/>
  <c r="AC252" i="18"/>
  <c r="AC266" i="18"/>
  <c r="AC268" i="18" s="1"/>
  <c r="AB287" i="18"/>
  <c r="AB288" i="18"/>
  <c r="AB289" i="18"/>
  <c r="Z14" i="21"/>
  <c r="Z26" i="23"/>
  <c r="AH35" i="18"/>
  <c r="AH36" i="18"/>
  <c r="AH46" i="18"/>
  <c r="AH48" i="18" s="1"/>
  <c r="AH49" i="18" s="1"/>
  <c r="AH57" i="18" s="1"/>
  <c r="AH21" i="18"/>
  <c r="AH20" i="18"/>
  <c r="AH102" i="15"/>
  <c r="AB77" i="14" l="1"/>
  <c r="AC200" i="18"/>
  <c r="AC194" i="18"/>
  <c r="AC199" i="18" s="1"/>
  <c r="U35" i="61"/>
  <c r="U11" i="61" s="1"/>
  <c r="V35" i="61"/>
  <c r="V11" i="61" s="1"/>
  <c r="AA49" i="27"/>
  <c r="AA13" i="27"/>
  <c r="L27" i="57" s="1"/>
  <c r="AB255" i="15"/>
  <c r="AH16" i="4"/>
  <c r="AA30" i="27"/>
  <c r="AB93" i="2"/>
  <c r="AA16" i="50"/>
  <c r="R27" i="57" s="1"/>
  <c r="AA29" i="27"/>
  <c r="AA15" i="49"/>
  <c r="AA16" i="49"/>
  <c r="E27" i="57" s="1"/>
  <c r="AA9" i="55"/>
  <c r="AA50" i="41"/>
  <c r="W63" i="61" s="1"/>
  <c r="AC160" i="18"/>
  <c r="AC138" i="18"/>
  <c r="AC158" i="18" s="1"/>
  <c r="AA27" i="27"/>
  <c r="M27" i="57" s="1"/>
  <c r="AA26" i="27"/>
  <c r="W46" i="61" s="1"/>
  <c r="W130" i="61"/>
  <c r="AB251" i="15"/>
  <c r="AB250" i="15"/>
  <c r="AA11" i="27"/>
  <c r="AC392" i="18"/>
  <c r="AC412" i="18" s="1"/>
  <c r="AA12" i="27"/>
  <c r="AC391" i="18"/>
  <c r="AC411" i="18" s="1"/>
  <c r="W19" i="64"/>
  <c r="AB28" i="2"/>
  <c r="AB29" i="2" s="1"/>
  <c r="AI31" i="18"/>
  <c r="AI33" i="18" s="1"/>
  <c r="AI34" i="18" s="1"/>
  <c r="AI46" i="18" s="1"/>
  <c r="AI48" i="18" s="1"/>
  <c r="AI49" i="18" s="1"/>
  <c r="AI57" i="18" s="1"/>
  <c r="V110" i="61"/>
  <c r="V47" i="61"/>
  <c r="V48" i="61" s="1"/>
  <c r="Z9" i="61"/>
  <c r="AC159" i="18"/>
  <c r="W93" i="61"/>
  <c r="W132" i="61" s="1"/>
  <c r="W131" i="61"/>
  <c r="AC11" i="2"/>
  <c r="AC7" i="51"/>
  <c r="AI256" i="4"/>
  <c r="AB10" i="49"/>
  <c r="AB10" i="53"/>
  <c r="AD347" i="18"/>
  <c r="AD349" i="18" s="1"/>
  <c r="X25" i="28"/>
  <c r="X22" i="28"/>
  <c r="X26" i="28" s="1"/>
  <c r="X18" i="50"/>
  <c r="S24" i="57" s="1"/>
  <c r="X23" i="50"/>
  <c r="AC283" i="18"/>
  <c r="AC285" i="18" s="1"/>
  <c r="AC286" i="18" s="1"/>
  <c r="AC269" i="18"/>
  <c r="AC18" i="2"/>
  <c r="AB9" i="41"/>
  <c r="AB23" i="41" s="1"/>
  <c r="AB16" i="27"/>
  <c r="AB11" i="55"/>
  <c r="AC11" i="51"/>
  <c r="AC16" i="51" s="1"/>
  <c r="AD134" i="18"/>
  <c r="AD136" i="18" s="1"/>
  <c r="X33" i="64"/>
  <c r="AI212" i="4"/>
  <c r="AI53" i="4" s="1"/>
  <c r="AC25" i="2" s="1"/>
  <c r="AC100" i="2"/>
  <c r="X55" i="64" s="1"/>
  <c r="X56" i="64"/>
  <c r="AD174" i="18"/>
  <c r="AD176" i="18" s="1"/>
  <c r="AB6" i="60"/>
  <c r="AB7" i="62"/>
  <c r="AB11" i="26"/>
  <c r="AB20" i="53"/>
  <c r="AB7" i="49"/>
  <c r="AB8" i="49" s="1"/>
  <c r="Y10" i="23"/>
  <c r="Y13" i="23" s="1"/>
  <c r="Z34" i="2"/>
  <c r="Y47" i="51"/>
  <c r="Y33" i="51"/>
  <c r="AB332" i="18"/>
  <c r="AG251" i="4" s="1"/>
  <c r="AC253" i="18"/>
  <c r="AC254" i="18"/>
  <c r="AC255" i="18"/>
  <c r="T28" i="64"/>
  <c r="T31" i="64"/>
  <c r="T29" i="64"/>
  <c r="T37" i="61" s="1"/>
  <c r="AC367" i="18"/>
  <c r="AC366" i="18"/>
  <c r="AB330" i="18"/>
  <c r="AA99" i="61"/>
  <c r="AA26" i="61"/>
  <c r="AA100" i="61" s="1"/>
  <c r="U50" i="61"/>
  <c r="Z59" i="2"/>
  <c r="Z55" i="2"/>
  <c r="S86" i="61"/>
  <c r="V10" i="61"/>
  <c r="V133" i="61"/>
  <c r="T114" i="61"/>
  <c r="T55" i="61"/>
  <c r="T56" i="61" s="1"/>
  <c r="T50" i="64"/>
  <c r="T82" i="61" s="1"/>
  <c r="T43" i="64"/>
  <c r="AC352" i="18"/>
  <c r="AC351" i="18"/>
  <c r="AC373" i="18"/>
  <c r="AB331" i="18"/>
  <c r="AB37" i="2"/>
  <c r="AA21" i="23"/>
  <c r="AA24" i="23" s="1"/>
  <c r="Y54" i="2"/>
  <c r="Y56" i="2" s="1"/>
  <c r="Y45" i="2"/>
  <c r="Y69" i="2"/>
  <c r="X8" i="47"/>
  <c r="X10" i="47" s="1"/>
  <c r="X80" i="14"/>
  <c r="AD317" i="18"/>
  <c r="AD319" i="18" s="1"/>
  <c r="AD320" i="18" s="1"/>
  <c r="AD235" i="18"/>
  <c r="AD249" i="18"/>
  <c r="AD251" i="18" s="1"/>
  <c r="AD300" i="18"/>
  <c r="AD302" i="18" s="1"/>
  <c r="AD303" i="18" s="1"/>
  <c r="AC198" i="18"/>
  <c r="S41" i="61"/>
  <c r="W32" i="61"/>
  <c r="W33" i="61" s="1"/>
  <c r="W102" i="61"/>
  <c r="AI102" i="15"/>
  <c r="AI102" i="2"/>
  <c r="AH10" i="60"/>
  <c r="AH28" i="28" s="1"/>
  <c r="AI247" i="15"/>
  <c r="AI257" i="15"/>
  <c r="AI249" i="15"/>
  <c r="AI21" i="18"/>
  <c r="AI20" i="18"/>
  <c r="AH50" i="18"/>
  <c r="AH55" i="18" s="1"/>
  <c r="AH51" i="18"/>
  <c r="AH56" i="18" s="1"/>
  <c r="U105" i="61" l="1"/>
  <c r="V105" i="61"/>
  <c r="AA13" i="25"/>
  <c r="AA17" i="25" s="1"/>
  <c r="AI36" i="18"/>
  <c r="AI35" i="18"/>
  <c r="AA27" i="61"/>
  <c r="AA9" i="61" s="1"/>
  <c r="AC372" i="18"/>
  <c r="V111" i="61"/>
  <c r="V49" i="61"/>
  <c r="W94" i="61"/>
  <c r="W10" i="61" s="1"/>
  <c r="AB48" i="41"/>
  <c r="X90" i="61"/>
  <c r="AB6" i="55"/>
  <c r="AB8" i="50"/>
  <c r="X12" i="62"/>
  <c r="AC32" i="2"/>
  <c r="AI283" i="4"/>
  <c r="AB8" i="27"/>
  <c r="AC88" i="2"/>
  <c r="AB9" i="52"/>
  <c r="AD387" i="18"/>
  <c r="AD389" i="18" s="1"/>
  <c r="AD390" i="18" s="1"/>
  <c r="AI259" i="4"/>
  <c r="AI11" i="4" s="1"/>
  <c r="AC61" i="2" s="1"/>
  <c r="AD189" i="18"/>
  <c r="AD191" i="18" s="1"/>
  <c r="AD192" i="18" s="1"/>
  <c r="AD177" i="18"/>
  <c r="W103" i="61"/>
  <c r="W34" i="61"/>
  <c r="S12" i="61"/>
  <c r="S18" i="61" s="1"/>
  <c r="S109" i="61"/>
  <c r="T115" i="61"/>
  <c r="T58" i="61"/>
  <c r="T57" i="61"/>
  <c r="T116" i="61" s="1"/>
  <c r="AA26" i="23"/>
  <c r="AA14" i="21"/>
  <c r="Y35" i="51"/>
  <c r="AB20" i="27"/>
  <c r="AB22" i="27" s="1"/>
  <c r="AC23" i="51"/>
  <c r="AC24" i="51" s="1"/>
  <c r="AC26" i="51" s="1"/>
  <c r="AC27" i="51" s="1"/>
  <c r="AC26" i="2"/>
  <c r="AB10" i="27" s="1"/>
  <c r="AB13" i="28"/>
  <c r="AB14" i="28" s="1"/>
  <c r="AB24" i="28" s="1"/>
  <c r="X15" i="64"/>
  <c r="X17" i="64" s="1"/>
  <c r="AB31" i="53"/>
  <c r="AC271" i="18"/>
  <c r="AC272" i="18"/>
  <c r="AC270" i="18"/>
  <c r="AC333" i="18"/>
  <c r="T126" i="61"/>
  <c r="T83" i="61"/>
  <c r="T84" i="61" s="1"/>
  <c r="AC289" i="18"/>
  <c r="AC287" i="18"/>
  <c r="AC288" i="18"/>
  <c r="X17" i="41"/>
  <c r="Y46" i="2"/>
  <c r="Y50" i="2"/>
  <c r="Y51" i="2" s="1"/>
  <c r="X14" i="52"/>
  <c r="T106" i="61"/>
  <c r="T38" i="61"/>
  <c r="T39" i="61" s="1"/>
  <c r="Y11" i="50"/>
  <c r="U23" i="64"/>
  <c r="Z30" i="51"/>
  <c r="Y12" i="26"/>
  <c r="AB14" i="26" s="1"/>
  <c r="X28" i="57" s="1"/>
  <c r="U40" i="64"/>
  <c r="Y34" i="53"/>
  <c r="Z35" i="2"/>
  <c r="AD137" i="18"/>
  <c r="AD149" i="18"/>
  <c r="AD151" i="18" s="1"/>
  <c r="AD152" i="18" s="1"/>
  <c r="W47" i="61"/>
  <c r="W48" i="61" s="1"/>
  <c r="W110" i="61"/>
  <c r="AB12" i="60"/>
  <c r="AB8" i="60"/>
  <c r="G28" i="57"/>
  <c r="AB11" i="60"/>
  <c r="S17" i="61"/>
  <c r="S129" i="61"/>
  <c r="T35" i="64"/>
  <c r="T58" i="64" s="1"/>
  <c r="T36" i="64"/>
  <c r="T59" i="64" s="1"/>
  <c r="T60" i="64" s="1"/>
  <c r="Y15" i="23"/>
  <c r="Y37" i="23" s="1"/>
  <c r="Y13" i="21"/>
  <c r="AC45" i="51"/>
  <c r="AC256" i="15"/>
  <c r="AD67" i="2"/>
  <c r="AB16" i="62"/>
  <c r="AB17" i="62"/>
  <c r="AB23" i="61" s="1"/>
  <c r="Y70" i="2"/>
  <c r="X78" i="11"/>
  <c r="X79" i="11" s="1"/>
  <c r="X78" i="14"/>
  <c r="X79" i="14" s="1"/>
  <c r="AD252" i="18"/>
  <c r="AD266" i="18"/>
  <c r="AD268" i="18" s="1"/>
  <c r="AF315" i="4"/>
  <c r="Z89" i="2"/>
  <c r="AB14" i="49"/>
  <c r="AB13" i="55"/>
  <c r="AB14" i="55"/>
  <c r="AC11" i="49"/>
  <c r="Z12" i="23"/>
  <c r="AG55" i="4"/>
  <c r="AG13" i="4"/>
  <c r="W41" i="64"/>
  <c r="AA35" i="53"/>
  <c r="AA12" i="50"/>
  <c r="AB31" i="51"/>
  <c r="W24" i="64"/>
  <c r="AB38" i="2"/>
  <c r="AD305" i="18"/>
  <c r="AD306" i="18"/>
  <c r="AD304" i="18"/>
  <c r="AD238" i="18"/>
  <c r="AD237" i="18"/>
  <c r="AD236" i="18"/>
  <c r="AC371" i="18"/>
  <c r="Z43" i="51"/>
  <c r="BR43" i="51" s="1"/>
  <c r="Y12" i="41"/>
  <c r="Z92" i="2"/>
  <c r="Y11" i="47"/>
  <c r="AC194" i="15"/>
  <c r="AD321" i="18"/>
  <c r="AD323" i="18"/>
  <c r="AD322" i="18"/>
  <c r="U13" i="61"/>
  <c r="U113" i="61"/>
  <c r="AD350" i="18"/>
  <c r="AD362" i="18"/>
  <c r="AD364" i="18" s="1"/>
  <c r="AD365" i="18" s="1"/>
  <c r="AH14" i="62"/>
  <c r="AJ15" i="18"/>
  <c r="AJ17" i="18" s="1"/>
  <c r="AI10" i="60"/>
  <c r="AI28" i="28" s="1"/>
  <c r="AJ102" i="2"/>
  <c r="AI51" i="18"/>
  <c r="AI50" i="18"/>
  <c r="AI55" i="18" l="1"/>
  <c r="AI56" i="18"/>
  <c r="AA101" i="61"/>
  <c r="AB13" i="27"/>
  <c r="L28" i="57" s="1"/>
  <c r="W133" i="61"/>
  <c r="V112" i="61"/>
  <c r="V50" i="61"/>
  <c r="AC28" i="2"/>
  <c r="AC29" i="2" s="1"/>
  <c r="AC331" i="18"/>
  <c r="AB12" i="27"/>
  <c r="Y38" i="23"/>
  <c r="Y21" i="21" s="1"/>
  <c r="Y34" i="21" s="1"/>
  <c r="AC332" i="18"/>
  <c r="AH251" i="4" s="1"/>
  <c r="AA12" i="23" s="1"/>
  <c r="AC255" i="15"/>
  <c r="AD413" i="18"/>
  <c r="AD392" i="18"/>
  <c r="AD412" i="18" s="1"/>
  <c r="AD391" i="18"/>
  <c r="AD411" i="18" s="1"/>
  <c r="AB11" i="52"/>
  <c r="AB20" i="52" s="1"/>
  <c r="AB10" i="52"/>
  <c r="AB12" i="52"/>
  <c r="T14" i="61"/>
  <c r="T117" i="61"/>
  <c r="AB98" i="61"/>
  <c r="AB24" i="61"/>
  <c r="AB25" i="61" s="1"/>
  <c r="Y15" i="21"/>
  <c r="Y18" i="21" s="1"/>
  <c r="AB11" i="27"/>
  <c r="AB13" i="41"/>
  <c r="AC93" i="2"/>
  <c r="Y42" i="51"/>
  <c r="Z66" i="2"/>
  <c r="X20" i="64"/>
  <c r="X31" i="61" s="1"/>
  <c r="X19" i="64"/>
  <c r="AI16" i="4"/>
  <c r="AI56" i="4"/>
  <c r="AD366" i="18"/>
  <c r="AD367" i="18"/>
  <c r="AB17" i="49"/>
  <c r="AB16" i="49"/>
  <c r="E28" i="57" s="1"/>
  <c r="AB15" i="49"/>
  <c r="Y18" i="28"/>
  <c r="Y17" i="50"/>
  <c r="Q25" i="57" s="1"/>
  <c r="Y22" i="50"/>
  <c r="T127" i="61"/>
  <c r="T85" i="61"/>
  <c r="T128" i="61" s="1"/>
  <c r="X34" i="41"/>
  <c r="X35" i="41"/>
  <c r="X37" i="41"/>
  <c r="X36" i="41"/>
  <c r="AC77" i="11"/>
  <c r="AC77" i="14"/>
  <c r="Y42" i="23"/>
  <c r="Y20" i="21"/>
  <c r="Y43" i="23"/>
  <c r="Y9" i="24" s="1"/>
  <c r="Y10" i="24" s="1"/>
  <c r="Y44" i="23"/>
  <c r="Y15" i="25" s="1"/>
  <c r="Y18" i="25" s="1"/>
  <c r="Y45" i="23"/>
  <c r="AB26" i="27"/>
  <c r="AB24" i="27"/>
  <c r="AB25" i="27" s="1"/>
  <c r="AC97" i="2" s="1"/>
  <c r="AB13" i="22" s="1"/>
  <c r="AB14" i="22" s="1"/>
  <c r="AB19" i="22" s="1"/>
  <c r="AB8" i="24" s="1"/>
  <c r="AB27" i="27"/>
  <c r="M28" i="57" s="1"/>
  <c r="W104" i="61"/>
  <c r="W35" i="61"/>
  <c r="AB16" i="50"/>
  <c r="R28" i="57" s="1"/>
  <c r="AB21" i="50"/>
  <c r="Z10" i="23"/>
  <c r="Z13" i="23" s="1"/>
  <c r="AA34" i="2"/>
  <c r="AB30" i="27"/>
  <c r="AB29" i="27"/>
  <c r="AB49" i="27"/>
  <c r="AB31" i="27"/>
  <c r="Z46" i="51"/>
  <c r="BR30" i="51"/>
  <c r="BR46" i="51" s="1"/>
  <c r="AD351" i="18"/>
  <c r="AD352" i="18"/>
  <c r="AD372" i="18" s="1"/>
  <c r="AD373" i="18"/>
  <c r="Y24" i="41"/>
  <c r="Y41" i="41"/>
  <c r="Y43" i="41"/>
  <c r="Y42" i="41"/>
  <c r="Y44" i="41"/>
  <c r="AF57" i="4"/>
  <c r="Z40" i="2" s="1"/>
  <c r="AF23" i="4"/>
  <c r="AF44" i="4" s="1"/>
  <c r="W49" i="61"/>
  <c r="W112" i="61" s="1"/>
  <c r="W111" i="61"/>
  <c r="T107" i="61"/>
  <c r="T40" i="61"/>
  <c r="T108" i="61" s="1"/>
  <c r="AB9" i="55"/>
  <c r="AB8" i="55"/>
  <c r="Y28" i="57" s="1"/>
  <c r="AC12" i="49"/>
  <c r="AC251" i="15"/>
  <c r="AC250" i="15"/>
  <c r="AD269" i="18"/>
  <c r="AD283" i="18"/>
  <c r="AD285" i="18" s="1"/>
  <c r="AD286" i="18" s="1"/>
  <c r="AC7" i="59"/>
  <c r="AC11" i="59" s="1"/>
  <c r="D29" i="57" s="1"/>
  <c r="AC8" i="21"/>
  <c r="AC10" i="21" s="1"/>
  <c r="AC253" i="15"/>
  <c r="AD154" i="18"/>
  <c r="AD153" i="18"/>
  <c r="AC330" i="18"/>
  <c r="Y39" i="51"/>
  <c r="Y36" i="51"/>
  <c r="AD200" i="18"/>
  <c r="AD179" i="18"/>
  <c r="AD178" i="18"/>
  <c r="X91" i="61"/>
  <c r="X92" i="61" s="1"/>
  <c r="X130" i="61"/>
  <c r="AA55" i="2"/>
  <c r="AA59" i="2"/>
  <c r="AD13" i="2"/>
  <c r="AD254" i="18"/>
  <c r="AD253" i="18"/>
  <c r="AD255" i="18"/>
  <c r="AD6" i="51"/>
  <c r="AD8" i="2"/>
  <c r="AE232" i="18"/>
  <c r="AE234" i="18" s="1"/>
  <c r="AD160" i="18"/>
  <c r="AD138" i="18"/>
  <c r="AD139" i="18"/>
  <c r="X16" i="52"/>
  <c r="X19" i="52" s="1"/>
  <c r="X21" i="52" s="1"/>
  <c r="X15" i="52"/>
  <c r="T24" i="57" s="1"/>
  <c r="X17" i="52"/>
  <c r="AD194" i="18"/>
  <c r="AD193" i="18"/>
  <c r="AB51" i="41"/>
  <c r="X64" i="61" s="1"/>
  <c r="AB50" i="41"/>
  <c r="X63" i="61" s="1"/>
  <c r="AJ247" i="15"/>
  <c r="AJ257" i="15"/>
  <c r="AJ249" i="15"/>
  <c r="AJ18" i="18"/>
  <c r="AJ31" i="18"/>
  <c r="AJ33" i="18" s="1"/>
  <c r="AJ34" i="18" s="1"/>
  <c r="AI14" i="62"/>
  <c r="AK15" i="18"/>
  <c r="AK17" i="18" s="1"/>
  <c r="AD371" i="18" l="1"/>
  <c r="Y32" i="21"/>
  <c r="W25" i="57" s="1"/>
  <c r="Y33" i="21"/>
  <c r="V113" i="61"/>
  <c r="V13" i="61"/>
  <c r="AH55" i="4"/>
  <c r="AB34" i="2" s="1"/>
  <c r="AH13" i="4"/>
  <c r="AB55" i="2" s="1"/>
  <c r="AD158" i="18"/>
  <c r="T86" i="61"/>
  <c r="T17" i="61" s="1"/>
  <c r="W11" i="61"/>
  <c r="W105" i="61"/>
  <c r="AB21" i="23"/>
  <c r="AB24" i="23" s="1"/>
  <c r="AC37" i="2"/>
  <c r="AE317" i="18"/>
  <c r="AE319" i="18" s="1"/>
  <c r="AE320" i="18" s="1"/>
  <c r="AE235" i="18"/>
  <c r="AE300" i="18"/>
  <c r="AE302" i="18" s="1"/>
  <c r="AE303" i="18" s="1"/>
  <c r="AE249" i="18"/>
  <c r="AE251" i="18" s="1"/>
  <c r="AG315" i="4"/>
  <c r="AA89" i="2"/>
  <c r="X93" i="61"/>
  <c r="X132" i="61" s="1"/>
  <c r="X131" i="61"/>
  <c r="AD333" i="18"/>
  <c r="AD271" i="18"/>
  <c r="AD272" i="18"/>
  <c r="AD270" i="18"/>
  <c r="T41" i="61"/>
  <c r="P24" i="57"/>
  <c r="X23" i="52"/>
  <c r="AE174" i="18"/>
  <c r="AE176" i="18" s="1"/>
  <c r="AJ212" i="4"/>
  <c r="AJ53" i="4" s="1"/>
  <c r="AD25" i="2" s="1"/>
  <c r="AC11" i="55"/>
  <c r="AE134" i="18"/>
  <c r="AE136" i="18" s="1"/>
  <c r="AC20" i="53"/>
  <c r="AC11" i="26"/>
  <c r="Y33" i="64"/>
  <c r="AC16" i="27"/>
  <c r="AC9" i="41"/>
  <c r="AC23" i="41" s="1"/>
  <c r="AD11" i="51"/>
  <c r="AC6" i="60"/>
  <c r="AD100" i="2"/>
  <c r="Y55" i="64" s="1"/>
  <c r="AD18" i="2"/>
  <c r="AC7" i="62"/>
  <c r="Y56" i="64"/>
  <c r="AC7" i="49"/>
  <c r="AC8" i="49" s="1"/>
  <c r="Y36" i="53"/>
  <c r="Y19" i="28"/>
  <c r="Y20" i="28" s="1"/>
  <c r="Z41" i="2"/>
  <c r="U25" i="64"/>
  <c r="U26" i="64" s="1"/>
  <c r="U42" i="64"/>
  <c r="Z32" i="51"/>
  <c r="Y13" i="50"/>
  <c r="Z43" i="2"/>
  <c r="AD199" i="18"/>
  <c r="Y27" i="41"/>
  <c r="Y30" i="41"/>
  <c r="Y28" i="41"/>
  <c r="Y29" i="41"/>
  <c r="U54" i="61" s="1"/>
  <c r="AA35" i="2"/>
  <c r="AA30" i="51"/>
  <c r="V23" i="64"/>
  <c r="Z12" i="26"/>
  <c r="V40" i="64"/>
  <c r="Z11" i="50"/>
  <c r="Z34" i="53"/>
  <c r="AC10" i="53"/>
  <c r="AE347" i="18"/>
  <c r="AE349" i="18" s="1"/>
  <c r="AD11" i="2"/>
  <c r="AD7" i="51"/>
  <c r="AC10" i="49"/>
  <c r="AJ256" i="4"/>
  <c r="AD198" i="18"/>
  <c r="W50" i="61"/>
  <c r="Z13" i="21"/>
  <c r="Z15" i="23"/>
  <c r="Z37" i="23" s="1"/>
  <c r="Y22" i="25"/>
  <c r="V25" i="57" s="1"/>
  <c r="Y23" i="25"/>
  <c r="Y21" i="25"/>
  <c r="Y17" i="21"/>
  <c r="X102" i="61"/>
  <c r="X32" i="61"/>
  <c r="X33" i="61" s="1"/>
  <c r="AD159" i="18"/>
  <c r="Y14" i="24"/>
  <c r="U25" i="57" s="1"/>
  <c r="Y13" i="24"/>
  <c r="Y15" i="24"/>
  <c r="AD288" i="18"/>
  <c r="AD289" i="18"/>
  <c r="AD287" i="18"/>
  <c r="AB13" i="25"/>
  <c r="AB17" i="25" s="1"/>
  <c r="X46" i="61"/>
  <c r="AA92" i="2"/>
  <c r="Z12" i="41"/>
  <c r="AA43" i="51"/>
  <c r="Y27" i="21"/>
  <c r="Y36" i="21" s="1"/>
  <c r="Y30" i="21"/>
  <c r="Y29" i="21"/>
  <c r="Y28" i="21"/>
  <c r="Y31" i="21"/>
  <c r="Y26" i="21"/>
  <c r="AB26" i="61"/>
  <c r="AB100" i="61" s="1"/>
  <c r="AB99" i="61"/>
  <c r="AJ102" i="15"/>
  <c r="AK18" i="18"/>
  <c r="AK31" i="18"/>
  <c r="AK33" i="18" s="1"/>
  <c r="AK34" i="18" s="1"/>
  <c r="AJ46" i="18"/>
  <c r="AJ48" i="18" s="1"/>
  <c r="AJ49" i="18" s="1"/>
  <c r="AJ57" i="18" s="1"/>
  <c r="AJ35" i="18"/>
  <c r="AJ36" i="18"/>
  <c r="AJ20" i="18"/>
  <c r="AJ21" i="18"/>
  <c r="T129" i="61" l="1"/>
  <c r="AB59" i="2"/>
  <c r="AB92" i="2" s="1"/>
  <c r="AA10" i="23"/>
  <c r="AA13" i="23" s="1"/>
  <c r="AA15" i="23" s="1"/>
  <c r="X94" i="61"/>
  <c r="X10" i="61" s="1"/>
  <c r="AD330" i="18"/>
  <c r="AD332" i="18"/>
  <c r="AI251" i="4" s="1"/>
  <c r="AI55" i="4" s="1"/>
  <c r="AC14" i="26"/>
  <c r="X29" i="57" s="1"/>
  <c r="AE238" i="18"/>
  <c r="AE237" i="18"/>
  <c r="AE236" i="18"/>
  <c r="Z38" i="23"/>
  <c r="Z21" i="21" s="1"/>
  <c r="AE350" i="18"/>
  <c r="AE362" i="18"/>
  <c r="AE364" i="18" s="1"/>
  <c r="AE365" i="18" s="1"/>
  <c r="AD331" i="18"/>
  <c r="AB14" i="21"/>
  <c r="AB26" i="23"/>
  <c r="AE266" i="18"/>
  <c r="AE268" i="18" s="1"/>
  <c r="AE252" i="18"/>
  <c r="AA46" i="51"/>
  <c r="AE305" i="18"/>
  <c r="AE304" i="18"/>
  <c r="AE306" i="18"/>
  <c r="Z15" i="21"/>
  <c r="Z18" i="21" s="1"/>
  <c r="U28" i="64"/>
  <c r="U31" i="64"/>
  <c r="U29" i="64"/>
  <c r="U37" i="61" s="1"/>
  <c r="Z18" i="28"/>
  <c r="Y22" i="28"/>
  <c r="Y26" i="28" s="1"/>
  <c r="Y25" i="28"/>
  <c r="W13" i="61"/>
  <c r="W113" i="61"/>
  <c r="AC12" i="60"/>
  <c r="G29" i="57"/>
  <c r="AC8" i="60"/>
  <c r="AC11" i="60"/>
  <c r="AE322" i="18"/>
  <c r="AE321" i="18"/>
  <c r="AE323" i="18"/>
  <c r="U114" i="61"/>
  <c r="U55" i="61"/>
  <c r="U56" i="61" s="1"/>
  <c r="AD256" i="15"/>
  <c r="AC14" i="49"/>
  <c r="AE137" i="18"/>
  <c r="AE149" i="18"/>
  <c r="AE151" i="18" s="1"/>
  <c r="AE152" i="18" s="1"/>
  <c r="T12" i="61"/>
  <c r="T18" i="61" s="1"/>
  <c r="T109" i="61"/>
  <c r="X34" i="61"/>
  <c r="X103" i="61"/>
  <c r="AH315" i="4"/>
  <c r="AB89" i="2"/>
  <c r="AD11" i="49"/>
  <c r="Z22" i="50"/>
  <c r="Z17" i="50"/>
  <c r="Q26" i="57" s="1"/>
  <c r="AC13" i="55"/>
  <c r="AC14" i="55"/>
  <c r="Z41" i="41"/>
  <c r="Z24" i="41"/>
  <c r="Z44" i="41"/>
  <c r="Z42" i="41"/>
  <c r="Z43" i="41"/>
  <c r="Z47" i="51"/>
  <c r="BR32" i="51"/>
  <c r="BR47" i="51" s="1"/>
  <c r="Z33" i="51"/>
  <c r="Z20" i="21"/>
  <c r="Z42" i="23"/>
  <c r="Z45" i="23"/>
  <c r="Z44" i="23"/>
  <c r="Z15" i="25" s="1"/>
  <c r="Z18" i="25" s="1"/>
  <c r="Z43" i="23"/>
  <c r="Z9" i="24" s="1"/>
  <c r="Z10" i="24" s="1"/>
  <c r="U50" i="64"/>
  <c r="U82" i="61" s="1"/>
  <c r="U43" i="64"/>
  <c r="AB35" i="53"/>
  <c r="AC38" i="2"/>
  <c r="AB12" i="50"/>
  <c r="AC31" i="51"/>
  <c r="X24" i="64"/>
  <c r="X41" i="64"/>
  <c r="AA11" i="50"/>
  <c r="W40" i="64"/>
  <c r="AB30" i="51"/>
  <c r="AB46" i="51" s="1"/>
  <c r="AA34" i="53"/>
  <c r="AB35" i="2"/>
  <c r="W23" i="64"/>
  <c r="AA12" i="26"/>
  <c r="AD194" i="15"/>
  <c r="AE67" i="2"/>
  <c r="AC16" i="62"/>
  <c r="AC17" i="62"/>
  <c r="AC23" i="61" s="1"/>
  <c r="AC31" i="53"/>
  <c r="AC13" i="28"/>
  <c r="AC14" i="28" s="1"/>
  <c r="AC24" i="28" s="1"/>
  <c r="Y15" i="64"/>
  <c r="Y17" i="64" s="1"/>
  <c r="AC20" i="27"/>
  <c r="AC22" i="27" s="1"/>
  <c r="AD23" i="51"/>
  <c r="AD26" i="2"/>
  <c r="Z45" i="2"/>
  <c r="Z54" i="2"/>
  <c r="Z56" i="2" s="1"/>
  <c r="Y8" i="47"/>
  <c r="Y10" i="47" s="1"/>
  <c r="Z69" i="2"/>
  <c r="Y80" i="14"/>
  <c r="Y18" i="50"/>
  <c r="S25" i="57" s="1"/>
  <c r="Y23" i="50"/>
  <c r="CG11" i="51"/>
  <c r="AD16" i="51"/>
  <c r="X110" i="61"/>
  <c r="X47" i="61"/>
  <c r="X48" i="61" s="1"/>
  <c r="AB27" i="61"/>
  <c r="Y12" i="62"/>
  <c r="AC8" i="27"/>
  <c r="AC30" i="27" s="1"/>
  <c r="AC6" i="55"/>
  <c r="AD88" i="2"/>
  <c r="AD32" i="2"/>
  <c r="AC9" i="52"/>
  <c r="AJ259" i="4"/>
  <c r="AJ11" i="4" s="1"/>
  <c r="AD61" i="2" s="1"/>
  <c r="AC48" i="41"/>
  <c r="AJ283" i="4"/>
  <c r="AC8" i="50"/>
  <c r="Y90" i="61"/>
  <c r="AE387" i="18"/>
  <c r="AE389" i="18" s="1"/>
  <c r="AE390" i="18" s="1"/>
  <c r="AE189" i="18"/>
  <c r="AE191" i="18" s="1"/>
  <c r="AE192" i="18" s="1"/>
  <c r="AE177" i="18"/>
  <c r="AG57" i="4"/>
  <c r="AA40" i="2" s="1"/>
  <c r="AG23" i="4"/>
  <c r="AG44" i="4" s="1"/>
  <c r="AK102" i="2"/>
  <c r="AJ10" i="60"/>
  <c r="AJ28" i="28" s="1"/>
  <c r="AK35" i="18"/>
  <c r="AK46" i="18"/>
  <c r="AK48" i="18" s="1"/>
  <c r="AK49" i="18" s="1"/>
  <c r="AK57" i="18" s="1"/>
  <c r="AK36" i="18"/>
  <c r="AK21" i="18"/>
  <c r="AK20" i="18"/>
  <c r="AK257" i="15"/>
  <c r="AK247" i="15"/>
  <c r="AK249" i="15"/>
  <c r="AJ50" i="18"/>
  <c r="AJ55" i="18" s="1"/>
  <c r="AJ51" i="18"/>
  <c r="AJ56" i="18" s="1"/>
  <c r="AB43" i="51" l="1"/>
  <c r="AA12" i="41"/>
  <c r="AA43" i="41" s="1"/>
  <c r="AA13" i="21"/>
  <c r="AA15" i="21" s="1"/>
  <c r="AA18" i="21" s="1"/>
  <c r="X133" i="61"/>
  <c r="AB12" i="23"/>
  <c r="AB10" i="23" s="1"/>
  <c r="AB13" i="23" s="1"/>
  <c r="AI13" i="4"/>
  <c r="AC55" i="2" s="1"/>
  <c r="AC31" i="27"/>
  <c r="Z17" i="21"/>
  <c r="AE8" i="2"/>
  <c r="AE6" i="51"/>
  <c r="AF232" i="18"/>
  <c r="AF234" i="18" s="1"/>
  <c r="AE194" i="18"/>
  <c r="AE193" i="18"/>
  <c r="Z26" i="21"/>
  <c r="Z30" i="21"/>
  <c r="Z31" i="21"/>
  <c r="Z28" i="21"/>
  <c r="Z29" i="21"/>
  <c r="Z27" i="21"/>
  <c r="Z36" i="21" s="1"/>
  <c r="AE160" i="18"/>
  <c r="AE139" i="18"/>
  <c r="AE138" i="18"/>
  <c r="AE352" i="18"/>
  <c r="AE351" i="18"/>
  <c r="AE373" i="18"/>
  <c r="AE391" i="18"/>
  <c r="AE411" i="18" s="1"/>
  <c r="AE413" i="18"/>
  <c r="AE392" i="18"/>
  <c r="AE412" i="18" s="1"/>
  <c r="AB9" i="61"/>
  <c r="AB101" i="61"/>
  <c r="AD12" i="49"/>
  <c r="AD251" i="15"/>
  <c r="AD250" i="15"/>
  <c r="Z35" i="51"/>
  <c r="BR33" i="51"/>
  <c r="AC16" i="49"/>
  <c r="E29" i="57" s="1"/>
  <c r="AC15" i="49"/>
  <c r="AC17" i="49"/>
  <c r="Z33" i="21"/>
  <c r="Z34" i="21"/>
  <c r="Z32" i="21"/>
  <c r="W26" i="57" s="1"/>
  <c r="Z50" i="2"/>
  <c r="Z51" i="2" s="1"/>
  <c r="Y17" i="41"/>
  <c r="Y14" i="52"/>
  <c r="Z46" i="2"/>
  <c r="AD255" i="15"/>
  <c r="AC10" i="27"/>
  <c r="AC13" i="27" s="1"/>
  <c r="L29" i="57" s="1"/>
  <c r="AD28" i="2"/>
  <c r="AD29" i="2" s="1"/>
  <c r="AJ56" i="4"/>
  <c r="AJ16" i="4"/>
  <c r="AD45" i="51"/>
  <c r="CG16" i="51"/>
  <c r="CG45" i="51" s="1"/>
  <c r="AD24" i="51"/>
  <c r="CG24" i="51" s="1"/>
  <c r="CG23" i="51"/>
  <c r="AA37" i="23"/>
  <c r="AA38" i="23"/>
  <c r="AA21" i="21" s="1"/>
  <c r="AA18" i="28"/>
  <c r="AC50" i="41"/>
  <c r="Y63" i="61" s="1"/>
  <c r="AC51" i="41"/>
  <c r="Y64" i="61" s="1"/>
  <c r="AC24" i="27"/>
  <c r="AC25" i="27" s="1"/>
  <c r="AD97" i="2" s="1"/>
  <c r="AC13" i="22" s="1"/>
  <c r="AC14" i="22" s="1"/>
  <c r="AC19" i="22" s="1"/>
  <c r="AC8" i="24" s="1"/>
  <c r="AC27" i="27"/>
  <c r="M29" i="57" s="1"/>
  <c r="AD253" i="15"/>
  <c r="AD8" i="21"/>
  <c r="AD10" i="21" s="1"/>
  <c r="AD7" i="59"/>
  <c r="AD11" i="59" s="1"/>
  <c r="D30" i="57" s="1"/>
  <c r="AD93" i="2"/>
  <c r="AC13" i="41"/>
  <c r="AC11" i="52"/>
  <c r="AC20" i="52" s="1"/>
  <c r="AC10" i="52"/>
  <c r="AC12" i="52"/>
  <c r="Z27" i="41"/>
  <c r="Z28" i="41"/>
  <c r="Z30" i="41"/>
  <c r="Z29" i="41"/>
  <c r="V54" i="61" s="1"/>
  <c r="X104" i="61"/>
  <c r="X35" i="61"/>
  <c r="U106" i="61"/>
  <c r="U38" i="61"/>
  <c r="U39" i="61" s="1"/>
  <c r="AC34" i="2"/>
  <c r="X111" i="61"/>
  <c r="X49" i="61"/>
  <c r="X112" i="61" s="1"/>
  <c r="AC21" i="50"/>
  <c r="AC16" i="50"/>
  <c r="R29" i="57" s="1"/>
  <c r="AC98" i="61"/>
  <c r="AC24" i="61"/>
  <c r="AC25" i="61" s="1"/>
  <c r="Z22" i="25"/>
  <c r="V26" i="57" s="1"/>
  <c r="Z21" i="25"/>
  <c r="Z23" i="25"/>
  <c r="AA24" i="41"/>
  <c r="AA30" i="41" s="1"/>
  <c r="U35" i="64"/>
  <c r="U58" i="64" s="1"/>
  <c r="U36" i="64"/>
  <c r="U59" i="64" s="1"/>
  <c r="U60" i="64" s="1"/>
  <c r="AC26" i="27"/>
  <c r="Y130" i="61"/>
  <c r="Y91" i="61"/>
  <c r="Y92" i="61" s="1"/>
  <c r="AE13" i="2"/>
  <c r="Y20" i="64"/>
  <c r="Y31" i="61" s="1"/>
  <c r="Y19" i="64"/>
  <c r="U126" i="61"/>
  <c r="U83" i="61"/>
  <c r="U84" i="61" s="1"/>
  <c r="AE283" i="18"/>
  <c r="AE285" i="18" s="1"/>
  <c r="AE286" i="18" s="1"/>
  <c r="AE269" i="18"/>
  <c r="Z14" i="24"/>
  <c r="U26" i="57" s="1"/>
  <c r="Z15" i="24"/>
  <c r="Z13" i="24"/>
  <c r="AA41" i="2"/>
  <c r="Z13" i="50"/>
  <c r="Z19" i="28"/>
  <c r="Z20" i="28" s="1"/>
  <c r="AA32" i="51"/>
  <c r="V42" i="64"/>
  <c r="Z36" i="53"/>
  <c r="V25" i="64"/>
  <c r="V26" i="64" s="1"/>
  <c r="AA43" i="2"/>
  <c r="AC8" i="55"/>
  <c r="Y29" i="57" s="1"/>
  <c r="AC9" i="55"/>
  <c r="AA22" i="50"/>
  <c r="AA17" i="50"/>
  <c r="Q27" i="57" s="1"/>
  <c r="AH57" i="4"/>
  <c r="AB40" i="2" s="1"/>
  <c r="AH23" i="4"/>
  <c r="AH44" i="4" s="1"/>
  <c r="AE253" i="18"/>
  <c r="AE255" i="18"/>
  <c r="AE254" i="18"/>
  <c r="AE179" i="18"/>
  <c r="AE200" i="18"/>
  <c r="AE178" i="18"/>
  <c r="AC29" i="27"/>
  <c r="AC49" i="27"/>
  <c r="Y78" i="14"/>
  <c r="Y79" i="14" s="1"/>
  <c r="Y78" i="11"/>
  <c r="Y79" i="11" s="1"/>
  <c r="Z70" i="2"/>
  <c r="AD77" i="14"/>
  <c r="AD77" i="11"/>
  <c r="AE154" i="18"/>
  <c r="AE153" i="18"/>
  <c r="U58" i="61"/>
  <c r="U115" i="61"/>
  <c r="U57" i="61"/>
  <c r="U116" i="61" s="1"/>
  <c r="AE367" i="18"/>
  <c r="AE366" i="18"/>
  <c r="AK102" i="15"/>
  <c r="AL102" i="2" s="1"/>
  <c r="AK50" i="18"/>
  <c r="AK55" i="18" s="1"/>
  <c r="AK51" i="18"/>
  <c r="AK56" i="18" s="1"/>
  <c r="AL15" i="18"/>
  <c r="AL17" i="18" s="1"/>
  <c r="AJ14" i="62"/>
  <c r="AA44" i="41" l="1"/>
  <c r="AA41" i="41"/>
  <c r="AA42" i="41"/>
  <c r="AC12" i="27"/>
  <c r="AC59" i="2"/>
  <c r="AB12" i="41" s="1"/>
  <c r="AC11" i="27"/>
  <c r="AE198" i="18"/>
  <c r="AK10" i="60"/>
  <c r="AK28" i="28" s="1"/>
  <c r="AE199" i="18"/>
  <c r="AA28" i="41"/>
  <c r="AC89" i="2"/>
  <c r="AI315" i="4"/>
  <c r="AA43" i="23"/>
  <c r="AA9" i="24" s="1"/>
  <c r="AA10" i="24" s="1"/>
  <c r="AA42" i="23"/>
  <c r="AA20" i="21"/>
  <c r="AA44" i="23"/>
  <c r="AA15" i="25" s="1"/>
  <c r="AA18" i="25" s="1"/>
  <c r="AA45" i="23"/>
  <c r="AE288" i="18"/>
  <c r="AE289" i="18"/>
  <c r="AE287" i="18"/>
  <c r="U86" i="61"/>
  <c r="U127" i="61"/>
  <c r="U85" i="61"/>
  <c r="U128" i="61" s="1"/>
  <c r="Z22" i="28"/>
  <c r="Z26" i="28" s="1"/>
  <c r="Z25" i="28"/>
  <c r="AB41" i="2"/>
  <c r="W42" i="64"/>
  <c r="W43" i="64" s="1"/>
  <c r="AA13" i="50"/>
  <c r="W25" i="64"/>
  <c r="W26" i="64" s="1"/>
  <c r="W29" i="64" s="1"/>
  <c r="W37" i="61" s="1"/>
  <c r="W106" i="61" s="1"/>
  <c r="AA36" i="53"/>
  <c r="AB43" i="2"/>
  <c r="AB32" i="51"/>
  <c r="AA19" i="28"/>
  <c r="AA20" i="28" s="1"/>
  <c r="Y102" i="61"/>
  <c r="Y32" i="61"/>
  <c r="Y33" i="61" s="1"/>
  <c r="AC21" i="23"/>
  <c r="AC24" i="23" s="1"/>
  <c r="AD37" i="2"/>
  <c r="V28" i="64"/>
  <c r="V31" i="64"/>
  <c r="V29" i="64"/>
  <c r="V37" i="61" s="1"/>
  <c r="AE271" i="18"/>
  <c r="AE270" i="18"/>
  <c r="AE272" i="18"/>
  <c r="AE333" i="18"/>
  <c r="Y34" i="41"/>
  <c r="Y36" i="41"/>
  <c r="Y37" i="41"/>
  <c r="Y35" i="41"/>
  <c r="AC26" i="61"/>
  <c r="AC100" i="61" s="1"/>
  <c r="AC99" i="61"/>
  <c r="AA17" i="21"/>
  <c r="X50" i="61"/>
  <c r="AE371" i="18"/>
  <c r="V114" i="61"/>
  <c r="V55" i="61"/>
  <c r="V56" i="61" s="1"/>
  <c r="U117" i="61"/>
  <c r="U14" i="61"/>
  <c r="AE372" i="18"/>
  <c r="AF235" i="18"/>
  <c r="AF249" i="18"/>
  <c r="AF251" i="18" s="1"/>
  <c r="AF317" i="18"/>
  <c r="AF319" i="18" s="1"/>
  <c r="AF320" i="18" s="1"/>
  <c r="AF300" i="18"/>
  <c r="AF302" i="18" s="1"/>
  <c r="AF303" i="18" s="1"/>
  <c r="U107" i="61"/>
  <c r="U40" i="61"/>
  <c r="U108" i="61" s="1"/>
  <c r="AA47" i="51"/>
  <c r="AA33" i="51"/>
  <c r="AA35" i="51" s="1"/>
  <c r="X11" i="61"/>
  <c r="X105" i="61"/>
  <c r="AA27" i="41"/>
  <c r="AA29" i="41"/>
  <c r="W54" i="61" s="1"/>
  <c r="Z36" i="51"/>
  <c r="Z39" i="51"/>
  <c r="BR39" i="51" s="1"/>
  <c r="BR35" i="51"/>
  <c r="BR36" i="51" s="1"/>
  <c r="AE158" i="18"/>
  <c r="Y131" i="61"/>
  <c r="Y93" i="61"/>
  <c r="Y132" i="61" s="1"/>
  <c r="V50" i="64"/>
  <c r="V82" i="61" s="1"/>
  <c r="V43" i="64"/>
  <c r="AC13" i="25"/>
  <c r="AC17" i="25" s="1"/>
  <c r="Y46" i="61"/>
  <c r="Z18" i="50"/>
  <c r="S26" i="57" s="1"/>
  <c r="Z23" i="50"/>
  <c r="AB13" i="21"/>
  <c r="AB15" i="23"/>
  <c r="AE159" i="18"/>
  <c r="AD10" i="49"/>
  <c r="AE7" i="51"/>
  <c r="AF347" i="18"/>
  <c r="AF349" i="18" s="1"/>
  <c r="AK256" i="4"/>
  <c r="AE11" i="2"/>
  <c r="AD10" i="53"/>
  <c r="AA66" i="2"/>
  <c r="Z42" i="51"/>
  <c r="AA45" i="2"/>
  <c r="AA69" i="2"/>
  <c r="Z80" i="14"/>
  <c r="AA54" i="2"/>
  <c r="AA56" i="2" s="1"/>
  <c r="AF174" i="18"/>
  <c r="AF176" i="18" s="1"/>
  <c r="AD9" i="41"/>
  <c r="AD23" i="41" s="1"/>
  <c r="AD6" i="60"/>
  <c r="AK212" i="4"/>
  <c r="AK53" i="4" s="1"/>
  <c r="AE25" i="2" s="1"/>
  <c r="AD7" i="49"/>
  <c r="AD8" i="49" s="1"/>
  <c r="AE11" i="51"/>
  <c r="AE16" i="51" s="1"/>
  <c r="AD11" i="26"/>
  <c r="AD14" i="26" s="1"/>
  <c r="X30" i="57" s="1"/>
  <c r="Z33" i="64"/>
  <c r="AE100" i="2"/>
  <c r="Z55" i="64" s="1"/>
  <c r="AD20" i="53"/>
  <c r="AD7" i="62"/>
  <c r="Z56" i="64"/>
  <c r="AE18" i="2"/>
  <c r="AF134" i="18"/>
  <c r="AF136" i="18" s="1"/>
  <c r="AD16" i="27"/>
  <c r="AD11" i="55"/>
  <c r="X23" i="64"/>
  <c r="AC30" i="51"/>
  <c r="AC46" i="51" s="1"/>
  <c r="AB12" i="26"/>
  <c r="X40" i="64"/>
  <c r="AB34" i="53"/>
  <c r="AB11" i="50"/>
  <c r="AC35" i="2"/>
  <c r="AA33" i="21"/>
  <c r="AA32" i="21"/>
  <c r="W27" i="57" s="1"/>
  <c r="AA34" i="21"/>
  <c r="Y16" i="52"/>
  <c r="Y19" i="52" s="1"/>
  <c r="Y21" i="52" s="1"/>
  <c r="Y17" i="52"/>
  <c r="Y15" i="52"/>
  <c r="T25" i="57" s="1"/>
  <c r="AD26" i="51"/>
  <c r="AL102" i="15"/>
  <c r="AL31" i="18"/>
  <c r="AL33" i="18" s="1"/>
  <c r="AL34" i="18" s="1"/>
  <c r="AL18" i="18"/>
  <c r="BZ102" i="2"/>
  <c r="AK14" i="62"/>
  <c r="AM15" i="18"/>
  <c r="AM17" i="18" s="1"/>
  <c r="AL247" i="15"/>
  <c r="AL257" i="15"/>
  <c r="AL249" i="15"/>
  <c r="AC43" i="51" l="1"/>
  <c r="AC92" i="2"/>
  <c r="AE332" i="18"/>
  <c r="AJ251" i="4" s="1"/>
  <c r="AC12" i="23" s="1"/>
  <c r="AE330" i="18"/>
  <c r="AF67" i="2"/>
  <c r="AE77" i="14" s="1"/>
  <c r="AE331" i="18"/>
  <c r="AA46" i="2"/>
  <c r="AA50" i="2"/>
  <c r="AA51" i="2" s="1"/>
  <c r="Z17" i="41"/>
  <c r="Z14" i="52"/>
  <c r="Y94" i="61"/>
  <c r="V35" i="64"/>
  <c r="V58" i="64" s="1"/>
  <c r="V36" i="64"/>
  <c r="V59" i="64" s="1"/>
  <c r="V60" i="64" s="1"/>
  <c r="AA30" i="21"/>
  <c r="AA27" i="21"/>
  <c r="AA36" i="21" s="1"/>
  <c r="AA31" i="21"/>
  <c r="AA29" i="21"/>
  <c r="AA26" i="21"/>
  <c r="AA28" i="21"/>
  <c r="AE194" i="15"/>
  <c r="AD20" i="27"/>
  <c r="AD22" i="27" s="1"/>
  <c r="AD26" i="27" s="1"/>
  <c r="Z15" i="64"/>
  <c r="Z17" i="64" s="1"/>
  <c r="AD13" i="28"/>
  <c r="AD14" i="28" s="1"/>
  <c r="AD24" i="28" s="1"/>
  <c r="AE26" i="2"/>
  <c r="AD10" i="27" s="1"/>
  <c r="AE23" i="51"/>
  <c r="AE24" i="51" s="1"/>
  <c r="AE26" i="51" s="1"/>
  <c r="AE27" i="51" s="1"/>
  <c r="AD31" i="53"/>
  <c r="AA70" i="2"/>
  <c r="AF322" i="18"/>
  <c r="AF321" i="18"/>
  <c r="AF323" i="18"/>
  <c r="AC14" i="21"/>
  <c r="AC26" i="23"/>
  <c r="AA15" i="24"/>
  <c r="AA13" i="24"/>
  <c r="AA14" i="24"/>
  <c r="U27" i="57" s="1"/>
  <c r="AA23" i="50"/>
  <c r="AA18" i="50"/>
  <c r="S27" i="57" s="1"/>
  <c r="AA21" i="25"/>
  <c r="AA23" i="25"/>
  <c r="AA22" i="25"/>
  <c r="V27" i="57" s="1"/>
  <c r="AB15" i="21"/>
  <c r="AB18" i="21" s="1"/>
  <c r="AD8" i="60"/>
  <c r="AD12" i="60"/>
  <c r="AD11" i="60"/>
  <c r="G30" i="57"/>
  <c r="W114" i="61"/>
  <c r="W55" i="61"/>
  <c r="W56" i="61" s="1"/>
  <c r="AF252" i="18"/>
  <c r="AF266" i="18"/>
  <c r="AF268" i="18" s="1"/>
  <c r="X113" i="61"/>
  <c r="X13" i="61"/>
  <c r="Y34" i="61"/>
  <c r="Y103" i="61"/>
  <c r="AI23" i="4"/>
  <c r="AI44" i="4" s="1"/>
  <c r="AI57" i="4"/>
  <c r="AC40" i="2" s="1"/>
  <c r="CG26" i="51"/>
  <c r="CG27" i="51" s="1"/>
  <c r="AD27" i="51"/>
  <c r="AB37" i="23"/>
  <c r="AB38" i="23"/>
  <c r="AB21" i="21" s="1"/>
  <c r="V106" i="61"/>
  <c r="V38" i="61"/>
  <c r="V39" i="61" s="1"/>
  <c r="AF304" i="18"/>
  <c r="AF305" i="18"/>
  <c r="AF306" i="18"/>
  <c r="Y24" i="64"/>
  <c r="AD31" i="51"/>
  <c r="CG31" i="51" s="1"/>
  <c r="AC35" i="53"/>
  <c r="Y41" i="64"/>
  <c r="AC12" i="50"/>
  <c r="AD38" i="2"/>
  <c r="Y23" i="52"/>
  <c r="P25" i="57"/>
  <c r="AD13" i="55"/>
  <c r="AD14" i="55"/>
  <c r="W38" i="61"/>
  <c r="W39" i="61" s="1"/>
  <c r="W107" i="61" s="1"/>
  <c r="AF149" i="18"/>
  <c r="AF151" i="18" s="1"/>
  <c r="AF152" i="18" s="1"/>
  <c r="AF137" i="18"/>
  <c r="AF236" i="18"/>
  <c r="AF237" i="18"/>
  <c r="AF238" i="18"/>
  <c r="AE256" i="15"/>
  <c r="AA22" i="28"/>
  <c r="AA26" i="28" s="1"/>
  <c r="AA25" i="28"/>
  <c r="AB33" i="51"/>
  <c r="AB35" i="51" s="1"/>
  <c r="AB47" i="51"/>
  <c r="U17" i="61"/>
  <c r="U129" i="61"/>
  <c r="AE45" i="51"/>
  <c r="W50" i="64"/>
  <c r="W82" i="61" s="1"/>
  <c r="AD48" i="41"/>
  <c r="AF387" i="18"/>
  <c r="AF389" i="18" s="1"/>
  <c r="AF390" i="18" s="1"/>
  <c r="Z12" i="62"/>
  <c r="AD6" i="55"/>
  <c r="AK283" i="4"/>
  <c r="AD9" i="52"/>
  <c r="AE32" i="2"/>
  <c r="AD8" i="27"/>
  <c r="AD49" i="27" s="1"/>
  <c r="AD8" i="50"/>
  <c r="AK259" i="4"/>
  <c r="AK11" i="4" s="1"/>
  <c r="AE61" i="2" s="1"/>
  <c r="Z90" i="61"/>
  <c r="AE88" i="2"/>
  <c r="AF177" i="18"/>
  <c r="AF189" i="18"/>
  <c r="AF191" i="18" s="1"/>
  <c r="AF192" i="18" s="1"/>
  <c r="Y110" i="61"/>
  <c r="Y47" i="61"/>
  <c r="Y48" i="61" s="1"/>
  <c r="AF350" i="18"/>
  <c r="AF362" i="18"/>
  <c r="AF364" i="18" s="1"/>
  <c r="AF365" i="18" s="1"/>
  <c r="AD16" i="62"/>
  <c r="AD17" i="62"/>
  <c r="AD23" i="61" s="1"/>
  <c r="AA36" i="51"/>
  <c r="AA39" i="51"/>
  <c r="AB45" i="2"/>
  <c r="AB54" i="2"/>
  <c r="AB56" i="2" s="1"/>
  <c r="AA80" i="14"/>
  <c r="AB69" i="2"/>
  <c r="AC27" i="61"/>
  <c r="W31" i="64"/>
  <c r="W35" i="64" s="1"/>
  <c r="W58" i="64" s="1"/>
  <c r="W28" i="64"/>
  <c r="AB18" i="28"/>
  <c r="U41" i="61"/>
  <c r="AE11" i="49"/>
  <c r="AB17" i="50"/>
  <c r="Q28" i="57" s="1"/>
  <c r="AB22" i="50"/>
  <c r="Z78" i="14"/>
  <c r="Z79" i="14" s="1"/>
  <c r="Z78" i="11"/>
  <c r="Z79" i="11" s="1"/>
  <c r="AD14" i="49"/>
  <c r="V126" i="61"/>
  <c r="V83" i="61"/>
  <c r="V84" i="61" s="1"/>
  <c r="V115" i="61"/>
  <c r="V58" i="61"/>
  <c r="V57" i="61"/>
  <c r="V116" i="61" s="1"/>
  <c r="AB44" i="41"/>
  <c r="AB43" i="41"/>
  <c r="AB24" i="41"/>
  <c r="AB41" i="41"/>
  <c r="AB42" i="41"/>
  <c r="AL20" i="18"/>
  <c r="AL21" i="18"/>
  <c r="AL35" i="18"/>
  <c r="AL36" i="18"/>
  <c r="AL46" i="18"/>
  <c r="AL48" i="18" s="1"/>
  <c r="AL49" i="18" s="1"/>
  <c r="AM102" i="2"/>
  <c r="AL10" i="60"/>
  <c r="AL28" i="28" s="1"/>
  <c r="AM31" i="18"/>
  <c r="AM33" i="18" s="1"/>
  <c r="AM34" i="18" s="1"/>
  <c r="AM18" i="18"/>
  <c r="AJ55" i="4" l="1"/>
  <c r="AD34" i="2" s="1"/>
  <c r="AD35" i="2" s="1"/>
  <c r="AJ13" i="4"/>
  <c r="AD55" i="2" s="1"/>
  <c r="AJ315" i="4" s="1"/>
  <c r="AB17" i="21"/>
  <c r="AE77" i="11"/>
  <c r="AE28" i="2"/>
  <c r="AE29" i="2" s="1"/>
  <c r="AD29" i="27"/>
  <c r="AD11" i="27"/>
  <c r="AE255" i="15"/>
  <c r="W36" i="64"/>
  <c r="W59" i="64" s="1"/>
  <c r="W60" i="64" s="1"/>
  <c r="AD27" i="27"/>
  <c r="M30" i="57" s="1"/>
  <c r="AD98" i="61"/>
  <c r="AD24" i="61"/>
  <c r="AD25" i="61" s="1"/>
  <c r="Z130" i="61"/>
  <c r="Z91" i="61"/>
  <c r="Z92" i="61" s="1"/>
  <c r="AF13" i="2"/>
  <c r="AD21" i="50"/>
  <c r="AD16" i="50"/>
  <c r="R30" i="57" s="1"/>
  <c r="AF178" i="18"/>
  <c r="AF179" i="18"/>
  <c r="AF200" i="18"/>
  <c r="AF6" i="51"/>
  <c r="AG232" i="18"/>
  <c r="AG234" i="18" s="1"/>
  <c r="AF8" i="2"/>
  <c r="AE12" i="49"/>
  <c r="AE250" i="15"/>
  <c r="AE251" i="15"/>
  <c r="Y104" i="61"/>
  <c r="Y35" i="61"/>
  <c r="AD13" i="41"/>
  <c r="AE93" i="2"/>
  <c r="V86" i="61"/>
  <c r="V127" i="61"/>
  <c r="V85" i="61"/>
  <c r="V128" i="61" s="1"/>
  <c r="AF366" i="18"/>
  <c r="AF367" i="18"/>
  <c r="AD30" i="27"/>
  <c r="AD12" i="27"/>
  <c r="AD13" i="27"/>
  <c r="L30" i="57" s="1"/>
  <c r="V107" i="61"/>
  <c r="V40" i="61"/>
  <c r="V108" i="61" s="1"/>
  <c r="AF269" i="18"/>
  <c r="AF283" i="18"/>
  <c r="AF285" i="18" s="1"/>
  <c r="AF286" i="18" s="1"/>
  <c r="AC43" i="2"/>
  <c r="AC41" i="2"/>
  <c r="AB36" i="53"/>
  <c r="AC32" i="51"/>
  <c r="AB13" i="50"/>
  <c r="AB19" i="28"/>
  <c r="AB20" i="28" s="1"/>
  <c r="X25" i="64"/>
  <c r="X26" i="64" s="1"/>
  <c r="X42" i="64"/>
  <c r="Z46" i="61"/>
  <c r="AD13" i="25"/>
  <c r="AD17" i="25" s="1"/>
  <c r="Z16" i="52"/>
  <c r="Z19" i="52" s="1"/>
  <c r="Z21" i="52" s="1"/>
  <c r="Z17" i="52"/>
  <c r="Z15" i="52"/>
  <c r="T26" i="57" s="1"/>
  <c r="W126" i="61"/>
  <c r="W83" i="61"/>
  <c r="W84" i="61" s="1"/>
  <c r="Z34" i="41"/>
  <c r="Z35" i="41"/>
  <c r="Z36" i="41"/>
  <c r="Z37" i="41"/>
  <c r="V14" i="61"/>
  <c r="V117" i="61"/>
  <c r="U109" i="61"/>
  <c r="U12" i="61"/>
  <c r="U18" i="61" s="1"/>
  <c r="AF351" i="18"/>
  <c r="AF373" i="18"/>
  <c r="AF352" i="18"/>
  <c r="AF255" i="18"/>
  <c r="AF253" i="18"/>
  <c r="AF254" i="18"/>
  <c r="AB66" i="2"/>
  <c r="AB70" i="2" s="1"/>
  <c r="AA42" i="51"/>
  <c r="AB27" i="41"/>
  <c r="AB28" i="41"/>
  <c r="AB29" i="41"/>
  <c r="X54" i="61" s="1"/>
  <c r="AB30" i="41"/>
  <c r="AD50" i="41"/>
  <c r="Z63" i="61" s="1"/>
  <c r="AD51" i="41"/>
  <c r="Z64" i="61" s="1"/>
  <c r="Y133" i="61"/>
  <c r="Y10" i="61"/>
  <c r="AE7" i="59"/>
  <c r="AE11" i="59" s="1"/>
  <c r="D31" i="57" s="1"/>
  <c r="AE253" i="15"/>
  <c r="AE8" i="21"/>
  <c r="AE10" i="21" s="1"/>
  <c r="AC9" i="61"/>
  <c r="AC101" i="61"/>
  <c r="W115" i="61"/>
  <c r="W58" i="61"/>
  <c r="W57" i="61"/>
  <c r="W116" i="61" s="1"/>
  <c r="AA78" i="11"/>
  <c r="AA79" i="11" s="1"/>
  <c r="AA78" i="14"/>
  <c r="AA79" i="14" s="1"/>
  <c r="Y111" i="61"/>
  <c r="Y49" i="61"/>
  <c r="Y112" i="61" s="1"/>
  <c r="AK16" i="4"/>
  <c r="AK56" i="4"/>
  <c r="AB36" i="51"/>
  <c r="AB39" i="51"/>
  <c r="AF154" i="18"/>
  <c r="AF153" i="18"/>
  <c r="AB20" i="21"/>
  <c r="AB42" i="23"/>
  <c r="AB44" i="23"/>
  <c r="AB15" i="25" s="1"/>
  <c r="AB18" i="25" s="1"/>
  <c r="AB45" i="23"/>
  <c r="AB43" i="23"/>
  <c r="AB9" i="24" s="1"/>
  <c r="AB10" i="24" s="1"/>
  <c r="AF392" i="18"/>
  <c r="AF412" i="18" s="1"/>
  <c r="AF391" i="18"/>
  <c r="AF411" i="18" s="1"/>
  <c r="AF413" i="18"/>
  <c r="Z19" i="64"/>
  <c r="Z20" i="64"/>
  <c r="Z31" i="61" s="1"/>
  <c r="AB32" i="21"/>
  <c r="W28" i="57" s="1"/>
  <c r="AB33" i="21"/>
  <c r="AB34" i="21"/>
  <c r="AA17" i="41"/>
  <c r="AA36" i="41" s="1"/>
  <c r="AB50" i="2"/>
  <c r="AB51" i="2" s="1"/>
  <c r="AB46" i="2"/>
  <c r="AA14" i="52"/>
  <c r="AA17" i="52" s="1"/>
  <c r="AD17" i="49"/>
  <c r="AD16" i="49"/>
  <c r="E30" i="57" s="1"/>
  <c r="AD15" i="49"/>
  <c r="AD11" i="52"/>
  <c r="AD20" i="52" s="1"/>
  <c r="AD12" i="52"/>
  <c r="AD10" i="52"/>
  <c r="AF160" i="18"/>
  <c r="AF138" i="18"/>
  <c r="AF139" i="18"/>
  <c r="W40" i="61"/>
  <c r="W108" i="61" s="1"/>
  <c r="AD8" i="55"/>
  <c r="Y30" i="57" s="1"/>
  <c r="AD9" i="55"/>
  <c r="AD24" i="27"/>
  <c r="AD25" i="27" s="1"/>
  <c r="AE97" i="2" s="1"/>
  <c r="AD13" i="22" s="1"/>
  <c r="AD14" i="22" s="1"/>
  <c r="AD19" i="22" s="1"/>
  <c r="AD8" i="24" s="1"/>
  <c r="AF194" i="18"/>
  <c r="AF193" i="18"/>
  <c r="AD31" i="27"/>
  <c r="AM20" i="18"/>
  <c r="AM21" i="18"/>
  <c r="AL51" i="18"/>
  <c r="AL56" i="18" s="1"/>
  <c r="AL50" i="18"/>
  <c r="AL55" i="18" s="1"/>
  <c r="AM36" i="18"/>
  <c r="AM46" i="18"/>
  <c r="AM48" i="18" s="1"/>
  <c r="AM49" i="18" s="1"/>
  <c r="AM35" i="18"/>
  <c r="AM247" i="15"/>
  <c r="AM257" i="15"/>
  <c r="AM249" i="15"/>
  <c r="AL14" i="62"/>
  <c r="AN15" i="18"/>
  <c r="AN17" i="18" s="1"/>
  <c r="AL57" i="18"/>
  <c r="AC11" i="50" l="1"/>
  <c r="AC22" i="50" s="1"/>
  <c r="AC34" i="53"/>
  <c r="AD30" i="51"/>
  <c r="CG30" i="51" s="1"/>
  <c r="CG46" i="51" s="1"/>
  <c r="Y23" i="64"/>
  <c r="AC12" i="26"/>
  <c r="Y40" i="64"/>
  <c r="AD89" i="2"/>
  <c r="AD59" i="2"/>
  <c r="AD43" i="51" s="1"/>
  <c r="CG43" i="51" s="1"/>
  <c r="AC10" i="23"/>
  <c r="AC13" i="23" s="1"/>
  <c r="AC13" i="21" s="1"/>
  <c r="AC15" i="21" s="1"/>
  <c r="AC18" i="21" s="1"/>
  <c r="Y50" i="61"/>
  <c r="Y13" i="61" s="1"/>
  <c r="AF159" i="18"/>
  <c r="AF372" i="18"/>
  <c r="AF199" i="18"/>
  <c r="P27" i="57"/>
  <c r="AA23" i="52"/>
  <c r="AE10" i="49"/>
  <c r="AE10" i="53"/>
  <c r="AF11" i="2"/>
  <c r="AG347" i="18"/>
  <c r="AG349" i="18" s="1"/>
  <c r="AF7" i="51"/>
  <c r="AL256" i="4"/>
  <c r="W41" i="61"/>
  <c r="W12" i="61" s="1"/>
  <c r="AA37" i="41"/>
  <c r="AA34" i="41"/>
  <c r="AF371" i="18"/>
  <c r="Z131" i="61"/>
  <c r="Z93" i="61"/>
  <c r="Z132" i="61" s="1"/>
  <c r="AC33" i="51"/>
  <c r="AC35" i="51" s="1"/>
  <c r="AC47" i="51"/>
  <c r="AB22" i="25"/>
  <c r="V28" i="57" s="1"/>
  <c r="AB21" i="25"/>
  <c r="AB23" i="25"/>
  <c r="W86" i="61"/>
  <c r="W127" i="61"/>
  <c r="AG235" i="18"/>
  <c r="AG249" i="18"/>
  <c r="AG251" i="18" s="1"/>
  <c r="AG300" i="18"/>
  <c r="AG302" i="18" s="1"/>
  <c r="AG303" i="18" s="1"/>
  <c r="AG317" i="18"/>
  <c r="AG319" i="18" s="1"/>
  <c r="AG320" i="18" s="1"/>
  <c r="AA15" i="52"/>
  <c r="T27" i="57" s="1"/>
  <c r="AF158" i="18"/>
  <c r="AB31" i="21"/>
  <c r="AB27" i="21"/>
  <c r="AB36" i="21" s="1"/>
  <c r="AB30" i="21"/>
  <c r="AB28" i="21"/>
  <c r="AB26" i="21"/>
  <c r="AB29" i="21"/>
  <c r="AA35" i="41"/>
  <c r="AB80" i="14"/>
  <c r="AC45" i="2"/>
  <c r="AC54" i="2"/>
  <c r="AC56" i="2" s="1"/>
  <c r="AC69" i="2"/>
  <c r="AB13" i="24"/>
  <c r="AB15" i="24"/>
  <c r="AB14" i="24"/>
  <c r="U28" i="57" s="1"/>
  <c r="AE11" i="55"/>
  <c r="AE20" i="53"/>
  <c r="AF100" i="2"/>
  <c r="AA55" i="64" s="1"/>
  <c r="AE11" i="26"/>
  <c r="AE14" i="26" s="1"/>
  <c r="X31" i="57" s="1"/>
  <c r="AF11" i="51"/>
  <c r="AF16" i="51" s="1"/>
  <c r="AE6" i="60"/>
  <c r="AG134" i="18"/>
  <c r="AG136" i="18" s="1"/>
  <c r="AF18" i="2"/>
  <c r="AL212" i="4"/>
  <c r="AL53" i="4" s="1"/>
  <c r="AF25" i="2" s="1"/>
  <c r="AE7" i="62"/>
  <c r="AE9" i="41"/>
  <c r="AE23" i="41" s="1"/>
  <c r="AE16" i="27"/>
  <c r="AA33" i="64"/>
  <c r="AG174" i="18"/>
  <c r="AG176" i="18" s="1"/>
  <c r="AA56" i="64"/>
  <c r="AE7" i="49"/>
  <c r="AE8" i="49" s="1"/>
  <c r="W117" i="61"/>
  <c r="W14" i="61"/>
  <c r="X114" i="61"/>
  <c r="X55" i="61"/>
  <c r="X56" i="61" s="1"/>
  <c r="Z23" i="52"/>
  <c r="P26" i="57"/>
  <c r="AF289" i="18"/>
  <c r="AF287" i="18"/>
  <c r="AF288" i="18"/>
  <c r="V129" i="61"/>
  <c r="V17" i="61"/>
  <c r="AD99" i="61"/>
  <c r="AD26" i="61"/>
  <c r="AD100" i="61" s="1"/>
  <c r="AF270" i="18"/>
  <c r="AF271" i="18"/>
  <c r="AF272" i="18"/>
  <c r="AF333" i="18"/>
  <c r="AF198" i="18"/>
  <c r="Z102" i="61"/>
  <c r="Z32" i="61"/>
  <c r="Z33" i="61" s="1"/>
  <c r="Z110" i="61"/>
  <c r="Z47" i="61"/>
  <c r="Z48" i="61" s="1"/>
  <c r="V41" i="61"/>
  <c r="Y11" i="61"/>
  <c r="Y105" i="61"/>
  <c r="AB22" i="28"/>
  <c r="AB26" i="28" s="1"/>
  <c r="AB25" i="28"/>
  <c r="AB23" i="50"/>
  <c r="AB18" i="50"/>
  <c r="S28" i="57" s="1"/>
  <c r="AE37" i="2"/>
  <c r="AD21" i="23"/>
  <c r="AD24" i="23" s="1"/>
  <c r="AB42" i="51"/>
  <c r="AC66" i="2"/>
  <c r="X50" i="64"/>
  <c r="X82" i="61" s="1"/>
  <c r="X43" i="64"/>
  <c r="AA16" i="52"/>
  <c r="AA19" i="52" s="1"/>
  <c r="AA21" i="52" s="1"/>
  <c r="W85" i="61"/>
  <c r="W128" i="61" s="1"/>
  <c r="X29" i="64"/>
  <c r="X37" i="61" s="1"/>
  <c r="X28" i="64"/>
  <c r="X31" i="64"/>
  <c r="AJ23" i="4"/>
  <c r="AJ44" i="4" s="1"/>
  <c r="AJ57" i="4"/>
  <c r="AD40" i="2" s="1"/>
  <c r="AN18" i="18"/>
  <c r="AN31" i="18"/>
  <c r="AN33" i="18" s="1"/>
  <c r="AN34" i="18" s="1"/>
  <c r="AM51" i="18"/>
  <c r="AM56" i="18" s="1"/>
  <c r="AM50" i="18"/>
  <c r="AM55" i="18" s="1"/>
  <c r="AM102" i="15"/>
  <c r="AM57" i="18"/>
  <c r="AC17" i="50" l="1"/>
  <c r="Q29" i="57" s="1"/>
  <c r="AD46" i="51"/>
  <c r="AD92" i="2"/>
  <c r="AC12" i="41"/>
  <c r="AC44" i="41" s="1"/>
  <c r="AC15" i="23"/>
  <c r="AC38" i="23" s="1"/>
  <c r="AC21" i="21" s="1"/>
  <c r="AC32" i="21" s="1"/>
  <c r="W29" i="57" s="1"/>
  <c r="Y113" i="61"/>
  <c r="Z94" i="61"/>
  <c r="Z133" i="61" s="1"/>
  <c r="AF330" i="18"/>
  <c r="AF331" i="18"/>
  <c r="W109" i="61"/>
  <c r="AC17" i="21"/>
  <c r="AF332" i="18"/>
  <c r="AK251" i="4" s="1"/>
  <c r="AD12" i="23" s="1"/>
  <c r="X35" i="64"/>
  <c r="X58" i="64" s="1"/>
  <c r="X36" i="64"/>
  <c r="X59" i="64" s="1"/>
  <c r="X60" i="64" s="1"/>
  <c r="X57" i="61"/>
  <c r="X116" i="61" s="1"/>
  <c r="X115" i="61"/>
  <c r="X58" i="61"/>
  <c r="AG322" i="18"/>
  <c r="AG321" i="18"/>
  <c r="AG323" i="18"/>
  <c r="AG149" i="18"/>
  <c r="AG151" i="18" s="1"/>
  <c r="AG152" i="18" s="1"/>
  <c r="AG137" i="18"/>
  <c r="AG306" i="18"/>
  <c r="AG304" i="18"/>
  <c r="AG305" i="18"/>
  <c r="AE11" i="60"/>
  <c r="AE8" i="60"/>
  <c r="G31" i="57"/>
  <c r="AE12" i="60"/>
  <c r="AG252" i="18"/>
  <c r="AG266" i="18"/>
  <c r="AG268" i="18" s="1"/>
  <c r="AF11" i="49"/>
  <c r="AE38" i="2"/>
  <c r="AD35" i="53"/>
  <c r="AD12" i="50"/>
  <c r="Z41" i="64"/>
  <c r="Z24" i="64"/>
  <c r="AE31" i="51"/>
  <c r="AG362" i="18"/>
  <c r="AG364" i="18" s="1"/>
  <c r="AG365" i="18" s="1"/>
  <c r="AG350" i="18"/>
  <c r="AF45" i="51"/>
  <c r="AG237" i="18"/>
  <c r="AG238" i="18"/>
  <c r="AG236" i="18"/>
  <c r="AF194" i="15"/>
  <c r="AE20" i="27"/>
  <c r="AE22" i="27" s="1"/>
  <c r="AE24" i="27" s="1"/>
  <c r="AE25" i="27" s="1"/>
  <c r="AF97" i="2" s="1"/>
  <c r="AE13" i="22" s="1"/>
  <c r="AE14" i="22" s="1"/>
  <c r="AE19" i="22" s="1"/>
  <c r="AE8" i="24" s="1"/>
  <c r="AE13" i="28"/>
  <c r="AE14" i="28" s="1"/>
  <c r="AE24" i="28" s="1"/>
  <c r="AF26" i="2"/>
  <c r="AE10" i="27" s="1"/>
  <c r="AA15" i="64"/>
  <c r="AA17" i="64" s="1"/>
  <c r="AF23" i="51"/>
  <c r="AF24" i="51" s="1"/>
  <c r="AF26" i="51" s="1"/>
  <c r="AF27" i="51" s="1"/>
  <c r="AE31" i="53"/>
  <c r="AB78" i="11"/>
  <c r="AB79" i="11" s="1"/>
  <c r="AB78" i="14"/>
  <c r="AB79" i="14" s="1"/>
  <c r="X38" i="61"/>
  <c r="X39" i="61" s="1"/>
  <c r="X106" i="61"/>
  <c r="AL283" i="4"/>
  <c r="AE8" i="27"/>
  <c r="AE49" i="27" s="1"/>
  <c r="AE9" i="52"/>
  <c r="AG387" i="18"/>
  <c r="AG389" i="18" s="1"/>
  <c r="AG390" i="18" s="1"/>
  <c r="AA12" i="62"/>
  <c r="AE6" i="55"/>
  <c r="AA90" i="61"/>
  <c r="AE48" i="41"/>
  <c r="AE8" i="50"/>
  <c r="AF88" i="2"/>
  <c r="AF32" i="2"/>
  <c r="AL259" i="4"/>
  <c r="AL11" i="4" s="1"/>
  <c r="AF61" i="2" s="1"/>
  <c r="AC46" i="2"/>
  <c r="AB17" i="41"/>
  <c r="AC50" i="2"/>
  <c r="AC51" i="2" s="1"/>
  <c r="AB14" i="52"/>
  <c r="V109" i="61"/>
  <c r="V12" i="61"/>
  <c r="V18" i="61" s="1"/>
  <c r="AD27" i="61"/>
  <c r="AE14" i="49"/>
  <c r="AG67" i="2"/>
  <c r="AF256" i="15"/>
  <c r="X126" i="61"/>
  <c r="X83" i="61"/>
  <c r="X84" i="61" s="1"/>
  <c r="AC70" i="2"/>
  <c r="AG177" i="18"/>
  <c r="AG189" i="18"/>
  <c r="AG191" i="18" s="1"/>
  <c r="AG192" i="18" s="1"/>
  <c r="AE16" i="62"/>
  <c r="AE17" i="62"/>
  <c r="AE23" i="61" s="1"/>
  <c r="AC36" i="51"/>
  <c r="AC39" i="51"/>
  <c r="Z111" i="61"/>
  <c r="Z49" i="61"/>
  <c r="Z112" i="61" s="1"/>
  <c r="W129" i="61"/>
  <c r="W17" i="61"/>
  <c r="Z103" i="61"/>
  <c r="Z34" i="61"/>
  <c r="Z104" i="61" s="1"/>
  <c r="AE14" i="55"/>
  <c r="AE13" i="55"/>
  <c r="W18" i="61"/>
  <c r="AD26" i="23"/>
  <c r="AD14" i="21"/>
  <c r="Y25" i="64"/>
  <c r="Y26" i="64" s="1"/>
  <c r="AC36" i="53"/>
  <c r="Y42" i="64"/>
  <c r="AD41" i="2"/>
  <c r="AC19" i="28"/>
  <c r="AD32" i="51"/>
  <c r="AC13" i="50"/>
  <c r="AD43" i="2"/>
  <c r="AN247" i="15"/>
  <c r="AN257" i="15"/>
  <c r="AN249" i="15"/>
  <c r="AN102" i="2"/>
  <c r="AM10" i="60"/>
  <c r="AM28" i="28" s="1"/>
  <c r="AN20" i="18"/>
  <c r="AN21" i="18"/>
  <c r="AN35" i="18"/>
  <c r="AN36" i="18"/>
  <c r="AN46" i="18"/>
  <c r="AN48" i="18" s="1"/>
  <c r="AN49" i="18" s="1"/>
  <c r="AN57" i="18" s="1"/>
  <c r="AC24" i="41" l="1"/>
  <c r="AC41" i="41"/>
  <c r="AC42" i="41"/>
  <c r="AC43" i="41"/>
  <c r="AC34" i="21"/>
  <c r="AG13" i="2"/>
  <c r="AB56" i="64" s="1"/>
  <c r="AC33" i="21"/>
  <c r="Z10" i="61"/>
  <c r="AC37" i="23"/>
  <c r="AC18" i="28"/>
  <c r="AC20" i="28" s="1"/>
  <c r="AF255" i="15"/>
  <c r="AE27" i="27"/>
  <c r="M31" i="57" s="1"/>
  <c r="AE26" i="27"/>
  <c r="AE13" i="25" s="1"/>
  <c r="AE17" i="25" s="1"/>
  <c r="AK55" i="4"/>
  <c r="AE34" i="2" s="1"/>
  <c r="AK13" i="4"/>
  <c r="AE55" i="2" s="1"/>
  <c r="AN102" i="15"/>
  <c r="AO102" i="2" s="1"/>
  <c r="AG8" i="2"/>
  <c r="AG6" i="51"/>
  <c r="AH232" i="18"/>
  <c r="AH234" i="18" s="1"/>
  <c r="AE30" i="27"/>
  <c r="AE11" i="27"/>
  <c r="AE13" i="27"/>
  <c r="L31" i="57" s="1"/>
  <c r="AE12" i="27"/>
  <c r="AF28" i="2"/>
  <c r="AF29" i="2" s="1"/>
  <c r="AL56" i="4"/>
  <c r="AL16" i="4"/>
  <c r="AG352" i="18"/>
  <c r="AG351" i="18"/>
  <c r="AG373" i="18"/>
  <c r="X14" i="61"/>
  <c r="X117" i="61"/>
  <c r="AF93" i="2"/>
  <c r="AE13" i="41"/>
  <c r="AG366" i="18"/>
  <c r="AG367" i="18"/>
  <c r="AE10" i="52"/>
  <c r="AE11" i="52"/>
  <c r="AE20" i="52" s="1"/>
  <c r="AE12" i="52"/>
  <c r="AG283" i="18"/>
  <c r="AG285" i="18" s="1"/>
  <c r="AG286" i="18" s="1"/>
  <c r="AG269" i="18"/>
  <c r="AE15" i="49"/>
  <c r="AE16" i="49"/>
  <c r="E31" i="57" s="1"/>
  <c r="AE17" i="49"/>
  <c r="AB34" i="41"/>
  <c r="AB37" i="41"/>
  <c r="AB35" i="41"/>
  <c r="AB36" i="41"/>
  <c r="Z35" i="61"/>
  <c r="AG193" i="18"/>
  <c r="AG194" i="18"/>
  <c r="AD9" i="61"/>
  <c r="AD101" i="61"/>
  <c r="AE16" i="50"/>
  <c r="R31" i="57" s="1"/>
  <c r="AE21" i="50"/>
  <c r="AF250" i="15"/>
  <c r="AF251" i="15"/>
  <c r="AF12" i="49"/>
  <c r="AG391" i="18"/>
  <c r="AG411" i="18" s="1"/>
  <c r="AG413" i="18"/>
  <c r="AG392" i="18"/>
  <c r="AG412" i="18" s="1"/>
  <c r="AF8" i="21"/>
  <c r="AF10" i="21" s="1"/>
  <c r="AF7" i="59"/>
  <c r="AF11" i="59" s="1"/>
  <c r="D32" i="57" s="1"/>
  <c r="AF253" i="15"/>
  <c r="AG179" i="18"/>
  <c r="AG178" i="18"/>
  <c r="AG200" i="18"/>
  <c r="AE51" i="41"/>
  <c r="AA64" i="61" s="1"/>
  <c r="AE50" i="41"/>
  <c r="AA63" i="61" s="1"/>
  <c r="AB15" i="52"/>
  <c r="T28" i="57" s="1"/>
  <c r="AB16" i="52"/>
  <c r="AB19" i="52" s="1"/>
  <c r="AB21" i="52" s="1"/>
  <c r="AB17" i="52"/>
  <c r="AG153" i="18"/>
  <c r="AG154" i="18"/>
  <c r="Z50" i="61"/>
  <c r="AF77" i="11"/>
  <c r="AF77" i="14"/>
  <c r="X107" i="61"/>
  <c r="X40" i="61"/>
  <c r="X108" i="61" s="1"/>
  <c r="AE31" i="27"/>
  <c r="AD66" i="2"/>
  <c r="AC42" i="51"/>
  <c r="AA91" i="61"/>
  <c r="AA92" i="61" s="1"/>
  <c r="AA130" i="61"/>
  <c r="AG254" i="18"/>
  <c r="AG255" i="18"/>
  <c r="AG253" i="18"/>
  <c r="AE98" i="61"/>
  <c r="AE24" i="61"/>
  <c r="AE25" i="61" s="1"/>
  <c r="AE29" i="27"/>
  <c r="X86" i="61"/>
  <c r="X127" i="61"/>
  <c r="X85" i="61"/>
  <c r="X128" i="61" s="1"/>
  <c r="AE8" i="55"/>
  <c r="Y31" i="57" s="1"/>
  <c r="AE9" i="55"/>
  <c r="AA20" i="64"/>
  <c r="AA31" i="61" s="1"/>
  <c r="AA19" i="64"/>
  <c r="AG138" i="18"/>
  <c r="AG139" i="18"/>
  <c r="AG160" i="18"/>
  <c r="Y28" i="64"/>
  <c r="Y31" i="64"/>
  <c r="Y29" i="64"/>
  <c r="Y37" i="61" s="1"/>
  <c r="AD54" i="2"/>
  <c r="AD56" i="2" s="1"/>
  <c r="AC80" i="14"/>
  <c r="AD69" i="2"/>
  <c r="AD45" i="2"/>
  <c r="AC18" i="50"/>
  <c r="S29" i="57" s="1"/>
  <c r="AC23" i="50"/>
  <c r="AD47" i="51"/>
  <c r="CG32" i="51"/>
  <c r="CG47" i="51" s="1"/>
  <c r="AD33" i="51"/>
  <c r="Y50" i="64"/>
  <c r="Y82" i="61" s="1"/>
  <c r="Y43" i="64"/>
  <c r="AM14" i="62"/>
  <c r="AO15" i="18"/>
  <c r="AO17" i="18" s="1"/>
  <c r="AN51" i="18"/>
  <c r="AN56" i="18" s="1"/>
  <c r="AN50" i="18"/>
  <c r="AN55" i="18" s="1"/>
  <c r="AF16" i="27" l="1"/>
  <c r="AF6" i="60"/>
  <c r="G32" i="57" s="1"/>
  <c r="AG18" i="2"/>
  <c r="AF6" i="55" s="1"/>
  <c r="AG11" i="51"/>
  <c r="AG16" i="51" s="1"/>
  <c r="AF11" i="26"/>
  <c r="AF14" i="26" s="1"/>
  <c r="X32" i="57" s="1"/>
  <c r="AF7" i="62"/>
  <c r="AF16" i="62" s="1"/>
  <c r="AC27" i="41"/>
  <c r="AC30" i="41"/>
  <c r="AC28" i="41"/>
  <c r="AC29" i="41"/>
  <c r="Y54" i="61" s="1"/>
  <c r="AB33" i="64"/>
  <c r="AH134" i="18"/>
  <c r="AH136" i="18" s="1"/>
  <c r="AH137" i="18" s="1"/>
  <c r="AF20" i="53"/>
  <c r="AG100" i="2"/>
  <c r="AB55" i="64" s="1"/>
  <c r="AH67" i="2"/>
  <c r="AF9" i="41"/>
  <c r="AF23" i="41" s="1"/>
  <c r="AF7" i="49"/>
  <c r="AF8" i="49" s="1"/>
  <c r="AF11" i="55"/>
  <c r="AF14" i="55" s="1"/>
  <c r="AH174" i="18"/>
  <c r="AH176" i="18" s="1"/>
  <c r="AH177" i="18" s="1"/>
  <c r="AM212" i="4"/>
  <c r="AM53" i="4" s="1"/>
  <c r="AG25" i="2" s="1"/>
  <c r="AF31" i="53" s="1"/>
  <c r="AC25" i="28"/>
  <c r="AC22" i="28"/>
  <c r="AC26" i="28" s="1"/>
  <c r="AC43" i="23"/>
  <c r="AC9" i="24" s="1"/>
  <c r="AC10" i="24" s="1"/>
  <c r="AC44" i="23"/>
  <c r="AC15" i="25" s="1"/>
  <c r="AC18" i="25" s="1"/>
  <c r="AC45" i="23"/>
  <c r="AC42" i="23"/>
  <c r="AC20" i="21"/>
  <c r="AD10" i="23"/>
  <c r="AD13" i="23" s="1"/>
  <c r="AD13" i="21" s="1"/>
  <c r="AE59" i="2"/>
  <c r="AD12" i="41" s="1"/>
  <c r="AN10" i="60"/>
  <c r="AN28" i="28" s="1"/>
  <c r="AG159" i="18"/>
  <c r="AA46" i="61"/>
  <c r="AA47" i="61" s="1"/>
  <c r="AA48" i="61" s="1"/>
  <c r="AG333" i="18"/>
  <c r="AG371" i="18"/>
  <c r="AG372" i="18"/>
  <c r="AG158" i="18"/>
  <c r="AG198" i="18"/>
  <c r="AG199" i="18"/>
  <c r="Z113" i="61"/>
  <c r="Z13" i="61"/>
  <c r="AK315" i="4"/>
  <c r="AE89" i="2"/>
  <c r="AG271" i="18"/>
  <c r="AG272" i="18"/>
  <c r="AG270" i="18"/>
  <c r="AA102" i="61"/>
  <c r="AA32" i="61"/>
  <c r="AA33" i="61" s="1"/>
  <c r="AF37" i="2"/>
  <c r="AE21" i="23"/>
  <c r="AE24" i="23" s="1"/>
  <c r="AB23" i="52"/>
  <c r="P28" i="57"/>
  <c r="X17" i="61"/>
  <c r="X129" i="61"/>
  <c r="AA93" i="61"/>
  <c r="AA132" i="61" s="1"/>
  <c r="AA131" i="61"/>
  <c r="Z105" i="61"/>
  <c r="Z11" i="61"/>
  <c r="X41" i="61"/>
  <c r="AG256" i="15"/>
  <c r="AF8" i="60"/>
  <c r="AH317" i="18"/>
  <c r="AH319" i="18" s="1"/>
  <c r="AH320" i="18" s="1"/>
  <c r="AH249" i="18"/>
  <c r="AH251" i="18" s="1"/>
  <c r="AH300" i="18"/>
  <c r="AH302" i="18" s="1"/>
  <c r="AH303" i="18" s="1"/>
  <c r="AH235" i="18"/>
  <c r="AG289" i="18"/>
  <c r="AG288" i="18"/>
  <c r="AG287" i="18"/>
  <c r="AE26" i="61"/>
  <c r="AE100" i="61" s="1"/>
  <c r="AE99" i="61"/>
  <c r="AE30" i="51"/>
  <c r="AE46" i="51" s="1"/>
  <c r="AE35" i="2"/>
  <c r="Z23" i="64"/>
  <c r="AD12" i="26"/>
  <c r="AD11" i="50"/>
  <c r="AD34" i="53"/>
  <c r="Z40" i="64"/>
  <c r="AG194" i="15"/>
  <c r="AG7" i="51"/>
  <c r="AH347" i="18"/>
  <c r="AH349" i="18" s="1"/>
  <c r="AM256" i="4"/>
  <c r="AG11" i="2"/>
  <c r="AF10" i="49"/>
  <c r="AF10" i="53"/>
  <c r="CG33" i="51"/>
  <c r="AD35" i="51"/>
  <c r="Y38" i="61"/>
  <c r="Y39" i="61" s="1"/>
  <c r="Y106" i="61"/>
  <c r="Y35" i="64"/>
  <c r="Y58" i="64" s="1"/>
  <c r="Y36" i="64"/>
  <c r="Y59" i="64" s="1"/>
  <c r="Y60" i="64" s="1"/>
  <c r="Y126" i="61"/>
  <c r="Y83" i="61"/>
  <c r="Y84" i="61" s="1"/>
  <c r="AD50" i="2"/>
  <c r="AD51" i="2" s="1"/>
  <c r="AC14" i="52"/>
  <c r="AD46" i="2"/>
  <c r="AC17" i="41"/>
  <c r="AC78" i="11"/>
  <c r="AC79" i="11" s="1"/>
  <c r="AC78" i="14"/>
  <c r="AC79" i="14" s="1"/>
  <c r="AD70" i="2"/>
  <c r="AO257" i="15"/>
  <c r="AO247" i="15"/>
  <c r="AO249" i="15"/>
  <c r="AO18" i="18"/>
  <c r="AO31" i="18"/>
  <c r="AO33" i="18" s="1"/>
  <c r="AO34" i="18" s="1"/>
  <c r="AN14" i="62"/>
  <c r="AP15" i="18"/>
  <c r="AP17" i="18" s="1"/>
  <c r="AB90" i="61" l="1"/>
  <c r="AM259" i="4"/>
  <c r="AM11" i="4" s="1"/>
  <c r="AG61" i="2" s="1"/>
  <c r="AF13" i="41" s="1"/>
  <c r="AF12" i="60"/>
  <c r="AF11" i="60"/>
  <c r="AG88" i="2"/>
  <c r="AM283" i="4"/>
  <c r="AM16" i="4" s="1"/>
  <c r="AH189" i="18"/>
  <c r="AH191" i="18" s="1"/>
  <c r="AH192" i="18" s="1"/>
  <c r="AH194" i="18" s="1"/>
  <c r="AB12" i="62"/>
  <c r="CJ11" i="51"/>
  <c r="AF8" i="27"/>
  <c r="AF29" i="27" s="1"/>
  <c r="AG32" i="2"/>
  <c r="AF9" i="52"/>
  <c r="AF10" i="52" s="1"/>
  <c r="AF8" i="50"/>
  <c r="AF21" i="50" s="1"/>
  <c r="AF48" i="41"/>
  <c r="AF51" i="41" s="1"/>
  <c r="AB64" i="61" s="1"/>
  <c r="AF17" i="62"/>
  <c r="AF23" i="61" s="1"/>
  <c r="AF24" i="61" s="1"/>
  <c r="AF25" i="61" s="1"/>
  <c r="AH387" i="18"/>
  <c r="AH389" i="18" s="1"/>
  <c r="AH390" i="18" s="1"/>
  <c r="AH392" i="18" s="1"/>
  <c r="AH412" i="18" s="1"/>
  <c r="AH149" i="18"/>
  <c r="AH151" i="18" s="1"/>
  <c r="AH152" i="18" s="1"/>
  <c r="AH154" i="18" s="1"/>
  <c r="AG26" i="2"/>
  <c r="AF10" i="27" s="1"/>
  <c r="AF14" i="49"/>
  <c r="AF16" i="49" s="1"/>
  <c r="E32" i="57" s="1"/>
  <c r="AF13" i="55"/>
  <c r="Y55" i="61"/>
  <c r="Y56" i="61" s="1"/>
  <c r="Y114" i="61"/>
  <c r="AG23" i="51"/>
  <c r="AG24" i="51" s="1"/>
  <c r="AG26" i="51" s="1"/>
  <c r="AG27" i="51" s="1"/>
  <c r="AF20" i="27"/>
  <c r="AF22" i="27" s="1"/>
  <c r="AF24" i="27" s="1"/>
  <c r="AF25" i="27" s="1"/>
  <c r="AG97" i="2" s="1"/>
  <c r="AF13" i="22" s="1"/>
  <c r="AF14" i="22" s="1"/>
  <c r="AF19" i="22" s="1"/>
  <c r="AF8" i="24" s="1"/>
  <c r="AG255" i="15"/>
  <c r="AB15" i="64"/>
  <c r="AB17" i="64" s="1"/>
  <c r="AB19" i="64" s="1"/>
  <c r="AF13" i="28"/>
  <c r="AF14" i="28" s="1"/>
  <c r="AF24" i="28" s="1"/>
  <c r="AG11" i="49"/>
  <c r="AD15" i="21"/>
  <c r="AD18" i="21" s="1"/>
  <c r="AE43" i="51"/>
  <c r="AC31" i="21"/>
  <c r="AC27" i="21"/>
  <c r="AC36" i="21" s="1"/>
  <c r="AC30" i="21"/>
  <c r="AC29" i="21"/>
  <c r="AC26" i="21"/>
  <c r="AC28" i="21"/>
  <c r="AE92" i="2"/>
  <c r="AC22" i="25"/>
  <c r="V29" i="57" s="1"/>
  <c r="AC21" i="25"/>
  <c r="AC23" i="25"/>
  <c r="AD15" i="23"/>
  <c r="AD37" i="23" s="1"/>
  <c r="AD42" i="23" s="1"/>
  <c r="AC13" i="24"/>
  <c r="AC14" i="24"/>
  <c r="U29" i="57" s="1"/>
  <c r="AC15" i="24"/>
  <c r="AG330" i="18"/>
  <c r="AO102" i="15"/>
  <c r="AO10" i="60" s="1"/>
  <c r="AO28" i="28" s="1"/>
  <c r="AA110" i="61"/>
  <c r="AA94" i="61"/>
  <c r="AA10" i="61" s="1"/>
  <c r="AE27" i="61"/>
  <c r="AE101" i="61" s="1"/>
  <c r="AG331" i="18"/>
  <c r="AG332" i="18"/>
  <c r="AL251" i="4" s="1"/>
  <c r="AL13" i="4" s="1"/>
  <c r="AH178" i="18"/>
  <c r="AH179" i="18"/>
  <c r="AG45" i="51"/>
  <c r="AB130" i="61"/>
  <c r="AB91" i="61"/>
  <c r="AB92" i="61" s="1"/>
  <c r="AG12" i="49"/>
  <c r="AH266" i="18"/>
  <c r="AH268" i="18" s="1"/>
  <c r="AH252" i="18"/>
  <c r="AH8" i="2"/>
  <c r="AI232" i="18"/>
  <c r="AI234" i="18" s="1"/>
  <c r="AH6" i="51"/>
  <c r="AH322" i="18"/>
  <c r="AH321" i="18"/>
  <c r="AH323" i="18"/>
  <c r="AD22" i="50"/>
  <c r="AD17" i="50"/>
  <c r="Q30" i="57" s="1"/>
  <c r="AH238" i="18"/>
  <c r="AH236" i="18"/>
  <c r="AH237" i="18"/>
  <c r="AD44" i="41"/>
  <c r="AD43" i="41"/>
  <c r="AD24" i="41"/>
  <c r="AD41" i="41"/>
  <c r="AD42" i="41"/>
  <c r="AK57" i="4"/>
  <c r="AE40" i="2" s="1"/>
  <c r="AK23" i="4"/>
  <c r="AK44" i="4" s="1"/>
  <c r="AH13" i="2"/>
  <c r="AG77" i="11"/>
  <c r="AG77" i="14"/>
  <c r="AH305" i="18"/>
  <c r="AH306" i="18"/>
  <c r="AH304" i="18"/>
  <c r="AF8" i="55"/>
  <c r="Y32" i="57" s="1"/>
  <c r="AF9" i="55"/>
  <c r="AA111" i="61"/>
  <c r="AA49" i="61"/>
  <c r="AA112" i="61" s="1"/>
  <c r="AE35" i="53"/>
  <c r="AF31" i="51"/>
  <c r="AA24" i="64"/>
  <c r="AE12" i="50"/>
  <c r="AF38" i="2"/>
  <c r="AA41" i="64"/>
  <c r="AH362" i="18"/>
  <c r="AH364" i="18" s="1"/>
  <c r="AH365" i="18" s="1"/>
  <c r="AH350" i="18"/>
  <c r="AH138" i="18"/>
  <c r="AH139" i="18"/>
  <c r="X109" i="61"/>
  <c r="X12" i="61"/>
  <c r="X18" i="61" s="1"/>
  <c r="AA34" i="61"/>
  <c r="AA104" i="61" s="1"/>
  <c r="AA103" i="61"/>
  <c r="AE26" i="23"/>
  <c r="AE14" i="21"/>
  <c r="AG8" i="21"/>
  <c r="AG10" i="21" s="1"/>
  <c r="AG7" i="59"/>
  <c r="AG11" i="59" s="1"/>
  <c r="D33" i="57" s="1"/>
  <c r="AG253" i="15"/>
  <c r="AC37" i="41"/>
  <c r="AC36" i="41"/>
  <c r="AC35" i="41"/>
  <c r="AC34" i="41"/>
  <c r="AC15" i="52"/>
  <c r="T29" i="57" s="1"/>
  <c r="AC16" i="52"/>
  <c r="AC19" i="52" s="1"/>
  <c r="AC21" i="52" s="1"/>
  <c r="AC17" i="52"/>
  <c r="Y107" i="61"/>
  <c r="Y40" i="61"/>
  <c r="Y108" i="61" s="1"/>
  <c r="AD39" i="51"/>
  <c r="CG39" i="51" s="1"/>
  <c r="AD36" i="51"/>
  <c r="CG35" i="51"/>
  <c r="CG36" i="51" s="1"/>
  <c r="AE66" i="2"/>
  <c r="AD42" i="51"/>
  <c r="Y127" i="61"/>
  <c r="Y85" i="61"/>
  <c r="Y128" i="61" s="1"/>
  <c r="AO36" i="18"/>
  <c r="AO46" i="18"/>
  <c r="AO48" i="18" s="1"/>
  <c r="AO49" i="18" s="1"/>
  <c r="AO57" i="18" s="1"/>
  <c r="AO35" i="18"/>
  <c r="AP18" i="18"/>
  <c r="AP31" i="18"/>
  <c r="AP33" i="18" s="1"/>
  <c r="AP34" i="18" s="1"/>
  <c r="AO21" i="18"/>
  <c r="AO20" i="18"/>
  <c r="AG93" i="2" l="1"/>
  <c r="AM56" i="4"/>
  <c r="AG37" i="2" s="1"/>
  <c r="AH193" i="18"/>
  <c r="AH198" i="18" s="1"/>
  <c r="AF50" i="41"/>
  <c r="AB63" i="61" s="1"/>
  <c r="AH200" i="18"/>
  <c r="AF31" i="27"/>
  <c r="AF11" i="27"/>
  <c r="AF30" i="27"/>
  <c r="AF49" i="27"/>
  <c r="AF98" i="61"/>
  <c r="AF12" i="52"/>
  <c r="AF11" i="52"/>
  <c r="AF20" i="52" s="1"/>
  <c r="AH391" i="18"/>
  <c r="AH411" i="18" s="1"/>
  <c r="AF16" i="50"/>
  <c r="R32" i="57" s="1"/>
  <c r="AF15" i="49"/>
  <c r="AH153" i="18"/>
  <c r="AH158" i="18" s="1"/>
  <c r="AF13" i="27"/>
  <c r="L32" i="57" s="1"/>
  <c r="AH160" i="18"/>
  <c r="AF17" i="49"/>
  <c r="AF12" i="27"/>
  <c r="AH413" i="18"/>
  <c r="AG28" i="2"/>
  <c r="AG29" i="2" s="1"/>
  <c r="AD43" i="23"/>
  <c r="AD9" i="24" s="1"/>
  <c r="AD10" i="24" s="1"/>
  <c r="AD14" i="24" s="1"/>
  <c r="U30" i="57" s="1"/>
  <c r="AF27" i="27"/>
  <c r="M32" i="57" s="1"/>
  <c r="AD44" i="23"/>
  <c r="AD15" i="25" s="1"/>
  <c r="AD18" i="25" s="1"/>
  <c r="AD23" i="25" s="1"/>
  <c r="AD18" i="28"/>
  <c r="AD45" i="23"/>
  <c r="AF26" i="27"/>
  <c r="AB46" i="61" s="1"/>
  <c r="AD17" i="21"/>
  <c r="Y115" i="61"/>
  <c r="Y57" i="61"/>
  <c r="Y116" i="61" s="1"/>
  <c r="Y58" i="61"/>
  <c r="AG251" i="15"/>
  <c r="AB20" i="64"/>
  <c r="AB31" i="61" s="1"/>
  <c r="AB32" i="61" s="1"/>
  <c r="AB33" i="61" s="1"/>
  <c r="AG250" i="15"/>
  <c r="AD20" i="21"/>
  <c r="AD29" i="21" s="1"/>
  <c r="AP102" i="2"/>
  <c r="AQ15" i="18" s="1"/>
  <c r="AQ17" i="18" s="1"/>
  <c r="AD38" i="23"/>
  <c r="AD21" i="21" s="1"/>
  <c r="AD34" i="21" s="1"/>
  <c r="AE9" i="61"/>
  <c r="AA133" i="61"/>
  <c r="AA35" i="61"/>
  <c r="AA105" i="61" s="1"/>
  <c r="Y41" i="61"/>
  <c r="Y109" i="61" s="1"/>
  <c r="AH199" i="18"/>
  <c r="AH159" i="18"/>
  <c r="AL55" i="4"/>
  <c r="AE12" i="23"/>
  <c r="AA50" i="61"/>
  <c r="AA13" i="61" s="1"/>
  <c r="AH255" i="18"/>
  <c r="AH254" i="18"/>
  <c r="AH253" i="18"/>
  <c r="AH269" i="18"/>
  <c r="AH283" i="18"/>
  <c r="AH285" i="18" s="1"/>
  <c r="AH286" i="18" s="1"/>
  <c r="AI300" i="18"/>
  <c r="AI302" i="18" s="1"/>
  <c r="AI303" i="18" s="1"/>
  <c r="AI317" i="18"/>
  <c r="AI319" i="18" s="1"/>
  <c r="AI320" i="18" s="1"/>
  <c r="AI249" i="18"/>
  <c r="AI251" i="18" s="1"/>
  <c r="AI235" i="18"/>
  <c r="AH351" i="18"/>
  <c r="AH352" i="18"/>
  <c r="AH373" i="18"/>
  <c r="AF99" i="61"/>
  <c r="AF26" i="61"/>
  <c r="AH366" i="18"/>
  <c r="AH367" i="18"/>
  <c r="Z25" i="64"/>
  <c r="Z26" i="64" s="1"/>
  <c r="Z42" i="64"/>
  <c r="AE41" i="2"/>
  <c r="AE32" i="51"/>
  <c r="AD13" i="50"/>
  <c r="AD36" i="53"/>
  <c r="AE43" i="2"/>
  <c r="AD19" i="28"/>
  <c r="AN256" i="4"/>
  <c r="AH11" i="2"/>
  <c r="AI347" i="18"/>
  <c r="AI349" i="18" s="1"/>
  <c r="AH7" i="51"/>
  <c r="AG10" i="49"/>
  <c r="AG10" i="53"/>
  <c r="AH18" i="2"/>
  <c r="AI134" i="18"/>
  <c r="AI136" i="18" s="1"/>
  <c r="AG9" i="41"/>
  <c r="AG23" i="41" s="1"/>
  <c r="AG11" i="55"/>
  <c r="AG7" i="49"/>
  <c r="AG8" i="49" s="1"/>
  <c r="AG6" i="60"/>
  <c r="AG20" i="53"/>
  <c r="AC56" i="64"/>
  <c r="AI174" i="18"/>
  <c r="AI176" i="18" s="1"/>
  <c r="AH100" i="2"/>
  <c r="AC55" i="64" s="1"/>
  <c r="AG7" i="62"/>
  <c r="AC33" i="64"/>
  <c r="AH11" i="51"/>
  <c r="AH16" i="51" s="1"/>
  <c r="AH45" i="51" s="1"/>
  <c r="AN212" i="4"/>
  <c r="AN53" i="4" s="1"/>
  <c r="AH25" i="2" s="1"/>
  <c r="AG11" i="26"/>
  <c r="AG14" i="26" s="1"/>
  <c r="X33" i="57" s="1"/>
  <c r="AG16" i="27"/>
  <c r="AD30" i="41"/>
  <c r="AD27" i="41"/>
  <c r="AD29" i="41"/>
  <c r="Z54" i="61" s="1"/>
  <c r="AD28" i="41"/>
  <c r="AB131" i="61"/>
  <c r="AB93" i="61"/>
  <c r="AF55" i="2"/>
  <c r="AF59" i="2"/>
  <c r="Y86" i="61"/>
  <c r="P29" i="57"/>
  <c r="AC23" i="52"/>
  <c r="AP20" i="18"/>
  <c r="AP21" i="18"/>
  <c r="AO50" i="18"/>
  <c r="AO55" i="18" s="1"/>
  <c r="AO51" i="18"/>
  <c r="AO56" i="18" s="1"/>
  <c r="AP35" i="18"/>
  <c r="AP46" i="18"/>
  <c r="AP48" i="18" s="1"/>
  <c r="AP49" i="18" s="1"/>
  <c r="AP57" i="18" s="1"/>
  <c r="AP36" i="18"/>
  <c r="AP247" i="15"/>
  <c r="AP257" i="15"/>
  <c r="AP249" i="15"/>
  <c r="AF21" i="23" l="1"/>
  <c r="AF24" i="23" s="1"/>
  <c r="AD13" i="24"/>
  <c r="AD15" i="24"/>
  <c r="AD21" i="25"/>
  <c r="AF13" i="25"/>
  <c r="AF17" i="25" s="1"/>
  <c r="AD22" i="25"/>
  <c r="V30" i="57" s="1"/>
  <c r="AD20" i="28"/>
  <c r="AD25" i="28" s="1"/>
  <c r="AO14" i="62"/>
  <c r="AD30" i="21"/>
  <c r="AD31" i="21"/>
  <c r="AD26" i="21"/>
  <c r="AB102" i="61"/>
  <c r="AD27" i="21"/>
  <c r="AD36" i="21" s="1"/>
  <c r="Y14" i="61"/>
  <c r="Y117" i="61"/>
  <c r="AD32" i="21"/>
  <c r="W30" i="57" s="1"/>
  <c r="AD33" i="21"/>
  <c r="AD28" i="21"/>
  <c r="Y12" i="61"/>
  <c r="AA11" i="61"/>
  <c r="AE10" i="23"/>
  <c r="AE13" i="23" s="1"/>
  <c r="AE15" i="23" s="1"/>
  <c r="AE18" i="28" s="1"/>
  <c r="AA113" i="61"/>
  <c r="AF34" i="2"/>
  <c r="AF35" i="2" s="1"/>
  <c r="AI149" i="18"/>
  <c r="AI151" i="18" s="1"/>
  <c r="AI152" i="18" s="1"/>
  <c r="AI137" i="18"/>
  <c r="AI350" i="18"/>
  <c r="AI362" i="18"/>
  <c r="AI364" i="18" s="1"/>
  <c r="AI365" i="18" s="1"/>
  <c r="AH11" i="49"/>
  <c r="AH333" i="18"/>
  <c r="AH271" i="18"/>
  <c r="AH270" i="18"/>
  <c r="AH272" i="18"/>
  <c r="Z31" i="64"/>
  <c r="Z28" i="64"/>
  <c r="Z29" i="64"/>
  <c r="Z37" i="61" s="1"/>
  <c r="AF89" i="2"/>
  <c r="AL315" i="4"/>
  <c r="AC90" i="61"/>
  <c r="AI387" i="18"/>
  <c r="AI389" i="18" s="1"/>
  <c r="AI390" i="18" s="1"/>
  <c r="AG8" i="50"/>
  <c r="AC12" i="62"/>
  <c r="AN283" i="4"/>
  <c r="AG48" i="41"/>
  <c r="AG6" i="55"/>
  <c r="AH88" i="2"/>
  <c r="AG8" i="27"/>
  <c r="AN259" i="4"/>
  <c r="AN11" i="4" s="1"/>
  <c r="AH61" i="2" s="1"/>
  <c r="AH32" i="2"/>
  <c r="AG9" i="52"/>
  <c r="AI322" i="18"/>
  <c r="AI323" i="18"/>
  <c r="AI321" i="18"/>
  <c r="AB132" i="61"/>
  <c r="AB94" i="61"/>
  <c r="AB110" i="61"/>
  <c r="AB47" i="61"/>
  <c r="AB48" i="61" s="1"/>
  <c r="AI67" i="2"/>
  <c r="AH256" i="15"/>
  <c r="AG16" i="62"/>
  <c r="AG17" i="62"/>
  <c r="AG23" i="61" s="1"/>
  <c r="AH288" i="18"/>
  <c r="AH287" i="18"/>
  <c r="AH289" i="18"/>
  <c r="Z114" i="61"/>
  <c r="Z55" i="61"/>
  <c r="Z56" i="61" s="1"/>
  <c r="AI177" i="18"/>
  <c r="AI189" i="18"/>
  <c r="AI191" i="18" s="1"/>
  <c r="AI192" i="18" s="1"/>
  <c r="AD80" i="14"/>
  <c r="AE45" i="2"/>
  <c r="AE69" i="2"/>
  <c r="AE54" i="2"/>
  <c r="AE56" i="2" s="1"/>
  <c r="AI237" i="18"/>
  <c r="AI236" i="18"/>
  <c r="AI238" i="18"/>
  <c r="AF43" i="51"/>
  <c r="AE12" i="41"/>
  <c r="AF92" i="2"/>
  <c r="AI266" i="18"/>
  <c r="AI268" i="18" s="1"/>
  <c r="AI252" i="18"/>
  <c r="AI305" i="18"/>
  <c r="AI306" i="18"/>
  <c r="AI304" i="18"/>
  <c r="AH194" i="15"/>
  <c r="AB103" i="61"/>
  <c r="AB34" i="61"/>
  <c r="AD18" i="50"/>
  <c r="S30" i="57" s="1"/>
  <c r="AD23" i="50"/>
  <c r="AG11" i="60"/>
  <c r="AG8" i="60"/>
  <c r="AG12" i="60"/>
  <c r="G33" i="57"/>
  <c r="AE33" i="51"/>
  <c r="AE35" i="51" s="1"/>
  <c r="AE47" i="51"/>
  <c r="AF14" i="21"/>
  <c r="AF26" i="23"/>
  <c r="AC15" i="64"/>
  <c r="AC17" i="64" s="1"/>
  <c r="AH26" i="2"/>
  <c r="AG10" i="27" s="1"/>
  <c r="AH23" i="51"/>
  <c r="AH24" i="51" s="1"/>
  <c r="AH26" i="51" s="1"/>
  <c r="AH27" i="51" s="1"/>
  <c r="AG20" i="27"/>
  <c r="AG22" i="27" s="1"/>
  <c r="AG24" i="27" s="1"/>
  <c r="AG25" i="27" s="1"/>
  <c r="AH97" i="2" s="1"/>
  <c r="AG13" i="22" s="1"/>
  <c r="AG14" i="22" s="1"/>
  <c r="AG19" i="22" s="1"/>
  <c r="AG8" i="24" s="1"/>
  <c r="AG31" i="53"/>
  <c r="AG13" i="28"/>
  <c r="AG14" i="28" s="1"/>
  <c r="AG24" i="28" s="1"/>
  <c r="AB24" i="64"/>
  <c r="AF35" i="53"/>
  <c r="AG38" i="2"/>
  <c r="AB41" i="64"/>
  <c r="AG31" i="51"/>
  <c r="AF12" i="50"/>
  <c r="AG14" i="49"/>
  <c r="AF100" i="61"/>
  <c r="AF27" i="61"/>
  <c r="AH372" i="18"/>
  <c r="AG13" i="55"/>
  <c r="AG14" i="55"/>
  <c r="Z50" i="64"/>
  <c r="Z82" i="61" s="1"/>
  <c r="Z43" i="64"/>
  <c r="AH371" i="18"/>
  <c r="Y17" i="61"/>
  <c r="Y129" i="61"/>
  <c r="AQ18" i="18"/>
  <c r="AQ31" i="18"/>
  <c r="AQ33" i="18" s="1"/>
  <c r="AQ34" i="18" s="1"/>
  <c r="AP50" i="18"/>
  <c r="AP55" i="18" s="1"/>
  <c r="AP51" i="18"/>
  <c r="AP56" i="18" s="1"/>
  <c r="AP102" i="15"/>
  <c r="AD22" i="28" l="1"/>
  <c r="AD26" i="28" s="1"/>
  <c r="Y18" i="61"/>
  <c r="AE13" i="21"/>
  <c r="AE15" i="21" s="1"/>
  <c r="AE18" i="21" s="1"/>
  <c r="AE34" i="53"/>
  <c r="AA40" i="64"/>
  <c r="AF30" i="51"/>
  <c r="AF46" i="51" s="1"/>
  <c r="AG12" i="27"/>
  <c r="AA23" i="64"/>
  <c r="AE11" i="50"/>
  <c r="AE22" i="50" s="1"/>
  <c r="AE12" i="26"/>
  <c r="AH331" i="18"/>
  <c r="AH332" i="18"/>
  <c r="AM251" i="4" s="1"/>
  <c r="AM13" i="4" s="1"/>
  <c r="AH330" i="18"/>
  <c r="AH255" i="15"/>
  <c r="AG26" i="27"/>
  <c r="AG13" i="25" s="1"/>
  <c r="AG17" i="25" s="1"/>
  <c r="AG27" i="27"/>
  <c r="M33" i="57" s="1"/>
  <c r="AE37" i="23"/>
  <c r="AE38" i="23"/>
  <c r="AE21" i="21" s="1"/>
  <c r="AE24" i="41"/>
  <c r="AE41" i="41"/>
  <c r="AE44" i="41"/>
  <c r="AE42" i="41"/>
  <c r="AE43" i="41"/>
  <c r="AG21" i="50"/>
  <c r="AG16" i="50"/>
  <c r="R33" i="57" s="1"/>
  <c r="Z126" i="61"/>
  <c r="Z83" i="61"/>
  <c r="Z84" i="61" s="1"/>
  <c r="AB111" i="61"/>
  <c r="AB49" i="61"/>
  <c r="AB112" i="61" s="1"/>
  <c r="AI391" i="18"/>
  <c r="AI411" i="18" s="1"/>
  <c r="AI413" i="18"/>
  <c r="AI392" i="18"/>
  <c r="AI412" i="18" s="1"/>
  <c r="Z115" i="61"/>
  <c r="Z58" i="61"/>
  <c r="Z57" i="61"/>
  <c r="Z116" i="61" s="1"/>
  <c r="AI13" i="2"/>
  <c r="AC130" i="61"/>
  <c r="AC91" i="61"/>
  <c r="AC92" i="61" s="1"/>
  <c r="AI200" i="18"/>
  <c r="AI179" i="18"/>
  <c r="AI178" i="18"/>
  <c r="AN16" i="4"/>
  <c r="AN56" i="4"/>
  <c r="AE36" i="51"/>
  <c r="AE39" i="51"/>
  <c r="AH12" i="49"/>
  <c r="AH251" i="15"/>
  <c r="AH250" i="15"/>
  <c r="AB10" i="61"/>
  <c r="AB133" i="61"/>
  <c r="AG11" i="52"/>
  <c r="AG20" i="52" s="1"/>
  <c r="AG12" i="52"/>
  <c r="AG10" i="52"/>
  <c r="AL57" i="4"/>
  <c r="AF40" i="2" s="1"/>
  <c r="AL23" i="4"/>
  <c r="AL44" i="4" s="1"/>
  <c r="AG24" i="61"/>
  <c r="AG25" i="61" s="1"/>
  <c r="AG98" i="61"/>
  <c r="AI366" i="18"/>
  <c r="AI367" i="18"/>
  <c r="AI193" i="18"/>
  <c r="AI194" i="18"/>
  <c r="AH93" i="2"/>
  <c r="AG13" i="41"/>
  <c r="AD78" i="11"/>
  <c r="AD79" i="11" s="1"/>
  <c r="AD78" i="14"/>
  <c r="AD79" i="14" s="1"/>
  <c r="AE70" i="2"/>
  <c r="AI6" i="51"/>
  <c r="AI8" i="2"/>
  <c r="AJ232" i="18"/>
  <c r="AJ234" i="18" s="1"/>
  <c r="AG29" i="27"/>
  <c r="AG31" i="27"/>
  <c r="AG49" i="27"/>
  <c r="AG30" i="27"/>
  <c r="AG13" i="27"/>
  <c r="L33" i="57" s="1"/>
  <c r="AI138" i="18"/>
  <c r="AI160" i="18"/>
  <c r="AI139" i="18"/>
  <c r="AG16" i="49"/>
  <c r="E33" i="57" s="1"/>
  <c r="AG17" i="49"/>
  <c r="AG15" i="49"/>
  <c r="AG50" i="41"/>
  <c r="AC63" i="61" s="1"/>
  <c r="AG51" i="41"/>
  <c r="AC64" i="61" s="1"/>
  <c r="AC20" i="64"/>
  <c r="AC31" i="61" s="1"/>
  <c r="AC19" i="64"/>
  <c r="AB104" i="61"/>
  <c r="AB35" i="61"/>
  <c r="AG11" i="27"/>
  <c r="Z106" i="61"/>
  <c r="Z38" i="61"/>
  <c r="Z39" i="61" s="1"/>
  <c r="AF101" i="61"/>
  <c r="AF9" i="61"/>
  <c r="AI255" i="18"/>
  <c r="AI254" i="18"/>
  <c r="AI253" i="18"/>
  <c r="AD14" i="52"/>
  <c r="AE46" i="2"/>
  <c r="AD17" i="41"/>
  <c r="AE50" i="2"/>
  <c r="AE51" i="2" s="1"/>
  <c r="AH253" i="15"/>
  <c r="AH7" i="59"/>
  <c r="AH11" i="59" s="1"/>
  <c r="D34" i="57" s="1"/>
  <c r="AH8" i="21"/>
  <c r="AH10" i="21" s="1"/>
  <c r="Z35" i="64"/>
  <c r="Z58" i="64" s="1"/>
  <c r="Z36" i="64"/>
  <c r="Z59" i="64" s="1"/>
  <c r="Z60" i="64" s="1"/>
  <c r="AI153" i="18"/>
  <c r="AI154" i="18"/>
  <c r="AH77" i="11"/>
  <c r="AH77" i="14"/>
  <c r="AI373" i="18"/>
  <c r="AI352" i="18"/>
  <c r="AI351" i="18"/>
  <c r="AI269" i="18"/>
  <c r="AI283" i="18"/>
  <c r="AI285" i="18" s="1"/>
  <c r="AI286" i="18" s="1"/>
  <c r="AG8" i="55"/>
  <c r="Y33" i="57" s="1"/>
  <c r="AG9" i="55"/>
  <c r="AH28" i="2"/>
  <c r="AH29" i="2" s="1"/>
  <c r="AQ36" i="18"/>
  <c r="AQ46" i="18"/>
  <c r="AQ48" i="18" s="1"/>
  <c r="AQ49" i="18" s="1"/>
  <c r="AQ57" i="18" s="1"/>
  <c r="AQ35" i="18"/>
  <c r="AQ102" i="2"/>
  <c r="AP10" i="60"/>
  <c r="AP28" i="28" s="1"/>
  <c r="AQ20" i="18"/>
  <c r="AQ21" i="18"/>
  <c r="AQ257" i="15"/>
  <c r="AQ247" i="15"/>
  <c r="AQ249" i="15"/>
  <c r="AE17" i="21" l="1"/>
  <c r="AE17" i="50"/>
  <c r="Q31" i="57" s="1"/>
  <c r="AI199" i="18"/>
  <c r="AC46" i="61"/>
  <c r="AC110" i="61" s="1"/>
  <c r="AM55" i="4"/>
  <c r="AG34" i="2" s="1"/>
  <c r="AI159" i="18"/>
  <c r="AI371" i="18"/>
  <c r="AF12" i="23"/>
  <c r="AI372" i="18"/>
  <c r="AI158" i="18"/>
  <c r="AI198" i="18"/>
  <c r="AF66" i="2"/>
  <c r="AE42" i="51"/>
  <c r="AG21" i="23"/>
  <c r="AG24" i="23" s="1"/>
  <c r="AH37" i="2"/>
  <c r="Z14" i="61"/>
  <c r="Z117" i="61"/>
  <c r="AD37" i="41"/>
  <c r="AD34" i="41"/>
  <c r="AD35" i="41"/>
  <c r="AD36" i="41"/>
  <c r="AG55" i="2"/>
  <c r="AG59" i="2"/>
  <c r="Z107" i="61"/>
  <c r="Z40" i="61"/>
  <c r="Z108" i="61" s="1"/>
  <c r="Z85" i="61"/>
  <c r="Z127" i="61"/>
  <c r="AI288" i="18"/>
  <c r="AI289" i="18"/>
  <c r="AI287" i="18"/>
  <c r="AD16" i="52"/>
  <c r="AD19" i="52" s="1"/>
  <c r="AD21" i="52" s="1"/>
  <c r="AD15" i="52"/>
  <c r="T30" i="57" s="1"/>
  <c r="AD17" i="52"/>
  <c r="AC102" i="61"/>
  <c r="AC32" i="61"/>
  <c r="AC33" i="61" s="1"/>
  <c r="AH6" i="60"/>
  <c r="AJ174" i="18"/>
  <c r="AJ176" i="18" s="1"/>
  <c r="AH20" i="53"/>
  <c r="AJ134" i="18"/>
  <c r="AJ136" i="18" s="1"/>
  <c r="AH16" i="27"/>
  <c r="AD56" i="64"/>
  <c r="AH11" i="55"/>
  <c r="AH11" i="26"/>
  <c r="AH14" i="26" s="1"/>
  <c r="X34" i="57" s="1"/>
  <c r="AI11" i="51"/>
  <c r="AI16" i="51" s="1"/>
  <c r="AI45" i="51" s="1"/>
  <c r="AI18" i="2"/>
  <c r="AH7" i="49"/>
  <c r="AH8" i="49" s="1"/>
  <c r="AH7" i="62"/>
  <c r="AH9" i="41"/>
  <c r="AH23" i="41" s="1"/>
  <c r="AI100" i="2"/>
  <c r="AD55" i="64" s="1"/>
  <c r="AD33" i="64"/>
  <c r="AO212" i="4"/>
  <c r="AO53" i="4" s="1"/>
  <c r="AI25" i="2" s="1"/>
  <c r="AE29" i="41"/>
  <c r="AA54" i="61" s="1"/>
  <c r="AE30" i="41"/>
  <c r="AE28" i="41"/>
  <c r="AE27" i="41"/>
  <c r="AI271" i="18"/>
  <c r="AI270" i="18"/>
  <c r="AI272" i="18"/>
  <c r="AI333" i="18"/>
  <c r="AB105" i="61"/>
  <c r="AB11" i="61"/>
  <c r="AJ235" i="18"/>
  <c r="AJ317" i="18"/>
  <c r="AJ319" i="18" s="1"/>
  <c r="AJ320" i="18" s="1"/>
  <c r="AJ249" i="18"/>
  <c r="AJ251" i="18" s="1"/>
  <c r="AJ300" i="18"/>
  <c r="AJ302" i="18" s="1"/>
  <c r="AJ303" i="18" s="1"/>
  <c r="AH10" i="49"/>
  <c r="AO256" i="4"/>
  <c r="AI11" i="2"/>
  <c r="AJ347" i="18"/>
  <c r="AJ349" i="18" s="1"/>
  <c r="AI7" i="51"/>
  <c r="AH10" i="53"/>
  <c r="AG99" i="61"/>
  <c r="AG26" i="61"/>
  <c r="AB50" i="61"/>
  <c r="AE33" i="21"/>
  <c r="AE34" i="21"/>
  <c r="AE32" i="21"/>
  <c r="W31" i="57" s="1"/>
  <c r="AE19" i="28"/>
  <c r="AE20" i="28" s="1"/>
  <c r="AE36" i="53"/>
  <c r="AA42" i="64"/>
  <c r="AF41" i="2"/>
  <c r="AE13" i="50"/>
  <c r="AA25" i="64"/>
  <c r="AA26" i="64" s="1"/>
  <c r="AF32" i="51"/>
  <c r="AF43" i="2"/>
  <c r="AC131" i="61"/>
  <c r="AC93" i="61"/>
  <c r="AC132" i="61" s="1"/>
  <c r="AC47" i="61"/>
  <c r="AC48" i="61" s="1"/>
  <c r="AE42" i="23"/>
  <c r="AE20" i="21"/>
  <c r="AE45" i="23"/>
  <c r="AE44" i="23"/>
  <c r="AE15" i="25" s="1"/>
  <c r="AE18" i="25" s="1"/>
  <c r="AE43" i="23"/>
  <c r="AE9" i="24" s="1"/>
  <c r="AE10" i="24" s="1"/>
  <c r="AQ102" i="15"/>
  <c r="AQ10" i="60" s="1"/>
  <c r="AQ28" i="28" s="1"/>
  <c r="AP14" i="62"/>
  <c r="AR15" i="18"/>
  <c r="AR17" i="18" s="1"/>
  <c r="AQ51" i="18"/>
  <c r="AQ56" i="18" s="1"/>
  <c r="AQ50" i="18"/>
  <c r="AQ55" i="18" s="1"/>
  <c r="AF10" i="23" l="1"/>
  <c r="AF13" i="23" s="1"/>
  <c r="AR102" i="2"/>
  <c r="AQ14" i="62" s="1"/>
  <c r="AI331" i="18"/>
  <c r="AI332" i="18"/>
  <c r="AN251" i="4" s="1"/>
  <c r="AG12" i="23" s="1"/>
  <c r="AB113" i="61"/>
  <c r="AB13" i="61"/>
  <c r="AF12" i="26"/>
  <c r="AG35" i="2"/>
  <c r="AF11" i="50"/>
  <c r="AG30" i="51"/>
  <c r="AG46" i="51" s="1"/>
  <c r="AB40" i="64"/>
  <c r="AB23" i="64"/>
  <c r="AF34" i="53"/>
  <c r="AI23" i="51"/>
  <c r="AI24" i="51" s="1"/>
  <c r="AI26" i="51" s="1"/>
  <c r="AI27" i="51" s="1"/>
  <c r="AD15" i="64"/>
  <c r="AD17" i="64" s="1"/>
  <c r="AH20" i="27"/>
  <c r="AH22" i="27" s="1"/>
  <c r="AH26" i="27" s="1"/>
  <c r="AH13" i="28"/>
  <c r="AH14" i="28" s="1"/>
  <c r="AH24" i="28" s="1"/>
  <c r="AH31" i="53"/>
  <c r="AI26" i="2"/>
  <c r="AH10" i="27" s="1"/>
  <c r="AA28" i="64"/>
  <c r="AA29" i="64"/>
  <c r="AA37" i="61" s="1"/>
  <c r="AA31" i="64"/>
  <c r="AJ238" i="18"/>
  <c r="AJ237" i="18"/>
  <c r="AJ236" i="18"/>
  <c r="AE15" i="24"/>
  <c r="AE14" i="24"/>
  <c r="U31" i="57" s="1"/>
  <c r="AE13" i="24"/>
  <c r="AE18" i="50"/>
  <c r="S31" i="57" s="1"/>
  <c r="AE23" i="50"/>
  <c r="AG100" i="61"/>
  <c r="AG27" i="61"/>
  <c r="AJ177" i="18"/>
  <c r="AJ189" i="18"/>
  <c r="AJ191" i="18" s="1"/>
  <c r="AJ192" i="18" s="1"/>
  <c r="AA114" i="61"/>
  <c r="AA55" i="61"/>
  <c r="AA56" i="61" s="1"/>
  <c r="AE21" i="25"/>
  <c r="AE22" i="25"/>
  <c r="V31" i="57" s="1"/>
  <c r="AE23" i="25"/>
  <c r="G34" i="57"/>
  <c r="AH12" i="60"/>
  <c r="AH11" i="60"/>
  <c r="AH8" i="60"/>
  <c r="AH31" i="51"/>
  <c r="AC41" i="64"/>
  <c r="AG12" i="50"/>
  <c r="AH38" i="2"/>
  <c r="AG35" i="53"/>
  <c r="AC24" i="64"/>
  <c r="AF33" i="51"/>
  <c r="AF35" i="51" s="1"/>
  <c r="AF47" i="51"/>
  <c r="AJ67" i="2"/>
  <c r="AI256" i="15"/>
  <c r="AJ322" i="18"/>
  <c r="AJ323" i="18"/>
  <c r="AJ321" i="18"/>
  <c r="AJ149" i="18"/>
  <c r="AJ151" i="18" s="1"/>
  <c r="AJ152" i="18" s="1"/>
  <c r="AJ137" i="18"/>
  <c r="AI194" i="15"/>
  <c r="AA50" i="64"/>
  <c r="AA82" i="61" s="1"/>
  <c r="AA43" i="64"/>
  <c r="AH16" i="62"/>
  <c r="AH17" i="62"/>
  <c r="AH23" i="61" s="1"/>
  <c r="Z41" i="61"/>
  <c r="Z128" i="61"/>
  <c r="Z86" i="61"/>
  <c r="AG14" i="21"/>
  <c r="AG26" i="23"/>
  <c r="AF45" i="2"/>
  <c r="AE80" i="14"/>
  <c r="AF69" i="2"/>
  <c r="AF54" i="2"/>
  <c r="AF56" i="2" s="1"/>
  <c r="AE31" i="21"/>
  <c r="AE27" i="21"/>
  <c r="AE36" i="21" s="1"/>
  <c r="AE30" i="21"/>
  <c r="AE26" i="21"/>
  <c r="AE28" i="21"/>
  <c r="AE29" i="21"/>
  <c r="AE25" i="28"/>
  <c r="AE22" i="28"/>
  <c r="AE26" i="28" s="1"/>
  <c r="AJ350" i="18"/>
  <c r="AJ362" i="18"/>
  <c r="AJ364" i="18" s="1"/>
  <c r="AJ365" i="18" s="1"/>
  <c r="AI330" i="18"/>
  <c r="AH9" i="52"/>
  <c r="AO259" i="4"/>
  <c r="AO11" i="4" s="1"/>
  <c r="AI61" i="2" s="1"/>
  <c r="AI93" i="2" s="1"/>
  <c r="AH8" i="27"/>
  <c r="AH8" i="50"/>
  <c r="AO283" i="4"/>
  <c r="AH6" i="55"/>
  <c r="AD90" i="61"/>
  <c r="AI88" i="2"/>
  <c r="AD12" i="62"/>
  <c r="AI32" i="2"/>
  <c r="AJ387" i="18"/>
  <c r="AJ389" i="18" s="1"/>
  <c r="AJ390" i="18" s="1"/>
  <c r="AH48" i="41"/>
  <c r="AJ304" i="18"/>
  <c r="AJ306" i="18"/>
  <c r="AJ305" i="18"/>
  <c r="AJ252" i="18"/>
  <c r="AJ266" i="18"/>
  <c r="AJ268" i="18" s="1"/>
  <c r="AF13" i="21"/>
  <c r="AF15" i="21" s="1"/>
  <c r="AF18" i="21" s="1"/>
  <c r="AF15" i="23"/>
  <c r="AF37" i="23" s="1"/>
  <c r="AH14" i="49"/>
  <c r="AC103" i="61"/>
  <c r="AC34" i="61"/>
  <c r="AC104" i="61" s="1"/>
  <c r="P30" i="57"/>
  <c r="AD23" i="52"/>
  <c r="AG43" i="51"/>
  <c r="AF12" i="41"/>
  <c r="AG92" i="2"/>
  <c r="AC94" i="61"/>
  <c r="AH13" i="55"/>
  <c r="AH14" i="55"/>
  <c r="AI11" i="49"/>
  <c r="AC49" i="61"/>
  <c r="AC111" i="61"/>
  <c r="AM315" i="4"/>
  <c r="AG89" i="2"/>
  <c r="AR247" i="15"/>
  <c r="AR257" i="15"/>
  <c r="AR249" i="15"/>
  <c r="AR18" i="18"/>
  <c r="AR31" i="18"/>
  <c r="AR33" i="18" s="1"/>
  <c r="AR34" i="18" s="1"/>
  <c r="AS15" i="18" l="1"/>
  <c r="AS17" i="18" s="1"/>
  <c r="AH24" i="27"/>
  <c r="AH25" i="27" s="1"/>
  <c r="AI97" i="2" s="1"/>
  <c r="AH13" i="22" s="1"/>
  <c r="AH14" i="22" s="1"/>
  <c r="AH19" i="22" s="1"/>
  <c r="AH8" i="24" s="1"/>
  <c r="AN55" i="4"/>
  <c r="AH34" i="2" s="1"/>
  <c r="AN13" i="4"/>
  <c r="AH55" i="2" s="1"/>
  <c r="AF17" i="21"/>
  <c r="AF18" i="28"/>
  <c r="AI255" i="15"/>
  <c r="AA115" i="61"/>
  <c r="AA57" i="61"/>
  <c r="AA116" i="61" s="1"/>
  <c r="AO16" i="4"/>
  <c r="AO56" i="4"/>
  <c r="AJ194" i="18"/>
  <c r="AJ193" i="18"/>
  <c r="AC112" i="61"/>
  <c r="AC50" i="61"/>
  <c r="AH29" i="27"/>
  <c r="AH11" i="27"/>
  <c r="AH12" i="27"/>
  <c r="AH31" i="27"/>
  <c r="AH13" i="27"/>
  <c r="L34" i="57" s="1"/>
  <c r="AH98" i="61"/>
  <c r="AH24" i="61"/>
  <c r="AH25" i="61" s="1"/>
  <c r="AK232" i="18"/>
  <c r="AK234" i="18" s="1"/>
  <c r="AJ6" i="51"/>
  <c r="AJ8" i="2"/>
  <c r="AG101" i="61"/>
  <c r="AG9" i="61"/>
  <c r="AF17" i="50"/>
  <c r="Q32" i="57" s="1"/>
  <c r="AF22" i="50"/>
  <c r="AH13" i="41"/>
  <c r="AH30" i="27"/>
  <c r="AI28" i="2"/>
  <c r="AI29" i="2" s="1"/>
  <c r="AH49" i="27"/>
  <c r="AF41" i="41"/>
  <c r="AF24" i="41"/>
  <c r="AF43" i="41"/>
  <c r="AF44" i="41"/>
  <c r="AF42" i="41"/>
  <c r="Z129" i="61"/>
  <c r="Z17" i="61"/>
  <c r="AJ283" i="18"/>
  <c r="AJ285" i="18" s="1"/>
  <c r="AJ286" i="18" s="1"/>
  <c r="AJ269" i="18"/>
  <c r="AA36" i="64"/>
  <c r="AA59" i="64" s="1"/>
  <c r="AA60" i="64" s="1"/>
  <c r="AA35" i="64"/>
  <c r="AA58" i="64" s="1"/>
  <c r="AH21" i="50"/>
  <c r="AH16" i="50"/>
  <c r="R34" i="57" s="1"/>
  <c r="AI7" i="59"/>
  <c r="AI11" i="59" s="1"/>
  <c r="D35" i="57" s="1"/>
  <c r="AI253" i="15"/>
  <c r="AI8" i="21"/>
  <c r="AI10" i="21" s="1"/>
  <c r="AH50" i="41"/>
  <c r="AD63" i="61" s="1"/>
  <c r="AH51" i="41"/>
  <c r="AD64" i="61" s="1"/>
  <c r="AH12" i="52"/>
  <c r="AH11" i="52"/>
  <c r="AH20" i="52" s="1"/>
  <c r="AH10" i="52"/>
  <c r="AA126" i="61"/>
  <c r="AA83" i="61"/>
  <c r="AA84" i="61" s="1"/>
  <c r="AJ200" i="18"/>
  <c r="AJ178" i="18"/>
  <c r="AJ179" i="18"/>
  <c r="AJ413" i="18"/>
  <c r="AJ391" i="18"/>
  <c r="AJ411" i="18" s="1"/>
  <c r="AJ392" i="18"/>
  <c r="AJ412" i="18" s="1"/>
  <c r="AF70" i="2"/>
  <c r="AE78" i="11"/>
  <c r="AE79" i="11" s="1"/>
  <c r="AE78" i="14"/>
  <c r="AE79" i="14" s="1"/>
  <c r="AI250" i="15"/>
  <c r="AI251" i="15"/>
  <c r="AI12" i="49"/>
  <c r="AI77" i="14"/>
  <c r="AI77" i="11"/>
  <c r="AD130" i="61"/>
  <c r="AD91" i="61"/>
  <c r="AD92" i="61" s="1"/>
  <c r="AH9" i="55"/>
  <c r="AH8" i="55"/>
  <c r="Y34" i="57" s="1"/>
  <c r="AM57" i="4"/>
  <c r="AG40" i="2" s="1"/>
  <c r="AM23" i="4"/>
  <c r="AM44" i="4" s="1"/>
  <c r="AJ254" i="18"/>
  <c r="AJ255" i="18"/>
  <c r="AJ253" i="18"/>
  <c r="AJ366" i="18"/>
  <c r="AJ367" i="18"/>
  <c r="AD46" i="61"/>
  <c r="AH13" i="25"/>
  <c r="AH17" i="25" s="1"/>
  <c r="AC35" i="61"/>
  <c r="AC10" i="61"/>
  <c r="AC133" i="61"/>
  <c r="AJ373" i="18"/>
  <c r="AJ352" i="18"/>
  <c r="AJ351" i="18"/>
  <c r="AE17" i="41"/>
  <c r="AF50" i="2"/>
  <c r="AF51" i="2" s="1"/>
  <c r="AE14" i="52"/>
  <c r="AF46" i="2"/>
  <c r="AJ138" i="18"/>
  <c r="AJ160" i="18"/>
  <c r="AJ139" i="18"/>
  <c r="AF36" i="51"/>
  <c r="AF39" i="51"/>
  <c r="AD19" i="64"/>
  <c r="AD20" i="64"/>
  <c r="AD31" i="61" s="1"/>
  <c r="AH27" i="27"/>
  <c r="M34" i="57" s="1"/>
  <c r="AJ13" i="2"/>
  <c r="Z12" i="61"/>
  <c r="Z18" i="61" s="1"/>
  <c r="Z109" i="61"/>
  <c r="AA38" i="61"/>
  <c r="AA39" i="61" s="1"/>
  <c r="AA106" i="61"/>
  <c r="AH16" i="49"/>
  <c r="E34" i="57" s="1"/>
  <c r="AH17" i="49"/>
  <c r="AH15" i="49"/>
  <c r="AF45" i="23"/>
  <c r="AF43" i="23"/>
  <c r="AF9" i="24" s="1"/>
  <c r="AF10" i="24" s="1"/>
  <c r="AF20" i="21"/>
  <c r="AF42" i="23"/>
  <c r="AF44" i="23"/>
  <c r="AF15" i="25" s="1"/>
  <c r="AF18" i="25" s="1"/>
  <c r="AJ154" i="18"/>
  <c r="AJ153" i="18"/>
  <c r="AF38" i="23"/>
  <c r="AF21" i="21" s="1"/>
  <c r="AR21" i="18"/>
  <c r="AR20" i="18"/>
  <c r="AS18" i="18"/>
  <c r="AS31" i="18"/>
  <c r="AS33" i="18" s="1"/>
  <c r="AS34" i="18" s="1"/>
  <c r="AR102" i="15"/>
  <c r="AR35" i="18"/>
  <c r="AR36" i="18"/>
  <c r="AR46" i="18"/>
  <c r="AR48" i="18" s="1"/>
  <c r="AR49" i="18" s="1"/>
  <c r="AH59" i="2" l="1"/>
  <c r="AH92" i="2" s="1"/>
  <c r="AG10" i="23"/>
  <c r="AG13" i="23" s="1"/>
  <c r="AG13" i="21" s="1"/>
  <c r="AA58" i="61"/>
  <c r="AA117" i="61" s="1"/>
  <c r="AJ159" i="18"/>
  <c r="AJ198" i="18"/>
  <c r="AJ372" i="18"/>
  <c r="AJ287" i="18"/>
  <c r="AJ289" i="18"/>
  <c r="AJ288" i="18"/>
  <c r="AA107" i="61"/>
  <c r="AA40" i="61"/>
  <c r="AA108" i="61" s="1"/>
  <c r="AC11" i="61"/>
  <c r="AC105" i="61"/>
  <c r="AN315" i="4"/>
  <c r="AH89" i="2"/>
  <c r="AC113" i="61"/>
  <c r="AC13" i="61"/>
  <c r="AF23" i="25"/>
  <c r="AF22" i="25"/>
  <c r="V32" i="57" s="1"/>
  <c r="AF21" i="25"/>
  <c r="AJ158" i="18"/>
  <c r="AD110" i="61"/>
  <c r="AD47" i="61"/>
  <c r="AD48" i="61" s="1"/>
  <c r="AD131" i="61"/>
  <c r="AD93" i="61"/>
  <c r="AG43" i="2"/>
  <c r="AF36" i="53"/>
  <c r="AF19" i="28"/>
  <c r="AF20" i="28" s="1"/>
  <c r="AB42" i="64"/>
  <c r="AG41" i="2"/>
  <c r="AB25" i="64"/>
  <c r="AB26" i="64" s="1"/>
  <c r="AG32" i="51"/>
  <c r="AF13" i="50"/>
  <c r="AJ11" i="51"/>
  <c r="AJ16" i="51" s="1"/>
  <c r="AJ45" i="51" s="1"/>
  <c r="AI9" i="41"/>
  <c r="AI23" i="41" s="1"/>
  <c r="AK134" i="18"/>
  <c r="AK136" i="18" s="1"/>
  <c r="AE56" i="64"/>
  <c r="AI6" i="60"/>
  <c r="AJ100" i="2"/>
  <c r="AE55" i="64" s="1"/>
  <c r="AP212" i="4"/>
  <c r="AP53" i="4" s="1"/>
  <c r="AJ25" i="2" s="1"/>
  <c r="AK174" i="18"/>
  <c r="AK176" i="18" s="1"/>
  <c r="AJ18" i="2"/>
  <c r="AE33" i="64"/>
  <c r="AI7" i="62"/>
  <c r="AI16" i="27"/>
  <c r="AI7" i="49"/>
  <c r="AI8" i="49" s="1"/>
  <c r="AI20" i="53"/>
  <c r="AI11" i="55"/>
  <c r="AI11" i="26"/>
  <c r="AI14" i="26" s="1"/>
  <c r="X35" i="57" s="1"/>
  <c r="AJ199" i="18"/>
  <c r="AJ11" i="2"/>
  <c r="AP256" i="4"/>
  <c r="AI10" i="49"/>
  <c r="AJ7" i="51"/>
  <c r="AI10" i="53"/>
  <c r="AK347" i="18"/>
  <c r="AK349" i="18" s="1"/>
  <c r="AF28" i="21"/>
  <c r="AF27" i="21"/>
  <c r="AF36" i="21" s="1"/>
  <c r="AF26" i="21"/>
  <c r="AF29" i="21"/>
  <c r="AF31" i="21"/>
  <c r="AF30" i="21"/>
  <c r="AE15" i="52"/>
  <c r="T31" i="57" s="1"/>
  <c r="AE16" i="52"/>
  <c r="AE19" i="52" s="1"/>
  <c r="AE21" i="52" s="1"/>
  <c r="AE17" i="52"/>
  <c r="AF14" i="24"/>
  <c r="U32" i="57" s="1"/>
  <c r="AF15" i="24"/>
  <c r="AF13" i="24"/>
  <c r="AF28" i="41"/>
  <c r="AF27" i="41"/>
  <c r="AF30" i="41"/>
  <c r="AF29" i="41"/>
  <c r="AB54" i="61" s="1"/>
  <c r="AK300" i="18"/>
  <c r="AK302" i="18" s="1"/>
  <c r="AK303" i="18" s="1"/>
  <c r="AK249" i="18"/>
  <c r="AK251" i="18" s="1"/>
  <c r="AK317" i="18"/>
  <c r="AK319" i="18" s="1"/>
  <c r="AK320" i="18" s="1"/>
  <c r="AK235" i="18"/>
  <c r="AI37" i="2"/>
  <c r="AH21" i="23"/>
  <c r="AH24" i="23" s="1"/>
  <c r="AF34" i="21"/>
  <c r="AF32" i="21"/>
  <c r="W32" i="57" s="1"/>
  <c r="AF33" i="21"/>
  <c r="AA85" i="61"/>
  <c r="AA128" i="61" s="1"/>
  <c r="AA127" i="61"/>
  <c r="AH99" i="61"/>
  <c r="AH26" i="61"/>
  <c r="AH100" i="61" s="1"/>
  <c r="AJ371" i="18"/>
  <c r="AJ272" i="18"/>
  <c r="AJ271" i="18"/>
  <c r="AJ270" i="18"/>
  <c r="AG66" i="2"/>
  <c r="AF42" i="51"/>
  <c r="AE34" i="41"/>
  <c r="AE37" i="41"/>
  <c r="AE35" i="41"/>
  <c r="AE36" i="41"/>
  <c r="AH30" i="51"/>
  <c r="AH46" i="51" s="1"/>
  <c r="AG11" i="50"/>
  <c r="AC40" i="64"/>
  <c r="AG34" i="53"/>
  <c r="AC23" i="64"/>
  <c r="AG12" i="26"/>
  <c r="AH35" i="2"/>
  <c r="AD102" i="61"/>
  <c r="AD32" i="61"/>
  <c r="AD33" i="61" s="1"/>
  <c r="AJ333" i="18"/>
  <c r="AS257" i="15"/>
  <c r="AS247" i="15"/>
  <c r="AS249" i="15"/>
  <c r="AR50" i="18"/>
  <c r="AR55" i="18" s="1"/>
  <c r="AR51" i="18"/>
  <c r="AR56" i="18" s="1"/>
  <c r="AS102" i="2"/>
  <c r="AR10" i="60"/>
  <c r="AR28" i="28" s="1"/>
  <c r="AS46" i="18"/>
  <c r="AS48" i="18" s="1"/>
  <c r="AS49" i="18" s="1"/>
  <c r="AS57" i="18" s="1"/>
  <c r="AS35" i="18"/>
  <c r="AS36" i="18"/>
  <c r="AR57" i="18"/>
  <c r="AS20" i="18"/>
  <c r="AS21" i="18"/>
  <c r="AA14" i="61" l="1"/>
  <c r="AH43" i="51"/>
  <c r="AG15" i="23"/>
  <c r="AG37" i="23" s="1"/>
  <c r="AG45" i="23" s="1"/>
  <c r="AG12" i="41"/>
  <c r="AG24" i="41" s="1"/>
  <c r="AJ331" i="18"/>
  <c r="AJ332" i="18"/>
  <c r="AO251" i="4" s="1"/>
  <c r="AH12" i="23" s="1"/>
  <c r="AI14" i="49"/>
  <c r="AI15" i="49" s="1"/>
  <c r="AJ330" i="18"/>
  <c r="AA86" i="61"/>
  <c r="AA129" i="61" s="1"/>
  <c r="AA41" i="61"/>
  <c r="AI8" i="60"/>
  <c r="G35" i="57"/>
  <c r="AI11" i="60"/>
  <c r="AI12" i="60"/>
  <c r="AH14" i="21"/>
  <c r="AH26" i="23"/>
  <c r="AG17" i="50"/>
  <c r="Q33" i="57" s="1"/>
  <c r="AG22" i="50"/>
  <c r="AK321" i="18"/>
  <c r="AK323" i="18"/>
  <c r="AK322" i="18"/>
  <c r="AD132" i="61"/>
  <c r="AD94" i="61"/>
  <c r="AK252" i="18"/>
  <c r="AK266" i="18"/>
  <c r="AK268" i="18" s="1"/>
  <c r="AF23" i="50"/>
  <c r="AF18" i="50"/>
  <c r="S32" i="57" s="1"/>
  <c r="AG15" i="21"/>
  <c r="AG18" i="21" s="1"/>
  <c r="AK238" i="18"/>
  <c r="AK236" i="18"/>
  <c r="AK237" i="18"/>
  <c r="AK305" i="18"/>
  <c r="AK304" i="18"/>
  <c r="AK306" i="18"/>
  <c r="P31" i="57"/>
  <c r="AE23" i="52"/>
  <c r="AK362" i="18"/>
  <c r="AK364" i="18" s="1"/>
  <c r="AK365" i="18" s="1"/>
  <c r="AK350" i="18"/>
  <c r="AI16" i="62"/>
  <c r="AI17" i="62"/>
  <c r="AI23" i="61" s="1"/>
  <c r="AG47" i="51"/>
  <c r="AG33" i="51"/>
  <c r="AG35" i="51" s="1"/>
  <c r="AD111" i="61"/>
  <c r="AD49" i="61"/>
  <c r="AD103" i="61"/>
  <c r="AD34" i="61"/>
  <c r="AB55" i="61"/>
  <c r="AB56" i="61" s="1"/>
  <c r="AB114" i="61"/>
  <c r="AB29" i="64"/>
  <c r="AB37" i="61" s="1"/>
  <c r="AB31" i="64"/>
  <c r="AB28" i="64"/>
  <c r="AK149" i="18"/>
  <c r="AK151" i="18" s="1"/>
  <c r="AK152" i="18" s="1"/>
  <c r="AK137" i="18"/>
  <c r="AN57" i="4"/>
  <c r="AH40" i="2" s="1"/>
  <c r="AN23" i="4"/>
  <c r="AN44" i="4" s="1"/>
  <c r="AI48" i="41"/>
  <c r="AP283" i="4"/>
  <c r="AI9" i="52"/>
  <c r="AK387" i="18"/>
  <c r="AK389" i="18" s="1"/>
  <c r="AK390" i="18" s="1"/>
  <c r="AI6" i="55"/>
  <c r="AI8" i="27"/>
  <c r="AE90" i="61"/>
  <c r="AP259" i="4"/>
  <c r="AP11" i="4" s="1"/>
  <c r="AJ61" i="2" s="1"/>
  <c r="AI13" i="41" s="1"/>
  <c r="AE12" i="62"/>
  <c r="AJ32" i="2"/>
  <c r="AJ88" i="2"/>
  <c r="AI8" i="50"/>
  <c r="AK67" i="2"/>
  <c r="AJ256" i="15"/>
  <c r="AK189" i="18"/>
  <c r="AK191" i="18" s="1"/>
  <c r="AK192" i="18" s="1"/>
  <c r="AK177" i="18"/>
  <c r="AB43" i="64"/>
  <c r="AB50" i="64"/>
  <c r="AB82" i="61" s="1"/>
  <c r="AD41" i="64"/>
  <c r="AI31" i="51"/>
  <c r="AH35" i="53"/>
  <c r="AI38" i="2"/>
  <c r="AD24" i="64"/>
  <c r="AH12" i="50"/>
  <c r="AJ194" i="15"/>
  <c r="AJ26" i="2"/>
  <c r="AE15" i="64"/>
  <c r="AE17" i="64" s="1"/>
  <c r="AI20" i="27"/>
  <c r="AI22" i="27" s="1"/>
  <c r="AI31" i="53"/>
  <c r="AJ23" i="51"/>
  <c r="AJ24" i="51" s="1"/>
  <c r="AJ26" i="51" s="1"/>
  <c r="AJ27" i="51" s="1"/>
  <c r="AI13" i="28"/>
  <c r="AI14" i="28" s="1"/>
  <c r="AI24" i="28" s="1"/>
  <c r="AF25" i="28"/>
  <c r="AF22" i="28"/>
  <c r="AF26" i="28" s="1"/>
  <c r="AF80" i="14"/>
  <c r="AG69" i="2"/>
  <c r="AG54" i="2"/>
  <c r="AG56" i="2" s="1"/>
  <c r="AG45" i="2"/>
  <c r="AI13" i="55"/>
  <c r="AI14" i="55"/>
  <c r="AJ11" i="49"/>
  <c r="AH27" i="61"/>
  <c r="AR14" i="62"/>
  <c r="AT15" i="18"/>
  <c r="AT17" i="18" s="1"/>
  <c r="AS102" i="15"/>
  <c r="AS51" i="18"/>
  <c r="AS56" i="18" s="1"/>
  <c r="AS50" i="18"/>
  <c r="AS55" i="18" s="1"/>
  <c r="AG38" i="23" l="1"/>
  <c r="AG21" i="21" s="1"/>
  <c r="AG43" i="23"/>
  <c r="AG9" i="24" s="1"/>
  <c r="AG10" i="24" s="1"/>
  <c r="AG15" i="24" s="1"/>
  <c r="AG42" i="23"/>
  <c r="AG20" i="21"/>
  <c r="AG30" i="21" s="1"/>
  <c r="AG18" i="28"/>
  <c r="AG44" i="23"/>
  <c r="AG15" i="25" s="1"/>
  <c r="AG18" i="25" s="1"/>
  <c r="AG23" i="25" s="1"/>
  <c r="AG43" i="41"/>
  <c r="AG41" i="41"/>
  <c r="AG44" i="41"/>
  <c r="AG42" i="41"/>
  <c r="AO55" i="4"/>
  <c r="AH10" i="23" s="1"/>
  <c r="AH13" i="23" s="1"/>
  <c r="AO13" i="4"/>
  <c r="AI59" i="2" s="1"/>
  <c r="AI17" i="49"/>
  <c r="AA17" i="61"/>
  <c r="AI16" i="49"/>
  <c r="E35" i="57" s="1"/>
  <c r="AG17" i="21"/>
  <c r="AA109" i="61"/>
  <c r="AA12" i="61"/>
  <c r="AA18" i="61" s="1"/>
  <c r="AK8" i="2"/>
  <c r="AL232" i="18"/>
  <c r="AL234" i="18" s="1"/>
  <c r="AK6" i="51"/>
  <c r="AH101" i="61"/>
  <c r="AH9" i="61"/>
  <c r="AJ77" i="14"/>
  <c r="AJ77" i="11"/>
  <c r="AI11" i="52"/>
  <c r="AI20" i="52" s="1"/>
  <c r="AI12" i="52"/>
  <c r="AI10" i="52"/>
  <c r="AD104" i="61"/>
  <c r="AD35" i="61"/>
  <c r="AK283" i="18"/>
  <c r="AK285" i="18" s="1"/>
  <c r="AK286" i="18" s="1"/>
  <c r="AK269" i="18"/>
  <c r="AI24" i="61"/>
  <c r="AI25" i="61" s="1"/>
  <c r="AI98" i="61"/>
  <c r="AG70" i="2"/>
  <c r="AF78" i="11"/>
  <c r="AF79" i="11" s="1"/>
  <c r="AF78" i="14"/>
  <c r="AF79" i="14" s="1"/>
  <c r="AE130" i="61"/>
  <c r="AE91" i="61"/>
  <c r="AE92" i="61" s="1"/>
  <c r="AB35" i="64"/>
  <c r="AB58" i="64" s="1"/>
  <c r="AB36" i="64"/>
  <c r="AB59" i="64" s="1"/>
  <c r="AB60" i="64" s="1"/>
  <c r="AB106" i="61"/>
  <c r="AB38" i="61"/>
  <c r="AB39" i="61" s="1"/>
  <c r="AK13" i="2"/>
  <c r="AP56" i="4"/>
  <c r="AP16" i="4"/>
  <c r="AK255" i="18"/>
  <c r="AK253" i="18"/>
  <c r="AK254" i="18"/>
  <c r="AB83" i="61"/>
  <c r="AB84" i="61" s="1"/>
  <c r="AB126" i="61"/>
  <c r="AI50" i="41"/>
  <c r="AE63" i="61" s="1"/>
  <c r="AI51" i="41"/>
  <c r="AE64" i="61" s="1"/>
  <c r="AD133" i="61"/>
  <c r="AD10" i="61"/>
  <c r="AB115" i="61"/>
  <c r="AB57" i="61"/>
  <c r="AJ255" i="15"/>
  <c r="AI24" i="27"/>
  <c r="AI25" i="27" s="1"/>
  <c r="AJ97" i="2" s="1"/>
  <c r="AI13" i="22" s="1"/>
  <c r="AI14" i="22" s="1"/>
  <c r="AI19" i="22" s="1"/>
  <c r="AI8" i="24" s="1"/>
  <c r="AI27" i="27"/>
  <c r="M35" i="57" s="1"/>
  <c r="AI26" i="27"/>
  <c r="AI21" i="50"/>
  <c r="AI16" i="50"/>
  <c r="R35" i="57" s="1"/>
  <c r="AD112" i="61"/>
  <c r="AD50" i="61"/>
  <c r="AI30" i="27"/>
  <c r="AI49" i="27"/>
  <c r="AI31" i="27"/>
  <c r="AI29" i="27"/>
  <c r="AG32" i="21"/>
  <c r="W33" i="57" s="1"/>
  <c r="AG33" i="21"/>
  <c r="AG34" i="21"/>
  <c r="AJ93" i="2"/>
  <c r="AE19" i="64"/>
  <c r="AE20" i="64"/>
  <c r="AE31" i="61" s="1"/>
  <c r="AK200" i="18"/>
  <c r="AK178" i="18"/>
  <c r="AK179" i="18"/>
  <c r="AC25" i="64"/>
  <c r="AC26" i="64" s="1"/>
  <c r="AH41" i="2"/>
  <c r="AH43" i="2"/>
  <c r="AC42" i="64"/>
  <c r="AH32" i="51"/>
  <c r="AG36" i="53"/>
  <c r="AG19" i="28"/>
  <c r="AG13" i="50"/>
  <c r="AK352" i="18"/>
  <c r="AK351" i="18"/>
  <c r="AK373" i="18"/>
  <c r="AI8" i="55"/>
  <c r="Y35" i="57" s="1"/>
  <c r="AI9" i="55"/>
  <c r="AK367" i="18"/>
  <c r="AK366" i="18"/>
  <c r="AK391" i="18"/>
  <c r="AK411" i="18" s="1"/>
  <c r="AK392" i="18"/>
  <c r="AK412" i="18" s="1"/>
  <c r="AK413" i="18"/>
  <c r="AI10" i="27"/>
  <c r="AI11" i="27" s="1"/>
  <c r="AJ28" i="2"/>
  <c r="AJ29" i="2" s="1"/>
  <c r="AK193" i="18"/>
  <c r="AK194" i="18"/>
  <c r="AK139" i="18"/>
  <c r="AK138" i="18"/>
  <c r="AK160" i="18"/>
  <c r="AG39" i="51"/>
  <c r="AG36" i="51"/>
  <c r="AF14" i="52"/>
  <c r="AG50" i="2"/>
  <c r="AG51" i="2" s="1"/>
  <c r="AF17" i="41"/>
  <c r="AG46" i="2"/>
  <c r="AJ12" i="49"/>
  <c r="AJ250" i="15"/>
  <c r="AJ251" i="15"/>
  <c r="AJ253" i="15"/>
  <c r="AJ7" i="59"/>
  <c r="AJ11" i="59" s="1"/>
  <c r="D36" i="57" s="1"/>
  <c r="AJ8" i="21"/>
  <c r="AJ10" i="21" s="1"/>
  <c r="AK154" i="18"/>
  <c r="AK153" i="18"/>
  <c r="AG30" i="41"/>
  <c r="AG27" i="41"/>
  <c r="AG28" i="41"/>
  <c r="AG29" i="41"/>
  <c r="AC54" i="61" s="1"/>
  <c r="AT102" i="2"/>
  <c r="AS10" i="60"/>
  <c r="AS28" i="28" s="1"/>
  <c r="AT247" i="15"/>
  <c r="AT257" i="15"/>
  <c r="AT249" i="15"/>
  <c r="AT18" i="18"/>
  <c r="AT31" i="18"/>
  <c r="AT33" i="18" s="1"/>
  <c r="AT34" i="18" s="1"/>
  <c r="AG28" i="21" l="1"/>
  <c r="AG27" i="21"/>
  <c r="AG36" i="21" s="1"/>
  <c r="AG26" i="21"/>
  <c r="AG14" i="24"/>
  <c r="U33" i="57" s="1"/>
  <c r="AG29" i="21"/>
  <c r="AG13" i="24"/>
  <c r="AG21" i="25"/>
  <c r="AG22" i="25"/>
  <c r="V33" i="57" s="1"/>
  <c r="AG20" i="28"/>
  <c r="AG22" i="28" s="1"/>
  <c r="AG26" i="28" s="1"/>
  <c r="AG31" i="21"/>
  <c r="AI55" i="2"/>
  <c r="AO315" i="4" s="1"/>
  <c r="AI34" i="2"/>
  <c r="AI30" i="51" s="1"/>
  <c r="AI46" i="51" s="1"/>
  <c r="AK158" i="18"/>
  <c r="AI13" i="27"/>
  <c r="L35" i="57" s="1"/>
  <c r="AK333" i="18"/>
  <c r="AI12" i="27"/>
  <c r="AH47" i="51"/>
  <c r="AH33" i="51"/>
  <c r="AH35" i="51" s="1"/>
  <c r="AH45" i="2"/>
  <c r="AH69" i="2"/>
  <c r="AH54" i="2"/>
  <c r="AH56" i="2" s="1"/>
  <c r="AG80" i="14"/>
  <c r="AG42" i="51"/>
  <c r="AH66" i="2"/>
  <c r="AK159" i="18"/>
  <c r="AI21" i="23"/>
  <c r="AI24" i="23" s="1"/>
  <c r="AJ37" i="2"/>
  <c r="AF37" i="41"/>
  <c r="AF34" i="41"/>
  <c r="AF36" i="41"/>
  <c r="AF35" i="41"/>
  <c r="AK371" i="18"/>
  <c r="AK199" i="18"/>
  <c r="AB116" i="61"/>
  <c r="AB58" i="61"/>
  <c r="AK18" i="2"/>
  <c r="AL134" i="18"/>
  <c r="AL136" i="18" s="1"/>
  <c r="AF33" i="64"/>
  <c r="AK100" i="2"/>
  <c r="AF55" i="64" s="1"/>
  <c r="AJ6" i="60"/>
  <c r="AJ9" i="41"/>
  <c r="AJ23" i="41" s="1"/>
  <c r="AJ20" i="53"/>
  <c r="AQ212" i="4"/>
  <c r="AQ53" i="4" s="1"/>
  <c r="AK25" i="2" s="1"/>
  <c r="AK11" i="51"/>
  <c r="AK16" i="51" s="1"/>
  <c r="AK45" i="51" s="1"/>
  <c r="AL174" i="18"/>
  <c r="AL176" i="18" s="1"/>
  <c r="AJ7" i="49"/>
  <c r="AJ8" i="49" s="1"/>
  <c r="AJ7" i="62"/>
  <c r="AJ11" i="26"/>
  <c r="AJ14" i="26" s="1"/>
  <c r="X36" i="57" s="1"/>
  <c r="AJ11" i="55"/>
  <c r="AJ16" i="27"/>
  <c r="AF56" i="64"/>
  <c r="AK270" i="18"/>
  <c r="AK272" i="18"/>
  <c r="AK271" i="18"/>
  <c r="AE131" i="61"/>
  <c r="AE93" i="61"/>
  <c r="AE132" i="61" s="1"/>
  <c r="AC50" i="64"/>
  <c r="AC82" i="61" s="1"/>
  <c r="AC43" i="64"/>
  <c r="AC114" i="61"/>
  <c r="AC55" i="61"/>
  <c r="AC56" i="61" s="1"/>
  <c r="AI26" i="61"/>
  <c r="AI100" i="61" s="1"/>
  <c r="AI99" i="61"/>
  <c r="AK372" i="18"/>
  <c r="AK198" i="18"/>
  <c r="AB40" i="61"/>
  <c r="AB107" i="61"/>
  <c r="AK287" i="18"/>
  <c r="AK288" i="18"/>
  <c r="AK289" i="18"/>
  <c r="AD11" i="61"/>
  <c r="AD105" i="61"/>
  <c r="AC28" i="64"/>
  <c r="AC31" i="64"/>
  <c r="AC29" i="64"/>
  <c r="AC37" i="61" s="1"/>
  <c r="AF17" i="52"/>
  <c r="AF15" i="52"/>
  <c r="T32" i="57" s="1"/>
  <c r="AF16" i="52"/>
  <c r="AF19" i="52" s="1"/>
  <c r="AF21" i="52" s="1"/>
  <c r="AE46" i="61"/>
  <c r="AI13" i="25"/>
  <c r="AI17" i="25" s="1"/>
  <c r="AH15" i="23"/>
  <c r="AH13" i="21"/>
  <c r="AE32" i="61"/>
  <c r="AE33" i="61" s="1"/>
  <c r="AE102" i="61"/>
  <c r="AI43" i="51"/>
  <c r="AH12" i="41"/>
  <c r="AI92" i="2"/>
  <c r="AB85" i="61"/>
  <c r="AB128" i="61" s="1"/>
  <c r="AB127" i="61"/>
  <c r="AL235" i="18"/>
  <c r="AL317" i="18"/>
  <c r="AL319" i="18" s="1"/>
  <c r="AL320" i="18" s="1"/>
  <c r="AL249" i="18"/>
  <c r="AL251" i="18" s="1"/>
  <c r="AL300" i="18"/>
  <c r="AL302" i="18" s="1"/>
  <c r="AL303" i="18" s="1"/>
  <c r="AG18" i="50"/>
  <c r="S33" i="57" s="1"/>
  <c r="AG23" i="50"/>
  <c r="AD113" i="61"/>
  <c r="AD13" i="61"/>
  <c r="AJ10" i="49"/>
  <c r="AQ256" i="4"/>
  <c r="AK7" i="51"/>
  <c r="AJ10" i="53"/>
  <c r="AK11" i="2"/>
  <c r="AL347" i="18"/>
  <c r="AL349" i="18" s="1"/>
  <c r="AT102" i="15"/>
  <c r="AU102" i="2" s="1"/>
  <c r="AU15" i="18"/>
  <c r="AU17" i="18" s="1"/>
  <c r="AS14" i="62"/>
  <c r="AT20" i="18"/>
  <c r="AT21" i="18"/>
  <c r="AT46" i="18"/>
  <c r="AT48" i="18" s="1"/>
  <c r="AT49" i="18" s="1"/>
  <c r="AT35" i="18"/>
  <c r="AT36" i="18"/>
  <c r="AG25" i="28" l="1"/>
  <c r="AI89" i="2"/>
  <c r="AD40" i="64"/>
  <c r="AH12" i="26"/>
  <c r="AI35" i="2"/>
  <c r="AD23" i="64"/>
  <c r="AH34" i="53"/>
  <c r="AH11" i="50"/>
  <c r="AH22" i="50" s="1"/>
  <c r="AJ14" i="49"/>
  <c r="AJ15" i="49" s="1"/>
  <c r="AB86" i="61"/>
  <c r="AB129" i="61" s="1"/>
  <c r="AL67" i="2"/>
  <c r="AK77" i="11" s="1"/>
  <c r="AK331" i="18"/>
  <c r="AK330" i="18"/>
  <c r="AE94" i="61"/>
  <c r="AK332" i="18"/>
  <c r="AP251" i="4" s="1"/>
  <c r="AI12" i="23" s="1"/>
  <c r="AJ20" i="27"/>
  <c r="AJ22" i="27" s="1"/>
  <c r="AJ26" i="27" s="1"/>
  <c r="AF15" i="64"/>
  <c r="AF17" i="64" s="1"/>
  <c r="AJ31" i="53"/>
  <c r="AK23" i="51"/>
  <c r="AK24" i="51" s="1"/>
  <c r="AK26" i="51" s="1"/>
  <c r="AK27" i="51" s="1"/>
  <c r="AJ13" i="28"/>
  <c r="AJ14" i="28" s="1"/>
  <c r="AJ24" i="28" s="1"/>
  <c r="AK26" i="2"/>
  <c r="AJ10" i="27" s="1"/>
  <c r="AB108" i="61"/>
  <c r="AB41" i="61"/>
  <c r="AJ12" i="60"/>
  <c r="AJ11" i="60"/>
  <c r="AJ8" i="60"/>
  <c r="G36" i="57"/>
  <c r="AL237" i="18"/>
  <c r="AL236" i="18"/>
  <c r="AL238" i="18"/>
  <c r="AE110" i="61"/>
  <c r="AE47" i="61"/>
  <c r="AE48" i="61" s="1"/>
  <c r="AF23" i="52"/>
  <c r="P32" i="57"/>
  <c r="AI35" i="53"/>
  <c r="AE41" i="64"/>
  <c r="AI12" i="50"/>
  <c r="AJ38" i="2"/>
  <c r="AJ31" i="51"/>
  <c r="AE24" i="64"/>
  <c r="AH50" i="2"/>
  <c r="AH51" i="2" s="1"/>
  <c r="AG17" i="41"/>
  <c r="AH46" i="2"/>
  <c r="AG14" i="52"/>
  <c r="AC106" i="61"/>
  <c r="AC38" i="61"/>
  <c r="AC39" i="61" s="1"/>
  <c r="AI14" i="21"/>
  <c r="AI26" i="23"/>
  <c r="AH36" i="51"/>
  <c r="AH39" i="51"/>
  <c r="AK256" i="15"/>
  <c r="AC57" i="61"/>
  <c r="AC116" i="61" s="1"/>
  <c r="AC115" i="61"/>
  <c r="AF12" i="62"/>
  <c r="AK32" i="2"/>
  <c r="AQ259" i="4"/>
  <c r="AQ11" i="4" s="1"/>
  <c r="AK61" i="2" s="1"/>
  <c r="AJ48" i="41"/>
  <c r="AJ8" i="27"/>
  <c r="AJ29" i="27" s="1"/>
  <c r="AQ283" i="4"/>
  <c r="AF90" i="61"/>
  <c r="AJ9" i="52"/>
  <c r="AK88" i="2"/>
  <c r="AJ6" i="55"/>
  <c r="AL387" i="18"/>
  <c r="AL389" i="18" s="1"/>
  <c r="AL390" i="18" s="1"/>
  <c r="AJ8" i="50"/>
  <c r="AK194" i="15"/>
  <c r="AE103" i="61"/>
  <c r="AE34" i="61"/>
  <c r="AL252" i="18"/>
  <c r="AL266" i="18"/>
  <c r="AL268" i="18" s="1"/>
  <c r="AL322" i="18"/>
  <c r="AL323" i="18"/>
  <c r="AL321" i="18"/>
  <c r="AG78" i="14"/>
  <c r="AG79" i="14" s="1"/>
  <c r="AG78" i="11"/>
  <c r="AG79" i="11" s="1"/>
  <c r="AO57" i="4"/>
  <c r="AI40" i="2" s="1"/>
  <c r="AO23" i="4"/>
  <c r="AO44" i="4" s="1"/>
  <c r="AC36" i="64"/>
  <c r="AC59" i="64" s="1"/>
  <c r="AC60" i="64" s="1"/>
  <c r="AC35" i="64"/>
  <c r="AC58" i="64" s="1"/>
  <c r="AJ13" i="55"/>
  <c r="AJ14" i="55"/>
  <c r="AJ16" i="62"/>
  <c r="AJ17" i="62"/>
  <c r="AJ23" i="61" s="1"/>
  <c r="AB117" i="61"/>
  <c r="AB14" i="61"/>
  <c r="AK11" i="49"/>
  <c r="AL306" i="18"/>
  <c r="AL305" i="18"/>
  <c r="AL304" i="18"/>
  <c r="AH37" i="23"/>
  <c r="AH38" i="23"/>
  <c r="AH21" i="21" s="1"/>
  <c r="AH18" i="28"/>
  <c r="AL137" i="18"/>
  <c r="AL149" i="18"/>
  <c r="AL151" i="18" s="1"/>
  <c r="AL152" i="18" s="1"/>
  <c r="AH24" i="41"/>
  <c r="AH44" i="41"/>
  <c r="AH43" i="41"/>
  <c r="AH41" i="41"/>
  <c r="AH42" i="41"/>
  <c r="AC126" i="61"/>
  <c r="AC83" i="61"/>
  <c r="AC84" i="61" s="1"/>
  <c r="AL177" i="18"/>
  <c r="AL189" i="18"/>
  <c r="AL191" i="18" s="1"/>
  <c r="AL192" i="18" s="1"/>
  <c r="AH70" i="2"/>
  <c r="AH15" i="21"/>
  <c r="AH18" i="21" s="1"/>
  <c r="AL350" i="18"/>
  <c r="AL362" i="18"/>
  <c r="AL364" i="18" s="1"/>
  <c r="AL365" i="18" s="1"/>
  <c r="AI27" i="61"/>
  <c r="AT10" i="60"/>
  <c r="AT28" i="28" s="1"/>
  <c r="AT14" i="62"/>
  <c r="AV15" i="18"/>
  <c r="AV17" i="18" s="1"/>
  <c r="AU31" i="18"/>
  <c r="AU33" i="18" s="1"/>
  <c r="AU34" i="18" s="1"/>
  <c r="AU18" i="18"/>
  <c r="AT51" i="18"/>
  <c r="AT56" i="18" s="1"/>
  <c r="AT50" i="18"/>
  <c r="AT55" i="18" s="1"/>
  <c r="AU247" i="15"/>
  <c r="AU257" i="15"/>
  <c r="AU249" i="15"/>
  <c r="AT57" i="18"/>
  <c r="AH17" i="50" l="1"/>
  <c r="Q34" i="57" s="1"/>
  <c r="AJ17" i="49"/>
  <c r="AJ16" i="49"/>
  <c r="E36" i="57" s="1"/>
  <c r="AK77" i="14"/>
  <c r="AB17" i="61"/>
  <c r="AP55" i="4"/>
  <c r="AJ34" i="2" s="1"/>
  <c r="AI12" i="26" s="1"/>
  <c r="AP13" i="4"/>
  <c r="AK28" i="2"/>
  <c r="AK29" i="2" s="1"/>
  <c r="AJ24" i="27"/>
  <c r="AJ25" i="27" s="1"/>
  <c r="AK97" i="2" s="1"/>
  <c r="AJ13" i="22" s="1"/>
  <c r="AJ14" i="22" s="1"/>
  <c r="AJ19" i="22" s="1"/>
  <c r="AJ8" i="24" s="1"/>
  <c r="AJ27" i="27"/>
  <c r="M36" i="57" s="1"/>
  <c r="AE10" i="61"/>
  <c r="AE133" i="61"/>
  <c r="AH17" i="21"/>
  <c r="AU102" i="15"/>
  <c r="AV102" i="2" s="1"/>
  <c r="AJ16" i="50"/>
  <c r="R36" i="57" s="1"/>
  <c r="AJ21" i="50"/>
  <c r="AL391" i="18"/>
  <c r="AL411" i="18" s="1"/>
  <c r="AL392" i="18"/>
  <c r="AL412" i="18" s="1"/>
  <c r="AL413" i="18"/>
  <c r="AG17" i="52"/>
  <c r="AG16" i="52"/>
  <c r="AG19" i="52" s="1"/>
  <c r="AG21" i="52" s="1"/>
  <c r="AG15" i="52"/>
  <c r="T33" i="57" s="1"/>
  <c r="AL178" i="18"/>
  <c r="AL200" i="18"/>
  <c r="AL179" i="18"/>
  <c r="AC127" i="61"/>
  <c r="AC86" i="61"/>
  <c r="AC85" i="61"/>
  <c r="AC128" i="61" s="1"/>
  <c r="AL153" i="18"/>
  <c r="AL154" i="18"/>
  <c r="AJ98" i="61"/>
  <c r="AJ24" i="61"/>
  <c r="AJ25" i="61" s="1"/>
  <c r="AJ12" i="52"/>
  <c r="AJ10" i="52"/>
  <c r="AJ11" i="52"/>
  <c r="AJ20" i="52" s="1"/>
  <c r="AJ49" i="27"/>
  <c r="AG34" i="41"/>
  <c r="AG35" i="41"/>
  <c r="AG36" i="41"/>
  <c r="AG37" i="41"/>
  <c r="AH19" i="28"/>
  <c r="AH20" i="28" s="1"/>
  <c r="AH13" i="50"/>
  <c r="AD25" i="64"/>
  <c r="AD26" i="64" s="1"/>
  <c r="AD42" i="64"/>
  <c r="AH36" i="53"/>
  <c r="AI32" i="51"/>
  <c r="AI41" i="2"/>
  <c r="AI43" i="2"/>
  <c r="AH29" i="41"/>
  <c r="AD54" i="61" s="1"/>
  <c r="AH30" i="41"/>
  <c r="AH27" i="41"/>
  <c r="AH28" i="41"/>
  <c r="AL160" i="18"/>
  <c r="AL139" i="18"/>
  <c r="AL159" i="18" s="1"/>
  <c r="AL138" i="18"/>
  <c r="AL283" i="18"/>
  <c r="AL285" i="18" s="1"/>
  <c r="AL286" i="18" s="1"/>
  <c r="AL269" i="18"/>
  <c r="AF130" i="61"/>
  <c r="AF91" i="61"/>
  <c r="AF92" i="61" s="1"/>
  <c r="AL6" i="51"/>
  <c r="BT6" i="51" s="1"/>
  <c r="AL8" i="2"/>
  <c r="AM232" i="18"/>
  <c r="AM234" i="18" s="1"/>
  <c r="AF19" i="64"/>
  <c r="AF20" i="64"/>
  <c r="AF31" i="61" s="1"/>
  <c r="AI66" i="2"/>
  <c r="AH42" i="51"/>
  <c r="AL194" i="18"/>
  <c r="AL193" i="18"/>
  <c r="AJ9" i="55"/>
  <c r="AJ8" i="55"/>
  <c r="Y36" i="57" s="1"/>
  <c r="AE49" i="61"/>
  <c r="AE112" i="61" s="1"/>
  <c r="AE111" i="61"/>
  <c r="AI101" i="61"/>
  <c r="AI9" i="61"/>
  <c r="AC58" i="61"/>
  <c r="AL253" i="18"/>
  <c r="AL255" i="18"/>
  <c r="AL254" i="18"/>
  <c r="AQ16" i="4"/>
  <c r="AQ56" i="4"/>
  <c r="AK8" i="21"/>
  <c r="AK10" i="21" s="1"/>
  <c r="AK253" i="15"/>
  <c r="AK7" i="59"/>
  <c r="AK11" i="59" s="1"/>
  <c r="D37" i="57" s="1"/>
  <c r="AJ13" i="25"/>
  <c r="AJ17" i="25" s="1"/>
  <c r="AF46" i="61"/>
  <c r="AH32" i="21"/>
  <c r="W34" i="57" s="1"/>
  <c r="AH34" i="21"/>
  <c r="AH33" i="21"/>
  <c r="AE104" i="61"/>
  <c r="AE35" i="61"/>
  <c r="AJ30" i="27"/>
  <c r="AJ11" i="27"/>
  <c r="AJ13" i="27"/>
  <c r="L36" i="57" s="1"/>
  <c r="AJ12" i="27"/>
  <c r="AL13" i="2"/>
  <c r="AK255" i="15"/>
  <c r="AL366" i="18"/>
  <c r="AL367" i="18"/>
  <c r="AL373" i="18"/>
  <c r="AL352" i="18"/>
  <c r="AL351" i="18"/>
  <c r="AH42" i="23"/>
  <c r="AH45" i="23"/>
  <c r="AH20" i="21"/>
  <c r="AH43" i="23"/>
  <c r="AH9" i="24" s="1"/>
  <c r="AH10" i="24" s="1"/>
  <c r="AH44" i="23"/>
  <c r="AH15" i="25" s="1"/>
  <c r="AH18" i="25" s="1"/>
  <c r="AJ51" i="41"/>
  <c r="AF64" i="61" s="1"/>
  <c r="AJ50" i="41"/>
  <c r="AF63" i="61" s="1"/>
  <c r="AJ31" i="27"/>
  <c r="AB12" i="61"/>
  <c r="AB18" i="61" s="1"/>
  <c r="AB109" i="61"/>
  <c r="AK251" i="15"/>
  <c r="AK12" i="49"/>
  <c r="AK250" i="15"/>
  <c r="AJ13" i="41"/>
  <c r="AK93" i="2"/>
  <c r="AC40" i="61"/>
  <c r="AC107" i="61"/>
  <c r="AU20" i="18"/>
  <c r="AU21" i="18"/>
  <c r="AV31" i="18"/>
  <c r="AV33" i="18" s="1"/>
  <c r="AV34" i="18" s="1"/>
  <c r="AV18" i="18"/>
  <c r="AU36" i="18"/>
  <c r="AU46" i="18"/>
  <c r="AU48" i="18" s="1"/>
  <c r="AU49" i="18" s="1"/>
  <c r="AU57" i="18" s="1"/>
  <c r="AU35" i="18"/>
  <c r="AI34" i="53" l="1"/>
  <c r="AJ35" i="2"/>
  <c r="AI11" i="50"/>
  <c r="AI17" i="50" s="1"/>
  <c r="Q35" i="57" s="1"/>
  <c r="AJ30" i="51"/>
  <c r="AJ46" i="51" s="1"/>
  <c r="AE23" i="64"/>
  <c r="AE40" i="64"/>
  <c r="AL371" i="18"/>
  <c r="AE50" i="61"/>
  <c r="AE113" i="61" s="1"/>
  <c r="AI10" i="23"/>
  <c r="AI13" i="23" s="1"/>
  <c r="AL372" i="18"/>
  <c r="AL199" i="18"/>
  <c r="AU10" i="60"/>
  <c r="AU28" i="28" s="1"/>
  <c r="AL198" i="18"/>
  <c r="AL158" i="18"/>
  <c r="AJ59" i="2"/>
  <c r="AJ55" i="2"/>
  <c r="AI69" i="2"/>
  <c r="AI45" i="2"/>
  <c r="AI54" i="2"/>
  <c r="AI56" i="2" s="1"/>
  <c r="AH80" i="14"/>
  <c r="AL333" i="18"/>
  <c r="AL272" i="18"/>
  <c r="AL270" i="18"/>
  <c r="AL271" i="18"/>
  <c r="AE11" i="61"/>
  <c r="AE105" i="61"/>
  <c r="AL288" i="18"/>
  <c r="AL289" i="18"/>
  <c r="AL287" i="18"/>
  <c r="AD43" i="64"/>
  <c r="AD50" i="64"/>
  <c r="AD82" i="61" s="1"/>
  <c r="AJ99" i="61"/>
  <c r="AJ26" i="61"/>
  <c r="AJ100" i="61" s="1"/>
  <c r="AK10" i="53"/>
  <c r="AK10" i="49"/>
  <c r="AM347" i="18"/>
  <c r="AM349" i="18" s="1"/>
  <c r="AR256" i="4"/>
  <c r="AL11" i="2"/>
  <c r="AL7" i="51"/>
  <c r="BT7" i="51" s="1"/>
  <c r="AD29" i="64"/>
  <c r="AD37" i="61" s="1"/>
  <c r="AD28" i="64"/>
  <c r="AD31" i="64"/>
  <c r="AG23" i="52"/>
  <c r="P33" i="57"/>
  <c r="AH23" i="50"/>
  <c r="AH18" i="50"/>
  <c r="S34" i="57" s="1"/>
  <c r="AH25" i="28"/>
  <c r="AH22" i="28"/>
  <c r="AH26" i="28" s="1"/>
  <c r="AH26" i="21"/>
  <c r="AH31" i="21"/>
  <c r="AH27" i="21"/>
  <c r="AH36" i="21" s="1"/>
  <c r="AH29" i="21"/>
  <c r="AH30" i="21"/>
  <c r="AH28" i="21"/>
  <c r="AI47" i="51"/>
  <c r="AI33" i="51"/>
  <c r="AI35" i="51" s="1"/>
  <c r="AD114" i="61"/>
  <c r="AD55" i="61"/>
  <c r="AD56" i="61" s="1"/>
  <c r="AK37" i="2"/>
  <c r="AJ21" i="23"/>
  <c r="AJ24" i="23" s="1"/>
  <c r="AM174" i="18"/>
  <c r="AM176" i="18" s="1"/>
  <c r="AL11" i="51"/>
  <c r="AK16" i="27"/>
  <c r="AK11" i="55"/>
  <c r="AG56" i="64"/>
  <c r="D49" i="48"/>
  <c r="AL100" i="2"/>
  <c r="AG55" i="64" s="1"/>
  <c r="AK11" i="26"/>
  <c r="AK14" i="26" s="1"/>
  <c r="X37" i="57" s="1"/>
  <c r="AK6" i="60"/>
  <c r="AM134" i="18"/>
  <c r="AM136" i="18" s="1"/>
  <c r="AK7" i="62"/>
  <c r="AK7" i="49"/>
  <c r="AK8" i="49" s="1"/>
  <c r="AG33" i="64"/>
  <c r="AR212" i="4"/>
  <c r="AR53" i="4" s="1"/>
  <c r="AL25" i="2" s="1"/>
  <c r="AL18" i="2"/>
  <c r="AK9" i="41"/>
  <c r="AK23" i="41" s="1"/>
  <c r="AK20" i="53"/>
  <c r="AC117" i="61"/>
  <c r="AC14" i="61"/>
  <c r="AF102" i="61"/>
  <c r="AF32" i="61"/>
  <c r="AF33" i="61" s="1"/>
  <c r="AH21" i="25"/>
  <c r="AH23" i="25"/>
  <c r="AH22" i="25"/>
  <c r="V34" i="57" s="1"/>
  <c r="AF47" i="61"/>
  <c r="AF48" i="61" s="1"/>
  <c r="AF110" i="61"/>
  <c r="AC129" i="61"/>
  <c r="AC17" i="61"/>
  <c r="AF93" i="61"/>
  <c r="AF132" i="61" s="1"/>
  <c r="AF131" i="61"/>
  <c r="AC108" i="61"/>
  <c r="AC41" i="61"/>
  <c r="AH13" i="24"/>
  <c r="AH15" i="24"/>
  <c r="AH14" i="24"/>
  <c r="U34" i="57" s="1"/>
  <c r="AM300" i="18"/>
  <c r="AM302" i="18" s="1"/>
  <c r="AM303" i="18" s="1"/>
  <c r="AM317" i="18"/>
  <c r="AM319" i="18" s="1"/>
  <c r="AM320" i="18" s="1"/>
  <c r="AM235" i="18"/>
  <c r="AM249" i="18"/>
  <c r="AM251" i="18" s="1"/>
  <c r="AI22" i="50"/>
  <c r="AV247" i="15"/>
  <c r="AV257" i="15"/>
  <c r="AV249" i="15"/>
  <c r="AV35" i="18"/>
  <c r="AV36" i="18"/>
  <c r="AV46" i="18"/>
  <c r="AV48" i="18" s="1"/>
  <c r="AV49" i="18" s="1"/>
  <c r="AV57" i="18" s="1"/>
  <c r="AV21" i="18"/>
  <c r="AV20" i="18"/>
  <c r="AU14" i="62"/>
  <c r="AW15" i="18"/>
  <c r="AW17" i="18" s="1"/>
  <c r="AU50" i="18"/>
  <c r="AU55" i="18" s="1"/>
  <c r="AU51" i="18"/>
  <c r="AU56" i="18" s="1"/>
  <c r="AE13" i="61" l="1"/>
  <c r="AM67" i="2"/>
  <c r="AL77" i="14" s="1"/>
  <c r="AL330" i="18"/>
  <c r="AI15" i="23"/>
  <c r="AI13" i="21"/>
  <c r="AI15" i="21" s="1"/>
  <c r="AI18" i="21" s="1"/>
  <c r="AF94" i="61"/>
  <c r="AF133" i="61" s="1"/>
  <c r="AP315" i="4"/>
  <c r="AJ89" i="2"/>
  <c r="AI12" i="41"/>
  <c r="AJ92" i="2"/>
  <c r="AJ43" i="51"/>
  <c r="AK16" i="62"/>
  <c r="AK17" i="62"/>
  <c r="AK23" i="61" s="1"/>
  <c r="AM362" i="18"/>
  <c r="AM364" i="18" s="1"/>
  <c r="AM365" i="18" s="1"/>
  <c r="AM350" i="18"/>
  <c r="G37" i="57"/>
  <c r="AK8" i="60"/>
  <c r="AK11" i="60"/>
  <c r="AK12" i="60"/>
  <c r="AM237" i="18"/>
  <c r="AM236" i="18"/>
  <c r="AM238" i="18"/>
  <c r="AI39" i="51"/>
  <c r="AI36" i="51"/>
  <c r="AM322" i="18"/>
  <c r="AM323" i="18"/>
  <c r="AM321" i="18"/>
  <c r="AJ27" i="61"/>
  <c r="AL332" i="18"/>
  <c r="AQ251" i="4" s="1"/>
  <c r="AJ35" i="53"/>
  <c r="AF24" i="64"/>
  <c r="AF41" i="64"/>
  <c r="AJ12" i="50"/>
  <c r="AK38" i="2"/>
  <c r="AK31" i="51"/>
  <c r="AL331" i="18"/>
  <c r="AM304" i="18"/>
  <c r="AM306" i="18"/>
  <c r="AM305" i="18"/>
  <c r="AJ14" i="21"/>
  <c r="AJ26" i="23"/>
  <c r="AF111" i="61"/>
  <c r="AF49" i="61"/>
  <c r="AF112" i="61" s="1"/>
  <c r="AK13" i="55"/>
  <c r="AK14" i="55"/>
  <c r="AD36" i="64"/>
  <c r="AD59" i="64" s="1"/>
  <c r="AD60" i="64" s="1"/>
  <c r="AD35" i="64"/>
  <c r="AD58" i="64" s="1"/>
  <c r="AD126" i="61"/>
  <c r="AD83" i="61"/>
  <c r="AD84" i="61" s="1"/>
  <c r="AD115" i="61"/>
  <c r="AD57" i="61"/>
  <c r="AD116" i="61" s="1"/>
  <c r="AL194" i="15"/>
  <c r="AK8" i="50"/>
  <c r="AM387" i="18"/>
  <c r="AM389" i="18" s="1"/>
  <c r="AM390" i="18" s="1"/>
  <c r="AK48" i="41"/>
  <c r="AL88" i="2"/>
  <c r="AK9" i="52"/>
  <c r="AK6" i="55"/>
  <c r="AR283" i="4"/>
  <c r="AL32" i="2"/>
  <c r="AG90" i="61"/>
  <c r="AR259" i="4"/>
  <c r="AR11" i="4" s="1"/>
  <c r="AL61" i="2" s="1"/>
  <c r="AK8" i="27"/>
  <c r="AK31" i="27" s="1"/>
  <c r="AG12" i="62"/>
  <c r="AH17" i="41"/>
  <c r="AI46" i="2"/>
  <c r="AH14" i="52"/>
  <c r="AI50" i="2"/>
  <c r="AI51" i="2" s="1"/>
  <c r="AM266" i="18"/>
  <c r="AM268" i="18" s="1"/>
  <c r="AM252" i="18"/>
  <c r="AK14" i="49"/>
  <c r="AL256" i="15"/>
  <c r="AK31" i="53"/>
  <c r="AL26" i="2"/>
  <c r="AK10" i="27" s="1"/>
  <c r="AK13" i="28"/>
  <c r="AK14" i="28" s="1"/>
  <c r="AK24" i="28" s="1"/>
  <c r="AL23" i="51"/>
  <c r="AG15" i="64"/>
  <c r="AG17" i="64" s="1"/>
  <c r="AK20" i="27"/>
  <c r="AK22" i="27" s="1"/>
  <c r="AK24" i="27" s="1"/>
  <c r="AK25" i="27" s="1"/>
  <c r="AL97" i="2" s="1"/>
  <c r="AK13" i="22" s="1"/>
  <c r="AK14" i="22" s="1"/>
  <c r="AK19" i="22" s="1"/>
  <c r="AK8" i="24" s="1"/>
  <c r="AL16" i="51"/>
  <c r="BT11" i="51"/>
  <c r="AD38" i="61"/>
  <c r="AD39" i="61" s="1"/>
  <c r="AD106" i="61"/>
  <c r="AI70" i="2"/>
  <c r="AH78" i="14"/>
  <c r="AH79" i="14" s="1"/>
  <c r="AH78" i="11"/>
  <c r="AH79" i="11" s="1"/>
  <c r="AC12" i="61"/>
  <c r="AC18" i="61" s="1"/>
  <c r="AC109" i="61"/>
  <c r="AM149" i="18"/>
  <c r="AM151" i="18" s="1"/>
  <c r="AM152" i="18" s="1"/>
  <c r="AM137" i="18"/>
  <c r="AF103" i="61"/>
  <c r="AF34" i="61"/>
  <c r="AF104" i="61" s="1"/>
  <c r="AL11" i="49"/>
  <c r="AM189" i="18"/>
  <c r="AM191" i="18" s="1"/>
  <c r="AM192" i="18" s="1"/>
  <c r="AM177" i="18"/>
  <c r="AW18" i="18"/>
  <c r="AW31" i="18"/>
  <c r="AW33" i="18" s="1"/>
  <c r="AW34" i="18" s="1"/>
  <c r="AV102" i="15"/>
  <c r="AV51" i="18"/>
  <c r="AV56" i="18" s="1"/>
  <c r="AV50" i="18"/>
  <c r="AV55" i="18" s="1"/>
  <c r="AL77" i="11" l="1"/>
  <c r="AK30" i="27"/>
  <c r="AL255" i="15"/>
  <c r="AF35" i="61"/>
  <c r="AF11" i="61" s="1"/>
  <c r="AF10" i="61"/>
  <c r="AI17" i="21"/>
  <c r="AM13" i="2"/>
  <c r="AL6" i="60" s="1"/>
  <c r="AI37" i="23"/>
  <c r="AI18" i="28"/>
  <c r="AI38" i="23"/>
  <c r="AI21" i="21" s="1"/>
  <c r="AK26" i="27"/>
  <c r="AG46" i="61" s="1"/>
  <c r="AK29" i="27"/>
  <c r="AL28" i="2"/>
  <c r="AL29" i="2" s="1"/>
  <c r="AK27" i="27"/>
  <c r="M37" i="57" s="1"/>
  <c r="AI24" i="41"/>
  <c r="AI42" i="41"/>
  <c r="AI43" i="41"/>
  <c r="AI44" i="41"/>
  <c r="AI41" i="41"/>
  <c r="AP57" i="4"/>
  <c r="AJ40" i="2" s="1"/>
  <c r="AP23" i="4"/>
  <c r="AP44" i="4" s="1"/>
  <c r="AK24" i="61"/>
  <c r="AK25" i="61" s="1"/>
  <c r="AK98" i="61"/>
  <c r="AM255" i="18"/>
  <c r="AM253" i="18"/>
  <c r="AM254" i="18"/>
  <c r="AM392" i="18"/>
  <c r="AM412" i="18" s="1"/>
  <c r="AM413" i="18"/>
  <c r="AM391" i="18"/>
  <c r="AM411" i="18" s="1"/>
  <c r="AF50" i="61"/>
  <c r="AD86" i="61"/>
  <c r="AD127" i="61"/>
  <c r="AD85" i="61"/>
  <c r="AD128" i="61" s="1"/>
  <c r="AJ9" i="61"/>
  <c r="AJ101" i="61"/>
  <c r="AM139" i="18"/>
  <c r="AM160" i="18"/>
  <c r="AM138" i="18"/>
  <c r="AG20" i="64"/>
  <c r="AG31" i="61" s="1"/>
  <c r="AG19" i="64"/>
  <c r="AM269" i="18"/>
  <c r="AM283" i="18"/>
  <c r="AM285" i="18" s="1"/>
  <c r="AM286" i="18" s="1"/>
  <c r="AK16" i="50"/>
  <c r="R37" i="57" s="1"/>
  <c r="AK21" i="50"/>
  <c r="AD58" i="61"/>
  <c r="AN232" i="18"/>
  <c r="AN234" i="18" s="1"/>
  <c r="AM6" i="51"/>
  <c r="AM8" i="2"/>
  <c r="AK50" i="41"/>
  <c r="AG63" i="61" s="1"/>
  <c r="AK51" i="41"/>
  <c r="AG64" i="61" s="1"/>
  <c r="AM367" i="18"/>
  <c r="AM366" i="18"/>
  <c r="AM154" i="18"/>
  <c r="AM153" i="18"/>
  <c r="AL24" i="51"/>
  <c r="BT24" i="51" s="1"/>
  <c r="BT23" i="51"/>
  <c r="AK49" i="27"/>
  <c r="AK12" i="27"/>
  <c r="AK11" i="27"/>
  <c r="AK13" i="27"/>
  <c r="L37" i="57" s="1"/>
  <c r="AL250" i="15"/>
  <c r="AL251" i="15"/>
  <c r="AL12" i="49"/>
  <c r="AM194" i="18"/>
  <c r="AM193" i="18"/>
  <c r="AR56" i="4"/>
  <c r="AR16" i="4"/>
  <c r="AL7" i="59"/>
  <c r="AL11" i="59" s="1"/>
  <c r="AL8" i="21"/>
  <c r="AL10" i="21" s="1"/>
  <c r="AL253" i="15"/>
  <c r="AH37" i="41"/>
  <c r="AH34" i="41"/>
  <c r="AH35" i="41"/>
  <c r="AH36" i="41"/>
  <c r="AK9" i="55"/>
  <c r="AK8" i="55"/>
  <c r="Y37" i="57" s="1"/>
  <c r="AK12" i="52"/>
  <c r="AK11" i="52"/>
  <c r="AK20" i="52" s="1"/>
  <c r="AK10" i="52"/>
  <c r="AD107" i="61"/>
  <c r="AD40" i="61"/>
  <c r="AM351" i="18"/>
  <c r="AM352" i="18"/>
  <c r="AM373" i="18"/>
  <c r="AK13" i="41"/>
  <c r="AL93" i="2"/>
  <c r="AJ66" i="2"/>
  <c r="AI42" i="51"/>
  <c r="AK16" i="49"/>
  <c r="E37" i="57" s="1"/>
  <c r="AK17" i="49"/>
  <c r="AK15" i="49"/>
  <c r="AG130" i="61"/>
  <c r="AG91" i="61"/>
  <c r="AG92" i="61" s="1"/>
  <c r="AJ12" i="23"/>
  <c r="AQ13" i="4"/>
  <c r="AQ55" i="4"/>
  <c r="BT16" i="51"/>
  <c r="BT45" i="51" s="1"/>
  <c r="AL45" i="51"/>
  <c r="AM200" i="18"/>
  <c r="AM179" i="18"/>
  <c r="AM178" i="18"/>
  <c r="AH16" i="52"/>
  <c r="AH19" i="52" s="1"/>
  <c r="AH21" i="52" s="1"/>
  <c r="AH17" i="52"/>
  <c r="AH15" i="52"/>
  <c r="T34" i="57" s="1"/>
  <c r="AW102" i="2"/>
  <c r="AV10" i="60"/>
  <c r="AV28" i="28" s="1"/>
  <c r="AW247" i="15"/>
  <c r="AW257" i="15"/>
  <c r="AW249" i="15"/>
  <c r="AW35" i="18"/>
  <c r="AW46" i="18"/>
  <c r="AW48" i="18" s="1"/>
  <c r="AW49" i="18" s="1"/>
  <c r="AW57" i="18" s="1"/>
  <c r="AW36" i="18"/>
  <c r="AW20" i="18"/>
  <c r="AW21" i="18"/>
  <c r="AM100" i="2" l="1"/>
  <c r="AH55" i="64" s="1"/>
  <c r="AL7" i="62"/>
  <c r="AL16" i="62" s="1"/>
  <c r="AL11" i="26"/>
  <c r="AL14" i="26" s="1"/>
  <c r="AN134" i="18"/>
  <c r="AN136" i="18" s="1"/>
  <c r="AN149" i="18" s="1"/>
  <c r="AN151" i="18" s="1"/>
  <c r="AN152" i="18" s="1"/>
  <c r="AL9" i="41"/>
  <c r="AL23" i="41" s="1"/>
  <c r="AL16" i="27"/>
  <c r="AM194" i="15"/>
  <c r="AM256" i="15"/>
  <c r="AL7" i="49"/>
  <c r="AL8" i="49" s="1"/>
  <c r="AF105" i="61"/>
  <c r="AL11" i="55"/>
  <c r="AL14" i="55" s="1"/>
  <c r="AH56" i="64"/>
  <c r="AM18" i="2"/>
  <c r="AM32" i="2" s="1"/>
  <c r="AM11" i="51"/>
  <c r="AM16" i="51" s="1"/>
  <c r="AM45" i="51" s="1"/>
  <c r="AK13" i="25"/>
  <c r="AK17" i="25" s="1"/>
  <c r="AS212" i="4"/>
  <c r="AS53" i="4" s="1"/>
  <c r="AM25" i="2" s="1"/>
  <c r="AH15" i="64" s="1"/>
  <c r="AH17" i="64" s="1"/>
  <c r="AN174" i="18"/>
  <c r="AN176" i="18" s="1"/>
  <c r="AN189" i="18" s="1"/>
  <c r="AN191" i="18" s="1"/>
  <c r="AN192" i="18" s="1"/>
  <c r="AH33" i="64"/>
  <c r="AL20" i="53"/>
  <c r="AI32" i="21"/>
  <c r="W35" i="57" s="1"/>
  <c r="AI33" i="21"/>
  <c r="AI34" i="21"/>
  <c r="AI43" i="23"/>
  <c r="AI9" i="24" s="1"/>
  <c r="AI10" i="24" s="1"/>
  <c r="AI20" i="21"/>
  <c r="AI44" i="23"/>
  <c r="AI15" i="25" s="1"/>
  <c r="AI18" i="25" s="1"/>
  <c r="AI42" i="23"/>
  <c r="AI45" i="23"/>
  <c r="AM372" i="18"/>
  <c r="AM159" i="18"/>
  <c r="AM333" i="18"/>
  <c r="AI36" i="53"/>
  <c r="AJ32" i="51"/>
  <c r="AI13" i="50"/>
  <c r="AE25" i="64"/>
  <c r="AE26" i="64" s="1"/>
  <c r="AJ43" i="2"/>
  <c r="AJ41" i="2"/>
  <c r="AE42" i="64"/>
  <c r="AI19" i="28"/>
  <c r="AI20" i="28" s="1"/>
  <c r="AM198" i="18"/>
  <c r="AL26" i="51"/>
  <c r="BT26" i="51" s="1"/>
  <c r="BT27" i="51" s="1"/>
  <c r="AM158" i="18"/>
  <c r="AI28" i="41"/>
  <c r="AI29" i="41"/>
  <c r="AE54" i="61" s="1"/>
  <c r="AI30" i="41"/>
  <c r="AI27" i="41"/>
  <c r="AK59" i="2"/>
  <c r="AK55" i="2"/>
  <c r="AN249" i="18"/>
  <c r="AN251" i="18" s="1"/>
  <c r="AN317" i="18"/>
  <c r="AN319" i="18" s="1"/>
  <c r="AN320" i="18" s="1"/>
  <c r="AN300" i="18"/>
  <c r="AN302" i="18" s="1"/>
  <c r="AN303" i="18" s="1"/>
  <c r="AN235" i="18"/>
  <c r="AD108" i="61"/>
  <c r="AD41" i="61"/>
  <c r="AG131" i="61"/>
  <c r="AG93" i="61"/>
  <c r="AG132" i="61" s="1"/>
  <c r="AD117" i="61"/>
  <c r="AD14" i="61"/>
  <c r="AG110" i="61"/>
  <c r="AG47" i="61"/>
  <c r="AG48" i="61" s="1"/>
  <c r="AL37" i="2"/>
  <c r="AK21" i="23"/>
  <c r="AK24" i="23" s="1"/>
  <c r="AH23" i="52"/>
  <c r="P34" i="57"/>
  <c r="AM11" i="49"/>
  <c r="AM11" i="2"/>
  <c r="AN347" i="18"/>
  <c r="AN349" i="18" s="1"/>
  <c r="AS256" i="4"/>
  <c r="AM7" i="51"/>
  <c r="AL10" i="49"/>
  <c r="AL10" i="53"/>
  <c r="AK99" i="61"/>
  <c r="AK26" i="61"/>
  <c r="AK100" i="61" s="1"/>
  <c r="AG102" i="61"/>
  <c r="AG32" i="61"/>
  <c r="AG33" i="61" s="1"/>
  <c r="AL11" i="60"/>
  <c r="AL12" i="60"/>
  <c r="AL8" i="60"/>
  <c r="AJ10" i="23"/>
  <c r="AJ13" i="23" s="1"/>
  <c r="AK34" i="2"/>
  <c r="AM289" i="18"/>
  <c r="AM287" i="18"/>
  <c r="AM288" i="18"/>
  <c r="AD129" i="61"/>
  <c r="AD17" i="61"/>
  <c r="AL17" i="62"/>
  <c r="AL23" i="61" s="1"/>
  <c r="AM199" i="18"/>
  <c r="AM371" i="18"/>
  <c r="AM271" i="18"/>
  <c r="AM270" i="18"/>
  <c r="AM272" i="18"/>
  <c r="AF13" i="61"/>
  <c r="AF113" i="61"/>
  <c r="AW102" i="15"/>
  <c r="AV14" i="62"/>
  <c r="AX15" i="18"/>
  <c r="AX17" i="18" s="1"/>
  <c r="AW50" i="18"/>
  <c r="AW55" i="18" s="1"/>
  <c r="AW51" i="18"/>
  <c r="AW56" i="18" s="1"/>
  <c r="AL13" i="55" l="1"/>
  <c r="AN137" i="18"/>
  <c r="AN160" i="18" s="1"/>
  <c r="AN67" i="2"/>
  <c r="AM77" i="14" s="1"/>
  <c r="AM255" i="15"/>
  <c r="AL14" i="49"/>
  <c r="AL15" i="49" s="1"/>
  <c r="AN177" i="18"/>
  <c r="AN178" i="18" s="1"/>
  <c r="AL8" i="27"/>
  <c r="AL30" i="27" s="1"/>
  <c r="AL48" i="41"/>
  <c r="AL50" i="41" s="1"/>
  <c r="AH63" i="61" s="1"/>
  <c r="AL9" i="52"/>
  <c r="AL11" i="52" s="1"/>
  <c r="AL20" i="52" s="1"/>
  <c r="AL8" i="50"/>
  <c r="AL21" i="50" s="1"/>
  <c r="AM88" i="2"/>
  <c r="AH90" i="61"/>
  <c r="AH91" i="61" s="1"/>
  <c r="AH92" i="61" s="1"/>
  <c r="AN387" i="18"/>
  <c r="AN389" i="18" s="1"/>
  <c r="AN390" i="18" s="1"/>
  <c r="AN392" i="18" s="1"/>
  <c r="AN412" i="18" s="1"/>
  <c r="AS259" i="4"/>
  <c r="AS11" i="4" s="1"/>
  <c r="AM61" i="2" s="1"/>
  <c r="AL13" i="41" s="1"/>
  <c r="AM23" i="51"/>
  <c r="AM24" i="51" s="1"/>
  <c r="AM26" i="51" s="1"/>
  <c r="AM27" i="51" s="1"/>
  <c r="AL31" i="53"/>
  <c r="AM26" i="2"/>
  <c r="AL10" i="27" s="1"/>
  <c r="AH12" i="62"/>
  <c r="AL13" i="28"/>
  <c r="AL14" i="28" s="1"/>
  <c r="AL24" i="28" s="1"/>
  <c r="AL20" i="27"/>
  <c r="AL22" i="27" s="1"/>
  <c r="AL24" i="27" s="1"/>
  <c r="AL25" i="27" s="1"/>
  <c r="AM97" i="2" s="1"/>
  <c r="AL13" i="22" s="1"/>
  <c r="AL14" i="22" s="1"/>
  <c r="AL19" i="22" s="1"/>
  <c r="AL8" i="24" s="1"/>
  <c r="AL6" i="55"/>
  <c r="AL8" i="55" s="1"/>
  <c r="AS283" i="4"/>
  <c r="AS16" i="4" s="1"/>
  <c r="AI23" i="25"/>
  <c r="AI21" i="25"/>
  <c r="AI22" i="25"/>
  <c r="V35" i="57" s="1"/>
  <c r="AI28" i="21"/>
  <c r="AI26" i="21"/>
  <c r="AI29" i="21"/>
  <c r="AI30" i="21"/>
  <c r="AI31" i="21"/>
  <c r="AI27" i="21"/>
  <c r="AI36" i="21" s="1"/>
  <c r="AI15" i="24"/>
  <c r="AI13" i="24"/>
  <c r="AI14" i="24"/>
  <c r="U35" i="57" s="1"/>
  <c r="AM330" i="18"/>
  <c r="AM331" i="18"/>
  <c r="AK27" i="61"/>
  <c r="AK9" i="61" s="1"/>
  <c r="AG94" i="61"/>
  <c r="AG133" i="61" s="1"/>
  <c r="AM332" i="18"/>
  <c r="AR251" i="4" s="1"/>
  <c r="AK12" i="23" s="1"/>
  <c r="AL27" i="51"/>
  <c r="AI22" i="28"/>
  <c r="AI26" i="28" s="1"/>
  <c r="AI25" i="28"/>
  <c r="AI80" i="14"/>
  <c r="AJ69" i="2"/>
  <c r="AJ54" i="2"/>
  <c r="AJ56" i="2" s="1"/>
  <c r="AJ45" i="2"/>
  <c r="AE31" i="64"/>
  <c r="AE29" i="64"/>
  <c r="AE37" i="61" s="1"/>
  <c r="AE28" i="64"/>
  <c r="AI23" i="50"/>
  <c r="AI18" i="50"/>
  <c r="S35" i="57" s="1"/>
  <c r="AJ47" i="51"/>
  <c r="AJ33" i="51"/>
  <c r="AJ35" i="51" s="1"/>
  <c r="AE50" i="64"/>
  <c r="AE82" i="61" s="1"/>
  <c r="AE43" i="64"/>
  <c r="AE55" i="61"/>
  <c r="AE56" i="61" s="1"/>
  <c r="AE114" i="61"/>
  <c r="AN238" i="18"/>
  <c r="AN237" i="18"/>
  <c r="AN236" i="18"/>
  <c r="AH20" i="64"/>
  <c r="AH31" i="61" s="1"/>
  <c r="AH19" i="64"/>
  <c r="AM250" i="15"/>
  <c r="AM12" i="49"/>
  <c r="AM251" i="15"/>
  <c r="AN350" i="18"/>
  <c r="AN362" i="18"/>
  <c r="AN364" i="18" s="1"/>
  <c r="AN365" i="18" s="1"/>
  <c r="AN305" i="18"/>
  <c r="AN306" i="18"/>
  <c r="AN304" i="18"/>
  <c r="AD12" i="61"/>
  <c r="AD18" i="61" s="1"/>
  <c r="AD109" i="61"/>
  <c r="AJ12" i="26"/>
  <c r="AJ11" i="50"/>
  <c r="AK35" i="2"/>
  <c r="AF23" i="64"/>
  <c r="AK30" i="51"/>
  <c r="AK46" i="51" s="1"/>
  <c r="AF40" i="64"/>
  <c r="AJ34" i="53"/>
  <c r="AN323" i="18"/>
  <c r="AN321" i="18"/>
  <c r="AN322" i="18"/>
  <c r="AG103" i="61"/>
  <c r="AG34" i="61"/>
  <c r="AG104" i="61" s="1"/>
  <c r="AN194" i="18"/>
  <c r="AN193" i="18"/>
  <c r="AJ15" i="23"/>
  <c r="AJ37" i="23" s="1"/>
  <c r="AJ13" i="21"/>
  <c r="AJ15" i="21" s="1"/>
  <c r="AJ18" i="21" s="1"/>
  <c r="AN252" i="18"/>
  <c r="AN266" i="18"/>
  <c r="AN268" i="18" s="1"/>
  <c r="AQ315" i="4"/>
  <c r="AK89" i="2"/>
  <c r="AO232" i="18"/>
  <c r="AO234" i="18" s="1"/>
  <c r="AN6" i="51"/>
  <c r="AN8" i="2"/>
  <c r="AN153" i="18"/>
  <c r="AN154" i="18"/>
  <c r="AJ12" i="41"/>
  <c r="AK92" i="2"/>
  <c r="AK43" i="51"/>
  <c r="AK14" i="21"/>
  <c r="AK26" i="23"/>
  <c r="AK12" i="50"/>
  <c r="AG41" i="64"/>
  <c r="AL31" i="51"/>
  <c r="BT31" i="51" s="1"/>
  <c r="AL38" i="2"/>
  <c r="AK35" i="53"/>
  <c r="AG24" i="64"/>
  <c r="AG111" i="61"/>
  <c r="AG49" i="61"/>
  <c r="AG112" i="61" s="1"/>
  <c r="AL98" i="61"/>
  <c r="AL24" i="61"/>
  <c r="AL25" i="61" s="1"/>
  <c r="AM7" i="59"/>
  <c r="AM11" i="59" s="1"/>
  <c r="AM8" i="21"/>
  <c r="AM10" i="21" s="1"/>
  <c r="AM253" i="15"/>
  <c r="AX31" i="18"/>
  <c r="AX33" i="18" s="1"/>
  <c r="AX34" i="18" s="1"/>
  <c r="AX18" i="18"/>
  <c r="AX102" i="2"/>
  <c r="AW10" i="60"/>
  <c r="AW28" i="28" s="1"/>
  <c r="AX257" i="15"/>
  <c r="AX247" i="15"/>
  <c r="AX249" i="15"/>
  <c r="AN138" i="18" l="1"/>
  <c r="AN139" i="18"/>
  <c r="AN13" i="2"/>
  <c r="AN100" i="2" s="1"/>
  <c r="AI55" i="64" s="1"/>
  <c r="AN200" i="18"/>
  <c r="AN179" i="18"/>
  <c r="AN199" i="18" s="1"/>
  <c r="AL51" i="41"/>
  <c r="AH64" i="61" s="1"/>
  <c r="AL13" i="27"/>
  <c r="AM77" i="11"/>
  <c r="AN413" i="18"/>
  <c r="AN391" i="18"/>
  <c r="AN411" i="18" s="1"/>
  <c r="AL49" i="27"/>
  <c r="AL31" i="27"/>
  <c r="AL17" i="49"/>
  <c r="AL16" i="49"/>
  <c r="AM93" i="2"/>
  <c r="AI33" i="64"/>
  <c r="AL29" i="27"/>
  <c r="AL10" i="52"/>
  <c r="AS56" i="4"/>
  <c r="AM37" i="2" s="1"/>
  <c r="AL9" i="55"/>
  <c r="AJ18" i="28"/>
  <c r="AH130" i="61"/>
  <c r="AL12" i="27"/>
  <c r="AL11" i="27"/>
  <c r="AL16" i="50"/>
  <c r="AL12" i="52"/>
  <c r="AG10" i="61"/>
  <c r="AM28" i="2"/>
  <c r="AM29" i="2" s="1"/>
  <c r="AL26" i="27"/>
  <c r="AL13" i="25" s="1"/>
  <c r="AL17" i="25" s="1"/>
  <c r="AK101" i="61"/>
  <c r="AL27" i="27"/>
  <c r="AJ38" i="23"/>
  <c r="AJ21" i="21" s="1"/>
  <c r="AJ33" i="21" s="1"/>
  <c r="AR55" i="4"/>
  <c r="AK10" i="23" s="1"/>
  <c r="AK13" i="23" s="1"/>
  <c r="AR13" i="4"/>
  <c r="AL55" i="2" s="1"/>
  <c r="AN159" i="18"/>
  <c r="AJ17" i="21"/>
  <c r="AN158" i="18"/>
  <c r="AN198" i="18"/>
  <c r="AE115" i="61"/>
  <c r="AE57" i="61"/>
  <c r="AI78" i="14"/>
  <c r="AI79" i="14" s="1"/>
  <c r="AJ70" i="2"/>
  <c r="AI78" i="11"/>
  <c r="AI79" i="11" s="1"/>
  <c r="AE36" i="64"/>
  <c r="AE59" i="64" s="1"/>
  <c r="AE60" i="64" s="1"/>
  <c r="AE35" i="64"/>
  <c r="AE58" i="64" s="1"/>
  <c r="AE83" i="61"/>
  <c r="AE84" i="61" s="1"/>
  <c r="AE126" i="61"/>
  <c r="AJ50" i="2"/>
  <c r="AJ51" i="2" s="1"/>
  <c r="AJ46" i="2"/>
  <c r="AI14" i="52"/>
  <c r="AI17" i="41"/>
  <c r="AJ39" i="51"/>
  <c r="AJ36" i="51"/>
  <c r="AE106" i="61"/>
  <c r="AE38" i="61"/>
  <c r="AE39" i="61" s="1"/>
  <c r="AN255" i="18"/>
  <c r="AN253" i="18"/>
  <c r="AN254" i="18"/>
  <c r="AN194" i="15"/>
  <c r="AM10" i="49"/>
  <c r="AT256" i="4"/>
  <c r="AN11" i="2"/>
  <c r="AN7" i="51"/>
  <c r="AM10" i="53"/>
  <c r="AO347" i="18"/>
  <c r="AO349" i="18" s="1"/>
  <c r="AN269" i="18"/>
  <c r="AN283" i="18"/>
  <c r="AN285" i="18" s="1"/>
  <c r="AN286" i="18" s="1"/>
  <c r="AL99" i="61"/>
  <c r="AL26" i="61"/>
  <c r="AL100" i="61" s="1"/>
  <c r="AO317" i="18"/>
  <c r="AO319" i="18" s="1"/>
  <c r="AO320" i="18" s="1"/>
  <c r="AO249" i="18"/>
  <c r="AO251" i="18" s="1"/>
  <c r="AO300" i="18"/>
  <c r="AO302" i="18" s="1"/>
  <c r="AO303" i="18" s="1"/>
  <c r="AO235" i="18"/>
  <c r="AJ43" i="23"/>
  <c r="AJ9" i="24" s="1"/>
  <c r="AJ10" i="24" s="1"/>
  <c r="AJ42" i="23"/>
  <c r="AJ45" i="23"/>
  <c r="AJ20" i="21"/>
  <c r="AJ44" i="23"/>
  <c r="AJ15" i="25" s="1"/>
  <c r="AJ18" i="25" s="1"/>
  <c r="AJ22" i="50"/>
  <c r="AJ17" i="50"/>
  <c r="Q36" i="57" s="1"/>
  <c r="AG35" i="61"/>
  <c r="AN373" i="18"/>
  <c r="AN352" i="18"/>
  <c r="AN351" i="18"/>
  <c r="AG50" i="61"/>
  <c r="AJ24" i="41"/>
  <c r="AJ41" i="41"/>
  <c r="AJ42" i="41"/>
  <c r="AJ43" i="41"/>
  <c r="AJ44" i="41"/>
  <c r="AH102" i="61"/>
  <c r="AH32" i="61"/>
  <c r="AH33" i="61" s="1"/>
  <c r="AQ57" i="4"/>
  <c r="AK40" i="2" s="1"/>
  <c r="AQ23" i="4"/>
  <c r="AQ44" i="4" s="1"/>
  <c r="AN366" i="18"/>
  <c r="AN367" i="18"/>
  <c r="AH131" i="61"/>
  <c r="AH93" i="61"/>
  <c r="AH132" i="61" s="1"/>
  <c r="AX46" i="18"/>
  <c r="AX48" i="18" s="1"/>
  <c r="AX49" i="18" s="1"/>
  <c r="AX57" i="18" s="1"/>
  <c r="AX35" i="18"/>
  <c r="AX36" i="18"/>
  <c r="AW14" i="62"/>
  <c r="CA102" i="2"/>
  <c r="AY15" i="18"/>
  <c r="AY17" i="18" s="1"/>
  <c r="AX102" i="15"/>
  <c r="AX20" i="18"/>
  <c r="AX21" i="18"/>
  <c r="AO174" i="18" l="1"/>
  <c r="AO176" i="18" s="1"/>
  <c r="AO189" i="18" s="1"/>
  <c r="AO191" i="18" s="1"/>
  <c r="AO192" i="18" s="1"/>
  <c r="AM16" i="27"/>
  <c r="AM20" i="53"/>
  <c r="AM11" i="26"/>
  <c r="AM14" i="26" s="1"/>
  <c r="AM7" i="62"/>
  <c r="AM16" i="62" s="1"/>
  <c r="AT212" i="4"/>
  <c r="AT53" i="4" s="1"/>
  <c r="AN25" i="2" s="1"/>
  <c r="AN23" i="51" s="1"/>
  <c r="AN24" i="51" s="1"/>
  <c r="AM9" i="41"/>
  <c r="AM23" i="41" s="1"/>
  <c r="AO134" i="18"/>
  <c r="AO136" i="18" s="1"/>
  <c r="AO137" i="18" s="1"/>
  <c r="AO138" i="18" s="1"/>
  <c r="AN11" i="51"/>
  <c r="AN16" i="51" s="1"/>
  <c r="AN45" i="51" s="1"/>
  <c r="AI56" i="64"/>
  <c r="AM11" i="55"/>
  <c r="AM13" i="55" s="1"/>
  <c r="AM7" i="49"/>
  <c r="AM8" i="49" s="1"/>
  <c r="AM14" i="49" s="1"/>
  <c r="AM15" i="49" s="1"/>
  <c r="AM6" i="60"/>
  <c r="AM8" i="60" s="1"/>
  <c r="AN18" i="2"/>
  <c r="AM8" i="50" s="1"/>
  <c r="AM21" i="50" s="1"/>
  <c r="AN11" i="49"/>
  <c r="AL21" i="23"/>
  <c r="AL24" i="23" s="1"/>
  <c r="AL14" i="21" s="1"/>
  <c r="AL59" i="2"/>
  <c r="AL43" i="51" s="1"/>
  <c r="BT43" i="51" s="1"/>
  <c r="AO67" i="2"/>
  <c r="AN77" i="14" s="1"/>
  <c r="AN7" i="59"/>
  <c r="AN11" i="59" s="1"/>
  <c r="AH46" i="61"/>
  <c r="AH110" i="61" s="1"/>
  <c r="AJ34" i="21"/>
  <c r="AO6" i="51"/>
  <c r="AJ32" i="21"/>
  <c r="W36" i="57" s="1"/>
  <c r="AN256" i="15"/>
  <c r="AL34" i="2"/>
  <c r="AL35" i="2" s="1"/>
  <c r="AN372" i="18"/>
  <c r="AN333" i="18"/>
  <c r="AE85" i="61"/>
  <c r="AE128" i="61" s="1"/>
  <c r="AE127" i="61"/>
  <c r="AE86" i="61"/>
  <c r="AE40" i="61"/>
  <c r="AE107" i="61"/>
  <c r="AJ42" i="51"/>
  <c r="AK66" i="2"/>
  <c r="AE116" i="61"/>
  <c r="AE58" i="61"/>
  <c r="AI34" i="41"/>
  <c r="AI35" i="41"/>
  <c r="AI36" i="41"/>
  <c r="AI37" i="41"/>
  <c r="AI15" i="52"/>
  <c r="T35" i="57" s="1"/>
  <c r="AI16" i="52"/>
  <c r="AI19" i="52" s="1"/>
  <c r="AI21" i="52" s="1"/>
  <c r="AI17" i="52"/>
  <c r="AN255" i="15"/>
  <c r="AO266" i="18"/>
  <c r="AO268" i="18" s="1"/>
  <c r="AO252" i="18"/>
  <c r="AG11" i="61"/>
  <c r="AG105" i="61"/>
  <c r="AK41" i="2"/>
  <c r="AJ19" i="28"/>
  <c r="AJ20" i="28" s="1"/>
  <c r="AF25" i="64"/>
  <c r="AF26" i="64" s="1"/>
  <c r="AK43" i="2"/>
  <c r="AJ36" i="53"/>
  <c r="AK32" i="51"/>
  <c r="AF42" i="64"/>
  <c r="AJ13" i="50"/>
  <c r="AH41" i="64"/>
  <c r="AM31" i="51"/>
  <c r="AL12" i="50"/>
  <c r="AL35" i="53"/>
  <c r="AH24" i="64"/>
  <c r="AM38" i="2"/>
  <c r="AO321" i="18"/>
  <c r="AO323" i="18"/>
  <c r="AO322" i="18"/>
  <c r="AH103" i="61"/>
  <c r="AH34" i="61"/>
  <c r="AH104" i="61" s="1"/>
  <c r="AO350" i="18"/>
  <c r="AO362" i="18"/>
  <c r="AO364" i="18" s="1"/>
  <c r="AO365" i="18" s="1"/>
  <c r="AO306" i="18"/>
  <c r="AO305" i="18"/>
  <c r="AO304" i="18"/>
  <c r="AL27" i="61"/>
  <c r="AN12" i="49"/>
  <c r="AH94" i="61"/>
  <c r="AK15" i="23"/>
  <c r="AK37" i="23" s="1"/>
  <c r="AK13" i="21"/>
  <c r="AJ30" i="41"/>
  <c r="AJ29" i="41"/>
  <c r="AF54" i="61" s="1"/>
  <c r="AJ28" i="41"/>
  <c r="AJ27" i="41"/>
  <c r="AJ21" i="25"/>
  <c r="AJ22" i="25"/>
  <c r="V36" i="57" s="1"/>
  <c r="AJ23" i="25"/>
  <c r="AL89" i="2"/>
  <c r="AR315" i="4"/>
  <c r="AN272" i="18"/>
  <c r="AN271" i="18"/>
  <c r="AN270" i="18"/>
  <c r="AJ14" i="24"/>
  <c r="U36" i="57" s="1"/>
  <c r="AJ13" i="24"/>
  <c r="AJ15" i="24"/>
  <c r="AO238" i="18"/>
  <c r="AO237" i="18"/>
  <c r="AO236" i="18"/>
  <c r="AG113" i="61"/>
  <c r="AG13" i="61"/>
  <c r="AN288" i="18"/>
  <c r="AN289" i="18"/>
  <c r="AN287" i="18"/>
  <c r="AO193" i="18"/>
  <c r="AO194" i="18"/>
  <c r="AN371" i="18"/>
  <c r="AJ30" i="21"/>
  <c r="AJ31" i="21"/>
  <c r="AJ26" i="21"/>
  <c r="AJ29" i="21"/>
  <c r="AJ27" i="21"/>
  <c r="AJ36" i="21" s="1"/>
  <c r="AJ28" i="21"/>
  <c r="AY102" i="15"/>
  <c r="AX51" i="18"/>
  <c r="AX56" i="18" s="1"/>
  <c r="AX50" i="18"/>
  <c r="AX55" i="18" s="1"/>
  <c r="AY257" i="15"/>
  <c r="AY247" i="15"/>
  <c r="AY249" i="15"/>
  <c r="AX10" i="60"/>
  <c r="AX28" i="28" s="1"/>
  <c r="AY102" i="2"/>
  <c r="AY18" i="18"/>
  <c r="AY31" i="18"/>
  <c r="AY33" i="18" s="1"/>
  <c r="AY34" i="18" s="1"/>
  <c r="AO177" i="18" l="1"/>
  <c r="AO178" i="18" s="1"/>
  <c r="AT283" i="4"/>
  <c r="AT16" i="4" s="1"/>
  <c r="AO387" i="18"/>
  <c r="AO389" i="18" s="1"/>
  <c r="AO390" i="18" s="1"/>
  <c r="AO413" i="18" s="1"/>
  <c r="AM9" i="52"/>
  <c r="AM10" i="52" s="1"/>
  <c r="AM14" i="55"/>
  <c r="AM11" i="60"/>
  <c r="AM17" i="62"/>
  <c r="AM23" i="61" s="1"/>
  <c r="AM24" i="61" s="1"/>
  <c r="AM25" i="61" s="1"/>
  <c r="AM99" i="61" s="1"/>
  <c r="AI15" i="64"/>
  <c r="AI17" i="64" s="1"/>
  <c r="AI19" i="64" s="1"/>
  <c r="AO139" i="18"/>
  <c r="AM31" i="53"/>
  <c r="AO149" i="18"/>
  <c r="AO151" i="18" s="1"/>
  <c r="AO152" i="18" s="1"/>
  <c r="AO153" i="18" s="1"/>
  <c r="AO158" i="18" s="1"/>
  <c r="AN26" i="2"/>
  <c r="AM10" i="27" s="1"/>
  <c r="AM20" i="27"/>
  <c r="AM22" i="27" s="1"/>
  <c r="AM24" i="27" s="1"/>
  <c r="AM25" i="27" s="1"/>
  <c r="AN97" i="2" s="1"/>
  <c r="AM13" i="22" s="1"/>
  <c r="AM14" i="22" s="1"/>
  <c r="AM19" i="22" s="1"/>
  <c r="AM8" i="24" s="1"/>
  <c r="AM13" i="28"/>
  <c r="AM14" i="28" s="1"/>
  <c r="AM24" i="28" s="1"/>
  <c r="AN26" i="51"/>
  <c r="AN27" i="51" s="1"/>
  <c r="AM12" i="60"/>
  <c r="AM48" i="41"/>
  <c r="AM51" i="41" s="1"/>
  <c r="AI64" i="61" s="1"/>
  <c r="AI12" i="62"/>
  <c r="AM6" i="55"/>
  <c r="AM9" i="55" s="1"/>
  <c r="AM16" i="50"/>
  <c r="AN32" i="2"/>
  <c r="AL26" i="23"/>
  <c r="AT259" i="4"/>
  <c r="AT11" i="4" s="1"/>
  <c r="AN61" i="2" s="1"/>
  <c r="AM13" i="41" s="1"/>
  <c r="AI90" i="61"/>
  <c r="AI130" i="61" s="1"/>
  <c r="AN88" i="2"/>
  <c r="AM8" i="27"/>
  <c r="AM17" i="49"/>
  <c r="AM16" i="49"/>
  <c r="AO179" i="18"/>
  <c r="AO199" i="18" s="1"/>
  <c r="AN251" i="15"/>
  <c r="AO200" i="18"/>
  <c r="AN250" i="15"/>
  <c r="AL92" i="2"/>
  <c r="AK12" i="41"/>
  <c r="AK24" i="41" s="1"/>
  <c r="AN77" i="11"/>
  <c r="AN8" i="21"/>
  <c r="AN10" i="21" s="1"/>
  <c r="AK12" i="26"/>
  <c r="AH47" i="61"/>
  <c r="AH48" i="61" s="1"/>
  <c r="AH111" i="61" s="1"/>
  <c r="AL30" i="51"/>
  <c r="AL46" i="51" s="1"/>
  <c r="AN253" i="15"/>
  <c r="AO13" i="2"/>
  <c r="AK34" i="53"/>
  <c r="AG23" i="64"/>
  <c r="AO8" i="2"/>
  <c r="AP347" i="18" s="1"/>
  <c r="AP349" i="18" s="1"/>
  <c r="AK11" i="50"/>
  <c r="AK17" i="50" s="1"/>
  <c r="Q37" i="57" s="1"/>
  <c r="AG40" i="64"/>
  <c r="AP232" i="18"/>
  <c r="AP234" i="18" s="1"/>
  <c r="AP317" i="18" s="1"/>
  <c r="AP319" i="18" s="1"/>
  <c r="AP320" i="18" s="1"/>
  <c r="AN330" i="18"/>
  <c r="AN331" i="18"/>
  <c r="AE14" i="61"/>
  <c r="AE117" i="61"/>
  <c r="AI23" i="52"/>
  <c r="P35" i="57"/>
  <c r="AE108" i="61"/>
  <c r="AE41" i="61"/>
  <c r="AE129" i="61"/>
  <c r="AE17" i="61"/>
  <c r="AK18" i="28"/>
  <c r="AH35" i="61"/>
  <c r="AN332" i="18"/>
  <c r="AS251" i="4" s="1"/>
  <c r="AK15" i="21"/>
  <c r="AK18" i="21" s="1"/>
  <c r="AK54" i="2"/>
  <c r="AK56" i="2" s="1"/>
  <c r="AK45" i="2"/>
  <c r="AK69" i="2"/>
  <c r="AJ80" i="14"/>
  <c r="AK38" i="23"/>
  <c r="AK21" i="21" s="1"/>
  <c r="AF29" i="64"/>
  <c r="AF37" i="61" s="1"/>
  <c r="AF31" i="64"/>
  <c r="AF28" i="64"/>
  <c r="AJ25" i="28"/>
  <c r="AJ22" i="28"/>
  <c r="AJ26" i="28" s="1"/>
  <c r="AF55" i="61"/>
  <c r="AF56" i="61" s="1"/>
  <c r="AF114" i="61"/>
  <c r="AL9" i="61"/>
  <c r="AL101" i="61"/>
  <c r="AO253" i="18"/>
  <c r="AO255" i="18"/>
  <c r="AO254" i="18"/>
  <c r="AR57" i="4"/>
  <c r="AL40" i="2" s="1"/>
  <c r="AR23" i="4"/>
  <c r="AR44" i="4" s="1"/>
  <c r="AJ23" i="50"/>
  <c r="AJ18" i="50"/>
  <c r="S36" i="57" s="1"/>
  <c r="AK33" i="51"/>
  <c r="AK35" i="51" s="1"/>
  <c r="AK39" i="51" s="1"/>
  <c r="AK47" i="51"/>
  <c r="AK42" i="23"/>
  <c r="AK45" i="23"/>
  <c r="AK20" i="21"/>
  <c r="AK43" i="23"/>
  <c r="AK9" i="24" s="1"/>
  <c r="AK10" i="24" s="1"/>
  <c r="AK44" i="23"/>
  <c r="AK15" i="25" s="1"/>
  <c r="AK18" i="25" s="1"/>
  <c r="AO198" i="18"/>
  <c r="AO269" i="18"/>
  <c r="AO283" i="18"/>
  <c r="AO285" i="18" s="1"/>
  <c r="AO286" i="18" s="1"/>
  <c r="AH133" i="61"/>
  <c r="AH10" i="61"/>
  <c r="AO366" i="18"/>
  <c r="AO367" i="18"/>
  <c r="AF43" i="64"/>
  <c r="AF50" i="64"/>
  <c r="AF82" i="61" s="1"/>
  <c r="AO351" i="18"/>
  <c r="AO373" i="18"/>
  <c r="AO352" i="18"/>
  <c r="AZ102" i="2"/>
  <c r="AY10" i="60"/>
  <c r="AY28" i="28" s="1"/>
  <c r="AX14" i="62"/>
  <c r="AZ15" i="18"/>
  <c r="AZ17" i="18" s="1"/>
  <c r="AY36" i="18"/>
  <c r="AY46" i="18"/>
  <c r="AY48" i="18" s="1"/>
  <c r="AY49" i="18" s="1"/>
  <c r="AY35" i="18"/>
  <c r="AY21" i="18"/>
  <c r="AY20" i="18"/>
  <c r="AI20" i="64" l="1"/>
  <c r="AI31" i="61" s="1"/>
  <c r="AI102" i="61" s="1"/>
  <c r="AT56" i="4"/>
  <c r="AN37" i="2" s="1"/>
  <c r="AN38" i="2" s="1"/>
  <c r="AO391" i="18"/>
  <c r="AO411" i="18" s="1"/>
  <c r="AM12" i="52"/>
  <c r="AM98" i="61"/>
  <c r="AM11" i="52"/>
  <c r="AM20" i="52" s="1"/>
  <c r="AO392" i="18"/>
  <c r="AO412" i="18" s="1"/>
  <c r="AM26" i="61"/>
  <c r="AM100" i="61" s="1"/>
  <c r="AO154" i="18"/>
  <c r="AO159" i="18" s="1"/>
  <c r="AM13" i="27"/>
  <c r="AM26" i="27"/>
  <c r="AM13" i="25" s="1"/>
  <c r="AM17" i="25" s="1"/>
  <c r="AO160" i="18"/>
  <c r="AM27" i="27"/>
  <c r="AN28" i="2"/>
  <c r="AN29" i="2" s="1"/>
  <c r="AM8" i="55"/>
  <c r="AM50" i="41"/>
  <c r="AI63" i="61" s="1"/>
  <c r="AI91" i="61"/>
  <c r="AI92" i="61" s="1"/>
  <c r="AI93" i="61" s="1"/>
  <c r="AI132" i="61" s="1"/>
  <c r="AN93" i="2"/>
  <c r="AO11" i="49"/>
  <c r="AM29" i="27"/>
  <c r="AM30" i="27"/>
  <c r="AM49" i="27"/>
  <c r="AM11" i="27"/>
  <c r="AM12" i="27"/>
  <c r="AM31" i="27"/>
  <c r="AI32" i="61"/>
  <c r="AI33" i="61" s="1"/>
  <c r="AI34" i="61" s="1"/>
  <c r="AI104" i="61" s="1"/>
  <c r="AK44" i="41"/>
  <c r="AU256" i="4"/>
  <c r="AN10" i="53"/>
  <c r="AK43" i="41"/>
  <c r="AK41" i="41"/>
  <c r="AK42" i="41"/>
  <c r="BT30" i="51"/>
  <c r="BT46" i="51" s="1"/>
  <c r="AH49" i="61"/>
  <c r="AH112" i="61" s="1"/>
  <c r="AO255" i="15"/>
  <c r="AK22" i="50"/>
  <c r="AN7" i="62"/>
  <c r="AO18" i="2"/>
  <c r="AJ33" i="64"/>
  <c r="AJ56" i="64"/>
  <c r="AO11" i="51"/>
  <c r="AO16" i="51" s="1"/>
  <c r="AO45" i="51" s="1"/>
  <c r="AN20" i="53"/>
  <c r="AP134" i="18"/>
  <c r="AP136" i="18" s="1"/>
  <c r="AU212" i="4"/>
  <c r="AU53" i="4" s="1"/>
  <c r="AO25" i="2" s="1"/>
  <c r="AP174" i="18"/>
  <c r="AP176" i="18" s="1"/>
  <c r="AN16" i="27"/>
  <c r="AN9" i="41"/>
  <c r="AN23" i="41" s="1"/>
  <c r="AN7" i="49"/>
  <c r="AN8" i="49" s="1"/>
  <c r="AN11" i="55"/>
  <c r="AO100" i="2"/>
  <c r="AJ55" i="64" s="1"/>
  <c r="AN11" i="26"/>
  <c r="AN14" i="26" s="1"/>
  <c r="AN6" i="60"/>
  <c r="AP300" i="18"/>
  <c r="AP302" i="18" s="1"/>
  <c r="AP303" i="18" s="1"/>
  <c r="AP304" i="18" s="1"/>
  <c r="AN10" i="49"/>
  <c r="AO7" i="51"/>
  <c r="AO11" i="2"/>
  <c r="AP235" i="18"/>
  <c r="AP236" i="18" s="1"/>
  <c r="AP249" i="18"/>
  <c r="AP251" i="18" s="1"/>
  <c r="AP252" i="18" s="1"/>
  <c r="AE12" i="61"/>
  <c r="AE18" i="61" s="1"/>
  <c r="AE109" i="61"/>
  <c r="AK36" i="51"/>
  <c r="AK32" i="21"/>
  <c r="W37" i="57" s="1"/>
  <c r="AK34" i="21"/>
  <c r="AK33" i="21"/>
  <c r="AO270" i="18"/>
  <c r="AO271" i="18"/>
  <c r="AO272" i="18"/>
  <c r="AO333" i="18"/>
  <c r="AK27" i="21"/>
  <c r="AK36" i="21" s="1"/>
  <c r="AK26" i="21"/>
  <c r="AK29" i="21"/>
  <c r="AK31" i="21"/>
  <c r="AK30" i="21"/>
  <c r="AK28" i="21"/>
  <c r="AF115" i="61"/>
  <c r="AF57" i="61"/>
  <c r="AK17" i="21"/>
  <c r="AK14" i="24"/>
  <c r="U37" i="57" s="1"/>
  <c r="AK13" i="24"/>
  <c r="AK15" i="24"/>
  <c r="AM12" i="50"/>
  <c r="AN31" i="51"/>
  <c r="AI41" i="64"/>
  <c r="AI24" i="64"/>
  <c r="AM35" i="53"/>
  <c r="AO287" i="18"/>
  <c r="AO288" i="18"/>
  <c r="AO289" i="18"/>
  <c r="AJ14" i="52"/>
  <c r="AK50" i="2"/>
  <c r="AK51" i="2" s="1"/>
  <c r="AK46" i="2"/>
  <c r="AJ17" i="41"/>
  <c r="AK27" i="41"/>
  <c r="AK29" i="41"/>
  <c r="AG54" i="61" s="1"/>
  <c r="AK28" i="41"/>
  <c r="AK30" i="41"/>
  <c r="AS55" i="4"/>
  <c r="AS13" i="4"/>
  <c r="AL12" i="23"/>
  <c r="AK70" i="2"/>
  <c r="AJ78" i="11"/>
  <c r="AJ79" i="11" s="1"/>
  <c r="AJ78" i="14"/>
  <c r="AJ79" i="14" s="1"/>
  <c r="AK23" i="25"/>
  <c r="AK21" i="25"/>
  <c r="AK22" i="25"/>
  <c r="V37" i="57" s="1"/>
  <c r="AO371" i="18"/>
  <c r="AF126" i="61"/>
  <c r="AF83" i="61"/>
  <c r="AF84" i="61" s="1"/>
  <c r="AH105" i="61"/>
  <c r="AH11" i="61"/>
  <c r="AO372" i="18"/>
  <c r="AP350" i="18"/>
  <c r="AP362" i="18"/>
  <c r="AP364" i="18" s="1"/>
  <c r="AP365" i="18" s="1"/>
  <c r="AF38" i="61"/>
  <c r="AF39" i="61" s="1"/>
  <c r="AF106" i="61"/>
  <c r="AP321" i="18"/>
  <c r="AP322" i="18"/>
  <c r="AP323" i="18"/>
  <c r="AL43" i="2"/>
  <c r="AK13" i="50"/>
  <c r="AG25" i="64"/>
  <c r="AG26" i="64" s="1"/>
  <c r="AK36" i="53"/>
  <c r="AL32" i="51"/>
  <c r="AK19" i="28"/>
  <c r="AK20" i="28" s="1"/>
  <c r="AL41" i="2"/>
  <c r="AG42" i="64"/>
  <c r="AF35" i="64"/>
  <c r="AF58" i="64" s="1"/>
  <c r="AF36" i="64"/>
  <c r="AF59" i="64" s="1"/>
  <c r="AF60" i="64" s="1"/>
  <c r="AZ102" i="15"/>
  <c r="AY50" i="18"/>
  <c r="AY55" i="18" s="1"/>
  <c r="AY51" i="18"/>
  <c r="AY56" i="18" s="1"/>
  <c r="AY14" i="62"/>
  <c r="BA15" i="18"/>
  <c r="BA17" i="18" s="1"/>
  <c r="AZ247" i="15"/>
  <c r="AZ257" i="15"/>
  <c r="AZ249" i="15"/>
  <c r="AZ18" i="18"/>
  <c r="AZ31" i="18"/>
  <c r="AZ33" i="18" s="1"/>
  <c r="AZ34" i="18" s="1"/>
  <c r="AY57" i="18"/>
  <c r="AM21" i="23" l="1"/>
  <c r="AM24" i="23" s="1"/>
  <c r="AM14" i="21" s="1"/>
  <c r="AM27" i="61"/>
  <c r="AI131" i="61"/>
  <c r="AI94" i="61"/>
  <c r="AI10" i="61" s="1"/>
  <c r="AI46" i="61"/>
  <c r="AI110" i="61" s="1"/>
  <c r="AM26" i="23"/>
  <c r="AI103" i="61"/>
  <c r="AO194" i="15"/>
  <c r="AO12" i="49" s="1"/>
  <c r="AH50" i="61"/>
  <c r="AH13" i="61" s="1"/>
  <c r="AO8" i="21"/>
  <c r="AO10" i="21" s="1"/>
  <c r="AP67" i="2"/>
  <c r="AP6" i="51"/>
  <c r="CI6" i="51" s="1"/>
  <c r="AP8" i="2"/>
  <c r="AP11" i="2" s="1"/>
  <c r="AQ232" i="18"/>
  <c r="AQ234" i="18" s="1"/>
  <c r="AQ235" i="18" s="1"/>
  <c r="AO256" i="15"/>
  <c r="AP306" i="18"/>
  <c r="AP237" i="18"/>
  <c r="AP238" i="18"/>
  <c r="AP305" i="18"/>
  <c r="AN14" i="49"/>
  <c r="AP266" i="18"/>
  <c r="AP268" i="18" s="1"/>
  <c r="AP283" i="18" s="1"/>
  <c r="AP285" i="18" s="1"/>
  <c r="AP286" i="18" s="1"/>
  <c r="AP177" i="18"/>
  <c r="AP189" i="18"/>
  <c r="AP191" i="18" s="1"/>
  <c r="AP192" i="18" s="1"/>
  <c r="AJ15" i="64"/>
  <c r="AJ17" i="64" s="1"/>
  <c r="AO26" i="2"/>
  <c r="AN10" i="27" s="1"/>
  <c r="AN13" i="28"/>
  <c r="AN14" i="28" s="1"/>
  <c r="AN24" i="28" s="1"/>
  <c r="AO23" i="51"/>
  <c r="AO24" i="51" s="1"/>
  <c r="AO26" i="51" s="1"/>
  <c r="AO27" i="51" s="1"/>
  <c r="AN20" i="27"/>
  <c r="AN22" i="27" s="1"/>
  <c r="AN24" i="27" s="1"/>
  <c r="AN25" i="27" s="1"/>
  <c r="AO97" i="2" s="1"/>
  <c r="AN13" i="22" s="1"/>
  <c r="AN14" i="22" s="1"/>
  <c r="AN19" i="22" s="1"/>
  <c r="AN8" i="24" s="1"/>
  <c r="AN31" i="53"/>
  <c r="AP149" i="18"/>
  <c r="AP151" i="18" s="1"/>
  <c r="AP152" i="18" s="1"/>
  <c r="AP137" i="18"/>
  <c r="AN12" i="60"/>
  <c r="AN8" i="60"/>
  <c r="AN11" i="60"/>
  <c r="AN8" i="27"/>
  <c r="AN30" i="27" s="1"/>
  <c r="AN48" i="41"/>
  <c r="AO88" i="2"/>
  <c r="AN9" i="52"/>
  <c r="AU259" i="4"/>
  <c r="AU11" i="4" s="1"/>
  <c r="AO61" i="2" s="1"/>
  <c r="AO32" i="2"/>
  <c r="AN8" i="50"/>
  <c r="AU283" i="4"/>
  <c r="AN6" i="55"/>
  <c r="AP387" i="18"/>
  <c r="AP389" i="18" s="1"/>
  <c r="AP390" i="18" s="1"/>
  <c r="AJ90" i="61"/>
  <c r="AJ12" i="62"/>
  <c r="AN14" i="55"/>
  <c r="AN13" i="55"/>
  <c r="AN17" i="62"/>
  <c r="AN23" i="61" s="1"/>
  <c r="AN16" i="62"/>
  <c r="AO330" i="18"/>
  <c r="AO332" i="18"/>
  <c r="AT251" i="4" s="1"/>
  <c r="AT55" i="4" s="1"/>
  <c r="AM101" i="61"/>
  <c r="AM9" i="61"/>
  <c r="AP255" i="18"/>
  <c r="AP253" i="18"/>
  <c r="AP254" i="18"/>
  <c r="AO331" i="18"/>
  <c r="AJ17" i="52"/>
  <c r="AJ15" i="52"/>
  <c r="T36" i="57" s="1"/>
  <c r="AJ16" i="52"/>
  <c r="AJ19" i="52" s="1"/>
  <c r="AJ21" i="52" s="1"/>
  <c r="AF116" i="61"/>
  <c r="AF58" i="61"/>
  <c r="AG43" i="64"/>
  <c r="AG50" i="64"/>
  <c r="AG82" i="61" s="1"/>
  <c r="AF107" i="61"/>
  <c r="AF40" i="61"/>
  <c r="AF108" i="61" s="1"/>
  <c r="AK25" i="28"/>
  <c r="AK22" i="28"/>
  <c r="AK26" i="28" s="1"/>
  <c r="AF127" i="61"/>
  <c r="AF86" i="61"/>
  <c r="AF85" i="61"/>
  <c r="AF128" i="61" s="1"/>
  <c r="AK23" i="50"/>
  <c r="AK18" i="50"/>
  <c r="S37" i="57" s="1"/>
  <c r="AL54" i="2"/>
  <c r="AL56" i="2" s="1"/>
  <c r="AL69" i="2"/>
  <c r="AK80" i="14"/>
  <c r="AL45" i="2"/>
  <c r="AP367" i="18"/>
  <c r="AP366" i="18"/>
  <c r="AL47" i="51"/>
  <c r="AL33" i="51"/>
  <c r="BT32" i="51"/>
  <c r="BT47" i="51" s="1"/>
  <c r="AM55" i="2"/>
  <c r="AM59" i="2"/>
  <c r="AI35" i="61"/>
  <c r="AK42" i="51"/>
  <c r="AL66" i="2"/>
  <c r="AG114" i="61"/>
  <c r="AG55" i="61"/>
  <c r="AG56" i="61" s="1"/>
  <c r="AJ34" i="41"/>
  <c r="AJ35" i="41"/>
  <c r="AJ37" i="41"/>
  <c r="AJ36" i="41"/>
  <c r="AP373" i="18"/>
  <c r="AP351" i="18"/>
  <c r="AP352" i="18"/>
  <c r="AM34" i="2"/>
  <c r="AL10" i="23"/>
  <c r="AL13" i="23" s="1"/>
  <c r="AG28" i="64"/>
  <c r="AG31" i="64"/>
  <c r="AG29" i="64"/>
  <c r="AG37" i="61" s="1"/>
  <c r="AZ35" i="18"/>
  <c r="AZ46" i="18"/>
  <c r="AZ48" i="18" s="1"/>
  <c r="AZ49" i="18" s="1"/>
  <c r="AZ57" i="18" s="1"/>
  <c r="AZ36" i="18"/>
  <c r="BA102" i="2"/>
  <c r="AZ10" i="60"/>
  <c r="AZ28" i="28" s="1"/>
  <c r="AZ21" i="18"/>
  <c r="AZ20" i="18"/>
  <c r="BA18" i="18"/>
  <c r="BA31" i="18"/>
  <c r="BA33" i="18" s="1"/>
  <c r="BA34" i="18" s="1"/>
  <c r="AI133" i="61" l="1"/>
  <c r="AI47" i="61"/>
  <c r="AI48" i="61" s="1"/>
  <c r="AI111" i="61" s="1"/>
  <c r="AH113" i="61"/>
  <c r="AO251" i="15"/>
  <c r="AO250" i="15"/>
  <c r="AO10" i="49"/>
  <c r="AQ249" i="18"/>
  <c r="AQ251" i="18" s="1"/>
  <c r="AQ266" i="18" s="1"/>
  <c r="AQ268" i="18" s="1"/>
  <c r="AP7" i="51"/>
  <c r="CI7" i="51" s="1"/>
  <c r="AQ347" i="18"/>
  <c r="AQ349" i="18" s="1"/>
  <c r="AQ362" i="18" s="1"/>
  <c r="AQ364" i="18" s="1"/>
  <c r="AQ365" i="18" s="1"/>
  <c r="AO7" i="59"/>
  <c r="AO11" i="59" s="1"/>
  <c r="AO10" i="53"/>
  <c r="AV256" i="4"/>
  <c r="AQ300" i="18"/>
  <c r="AQ302" i="18" s="1"/>
  <c r="AQ303" i="18" s="1"/>
  <c r="AQ304" i="18" s="1"/>
  <c r="AO253" i="15"/>
  <c r="AQ317" i="18"/>
  <c r="AQ319" i="18" s="1"/>
  <c r="AQ320" i="18" s="1"/>
  <c r="AQ322" i="18" s="1"/>
  <c r="AO28" i="2"/>
  <c r="AO29" i="2" s="1"/>
  <c r="AO77" i="11"/>
  <c r="AO77" i="14"/>
  <c r="AN31" i="27"/>
  <c r="AN26" i="27"/>
  <c r="AP13" i="2"/>
  <c r="AN16" i="49"/>
  <c r="AN17" i="49"/>
  <c r="AN15" i="49"/>
  <c r="AN50" i="41"/>
  <c r="AJ63" i="61" s="1"/>
  <c r="AN51" i="41"/>
  <c r="AJ64" i="61" s="1"/>
  <c r="AN13" i="27"/>
  <c r="AN12" i="27"/>
  <c r="AN11" i="27"/>
  <c r="AP269" i="18"/>
  <c r="AP271" i="18" s="1"/>
  <c r="AJ130" i="61"/>
  <c r="AJ91" i="61"/>
  <c r="AJ92" i="61" s="1"/>
  <c r="AN98" i="61"/>
  <c r="AN24" i="61"/>
  <c r="AN25" i="61" s="1"/>
  <c r="AP392" i="18"/>
  <c r="AP412" i="18" s="1"/>
  <c r="AP413" i="18"/>
  <c r="AP391" i="18"/>
  <c r="AP411" i="18" s="1"/>
  <c r="AJ20" i="64"/>
  <c r="AJ31" i="61" s="1"/>
  <c r="AJ19" i="64"/>
  <c r="AN8" i="55"/>
  <c r="AN9" i="55"/>
  <c r="AU56" i="4"/>
  <c r="AU16" i="4"/>
  <c r="AN16" i="50"/>
  <c r="AN21" i="50"/>
  <c r="AP138" i="18"/>
  <c r="AP139" i="18"/>
  <c r="AP160" i="18"/>
  <c r="AP178" i="18"/>
  <c r="AP200" i="18"/>
  <c r="AP179" i="18"/>
  <c r="AP153" i="18"/>
  <c r="AP154" i="18"/>
  <c r="AN13" i="41"/>
  <c r="AO93" i="2"/>
  <c r="AN27" i="27"/>
  <c r="AP194" i="18"/>
  <c r="AP193" i="18"/>
  <c r="AF41" i="61"/>
  <c r="AF109" i="61" s="1"/>
  <c r="AN10" i="52"/>
  <c r="AN11" i="52"/>
  <c r="AN20" i="52" s="1"/>
  <c r="AN12" i="52"/>
  <c r="AN29" i="27"/>
  <c r="AN49" i="27"/>
  <c r="AP371" i="18"/>
  <c r="AT13" i="4"/>
  <c r="AN59" i="2" s="1"/>
  <c r="AM12" i="23"/>
  <c r="AM10" i="23" s="1"/>
  <c r="AM13" i="23" s="1"/>
  <c r="AL70" i="2"/>
  <c r="AM66" i="2" s="1"/>
  <c r="AP372" i="18"/>
  <c r="AG35" i="64"/>
  <c r="AG58" i="64" s="1"/>
  <c r="AG36" i="64"/>
  <c r="AG59" i="64" s="1"/>
  <c r="AG60" i="64" s="1"/>
  <c r="AP288" i="18"/>
  <c r="AP289" i="18"/>
  <c r="AP287" i="18"/>
  <c r="AL35" i="51"/>
  <c r="BT33" i="51"/>
  <c r="AJ23" i="52"/>
  <c r="P36" i="57"/>
  <c r="AL50" i="2"/>
  <c r="AL51" i="2" s="1"/>
  <c r="AL46" i="2"/>
  <c r="AK17" i="41"/>
  <c r="AK14" i="52"/>
  <c r="AF117" i="61"/>
  <c r="AF14" i="61"/>
  <c r="AG126" i="61"/>
  <c r="AG83" i="61"/>
  <c r="AG84" i="61" s="1"/>
  <c r="AL15" i="23"/>
  <c r="AL37" i="23" s="1"/>
  <c r="AL13" i="21"/>
  <c r="AN34" i="2"/>
  <c r="AI11" i="61"/>
  <c r="AI105" i="61"/>
  <c r="AQ237" i="18"/>
  <c r="AQ238" i="18"/>
  <c r="AQ236" i="18"/>
  <c r="AG115" i="61"/>
  <c r="AG57" i="61"/>
  <c r="AG116" i="61" s="1"/>
  <c r="AK78" i="11"/>
  <c r="AK79" i="11" s="1"/>
  <c r="AK78" i="14"/>
  <c r="AK79" i="14" s="1"/>
  <c r="AL11" i="50"/>
  <c r="AL12" i="26"/>
  <c r="AH40" i="64"/>
  <c r="AL34" i="53"/>
  <c r="AM35" i="2"/>
  <c r="AM30" i="51"/>
  <c r="AH23" i="64"/>
  <c r="AL12" i="41"/>
  <c r="AM92" i="2"/>
  <c r="AM43" i="51"/>
  <c r="AG106" i="61"/>
  <c r="AG38" i="61"/>
  <c r="AG39" i="61" s="1"/>
  <c r="AM89" i="2"/>
  <c r="AS315" i="4"/>
  <c r="AF129" i="61"/>
  <c r="AF17" i="61"/>
  <c r="BA21" i="18"/>
  <c r="BA20" i="18"/>
  <c r="AZ14" i="62"/>
  <c r="BB15" i="18"/>
  <c r="BB17" i="18" s="1"/>
  <c r="BA247" i="15"/>
  <c r="BA257" i="15"/>
  <c r="BA249" i="15"/>
  <c r="BA46" i="18"/>
  <c r="BA48" i="18" s="1"/>
  <c r="BA49" i="18" s="1"/>
  <c r="BA36" i="18"/>
  <c r="BA35" i="18"/>
  <c r="AZ51" i="18"/>
  <c r="AZ56" i="18" s="1"/>
  <c r="AZ50" i="18"/>
  <c r="AZ55" i="18" s="1"/>
  <c r="AI49" i="61" l="1"/>
  <c r="AI112" i="61" s="1"/>
  <c r="AQ252" i="18"/>
  <c r="AQ254" i="18" s="1"/>
  <c r="AQ306" i="18"/>
  <c r="AQ305" i="18"/>
  <c r="AP333" i="18"/>
  <c r="AQ350" i="18"/>
  <c r="AQ373" i="18" s="1"/>
  <c r="AQ321" i="18"/>
  <c r="AQ323" i="18"/>
  <c r="AP158" i="18"/>
  <c r="AP199" i="18"/>
  <c r="AK56" i="64"/>
  <c r="AO6" i="60"/>
  <c r="AO11" i="26"/>
  <c r="AO14" i="26" s="1"/>
  <c r="AV212" i="4"/>
  <c r="AV53" i="4" s="1"/>
  <c r="AP25" i="2" s="1"/>
  <c r="AQ174" i="18"/>
  <c r="AQ176" i="18" s="1"/>
  <c r="AP100" i="2"/>
  <c r="AK55" i="64" s="1"/>
  <c r="AQ134" i="18"/>
  <c r="AQ136" i="18" s="1"/>
  <c r="AO7" i="62"/>
  <c r="AO7" i="49"/>
  <c r="AO8" i="49" s="1"/>
  <c r="AO14" i="49" s="1"/>
  <c r="AO17" i="49" s="1"/>
  <c r="AO9" i="41"/>
  <c r="AO23" i="41" s="1"/>
  <c r="AP11" i="51"/>
  <c r="AO20" i="53"/>
  <c r="AP18" i="2"/>
  <c r="AK33" i="64"/>
  <c r="AO11" i="55"/>
  <c r="AO16" i="27"/>
  <c r="AN13" i="25"/>
  <c r="AN17" i="25" s="1"/>
  <c r="AJ46" i="61"/>
  <c r="AP159" i="18"/>
  <c r="AN55" i="2"/>
  <c r="AN89" i="2" s="1"/>
  <c r="AP272" i="18"/>
  <c r="AP332" i="18" s="1"/>
  <c r="AU251" i="4" s="1"/>
  <c r="AU55" i="4" s="1"/>
  <c r="AP270" i="18"/>
  <c r="AP330" i="18" s="1"/>
  <c r="AJ131" i="61"/>
  <c r="AJ93" i="61"/>
  <c r="AN99" i="61"/>
  <c r="AN26" i="61"/>
  <c r="AO37" i="2"/>
  <c r="AN21" i="23"/>
  <c r="AN24" i="23" s="1"/>
  <c r="AF12" i="61"/>
  <c r="AF18" i="61" s="1"/>
  <c r="AJ102" i="61"/>
  <c r="AJ32" i="61"/>
  <c r="AJ33" i="61" s="1"/>
  <c r="AP198" i="18"/>
  <c r="AL42" i="51"/>
  <c r="AL38" i="23"/>
  <c r="AL21" i="21" s="1"/>
  <c r="AL33" i="21" s="1"/>
  <c r="AL18" i="28"/>
  <c r="AG58" i="61"/>
  <c r="AG117" i="61" s="1"/>
  <c r="AP331" i="18"/>
  <c r="AK15" i="52"/>
  <c r="T37" i="57" s="1"/>
  <c r="AK16" i="52"/>
  <c r="AK19" i="52" s="1"/>
  <c r="AK21" i="52" s="1"/>
  <c r="AK17" i="52"/>
  <c r="AM15" i="23"/>
  <c r="AM37" i="23" s="1"/>
  <c r="AM44" i="23" s="1"/>
  <c r="AM15" i="25" s="1"/>
  <c r="AM18" i="25" s="1"/>
  <c r="AM13" i="21"/>
  <c r="AM12" i="41"/>
  <c r="AM44" i="41" s="1"/>
  <c r="AN92" i="2"/>
  <c r="AN43" i="51"/>
  <c r="AK34" i="41"/>
  <c r="AK36" i="41"/>
  <c r="AK37" i="41"/>
  <c r="AK35" i="41"/>
  <c r="AI40" i="64"/>
  <c r="AN30" i="51"/>
  <c r="AN46" i="51" s="1"/>
  <c r="AM34" i="53"/>
  <c r="AM11" i="50"/>
  <c r="AM17" i="50" s="1"/>
  <c r="AN35" i="2"/>
  <c r="AM12" i="26"/>
  <c r="AI23" i="64"/>
  <c r="AL43" i="41"/>
  <c r="AL42" i="41"/>
  <c r="AL24" i="41"/>
  <c r="AL41" i="41"/>
  <c r="AL44" i="41"/>
  <c r="AQ367" i="18"/>
  <c r="AQ366" i="18"/>
  <c r="AM46" i="51"/>
  <c r="AS23" i="4"/>
  <c r="AS44" i="4" s="1"/>
  <c r="AS57" i="4"/>
  <c r="AM40" i="2" s="1"/>
  <c r="AL39" i="51"/>
  <c r="BT39" i="51" s="1"/>
  <c r="AL36" i="51"/>
  <c r="BT35" i="51"/>
  <c r="BT36" i="51" s="1"/>
  <c r="AG107" i="61"/>
  <c r="AG40" i="61"/>
  <c r="AG108" i="61" s="1"/>
  <c r="AG127" i="61"/>
  <c r="AG86" i="61"/>
  <c r="AG85" i="61"/>
  <c r="AG128" i="61" s="1"/>
  <c r="AL15" i="21"/>
  <c r="AL18" i="21" s="1"/>
  <c r="AQ269" i="18"/>
  <c r="AQ283" i="18"/>
  <c r="AQ285" i="18" s="1"/>
  <c r="AQ286" i="18" s="1"/>
  <c r="AL17" i="50"/>
  <c r="AL22" i="50"/>
  <c r="AL42" i="23"/>
  <c r="AL43" i="23"/>
  <c r="AL9" i="24" s="1"/>
  <c r="AL10" i="24" s="1"/>
  <c r="AL20" i="21"/>
  <c r="AL45" i="23"/>
  <c r="AL44" i="23"/>
  <c r="AL15" i="25" s="1"/>
  <c r="AL18" i="25" s="1"/>
  <c r="BB18" i="18"/>
  <c r="BB31" i="18"/>
  <c r="BB33" i="18" s="1"/>
  <c r="BB34" i="18" s="1"/>
  <c r="BA51" i="18"/>
  <c r="BA56" i="18" s="1"/>
  <c r="BA50" i="18"/>
  <c r="BA55" i="18" s="1"/>
  <c r="BA102" i="15"/>
  <c r="BA57" i="18"/>
  <c r="AQ255" i="18" l="1"/>
  <c r="AQ253" i="18"/>
  <c r="AI50" i="61"/>
  <c r="AQ352" i="18"/>
  <c r="AQ372" i="18" s="1"/>
  <c r="AQ351" i="18"/>
  <c r="AQ371" i="18" s="1"/>
  <c r="AL17" i="21"/>
  <c r="AL32" i="21"/>
  <c r="AG14" i="61"/>
  <c r="AQ177" i="18"/>
  <c r="AQ189" i="18"/>
  <c r="AQ191" i="18" s="1"/>
  <c r="AQ192" i="18" s="1"/>
  <c r="AO31" i="53"/>
  <c r="AO13" i="28"/>
  <c r="AO14" i="28" s="1"/>
  <c r="AO24" i="28" s="1"/>
  <c r="AP23" i="51"/>
  <c r="AP26" i="2"/>
  <c r="AK15" i="64"/>
  <c r="AK17" i="64" s="1"/>
  <c r="AO20" i="27"/>
  <c r="AO22" i="27" s="1"/>
  <c r="AO16" i="49"/>
  <c r="AO13" i="55"/>
  <c r="AO14" i="55"/>
  <c r="AO15" i="49"/>
  <c r="AO8" i="60"/>
  <c r="AO12" i="60"/>
  <c r="AO11" i="60"/>
  <c r="AK90" i="61"/>
  <c r="AO6" i="55"/>
  <c r="AO48" i="41"/>
  <c r="AV259" i="4"/>
  <c r="AV11" i="4" s="1"/>
  <c r="AP61" i="2" s="1"/>
  <c r="AP32" i="2"/>
  <c r="AQ387" i="18"/>
  <c r="AQ389" i="18" s="1"/>
  <c r="AQ390" i="18" s="1"/>
  <c r="AO9" i="52"/>
  <c r="AP88" i="2"/>
  <c r="AV283" i="4"/>
  <c r="AO8" i="27"/>
  <c r="AO8" i="50"/>
  <c r="AK12" i="62"/>
  <c r="AO17" i="62"/>
  <c r="AO23" i="61" s="1"/>
  <c r="AO16" i="62"/>
  <c r="AJ47" i="61"/>
  <c r="AJ48" i="61" s="1"/>
  <c r="AJ110" i="61"/>
  <c r="AT315" i="4"/>
  <c r="AT57" i="4" s="1"/>
  <c r="AN40" i="2" s="1"/>
  <c r="AQ67" i="2"/>
  <c r="AP256" i="15"/>
  <c r="AQ149" i="18"/>
  <c r="AQ151" i="18" s="1"/>
  <c r="AQ152" i="18" s="1"/>
  <c r="AQ137" i="18"/>
  <c r="AP16" i="51"/>
  <c r="CI11" i="51"/>
  <c r="AP194" i="15"/>
  <c r="AP11" i="49"/>
  <c r="AM45" i="23"/>
  <c r="AJ41" i="64"/>
  <c r="AN12" i="50"/>
  <c r="AO38" i="2"/>
  <c r="AJ24" i="64"/>
  <c r="AN35" i="53"/>
  <c r="AO31" i="51"/>
  <c r="AN100" i="61"/>
  <c r="AN27" i="61"/>
  <c r="AN14" i="21"/>
  <c r="AN26" i="23"/>
  <c r="AJ132" i="61"/>
  <c r="AJ94" i="61"/>
  <c r="AJ34" i="61"/>
  <c r="AJ103" i="61"/>
  <c r="AL34" i="21"/>
  <c r="AU13" i="4"/>
  <c r="AO59" i="2" s="1"/>
  <c r="AN12" i="23"/>
  <c r="AN10" i="23" s="1"/>
  <c r="AN13" i="23" s="1"/>
  <c r="AM43" i="23"/>
  <c r="AM9" i="24" s="1"/>
  <c r="AM10" i="24" s="1"/>
  <c r="AM14" i="24" s="1"/>
  <c r="AM18" i="28"/>
  <c r="AM42" i="41"/>
  <c r="AH25" i="64"/>
  <c r="AH26" i="64" s="1"/>
  <c r="AM41" i="2"/>
  <c r="AH42" i="64"/>
  <c r="AM32" i="51"/>
  <c r="AL36" i="53"/>
  <c r="AL19" i="28"/>
  <c r="AL20" i="28" s="1"/>
  <c r="AL13" i="50"/>
  <c r="AM43" i="2"/>
  <c r="AQ333" i="18"/>
  <c r="AQ272" i="18"/>
  <c r="AQ270" i="18"/>
  <c r="AQ271" i="18"/>
  <c r="AG41" i="61"/>
  <c r="AM15" i="21"/>
  <c r="AM18" i="21" s="1"/>
  <c r="AM22" i="50"/>
  <c r="AM38" i="23"/>
  <c r="AM21" i="21" s="1"/>
  <c r="AL28" i="41"/>
  <c r="AL27" i="41"/>
  <c r="AL29" i="41"/>
  <c r="AH54" i="61" s="1"/>
  <c r="AL30" i="41"/>
  <c r="AM20" i="21"/>
  <c r="AM31" i="21" s="1"/>
  <c r="AM42" i="23"/>
  <c r="P37" i="57"/>
  <c r="AK23" i="52"/>
  <c r="AQ289" i="18"/>
  <c r="AQ288" i="18"/>
  <c r="AQ287" i="18"/>
  <c r="AM24" i="41"/>
  <c r="AM27" i="41" s="1"/>
  <c r="AM41" i="41"/>
  <c r="AL31" i="21"/>
  <c r="AL28" i="21"/>
  <c r="AL29" i="21"/>
  <c r="AL26" i="21"/>
  <c r="AL30" i="21"/>
  <c r="AL27" i="21"/>
  <c r="AL36" i="21" s="1"/>
  <c r="AG17" i="61"/>
  <c r="AG129" i="61"/>
  <c r="AO34" i="2"/>
  <c r="AL13" i="24"/>
  <c r="AL15" i="24"/>
  <c r="AL14" i="24"/>
  <c r="AL22" i="25"/>
  <c r="AL21" i="25"/>
  <c r="AL23" i="25"/>
  <c r="AM21" i="25"/>
  <c r="AM22" i="25"/>
  <c r="AM23" i="25"/>
  <c r="AM43" i="41"/>
  <c r="BB35" i="18"/>
  <c r="BB36" i="18"/>
  <c r="BB46" i="18"/>
  <c r="BB48" i="18" s="1"/>
  <c r="BB49" i="18" s="1"/>
  <c r="BB57" i="18" s="1"/>
  <c r="BB21" i="18"/>
  <c r="BB20" i="18"/>
  <c r="BB102" i="2"/>
  <c r="BA10" i="60"/>
  <c r="BA28" i="28" s="1"/>
  <c r="AI13" i="61" l="1"/>
  <c r="AI113" i="61"/>
  <c r="AP255" i="15"/>
  <c r="AT23" i="4"/>
  <c r="AT44" i="4" s="1"/>
  <c r="AP77" i="11"/>
  <c r="AP77" i="14"/>
  <c r="AP12" i="49"/>
  <c r="AP250" i="15"/>
  <c r="AP251" i="15"/>
  <c r="AO24" i="27"/>
  <c r="AO25" i="27" s="1"/>
  <c r="AP97" i="2" s="1"/>
  <c r="AO13" i="22" s="1"/>
  <c r="AO14" i="22" s="1"/>
  <c r="AO19" i="22" s="1"/>
  <c r="AO8" i="24" s="1"/>
  <c r="AO26" i="27"/>
  <c r="AK19" i="64"/>
  <c r="AK20" i="64"/>
  <c r="AK31" i="61" s="1"/>
  <c r="AJ111" i="61"/>
  <c r="AJ49" i="61"/>
  <c r="AO50" i="41"/>
  <c r="AK63" i="61" s="1"/>
  <c r="AO51" i="41"/>
  <c r="AK64" i="61" s="1"/>
  <c r="AO10" i="27"/>
  <c r="AO13" i="27" s="1"/>
  <c r="AP28" i="2"/>
  <c r="AP29" i="2" s="1"/>
  <c r="AQ160" i="18"/>
  <c r="AQ139" i="18"/>
  <c r="AQ138" i="18"/>
  <c r="AO8" i="55"/>
  <c r="AO9" i="55"/>
  <c r="CI23" i="51"/>
  <c r="AP24" i="51"/>
  <c r="CI24" i="51" s="1"/>
  <c r="AP253" i="15"/>
  <c r="AP8" i="21"/>
  <c r="AP10" i="21" s="1"/>
  <c r="AP7" i="59"/>
  <c r="AP11" i="59" s="1"/>
  <c r="AQ154" i="18"/>
  <c r="AQ153" i="18"/>
  <c r="AO24" i="61"/>
  <c r="AO25" i="61" s="1"/>
  <c r="AO98" i="61"/>
  <c r="AK91" i="61"/>
  <c r="AK92" i="61" s="1"/>
  <c r="AK130" i="61"/>
  <c r="AQ6" i="51"/>
  <c r="AQ8" i="2"/>
  <c r="AR232" i="18"/>
  <c r="AR234" i="18" s="1"/>
  <c r="AO13" i="41"/>
  <c r="AP93" i="2"/>
  <c r="AP45" i="51"/>
  <c r="CI16" i="51"/>
  <c r="CI45" i="51" s="1"/>
  <c r="AQ13" i="2"/>
  <c r="AO16" i="50"/>
  <c r="AO21" i="50"/>
  <c r="AQ194" i="18"/>
  <c r="AQ193" i="18"/>
  <c r="AQ391" i="18"/>
  <c r="AQ411" i="18" s="1"/>
  <c r="AQ413" i="18"/>
  <c r="AQ392" i="18"/>
  <c r="AQ412" i="18" s="1"/>
  <c r="AO49" i="27"/>
  <c r="AO30" i="27"/>
  <c r="AO29" i="27"/>
  <c r="AO31" i="27"/>
  <c r="AQ179" i="18"/>
  <c r="AQ200" i="18"/>
  <c r="AQ178" i="18"/>
  <c r="AO12" i="52"/>
  <c r="AO11" i="52"/>
  <c r="AO20" i="52" s="1"/>
  <c r="AO10" i="52"/>
  <c r="AV56" i="4"/>
  <c r="AV16" i="4"/>
  <c r="AO27" i="27"/>
  <c r="AO55" i="2"/>
  <c r="AO89" i="2" s="1"/>
  <c r="AM13" i="24"/>
  <c r="AN101" i="61"/>
  <c r="AN9" i="61"/>
  <c r="AJ133" i="61"/>
  <c r="AJ10" i="61"/>
  <c r="AM15" i="24"/>
  <c r="AJ35" i="61"/>
  <c r="AJ104" i="61"/>
  <c r="AM30" i="21"/>
  <c r="AM28" i="41"/>
  <c r="AM17" i="21"/>
  <c r="AM27" i="21"/>
  <c r="AM36" i="21" s="1"/>
  <c r="AM29" i="21"/>
  <c r="AM29" i="41"/>
  <c r="AI54" i="61" s="1"/>
  <c r="AI114" i="61" s="1"/>
  <c r="AM30" i="41"/>
  <c r="AL23" i="50"/>
  <c r="AL18" i="50"/>
  <c r="AN12" i="41"/>
  <c r="AO43" i="51"/>
  <c r="AO92" i="2"/>
  <c r="AH114" i="61"/>
  <c r="AH55" i="61"/>
  <c r="AH56" i="61" s="1"/>
  <c r="AG109" i="61"/>
  <c r="AG12" i="61"/>
  <c r="AG18" i="61" s="1"/>
  <c r="AH50" i="64"/>
  <c r="AH82" i="61" s="1"/>
  <c r="AH43" i="64"/>
  <c r="AM26" i="21"/>
  <c r="AQ331" i="18"/>
  <c r="AN15" i="23"/>
  <c r="AN13" i="21"/>
  <c r="AN15" i="21" s="1"/>
  <c r="AN18" i="21" s="1"/>
  <c r="AM28" i="21"/>
  <c r="AQ330" i="18"/>
  <c r="AH28" i="64"/>
  <c r="AH31" i="64"/>
  <c r="AH29" i="64"/>
  <c r="AH37" i="61" s="1"/>
  <c r="AN11" i="50"/>
  <c r="AJ23" i="64"/>
  <c r="AO30" i="51"/>
  <c r="AO46" i="51" s="1"/>
  <c r="AO35" i="2"/>
  <c r="AN34" i="53"/>
  <c r="AN12" i="26"/>
  <c r="AJ40" i="64"/>
  <c r="AQ332" i="18"/>
  <c r="AV251" i="4" s="1"/>
  <c r="AL25" i="28"/>
  <c r="AL22" i="28"/>
  <c r="AL26" i="28" s="1"/>
  <c r="AM69" i="2"/>
  <c r="AM54" i="2"/>
  <c r="AM56" i="2" s="1"/>
  <c r="AM45" i="2"/>
  <c r="AL80" i="14"/>
  <c r="AM36" i="53"/>
  <c r="AN32" i="51"/>
  <c r="AN43" i="2"/>
  <c r="AM19" i="28"/>
  <c r="AM20" i="28" s="1"/>
  <c r="AI25" i="64"/>
  <c r="AI26" i="64" s="1"/>
  <c r="AM13" i="50"/>
  <c r="AM23" i="50" s="1"/>
  <c r="AI42" i="64"/>
  <c r="AI43" i="64" s="1"/>
  <c r="AN41" i="2"/>
  <c r="AM47" i="51"/>
  <c r="AM33" i="51"/>
  <c r="AM35" i="51" s="1"/>
  <c r="AM33" i="21"/>
  <c r="AM34" i="21"/>
  <c r="AM32" i="21"/>
  <c r="BB247" i="15"/>
  <c r="BB257" i="15"/>
  <c r="BB249" i="15"/>
  <c r="BA14" i="62"/>
  <c r="BC15" i="18"/>
  <c r="BC17" i="18" s="1"/>
  <c r="BB51" i="18"/>
  <c r="BB56" i="18" s="1"/>
  <c r="BB50" i="18"/>
  <c r="BB55" i="18" s="1"/>
  <c r="AU315" i="4" l="1"/>
  <c r="AU57" i="4" s="1"/>
  <c r="AO40" i="2" s="1"/>
  <c r="AQ158" i="18"/>
  <c r="AQ159" i="18"/>
  <c r="AP26" i="51"/>
  <c r="CI26" i="51" s="1"/>
  <c r="CI27" i="51" s="1"/>
  <c r="AQ199" i="18"/>
  <c r="AK131" i="61"/>
  <c r="AK93" i="61"/>
  <c r="AR249" i="18"/>
  <c r="AR251" i="18" s="1"/>
  <c r="AR317" i="18"/>
  <c r="AR319" i="18" s="1"/>
  <c r="AR320" i="18" s="1"/>
  <c r="AR300" i="18"/>
  <c r="AR302" i="18" s="1"/>
  <c r="AR303" i="18" s="1"/>
  <c r="AR235" i="18"/>
  <c r="AP11" i="26"/>
  <c r="AP14" i="26" s="1"/>
  <c r="AP16" i="27"/>
  <c r="AP20" i="53"/>
  <c r="AQ100" i="2"/>
  <c r="AL55" i="64" s="1"/>
  <c r="AR134" i="18"/>
  <c r="AR136" i="18" s="1"/>
  <c r="AP6" i="60"/>
  <c r="AL56" i="64"/>
  <c r="AW212" i="4"/>
  <c r="AW53" i="4" s="1"/>
  <c r="AQ25" i="2" s="1"/>
  <c r="AP7" i="62"/>
  <c r="AP11" i="55"/>
  <c r="AL33" i="64"/>
  <c r="AQ18" i="2"/>
  <c r="AP9" i="41"/>
  <c r="AP23" i="41" s="1"/>
  <c r="AQ11" i="51"/>
  <c r="AQ16" i="51" s="1"/>
  <c r="AQ45" i="51" s="1"/>
  <c r="AR174" i="18"/>
  <c r="AR176" i="18" s="1"/>
  <c r="AP7" i="49"/>
  <c r="AP8" i="49" s="1"/>
  <c r="AO26" i="61"/>
  <c r="AO99" i="61"/>
  <c r="AK102" i="61"/>
  <c r="AK32" i="61"/>
  <c r="AK33" i="61" s="1"/>
  <c r="AQ198" i="18"/>
  <c r="AJ112" i="61"/>
  <c r="AJ50" i="61"/>
  <c r="AW256" i="4"/>
  <c r="AQ7" i="51"/>
  <c r="AQ11" i="2"/>
  <c r="AP10" i="49"/>
  <c r="AR347" i="18"/>
  <c r="AR349" i="18" s="1"/>
  <c r="AP10" i="53"/>
  <c r="AK46" i="61"/>
  <c r="AO13" i="25"/>
  <c r="AO17" i="25" s="1"/>
  <c r="AP37" i="2"/>
  <c r="AO21" i="23"/>
  <c r="AO24" i="23" s="1"/>
  <c r="AO12" i="27"/>
  <c r="AO11" i="27"/>
  <c r="AN17" i="21"/>
  <c r="AJ105" i="61"/>
  <c r="AJ11" i="61"/>
  <c r="AI55" i="61"/>
  <c r="AI56" i="61" s="1"/>
  <c r="AI115" i="61" s="1"/>
  <c r="AL78" i="14"/>
  <c r="AL79" i="14" s="1"/>
  <c r="AL78" i="11"/>
  <c r="AL79" i="11" s="1"/>
  <c r="AM70" i="2"/>
  <c r="AM36" i="51"/>
  <c r="AM39" i="51"/>
  <c r="AV13" i="4"/>
  <c r="AO12" i="23"/>
  <c r="AV55" i="4"/>
  <c r="AI31" i="64"/>
  <c r="AI35" i="64" s="1"/>
  <c r="AI58" i="64" s="1"/>
  <c r="AI28" i="64"/>
  <c r="AI50" i="64"/>
  <c r="AI82" i="61" s="1"/>
  <c r="AI126" i="61" s="1"/>
  <c r="AN42" i="41"/>
  <c r="AN24" i="41"/>
  <c r="AN44" i="41"/>
  <c r="AN41" i="41"/>
  <c r="AN43" i="41"/>
  <c r="AH115" i="61"/>
  <c r="AH57" i="61"/>
  <c r="AH116" i="61" s="1"/>
  <c r="AM25" i="28"/>
  <c r="AM22" i="28"/>
  <c r="AM26" i="28" s="1"/>
  <c r="AI29" i="64"/>
  <c r="AI37" i="61" s="1"/>
  <c r="AI106" i="61" s="1"/>
  <c r="AM18" i="50"/>
  <c r="AM80" i="14"/>
  <c r="AN45" i="2"/>
  <c r="AN54" i="2"/>
  <c r="AN56" i="2" s="1"/>
  <c r="AN69" i="2"/>
  <c r="AH106" i="61"/>
  <c r="AH38" i="61"/>
  <c r="AH39" i="61" s="1"/>
  <c r="AN37" i="23"/>
  <c r="AN38" i="23"/>
  <c r="AN21" i="21" s="1"/>
  <c r="AN18" i="28"/>
  <c r="AH126" i="61"/>
  <c r="AH83" i="61"/>
  <c r="AH84" i="61" s="1"/>
  <c r="AM50" i="2"/>
  <c r="AM51" i="2" s="1"/>
  <c r="AM46" i="2"/>
  <c r="AL17" i="41"/>
  <c r="AL14" i="52"/>
  <c r="AN17" i="50"/>
  <c r="AN22" i="50"/>
  <c r="AN47" i="51"/>
  <c r="AN33" i="51"/>
  <c r="AN35" i="51" s="1"/>
  <c r="AH35" i="64"/>
  <c r="AH58" i="64" s="1"/>
  <c r="AH36" i="64"/>
  <c r="AH59" i="64" s="1"/>
  <c r="AH60" i="64" s="1"/>
  <c r="BC18" i="18"/>
  <c r="BC31" i="18"/>
  <c r="BC33" i="18" s="1"/>
  <c r="BC34" i="18" s="1"/>
  <c r="BB102" i="15"/>
  <c r="AU23" i="4" l="1"/>
  <c r="AU44" i="4" s="1"/>
  <c r="AP14" i="49"/>
  <c r="AP16" i="49" s="1"/>
  <c r="AP27" i="51"/>
  <c r="AP8" i="50"/>
  <c r="AR387" i="18"/>
  <c r="AR389" i="18" s="1"/>
  <c r="AR390" i="18" s="1"/>
  <c r="AP48" i="41"/>
  <c r="AP8" i="27"/>
  <c r="AP49" i="27" s="1"/>
  <c r="AP6" i="55"/>
  <c r="AL12" i="62"/>
  <c r="AQ32" i="2"/>
  <c r="AP9" i="52"/>
  <c r="AL90" i="61"/>
  <c r="AW259" i="4"/>
  <c r="AW11" i="4" s="1"/>
  <c r="AQ61" i="2" s="1"/>
  <c r="AW283" i="4"/>
  <c r="AQ88" i="2"/>
  <c r="AQ256" i="15"/>
  <c r="AK110" i="61"/>
  <c r="AK47" i="61"/>
  <c r="AK48" i="61" s="1"/>
  <c r="AP14" i="55"/>
  <c r="AP13" i="55"/>
  <c r="AR322" i="18"/>
  <c r="AR323" i="18"/>
  <c r="AR321" i="18"/>
  <c r="AQ11" i="49"/>
  <c r="AP16" i="62"/>
  <c r="AP17" i="62"/>
  <c r="AP23" i="61" s="1"/>
  <c r="AR266" i="18"/>
  <c r="AR268" i="18" s="1"/>
  <c r="AR252" i="18"/>
  <c r="AR305" i="18"/>
  <c r="AR304" i="18"/>
  <c r="AR306" i="18"/>
  <c r="AR350" i="18"/>
  <c r="AR362" i="18"/>
  <c r="AR364" i="18" s="1"/>
  <c r="AR365" i="18" s="1"/>
  <c r="AK34" i="61"/>
  <c r="AK103" i="61"/>
  <c r="AP31" i="53"/>
  <c r="AQ23" i="51"/>
  <c r="AQ24" i="51" s="1"/>
  <c r="AQ26" i="51" s="1"/>
  <c r="AQ27" i="51" s="1"/>
  <c r="AQ26" i="2"/>
  <c r="AP13" i="28"/>
  <c r="AP14" i="28" s="1"/>
  <c r="AP24" i="28" s="1"/>
  <c r="AL15" i="64"/>
  <c r="AL17" i="64" s="1"/>
  <c r="AP20" i="27"/>
  <c r="AP22" i="27" s="1"/>
  <c r="AP24" i="27" s="1"/>
  <c r="AP25" i="27" s="1"/>
  <c r="AQ97" i="2" s="1"/>
  <c r="AP13" i="22" s="1"/>
  <c r="AP14" i="22" s="1"/>
  <c r="AP19" i="22" s="1"/>
  <c r="AP8" i="24" s="1"/>
  <c r="AK132" i="61"/>
  <c r="AK94" i="61"/>
  <c r="AQ194" i="15"/>
  <c r="AJ13" i="61"/>
  <c r="AJ113" i="61"/>
  <c r="AO14" i="21"/>
  <c r="AO26" i="23"/>
  <c r="AR237" i="18"/>
  <c r="AR238" i="18"/>
  <c r="AR236" i="18"/>
  <c r="AP12" i="60"/>
  <c r="AP8" i="60"/>
  <c r="AP11" i="60"/>
  <c r="AR177" i="18"/>
  <c r="AR189" i="18"/>
  <c r="AR191" i="18" s="1"/>
  <c r="AR192" i="18" s="1"/>
  <c r="AO12" i="50"/>
  <c r="AK41" i="64"/>
  <c r="AK24" i="64"/>
  <c r="AP38" i="2"/>
  <c r="AO35" i="53"/>
  <c r="AP31" i="51"/>
  <c r="CI31" i="51" s="1"/>
  <c r="AO27" i="61"/>
  <c r="AO100" i="61"/>
  <c r="AR149" i="18"/>
  <c r="AR151" i="18" s="1"/>
  <c r="AR152" i="18" s="1"/>
  <c r="AR137" i="18"/>
  <c r="AR67" i="2"/>
  <c r="AI38" i="61"/>
  <c r="AI39" i="61" s="1"/>
  <c r="AI107" i="61" s="1"/>
  <c r="AI57" i="61"/>
  <c r="AI116" i="61" s="1"/>
  <c r="AI36" i="64"/>
  <c r="AI59" i="64" s="1"/>
  <c r="AI60" i="64" s="1"/>
  <c r="AN46" i="2"/>
  <c r="AM17" i="41"/>
  <c r="AM34" i="41" s="1"/>
  <c r="AN50" i="2"/>
  <c r="AN51" i="2" s="1"/>
  <c r="AM14" i="52"/>
  <c r="AM16" i="52" s="1"/>
  <c r="AM19" i="52" s="1"/>
  <c r="AM21" i="52" s="1"/>
  <c r="AL15" i="52"/>
  <c r="AL17" i="52"/>
  <c r="AL23" i="52" s="1"/>
  <c r="AL16" i="52"/>
  <c r="AL19" i="52" s="1"/>
  <c r="AL21" i="52" s="1"/>
  <c r="AN39" i="51"/>
  <c r="AN36" i="51"/>
  <c r="AN29" i="41"/>
  <c r="AJ54" i="61" s="1"/>
  <c r="AN27" i="41"/>
  <c r="AN30" i="41"/>
  <c r="AN28" i="41"/>
  <c r="AP55" i="2"/>
  <c r="AP59" i="2"/>
  <c r="AP34" i="2"/>
  <c r="AO10" i="23"/>
  <c r="AO13" i="23" s="1"/>
  <c r="AM42" i="51"/>
  <c r="AN66" i="2"/>
  <c r="AN70" i="2" s="1"/>
  <c r="AN33" i="21"/>
  <c r="AN32" i="21"/>
  <c r="AN34" i="21"/>
  <c r="AL34" i="41"/>
  <c r="AL36" i="41"/>
  <c r="AL37" i="41"/>
  <c r="AL35" i="41"/>
  <c r="AN19" i="28"/>
  <c r="AN20" i="28" s="1"/>
  <c r="AJ42" i="64"/>
  <c r="AJ25" i="64"/>
  <c r="AJ26" i="64" s="1"/>
  <c r="AN36" i="53"/>
  <c r="AO43" i="2"/>
  <c r="AN13" i="50"/>
  <c r="AO32" i="51"/>
  <c r="AO41" i="2"/>
  <c r="AH107" i="61"/>
  <c r="AH40" i="61"/>
  <c r="AH108" i="61" s="1"/>
  <c r="AI83" i="61"/>
  <c r="AI84" i="61" s="1"/>
  <c r="AH58" i="61"/>
  <c r="AN20" i="21"/>
  <c r="AN42" i="23"/>
  <c r="AN44" i="23"/>
  <c r="AN15" i="25" s="1"/>
  <c r="AN18" i="25" s="1"/>
  <c r="AN43" i="23"/>
  <c r="AN9" i="24" s="1"/>
  <c r="AN10" i="24" s="1"/>
  <c r="AN45" i="23"/>
  <c r="AH127" i="61"/>
  <c r="AH85" i="61"/>
  <c r="AH128" i="61" s="1"/>
  <c r="AM78" i="14"/>
  <c r="AM79" i="14" s="1"/>
  <c r="AM78" i="11"/>
  <c r="AM79" i="11" s="1"/>
  <c r="BC102" i="2"/>
  <c r="BB10" i="60"/>
  <c r="BB28" i="28" s="1"/>
  <c r="BC35" i="18"/>
  <c r="BC46" i="18"/>
  <c r="BC48" i="18" s="1"/>
  <c r="BC49" i="18" s="1"/>
  <c r="BC57" i="18" s="1"/>
  <c r="BC36" i="18"/>
  <c r="BC20" i="18"/>
  <c r="BC21" i="18"/>
  <c r="AP31" i="27" l="1"/>
  <c r="AP17" i="49"/>
  <c r="AP15" i="49"/>
  <c r="AI40" i="61"/>
  <c r="AI41" i="61" s="1"/>
  <c r="AL20" i="64"/>
  <c r="AL31" i="61" s="1"/>
  <c r="AL19" i="64"/>
  <c r="AL91" i="61"/>
  <c r="AL92" i="61" s="1"/>
  <c r="AL130" i="61"/>
  <c r="AK111" i="61"/>
  <c r="AK49" i="61"/>
  <c r="AP11" i="52"/>
  <c r="AP20" i="52" s="1"/>
  <c r="AP12" i="52"/>
  <c r="AP10" i="52"/>
  <c r="AR8" i="2"/>
  <c r="AS232" i="18"/>
  <c r="AS234" i="18" s="1"/>
  <c r="AR6" i="51"/>
  <c r="AQ7" i="59"/>
  <c r="AQ11" i="59" s="1"/>
  <c r="AQ253" i="15"/>
  <c r="AQ8" i="21"/>
  <c r="AQ10" i="21" s="1"/>
  <c r="AP8" i="55"/>
  <c r="AP9" i="55"/>
  <c r="AR269" i="18"/>
  <c r="AR283" i="18"/>
  <c r="AR285" i="18" s="1"/>
  <c r="AR286" i="18" s="1"/>
  <c r="AR193" i="18"/>
  <c r="AR194" i="18"/>
  <c r="AK35" i="61"/>
  <c r="AK104" i="61"/>
  <c r="AP26" i="27"/>
  <c r="AP29" i="27"/>
  <c r="AP30" i="27"/>
  <c r="AP98" i="61"/>
  <c r="AP24" i="61"/>
  <c r="AP25" i="61" s="1"/>
  <c r="AQ77" i="14"/>
  <c r="AQ77" i="11"/>
  <c r="AR178" i="18"/>
  <c r="AR200" i="18"/>
  <c r="AR179" i="18"/>
  <c r="AR199" i="18" s="1"/>
  <c r="AR366" i="18"/>
  <c r="AR367" i="18"/>
  <c r="AP50" i="41"/>
  <c r="AL63" i="61" s="1"/>
  <c r="AP51" i="41"/>
  <c r="AL64" i="61" s="1"/>
  <c r="AP13" i="41"/>
  <c r="AQ93" i="2"/>
  <c r="AR160" i="18"/>
  <c r="AR139" i="18"/>
  <c r="AR138" i="18"/>
  <c r="AQ12" i="49"/>
  <c r="AQ251" i="15"/>
  <c r="AQ250" i="15"/>
  <c r="AR373" i="18"/>
  <c r="AR351" i="18"/>
  <c r="AR352" i="18"/>
  <c r="AQ255" i="15"/>
  <c r="AR13" i="2"/>
  <c r="AR413" i="18"/>
  <c r="AR392" i="18"/>
  <c r="AR412" i="18" s="1"/>
  <c r="AR391" i="18"/>
  <c r="AR411" i="18" s="1"/>
  <c r="AO101" i="61"/>
  <c r="AO9" i="61"/>
  <c r="AR254" i="18"/>
  <c r="AR255" i="18"/>
  <c r="AR253" i="18"/>
  <c r="AR154" i="18"/>
  <c r="AR153" i="18"/>
  <c r="AK133" i="61"/>
  <c r="AK10" i="61"/>
  <c r="AP21" i="50"/>
  <c r="AP16" i="50"/>
  <c r="AW16" i="4"/>
  <c r="AW56" i="4"/>
  <c r="AQ28" i="2"/>
  <c r="AQ29" i="2" s="1"/>
  <c r="AP10" i="27"/>
  <c r="AP27" i="27"/>
  <c r="AH86" i="61"/>
  <c r="AH17" i="61" s="1"/>
  <c r="AM36" i="41"/>
  <c r="AM35" i="41"/>
  <c r="AM37" i="41"/>
  <c r="AI58" i="61"/>
  <c r="AM17" i="52"/>
  <c r="AM23" i="52" s="1"/>
  <c r="AN42" i="51"/>
  <c r="AO66" i="2"/>
  <c r="AJ50" i="64"/>
  <c r="AJ82" i="61" s="1"/>
  <c r="AJ43" i="64"/>
  <c r="AJ114" i="61"/>
  <c r="AJ55" i="61"/>
  <c r="AJ56" i="61" s="1"/>
  <c r="AN18" i="50"/>
  <c r="AN23" i="50"/>
  <c r="AV315" i="4"/>
  <c r="AP89" i="2"/>
  <c r="AN14" i="24"/>
  <c r="AN15" i="24"/>
  <c r="AN13" i="24"/>
  <c r="AH41" i="61"/>
  <c r="AN25" i="28"/>
  <c r="AN22" i="28"/>
  <c r="AN26" i="28" s="1"/>
  <c r="AN22" i="25"/>
  <c r="AN23" i="25"/>
  <c r="AN21" i="25"/>
  <c r="AJ28" i="64"/>
  <c r="AJ31" i="64"/>
  <c r="AJ29" i="64"/>
  <c r="AJ37" i="61" s="1"/>
  <c r="AO15" i="23"/>
  <c r="AO13" i="21"/>
  <c r="AO15" i="21" s="1"/>
  <c r="AO18" i="21" s="1"/>
  <c r="AM15" i="52"/>
  <c r="AP92" i="2"/>
  <c r="AP43" i="51"/>
  <c r="CI43" i="51" s="1"/>
  <c r="AO12" i="41"/>
  <c r="AO69" i="2"/>
  <c r="AN80" i="14"/>
  <c r="AO45" i="2"/>
  <c r="AO54" i="2"/>
  <c r="AO56" i="2" s="1"/>
  <c r="AN27" i="21"/>
  <c r="AN36" i="21" s="1"/>
  <c r="AN31" i="21"/>
  <c r="AN28" i="21"/>
  <c r="AN29" i="21"/>
  <c r="AN30" i="21"/>
  <c r="AN26" i="21"/>
  <c r="AK40" i="64"/>
  <c r="AP30" i="51"/>
  <c r="AK23" i="64"/>
  <c r="AO12" i="26"/>
  <c r="AO34" i="53"/>
  <c r="AP35" i="2"/>
  <c r="AO11" i="50"/>
  <c r="AI127" i="61"/>
  <c r="AO47" i="51"/>
  <c r="AO33" i="51"/>
  <c r="AO35" i="51" s="1"/>
  <c r="AO39" i="51" s="1"/>
  <c r="AI85" i="61"/>
  <c r="AI128" i="61" s="1"/>
  <c r="AH117" i="61"/>
  <c r="AH14" i="61"/>
  <c r="BC51" i="18"/>
  <c r="BC56" i="18" s="1"/>
  <c r="BC50" i="18"/>
  <c r="BC55" i="18" s="1"/>
  <c r="BB14" i="62"/>
  <c r="BD15" i="18"/>
  <c r="BD17" i="18" s="1"/>
  <c r="BC247" i="15"/>
  <c r="BC257" i="15"/>
  <c r="BC249" i="15"/>
  <c r="AI108" i="61" l="1"/>
  <c r="AR371" i="18"/>
  <c r="AH129" i="61"/>
  <c r="AO70" i="2"/>
  <c r="AP66" i="2" s="1"/>
  <c r="AR158" i="18"/>
  <c r="AR159" i="18"/>
  <c r="AR198" i="18"/>
  <c r="AQ7" i="49"/>
  <c r="AQ8" i="49" s="1"/>
  <c r="AQ6" i="60"/>
  <c r="AR18" i="2"/>
  <c r="AM56" i="64"/>
  <c r="AQ20" i="53"/>
  <c r="AQ7" i="62"/>
  <c r="AQ11" i="55"/>
  <c r="AM33" i="64"/>
  <c r="AQ16" i="27"/>
  <c r="AS174" i="18"/>
  <c r="AS176" i="18" s="1"/>
  <c r="AR11" i="51"/>
  <c r="AR16" i="51" s="1"/>
  <c r="AR45" i="51" s="1"/>
  <c r="AX212" i="4"/>
  <c r="AX53" i="4" s="1"/>
  <c r="AR25" i="2" s="1"/>
  <c r="AR100" i="2"/>
  <c r="AM55" i="64" s="1"/>
  <c r="AQ11" i="26"/>
  <c r="AQ14" i="26" s="1"/>
  <c r="AQ9" i="41"/>
  <c r="AQ23" i="41" s="1"/>
  <c r="AS134" i="18"/>
  <c r="AS136" i="18" s="1"/>
  <c r="AP21" i="23"/>
  <c r="AP24" i="23" s="1"/>
  <c r="AQ37" i="2"/>
  <c r="AR272" i="18"/>
  <c r="AR271" i="18"/>
  <c r="AR270" i="18"/>
  <c r="AP26" i="61"/>
  <c r="AP99" i="61"/>
  <c r="AR7" i="51"/>
  <c r="AQ10" i="53"/>
  <c r="AQ10" i="49"/>
  <c r="AX256" i="4"/>
  <c r="AR11" i="2"/>
  <c r="AS347" i="18"/>
  <c r="AS349" i="18" s="1"/>
  <c r="AL131" i="61"/>
  <c r="AL93" i="61"/>
  <c r="AS249" i="18"/>
  <c r="AS251" i="18" s="1"/>
  <c r="AS235" i="18"/>
  <c r="AS317" i="18"/>
  <c r="AS319" i="18" s="1"/>
  <c r="AS320" i="18" s="1"/>
  <c r="AS300" i="18"/>
  <c r="AS302" i="18" s="1"/>
  <c r="AS303" i="18" s="1"/>
  <c r="AR287" i="18"/>
  <c r="AR289" i="18"/>
  <c r="AR288" i="18"/>
  <c r="AK112" i="61"/>
  <c r="AK50" i="61"/>
  <c r="AK105" i="61"/>
  <c r="AK11" i="61"/>
  <c r="AL32" i="61"/>
  <c r="AL33" i="61" s="1"/>
  <c r="AL102" i="61"/>
  <c r="AP13" i="27"/>
  <c r="AP11" i="27"/>
  <c r="AP12" i="27"/>
  <c r="AR372" i="18"/>
  <c r="AL46" i="61"/>
  <c r="AP13" i="25"/>
  <c r="AP17" i="25" s="1"/>
  <c r="AR333" i="18"/>
  <c r="AI14" i="61"/>
  <c r="AI117" i="61"/>
  <c r="AO24" i="41"/>
  <c r="AO43" i="41"/>
  <c r="AO41" i="41"/>
  <c r="AO42" i="41"/>
  <c r="AO44" i="41"/>
  <c r="AO36" i="51"/>
  <c r="AO22" i="50"/>
  <c r="AO17" i="50"/>
  <c r="AH109" i="61"/>
  <c r="AH12" i="61"/>
  <c r="AH18" i="61" s="1"/>
  <c r="AP46" i="51"/>
  <c r="CI30" i="51"/>
  <c r="CI46" i="51" s="1"/>
  <c r="AI12" i="61"/>
  <c r="AI109" i="61"/>
  <c r="AJ115" i="61"/>
  <c r="AJ57" i="61"/>
  <c r="AO17" i="21"/>
  <c r="AN17" i="41"/>
  <c r="AN14" i="52"/>
  <c r="AO50" i="2"/>
  <c r="AO51" i="2" s="1"/>
  <c r="AO46" i="2"/>
  <c r="AO37" i="23"/>
  <c r="AO18" i="28"/>
  <c r="AO38" i="23"/>
  <c r="AO21" i="21" s="1"/>
  <c r="AJ126" i="61"/>
  <c r="AJ83" i="61"/>
  <c r="AJ84" i="61" s="1"/>
  <c r="AI86" i="61"/>
  <c r="AJ106" i="61"/>
  <c r="AJ38" i="61"/>
  <c r="AJ39" i="61" s="1"/>
  <c r="AV23" i="4"/>
  <c r="AV44" i="4" s="1"/>
  <c r="AV57" i="4"/>
  <c r="AP40" i="2" s="1"/>
  <c r="AN78" i="11"/>
  <c r="AN79" i="11" s="1"/>
  <c r="AN78" i="14"/>
  <c r="AN79" i="14" s="1"/>
  <c r="AJ36" i="64"/>
  <c r="AJ59" i="64" s="1"/>
  <c r="AJ60" i="64" s="1"/>
  <c r="AJ35" i="64"/>
  <c r="AJ58" i="64" s="1"/>
  <c r="BC102" i="15"/>
  <c r="BD18" i="18"/>
  <c r="BD31" i="18"/>
  <c r="BD33" i="18" s="1"/>
  <c r="BD34" i="18" s="1"/>
  <c r="AO42" i="51" l="1"/>
  <c r="AR332" i="18"/>
  <c r="AW251" i="4" s="1"/>
  <c r="AW55" i="4" s="1"/>
  <c r="AQ34" i="2" s="1"/>
  <c r="AR331" i="18"/>
  <c r="AR330" i="18"/>
  <c r="AQ14" i="49"/>
  <c r="AS323" i="18"/>
  <c r="AS322" i="18"/>
  <c r="AS321" i="18"/>
  <c r="AS236" i="18"/>
  <c r="AS237" i="18"/>
  <c r="AS238" i="18"/>
  <c r="AR256" i="15"/>
  <c r="AS67" i="2"/>
  <c r="AR11" i="49"/>
  <c r="AS350" i="18"/>
  <c r="AS362" i="18"/>
  <c r="AS364" i="18" s="1"/>
  <c r="AS365" i="18" s="1"/>
  <c r="AP14" i="21"/>
  <c r="AP26" i="23"/>
  <c r="AP100" i="61"/>
  <c r="AP27" i="61"/>
  <c r="AS252" i="18"/>
  <c r="AS266" i="18"/>
  <c r="AS268" i="18" s="1"/>
  <c r="AQ13" i="55"/>
  <c r="AQ14" i="55"/>
  <c r="AQ17" i="62"/>
  <c r="AQ23" i="61" s="1"/>
  <c r="AQ16" i="62"/>
  <c r="AL47" i="61"/>
  <c r="AL48" i="61" s="1"/>
  <c r="AL110" i="61"/>
  <c r="AK13" i="61"/>
  <c r="AK113" i="61"/>
  <c r="AS137" i="18"/>
  <c r="AS149" i="18"/>
  <c r="AS151" i="18" s="1"/>
  <c r="AS152" i="18" s="1"/>
  <c r="AL132" i="61"/>
  <c r="AL94" i="61"/>
  <c r="AR194" i="15"/>
  <c r="AQ6" i="55"/>
  <c r="AS387" i="18"/>
  <c r="AS389" i="18" s="1"/>
  <c r="AS390" i="18" s="1"/>
  <c r="AM90" i="61"/>
  <c r="AQ8" i="50"/>
  <c r="AQ48" i="41"/>
  <c r="AQ9" i="52"/>
  <c r="AR88" i="2"/>
  <c r="AQ8" i="27"/>
  <c r="AQ30" i="27" s="1"/>
  <c r="AR32" i="2"/>
  <c r="AM12" i="62"/>
  <c r="AX259" i="4"/>
  <c r="AX11" i="4" s="1"/>
  <c r="AR61" i="2" s="1"/>
  <c r="AX283" i="4"/>
  <c r="AS305" i="18"/>
  <c r="AS306" i="18"/>
  <c r="AS304" i="18"/>
  <c r="AQ12" i="60"/>
  <c r="AQ11" i="60"/>
  <c r="AQ8" i="60"/>
  <c r="AS189" i="18"/>
  <c r="AS191" i="18" s="1"/>
  <c r="AS192" i="18" s="1"/>
  <c r="AS177" i="18"/>
  <c r="AQ38" i="2"/>
  <c r="AL24" i="64"/>
  <c r="AQ31" i="51"/>
  <c r="AL41" i="64"/>
  <c r="AP35" i="53"/>
  <c r="AP12" i="50"/>
  <c r="AL34" i="61"/>
  <c r="AL104" i="61" s="1"/>
  <c r="AL103" i="61"/>
  <c r="AR26" i="2"/>
  <c r="AR23" i="51"/>
  <c r="AR24" i="51" s="1"/>
  <c r="AR26" i="51" s="1"/>
  <c r="AR27" i="51" s="1"/>
  <c r="AQ13" i="28"/>
  <c r="AQ14" i="28" s="1"/>
  <c r="AQ24" i="28" s="1"/>
  <c r="AQ31" i="53"/>
  <c r="AM15" i="64"/>
  <c r="AM17" i="64" s="1"/>
  <c r="AQ20" i="27"/>
  <c r="AQ22" i="27" s="1"/>
  <c r="AQ24" i="27" s="1"/>
  <c r="AQ25" i="27" s="1"/>
  <c r="AR97" i="2" s="1"/>
  <c r="AQ13" i="22" s="1"/>
  <c r="AQ14" i="22" s="1"/>
  <c r="AQ19" i="22" s="1"/>
  <c r="AQ8" i="24" s="1"/>
  <c r="AO44" i="23"/>
  <c r="AO15" i="25" s="1"/>
  <c r="AO18" i="25" s="1"/>
  <c r="AO42" i="23"/>
  <c r="AO43" i="23"/>
  <c r="AO9" i="24" s="1"/>
  <c r="AO10" i="24" s="1"/>
  <c r="AO45" i="23"/>
  <c r="AO20" i="21"/>
  <c r="AJ107" i="61"/>
  <c r="AJ40" i="61"/>
  <c r="AN17" i="52"/>
  <c r="AN23" i="52" s="1"/>
  <c r="AN15" i="52"/>
  <c r="AN16" i="52"/>
  <c r="AN19" i="52" s="1"/>
  <c r="AN21" i="52" s="1"/>
  <c r="AO19" i="28"/>
  <c r="AO20" i="28" s="1"/>
  <c r="AP43" i="2"/>
  <c r="AK25" i="64"/>
  <c r="AK26" i="64" s="1"/>
  <c r="AO36" i="53"/>
  <c r="AK42" i="64"/>
  <c r="AO13" i="50"/>
  <c r="AP41" i="2"/>
  <c r="AP32" i="51"/>
  <c r="AN36" i="41"/>
  <c r="AN34" i="41"/>
  <c r="AN37" i="41"/>
  <c r="AN35" i="41"/>
  <c r="AI129" i="61"/>
  <c r="AI17" i="61"/>
  <c r="AI18" i="61" s="1"/>
  <c r="AJ116" i="61"/>
  <c r="AJ58" i="61"/>
  <c r="AO30" i="41"/>
  <c r="AO27" i="41"/>
  <c r="AO29" i="41"/>
  <c r="AK54" i="61" s="1"/>
  <c r="AO28" i="41"/>
  <c r="AJ127" i="61"/>
  <c r="AJ85" i="61"/>
  <c r="AJ128" i="61" s="1"/>
  <c r="AO34" i="21"/>
  <c r="AO33" i="21"/>
  <c r="AO32" i="21"/>
  <c r="BD36" i="18"/>
  <c r="BD35" i="18"/>
  <c r="BD46" i="18"/>
  <c r="BD48" i="18" s="1"/>
  <c r="BD49" i="18" s="1"/>
  <c r="BD57" i="18" s="1"/>
  <c r="BD20" i="18"/>
  <c r="BD21" i="18"/>
  <c r="BD102" i="2"/>
  <c r="BC10" i="60"/>
  <c r="BC28" i="28" s="1"/>
  <c r="BD257" i="15"/>
  <c r="BD247" i="15"/>
  <c r="BD249" i="15"/>
  <c r="AW13" i="4" l="1"/>
  <c r="AQ59" i="2" s="1"/>
  <c r="AQ92" i="2" s="1"/>
  <c r="AP12" i="23"/>
  <c r="AP10" i="23" s="1"/>
  <c r="AP13" i="23" s="1"/>
  <c r="AP15" i="23" s="1"/>
  <c r="AP37" i="23" s="1"/>
  <c r="AR255" i="15"/>
  <c r="AQ29" i="27"/>
  <c r="AQ15" i="49"/>
  <c r="AQ16" i="49"/>
  <c r="AQ17" i="49"/>
  <c r="AR8" i="21"/>
  <c r="AR10" i="21" s="1"/>
  <c r="AR7" i="59"/>
  <c r="AR11" i="59" s="1"/>
  <c r="AR253" i="15"/>
  <c r="AL49" i="61"/>
  <c r="AL112" i="61" s="1"/>
  <c r="AL111" i="61"/>
  <c r="AM20" i="64"/>
  <c r="AM31" i="61" s="1"/>
  <c r="AM19" i="64"/>
  <c r="AQ8" i="55"/>
  <c r="AQ9" i="55"/>
  <c r="AS352" i="18"/>
  <c r="AS351" i="18"/>
  <c r="AS373" i="18"/>
  <c r="AX16" i="4"/>
  <c r="AX56" i="4"/>
  <c r="AQ49" i="27"/>
  <c r="AQ98" i="61"/>
  <c r="AQ24" i="61"/>
  <c r="AQ25" i="61" s="1"/>
  <c r="AQ50" i="41"/>
  <c r="AM63" i="61" s="1"/>
  <c r="AQ51" i="41"/>
  <c r="AM64" i="61" s="1"/>
  <c r="AQ21" i="50"/>
  <c r="AQ16" i="50"/>
  <c r="AQ13" i="41"/>
  <c r="AR93" i="2"/>
  <c r="AR250" i="15"/>
  <c r="AR12" i="49"/>
  <c r="AR251" i="15"/>
  <c r="AQ27" i="27"/>
  <c r="AQ10" i="52"/>
  <c r="AQ11" i="52"/>
  <c r="AQ20" i="52" s="1"/>
  <c r="AQ12" i="52"/>
  <c r="AS413" i="18"/>
  <c r="AS392" i="18"/>
  <c r="AS412" i="18" s="1"/>
  <c r="AS391" i="18"/>
  <c r="AS411" i="18" s="1"/>
  <c r="AS179" i="18"/>
  <c r="AS200" i="18"/>
  <c r="AS178" i="18"/>
  <c r="AQ26" i="27"/>
  <c r="AS138" i="18"/>
  <c r="AS160" i="18"/>
  <c r="AS139" i="18"/>
  <c r="AS367" i="18"/>
  <c r="AS366" i="18"/>
  <c r="AQ10" i="27"/>
  <c r="AR28" i="2"/>
  <c r="AR29" i="2" s="1"/>
  <c r="AS194" i="18"/>
  <c r="AS193" i="18"/>
  <c r="AL10" i="61"/>
  <c r="AL133" i="61"/>
  <c r="AR77" i="11"/>
  <c r="AR77" i="14"/>
  <c r="AT232" i="18"/>
  <c r="AT234" i="18" s="1"/>
  <c r="AS6" i="51"/>
  <c r="AS8" i="2"/>
  <c r="AS283" i="18"/>
  <c r="AS285" i="18" s="1"/>
  <c r="AS286" i="18" s="1"/>
  <c r="AS269" i="18"/>
  <c r="AS13" i="2"/>
  <c r="AQ31" i="27"/>
  <c r="AP9" i="61"/>
  <c r="AP101" i="61"/>
  <c r="AM91" i="61"/>
  <c r="AM92" i="61" s="1"/>
  <c r="AM130" i="61"/>
  <c r="AS153" i="18"/>
  <c r="AS154" i="18"/>
  <c r="AS254" i="18"/>
  <c r="AS253" i="18"/>
  <c r="AS255" i="18"/>
  <c r="AL35" i="61"/>
  <c r="AQ30" i="51"/>
  <c r="AQ46" i="51" s="1"/>
  <c r="AP34" i="53"/>
  <c r="AQ35" i="2"/>
  <c r="AP12" i="26"/>
  <c r="AL40" i="64"/>
  <c r="AL23" i="64"/>
  <c r="AP11" i="50"/>
  <c r="BD102" i="15"/>
  <c r="BE102" i="2" s="1"/>
  <c r="AJ108" i="61"/>
  <c r="AJ41" i="61"/>
  <c r="AO28" i="21"/>
  <c r="AO31" i="21"/>
  <c r="AO29" i="21"/>
  <c r="AO27" i="21"/>
  <c r="AO36" i="21" s="1"/>
  <c r="AO26" i="21"/>
  <c r="AO30" i="21"/>
  <c r="AP47" i="51"/>
  <c r="CI32" i="51"/>
  <c r="CI47" i="51" s="1"/>
  <c r="AP33" i="51"/>
  <c r="AO14" i="24"/>
  <c r="AO15" i="24"/>
  <c r="AO13" i="24"/>
  <c r="AJ86" i="61"/>
  <c r="AO23" i="50"/>
  <c r="AO18" i="50"/>
  <c r="AK28" i="64"/>
  <c r="AK31" i="64"/>
  <c r="AK29" i="64"/>
  <c r="AK37" i="61" s="1"/>
  <c r="AJ117" i="61"/>
  <c r="AJ14" i="61"/>
  <c r="AP69" i="2"/>
  <c r="AP54" i="2"/>
  <c r="AP56" i="2" s="1"/>
  <c r="AP45" i="2"/>
  <c r="AO80" i="14"/>
  <c r="AO22" i="28"/>
  <c r="AO26" i="28" s="1"/>
  <c r="AO25" i="28"/>
  <c r="AK114" i="61"/>
  <c r="AK55" i="61"/>
  <c r="AK56" i="61" s="1"/>
  <c r="AK50" i="64"/>
  <c r="AK82" i="61" s="1"/>
  <c r="AK43" i="64"/>
  <c r="AO23" i="25"/>
  <c r="AO22" i="25"/>
  <c r="AO21" i="25"/>
  <c r="BD51" i="18"/>
  <c r="BD56" i="18" s="1"/>
  <c r="BD50" i="18"/>
  <c r="BD55" i="18" s="1"/>
  <c r="BC14" i="62"/>
  <c r="BE15" i="18"/>
  <c r="BE17" i="18" s="1"/>
  <c r="AQ43" i="51" l="1"/>
  <c r="AP13" i="21"/>
  <c r="AP15" i="21" s="1"/>
  <c r="AP18" i="21" s="1"/>
  <c r="AQ55" i="2"/>
  <c r="AP12" i="41"/>
  <c r="AP42" i="41" s="1"/>
  <c r="AL50" i="61"/>
  <c r="AL13" i="61" s="1"/>
  <c r="AS371" i="18"/>
  <c r="AS372" i="18"/>
  <c r="AM32" i="61"/>
  <c r="AM33" i="61" s="1"/>
  <c r="AM102" i="61"/>
  <c r="AM131" i="61"/>
  <c r="AM93" i="61"/>
  <c r="AT235" i="18"/>
  <c r="AT317" i="18"/>
  <c r="AT319" i="18" s="1"/>
  <c r="AT320" i="18" s="1"/>
  <c r="AT249" i="18"/>
  <c r="AT251" i="18" s="1"/>
  <c r="AT300" i="18"/>
  <c r="AT302" i="18" s="1"/>
  <c r="AT303" i="18" s="1"/>
  <c r="AQ26" i="61"/>
  <c r="AQ99" i="61"/>
  <c r="AS159" i="18"/>
  <c r="AS271" i="18"/>
  <c r="AS272" i="18"/>
  <c r="AS270" i="18"/>
  <c r="AS7" i="51"/>
  <c r="AY256" i="4"/>
  <c r="AR10" i="49"/>
  <c r="AR10" i="53"/>
  <c r="AS11" i="2"/>
  <c r="AT347" i="18"/>
  <c r="AT349" i="18" s="1"/>
  <c r="AS158" i="18"/>
  <c r="AQ21" i="23"/>
  <c r="AQ24" i="23" s="1"/>
  <c r="AR37" i="2"/>
  <c r="AQ12" i="27"/>
  <c r="AQ13" i="27"/>
  <c r="AS333" i="18"/>
  <c r="AS287" i="18"/>
  <c r="AS288" i="18"/>
  <c r="AS289" i="18"/>
  <c r="AQ13" i="25"/>
  <c r="AQ17" i="25" s="1"/>
  <c r="AM46" i="61"/>
  <c r="AS199" i="18"/>
  <c r="AL11" i="61"/>
  <c r="AL105" i="61"/>
  <c r="AR11" i="26"/>
  <c r="AR14" i="26" s="1"/>
  <c r="AS18" i="2"/>
  <c r="AS100" i="2"/>
  <c r="AN55" i="64" s="1"/>
  <c r="AR7" i="62"/>
  <c r="AS11" i="51"/>
  <c r="AS16" i="51" s="1"/>
  <c r="AS45" i="51" s="1"/>
  <c r="AR9" i="41"/>
  <c r="AR23" i="41" s="1"/>
  <c r="AY212" i="4"/>
  <c r="AY53" i="4" s="1"/>
  <c r="AS25" i="2" s="1"/>
  <c r="AR16" i="27"/>
  <c r="AT174" i="18"/>
  <c r="AT176" i="18" s="1"/>
  <c r="AR7" i="49"/>
  <c r="AR8" i="49" s="1"/>
  <c r="AR11" i="55"/>
  <c r="AN56" i="64"/>
  <c r="AT134" i="18"/>
  <c r="AT136" i="18" s="1"/>
  <c r="AR20" i="53"/>
  <c r="AN33" i="64"/>
  <c r="AR6" i="60"/>
  <c r="AS198" i="18"/>
  <c r="AQ11" i="27"/>
  <c r="AP18" i="28"/>
  <c r="AP45" i="23"/>
  <c r="AP20" i="21"/>
  <c r="AP43" i="23"/>
  <c r="AP9" i="24" s="1"/>
  <c r="AP10" i="24" s="1"/>
  <c r="AP42" i="23"/>
  <c r="AP44" i="23"/>
  <c r="AP15" i="25" s="1"/>
  <c r="AP18" i="25" s="1"/>
  <c r="AP17" i="50"/>
  <c r="AP22" i="50"/>
  <c r="BD10" i="60"/>
  <c r="BD28" i="28" s="1"/>
  <c r="AP38" i="23"/>
  <c r="AP21" i="21" s="1"/>
  <c r="AK115" i="61"/>
  <c r="AK57" i="61"/>
  <c r="AK116" i="61" s="1"/>
  <c r="AJ17" i="61"/>
  <c r="AJ129" i="61"/>
  <c r="CI33" i="51"/>
  <c r="AP35" i="51"/>
  <c r="AJ12" i="61"/>
  <c r="AJ18" i="61" s="1"/>
  <c r="AJ109" i="61"/>
  <c r="AO78" i="14"/>
  <c r="AO79" i="14" s="1"/>
  <c r="AO78" i="11"/>
  <c r="AO79" i="11" s="1"/>
  <c r="AP70" i="2"/>
  <c r="AK35" i="64"/>
  <c r="AK58" i="64" s="1"/>
  <c r="AK36" i="64"/>
  <c r="AK59" i="64" s="1"/>
  <c r="AK60" i="64" s="1"/>
  <c r="AK106" i="61"/>
  <c r="AK38" i="61"/>
  <c r="AK39" i="61" s="1"/>
  <c r="AO17" i="41"/>
  <c r="AP50" i="2"/>
  <c r="AP51" i="2" s="1"/>
  <c r="AO14" i="52"/>
  <c r="AP46" i="2"/>
  <c r="AK126" i="61"/>
  <c r="AK83" i="61"/>
  <c r="AK84" i="61" s="1"/>
  <c r="BD14" i="62"/>
  <c r="BF15" i="18"/>
  <c r="BF17" i="18" s="1"/>
  <c r="BE257" i="15"/>
  <c r="BE247" i="15"/>
  <c r="BE249" i="15"/>
  <c r="BE18" i="18"/>
  <c r="BE31" i="18"/>
  <c r="BE33" i="18" s="1"/>
  <c r="BE34" i="18" s="1"/>
  <c r="AP17" i="21" l="1"/>
  <c r="AL113" i="61"/>
  <c r="AP44" i="41"/>
  <c r="AP41" i="41"/>
  <c r="AP24" i="41"/>
  <c r="AP30" i="41" s="1"/>
  <c r="AP43" i="41"/>
  <c r="AW315" i="4"/>
  <c r="AQ89" i="2"/>
  <c r="AS330" i="18"/>
  <c r="AS332" i="18"/>
  <c r="AX251" i="4" s="1"/>
  <c r="AX55" i="4" s="1"/>
  <c r="AR34" i="2" s="1"/>
  <c r="AS331" i="18"/>
  <c r="AR14" i="49"/>
  <c r="AR16" i="49" s="1"/>
  <c r="AR8" i="60"/>
  <c r="AR12" i="60"/>
  <c r="AR11" i="60"/>
  <c r="AS256" i="15"/>
  <c r="AS11" i="49"/>
  <c r="AT137" i="18"/>
  <c r="AT149" i="18"/>
  <c r="AT151" i="18" s="1"/>
  <c r="AT152" i="18" s="1"/>
  <c r="AR14" i="55"/>
  <c r="AR13" i="55"/>
  <c r="AR16" i="62"/>
  <c r="AR17" i="62"/>
  <c r="AR23" i="61" s="1"/>
  <c r="AT237" i="18"/>
  <c r="AT238" i="18"/>
  <c r="AT236" i="18"/>
  <c r="AM41" i="64"/>
  <c r="AM24" i="64"/>
  <c r="AQ12" i="50"/>
  <c r="AQ35" i="53"/>
  <c r="AR31" i="51"/>
  <c r="AR38" i="2"/>
  <c r="AM103" i="61"/>
  <c r="AM34" i="61"/>
  <c r="AT266" i="18"/>
  <c r="AT268" i="18" s="1"/>
  <c r="AT252" i="18"/>
  <c r="AR9" i="52"/>
  <c r="AY259" i="4"/>
  <c r="AY11" i="4" s="1"/>
  <c r="AS61" i="2" s="1"/>
  <c r="AS32" i="2"/>
  <c r="AS88" i="2"/>
  <c r="AN90" i="61"/>
  <c r="AR6" i="55"/>
  <c r="AR48" i="41"/>
  <c r="AR8" i="27"/>
  <c r="AN12" i="62"/>
  <c r="AY283" i="4"/>
  <c r="AR8" i="50"/>
  <c r="AT387" i="18"/>
  <c r="AT389" i="18" s="1"/>
  <c r="AT390" i="18" s="1"/>
  <c r="AS194" i="15"/>
  <c r="AT189" i="18"/>
  <c r="AT191" i="18" s="1"/>
  <c r="AT192" i="18" s="1"/>
  <c r="AT177" i="18"/>
  <c r="AM47" i="61"/>
  <c r="AM48" i="61" s="1"/>
  <c r="AM110" i="61"/>
  <c r="AT350" i="18"/>
  <c r="AT362" i="18"/>
  <c r="AT364" i="18" s="1"/>
  <c r="AT365" i="18" s="1"/>
  <c r="AM132" i="61"/>
  <c r="AM94" i="61"/>
  <c r="AT67" i="2"/>
  <c r="AR13" i="28"/>
  <c r="AR14" i="28" s="1"/>
  <c r="AR24" i="28" s="1"/>
  <c r="AR20" i="27"/>
  <c r="AR22" i="27" s="1"/>
  <c r="AS23" i="51"/>
  <c r="AS24" i="51" s="1"/>
  <c r="AS26" i="51" s="1"/>
  <c r="AS27" i="51" s="1"/>
  <c r="AS26" i="2"/>
  <c r="AR10" i="27" s="1"/>
  <c r="AR31" i="53"/>
  <c r="AN15" i="64"/>
  <c r="AN17" i="64" s="1"/>
  <c r="AQ100" i="61"/>
  <c r="AQ27" i="61"/>
  <c r="AT322" i="18"/>
  <c r="AT323" i="18"/>
  <c r="AT321" i="18"/>
  <c r="AQ14" i="21"/>
  <c r="AQ26" i="23"/>
  <c r="AT306" i="18"/>
  <c r="AT304" i="18"/>
  <c r="AT305" i="18"/>
  <c r="AK58" i="61"/>
  <c r="AK117" i="61" s="1"/>
  <c r="AP23" i="25"/>
  <c r="AP22" i="25"/>
  <c r="AP21" i="25"/>
  <c r="AP15" i="24"/>
  <c r="AP13" i="24"/>
  <c r="AP14" i="24"/>
  <c r="AP28" i="21"/>
  <c r="AP29" i="21"/>
  <c r="AP31" i="21"/>
  <c r="AP30" i="21"/>
  <c r="AP26" i="21"/>
  <c r="AP27" i="21"/>
  <c r="AP36" i="21" s="1"/>
  <c r="AP32" i="21"/>
  <c r="AP34" i="21"/>
  <c r="AP33" i="21"/>
  <c r="AK127" i="61"/>
  <c r="AK86" i="61"/>
  <c r="AK85" i="61"/>
  <c r="AK128" i="61" s="1"/>
  <c r="AO16" i="52"/>
  <c r="AO19" i="52" s="1"/>
  <c r="AO21" i="52" s="1"/>
  <c r="AO17" i="52"/>
  <c r="AO23" i="52" s="1"/>
  <c r="AO15" i="52"/>
  <c r="AO35" i="41"/>
  <c r="AO34" i="41"/>
  <c r="AO37" i="41"/>
  <c r="AO36" i="41"/>
  <c r="AP42" i="51"/>
  <c r="AQ66" i="2"/>
  <c r="AK40" i="61"/>
  <c r="AK107" i="61"/>
  <c r="AP39" i="51"/>
  <c r="CI39" i="51" s="1"/>
  <c r="AP36" i="51"/>
  <c r="CI35" i="51"/>
  <c r="CI36" i="51" s="1"/>
  <c r="BE35" i="18"/>
  <c r="BE36" i="18"/>
  <c r="BE46" i="18"/>
  <c r="BE48" i="18" s="1"/>
  <c r="BE49" i="18" s="1"/>
  <c r="BE57" i="18" s="1"/>
  <c r="BE21" i="18"/>
  <c r="BE20" i="18"/>
  <c r="BE102" i="15"/>
  <c r="BF31" i="18"/>
  <c r="BF33" i="18" s="1"/>
  <c r="BF34" i="18" s="1"/>
  <c r="BF18" i="18"/>
  <c r="AP29" i="41" l="1"/>
  <c r="AL54" i="61" s="1"/>
  <c r="AL114" i="61" s="1"/>
  <c r="AP27" i="41"/>
  <c r="AP28" i="41"/>
  <c r="AW23" i="4"/>
  <c r="AW44" i="4" s="1"/>
  <c r="AW57" i="4"/>
  <c r="AQ40" i="2" s="1"/>
  <c r="AR15" i="49"/>
  <c r="AK14" i="61"/>
  <c r="AR17" i="49"/>
  <c r="AQ12" i="23"/>
  <c r="AQ10" i="23" s="1"/>
  <c r="AQ13" i="23" s="1"/>
  <c r="AX13" i="4"/>
  <c r="AT6" i="51"/>
  <c r="AT8" i="2"/>
  <c r="AU232" i="18"/>
  <c r="AU234" i="18" s="1"/>
  <c r="AM133" i="61"/>
  <c r="AM10" i="61"/>
  <c r="AT367" i="18"/>
  <c r="AT366" i="18"/>
  <c r="AT13" i="2"/>
  <c r="AQ9" i="61"/>
  <c r="AQ101" i="61"/>
  <c r="AT373" i="18"/>
  <c r="AT352" i="18"/>
  <c r="AT351" i="18"/>
  <c r="AR9" i="55"/>
  <c r="AR8" i="55"/>
  <c r="AT269" i="18"/>
  <c r="AT283" i="18"/>
  <c r="AT285" i="18" s="1"/>
  <c r="AT286" i="18" s="1"/>
  <c r="AR98" i="61"/>
  <c r="AR24" i="61"/>
  <c r="AR25" i="61" s="1"/>
  <c r="AR50" i="41"/>
  <c r="AN63" i="61" s="1"/>
  <c r="AR51" i="41"/>
  <c r="AN64" i="61" s="1"/>
  <c r="AN20" i="64"/>
  <c r="AN31" i="61" s="1"/>
  <c r="AN19" i="64"/>
  <c r="AM111" i="61"/>
  <c r="AM49" i="61"/>
  <c r="AN130" i="61"/>
  <c r="AN91" i="61"/>
  <c r="AN92" i="61" s="1"/>
  <c r="AR16" i="50"/>
  <c r="AR21" i="50"/>
  <c r="AR29" i="27"/>
  <c r="AR31" i="27"/>
  <c r="AR49" i="27"/>
  <c r="AR12" i="27"/>
  <c r="AR13" i="27"/>
  <c r="AR11" i="27"/>
  <c r="AR30" i="27"/>
  <c r="AT179" i="18"/>
  <c r="AT200" i="18"/>
  <c r="AT178" i="18"/>
  <c r="AT153" i="18"/>
  <c r="AT154" i="18"/>
  <c r="AY56" i="4"/>
  <c r="AY16" i="4"/>
  <c r="AT193" i="18"/>
  <c r="AT194" i="18"/>
  <c r="AT139" i="18"/>
  <c r="AT138" i="18"/>
  <c r="AT160" i="18"/>
  <c r="AT391" i="18"/>
  <c r="AT411" i="18" s="1"/>
  <c r="AT413" i="18"/>
  <c r="AT392" i="18"/>
  <c r="AT412" i="18" s="1"/>
  <c r="AM104" i="61"/>
  <c r="AM35" i="61"/>
  <c r="AR13" i="41"/>
  <c r="AS93" i="2"/>
  <c r="AR35" i="2"/>
  <c r="AR30" i="51"/>
  <c r="AR46" i="51" s="1"/>
  <c r="AM23" i="64"/>
  <c r="AQ34" i="53"/>
  <c r="AM40" i="64"/>
  <c r="AQ12" i="26"/>
  <c r="AQ11" i="50"/>
  <c r="AT255" i="18"/>
  <c r="AT253" i="18"/>
  <c r="AT254" i="18"/>
  <c r="AS77" i="11"/>
  <c r="AS77" i="14"/>
  <c r="AS7" i="59"/>
  <c r="AS11" i="59" s="1"/>
  <c r="AS8" i="21"/>
  <c r="AS10" i="21" s="1"/>
  <c r="AS253" i="15"/>
  <c r="AR26" i="27"/>
  <c r="AR24" i="27"/>
  <c r="AR25" i="27" s="1"/>
  <c r="AS97" i="2" s="1"/>
  <c r="AR13" i="22" s="1"/>
  <c r="AR14" i="22" s="1"/>
  <c r="AR19" i="22" s="1"/>
  <c r="AR8" i="24" s="1"/>
  <c r="AR27" i="27"/>
  <c r="AS250" i="15"/>
  <c r="AS12" i="49"/>
  <c r="AS251" i="15"/>
  <c r="AR12" i="52"/>
  <c r="AR11" i="52"/>
  <c r="AR20" i="52" s="1"/>
  <c r="AR10" i="52"/>
  <c r="AS255" i="15"/>
  <c r="AS28" i="2"/>
  <c r="AS29" i="2" s="1"/>
  <c r="AK108" i="61"/>
  <c r="AK41" i="61"/>
  <c r="AK17" i="61"/>
  <c r="AK129" i="61"/>
  <c r="BE50" i="18"/>
  <c r="BE55" i="18" s="1"/>
  <c r="BE51" i="18"/>
  <c r="BE56" i="18" s="1"/>
  <c r="BF20" i="18"/>
  <c r="BF21" i="18"/>
  <c r="BF46" i="18"/>
  <c r="BF48" i="18" s="1"/>
  <c r="BF49" i="18" s="1"/>
  <c r="BF36" i="18"/>
  <c r="BF35" i="18"/>
  <c r="BF102" i="2"/>
  <c r="BE10" i="60"/>
  <c r="BE28" i="28" s="1"/>
  <c r="AL55" i="61" l="1"/>
  <c r="AL56" i="61" s="1"/>
  <c r="AL57" i="61" s="1"/>
  <c r="AL25" i="64"/>
  <c r="AL26" i="64" s="1"/>
  <c r="AP36" i="53"/>
  <c r="AQ43" i="2"/>
  <c r="AP19" i="28"/>
  <c r="AP20" i="28" s="1"/>
  <c r="AQ32" i="51"/>
  <c r="AL42" i="64"/>
  <c r="AP13" i="50"/>
  <c r="AQ41" i="2"/>
  <c r="AT198" i="18"/>
  <c r="AT199" i="18"/>
  <c r="AR55" i="2"/>
  <c r="AR59" i="2"/>
  <c r="AR26" i="61"/>
  <c r="AR100" i="61" s="1"/>
  <c r="AR99" i="61"/>
  <c r="AT288" i="18"/>
  <c r="AT287" i="18"/>
  <c r="AT289" i="18"/>
  <c r="AS37" i="2"/>
  <c r="AR21" i="23"/>
  <c r="AR24" i="23" s="1"/>
  <c r="AQ22" i="50"/>
  <c r="AQ17" i="50"/>
  <c r="AM112" i="61"/>
  <c r="AM50" i="61"/>
  <c r="AT371" i="18"/>
  <c r="AZ212" i="4"/>
  <c r="AZ53" i="4" s="1"/>
  <c r="AT25" i="2" s="1"/>
  <c r="AS20" i="53"/>
  <c r="AS9" i="41"/>
  <c r="AS23" i="41" s="1"/>
  <c r="AU174" i="18"/>
  <c r="AU176" i="18" s="1"/>
  <c r="AT11" i="51"/>
  <c r="AT16" i="51" s="1"/>
  <c r="AT45" i="51" s="1"/>
  <c r="AS11" i="55"/>
  <c r="AS7" i="49"/>
  <c r="AS8" i="49" s="1"/>
  <c r="AO56" i="64"/>
  <c r="AU134" i="18"/>
  <c r="AU136" i="18" s="1"/>
  <c r="AS11" i="26"/>
  <c r="AS14" i="26" s="1"/>
  <c r="AS16" i="27"/>
  <c r="AT100" i="2"/>
  <c r="AO55" i="64" s="1"/>
  <c r="AS6" i="60"/>
  <c r="AT18" i="2"/>
  <c r="AS7" i="62"/>
  <c r="AO33" i="64"/>
  <c r="AQ13" i="21"/>
  <c r="AQ15" i="23"/>
  <c r="AQ37" i="23" s="1"/>
  <c r="AT272" i="18"/>
  <c r="AT271" i="18"/>
  <c r="AT270" i="18"/>
  <c r="AR13" i="25"/>
  <c r="AR17" i="25" s="1"/>
  <c r="AN46" i="61"/>
  <c r="AT158" i="18"/>
  <c r="AT372" i="18"/>
  <c r="AU249" i="18"/>
  <c r="AU251" i="18" s="1"/>
  <c r="AU235" i="18"/>
  <c r="AU300" i="18"/>
  <c r="AU302" i="18" s="1"/>
  <c r="AU303" i="18" s="1"/>
  <c r="AU317" i="18"/>
  <c r="AU319" i="18" s="1"/>
  <c r="AU320" i="18" s="1"/>
  <c r="AT159" i="18"/>
  <c r="AS10" i="49"/>
  <c r="AS10" i="53"/>
  <c r="AU347" i="18"/>
  <c r="AU349" i="18" s="1"/>
  <c r="AT11" i="2"/>
  <c r="AT7" i="51"/>
  <c r="AZ256" i="4"/>
  <c r="AM105" i="61"/>
  <c r="AM11" i="61"/>
  <c r="AN93" i="61"/>
  <c r="AN131" i="61"/>
  <c r="AN102" i="61"/>
  <c r="AN32" i="61"/>
  <c r="AN33" i="61" s="1"/>
  <c r="AT333" i="18"/>
  <c r="AK12" i="61"/>
  <c r="AK18" i="61" s="1"/>
  <c r="AK109" i="61"/>
  <c r="BF51" i="18"/>
  <c r="BF56" i="18" s="1"/>
  <c r="BF50" i="18"/>
  <c r="BF55" i="18" s="1"/>
  <c r="BF247" i="15"/>
  <c r="BF257" i="15"/>
  <c r="BF249" i="15"/>
  <c r="BE14" i="62"/>
  <c r="BG15" i="18"/>
  <c r="BG17" i="18" s="1"/>
  <c r="BF57" i="18"/>
  <c r="AL115" i="61" l="1"/>
  <c r="AP18" i="50"/>
  <c r="AP23" i="50"/>
  <c r="AL50" i="64"/>
  <c r="AL82" i="61" s="1"/>
  <c r="AL43" i="64"/>
  <c r="AQ47" i="51"/>
  <c r="AQ33" i="51"/>
  <c r="AQ35" i="51" s="1"/>
  <c r="AQ69" i="2"/>
  <c r="AP80" i="14"/>
  <c r="AQ54" i="2"/>
  <c r="AQ56" i="2" s="1"/>
  <c r="AQ45" i="2"/>
  <c r="AP25" i="28"/>
  <c r="AP22" i="28"/>
  <c r="AP26" i="28" s="1"/>
  <c r="AL28" i="64"/>
  <c r="AL29" i="64"/>
  <c r="AL37" i="61" s="1"/>
  <c r="AL31" i="64"/>
  <c r="AQ18" i="28"/>
  <c r="AQ38" i="23"/>
  <c r="AQ21" i="21" s="1"/>
  <c r="AQ32" i="21" s="1"/>
  <c r="AT331" i="18"/>
  <c r="AS14" i="49"/>
  <c r="AS16" i="49" s="1"/>
  <c r="AR27" i="61"/>
  <c r="AR9" i="61" s="1"/>
  <c r="AT330" i="18"/>
  <c r="AQ12" i="41"/>
  <c r="AR43" i="51"/>
  <c r="AR92" i="2"/>
  <c r="AR89" i="2"/>
  <c r="AX315" i="4"/>
  <c r="AU137" i="18"/>
  <c r="AU149" i="18"/>
  <c r="AU151" i="18" s="1"/>
  <c r="AU152" i="18" s="1"/>
  <c r="AR26" i="23"/>
  <c r="AR14" i="21"/>
  <c r="AU350" i="18"/>
  <c r="AU362" i="18"/>
  <c r="AU364" i="18" s="1"/>
  <c r="AU365" i="18" s="1"/>
  <c r="AU189" i="18"/>
  <c r="AU191" i="18" s="1"/>
  <c r="AU192" i="18" s="1"/>
  <c r="AU177" i="18"/>
  <c r="AU252" i="18"/>
  <c r="AU266" i="18"/>
  <c r="AU268" i="18" s="1"/>
  <c r="AQ20" i="21"/>
  <c r="AQ42" i="23"/>
  <c r="AQ44" i="23"/>
  <c r="AQ15" i="25" s="1"/>
  <c r="AQ18" i="25" s="1"/>
  <c r="AQ45" i="23"/>
  <c r="AQ43" i="23"/>
  <c r="AQ9" i="24" s="1"/>
  <c r="AQ10" i="24" s="1"/>
  <c r="AS17" i="62"/>
  <c r="AS23" i="61" s="1"/>
  <c r="AS16" i="62"/>
  <c r="AN132" i="61"/>
  <c r="AN94" i="61"/>
  <c r="AS14" i="55"/>
  <c r="AS13" i="55"/>
  <c r="AS6" i="55"/>
  <c r="AZ259" i="4"/>
  <c r="AZ11" i="4" s="1"/>
  <c r="AT61" i="2" s="1"/>
  <c r="AZ283" i="4"/>
  <c r="AO90" i="61"/>
  <c r="AS8" i="27"/>
  <c r="AS48" i="41"/>
  <c r="AO12" i="62"/>
  <c r="AT32" i="2"/>
  <c r="AU387" i="18"/>
  <c r="AU389" i="18" s="1"/>
  <c r="AU390" i="18" s="1"/>
  <c r="AS8" i="50"/>
  <c r="AS9" i="52"/>
  <c r="AT88" i="2"/>
  <c r="AU236" i="18"/>
  <c r="AU237" i="18"/>
  <c r="AU238" i="18"/>
  <c r="AQ15" i="21"/>
  <c r="AQ18" i="21" s="1"/>
  <c r="AN103" i="61"/>
  <c r="AN34" i="61"/>
  <c r="AN104" i="61" s="1"/>
  <c r="AT332" i="18"/>
  <c r="AY251" i="4" s="1"/>
  <c r="AS11" i="60"/>
  <c r="AS12" i="60"/>
  <c r="AS8" i="60"/>
  <c r="AT26" i="2"/>
  <c r="AS10" i="27" s="1"/>
  <c r="AS20" i="27"/>
  <c r="AS22" i="27" s="1"/>
  <c r="AS13" i="28"/>
  <c r="AS14" i="28" s="1"/>
  <c r="AS24" i="28" s="1"/>
  <c r="AS31" i="53"/>
  <c r="AO15" i="64"/>
  <c r="AO17" i="64" s="1"/>
  <c r="AT23" i="51"/>
  <c r="AT24" i="51" s="1"/>
  <c r="AT26" i="51" s="1"/>
  <c r="AT27" i="51" s="1"/>
  <c r="AT194" i="15"/>
  <c r="AU67" i="2"/>
  <c r="AU304" i="18"/>
  <c r="AU305" i="18"/>
  <c r="AU306" i="18"/>
  <c r="AN41" i="64"/>
  <c r="AN24" i="64"/>
  <c r="AS38" i="2"/>
  <c r="AS31" i="51"/>
  <c r="AR35" i="53"/>
  <c r="AR12" i="50"/>
  <c r="AN47" i="61"/>
  <c r="AN48" i="61" s="1"/>
  <c r="AN110" i="61"/>
  <c r="AT256" i="15"/>
  <c r="AU323" i="18"/>
  <c r="AU322" i="18"/>
  <c r="AU321" i="18"/>
  <c r="AT11" i="49"/>
  <c r="AM113" i="61"/>
  <c r="AM13" i="61"/>
  <c r="AL116" i="61"/>
  <c r="AL58" i="61"/>
  <c r="BF102" i="15"/>
  <c r="BF10" i="60" s="1"/>
  <c r="BF28" i="28" s="1"/>
  <c r="BG31" i="18"/>
  <c r="BG33" i="18" s="1"/>
  <c r="BG34" i="18" s="1"/>
  <c r="BG18" i="18"/>
  <c r="AQ46" i="2" l="1"/>
  <c r="AQ50" i="2"/>
  <c r="AQ51" i="2" s="1"/>
  <c r="AP14" i="52"/>
  <c r="AP17" i="41"/>
  <c r="AQ70" i="2"/>
  <c r="AP78" i="14"/>
  <c r="AP79" i="14" s="1"/>
  <c r="AP78" i="11"/>
  <c r="AP79" i="11" s="1"/>
  <c r="AQ34" i="21"/>
  <c r="AL36" i="64"/>
  <c r="AL59" i="64" s="1"/>
  <c r="AL60" i="64" s="1"/>
  <c r="AL35" i="64"/>
  <c r="AL58" i="64" s="1"/>
  <c r="AL126" i="61"/>
  <c r="AL83" i="61"/>
  <c r="AL84" i="61" s="1"/>
  <c r="AL38" i="61"/>
  <c r="AL39" i="61" s="1"/>
  <c r="AL106" i="61"/>
  <c r="AQ36" i="51"/>
  <c r="AQ39" i="51"/>
  <c r="AQ33" i="21"/>
  <c r="AS15" i="49"/>
  <c r="AR101" i="61"/>
  <c r="AQ17" i="21"/>
  <c r="AS17" i="49"/>
  <c r="AX23" i="4"/>
  <c r="AX44" i="4" s="1"/>
  <c r="AX57" i="4"/>
  <c r="AR40" i="2" s="1"/>
  <c r="AT255" i="15"/>
  <c r="AQ43" i="41"/>
  <c r="AQ42" i="41"/>
  <c r="AQ41" i="41"/>
  <c r="AQ44" i="41"/>
  <c r="AQ24" i="41"/>
  <c r="AT28" i="2"/>
  <c r="AT29" i="2" s="1"/>
  <c r="AU366" i="18"/>
  <c r="AU367" i="18"/>
  <c r="AU352" i="18"/>
  <c r="AU351" i="18"/>
  <c r="AU373" i="18"/>
  <c r="AS12" i="27"/>
  <c r="AS30" i="27"/>
  <c r="AS31" i="27"/>
  <c r="AS13" i="27"/>
  <c r="AS11" i="27"/>
  <c r="AS29" i="27"/>
  <c r="AS49" i="27"/>
  <c r="AS27" i="27"/>
  <c r="AS24" i="27"/>
  <c r="AS25" i="27" s="1"/>
  <c r="AT97" i="2" s="1"/>
  <c r="AS13" i="22" s="1"/>
  <c r="AS14" i="22" s="1"/>
  <c r="AS19" i="22" s="1"/>
  <c r="AS8" i="24" s="1"/>
  <c r="AS26" i="27"/>
  <c r="AT253" i="15"/>
  <c r="AT8" i="21"/>
  <c r="AT10" i="21" s="1"/>
  <c r="AT7" i="59"/>
  <c r="AT11" i="59" s="1"/>
  <c r="AO91" i="61"/>
  <c r="AO92" i="61" s="1"/>
  <c r="AO130" i="61"/>
  <c r="AZ56" i="4"/>
  <c r="AZ16" i="4"/>
  <c r="AQ23" i="25"/>
  <c r="AQ21" i="25"/>
  <c r="AQ22" i="25"/>
  <c r="AU154" i="18"/>
  <c r="AU153" i="18"/>
  <c r="AN111" i="61"/>
  <c r="AN49" i="61"/>
  <c r="AN112" i="61" s="1"/>
  <c r="AU178" i="18"/>
  <c r="AU200" i="18"/>
  <c r="AU179" i="18"/>
  <c r="AS51" i="41"/>
  <c r="AO64" i="61" s="1"/>
  <c r="AS50" i="41"/>
  <c r="AO63" i="61" s="1"/>
  <c r="AQ15" i="24"/>
  <c r="AQ13" i="24"/>
  <c r="AQ14" i="24"/>
  <c r="AS13" i="41"/>
  <c r="AT93" i="2"/>
  <c r="AU139" i="18"/>
  <c r="AU160" i="18"/>
  <c r="AU138" i="18"/>
  <c r="AU413" i="18"/>
  <c r="AU391" i="18"/>
  <c r="AU411" i="18" s="1"/>
  <c r="AU392" i="18"/>
  <c r="AU412" i="18" s="1"/>
  <c r="AS24" i="61"/>
  <c r="AS25" i="61" s="1"/>
  <c r="AS98" i="61"/>
  <c r="AS9" i="55"/>
  <c r="AS8" i="55"/>
  <c r="AQ31" i="21"/>
  <c r="AQ26" i="21"/>
  <c r="AQ29" i="21"/>
  <c r="AQ30" i="21"/>
  <c r="AQ27" i="21"/>
  <c r="AQ36" i="21" s="1"/>
  <c r="AQ28" i="21"/>
  <c r="AU193" i="18"/>
  <c r="AU194" i="18"/>
  <c r="AY55" i="4"/>
  <c r="AY13" i="4"/>
  <c r="AR12" i="23"/>
  <c r="AU283" i="18"/>
  <c r="AU285" i="18" s="1"/>
  <c r="AU286" i="18" s="1"/>
  <c r="AU269" i="18"/>
  <c r="AT251" i="15"/>
  <c r="AT250" i="15"/>
  <c r="AT12" i="49"/>
  <c r="AN133" i="61"/>
  <c r="AN10" i="61"/>
  <c r="AO19" i="64"/>
  <c r="AO20" i="64"/>
  <c r="AO31" i="61" s="1"/>
  <c r="AU13" i="2"/>
  <c r="AV232" i="18"/>
  <c r="AV234" i="18" s="1"/>
  <c r="AU8" i="2"/>
  <c r="AU6" i="51"/>
  <c r="AT77" i="14"/>
  <c r="AT77" i="11"/>
  <c r="AS12" i="52"/>
  <c r="AS11" i="52"/>
  <c r="AS20" i="52" s="1"/>
  <c r="AS10" i="52"/>
  <c r="AS16" i="50"/>
  <c r="AS21" i="50"/>
  <c r="AU253" i="18"/>
  <c r="AU255" i="18"/>
  <c r="AU254" i="18"/>
  <c r="AN35" i="61"/>
  <c r="BG102" i="2"/>
  <c r="BH15" i="18" s="1"/>
  <c r="BH17" i="18" s="1"/>
  <c r="AL117" i="61"/>
  <c r="AL14" i="61"/>
  <c r="BG21" i="18"/>
  <c r="BG20" i="18"/>
  <c r="BG46" i="18"/>
  <c r="BG48" i="18" s="1"/>
  <c r="BG49" i="18" s="1"/>
  <c r="BG57" i="18" s="1"/>
  <c r="BG36" i="18"/>
  <c r="BG35" i="18"/>
  <c r="AQ42" i="51" l="1"/>
  <c r="AR66" i="2"/>
  <c r="AP16" i="52"/>
  <c r="AP19" i="52" s="1"/>
  <c r="AP21" i="52" s="1"/>
  <c r="AP17" i="52"/>
  <c r="AP23" i="52" s="1"/>
  <c r="AP15" i="52"/>
  <c r="AL127" i="61"/>
  <c r="AL85" i="61"/>
  <c r="AL128" i="61" s="1"/>
  <c r="AL86" i="61"/>
  <c r="AP36" i="41"/>
  <c r="AP35" i="41"/>
  <c r="AP37" i="41"/>
  <c r="AP34" i="41"/>
  <c r="AL107" i="61"/>
  <c r="AL40" i="61"/>
  <c r="AQ28" i="41"/>
  <c r="AQ27" i="41"/>
  <c r="AQ30" i="41"/>
  <c r="AQ29" i="41"/>
  <c r="AM54" i="61" s="1"/>
  <c r="AU158" i="18"/>
  <c r="AQ19" i="28"/>
  <c r="AQ20" i="28" s="1"/>
  <c r="AQ36" i="53"/>
  <c r="AR43" i="2"/>
  <c r="AQ13" i="50"/>
  <c r="AR41" i="2"/>
  <c r="AR32" i="51"/>
  <c r="AM42" i="64"/>
  <c r="AM25" i="64"/>
  <c r="AM26" i="64" s="1"/>
  <c r="AU159" i="18"/>
  <c r="AU371" i="18"/>
  <c r="AS55" i="2"/>
  <c r="AS59" i="2"/>
  <c r="AO102" i="61"/>
  <c r="AO32" i="61"/>
  <c r="AO33" i="61" s="1"/>
  <c r="AN50" i="61"/>
  <c r="AS26" i="61"/>
  <c r="AS100" i="61" s="1"/>
  <c r="AS99" i="61"/>
  <c r="AS34" i="2"/>
  <c r="AR10" i="23"/>
  <c r="AR13" i="23" s="1"/>
  <c r="AU199" i="18"/>
  <c r="AU198" i="18"/>
  <c r="AN105" i="61"/>
  <c r="AN11" i="61"/>
  <c r="AT10" i="53"/>
  <c r="AU7" i="51"/>
  <c r="AV347" i="18"/>
  <c r="AV349" i="18" s="1"/>
  <c r="AT10" i="49"/>
  <c r="AU11" i="2"/>
  <c r="BA256" i="4"/>
  <c r="AO93" i="61"/>
  <c r="AO132" i="61" s="1"/>
  <c r="AO131" i="61"/>
  <c r="AV235" i="18"/>
  <c r="AV317" i="18"/>
  <c r="AV319" i="18" s="1"/>
  <c r="AV320" i="18" s="1"/>
  <c r="AV249" i="18"/>
  <c r="AV251" i="18" s="1"/>
  <c r="AV300" i="18"/>
  <c r="AV302" i="18" s="1"/>
  <c r="AV303" i="18" s="1"/>
  <c r="AU272" i="18"/>
  <c r="AU270" i="18"/>
  <c r="AU271" i="18"/>
  <c r="AU333" i="18"/>
  <c r="AO46" i="61"/>
  <c r="AS13" i="25"/>
  <c r="AS17" i="25" s="1"/>
  <c r="AU372" i="18"/>
  <c r="AU287" i="18"/>
  <c r="AU289" i="18"/>
  <c r="AU288" i="18"/>
  <c r="AT11" i="55"/>
  <c r="BA212" i="4"/>
  <c r="BA53" i="4" s="1"/>
  <c r="AU25" i="2" s="1"/>
  <c r="AV134" i="18"/>
  <c r="AV136" i="18" s="1"/>
  <c r="AT7" i="49"/>
  <c r="AT8" i="49" s="1"/>
  <c r="AT16" i="27"/>
  <c r="AP33" i="64"/>
  <c r="AU11" i="51"/>
  <c r="AU16" i="51" s="1"/>
  <c r="AU45" i="51" s="1"/>
  <c r="AT7" i="62"/>
  <c r="AU100" i="2"/>
  <c r="AP55" i="64" s="1"/>
  <c r="AT11" i="26"/>
  <c r="AT14" i="26" s="1"/>
  <c r="AT9" i="41"/>
  <c r="AT23" i="41" s="1"/>
  <c r="AP56" i="64"/>
  <c r="AU18" i="2"/>
  <c r="AT20" i="53"/>
  <c r="AT6" i="60"/>
  <c r="AV174" i="18"/>
  <c r="AV176" i="18" s="1"/>
  <c r="AT37" i="2"/>
  <c r="AS21" i="23"/>
  <c r="AS24" i="23" s="1"/>
  <c r="BF14" i="62"/>
  <c r="BG51" i="18"/>
  <c r="BG56" i="18" s="1"/>
  <c r="BG50" i="18"/>
  <c r="BG55" i="18" s="1"/>
  <c r="BH18" i="18"/>
  <c r="BH31" i="18"/>
  <c r="BH33" i="18" s="1"/>
  <c r="BH34" i="18" s="1"/>
  <c r="AL108" i="61" l="1"/>
  <c r="AL41" i="61"/>
  <c r="AL129" i="61"/>
  <c r="AL17" i="61"/>
  <c r="AU331" i="18"/>
  <c r="AR47" i="51"/>
  <c r="AR33" i="51"/>
  <c r="AR35" i="51" s="1"/>
  <c r="AQ18" i="50"/>
  <c r="AQ23" i="50"/>
  <c r="AT14" i="49"/>
  <c r="AT17" i="49" s="1"/>
  <c r="AQ80" i="14"/>
  <c r="AR69" i="2"/>
  <c r="AR54" i="2"/>
  <c r="AR56" i="2" s="1"/>
  <c r="AR45" i="2"/>
  <c r="AU330" i="18"/>
  <c r="AQ22" i="28"/>
  <c r="AQ26" i="28" s="1"/>
  <c r="AQ25" i="28"/>
  <c r="AM50" i="64"/>
  <c r="AM82" i="61" s="1"/>
  <c r="AM43" i="64"/>
  <c r="AM114" i="61"/>
  <c r="AM55" i="61"/>
  <c r="AM56" i="61" s="1"/>
  <c r="AM31" i="64"/>
  <c r="AM29" i="64"/>
  <c r="AM37" i="61" s="1"/>
  <c r="AM28" i="64"/>
  <c r="AT16" i="62"/>
  <c r="AT17" i="62"/>
  <c r="AT23" i="61" s="1"/>
  <c r="AV362" i="18"/>
  <c r="AV364" i="18" s="1"/>
  <c r="AV365" i="18" s="1"/>
  <c r="AV350" i="18"/>
  <c r="AT11" i="60"/>
  <c r="AT8" i="60"/>
  <c r="AT12" i="60"/>
  <c r="AV149" i="18"/>
  <c r="AV151" i="18" s="1"/>
  <c r="AV152" i="18" s="1"/>
  <c r="AV137" i="18"/>
  <c r="AU332" i="18"/>
  <c r="AZ251" i="4" s="1"/>
  <c r="AO34" i="61"/>
  <c r="AO103" i="61"/>
  <c r="AR15" i="23"/>
  <c r="AR37" i="23" s="1"/>
  <c r="AR45" i="23" s="1"/>
  <c r="AR13" i="21"/>
  <c r="AU256" i="15"/>
  <c r="AT20" i="27"/>
  <c r="AT22" i="27" s="1"/>
  <c r="AT31" i="53"/>
  <c r="AT13" i="28"/>
  <c r="AT14" i="28" s="1"/>
  <c r="AT24" i="28" s="1"/>
  <c r="AU26" i="2"/>
  <c r="AP15" i="64"/>
  <c r="AP17" i="64" s="1"/>
  <c r="AU23" i="51"/>
  <c r="AU24" i="51" s="1"/>
  <c r="AU26" i="51" s="1"/>
  <c r="AU27" i="51" s="1"/>
  <c r="AV304" i="18"/>
  <c r="AV305" i="18"/>
  <c r="AV306" i="18"/>
  <c r="AU194" i="15"/>
  <c r="AN40" i="64"/>
  <c r="AS35" i="2"/>
  <c r="AR34" i="53"/>
  <c r="AS30" i="51"/>
  <c r="AS46" i="51" s="1"/>
  <c r="AR11" i="50"/>
  <c r="AN23" i="64"/>
  <c r="AR12" i="26"/>
  <c r="AO24" i="64"/>
  <c r="AS12" i="50"/>
  <c r="AT31" i="51"/>
  <c r="AT38" i="2"/>
  <c r="AS35" i="53"/>
  <c r="AO41" i="64"/>
  <c r="BA283" i="4"/>
  <c r="BA259" i="4"/>
  <c r="BA11" i="4" s="1"/>
  <c r="AU61" i="2" s="1"/>
  <c r="AV387" i="18"/>
  <c r="AV389" i="18" s="1"/>
  <c r="AV390" i="18" s="1"/>
  <c r="AT8" i="50"/>
  <c r="AT48" i="41"/>
  <c r="AT8" i="27"/>
  <c r="AT29" i="27" s="1"/>
  <c r="AU88" i="2"/>
  <c r="AP90" i="61"/>
  <c r="AT9" i="52"/>
  <c r="AT6" i="55"/>
  <c r="AP12" i="62"/>
  <c r="AU32" i="2"/>
  <c r="AT14" i="55"/>
  <c r="AT13" i="55"/>
  <c r="AV252" i="18"/>
  <c r="AV266" i="18"/>
  <c r="AV268" i="18" s="1"/>
  <c r="AS43" i="51"/>
  <c r="AR12" i="41"/>
  <c r="AS92" i="2"/>
  <c r="AU11" i="49"/>
  <c r="AV321" i="18"/>
  <c r="AV322" i="18"/>
  <c r="AV323" i="18"/>
  <c r="AY315" i="4"/>
  <c r="AS89" i="2"/>
  <c r="AO94" i="61"/>
  <c r="AO110" i="61"/>
  <c r="AO47" i="61"/>
  <c r="AO48" i="61" s="1"/>
  <c r="AS26" i="23"/>
  <c r="AS14" i="21"/>
  <c r="AN13" i="61"/>
  <c r="AN113" i="61"/>
  <c r="AV189" i="18"/>
  <c r="AV191" i="18" s="1"/>
  <c r="AV192" i="18" s="1"/>
  <c r="AV177" i="18"/>
  <c r="AV67" i="2"/>
  <c r="AV237" i="18"/>
  <c r="AV238" i="18"/>
  <c r="AV236" i="18"/>
  <c r="AS27" i="61"/>
  <c r="BG247" i="15"/>
  <c r="BG257" i="15"/>
  <c r="BG249" i="15"/>
  <c r="BG102" i="15"/>
  <c r="BH36" i="18"/>
  <c r="BH35" i="18"/>
  <c r="BH46" i="18"/>
  <c r="BH48" i="18" s="1"/>
  <c r="BH49" i="18" s="1"/>
  <c r="BH57" i="18" s="1"/>
  <c r="BH20" i="18"/>
  <c r="BH21" i="18"/>
  <c r="AL109" i="61" l="1"/>
  <c r="AL12" i="61"/>
  <c r="AL18" i="61" s="1"/>
  <c r="AV13" i="2"/>
  <c r="AU9" i="41" s="1"/>
  <c r="AU23" i="41" s="1"/>
  <c r="AT15" i="49"/>
  <c r="AT16" i="49"/>
  <c r="AQ14" i="52"/>
  <c r="AR46" i="2"/>
  <c r="AQ17" i="41"/>
  <c r="AR50" i="2"/>
  <c r="AR51" i="2" s="1"/>
  <c r="AU255" i="15"/>
  <c r="AM38" i="61"/>
  <c r="AM39" i="61" s="1"/>
  <c r="AM106" i="61"/>
  <c r="AQ78" i="11"/>
  <c r="AQ79" i="11" s="1"/>
  <c r="AQ78" i="14"/>
  <c r="AQ79" i="14" s="1"/>
  <c r="AR70" i="2"/>
  <c r="AR18" i="28"/>
  <c r="AM35" i="64"/>
  <c r="AM58" i="64" s="1"/>
  <c r="AM36" i="64"/>
  <c r="AM59" i="64" s="1"/>
  <c r="AM60" i="64" s="1"/>
  <c r="AM57" i="61"/>
  <c r="AM115" i="61"/>
  <c r="AV11" i="49"/>
  <c r="AR39" i="51"/>
  <c r="AR36" i="51"/>
  <c r="AM83" i="61"/>
  <c r="AM84" i="61" s="1"/>
  <c r="AM126" i="61"/>
  <c r="AT10" i="27"/>
  <c r="AT11" i="27" s="1"/>
  <c r="AU28" i="2"/>
  <c r="AU29" i="2" s="1"/>
  <c r="AV255" i="18"/>
  <c r="AV254" i="18"/>
  <c r="AV253" i="18"/>
  <c r="AV153" i="18"/>
  <c r="AV154" i="18"/>
  <c r="AU77" i="14"/>
  <c r="AU77" i="11"/>
  <c r="AO49" i="61"/>
  <c r="AO112" i="61" s="1"/>
  <c r="AO111" i="61"/>
  <c r="AT13" i="41"/>
  <c r="AU93" i="2"/>
  <c r="AV179" i="18"/>
  <c r="AV178" i="18"/>
  <c r="AV200" i="18"/>
  <c r="AU12" i="49"/>
  <c r="AU251" i="15"/>
  <c r="AU250" i="15"/>
  <c r="AR42" i="41"/>
  <c r="AR44" i="41"/>
  <c r="AR41" i="41"/>
  <c r="AR24" i="41"/>
  <c r="AR43" i="41"/>
  <c r="AT51" i="41"/>
  <c r="AP64" i="61" s="1"/>
  <c r="AT50" i="41"/>
  <c r="AP63" i="61" s="1"/>
  <c r="AV269" i="18"/>
  <c r="AV283" i="18"/>
  <c r="AV285" i="18" s="1"/>
  <c r="AV286" i="18" s="1"/>
  <c r="AO104" i="61"/>
  <c r="AO35" i="61"/>
  <c r="AO10" i="61"/>
  <c r="AO133" i="61"/>
  <c r="BA56" i="4"/>
  <c r="BA16" i="4"/>
  <c r="AT24" i="27"/>
  <c r="AT25" i="27" s="1"/>
  <c r="AU97" i="2" s="1"/>
  <c r="AT13" i="22" s="1"/>
  <c r="AT14" i="22" s="1"/>
  <c r="AT19" i="22" s="1"/>
  <c r="AT8" i="24" s="1"/>
  <c r="AT27" i="27"/>
  <c r="AR20" i="21"/>
  <c r="AV194" i="18"/>
  <c r="AV193" i="18"/>
  <c r="AT9" i="55"/>
  <c r="AT8" i="55"/>
  <c r="AZ55" i="4"/>
  <c r="AZ13" i="4"/>
  <c r="AS12" i="23"/>
  <c r="AV138" i="18"/>
  <c r="AV139" i="18"/>
  <c r="AV160" i="18"/>
  <c r="AR44" i="23"/>
  <c r="AR15" i="25" s="1"/>
  <c r="AR18" i="25" s="1"/>
  <c r="AR21" i="25" s="1"/>
  <c r="AT10" i="52"/>
  <c r="AT12" i="52"/>
  <c r="AT11" i="52"/>
  <c r="AT20" i="52" s="1"/>
  <c r="AU253" i="15"/>
  <c r="AU7" i="59"/>
  <c r="AU11" i="59" s="1"/>
  <c r="AU8" i="21"/>
  <c r="AU10" i="21" s="1"/>
  <c r="AT26" i="27"/>
  <c r="AT49" i="27"/>
  <c r="AT31" i="27"/>
  <c r="AS9" i="61"/>
  <c r="AS101" i="61"/>
  <c r="AP19" i="64"/>
  <c r="AP20" i="64"/>
  <c r="AP31" i="61" s="1"/>
  <c r="AT30" i="27"/>
  <c r="AR17" i="50"/>
  <c r="AR22" i="50"/>
  <c r="AV391" i="18"/>
  <c r="AV411" i="18" s="1"/>
  <c r="AV413" i="18"/>
  <c r="AV392" i="18"/>
  <c r="AV412" i="18" s="1"/>
  <c r="AT98" i="61"/>
  <c r="AT24" i="61"/>
  <c r="AT25" i="61" s="1"/>
  <c r="AP91" i="61"/>
  <c r="AP92" i="61" s="1"/>
  <c r="AP130" i="61"/>
  <c r="AW232" i="18"/>
  <c r="AW234" i="18" s="1"/>
  <c r="AV6" i="51"/>
  <c r="AV8" i="2"/>
  <c r="AV351" i="18"/>
  <c r="AV352" i="18"/>
  <c r="AV373" i="18"/>
  <c r="AT16" i="50"/>
  <c r="AT21" i="50"/>
  <c r="AR42" i="23"/>
  <c r="AY57" i="4"/>
  <c r="AS40" i="2" s="1"/>
  <c r="AY23" i="4"/>
  <c r="AY44" i="4" s="1"/>
  <c r="AR43" i="23"/>
  <c r="AR9" i="24" s="1"/>
  <c r="AR10" i="24" s="1"/>
  <c r="AR15" i="24" s="1"/>
  <c r="AR15" i="21"/>
  <c r="AR18" i="21" s="1"/>
  <c r="AV366" i="18"/>
  <c r="AV367" i="18"/>
  <c r="AR38" i="23"/>
  <c r="AR21" i="21" s="1"/>
  <c r="BH102" i="2"/>
  <c r="BG10" i="60"/>
  <c r="BG28" i="28" s="1"/>
  <c r="BH50" i="18"/>
  <c r="BH55" i="18" s="1"/>
  <c r="BH51" i="18"/>
  <c r="BH56" i="18" s="1"/>
  <c r="BH257" i="15"/>
  <c r="BH247" i="15"/>
  <c r="BH249" i="15"/>
  <c r="AV18" i="2" l="1"/>
  <c r="BB283" i="4" s="1"/>
  <c r="AW134" i="18"/>
  <c r="AW136" i="18" s="1"/>
  <c r="AW149" i="18" s="1"/>
  <c r="AW151" i="18" s="1"/>
  <c r="AW152" i="18" s="1"/>
  <c r="AW154" i="18" s="1"/>
  <c r="AQ56" i="64"/>
  <c r="AU11" i="26"/>
  <c r="AU14" i="26" s="1"/>
  <c r="AU6" i="60"/>
  <c r="AU11" i="60" s="1"/>
  <c r="AU7" i="49"/>
  <c r="AU8" i="49" s="1"/>
  <c r="AU11" i="55"/>
  <c r="AU14" i="55" s="1"/>
  <c r="AV100" i="2"/>
  <c r="AQ55" i="64" s="1"/>
  <c r="AU20" i="53"/>
  <c r="AU7" i="62"/>
  <c r="AU16" i="62" s="1"/>
  <c r="AW174" i="18"/>
  <c r="AW176" i="18" s="1"/>
  <c r="AW177" i="18" s="1"/>
  <c r="AW178" i="18" s="1"/>
  <c r="BB212" i="4"/>
  <c r="BB53" i="4" s="1"/>
  <c r="AV25" i="2" s="1"/>
  <c r="AU13" i="28" s="1"/>
  <c r="AU14" i="28" s="1"/>
  <c r="AU24" i="28" s="1"/>
  <c r="AU16" i="27"/>
  <c r="AQ33" i="64"/>
  <c r="AV11" i="51"/>
  <c r="AV16" i="51" s="1"/>
  <c r="AV45" i="51" s="1"/>
  <c r="AV32" i="2"/>
  <c r="AW137" i="18"/>
  <c r="AW160" i="18" s="1"/>
  <c r="AR28" i="21"/>
  <c r="AT13" i="27"/>
  <c r="AR23" i="25"/>
  <c r="AV371" i="18"/>
  <c r="AU8" i="27"/>
  <c r="AV88" i="2"/>
  <c r="AV333" i="18"/>
  <c r="AV7" i="59"/>
  <c r="AV11" i="59" s="1"/>
  <c r="AV253" i="15"/>
  <c r="AV8" i="21"/>
  <c r="AV10" i="21" s="1"/>
  <c r="BB16" i="4"/>
  <c r="BB56" i="4"/>
  <c r="AU21" i="23" s="1"/>
  <c r="AU24" i="23" s="1"/>
  <c r="AM58" i="61"/>
  <c r="AM116" i="61"/>
  <c r="AV256" i="15"/>
  <c r="AR29" i="21"/>
  <c r="AM40" i="61"/>
  <c r="AM108" i="61" s="1"/>
  <c r="AM107" i="61"/>
  <c r="AR27" i="21"/>
  <c r="AR36" i="21" s="1"/>
  <c r="AW8" i="2"/>
  <c r="AV10" i="53" s="1"/>
  <c r="AR26" i="21"/>
  <c r="AR31" i="21"/>
  <c r="AU9" i="52"/>
  <c r="AU8" i="60"/>
  <c r="AR42" i="51"/>
  <c r="AS66" i="2"/>
  <c r="AR30" i="21"/>
  <c r="AQ34" i="41"/>
  <c r="AQ37" i="41"/>
  <c r="AQ35" i="41"/>
  <c r="AQ36" i="41"/>
  <c r="AR22" i="25"/>
  <c r="AM85" i="61"/>
  <c r="AM128" i="61" s="1"/>
  <c r="AM86" i="61"/>
  <c r="AM127" i="61"/>
  <c r="AU48" i="41"/>
  <c r="AW387" i="18"/>
  <c r="AW389" i="18" s="1"/>
  <c r="AW390" i="18" s="1"/>
  <c r="AU8" i="50"/>
  <c r="AU16" i="50" s="1"/>
  <c r="BB259" i="4"/>
  <c r="BB11" i="4" s="1"/>
  <c r="AV61" i="2" s="1"/>
  <c r="AV93" i="2" s="1"/>
  <c r="AQ12" i="62"/>
  <c r="AQ90" i="61"/>
  <c r="AQ15" i="52"/>
  <c r="AQ17" i="52"/>
  <c r="AQ23" i="52" s="1"/>
  <c r="AQ16" i="52"/>
  <c r="AQ19" i="52" s="1"/>
  <c r="AQ21" i="52" s="1"/>
  <c r="AW347" i="18"/>
  <c r="AW349" i="18" s="1"/>
  <c r="AU10" i="53"/>
  <c r="AV7" i="51"/>
  <c r="AV11" i="2"/>
  <c r="AU10" i="49"/>
  <c r="BB256" i="4"/>
  <c r="AW317" i="18"/>
  <c r="AW319" i="18" s="1"/>
  <c r="AW320" i="18" s="1"/>
  <c r="AW235" i="18"/>
  <c r="AW249" i="18"/>
  <c r="AW251" i="18" s="1"/>
  <c r="AW300" i="18"/>
  <c r="AW302" i="18" s="1"/>
  <c r="AW303" i="18" s="1"/>
  <c r="AS41" i="2"/>
  <c r="AN25" i="64"/>
  <c r="AN26" i="64" s="1"/>
  <c r="AR19" i="28"/>
  <c r="AR20" i="28" s="1"/>
  <c r="AR13" i="50"/>
  <c r="AR36" i="53"/>
  <c r="AN42" i="64"/>
  <c r="AS32" i="51"/>
  <c r="AS43" i="2"/>
  <c r="AV288" i="18"/>
  <c r="AV287" i="18"/>
  <c r="AV289" i="18"/>
  <c r="AV255" i="15"/>
  <c r="AV194" i="15"/>
  <c r="AT99" i="61"/>
  <c r="AT26" i="61"/>
  <c r="AV270" i="18"/>
  <c r="AV271" i="18"/>
  <c r="AV272" i="18"/>
  <c r="AV198" i="18"/>
  <c r="AT34" i="2"/>
  <c r="AS10" i="23"/>
  <c r="AS13" i="23" s="1"/>
  <c r="AO105" i="61"/>
  <c r="AO11" i="61"/>
  <c r="AP131" i="61"/>
  <c r="AP93" i="61"/>
  <c r="AP132" i="61" s="1"/>
  <c r="AR14" i="24"/>
  <c r="AR32" i="21"/>
  <c r="AR33" i="21"/>
  <c r="AR34" i="21"/>
  <c r="AV199" i="18"/>
  <c r="AT21" i="23"/>
  <c r="AT24" i="23" s="1"/>
  <c r="AU37" i="2"/>
  <c r="AR13" i="24"/>
  <c r="AT12" i="27"/>
  <c r="AV159" i="18"/>
  <c r="AV158" i="18"/>
  <c r="AT55" i="2"/>
  <c r="AT59" i="2"/>
  <c r="AP102" i="61"/>
  <c r="AP32" i="61"/>
  <c r="AP33" i="61" s="1"/>
  <c r="AW67" i="2"/>
  <c r="AR17" i="21"/>
  <c r="AV372" i="18"/>
  <c r="AT13" i="25"/>
  <c r="AT17" i="25" s="1"/>
  <c r="AP46" i="61"/>
  <c r="AR28" i="41"/>
  <c r="AR27" i="41"/>
  <c r="AR30" i="41"/>
  <c r="AR29" i="41"/>
  <c r="AN54" i="61" s="1"/>
  <c r="AO50" i="61"/>
  <c r="BH102" i="15"/>
  <c r="BI15" i="18"/>
  <c r="BI17" i="18" s="1"/>
  <c r="BG14" i="62"/>
  <c r="AW153" i="18" l="1"/>
  <c r="AU6" i="55"/>
  <c r="AU8" i="55" s="1"/>
  <c r="AU14" i="49"/>
  <c r="AU15" i="49" s="1"/>
  <c r="AU12" i="60"/>
  <c r="AW189" i="18"/>
  <c r="AW191" i="18" s="1"/>
  <c r="AW192" i="18" s="1"/>
  <c r="AW194" i="18" s="1"/>
  <c r="AU13" i="55"/>
  <c r="AU29" i="27"/>
  <c r="AW179" i="18"/>
  <c r="AU17" i="62"/>
  <c r="AU23" i="61" s="1"/>
  <c r="AU98" i="61" s="1"/>
  <c r="AQ15" i="64"/>
  <c r="AQ17" i="64" s="1"/>
  <c r="AQ19" i="64" s="1"/>
  <c r="AU20" i="27"/>
  <c r="AU22" i="27" s="1"/>
  <c r="AU27" i="27" s="1"/>
  <c r="AU31" i="53"/>
  <c r="AV23" i="51"/>
  <c r="AV24" i="51" s="1"/>
  <c r="AV26" i="51" s="1"/>
  <c r="AV27" i="51" s="1"/>
  <c r="AV26" i="2"/>
  <c r="AU10" i="27" s="1"/>
  <c r="AW11" i="2"/>
  <c r="AU31" i="27"/>
  <c r="AW139" i="18"/>
  <c r="AW159" i="18" s="1"/>
  <c r="AW138" i="18"/>
  <c r="AW158" i="18" s="1"/>
  <c r="AU49" i="27"/>
  <c r="AU30" i="27"/>
  <c r="AX347" i="18"/>
  <c r="AX349" i="18" s="1"/>
  <c r="AX362" i="18" s="1"/>
  <c r="AX364" i="18" s="1"/>
  <c r="AX365" i="18" s="1"/>
  <c r="AV10" i="49"/>
  <c r="BC256" i="4"/>
  <c r="AW6" i="51"/>
  <c r="AX232" i="18"/>
  <c r="AX234" i="18" s="1"/>
  <c r="AX249" i="18" s="1"/>
  <c r="AX251" i="18" s="1"/>
  <c r="AX266" i="18" s="1"/>
  <c r="AX268" i="18" s="1"/>
  <c r="AW7" i="51"/>
  <c r="AV37" i="2"/>
  <c r="AV38" i="2" s="1"/>
  <c r="AM41" i="61"/>
  <c r="AM12" i="61" s="1"/>
  <c r="AQ130" i="61"/>
  <c r="AQ91" i="61"/>
  <c r="AQ92" i="61" s="1"/>
  <c r="AW413" i="18"/>
  <c r="AW391" i="18"/>
  <c r="AW411" i="18" s="1"/>
  <c r="AW392" i="18"/>
  <c r="AW412" i="18" s="1"/>
  <c r="AM117" i="61"/>
  <c r="AM14" i="61"/>
  <c r="AU50" i="41"/>
  <c r="AQ63" i="61" s="1"/>
  <c r="AU51" i="41"/>
  <c r="AQ64" i="61" s="1"/>
  <c r="AU11" i="52"/>
  <c r="AU20" i="52" s="1"/>
  <c r="AU10" i="52"/>
  <c r="AM129" i="61"/>
  <c r="AM17" i="61"/>
  <c r="AU13" i="41"/>
  <c r="AU12" i="52"/>
  <c r="AU21" i="50"/>
  <c r="AV77" i="11"/>
  <c r="AV77" i="14"/>
  <c r="AW252" i="18"/>
  <c r="AW266" i="18"/>
  <c r="AW268" i="18" s="1"/>
  <c r="AW321" i="18"/>
  <c r="AW322" i="18"/>
  <c r="AW323" i="18"/>
  <c r="AV331" i="18"/>
  <c r="AS69" i="2"/>
  <c r="AS45" i="2"/>
  <c r="AR80" i="14"/>
  <c r="AS54" i="2"/>
  <c r="AS56" i="2" s="1"/>
  <c r="AT12" i="50"/>
  <c r="AT35" i="53"/>
  <c r="AU38" i="2"/>
  <c r="AP41" i="64"/>
  <c r="AP24" i="64"/>
  <c r="AU31" i="51"/>
  <c r="AN55" i="61"/>
  <c r="AN56" i="61" s="1"/>
  <c r="AN114" i="61"/>
  <c r="AV330" i="18"/>
  <c r="AS47" i="51"/>
  <c r="AS33" i="51"/>
  <c r="AS35" i="51" s="1"/>
  <c r="AT92" i="2"/>
  <c r="AS12" i="41"/>
  <c r="AT43" i="51"/>
  <c r="AP47" i="61"/>
  <c r="AP48" i="61" s="1"/>
  <c r="AP110" i="61"/>
  <c r="AT100" i="61"/>
  <c r="AT27" i="61"/>
  <c r="AN43" i="64"/>
  <c r="AN50" i="64"/>
  <c r="AN82" i="61" s="1"/>
  <c r="AP103" i="61"/>
  <c r="AP34" i="61"/>
  <c r="AP104" i="61" s="1"/>
  <c r="AW306" i="18"/>
  <c r="AW304" i="18"/>
  <c r="AW305" i="18"/>
  <c r="AS34" i="53"/>
  <c r="AS12" i="26"/>
  <c r="AS11" i="50"/>
  <c r="AO23" i="64"/>
  <c r="AT30" i="51"/>
  <c r="AT46" i="51" s="1"/>
  <c r="AO40" i="64"/>
  <c r="AT35" i="2"/>
  <c r="AZ315" i="4"/>
  <c r="AT89" i="2"/>
  <c r="AV332" i="18"/>
  <c r="BA251" i="4" s="1"/>
  <c r="AP94" i="61"/>
  <c r="AV251" i="15"/>
  <c r="AV250" i="15"/>
  <c r="AV17" i="22" s="1"/>
  <c r="AV12" i="49"/>
  <c r="AT14" i="21"/>
  <c r="AT26" i="23"/>
  <c r="AO13" i="61"/>
  <c r="AO113" i="61"/>
  <c r="AR18" i="50"/>
  <c r="AR23" i="50"/>
  <c r="AN28" i="64"/>
  <c r="AN29" i="64"/>
  <c r="AN37" i="61" s="1"/>
  <c r="AN31" i="64"/>
  <c r="AW13" i="2"/>
  <c r="AS13" i="21"/>
  <c r="AS15" i="23"/>
  <c r="AS37" i="23" s="1"/>
  <c r="AW238" i="18"/>
  <c r="AW236" i="18"/>
  <c r="AW237" i="18"/>
  <c r="AR22" i="28"/>
  <c r="AR26" i="28" s="1"/>
  <c r="AR25" i="28"/>
  <c r="AW362" i="18"/>
  <c r="AW364" i="18" s="1"/>
  <c r="AW365" i="18" s="1"/>
  <c r="AW350" i="18"/>
  <c r="AU14" i="21"/>
  <c r="AU26" i="23"/>
  <c r="BI18" i="18"/>
  <c r="BI31" i="18"/>
  <c r="BI33" i="18" s="1"/>
  <c r="BI34" i="18" s="1"/>
  <c r="BH10" i="60"/>
  <c r="BH28" i="28" s="1"/>
  <c r="BI102" i="2"/>
  <c r="AU17" i="49" l="1"/>
  <c r="AU16" i="49"/>
  <c r="AU9" i="55"/>
  <c r="AW200" i="18"/>
  <c r="AW193" i="18"/>
  <c r="AW198" i="18" s="1"/>
  <c r="AW199" i="18"/>
  <c r="AU24" i="27"/>
  <c r="AU25" i="27" s="1"/>
  <c r="AV97" i="2" s="1"/>
  <c r="AU13" i="22" s="1"/>
  <c r="AU14" i="22" s="1"/>
  <c r="AU19" i="22" s="1"/>
  <c r="AU8" i="24" s="1"/>
  <c r="AU26" i="27"/>
  <c r="AQ46" i="61" s="1"/>
  <c r="AQ20" i="64"/>
  <c r="AQ31" i="61" s="1"/>
  <c r="AQ32" i="61" s="1"/>
  <c r="AQ33" i="61" s="1"/>
  <c r="AU24" i="61"/>
  <c r="AU25" i="61" s="1"/>
  <c r="AV28" i="2"/>
  <c r="AV29" i="2" s="1"/>
  <c r="AX350" i="18"/>
  <c r="AX351" i="18" s="1"/>
  <c r="AX300" i="18"/>
  <c r="AX302" i="18" s="1"/>
  <c r="AX303" i="18" s="1"/>
  <c r="AX306" i="18" s="1"/>
  <c r="AX252" i="18"/>
  <c r="AX254" i="18" s="1"/>
  <c r="AV31" i="51"/>
  <c r="AU35" i="53"/>
  <c r="AQ41" i="64"/>
  <c r="AX235" i="18"/>
  <c r="AX238" i="18" s="1"/>
  <c r="AQ24" i="64"/>
  <c r="AU12" i="50"/>
  <c r="AX317" i="18"/>
  <c r="AX319" i="18" s="1"/>
  <c r="AX320" i="18" s="1"/>
  <c r="AX322" i="18" s="1"/>
  <c r="AS18" i="28"/>
  <c r="AM109" i="61"/>
  <c r="AU12" i="27"/>
  <c r="AU13" i="27"/>
  <c r="AU11" i="27"/>
  <c r="AM18" i="61"/>
  <c r="AS38" i="23"/>
  <c r="AS21" i="21" s="1"/>
  <c r="AS32" i="21" s="1"/>
  <c r="AQ93" i="61"/>
  <c r="AQ131" i="61"/>
  <c r="AR78" i="11"/>
  <c r="AR79" i="11" s="1"/>
  <c r="AS70" i="2"/>
  <c r="AR78" i="14"/>
  <c r="AR79" i="14" s="1"/>
  <c r="BA55" i="4"/>
  <c r="BA13" i="4"/>
  <c r="AT12" i="23"/>
  <c r="AW254" i="18"/>
  <c r="AW255" i="18"/>
  <c r="AW253" i="18"/>
  <c r="AZ57" i="4"/>
  <c r="AT40" i="2" s="1"/>
  <c r="AZ23" i="4"/>
  <c r="AZ44" i="4" s="1"/>
  <c r="AW367" i="18"/>
  <c r="AW366" i="18"/>
  <c r="AS17" i="50"/>
  <c r="AS22" i="50"/>
  <c r="AN35" i="64"/>
  <c r="AN58" i="64" s="1"/>
  <c r="AN36" i="64"/>
  <c r="AN59" i="64" s="1"/>
  <c r="AN60" i="64" s="1"/>
  <c r="AP133" i="61"/>
  <c r="AP10" i="61"/>
  <c r="AS20" i="21"/>
  <c r="AS43" i="23"/>
  <c r="AS9" i="24" s="1"/>
  <c r="AS10" i="24" s="1"/>
  <c r="AS45" i="23"/>
  <c r="AS44" i="23"/>
  <c r="AS15" i="25" s="1"/>
  <c r="AS18" i="25" s="1"/>
  <c r="AS42" i="23"/>
  <c r="AN126" i="61"/>
  <c r="AN83" i="61"/>
  <c r="AN84" i="61" s="1"/>
  <c r="AP49" i="61"/>
  <c r="AP112" i="61" s="1"/>
  <c r="AP111" i="61"/>
  <c r="AN57" i="61"/>
  <c r="AN116" i="61" s="1"/>
  <c r="AN115" i="61"/>
  <c r="AN106" i="61"/>
  <c r="AN38" i="61"/>
  <c r="AN39" i="61" s="1"/>
  <c r="AS43" i="41"/>
  <c r="AS41" i="41"/>
  <c r="AS44" i="41"/>
  <c r="AS42" i="41"/>
  <c r="AS24" i="41"/>
  <c r="AS15" i="21"/>
  <c r="AS18" i="21" s="1"/>
  <c r="AS36" i="51"/>
  <c r="AS39" i="51"/>
  <c r="AW373" i="18"/>
  <c r="AW352" i="18"/>
  <c r="AW351" i="18"/>
  <c r="AW269" i="18"/>
  <c r="AW283" i="18"/>
  <c r="AW285" i="18" s="1"/>
  <c r="AW286" i="18" s="1"/>
  <c r="AX134" i="18"/>
  <c r="AX136" i="18" s="1"/>
  <c r="AV9" i="41"/>
  <c r="AV23" i="41" s="1"/>
  <c r="AV7" i="49"/>
  <c r="AV8" i="49" s="1"/>
  <c r="AV14" i="49" s="1"/>
  <c r="AV15" i="49" s="1"/>
  <c r="AW11" i="51"/>
  <c r="AW16" i="51" s="1"/>
  <c r="AW45" i="51" s="1"/>
  <c r="AR33" i="64"/>
  <c r="AV16" i="27"/>
  <c r="AW18" i="2"/>
  <c r="AX174" i="18"/>
  <c r="AX176" i="18" s="1"/>
  <c r="AV7" i="62"/>
  <c r="AV11" i="26"/>
  <c r="AV14" i="26" s="1"/>
  <c r="BC212" i="4"/>
  <c r="BC53" i="4" s="1"/>
  <c r="AW25" i="2" s="1"/>
  <c r="AW100" i="2"/>
  <c r="AR55" i="64" s="1"/>
  <c r="AV6" i="60"/>
  <c r="AV11" i="55"/>
  <c r="AV20" i="53"/>
  <c r="AR56" i="64"/>
  <c r="AT9" i="61"/>
  <c r="AT101" i="61"/>
  <c r="AS50" i="2"/>
  <c r="AS51" i="2" s="1"/>
  <c r="AR14" i="52"/>
  <c r="AS46" i="2"/>
  <c r="AR17" i="41"/>
  <c r="AP35" i="61"/>
  <c r="AX269" i="18"/>
  <c r="AX283" i="18"/>
  <c r="AX285" i="18" s="1"/>
  <c r="AX286" i="18" s="1"/>
  <c r="AX367" i="18"/>
  <c r="AX366" i="18"/>
  <c r="BI35" i="18"/>
  <c r="BI46" i="18"/>
  <c r="BI48" i="18" s="1"/>
  <c r="BI49" i="18" s="1"/>
  <c r="BI57" i="18" s="1"/>
  <c r="BI36" i="18"/>
  <c r="BI257" i="15"/>
  <c r="BI247" i="15"/>
  <c r="BI249" i="15"/>
  <c r="BI21" i="18"/>
  <c r="BI20" i="18"/>
  <c r="BJ15" i="18"/>
  <c r="BJ17" i="18" s="1"/>
  <c r="BH14" i="62"/>
  <c r="AQ102" i="61" l="1"/>
  <c r="AU13" i="25"/>
  <c r="AU17" i="25" s="1"/>
  <c r="AX373" i="18"/>
  <c r="AX253" i="18"/>
  <c r="AX352" i="18"/>
  <c r="AX372" i="18" s="1"/>
  <c r="AX255" i="18"/>
  <c r="AU99" i="61"/>
  <c r="AU26" i="61"/>
  <c r="AU100" i="61" s="1"/>
  <c r="AX305" i="18"/>
  <c r="AX304" i="18"/>
  <c r="AX236" i="18"/>
  <c r="AX323" i="18"/>
  <c r="AX237" i="18"/>
  <c r="AX321" i="18"/>
  <c r="AW371" i="18"/>
  <c r="AW372" i="18"/>
  <c r="AV16" i="49"/>
  <c r="AV17" i="49"/>
  <c r="AS17" i="21"/>
  <c r="AS33" i="21"/>
  <c r="AS34" i="21"/>
  <c r="AQ47" i="61"/>
  <c r="AQ48" i="61" s="1"/>
  <c r="AQ110" i="61"/>
  <c r="AQ34" i="61"/>
  <c r="AQ104" i="61" s="1"/>
  <c r="AQ103" i="61"/>
  <c r="AQ132" i="61"/>
  <c r="AQ94" i="61"/>
  <c r="AW288" i="18"/>
  <c r="AW289" i="18"/>
  <c r="AW287" i="18"/>
  <c r="AW333" i="18"/>
  <c r="AW272" i="18"/>
  <c r="AW270" i="18"/>
  <c r="AW271" i="18"/>
  <c r="AS22" i="25"/>
  <c r="AS21" i="25"/>
  <c r="AS23" i="25"/>
  <c r="AV16" i="62"/>
  <c r="AV17" i="62"/>
  <c r="AV23" i="61" s="1"/>
  <c r="AU59" i="2"/>
  <c r="AU55" i="2"/>
  <c r="AV31" i="53"/>
  <c r="AW26" i="2"/>
  <c r="AV10" i="27" s="1"/>
  <c r="AR15" i="64"/>
  <c r="AR17" i="64" s="1"/>
  <c r="AV20" i="27"/>
  <c r="AV22" i="27" s="1"/>
  <c r="AV26" i="27" s="1"/>
  <c r="AV13" i="25" s="1"/>
  <c r="AV17" i="25" s="1"/>
  <c r="AV13" i="28"/>
  <c r="AV14" i="28" s="1"/>
  <c r="AV24" i="28" s="1"/>
  <c r="AW23" i="51"/>
  <c r="AW24" i="51" s="1"/>
  <c r="AW26" i="51" s="1"/>
  <c r="AW27" i="51" s="1"/>
  <c r="AR34" i="41"/>
  <c r="AR36" i="41"/>
  <c r="AR35" i="41"/>
  <c r="AR37" i="41"/>
  <c r="AN107" i="61"/>
  <c r="AN40" i="61"/>
  <c r="AN108" i="61" s="1"/>
  <c r="AR16" i="52"/>
  <c r="AR19" i="52" s="1"/>
  <c r="AR21" i="52" s="1"/>
  <c r="AR15" i="52"/>
  <c r="AR17" i="52"/>
  <c r="AR23" i="52" s="1"/>
  <c r="AX189" i="18"/>
  <c r="AX191" i="18" s="1"/>
  <c r="AX192" i="18" s="1"/>
  <c r="AX177" i="18"/>
  <c r="AS15" i="24"/>
  <c r="AS13" i="24"/>
  <c r="AS14" i="24"/>
  <c r="AU34" i="2"/>
  <c r="AT10" i="23"/>
  <c r="AT13" i="23" s="1"/>
  <c r="AV12" i="60"/>
  <c r="AV8" i="60"/>
  <c r="AV11" i="60"/>
  <c r="AN127" i="61"/>
  <c r="AN85" i="61"/>
  <c r="AN128" i="61" s="1"/>
  <c r="AS27" i="21"/>
  <c r="AS36" i="21" s="1"/>
  <c r="AS28" i="21"/>
  <c r="AS29" i="21"/>
  <c r="AS26" i="21"/>
  <c r="AS31" i="21"/>
  <c r="AS30" i="21"/>
  <c r="AX137" i="18"/>
  <c r="AX149" i="18"/>
  <c r="AX151" i="18" s="1"/>
  <c r="AX152" i="18" s="1"/>
  <c r="AP11" i="61"/>
  <c r="AP105" i="61"/>
  <c r="AV48" i="41"/>
  <c r="AX387" i="18"/>
  <c r="AX389" i="18" s="1"/>
  <c r="AX390" i="18" s="1"/>
  <c r="AV6" i="55"/>
  <c r="AV9" i="52"/>
  <c r="AR12" i="62"/>
  <c r="AW32" i="2"/>
  <c r="BC283" i="4"/>
  <c r="AR90" i="61"/>
  <c r="AW88" i="2"/>
  <c r="AV8" i="50"/>
  <c r="AV8" i="27"/>
  <c r="BC259" i="4"/>
  <c r="BC11" i="4" s="1"/>
  <c r="AW61" i="2" s="1"/>
  <c r="AS13" i="50"/>
  <c r="AT32" i="51"/>
  <c r="AS36" i="53"/>
  <c r="AT41" i="2"/>
  <c r="AO42" i="64"/>
  <c r="AO25" i="64"/>
  <c r="AO26" i="64" s="1"/>
  <c r="AS19" i="28"/>
  <c r="AS20" i="28" s="1"/>
  <c r="AT43" i="2"/>
  <c r="AS42" i="51"/>
  <c r="AT66" i="2"/>
  <c r="AW256" i="15"/>
  <c r="AS27" i="41"/>
  <c r="AS29" i="41"/>
  <c r="AO54" i="61" s="1"/>
  <c r="AS30" i="41"/>
  <c r="AS28" i="41"/>
  <c r="AW11" i="49"/>
  <c r="AP50" i="61"/>
  <c r="AN58" i="61"/>
  <c r="AV14" i="55"/>
  <c r="AV13" i="55"/>
  <c r="AW194" i="15"/>
  <c r="AX67" i="2"/>
  <c r="AX333" i="18"/>
  <c r="AX270" i="18"/>
  <c r="AX271" i="18"/>
  <c r="AX272" i="18"/>
  <c r="AX287" i="18"/>
  <c r="AX289" i="18"/>
  <c r="AX288" i="18"/>
  <c r="AX371" i="18"/>
  <c r="BI50" i="18"/>
  <c r="BI55" i="18" s="1"/>
  <c r="BI51" i="18"/>
  <c r="BI56" i="18" s="1"/>
  <c r="BI102" i="15"/>
  <c r="BJ18" i="18"/>
  <c r="BJ31" i="18"/>
  <c r="BJ33" i="18" s="1"/>
  <c r="BJ34" i="18" s="1"/>
  <c r="AU27" i="61" l="1"/>
  <c r="AW28" i="2"/>
  <c r="AW29" i="2" s="1"/>
  <c r="AN86" i="61"/>
  <c r="AN17" i="61" s="1"/>
  <c r="AW332" i="18"/>
  <c r="BB251" i="4" s="1"/>
  <c r="BB55" i="4" s="1"/>
  <c r="AV34" i="2" s="1"/>
  <c r="AU34" i="53" s="1"/>
  <c r="AQ10" i="61"/>
  <c r="AQ133" i="61"/>
  <c r="AQ35" i="61"/>
  <c r="AW331" i="18"/>
  <c r="AN41" i="61"/>
  <c r="AN109" i="61" s="1"/>
  <c r="AW330" i="18"/>
  <c r="AQ49" i="61"/>
  <c r="AQ111" i="61"/>
  <c r="AV21" i="50"/>
  <c r="AV16" i="50"/>
  <c r="AR46" i="61"/>
  <c r="AR110" i="61" s="1"/>
  <c r="AX13" i="2"/>
  <c r="AX200" i="18"/>
  <c r="AX178" i="18"/>
  <c r="AX179" i="18"/>
  <c r="AW255" i="15"/>
  <c r="AX392" i="18"/>
  <c r="AX412" i="18" s="1"/>
  <c r="AX413" i="18"/>
  <c r="AX391" i="18"/>
  <c r="AX411" i="18" s="1"/>
  <c r="AR20" i="64"/>
  <c r="AR31" i="61" s="1"/>
  <c r="AR19" i="64"/>
  <c r="AO55" i="61"/>
  <c r="AO56" i="61" s="1"/>
  <c r="AO114" i="61"/>
  <c r="AX139" i="18"/>
  <c r="AX138" i="18"/>
  <c r="AX160" i="18"/>
  <c r="AT47" i="51"/>
  <c r="AT33" i="51"/>
  <c r="AT35" i="51" s="1"/>
  <c r="AY232" i="18"/>
  <c r="AY234" i="18" s="1"/>
  <c r="AX6" i="51"/>
  <c r="BV6" i="51" s="1"/>
  <c r="AX8" i="2"/>
  <c r="AV10" i="52"/>
  <c r="AV11" i="52"/>
  <c r="AV20" i="52" s="1"/>
  <c r="AV12" i="52"/>
  <c r="AV24" i="27"/>
  <c r="AV25" i="27" s="1"/>
  <c r="AW97" i="2" s="1"/>
  <c r="AV13" i="22" s="1"/>
  <c r="AV14" i="22" s="1"/>
  <c r="AV19" i="22" s="1"/>
  <c r="AV8" i="24" s="1"/>
  <c r="AV27" i="27"/>
  <c r="AV50" i="41"/>
  <c r="AR63" i="61" s="1"/>
  <c r="AV51" i="41"/>
  <c r="AR64" i="61" s="1"/>
  <c r="AX154" i="18"/>
  <c r="AX153" i="18"/>
  <c r="AT15" i="23"/>
  <c r="AT37" i="23" s="1"/>
  <c r="AT13" i="21"/>
  <c r="AW253" i="15"/>
  <c r="AW7" i="59"/>
  <c r="AW11" i="59" s="1"/>
  <c r="AW8" i="21"/>
  <c r="AW10" i="21" s="1"/>
  <c r="AS23" i="50"/>
  <c r="AS18" i="50"/>
  <c r="AP13" i="61"/>
  <c r="AP113" i="61"/>
  <c r="AX194" i="18"/>
  <c r="AX193" i="18"/>
  <c r="AW93" i="2"/>
  <c r="AV13" i="41"/>
  <c r="AW77" i="11"/>
  <c r="AW77" i="14"/>
  <c r="AS25" i="28"/>
  <c r="AS22" i="28"/>
  <c r="AS26" i="28" s="1"/>
  <c r="AT12" i="41"/>
  <c r="AU92" i="2"/>
  <c r="AU43" i="51"/>
  <c r="AN14" i="61"/>
  <c r="AN117" i="61"/>
  <c r="AV8" i="55"/>
  <c r="AV9" i="55"/>
  <c r="AT45" i="2"/>
  <c r="AT54" i="2"/>
  <c r="AT56" i="2" s="1"/>
  <c r="AT69" i="2"/>
  <c r="AT70" i="2" s="1"/>
  <c r="AS80" i="14"/>
  <c r="AV49" i="27"/>
  <c r="AV31" i="27"/>
  <c r="AV12" i="27"/>
  <c r="AV13" i="27"/>
  <c r="AV11" i="27"/>
  <c r="AV29" i="27"/>
  <c r="AV30" i="27"/>
  <c r="AU89" i="2"/>
  <c r="BA315" i="4"/>
  <c r="AO31" i="64"/>
  <c r="AO28" i="64"/>
  <c r="AO29" i="64"/>
  <c r="AO37" i="61" s="1"/>
  <c r="AV24" i="61"/>
  <c r="AV25" i="61" s="1"/>
  <c r="AV98" i="61"/>
  <c r="AW250" i="15"/>
  <c r="AW17" i="22" s="1"/>
  <c r="AW12" i="49"/>
  <c r="AW251" i="15"/>
  <c r="AO43" i="64"/>
  <c r="AO50" i="64"/>
  <c r="AO82" i="61" s="1"/>
  <c r="AR130" i="61"/>
  <c r="AR91" i="61"/>
  <c r="AR92" i="61" s="1"/>
  <c r="AU30" i="51"/>
  <c r="AU46" i="51" s="1"/>
  <c r="AP23" i="64"/>
  <c r="AP40" i="64"/>
  <c r="AU35" i="2"/>
  <c r="AT11" i="50"/>
  <c r="AT34" i="53"/>
  <c r="AT12" i="26"/>
  <c r="BC56" i="4"/>
  <c r="BC16" i="4"/>
  <c r="AX331" i="18"/>
  <c r="AX332" i="18"/>
  <c r="BC251" i="4" s="1"/>
  <c r="BC55" i="4" s="1"/>
  <c r="AW34" i="2" s="1"/>
  <c r="AX330" i="18"/>
  <c r="BJ20" i="18"/>
  <c r="BJ21" i="18"/>
  <c r="BJ35" i="18"/>
  <c r="BJ36" i="18"/>
  <c r="BJ46" i="18"/>
  <c r="BJ48" i="18" s="1"/>
  <c r="BJ49" i="18" s="1"/>
  <c r="BJ257" i="15"/>
  <c r="BJ247" i="15"/>
  <c r="BJ249" i="15"/>
  <c r="BJ102" i="2"/>
  <c r="BI10" i="60"/>
  <c r="BI28" i="28" s="1"/>
  <c r="AU9" i="61" l="1"/>
  <c r="AU101" i="61"/>
  <c r="AN12" i="61"/>
  <c r="AN18" i="61" s="1"/>
  <c r="BB13" i="4"/>
  <c r="AV59" i="2" s="1"/>
  <c r="AV43" i="51" s="1"/>
  <c r="AU12" i="23"/>
  <c r="AU10" i="23" s="1"/>
  <c r="AU13" i="23" s="1"/>
  <c r="AU13" i="21" s="1"/>
  <c r="AU15" i="21" s="1"/>
  <c r="AU18" i="21" s="1"/>
  <c r="AN129" i="61"/>
  <c r="AV35" i="2"/>
  <c r="AV30" i="51"/>
  <c r="AV46" i="51" s="1"/>
  <c r="AU12" i="26"/>
  <c r="AQ40" i="64"/>
  <c r="AQ23" i="64"/>
  <c r="AU11" i="50"/>
  <c r="AU22" i="50" s="1"/>
  <c r="AT38" i="23"/>
  <c r="AT21" i="21" s="1"/>
  <c r="AT34" i="21" s="1"/>
  <c r="AX199" i="18"/>
  <c r="AQ112" i="61"/>
  <c r="AQ50" i="61"/>
  <c r="AX198" i="18"/>
  <c r="AR47" i="61"/>
  <c r="AR48" i="61" s="1"/>
  <c r="AR111" i="61" s="1"/>
  <c r="AX158" i="18"/>
  <c r="AQ105" i="61"/>
  <c r="AQ11" i="61"/>
  <c r="AT42" i="51"/>
  <c r="AU66" i="2"/>
  <c r="AR131" i="61"/>
  <c r="AR93" i="61"/>
  <c r="AS78" i="11"/>
  <c r="AS79" i="11" s="1"/>
  <c r="AS78" i="14"/>
  <c r="AS79" i="14" s="1"/>
  <c r="AX159" i="18"/>
  <c r="AV99" i="61"/>
  <c r="AV26" i="61"/>
  <c r="AO38" i="61"/>
  <c r="AO39" i="61" s="1"/>
  <c r="AO106" i="61"/>
  <c r="AO35" i="64"/>
  <c r="AO58" i="64" s="1"/>
  <c r="AO36" i="64"/>
  <c r="AO59" i="64" s="1"/>
  <c r="AO60" i="64" s="1"/>
  <c r="AT36" i="51"/>
  <c r="AT39" i="51"/>
  <c r="AO83" i="61"/>
  <c r="AO84" i="61" s="1"/>
  <c r="AO126" i="61"/>
  <c r="AS14" i="52"/>
  <c r="AS17" i="41"/>
  <c r="AT50" i="2"/>
  <c r="AT51" i="2" s="1"/>
  <c r="AT46" i="2"/>
  <c r="AO57" i="61"/>
  <c r="AO116" i="61" s="1"/>
  <c r="AO115" i="61"/>
  <c r="AT18" i="28"/>
  <c r="AX11" i="51"/>
  <c r="AX18" i="2"/>
  <c r="E49" i="48"/>
  <c r="AS33" i="64"/>
  <c r="AY174" i="18"/>
  <c r="AY176" i="18" s="1"/>
  <c r="AW16" i="27"/>
  <c r="AS56" i="64"/>
  <c r="AW11" i="55"/>
  <c r="AY134" i="18"/>
  <c r="AY136" i="18" s="1"/>
  <c r="AW6" i="60"/>
  <c r="AW9" i="41"/>
  <c r="AW23" i="41" s="1"/>
  <c r="AW7" i="62"/>
  <c r="AW7" i="49"/>
  <c r="AW8" i="49" s="1"/>
  <c r="AW11" i="26"/>
  <c r="AW14" i="26" s="1"/>
  <c r="BD212" i="4"/>
  <c r="BD53" i="4" s="1"/>
  <c r="AX25" i="2" s="1"/>
  <c r="AX100" i="2"/>
  <c r="AS55" i="64" s="1"/>
  <c r="AW20" i="53"/>
  <c r="AV21" i="23"/>
  <c r="AV24" i="23" s="1"/>
  <c r="AW37" i="2"/>
  <c r="AR102" i="61"/>
  <c r="AR32" i="61"/>
  <c r="AR33" i="61" s="1"/>
  <c r="AT15" i="21"/>
  <c r="AT18" i="21" s="1"/>
  <c r="AX11" i="2"/>
  <c r="AW10" i="49"/>
  <c r="AX7" i="51"/>
  <c r="BV7" i="51" s="1"/>
  <c r="BD256" i="4"/>
  <c r="AY347" i="18"/>
  <c r="AY349" i="18" s="1"/>
  <c r="AW10" i="53"/>
  <c r="AT44" i="41"/>
  <c r="AT42" i="41"/>
  <c r="AT43" i="41"/>
  <c r="AT41" i="41"/>
  <c r="AT24" i="41"/>
  <c r="BA57" i="4"/>
  <c r="AU40" i="2" s="1"/>
  <c r="BA23" i="4"/>
  <c r="BA44" i="4" s="1"/>
  <c r="AT45" i="23"/>
  <c r="AT43" i="23"/>
  <c r="AT9" i="24" s="1"/>
  <c r="AT10" i="24" s="1"/>
  <c r="AT44" i="23"/>
  <c r="AT15" i="25" s="1"/>
  <c r="AT18" i="25" s="1"/>
  <c r="AT42" i="23"/>
  <c r="AT20" i="21"/>
  <c r="AT17" i="50"/>
  <c r="AT22" i="50"/>
  <c r="AY235" i="18"/>
  <c r="AY300" i="18"/>
  <c r="AY302" i="18" s="1"/>
  <c r="AY303" i="18" s="1"/>
  <c r="AY317" i="18"/>
  <c r="AY319" i="18" s="1"/>
  <c r="AY320" i="18" s="1"/>
  <c r="AY249" i="18"/>
  <c r="AY251" i="18" s="1"/>
  <c r="BC13" i="4"/>
  <c r="AW59" i="2" s="1"/>
  <c r="AW92" i="2" s="1"/>
  <c r="AV12" i="23"/>
  <c r="AV10" i="23" s="1"/>
  <c r="AV13" i="23" s="1"/>
  <c r="AW35" i="2"/>
  <c r="AV34" i="53"/>
  <c r="AV11" i="50"/>
  <c r="AR40" i="64"/>
  <c r="AR23" i="64"/>
  <c r="AW30" i="51"/>
  <c r="BJ102" i="15"/>
  <c r="BJ50" i="18"/>
  <c r="BJ55" i="18" s="1"/>
  <c r="BJ51" i="18"/>
  <c r="BJ56" i="18" s="1"/>
  <c r="BJ57" i="18"/>
  <c r="CB102" i="2"/>
  <c r="BI14" i="62"/>
  <c r="BK15" i="18"/>
  <c r="BK17" i="18" s="1"/>
  <c r="AV55" i="2" l="1"/>
  <c r="BB315" i="4" s="1"/>
  <c r="BB57" i="4" s="1"/>
  <c r="AV40" i="2" s="1"/>
  <c r="AV32" i="51" s="1"/>
  <c r="AV92" i="2"/>
  <c r="AT17" i="21"/>
  <c r="AU12" i="41"/>
  <c r="AU44" i="41" s="1"/>
  <c r="AO58" i="61"/>
  <c r="AO117" i="61" s="1"/>
  <c r="AU17" i="50"/>
  <c r="AU15" i="23"/>
  <c r="AU37" i="23" s="1"/>
  <c r="AU45" i="23" s="1"/>
  <c r="AT33" i="21"/>
  <c r="AT32" i="21"/>
  <c r="AR49" i="61"/>
  <c r="AR112" i="61" s="1"/>
  <c r="AQ113" i="61"/>
  <c r="AQ13" i="61"/>
  <c r="AX26" i="2"/>
  <c r="AX23" i="51"/>
  <c r="AW20" i="27"/>
  <c r="AW22" i="27" s="1"/>
  <c r="AW24" i="27" s="1"/>
  <c r="AW25" i="27" s="1"/>
  <c r="AX97" i="2" s="1"/>
  <c r="AW13" i="22" s="1"/>
  <c r="AW14" i="22" s="1"/>
  <c r="AW19" i="22" s="1"/>
  <c r="AW8" i="24" s="1"/>
  <c r="AS15" i="64"/>
  <c r="AS17" i="64" s="1"/>
  <c r="AW31" i="53"/>
  <c r="AW13" i="28"/>
  <c r="AW14" i="28" s="1"/>
  <c r="AW24" i="28" s="1"/>
  <c r="AY266" i="18"/>
  <c r="AY268" i="18" s="1"/>
  <c r="AY252" i="18"/>
  <c r="AS90" i="61"/>
  <c r="BD259" i="4"/>
  <c r="BD11" i="4" s="1"/>
  <c r="AX61" i="2" s="1"/>
  <c r="BD283" i="4"/>
  <c r="AW6" i="55"/>
  <c r="AW8" i="50"/>
  <c r="AW8" i="27"/>
  <c r="AW30" i="27" s="1"/>
  <c r="AX32" i="2"/>
  <c r="AW48" i="41"/>
  <c r="AX88" i="2"/>
  <c r="AS12" i="62"/>
  <c r="AY387" i="18"/>
  <c r="AY389" i="18" s="1"/>
  <c r="AY390" i="18" s="1"/>
  <c r="AW9" i="52"/>
  <c r="AY323" i="18"/>
  <c r="AY322" i="18"/>
  <c r="AY321" i="18"/>
  <c r="AW14" i="49"/>
  <c r="BV11" i="51"/>
  <c r="AX16" i="51"/>
  <c r="AS34" i="41"/>
  <c r="AS37" i="41"/>
  <c r="AS35" i="41"/>
  <c r="AS36" i="41"/>
  <c r="AW17" i="62"/>
  <c r="AW23" i="61" s="1"/>
  <c r="AW16" i="62"/>
  <c r="AX194" i="15"/>
  <c r="AR132" i="61"/>
  <c r="AR94" i="61"/>
  <c r="AO107" i="61"/>
  <c r="AO40" i="61"/>
  <c r="AO108" i="61" s="1"/>
  <c r="AY177" i="18"/>
  <c r="AY189" i="18"/>
  <c r="AY191" i="18" s="1"/>
  <c r="AY192" i="18" s="1"/>
  <c r="AP25" i="64"/>
  <c r="AP26" i="64" s="1"/>
  <c r="AT13" i="50"/>
  <c r="AP42" i="64"/>
  <c r="AT19" i="28"/>
  <c r="AT20" i="28" s="1"/>
  <c r="AT36" i="53"/>
  <c r="AU32" i="51"/>
  <c r="AU41" i="2"/>
  <c r="AU43" i="2"/>
  <c r="AX11" i="49"/>
  <c r="AR41" i="64"/>
  <c r="AW31" i="51"/>
  <c r="AW46" i="51" s="1"/>
  <c r="AR24" i="64"/>
  <c r="AW38" i="2"/>
  <c r="AV12" i="50"/>
  <c r="AV17" i="50" s="1"/>
  <c r="AV35" i="53"/>
  <c r="AV26" i="23"/>
  <c r="AV14" i="21"/>
  <c r="AT14" i="24"/>
  <c r="AT15" i="24"/>
  <c r="AT13" i="24"/>
  <c r="AS16" i="52"/>
  <c r="AS19" i="52" s="1"/>
  <c r="AS21" i="52" s="1"/>
  <c r="AS17" i="52"/>
  <c r="AS23" i="52" s="1"/>
  <c r="AS15" i="52"/>
  <c r="AV12" i="26"/>
  <c r="AO127" i="61"/>
  <c r="AO85" i="61"/>
  <c r="AO128" i="61" s="1"/>
  <c r="AY238" i="18"/>
  <c r="AY237" i="18"/>
  <c r="AY236" i="18"/>
  <c r="AT28" i="41"/>
  <c r="AT27" i="41"/>
  <c r="AT29" i="41"/>
  <c r="AP54" i="61" s="1"/>
  <c r="AT30" i="41"/>
  <c r="AW8" i="60"/>
  <c r="AW11" i="60"/>
  <c r="AW12" i="60"/>
  <c r="AY67" i="2"/>
  <c r="AX256" i="15"/>
  <c r="AT23" i="25"/>
  <c r="AT21" i="25"/>
  <c r="AT22" i="25"/>
  <c r="AR34" i="61"/>
  <c r="AR103" i="61"/>
  <c r="AY137" i="18"/>
  <c r="AY149" i="18"/>
  <c r="AY151" i="18" s="1"/>
  <c r="AY152" i="18" s="1"/>
  <c r="AV100" i="61"/>
  <c r="AV27" i="61"/>
  <c r="AY350" i="18"/>
  <c r="AY362" i="18"/>
  <c r="AY364" i="18" s="1"/>
  <c r="AY365" i="18" s="1"/>
  <c r="AY306" i="18"/>
  <c r="AY304" i="18"/>
  <c r="AY305" i="18"/>
  <c r="AT29" i="21"/>
  <c r="AT27" i="21"/>
  <c r="AT36" i="21" s="1"/>
  <c r="AT31" i="21"/>
  <c r="AT30" i="21"/>
  <c r="AT26" i="21"/>
  <c r="AT28" i="21"/>
  <c r="AW13" i="55"/>
  <c r="AW14" i="55"/>
  <c r="AW43" i="51"/>
  <c r="AV15" i="23"/>
  <c r="AV13" i="21"/>
  <c r="AV12" i="41"/>
  <c r="AV24" i="41" s="1"/>
  <c r="AW55" i="2"/>
  <c r="AW89" i="2" s="1"/>
  <c r="AU17" i="21"/>
  <c r="BK31" i="18"/>
  <c r="BK33" i="18" s="1"/>
  <c r="BK34" i="18" s="1"/>
  <c r="BK18" i="18"/>
  <c r="BK247" i="15"/>
  <c r="BK257" i="15"/>
  <c r="BK249" i="15"/>
  <c r="BK102" i="2"/>
  <c r="BJ10" i="60"/>
  <c r="BB23" i="4" l="1"/>
  <c r="BB44" i="4" s="1"/>
  <c r="AU24" i="41"/>
  <c r="AU27" i="41" s="1"/>
  <c r="AU36" i="53"/>
  <c r="AQ25" i="64"/>
  <c r="AQ26" i="64" s="1"/>
  <c r="AQ31" i="64" s="1"/>
  <c r="AU13" i="50"/>
  <c r="AU23" i="50" s="1"/>
  <c r="AV43" i="2"/>
  <c r="AU80" i="14" s="1"/>
  <c r="AV41" i="2"/>
  <c r="AU19" i="28"/>
  <c r="AO14" i="61"/>
  <c r="AQ42" i="64"/>
  <c r="AQ43" i="64" s="1"/>
  <c r="AV89" i="2"/>
  <c r="AU42" i="41"/>
  <c r="AU41" i="41"/>
  <c r="AU43" i="41"/>
  <c r="AU42" i="23"/>
  <c r="AU44" i="23"/>
  <c r="AU15" i="25" s="1"/>
  <c r="AU18" i="25" s="1"/>
  <c r="AU23" i="25" s="1"/>
  <c r="AU38" i="23"/>
  <c r="AU21" i="21" s="1"/>
  <c r="AU33" i="21" s="1"/>
  <c r="AU43" i="23"/>
  <c r="AU9" i="24" s="1"/>
  <c r="AU10" i="24" s="1"/>
  <c r="AU14" i="24" s="1"/>
  <c r="AU20" i="21"/>
  <c r="AU29" i="21" s="1"/>
  <c r="AU18" i="28"/>
  <c r="AR50" i="61"/>
  <c r="AR113" i="61" s="1"/>
  <c r="AV37" i="23"/>
  <c r="AV43" i="23" s="1"/>
  <c r="AV9" i="24" s="1"/>
  <c r="AV10" i="24" s="1"/>
  <c r="AU28" i="41"/>
  <c r="AU30" i="41"/>
  <c r="AU29" i="41"/>
  <c r="AQ54" i="61" s="1"/>
  <c r="AQ55" i="61" s="1"/>
  <c r="AQ56" i="61" s="1"/>
  <c r="AV15" i="21"/>
  <c r="AV18" i="21" s="1"/>
  <c r="AW29" i="27"/>
  <c r="AW26" i="27"/>
  <c r="AS46" i="61" s="1"/>
  <c r="AS47" i="61" s="1"/>
  <c r="AS48" i="61" s="1"/>
  <c r="AS49" i="61" s="1"/>
  <c r="AW27" i="27"/>
  <c r="AX93" i="2"/>
  <c r="AW13" i="41"/>
  <c r="AT18" i="50"/>
  <c r="AT23" i="50"/>
  <c r="AY367" i="18"/>
  <c r="AY366" i="18"/>
  <c r="AX255" i="15"/>
  <c r="AV38" i="23"/>
  <c r="AV21" i="21" s="1"/>
  <c r="AV9" i="61"/>
  <c r="AV101" i="61"/>
  <c r="AY179" i="18"/>
  <c r="AY200" i="18"/>
  <c r="AY178" i="18"/>
  <c r="BD16" i="4"/>
  <c r="BD56" i="4"/>
  <c r="AP50" i="64"/>
  <c r="AP82" i="61" s="1"/>
  <c r="AP43" i="64"/>
  <c r="AY392" i="18"/>
  <c r="AY412" i="18" s="1"/>
  <c r="AY413" i="18"/>
  <c r="AY391" i="18"/>
  <c r="AY411" i="18" s="1"/>
  <c r="AV18" i="28"/>
  <c r="AO41" i="61"/>
  <c r="AW50" i="41"/>
  <c r="AS63" i="61" s="1"/>
  <c r="AW51" i="41"/>
  <c r="AS64" i="61" s="1"/>
  <c r="AS20" i="64"/>
  <c r="AS31" i="61" s="1"/>
  <c r="AS19" i="64"/>
  <c r="AP114" i="61"/>
  <c r="AP55" i="61"/>
  <c r="AP56" i="61" s="1"/>
  <c r="AP29" i="64"/>
  <c r="AP37" i="61" s="1"/>
  <c r="AP28" i="64"/>
  <c r="AP31" i="64"/>
  <c r="AX45" i="51"/>
  <c r="BV16" i="51"/>
  <c r="BV45" i="51" s="1"/>
  <c r="AX250" i="15"/>
  <c r="AX17" i="22" s="1"/>
  <c r="AX12" i="49"/>
  <c r="AX251" i="15"/>
  <c r="AS130" i="61"/>
  <c r="AS91" i="61"/>
  <c r="AS92" i="61" s="1"/>
  <c r="AW98" i="61"/>
  <c r="AW24" i="61"/>
  <c r="AW25" i="61" s="1"/>
  <c r="AV22" i="50"/>
  <c r="AY269" i="18"/>
  <c r="AY283" i="18"/>
  <c r="AY285" i="18" s="1"/>
  <c r="AY286" i="18" s="1"/>
  <c r="AY373" i="18"/>
  <c r="AY351" i="18"/>
  <c r="AY352" i="18"/>
  <c r="AY194" i="18"/>
  <c r="AY193" i="18"/>
  <c r="AY138" i="18"/>
  <c r="AY160" i="18"/>
  <c r="AY139" i="18"/>
  <c r="AZ232" i="18"/>
  <c r="AZ234" i="18" s="1"/>
  <c r="AY8" i="2"/>
  <c r="AY6" i="51"/>
  <c r="AU69" i="2"/>
  <c r="AU45" i="2"/>
  <c r="AT80" i="14"/>
  <c r="AU54" i="2"/>
  <c r="AU56" i="2" s="1"/>
  <c r="AW31" i="27"/>
  <c r="AX24" i="51"/>
  <c r="BV23" i="51"/>
  <c r="AT25" i="28"/>
  <c r="AT22" i="28"/>
  <c r="AT26" i="28" s="1"/>
  <c r="AY255" i="18"/>
  <c r="AY253" i="18"/>
  <c r="AY254" i="18"/>
  <c r="AY154" i="18"/>
  <c r="AY153" i="18"/>
  <c r="AX77" i="11"/>
  <c r="AX77" i="14"/>
  <c r="AR10" i="61"/>
  <c r="AR133" i="61"/>
  <c r="AW17" i="49"/>
  <c r="AW15" i="49"/>
  <c r="AW16" i="49"/>
  <c r="AW21" i="50"/>
  <c r="AW16" i="50"/>
  <c r="AW10" i="27"/>
  <c r="AW11" i="27" s="1"/>
  <c r="AX28" i="2"/>
  <c r="AX29" i="2" s="1"/>
  <c r="AW10" i="52"/>
  <c r="AW11" i="52"/>
  <c r="AW20" i="52" s="1"/>
  <c r="AW12" i="52"/>
  <c r="AY13" i="2"/>
  <c r="AX8" i="21"/>
  <c r="AX10" i="21" s="1"/>
  <c r="AX7" i="59"/>
  <c r="AX11" i="59" s="1"/>
  <c r="AX253" i="15"/>
  <c r="AR104" i="61"/>
  <c r="AR35" i="61"/>
  <c r="AO86" i="61"/>
  <c r="AU33" i="51"/>
  <c r="AU35" i="51" s="1"/>
  <c r="AU47" i="51"/>
  <c r="AW8" i="55"/>
  <c r="AW9" i="55"/>
  <c r="AW49" i="27"/>
  <c r="BC315" i="4"/>
  <c r="BC23" i="4" s="1"/>
  <c r="BC44" i="4" s="1"/>
  <c r="AV44" i="41"/>
  <c r="AV43" i="41"/>
  <c r="AV41" i="41"/>
  <c r="AV42" i="41"/>
  <c r="AV47" i="51"/>
  <c r="AV33" i="51"/>
  <c r="AV35" i="51" s="1"/>
  <c r="AU18" i="50"/>
  <c r="AQ29" i="64"/>
  <c r="AQ37" i="61" s="1"/>
  <c r="AV27" i="41"/>
  <c r="AV28" i="41"/>
  <c r="AV30" i="41"/>
  <c r="AV29" i="41"/>
  <c r="AR54" i="61" s="1"/>
  <c r="BL15" i="18"/>
  <c r="BL17" i="18" s="1"/>
  <c r="BJ14" i="62"/>
  <c r="BK21" i="18"/>
  <c r="BK20" i="18"/>
  <c r="BK102" i="15"/>
  <c r="BK36" i="18"/>
  <c r="BK46" i="18"/>
  <c r="BK48" i="18" s="1"/>
  <c r="BK49" i="18" s="1"/>
  <c r="BK57" i="18" s="1"/>
  <c r="BK35" i="18"/>
  <c r="AU20" i="28" l="1"/>
  <c r="AU22" i="28" s="1"/>
  <c r="AU26" i="28" s="1"/>
  <c r="AQ28" i="64"/>
  <c r="AV45" i="2"/>
  <c r="AU14" i="52" s="1"/>
  <c r="AV69" i="2"/>
  <c r="AU78" i="11" s="1"/>
  <c r="AU79" i="11" s="1"/>
  <c r="AV54" i="2"/>
  <c r="AV56" i="2" s="1"/>
  <c r="AQ50" i="64"/>
  <c r="AQ82" i="61" s="1"/>
  <c r="AQ83" i="61" s="1"/>
  <c r="AQ84" i="61" s="1"/>
  <c r="AU22" i="25"/>
  <c r="AU34" i="21"/>
  <c r="AV32" i="21"/>
  <c r="AU15" i="24"/>
  <c r="AU30" i="21"/>
  <c r="AU13" i="24"/>
  <c r="AU28" i="21"/>
  <c r="AV13" i="24"/>
  <c r="AU21" i="25"/>
  <c r="AU27" i="21"/>
  <c r="AU36" i="21" s="1"/>
  <c r="AU31" i="21"/>
  <c r="AU26" i="21"/>
  <c r="AU32" i="21"/>
  <c r="AV14" i="24"/>
  <c r="AV45" i="23"/>
  <c r="AV42" i="23"/>
  <c r="AU25" i="28"/>
  <c r="AV20" i="21"/>
  <c r="AV27" i="21" s="1"/>
  <c r="AV36" i="21" s="1"/>
  <c r="AV15" i="24"/>
  <c r="AR13" i="61"/>
  <c r="AV17" i="21"/>
  <c r="AV44" i="23"/>
  <c r="AV15" i="25" s="1"/>
  <c r="AV18" i="25" s="1"/>
  <c r="AV21" i="25" s="1"/>
  <c r="AS110" i="61"/>
  <c r="AQ114" i="61"/>
  <c r="AV34" i="21"/>
  <c r="AV33" i="21"/>
  <c r="AY333" i="18"/>
  <c r="AS111" i="61"/>
  <c r="AW13" i="25"/>
  <c r="AW17" i="25" s="1"/>
  <c r="AY372" i="18"/>
  <c r="BC57" i="4"/>
  <c r="AW40" i="2" s="1"/>
  <c r="AV19" i="28" s="1"/>
  <c r="AV20" i="28" s="1"/>
  <c r="AV22" i="28" s="1"/>
  <c r="AV26" i="28" s="1"/>
  <c r="AY371" i="18"/>
  <c r="AT14" i="52"/>
  <c r="AT17" i="41"/>
  <c r="AU46" i="2"/>
  <c r="AU50" i="2"/>
  <c r="AU51" i="2" s="1"/>
  <c r="AT78" i="14"/>
  <c r="AT79" i="14" s="1"/>
  <c r="AT78" i="11"/>
  <c r="AT79" i="11" s="1"/>
  <c r="AU70" i="2"/>
  <c r="AY289" i="18"/>
  <c r="AY288" i="18"/>
  <c r="AY287" i="18"/>
  <c r="AP35" i="64"/>
  <c r="AP58" i="64" s="1"/>
  <c r="AP36" i="64"/>
  <c r="AP59" i="64" s="1"/>
  <c r="AP60" i="64" s="1"/>
  <c r="AY271" i="18"/>
  <c r="AY270" i="18"/>
  <c r="AY272" i="18"/>
  <c r="AZ174" i="18"/>
  <c r="AZ176" i="18" s="1"/>
  <c r="AT33" i="64"/>
  <c r="AY18" i="2"/>
  <c r="AZ134" i="18"/>
  <c r="AZ136" i="18" s="1"/>
  <c r="AX6" i="60"/>
  <c r="AX7" i="62"/>
  <c r="AX7" i="49"/>
  <c r="AX8" i="49" s="1"/>
  <c r="AX11" i="26"/>
  <c r="AX14" i="26" s="1"/>
  <c r="AY100" i="2"/>
  <c r="AT55" i="64" s="1"/>
  <c r="BE212" i="4"/>
  <c r="BE53" i="4" s="1"/>
  <c r="AY25" i="2" s="1"/>
  <c r="AX20" i="53"/>
  <c r="AT56" i="64"/>
  <c r="AX9" i="41"/>
  <c r="AX23" i="41" s="1"/>
  <c r="AX11" i="55"/>
  <c r="AY11" i="51"/>
  <c r="AY16" i="51" s="1"/>
  <c r="AY45" i="51" s="1"/>
  <c r="AX16" i="27"/>
  <c r="AX10" i="49"/>
  <c r="BE256" i="4"/>
  <c r="AX10" i="53"/>
  <c r="AY7" i="51"/>
  <c r="AZ347" i="18"/>
  <c r="AZ349" i="18" s="1"/>
  <c r="AY11" i="2"/>
  <c r="AP106" i="61"/>
  <c r="AP38" i="61"/>
  <c r="AP39" i="61" s="1"/>
  <c r="AW12" i="27"/>
  <c r="AO109" i="61"/>
  <c r="AO12" i="61"/>
  <c r="AO18" i="61" s="1"/>
  <c r="AU36" i="51"/>
  <c r="AU39" i="51"/>
  <c r="AZ249" i="18"/>
  <c r="AZ251" i="18" s="1"/>
  <c r="AZ317" i="18"/>
  <c r="AZ319" i="18" s="1"/>
  <c r="AZ320" i="18" s="1"/>
  <c r="AZ235" i="18"/>
  <c r="AZ300" i="18"/>
  <c r="AZ302" i="18" s="1"/>
  <c r="AZ303" i="18" s="1"/>
  <c r="AP57" i="61"/>
  <c r="AP116" i="61" s="1"/>
  <c r="AP115" i="61"/>
  <c r="AO129" i="61"/>
  <c r="AO17" i="61"/>
  <c r="BV24" i="51"/>
  <c r="AX26" i="51"/>
  <c r="AY159" i="18"/>
  <c r="AW21" i="23"/>
  <c r="AW24" i="23" s="1"/>
  <c r="AX37" i="2"/>
  <c r="AW26" i="61"/>
  <c r="AW99" i="61"/>
  <c r="AP83" i="61"/>
  <c r="AP84" i="61" s="1"/>
  <c r="AP126" i="61"/>
  <c r="AY199" i="18"/>
  <c r="AR11" i="61"/>
  <c r="AR105" i="61"/>
  <c r="AW13" i="27"/>
  <c r="AS131" i="61"/>
  <c r="AS93" i="61"/>
  <c r="AS132" i="61" s="1"/>
  <c r="AY158" i="18"/>
  <c r="AS32" i="61"/>
  <c r="AS33" i="61" s="1"/>
  <c r="AS102" i="61"/>
  <c r="AY198" i="18"/>
  <c r="AV36" i="51"/>
  <c r="AV39" i="51"/>
  <c r="AQ57" i="61"/>
  <c r="AQ116" i="61" s="1"/>
  <c r="AQ115" i="61"/>
  <c r="AQ38" i="61"/>
  <c r="AQ39" i="61" s="1"/>
  <c r="AQ106" i="61"/>
  <c r="AS112" i="61"/>
  <c r="AS50" i="61"/>
  <c r="AQ36" i="64"/>
  <c r="AQ59" i="64" s="1"/>
  <c r="AQ35" i="64"/>
  <c r="AQ58" i="64" s="1"/>
  <c r="AR114" i="61"/>
  <c r="AR55" i="61"/>
  <c r="AR56" i="61" s="1"/>
  <c r="BL102" i="2"/>
  <c r="BK10" i="60"/>
  <c r="BL18" i="18"/>
  <c r="BL31" i="18"/>
  <c r="BL33" i="18" s="1"/>
  <c r="BL34" i="18" s="1"/>
  <c r="BL247" i="15"/>
  <c r="BL257" i="15"/>
  <c r="BL249" i="15"/>
  <c r="BK50" i="18"/>
  <c r="BK55" i="18" s="1"/>
  <c r="BK51" i="18"/>
  <c r="BK56" i="18" s="1"/>
  <c r="AU78" i="14" l="1"/>
  <c r="AU79" i="14" s="1"/>
  <c r="AQ126" i="61"/>
  <c r="AU17" i="41"/>
  <c r="AU36" i="41" s="1"/>
  <c r="AV46" i="2"/>
  <c r="AV50" i="2"/>
  <c r="AV51" i="2" s="1"/>
  <c r="AV28" i="21"/>
  <c r="AV26" i="21"/>
  <c r="AV29" i="21"/>
  <c r="AV30" i="21"/>
  <c r="AV31" i="21"/>
  <c r="AV23" i="25"/>
  <c r="AV22" i="25"/>
  <c r="AX14" i="49"/>
  <c r="AX17" i="49" s="1"/>
  <c r="AY331" i="18"/>
  <c r="AS94" i="61"/>
  <c r="AS133" i="61" s="1"/>
  <c r="AV25" i="28"/>
  <c r="AQ60" i="64"/>
  <c r="AR25" i="64"/>
  <c r="AR26" i="64" s="1"/>
  <c r="AW32" i="51"/>
  <c r="AR42" i="64"/>
  <c r="AW43" i="2"/>
  <c r="AV36" i="53"/>
  <c r="AW41" i="2"/>
  <c r="AY332" i="18"/>
  <c r="BD251" i="4" s="1"/>
  <c r="BD13" i="4" s="1"/>
  <c r="AX55" i="2" s="1"/>
  <c r="BD315" i="4" s="1"/>
  <c r="AV13" i="50"/>
  <c r="AY330" i="18"/>
  <c r="AS103" i="61"/>
  <c r="AS34" i="61"/>
  <c r="AS104" i="61" s="1"/>
  <c r="AZ306" i="18"/>
  <c r="AZ304" i="18"/>
  <c r="AZ305" i="18"/>
  <c r="AZ350" i="18"/>
  <c r="AZ362" i="18"/>
  <c r="AZ364" i="18" s="1"/>
  <c r="AZ365" i="18" s="1"/>
  <c r="AZ252" i="18"/>
  <c r="AZ266" i="18"/>
  <c r="AZ268" i="18" s="1"/>
  <c r="AX16" i="62"/>
  <c r="AX17" i="62"/>
  <c r="AX23" i="61" s="1"/>
  <c r="AY11" i="49"/>
  <c r="BV26" i="51"/>
  <c r="BV27" i="51" s="1"/>
  <c r="AX27" i="51"/>
  <c r="AZ137" i="18"/>
  <c r="AZ149" i="18"/>
  <c r="AZ151" i="18" s="1"/>
  <c r="AZ152" i="18" s="1"/>
  <c r="AT35" i="41"/>
  <c r="AT34" i="41"/>
  <c r="AT36" i="41"/>
  <c r="AT37" i="41"/>
  <c r="AT90" i="61"/>
  <c r="AT12" i="62"/>
  <c r="AZ387" i="18"/>
  <c r="AZ389" i="18" s="1"/>
  <c r="AZ390" i="18" s="1"/>
  <c r="AY32" i="2"/>
  <c r="AX48" i="41"/>
  <c r="BE259" i="4"/>
  <c r="BE11" i="4" s="1"/>
  <c r="AY61" i="2" s="1"/>
  <c r="BE283" i="4"/>
  <c r="AX8" i="27"/>
  <c r="AX6" i="55"/>
  <c r="AX8" i="50"/>
  <c r="AX9" i="52"/>
  <c r="AT15" i="52"/>
  <c r="AT17" i="52"/>
  <c r="AT23" i="52" s="1"/>
  <c r="AT16" i="52"/>
  <c r="AT19" i="52" s="1"/>
  <c r="AT21" i="52" s="1"/>
  <c r="AP127" i="61"/>
  <c r="AP85" i="61"/>
  <c r="AP128" i="61" s="1"/>
  <c r="AU42" i="51"/>
  <c r="AV66" i="2"/>
  <c r="AV70" i="2" s="1"/>
  <c r="AW100" i="61"/>
  <c r="AW27" i="61"/>
  <c r="AZ321" i="18"/>
  <c r="AZ322" i="18"/>
  <c r="AZ323" i="18"/>
  <c r="AX14" i="55"/>
  <c r="AX13" i="55"/>
  <c r="AZ237" i="18"/>
  <c r="AZ238" i="18"/>
  <c r="AZ236" i="18"/>
  <c r="AY256" i="15"/>
  <c r="AW14" i="21"/>
  <c r="AW26" i="23"/>
  <c r="AZ189" i="18"/>
  <c r="AZ191" i="18" s="1"/>
  <c r="AZ192" i="18" s="1"/>
  <c r="AZ177" i="18"/>
  <c r="AX20" i="27"/>
  <c r="AX22" i="27" s="1"/>
  <c r="AX13" i="28"/>
  <c r="AX14" i="28" s="1"/>
  <c r="AX24" i="28" s="1"/>
  <c r="AX31" i="53"/>
  <c r="AY23" i="51"/>
  <c r="AY24" i="51" s="1"/>
  <c r="AY26" i="51" s="1"/>
  <c r="AY27" i="51" s="1"/>
  <c r="AT15" i="64"/>
  <c r="AT17" i="64" s="1"/>
  <c r="AY26" i="2"/>
  <c r="AP58" i="61"/>
  <c r="AP107" i="61"/>
  <c r="AP40" i="61"/>
  <c r="AP108" i="61" s="1"/>
  <c r="AZ67" i="2"/>
  <c r="AS41" i="64"/>
  <c r="AS24" i="64"/>
  <c r="AW12" i="50"/>
  <c r="AX31" i="51"/>
  <c r="BV31" i="51" s="1"/>
  <c r="AX38" i="2"/>
  <c r="AW35" i="53"/>
  <c r="AY194" i="15"/>
  <c r="AX12" i="60"/>
  <c r="AX8" i="60"/>
  <c r="AX11" i="60"/>
  <c r="AU15" i="52"/>
  <c r="AU17" i="52"/>
  <c r="AU23" i="52" s="1"/>
  <c r="AU16" i="52"/>
  <c r="AU19" i="52" s="1"/>
  <c r="AU21" i="52" s="1"/>
  <c r="AQ40" i="61"/>
  <c r="AQ108" i="61" s="1"/>
  <c r="AQ107" i="61"/>
  <c r="AQ58" i="61"/>
  <c r="AS113" i="61"/>
  <c r="AS13" i="61"/>
  <c r="AQ85" i="61"/>
  <c r="AQ128" i="61" s="1"/>
  <c r="AQ127" i="61"/>
  <c r="AR115" i="61"/>
  <c r="AR57" i="61"/>
  <c r="AR116" i="61" s="1"/>
  <c r="BL46" i="18"/>
  <c r="BL48" i="18" s="1"/>
  <c r="BL49" i="18" s="1"/>
  <c r="BL35" i="18"/>
  <c r="BL36" i="18"/>
  <c r="BL21" i="18"/>
  <c r="BL20" i="18"/>
  <c r="BL102" i="15"/>
  <c r="BK14" i="62"/>
  <c r="BM15" i="18"/>
  <c r="BM17" i="18" s="1"/>
  <c r="AU35" i="41" l="1"/>
  <c r="AU34" i="41"/>
  <c r="AU37" i="41"/>
  <c r="AX15" i="49"/>
  <c r="AS10" i="61"/>
  <c r="AX16" i="49"/>
  <c r="AQ41" i="61"/>
  <c r="AQ109" i="61" s="1"/>
  <c r="AP41" i="61"/>
  <c r="AP12" i="61" s="1"/>
  <c r="BD55" i="4"/>
  <c r="AX34" i="2" s="1"/>
  <c r="AW11" i="50" s="1"/>
  <c r="AW22" i="50" s="1"/>
  <c r="AV23" i="50"/>
  <c r="AV18" i="50"/>
  <c r="AW45" i="2"/>
  <c r="AW54" i="2"/>
  <c r="AW56" i="2" s="1"/>
  <c r="AV80" i="14"/>
  <c r="AW69" i="2"/>
  <c r="AX59" i="2"/>
  <c r="AW12" i="41" s="1"/>
  <c r="AW24" i="41" s="1"/>
  <c r="AS35" i="61"/>
  <c r="AS11" i="61" s="1"/>
  <c r="AX89" i="2"/>
  <c r="AR43" i="64"/>
  <c r="AR50" i="64"/>
  <c r="AR82" i="61" s="1"/>
  <c r="AW47" i="51"/>
  <c r="AW33" i="51"/>
  <c r="AW35" i="51" s="1"/>
  <c r="AW36" i="51" s="1"/>
  <c r="AW12" i="23"/>
  <c r="AP86" i="61"/>
  <c r="AP129" i="61" s="1"/>
  <c r="AR28" i="64"/>
  <c r="AR31" i="64"/>
  <c r="AR29" i="64"/>
  <c r="AR37" i="61" s="1"/>
  <c r="AZ269" i="18"/>
  <c r="AZ283" i="18"/>
  <c r="AZ285" i="18" s="1"/>
  <c r="AZ286" i="18" s="1"/>
  <c r="AW66" i="2"/>
  <c r="AV42" i="51"/>
  <c r="BE16" i="4"/>
  <c r="BE56" i="4"/>
  <c r="AZ139" i="18"/>
  <c r="AZ160" i="18"/>
  <c r="AZ138" i="18"/>
  <c r="AZ352" i="18"/>
  <c r="AZ373" i="18"/>
  <c r="AZ351" i="18"/>
  <c r="AX21" i="50"/>
  <c r="AX16" i="50"/>
  <c r="AX13" i="41"/>
  <c r="AY93" i="2"/>
  <c r="AZ13" i="2"/>
  <c r="AW101" i="61"/>
  <c r="AW9" i="61"/>
  <c r="AX24" i="27"/>
  <c r="AX25" i="27" s="1"/>
  <c r="AY97" i="2" s="1"/>
  <c r="AX13" i="22" s="1"/>
  <c r="AX14" i="22" s="1"/>
  <c r="AX19" i="22" s="1"/>
  <c r="AX8" i="24" s="1"/>
  <c r="AX26" i="27"/>
  <c r="AX27" i="27"/>
  <c r="AX50" i="41"/>
  <c r="AT63" i="61" s="1"/>
  <c r="AX51" i="41"/>
  <c r="AT64" i="61" s="1"/>
  <c r="AT130" i="61"/>
  <c r="AT91" i="61"/>
  <c r="AT92" i="61" s="1"/>
  <c r="AP14" i="61"/>
  <c r="AP117" i="61"/>
  <c r="AX10" i="27"/>
  <c r="AX11" i="27" s="1"/>
  <c r="AY28" i="2"/>
  <c r="AY29" i="2" s="1"/>
  <c r="AX31" i="27"/>
  <c r="AX30" i="27"/>
  <c r="AX29" i="27"/>
  <c r="AX49" i="27"/>
  <c r="AY77" i="14"/>
  <c r="AY77" i="11"/>
  <c r="AZ179" i="18"/>
  <c r="AZ200" i="18"/>
  <c r="AZ178" i="18"/>
  <c r="AZ253" i="18"/>
  <c r="AZ255" i="18"/>
  <c r="AZ254" i="18"/>
  <c r="AT19" i="64"/>
  <c r="AT20" i="64"/>
  <c r="AT31" i="61" s="1"/>
  <c r="AX9" i="55"/>
  <c r="AX8" i="55"/>
  <c r="AZ153" i="18"/>
  <c r="AZ154" i="18"/>
  <c r="AZ194" i="18"/>
  <c r="AZ193" i="18"/>
  <c r="AZ413" i="18"/>
  <c r="AZ391" i="18"/>
  <c r="AZ411" i="18" s="1"/>
  <c r="AZ392" i="18"/>
  <c r="AZ412" i="18" s="1"/>
  <c r="AY255" i="15"/>
  <c r="AZ8" i="2"/>
  <c r="AZ6" i="51"/>
  <c r="BA232" i="18"/>
  <c r="BA234" i="18" s="1"/>
  <c r="AX10" i="52"/>
  <c r="AX11" i="52"/>
  <c r="AX20" i="52" s="1"/>
  <c r="AX12" i="52"/>
  <c r="AY7" i="59"/>
  <c r="AY11" i="59" s="1"/>
  <c r="AY8" i="21"/>
  <c r="AY10" i="21" s="1"/>
  <c r="AY253" i="15"/>
  <c r="AZ367" i="18"/>
  <c r="AZ366" i="18"/>
  <c r="AY251" i="15"/>
  <c r="AY12" i="49"/>
  <c r="AY250" i="15"/>
  <c r="AY17" i="22" s="1"/>
  <c r="AX98" i="61"/>
  <c r="AX24" i="61"/>
  <c r="AX25" i="61" s="1"/>
  <c r="AQ86" i="61"/>
  <c r="AQ129" i="61" s="1"/>
  <c r="AQ117" i="61"/>
  <c r="AQ14" i="61"/>
  <c r="BD23" i="4"/>
  <c r="BD44" i="4" s="1"/>
  <c r="BD57" i="4"/>
  <c r="AX40" i="2" s="1"/>
  <c r="BM102" i="15"/>
  <c r="AR58" i="61"/>
  <c r="BL50" i="18"/>
  <c r="BL55" i="18" s="1"/>
  <c r="BL51" i="18"/>
  <c r="BL56" i="18" s="1"/>
  <c r="BM247" i="15"/>
  <c r="BM257" i="15"/>
  <c r="BM249" i="15"/>
  <c r="BM31" i="18"/>
  <c r="BM33" i="18" s="1"/>
  <c r="BM34" i="18" s="1"/>
  <c r="BM18" i="18"/>
  <c r="BM102" i="2"/>
  <c r="BL10" i="60"/>
  <c r="BL57" i="18"/>
  <c r="AQ12" i="61" l="1"/>
  <c r="AP109" i="61"/>
  <c r="AW17" i="50"/>
  <c r="AX30" i="51"/>
  <c r="BV30" i="51" s="1"/>
  <c r="BV46" i="51" s="1"/>
  <c r="AZ333" i="18"/>
  <c r="AZ158" i="18"/>
  <c r="AW10" i="23"/>
  <c r="AW13" i="23" s="1"/>
  <c r="AW13" i="21" s="1"/>
  <c r="AW15" i="21" s="1"/>
  <c r="AW18" i="21" s="1"/>
  <c r="AZ372" i="18"/>
  <c r="AX92" i="2"/>
  <c r="AX35" i="2"/>
  <c r="AS23" i="64"/>
  <c r="AW34" i="53"/>
  <c r="AW39" i="51"/>
  <c r="AX13" i="27"/>
  <c r="AW12" i="26"/>
  <c r="AS40" i="64"/>
  <c r="AR35" i="64"/>
  <c r="AR58" i="64" s="1"/>
  <c r="AR36" i="64"/>
  <c r="AR59" i="64" s="1"/>
  <c r="AR60" i="64" s="1"/>
  <c r="AX12" i="27"/>
  <c r="AP17" i="61"/>
  <c r="AV78" i="11"/>
  <c r="AV79" i="11" s="1"/>
  <c r="AV78" i="14"/>
  <c r="AV79" i="14" s="1"/>
  <c r="AW43" i="41"/>
  <c r="AW70" i="2"/>
  <c r="AV17" i="41"/>
  <c r="AW46" i="2"/>
  <c r="AW50" i="2"/>
  <c r="AW51" i="2" s="1"/>
  <c r="AV14" i="52"/>
  <c r="AW41" i="41"/>
  <c r="AX43" i="51"/>
  <c r="BV43" i="51" s="1"/>
  <c r="AW44" i="41"/>
  <c r="AZ198" i="18"/>
  <c r="AS105" i="61"/>
  <c r="AR126" i="61"/>
  <c r="AR83" i="61"/>
  <c r="AR84" i="61" s="1"/>
  <c r="AW42" i="41"/>
  <c r="AZ199" i="18"/>
  <c r="AR38" i="61"/>
  <c r="AR39" i="61" s="1"/>
  <c r="AR106" i="61"/>
  <c r="AT32" i="61"/>
  <c r="AT33" i="61" s="1"/>
  <c r="AT102" i="61"/>
  <c r="AZ159" i="18"/>
  <c r="BF256" i="4"/>
  <c r="AZ7" i="51"/>
  <c r="AZ11" i="2"/>
  <c r="AY10" i="53"/>
  <c r="AY10" i="49"/>
  <c r="BA347" i="18"/>
  <c r="BA349" i="18" s="1"/>
  <c r="BA174" i="18"/>
  <c r="BA176" i="18" s="1"/>
  <c r="AY9" i="41"/>
  <c r="AY23" i="41" s="1"/>
  <c r="AY6" i="60"/>
  <c r="BA134" i="18"/>
  <c r="BA136" i="18" s="1"/>
  <c r="AY7" i="62"/>
  <c r="AZ18" i="2"/>
  <c r="AY16" i="27"/>
  <c r="AZ11" i="51"/>
  <c r="AZ16" i="51" s="1"/>
  <c r="AZ45" i="51" s="1"/>
  <c r="AU56" i="64"/>
  <c r="AZ100" i="2"/>
  <c r="AU55" i="64" s="1"/>
  <c r="AU33" i="64"/>
  <c r="BF212" i="4"/>
  <c r="BF53" i="4" s="1"/>
  <c r="AZ25" i="2" s="1"/>
  <c r="AY11" i="26"/>
  <c r="AY14" i="26" s="1"/>
  <c r="AY20" i="53"/>
  <c r="AY7" i="49"/>
  <c r="AY8" i="49" s="1"/>
  <c r="AY11" i="55"/>
  <c r="BA235" i="18"/>
  <c r="BA300" i="18"/>
  <c r="BA302" i="18" s="1"/>
  <c r="BA303" i="18" s="1"/>
  <c r="BA317" i="18"/>
  <c r="BA319" i="18" s="1"/>
  <c r="BA320" i="18" s="1"/>
  <c r="BA249" i="18"/>
  <c r="BA251" i="18" s="1"/>
  <c r="AT131" i="61"/>
  <c r="AT93" i="61"/>
  <c r="AX21" i="23"/>
  <c r="AX24" i="23" s="1"/>
  <c r="AY37" i="2"/>
  <c r="AT46" i="61"/>
  <c r="AX13" i="25"/>
  <c r="AX17" i="25" s="1"/>
  <c r="AX99" i="61"/>
  <c r="AX26" i="61"/>
  <c r="AX100" i="61" s="1"/>
  <c r="AZ288" i="18"/>
  <c r="AZ289" i="18"/>
  <c r="AZ287" i="18"/>
  <c r="AP18" i="61"/>
  <c r="AZ371" i="18"/>
  <c r="AZ270" i="18"/>
  <c r="AZ271" i="18"/>
  <c r="AZ272" i="18"/>
  <c r="AQ17" i="61"/>
  <c r="AQ18" i="61"/>
  <c r="AW27" i="41"/>
  <c r="AW30" i="41"/>
  <c r="AW29" i="41"/>
  <c r="AS54" i="61" s="1"/>
  <c r="AW28" i="41"/>
  <c r="AW19" i="28"/>
  <c r="AX43" i="2"/>
  <c r="AX32" i="51"/>
  <c r="AS25" i="64"/>
  <c r="AS42" i="64"/>
  <c r="AW36" i="53"/>
  <c r="AW13" i="50"/>
  <c r="AX41" i="2"/>
  <c r="AR117" i="61"/>
  <c r="AR14" i="61"/>
  <c r="BL14" i="62"/>
  <c r="BN15" i="18"/>
  <c r="BN17" i="18" s="1"/>
  <c r="BM21" i="18"/>
  <c r="BM20" i="18"/>
  <c r="BM36" i="18"/>
  <c r="BM35" i="18"/>
  <c r="BM46" i="18"/>
  <c r="BM48" i="18" s="1"/>
  <c r="BM49" i="18" s="1"/>
  <c r="BM57" i="18" s="1"/>
  <c r="BM10" i="60"/>
  <c r="BN102" i="2"/>
  <c r="AX46" i="51" l="1"/>
  <c r="AS26" i="64"/>
  <c r="AS28" i="64" s="1"/>
  <c r="AW15" i="23"/>
  <c r="AW37" i="23" s="1"/>
  <c r="AW20" i="21" s="1"/>
  <c r="AW31" i="21" s="1"/>
  <c r="AW17" i="21"/>
  <c r="AX66" i="2"/>
  <c r="AW42" i="51"/>
  <c r="AR85" i="61"/>
  <c r="AR128" i="61" s="1"/>
  <c r="AR127" i="61"/>
  <c r="AX27" i="61"/>
  <c r="AV36" i="41"/>
  <c r="AV35" i="41"/>
  <c r="AV34" i="41"/>
  <c r="AV37" i="41"/>
  <c r="AZ331" i="18"/>
  <c r="AV15" i="52"/>
  <c r="AV17" i="52"/>
  <c r="AV23" i="52" s="1"/>
  <c r="AV16" i="52"/>
  <c r="AV19" i="52" s="1"/>
  <c r="AV21" i="52" s="1"/>
  <c r="AR107" i="61"/>
  <c r="AR40" i="61"/>
  <c r="BA266" i="18"/>
  <c r="BA268" i="18" s="1"/>
  <c r="BA252" i="18"/>
  <c r="AZ194" i="15"/>
  <c r="AY8" i="60"/>
  <c r="AY11" i="60"/>
  <c r="AY12" i="60"/>
  <c r="AZ256" i="15"/>
  <c r="AZ332" i="18"/>
  <c r="BE251" i="4" s="1"/>
  <c r="AT47" i="61"/>
  <c r="AT48" i="61" s="1"/>
  <c r="AT110" i="61"/>
  <c r="AY31" i="51"/>
  <c r="AX12" i="50"/>
  <c r="AX35" i="53"/>
  <c r="AY38" i="2"/>
  <c r="AT24" i="64"/>
  <c r="AT41" i="64"/>
  <c r="BA177" i="18"/>
  <c r="BA189" i="18"/>
  <c r="BA191" i="18" s="1"/>
  <c r="BA192" i="18" s="1"/>
  <c r="BA67" i="2"/>
  <c r="BA237" i="18"/>
  <c r="BA236" i="18"/>
  <c r="BA238" i="18"/>
  <c r="AY13" i="55"/>
  <c r="AY14" i="55"/>
  <c r="AZ26" i="2"/>
  <c r="AY10" i="27" s="1"/>
  <c r="AU15" i="64"/>
  <c r="AU17" i="64" s="1"/>
  <c r="AY13" i="28"/>
  <c r="AY14" i="28" s="1"/>
  <c r="AY24" i="28" s="1"/>
  <c r="AZ23" i="51"/>
  <c r="AZ24" i="51" s="1"/>
  <c r="AZ26" i="51" s="1"/>
  <c r="AZ27" i="51" s="1"/>
  <c r="AY20" i="27"/>
  <c r="AY22" i="27" s="1"/>
  <c r="AY27" i="27" s="1"/>
  <c r="AY31" i="53"/>
  <c r="BA350" i="18"/>
  <c r="BA362" i="18"/>
  <c r="BA364" i="18" s="1"/>
  <c r="BA365" i="18" s="1"/>
  <c r="BA306" i="18"/>
  <c r="BA304" i="18"/>
  <c r="BA305" i="18"/>
  <c r="AY48" i="41"/>
  <c r="AY9" i="52"/>
  <c r="AY6" i="55"/>
  <c r="AU90" i="61"/>
  <c r="BF283" i="4"/>
  <c r="AY8" i="50"/>
  <c r="AZ32" i="2"/>
  <c r="BA387" i="18"/>
  <c r="BA389" i="18" s="1"/>
  <c r="BA390" i="18" s="1"/>
  <c r="AU12" i="62"/>
  <c r="AY8" i="27"/>
  <c r="AY31" i="27" s="1"/>
  <c r="BF259" i="4"/>
  <c r="BF11" i="4" s="1"/>
  <c r="AZ61" i="2" s="1"/>
  <c r="AY16" i="62"/>
  <c r="AY17" i="62"/>
  <c r="AY23" i="61" s="1"/>
  <c r="BA137" i="18"/>
  <c r="BA149" i="18"/>
  <c r="BA151" i="18" s="1"/>
  <c r="BA152" i="18" s="1"/>
  <c r="AZ330" i="18"/>
  <c r="AT132" i="61"/>
  <c r="AT94" i="61"/>
  <c r="AY14" i="49"/>
  <c r="AT34" i="61"/>
  <c r="AT103" i="61"/>
  <c r="BA321" i="18"/>
  <c r="BA322" i="18"/>
  <c r="BA323" i="18"/>
  <c r="AZ11" i="49"/>
  <c r="AX26" i="23"/>
  <c r="AX14" i="21"/>
  <c r="AS43" i="64"/>
  <c r="AS50" i="64"/>
  <c r="AS82" i="61" s="1"/>
  <c r="AX54" i="2"/>
  <c r="AX56" i="2" s="1"/>
  <c r="AW80" i="14"/>
  <c r="AX45" i="2"/>
  <c r="AX69" i="2"/>
  <c r="AW23" i="50"/>
  <c r="AW18" i="50"/>
  <c r="BV32" i="51"/>
  <c r="BV47" i="51" s="1"/>
  <c r="AX47" i="51"/>
  <c r="AX33" i="51"/>
  <c r="AS114" i="61"/>
  <c r="AS55" i="61"/>
  <c r="AS56" i="61" s="1"/>
  <c r="BN31" i="18"/>
  <c r="BN33" i="18" s="1"/>
  <c r="BN34" i="18" s="1"/>
  <c r="BN18" i="18"/>
  <c r="BO15" i="18"/>
  <c r="BO17" i="18" s="1"/>
  <c r="BM14" i="62"/>
  <c r="BM50" i="18"/>
  <c r="BM55" i="18" s="1"/>
  <c r="BM51" i="18"/>
  <c r="BM56" i="18" s="1"/>
  <c r="BN247" i="15"/>
  <c r="BN257" i="15"/>
  <c r="BN249" i="15"/>
  <c r="AS31" i="64" l="1"/>
  <c r="AS29" i="64"/>
  <c r="AS37" i="61" s="1"/>
  <c r="AS106" i="61" s="1"/>
  <c r="AW18" i="28"/>
  <c r="AW20" i="28" s="1"/>
  <c r="AW25" i="28" s="1"/>
  <c r="AW45" i="23"/>
  <c r="AW30" i="21"/>
  <c r="AW29" i="21"/>
  <c r="AW44" i="23"/>
  <c r="AW15" i="25" s="1"/>
  <c r="AW18" i="25" s="1"/>
  <c r="AW22" i="25" s="1"/>
  <c r="AW43" i="23"/>
  <c r="AW9" i="24" s="1"/>
  <c r="AW10" i="24" s="1"/>
  <c r="AW13" i="24" s="1"/>
  <c r="AW38" i="23"/>
  <c r="AW21" i="21" s="1"/>
  <c r="AW27" i="21" s="1"/>
  <c r="AW36" i="21" s="1"/>
  <c r="AW42" i="23"/>
  <c r="AR86" i="61"/>
  <c r="AR17" i="61" s="1"/>
  <c r="AY24" i="27"/>
  <c r="AY25" i="27" s="1"/>
  <c r="AZ97" i="2" s="1"/>
  <c r="AY13" i="22" s="1"/>
  <c r="AY14" i="22" s="1"/>
  <c r="AY19" i="22" s="1"/>
  <c r="AY8" i="24" s="1"/>
  <c r="AR108" i="61"/>
  <c r="AR41" i="61"/>
  <c r="AX9" i="61"/>
  <c r="AX101" i="61"/>
  <c r="AZ255" i="15"/>
  <c r="AY26" i="27"/>
  <c r="AY13" i="25" s="1"/>
  <c r="AY17" i="25" s="1"/>
  <c r="AY49" i="27"/>
  <c r="AT104" i="61"/>
  <c r="AT35" i="61"/>
  <c r="AY30" i="27"/>
  <c r="BA367" i="18"/>
  <c r="BA366" i="18"/>
  <c r="AT10" i="61"/>
  <c r="AT133" i="61"/>
  <c r="BA373" i="18"/>
  <c r="BA351" i="18"/>
  <c r="BA352" i="18"/>
  <c r="AZ77" i="14"/>
  <c r="AZ77" i="11"/>
  <c r="AU19" i="64"/>
  <c r="AU20" i="64"/>
  <c r="AU31" i="61" s="1"/>
  <c r="AZ28" i="2"/>
  <c r="AZ29" i="2" s="1"/>
  <c r="AY17" i="49"/>
  <c r="AY15" i="49"/>
  <c r="AY16" i="49"/>
  <c r="AY16" i="50"/>
  <c r="AY21" i="50"/>
  <c r="BA193" i="18"/>
  <c r="BA194" i="18"/>
  <c r="BA13" i="2"/>
  <c r="AZ12" i="49"/>
  <c r="AZ251" i="15"/>
  <c r="AZ250" i="15"/>
  <c r="AZ17" i="22" s="1"/>
  <c r="AY12" i="52"/>
  <c r="AY11" i="52"/>
  <c r="AY20" i="52" s="1"/>
  <c r="AY10" i="52"/>
  <c r="BA6" i="51"/>
  <c r="BA8" i="2"/>
  <c r="BB232" i="18"/>
  <c r="BB234" i="18" s="1"/>
  <c r="BA392" i="18"/>
  <c r="BA412" i="18" s="1"/>
  <c r="BA413" i="18"/>
  <c r="BA391" i="18"/>
  <c r="BA411" i="18" s="1"/>
  <c r="BF16" i="4"/>
  <c r="BF56" i="4"/>
  <c r="BA178" i="18"/>
  <c r="BA200" i="18"/>
  <c r="BA179" i="18"/>
  <c r="AY50" i="41"/>
  <c r="AU63" i="61" s="1"/>
  <c r="AY51" i="41"/>
  <c r="AU64" i="61" s="1"/>
  <c r="AZ93" i="2"/>
  <c r="AY13" i="41"/>
  <c r="AY29" i="27"/>
  <c r="AY12" i="27"/>
  <c r="AY13" i="27"/>
  <c r="AY11" i="27"/>
  <c r="AZ7" i="59"/>
  <c r="AZ11" i="59" s="1"/>
  <c r="AZ8" i="21"/>
  <c r="AZ10" i="21" s="1"/>
  <c r="AZ253" i="15"/>
  <c r="BA153" i="18"/>
  <c r="BA154" i="18"/>
  <c r="AU91" i="61"/>
  <c r="AU92" i="61" s="1"/>
  <c r="AU130" i="61"/>
  <c r="AT111" i="61"/>
  <c r="AT49" i="61"/>
  <c r="AT112" i="61" s="1"/>
  <c r="BA255" i="18"/>
  <c r="BA254" i="18"/>
  <c r="BA253" i="18"/>
  <c r="AY24" i="61"/>
  <c r="AY25" i="61" s="1"/>
  <c r="AY98" i="61"/>
  <c r="BA160" i="18"/>
  <c r="BA139" i="18"/>
  <c r="BA138" i="18"/>
  <c r="AY8" i="55"/>
  <c r="AY9" i="55"/>
  <c r="BE55" i="4"/>
  <c r="BE13" i="4"/>
  <c r="AX12" i="23"/>
  <c r="BA269" i="18"/>
  <c r="BA283" i="18"/>
  <c r="BA285" i="18" s="1"/>
  <c r="BA286" i="18" s="1"/>
  <c r="AX35" i="51"/>
  <c r="BV33" i="51"/>
  <c r="AW14" i="52"/>
  <c r="AX50" i="2"/>
  <c r="AX51" i="2" s="1"/>
  <c r="AW17" i="41"/>
  <c r="AX46" i="2"/>
  <c r="AS126" i="61"/>
  <c r="AS83" i="61"/>
  <c r="AS84" i="61" s="1"/>
  <c r="AS35" i="64"/>
  <c r="AS58" i="64" s="1"/>
  <c r="AS36" i="64"/>
  <c r="AS59" i="64" s="1"/>
  <c r="AS60" i="64" s="1"/>
  <c r="AW78" i="11"/>
  <c r="AW79" i="11" s="1"/>
  <c r="AW78" i="14"/>
  <c r="AW79" i="14" s="1"/>
  <c r="AX70" i="2"/>
  <c r="AS115" i="61"/>
  <c r="AS57" i="61"/>
  <c r="AS116" i="61" s="1"/>
  <c r="BN102" i="15"/>
  <c r="BN20" i="18"/>
  <c r="BN21" i="18"/>
  <c r="BN35" i="18"/>
  <c r="BN46" i="18"/>
  <c r="BN48" i="18" s="1"/>
  <c r="BN49" i="18" s="1"/>
  <c r="BN57" i="18" s="1"/>
  <c r="BN36" i="18"/>
  <c r="BO18" i="18"/>
  <c r="BO31" i="18"/>
  <c r="BO33" i="18" s="1"/>
  <c r="BO34" i="18" s="1"/>
  <c r="AW22" i="28" l="1"/>
  <c r="AW26" i="28" s="1"/>
  <c r="AS38" i="61"/>
  <c r="AS39" i="61" s="1"/>
  <c r="AS40" i="61" s="1"/>
  <c r="AS108" i="61" s="1"/>
  <c r="AW21" i="25"/>
  <c r="AW33" i="21"/>
  <c r="AW23" i="25"/>
  <c r="AW15" i="24"/>
  <c r="AW14" i="24"/>
  <c r="AW34" i="21"/>
  <c r="AW32" i="21"/>
  <c r="AW26" i="21"/>
  <c r="AW28" i="21"/>
  <c r="BA158" i="18"/>
  <c r="BA371" i="18"/>
  <c r="AR129" i="61"/>
  <c r="AU46" i="61"/>
  <c r="AU47" i="61" s="1"/>
  <c r="AU48" i="61" s="1"/>
  <c r="BA159" i="18"/>
  <c r="AR12" i="61"/>
  <c r="AR18" i="61" s="1"/>
  <c r="AR109" i="61"/>
  <c r="BA199" i="18"/>
  <c r="AT50" i="61"/>
  <c r="AT13" i="61" s="1"/>
  <c r="AU93" i="61"/>
  <c r="AU132" i="61" s="1"/>
  <c r="AU131" i="61"/>
  <c r="AU32" i="61"/>
  <c r="AU33" i="61" s="1"/>
  <c r="AU102" i="61"/>
  <c r="AT11" i="61"/>
  <c r="AT105" i="61"/>
  <c r="AY55" i="2"/>
  <c r="AY59" i="2"/>
  <c r="AZ37" i="2"/>
  <c r="AY21" i="23"/>
  <c r="AY24" i="23" s="1"/>
  <c r="AY34" i="2"/>
  <c r="AX10" i="23"/>
  <c r="AX13" i="23" s="1"/>
  <c r="BA11" i="51"/>
  <c r="BA16" i="51" s="1"/>
  <c r="BA45" i="51" s="1"/>
  <c r="AZ9" i="41"/>
  <c r="AZ23" i="41" s="1"/>
  <c r="AZ6" i="60"/>
  <c r="AZ7" i="62"/>
  <c r="AV56" i="64"/>
  <c r="BA100" i="2"/>
  <c r="AV55" i="64" s="1"/>
  <c r="AZ16" i="27"/>
  <c r="AZ20" i="53"/>
  <c r="BG212" i="4"/>
  <c r="BG53" i="4" s="1"/>
  <c r="BA25" i="2" s="1"/>
  <c r="AZ11" i="26"/>
  <c r="AZ14" i="26" s="1"/>
  <c r="BB174" i="18"/>
  <c r="BB176" i="18" s="1"/>
  <c r="BB134" i="18"/>
  <c r="BB136" i="18" s="1"/>
  <c r="BA18" i="2"/>
  <c r="AV33" i="64"/>
  <c r="AZ11" i="55"/>
  <c r="AZ7" i="49"/>
  <c r="AZ8" i="49" s="1"/>
  <c r="BA198" i="18"/>
  <c r="BA270" i="18"/>
  <c r="BA272" i="18"/>
  <c r="BA271" i="18"/>
  <c r="BA333" i="18"/>
  <c r="BB249" i="18"/>
  <c r="BB251" i="18" s="1"/>
  <c r="BB235" i="18"/>
  <c r="BB300" i="18"/>
  <c r="BB302" i="18" s="1"/>
  <c r="BB303" i="18" s="1"/>
  <c r="BB317" i="18"/>
  <c r="BB319" i="18" s="1"/>
  <c r="BB320" i="18" s="1"/>
  <c r="AY99" i="61"/>
  <c r="AY26" i="61"/>
  <c r="AY100" i="61" s="1"/>
  <c r="BA289" i="18"/>
  <c r="BA288" i="18"/>
  <c r="BA287" i="18"/>
  <c r="BG256" i="4"/>
  <c r="BA11" i="2"/>
  <c r="AZ10" i="53"/>
  <c r="BB347" i="18"/>
  <c r="BB349" i="18" s="1"/>
  <c r="AZ10" i="49"/>
  <c r="BA7" i="51"/>
  <c r="BA372" i="18"/>
  <c r="AS58" i="61"/>
  <c r="AS14" i="61" s="1"/>
  <c r="AX36" i="51"/>
  <c r="AX39" i="51"/>
  <c r="BV39" i="51" s="1"/>
  <c r="BV35" i="51"/>
  <c r="BV36" i="51" s="1"/>
  <c r="AY66" i="2"/>
  <c r="AX42" i="51"/>
  <c r="AS127" i="61"/>
  <c r="AS85" i="61"/>
  <c r="AS128" i="61" s="1"/>
  <c r="AW34" i="41"/>
  <c r="AW35" i="41"/>
  <c r="AW37" i="41"/>
  <c r="AW36" i="41"/>
  <c r="AW15" i="52"/>
  <c r="AW17" i="52"/>
  <c r="AW23" i="52" s="1"/>
  <c r="AW16" i="52"/>
  <c r="AW19" i="52" s="1"/>
  <c r="AW21" i="52" s="1"/>
  <c r="BN51" i="18"/>
  <c r="BN56" i="18" s="1"/>
  <c r="BN50" i="18"/>
  <c r="BN55" i="18" s="1"/>
  <c r="BO20" i="18"/>
  <c r="BO21" i="18"/>
  <c r="BO102" i="2"/>
  <c r="BN10" i="60"/>
  <c r="BO35" i="18"/>
  <c r="BO36" i="18"/>
  <c r="BO46" i="18"/>
  <c r="BO48" i="18" s="1"/>
  <c r="BO49" i="18" s="1"/>
  <c r="BO57" i="18" s="1"/>
  <c r="AS107" i="61" l="1"/>
  <c r="AU94" i="61"/>
  <c r="AU10" i="61" s="1"/>
  <c r="BA331" i="18"/>
  <c r="AU110" i="61"/>
  <c r="AT113" i="61"/>
  <c r="AS117" i="61"/>
  <c r="BB67" i="2"/>
  <c r="BA77" i="11" s="1"/>
  <c r="BA330" i="18"/>
  <c r="AS86" i="61"/>
  <c r="AS17" i="61" s="1"/>
  <c r="BE315" i="4"/>
  <c r="AY89" i="2"/>
  <c r="AZ13" i="55"/>
  <c r="AZ14" i="55"/>
  <c r="BB321" i="18"/>
  <c r="BB322" i="18"/>
  <c r="BB323" i="18"/>
  <c r="AU103" i="61"/>
  <c r="AU34" i="61"/>
  <c r="AU104" i="61" s="1"/>
  <c r="BB236" i="18"/>
  <c r="BB238" i="18"/>
  <c r="BB237" i="18"/>
  <c r="BB177" i="18"/>
  <c r="BB189" i="18"/>
  <c r="BB191" i="18" s="1"/>
  <c r="BB192" i="18" s="1"/>
  <c r="AX11" i="50"/>
  <c r="AY30" i="51"/>
  <c r="AY46" i="51" s="1"/>
  <c r="AX34" i="53"/>
  <c r="AT40" i="64"/>
  <c r="AY35" i="2"/>
  <c r="AT23" i="64"/>
  <c r="AX12" i="26"/>
  <c r="BA194" i="15"/>
  <c r="BB252" i="18"/>
  <c r="BB266" i="18"/>
  <c r="BB268" i="18" s="1"/>
  <c r="AY26" i="23"/>
  <c r="AY14" i="21"/>
  <c r="BA11" i="49"/>
  <c r="AZ48" i="41"/>
  <c r="BG283" i="4"/>
  <c r="AZ6" i="55"/>
  <c r="BA32" i="2"/>
  <c r="AV90" i="61"/>
  <c r="BG259" i="4"/>
  <c r="BG11" i="4" s="1"/>
  <c r="BA61" i="2" s="1"/>
  <c r="AZ8" i="27"/>
  <c r="AZ30" i="27" s="1"/>
  <c r="AZ8" i="50"/>
  <c r="BB387" i="18"/>
  <c r="BB389" i="18" s="1"/>
  <c r="BB390" i="18" s="1"/>
  <c r="AV12" i="62"/>
  <c r="AZ9" i="52"/>
  <c r="AV15" i="64"/>
  <c r="AV17" i="64" s="1"/>
  <c r="AZ20" i="27"/>
  <c r="AZ22" i="27" s="1"/>
  <c r="AZ27" i="27" s="1"/>
  <c r="BA23" i="51"/>
  <c r="BA24" i="51" s="1"/>
  <c r="BA26" i="51" s="1"/>
  <c r="BA27" i="51" s="1"/>
  <c r="AZ31" i="53"/>
  <c r="BA26" i="2"/>
  <c r="AZ10" i="27" s="1"/>
  <c r="AZ13" i="28"/>
  <c r="AZ14" i="28" s="1"/>
  <c r="AZ24" i="28" s="1"/>
  <c r="AY35" i="53"/>
  <c r="AU24" i="64"/>
  <c r="AU41" i="64"/>
  <c r="AZ38" i="2"/>
  <c r="AY12" i="50"/>
  <c r="AZ31" i="51"/>
  <c r="AZ14" i="49"/>
  <c r="AZ16" i="62"/>
  <c r="AZ17" i="62"/>
  <c r="AZ23" i="61" s="1"/>
  <c r="BB137" i="18"/>
  <c r="BB149" i="18"/>
  <c r="BB151" i="18" s="1"/>
  <c r="BB152" i="18" s="1"/>
  <c r="AX15" i="23"/>
  <c r="AX37" i="23" s="1"/>
  <c r="AX13" i="21"/>
  <c r="AY27" i="61"/>
  <c r="AU111" i="61"/>
  <c r="AU49" i="61"/>
  <c r="AU112" i="61" s="1"/>
  <c r="BB350" i="18"/>
  <c r="BB362" i="18"/>
  <c r="BB364" i="18" s="1"/>
  <c r="BB365" i="18" s="1"/>
  <c r="AZ8" i="60"/>
  <c r="AZ12" i="60"/>
  <c r="AZ11" i="60"/>
  <c r="BB305" i="18"/>
  <c r="BB306" i="18"/>
  <c r="BB304" i="18"/>
  <c r="BA256" i="15"/>
  <c r="BA332" i="18"/>
  <c r="BF251" i="4" s="1"/>
  <c r="AX12" i="41"/>
  <c r="AY92" i="2"/>
  <c r="AY43" i="51"/>
  <c r="AS41" i="61"/>
  <c r="AS12" i="61" s="1"/>
  <c r="AS18" i="61" s="1"/>
  <c r="BO257" i="15"/>
  <c r="BO247" i="15"/>
  <c r="BO249" i="15"/>
  <c r="BO50" i="18"/>
  <c r="BO55" i="18" s="1"/>
  <c r="BO51" i="18"/>
  <c r="BO56" i="18" s="1"/>
  <c r="BP15" i="18"/>
  <c r="BP17" i="18" s="1"/>
  <c r="BN14" i="62"/>
  <c r="AU133" i="61" l="1"/>
  <c r="BB13" i="2"/>
  <c r="BA7" i="62" s="1"/>
  <c r="AZ29" i="27"/>
  <c r="AZ49" i="27"/>
  <c r="BA77" i="14"/>
  <c r="BA255" i="15"/>
  <c r="AZ31" i="27"/>
  <c r="BA28" i="2"/>
  <c r="BA29" i="2" s="1"/>
  <c r="AS129" i="61"/>
  <c r="AS109" i="61"/>
  <c r="AZ24" i="27"/>
  <c r="AZ25" i="27" s="1"/>
  <c r="BA97" i="2" s="1"/>
  <c r="AZ13" i="22" s="1"/>
  <c r="AZ14" i="22" s="1"/>
  <c r="AZ19" i="22" s="1"/>
  <c r="AZ8" i="24" s="1"/>
  <c r="AX38" i="23"/>
  <c r="AX21" i="21" s="1"/>
  <c r="AX33" i="21" s="1"/>
  <c r="AX18" i="28"/>
  <c r="AU35" i="61"/>
  <c r="AU11" i="61" s="1"/>
  <c r="AZ10" i="52"/>
  <c r="AZ11" i="52"/>
  <c r="AZ20" i="52" s="1"/>
  <c r="AZ12" i="52"/>
  <c r="BB138" i="18"/>
  <c r="BB160" i="18"/>
  <c r="BB139" i="18"/>
  <c r="AY12" i="23"/>
  <c r="BF55" i="4"/>
  <c r="BF13" i="4"/>
  <c r="BB367" i="18"/>
  <c r="BB366" i="18"/>
  <c r="AZ16" i="50"/>
  <c r="AZ21" i="50"/>
  <c r="AX17" i="50"/>
  <c r="AX22" i="50"/>
  <c r="BA12" i="49"/>
  <c r="BA250" i="15"/>
  <c r="BA17" i="22" s="1"/>
  <c r="BA251" i="15"/>
  <c r="BG56" i="4"/>
  <c r="BG16" i="4"/>
  <c r="AX15" i="21"/>
  <c r="AX18" i="21" s="1"/>
  <c r="AV20" i="64"/>
  <c r="AV31" i="61" s="1"/>
  <c r="AV19" i="64"/>
  <c r="AX20" i="21"/>
  <c r="AX43" i="23"/>
  <c r="AX9" i="24" s="1"/>
  <c r="AX10" i="24" s="1"/>
  <c r="AX44" i="23"/>
  <c r="AX15" i="25" s="1"/>
  <c r="AX18" i="25" s="1"/>
  <c r="AX45" i="23"/>
  <c r="AX42" i="23"/>
  <c r="AZ26" i="27"/>
  <c r="BB6" i="51"/>
  <c r="CK6" i="51" s="1"/>
  <c r="BB8" i="2"/>
  <c r="BC232" i="18"/>
  <c r="BC234" i="18" s="1"/>
  <c r="BB352" i="18"/>
  <c r="BB373" i="18"/>
  <c r="BB351" i="18"/>
  <c r="BB371" i="18" s="1"/>
  <c r="AZ13" i="27"/>
  <c r="AZ11" i="27"/>
  <c r="AZ12" i="27"/>
  <c r="BB193" i="18"/>
  <c r="BB194" i="18"/>
  <c r="AZ15" i="49"/>
  <c r="AZ17" i="49"/>
  <c r="AZ16" i="49"/>
  <c r="AZ8" i="55"/>
  <c r="AZ9" i="55"/>
  <c r="BC174" i="18"/>
  <c r="BC176" i="18" s="1"/>
  <c r="BA20" i="53"/>
  <c r="BB391" i="18"/>
  <c r="BB411" i="18" s="1"/>
  <c r="BB413" i="18"/>
  <c r="BB392" i="18"/>
  <c r="BB412" i="18" s="1"/>
  <c r="AZ13" i="41"/>
  <c r="BA93" i="2"/>
  <c r="BB269" i="18"/>
  <c r="BB283" i="18"/>
  <c r="BB285" i="18" s="1"/>
  <c r="BB286" i="18" s="1"/>
  <c r="BB200" i="18"/>
  <c r="BB179" i="18"/>
  <c r="BB178" i="18"/>
  <c r="AX41" i="41"/>
  <c r="AX43" i="41"/>
  <c r="AX24" i="41"/>
  <c r="AX44" i="41"/>
  <c r="AX42" i="41"/>
  <c r="AZ50" i="41"/>
  <c r="AV63" i="61" s="1"/>
  <c r="AZ51" i="41"/>
  <c r="AV64" i="61" s="1"/>
  <c r="BB154" i="18"/>
  <c r="BB153" i="18"/>
  <c r="AZ24" i="61"/>
  <c r="AZ25" i="61" s="1"/>
  <c r="AZ98" i="61"/>
  <c r="AV91" i="61"/>
  <c r="AV92" i="61" s="1"/>
  <c r="AV130" i="61"/>
  <c r="BB255" i="18"/>
  <c r="BB254" i="18"/>
  <c r="BB253" i="18"/>
  <c r="BE57" i="4"/>
  <c r="AY40" i="2" s="1"/>
  <c r="BE23" i="4"/>
  <c r="BE44" i="4" s="1"/>
  <c r="BA253" i="15"/>
  <c r="BA7" i="59"/>
  <c r="BA11" i="59" s="1"/>
  <c r="BA8" i="21"/>
  <c r="BA10" i="21" s="1"/>
  <c r="AY9" i="61"/>
  <c r="AY101" i="61"/>
  <c r="AU50" i="61"/>
  <c r="BP18" i="18"/>
  <c r="BP31" i="18"/>
  <c r="BP33" i="18" s="1"/>
  <c r="BP34" i="18" s="1"/>
  <c r="BO102" i="15"/>
  <c r="BA9" i="41" l="1"/>
  <c r="BA23" i="41" s="1"/>
  <c r="BA11" i="55"/>
  <c r="BA14" i="55" s="1"/>
  <c r="BA7" i="49"/>
  <c r="BA8" i="49" s="1"/>
  <c r="BB11" i="51"/>
  <c r="CK11" i="51" s="1"/>
  <c r="BA11" i="26"/>
  <c r="BA14" i="26" s="1"/>
  <c r="BC134" i="18"/>
  <c r="BC136" i="18" s="1"/>
  <c r="BC149" i="18" s="1"/>
  <c r="BC151" i="18" s="1"/>
  <c r="BC152" i="18" s="1"/>
  <c r="BA6" i="60"/>
  <c r="BA12" i="60" s="1"/>
  <c r="AW56" i="64"/>
  <c r="BB100" i="2"/>
  <c r="AW55" i="64" s="1"/>
  <c r="BB18" i="2"/>
  <c r="BA48" i="41" s="1"/>
  <c r="BH212" i="4"/>
  <c r="BH53" i="4" s="1"/>
  <c r="BB25" i="2" s="1"/>
  <c r="BB23" i="51" s="1"/>
  <c r="BA16" i="27"/>
  <c r="AW33" i="64"/>
  <c r="AX32" i="21"/>
  <c r="AX34" i="21"/>
  <c r="BB333" i="18"/>
  <c r="BB372" i="18"/>
  <c r="BB159" i="18"/>
  <c r="BB158" i="18"/>
  <c r="AU105" i="61"/>
  <c r="AZ34" i="2"/>
  <c r="AY10" i="23"/>
  <c r="AY13" i="23" s="1"/>
  <c r="AX30" i="41"/>
  <c r="AX28" i="41"/>
  <c r="AX29" i="41"/>
  <c r="AT54" i="61" s="1"/>
  <c r="AX27" i="41"/>
  <c r="BB198" i="18"/>
  <c r="BB199" i="18"/>
  <c r="BC189" i="18"/>
  <c r="BC191" i="18" s="1"/>
  <c r="BC192" i="18" s="1"/>
  <c r="BC177" i="18"/>
  <c r="BB256" i="15"/>
  <c r="BC67" i="2"/>
  <c r="AX13" i="24"/>
  <c r="AX14" i="24"/>
  <c r="AX15" i="24"/>
  <c r="BC317" i="18"/>
  <c r="BC319" i="18" s="1"/>
  <c r="BC320" i="18" s="1"/>
  <c r="BC235" i="18"/>
  <c r="BC249" i="18"/>
  <c r="BC251" i="18" s="1"/>
  <c r="BC300" i="18"/>
  <c r="BC302" i="18" s="1"/>
  <c r="BC303" i="18" s="1"/>
  <c r="BA37" i="2"/>
  <c r="AZ21" i="23"/>
  <c r="AZ24" i="23" s="1"/>
  <c r="AV46" i="61"/>
  <c r="AZ13" i="25"/>
  <c r="AZ17" i="25" s="1"/>
  <c r="AV93" i="61"/>
  <c r="AV132" i="61" s="1"/>
  <c r="AV131" i="61"/>
  <c r="AZ26" i="61"/>
  <c r="AZ100" i="61" s="1"/>
  <c r="AZ99" i="61"/>
  <c r="BB194" i="15"/>
  <c r="AX31" i="21"/>
  <c r="AX30" i="21"/>
  <c r="AX27" i="21"/>
  <c r="AX36" i="21" s="1"/>
  <c r="AX28" i="21"/>
  <c r="AX29" i="21"/>
  <c r="AX26" i="21"/>
  <c r="AY32" i="51"/>
  <c r="AX13" i="50"/>
  <c r="AX36" i="53"/>
  <c r="AT25" i="64"/>
  <c r="AT26" i="64" s="1"/>
  <c r="AY43" i="2"/>
  <c r="AT42" i="64"/>
  <c r="AY41" i="2"/>
  <c r="AX19" i="28"/>
  <c r="AX20" i="28" s="1"/>
  <c r="AX23" i="25"/>
  <c r="AX21" i="25"/>
  <c r="AX22" i="25"/>
  <c r="BB288" i="18"/>
  <c r="BB287" i="18"/>
  <c r="BB289" i="18"/>
  <c r="AZ55" i="2"/>
  <c r="AZ59" i="2"/>
  <c r="AU113" i="61"/>
  <c r="AU13" i="61"/>
  <c r="BA10" i="53"/>
  <c r="BB7" i="51"/>
  <c r="CK7" i="51" s="1"/>
  <c r="BB11" i="2"/>
  <c r="BC347" i="18"/>
  <c r="BC349" i="18" s="1"/>
  <c r="BA10" i="49"/>
  <c r="BH256" i="4"/>
  <c r="BB11" i="49"/>
  <c r="BB270" i="18"/>
  <c r="BB271" i="18"/>
  <c r="BB272" i="18"/>
  <c r="BA16" i="62"/>
  <c r="BA17" i="62"/>
  <c r="BA23" i="61" s="1"/>
  <c r="AV32" i="61"/>
  <c r="AV33" i="61" s="1"/>
  <c r="AV102" i="61"/>
  <c r="AX17" i="21"/>
  <c r="BP36" i="18"/>
  <c r="BP35" i="18"/>
  <c r="BP46" i="18"/>
  <c r="BP48" i="18" s="1"/>
  <c r="BP49" i="18" s="1"/>
  <c r="BP57" i="18" s="1"/>
  <c r="BP21" i="18"/>
  <c r="BP20" i="18"/>
  <c r="BP247" i="15"/>
  <c r="BP257" i="15"/>
  <c r="BP249" i="15"/>
  <c r="BO10" i="60"/>
  <c r="BP102" i="2"/>
  <c r="BA13" i="55" l="1"/>
  <c r="BC137" i="18"/>
  <c r="BC138" i="18" s="1"/>
  <c r="BA14" i="49"/>
  <c r="BA16" i="49" s="1"/>
  <c r="BA8" i="27"/>
  <c r="BA29" i="27" s="1"/>
  <c r="BB32" i="2"/>
  <c r="BH283" i="4"/>
  <c r="BH16" i="4" s="1"/>
  <c r="AW90" i="61"/>
  <c r="AW130" i="61" s="1"/>
  <c r="BH259" i="4"/>
  <c r="BH11" i="4" s="1"/>
  <c r="BB61" i="2" s="1"/>
  <c r="BA13" i="41" s="1"/>
  <c r="BA11" i="60"/>
  <c r="BA8" i="60"/>
  <c r="AW12" i="62"/>
  <c r="BB16" i="51"/>
  <c r="CK16" i="51" s="1"/>
  <c r="CK45" i="51" s="1"/>
  <c r="BA6" i="55"/>
  <c r="BA8" i="55" s="1"/>
  <c r="BA13" i="28"/>
  <c r="BA14" i="28" s="1"/>
  <c r="BA24" i="28" s="1"/>
  <c r="AW15" i="64"/>
  <c r="AW17" i="64" s="1"/>
  <c r="AW19" i="64" s="1"/>
  <c r="BA9" i="52"/>
  <c r="BA12" i="52" s="1"/>
  <c r="BA31" i="53"/>
  <c r="BC387" i="18"/>
  <c r="BC389" i="18" s="1"/>
  <c r="BC390" i="18" s="1"/>
  <c r="BC391" i="18" s="1"/>
  <c r="BC411" i="18" s="1"/>
  <c r="BA8" i="50"/>
  <c r="BA16" i="50" s="1"/>
  <c r="BB26" i="2"/>
  <c r="BA10" i="27" s="1"/>
  <c r="BA20" i="27"/>
  <c r="BA22" i="27" s="1"/>
  <c r="BA27" i="27" s="1"/>
  <c r="BB331" i="18"/>
  <c r="AZ27" i="61"/>
  <c r="AZ9" i="61" s="1"/>
  <c r="AV94" i="61"/>
  <c r="AV133" i="61" s="1"/>
  <c r="AT31" i="64"/>
  <c r="AT28" i="64"/>
  <c r="AT29" i="64"/>
  <c r="AT37" i="61" s="1"/>
  <c r="CK23" i="51"/>
  <c r="BB24" i="51"/>
  <c r="BC13" i="2"/>
  <c r="BB250" i="15"/>
  <c r="BB17" i="22" s="1"/>
  <c r="BB12" i="49"/>
  <c r="BB251" i="15"/>
  <c r="AT55" i="61"/>
  <c r="AT56" i="61" s="1"/>
  <c r="AT114" i="61"/>
  <c r="BH56" i="4"/>
  <c r="AX18" i="50"/>
  <c r="AX23" i="50"/>
  <c r="BC252" i="18"/>
  <c r="BC266" i="18"/>
  <c r="BC268" i="18" s="1"/>
  <c r="BB332" i="18"/>
  <c r="BG251" i="4" s="1"/>
  <c r="AY47" i="51"/>
  <c r="AY33" i="51"/>
  <c r="AY35" i="51" s="1"/>
  <c r="BC237" i="18"/>
  <c r="BC238" i="18"/>
  <c r="BC236" i="18"/>
  <c r="BC200" i="18"/>
  <c r="BC178" i="18"/>
  <c r="BC179" i="18"/>
  <c r="BC153" i="18"/>
  <c r="BC154" i="18"/>
  <c r="AV110" i="61"/>
  <c r="AV47" i="61"/>
  <c r="AV48" i="61" s="1"/>
  <c r="AY69" i="2"/>
  <c r="AY45" i="2"/>
  <c r="AX80" i="14"/>
  <c r="AY54" i="2"/>
  <c r="AY56" i="2" s="1"/>
  <c r="BC305" i="18"/>
  <c r="BC304" i="18"/>
  <c r="BC306" i="18"/>
  <c r="BC323" i="18"/>
  <c r="BC322" i="18"/>
  <c r="BC321" i="18"/>
  <c r="BC193" i="18"/>
  <c r="BC194" i="18"/>
  <c r="AY15" i="23"/>
  <c r="AY37" i="23" s="1"/>
  <c r="AY13" i="21"/>
  <c r="BA17" i="49"/>
  <c r="BB77" i="14"/>
  <c r="BB77" i="11"/>
  <c r="BC350" i="18"/>
  <c r="BC362" i="18"/>
  <c r="BC364" i="18" s="1"/>
  <c r="BC365" i="18" s="1"/>
  <c r="BC8" i="2"/>
  <c r="BD232" i="18"/>
  <c r="BD234" i="18" s="1"/>
  <c r="BC6" i="51"/>
  <c r="BA50" i="41"/>
  <c r="AW63" i="61" s="1"/>
  <c r="BA51" i="41"/>
  <c r="AW64" i="61" s="1"/>
  <c r="AZ14" i="21"/>
  <c r="AZ26" i="23"/>
  <c r="BB330" i="18"/>
  <c r="AZ30" i="51"/>
  <c r="AZ46" i="51" s="1"/>
  <c r="AY12" i="26"/>
  <c r="AZ35" i="2"/>
  <c r="AY34" i="53"/>
  <c r="AU40" i="64"/>
  <c r="AU23" i="64"/>
  <c r="AY11" i="50"/>
  <c r="AT50" i="64"/>
  <c r="AT82" i="61" s="1"/>
  <c r="AT43" i="64"/>
  <c r="AZ92" i="2"/>
  <c r="AZ43" i="51"/>
  <c r="AY12" i="41"/>
  <c r="AV34" i="61"/>
  <c r="AV104" i="61" s="1"/>
  <c r="AV103" i="61"/>
  <c r="AZ89" i="2"/>
  <c r="BF315" i="4"/>
  <c r="AV24" i="64"/>
  <c r="AZ12" i="50"/>
  <c r="BA31" i="51"/>
  <c r="AZ35" i="53"/>
  <c r="AV41" i="64"/>
  <c r="BA38" i="2"/>
  <c r="BA24" i="61"/>
  <c r="BA25" i="61" s="1"/>
  <c r="BA98" i="61"/>
  <c r="BB255" i="15"/>
  <c r="AX22" i="28"/>
  <c r="AX26" i="28" s="1"/>
  <c r="AX25" i="28"/>
  <c r="BB8" i="21"/>
  <c r="BB10" i="21" s="1"/>
  <c r="BB7" i="59"/>
  <c r="BB11" i="59" s="1"/>
  <c r="BB253" i="15"/>
  <c r="BP102" i="15"/>
  <c r="BP10" i="60" s="1"/>
  <c r="BP50" i="18"/>
  <c r="BP55" i="18" s="1"/>
  <c r="BP51" i="18"/>
  <c r="BP56" i="18" s="1"/>
  <c r="BQ15" i="18"/>
  <c r="BQ17" i="18" s="1"/>
  <c r="BO14" i="62"/>
  <c r="BA49" i="27" l="1"/>
  <c r="BA31" i="27"/>
  <c r="BA30" i="27"/>
  <c r="BC160" i="18"/>
  <c r="BC139" i="18"/>
  <c r="BC159" i="18" s="1"/>
  <c r="BA15" i="49"/>
  <c r="BA13" i="27"/>
  <c r="AW91" i="61"/>
  <c r="AW92" i="61" s="1"/>
  <c r="AW93" i="61" s="1"/>
  <c r="AW132" i="61" s="1"/>
  <c r="BA9" i="55"/>
  <c r="AW20" i="64"/>
  <c r="AW31" i="61" s="1"/>
  <c r="AW32" i="61" s="1"/>
  <c r="AW33" i="61" s="1"/>
  <c r="BA24" i="27"/>
  <c r="BA25" i="27" s="1"/>
  <c r="BB97" i="2" s="1"/>
  <c r="BA13" i="22" s="1"/>
  <c r="BA14" i="22" s="1"/>
  <c r="BA19" i="22" s="1"/>
  <c r="BA8" i="24" s="1"/>
  <c r="BB93" i="2"/>
  <c r="BB45" i="51"/>
  <c r="BA10" i="52"/>
  <c r="BA11" i="52"/>
  <c r="BA20" i="52" s="1"/>
  <c r="BA11" i="27"/>
  <c r="AY18" i="28"/>
  <c r="BB28" i="2"/>
  <c r="BB29" i="2" s="1"/>
  <c r="BA26" i="27"/>
  <c r="AW46" i="61" s="1"/>
  <c r="BC413" i="18"/>
  <c r="BA12" i="27"/>
  <c r="BA21" i="50"/>
  <c r="BC392" i="18"/>
  <c r="BC412" i="18" s="1"/>
  <c r="AZ101" i="61"/>
  <c r="AY38" i="23"/>
  <c r="AY21" i="21" s="1"/>
  <c r="AY34" i="21" s="1"/>
  <c r="BC199" i="18"/>
  <c r="AV10" i="61"/>
  <c r="BC198" i="18"/>
  <c r="AY17" i="50"/>
  <c r="AY22" i="50"/>
  <c r="AY39" i="51"/>
  <c r="AY36" i="51"/>
  <c r="BC253" i="18"/>
  <c r="BC254" i="18"/>
  <c r="BC255" i="18"/>
  <c r="BD174" i="18"/>
  <c r="BD176" i="18" s="1"/>
  <c r="BB7" i="49"/>
  <c r="BB8" i="49" s="1"/>
  <c r="BB11" i="26"/>
  <c r="BB14" i="26" s="1"/>
  <c r="BD134" i="18"/>
  <c r="BD136" i="18" s="1"/>
  <c r="BB7" i="62"/>
  <c r="BI212" i="4"/>
  <c r="BI53" i="4" s="1"/>
  <c r="BC25" i="2" s="1"/>
  <c r="BC11" i="51"/>
  <c r="BC16" i="51" s="1"/>
  <c r="BC45" i="51" s="1"/>
  <c r="BC100" i="2"/>
  <c r="AX55" i="64" s="1"/>
  <c r="BB16" i="27"/>
  <c r="BB6" i="60"/>
  <c r="BC18" i="2"/>
  <c r="AX33" i="64"/>
  <c r="BB9" i="41"/>
  <c r="BB23" i="41" s="1"/>
  <c r="BB20" i="53"/>
  <c r="BB11" i="55"/>
  <c r="AX56" i="64"/>
  <c r="BD235" i="18"/>
  <c r="BD317" i="18"/>
  <c r="BD319" i="18" s="1"/>
  <c r="BD320" i="18" s="1"/>
  <c r="BD249" i="18"/>
  <c r="BD251" i="18" s="1"/>
  <c r="BD300" i="18"/>
  <c r="BD302" i="18" s="1"/>
  <c r="BD303" i="18" s="1"/>
  <c r="AY42" i="23"/>
  <c r="AY20" i="21"/>
  <c r="AY44" i="23"/>
  <c r="AY15" i="25" s="1"/>
  <c r="AY18" i="25" s="1"/>
  <c r="AY45" i="23"/>
  <c r="AY43" i="23"/>
  <c r="AY9" i="24" s="1"/>
  <c r="AY10" i="24" s="1"/>
  <c r="BC158" i="18"/>
  <c r="BA99" i="61"/>
  <c r="BA26" i="61"/>
  <c r="BA100" i="61" s="1"/>
  <c r="AT115" i="61"/>
  <c r="AT57" i="61"/>
  <c r="AT116" i="61" s="1"/>
  <c r="AT35" i="64"/>
  <c r="AT58" i="64" s="1"/>
  <c r="AT36" i="64"/>
  <c r="AT59" i="64" s="1"/>
  <c r="AT60" i="64" s="1"/>
  <c r="AY44" i="41"/>
  <c r="AY42" i="41"/>
  <c r="AY43" i="41"/>
  <c r="AY24" i="41"/>
  <c r="AY41" i="41"/>
  <c r="BB10" i="53"/>
  <c r="BD347" i="18"/>
  <c r="BD349" i="18" s="1"/>
  <c r="BC11" i="2"/>
  <c r="BI256" i="4"/>
  <c r="BC7" i="51"/>
  <c r="BB10" i="49"/>
  <c r="AY15" i="21"/>
  <c r="AY18" i="21" s="1"/>
  <c r="CK24" i="51"/>
  <c r="BB26" i="51"/>
  <c r="AT38" i="61"/>
  <c r="AT39" i="61" s="1"/>
  <c r="AT106" i="61"/>
  <c r="BC367" i="18"/>
  <c r="BC366" i="18"/>
  <c r="BF57" i="4"/>
  <c r="AZ40" i="2" s="1"/>
  <c r="BF23" i="4"/>
  <c r="BF44" i="4" s="1"/>
  <c r="AY70" i="2"/>
  <c r="AX78" i="14"/>
  <c r="AX79" i="14" s="1"/>
  <c r="AX78" i="11"/>
  <c r="AX79" i="11" s="1"/>
  <c r="BB37" i="2"/>
  <c r="BA21" i="23"/>
  <c r="BA24" i="23" s="1"/>
  <c r="AV49" i="61"/>
  <c r="AV112" i="61" s="1"/>
  <c r="AV111" i="61"/>
  <c r="AZ12" i="23"/>
  <c r="BG55" i="4"/>
  <c r="BG13" i="4"/>
  <c r="AT83" i="61"/>
  <c r="AT84" i="61" s="1"/>
  <c r="AT126" i="61"/>
  <c r="BC351" i="18"/>
  <c r="BC373" i="18"/>
  <c r="BC352" i="18"/>
  <c r="AX17" i="41"/>
  <c r="AY50" i="2"/>
  <c r="AY51" i="2" s="1"/>
  <c r="AY46" i="2"/>
  <c r="AX14" i="52"/>
  <c r="AV35" i="61"/>
  <c r="BC269" i="18"/>
  <c r="BC283" i="18"/>
  <c r="BC285" i="18" s="1"/>
  <c r="BC286" i="18" s="1"/>
  <c r="BQ102" i="2"/>
  <c r="BR15" i="18" s="1"/>
  <c r="BR17" i="18" s="1"/>
  <c r="BQ18" i="18"/>
  <c r="BQ31" i="18"/>
  <c r="BQ33" i="18" s="1"/>
  <c r="BQ34" i="18" s="1"/>
  <c r="AW131" i="61" l="1"/>
  <c r="AW102" i="61"/>
  <c r="BA13" i="25"/>
  <c r="BA17" i="25" s="1"/>
  <c r="AY33" i="21"/>
  <c r="AY32" i="21"/>
  <c r="AV50" i="61"/>
  <c r="AV13" i="61" s="1"/>
  <c r="AY17" i="21"/>
  <c r="BC372" i="18"/>
  <c r="BC371" i="18"/>
  <c r="AT58" i="61"/>
  <c r="AT117" i="61" s="1"/>
  <c r="BC194" i="15"/>
  <c r="BB9" i="52"/>
  <c r="BD387" i="18"/>
  <c r="BD389" i="18" s="1"/>
  <c r="BD390" i="18" s="1"/>
  <c r="BI259" i="4"/>
  <c r="BI11" i="4" s="1"/>
  <c r="BC61" i="2" s="1"/>
  <c r="AX12" i="62"/>
  <c r="BB8" i="27"/>
  <c r="BB31" i="27" s="1"/>
  <c r="AX90" i="61"/>
  <c r="BB48" i="41"/>
  <c r="BC32" i="2"/>
  <c r="BI283" i="4"/>
  <c r="BB8" i="50"/>
  <c r="BB6" i="55"/>
  <c r="AV105" i="61"/>
  <c r="AV11" i="61"/>
  <c r="AT107" i="61"/>
  <c r="AT40" i="61"/>
  <c r="AT108" i="61" s="1"/>
  <c r="BC256" i="15"/>
  <c r="BD67" i="2"/>
  <c r="BB11" i="60"/>
  <c r="BB8" i="60"/>
  <c r="BB12" i="60"/>
  <c r="AT85" i="61"/>
  <c r="AT128" i="61" s="1"/>
  <c r="AT127" i="61"/>
  <c r="AX16" i="52"/>
  <c r="AX19" i="52" s="1"/>
  <c r="AX21" i="52" s="1"/>
  <c r="AX15" i="52"/>
  <c r="AX17" i="52"/>
  <c r="AX23" i="52" s="1"/>
  <c r="BC11" i="49"/>
  <c r="BD306" i="18"/>
  <c r="BD304" i="18"/>
  <c r="BD305" i="18"/>
  <c r="BD236" i="18"/>
  <c r="BD237" i="18"/>
  <c r="BD238" i="18"/>
  <c r="AZ41" i="2"/>
  <c r="AY19" i="28"/>
  <c r="AY20" i="28" s="1"/>
  <c r="AY36" i="53"/>
  <c r="AY13" i="50"/>
  <c r="AU25" i="64"/>
  <c r="AU26" i="64" s="1"/>
  <c r="AZ32" i="51"/>
  <c r="AU42" i="64"/>
  <c r="AZ43" i="2"/>
  <c r="AY21" i="25"/>
  <c r="AY22" i="25"/>
  <c r="AY23" i="25"/>
  <c r="BD149" i="18"/>
  <c r="BD151" i="18" s="1"/>
  <c r="BD152" i="18" s="1"/>
  <c r="BD137" i="18"/>
  <c r="BC272" i="18"/>
  <c r="BC270" i="18"/>
  <c r="BC271" i="18"/>
  <c r="AW94" i="61"/>
  <c r="AY26" i="21"/>
  <c r="AY27" i="21"/>
  <c r="AY36" i="21" s="1"/>
  <c r="AY29" i="21"/>
  <c r="AY30" i="21"/>
  <c r="AY28" i="21"/>
  <c r="AY31" i="21"/>
  <c r="BB13" i="55"/>
  <c r="BB14" i="55"/>
  <c r="BA55" i="2"/>
  <c r="BA59" i="2"/>
  <c r="AY29" i="41"/>
  <c r="AU54" i="61" s="1"/>
  <c r="AY27" i="41"/>
  <c r="AY30" i="41"/>
  <c r="AY28" i="41"/>
  <c r="AY15" i="24"/>
  <c r="AY13" i="24"/>
  <c r="AY14" i="24"/>
  <c r="AW103" i="61"/>
  <c r="AW34" i="61"/>
  <c r="BB14" i="49"/>
  <c r="AZ10" i="23"/>
  <c r="AZ13" i="23" s="1"/>
  <c r="BA34" i="2"/>
  <c r="BB20" i="27"/>
  <c r="BB22" i="27" s="1"/>
  <c r="BB27" i="27" s="1"/>
  <c r="AX15" i="64"/>
  <c r="AX17" i="64" s="1"/>
  <c r="BB31" i="53"/>
  <c r="BC26" i="2"/>
  <c r="BB10" i="27" s="1"/>
  <c r="BB13" i="28"/>
  <c r="BB14" i="28" s="1"/>
  <c r="BB24" i="28" s="1"/>
  <c r="BC23" i="51"/>
  <c r="BC24" i="51" s="1"/>
  <c r="BC26" i="51" s="1"/>
  <c r="BC27" i="51" s="1"/>
  <c r="BB17" i="62"/>
  <c r="BB23" i="61" s="1"/>
  <c r="BB16" i="62"/>
  <c r="BP14" i="62"/>
  <c r="BA26" i="23"/>
  <c r="BA14" i="21"/>
  <c r="AW47" i="61"/>
  <c r="AW48" i="61" s="1"/>
  <c r="AW110" i="61"/>
  <c r="BD189" i="18"/>
  <c r="BD191" i="18" s="1"/>
  <c r="BD192" i="18" s="1"/>
  <c r="BD177" i="18"/>
  <c r="CK26" i="51"/>
  <c r="CK27" i="51" s="1"/>
  <c r="BB27" i="51"/>
  <c r="BD252" i="18"/>
  <c r="BD266" i="18"/>
  <c r="BD268" i="18" s="1"/>
  <c r="AX36" i="41"/>
  <c r="AX35" i="41"/>
  <c r="AX37" i="41"/>
  <c r="AX34" i="41"/>
  <c r="AY42" i="51"/>
  <c r="AZ66" i="2"/>
  <c r="BD321" i="18"/>
  <c r="BD323" i="18"/>
  <c r="BD322" i="18"/>
  <c r="BC289" i="18"/>
  <c r="BC288" i="18"/>
  <c r="BC287" i="18"/>
  <c r="AW24" i="64"/>
  <c r="BB31" i="51"/>
  <c r="CK31" i="51" s="1"/>
  <c r="BA35" i="53"/>
  <c r="AW41" i="64"/>
  <c r="BA12" i="50"/>
  <c r="BB38" i="2"/>
  <c r="BD362" i="18"/>
  <c r="BD364" i="18" s="1"/>
  <c r="BD365" i="18" s="1"/>
  <c r="BD350" i="18"/>
  <c r="BA27" i="61"/>
  <c r="BC333" i="18"/>
  <c r="BQ35" i="18"/>
  <c r="BQ46" i="18"/>
  <c r="BQ48" i="18" s="1"/>
  <c r="BQ49" i="18" s="1"/>
  <c r="BQ57" i="18" s="1"/>
  <c r="BQ36" i="18"/>
  <c r="BR18" i="18"/>
  <c r="BR31" i="18"/>
  <c r="BR33" i="18" s="1"/>
  <c r="BR34" i="18" s="1"/>
  <c r="BQ20" i="18"/>
  <c r="BQ21" i="18"/>
  <c r="AT86" i="61" l="1"/>
  <c r="BC332" i="18"/>
  <c r="BH251" i="4" s="1"/>
  <c r="BH55" i="4" s="1"/>
  <c r="AV113" i="61"/>
  <c r="AT14" i="61"/>
  <c r="AT41" i="61"/>
  <c r="AT12" i="61" s="1"/>
  <c r="BC331" i="18"/>
  <c r="BC330" i="18"/>
  <c r="AY25" i="28"/>
  <c r="AY22" i="28"/>
  <c r="AY26" i="28" s="1"/>
  <c r="AW111" i="61"/>
  <c r="AW49" i="61"/>
  <c r="AX91" i="61"/>
  <c r="AX92" i="61" s="1"/>
  <c r="AX130" i="61"/>
  <c r="BD269" i="18"/>
  <c r="BD283" i="18"/>
  <c r="BD285" i="18" s="1"/>
  <c r="BD286" i="18" s="1"/>
  <c r="BD153" i="18"/>
  <c r="BD154" i="18"/>
  <c r="BD254" i="18"/>
  <c r="BD255" i="18"/>
  <c r="BD253" i="18"/>
  <c r="AZ13" i="21"/>
  <c r="AZ15" i="23"/>
  <c r="AZ37" i="23" s="1"/>
  <c r="BB17" i="49"/>
  <c r="BB15" i="49"/>
  <c r="BB16" i="49"/>
  <c r="BC28" i="2"/>
  <c r="BC29" i="2" s="1"/>
  <c r="BB13" i="41"/>
  <c r="BC93" i="2"/>
  <c r="BA9" i="61"/>
  <c r="BA101" i="61"/>
  <c r="BB24" i="27"/>
  <c r="BB25" i="27" s="1"/>
  <c r="BC97" i="2" s="1"/>
  <c r="BB13" i="22" s="1"/>
  <c r="BB14" i="22" s="1"/>
  <c r="BB19" i="22" s="1"/>
  <c r="BB8" i="24" s="1"/>
  <c r="BD413" i="18"/>
  <c r="BD392" i="18"/>
  <c r="BD412" i="18" s="1"/>
  <c r="BD391" i="18"/>
  <c r="BD411" i="18" s="1"/>
  <c r="BD373" i="18"/>
  <c r="BD351" i="18"/>
  <c r="BD352" i="18"/>
  <c r="BB26" i="27"/>
  <c r="AZ69" i="2"/>
  <c r="AZ70" i="2" s="1"/>
  <c r="AY80" i="14"/>
  <c r="AZ45" i="2"/>
  <c r="AZ54" i="2"/>
  <c r="AZ56" i="2" s="1"/>
  <c r="BB10" i="52"/>
  <c r="BB11" i="52"/>
  <c r="BB20" i="52" s="1"/>
  <c r="BB12" i="52"/>
  <c r="BD139" i="18"/>
  <c r="BD138" i="18"/>
  <c r="BD160" i="18"/>
  <c r="AV23" i="64"/>
  <c r="BA35" i="2"/>
  <c r="BA30" i="51"/>
  <c r="AZ34" i="53"/>
  <c r="AZ12" i="26"/>
  <c r="AZ11" i="50"/>
  <c r="AV40" i="64"/>
  <c r="BB30" i="27"/>
  <c r="BB13" i="27"/>
  <c r="BB11" i="27"/>
  <c r="BB12" i="27"/>
  <c r="BB29" i="27"/>
  <c r="BD366" i="18"/>
  <c r="BD367" i="18"/>
  <c r="BB24" i="61"/>
  <c r="BB25" i="61" s="1"/>
  <c r="BB98" i="61"/>
  <c r="AW104" i="61"/>
  <c r="AW35" i="61"/>
  <c r="AU50" i="64"/>
  <c r="AU82" i="61" s="1"/>
  <c r="AU43" i="64"/>
  <c r="AX20" i="64"/>
  <c r="AX31" i="61" s="1"/>
  <c r="AX19" i="64"/>
  <c r="AT17" i="61"/>
  <c r="AT129" i="61"/>
  <c r="AU114" i="61"/>
  <c r="AU55" i="61"/>
  <c r="AU56" i="61" s="1"/>
  <c r="AZ47" i="51"/>
  <c r="AZ33" i="51"/>
  <c r="AZ35" i="51" s="1"/>
  <c r="BC77" i="11"/>
  <c r="BC77" i="14"/>
  <c r="BB8" i="55"/>
  <c r="BB9" i="55"/>
  <c r="BC250" i="15"/>
  <c r="BC17" i="22" s="1"/>
  <c r="BC12" i="49"/>
  <c r="BC251" i="15"/>
  <c r="BD6" i="51"/>
  <c r="BE232" i="18"/>
  <c r="BE234" i="18" s="1"/>
  <c r="BD8" i="2"/>
  <c r="BD13" i="2"/>
  <c r="BA92" i="2"/>
  <c r="AZ12" i="41"/>
  <c r="BA43" i="51"/>
  <c r="AW133" i="61"/>
  <c r="AW10" i="61"/>
  <c r="AU31" i="64"/>
  <c r="AU28" i="64"/>
  <c r="AU29" i="64"/>
  <c r="AU37" i="61" s="1"/>
  <c r="BC255" i="15"/>
  <c r="BB16" i="50"/>
  <c r="BB21" i="50"/>
  <c r="BD193" i="18"/>
  <c r="BD194" i="18"/>
  <c r="BB50" i="41"/>
  <c r="AX63" i="61" s="1"/>
  <c r="BB51" i="41"/>
  <c r="AX64" i="61" s="1"/>
  <c r="BD200" i="18"/>
  <c r="BD178" i="18"/>
  <c r="BD179" i="18"/>
  <c r="BA89" i="2"/>
  <c r="BG315" i="4"/>
  <c r="AY23" i="50"/>
  <c r="AY18" i="50"/>
  <c r="BC253" i="15"/>
  <c r="BC8" i="21"/>
  <c r="BC10" i="21" s="1"/>
  <c r="BC7" i="59"/>
  <c r="BC11" i="59" s="1"/>
  <c r="BI56" i="4"/>
  <c r="BI16" i="4"/>
  <c r="BB49" i="27"/>
  <c r="BR249" i="15"/>
  <c r="BQ257" i="15"/>
  <c r="BQ247" i="15"/>
  <c r="BQ249" i="15"/>
  <c r="BQ50" i="18"/>
  <c r="BQ55" i="18" s="1"/>
  <c r="BQ51" i="18"/>
  <c r="BQ56" i="18" s="1"/>
  <c r="BR36" i="18"/>
  <c r="BR46" i="18"/>
  <c r="BR48" i="18" s="1"/>
  <c r="BR49" i="18" s="1"/>
  <c r="BR57" i="18" s="1"/>
  <c r="BR35" i="18"/>
  <c r="BR21" i="18"/>
  <c r="BR20" i="18"/>
  <c r="BQ102" i="15"/>
  <c r="BD333" i="18" l="1"/>
  <c r="BH13" i="4"/>
  <c r="BB55" i="2" s="1"/>
  <c r="BA12" i="23"/>
  <c r="BA10" i="23" s="1"/>
  <c r="BA13" i="23" s="1"/>
  <c r="AT109" i="61"/>
  <c r="AZ38" i="23"/>
  <c r="AZ21" i="21" s="1"/>
  <c r="AZ34" i="21" s="1"/>
  <c r="AT18" i="61"/>
  <c r="BD159" i="18"/>
  <c r="AZ18" i="28"/>
  <c r="BD372" i="18"/>
  <c r="BD289" i="18"/>
  <c r="BD287" i="18"/>
  <c r="BD288" i="18"/>
  <c r="AX131" i="61"/>
  <c r="AX93" i="61"/>
  <c r="AX132" i="61" s="1"/>
  <c r="AU126" i="61"/>
  <c r="AU83" i="61"/>
  <c r="AU84" i="61" s="1"/>
  <c r="AZ45" i="23"/>
  <c r="AZ20" i="21"/>
  <c r="AZ43" i="23"/>
  <c r="AZ9" i="24" s="1"/>
  <c r="AZ10" i="24" s="1"/>
  <c r="AZ42" i="23"/>
  <c r="AZ44" i="23"/>
  <c r="AZ15" i="25" s="1"/>
  <c r="AZ18" i="25" s="1"/>
  <c r="BD271" i="18"/>
  <c r="BD272" i="18"/>
  <c r="BD270" i="18"/>
  <c r="BD330" i="18" s="1"/>
  <c r="AW112" i="61"/>
  <c r="AW50" i="61"/>
  <c r="BG23" i="4"/>
  <c r="BG44" i="4" s="1"/>
  <c r="BG57" i="4"/>
  <c r="BA40" i="2" s="1"/>
  <c r="BC6" i="60"/>
  <c r="BC20" i="53"/>
  <c r="BC9" i="41"/>
  <c r="BC23" i="41" s="1"/>
  <c r="BE174" i="18"/>
  <c r="BE176" i="18" s="1"/>
  <c r="BC11" i="26"/>
  <c r="BC14" i="26" s="1"/>
  <c r="BD100" i="2"/>
  <c r="AY55" i="64" s="1"/>
  <c r="AY56" i="64"/>
  <c r="BC16" i="27"/>
  <c r="AY33" i="64"/>
  <c r="BE134" i="18"/>
  <c r="BE136" i="18" s="1"/>
  <c r="BC11" i="55"/>
  <c r="BD18" i="2"/>
  <c r="BJ212" i="4"/>
  <c r="BJ53" i="4" s="1"/>
  <c r="BD25" i="2" s="1"/>
  <c r="BC7" i="62"/>
  <c r="BD11" i="51"/>
  <c r="BD16" i="51" s="1"/>
  <c r="BD45" i="51" s="1"/>
  <c r="BC7" i="49"/>
  <c r="BC8" i="49" s="1"/>
  <c r="AW11" i="61"/>
  <c r="AW105" i="61"/>
  <c r="AZ15" i="21"/>
  <c r="AZ18" i="21" s="1"/>
  <c r="AZ36" i="51"/>
  <c r="AZ39" i="51"/>
  <c r="AZ22" i="50"/>
  <c r="AZ17" i="50"/>
  <c r="BB21" i="23"/>
  <c r="BB24" i="23" s="1"/>
  <c r="BC37" i="2"/>
  <c r="BD158" i="18"/>
  <c r="BD199" i="18"/>
  <c r="AZ46" i="2"/>
  <c r="AZ50" i="2"/>
  <c r="AZ51" i="2" s="1"/>
  <c r="AY17" i="41"/>
  <c r="AY14" i="52"/>
  <c r="AU36" i="64"/>
  <c r="AU59" i="64" s="1"/>
  <c r="AU60" i="64" s="1"/>
  <c r="AU35" i="64"/>
  <c r="AU58" i="64" s="1"/>
  <c r="BA66" i="2"/>
  <c r="AZ42" i="51"/>
  <c r="BD371" i="18"/>
  <c r="AZ24" i="41"/>
  <c r="AZ41" i="41"/>
  <c r="AZ42" i="41"/>
  <c r="AZ43" i="41"/>
  <c r="AZ44" i="41"/>
  <c r="AX102" i="61"/>
  <c r="AX32" i="61"/>
  <c r="AX33" i="61" s="1"/>
  <c r="BD198" i="18"/>
  <c r="AU38" i="61"/>
  <c r="AU39" i="61" s="1"/>
  <c r="AU106" i="61"/>
  <c r="BD7" i="51"/>
  <c r="BC10" i="49"/>
  <c r="BC10" i="53"/>
  <c r="BE347" i="18"/>
  <c r="BE349" i="18" s="1"/>
  <c r="BJ256" i="4"/>
  <c r="BD11" i="2"/>
  <c r="AU57" i="61"/>
  <c r="AU116" i="61" s="1"/>
  <c r="AU115" i="61"/>
  <c r="BB26" i="61"/>
  <c r="BB99" i="61"/>
  <c r="BB13" i="25"/>
  <c r="BB17" i="25" s="1"/>
  <c r="AX46" i="61"/>
  <c r="BE249" i="18"/>
  <c r="BE251" i="18" s="1"/>
  <c r="BE300" i="18"/>
  <c r="BE302" i="18" s="1"/>
  <c r="BE303" i="18" s="1"/>
  <c r="BE317" i="18"/>
  <c r="BE319" i="18" s="1"/>
  <c r="BE320" i="18" s="1"/>
  <c r="BE235" i="18"/>
  <c r="BA46" i="51"/>
  <c r="AY78" i="11"/>
  <c r="AY79" i="11" s="1"/>
  <c r="AY78" i="14"/>
  <c r="AY79" i="14" s="1"/>
  <c r="BB34" i="2"/>
  <c r="BR50" i="18"/>
  <c r="BR55" i="18" s="1"/>
  <c r="BR51" i="18"/>
  <c r="BR56" i="18" s="1"/>
  <c r="BQ10" i="60"/>
  <c r="BR102" i="2"/>
  <c r="BR257" i="15"/>
  <c r="BR247" i="15"/>
  <c r="AZ33" i="21" l="1"/>
  <c r="AZ32" i="21"/>
  <c r="BB59" i="2"/>
  <c r="BB43" i="51" s="1"/>
  <c r="CK43" i="51" s="1"/>
  <c r="BD332" i="18"/>
  <c r="BI251" i="4" s="1"/>
  <c r="BI55" i="4" s="1"/>
  <c r="BC34" i="2" s="1"/>
  <c r="BB34" i="53" s="1"/>
  <c r="BC14" i="49"/>
  <c r="BC17" i="49" s="1"/>
  <c r="BC13" i="28"/>
  <c r="BC14" i="28" s="1"/>
  <c r="BC24" i="28" s="1"/>
  <c r="BC31" i="53"/>
  <c r="BD23" i="51"/>
  <c r="BD24" i="51" s="1"/>
  <c r="BD26" i="51" s="1"/>
  <c r="BD27" i="51" s="1"/>
  <c r="BD26" i="2"/>
  <c r="BC10" i="27" s="1"/>
  <c r="BC20" i="27"/>
  <c r="BC22" i="27" s="1"/>
  <c r="AY15" i="64"/>
  <c r="AY17" i="64" s="1"/>
  <c r="AU127" i="61"/>
  <c r="AU85" i="61"/>
  <c r="AU128" i="61" s="1"/>
  <c r="BE266" i="18"/>
  <c r="BE268" i="18" s="1"/>
  <c r="BE252" i="18"/>
  <c r="BD194" i="15"/>
  <c r="BC13" i="55"/>
  <c r="BC14" i="55"/>
  <c r="AZ14" i="24"/>
  <c r="AZ15" i="24"/>
  <c r="AZ13" i="24"/>
  <c r="BA32" i="51"/>
  <c r="AZ36" i="53"/>
  <c r="AV42" i="64"/>
  <c r="BA41" i="2"/>
  <c r="AV25" i="64"/>
  <c r="AV26" i="64" s="1"/>
  <c r="AZ13" i="50"/>
  <c r="AZ19" i="28"/>
  <c r="AZ20" i="28" s="1"/>
  <c r="BA43" i="2"/>
  <c r="AX110" i="61"/>
  <c r="AX47" i="61"/>
  <c r="AX48" i="61" s="1"/>
  <c r="BD11" i="49"/>
  <c r="BE149" i="18"/>
  <c r="BE151" i="18" s="1"/>
  <c r="BE152" i="18" s="1"/>
  <c r="BE137" i="18"/>
  <c r="AW113" i="61"/>
  <c r="AW13" i="61"/>
  <c r="AZ27" i="41"/>
  <c r="AZ28" i="41"/>
  <c r="AZ30" i="41"/>
  <c r="AZ29" i="41"/>
  <c r="AV54" i="61" s="1"/>
  <c r="AZ17" i="21"/>
  <c r="BH315" i="4"/>
  <c r="BB89" i="2"/>
  <c r="AZ27" i="21"/>
  <c r="AZ36" i="21" s="1"/>
  <c r="AZ29" i="21"/>
  <c r="AZ31" i="21"/>
  <c r="AZ26" i="21"/>
  <c r="AZ30" i="21"/>
  <c r="AZ28" i="21"/>
  <c r="AY17" i="52"/>
  <c r="AY23" i="52" s="1"/>
  <c r="AY16" i="52"/>
  <c r="AY19" i="52" s="1"/>
  <c r="AY21" i="52" s="1"/>
  <c r="AY15" i="52"/>
  <c r="BE67" i="2"/>
  <c r="BD256" i="15"/>
  <c r="BA15" i="23"/>
  <c r="BA18" i="28" s="1"/>
  <c r="BA13" i="21"/>
  <c r="AU107" i="61"/>
  <c r="AU40" i="61"/>
  <c r="AU108" i="61" s="1"/>
  <c r="AX94" i="61"/>
  <c r="AX34" i="61"/>
  <c r="AX104" i="61" s="1"/>
  <c r="AX103" i="61"/>
  <c r="BC17" i="62"/>
  <c r="BC16" i="62"/>
  <c r="BE322" i="18"/>
  <c r="BE323" i="18"/>
  <c r="BE321" i="18"/>
  <c r="AY36" i="41"/>
  <c r="AY35" i="41"/>
  <c r="AY37" i="41"/>
  <c r="AY34" i="41"/>
  <c r="AY12" i="62"/>
  <c r="BC9" i="52"/>
  <c r="BE387" i="18"/>
  <c r="BE389" i="18" s="1"/>
  <c r="BE390" i="18" s="1"/>
  <c r="AY90" i="61"/>
  <c r="BC6" i="55"/>
  <c r="BJ259" i="4"/>
  <c r="BJ11" i="4" s="1"/>
  <c r="BD61" i="2" s="1"/>
  <c r="BC13" i="41" s="1"/>
  <c r="BJ283" i="4"/>
  <c r="BD32" i="2"/>
  <c r="BC8" i="27"/>
  <c r="BC49" i="27" s="1"/>
  <c r="BC8" i="50"/>
  <c r="BC48" i="41"/>
  <c r="BA34" i="53"/>
  <c r="AW23" i="64"/>
  <c r="BA12" i="26"/>
  <c r="BB30" i="51"/>
  <c r="AW40" i="64"/>
  <c r="BB35" i="2"/>
  <c r="BA11" i="50"/>
  <c r="BE362" i="18"/>
  <c r="BE364" i="18" s="1"/>
  <c r="BE365" i="18" s="1"/>
  <c r="BE350" i="18"/>
  <c r="BC11" i="60"/>
  <c r="BC12" i="60"/>
  <c r="BC8" i="60"/>
  <c r="BE306" i="18"/>
  <c r="BE305" i="18"/>
  <c r="BE304" i="18"/>
  <c r="BB100" i="61"/>
  <c r="BB27" i="61"/>
  <c r="AU58" i="61"/>
  <c r="BC31" i="51"/>
  <c r="AX24" i="64"/>
  <c r="AX41" i="64"/>
  <c r="BB12" i="50"/>
  <c r="BB35" i="53"/>
  <c r="BC38" i="2"/>
  <c r="BD331" i="18"/>
  <c r="BE177" i="18"/>
  <c r="BE189" i="18"/>
  <c r="BE191" i="18" s="1"/>
  <c r="BE192" i="18" s="1"/>
  <c r="BE237" i="18"/>
  <c r="BE238" i="18"/>
  <c r="BE236" i="18"/>
  <c r="BB14" i="21"/>
  <c r="BB26" i="23"/>
  <c r="AZ22" i="25"/>
  <c r="AZ21" i="25"/>
  <c r="AZ23" i="25"/>
  <c r="BR102" i="15"/>
  <c r="BS102" i="2" s="1"/>
  <c r="BS15" i="18"/>
  <c r="BS17" i="18" s="1"/>
  <c r="BQ14" i="62"/>
  <c r="BB92" i="2" l="1"/>
  <c r="BC16" i="49"/>
  <c r="BA12" i="41"/>
  <c r="BA43" i="41" s="1"/>
  <c r="BC15" i="49"/>
  <c r="AX40" i="64"/>
  <c r="AX23" i="64"/>
  <c r="BB11" i="50"/>
  <c r="BB17" i="50" s="1"/>
  <c r="BC30" i="51"/>
  <c r="BC46" i="51" s="1"/>
  <c r="BI13" i="4"/>
  <c r="BC59" i="2" s="1"/>
  <c r="BC35" i="2"/>
  <c r="BB12" i="26"/>
  <c r="BB12" i="23"/>
  <c r="BB10" i="23" s="1"/>
  <c r="BB13" i="23" s="1"/>
  <c r="BB13" i="21" s="1"/>
  <c r="BB15" i="21" s="1"/>
  <c r="BB18" i="21" s="1"/>
  <c r="AU86" i="61"/>
  <c r="AU129" i="61" s="1"/>
  <c r="BA54" i="2"/>
  <c r="BA56" i="2" s="1"/>
  <c r="AZ80" i="14"/>
  <c r="BA45" i="2"/>
  <c r="BA69" i="2"/>
  <c r="BA17" i="50"/>
  <c r="BA22" i="50"/>
  <c r="BD93" i="2"/>
  <c r="BE194" i="18"/>
  <c r="BE193" i="18"/>
  <c r="BB9" i="61"/>
  <c r="BB101" i="61"/>
  <c r="AY130" i="61"/>
  <c r="AY91" i="61"/>
  <c r="AY92" i="61" s="1"/>
  <c r="BD253" i="15"/>
  <c r="BD7" i="59"/>
  <c r="BD11" i="59" s="1"/>
  <c r="BD8" i="21"/>
  <c r="BD10" i="21" s="1"/>
  <c r="BE139" i="18"/>
  <c r="BE138" i="18"/>
  <c r="BE160" i="18"/>
  <c r="AV50" i="64"/>
  <c r="AV82" i="61" s="1"/>
  <c r="AV43" i="64"/>
  <c r="BD12" i="49"/>
  <c r="BD250" i="15"/>
  <c r="BD17" i="22" s="1"/>
  <c r="BD251" i="15"/>
  <c r="BE367" i="18"/>
  <c r="BE366" i="18"/>
  <c r="BE178" i="18"/>
  <c r="BE200" i="18"/>
  <c r="BE179" i="18"/>
  <c r="CK30" i="51"/>
  <c r="CK46" i="51" s="1"/>
  <c r="BB46" i="51"/>
  <c r="BC10" i="52"/>
  <c r="BC11" i="52"/>
  <c r="BC20" i="52" s="1"/>
  <c r="BC12" i="52"/>
  <c r="BF232" i="18"/>
  <c r="BF234" i="18" s="1"/>
  <c r="BE6" i="51"/>
  <c r="BE8" i="2"/>
  <c r="BA47" i="51"/>
  <c r="BA33" i="51"/>
  <c r="BA35" i="51" s="1"/>
  <c r="BE269" i="18"/>
  <c r="BE283" i="18"/>
  <c r="BE285" i="18" s="1"/>
  <c r="BE286" i="18" s="1"/>
  <c r="BE352" i="18"/>
  <c r="BE373" i="18"/>
  <c r="BE351" i="18"/>
  <c r="BA15" i="21"/>
  <c r="BA18" i="21" s="1"/>
  <c r="BC8" i="55"/>
  <c r="BC9" i="55"/>
  <c r="BE13" i="2"/>
  <c r="BD255" i="15"/>
  <c r="BC31" i="27"/>
  <c r="BC11" i="27"/>
  <c r="BC29" i="27"/>
  <c r="BC13" i="27"/>
  <c r="BC30" i="27"/>
  <c r="BC12" i="27"/>
  <c r="BC26" i="27"/>
  <c r="BC24" i="27"/>
  <c r="BC25" i="27" s="1"/>
  <c r="BD97" i="2" s="1"/>
  <c r="BC13" i="22" s="1"/>
  <c r="BC14" i="22" s="1"/>
  <c r="BC19" i="22" s="1"/>
  <c r="BC8" i="24" s="1"/>
  <c r="BC27" i="27"/>
  <c r="BA37" i="23"/>
  <c r="BA38" i="23"/>
  <c r="BA21" i="21" s="1"/>
  <c r="BE153" i="18"/>
  <c r="BE154" i="18"/>
  <c r="AX133" i="61"/>
  <c r="AX10" i="61"/>
  <c r="BH57" i="4"/>
  <c r="BB40" i="2" s="1"/>
  <c r="BH23" i="4"/>
  <c r="BH44" i="4" s="1"/>
  <c r="AX49" i="61"/>
  <c r="AX111" i="61"/>
  <c r="AZ22" i="28"/>
  <c r="AZ26" i="28" s="1"/>
  <c r="AZ25" i="28"/>
  <c r="BJ16" i="4"/>
  <c r="BJ56" i="4"/>
  <c r="AU14" i="61"/>
  <c r="AU117" i="61"/>
  <c r="BD28" i="2"/>
  <c r="BD29" i="2" s="1"/>
  <c r="BE392" i="18"/>
  <c r="BE412" i="18" s="1"/>
  <c r="BE391" i="18"/>
  <c r="BE411" i="18" s="1"/>
  <c r="BE413" i="18"/>
  <c r="BE255" i="18"/>
  <c r="BE254" i="18"/>
  <c r="BE253" i="18"/>
  <c r="BC50" i="41"/>
  <c r="AY63" i="61" s="1"/>
  <c r="BC51" i="41"/>
  <c r="AY64" i="61" s="1"/>
  <c r="AU41" i="61"/>
  <c r="BD77" i="14"/>
  <c r="BD77" i="11"/>
  <c r="AZ23" i="50"/>
  <c r="AZ18" i="50"/>
  <c r="AV29" i="64"/>
  <c r="AV37" i="61" s="1"/>
  <c r="AV28" i="64"/>
  <c r="AV31" i="64"/>
  <c r="BC21" i="50"/>
  <c r="BC16" i="50"/>
  <c r="AV55" i="61"/>
  <c r="AV56" i="61" s="1"/>
  <c r="AV114" i="61"/>
  <c r="AY19" i="64"/>
  <c r="AY20" i="64"/>
  <c r="AY31" i="61" s="1"/>
  <c r="AX35" i="61"/>
  <c r="BR10" i="60"/>
  <c r="BS18" i="18"/>
  <c r="BS31" i="18"/>
  <c r="BS33" i="18" s="1"/>
  <c r="BS34" i="18" s="1"/>
  <c r="BR14" i="62"/>
  <c r="BT15" i="18"/>
  <c r="BT17" i="18" s="1"/>
  <c r="BA42" i="41" l="1"/>
  <c r="BA44" i="41"/>
  <c r="BA41" i="41"/>
  <c r="BA24" i="41"/>
  <c r="BA28" i="41" s="1"/>
  <c r="BB22" i="50"/>
  <c r="BC55" i="2"/>
  <c r="BC92" i="2"/>
  <c r="BC43" i="51"/>
  <c r="BB12" i="41"/>
  <c r="BB15" i="23"/>
  <c r="AU17" i="61"/>
  <c r="BE372" i="18"/>
  <c r="BE199" i="18"/>
  <c r="BA17" i="21"/>
  <c r="AU12" i="61"/>
  <c r="AU18" i="61" s="1"/>
  <c r="AU109" i="61"/>
  <c r="AV83" i="61"/>
  <c r="AV84" i="61" s="1"/>
  <c r="AV126" i="61"/>
  <c r="AV36" i="64"/>
  <c r="AV59" i="64" s="1"/>
  <c r="AV60" i="64" s="1"/>
  <c r="AV35" i="64"/>
  <c r="AV58" i="64" s="1"/>
  <c r="AX112" i="61"/>
  <c r="AX50" i="61"/>
  <c r="BD10" i="49"/>
  <c r="BE11" i="2"/>
  <c r="BE7" i="51"/>
  <c r="BF347" i="18"/>
  <c r="BF349" i="18" s="1"/>
  <c r="BD10" i="53"/>
  <c r="BK256" i="4"/>
  <c r="BE158" i="18"/>
  <c r="BC21" i="23"/>
  <c r="BC24" i="23" s="1"/>
  <c r="BD37" i="2"/>
  <c r="AV115" i="61"/>
  <c r="AV57" i="61"/>
  <c r="AV116" i="61" s="1"/>
  <c r="BE288" i="18"/>
  <c r="BE289" i="18"/>
  <c r="BE287" i="18"/>
  <c r="BE272" i="18"/>
  <c r="BE333" i="18"/>
  <c r="BE270" i="18"/>
  <c r="BE271" i="18"/>
  <c r="AV38" i="61"/>
  <c r="AV39" i="61" s="1"/>
  <c r="AV106" i="61"/>
  <c r="BE159" i="18"/>
  <c r="BA34" i="21"/>
  <c r="BA33" i="21"/>
  <c r="BA32" i="21"/>
  <c r="BA13" i="50"/>
  <c r="BB43" i="2"/>
  <c r="BA19" i="28"/>
  <c r="BA20" i="28" s="1"/>
  <c r="BB32" i="51"/>
  <c r="BB41" i="2"/>
  <c r="AW42" i="64"/>
  <c r="BA36" i="53"/>
  <c r="AW25" i="64"/>
  <c r="AW26" i="64" s="1"/>
  <c r="BF235" i="18"/>
  <c r="BF249" i="18"/>
  <c r="BF251" i="18" s="1"/>
  <c r="BF317" i="18"/>
  <c r="BF319" i="18" s="1"/>
  <c r="BF320" i="18" s="1"/>
  <c r="BF300" i="18"/>
  <c r="BF302" i="18" s="1"/>
  <c r="BF303" i="18" s="1"/>
  <c r="AZ78" i="11"/>
  <c r="AZ79" i="11" s="1"/>
  <c r="AZ78" i="14"/>
  <c r="AZ79" i="14" s="1"/>
  <c r="BA70" i="2"/>
  <c r="BE198" i="18"/>
  <c r="AY46" i="61"/>
  <c r="BC13" i="25"/>
  <c r="BC17" i="25" s="1"/>
  <c r="AZ14" i="52"/>
  <c r="BA46" i="2"/>
  <c r="BA50" i="2"/>
  <c r="BA51" i="2" s="1"/>
  <c r="AZ17" i="41"/>
  <c r="BA42" i="23"/>
  <c r="BA20" i="21"/>
  <c r="BA43" i="23"/>
  <c r="BA9" i="24" s="1"/>
  <c r="BA10" i="24" s="1"/>
  <c r="BA44" i="23"/>
  <c r="BA15" i="25" s="1"/>
  <c r="BA18" i="25" s="1"/>
  <c r="BA45" i="23"/>
  <c r="BE100" i="2"/>
  <c r="AZ55" i="64" s="1"/>
  <c r="BD16" i="27"/>
  <c r="BD7" i="62"/>
  <c r="BD9" i="41"/>
  <c r="BD23" i="41" s="1"/>
  <c r="BE18" i="2"/>
  <c r="BD20" i="53"/>
  <c r="AZ33" i="64"/>
  <c r="AZ56" i="64"/>
  <c r="BE11" i="51"/>
  <c r="BE16" i="51" s="1"/>
  <c r="BE45" i="51" s="1"/>
  <c r="BF174" i="18"/>
  <c r="BF176" i="18" s="1"/>
  <c r="BF134" i="18"/>
  <c r="BF136" i="18" s="1"/>
  <c r="BD11" i="26"/>
  <c r="BD14" i="26" s="1"/>
  <c r="BK212" i="4"/>
  <c r="BK53" i="4" s="1"/>
  <c r="BE25" i="2" s="1"/>
  <c r="BD6" i="60"/>
  <c r="BD11" i="55"/>
  <c r="BD7" i="49"/>
  <c r="BD8" i="49" s="1"/>
  <c r="BA39" i="51"/>
  <c r="BA36" i="51"/>
  <c r="AX105" i="61"/>
  <c r="AX11" i="61"/>
  <c r="AY102" i="61"/>
  <c r="AY32" i="61"/>
  <c r="AY33" i="61" s="1"/>
  <c r="BE371" i="18"/>
  <c r="AY131" i="61"/>
  <c r="AY93" i="61"/>
  <c r="BB17" i="21"/>
  <c r="BT31" i="18"/>
  <c r="BT33" i="18" s="1"/>
  <c r="BT34" i="18" s="1"/>
  <c r="BT18" i="18"/>
  <c r="BS21" i="18"/>
  <c r="BS20" i="18"/>
  <c r="BS36" i="18"/>
  <c r="BS35" i="18"/>
  <c r="BS46" i="18"/>
  <c r="BS48" i="18" s="1"/>
  <c r="BS49" i="18" s="1"/>
  <c r="BS57" i="18" s="1"/>
  <c r="BA29" i="41" l="1"/>
  <c r="AW54" i="61" s="1"/>
  <c r="AW55" i="61" s="1"/>
  <c r="AW56" i="61" s="1"/>
  <c r="BA30" i="41"/>
  <c r="BA27" i="41"/>
  <c r="BB42" i="41"/>
  <c r="BB43" i="41"/>
  <c r="BB24" i="41"/>
  <c r="BB41" i="41"/>
  <c r="BB44" i="41"/>
  <c r="BC89" i="2"/>
  <c r="BI315" i="4"/>
  <c r="BE330" i="18"/>
  <c r="AV58" i="61"/>
  <c r="AV117" i="61" s="1"/>
  <c r="BB38" i="23"/>
  <c r="BB21" i="21" s="1"/>
  <c r="BB18" i="28"/>
  <c r="BB37" i="23"/>
  <c r="BE332" i="18"/>
  <c r="BJ251" i="4" s="1"/>
  <c r="BC12" i="23" s="1"/>
  <c r="BF67" i="2"/>
  <c r="BE77" i="11" s="1"/>
  <c r="BD13" i="55"/>
  <c r="BD14" i="55"/>
  <c r="BA27" i="21"/>
  <c r="BA36" i="21" s="1"/>
  <c r="BA30" i="21"/>
  <c r="BA26" i="21"/>
  <c r="BA29" i="21"/>
  <c r="BA28" i="21"/>
  <c r="BA31" i="21"/>
  <c r="BF305" i="18"/>
  <c r="BF304" i="18"/>
  <c r="BF306" i="18"/>
  <c r="AY103" i="61"/>
  <c r="AY34" i="61"/>
  <c r="AY104" i="61" s="1"/>
  <c r="AW50" i="64"/>
  <c r="AW82" i="61" s="1"/>
  <c r="AW43" i="64"/>
  <c r="BD11" i="60"/>
  <c r="BD8" i="60"/>
  <c r="BD12" i="60"/>
  <c r="BB45" i="2"/>
  <c r="BB54" i="2"/>
  <c r="BB56" i="2" s="1"/>
  <c r="BB69" i="2"/>
  <c r="BA80" i="14"/>
  <c r="BA14" i="24"/>
  <c r="BA15" i="24"/>
  <c r="BA13" i="24"/>
  <c r="BC14" i="21"/>
  <c r="BC26" i="23"/>
  <c r="AV127" i="61"/>
  <c r="AV85" i="61"/>
  <c r="AV128" i="61" s="1"/>
  <c r="BE23" i="51"/>
  <c r="BE24" i="51" s="1"/>
  <c r="BE26" i="51" s="1"/>
  <c r="BE27" i="51" s="1"/>
  <c r="AZ15" i="64"/>
  <c r="AZ17" i="64" s="1"/>
  <c r="BD20" i="27"/>
  <c r="BD22" i="27" s="1"/>
  <c r="BD27" i="27" s="1"/>
  <c r="BD13" i="28"/>
  <c r="BD14" i="28" s="1"/>
  <c r="BD24" i="28" s="1"/>
  <c r="BD31" i="53"/>
  <c r="BE26" i="2"/>
  <c r="BE194" i="15"/>
  <c r="AY110" i="61"/>
  <c r="AY47" i="61"/>
  <c r="AY48" i="61" s="1"/>
  <c r="AX113" i="61"/>
  <c r="AX13" i="61"/>
  <c r="BE256" i="15"/>
  <c r="BE331" i="18"/>
  <c r="BF323" i="18"/>
  <c r="BF322" i="18"/>
  <c r="BF321" i="18"/>
  <c r="BF266" i="18"/>
  <c r="BF268" i="18" s="1"/>
  <c r="BF252" i="18"/>
  <c r="AY132" i="61"/>
  <c r="AY94" i="61"/>
  <c r="BF238" i="18"/>
  <c r="BF237" i="18"/>
  <c r="BF236" i="18"/>
  <c r="BF362" i="18"/>
  <c r="BF364" i="18" s="1"/>
  <c r="BF365" i="18" s="1"/>
  <c r="BF350" i="18"/>
  <c r="BD16" i="62"/>
  <c r="BD17" i="62"/>
  <c r="AV107" i="61"/>
  <c r="AV40" i="61"/>
  <c r="AV108" i="61" s="1"/>
  <c r="BB47" i="51"/>
  <c r="CK32" i="51"/>
  <c r="CK47" i="51" s="1"/>
  <c r="BB33" i="51"/>
  <c r="BA25" i="28"/>
  <c r="BA22" i="28"/>
  <c r="BA26" i="28" s="1"/>
  <c r="BF137" i="18"/>
  <c r="BF149" i="18"/>
  <c r="BF151" i="18" s="1"/>
  <c r="BF152" i="18" s="1"/>
  <c r="BA23" i="25"/>
  <c r="BA21" i="25"/>
  <c r="BA22" i="25"/>
  <c r="BC35" i="53"/>
  <c r="BD38" i="2"/>
  <c r="AY24" i="64"/>
  <c r="BC12" i="50"/>
  <c r="AY41" i="64"/>
  <c r="BD31" i="51"/>
  <c r="BF177" i="18"/>
  <c r="BF189" i="18"/>
  <c r="BF191" i="18" s="1"/>
  <c r="BF192" i="18" s="1"/>
  <c r="BA18" i="50"/>
  <c r="BA23" i="50"/>
  <c r="AZ37" i="41"/>
  <c r="AZ34" i="41"/>
  <c r="AZ35" i="41"/>
  <c r="AZ36" i="41"/>
  <c r="BD9" i="52"/>
  <c r="AZ12" i="62"/>
  <c r="BK283" i="4"/>
  <c r="BD8" i="27"/>
  <c r="BD29" i="27" s="1"/>
  <c r="BD8" i="50"/>
  <c r="BE32" i="2"/>
  <c r="BD6" i="55"/>
  <c r="BF387" i="18"/>
  <c r="BF389" i="18" s="1"/>
  <c r="BF390" i="18" s="1"/>
  <c r="AZ90" i="61"/>
  <c r="BK259" i="4"/>
  <c r="BK11" i="4" s="1"/>
  <c r="BE61" i="2" s="1"/>
  <c r="BD48" i="41"/>
  <c r="AW28" i="64"/>
  <c r="AW29" i="64"/>
  <c r="AW37" i="61" s="1"/>
  <c r="AW31" i="64"/>
  <c r="BA42" i="51"/>
  <c r="BB66" i="2"/>
  <c r="BE11" i="49"/>
  <c r="BD14" i="49"/>
  <c r="AZ16" i="52"/>
  <c r="AZ19" i="52" s="1"/>
  <c r="AZ21" i="52" s="1"/>
  <c r="AZ15" i="52"/>
  <c r="AZ17" i="52"/>
  <c r="AZ23" i="52" s="1"/>
  <c r="BT249" i="15"/>
  <c r="BY13" i="2"/>
  <c r="BZ13" i="2"/>
  <c r="CA13" i="2"/>
  <c r="BS51" i="18"/>
  <c r="BS56" i="18" s="1"/>
  <c r="BS50" i="18"/>
  <c r="BS55" i="18" s="1"/>
  <c r="BT21" i="18"/>
  <c r="BT20" i="18"/>
  <c r="BT35" i="18"/>
  <c r="BT46" i="18"/>
  <c r="BT48" i="18" s="1"/>
  <c r="BT49" i="18" s="1"/>
  <c r="BT57" i="18" s="1"/>
  <c r="BT36" i="18"/>
  <c r="BY8" i="2"/>
  <c r="BZ8" i="2"/>
  <c r="CA8" i="2"/>
  <c r="BS102" i="15"/>
  <c r="BS247" i="15"/>
  <c r="BS257" i="15"/>
  <c r="BS249" i="15"/>
  <c r="AW114" i="61" l="1"/>
  <c r="BI57" i="4"/>
  <c r="BC40" i="2" s="1"/>
  <c r="BI23" i="4"/>
  <c r="BI44" i="4" s="1"/>
  <c r="AV14" i="61"/>
  <c r="BB30" i="41"/>
  <c r="BB28" i="41"/>
  <c r="BB29" i="41"/>
  <c r="AX54" i="61" s="1"/>
  <c r="BB27" i="41"/>
  <c r="BJ13" i="4"/>
  <c r="BD59" i="2" s="1"/>
  <c r="BD43" i="51" s="1"/>
  <c r="BB42" i="23"/>
  <c r="BB45" i="23"/>
  <c r="BB20" i="21"/>
  <c r="BB44" i="23"/>
  <c r="BB15" i="25" s="1"/>
  <c r="BB18" i="25" s="1"/>
  <c r="BB43" i="23"/>
  <c r="BB9" i="24" s="1"/>
  <c r="BB10" i="24" s="1"/>
  <c r="BB32" i="21"/>
  <c r="BB33" i="21"/>
  <c r="BB34" i="21"/>
  <c r="AV86" i="61"/>
  <c r="AV17" i="61" s="1"/>
  <c r="BJ55" i="4"/>
  <c r="BE77" i="14"/>
  <c r="BB70" i="2"/>
  <c r="BE93" i="2"/>
  <c r="BD13" i="41"/>
  <c r="AW126" i="61"/>
  <c r="AW83" i="61"/>
  <c r="AW84" i="61" s="1"/>
  <c r="AZ130" i="61"/>
  <c r="AZ91" i="61"/>
  <c r="AZ92" i="61" s="1"/>
  <c r="BF391" i="18"/>
  <c r="BF411" i="18" s="1"/>
  <c r="BF413" i="18"/>
  <c r="BF392" i="18"/>
  <c r="BF412" i="18" s="1"/>
  <c r="BD16" i="49"/>
  <c r="BD15" i="49"/>
  <c r="BD17" i="49"/>
  <c r="BD8" i="55"/>
  <c r="BD9" i="55"/>
  <c r="AY133" i="61"/>
  <c r="AY10" i="61"/>
  <c r="BD24" i="27"/>
  <c r="BD25" i="27" s="1"/>
  <c r="BE97" i="2" s="1"/>
  <c r="BD13" i="22" s="1"/>
  <c r="BD14" i="22" s="1"/>
  <c r="BD19" i="22" s="1"/>
  <c r="BD8" i="24" s="1"/>
  <c r="BD26" i="27"/>
  <c r="BA78" i="11"/>
  <c r="BA79" i="11" s="1"/>
  <c r="BA78" i="14"/>
  <c r="BA79" i="14" s="1"/>
  <c r="BF13" i="2"/>
  <c r="BF373" i="18"/>
  <c r="BF352" i="18"/>
  <c r="BF351" i="18"/>
  <c r="BB35" i="51"/>
  <c r="CK33" i="51"/>
  <c r="BF8" i="2"/>
  <c r="BF6" i="51"/>
  <c r="BG232" i="18"/>
  <c r="BG234" i="18" s="1"/>
  <c r="BD21" i="50"/>
  <c r="BD16" i="50"/>
  <c r="AV41" i="61"/>
  <c r="BE8" i="21"/>
  <c r="BE10" i="21" s="1"/>
  <c r="BE7" i="59"/>
  <c r="BE11" i="59" s="1"/>
  <c r="BE253" i="15"/>
  <c r="BA14" i="52"/>
  <c r="BA17" i="41"/>
  <c r="BB46" i="2"/>
  <c r="BB50" i="2"/>
  <c r="BB51" i="2" s="1"/>
  <c r="BE251" i="15"/>
  <c r="BE250" i="15"/>
  <c r="BE17" i="22" s="1"/>
  <c r="BE12" i="49"/>
  <c r="AW115" i="61"/>
  <c r="AW57" i="61"/>
  <c r="AW116" i="61" s="1"/>
  <c r="BD49" i="27"/>
  <c r="BF193" i="18"/>
  <c r="BF194" i="18"/>
  <c r="BF153" i="18"/>
  <c r="BF154" i="18"/>
  <c r="BF254" i="18"/>
  <c r="BF255" i="18"/>
  <c r="BF253" i="18"/>
  <c r="AY35" i="61"/>
  <c r="BF366" i="18"/>
  <c r="BF367" i="18"/>
  <c r="BE255" i="15"/>
  <c r="BK56" i="4"/>
  <c r="BK16" i="4"/>
  <c r="BF179" i="18"/>
  <c r="BF200" i="18"/>
  <c r="BF178" i="18"/>
  <c r="BF138" i="18"/>
  <c r="BF139" i="18"/>
  <c r="BF160" i="18"/>
  <c r="BD31" i="27"/>
  <c r="BF283" i="18"/>
  <c r="BF285" i="18" s="1"/>
  <c r="BF286" i="18" s="1"/>
  <c r="BF269" i="18"/>
  <c r="BD30" i="27"/>
  <c r="BD50" i="41"/>
  <c r="AZ63" i="61" s="1"/>
  <c r="BD51" i="41"/>
  <c r="AZ64" i="61" s="1"/>
  <c r="AZ20" i="64"/>
  <c r="AZ31" i="61" s="1"/>
  <c r="AZ19" i="64"/>
  <c r="AW35" i="64"/>
  <c r="AW58" i="64" s="1"/>
  <c r="AW36" i="64"/>
  <c r="AW59" i="64" s="1"/>
  <c r="AW60" i="64" s="1"/>
  <c r="AY111" i="61"/>
  <c r="AY49" i="61"/>
  <c r="AY112" i="61" s="1"/>
  <c r="BD10" i="27"/>
  <c r="BD13" i="27" s="1"/>
  <c r="BE28" i="2"/>
  <c r="BE29" i="2" s="1"/>
  <c r="AW106" i="61"/>
  <c r="AW38" i="61"/>
  <c r="AW39" i="61" s="1"/>
  <c r="BD10" i="52"/>
  <c r="BD12" i="52"/>
  <c r="BD11" i="52"/>
  <c r="BD20" i="52" s="1"/>
  <c r="BY18" i="2"/>
  <c r="BZ18" i="2"/>
  <c r="CA18" i="2"/>
  <c r="BT102" i="2"/>
  <c r="BU15" i="18" s="1"/>
  <c r="BU17" i="18" s="1"/>
  <c r="BS10" i="60"/>
  <c r="BY25" i="2"/>
  <c r="BT15" i="64" s="1"/>
  <c r="BT17" i="64" s="1"/>
  <c r="BZ25" i="2"/>
  <c r="BU15" i="64" s="1"/>
  <c r="BU17" i="64" s="1"/>
  <c r="CA25" i="2"/>
  <c r="BV15" i="64" s="1"/>
  <c r="BV17" i="64" s="1"/>
  <c r="BV33" i="64"/>
  <c r="CA100" i="2"/>
  <c r="BV55" i="64" s="1"/>
  <c r="BU33" i="64"/>
  <c r="BZ100" i="2"/>
  <c r="BU55" i="64" s="1"/>
  <c r="BT50" i="18"/>
  <c r="BT55" i="18" s="1"/>
  <c r="BT51" i="18"/>
  <c r="BT56" i="18" s="1"/>
  <c r="BT247" i="15"/>
  <c r="BT257" i="15"/>
  <c r="BX11" i="2"/>
  <c r="BY11" i="2"/>
  <c r="BZ11" i="2"/>
  <c r="CA11" i="2"/>
  <c r="BT33" i="64"/>
  <c r="BV56" i="64"/>
  <c r="BT56" i="64"/>
  <c r="BU56" i="64"/>
  <c r="BY100" i="2"/>
  <c r="BT55" i="64" s="1"/>
  <c r="BD55" i="2" l="1"/>
  <c r="BJ315" i="4" s="1"/>
  <c r="BJ57" i="4" s="1"/>
  <c r="BD40" i="2" s="1"/>
  <c r="BC19" i="28" s="1"/>
  <c r="BC12" i="41"/>
  <c r="BC41" i="41" s="1"/>
  <c r="AX114" i="61"/>
  <c r="AX55" i="61"/>
  <c r="AX56" i="61" s="1"/>
  <c r="BC32" i="51"/>
  <c r="BB19" i="28"/>
  <c r="BB20" i="28" s="1"/>
  <c r="AX42" i="64"/>
  <c r="BC41" i="2"/>
  <c r="BC43" i="2"/>
  <c r="AX25" i="64"/>
  <c r="AX26" i="64" s="1"/>
  <c r="BB13" i="50"/>
  <c r="BB36" i="53"/>
  <c r="BD92" i="2"/>
  <c r="BB13" i="24"/>
  <c r="BB15" i="24"/>
  <c r="BB14" i="24"/>
  <c r="BB21" i="25"/>
  <c r="BB23" i="25"/>
  <c r="BB22" i="25"/>
  <c r="BB27" i="21"/>
  <c r="BB36" i="21" s="1"/>
  <c r="BB29" i="21"/>
  <c r="BB31" i="21"/>
  <c r="BB26" i="21"/>
  <c r="BB28" i="21"/>
  <c r="BB30" i="21"/>
  <c r="AV129" i="61"/>
  <c r="BD34" i="2"/>
  <c r="BC10" i="23"/>
  <c r="BC13" i="23" s="1"/>
  <c r="BF198" i="18"/>
  <c r="BF158" i="18"/>
  <c r="BF159" i="18"/>
  <c r="BF371" i="18"/>
  <c r="BC66" i="2"/>
  <c r="BB42" i="51"/>
  <c r="AY50" i="61"/>
  <c r="AY13" i="61" s="1"/>
  <c r="AW58" i="61"/>
  <c r="AZ102" i="61"/>
  <c r="AZ32" i="61"/>
  <c r="AZ33" i="61" s="1"/>
  <c r="BF199" i="18"/>
  <c r="BG249" i="18"/>
  <c r="BG251" i="18" s="1"/>
  <c r="BG300" i="18"/>
  <c r="BG302" i="18" s="1"/>
  <c r="BG303" i="18" s="1"/>
  <c r="BG235" i="18"/>
  <c r="BG317" i="18"/>
  <c r="BG319" i="18" s="1"/>
  <c r="BG320" i="18" s="1"/>
  <c r="BE9" i="41"/>
  <c r="BE23" i="41" s="1"/>
  <c r="BE11" i="26"/>
  <c r="BE14" i="26" s="1"/>
  <c r="BE11" i="55"/>
  <c r="BL212" i="4"/>
  <c r="BL53" i="4" s="1"/>
  <c r="BF25" i="2" s="1"/>
  <c r="BG134" i="18"/>
  <c r="BG136" i="18" s="1"/>
  <c r="BE16" i="27"/>
  <c r="BE6" i="60"/>
  <c r="BF11" i="51"/>
  <c r="BF16" i="51" s="1"/>
  <c r="BF45" i="51" s="1"/>
  <c r="BA33" i="64"/>
  <c r="BE7" i="49"/>
  <c r="BE8" i="49" s="1"/>
  <c r="BF18" i="2"/>
  <c r="BE7" i="62"/>
  <c r="BA56" i="64"/>
  <c r="BE20" i="53"/>
  <c r="BF100" i="2"/>
  <c r="BA55" i="64" s="1"/>
  <c r="BG174" i="18"/>
  <c r="BG176" i="18" s="1"/>
  <c r="AW107" i="61"/>
  <c r="AW40" i="61"/>
  <c r="BE37" i="2"/>
  <c r="BD21" i="23"/>
  <c r="BD24" i="23" s="1"/>
  <c r="BF11" i="2"/>
  <c r="BE10" i="53"/>
  <c r="BE10" i="49"/>
  <c r="BG347" i="18"/>
  <c r="BG349" i="18" s="1"/>
  <c r="BL256" i="4"/>
  <c r="BF7" i="51"/>
  <c r="AZ46" i="61"/>
  <c r="BD13" i="25"/>
  <c r="BD17" i="25" s="1"/>
  <c r="AZ131" i="61"/>
  <c r="AZ93" i="61"/>
  <c r="AZ132" i="61" s="1"/>
  <c r="BF289" i="18"/>
  <c r="BF287" i="18"/>
  <c r="BF288" i="18"/>
  <c r="BD11" i="27"/>
  <c r="BA17" i="52"/>
  <c r="BA23" i="52" s="1"/>
  <c r="BA16" i="52"/>
  <c r="BA19" i="52" s="1"/>
  <c r="BA21" i="52" s="1"/>
  <c r="BA15" i="52"/>
  <c r="AV12" i="61"/>
  <c r="AV18" i="61" s="1"/>
  <c r="AV109" i="61"/>
  <c r="BF272" i="18"/>
  <c r="BF270" i="18"/>
  <c r="BF271" i="18"/>
  <c r="BF333" i="18"/>
  <c r="BA34" i="41"/>
  <c r="BA37" i="41"/>
  <c r="BA35" i="41"/>
  <c r="BA36" i="41"/>
  <c r="CK35" i="51"/>
  <c r="CK36" i="51" s="1"/>
  <c r="BB36" i="51"/>
  <c r="BB39" i="51"/>
  <c r="CK39" i="51" s="1"/>
  <c r="AW85" i="61"/>
  <c r="AW127" i="61"/>
  <c r="BD12" i="27"/>
  <c r="BF372" i="18"/>
  <c r="AY11" i="61"/>
  <c r="AY105" i="61"/>
  <c r="BZ97" i="2"/>
  <c r="CA97" i="2"/>
  <c r="BY97" i="2"/>
  <c r="BY28" i="2"/>
  <c r="BY29" i="2" s="1"/>
  <c r="BZ28" i="2"/>
  <c r="BZ29" i="2" s="1"/>
  <c r="CA28" i="2"/>
  <c r="CA29" i="2" s="1"/>
  <c r="BY26" i="2"/>
  <c r="BZ26" i="2"/>
  <c r="CA26" i="2"/>
  <c r="CA32" i="2"/>
  <c r="CA88" i="2"/>
  <c r="BT102" i="15"/>
  <c r="BU18" i="18"/>
  <c r="BU31" i="18"/>
  <c r="BU33" i="18" s="1"/>
  <c r="BU34" i="18" s="1"/>
  <c r="BZ88" i="2"/>
  <c r="BZ32" i="2"/>
  <c r="BV19" i="64"/>
  <c r="BY32" i="2"/>
  <c r="BY88" i="2"/>
  <c r="BT19" i="64"/>
  <c r="BV20" i="64"/>
  <c r="BT20" i="64"/>
  <c r="BU20" i="64"/>
  <c r="BU19" i="64"/>
  <c r="BD89" i="2" l="1"/>
  <c r="BJ23" i="4"/>
  <c r="BJ44" i="4" s="1"/>
  <c r="BC13" i="50"/>
  <c r="BC18" i="50" s="1"/>
  <c r="BD41" i="2"/>
  <c r="AY42" i="64"/>
  <c r="AY50" i="64" s="1"/>
  <c r="AY82" i="61" s="1"/>
  <c r="BC36" i="53"/>
  <c r="BD32" i="51"/>
  <c r="BD47" i="51" s="1"/>
  <c r="AY25" i="64"/>
  <c r="BD43" i="2"/>
  <c r="BD45" i="2" s="1"/>
  <c r="BC24" i="41"/>
  <c r="BC42" i="41"/>
  <c r="BC43" i="41"/>
  <c r="BC44" i="41"/>
  <c r="BB23" i="50"/>
  <c r="BB18" i="50"/>
  <c r="BC69" i="2"/>
  <c r="BB80" i="14"/>
  <c r="BC54" i="2"/>
  <c r="BC56" i="2" s="1"/>
  <c r="BC45" i="2"/>
  <c r="AX50" i="64"/>
  <c r="AX82" i="61" s="1"/>
  <c r="AX43" i="64"/>
  <c r="BB22" i="28"/>
  <c r="BB26" i="28" s="1"/>
  <c r="BB25" i="28"/>
  <c r="AX31" i="64"/>
  <c r="AX28" i="64"/>
  <c r="AX29" i="64"/>
  <c r="AX37" i="61" s="1"/>
  <c r="AX115" i="61"/>
  <c r="AX57" i="61"/>
  <c r="BC33" i="51"/>
  <c r="BC35" i="51" s="1"/>
  <c r="BC47" i="51"/>
  <c r="BC15" i="23"/>
  <c r="BC37" i="23" s="1"/>
  <c r="BC13" i="21"/>
  <c r="BD30" i="51"/>
  <c r="BD46" i="51" s="1"/>
  <c r="BC34" i="53"/>
  <c r="AY23" i="64"/>
  <c r="BD35" i="2"/>
  <c r="AY40" i="64"/>
  <c r="BC12" i="26"/>
  <c r="BC11" i="50"/>
  <c r="AY113" i="61"/>
  <c r="BF331" i="18"/>
  <c r="BF332" i="18"/>
  <c r="BK251" i="4" s="1"/>
  <c r="BK55" i="4" s="1"/>
  <c r="BE34" i="2" s="1"/>
  <c r="BD12" i="26" s="1"/>
  <c r="BE13" i="55"/>
  <c r="BE14" i="55"/>
  <c r="BD14" i="21"/>
  <c r="BD26" i="23"/>
  <c r="BE14" i="49"/>
  <c r="BG306" i="18"/>
  <c r="BG305" i="18"/>
  <c r="BG304" i="18"/>
  <c r="BE16" i="62"/>
  <c r="BE17" i="62"/>
  <c r="AZ94" i="61"/>
  <c r="AZ41" i="64"/>
  <c r="BD35" i="53"/>
  <c r="BD12" i="50"/>
  <c r="AZ24" i="64"/>
  <c r="BE38" i="2"/>
  <c r="BE31" i="51"/>
  <c r="BG252" i="18"/>
  <c r="BG266" i="18"/>
  <c r="BG268" i="18" s="1"/>
  <c r="BG362" i="18"/>
  <c r="BG364" i="18" s="1"/>
  <c r="BG365" i="18" s="1"/>
  <c r="BG350" i="18"/>
  <c r="BF330" i="18"/>
  <c r="BG321" i="18"/>
  <c r="BG322" i="18"/>
  <c r="BG323" i="18"/>
  <c r="AW128" i="61"/>
  <c r="AW86" i="61"/>
  <c r="BE9" i="52"/>
  <c r="BE6" i="55"/>
  <c r="BG387" i="18"/>
  <c r="BG389" i="18" s="1"/>
  <c r="BG390" i="18" s="1"/>
  <c r="BA90" i="61"/>
  <c r="BF32" i="2"/>
  <c r="BL283" i="4"/>
  <c r="BE8" i="50"/>
  <c r="BL259" i="4"/>
  <c r="BL11" i="4" s="1"/>
  <c r="BF61" i="2" s="1"/>
  <c r="BE8" i="27"/>
  <c r="BE29" i="27" s="1"/>
  <c r="BA12" i="62"/>
  <c r="BE48" i="41"/>
  <c r="BG237" i="18"/>
  <c r="BG238" i="18"/>
  <c r="BG236" i="18"/>
  <c r="AW108" i="61"/>
  <c r="AW41" i="61"/>
  <c r="BE8" i="60"/>
  <c r="BE11" i="60"/>
  <c r="BE12" i="60"/>
  <c r="AZ103" i="61"/>
  <c r="AZ34" i="61"/>
  <c r="AZ104" i="61" s="1"/>
  <c r="BF256" i="15"/>
  <c r="AZ110" i="61"/>
  <c r="AZ47" i="61"/>
  <c r="AZ48" i="61" s="1"/>
  <c r="BG67" i="2"/>
  <c r="BG137" i="18"/>
  <c r="BG149" i="18"/>
  <c r="BG151" i="18" s="1"/>
  <c r="BG152" i="18" s="1"/>
  <c r="AW117" i="61"/>
  <c r="AW14" i="61"/>
  <c r="BF11" i="49"/>
  <c r="BF194" i="15"/>
  <c r="BG189" i="18"/>
  <c r="BG191" i="18" s="1"/>
  <c r="BG192" i="18" s="1"/>
  <c r="BG177" i="18"/>
  <c r="BF26" i="2"/>
  <c r="BE10" i="27" s="1"/>
  <c r="BE20" i="27"/>
  <c r="BE22" i="27" s="1"/>
  <c r="BE26" i="27" s="1"/>
  <c r="BE31" i="53"/>
  <c r="BA15" i="64"/>
  <c r="BA17" i="64" s="1"/>
  <c r="BE13" i="28"/>
  <c r="BE14" i="28" s="1"/>
  <c r="BE24" i="28" s="1"/>
  <c r="BF23" i="51"/>
  <c r="BF24" i="51" s="1"/>
  <c r="BF26" i="51" s="1"/>
  <c r="BF27" i="51" s="1"/>
  <c r="BU102" i="15"/>
  <c r="BV102" i="2" s="1"/>
  <c r="BC23" i="50"/>
  <c r="BU35" i="18"/>
  <c r="BU46" i="18"/>
  <c r="BU48" i="18" s="1"/>
  <c r="BU49" i="18" s="1"/>
  <c r="BU57" i="18" s="1"/>
  <c r="BU36" i="18"/>
  <c r="BY61" i="2"/>
  <c r="BY93" i="2" s="1"/>
  <c r="BZ61" i="2"/>
  <c r="BZ93" i="2" s="1"/>
  <c r="CA61" i="2"/>
  <c r="CA93" i="2" s="1"/>
  <c r="BU102" i="2"/>
  <c r="BV15" i="18" s="1"/>
  <c r="BV17" i="18" s="1"/>
  <c r="BT10" i="60"/>
  <c r="BU257" i="15"/>
  <c r="BU247" i="15"/>
  <c r="BU249" i="15"/>
  <c r="BU20" i="18"/>
  <c r="BU21" i="18"/>
  <c r="AY43" i="64" l="1"/>
  <c r="AY26" i="64"/>
  <c r="AY31" i="64" s="1"/>
  <c r="AY36" i="64" s="1"/>
  <c r="AY59" i="64" s="1"/>
  <c r="BD69" i="2"/>
  <c r="BD54" i="2"/>
  <c r="BD56" i="2" s="1"/>
  <c r="BC80" i="14"/>
  <c r="BC18" i="28"/>
  <c r="BC20" i="28" s="1"/>
  <c r="BC22" i="28" s="1"/>
  <c r="BC26" i="28" s="1"/>
  <c r="BC27" i="41"/>
  <c r="BC29" i="41"/>
  <c r="AY54" i="61" s="1"/>
  <c r="BC28" i="41"/>
  <c r="BC30" i="41"/>
  <c r="BB17" i="41"/>
  <c r="BB14" i="52"/>
  <c r="BC50" i="2"/>
  <c r="BC51" i="2" s="1"/>
  <c r="BC46" i="2"/>
  <c r="AX126" i="61"/>
  <c r="AX83" i="61"/>
  <c r="AX84" i="61" s="1"/>
  <c r="AX36" i="64"/>
  <c r="AX59" i="64" s="1"/>
  <c r="AX60" i="64" s="1"/>
  <c r="AX35" i="64"/>
  <c r="AX58" i="64" s="1"/>
  <c r="BC39" i="51"/>
  <c r="BC36" i="51"/>
  <c r="AX116" i="61"/>
  <c r="AX58" i="61"/>
  <c r="BB78" i="14"/>
  <c r="BB79" i="14" s="1"/>
  <c r="BB78" i="11"/>
  <c r="BB79" i="11" s="1"/>
  <c r="BD33" i="51"/>
  <c r="BD35" i="51" s="1"/>
  <c r="BD36" i="51" s="1"/>
  <c r="BC70" i="2"/>
  <c r="AX106" i="61"/>
  <c r="AX38" i="61"/>
  <c r="AX39" i="61" s="1"/>
  <c r="BC38" i="23"/>
  <c r="BC21" i="21" s="1"/>
  <c r="BC34" i="21" s="1"/>
  <c r="BG13" i="2"/>
  <c r="BF9" i="41" s="1"/>
  <c r="BF23" i="41" s="1"/>
  <c r="BC15" i="21"/>
  <c r="BC18" i="21" s="1"/>
  <c r="BC45" i="23"/>
  <c r="BC20" i="21"/>
  <c r="BC42" i="23"/>
  <c r="BC44" i="23"/>
  <c r="BC15" i="25" s="1"/>
  <c r="BC18" i="25" s="1"/>
  <c r="BC43" i="23"/>
  <c r="BC9" i="24" s="1"/>
  <c r="BC10" i="24" s="1"/>
  <c r="BC22" i="50"/>
  <c r="BC17" i="50"/>
  <c r="BE31" i="27"/>
  <c r="BF28" i="2"/>
  <c r="BF29" i="2" s="1"/>
  <c r="BK13" i="4"/>
  <c r="BE55" i="2" s="1"/>
  <c r="BK315" i="4" s="1"/>
  <c r="BK57" i="4" s="1"/>
  <c r="BE40" i="2" s="1"/>
  <c r="BD12" i="23"/>
  <c r="BD10" i="23" s="1"/>
  <c r="BD13" i="23" s="1"/>
  <c r="BE30" i="27"/>
  <c r="BD11" i="50"/>
  <c r="BD17" i="50" s="1"/>
  <c r="AZ40" i="64"/>
  <c r="BE30" i="51"/>
  <c r="BE46" i="51" s="1"/>
  <c r="AZ23" i="64"/>
  <c r="BE35" i="2"/>
  <c r="BF255" i="15"/>
  <c r="BD34" i="53"/>
  <c r="BE8" i="55"/>
  <c r="BE9" i="55"/>
  <c r="BF77" i="11"/>
  <c r="BF77" i="14"/>
  <c r="BE27" i="27"/>
  <c r="AZ111" i="61"/>
  <c r="AZ49" i="61"/>
  <c r="AZ112" i="61" s="1"/>
  <c r="BE50" i="41"/>
  <c r="BA63" i="61" s="1"/>
  <c r="BE51" i="41"/>
  <c r="BA64" i="61" s="1"/>
  <c r="BG179" i="18"/>
  <c r="BG200" i="18"/>
  <c r="BG178" i="18"/>
  <c r="BA19" i="64"/>
  <c r="BA20" i="64"/>
  <c r="BA31" i="61" s="1"/>
  <c r="BG138" i="18"/>
  <c r="BG139" i="18"/>
  <c r="BG160" i="18"/>
  <c r="BE13" i="25"/>
  <c r="BE17" i="25" s="1"/>
  <c r="BA46" i="61"/>
  <c r="AW129" i="61"/>
  <c r="AW17" i="61"/>
  <c r="BE24" i="27"/>
  <c r="BE25" i="27" s="1"/>
  <c r="BF97" i="2" s="1"/>
  <c r="BE13" i="22" s="1"/>
  <c r="BE14" i="22" s="1"/>
  <c r="BE19" i="22" s="1"/>
  <c r="BE8" i="24" s="1"/>
  <c r="BG193" i="18"/>
  <c r="BG194" i="18"/>
  <c r="BH232" i="18"/>
  <c r="BH234" i="18" s="1"/>
  <c r="BG6" i="51"/>
  <c r="BG8" i="2"/>
  <c r="BE49" i="27"/>
  <c r="BE11" i="27"/>
  <c r="BE13" i="27"/>
  <c r="BE12" i="27"/>
  <c r="BE21" i="50"/>
  <c r="BE16" i="50"/>
  <c r="BE15" i="49"/>
  <c r="BE17" i="49"/>
  <c r="BE16" i="49"/>
  <c r="BE13" i="41"/>
  <c r="BF93" i="2"/>
  <c r="BF7" i="59"/>
  <c r="BF11" i="59" s="1"/>
  <c r="BF8" i="21"/>
  <c r="BF10" i="21" s="1"/>
  <c r="BF253" i="15"/>
  <c r="BL56" i="4"/>
  <c r="BL16" i="4"/>
  <c r="BG373" i="18"/>
  <c r="BG351" i="18"/>
  <c r="BG352" i="18"/>
  <c r="AW12" i="61"/>
  <c r="AW18" i="61" s="1"/>
  <c r="AW109" i="61"/>
  <c r="BG367" i="18"/>
  <c r="BG366" i="18"/>
  <c r="BG154" i="18"/>
  <c r="BG153" i="18"/>
  <c r="BF251" i="15"/>
  <c r="BF12" i="49"/>
  <c r="BF250" i="15"/>
  <c r="BF17" i="22" s="1"/>
  <c r="AZ35" i="61"/>
  <c r="BA91" i="61"/>
  <c r="BA92" i="61" s="1"/>
  <c r="BA130" i="61"/>
  <c r="BG269" i="18"/>
  <c r="BG283" i="18"/>
  <c r="BG285" i="18" s="1"/>
  <c r="BG286" i="18" s="1"/>
  <c r="BE10" i="52"/>
  <c r="BE11" i="52"/>
  <c r="BE20" i="52" s="1"/>
  <c r="BE12" i="52"/>
  <c r="AZ10" i="61"/>
  <c r="AZ133" i="61"/>
  <c r="BG413" i="18"/>
  <c r="BG391" i="18"/>
  <c r="BG411" i="18" s="1"/>
  <c r="BG392" i="18"/>
  <c r="BG412" i="18" s="1"/>
  <c r="BG255" i="18"/>
  <c r="BG254" i="18"/>
  <c r="BG253" i="18"/>
  <c r="BU10" i="60"/>
  <c r="AY126" i="61"/>
  <c r="AY83" i="61"/>
  <c r="AY84" i="61" s="1"/>
  <c r="BC17" i="41"/>
  <c r="BD46" i="2"/>
  <c r="BC14" i="52"/>
  <c r="BD50" i="2"/>
  <c r="BD51" i="2" s="1"/>
  <c r="BC78" i="14"/>
  <c r="BC79" i="14" s="1"/>
  <c r="BC78" i="11"/>
  <c r="BC79" i="11" s="1"/>
  <c r="BV18" i="18"/>
  <c r="BV31" i="18"/>
  <c r="BV33" i="18" s="1"/>
  <c r="BV34" i="18" s="1"/>
  <c r="BU51" i="18"/>
  <c r="BU56" i="18" s="1"/>
  <c r="BU50" i="18"/>
  <c r="BU55" i="18" s="1"/>
  <c r="CC102" i="2"/>
  <c r="BW15" i="18"/>
  <c r="BW17" i="18" s="1"/>
  <c r="BY37" i="2"/>
  <c r="BZ37" i="2"/>
  <c r="CA37" i="2"/>
  <c r="AY29" i="64" l="1"/>
  <c r="AY37" i="61" s="1"/>
  <c r="AY38" i="61" s="1"/>
  <c r="AY39" i="61" s="1"/>
  <c r="AY28" i="64"/>
  <c r="BH134" i="18"/>
  <c r="BH136" i="18" s="1"/>
  <c r="BH137" i="18" s="1"/>
  <c r="BG333" i="18"/>
  <c r="BC25" i="28"/>
  <c r="BD39" i="51"/>
  <c r="BC33" i="21"/>
  <c r="AY60" i="64"/>
  <c r="AY55" i="61"/>
  <c r="AY56" i="61" s="1"/>
  <c r="AY114" i="61"/>
  <c r="BG11" i="51"/>
  <c r="BG16" i="51" s="1"/>
  <c r="BG45" i="51" s="1"/>
  <c r="AX40" i="61"/>
  <c r="AX108" i="61" s="1"/>
  <c r="AX107" i="61"/>
  <c r="BF16" i="27"/>
  <c r="BF20" i="53"/>
  <c r="BH174" i="18"/>
  <c r="BH176" i="18" s="1"/>
  <c r="BH189" i="18" s="1"/>
  <c r="BH191" i="18" s="1"/>
  <c r="BH192" i="18" s="1"/>
  <c r="BB56" i="64"/>
  <c r="AX127" i="61"/>
  <c r="AX85" i="61"/>
  <c r="AX128" i="61" s="1"/>
  <c r="BD66" i="2"/>
  <c r="BD70" i="2" s="1"/>
  <c r="BC42" i="51"/>
  <c r="BC32" i="21"/>
  <c r="BM212" i="4"/>
  <c r="BM53" i="4" s="1"/>
  <c r="BG25" i="2" s="1"/>
  <c r="BG26" i="2" s="1"/>
  <c r="BF10" i="27" s="1"/>
  <c r="BF7" i="62"/>
  <c r="BF16" i="62" s="1"/>
  <c r="AY35" i="64"/>
  <c r="AY58" i="64" s="1"/>
  <c r="BB17" i="52"/>
  <c r="BB23" i="52" s="1"/>
  <c r="BB16" i="52"/>
  <c r="BB19" i="52" s="1"/>
  <c r="BB21" i="52" s="1"/>
  <c r="BB15" i="52"/>
  <c r="AX117" i="61"/>
  <c r="AX14" i="61"/>
  <c r="BB37" i="41"/>
  <c r="BB35" i="41"/>
  <c r="BB36" i="41"/>
  <c r="BB34" i="41"/>
  <c r="BG100" i="2"/>
  <c r="BB55" i="64" s="1"/>
  <c r="BF6" i="60"/>
  <c r="BF8" i="60" s="1"/>
  <c r="BB33" i="64"/>
  <c r="BF11" i="55"/>
  <c r="BF13" i="55" s="1"/>
  <c r="BF11" i="26"/>
  <c r="BF14" i="26" s="1"/>
  <c r="BF7" i="49"/>
  <c r="BF8" i="49" s="1"/>
  <c r="BG18" i="2"/>
  <c r="BF8" i="27" s="1"/>
  <c r="BC17" i="21"/>
  <c r="BK23" i="4"/>
  <c r="BK44" i="4" s="1"/>
  <c r="BG256" i="15"/>
  <c r="BC31" i="21"/>
  <c r="BC30" i="21"/>
  <c r="BC28" i="21"/>
  <c r="BC27" i="21"/>
  <c r="BC36" i="21" s="1"/>
  <c r="BC26" i="21"/>
  <c r="BC29" i="21"/>
  <c r="BE59" i="2"/>
  <c r="BD12" i="41" s="1"/>
  <c r="BC23" i="25"/>
  <c r="BC21" i="25"/>
  <c r="BC22" i="25"/>
  <c r="BC13" i="24"/>
  <c r="BC14" i="24"/>
  <c r="BC15" i="24"/>
  <c r="BE89" i="2"/>
  <c r="BD15" i="23"/>
  <c r="BD37" i="23" s="1"/>
  <c r="BD13" i="21"/>
  <c r="BD15" i="21" s="1"/>
  <c r="BD18" i="21" s="1"/>
  <c r="BG198" i="18"/>
  <c r="BD22" i="50"/>
  <c r="AZ50" i="61"/>
  <c r="AZ13" i="61" s="1"/>
  <c r="BG194" i="15"/>
  <c r="BG159" i="18"/>
  <c r="BG270" i="18"/>
  <c r="BG272" i="18"/>
  <c r="BG271" i="18"/>
  <c r="BF10" i="53"/>
  <c r="BM256" i="4"/>
  <c r="BF10" i="49"/>
  <c r="BG7" i="51"/>
  <c r="BG11" i="2"/>
  <c r="BH347" i="18"/>
  <c r="BH349" i="18" s="1"/>
  <c r="BG158" i="18"/>
  <c r="BA110" i="61"/>
  <c r="BA47" i="61"/>
  <c r="BA48" i="61" s="1"/>
  <c r="BG11" i="49"/>
  <c r="BA102" i="61"/>
  <c r="BA32" i="61"/>
  <c r="BA33" i="61" s="1"/>
  <c r="BA131" i="61"/>
  <c r="BA93" i="61"/>
  <c r="BA132" i="61" s="1"/>
  <c r="BH249" i="18"/>
  <c r="BH251" i="18" s="1"/>
  <c r="BH317" i="18"/>
  <c r="BH319" i="18" s="1"/>
  <c r="BH320" i="18" s="1"/>
  <c r="BH235" i="18"/>
  <c r="BH300" i="18"/>
  <c r="BH302" i="18" s="1"/>
  <c r="BH303" i="18" s="1"/>
  <c r="BF37" i="2"/>
  <c r="BE21" i="23"/>
  <c r="BE24" i="23" s="1"/>
  <c r="AZ11" i="61"/>
  <c r="AZ105" i="61"/>
  <c r="BG372" i="18"/>
  <c r="BG199" i="18"/>
  <c r="BG287" i="18"/>
  <c r="BG288" i="18"/>
  <c r="BG289" i="18"/>
  <c r="BG371" i="18"/>
  <c r="AY107" i="61"/>
  <c r="AY40" i="61"/>
  <c r="AY108" i="61" s="1"/>
  <c r="BC34" i="41"/>
  <c r="BC37" i="41"/>
  <c r="BC35" i="41"/>
  <c r="BC36" i="41"/>
  <c r="AY127" i="61"/>
  <c r="AY85" i="61"/>
  <c r="AY128" i="61" s="1"/>
  <c r="BD36" i="53"/>
  <c r="BE32" i="51"/>
  <c r="BD13" i="50"/>
  <c r="AZ25" i="64"/>
  <c r="AZ26" i="64" s="1"/>
  <c r="AZ42" i="64"/>
  <c r="BD19" i="28"/>
  <c r="BE41" i="2"/>
  <c r="BE43" i="2"/>
  <c r="BC15" i="52"/>
  <c r="BC16" i="52"/>
  <c r="BC19" i="52" s="1"/>
  <c r="BC21" i="52" s="1"/>
  <c r="BC17" i="52"/>
  <c r="BC23" i="52" s="1"/>
  <c r="BW18" i="18"/>
  <c r="BW31" i="18"/>
  <c r="BW33" i="18" s="1"/>
  <c r="BW34" i="18" s="1"/>
  <c r="BV24" i="64"/>
  <c r="BV41" i="64"/>
  <c r="CA38" i="2"/>
  <c r="BU24" i="64"/>
  <c r="BZ38" i="2"/>
  <c r="BU41" i="64"/>
  <c r="BT24" i="64"/>
  <c r="BT41" i="64"/>
  <c r="BY38" i="2"/>
  <c r="BV46" i="18"/>
  <c r="BV48" i="18" s="1"/>
  <c r="BV49" i="18" s="1"/>
  <c r="BV57" i="18" s="1"/>
  <c r="BV36" i="18"/>
  <c r="BV35" i="18"/>
  <c r="BV21" i="18"/>
  <c r="BV20" i="18"/>
  <c r="BH149" i="18" l="1"/>
  <c r="BH151" i="18" s="1"/>
  <c r="BH152" i="18" s="1"/>
  <c r="BH154" i="18" s="1"/>
  <c r="AY106" i="61"/>
  <c r="BF11" i="60"/>
  <c r="BF31" i="27"/>
  <c r="BF14" i="55"/>
  <c r="BF17" i="62"/>
  <c r="BF12" i="60"/>
  <c r="BB12" i="62"/>
  <c r="BF13" i="28"/>
  <c r="BF14" i="28" s="1"/>
  <c r="BF24" i="28" s="1"/>
  <c r="BH387" i="18"/>
  <c r="BH389" i="18" s="1"/>
  <c r="BH390" i="18" s="1"/>
  <c r="BH392" i="18" s="1"/>
  <c r="BH412" i="18" s="1"/>
  <c r="BF20" i="27"/>
  <c r="BF22" i="27" s="1"/>
  <c r="BF24" i="27" s="1"/>
  <c r="BF25" i="27" s="1"/>
  <c r="BG97" i="2" s="1"/>
  <c r="BF13" i="22" s="1"/>
  <c r="BF14" i="22" s="1"/>
  <c r="BF19" i="22" s="1"/>
  <c r="BF8" i="24" s="1"/>
  <c r="BD18" i="28"/>
  <c r="BD20" i="28" s="1"/>
  <c r="BF31" i="53"/>
  <c r="BG23" i="51"/>
  <c r="BG24" i="51" s="1"/>
  <c r="BG26" i="51" s="1"/>
  <c r="BG27" i="51" s="1"/>
  <c r="BH177" i="18"/>
  <c r="BH200" i="18" s="1"/>
  <c r="AY115" i="61"/>
  <c r="AY57" i="61"/>
  <c r="BM259" i="4"/>
  <c r="BM11" i="4" s="1"/>
  <c r="BG61" i="2" s="1"/>
  <c r="BF13" i="41" s="1"/>
  <c r="BM283" i="4"/>
  <c r="BM16" i="4" s="1"/>
  <c r="BB15" i="64"/>
  <c r="BB17" i="64" s="1"/>
  <c r="BB20" i="64" s="1"/>
  <c r="BB31" i="61" s="1"/>
  <c r="AX86" i="61"/>
  <c r="AX17" i="61" s="1"/>
  <c r="BF6" i="55"/>
  <c r="BF8" i="55" s="1"/>
  <c r="BG8" i="21"/>
  <c r="BG10" i="21" s="1"/>
  <c r="BF48" i="41"/>
  <c r="BF51" i="41" s="1"/>
  <c r="BB64" i="61" s="1"/>
  <c r="BB90" i="61"/>
  <c r="BB91" i="61" s="1"/>
  <c r="BB92" i="61" s="1"/>
  <c r="AX41" i="61"/>
  <c r="BG32" i="2"/>
  <c r="BE66" i="2"/>
  <c r="BD42" i="51"/>
  <c r="BF8" i="50"/>
  <c r="BF21" i="50" s="1"/>
  <c r="BF9" i="52"/>
  <c r="BF11" i="52" s="1"/>
  <c r="BF20" i="52" s="1"/>
  <c r="BF14" i="49"/>
  <c r="BF15" i="49" s="1"/>
  <c r="BH67" i="2"/>
  <c r="BG77" i="11" s="1"/>
  <c r="BI232" i="18"/>
  <c r="BI234" i="18" s="1"/>
  <c r="AZ113" i="61"/>
  <c r="BE92" i="2"/>
  <c r="BE43" i="51"/>
  <c r="BA94" i="61"/>
  <c r="BA133" i="61" s="1"/>
  <c r="BG332" i="18"/>
  <c r="BL251" i="4" s="1"/>
  <c r="BL13" i="4" s="1"/>
  <c r="BD17" i="21"/>
  <c r="BG331" i="18"/>
  <c r="BD38" i="23"/>
  <c r="BD21" i="21" s="1"/>
  <c r="BD45" i="23"/>
  <c r="BD20" i="21"/>
  <c r="BD42" i="23"/>
  <c r="BD43" i="23"/>
  <c r="BD9" i="24" s="1"/>
  <c r="BD10" i="24" s="1"/>
  <c r="BD44" i="23"/>
  <c r="BD15" i="25" s="1"/>
  <c r="BD18" i="25" s="1"/>
  <c r="BG330" i="18"/>
  <c r="BG255" i="15"/>
  <c r="BG28" i="2"/>
  <c r="BG29" i="2" s="1"/>
  <c r="BF30" i="27"/>
  <c r="BE14" i="21"/>
  <c r="BE26" i="23"/>
  <c r="BA24" i="64"/>
  <c r="BE12" i="50"/>
  <c r="BF31" i="51"/>
  <c r="BA41" i="64"/>
  <c r="BE35" i="53"/>
  <c r="BF38" i="2"/>
  <c r="BA103" i="61"/>
  <c r="BA34" i="61"/>
  <c r="BA104" i="61" s="1"/>
  <c r="BH304" i="18"/>
  <c r="BH306" i="18"/>
  <c r="BH305" i="18"/>
  <c r="BH139" i="18"/>
  <c r="BH138" i="18"/>
  <c r="BH160" i="18"/>
  <c r="BH237" i="18"/>
  <c r="BH236" i="18"/>
  <c r="BH238" i="18"/>
  <c r="BG12" i="49"/>
  <c r="BG251" i="15"/>
  <c r="BG250" i="15"/>
  <c r="BG17" i="22" s="1"/>
  <c r="BH322" i="18"/>
  <c r="BH321" i="18"/>
  <c r="BH323" i="18"/>
  <c r="BD24" i="41"/>
  <c r="BD42" i="41"/>
  <c r="BD44" i="41"/>
  <c r="BD43" i="41"/>
  <c r="BD41" i="41"/>
  <c r="BH266" i="18"/>
  <c r="BH268" i="18" s="1"/>
  <c r="BH252" i="18"/>
  <c r="BA111" i="61"/>
  <c r="BA49" i="61"/>
  <c r="BA112" i="61" s="1"/>
  <c r="BH362" i="18"/>
  <c r="BH364" i="18" s="1"/>
  <c r="BH365" i="18" s="1"/>
  <c r="BH350" i="18"/>
  <c r="BH193" i="18"/>
  <c r="BH194" i="18"/>
  <c r="BF29" i="27"/>
  <c r="BF13" i="27"/>
  <c r="BF12" i="27"/>
  <c r="BF11" i="27"/>
  <c r="BF49" i="27"/>
  <c r="AY86" i="61"/>
  <c r="AY129" i="61" s="1"/>
  <c r="BE54" i="2"/>
  <c r="BE56" i="2" s="1"/>
  <c r="BE69" i="2"/>
  <c r="BD80" i="14"/>
  <c r="BE45" i="2"/>
  <c r="AZ50" i="64"/>
  <c r="AZ82" i="61" s="1"/>
  <c r="AZ43" i="64"/>
  <c r="BD23" i="50"/>
  <c r="BD18" i="50"/>
  <c r="AZ28" i="64"/>
  <c r="AZ31" i="64"/>
  <c r="AZ29" i="64"/>
  <c r="AZ37" i="61" s="1"/>
  <c r="AY41" i="61"/>
  <c r="BE47" i="51"/>
  <c r="BE33" i="51"/>
  <c r="BE35" i="51" s="1"/>
  <c r="BY59" i="2"/>
  <c r="BY92" i="2" s="1"/>
  <c r="BZ59" i="2"/>
  <c r="BZ92" i="2" s="1"/>
  <c r="CA59" i="2"/>
  <c r="CA92" i="2" s="1"/>
  <c r="BW21" i="18"/>
  <c r="BW20" i="18"/>
  <c r="BY34" i="2"/>
  <c r="BZ34" i="2"/>
  <c r="CA34" i="2"/>
  <c r="BW36" i="18"/>
  <c r="BW35" i="18"/>
  <c r="BW46" i="18"/>
  <c r="BW48" i="18" s="1"/>
  <c r="BW49" i="18" s="1"/>
  <c r="BY55" i="2"/>
  <c r="BY89" i="2" s="1"/>
  <c r="BZ55" i="2"/>
  <c r="BZ89" i="2" s="1"/>
  <c r="CA55" i="2"/>
  <c r="CA89" i="2" s="1"/>
  <c r="BV51" i="18"/>
  <c r="BV56" i="18" s="1"/>
  <c r="BV50" i="18"/>
  <c r="BV55" i="18" s="1"/>
  <c r="BH153" i="18" l="1"/>
  <c r="BG7" i="59"/>
  <c r="BG11" i="59" s="1"/>
  <c r="AX129" i="61"/>
  <c r="BG253" i="15"/>
  <c r="BF10" i="52"/>
  <c r="BH6" i="51"/>
  <c r="BH413" i="18"/>
  <c r="BF9" i="55"/>
  <c r="BB19" i="64"/>
  <c r="BH8" i="2"/>
  <c r="BH7" i="51" s="1"/>
  <c r="BH391" i="18"/>
  <c r="BH411" i="18" s="1"/>
  <c r="BH178" i="18"/>
  <c r="BH198" i="18" s="1"/>
  <c r="BF16" i="49"/>
  <c r="BF26" i="27"/>
  <c r="BB46" i="61" s="1"/>
  <c r="BF17" i="49"/>
  <c r="BM56" i="4"/>
  <c r="BF21" i="23" s="1"/>
  <c r="BF24" i="23" s="1"/>
  <c r="BB130" i="61"/>
  <c r="BD22" i="28"/>
  <c r="BD26" i="28" s="1"/>
  <c r="BD25" i="28"/>
  <c r="BG93" i="2"/>
  <c r="BF27" i="27"/>
  <c r="AY116" i="61"/>
  <c r="AY58" i="61"/>
  <c r="BF12" i="52"/>
  <c r="BF50" i="41"/>
  <c r="BB63" i="61" s="1"/>
  <c r="BH179" i="18"/>
  <c r="BH199" i="18" s="1"/>
  <c r="BG77" i="14"/>
  <c r="AX109" i="61"/>
  <c r="AX12" i="61"/>
  <c r="AX18" i="61" s="1"/>
  <c r="BH13" i="2"/>
  <c r="BG11" i="55" s="1"/>
  <c r="BF16" i="50"/>
  <c r="BA10" i="61"/>
  <c r="BL55" i="4"/>
  <c r="BE12" i="23"/>
  <c r="BD21" i="25"/>
  <c r="BD22" i="25"/>
  <c r="BD23" i="25"/>
  <c r="BD13" i="24"/>
  <c r="BD14" i="24"/>
  <c r="BD15" i="24"/>
  <c r="BA50" i="61"/>
  <c r="BA113" i="61" s="1"/>
  <c r="BD30" i="21"/>
  <c r="BD29" i="21"/>
  <c r="BD26" i="21"/>
  <c r="BD28" i="21"/>
  <c r="BD27" i="21"/>
  <c r="BD36" i="21" s="1"/>
  <c r="BD31" i="21"/>
  <c r="BD33" i="21"/>
  <c r="BD32" i="21"/>
  <c r="BD34" i="21"/>
  <c r="BA35" i="61"/>
  <c r="BA11" i="61" s="1"/>
  <c r="BI317" i="18"/>
  <c r="BI319" i="18" s="1"/>
  <c r="BI320" i="18" s="1"/>
  <c r="BI300" i="18"/>
  <c r="BI302" i="18" s="1"/>
  <c r="BI303" i="18" s="1"/>
  <c r="BI249" i="18"/>
  <c r="BI251" i="18" s="1"/>
  <c r="BI235" i="18"/>
  <c r="BD27" i="41"/>
  <c r="BD29" i="41"/>
  <c r="AZ54" i="61" s="1"/>
  <c r="BD28" i="41"/>
  <c r="BD30" i="41"/>
  <c r="BH158" i="18"/>
  <c r="BB131" i="61"/>
  <c r="BB93" i="61"/>
  <c r="BH159" i="18"/>
  <c r="BB32" i="61"/>
  <c r="BB33" i="61" s="1"/>
  <c r="BB102" i="61"/>
  <c r="BH373" i="18"/>
  <c r="BH351" i="18"/>
  <c r="BH352" i="18"/>
  <c r="BH366" i="18"/>
  <c r="BH367" i="18"/>
  <c r="BH253" i="18"/>
  <c r="BH254" i="18"/>
  <c r="BH255" i="18"/>
  <c r="BH283" i="18"/>
  <c r="BH285" i="18" s="1"/>
  <c r="BH286" i="18" s="1"/>
  <c r="BH269" i="18"/>
  <c r="BF55" i="2"/>
  <c r="BF59" i="2"/>
  <c r="AY17" i="61"/>
  <c r="AZ126" i="61"/>
  <c r="AZ83" i="61"/>
  <c r="AZ84" i="61" s="1"/>
  <c r="BE50" i="2"/>
  <c r="BE51" i="2" s="1"/>
  <c r="BE46" i="2"/>
  <c r="BD17" i="41"/>
  <c r="BD14" i="52"/>
  <c r="BD78" i="14"/>
  <c r="BD79" i="14" s="1"/>
  <c r="BD78" i="11"/>
  <c r="BD79" i="11" s="1"/>
  <c r="BE70" i="2"/>
  <c r="BE39" i="51"/>
  <c r="BE36" i="51"/>
  <c r="AY12" i="61"/>
  <c r="AY109" i="61"/>
  <c r="AZ106" i="61"/>
  <c r="AZ38" i="61"/>
  <c r="AZ39" i="61" s="1"/>
  <c r="AZ35" i="64"/>
  <c r="AZ58" i="64" s="1"/>
  <c r="AZ36" i="64"/>
  <c r="AZ59" i="64" s="1"/>
  <c r="AZ60" i="64" s="1"/>
  <c r="BU23" i="64"/>
  <c r="BZ35" i="2"/>
  <c r="BU40" i="64"/>
  <c r="BW51" i="18"/>
  <c r="BW56" i="18" s="1"/>
  <c r="BW50" i="18"/>
  <c r="BW55" i="18" s="1"/>
  <c r="BT23" i="64"/>
  <c r="BT40" i="64"/>
  <c r="BY35" i="2"/>
  <c r="BV23" i="64"/>
  <c r="BV40" i="64"/>
  <c r="CA35" i="2"/>
  <c r="BW57" i="18"/>
  <c r="BC56" i="64" l="1"/>
  <c r="BG7" i="49"/>
  <c r="BG8" i="49" s="1"/>
  <c r="BI134" i="18"/>
  <c r="BI136" i="18" s="1"/>
  <c r="BN212" i="4"/>
  <c r="BN53" i="4" s="1"/>
  <c r="BH25" i="2" s="1"/>
  <c r="BG31" i="53" s="1"/>
  <c r="BN256" i="4"/>
  <c r="BG10" i="53"/>
  <c r="BI347" i="18"/>
  <c r="BI349" i="18" s="1"/>
  <c r="BI350" i="18" s="1"/>
  <c r="BG10" i="49"/>
  <c r="BF13" i="25"/>
  <c r="BF17" i="25" s="1"/>
  <c r="BC33" i="64"/>
  <c r="BG16" i="27"/>
  <c r="BH11" i="2"/>
  <c r="BG6" i="60"/>
  <c r="BG11" i="60" s="1"/>
  <c r="BE10" i="23"/>
  <c r="BE13" i="23" s="1"/>
  <c r="BE15" i="23" s="1"/>
  <c r="BE37" i="23" s="1"/>
  <c r="BG11" i="26"/>
  <c r="BG14" i="26" s="1"/>
  <c r="BH11" i="51"/>
  <c r="BH16" i="51" s="1"/>
  <c r="BH45" i="51" s="1"/>
  <c r="BG37" i="2"/>
  <c r="BF35" i="53" s="1"/>
  <c r="BH18" i="2"/>
  <c r="BN283" i="4" s="1"/>
  <c r="BI174" i="18"/>
  <c r="BI176" i="18" s="1"/>
  <c r="BI189" i="18" s="1"/>
  <c r="BI191" i="18" s="1"/>
  <c r="BI192" i="18" s="1"/>
  <c r="BG20" i="53"/>
  <c r="BG9" i="41"/>
  <c r="BG23" i="41" s="1"/>
  <c r="BH100" i="2"/>
  <c r="BC55" i="64" s="1"/>
  <c r="BG7" i="62"/>
  <c r="BG17" i="62" s="1"/>
  <c r="AY14" i="61"/>
  <c r="AY18" i="61" s="1"/>
  <c r="AY117" i="61"/>
  <c r="BF34" i="2"/>
  <c r="BA40" i="64" s="1"/>
  <c r="BA13" i="61"/>
  <c r="BA105" i="61"/>
  <c r="BH333" i="18"/>
  <c r="BB132" i="61"/>
  <c r="BB94" i="61"/>
  <c r="AZ55" i="61"/>
  <c r="AZ56" i="61" s="1"/>
  <c r="AZ114" i="61"/>
  <c r="BF26" i="23"/>
  <c r="BF14" i="21"/>
  <c r="BH288" i="18"/>
  <c r="BH289" i="18"/>
  <c r="BH287" i="18"/>
  <c r="BH372" i="18"/>
  <c r="BH371" i="18"/>
  <c r="BG13" i="55"/>
  <c r="BG14" i="55"/>
  <c r="BB34" i="61"/>
  <c r="BB103" i="61"/>
  <c r="BI137" i="18"/>
  <c r="BI149" i="18"/>
  <c r="BI151" i="18" s="1"/>
  <c r="BI152" i="18" s="1"/>
  <c r="BI238" i="18"/>
  <c r="BI236" i="18"/>
  <c r="BI237" i="18"/>
  <c r="BF89" i="2"/>
  <c r="BL315" i="4"/>
  <c r="BI304" i="18"/>
  <c r="BI305" i="18"/>
  <c r="BI306" i="18"/>
  <c r="BH272" i="18"/>
  <c r="BH270" i="18"/>
  <c r="BH271" i="18"/>
  <c r="BI266" i="18"/>
  <c r="BI268" i="18" s="1"/>
  <c r="BI252" i="18"/>
  <c r="BH11" i="49"/>
  <c r="BI321" i="18"/>
  <c r="BI323" i="18"/>
  <c r="BI322" i="18"/>
  <c r="BB110" i="61"/>
  <c r="BB47" i="61"/>
  <c r="BB48" i="61" s="1"/>
  <c r="BE12" i="41"/>
  <c r="BF92" i="2"/>
  <c r="BF43" i="51"/>
  <c r="AZ107" i="61"/>
  <c r="AZ40" i="61"/>
  <c r="AZ108" i="61" s="1"/>
  <c r="BE42" i="51"/>
  <c r="BF66" i="2"/>
  <c r="BD17" i="52"/>
  <c r="BD23" i="52" s="1"/>
  <c r="BD15" i="52"/>
  <c r="BD16" i="52"/>
  <c r="BD19" i="52" s="1"/>
  <c r="BD21" i="52" s="1"/>
  <c r="AZ127" i="61"/>
  <c r="AZ85" i="61"/>
  <c r="AZ128" i="61" s="1"/>
  <c r="BD36" i="41"/>
  <c r="BD34" i="41"/>
  <c r="BD35" i="41"/>
  <c r="BD37" i="41"/>
  <c r="BY40" i="2"/>
  <c r="BZ40" i="2"/>
  <c r="CA40" i="2"/>
  <c r="BG14" i="49" l="1"/>
  <c r="BI362" i="18"/>
  <c r="BI364" i="18" s="1"/>
  <c r="BI365" i="18" s="1"/>
  <c r="BI366" i="18" s="1"/>
  <c r="BH26" i="2"/>
  <c r="BG10" i="27" s="1"/>
  <c r="BC15" i="64"/>
  <c r="BC17" i="64" s="1"/>
  <c r="BC19" i="64" s="1"/>
  <c r="BG20" i="27"/>
  <c r="BG22" i="27" s="1"/>
  <c r="BG24" i="27" s="1"/>
  <c r="BG25" i="27" s="1"/>
  <c r="BH97" i="2" s="1"/>
  <c r="BG13" i="22" s="1"/>
  <c r="BG14" i="22" s="1"/>
  <c r="BG19" i="22" s="1"/>
  <c r="BG8" i="24" s="1"/>
  <c r="BH23" i="51"/>
  <c r="BH24" i="51" s="1"/>
  <c r="BH26" i="51" s="1"/>
  <c r="BH27" i="51" s="1"/>
  <c r="BG13" i="28"/>
  <c r="BG14" i="28" s="1"/>
  <c r="BG24" i="28" s="1"/>
  <c r="BI67" i="2"/>
  <c r="BH77" i="14" s="1"/>
  <c r="BE13" i="21"/>
  <c r="BE15" i="21" s="1"/>
  <c r="BE18" i="21" s="1"/>
  <c r="BI8" i="2"/>
  <c r="BH194" i="15"/>
  <c r="BH250" i="15" s="1"/>
  <c r="BH17" i="22" s="1"/>
  <c r="BF12" i="50"/>
  <c r="BB24" i="64"/>
  <c r="BG31" i="51"/>
  <c r="BI387" i="18"/>
  <c r="BI389" i="18" s="1"/>
  <c r="BI390" i="18" s="1"/>
  <c r="BI413" i="18" s="1"/>
  <c r="BH32" i="2"/>
  <c r="BC12" i="62"/>
  <c r="BB41" i="64"/>
  <c r="BG48" i="41"/>
  <c r="BG51" i="41" s="1"/>
  <c r="BG38" i="2"/>
  <c r="BI177" i="18"/>
  <c r="BI178" i="18" s="1"/>
  <c r="BG6" i="55"/>
  <c r="BG8" i="55" s="1"/>
  <c r="BG8" i="27"/>
  <c r="BG31" i="27" s="1"/>
  <c r="BG8" i="50"/>
  <c r="BG21" i="50" s="1"/>
  <c r="BG9" i="52"/>
  <c r="BG10" i="52" s="1"/>
  <c r="BG8" i="60"/>
  <c r="BG16" i="62"/>
  <c r="BG12" i="60"/>
  <c r="BH256" i="15"/>
  <c r="BH253" i="15"/>
  <c r="BN259" i="4"/>
  <c r="BN11" i="4" s="1"/>
  <c r="BH61" i="2" s="1"/>
  <c r="BG13" i="41" s="1"/>
  <c r="BF30" i="51"/>
  <c r="BF46" i="51" s="1"/>
  <c r="BE11" i="50"/>
  <c r="BE17" i="50" s="1"/>
  <c r="BE12" i="26"/>
  <c r="BE34" i="53"/>
  <c r="BA23" i="64"/>
  <c r="BF35" i="2"/>
  <c r="BH330" i="18"/>
  <c r="BH255" i="15"/>
  <c r="BE38" i="23"/>
  <c r="BE21" i="21" s="1"/>
  <c r="BE32" i="21" s="1"/>
  <c r="BH331" i="18"/>
  <c r="BH332" i="18"/>
  <c r="BM251" i="4" s="1"/>
  <c r="BF12" i="23" s="1"/>
  <c r="BI154" i="18"/>
  <c r="BI153" i="18"/>
  <c r="BI13" i="2"/>
  <c r="BB104" i="61"/>
  <c r="BB35" i="61"/>
  <c r="BI367" i="18"/>
  <c r="BI351" i="18"/>
  <c r="BI352" i="18"/>
  <c r="BI373" i="18"/>
  <c r="BG16" i="49"/>
  <c r="BG15" i="49"/>
  <c r="BG17" i="49"/>
  <c r="BI139" i="18"/>
  <c r="BI160" i="18"/>
  <c r="BI138" i="18"/>
  <c r="BN16" i="4"/>
  <c r="BN56" i="4"/>
  <c r="BI193" i="18"/>
  <c r="BI194" i="18"/>
  <c r="BE44" i="41"/>
  <c r="BE42" i="41"/>
  <c r="BE43" i="41"/>
  <c r="BE41" i="41"/>
  <c r="BE24" i="41"/>
  <c r="BE20" i="21"/>
  <c r="BE42" i="23"/>
  <c r="BE44" i="23"/>
  <c r="BE15" i="25" s="1"/>
  <c r="BE18" i="25" s="1"/>
  <c r="BE43" i="23"/>
  <c r="BE9" i="24" s="1"/>
  <c r="BE10" i="24" s="1"/>
  <c r="BE45" i="23"/>
  <c r="BL23" i="4"/>
  <c r="BL44" i="4" s="1"/>
  <c r="BL57" i="4"/>
  <c r="BF40" i="2" s="1"/>
  <c r="BB10" i="61"/>
  <c r="BB133" i="61"/>
  <c r="BI254" i="18"/>
  <c r="BI255" i="18"/>
  <c r="BI253" i="18"/>
  <c r="BB49" i="61"/>
  <c r="BB112" i="61" s="1"/>
  <c r="BB111" i="61"/>
  <c r="BI283" i="18"/>
  <c r="BI285" i="18" s="1"/>
  <c r="BI286" i="18" s="1"/>
  <c r="BI269" i="18"/>
  <c r="BE18" i="28"/>
  <c r="AZ57" i="61"/>
  <c r="AZ115" i="61"/>
  <c r="AZ86" i="61"/>
  <c r="AZ41" i="61"/>
  <c r="BV25" i="64"/>
  <c r="BV26" i="64" s="1"/>
  <c r="CA41" i="2"/>
  <c r="BV42" i="64"/>
  <c r="BU42" i="64"/>
  <c r="BU25" i="64"/>
  <c r="BU26" i="64" s="1"/>
  <c r="BZ41" i="2"/>
  <c r="BT25" i="64"/>
  <c r="BT26" i="64" s="1"/>
  <c r="BT42" i="64"/>
  <c r="BY41" i="2"/>
  <c r="BY43" i="2"/>
  <c r="BZ43" i="2"/>
  <c r="CA43" i="2"/>
  <c r="BH28" i="2" l="1"/>
  <c r="BH29" i="2" s="1"/>
  <c r="BC20" i="64"/>
  <c r="BG27" i="27"/>
  <c r="BG26" i="27"/>
  <c r="BG13" i="25" s="1"/>
  <c r="BG17" i="25" s="1"/>
  <c r="BH77" i="11"/>
  <c r="BI6" i="51"/>
  <c r="BJ232" i="18"/>
  <c r="BJ234" i="18" s="1"/>
  <c r="BJ235" i="18" s="1"/>
  <c r="BG16" i="50"/>
  <c r="BI392" i="18"/>
  <c r="BI412" i="18" s="1"/>
  <c r="BI391" i="18"/>
  <c r="BI411" i="18" s="1"/>
  <c r="BI200" i="18"/>
  <c r="BH12" i="49"/>
  <c r="BG11" i="52"/>
  <c r="BG20" i="52" s="1"/>
  <c r="BH251" i="15"/>
  <c r="BG12" i="27"/>
  <c r="BG12" i="52"/>
  <c r="BH8" i="21"/>
  <c r="BH10" i="21" s="1"/>
  <c r="BH93" i="2"/>
  <c r="BH7" i="59"/>
  <c r="BH11" i="59" s="1"/>
  <c r="BG50" i="41"/>
  <c r="BI179" i="18"/>
  <c r="BI199" i="18" s="1"/>
  <c r="BG49" i="27"/>
  <c r="BE22" i="50"/>
  <c r="BG29" i="27"/>
  <c r="BG30" i="27"/>
  <c r="BG9" i="55"/>
  <c r="BE34" i="21"/>
  <c r="BE33" i="21"/>
  <c r="BG13" i="27"/>
  <c r="BM55" i="4"/>
  <c r="BG34" i="2" s="1"/>
  <c r="BM13" i="4"/>
  <c r="BG59" i="2" s="1"/>
  <c r="BI158" i="18"/>
  <c r="BI159" i="18"/>
  <c r="BE17" i="21"/>
  <c r="BI198" i="18"/>
  <c r="BB50" i="61"/>
  <c r="BB113" i="61" s="1"/>
  <c r="BI287" i="18"/>
  <c r="BI289" i="18"/>
  <c r="BI288" i="18"/>
  <c r="BE29" i="21"/>
  <c r="BE27" i="21"/>
  <c r="BE36" i="21" s="1"/>
  <c r="BE28" i="21"/>
  <c r="BE31" i="21"/>
  <c r="BE26" i="21"/>
  <c r="BE30" i="21"/>
  <c r="BG11" i="27"/>
  <c r="BH16" i="27"/>
  <c r="BH11" i="26"/>
  <c r="BH14" i="26" s="1"/>
  <c r="BH7" i="49"/>
  <c r="BH8" i="49" s="1"/>
  <c r="BJ174" i="18"/>
  <c r="BJ176" i="18" s="1"/>
  <c r="BI18" i="2"/>
  <c r="BO212" i="4"/>
  <c r="BO53" i="4" s="1"/>
  <c r="BI25" i="2" s="1"/>
  <c r="BJ134" i="18"/>
  <c r="BJ136" i="18" s="1"/>
  <c r="BH6" i="60"/>
  <c r="BH20" i="53"/>
  <c r="F49" i="48"/>
  <c r="BI11" i="51"/>
  <c r="BI16" i="51" s="1"/>
  <c r="BI45" i="51" s="1"/>
  <c r="BH7" i="62"/>
  <c r="BH9" i="41"/>
  <c r="BH23" i="41" s="1"/>
  <c r="BD56" i="64"/>
  <c r="BD33" i="64"/>
  <c r="BI100" i="2"/>
  <c r="BD55" i="64" s="1"/>
  <c r="BH11" i="55"/>
  <c r="BE36" i="53"/>
  <c r="BA25" i="64"/>
  <c r="BA26" i="64" s="1"/>
  <c r="BA42" i="64"/>
  <c r="BE13" i="50"/>
  <c r="BE19" i="28"/>
  <c r="BE20" i="28" s="1"/>
  <c r="BF41" i="2"/>
  <c r="BF43" i="2"/>
  <c r="BF32" i="51"/>
  <c r="BB105" i="61"/>
  <c r="BB11" i="61"/>
  <c r="BI372" i="18"/>
  <c r="BI371" i="18"/>
  <c r="BI271" i="18"/>
  <c r="BI333" i="18"/>
  <c r="BI270" i="18"/>
  <c r="BI272" i="18"/>
  <c r="BJ347" i="18"/>
  <c r="BJ349" i="18" s="1"/>
  <c r="BI11" i="2"/>
  <c r="BO256" i="4"/>
  <c r="BH10" i="53"/>
  <c r="BH10" i="49"/>
  <c r="BI7" i="51"/>
  <c r="AZ116" i="61"/>
  <c r="AZ58" i="61"/>
  <c r="BE13" i="24"/>
  <c r="BE14" i="24"/>
  <c r="BE15" i="24"/>
  <c r="BG21" i="23"/>
  <c r="BG24" i="23" s="1"/>
  <c r="BH37" i="2"/>
  <c r="BE29" i="41"/>
  <c r="BA54" i="61" s="1"/>
  <c r="BE27" i="41"/>
  <c r="BE30" i="41"/>
  <c r="BE28" i="41"/>
  <c r="BE21" i="25"/>
  <c r="BE22" i="25"/>
  <c r="BE23" i="25"/>
  <c r="AZ12" i="61"/>
  <c r="AZ109" i="61"/>
  <c r="AZ129" i="61"/>
  <c r="AZ17" i="61"/>
  <c r="BY54" i="2"/>
  <c r="BZ54" i="2"/>
  <c r="CA54" i="2"/>
  <c r="BV43" i="64"/>
  <c r="BY45" i="2"/>
  <c r="BY46" i="2" s="1"/>
  <c r="BZ45" i="2"/>
  <c r="BZ46" i="2" s="1"/>
  <c r="CA45" i="2"/>
  <c r="CA46" i="2" s="1"/>
  <c r="BV31" i="64"/>
  <c r="BV28" i="64"/>
  <c r="BV50" i="64"/>
  <c r="BU50" i="64"/>
  <c r="BT50" i="64"/>
  <c r="BT43" i="64"/>
  <c r="BU43" i="64"/>
  <c r="BT31" i="64"/>
  <c r="BV29" i="64"/>
  <c r="BT28" i="64"/>
  <c r="BT29" i="64"/>
  <c r="BU29" i="64"/>
  <c r="BU31" i="64"/>
  <c r="BU28" i="64"/>
  <c r="BJ300" i="18" l="1"/>
  <c r="BJ302" i="18" s="1"/>
  <c r="BJ303" i="18" s="1"/>
  <c r="BJ249" i="18"/>
  <c r="BJ251" i="18" s="1"/>
  <c r="BJ252" i="18" s="1"/>
  <c r="BJ317" i="18"/>
  <c r="BJ319" i="18" s="1"/>
  <c r="BJ320" i="18" s="1"/>
  <c r="BJ322" i="18" s="1"/>
  <c r="BF10" i="23"/>
  <c r="BF13" i="23" s="1"/>
  <c r="BF15" i="23" s="1"/>
  <c r="BF37" i="23" s="1"/>
  <c r="BG55" i="2"/>
  <c r="BM315" i="4" s="1"/>
  <c r="BI331" i="18"/>
  <c r="BB13" i="61"/>
  <c r="BI332" i="18"/>
  <c r="BN251" i="4" s="1"/>
  <c r="BG12" i="23" s="1"/>
  <c r="BI330" i="18"/>
  <c r="BG43" i="51"/>
  <c r="BF12" i="41"/>
  <c r="BG92" i="2"/>
  <c r="BA43" i="64"/>
  <c r="BA50" i="64"/>
  <c r="BA82" i="61" s="1"/>
  <c r="BH8" i="60"/>
  <c r="BH11" i="60"/>
  <c r="BH12" i="60"/>
  <c r="BJ266" i="18"/>
  <c r="BJ268" i="18" s="1"/>
  <c r="BJ149" i="18"/>
  <c r="BJ151" i="18" s="1"/>
  <c r="BJ152" i="18" s="1"/>
  <c r="BJ137" i="18"/>
  <c r="BI194" i="15"/>
  <c r="BH20" i="27"/>
  <c r="BH22" i="27" s="1"/>
  <c r="BD15" i="64"/>
  <c r="BD17" i="64" s="1"/>
  <c r="BI23" i="51"/>
  <c r="BI24" i="51" s="1"/>
  <c r="BI26" i="51" s="1"/>
  <c r="BH31" i="53"/>
  <c r="BH13" i="28"/>
  <c r="BH14" i="28" s="1"/>
  <c r="BH24" i="28" s="1"/>
  <c r="BI26" i="2"/>
  <c r="AZ14" i="61"/>
  <c r="AZ18" i="61" s="1"/>
  <c r="AZ117" i="61"/>
  <c r="BE23" i="50"/>
  <c r="BE18" i="50"/>
  <c r="BI256" i="15"/>
  <c r="BH13" i="55"/>
  <c r="BH14" i="55"/>
  <c r="BG35" i="53"/>
  <c r="BH38" i="2"/>
  <c r="BH31" i="51"/>
  <c r="BG12" i="50"/>
  <c r="BC41" i="64"/>
  <c r="BC24" i="64"/>
  <c r="BJ177" i="18"/>
  <c r="BJ189" i="18"/>
  <c r="BJ191" i="18" s="1"/>
  <c r="BJ192" i="18" s="1"/>
  <c r="BJ304" i="18"/>
  <c r="BJ305" i="18"/>
  <c r="BJ306" i="18"/>
  <c r="BA31" i="64"/>
  <c r="BA28" i="64"/>
  <c r="BA29" i="64"/>
  <c r="BA37" i="61" s="1"/>
  <c r="BO283" i="4"/>
  <c r="BD12" i="62"/>
  <c r="BH6" i="55"/>
  <c r="BH48" i="41"/>
  <c r="BH8" i="27"/>
  <c r="BH9" i="52"/>
  <c r="BH8" i="50"/>
  <c r="BO259" i="4"/>
  <c r="BO11" i="4" s="1"/>
  <c r="BI61" i="2" s="1"/>
  <c r="BI93" i="2" s="1"/>
  <c r="BI32" i="2"/>
  <c r="BJ387" i="18"/>
  <c r="BJ389" i="18" s="1"/>
  <c r="BJ390" i="18" s="1"/>
  <c r="BG14" i="21"/>
  <c r="BG26" i="23"/>
  <c r="BH14" i="49"/>
  <c r="BE25" i="28"/>
  <c r="BE22" i="28"/>
  <c r="BE26" i="28" s="1"/>
  <c r="BJ67" i="2"/>
  <c r="BJ362" i="18"/>
  <c r="BJ364" i="18" s="1"/>
  <c r="BJ365" i="18" s="1"/>
  <c r="BJ350" i="18"/>
  <c r="BA114" i="61"/>
  <c r="BA55" i="61"/>
  <c r="BA56" i="61" s="1"/>
  <c r="BI11" i="49"/>
  <c r="BJ237" i="18"/>
  <c r="BJ236" i="18"/>
  <c r="BJ238" i="18"/>
  <c r="BF11" i="50"/>
  <c r="BG30" i="51"/>
  <c r="BG46" i="51" s="1"/>
  <c r="BB40" i="64"/>
  <c r="BG35" i="2"/>
  <c r="BB23" i="64"/>
  <c r="BF12" i="26"/>
  <c r="BF34" i="53"/>
  <c r="BF47" i="51"/>
  <c r="BF33" i="51"/>
  <c r="BF35" i="51" s="1"/>
  <c r="BF69" i="2"/>
  <c r="BF54" i="2"/>
  <c r="BF56" i="2" s="1"/>
  <c r="BF45" i="2"/>
  <c r="BE80" i="14"/>
  <c r="BH16" i="62"/>
  <c r="BH17" i="62"/>
  <c r="BU35" i="64"/>
  <c r="BU58" i="64" s="1"/>
  <c r="BY50" i="2"/>
  <c r="BY51" i="2" s="1"/>
  <c r="BZ50" i="2"/>
  <c r="BZ51" i="2" s="1"/>
  <c r="CA50" i="2"/>
  <c r="CA51" i="2" s="1"/>
  <c r="BV36" i="64"/>
  <c r="BV59" i="64" s="1"/>
  <c r="BT35" i="64"/>
  <c r="BT58" i="64" s="1"/>
  <c r="BT36" i="64"/>
  <c r="BT59" i="64" s="1"/>
  <c r="BU36" i="64"/>
  <c r="BU59" i="64" s="1"/>
  <c r="BX56" i="2"/>
  <c r="BY56" i="2"/>
  <c r="BZ56" i="2"/>
  <c r="CA56" i="2"/>
  <c r="BV35" i="64"/>
  <c r="BV58" i="64" s="1"/>
  <c r="BJ323" i="18" l="1"/>
  <c r="BF13" i="21"/>
  <c r="BJ321" i="18"/>
  <c r="BG89" i="2"/>
  <c r="BN55" i="4"/>
  <c r="BH34" i="2" s="1"/>
  <c r="BH35" i="2" s="1"/>
  <c r="BN13" i="4"/>
  <c r="BH59" i="2" s="1"/>
  <c r="BH13" i="41"/>
  <c r="BI255" i="15"/>
  <c r="BH50" i="41"/>
  <c r="BH51" i="41"/>
  <c r="BI250" i="15"/>
  <c r="BI17" i="22" s="1"/>
  <c r="BI12" i="49"/>
  <c r="BI251" i="15"/>
  <c r="BA115" i="61"/>
  <c r="BA57" i="61"/>
  <c r="BA116" i="61" s="1"/>
  <c r="BH15" i="49"/>
  <c r="BH17" i="49"/>
  <c r="BH16" i="49"/>
  <c r="BO56" i="4"/>
  <c r="BO16" i="4"/>
  <c r="BF44" i="41"/>
  <c r="BF41" i="41"/>
  <c r="BF43" i="41"/>
  <c r="BF24" i="41"/>
  <c r="BF42" i="41"/>
  <c r="BF15" i="21"/>
  <c r="BF18" i="21" s="1"/>
  <c r="BH30" i="27"/>
  <c r="BH29" i="27"/>
  <c r="BH49" i="27"/>
  <c r="BH31" i="27"/>
  <c r="BF70" i="2"/>
  <c r="BE78" i="11"/>
  <c r="BE79" i="11" s="1"/>
  <c r="BE78" i="14"/>
  <c r="BE79" i="14" s="1"/>
  <c r="BI8" i="21"/>
  <c r="BI10" i="21" s="1"/>
  <c r="BI7" i="59"/>
  <c r="BI11" i="59" s="1"/>
  <c r="BI253" i="15"/>
  <c r="BF36" i="51"/>
  <c r="BF39" i="51"/>
  <c r="BA38" i="61"/>
  <c r="BA39" i="61" s="1"/>
  <c r="BA106" i="61"/>
  <c r="BJ13" i="2"/>
  <c r="BI28" i="2"/>
  <c r="BI29" i="2" s="1"/>
  <c r="BH10" i="27"/>
  <c r="BJ160" i="18"/>
  <c r="BJ139" i="18"/>
  <c r="BJ138" i="18"/>
  <c r="BH10" i="52"/>
  <c r="BH11" i="52"/>
  <c r="BH20" i="52" s="1"/>
  <c r="BH12" i="52"/>
  <c r="BJ179" i="18"/>
  <c r="BJ200" i="18"/>
  <c r="BJ178" i="18"/>
  <c r="BA126" i="61"/>
  <c r="BA83" i="61"/>
  <c r="BA84" i="61" s="1"/>
  <c r="BJ373" i="18"/>
  <c r="BJ351" i="18"/>
  <c r="BJ352" i="18"/>
  <c r="BJ392" i="18"/>
  <c r="BJ412" i="18" s="1"/>
  <c r="BJ391" i="18"/>
  <c r="BJ411" i="18" s="1"/>
  <c r="BJ413" i="18"/>
  <c r="BA35" i="64"/>
  <c r="BA58" i="64" s="1"/>
  <c r="BA36" i="64"/>
  <c r="BA59" i="64" s="1"/>
  <c r="BA60" i="64" s="1"/>
  <c r="BJ153" i="18"/>
  <c r="BJ154" i="18"/>
  <c r="BM57" i="4"/>
  <c r="BG40" i="2" s="1"/>
  <c r="BM23" i="4"/>
  <c r="BM44" i="4" s="1"/>
  <c r="BF50" i="2"/>
  <c r="BF51" i="2" s="1"/>
  <c r="BE14" i="52"/>
  <c r="BF46" i="2"/>
  <c r="BE17" i="41"/>
  <c r="BH27" i="27"/>
  <c r="BH26" i="27"/>
  <c r="BH13" i="25" s="1"/>
  <c r="BH17" i="25" s="1"/>
  <c r="BH24" i="27"/>
  <c r="BH25" i="27" s="1"/>
  <c r="BI97" i="2" s="1"/>
  <c r="BH13" i="22" s="1"/>
  <c r="BH14" i="22" s="1"/>
  <c r="BH19" i="22" s="1"/>
  <c r="BH8" i="24" s="1"/>
  <c r="BH8" i="55"/>
  <c r="BH9" i="55"/>
  <c r="BJ366" i="18"/>
  <c r="BJ367" i="18"/>
  <c r="BJ255" i="18"/>
  <c r="BJ253" i="18"/>
  <c r="BJ254" i="18"/>
  <c r="BJ193" i="18"/>
  <c r="BJ194" i="18"/>
  <c r="BF20" i="21"/>
  <c r="BF44" i="23"/>
  <c r="BF15" i="25" s="1"/>
  <c r="BF18" i="25" s="1"/>
  <c r="BF45" i="23"/>
  <c r="BF42" i="23"/>
  <c r="BF43" i="23"/>
  <c r="BF9" i="24" s="1"/>
  <c r="BF10" i="24" s="1"/>
  <c r="BI77" i="11"/>
  <c r="BI77" i="14"/>
  <c r="BF38" i="23"/>
  <c r="BF21" i="21" s="1"/>
  <c r="BJ269" i="18"/>
  <c r="BJ283" i="18"/>
  <c r="BJ285" i="18" s="1"/>
  <c r="BJ286" i="18" s="1"/>
  <c r="BJ6" i="51"/>
  <c r="BX6" i="51" s="1"/>
  <c r="BK232" i="18"/>
  <c r="BK234" i="18" s="1"/>
  <c r="BJ8" i="2"/>
  <c r="BF22" i="50"/>
  <c r="BF17" i="50"/>
  <c r="BF18" i="28"/>
  <c r="BH21" i="50"/>
  <c r="BH16" i="50"/>
  <c r="BD20" i="64"/>
  <c r="BD19" i="64"/>
  <c r="BI27" i="51"/>
  <c r="BU60" i="64"/>
  <c r="BV60" i="64"/>
  <c r="BH55" i="2" l="1"/>
  <c r="BH89" i="2" s="1"/>
  <c r="BC23" i="64"/>
  <c r="BG12" i="26"/>
  <c r="BH30" i="51"/>
  <c r="BH46" i="51" s="1"/>
  <c r="BG34" i="53"/>
  <c r="BC40" i="64"/>
  <c r="BG11" i="50"/>
  <c r="BG22" i="50" s="1"/>
  <c r="BG10" i="23"/>
  <c r="BG13" i="23" s="1"/>
  <c r="BG13" i="21" s="1"/>
  <c r="BG15" i="21" s="1"/>
  <c r="BG18" i="21" s="1"/>
  <c r="BJ371" i="18"/>
  <c r="BJ372" i="18"/>
  <c r="BJ159" i="18"/>
  <c r="BJ158" i="18"/>
  <c r="BF17" i="21"/>
  <c r="BA58" i="61"/>
  <c r="BA117" i="61" s="1"/>
  <c r="BE17" i="52"/>
  <c r="BE23" i="52" s="1"/>
  <c r="BE16" i="52"/>
  <c r="BE19" i="52" s="1"/>
  <c r="BE21" i="52" s="1"/>
  <c r="BE15" i="52"/>
  <c r="BK300" i="18"/>
  <c r="BK302" i="18" s="1"/>
  <c r="BK303" i="18" s="1"/>
  <c r="BK235" i="18"/>
  <c r="BK249" i="18"/>
  <c r="BK251" i="18" s="1"/>
  <c r="BK317" i="18"/>
  <c r="BK319" i="18" s="1"/>
  <c r="BK320" i="18" s="1"/>
  <c r="BA127" i="61"/>
  <c r="BA85" i="61"/>
  <c r="BA128" i="61" s="1"/>
  <c r="BF30" i="41"/>
  <c r="BF28" i="41"/>
  <c r="BF29" i="41"/>
  <c r="BB54" i="61" s="1"/>
  <c r="BF27" i="41"/>
  <c r="BG43" i="2"/>
  <c r="BF13" i="50"/>
  <c r="BB25" i="64"/>
  <c r="BB26" i="64" s="1"/>
  <c r="BF19" i="28"/>
  <c r="BF20" i="28" s="1"/>
  <c r="BB42" i="64"/>
  <c r="BG41" i="2"/>
  <c r="BG32" i="51"/>
  <c r="BF36" i="53"/>
  <c r="BJ198" i="18"/>
  <c r="BJ289" i="18"/>
  <c r="BJ288" i="18"/>
  <c r="BJ287" i="18"/>
  <c r="BG12" i="41"/>
  <c r="BH43" i="51"/>
  <c r="BH92" i="2"/>
  <c r="BJ270" i="18"/>
  <c r="BJ271" i="18"/>
  <c r="BJ333" i="18"/>
  <c r="BJ272" i="18"/>
  <c r="BH12" i="27"/>
  <c r="BH13" i="27"/>
  <c r="BF32" i="21"/>
  <c r="BF34" i="21"/>
  <c r="BF33" i="21"/>
  <c r="BF14" i="24"/>
  <c r="BF13" i="24"/>
  <c r="BF15" i="24"/>
  <c r="BE34" i="41"/>
  <c r="BE36" i="41"/>
  <c r="BE35" i="41"/>
  <c r="BE37" i="41"/>
  <c r="BI16" i="27"/>
  <c r="BP212" i="4"/>
  <c r="BP53" i="4" s="1"/>
  <c r="BJ25" i="2" s="1"/>
  <c r="BI20" i="53"/>
  <c r="BI11" i="26"/>
  <c r="BI14" i="26" s="1"/>
  <c r="BI7" i="62"/>
  <c r="BI9" i="41"/>
  <c r="BI23" i="41" s="1"/>
  <c r="CB13" i="2"/>
  <c r="BI7" i="49"/>
  <c r="BI8" i="49" s="1"/>
  <c r="BI11" i="55"/>
  <c r="BK134" i="18"/>
  <c r="BK136" i="18" s="1"/>
  <c r="BE33" i="64"/>
  <c r="BJ100" i="2"/>
  <c r="BE55" i="64" s="1"/>
  <c r="BJ11" i="51"/>
  <c r="BE56" i="64"/>
  <c r="BI6" i="60"/>
  <c r="BK174" i="18"/>
  <c r="BK176" i="18" s="1"/>
  <c r="BJ18" i="2"/>
  <c r="BI37" i="2"/>
  <c r="BH21" i="23"/>
  <c r="BH24" i="23" s="1"/>
  <c r="BA40" i="61"/>
  <c r="BA108" i="61" s="1"/>
  <c r="BA107" i="61"/>
  <c r="BJ199" i="18"/>
  <c r="BG66" i="2"/>
  <c r="BF42" i="51"/>
  <c r="BF22" i="25"/>
  <c r="BF23" i="25"/>
  <c r="BF21" i="25"/>
  <c r="BI10" i="49"/>
  <c r="BK347" i="18"/>
  <c r="BK349" i="18" s="1"/>
  <c r="BP256" i="4"/>
  <c r="CB8" i="2"/>
  <c r="BJ7" i="51"/>
  <c r="BX7" i="51" s="1"/>
  <c r="BJ11" i="2"/>
  <c r="CB11" i="2" s="1"/>
  <c r="BI10" i="53"/>
  <c r="BF29" i="21"/>
  <c r="BF30" i="21"/>
  <c r="BF26" i="21"/>
  <c r="BF28" i="21"/>
  <c r="BF31" i="21"/>
  <c r="BF27" i="21"/>
  <c r="BF36" i="21" s="1"/>
  <c r="BH11" i="27"/>
  <c r="BN315" i="4" l="1"/>
  <c r="BG17" i="21"/>
  <c r="BG15" i="23"/>
  <c r="BG38" i="23" s="1"/>
  <c r="BG21" i="21" s="1"/>
  <c r="BG34" i="21" s="1"/>
  <c r="BG17" i="50"/>
  <c r="BJ331" i="18"/>
  <c r="BJ330" i="18"/>
  <c r="BA41" i="61"/>
  <c r="BA109" i="61" s="1"/>
  <c r="BJ332" i="18"/>
  <c r="BO251" i="4" s="1"/>
  <c r="BO55" i="4" s="1"/>
  <c r="BA86" i="61"/>
  <c r="BA17" i="61" s="1"/>
  <c r="BA14" i="61"/>
  <c r="BI13" i="28"/>
  <c r="BI14" i="28" s="1"/>
  <c r="BI24" i="28" s="1"/>
  <c r="CB25" i="2"/>
  <c r="BJ26" i="2"/>
  <c r="BI20" i="27"/>
  <c r="BI22" i="27" s="1"/>
  <c r="BJ23" i="51"/>
  <c r="BI31" i="53"/>
  <c r="BE15" i="64"/>
  <c r="BE17" i="64" s="1"/>
  <c r="BJ16" i="51"/>
  <c r="BX11" i="51"/>
  <c r="BJ194" i="15"/>
  <c r="BK137" i="18"/>
  <c r="BK149" i="18"/>
  <c r="BK151" i="18" s="1"/>
  <c r="BK152" i="18" s="1"/>
  <c r="BG54" i="2"/>
  <c r="BG56" i="2" s="1"/>
  <c r="BG45" i="2"/>
  <c r="BG69" i="2"/>
  <c r="BG70" i="2" s="1"/>
  <c r="BF80" i="14"/>
  <c r="BJ256" i="15"/>
  <c r="BK67" i="2"/>
  <c r="BI14" i="55"/>
  <c r="BI13" i="55"/>
  <c r="BI14" i="49"/>
  <c r="BG47" i="51"/>
  <c r="BG33" i="51"/>
  <c r="BG35" i="51" s="1"/>
  <c r="BN57" i="4"/>
  <c r="BH40" i="2" s="1"/>
  <c r="BN23" i="4"/>
  <c r="BN44" i="4" s="1"/>
  <c r="BF18" i="50"/>
  <c r="BF23" i="50"/>
  <c r="BK362" i="18"/>
  <c r="BK364" i="18" s="1"/>
  <c r="BK365" i="18" s="1"/>
  <c r="BK350" i="18"/>
  <c r="BH14" i="21"/>
  <c r="BH26" i="23"/>
  <c r="BW56" i="64"/>
  <c r="BW33" i="64"/>
  <c r="CB100" i="2"/>
  <c r="BW55" i="64" s="1"/>
  <c r="BI11" i="60"/>
  <c r="BI12" i="60"/>
  <c r="BI8" i="60"/>
  <c r="BK305" i="18"/>
  <c r="BK304" i="18"/>
  <c r="BK306" i="18"/>
  <c r="BD24" i="64"/>
  <c r="BH12" i="50"/>
  <c r="BH35" i="53"/>
  <c r="BI38" i="2"/>
  <c r="BD41" i="64"/>
  <c r="BI31" i="51"/>
  <c r="BB43" i="64"/>
  <c r="BB50" i="64"/>
  <c r="BB82" i="61" s="1"/>
  <c r="BK321" i="18"/>
  <c r="BK322" i="18"/>
  <c r="BK323" i="18"/>
  <c r="BB114" i="61"/>
  <c r="BB55" i="61"/>
  <c r="BB56" i="61" s="1"/>
  <c r="BK387" i="18"/>
  <c r="BK389" i="18" s="1"/>
  <c r="BK390" i="18" s="1"/>
  <c r="BI48" i="41"/>
  <c r="BI6" i="55"/>
  <c r="BE12" i="62"/>
  <c r="BI8" i="27"/>
  <c r="BI31" i="27" s="1"/>
  <c r="BJ32" i="2"/>
  <c r="BP259" i="4"/>
  <c r="BP11" i="4" s="1"/>
  <c r="BJ61" i="2" s="1"/>
  <c r="BI8" i="50"/>
  <c r="BP283" i="4"/>
  <c r="BI9" i="52"/>
  <c r="CB18" i="2"/>
  <c r="CB32" i="2" s="1"/>
  <c r="BI17" i="62"/>
  <c r="BI16" i="62"/>
  <c r="BG24" i="41"/>
  <c r="BG41" i="41"/>
  <c r="BG43" i="41"/>
  <c r="BG44" i="41"/>
  <c r="BG42" i="41"/>
  <c r="BF25" i="28"/>
  <c r="BF22" i="28"/>
  <c r="BF26" i="28" s="1"/>
  <c r="BK252" i="18"/>
  <c r="BK266" i="18"/>
  <c r="BK268" i="18" s="1"/>
  <c r="BK189" i="18"/>
  <c r="BK191" i="18" s="1"/>
  <c r="BK192" i="18" s="1"/>
  <c r="BK177" i="18"/>
  <c r="BB31" i="64"/>
  <c r="BB28" i="64"/>
  <c r="BB29" i="64"/>
  <c r="BB37" i="61" s="1"/>
  <c r="BK236" i="18"/>
  <c r="BK237" i="18"/>
  <c r="BK238" i="18"/>
  <c r="BG32" i="21" l="1"/>
  <c r="BG37" i="23"/>
  <c r="BG20" i="21" s="1"/>
  <c r="BG29" i="21" s="1"/>
  <c r="BG18" i="28"/>
  <c r="BG33" i="21"/>
  <c r="BA129" i="61"/>
  <c r="BJ255" i="15"/>
  <c r="BA12" i="61"/>
  <c r="BA18" i="61" s="1"/>
  <c r="BH12" i="23"/>
  <c r="BH10" i="23" s="1"/>
  <c r="BH13" i="23" s="1"/>
  <c r="BO13" i="4"/>
  <c r="BG42" i="51"/>
  <c r="BH66" i="2"/>
  <c r="BJ45" i="51"/>
  <c r="BX16" i="51"/>
  <c r="BX45" i="51" s="1"/>
  <c r="BK178" i="18"/>
  <c r="BK200" i="18"/>
  <c r="BK179" i="18"/>
  <c r="BF14" i="52"/>
  <c r="BF17" i="41"/>
  <c r="BG50" i="2"/>
  <c r="BG51" i="2" s="1"/>
  <c r="BG46" i="2"/>
  <c r="BK269" i="18"/>
  <c r="BK283" i="18"/>
  <c r="BK285" i="18" s="1"/>
  <c r="BK286" i="18" s="1"/>
  <c r="BI11" i="52"/>
  <c r="BI20" i="52" s="1"/>
  <c r="BI10" i="52"/>
  <c r="BI12" i="52"/>
  <c r="BK373" i="18"/>
  <c r="BK351" i="18"/>
  <c r="BK352" i="18"/>
  <c r="CM23" i="51"/>
  <c r="BJ24" i="51"/>
  <c r="BX23" i="51"/>
  <c r="BK253" i="18"/>
  <c r="BK254" i="18"/>
  <c r="BK255" i="18"/>
  <c r="BP56" i="4"/>
  <c r="BP16" i="4"/>
  <c r="BK367" i="18"/>
  <c r="BK366" i="18"/>
  <c r="BK154" i="18"/>
  <c r="BK153" i="18"/>
  <c r="BI27" i="27"/>
  <c r="BI24" i="27"/>
  <c r="BI25" i="27" s="1"/>
  <c r="BJ97" i="2" s="1"/>
  <c r="BI13" i="22" s="1"/>
  <c r="BI14" i="22" s="1"/>
  <c r="BI19" i="22" s="1"/>
  <c r="BI8" i="24" s="1"/>
  <c r="BI21" i="50"/>
  <c r="BI16" i="50"/>
  <c r="BK13" i="2"/>
  <c r="BK139" i="18"/>
  <c r="BK138" i="18"/>
  <c r="BK160" i="18"/>
  <c r="BJ28" i="2"/>
  <c r="CB26" i="2"/>
  <c r="BI10" i="27"/>
  <c r="BB36" i="64"/>
  <c r="BB59" i="64" s="1"/>
  <c r="BB60" i="64" s="1"/>
  <c r="BB35" i="64"/>
  <c r="BB58" i="64" s="1"/>
  <c r="BE19" i="64"/>
  <c r="BE20" i="64"/>
  <c r="BK194" i="18"/>
  <c r="BK193" i="18"/>
  <c r="BW15" i="64"/>
  <c r="BW17" i="64" s="1"/>
  <c r="CB97" i="2"/>
  <c r="BB57" i="61"/>
  <c r="BB116" i="61" s="1"/>
  <c r="BB115" i="61"/>
  <c r="BF78" i="14"/>
  <c r="BF79" i="14" s="1"/>
  <c r="BF78" i="11"/>
  <c r="BF79" i="11" s="1"/>
  <c r="BB83" i="61"/>
  <c r="BB84" i="61" s="1"/>
  <c r="BB126" i="61"/>
  <c r="BK391" i="18"/>
  <c r="BK411" i="18" s="1"/>
  <c r="BK392" i="18"/>
  <c r="BK412" i="18" s="1"/>
  <c r="BK413" i="18"/>
  <c r="BI13" i="41"/>
  <c r="BJ93" i="2"/>
  <c r="CB61" i="2"/>
  <c r="CB93" i="2" s="1"/>
  <c r="BH41" i="2"/>
  <c r="BH43" i="2"/>
  <c r="BG19" i="28"/>
  <c r="BH32" i="51"/>
  <c r="BC25" i="64"/>
  <c r="BC26" i="64" s="1"/>
  <c r="BG13" i="50"/>
  <c r="BG36" i="53"/>
  <c r="BC42" i="64"/>
  <c r="BJ251" i="15"/>
  <c r="BJ250" i="15"/>
  <c r="BB106" i="61"/>
  <c r="BB38" i="61"/>
  <c r="BB39" i="61" s="1"/>
  <c r="BI8" i="55"/>
  <c r="BI9" i="55"/>
  <c r="BI34" i="2"/>
  <c r="BI30" i="27"/>
  <c r="BI49" i="27"/>
  <c r="BI29" i="27"/>
  <c r="BK6" i="51"/>
  <c r="BK8" i="2"/>
  <c r="BL232" i="18"/>
  <c r="BL234" i="18" s="1"/>
  <c r="BG36" i="51"/>
  <c r="BG39" i="51"/>
  <c r="BG28" i="41"/>
  <c r="BG29" i="41"/>
  <c r="BG30" i="41"/>
  <c r="BG27" i="41"/>
  <c r="BI50" i="41"/>
  <c r="BI51" i="41"/>
  <c r="BI15" i="49"/>
  <c r="BI17" i="49"/>
  <c r="BI16" i="49"/>
  <c r="BJ253" i="15"/>
  <c r="BJ8" i="21"/>
  <c r="BJ10" i="21" s="1"/>
  <c r="BJ7" i="59"/>
  <c r="BJ11" i="59" s="1"/>
  <c r="BI26" i="27"/>
  <c r="BI13" i="25" s="1"/>
  <c r="BI17" i="25" s="1"/>
  <c r="BG30" i="21" l="1"/>
  <c r="BG42" i="23"/>
  <c r="BG43" i="23"/>
  <c r="BG9" i="24" s="1"/>
  <c r="BG10" i="24" s="1"/>
  <c r="BG13" i="24" s="1"/>
  <c r="BG44" i="23"/>
  <c r="BG15" i="25" s="1"/>
  <c r="BG18" i="25" s="1"/>
  <c r="BG22" i="25" s="1"/>
  <c r="BG28" i="21"/>
  <c r="BG45" i="23"/>
  <c r="BG31" i="21"/>
  <c r="BG27" i="21"/>
  <c r="BG36" i="21" s="1"/>
  <c r="BG20" i="28"/>
  <c r="BG25" i="28" s="1"/>
  <c r="BG26" i="21"/>
  <c r="BK371" i="18"/>
  <c r="BK333" i="18"/>
  <c r="BI59" i="2"/>
  <c r="BI55" i="2"/>
  <c r="BK158" i="18"/>
  <c r="BG18" i="50"/>
  <c r="BG23" i="50"/>
  <c r="BB127" i="61"/>
  <c r="BB85" i="61"/>
  <c r="BB128" i="61" s="1"/>
  <c r="BH15" i="23"/>
  <c r="BH13" i="21"/>
  <c r="BH15" i="21" s="1"/>
  <c r="BH18" i="21" s="1"/>
  <c r="BH45" i="2"/>
  <c r="BG80" i="14"/>
  <c r="BH69" i="2"/>
  <c r="BH54" i="2"/>
  <c r="BH56" i="2" s="1"/>
  <c r="BB58" i="61"/>
  <c r="BF15" i="52"/>
  <c r="BF16" i="52"/>
  <c r="BF19" i="52" s="1"/>
  <c r="BF21" i="52" s="1"/>
  <c r="BF17" i="52"/>
  <c r="BF23" i="52" s="1"/>
  <c r="BB107" i="61"/>
  <c r="BB40" i="61"/>
  <c r="BB108" i="61" s="1"/>
  <c r="BJ29" i="2"/>
  <c r="CB28" i="2"/>
  <c r="CB29" i="2" s="1"/>
  <c r="BK372" i="18"/>
  <c r="BK199" i="18"/>
  <c r="BH47" i="51"/>
  <c r="BH33" i="51"/>
  <c r="BH35" i="51" s="1"/>
  <c r="BI11" i="27"/>
  <c r="BI13" i="27"/>
  <c r="BI12" i="27"/>
  <c r="BL235" i="18"/>
  <c r="BL317" i="18"/>
  <c r="BL319" i="18" s="1"/>
  <c r="BL320" i="18" s="1"/>
  <c r="BL249" i="18"/>
  <c r="BL251" i="18" s="1"/>
  <c r="BL300" i="18"/>
  <c r="BL302" i="18" s="1"/>
  <c r="BL303" i="18" s="1"/>
  <c r="BK198" i="18"/>
  <c r="BF36" i="41"/>
  <c r="BF37" i="41"/>
  <c r="BF35" i="41"/>
  <c r="BF34" i="41"/>
  <c r="BK11" i="2"/>
  <c r="BK7" i="51"/>
  <c r="BL347" i="18"/>
  <c r="BL349" i="18" s="1"/>
  <c r="BW20" i="64"/>
  <c r="BW19" i="64"/>
  <c r="BK159" i="18"/>
  <c r="BJ26" i="51"/>
  <c r="CM24" i="51"/>
  <c r="BX24" i="51"/>
  <c r="BH11" i="50"/>
  <c r="BH34" i="53"/>
  <c r="BH12" i="26"/>
  <c r="BD23" i="64"/>
  <c r="BI30" i="51"/>
  <c r="BI46" i="51" s="1"/>
  <c r="BD40" i="64"/>
  <c r="BI35" i="2"/>
  <c r="BC50" i="64"/>
  <c r="BC43" i="64"/>
  <c r="BJ37" i="2"/>
  <c r="BI21" i="23"/>
  <c r="BI24" i="23" s="1"/>
  <c r="BK270" i="18"/>
  <c r="BK271" i="18"/>
  <c r="BK272" i="18"/>
  <c r="BC29" i="64"/>
  <c r="BC28" i="64"/>
  <c r="BC31" i="64"/>
  <c r="BJ11" i="26"/>
  <c r="BJ14" i="26" s="1"/>
  <c r="BK18" i="2"/>
  <c r="BJ16" i="27"/>
  <c r="BJ9" i="41"/>
  <c r="BJ23" i="41" s="1"/>
  <c r="BF56" i="64"/>
  <c r="BK11" i="51"/>
  <c r="BK16" i="51" s="1"/>
  <c r="BL174" i="18"/>
  <c r="BL176" i="18" s="1"/>
  <c r="BK100" i="2"/>
  <c r="BF55" i="64" s="1"/>
  <c r="BF33" i="64"/>
  <c r="BJ6" i="60"/>
  <c r="BJ7" i="62"/>
  <c r="BL134" i="18"/>
  <c r="BL136" i="18" s="1"/>
  <c r="BJ11" i="55"/>
  <c r="BK287" i="18"/>
  <c r="BK289" i="18"/>
  <c r="BK288" i="18"/>
  <c r="BG23" i="25" l="1"/>
  <c r="BG21" i="25"/>
  <c r="BG14" i="24"/>
  <c r="BG15" i="24"/>
  <c r="BG22" i="28"/>
  <c r="BG26" i="28" s="1"/>
  <c r="BB86" i="61"/>
  <c r="BB17" i="61" s="1"/>
  <c r="BB41" i="61"/>
  <c r="BB109" i="61" s="1"/>
  <c r="BH17" i="21"/>
  <c r="BO315" i="4"/>
  <c r="BI89" i="2"/>
  <c r="BH12" i="41"/>
  <c r="BI43" i="51"/>
  <c r="BI92" i="2"/>
  <c r="BK331" i="18"/>
  <c r="BK330" i="18"/>
  <c r="BL304" i="18"/>
  <c r="BL306" i="18"/>
  <c r="BL305" i="18"/>
  <c r="BL321" i="18"/>
  <c r="BL323" i="18"/>
  <c r="BL322" i="18"/>
  <c r="BH37" i="23"/>
  <c r="BH38" i="23"/>
  <c r="BH21" i="21" s="1"/>
  <c r="BH18" i="28"/>
  <c r="BJ12" i="60"/>
  <c r="BJ8" i="60"/>
  <c r="BJ11" i="60"/>
  <c r="BF19" i="64"/>
  <c r="BF20" i="64"/>
  <c r="BK332" i="18"/>
  <c r="BP251" i="4" s="1"/>
  <c r="BL237" i="18"/>
  <c r="BL238" i="18"/>
  <c r="BL236" i="18"/>
  <c r="BH22" i="50"/>
  <c r="BH17" i="50"/>
  <c r="BG14" i="52"/>
  <c r="BG17" i="41"/>
  <c r="BH50" i="2"/>
  <c r="BH51" i="2" s="1"/>
  <c r="BH46" i="2"/>
  <c r="BL177" i="18"/>
  <c r="BL189" i="18"/>
  <c r="BL191" i="18" s="1"/>
  <c r="BL192" i="18" s="1"/>
  <c r="BH36" i="51"/>
  <c r="BH39" i="51"/>
  <c r="BB14" i="61"/>
  <c r="BB117" i="61"/>
  <c r="BL350" i="18"/>
  <c r="BL362" i="18"/>
  <c r="BL364" i="18" s="1"/>
  <c r="BL365" i="18" s="1"/>
  <c r="BK45" i="51"/>
  <c r="BK47" i="51"/>
  <c r="BK26" i="51"/>
  <c r="BK27" i="51" s="1"/>
  <c r="BI14" i="21"/>
  <c r="BI26" i="23"/>
  <c r="BK194" i="15"/>
  <c r="BK32" i="2"/>
  <c r="BK41" i="2"/>
  <c r="BF12" i="62"/>
  <c r="BL387" i="18"/>
  <c r="BL389" i="18" s="1"/>
  <c r="BL390" i="18" s="1"/>
  <c r="BK38" i="2"/>
  <c r="BK93" i="2"/>
  <c r="BJ6" i="55"/>
  <c r="BJ8" i="50"/>
  <c r="BJ9" i="52"/>
  <c r="BK28" i="2"/>
  <c r="BK29" i="2" s="1"/>
  <c r="BJ8" i="27"/>
  <c r="BJ49" i="27" s="1"/>
  <c r="BJ48" i="41"/>
  <c r="BJ14" i="55"/>
  <c r="BJ13" i="55"/>
  <c r="BJ17" i="62"/>
  <c r="BJ16" i="62"/>
  <c r="BJ38" i="2"/>
  <c r="CB37" i="2"/>
  <c r="BJ31" i="51"/>
  <c r="BE24" i="64"/>
  <c r="BE41" i="64"/>
  <c r="BI12" i="50"/>
  <c r="BI35" i="53"/>
  <c r="BL67" i="2"/>
  <c r="BK256" i="15"/>
  <c r="BH70" i="2"/>
  <c r="BG78" i="11"/>
  <c r="BG79" i="11" s="1"/>
  <c r="BG78" i="14"/>
  <c r="BG79" i="14" s="1"/>
  <c r="BJ24" i="27"/>
  <c r="BJ25" i="27" s="1"/>
  <c r="BK97" i="2" s="1"/>
  <c r="BJ26" i="27"/>
  <c r="BJ13" i="25" s="1"/>
  <c r="BJ17" i="25" s="1"/>
  <c r="BJ27" i="27"/>
  <c r="BJ27" i="51"/>
  <c r="BX26" i="51"/>
  <c r="BX27" i="51" s="1"/>
  <c r="BL252" i="18"/>
  <c r="BL266" i="18"/>
  <c r="BL268" i="18" s="1"/>
  <c r="BL137" i="18"/>
  <c r="BL149" i="18"/>
  <c r="BL151" i="18" s="1"/>
  <c r="BL152" i="18" s="1"/>
  <c r="BC35" i="64"/>
  <c r="BC58" i="64" s="1"/>
  <c r="BC36" i="64"/>
  <c r="BC59" i="64" s="1"/>
  <c r="BC60" i="64" s="1"/>
  <c r="BB129" i="61" l="1"/>
  <c r="BB12" i="61"/>
  <c r="BB18" i="61" s="1"/>
  <c r="BH41" i="41"/>
  <c r="BH44" i="41"/>
  <c r="BH24" i="41"/>
  <c r="BH43" i="41"/>
  <c r="BH42" i="41"/>
  <c r="BO57" i="4"/>
  <c r="BI40" i="2" s="1"/>
  <c r="BO23" i="4"/>
  <c r="BO44" i="4" s="1"/>
  <c r="BK255" i="15"/>
  <c r="BI66" i="2"/>
  <c r="BH42" i="51"/>
  <c r="BH32" i="21"/>
  <c r="BH33" i="21"/>
  <c r="BH34" i="21"/>
  <c r="BJ31" i="27"/>
  <c r="BK8" i="21"/>
  <c r="BK10" i="21" s="1"/>
  <c r="BK7" i="59"/>
  <c r="BK11" i="59" s="1"/>
  <c r="BK253" i="15"/>
  <c r="BL269" i="18"/>
  <c r="BL283" i="18"/>
  <c r="BL285" i="18" s="1"/>
  <c r="BL286" i="18" s="1"/>
  <c r="BL367" i="18"/>
  <c r="BL366" i="18"/>
  <c r="BW24" i="64"/>
  <c r="BW41" i="64"/>
  <c r="CB38" i="2"/>
  <c r="BL254" i="18"/>
  <c r="BL253" i="18"/>
  <c r="BL255" i="18"/>
  <c r="BL413" i="18"/>
  <c r="BL392" i="18"/>
  <c r="BL412" i="18" s="1"/>
  <c r="BL391" i="18"/>
  <c r="BL411" i="18" s="1"/>
  <c r="BL373" i="18"/>
  <c r="BL352" i="18"/>
  <c r="BL372" i="18" s="1"/>
  <c r="BL351" i="18"/>
  <c r="BM232" i="18"/>
  <c r="BM234" i="18" s="1"/>
  <c r="BL8" i="2"/>
  <c r="BL6" i="51"/>
  <c r="BL139" i="18"/>
  <c r="BL138" i="18"/>
  <c r="BL160" i="18"/>
  <c r="BP55" i="4"/>
  <c r="BP13" i="4"/>
  <c r="BI12" i="23"/>
  <c r="BK251" i="15"/>
  <c r="BK250" i="15"/>
  <c r="BJ16" i="50"/>
  <c r="BJ21" i="50"/>
  <c r="BL153" i="18"/>
  <c r="BL154" i="18"/>
  <c r="BH45" i="23"/>
  <c r="BH44" i="23"/>
  <c r="BH15" i="25" s="1"/>
  <c r="BH18" i="25" s="1"/>
  <c r="BH20" i="21"/>
  <c r="BH42" i="23"/>
  <c r="BH43" i="23"/>
  <c r="BH9" i="24" s="1"/>
  <c r="BH10" i="24" s="1"/>
  <c r="BL13" i="2"/>
  <c r="BL194" i="18"/>
  <c r="BL193" i="18"/>
  <c r="BJ29" i="27"/>
  <c r="BJ11" i="27"/>
  <c r="BJ13" i="27"/>
  <c r="BJ12" i="27"/>
  <c r="BG15" i="52"/>
  <c r="BG16" i="52"/>
  <c r="BG19" i="52" s="1"/>
  <c r="BG21" i="52" s="1"/>
  <c r="BG17" i="52"/>
  <c r="BG23" i="52" s="1"/>
  <c r="BJ11" i="52"/>
  <c r="BJ20" i="52" s="1"/>
  <c r="BJ10" i="52"/>
  <c r="BJ12" i="52"/>
  <c r="BX31" i="51"/>
  <c r="CM31" i="51"/>
  <c r="BL200" i="18"/>
  <c r="BL179" i="18"/>
  <c r="BL178" i="18"/>
  <c r="BJ9" i="55"/>
  <c r="BJ8" i="55"/>
  <c r="BJ50" i="41"/>
  <c r="BJ51" i="41"/>
  <c r="BG37" i="41"/>
  <c r="BG34" i="41"/>
  <c r="BG36" i="41"/>
  <c r="BG35" i="41"/>
  <c r="BJ30" i="27"/>
  <c r="BL158" i="18" l="1"/>
  <c r="BL198" i="18"/>
  <c r="BL199" i="18"/>
  <c r="BL159" i="18"/>
  <c r="BL371" i="18"/>
  <c r="BH28" i="41"/>
  <c r="BH30" i="41"/>
  <c r="BH27" i="41"/>
  <c r="BH29" i="41"/>
  <c r="BH13" i="50"/>
  <c r="BH36" i="53"/>
  <c r="BH19" i="28"/>
  <c r="BH20" i="28" s="1"/>
  <c r="BI43" i="2"/>
  <c r="BI41" i="2"/>
  <c r="BI32" i="51"/>
  <c r="BD42" i="64"/>
  <c r="BD25" i="64"/>
  <c r="BD26" i="64" s="1"/>
  <c r="BM347" i="18"/>
  <c r="BM349" i="18" s="1"/>
  <c r="BL11" i="2"/>
  <c r="BL7" i="51"/>
  <c r="BJ55" i="2"/>
  <c r="BJ59" i="2"/>
  <c r="BH21" i="25"/>
  <c r="BH23" i="25"/>
  <c r="BH22" i="25"/>
  <c r="BM317" i="18"/>
  <c r="BM319" i="18" s="1"/>
  <c r="BM320" i="18" s="1"/>
  <c r="BM300" i="18"/>
  <c r="BM302" i="18" s="1"/>
  <c r="BM303" i="18" s="1"/>
  <c r="BM235" i="18"/>
  <c r="BM249" i="18"/>
  <c r="BM251" i="18" s="1"/>
  <c r="BJ34" i="2"/>
  <c r="BI10" i="23"/>
  <c r="BI13" i="23" s="1"/>
  <c r="BH26" i="21"/>
  <c r="BH29" i="21"/>
  <c r="BH31" i="21"/>
  <c r="BH27" i="21"/>
  <c r="BH36" i="21" s="1"/>
  <c r="BH28" i="21"/>
  <c r="BH30" i="21"/>
  <c r="BG33" i="64"/>
  <c r="BK7" i="62"/>
  <c r="BL11" i="51"/>
  <c r="BL16" i="51" s="1"/>
  <c r="BK6" i="60"/>
  <c r="BK16" i="27"/>
  <c r="BK9" i="41"/>
  <c r="BK23" i="41" s="1"/>
  <c r="BL18" i="2"/>
  <c r="BL100" i="2"/>
  <c r="BG55" i="64" s="1"/>
  <c r="BK11" i="55"/>
  <c r="BG56" i="64"/>
  <c r="BM174" i="18"/>
  <c r="BM176" i="18" s="1"/>
  <c r="BK11" i="26"/>
  <c r="BK14" i="26" s="1"/>
  <c r="BM134" i="18"/>
  <c r="BM136" i="18" s="1"/>
  <c r="BL272" i="18"/>
  <c r="BL271" i="18"/>
  <c r="BL270" i="18"/>
  <c r="BL333" i="18"/>
  <c r="BH13" i="24"/>
  <c r="BH15" i="24"/>
  <c r="BH14" i="24"/>
  <c r="BL287" i="18"/>
  <c r="BL288" i="18"/>
  <c r="BL289" i="18"/>
  <c r="BL332" i="18" l="1"/>
  <c r="BQ251" i="4" s="1"/>
  <c r="BQ55" i="4" s="1"/>
  <c r="BK34" i="2" s="1"/>
  <c r="BI47" i="51"/>
  <c r="BI33" i="51"/>
  <c r="BI35" i="51" s="1"/>
  <c r="BI54" i="2"/>
  <c r="BI56" i="2" s="1"/>
  <c r="BI69" i="2"/>
  <c r="BI45" i="2"/>
  <c r="BH80" i="14"/>
  <c r="BH18" i="50"/>
  <c r="BH23" i="50"/>
  <c r="BH25" i="28"/>
  <c r="BH22" i="28"/>
  <c r="BH26" i="28" s="1"/>
  <c r="BL330" i="18"/>
  <c r="BD28" i="64"/>
  <c r="BD29" i="64"/>
  <c r="BD31" i="64"/>
  <c r="BL331" i="18"/>
  <c r="BD50" i="64"/>
  <c r="BD43" i="64"/>
  <c r="BL256" i="15"/>
  <c r="CB55" i="2"/>
  <c r="CB89" i="2" s="1"/>
  <c r="BP315" i="4"/>
  <c r="BJ89" i="2"/>
  <c r="BG12" i="62"/>
  <c r="BL28" i="2"/>
  <c r="BL29" i="2" s="1"/>
  <c r="BM387" i="18"/>
  <c r="BM389" i="18" s="1"/>
  <c r="BM390" i="18" s="1"/>
  <c r="BL93" i="2"/>
  <c r="BL32" i="2"/>
  <c r="BL41" i="2"/>
  <c r="BK8" i="27"/>
  <c r="BK31" i="27" s="1"/>
  <c r="BL38" i="2"/>
  <c r="BK8" i="50"/>
  <c r="BK9" i="52"/>
  <c r="BK48" i="41"/>
  <c r="BK6" i="55"/>
  <c r="BG19" i="64"/>
  <c r="BG20" i="64"/>
  <c r="BK13" i="55"/>
  <c r="BK14" i="55"/>
  <c r="BI13" i="21"/>
  <c r="BI15" i="23"/>
  <c r="BI37" i="23" s="1"/>
  <c r="BL194" i="15"/>
  <c r="BK27" i="27"/>
  <c r="BK26" i="27"/>
  <c r="BK13" i="25" s="1"/>
  <c r="BK17" i="25" s="1"/>
  <c r="BK24" i="27"/>
  <c r="BK25" i="27" s="1"/>
  <c r="BL97" i="2" s="1"/>
  <c r="BI12" i="26"/>
  <c r="BI11" i="50"/>
  <c r="CB34" i="2"/>
  <c r="BJ35" i="2"/>
  <c r="BE40" i="64"/>
  <c r="BI34" i="53"/>
  <c r="BJ30" i="51"/>
  <c r="BE23" i="64"/>
  <c r="BM362" i="18"/>
  <c r="BM364" i="18" s="1"/>
  <c r="BM365" i="18" s="1"/>
  <c r="BM350" i="18"/>
  <c r="BM322" i="18"/>
  <c r="BM321" i="18"/>
  <c r="BM323" i="18"/>
  <c r="BI12" i="41"/>
  <c r="BJ43" i="51"/>
  <c r="BX43" i="51" s="1"/>
  <c r="BJ92" i="2"/>
  <c r="CB59" i="2"/>
  <c r="CB92" i="2" s="1"/>
  <c r="BK12" i="60"/>
  <c r="BK8" i="60"/>
  <c r="BK11" i="60"/>
  <c r="BM266" i="18"/>
  <c r="BM268" i="18" s="1"/>
  <c r="BM252" i="18"/>
  <c r="BL47" i="51"/>
  <c r="BL45" i="51"/>
  <c r="BL26" i="51"/>
  <c r="BL27" i="51" s="1"/>
  <c r="BM238" i="18"/>
  <c r="BM236" i="18"/>
  <c r="BM237" i="18"/>
  <c r="BM149" i="18"/>
  <c r="BM151" i="18" s="1"/>
  <c r="BM152" i="18" s="1"/>
  <c r="BM137" i="18"/>
  <c r="BM177" i="18"/>
  <c r="BM189" i="18"/>
  <c r="BM191" i="18" s="1"/>
  <c r="BM192" i="18" s="1"/>
  <c r="BM67" i="2"/>
  <c r="BK17" i="62"/>
  <c r="BK16" i="62"/>
  <c r="BM305" i="18"/>
  <c r="BM306" i="18"/>
  <c r="BM304" i="18"/>
  <c r="BJ12" i="23" l="1"/>
  <c r="BJ10" i="23" s="1"/>
  <c r="BJ13" i="23" s="1"/>
  <c r="BQ13" i="4"/>
  <c r="BK55" i="2" s="1"/>
  <c r="BK89" i="2" s="1"/>
  <c r="BH14" i="52"/>
  <c r="BH17" i="41"/>
  <c r="BI50" i="2"/>
  <c r="BI51" i="2" s="1"/>
  <c r="BI46" i="2"/>
  <c r="BH78" i="11"/>
  <c r="BH79" i="11" s="1"/>
  <c r="BH78" i="14"/>
  <c r="BH79" i="14" s="1"/>
  <c r="BI70" i="2"/>
  <c r="BI18" i="28"/>
  <c r="BD36" i="64"/>
  <c r="BD59" i="64" s="1"/>
  <c r="BD60" i="64" s="1"/>
  <c r="BD35" i="64"/>
  <c r="BD58" i="64" s="1"/>
  <c r="BI39" i="51"/>
  <c r="BI36" i="51"/>
  <c r="BI38" i="23"/>
  <c r="BI21" i="21" s="1"/>
  <c r="BI32" i="21" s="1"/>
  <c r="BM367" i="18"/>
  <c r="BM366" i="18"/>
  <c r="BK11" i="52"/>
  <c r="BK20" i="52" s="1"/>
  <c r="BK10" i="52"/>
  <c r="BK12" i="52"/>
  <c r="BI44" i="23"/>
  <c r="BI15" i="25" s="1"/>
  <c r="BI18" i="25" s="1"/>
  <c r="BI43" i="23"/>
  <c r="BI9" i="24" s="1"/>
  <c r="BI10" i="24" s="1"/>
  <c r="BI45" i="23"/>
  <c r="BI20" i="21"/>
  <c r="BI42" i="23"/>
  <c r="BW40" i="64"/>
  <c r="CB35" i="2"/>
  <c r="BW23" i="64"/>
  <c r="BI15" i="21"/>
  <c r="BI18" i="21" s="1"/>
  <c r="BK49" i="27"/>
  <c r="BK11" i="27"/>
  <c r="BK13" i="27"/>
  <c r="BK30" i="27"/>
  <c r="BK29" i="27"/>
  <c r="BK12" i="27"/>
  <c r="BK50" i="41"/>
  <c r="BK51" i="41"/>
  <c r="BK16" i="50"/>
  <c r="BK21" i="50"/>
  <c r="BI44" i="41"/>
  <c r="BI24" i="41"/>
  <c r="BI42" i="41"/>
  <c r="BI43" i="41"/>
  <c r="BI41" i="41"/>
  <c r="BI17" i="50"/>
  <c r="BI22" i="50"/>
  <c r="BL8" i="21"/>
  <c r="BL10" i="21" s="1"/>
  <c r="BL253" i="15"/>
  <c r="BL7" i="59"/>
  <c r="BL11" i="59" s="1"/>
  <c r="BM269" i="18"/>
  <c r="BM283" i="18"/>
  <c r="BM285" i="18" s="1"/>
  <c r="BM286" i="18" s="1"/>
  <c r="BJ46" i="51"/>
  <c r="BX30" i="51"/>
  <c r="BX46" i="51" s="1"/>
  <c r="BM6" i="51"/>
  <c r="BN232" i="18"/>
  <c r="BN234" i="18" s="1"/>
  <c r="BM8" i="2"/>
  <c r="BM154" i="18"/>
  <c r="BM153" i="18"/>
  <c r="BM194" i="18"/>
  <c r="BM193" i="18"/>
  <c r="BK9" i="55"/>
  <c r="BK8" i="55"/>
  <c r="BM179" i="18"/>
  <c r="BM178" i="18"/>
  <c r="BM200" i="18"/>
  <c r="BP23" i="4"/>
  <c r="BP44" i="4" s="1"/>
  <c r="BP57" i="4"/>
  <c r="BJ40" i="2" s="1"/>
  <c r="BM160" i="18"/>
  <c r="BM139" i="18"/>
  <c r="BM138" i="18"/>
  <c r="BM158" i="18" s="1"/>
  <c r="BL255" i="15"/>
  <c r="BM392" i="18"/>
  <c r="BM412" i="18" s="1"/>
  <c r="BM391" i="18"/>
  <c r="BM411" i="18" s="1"/>
  <c r="BM413" i="18"/>
  <c r="BL251" i="15"/>
  <c r="BL250" i="15"/>
  <c r="BM13" i="2"/>
  <c r="BM253" i="18"/>
  <c r="BM254" i="18"/>
  <c r="BM255" i="18"/>
  <c r="BM352" i="18"/>
  <c r="BM373" i="18"/>
  <c r="BM351" i="18"/>
  <c r="BF23" i="64"/>
  <c r="BF26" i="64" s="1"/>
  <c r="BJ12" i="26"/>
  <c r="BJ11" i="50"/>
  <c r="BK43" i="2"/>
  <c r="BK35" i="2"/>
  <c r="BF40" i="64"/>
  <c r="BF43" i="64" s="1"/>
  <c r="BK30" i="51"/>
  <c r="BQ44" i="4" l="1"/>
  <c r="BK59" i="2"/>
  <c r="BJ13" i="21"/>
  <c r="BJ15" i="23"/>
  <c r="BJ37" i="23" s="1"/>
  <c r="BJ43" i="23" s="1"/>
  <c r="BI33" i="21"/>
  <c r="BM372" i="18"/>
  <c r="BI34" i="21"/>
  <c r="BM198" i="18"/>
  <c r="BM371" i="18"/>
  <c r="BJ66" i="2"/>
  <c r="BI42" i="51"/>
  <c r="BH34" i="41"/>
  <c r="BH35" i="41"/>
  <c r="BH36" i="41"/>
  <c r="BH37" i="41"/>
  <c r="BH15" i="52"/>
  <c r="BH16" i="52"/>
  <c r="BH19" i="52" s="1"/>
  <c r="BH21" i="52" s="1"/>
  <c r="BH17" i="52"/>
  <c r="BH23" i="52" s="1"/>
  <c r="BM199" i="18"/>
  <c r="BI23" i="25"/>
  <c r="BI22" i="25"/>
  <c r="BI21" i="25"/>
  <c r="BI31" i="21"/>
  <c r="BI28" i="21"/>
  <c r="BI27" i="21"/>
  <c r="BI36" i="21" s="1"/>
  <c r="BI29" i="21"/>
  <c r="BI30" i="21"/>
  <c r="BI26" i="21"/>
  <c r="BN249" i="18"/>
  <c r="BN251" i="18" s="1"/>
  <c r="BN317" i="18"/>
  <c r="BN319" i="18" s="1"/>
  <c r="BN320" i="18" s="1"/>
  <c r="BN235" i="18"/>
  <c r="BN300" i="18"/>
  <c r="BN302" i="18" s="1"/>
  <c r="BN303" i="18" s="1"/>
  <c r="BI14" i="24"/>
  <c r="BI15" i="24"/>
  <c r="BI13" i="24"/>
  <c r="BI28" i="41"/>
  <c r="BI30" i="41"/>
  <c r="BI27" i="41"/>
  <c r="BI29" i="41"/>
  <c r="BI17" i="21"/>
  <c r="BM11" i="2"/>
  <c r="BN347" i="18"/>
  <c r="BN349" i="18" s="1"/>
  <c r="BM7" i="51"/>
  <c r="BN134" i="18"/>
  <c r="BN136" i="18" s="1"/>
  <c r="BL7" i="62"/>
  <c r="BN174" i="18"/>
  <c r="BN176" i="18" s="1"/>
  <c r="BH56" i="64"/>
  <c r="BM18" i="2"/>
  <c r="BM11" i="51"/>
  <c r="BM16" i="51" s="1"/>
  <c r="BL6" i="60"/>
  <c r="BL11" i="55"/>
  <c r="BL9" i="41"/>
  <c r="BL23" i="41" s="1"/>
  <c r="BL16" i="27"/>
  <c r="BH33" i="64"/>
  <c r="BM100" i="2"/>
  <c r="BH55" i="64" s="1"/>
  <c r="BL11" i="26"/>
  <c r="BL14" i="26" s="1"/>
  <c r="BM288" i="18"/>
  <c r="BM289" i="18"/>
  <c r="BM287" i="18"/>
  <c r="BJ43" i="2"/>
  <c r="BJ41" i="2"/>
  <c r="BI19" i="28"/>
  <c r="BI20" i="28" s="1"/>
  <c r="BI36" i="53"/>
  <c r="BJ32" i="51"/>
  <c r="BE42" i="64"/>
  <c r="CB40" i="2"/>
  <c r="BI13" i="50"/>
  <c r="BE25" i="64"/>
  <c r="BE26" i="64" s="1"/>
  <c r="BM159" i="18"/>
  <c r="BM270" i="18"/>
  <c r="BM333" i="18"/>
  <c r="BM272" i="18"/>
  <c r="BM271" i="18"/>
  <c r="BK54" i="2"/>
  <c r="BK56" i="2" s="1"/>
  <c r="BK45" i="2"/>
  <c r="BK69" i="2"/>
  <c r="BJ22" i="50"/>
  <c r="BJ17" i="50"/>
  <c r="BK33" i="51"/>
  <c r="BK35" i="51" s="1"/>
  <c r="BK46" i="51"/>
  <c r="BF28" i="64"/>
  <c r="BF31" i="64"/>
  <c r="BJ15" i="21"/>
  <c r="BJ18" i="21" s="1"/>
  <c r="BJ38" i="23" l="1"/>
  <c r="BJ21" i="21" s="1"/>
  <c r="BJ32" i="21" s="1"/>
  <c r="BJ45" i="23"/>
  <c r="BJ44" i="23"/>
  <c r="BJ15" i="25" s="1"/>
  <c r="BJ18" i="25" s="1"/>
  <c r="BJ21" i="25" s="1"/>
  <c r="BJ20" i="21"/>
  <c r="BJ31" i="21" s="1"/>
  <c r="BJ42" i="23"/>
  <c r="BJ12" i="41"/>
  <c r="BK92" i="2"/>
  <c r="BK43" i="51"/>
  <c r="BM331" i="18"/>
  <c r="BM332" i="18"/>
  <c r="BR251" i="4" s="1"/>
  <c r="BR55" i="4" s="1"/>
  <c r="BE28" i="64"/>
  <c r="BE31" i="64"/>
  <c r="BF36" i="64" s="1"/>
  <c r="BF59" i="64" s="1"/>
  <c r="BE29" i="64"/>
  <c r="BI23" i="50"/>
  <c r="BK23" i="50"/>
  <c r="BK18" i="50"/>
  <c r="BI18" i="50"/>
  <c r="BJ23" i="50"/>
  <c r="BJ18" i="50"/>
  <c r="BM256" i="15"/>
  <c r="BI80" i="14"/>
  <c r="BJ69" i="2"/>
  <c r="CB43" i="2"/>
  <c r="BJ54" i="2"/>
  <c r="BJ45" i="2"/>
  <c r="BW25" i="64"/>
  <c r="BW26" i="64" s="1"/>
  <c r="BW42" i="64"/>
  <c r="CB41" i="2"/>
  <c r="BH19" i="64"/>
  <c r="BH20" i="64"/>
  <c r="BN362" i="18"/>
  <c r="BN364" i="18" s="1"/>
  <c r="BN365" i="18" s="1"/>
  <c r="BN350" i="18"/>
  <c r="BN306" i="18"/>
  <c r="BN304" i="18"/>
  <c r="BN305" i="18"/>
  <c r="BM330" i="18"/>
  <c r="BL16" i="62"/>
  <c r="BL17" i="62"/>
  <c r="BE50" i="64"/>
  <c r="BG50" i="64"/>
  <c r="BF50" i="64"/>
  <c r="BE43" i="64"/>
  <c r="BL24" i="27"/>
  <c r="BL25" i="27" s="1"/>
  <c r="BM97" i="2" s="1"/>
  <c r="BL26" i="27"/>
  <c r="BL13" i="25" s="1"/>
  <c r="BL17" i="25" s="1"/>
  <c r="BL27" i="27"/>
  <c r="BN236" i="18"/>
  <c r="BN238" i="18"/>
  <c r="BN237" i="18"/>
  <c r="BM47" i="51"/>
  <c r="BM26" i="51"/>
  <c r="BM27" i="51" s="1"/>
  <c r="BM45" i="51"/>
  <c r="BL8" i="50"/>
  <c r="BM32" i="2"/>
  <c r="BN387" i="18"/>
  <c r="BN389" i="18" s="1"/>
  <c r="BN390" i="18" s="1"/>
  <c r="BM41" i="2"/>
  <c r="BL9" i="52"/>
  <c r="BM93" i="2"/>
  <c r="BL48" i="41"/>
  <c r="BM28" i="2"/>
  <c r="BM29" i="2" s="1"/>
  <c r="BL6" i="55"/>
  <c r="BH12" i="62"/>
  <c r="BM38" i="2"/>
  <c r="BL8" i="27"/>
  <c r="BL30" i="27" s="1"/>
  <c r="BX32" i="51"/>
  <c r="BX47" i="51" s="1"/>
  <c r="CM32" i="51"/>
  <c r="BJ47" i="51"/>
  <c r="BJ33" i="51"/>
  <c r="BN323" i="18"/>
  <c r="BN321" i="18"/>
  <c r="BN322" i="18"/>
  <c r="BL14" i="55"/>
  <c r="BL13" i="55"/>
  <c r="BN67" i="2"/>
  <c r="BN252" i="18"/>
  <c r="BN266" i="18"/>
  <c r="BN268" i="18" s="1"/>
  <c r="BM194" i="15"/>
  <c r="BN177" i="18"/>
  <c r="BN189" i="18"/>
  <c r="BN191" i="18" s="1"/>
  <c r="BN192" i="18" s="1"/>
  <c r="BN149" i="18"/>
  <c r="BN151" i="18" s="1"/>
  <c r="BN152" i="18" s="1"/>
  <c r="BN137" i="18"/>
  <c r="BF29" i="64"/>
  <c r="BI25" i="28"/>
  <c r="BI22" i="28"/>
  <c r="BI26" i="28" s="1"/>
  <c r="BL11" i="60"/>
  <c r="BL12" i="60"/>
  <c r="BL8" i="60"/>
  <c r="BJ34" i="21"/>
  <c r="BJ17" i="21"/>
  <c r="BK50" i="2"/>
  <c r="BK51" i="2" s="1"/>
  <c r="BJ17" i="41"/>
  <c r="BJ14" i="52"/>
  <c r="BK46" i="2"/>
  <c r="BK39" i="51"/>
  <c r="BK36" i="51"/>
  <c r="BF35" i="64"/>
  <c r="BF58" i="64" s="1"/>
  <c r="BJ33" i="21" l="1"/>
  <c r="BJ26" i="21"/>
  <c r="BJ30" i="21"/>
  <c r="BJ28" i="21"/>
  <c r="BJ23" i="25"/>
  <c r="BJ22" i="25"/>
  <c r="BM255" i="15"/>
  <c r="BJ27" i="21"/>
  <c r="BJ36" i="21" s="1"/>
  <c r="BJ29" i="21"/>
  <c r="BJ42" i="41"/>
  <c r="BJ43" i="41"/>
  <c r="BJ41" i="41"/>
  <c r="BJ44" i="41"/>
  <c r="BJ24" i="41"/>
  <c r="BJ34" i="41" s="1"/>
  <c r="BR13" i="4"/>
  <c r="BR44" i="4" s="1"/>
  <c r="BL31" i="27"/>
  <c r="BL49" i="27"/>
  <c r="BK12" i="23"/>
  <c r="BK10" i="23" s="1"/>
  <c r="BK13" i="23" s="1"/>
  <c r="BN160" i="18"/>
  <c r="BN139" i="18"/>
  <c r="BN138" i="18"/>
  <c r="BN193" i="18"/>
  <c r="BN194" i="18"/>
  <c r="BN178" i="18"/>
  <c r="BN179" i="18"/>
  <c r="BN200" i="18"/>
  <c r="BJ70" i="2"/>
  <c r="BI78" i="11"/>
  <c r="BI79" i="11" s="1"/>
  <c r="BI78" i="14"/>
  <c r="BI79" i="14" s="1"/>
  <c r="BN413" i="18"/>
  <c r="BN391" i="18"/>
  <c r="BN411" i="18" s="1"/>
  <c r="BN392" i="18"/>
  <c r="BN412" i="18" s="1"/>
  <c r="BN13" i="2"/>
  <c r="BM250" i="15"/>
  <c r="BM251" i="15"/>
  <c r="BN373" i="18"/>
  <c r="BN352" i="18"/>
  <c r="BN351" i="18"/>
  <c r="BE36" i="64"/>
  <c r="BE59" i="64" s="1"/>
  <c r="BE60" i="64" s="1"/>
  <c r="BE35" i="64"/>
  <c r="BE58" i="64" s="1"/>
  <c r="BX50" i="64"/>
  <c r="BY50" i="64"/>
  <c r="BW50" i="64"/>
  <c r="BW43" i="64"/>
  <c r="BW31" i="64"/>
  <c r="BW28" i="64"/>
  <c r="BW29" i="64"/>
  <c r="BL50" i="41"/>
  <c r="BL51" i="41"/>
  <c r="BI17" i="41"/>
  <c r="CB45" i="2"/>
  <c r="CB46" i="2" s="1"/>
  <c r="BJ50" i="2"/>
  <c r="BI14" i="52"/>
  <c r="BJ17" i="52" s="1"/>
  <c r="BJ23" i="52" s="1"/>
  <c r="BJ46" i="2"/>
  <c r="BN154" i="18"/>
  <c r="BN153" i="18"/>
  <c r="BJ35" i="51"/>
  <c r="BX33" i="51"/>
  <c r="BL12" i="52"/>
  <c r="BL11" i="52"/>
  <c r="BL20" i="52" s="1"/>
  <c r="BL10" i="52"/>
  <c r="BN269" i="18"/>
  <c r="BN283" i="18"/>
  <c r="BN285" i="18" s="1"/>
  <c r="BN286" i="18" s="1"/>
  <c r="BL23" i="50"/>
  <c r="BL16" i="50"/>
  <c r="BL21" i="50"/>
  <c r="BL18" i="50"/>
  <c r="BN367" i="18"/>
  <c r="BN366" i="18"/>
  <c r="BM7" i="59"/>
  <c r="BM11" i="59" s="1"/>
  <c r="BM8" i="21"/>
  <c r="BM10" i="21" s="1"/>
  <c r="BM253" i="15"/>
  <c r="BL8" i="55"/>
  <c r="BL9" i="55"/>
  <c r="BN253" i="18"/>
  <c r="BN254" i="18"/>
  <c r="BN255" i="18"/>
  <c r="BL29" i="27"/>
  <c r="BL13" i="27"/>
  <c r="BL11" i="27"/>
  <c r="BL12" i="27"/>
  <c r="BJ56" i="2"/>
  <c r="CB56" i="2" s="1"/>
  <c r="CB54" i="2"/>
  <c r="BN6" i="51"/>
  <c r="CM6" i="51" s="1"/>
  <c r="BO232" i="18"/>
  <c r="BO234" i="18" s="1"/>
  <c r="BN8" i="2"/>
  <c r="BL34" i="2"/>
  <c r="BJ36" i="41" l="1"/>
  <c r="BL59" i="2"/>
  <c r="BK12" i="41" s="1"/>
  <c r="BJ30" i="41"/>
  <c r="BJ27" i="41"/>
  <c r="BJ29" i="41"/>
  <c r="BJ28" i="41"/>
  <c r="BL55" i="2"/>
  <c r="BL89" i="2" s="1"/>
  <c r="BN372" i="18"/>
  <c r="BJ16" i="52"/>
  <c r="BJ19" i="52" s="1"/>
  <c r="BJ21" i="52" s="1"/>
  <c r="BJ15" i="52"/>
  <c r="BN199" i="18"/>
  <c r="BN198" i="18"/>
  <c r="BN333" i="18"/>
  <c r="BJ35" i="41"/>
  <c r="BJ37" i="41"/>
  <c r="BX35" i="51"/>
  <c r="BX36" i="51" s="1"/>
  <c r="BJ36" i="51"/>
  <c r="BJ39" i="51"/>
  <c r="BX39" i="51" s="1"/>
  <c r="BK12" i="26"/>
  <c r="BL35" i="2"/>
  <c r="BG40" i="64"/>
  <c r="BG43" i="64" s="1"/>
  <c r="BG23" i="64"/>
  <c r="BG26" i="64" s="1"/>
  <c r="BK11" i="50"/>
  <c r="BL43" i="2"/>
  <c r="BL30" i="51"/>
  <c r="BI16" i="52"/>
  <c r="BI19" i="52" s="1"/>
  <c r="BI21" i="52" s="1"/>
  <c r="BI17" i="52"/>
  <c r="BI23" i="52" s="1"/>
  <c r="BI15" i="52"/>
  <c r="BN158" i="18"/>
  <c r="BJ42" i="51"/>
  <c r="BK66" i="2"/>
  <c r="BK70" i="2" s="1"/>
  <c r="BW36" i="64"/>
  <c r="BW59" i="64" s="1"/>
  <c r="BW60" i="64" s="1"/>
  <c r="BW35" i="64"/>
  <c r="BW58" i="64" s="1"/>
  <c r="BK15" i="23"/>
  <c r="BK37" i="23" s="1"/>
  <c r="BK13" i="21"/>
  <c r="BK15" i="21" s="1"/>
  <c r="BK18" i="21" s="1"/>
  <c r="CB50" i="2"/>
  <c r="CB51" i="2" s="1"/>
  <c r="BJ51" i="2"/>
  <c r="BN159" i="18"/>
  <c r="BN287" i="18"/>
  <c r="BN288" i="18"/>
  <c r="BN289" i="18"/>
  <c r="BN100" i="2"/>
  <c r="BI55" i="64" s="1"/>
  <c r="BM7" i="62"/>
  <c r="BO134" i="18"/>
  <c r="BO136" i="18" s="1"/>
  <c r="BN18" i="2"/>
  <c r="BM6" i="60"/>
  <c r="BI33" i="64"/>
  <c r="BM11" i="26"/>
  <c r="BM14" i="26" s="1"/>
  <c r="BI56" i="64"/>
  <c r="BN11" i="51"/>
  <c r="BM9" i="41"/>
  <c r="BM23" i="41" s="1"/>
  <c r="BM16" i="27"/>
  <c r="BO174" i="18"/>
  <c r="BO176" i="18" s="1"/>
  <c r="BM11" i="55"/>
  <c r="BN11" i="2"/>
  <c r="BN7" i="51"/>
  <c r="CM7" i="51" s="1"/>
  <c r="BO347" i="18"/>
  <c r="BO349" i="18" s="1"/>
  <c r="BO235" i="18"/>
  <c r="BO249" i="18"/>
  <c r="BO251" i="18" s="1"/>
  <c r="BO317" i="18"/>
  <c r="BO319" i="18" s="1"/>
  <c r="BO320" i="18" s="1"/>
  <c r="BO300" i="18"/>
  <c r="BO302" i="18" s="1"/>
  <c r="BO303" i="18" s="1"/>
  <c r="BN271" i="18"/>
  <c r="BN272" i="18"/>
  <c r="BN270" i="18"/>
  <c r="BI35" i="41"/>
  <c r="BI34" i="41"/>
  <c r="BI37" i="41"/>
  <c r="BI36" i="41"/>
  <c r="BN371" i="18"/>
  <c r="BF60" i="64"/>
  <c r="BL92" i="2" l="1"/>
  <c r="BL43" i="51"/>
  <c r="BK38" i="23"/>
  <c r="BK21" i="21" s="1"/>
  <c r="BK33" i="21" s="1"/>
  <c r="BK17" i="21"/>
  <c r="BN330" i="18"/>
  <c r="BN332" i="18"/>
  <c r="BS251" i="4" s="1"/>
  <c r="BL12" i="23" s="1"/>
  <c r="BN331" i="18"/>
  <c r="BO236" i="18"/>
  <c r="BO238" i="18"/>
  <c r="BO237" i="18"/>
  <c r="BO362" i="18"/>
  <c r="BO364" i="18" s="1"/>
  <c r="BO365" i="18" s="1"/>
  <c r="BO350" i="18"/>
  <c r="BM48" i="41"/>
  <c r="BN93" i="2"/>
  <c r="BN38" i="2"/>
  <c r="BM8" i="27"/>
  <c r="BM29" i="27" s="1"/>
  <c r="BN32" i="2"/>
  <c r="BM6" i="55"/>
  <c r="BI12" i="62"/>
  <c r="BN41" i="2"/>
  <c r="BM9" i="52"/>
  <c r="BO387" i="18"/>
  <c r="BO389" i="18" s="1"/>
  <c r="BO390" i="18" s="1"/>
  <c r="BM8" i="50"/>
  <c r="BN28" i="2"/>
  <c r="BN29" i="2" s="1"/>
  <c r="BO322" i="18"/>
  <c r="BO321" i="18"/>
  <c r="BO323" i="18"/>
  <c r="BN194" i="15"/>
  <c r="BN16" i="51"/>
  <c r="CM11" i="51"/>
  <c r="BO306" i="18"/>
  <c r="BO305" i="18"/>
  <c r="BO304" i="18"/>
  <c r="BI20" i="64"/>
  <c r="BI19" i="64"/>
  <c r="BM11" i="60"/>
  <c r="BM12" i="60"/>
  <c r="BM8" i="60"/>
  <c r="BN256" i="15"/>
  <c r="BO137" i="18"/>
  <c r="BO149" i="18"/>
  <c r="BO151" i="18" s="1"/>
  <c r="BO152" i="18" s="1"/>
  <c r="BM16" i="62"/>
  <c r="BM17" i="62"/>
  <c r="BL33" i="51"/>
  <c r="BL35" i="51" s="1"/>
  <c r="BL46" i="51"/>
  <c r="BK42" i="51"/>
  <c r="BL66" i="2"/>
  <c r="BK20" i="21"/>
  <c r="BK44" i="23"/>
  <c r="BK15" i="25" s="1"/>
  <c r="BK18" i="25" s="1"/>
  <c r="BK43" i="23"/>
  <c r="BK45" i="23"/>
  <c r="BK42" i="23"/>
  <c r="BM13" i="55"/>
  <c r="BM14" i="55"/>
  <c r="BL69" i="2"/>
  <c r="BL45" i="2"/>
  <c r="BL54" i="2"/>
  <c r="BL56" i="2" s="1"/>
  <c r="BO252" i="18"/>
  <c r="BO266" i="18"/>
  <c r="BO268" i="18" s="1"/>
  <c r="BO189" i="18"/>
  <c r="BO191" i="18" s="1"/>
  <c r="BO192" i="18" s="1"/>
  <c r="BO177" i="18"/>
  <c r="BK24" i="41"/>
  <c r="BK43" i="41"/>
  <c r="BK41" i="41"/>
  <c r="BK44" i="41"/>
  <c r="BK42" i="41"/>
  <c r="BK17" i="50"/>
  <c r="BK22" i="50"/>
  <c r="BO67" i="2"/>
  <c r="BM24" i="27"/>
  <c r="BM25" i="27" s="1"/>
  <c r="BN97" i="2" s="1"/>
  <c r="BM27" i="27"/>
  <c r="BM26" i="27"/>
  <c r="BM13" i="25" s="1"/>
  <c r="BM17" i="25" s="1"/>
  <c r="BG29" i="64"/>
  <c r="BG31" i="64"/>
  <c r="BG28" i="64"/>
  <c r="BK32" i="21" l="1"/>
  <c r="BK34" i="21"/>
  <c r="BS13" i="4"/>
  <c r="BM55" i="2" s="1"/>
  <c r="BM89" i="2" s="1"/>
  <c r="BM31" i="27"/>
  <c r="BM49" i="27"/>
  <c r="BS55" i="4"/>
  <c r="BM34" i="2" s="1"/>
  <c r="BL39" i="51"/>
  <c r="BL36" i="51"/>
  <c r="BO373" i="18"/>
  <c r="BO352" i="18"/>
  <c r="BO351" i="18"/>
  <c r="BK21" i="25"/>
  <c r="BK23" i="25"/>
  <c r="BK22" i="25"/>
  <c r="BO139" i="18"/>
  <c r="BO160" i="18"/>
  <c r="BO138" i="18"/>
  <c r="BM10" i="52"/>
  <c r="BM12" i="52"/>
  <c r="BM11" i="52"/>
  <c r="BM20" i="52" s="1"/>
  <c r="BO269" i="18"/>
  <c r="BO283" i="18"/>
  <c r="BO285" i="18" s="1"/>
  <c r="BO286" i="18" s="1"/>
  <c r="BK26" i="21"/>
  <c r="BK30" i="21"/>
  <c r="BK29" i="21"/>
  <c r="BK27" i="21"/>
  <c r="BK36" i="21" s="1"/>
  <c r="BK28" i="21"/>
  <c r="BK31" i="21"/>
  <c r="BN7" i="59"/>
  <c r="BN11" i="59" s="1"/>
  <c r="BN8" i="21"/>
  <c r="BN10" i="21" s="1"/>
  <c r="BN253" i="15"/>
  <c r="BO391" i="18"/>
  <c r="BO411" i="18" s="1"/>
  <c r="BO392" i="18"/>
  <c r="BO412" i="18" s="1"/>
  <c r="BO413" i="18"/>
  <c r="BN255" i="15"/>
  <c r="BO366" i="18"/>
  <c r="BO367" i="18"/>
  <c r="BO178" i="18"/>
  <c r="BO200" i="18"/>
  <c r="BO179" i="18"/>
  <c r="BO193" i="18"/>
  <c r="BO194" i="18"/>
  <c r="BO254" i="18"/>
  <c r="BO253" i="18"/>
  <c r="BO255" i="18"/>
  <c r="BO8" i="2"/>
  <c r="BP232" i="18"/>
  <c r="BP234" i="18" s="1"/>
  <c r="BO13" i="2"/>
  <c r="BN26" i="51"/>
  <c r="BN45" i="51"/>
  <c r="BN47" i="51"/>
  <c r="CM16" i="51"/>
  <c r="BM9" i="55"/>
  <c r="BM8" i="55"/>
  <c r="BM16" i="50"/>
  <c r="BM21" i="50"/>
  <c r="BM18" i="50"/>
  <c r="BM23" i="50"/>
  <c r="BN250" i="15"/>
  <c r="BN251" i="15"/>
  <c r="BM51" i="41"/>
  <c r="BM50" i="41"/>
  <c r="BK28" i="41"/>
  <c r="BK27" i="41"/>
  <c r="BK29" i="41"/>
  <c r="BK30" i="41"/>
  <c r="BG35" i="64"/>
  <c r="BG58" i="64" s="1"/>
  <c r="BG36" i="64"/>
  <c r="BG59" i="64" s="1"/>
  <c r="BG60" i="64" s="1"/>
  <c r="BO154" i="18"/>
  <c r="BO153" i="18"/>
  <c r="BL46" i="2"/>
  <c r="BK14" i="52"/>
  <c r="BL50" i="2"/>
  <c r="BL51" i="2" s="1"/>
  <c r="BK17" i="41"/>
  <c r="BM30" i="27"/>
  <c r="BM11" i="27"/>
  <c r="BM12" i="27"/>
  <c r="BM13" i="27"/>
  <c r="BL70" i="2"/>
  <c r="BO333" i="18" l="1"/>
  <c r="BM59" i="2"/>
  <c r="BL12" i="41" s="1"/>
  <c r="BS44" i="4"/>
  <c r="BL10" i="23"/>
  <c r="BL13" i="23" s="1"/>
  <c r="BL13" i="21" s="1"/>
  <c r="BO158" i="18"/>
  <c r="BO199" i="18"/>
  <c r="BO159" i="18"/>
  <c r="BK34" i="41"/>
  <c r="BK37" i="41"/>
  <c r="BK36" i="41"/>
  <c r="BK35" i="41"/>
  <c r="BP347" i="18"/>
  <c r="BP349" i="18" s="1"/>
  <c r="BO11" i="2"/>
  <c r="BO371" i="18"/>
  <c r="BO289" i="18"/>
  <c r="BO287" i="18"/>
  <c r="BO288" i="18"/>
  <c r="BO372" i="18"/>
  <c r="BN16" i="27"/>
  <c r="BN11" i="26"/>
  <c r="BN14" i="26" s="1"/>
  <c r="BN7" i="62"/>
  <c r="BN11" i="55"/>
  <c r="BP134" i="18"/>
  <c r="BP136" i="18" s="1"/>
  <c r="BN6" i="60"/>
  <c r="BO18" i="2"/>
  <c r="BN9" i="41"/>
  <c r="BN23" i="41" s="1"/>
  <c r="BP174" i="18"/>
  <c r="BP176" i="18" s="1"/>
  <c r="BJ56" i="64"/>
  <c r="BJ33" i="64"/>
  <c r="BO100" i="2"/>
  <c r="BJ55" i="64" s="1"/>
  <c r="BK16" i="52"/>
  <c r="BK19" i="52" s="1"/>
  <c r="BK21" i="52" s="1"/>
  <c r="BK17" i="52"/>
  <c r="BK23" i="52" s="1"/>
  <c r="BK15" i="52"/>
  <c r="BO270" i="18"/>
  <c r="BO272" i="18"/>
  <c r="BO271" i="18"/>
  <c r="BM35" i="2"/>
  <c r="BL11" i="50"/>
  <c r="BH23" i="64"/>
  <c r="BH26" i="64" s="1"/>
  <c r="BH40" i="64"/>
  <c r="BH43" i="64" s="1"/>
  <c r="BM30" i="51"/>
  <c r="BL12" i="26"/>
  <c r="BM43" i="2"/>
  <c r="BN27" i="51"/>
  <c r="CM26" i="51"/>
  <c r="CM27" i="51" s="1"/>
  <c r="BL42" i="51"/>
  <c r="BM66" i="2"/>
  <c r="CM45" i="51"/>
  <c r="CM47" i="51"/>
  <c r="BO198" i="18"/>
  <c r="BP249" i="18"/>
  <c r="BP251" i="18" s="1"/>
  <c r="BP317" i="18"/>
  <c r="BP319" i="18" s="1"/>
  <c r="BP320" i="18" s="1"/>
  <c r="BP300" i="18"/>
  <c r="BP302" i="18" s="1"/>
  <c r="BP303" i="18" s="1"/>
  <c r="BP235" i="18"/>
  <c r="BM43" i="51" l="1"/>
  <c r="BM92" i="2"/>
  <c r="BL15" i="23"/>
  <c r="BL37" i="23" s="1"/>
  <c r="BL44" i="23" s="1"/>
  <c r="BL15" i="25" s="1"/>
  <c r="BL18" i="25" s="1"/>
  <c r="BO332" i="18"/>
  <c r="BT251" i="4" s="1"/>
  <c r="BT55" i="4" s="1"/>
  <c r="BO331" i="18"/>
  <c r="BO330" i="18"/>
  <c r="BL15" i="21"/>
  <c r="BL18" i="21" s="1"/>
  <c r="BL17" i="50"/>
  <c r="BL22" i="50"/>
  <c r="BP189" i="18"/>
  <c r="BP191" i="18" s="1"/>
  <c r="BP192" i="18" s="1"/>
  <c r="BP177" i="18"/>
  <c r="BN11" i="60"/>
  <c r="BN8" i="60"/>
  <c r="BN12" i="60"/>
  <c r="BP362" i="18"/>
  <c r="BP364" i="18" s="1"/>
  <c r="BP365" i="18" s="1"/>
  <c r="BP350" i="18"/>
  <c r="BJ19" i="64"/>
  <c r="BJ20" i="64"/>
  <c r="BM69" i="2"/>
  <c r="BM70" i="2" s="1"/>
  <c r="BM45" i="2"/>
  <c r="BM54" i="2"/>
  <c r="BM56" i="2" s="1"/>
  <c r="BP149" i="18"/>
  <c r="BP151" i="18" s="1"/>
  <c r="BP152" i="18" s="1"/>
  <c r="BP137" i="18"/>
  <c r="BP322" i="18"/>
  <c r="BP323" i="18"/>
  <c r="BP321" i="18"/>
  <c r="BL44" i="41"/>
  <c r="BL43" i="41"/>
  <c r="BL41" i="41"/>
  <c r="BL24" i="41"/>
  <c r="BL42" i="41"/>
  <c r="BN14" i="55"/>
  <c r="BN13" i="55"/>
  <c r="BP237" i="18"/>
  <c r="BP238" i="18"/>
  <c r="BP236" i="18"/>
  <c r="BO38" i="2"/>
  <c r="BN48" i="41"/>
  <c r="BO41" i="2"/>
  <c r="BN9" i="52"/>
  <c r="BN8" i="50"/>
  <c r="BO28" i="2"/>
  <c r="BO29" i="2" s="1"/>
  <c r="BJ12" i="62"/>
  <c r="BO93" i="2"/>
  <c r="BP387" i="18"/>
  <c r="BP389" i="18" s="1"/>
  <c r="BP390" i="18" s="1"/>
  <c r="BO32" i="2"/>
  <c r="BN6" i="55"/>
  <c r="BN8" i="27"/>
  <c r="BN31" i="27" s="1"/>
  <c r="BM33" i="51"/>
  <c r="BM35" i="51" s="1"/>
  <c r="BM46" i="51"/>
  <c r="BO256" i="15"/>
  <c r="BN16" i="62"/>
  <c r="BN17" i="62"/>
  <c r="BP266" i="18"/>
  <c r="BP268" i="18" s="1"/>
  <c r="BP252" i="18"/>
  <c r="BP305" i="18"/>
  <c r="BP306" i="18"/>
  <c r="BP304" i="18"/>
  <c r="BO194" i="15"/>
  <c r="BP67" i="2"/>
  <c r="BH28" i="64"/>
  <c r="BH31" i="64"/>
  <c r="BH29" i="64"/>
  <c r="BN27" i="27"/>
  <c r="BN26" i="27"/>
  <c r="BN13" i="25" s="1"/>
  <c r="BN17" i="25" s="1"/>
  <c r="BN24" i="27"/>
  <c r="BN25" i="27" s="1"/>
  <c r="BO97" i="2" s="1"/>
  <c r="BL43" i="23" l="1"/>
  <c r="BP13" i="2"/>
  <c r="BO6" i="60" s="1"/>
  <c r="BL45" i="23"/>
  <c r="BL38" i="23"/>
  <c r="BL21" i="21" s="1"/>
  <c r="BL32" i="21" s="1"/>
  <c r="BL42" i="23"/>
  <c r="BL20" i="21"/>
  <c r="BL29" i="21" s="1"/>
  <c r="BT13" i="4"/>
  <c r="BN59" i="2" s="1"/>
  <c r="BM12" i="23"/>
  <c r="BM10" i="23" s="1"/>
  <c r="BM13" i="23" s="1"/>
  <c r="BN29" i="27"/>
  <c r="BL17" i="21"/>
  <c r="BN49" i="27"/>
  <c r="BO251" i="15"/>
  <c r="BO250" i="15"/>
  <c r="BO7" i="59"/>
  <c r="BO11" i="59" s="1"/>
  <c r="BO253" i="15"/>
  <c r="BO8" i="21"/>
  <c r="BO10" i="21" s="1"/>
  <c r="BP153" i="18"/>
  <c r="BP154" i="18"/>
  <c r="BO255" i="15"/>
  <c r="BP8" i="2"/>
  <c r="BQ232" i="18"/>
  <c r="BQ234" i="18" s="1"/>
  <c r="BL14" i="52"/>
  <c r="BL17" i="41"/>
  <c r="BM46" i="2"/>
  <c r="BM50" i="2"/>
  <c r="BM51" i="2" s="1"/>
  <c r="BP391" i="18"/>
  <c r="BP411" i="18" s="1"/>
  <c r="BP413" i="18"/>
  <c r="BP392" i="18"/>
  <c r="BP412" i="18" s="1"/>
  <c r="BP139" i="18"/>
  <c r="BP138" i="18"/>
  <c r="BP160" i="18"/>
  <c r="BN16" i="50"/>
  <c r="BN23" i="50"/>
  <c r="BN18" i="50"/>
  <c r="BN21" i="50"/>
  <c r="BN50" i="41"/>
  <c r="BN51" i="41"/>
  <c r="BM42" i="51"/>
  <c r="BN66" i="2"/>
  <c r="BL22" i="25"/>
  <c r="BL21" i="25"/>
  <c r="BL23" i="25"/>
  <c r="BH35" i="64"/>
  <c r="BH58" i="64" s="1"/>
  <c r="BH36" i="64"/>
  <c r="BH59" i="64" s="1"/>
  <c r="BH60" i="64" s="1"/>
  <c r="BM36" i="51"/>
  <c r="BM39" i="51"/>
  <c r="BL27" i="41"/>
  <c r="BL29" i="41"/>
  <c r="BL28" i="41"/>
  <c r="BL30" i="41"/>
  <c r="BP179" i="18"/>
  <c r="BP178" i="18"/>
  <c r="BP200" i="18"/>
  <c r="BP193" i="18"/>
  <c r="BP194" i="18"/>
  <c r="BN11" i="52"/>
  <c r="BN20" i="52" s="1"/>
  <c r="BN10" i="52"/>
  <c r="BN12" i="52"/>
  <c r="BP18" i="2"/>
  <c r="BO11" i="55"/>
  <c r="BO16" i="27"/>
  <c r="BK33" i="64"/>
  <c r="BO11" i="26"/>
  <c r="BO14" i="26" s="1"/>
  <c r="BK56" i="64"/>
  <c r="BQ174" i="18"/>
  <c r="BQ176" i="18" s="1"/>
  <c r="BO7" i="62"/>
  <c r="BN30" i="27"/>
  <c r="BN11" i="27"/>
  <c r="BN12" i="27"/>
  <c r="BN13" i="27"/>
  <c r="BP253" i="18"/>
  <c r="BP255" i="18"/>
  <c r="BP254" i="18"/>
  <c r="BN9" i="55"/>
  <c r="BN8" i="55"/>
  <c r="BP373" i="18"/>
  <c r="BP351" i="18"/>
  <c r="BP352" i="18"/>
  <c r="BN34" i="2"/>
  <c r="BP283" i="18"/>
  <c r="BP285" i="18" s="1"/>
  <c r="BP286" i="18" s="1"/>
  <c r="BP269" i="18"/>
  <c r="BP366" i="18"/>
  <c r="BP367" i="18"/>
  <c r="BO9" i="41" l="1"/>
  <c r="BO23" i="41" s="1"/>
  <c r="BP100" i="2"/>
  <c r="BK55" i="64" s="1"/>
  <c r="BQ134" i="18"/>
  <c r="BQ136" i="18" s="1"/>
  <c r="BQ137" i="18" s="1"/>
  <c r="BP159" i="18"/>
  <c r="BL28" i="21"/>
  <c r="BL33" i="21"/>
  <c r="BL34" i="21"/>
  <c r="BL27" i="21"/>
  <c r="BL36" i="21" s="1"/>
  <c r="BL26" i="21"/>
  <c r="BL30" i="21"/>
  <c r="BL31" i="21"/>
  <c r="BN55" i="2"/>
  <c r="BN89" i="2" s="1"/>
  <c r="BT44" i="4"/>
  <c r="BP372" i="18"/>
  <c r="BP371" i="18"/>
  <c r="BP158" i="18"/>
  <c r="BP199" i="18"/>
  <c r="BQ177" i="18"/>
  <c r="BQ189" i="18"/>
  <c r="BQ191" i="18" s="1"/>
  <c r="BQ192" i="18" s="1"/>
  <c r="BP38" i="2"/>
  <c r="BK12" i="62"/>
  <c r="BO8" i="27"/>
  <c r="BO29" i="27" s="1"/>
  <c r="BQ387" i="18"/>
  <c r="BQ389" i="18" s="1"/>
  <c r="BQ390" i="18" s="1"/>
  <c r="BP28" i="2"/>
  <c r="BP29" i="2" s="1"/>
  <c r="BP41" i="2"/>
  <c r="BO9" i="52"/>
  <c r="BP93" i="2"/>
  <c r="BP32" i="2"/>
  <c r="BO48" i="41"/>
  <c r="BO6" i="55"/>
  <c r="BO8" i="50"/>
  <c r="BK19" i="64"/>
  <c r="BK20" i="64"/>
  <c r="BO14" i="55"/>
  <c r="BO13" i="55"/>
  <c r="BN43" i="51"/>
  <c r="CM43" i="51" s="1"/>
  <c r="BM12" i="41"/>
  <c r="BN92" i="2"/>
  <c r="BP272" i="18"/>
  <c r="BP271" i="18"/>
  <c r="BP270" i="18"/>
  <c r="BP333" i="18"/>
  <c r="BO24" i="27"/>
  <c r="BO25" i="27" s="1"/>
  <c r="BP97" i="2" s="1"/>
  <c r="BO26" i="27"/>
  <c r="BO13" i="25" s="1"/>
  <c r="BO17" i="25" s="1"/>
  <c r="BO27" i="27"/>
  <c r="BL34" i="41"/>
  <c r="BL36" i="41"/>
  <c r="BL37" i="41"/>
  <c r="BL35" i="41"/>
  <c r="BO12" i="60"/>
  <c r="BO8" i="60"/>
  <c r="BO11" i="60"/>
  <c r="BO17" i="62"/>
  <c r="BO16" i="62"/>
  <c r="BP288" i="18"/>
  <c r="BP287" i="18"/>
  <c r="BP289" i="18"/>
  <c r="BP198" i="18"/>
  <c r="BL17" i="52"/>
  <c r="BL23" i="52" s="1"/>
  <c r="BL16" i="52"/>
  <c r="BL19" i="52" s="1"/>
  <c r="BL21" i="52" s="1"/>
  <c r="BL15" i="52"/>
  <c r="BQ249" i="18"/>
  <c r="BQ251" i="18" s="1"/>
  <c r="BQ235" i="18"/>
  <c r="BQ300" i="18"/>
  <c r="BQ302" i="18" s="1"/>
  <c r="BQ303" i="18" s="1"/>
  <c r="BQ317" i="18"/>
  <c r="BQ319" i="18" s="1"/>
  <c r="BQ320" i="18" s="1"/>
  <c r="BI23" i="64"/>
  <c r="BI26" i="64" s="1"/>
  <c r="BN43" i="2"/>
  <c r="BN35" i="2"/>
  <c r="BI40" i="64"/>
  <c r="BI43" i="64" s="1"/>
  <c r="BN30" i="51"/>
  <c r="BM12" i="26"/>
  <c r="BM11" i="50"/>
  <c r="BM13" i="21"/>
  <c r="BM15" i="23"/>
  <c r="BM37" i="23" s="1"/>
  <c r="BQ347" i="18"/>
  <c r="BQ349" i="18" s="1"/>
  <c r="BP11" i="2"/>
  <c r="BQ149" i="18" l="1"/>
  <c r="BQ151" i="18" s="1"/>
  <c r="BQ152" i="18" s="1"/>
  <c r="BP194" i="15"/>
  <c r="BQ67" i="2"/>
  <c r="BP256" i="15"/>
  <c r="BP7" i="59"/>
  <c r="BP11" i="59" s="1"/>
  <c r="BM38" i="23"/>
  <c r="BM21" i="21" s="1"/>
  <c r="BM32" i="21" s="1"/>
  <c r="BP332" i="18"/>
  <c r="BU251" i="4" s="1"/>
  <c r="BN12" i="23" s="1"/>
  <c r="BP255" i="15"/>
  <c r="BP330" i="18"/>
  <c r="BQ200" i="18"/>
  <c r="BQ178" i="18"/>
  <c r="BQ179" i="18"/>
  <c r="BM22" i="50"/>
  <c r="BM17" i="50"/>
  <c r="BQ266" i="18"/>
  <c r="BQ268" i="18" s="1"/>
  <c r="BQ252" i="18"/>
  <c r="BR232" i="18"/>
  <c r="BR234" i="18" s="1"/>
  <c r="BQ8" i="2"/>
  <c r="BO11" i="52"/>
  <c r="BO20" i="52" s="1"/>
  <c r="BO10" i="52"/>
  <c r="BO12" i="52"/>
  <c r="BI28" i="64"/>
  <c r="BI31" i="64"/>
  <c r="BI29" i="64"/>
  <c r="BQ323" i="18"/>
  <c r="BQ321" i="18"/>
  <c r="BQ322" i="18"/>
  <c r="BO8" i="55"/>
  <c r="BO9" i="55"/>
  <c r="BM15" i="21"/>
  <c r="BM18" i="21" s="1"/>
  <c r="CM30" i="51"/>
  <c r="CM46" i="51" s="1"/>
  <c r="BN46" i="51"/>
  <c r="BN33" i="51"/>
  <c r="BM44" i="41"/>
  <c r="BM24" i="41"/>
  <c r="BM41" i="41"/>
  <c r="BM43" i="41"/>
  <c r="BM42" i="41"/>
  <c r="BO16" i="50"/>
  <c r="BO23" i="50"/>
  <c r="BO21" i="50"/>
  <c r="BO18" i="50"/>
  <c r="BQ306" i="18"/>
  <c r="BQ304" i="18"/>
  <c r="BQ305" i="18"/>
  <c r="BP331" i="18"/>
  <c r="BQ350" i="18"/>
  <c r="BQ362" i="18"/>
  <c r="BQ364" i="18" s="1"/>
  <c r="BQ365" i="18" s="1"/>
  <c r="BQ153" i="18"/>
  <c r="BQ154" i="18"/>
  <c r="BQ392" i="18"/>
  <c r="BQ412" i="18" s="1"/>
  <c r="BQ413" i="18"/>
  <c r="BQ391" i="18"/>
  <c r="BQ411" i="18" s="1"/>
  <c r="BP250" i="15"/>
  <c r="BP251" i="15"/>
  <c r="BQ193" i="18"/>
  <c r="BQ194" i="18"/>
  <c r="BM44" i="23"/>
  <c r="BM15" i="25" s="1"/>
  <c r="BM18" i="25" s="1"/>
  <c r="BM42" i="23"/>
  <c r="BM20" i="21"/>
  <c r="BM45" i="23"/>
  <c r="BM43" i="23"/>
  <c r="BO50" i="41"/>
  <c r="BO51" i="41"/>
  <c r="BQ236" i="18"/>
  <c r="BQ238" i="18"/>
  <c r="BQ237" i="18"/>
  <c r="BQ139" i="18"/>
  <c r="BQ160" i="18"/>
  <c r="BQ138" i="18"/>
  <c r="BN69" i="2"/>
  <c r="BN70" i="2" s="1"/>
  <c r="BN54" i="2"/>
  <c r="BN56" i="2" s="1"/>
  <c r="BN45" i="2"/>
  <c r="BO30" i="27"/>
  <c r="BO12" i="27"/>
  <c r="BO49" i="27"/>
  <c r="BO11" i="27"/>
  <c r="BO31" i="27"/>
  <c r="BO13" i="27"/>
  <c r="BM33" i="21" l="1"/>
  <c r="BM34" i="21"/>
  <c r="BP253" i="15"/>
  <c r="BQ13" i="2"/>
  <c r="BL56" i="64" s="1"/>
  <c r="BP8" i="21"/>
  <c r="BP10" i="21" s="1"/>
  <c r="BU13" i="4"/>
  <c r="BO55" i="2" s="1"/>
  <c r="BO89" i="2" s="1"/>
  <c r="BU55" i="4"/>
  <c r="BO34" i="2" s="1"/>
  <c r="BQ158" i="18"/>
  <c r="BM17" i="21"/>
  <c r="BQ159" i="18"/>
  <c r="BN35" i="51"/>
  <c r="CM33" i="51"/>
  <c r="BQ199" i="18"/>
  <c r="BQ198" i="18"/>
  <c r="BM27" i="41"/>
  <c r="BM30" i="41"/>
  <c r="BM29" i="41"/>
  <c r="BM28" i="41"/>
  <c r="BI36" i="64"/>
  <c r="BI59" i="64" s="1"/>
  <c r="BI60" i="64" s="1"/>
  <c r="BI35" i="64"/>
  <c r="BI58" i="64" s="1"/>
  <c r="BQ269" i="18"/>
  <c r="BQ283" i="18"/>
  <c r="BQ285" i="18" s="1"/>
  <c r="BQ286" i="18" s="1"/>
  <c r="BN46" i="2"/>
  <c r="BM14" i="52"/>
  <c r="BM17" i="41"/>
  <c r="BN50" i="2"/>
  <c r="BN51" i="2" s="1"/>
  <c r="BQ11" i="2"/>
  <c r="BR347" i="18"/>
  <c r="BR349" i="18" s="1"/>
  <c r="BM23" i="25"/>
  <c r="BM22" i="25"/>
  <c r="BM21" i="25"/>
  <c r="BQ255" i="18"/>
  <c r="BQ253" i="18"/>
  <c r="BQ254" i="18"/>
  <c r="BM30" i="21"/>
  <c r="BM31" i="21"/>
  <c r="BM26" i="21"/>
  <c r="BM27" i="21"/>
  <c r="BM36" i="21" s="1"/>
  <c r="BM29" i="21"/>
  <c r="BM28" i="21"/>
  <c r="BQ366" i="18"/>
  <c r="BQ367" i="18"/>
  <c r="BR249" i="18"/>
  <c r="BR251" i="18" s="1"/>
  <c r="BR317" i="18"/>
  <c r="BR319" i="18" s="1"/>
  <c r="BR320" i="18" s="1"/>
  <c r="BR235" i="18"/>
  <c r="BR300" i="18"/>
  <c r="BR302" i="18" s="1"/>
  <c r="BR303" i="18" s="1"/>
  <c r="BO66" i="2"/>
  <c r="BN42" i="51"/>
  <c r="BQ351" i="18"/>
  <c r="BQ352" i="18"/>
  <c r="BQ373" i="18"/>
  <c r="BP11" i="55"/>
  <c r="BR174" i="18"/>
  <c r="BR176" i="18" s="1"/>
  <c r="BL33" i="64"/>
  <c r="BR134" i="18" l="1"/>
  <c r="BR136" i="18" s="1"/>
  <c r="BR149" i="18" s="1"/>
  <c r="BR151" i="18" s="1"/>
  <c r="BR152" i="18" s="1"/>
  <c r="BP11" i="26"/>
  <c r="BP14" i="26" s="1"/>
  <c r="BQ18" i="2"/>
  <c r="BQ32" i="2" s="1"/>
  <c r="BP16" i="27"/>
  <c r="BP24" i="27" s="1"/>
  <c r="BP25" i="27" s="1"/>
  <c r="BQ97" i="2" s="1"/>
  <c r="BP9" i="41"/>
  <c r="BP23" i="41" s="1"/>
  <c r="BQ100" i="2"/>
  <c r="BL55" i="64" s="1"/>
  <c r="BP6" i="60"/>
  <c r="BP11" i="60" s="1"/>
  <c r="BP7" i="62"/>
  <c r="BP16" i="62" s="1"/>
  <c r="BQ333" i="18"/>
  <c r="BO59" i="2"/>
  <c r="BO92" i="2" s="1"/>
  <c r="BU44" i="4"/>
  <c r="BN10" i="23"/>
  <c r="BN13" i="23" s="1"/>
  <c r="BN13" i="21" s="1"/>
  <c r="BR67" i="2"/>
  <c r="BQ372" i="18"/>
  <c r="BQ288" i="18"/>
  <c r="BQ289" i="18"/>
  <c r="BQ287" i="18"/>
  <c r="BP13" i="55"/>
  <c r="BP14" i="55"/>
  <c r="BQ371" i="18"/>
  <c r="BQ272" i="18"/>
  <c r="BQ270" i="18"/>
  <c r="BQ271" i="18"/>
  <c r="BR323" i="18"/>
  <c r="BR322" i="18"/>
  <c r="BR321" i="18"/>
  <c r="BM15" i="52"/>
  <c r="BM16" i="52"/>
  <c r="BM19" i="52" s="1"/>
  <c r="BM21" i="52" s="1"/>
  <c r="BM17" i="52"/>
  <c r="BM23" i="52" s="1"/>
  <c r="BN39" i="51"/>
  <c r="CM39" i="51" s="1"/>
  <c r="BN36" i="51"/>
  <c r="CM35" i="51"/>
  <c r="CM36" i="51" s="1"/>
  <c r="BO35" i="2"/>
  <c r="BN11" i="50"/>
  <c r="BO43" i="2"/>
  <c r="BJ23" i="64"/>
  <c r="BJ26" i="64" s="1"/>
  <c r="BN12" i="26"/>
  <c r="BJ40" i="64"/>
  <c r="BJ43" i="64" s="1"/>
  <c r="BQ256" i="15"/>
  <c r="BR304" i="18"/>
  <c r="BR306" i="18"/>
  <c r="BR305" i="18"/>
  <c r="BR362" i="18"/>
  <c r="BR364" i="18" s="1"/>
  <c r="BR365" i="18" s="1"/>
  <c r="BR350" i="18"/>
  <c r="BR266" i="18"/>
  <c r="BR268" i="18" s="1"/>
  <c r="BR252" i="18"/>
  <c r="BL19" i="64"/>
  <c r="BL20" i="64"/>
  <c r="BR177" i="18"/>
  <c r="BR189" i="18"/>
  <c r="BR191" i="18" s="1"/>
  <c r="BR192" i="18" s="1"/>
  <c r="BM36" i="41"/>
  <c r="BM34" i="41"/>
  <c r="BM35" i="41"/>
  <c r="BM37" i="41"/>
  <c r="BQ194" i="15"/>
  <c r="BR236" i="18"/>
  <c r="BR238" i="18"/>
  <c r="BR237" i="18"/>
  <c r="BR137" i="18" l="1"/>
  <c r="BR387" i="18"/>
  <c r="BR389" i="18" s="1"/>
  <c r="BR390" i="18" s="1"/>
  <c r="BR392" i="18" s="1"/>
  <c r="BR412" i="18" s="1"/>
  <c r="BP8" i="27"/>
  <c r="BP30" i="27" s="1"/>
  <c r="BQ28" i="2"/>
  <c r="BQ29" i="2" s="1"/>
  <c r="BQ38" i="2"/>
  <c r="BQ41" i="2"/>
  <c r="BP6" i="55"/>
  <c r="BP8" i="55" s="1"/>
  <c r="BP8" i="60"/>
  <c r="BP48" i="41"/>
  <c r="BP50" i="41" s="1"/>
  <c r="BP12" i="60"/>
  <c r="BP17" i="62"/>
  <c r="BL12" i="62"/>
  <c r="BP8" i="50"/>
  <c r="BP21" i="50" s="1"/>
  <c r="BP9" i="52"/>
  <c r="BP10" i="52" s="1"/>
  <c r="BQ93" i="2"/>
  <c r="BP27" i="27"/>
  <c r="BP26" i="27"/>
  <c r="BP13" i="25" s="1"/>
  <c r="BP17" i="25" s="1"/>
  <c r="BN15" i="23"/>
  <c r="BN37" i="23" s="1"/>
  <c r="BN20" i="21" s="1"/>
  <c r="BR13" i="2"/>
  <c r="BQ11" i="55" s="1"/>
  <c r="BN12" i="41"/>
  <c r="BN24" i="41" s="1"/>
  <c r="BQ331" i="18"/>
  <c r="BP49" i="27"/>
  <c r="BQ330" i="18"/>
  <c r="BP31" i="27"/>
  <c r="BQ255" i="15"/>
  <c r="BQ332" i="18"/>
  <c r="BV251" i="4" s="1"/>
  <c r="BO12" i="23" s="1"/>
  <c r="BR193" i="18"/>
  <c r="BR194" i="18"/>
  <c r="BO54" i="2"/>
  <c r="BO56" i="2" s="1"/>
  <c r="BO69" i="2"/>
  <c r="BO70" i="2" s="1"/>
  <c r="BP66" i="2" s="1"/>
  <c r="BO45" i="2"/>
  <c r="BN17" i="50"/>
  <c r="BN22" i="50"/>
  <c r="BN15" i="21"/>
  <c r="BN18" i="21" s="1"/>
  <c r="BR253" i="18"/>
  <c r="BR254" i="18"/>
  <c r="BR255" i="18"/>
  <c r="BQ8" i="21"/>
  <c r="BQ10" i="21" s="1"/>
  <c r="BQ253" i="15"/>
  <c r="BQ7" i="59"/>
  <c r="BQ11" i="59" s="1"/>
  <c r="BR178" i="18"/>
  <c r="BR200" i="18"/>
  <c r="BR179" i="18"/>
  <c r="BQ250" i="15"/>
  <c r="BQ251" i="15"/>
  <c r="BR269" i="18"/>
  <c r="BR283" i="18"/>
  <c r="BR285" i="18" s="1"/>
  <c r="BR286" i="18" s="1"/>
  <c r="BR8" i="2"/>
  <c r="BS232" i="18"/>
  <c r="BS234" i="18" s="1"/>
  <c r="BR153" i="18"/>
  <c r="BR154" i="18"/>
  <c r="BR351" i="18"/>
  <c r="BR352" i="18"/>
  <c r="BR373" i="18"/>
  <c r="BR138" i="18"/>
  <c r="BR139" i="18"/>
  <c r="BR160" i="18"/>
  <c r="BJ29" i="64"/>
  <c r="BJ28" i="64"/>
  <c r="BJ31" i="64"/>
  <c r="BR367" i="18"/>
  <c r="BR366" i="18"/>
  <c r="BP11" i="27"/>
  <c r="BP13" i="27"/>
  <c r="BR413" i="18" l="1"/>
  <c r="BP12" i="27"/>
  <c r="BP29" i="27"/>
  <c r="BR391" i="18"/>
  <c r="BR411" i="18" s="1"/>
  <c r="BP9" i="55"/>
  <c r="BP51" i="41"/>
  <c r="BS174" i="18"/>
  <c r="BS176" i="18" s="1"/>
  <c r="BS177" i="18" s="1"/>
  <c r="BR18" i="2"/>
  <c r="BS387" i="18" s="1"/>
  <c r="BS389" i="18" s="1"/>
  <c r="BS390" i="18" s="1"/>
  <c r="BP18" i="50"/>
  <c r="BP23" i="50"/>
  <c r="BP11" i="52"/>
  <c r="BP20" i="52" s="1"/>
  <c r="BR198" i="18"/>
  <c r="BS134" i="18"/>
  <c r="BS136" i="18" s="1"/>
  <c r="BS149" i="18" s="1"/>
  <c r="BS151" i="18" s="1"/>
  <c r="BS152" i="18" s="1"/>
  <c r="BQ7" i="62"/>
  <c r="BQ16" i="62" s="1"/>
  <c r="BP12" i="52"/>
  <c r="BP16" i="50"/>
  <c r="BQ16" i="27"/>
  <c r="BQ24" i="27" s="1"/>
  <c r="BQ25" i="27" s="1"/>
  <c r="BR97" i="2" s="1"/>
  <c r="BN42" i="23"/>
  <c r="BN38" i="23"/>
  <c r="BN21" i="21" s="1"/>
  <c r="BN33" i="21" s="1"/>
  <c r="BN43" i="23"/>
  <c r="BN44" i="23"/>
  <c r="BN15" i="25" s="1"/>
  <c r="BN18" i="25" s="1"/>
  <c r="BN22" i="25" s="1"/>
  <c r="BN45" i="23"/>
  <c r="BM33" i="64"/>
  <c r="BM19" i="64" s="1"/>
  <c r="BN44" i="41"/>
  <c r="BN42" i="41"/>
  <c r="BQ9" i="41"/>
  <c r="BQ23" i="41" s="1"/>
  <c r="BQ6" i="60"/>
  <c r="BQ12" i="60" s="1"/>
  <c r="BQ11" i="26"/>
  <c r="BQ14" i="26" s="1"/>
  <c r="BR100" i="2"/>
  <c r="BM55" i="64" s="1"/>
  <c r="BM56" i="64"/>
  <c r="BR371" i="18"/>
  <c r="BN43" i="41"/>
  <c r="BN41" i="41"/>
  <c r="BN17" i="21"/>
  <c r="BV13" i="4"/>
  <c r="BV44" i="4" s="1"/>
  <c r="BV55" i="4"/>
  <c r="BP34" i="2" s="1"/>
  <c r="BR159" i="18"/>
  <c r="BR158" i="18"/>
  <c r="BR199" i="18"/>
  <c r="BJ35" i="64"/>
  <c r="BJ58" i="64" s="1"/>
  <c r="BJ36" i="64"/>
  <c r="BJ59" i="64" s="1"/>
  <c r="BJ60" i="64" s="1"/>
  <c r="BS300" i="18"/>
  <c r="BS302" i="18" s="1"/>
  <c r="BS303" i="18" s="1"/>
  <c r="BS317" i="18"/>
  <c r="BS319" i="18" s="1"/>
  <c r="BS320" i="18" s="1"/>
  <c r="BS235" i="18"/>
  <c r="BS249" i="18"/>
  <c r="BS251" i="18" s="1"/>
  <c r="BS347" i="18"/>
  <c r="BS349" i="18" s="1"/>
  <c r="BR11" i="2"/>
  <c r="BN27" i="41"/>
  <c r="BN30" i="41"/>
  <c r="BN28" i="41"/>
  <c r="BN29" i="41"/>
  <c r="BR372" i="18"/>
  <c r="BR288" i="18"/>
  <c r="BR287" i="18"/>
  <c r="BR289" i="18"/>
  <c r="BQ13" i="55"/>
  <c r="BQ14" i="55"/>
  <c r="BR272" i="18"/>
  <c r="BR270" i="18"/>
  <c r="BR271" i="18"/>
  <c r="BR333" i="18"/>
  <c r="BN31" i="21"/>
  <c r="BN30" i="21"/>
  <c r="BN29" i="21"/>
  <c r="BO50" i="2"/>
  <c r="BO51" i="2" s="1"/>
  <c r="BN14" i="52"/>
  <c r="BN17" i="41"/>
  <c r="BO46" i="2"/>
  <c r="BR41" i="2" l="1"/>
  <c r="BR93" i="2"/>
  <c r="BQ8" i="50"/>
  <c r="BQ18" i="50" s="1"/>
  <c r="BQ6" i="55"/>
  <c r="BQ9" i="55" s="1"/>
  <c r="BM12" i="62"/>
  <c r="BQ8" i="27"/>
  <c r="BQ49" i="27" s="1"/>
  <c r="BR38" i="2"/>
  <c r="BQ9" i="52"/>
  <c r="BQ12" i="52" s="1"/>
  <c r="BS189" i="18"/>
  <c r="BS191" i="18" s="1"/>
  <c r="BS192" i="18" s="1"/>
  <c r="BS194" i="18" s="1"/>
  <c r="BR32" i="2"/>
  <c r="BQ48" i="41"/>
  <c r="BQ51" i="41" s="1"/>
  <c r="BR28" i="2"/>
  <c r="BR29" i="2" s="1"/>
  <c r="BN28" i="21"/>
  <c r="BS137" i="18"/>
  <c r="BS139" i="18" s="1"/>
  <c r="BQ17" i="62"/>
  <c r="BQ27" i="27"/>
  <c r="BQ26" i="27"/>
  <c r="BQ13" i="25" s="1"/>
  <c r="BQ17" i="25" s="1"/>
  <c r="BQ11" i="60"/>
  <c r="BM20" i="64"/>
  <c r="BN34" i="21"/>
  <c r="BN27" i="21"/>
  <c r="BN36" i="21" s="1"/>
  <c r="BQ8" i="60"/>
  <c r="BN26" i="21"/>
  <c r="BN21" i="25"/>
  <c r="BN23" i="25"/>
  <c r="BN32" i="21"/>
  <c r="BR194" i="15"/>
  <c r="BR250" i="15" s="1"/>
  <c r="BS13" i="2"/>
  <c r="BR16" i="27" s="1"/>
  <c r="BS67" i="2"/>
  <c r="BT232" i="18"/>
  <c r="BT234" i="18" s="1"/>
  <c r="BR7" i="59"/>
  <c r="BR11" i="59" s="1"/>
  <c r="BR256" i="15"/>
  <c r="BP59" i="2"/>
  <c r="BO12" i="41" s="1"/>
  <c r="BR331" i="18"/>
  <c r="BP55" i="2"/>
  <c r="BP89" i="2" s="1"/>
  <c r="BO10" i="23"/>
  <c r="BO13" i="23" s="1"/>
  <c r="BO13" i="21" s="1"/>
  <c r="BR330" i="18"/>
  <c r="BR255" i="15"/>
  <c r="BR332" i="18"/>
  <c r="BW251" i="4" s="1"/>
  <c r="BP12" i="23" s="1"/>
  <c r="BS391" i="18"/>
  <c r="BS411" i="18" s="1"/>
  <c r="BS413" i="18"/>
  <c r="BS392" i="18"/>
  <c r="BS412" i="18" s="1"/>
  <c r="BS362" i="18"/>
  <c r="BS364" i="18" s="1"/>
  <c r="BS365" i="18" s="1"/>
  <c r="BS350" i="18"/>
  <c r="BS178" i="18"/>
  <c r="BS179" i="18"/>
  <c r="BS266" i="18"/>
  <c r="BS268" i="18" s="1"/>
  <c r="BS252" i="18"/>
  <c r="BN17" i="52"/>
  <c r="BN23" i="52" s="1"/>
  <c r="BN15" i="52"/>
  <c r="BN16" i="52"/>
  <c r="BN19" i="52" s="1"/>
  <c r="BN21" i="52" s="1"/>
  <c r="BS154" i="18"/>
  <c r="BS153" i="18"/>
  <c r="BS236" i="18"/>
  <c r="BS237" i="18"/>
  <c r="BS238" i="18"/>
  <c r="BN37" i="41"/>
  <c r="BN36" i="41"/>
  <c r="BN34" i="41"/>
  <c r="BN35" i="41"/>
  <c r="BS322" i="18"/>
  <c r="BS323" i="18"/>
  <c r="BS321" i="18"/>
  <c r="BP43" i="2"/>
  <c r="BO11" i="50"/>
  <c r="BK23" i="64"/>
  <c r="BK26" i="64" s="1"/>
  <c r="BP35" i="2"/>
  <c r="BK40" i="64"/>
  <c r="BK43" i="64" s="1"/>
  <c r="BO12" i="26"/>
  <c r="BS304" i="18"/>
  <c r="BS305" i="18"/>
  <c r="BS306" i="18"/>
  <c r="BQ16" i="50" l="1"/>
  <c r="BQ23" i="50"/>
  <c r="BQ21" i="50"/>
  <c r="BQ29" i="27"/>
  <c r="BQ11" i="52"/>
  <c r="BQ20" i="52" s="1"/>
  <c r="BQ10" i="52"/>
  <c r="BQ13" i="27"/>
  <c r="BQ12" i="27"/>
  <c r="BQ11" i="27"/>
  <c r="BQ30" i="27"/>
  <c r="BQ31" i="27"/>
  <c r="BS193" i="18"/>
  <c r="BS198" i="18" s="1"/>
  <c r="BQ8" i="55"/>
  <c r="BS200" i="18"/>
  <c r="BQ50" i="41"/>
  <c r="BS138" i="18"/>
  <c r="BS158" i="18" s="1"/>
  <c r="BS160" i="18"/>
  <c r="BR251" i="15"/>
  <c r="BR6" i="60"/>
  <c r="BR8" i="60" s="1"/>
  <c r="BT174" i="18"/>
  <c r="BT176" i="18" s="1"/>
  <c r="BT177" i="18" s="1"/>
  <c r="BS100" i="2"/>
  <c r="BN55" i="64" s="1"/>
  <c r="BN33" i="64"/>
  <c r="BN19" i="64" s="1"/>
  <c r="BR253" i="15"/>
  <c r="BR11" i="55"/>
  <c r="BR14" i="55" s="1"/>
  <c r="BR7" i="62"/>
  <c r="BR16" i="62" s="1"/>
  <c r="BN56" i="64"/>
  <c r="BR11" i="26"/>
  <c r="BR14" i="26" s="1"/>
  <c r="BT134" i="18"/>
  <c r="BT136" i="18" s="1"/>
  <c r="BT149" i="18" s="1"/>
  <c r="BT151" i="18" s="1"/>
  <c r="BT152" i="18" s="1"/>
  <c r="BR9" i="41"/>
  <c r="BR23" i="41" s="1"/>
  <c r="BS8" i="2"/>
  <c r="BS11" i="2" s="1"/>
  <c r="BS18" i="2"/>
  <c r="BR48" i="41" s="1"/>
  <c r="BO15" i="23"/>
  <c r="BO37" i="23" s="1"/>
  <c r="BO20" i="21" s="1"/>
  <c r="BP92" i="2"/>
  <c r="BS199" i="18"/>
  <c r="BW55" i="4"/>
  <c r="BW13" i="4"/>
  <c r="BT13" i="2"/>
  <c r="BO15" i="21"/>
  <c r="BO18" i="21" s="1"/>
  <c r="BO17" i="50"/>
  <c r="BO22" i="50"/>
  <c r="BS367" i="18"/>
  <c r="BS366" i="18"/>
  <c r="BR24" i="27"/>
  <c r="BR25" i="27" s="1"/>
  <c r="BS97" i="2" s="1"/>
  <c r="BR27" i="27"/>
  <c r="BR26" i="27"/>
  <c r="BR13" i="25" s="1"/>
  <c r="BR17" i="25" s="1"/>
  <c r="BT317" i="18"/>
  <c r="BT319" i="18" s="1"/>
  <c r="BT320" i="18" s="1"/>
  <c r="BT249" i="18"/>
  <c r="BT251" i="18" s="1"/>
  <c r="BT235" i="18"/>
  <c r="BT300" i="18"/>
  <c r="BT302" i="18" s="1"/>
  <c r="BT303" i="18" s="1"/>
  <c r="BK28" i="64"/>
  <c r="BK31" i="64"/>
  <c r="BK29" i="64"/>
  <c r="BP54" i="2"/>
  <c r="BP56" i="2" s="1"/>
  <c r="BP45" i="2"/>
  <c r="BP69" i="2"/>
  <c r="BP70" i="2" s="1"/>
  <c r="BQ66" i="2" s="1"/>
  <c r="BS159" i="18"/>
  <c r="BS194" i="15"/>
  <c r="BS253" i="18"/>
  <c r="BS254" i="18"/>
  <c r="BS255" i="18"/>
  <c r="BS256" i="15"/>
  <c r="BS352" i="18"/>
  <c r="BS373" i="18"/>
  <c r="BS351" i="18"/>
  <c r="BO41" i="41"/>
  <c r="BO43" i="41"/>
  <c r="BO24" i="41"/>
  <c r="BO44" i="41"/>
  <c r="BO42" i="41"/>
  <c r="BS283" i="18"/>
  <c r="BS285" i="18" s="1"/>
  <c r="BS286" i="18" s="1"/>
  <c r="BS269" i="18"/>
  <c r="BR11" i="60" l="1"/>
  <c r="BR12" i="60"/>
  <c r="BT189" i="18"/>
  <c r="BT191" i="18" s="1"/>
  <c r="BT192" i="18" s="1"/>
  <c r="BT200" i="18" s="1"/>
  <c r="BR13" i="55"/>
  <c r="BT67" i="2"/>
  <c r="BN12" i="62"/>
  <c r="BR17" i="62"/>
  <c r="BR8" i="27"/>
  <c r="BR31" i="27" s="1"/>
  <c r="BS93" i="2"/>
  <c r="BT137" i="18"/>
  <c r="BT138" i="18" s="1"/>
  <c r="BN20" i="64"/>
  <c r="BO17" i="21"/>
  <c r="BS333" i="18"/>
  <c r="BT347" i="18"/>
  <c r="BT349" i="18" s="1"/>
  <c r="BT362" i="18" s="1"/>
  <c r="BT364" i="18" s="1"/>
  <c r="BT365" i="18" s="1"/>
  <c r="BO44" i="23"/>
  <c r="BO15" i="25" s="1"/>
  <c r="BO18" i="25" s="1"/>
  <c r="BO23" i="25" s="1"/>
  <c r="BS32" i="2"/>
  <c r="BR9" i="52"/>
  <c r="BR12" i="52" s="1"/>
  <c r="BS38" i="2"/>
  <c r="BO45" i="23"/>
  <c r="BT387" i="18"/>
  <c r="BT389" i="18" s="1"/>
  <c r="BT390" i="18" s="1"/>
  <c r="BT391" i="18" s="1"/>
  <c r="BT411" i="18" s="1"/>
  <c r="BO42" i="23"/>
  <c r="BR8" i="50"/>
  <c r="BR16" i="50" s="1"/>
  <c r="BO38" i="23"/>
  <c r="BO21" i="21" s="1"/>
  <c r="BO32" i="21" s="1"/>
  <c r="BS28" i="2"/>
  <c r="BS29" i="2" s="1"/>
  <c r="BS41" i="2"/>
  <c r="BO43" i="23"/>
  <c r="BR6" i="55"/>
  <c r="BR8" i="55" s="1"/>
  <c r="BS371" i="18"/>
  <c r="BS372" i="18"/>
  <c r="BQ59" i="2"/>
  <c r="BW44" i="4"/>
  <c r="BQ55" i="2"/>
  <c r="BQ89" i="2" s="1"/>
  <c r="BQ34" i="2"/>
  <c r="BP10" i="23"/>
  <c r="BP13" i="23" s="1"/>
  <c r="BS255" i="15"/>
  <c r="BT179" i="18"/>
  <c r="BT178" i="18"/>
  <c r="BT304" i="18"/>
  <c r="BT305" i="18"/>
  <c r="BT306" i="18"/>
  <c r="BR50" i="41"/>
  <c r="BR51" i="41"/>
  <c r="BU232" i="18"/>
  <c r="BU234" i="18" s="1"/>
  <c r="BT8" i="2"/>
  <c r="BS7" i="59"/>
  <c r="BS11" i="59" s="1"/>
  <c r="BS253" i="15"/>
  <c r="BO29" i="41"/>
  <c r="BO28" i="41"/>
  <c r="BO27" i="41"/>
  <c r="BO30" i="41"/>
  <c r="BK35" i="64"/>
  <c r="BK58" i="64" s="1"/>
  <c r="BK36" i="64"/>
  <c r="BK59" i="64" s="1"/>
  <c r="BK60" i="64" s="1"/>
  <c r="BT237" i="18"/>
  <c r="BT238" i="18"/>
  <c r="BT236" i="18"/>
  <c r="BS251" i="15"/>
  <c r="BS250" i="15"/>
  <c r="BS272" i="18"/>
  <c r="BS270" i="18"/>
  <c r="BS271" i="18"/>
  <c r="BP50" i="2"/>
  <c r="BP51" i="2" s="1"/>
  <c r="BO14" i="52"/>
  <c r="BP46" i="2"/>
  <c r="BO17" i="41"/>
  <c r="BT266" i="18"/>
  <c r="BT268" i="18" s="1"/>
  <c r="BT252" i="18"/>
  <c r="BS288" i="18"/>
  <c r="BS287" i="18"/>
  <c r="BS289" i="18"/>
  <c r="BT322" i="18"/>
  <c r="BT323" i="18"/>
  <c r="BT321" i="18"/>
  <c r="BT18" i="2"/>
  <c r="BS16" i="27"/>
  <c r="BT100" i="2"/>
  <c r="BO55" i="64" s="1"/>
  <c r="BO56" i="64"/>
  <c r="BS9" i="41"/>
  <c r="BS23" i="41" s="1"/>
  <c r="BS6" i="60"/>
  <c r="BU134" i="18"/>
  <c r="BU136" i="18" s="1"/>
  <c r="BU174" i="18"/>
  <c r="BU176" i="18" s="1"/>
  <c r="BS11" i="55"/>
  <c r="BS11" i="26"/>
  <c r="BO33" i="64"/>
  <c r="BT154" i="18"/>
  <c r="BT153" i="18"/>
  <c r="BO30" i="21"/>
  <c r="BO29" i="21"/>
  <c r="BO31" i="21"/>
  <c r="BT193" i="18" l="1"/>
  <c r="BT194" i="18"/>
  <c r="BR11" i="52"/>
  <c r="BR20" i="52" s="1"/>
  <c r="BT160" i="18"/>
  <c r="BT139" i="18"/>
  <c r="BT159" i="18" s="1"/>
  <c r="BR12" i="27"/>
  <c r="BR13" i="27"/>
  <c r="BR49" i="27"/>
  <c r="BR11" i="27"/>
  <c r="BR29" i="27"/>
  <c r="BR30" i="27"/>
  <c r="BT350" i="18"/>
  <c r="BT352" i="18" s="1"/>
  <c r="BR9" i="55"/>
  <c r="BR10" i="52"/>
  <c r="BO27" i="21"/>
  <c r="BO36" i="21" s="1"/>
  <c r="BT413" i="18"/>
  <c r="BS331" i="18"/>
  <c r="BT392" i="18"/>
  <c r="BT412" i="18" s="1"/>
  <c r="BO22" i="25"/>
  <c r="BO21" i="25"/>
  <c r="BO34" i="21"/>
  <c r="BO28" i="21"/>
  <c r="BO33" i="21"/>
  <c r="BO26" i="21"/>
  <c r="BR21" i="50"/>
  <c r="BR23" i="50"/>
  <c r="BR18" i="50"/>
  <c r="BT198" i="18"/>
  <c r="BT253" i="15"/>
  <c r="BT199" i="18"/>
  <c r="BS332" i="18"/>
  <c r="BX251" i="4" s="1"/>
  <c r="BQ12" i="23" s="1"/>
  <c r="BS330" i="18"/>
  <c r="BT158" i="18"/>
  <c r="BP15" i="23"/>
  <c r="BP13" i="21"/>
  <c r="BP15" i="21" s="1"/>
  <c r="BP18" i="21" s="1"/>
  <c r="BP11" i="50"/>
  <c r="BQ35" i="2"/>
  <c r="BQ43" i="2"/>
  <c r="BL23" i="64"/>
  <c r="BL26" i="64" s="1"/>
  <c r="BP12" i="26"/>
  <c r="BS14" i="26" s="1"/>
  <c r="BL40" i="64"/>
  <c r="BL43" i="64" s="1"/>
  <c r="BQ92" i="2"/>
  <c r="BP12" i="41"/>
  <c r="BU177" i="18"/>
  <c r="BU189" i="18"/>
  <c r="BU191" i="18" s="1"/>
  <c r="BU192" i="18" s="1"/>
  <c r="BO15" i="52"/>
  <c r="BO17" i="52"/>
  <c r="BO23" i="52" s="1"/>
  <c r="BO16" i="52"/>
  <c r="BO19" i="52" s="1"/>
  <c r="BO21" i="52" s="1"/>
  <c r="BS26" i="27"/>
  <c r="BS13" i="25" s="1"/>
  <c r="BS17" i="25" s="1"/>
  <c r="BS24" i="27"/>
  <c r="BS25" i="27" s="1"/>
  <c r="BT97" i="2" s="1"/>
  <c r="BS27" i="27"/>
  <c r="BT11" i="2"/>
  <c r="BU347" i="18"/>
  <c r="BU349" i="18" s="1"/>
  <c r="BS13" i="55"/>
  <c r="BS14" i="55"/>
  <c r="BU149" i="18"/>
  <c r="BU151" i="18" s="1"/>
  <c r="BU152" i="18" s="1"/>
  <c r="BU137" i="18"/>
  <c r="BT254" i="18"/>
  <c r="BT253" i="18"/>
  <c r="BT255" i="18"/>
  <c r="BS8" i="60"/>
  <c r="BS11" i="60"/>
  <c r="BS12" i="60"/>
  <c r="BO37" i="41"/>
  <c r="BO34" i="41"/>
  <c r="BO35" i="41"/>
  <c r="BO36" i="41"/>
  <c r="BO12" i="62"/>
  <c r="BT41" i="2"/>
  <c r="BS8" i="50"/>
  <c r="BT28" i="2"/>
  <c r="BT29" i="2" s="1"/>
  <c r="BT93" i="2"/>
  <c r="BS6" i="55"/>
  <c r="BU387" i="18"/>
  <c r="BU389" i="18" s="1"/>
  <c r="BU390" i="18" s="1"/>
  <c r="BT38" i="2"/>
  <c r="BT32" i="2"/>
  <c r="BS9" i="52"/>
  <c r="BS8" i="27"/>
  <c r="BS29" i="27" s="1"/>
  <c r="BS48" i="41"/>
  <c r="BT366" i="18"/>
  <c r="BT367" i="18"/>
  <c r="BU249" i="18"/>
  <c r="BU251" i="18" s="1"/>
  <c r="BU317" i="18"/>
  <c r="BU319" i="18" s="1"/>
  <c r="BU320" i="18" s="1"/>
  <c r="BU300" i="18"/>
  <c r="BU302" i="18" s="1"/>
  <c r="BU303" i="18" s="1"/>
  <c r="BU235" i="18"/>
  <c r="BT283" i="18"/>
  <c r="BT285" i="18" s="1"/>
  <c r="BT286" i="18" s="1"/>
  <c r="BT269" i="18"/>
  <c r="BO20" i="64"/>
  <c r="BO19" i="64"/>
  <c r="BT194" i="15"/>
  <c r="BT373" i="18" l="1"/>
  <c r="BT351" i="18"/>
  <c r="BT371" i="18" s="1"/>
  <c r="BU67" i="2"/>
  <c r="BT251" i="15"/>
  <c r="BU13" i="2"/>
  <c r="BT256" i="15"/>
  <c r="BT255" i="15"/>
  <c r="BV232" i="18"/>
  <c r="BV234" i="18" s="1"/>
  <c r="BX55" i="4"/>
  <c r="BQ10" i="23" s="1"/>
  <c r="BQ13" i="23" s="1"/>
  <c r="BP17" i="21"/>
  <c r="BS49" i="27"/>
  <c r="BS31" i="27"/>
  <c r="BX13" i="4"/>
  <c r="BR59" i="2" s="1"/>
  <c r="BT333" i="18"/>
  <c r="BL28" i="64"/>
  <c r="BL29" i="64"/>
  <c r="BL31" i="64"/>
  <c r="BQ45" i="2"/>
  <c r="BQ54" i="2"/>
  <c r="BQ56" i="2" s="1"/>
  <c r="BQ69" i="2"/>
  <c r="BQ70" i="2" s="1"/>
  <c r="BR66" i="2" s="1"/>
  <c r="BP17" i="50"/>
  <c r="BP22" i="50"/>
  <c r="BP37" i="23"/>
  <c r="BP38" i="23"/>
  <c r="BP21" i="21" s="1"/>
  <c r="BP44" i="41"/>
  <c r="BP43" i="41"/>
  <c r="BP41" i="41"/>
  <c r="BP24" i="41"/>
  <c r="BP42" i="41"/>
  <c r="BU321" i="18"/>
  <c r="BU323" i="18"/>
  <c r="BU322" i="18"/>
  <c r="BS30" i="27"/>
  <c r="BS11" i="27"/>
  <c r="BS12" i="27"/>
  <c r="BS13" i="27"/>
  <c r="BU160" i="18"/>
  <c r="BU138" i="18"/>
  <c r="BU139" i="18"/>
  <c r="BS50" i="41"/>
  <c r="BS51" i="41"/>
  <c r="BS11" i="52"/>
  <c r="BS20" i="52" s="1"/>
  <c r="BS10" i="52"/>
  <c r="BS12" i="52"/>
  <c r="BU193" i="18"/>
  <c r="BU194" i="18"/>
  <c r="BU153" i="18"/>
  <c r="BU154" i="18"/>
  <c r="BU350" i="18"/>
  <c r="BU362" i="18"/>
  <c r="BU364" i="18" s="1"/>
  <c r="BU365" i="18" s="1"/>
  <c r="BU178" i="18"/>
  <c r="BU179" i="18"/>
  <c r="BU200" i="18"/>
  <c r="BS16" i="50"/>
  <c r="BS18" i="50"/>
  <c r="BS23" i="50"/>
  <c r="BS21" i="50"/>
  <c r="BT272" i="18"/>
  <c r="BT270" i="18"/>
  <c r="BT271" i="18"/>
  <c r="BU304" i="18"/>
  <c r="BU306" i="18"/>
  <c r="BU305" i="18"/>
  <c r="BT372" i="18"/>
  <c r="BT288" i="18"/>
  <c r="BT287" i="18"/>
  <c r="BT289" i="18"/>
  <c r="BU413" i="18"/>
  <c r="BU391" i="18"/>
  <c r="BU411" i="18" s="1"/>
  <c r="BU392" i="18"/>
  <c r="BU412" i="18" s="1"/>
  <c r="BU266" i="18"/>
  <c r="BU268" i="18" s="1"/>
  <c r="BU252" i="18"/>
  <c r="BU236" i="18"/>
  <c r="BU237" i="18"/>
  <c r="BU238" i="18"/>
  <c r="BS8" i="55"/>
  <c r="BS9" i="55"/>
  <c r="BU8" i="2" l="1"/>
  <c r="BT250" i="15"/>
  <c r="BR34" i="2"/>
  <c r="BR43" i="2" s="1"/>
  <c r="BT330" i="18"/>
  <c r="BR55" i="2"/>
  <c r="BR89" i="2" s="1"/>
  <c r="BX44" i="4"/>
  <c r="BU158" i="18"/>
  <c r="BT332" i="18"/>
  <c r="BY251" i="4" s="1"/>
  <c r="BY13" i="4" s="1"/>
  <c r="BT331" i="18"/>
  <c r="BP44" i="23"/>
  <c r="BP15" i="25" s="1"/>
  <c r="BP18" i="25" s="1"/>
  <c r="BP45" i="23"/>
  <c r="BP20" i="21"/>
  <c r="BP43" i="23"/>
  <c r="BP42" i="23"/>
  <c r="BL35" i="64"/>
  <c r="BL58" i="64" s="1"/>
  <c r="BL36" i="64"/>
  <c r="BL59" i="64" s="1"/>
  <c r="BL60" i="64" s="1"/>
  <c r="BQ50" i="2"/>
  <c r="BQ51" i="2" s="1"/>
  <c r="BP14" i="52"/>
  <c r="BQ46" i="2"/>
  <c r="BP17" i="41"/>
  <c r="BP30" i="41"/>
  <c r="BP29" i="41"/>
  <c r="BP27" i="41"/>
  <c r="BP28" i="41"/>
  <c r="BP32" i="21"/>
  <c r="BP33" i="21"/>
  <c r="BP34" i="21"/>
  <c r="BU199" i="18"/>
  <c r="BU198" i="18"/>
  <c r="BU255" i="18"/>
  <c r="BU253" i="18"/>
  <c r="BU254" i="18"/>
  <c r="BV235" i="18"/>
  <c r="BV317" i="18"/>
  <c r="BV319" i="18" s="1"/>
  <c r="BV320" i="18" s="1"/>
  <c r="BV249" i="18"/>
  <c r="BV251" i="18" s="1"/>
  <c r="BV300" i="18"/>
  <c r="BV302" i="18" s="1"/>
  <c r="BV303" i="18" s="1"/>
  <c r="BU366" i="18"/>
  <c r="BU367" i="18"/>
  <c r="BU159" i="18"/>
  <c r="BU18" i="2"/>
  <c r="BT16" i="27"/>
  <c r="BT11" i="26"/>
  <c r="BT11" i="55"/>
  <c r="BV134" i="18"/>
  <c r="BV136" i="18" s="1"/>
  <c r="BV174" i="18"/>
  <c r="BV176" i="18" s="1"/>
  <c r="BP33" i="64"/>
  <c r="BT6" i="60"/>
  <c r="BT9" i="41"/>
  <c r="BT23" i="41" s="1"/>
  <c r="BP56" i="64"/>
  <c r="BU100" i="2"/>
  <c r="BP55" i="64" s="1"/>
  <c r="BU283" i="18"/>
  <c r="BU285" i="18" s="1"/>
  <c r="BU286" i="18" s="1"/>
  <c r="BU269" i="18"/>
  <c r="BR92" i="2"/>
  <c r="BQ12" i="41"/>
  <c r="BU373" i="18"/>
  <c r="BU351" i="18"/>
  <c r="BU352" i="18"/>
  <c r="BU11" i="2"/>
  <c r="BV347" i="18"/>
  <c r="BV349" i="18" s="1"/>
  <c r="BQ13" i="21"/>
  <c r="BQ15" i="23"/>
  <c r="BQ37" i="23" s="1"/>
  <c r="BR35" i="2" l="1"/>
  <c r="BU333" i="18"/>
  <c r="BM23" i="64"/>
  <c r="BM26" i="64" s="1"/>
  <c r="BM29" i="64" s="1"/>
  <c r="BQ11" i="50"/>
  <c r="BQ22" i="50" s="1"/>
  <c r="BM40" i="64"/>
  <c r="BM43" i="64" s="1"/>
  <c r="BQ12" i="26"/>
  <c r="BT14" i="26" s="1"/>
  <c r="BY55" i="4"/>
  <c r="BS34" i="2" s="1"/>
  <c r="BR12" i="23"/>
  <c r="BP16" i="52"/>
  <c r="BP19" i="52" s="1"/>
  <c r="BP21" i="52" s="1"/>
  <c r="BP15" i="52"/>
  <c r="BP17" i="52"/>
  <c r="BP23" i="52" s="1"/>
  <c r="BP31" i="21"/>
  <c r="BP28" i="21"/>
  <c r="BP30" i="21"/>
  <c r="BP29" i="21"/>
  <c r="BP27" i="21"/>
  <c r="BP36" i="21" s="1"/>
  <c r="BP26" i="21"/>
  <c r="BP37" i="41"/>
  <c r="BP36" i="41"/>
  <c r="BP34" i="41"/>
  <c r="BP35" i="41"/>
  <c r="BP23" i="25"/>
  <c r="BP21" i="25"/>
  <c r="BP22" i="25"/>
  <c r="BV305" i="18"/>
  <c r="BV306" i="18"/>
  <c r="BV304" i="18"/>
  <c r="BS55" i="2"/>
  <c r="BS89" i="2" s="1"/>
  <c r="BS59" i="2"/>
  <c r="BY44" i="4"/>
  <c r="BV238" i="18"/>
  <c r="BV237" i="18"/>
  <c r="BV236" i="18"/>
  <c r="BV149" i="18"/>
  <c r="BV151" i="18" s="1"/>
  <c r="BV152" i="18" s="1"/>
  <c r="BV137" i="18"/>
  <c r="BQ41" i="41"/>
  <c r="BQ42" i="41"/>
  <c r="BQ24" i="41"/>
  <c r="BQ43" i="41"/>
  <c r="BQ44" i="41"/>
  <c r="BV362" i="18"/>
  <c r="BV364" i="18" s="1"/>
  <c r="BV365" i="18" s="1"/>
  <c r="BV350" i="18"/>
  <c r="BT12" i="60"/>
  <c r="BT8" i="60"/>
  <c r="BT11" i="60"/>
  <c r="BU194" i="15"/>
  <c r="BV189" i="18"/>
  <c r="BV191" i="18" s="1"/>
  <c r="BV192" i="18" s="1"/>
  <c r="BV177" i="18"/>
  <c r="BU253" i="15"/>
  <c r="BU256" i="15"/>
  <c r="BV67" i="2"/>
  <c r="BT14" i="55"/>
  <c r="BT13" i="55"/>
  <c r="BQ38" i="23"/>
  <c r="BQ21" i="21" s="1"/>
  <c r="BT26" i="27"/>
  <c r="BT13" i="25" s="1"/>
  <c r="BT17" i="25" s="1"/>
  <c r="BT24" i="27"/>
  <c r="BT25" i="27" s="1"/>
  <c r="BU97" i="2" s="1"/>
  <c r="BT27" i="27"/>
  <c r="BU372" i="18"/>
  <c r="BV266" i="18"/>
  <c r="BV268" i="18" s="1"/>
  <c r="BV252" i="18"/>
  <c r="BP20" i="64"/>
  <c r="BP19" i="64"/>
  <c r="BU371" i="18"/>
  <c r="BR54" i="2"/>
  <c r="BR56" i="2" s="1"/>
  <c r="BR69" i="2"/>
  <c r="BR70" i="2" s="1"/>
  <c r="BS66" i="2" s="1"/>
  <c r="BR45" i="2"/>
  <c r="BV323" i="18"/>
  <c r="BV322" i="18"/>
  <c r="BV321" i="18"/>
  <c r="BQ44" i="23"/>
  <c r="BQ15" i="25" s="1"/>
  <c r="BQ18" i="25" s="1"/>
  <c r="BQ45" i="23"/>
  <c r="BQ20" i="21"/>
  <c r="BQ42" i="23"/>
  <c r="BQ43" i="23"/>
  <c r="BU272" i="18"/>
  <c r="BU270" i="18"/>
  <c r="BU271" i="18"/>
  <c r="BP12" i="62"/>
  <c r="BU93" i="2"/>
  <c r="BU41" i="2"/>
  <c r="BU32" i="2"/>
  <c r="BV387" i="18"/>
  <c r="BV389" i="18" s="1"/>
  <c r="BV390" i="18" s="1"/>
  <c r="BT48" i="41"/>
  <c r="BT6" i="55"/>
  <c r="BT9" i="52"/>
  <c r="BU28" i="2"/>
  <c r="BU29" i="2" s="1"/>
  <c r="BT8" i="50"/>
  <c r="BT8" i="27"/>
  <c r="BT29" i="27" s="1"/>
  <c r="BU38" i="2"/>
  <c r="BQ15" i="21"/>
  <c r="BQ18" i="21" s="1"/>
  <c r="BU289" i="18"/>
  <c r="BU288" i="18"/>
  <c r="BU287" i="18"/>
  <c r="BM28" i="64" l="1"/>
  <c r="BM31" i="64"/>
  <c r="BQ17" i="50"/>
  <c r="BV13" i="2"/>
  <c r="BU11" i="26" s="1"/>
  <c r="BT31" i="27"/>
  <c r="BT30" i="27"/>
  <c r="BR10" i="23"/>
  <c r="BR13" i="23" s="1"/>
  <c r="BR15" i="23" s="1"/>
  <c r="BR37" i="23" s="1"/>
  <c r="BQ17" i="21"/>
  <c r="BU332" i="18"/>
  <c r="BZ251" i="4" s="1"/>
  <c r="BS12" i="23" s="1"/>
  <c r="BU331" i="18"/>
  <c r="BV255" i="18"/>
  <c r="BV254" i="18"/>
  <c r="BV253" i="18"/>
  <c r="BQ22" i="25"/>
  <c r="BQ23" i="25"/>
  <c r="BQ21" i="25"/>
  <c r="BV8" i="2"/>
  <c r="BW232" i="18"/>
  <c r="BW234" i="18" s="1"/>
  <c r="BR46" i="2"/>
  <c r="BQ14" i="52"/>
  <c r="BR50" i="2"/>
  <c r="BR51" i="2" s="1"/>
  <c r="BQ17" i="41"/>
  <c r="BM35" i="64"/>
  <c r="BM58" i="64" s="1"/>
  <c r="BM36" i="64"/>
  <c r="BM59" i="64" s="1"/>
  <c r="BM60" i="64" s="1"/>
  <c r="BV413" i="18"/>
  <c r="BV392" i="18"/>
  <c r="BV412" i="18" s="1"/>
  <c r="BV391" i="18"/>
  <c r="BV411" i="18" s="1"/>
  <c r="BS92" i="2"/>
  <c r="BR12" i="41"/>
  <c r="BV153" i="18"/>
  <c r="BV154" i="18"/>
  <c r="BV351" i="18"/>
  <c r="BV352" i="18"/>
  <c r="BV373" i="18"/>
  <c r="BT49" i="27"/>
  <c r="BT13" i="27"/>
  <c r="BT12" i="27"/>
  <c r="BT11" i="27"/>
  <c r="BU330" i="18"/>
  <c r="BV179" i="18"/>
  <c r="BV200" i="18"/>
  <c r="BV178" i="18"/>
  <c r="BQ30" i="41"/>
  <c r="BQ29" i="41"/>
  <c r="BQ27" i="41"/>
  <c r="BQ28" i="41"/>
  <c r="BQ30" i="21"/>
  <c r="BQ27" i="21"/>
  <c r="BQ36" i="21" s="1"/>
  <c r="BQ31" i="21"/>
  <c r="BQ29" i="21"/>
  <c r="BQ28" i="21"/>
  <c r="BQ26" i="21"/>
  <c r="BT50" i="41"/>
  <c r="BT51" i="41"/>
  <c r="BT21" i="50"/>
  <c r="BT18" i="50"/>
  <c r="BT16" i="50"/>
  <c r="BT23" i="50"/>
  <c r="BV193" i="18"/>
  <c r="BV194" i="18"/>
  <c r="BT8" i="55"/>
  <c r="BT9" i="55"/>
  <c r="BV139" i="18"/>
  <c r="BV138" i="18"/>
  <c r="BV160" i="18"/>
  <c r="BV367" i="18"/>
  <c r="BV366" i="18"/>
  <c r="BQ33" i="21"/>
  <c r="BQ32" i="21"/>
  <c r="BQ34" i="21"/>
  <c r="BU251" i="15"/>
  <c r="BU250" i="15"/>
  <c r="BR12" i="26"/>
  <c r="BR11" i="50"/>
  <c r="BS35" i="2"/>
  <c r="BN23" i="64"/>
  <c r="BN26" i="64" s="1"/>
  <c r="BN40" i="64"/>
  <c r="BN43" i="64" s="1"/>
  <c r="BS43" i="2"/>
  <c r="BV283" i="18"/>
  <c r="BV285" i="18" s="1"/>
  <c r="BV286" i="18" s="1"/>
  <c r="BV269" i="18"/>
  <c r="BT11" i="52"/>
  <c r="BT20" i="52" s="1"/>
  <c r="BT12" i="52"/>
  <c r="BT10" i="52"/>
  <c r="BU255" i="15"/>
  <c r="BU11" i="55" l="1"/>
  <c r="BS56" i="64"/>
  <c r="BU6" i="60"/>
  <c r="BU12" i="60" s="1"/>
  <c r="BR56" i="64"/>
  <c r="BQ33" i="64"/>
  <c r="BQ20" i="64" s="1"/>
  <c r="CC13" i="2"/>
  <c r="BY56" i="64" s="1"/>
  <c r="BW174" i="18"/>
  <c r="BW176" i="18" s="1"/>
  <c r="BW189" i="18" s="1"/>
  <c r="BW191" i="18" s="1"/>
  <c r="BW192" i="18" s="1"/>
  <c r="BV18" i="2"/>
  <c r="CC18" i="2" s="1"/>
  <c r="BW134" i="18"/>
  <c r="BW136" i="18" s="1"/>
  <c r="BW137" i="18" s="1"/>
  <c r="BU9" i="41"/>
  <c r="BU23" i="41" s="1"/>
  <c r="BQ56" i="64"/>
  <c r="BV100" i="2"/>
  <c r="BQ55" i="64" s="1"/>
  <c r="BU16" i="27"/>
  <c r="BU27" i="27" s="1"/>
  <c r="BV199" i="18"/>
  <c r="BR38" i="23"/>
  <c r="BV159" i="18"/>
  <c r="BZ55" i="4"/>
  <c r="BS10" i="23" s="1"/>
  <c r="BS13" i="23" s="1"/>
  <c r="BZ13" i="4"/>
  <c r="BZ44" i="4" s="1"/>
  <c r="BV158" i="18"/>
  <c r="BN28" i="64"/>
  <c r="BN31" i="64"/>
  <c r="BN29" i="64"/>
  <c r="BQ37" i="41"/>
  <c r="BQ35" i="41"/>
  <c r="BQ34" i="41"/>
  <c r="BQ36" i="41"/>
  <c r="BR43" i="41"/>
  <c r="BR44" i="41"/>
  <c r="BR41" i="41"/>
  <c r="BR42" i="41"/>
  <c r="BR24" i="41"/>
  <c r="BV289" i="18"/>
  <c r="BV288" i="18"/>
  <c r="BV287" i="18"/>
  <c r="BS45" i="2"/>
  <c r="BS69" i="2"/>
  <c r="BS70" i="2" s="1"/>
  <c r="BT66" i="2" s="1"/>
  <c r="BS54" i="2"/>
  <c r="BS56" i="2" s="1"/>
  <c r="BR22" i="50"/>
  <c r="BR17" i="50"/>
  <c r="BV372" i="18"/>
  <c r="CC8" i="2"/>
  <c r="BV11" i="2"/>
  <c r="CC11" i="2" s="1"/>
  <c r="BW347" i="18"/>
  <c r="BW349" i="18" s="1"/>
  <c r="BR43" i="23"/>
  <c r="BR45" i="23"/>
  <c r="BR42" i="23"/>
  <c r="BR44" i="23"/>
  <c r="BR15" i="25" s="1"/>
  <c r="BR18" i="25" s="1"/>
  <c r="BV371" i="18"/>
  <c r="BQ15" i="52"/>
  <c r="BQ17" i="52"/>
  <c r="BQ23" i="52" s="1"/>
  <c r="BQ16" i="52"/>
  <c r="BQ19" i="52" s="1"/>
  <c r="BQ21" i="52" s="1"/>
  <c r="BV198" i="18"/>
  <c r="BV272" i="18"/>
  <c r="BV271" i="18"/>
  <c r="BV270" i="18"/>
  <c r="BV333" i="18"/>
  <c r="BU14" i="26"/>
  <c r="BU14" i="55"/>
  <c r="BU13" i="55"/>
  <c r="BW317" i="18"/>
  <c r="BW319" i="18" s="1"/>
  <c r="BW320" i="18" s="1"/>
  <c r="BW249" i="18"/>
  <c r="BW251" i="18" s="1"/>
  <c r="BW300" i="18"/>
  <c r="BW302" i="18" s="1"/>
  <c r="BW303" i="18" s="1"/>
  <c r="BW235" i="18"/>
  <c r="BQ19" i="64" l="1"/>
  <c r="BU11" i="60"/>
  <c r="BU8" i="60"/>
  <c r="CC100" i="2"/>
  <c r="BX55" i="64" s="1"/>
  <c r="CC97" i="2"/>
  <c r="BX33" i="64"/>
  <c r="BX19" i="64" s="1"/>
  <c r="BW177" i="18"/>
  <c r="BW179" i="18" s="1"/>
  <c r="BX56" i="64"/>
  <c r="BR20" i="64"/>
  <c r="BS20" i="64"/>
  <c r="BV32" i="2"/>
  <c r="BU48" i="41"/>
  <c r="BU51" i="41" s="1"/>
  <c r="BU8" i="27"/>
  <c r="BU49" i="27" s="1"/>
  <c r="BU8" i="50"/>
  <c r="BU21" i="50" s="1"/>
  <c r="BW149" i="18"/>
  <c r="BW151" i="18" s="1"/>
  <c r="BW152" i="18" s="1"/>
  <c r="BW153" i="18" s="1"/>
  <c r="BV41" i="2"/>
  <c r="BV93" i="2"/>
  <c r="BV28" i="2"/>
  <c r="BV29" i="2" s="1"/>
  <c r="BU6" i="55"/>
  <c r="BU8" i="55" s="1"/>
  <c r="BU26" i="27"/>
  <c r="BU13" i="25" s="1"/>
  <c r="BU17" i="25" s="1"/>
  <c r="BU24" i="27"/>
  <c r="BU25" i="27" s="1"/>
  <c r="BV97" i="2" s="1"/>
  <c r="BQ12" i="62"/>
  <c r="BW387" i="18"/>
  <c r="BW389" i="18" s="1"/>
  <c r="BW390" i="18" s="1"/>
  <c r="BW391" i="18" s="1"/>
  <c r="BW411" i="18" s="1"/>
  <c r="BU9" i="52"/>
  <c r="BU10" i="52" s="1"/>
  <c r="BV38" i="2"/>
  <c r="BT59" i="2"/>
  <c r="BS12" i="41" s="1"/>
  <c r="BT55" i="2"/>
  <c r="BT89" i="2" s="1"/>
  <c r="BV330" i="18"/>
  <c r="BV331" i="18"/>
  <c r="BT34" i="2"/>
  <c r="BT35" i="2" s="1"/>
  <c r="BV332" i="18"/>
  <c r="CA251" i="4" s="1"/>
  <c r="BT12" i="23" s="1"/>
  <c r="BS50" i="2"/>
  <c r="BS51" i="2" s="1"/>
  <c r="BS46" i="2"/>
  <c r="BR17" i="41"/>
  <c r="BR14" i="52"/>
  <c r="BR22" i="25"/>
  <c r="BR21" i="25"/>
  <c r="BR23" i="25"/>
  <c r="CC38" i="2"/>
  <c r="CC32" i="2"/>
  <c r="CC41" i="2"/>
  <c r="CC93" i="2"/>
  <c r="BW178" i="18"/>
  <c r="BW200" i="18"/>
  <c r="BW350" i="18"/>
  <c r="BW362" i="18"/>
  <c r="BW364" i="18" s="1"/>
  <c r="BW365" i="18" s="1"/>
  <c r="BW193" i="18"/>
  <c r="BW194" i="18"/>
  <c r="BW237" i="18"/>
  <c r="BW238" i="18"/>
  <c r="BW236" i="18"/>
  <c r="BW306" i="18"/>
  <c r="BW305" i="18"/>
  <c r="BW304" i="18"/>
  <c r="BW138" i="18"/>
  <c r="BW139" i="18"/>
  <c r="BN36" i="64"/>
  <c r="BN59" i="64" s="1"/>
  <c r="BN60" i="64" s="1"/>
  <c r="BN35" i="64"/>
  <c r="BN58" i="64" s="1"/>
  <c r="BW266" i="18"/>
  <c r="BW268" i="18" s="1"/>
  <c r="BW252" i="18"/>
  <c r="BW321" i="18"/>
  <c r="BW322" i="18"/>
  <c r="BW323" i="18"/>
  <c r="BS15" i="23"/>
  <c r="BS37" i="23" s="1"/>
  <c r="BR27" i="41"/>
  <c r="BR30" i="41"/>
  <c r="BR28" i="41"/>
  <c r="BR29" i="41"/>
  <c r="BU12" i="27" l="1"/>
  <c r="BU30" i="27"/>
  <c r="BU29" i="27"/>
  <c r="BU13" i="27"/>
  <c r="BU50" i="41"/>
  <c r="BU31" i="27"/>
  <c r="BY20" i="64"/>
  <c r="BX20" i="64"/>
  <c r="BU11" i="27"/>
  <c r="BU23" i="50"/>
  <c r="BU18" i="50"/>
  <c r="BW154" i="18"/>
  <c r="BW159" i="18" s="1"/>
  <c r="BU16" i="50"/>
  <c r="BU9" i="55"/>
  <c r="CC28" i="2"/>
  <c r="CC29" i="2" s="1"/>
  <c r="BW160" i="18"/>
  <c r="BW392" i="18"/>
  <c r="BW412" i="18" s="1"/>
  <c r="BW413" i="18"/>
  <c r="BU11" i="52"/>
  <c r="BU20" i="52" s="1"/>
  <c r="BU12" i="52"/>
  <c r="BT92" i="2"/>
  <c r="BT43" i="2"/>
  <c r="BT69" i="2" s="1"/>
  <c r="BT70" i="2" s="1"/>
  <c r="BU66" i="2" s="1"/>
  <c r="BO40" i="64"/>
  <c r="BO43" i="64" s="1"/>
  <c r="BS12" i="26"/>
  <c r="BO23" i="64"/>
  <c r="BO26" i="64" s="1"/>
  <c r="BO31" i="64" s="1"/>
  <c r="BS11" i="50"/>
  <c r="BS17" i="50" s="1"/>
  <c r="BW199" i="18"/>
  <c r="CA55" i="4"/>
  <c r="BT10" i="23" s="1"/>
  <c r="BT13" i="23" s="1"/>
  <c r="BT15" i="23" s="1"/>
  <c r="BT37" i="23" s="1"/>
  <c r="BT43" i="23" s="1"/>
  <c r="CA13" i="4"/>
  <c r="CA44" i="4" s="1"/>
  <c r="BW158" i="18"/>
  <c r="BW198" i="18"/>
  <c r="BR37" i="41"/>
  <c r="BR35" i="41"/>
  <c r="BR34" i="41"/>
  <c r="BR36" i="41"/>
  <c r="BS38" i="23"/>
  <c r="BS42" i="23"/>
  <c r="BS44" i="23"/>
  <c r="BS15" i="25" s="1"/>
  <c r="BS18" i="25" s="1"/>
  <c r="BS43" i="23"/>
  <c r="BS45" i="23"/>
  <c r="BW283" i="18"/>
  <c r="BW285" i="18" s="1"/>
  <c r="BW286" i="18" s="1"/>
  <c r="BW269" i="18"/>
  <c r="BW367" i="18"/>
  <c r="BW366" i="18"/>
  <c r="BW254" i="18"/>
  <c r="BW255" i="18"/>
  <c r="BW253" i="18"/>
  <c r="BS24" i="41"/>
  <c r="BS41" i="41"/>
  <c r="BS42" i="41"/>
  <c r="BS44" i="41"/>
  <c r="BS43" i="41"/>
  <c r="BW351" i="18"/>
  <c r="BW373" i="18"/>
  <c r="BW352" i="18"/>
  <c r="BR15" i="52"/>
  <c r="BR17" i="52"/>
  <c r="BR23" i="52" s="1"/>
  <c r="BR16" i="52"/>
  <c r="BR19" i="52" s="1"/>
  <c r="BR21" i="52" s="1"/>
  <c r="BT45" i="2" l="1"/>
  <c r="BT50" i="2" s="1"/>
  <c r="BT51" i="2" s="1"/>
  <c r="BT54" i="2"/>
  <c r="BT56" i="2" s="1"/>
  <c r="BO28" i="64"/>
  <c r="BS22" i="50"/>
  <c r="BO29" i="64"/>
  <c r="BU34" i="2"/>
  <c r="BT11" i="50" s="1"/>
  <c r="BU55" i="2"/>
  <c r="BU89" i="2" s="1"/>
  <c r="BU59" i="2"/>
  <c r="BT12" i="41" s="1"/>
  <c r="BW371" i="18"/>
  <c r="BT44" i="23"/>
  <c r="BT15" i="25" s="1"/>
  <c r="BT18" i="25" s="1"/>
  <c r="BT23" i="25" s="1"/>
  <c r="BW287" i="18"/>
  <c r="BW289" i="18"/>
  <c r="BW288" i="18"/>
  <c r="BT42" i="23"/>
  <c r="BT45" i="23"/>
  <c r="BT38" i="23"/>
  <c r="BO35" i="64"/>
  <c r="BO58" i="64" s="1"/>
  <c r="BO36" i="64"/>
  <c r="BO59" i="64" s="1"/>
  <c r="BO60" i="64" s="1"/>
  <c r="BW333" i="18"/>
  <c r="BW271" i="18"/>
  <c r="BW272" i="18"/>
  <c r="BW270" i="18"/>
  <c r="BS29" i="41"/>
  <c r="BS28" i="41"/>
  <c r="BS30" i="41"/>
  <c r="BS27" i="41"/>
  <c r="BW372" i="18"/>
  <c r="BS23" i="25"/>
  <c r="BS21" i="25"/>
  <c r="BS22" i="25"/>
  <c r="BS17" i="41" l="1"/>
  <c r="BS37" i="41" s="1"/>
  <c r="BT46" i="2"/>
  <c r="BS14" i="52"/>
  <c r="BS15" i="52" s="1"/>
  <c r="BP23" i="64"/>
  <c r="BP26" i="64" s="1"/>
  <c r="BP28" i="64" s="1"/>
  <c r="BW331" i="18"/>
  <c r="BT12" i="26"/>
  <c r="BU35" i="2"/>
  <c r="BU43" i="2"/>
  <c r="BU45" i="2" s="1"/>
  <c r="BU92" i="2"/>
  <c r="BP40" i="64"/>
  <c r="BP43" i="64" s="1"/>
  <c r="BT22" i="25"/>
  <c r="BT21" i="25"/>
  <c r="BW332" i="18"/>
  <c r="CB251" i="4" s="1"/>
  <c r="BU12" i="23" s="1"/>
  <c r="BW330" i="18"/>
  <c r="BT17" i="50"/>
  <c r="BT22" i="50"/>
  <c r="BT24" i="41"/>
  <c r="BT41" i="41"/>
  <c r="BT43" i="41"/>
  <c r="BT44" i="41"/>
  <c r="BT42" i="41"/>
  <c r="BP29" i="64" l="1"/>
  <c r="BS17" i="52"/>
  <c r="BS23" i="52" s="1"/>
  <c r="BS16" i="52"/>
  <c r="BS19" i="52" s="1"/>
  <c r="BS21" i="52" s="1"/>
  <c r="BP31" i="64"/>
  <c r="BP35" i="64" s="1"/>
  <c r="BP58" i="64" s="1"/>
  <c r="BS35" i="41"/>
  <c r="BS36" i="41"/>
  <c r="BS34" i="41"/>
  <c r="BU69" i="2"/>
  <c r="BU70" i="2" s="1"/>
  <c r="BV66" i="2" s="1"/>
  <c r="BU54" i="2"/>
  <c r="BU56" i="2" s="1"/>
  <c r="CB55" i="4"/>
  <c r="BU10" i="23" s="1"/>
  <c r="BU13" i="23" s="1"/>
  <c r="BU15" i="23" s="1"/>
  <c r="BU37" i="23" s="1"/>
  <c r="BU44" i="23" s="1"/>
  <c r="BU15" i="25" s="1"/>
  <c r="BU18" i="25" s="1"/>
  <c r="CB13" i="4"/>
  <c r="CB44" i="4" s="1"/>
  <c r="BT27" i="41"/>
  <c r="BT29" i="41"/>
  <c r="BT30" i="41"/>
  <c r="BT28" i="41"/>
  <c r="BT17" i="41"/>
  <c r="BT14" i="52"/>
  <c r="BU50" i="2"/>
  <c r="BU51" i="2" s="1"/>
  <c r="BU46" i="2"/>
  <c r="BP36" i="64" l="1"/>
  <c r="BP59" i="64" s="1"/>
  <c r="BP60" i="64" s="1"/>
  <c r="BV34" i="2"/>
  <c r="BV43" i="2" s="1"/>
  <c r="BV59" i="2"/>
  <c r="BV92" i="2" s="1"/>
  <c r="BV55" i="2"/>
  <c r="CC55" i="2" s="1"/>
  <c r="CC89" i="2" s="1"/>
  <c r="BU43" i="23"/>
  <c r="BU42" i="23"/>
  <c r="BT35" i="41"/>
  <c r="BT36" i="41"/>
  <c r="BT37" i="41"/>
  <c r="BT34" i="41"/>
  <c r="BT15" i="52"/>
  <c r="BT17" i="52"/>
  <c r="BT23" i="52" s="1"/>
  <c r="BT16" i="52"/>
  <c r="BT19" i="52" s="1"/>
  <c r="BT21" i="52" s="1"/>
  <c r="BU38" i="23"/>
  <c r="BU45" i="23"/>
  <c r="BU22" i="25"/>
  <c r="BU23" i="25"/>
  <c r="BU21" i="25"/>
  <c r="BU11" i="50" l="1"/>
  <c r="BU22" i="50" s="1"/>
  <c r="CC34" i="2"/>
  <c r="CC35" i="2" s="1"/>
  <c r="BU12" i="26"/>
  <c r="CC59" i="2"/>
  <c r="CC92" i="2" s="1"/>
  <c r="BU12" i="41"/>
  <c r="BU24" i="41" s="1"/>
  <c r="BV35" i="2"/>
  <c r="BQ23" i="64"/>
  <c r="BQ26" i="64" s="1"/>
  <c r="BQ28" i="64" s="1"/>
  <c r="BQ40" i="64"/>
  <c r="BQ43" i="64" s="1"/>
  <c r="BV89" i="2"/>
  <c r="BV45" i="2"/>
  <c r="BV54" i="2"/>
  <c r="CC43" i="2"/>
  <c r="BV69" i="2"/>
  <c r="BV70" i="2" s="1"/>
  <c r="BU17" i="50" l="1"/>
  <c r="BU42" i="41"/>
  <c r="BX23" i="64"/>
  <c r="BX26" i="64" s="1"/>
  <c r="BX28" i="64" s="1"/>
  <c r="BU43" i="41"/>
  <c r="BX40" i="64"/>
  <c r="BX43" i="64" s="1"/>
  <c r="BQ31" i="64"/>
  <c r="BQ36" i="64" s="1"/>
  <c r="BQ59" i="64" s="1"/>
  <c r="BQ60" i="64" s="1"/>
  <c r="BQ29" i="64"/>
  <c r="BU44" i="41"/>
  <c r="BU41" i="41"/>
  <c r="BS29" i="64"/>
  <c r="BR29" i="64"/>
  <c r="BV56" i="2"/>
  <c r="CC56" i="2" s="1"/>
  <c r="CC54" i="2"/>
  <c r="BV50" i="2"/>
  <c r="BV46" i="2"/>
  <c r="BU14" i="52"/>
  <c r="BU17" i="41"/>
  <c r="CC45" i="2"/>
  <c r="CC46" i="2" s="1"/>
  <c r="BU27" i="41"/>
  <c r="BU29" i="41"/>
  <c r="BU28" i="41"/>
  <c r="BU30" i="41"/>
  <c r="BX29" i="64" l="1"/>
  <c r="BY29" i="64"/>
  <c r="BX31" i="64"/>
  <c r="BY36" i="64" s="1"/>
  <c r="BY59" i="64" s="1"/>
  <c r="BR36" i="64"/>
  <c r="BR59" i="64" s="1"/>
  <c r="BR60" i="64" s="1"/>
  <c r="BQ35" i="64"/>
  <c r="BQ58" i="64" s="1"/>
  <c r="BS36" i="64"/>
  <c r="BS59" i="64" s="1"/>
  <c r="BT60" i="64" s="1"/>
  <c r="BV51" i="2"/>
  <c r="CC50" i="2"/>
  <c r="CC51" i="2" s="1"/>
  <c r="BU36" i="41"/>
  <c r="BU34" i="41"/>
  <c r="BU37" i="41"/>
  <c r="BU35" i="41"/>
  <c r="BU15" i="52"/>
  <c r="BU16" i="52"/>
  <c r="BU19" i="52" s="1"/>
  <c r="BU21" i="52" s="1"/>
  <c r="BU17" i="52"/>
  <c r="BU23" i="52" s="1"/>
  <c r="BX36" i="64" l="1"/>
  <c r="BX59" i="64" s="1"/>
  <c r="BX60" i="64" s="1"/>
  <c r="BX35" i="64"/>
  <c r="BX58" i="64" s="1"/>
  <c r="BS60" i="64"/>
  <c r="BY60" i="6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1" authorId="0" shapeId="0" xr:uid="{4B76C23F-6B7B-4939-9540-0D03345D4954}">
      <text>
        <r>
          <rPr>
            <b/>
            <sz val="9"/>
            <color indexed="81"/>
            <rFont val="Tahoma"/>
            <family val="2"/>
          </rPr>
          <t>Ben Murray:</t>
        </r>
        <r>
          <rPr>
            <sz val="9"/>
            <color indexed="81"/>
            <rFont val="Tahoma"/>
            <family val="2"/>
          </rPr>
          <t xml:space="preserve">
Retention data feeds certain metrics calculations.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3" authorId="0" shapeId="0" xr:uid="{00000000-0006-0000-0300-000001000000}">
      <text>
        <r>
          <rPr>
            <b/>
            <sz val="9"/>
            <color indexed="81"/>
            <rFont val="Tahoma"/>
            <family val="2"/>
          </rPr>
          <t>Ben Murray:</t>
        </r>
        <r>
          <rPr>
            <sz val="9"/>
            <color indexed="81"/>
            <rFont val="Tahoma"/>
            <family val="2"/>
          </rPr>
          <t xml:space="preserve">
Enter either MRR or ARR depending on how you sell.</t>
        </r>
      </text>
    </comment>
    <comment ref="B6" authorId="0" shapeId="0" xr:uid="{00000000-0006-0000-0300-000002000000}">
      <text>
        <r>
          <rPr>
            <b/>
            <sz val="9"/>
            <color indexed="81"/>
            <rFont val="Tahoma"/>
            <family val="2"/>
          </rPr>
          <t xml:space="preserve">Ben: </t>
        </r>
        <r>
          <rPr>
            <sz val="9"/>
            <color indexed="81"/>
            <rFont val="Tahoma"/>
            <family val="2"/>
          </rPr>
          <t xml:space="preserve">Enter your current customer count at the beginning of this month if you already have customers and are not starting from scratch.
</t>
        </r>
      </text>
    </comment>
    <comment ref="A18" authorId="0" shapeId="0" xr:uid="{00000000-0006-0000-0300-000003000000}">
      <text>
        <r>
          <rPr>
            <sz val="9"/>
            <color indexed="81"/>
            <rFont val="Tahoma"/>
            <family val="2"/>
          </rPr>
          <t xml:space="preserve">I only have B19 highlighted, but you can also change the numbers in the cells going across row 19.
</t>
        </r>
      </text>
    </comment>
    <comment ref="A22" authorId="0" shapeId="0" xr:uid="{00000000-0006-0000-0300-000004000000}">
      <text>
        <r>
          <rPr>
            <b/>
            <sz val="9"/>
            <color indexed="81"/>
            <rFont val="Tahoma"/>
            <family val="2"/>
          </rPr>
          <t xml:space="preserve">Ben: </t>
        </r>
        <r>
          <rPr>
            <sz val="9"/>
            <color indexed="81"/>
            <rFont val="Tahoma"/>
            <family val="2"/>
          </rPr>
          <t xml:space="preserve">I only have B22 and B23 as highlighted inputs but you can also change the numbers in the cells going across rows 22, 23, and 24.
</t>
        </r>
      </text>
    </comment>
    <comment ref="N25" authorId="0" shapeId="0" xr:uid="{D96F501E-67BB-44C2-8895-9E041DBF85CA}">
      <text>
        <r>
          <rPr>
            <b/>
            <sz val="9"/>
            <color indexed="81"/>
            <rFont val="Tahoma"/>
            <family val="2"/>
          </rPr>
          <t>Ben Murray:</t>
        </r>
        <r>
          <rPr>
            <sz val="9"/>
            <color indexed="81"/>
            <rFont val="Tahoma"/>
            <family val="2"/>
          </rPr>
          <t xml:space="preserve">
STOP!!!
The formula in this cell is different than the formula to the left.</t>
        </r>
      </text>
    </comment>
    <comment ref="B28" authorId="0" shapeId="0" xr:uid="{335ACB9F-8237-4210-8A30-109809FBD40B}">
      <text>
        <r>
          <rPr>
            <b/>
            <sz val="9"/>
            <color indexed="81"/>
            <rFont val="Tahoma"/>
            <family val="2"/>
          </rPr>
          <t xml:space="preserve">Ben: </t>
        </r>
        <r>
          <rPr>
            <sz val="9"/>
            <color indexed="81"/>
            <rFont val="Tahoma"/>
            <family val="2"/>
          </rPr>
          <t xml:space="preserve">Enter the corresponding total MRR for the customers you entered into cell B6 above.
</t>
        </r>
      </text>
    </comment>
    <comment ref="A32" authorId="0" shapeId="0" xr:uid="{00000000-0006-0000-0300-000007000000}">
      <text>
        <r>
          <rPr>
            <b/>
            <sz val="9"/>
            <color indexed="81"/>
            <rFont val="Tahoma"/>
            <family val="2"/>
          </rPr>
          <t>Ben Murray:</t>
        </r>
        <r>
          <rPr>
            <sz val="9"/>
            <color indexed="81"/>
            <rFont val="Tahoma"/>
            <family val="2"/>
          </rPr>
          <t xml:space="preserve">
Lost MRR is based on the renewal ARR.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3" authorId="0" shapeId="0" xr:uid="{00000000-0006-0000-0400-000001000000}">
      <text>
        <r>
          <rPr>
            <b/>
            <sz val="9"/>
            <color indexed="81"/>
            <rFont val="Tahoma"/>
            <family val="2"/>
          </rPr>
          <t>Ben Murray:</t>
        </r>
        <r>
          <rPr>
            <sz val="9"/>
            <color indexed="81"/>
            <rFont val="Tahoma"/>
            <family val="2"/>
          </rPr>
          <t xml:space="preserve">
Enter either MRR or ARR depending on how you sell.</t>
        </r>
      </text>
    </comment>
    <comment ref="A6" authorId="0" shapeId="0" xr:uid="{8BDCC477-42E3-4DA9-929C-2A1B48344140}">
      <text>
        <r>
          <rPr>
            <b/>
            <sz val="9"/>
            <color indexed="81"/>
            <rFont val="Tahoma"/>
            <family val="2"/>
          </rPr>
          <t>Ben Murray:</t>
        </r>
        <r>
          <rPr>
            <sz val="9"/>
            <color indexed="81"/>
            <rFont val="Tahoma"/>
            <family val="2"/>
          </rPr>
          <t xml:space="preserve">
BB = beginning balance
EB = ending balance</t>
        </r>
      </text>
    </comment>
    <comment ref="B6" authorId="0" shapeId="0" xr:uid="{00000000-0006-0000-0400-000002000000}">
      <text>
        <r>
          <rPr>
            <b/>
            <sz val="9"/>
            <color indexed="81"/>
            <rFont val="Tahoma"/>
            <family val="2"/>
          </rPr>
          <t xml:space="preserve">Ben: </t>
        </r>
        <r>
          <rPr>
            <sz val="9"/>
            <color indexed="81"/>
            <rFont val="Tahoma"/>
            <family val="2"/>
          </rPr>
          <t xml:space="preserve">Enter your current customer count at the beginning of this month if you already have customers and are not starting from scratch.
</t>
        </r>
      </text>
    </comment>
    <comment ref="A18" authorId="0" shapeId="0" xr:uid="{00000000-0006-0000-0400-000003000000}">
      <text>
        <r>
          <rPr>
            <sz val="9"/>
            <color indexed="81"/>
            <rFont val="Tahoma"/>
            <family val="2"/>
          </rPr>
          <t xml:space="preserve">I only have B19 highlighted, but you can also change the numbers in the cells going across row 19.
</t>
        </r>
      </text>
    </comment>
    <comment ref="A22" authorId="0" shapeId="0" xr:uid="{00000000-0006-0000-0400-000004000000}">
      <text>
        <r>
          <rPr>
            <b/>
            <sz val="9"/>
            <color indexed="81"/>
            <rFont val="Tahoma"/>
            <family val="2"/>
          </rPr>
          <t xml:space="preserve">Ben: </t>
        </r>
        <r>
          <rPr>
            <sz val="9"/>
            <color indexed="81"/>
            <rFont val="Tahoma"/>
            <family val="2"/>
          </rPr>
          <t xml:space="preserve">I only have B22 and B23 as highlighted inputs but you can also change the numbers in the cells going across rows 22, 23, and 24.
</t>
        </r>
      </text>
    </comment>
    <comment ref="N25" authorId="0" shapeId="0" xr:uid="{5A3330FC-B2A1-4BAE-9DE8-917E1B466CDA}">
      <text>
        <r>
          <rPr>
            <b/>
            <sz val="9"/>
            <color indexed="81"/>
            <rFont val="Tahoma"/>
            <family val="2"/>
          </rPr>
          <t>Ben Murray:</t>
        </r>
        <r>
          <rPr>
            <sz val="9"/>
            <color indexed="81"/>
            <rFont val="Tahoma"/>
            <family val="2"/>
          </rPr>
          <t xml:space="preserve">
STOP!!!
The formula in this cell is different than the formula to the left.</t>
        </r>
      </text>
    </comment>
    <comment ref="B28" authorId="0" shapeId="0" xr:uid="{00000000-0006-0000-0400-000006000000}">
      <text>
        <r>
          <rPr>
            <b/>
            <sz val="9"/>
            <color indexed="81"/>
            <rFont val="Tahoma"/>
            <family val="2"/>
          </rPr>
          <t xml:space="preserve">Ben: </t>
        </r>
        <r>
          <rPr>
            <sz val="9"/>
            <color indexed="81"/>
            <rFont val="Tahoma"/>
            <family val="2"/>
          </rPr>
          <t xml:space="preserve">Enter the corresponding total MRR for the customers you entered into cell B6 above.
</t>
        </r>
      </text>
    </comment>
    <comment ref="A32" authorId="0" shapeId="0" xr:uid="{00000000-0006-0000-0400-000007000000}">
      <text>
        <r>
          <rPr>
            <b/>
            <sz val="9"/>
            <color indexed="81"/>
            <rFont val="Tahoma"/>
            <family val="2"/>
          </rPr>
          <t>Ben Murray:</t>
        </r>
        <r>
          <rPr>
            <sz val="9"/>
            <color indexed="81"/>
            <rFont val="Tahoma"/>
            <family val="2"/>
          </rPr>
          <t xml:space="preserve">
Lost MRR is based on the renewal ARR.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29" authorId="0" shapeId="0" xr:uid="{1FE1F282-8CCB-4F1D-9028-D31C8223E408}">
      <text>
        <r>
          <rPr>
            <b/>
            <sz val="9"/>
            <color indexed="81"/>
            <rFont val="Tahoma"/>
            <family val="2"/>
          </rPr>
          <t>Ben Murray:</t>
        </r>
        <r>
          <rPr>
            <sz val="9"/>
            <color indexed="81"/>
            <rFont val="Tahoma"/>
            <family val="2"/>
          </rPr>
          <t xml:space="preserve">
Feeds Revenue Summary tab</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27" authorId="0" shapeId="0" xr:uid="{CBAAD6C4-865F-4ED1-A8BD-1CE58FE19728}">
      <text>
        <r>
          <rPr>
            <b/>
            <sz val="9"/>
            <color indexed="81"/>
            <rFont val="Tahoma"/>
            <family val="2"/>
          </rPr>
          <t>Ben Murray:</t>
        </r>
        <r>
          <rPr>
            <sz val="9"/>
            <color indexed="81"/>
            <rFont val="Tahoma"/>
            <family val="2"/>
          </rPr>
          <t xml:space="preserve">
This is your beginning backlog that exists at the start of the forecast timeline.</t>
        </r>
      </text>
    </comment>
    <comment ref="A77" authorId="0" shapeId="0" xr:uid="{1D6DD2EF-BCA7-427D-8784-3FA2B907514B}">
      <text>
        <r>
          <rPr>
            <b/>
            <sz val="9"/>
            <color indexed="81"/>
            <rFont val="Tahoma"/>
            <family val="2"/>
          </rPr>
          <t>Ben Murray:
Scale Ops revenue wil be Zero if Scale Ops is turned off.</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11" authorId="0" shapeId="0" xr:uid="{00000000-0006-0000-0800-000001000000}">
      <text>
        <r>
          <rPr>
            <b/>
            <sz val="9"/>
            <color indexed="81"/>
            <rFont val="Tahoma"/>
            <family val="2"/>
          </rPr>
          <t>Ben Murray:</t>
        </r>
        <r>
          <rPr>
            <sz val="9"/>
            <color indexed="81"/>
            <rFont val="Tahoma"/>
            <family val="2"/>
          </rPr>
          <t xml:space="preserve">
Enter the department name here.  It will be used in the By Department totals below</t>
        </r>
      </text>
    </comment>
    <comment ref="B11" authorId="0" shapeId="0" xr:uid="{00000000-0006-0000-0800-000002000000}">
      <text>
        <r>
          <rPr>
            <b/>
            <sz val="9"/>
            <color indexed="81"/>
            <rFont val="Tahoma"/>
            <family val="2"/>
          </rPr>
          <t>Ben Murray:</t>
        </r>
        <r>
          <rPr>
            <sz val="9"/>
            <color indexed="81"/>
            <rFont val="Tahoma"/>
            <family val="2"/>
          </rPr>
          <t xml:space="preserve">
Enter the employee name.  Informational only.</t>
        </r>
      </text>
    </comment>
    <comment ref="C11" authorId="0" shapeId="0" xr:uid="{00000000-0006-0000-0800-000003000000}">
      <text>
        <r>
          <rPr>
            <b/>
            <sz val="9"/>
            <color indexed="81"/>
            <rFont val="Tahoma"/>
            <family val="2"/>
          </rPr>
          <t>Ben Murray:</t>
        </r>
        <r>
          <rPr>
            <sz val="9"/>
            <color indexed="81"/>
            <rFont val="Tahoma"/>
            <family val="2"/>
          </rPr>
          <t xml:space="preserve">
Enter title.
Informational only.</t>
        </r>
      </text>
    </comment>
    <comment ref="D11" authorId="0" shapeId="0" xr:uid="{00000000-0006-0000-0800-000004000000}">
      <text>
        <r>
          <rPr>
            <b/>
            <sz val="9"/>
            <color indexed="81"/>
            <rFont val="Tahoma"/>
            <family val="2"/>
          </rPr>
          <t>Ben Murray:</t>
        </r>
        <r>
          <rPr>
            <sz val="9"/>
            <color indexed="81"/>
            <rFont val="Tahoma"/>
            <family val="2"/>
          </rPr>
          <t xml:space="preserve">
If you are using this tab and the Scale Ops tab to drive headcount, you'll want to the FTE code from Scale Ops tab to the corresponding positions in this tab.  This will emliminate duplication.  For example, if you have 2 sales reps and the scale ops tab says you need 3 in theory, the Scale Ops tab will only add the 1 additional head to get to 3.</t>
        </r>
      </text>
    </comment>
    <comment ref="E11" authorId="0" shapeId="0" xr:uid="{00000000-0006-0000-0800-000005000000}">
      <text>
        <r>
          <rPr>
            <b/>
            <sz val="9"/>
            <color indexed="81"/>
            <rFont val="Tahoma"/>
            <family val="2"/>
          </rPr>
          <t>Ben Murray:</t>
        </r>
        <r>
          <rPr>
            <sz val="9"/>
            <color indexed="81"/>
            <rFont val="Tahoma"/>
            <family val="2"/>
          </rPr>
          <t xml:space="preserve">
</t>
        </r>
        <r>
          <rPr>
            <sz val="12"/>
            <color indexed="81"/>
            <rFont val="Tahoma"/>
            <family val="2"/>
          </rPr>
          <t>This is a required field.  Enter "PT" for Part-time employees and "FT" for Full-time employees.
If the employee is Part-time, you must enter the wage as an hourly rate and enter the number of hours working per month.
If the employee is Full-time, you must enter the wage as an annual number.</t>
        </r>
      </text>
    </comment>
    <comment ref="G11" authorId="0" shapeId="0" xr:uid="{00000000-0006-0000-0800-000006000000}">
      <text>
        <r>
          <rPr>
            <b/>
            <sz val="9"/>
            <color indexed="81"/>
            <rFont val="Tahoma"/>
            <family val="2"/>
          </rPr>
          <t>Ben Murray:</t>
        </r>
        <r>
          <rPr>
            <sz val="9"/>
            <color indexed="81"/>
            <rFont val="Tahoma"/>
            <family val="2"/>
          </rPr>
          <t xml:space="preserve">
</t>
        </r>
        <r>
          <rPr>
            <sz val="12"/>
            <color indexed="81"/>
            <rFont val="Tahoma"/>
            <family val="2"/>
          </rPr>
          <t>If the employee is Part-time, you must enter the wage as an hourly rate and enter the number of hours working per month.
If the employee is Full-time, you must enter the wage as an annual number.</t>
        </r>
      </text>
    </comment>
    <comment ref="H11" authorId="0" shapeId="0" xr:uid="{00000000-0006-0000-0800-000007000000}">
      <text>
        <r>
          <rPr>
            <b/>
            <sz val="9"/>
            <color indexed="81"/>
            <rFont val="Tahoma"/>
            <family val="2"/>
          </rPr>
          <t>Ben Murray:</t>
        </r>
        <r>
          <rPr>
            <sz val="9"/>
            <color indexed="81"/>
            <rFont val="Tahoma"/>
            <family val="2"/>
          </rPr>
          <t xml:space="preserve">
</t>
        </r>
        <r>
          <rPr>
            <sz val="12"/>
            <color indexed="81"/>
            <rFont val="Tahoma"/>
            <family val="2"/>
          </rPr>
          <t>If the employee is Part-time, enter the number of hours working per month in this column.</t>
        </r>
      </text>
    </comment>
    <comment ref="I11" authorId="0" shapeId="0" xr:uid="{00000000-0006-0000-0800-000008000000}">
      <text>
        <r>
          <rPr>
            <b/>
            <sz val="9"/>
            <color indexed="81"/>
            <rFont val="Tahoma"/>
            <family val="2"/>
          </rPr>
          <t>Ben Murray:</t>
        </r>
        <r>
          <rPr>
            <sz val="9"/>
            <color indexed="81"/>
            <rFont val="Tahoma"/>
            <family val="2"/>
          </rPr>
          <t xml:space="preserve">
</t>
        </r>
        <r>
          <rPr>
            <sz val="12"/>
            <color indexed="81"/>
            <rFont val="Tahoma"/>
            <family val="2"/>
          </rPr>
          <t>Enter a combined tax rate to cover payroll taxes, FUTA, SUTA, etc.</t>
        </r>
      </text>
    </comment>
    <comment ref="J11" authorId="0" shapeId="0" xr:uid="{00000000-0006-0000-0800-000009000000}">
      <text>
        <r>
          <rPr>
            <b/>
            <sz val="9"/>
            <color rgb="FF000000"/>
            <rFont val="Tahoma"/>
            <family val="2"/>
          </rPr>
          <t>Ben Murray:</t>
        </r>
        <r>
          <rPr>
            <sz val="9"/>
            <color rgb="FF000000"/>
            <rFont val="Tahoma"/>
            <family val="2"/>
          </rPr>
          <t xml:space="preserve">
</t>
        </r>
        <r>
          <rPr>
            <sz val="12"/>
            <color rgb="FF000000"/>
            <rFont val="Tahoma"/>
            <family val="2"/>
          </rPr>
          <t>Enter a dollar amount as monthly number per employee.  This could include health insurance, dental, and other fringe benefits.</t>
        </r>
      </text>
    </comment>
    <comment ref="K145" authorId="0" shapeId="0" xr:uid="{00000000-0006-0000-0800-00000A000000}">
      <text>
        <r>
          <rPr>
            <b/>
            <sz val="9"/>
            <color indexed="81"/>
            <rFont val="Tahoma"/>
            <family val="2"/>
          </rPr>
          <t>Ben Murray:</t>
        </r>
        <r>
          <rPr>
            <sz val="9"/>
            <color indexed="81"/>
            <rFont val="Tahoma"/>
            <family val="2"/>
          </rPr>
          <t xml:space="preserve">
</t>
        </r>
        <r>
          <rPr>
            <sz val="12"/>
            <color indexed="81"/>
            <rFont val="Tahoma"/>
            <family val="2"/>
          </rPr>
          <t>The rows to the right sum the wages, physicals, FTE's, and benefits by the name you enter in the rows below and in column A.
The department names must match and be consistent throughout the model (i.e. don't type R&amp;D and then call it Dev elsewhere) for the sum formula to work.  If you have a Marketing department, for example, enter Marketing where applicable by each employee in Column A.
The cells below are linked and do NOT need to be modified.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I8" authorId="0" shapeId="0" xr:uid="{00000000-0006-0000-0900-000001000000}">
      <text>
        <r>
          <rPr>
            <b/>
            <sz val="9"/>
            <color indexed="81"/>
            <rFont val="Tahoma"/>
            <family val="2"/>
          </rPr>
          <t>Ben Murray:</t>
        </r>
        <r>
          <rPr>
            <sz val="9"/>
            <color indexed="81"/>
            <rFont val="Tahoma"/>
            <family val="2"/>
          </rPr>
          <t xml:space="preserve">
Enter start month here</t>
        </r>
      </text>
    </comment>
    <comment ref="B9" authorId="0" shapeId="0" xr:uid="{00000000-0006-0000-0900-000002000000}">
      <text>
        <r>
          <rPr>
            <b/>
            <sz val="9"/>
            <color indexed="81"/>
            <rFont val="Tahoma"/>
            <family val="2"/>
          </rPr>
          <t>Ben:</t>
        </r>
        <r>
          <rPr>
            <sz val="9"/>
            <color indexed="81"/>
            <rFont val="Tahoma"/>
            <family val="2"/>
          </rPr>
          <t xml:space="preserve">
OPTIONAL
The formulas to the right starting in column I sum based on the Category names (i.e Travel Expenses).
These Categories are optional but helpful if you want sum a specific expense across all departments.
Make sure you use the correct categories below in the department sections if you want to sum by Category.</t>
        </r>
      </text>
    </comment>
    <comment ref="B41" authorId="0" shapeId="0" xr:uid="{00000000-0006-0000-0900-000003000000}">
      <text>
        <r>
          <rPr>
            <b/>
            <sz val="9"/>
            <color indexed="81"/>
            <rFont val="Tahoma"/>
            <family val="2"/>
          </rPr>
          <t>Ben Murray:</t>
        </r>
        <r>
          <rPr>
            <sz val="9"/>
            <color indexed="81"/>
            <rFont val="Tahoma"/>
            <family val="2"/>
          </rPr>
          <t xml:space="preserve">
Adjust expense types in B41:B44 below and in cells A10:A38 if you would like to summarize by major expense category</t>
        </r>
      </text>
    </comment>
    <comment ref="B47" authorId="0" shapeId="0" xr:uid="{00000000-0006-0000-0900-000004000000}">
      <text>
        <r>
          <rPr>
            <b/>
            <sz val="9"/>
            <color indexed="81"/>
            <rFont val="Tahoma"/>
            <family val="2"/>
          </rPr>
          <t>Ben Murray:</t>
        </r>
        <r>
          <rPr>
            <sz val="9"/>
            <color indexed="81"/>
            <rFont val="Tahoma"/>
            <family val="2"/>
          </rPr>
          <t xml:space="preserve">
The sum formulas beginning in column I use the the department names to SUMIF.
I entered common software departments.  You can edit these but you will possibly need to change the links on the Summary tab and the drop down list in Column A of the Headcount Inputs tab.
</t>
        </r>
      </text>
    </comment>
    <comment ref="B62" authorId="0" shapeId="0" xr:uid="{00000000-0006-0000-0900-000005000000}">
      <text>
        <r>
          <rPr>
            <b/>
            <sz val="9"/>
            <color indexed="81"/>
            <rFont val="Tahoma"/>
            <family val="2"/>
          </rPr>
          <t>Ben Murray:</t>
        </r>
        <r>
          <rPr>
            <sz val="9"/>
            <color indexed="81"/>
            <rFont val="Tahoma"/>
            <family val="2"/>
          </rPr>
          <t xml:space="preserve">
Pulled from cell B47 above.  Do enter data here.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B7" authorId="0" shapeId="0" xr:uid="{00000000-0006-0000-0A00-000001000000}">
      <text>
        <r>
          <rPr>
            <b/>
            <sz val="9"/>
            <color indexed="81"/>
            <rFont val="Tahoma"/>
            <family val="2"/>
          </rPr>
          <t>Ben Murray:</t>
        </r>
        <r>
          <rPr>
            <sz val="9"/>
            <color indexed="81"/>
            <rFont val="Tahoma"/>
            <family val="2"/>
          </rPr>
          <t xml:space="preserve">
Does not drive a formula.  Informational purposes.</t>
        </r>
      </text>
    </comment>
    <comment ref="B8" authorId="0" shapeId="0" xr:uid="{00000000-0006-0000-0A00-000002000000}">
      <text>
        <r>
          <rPr>
            <b/>
            <sz val="9"/>
            <color indexed="81"/>
            <rFont val="Tahoma"/>
            <family val="2"/>
          </rPr>
          <t>Ben Murray:</t>
        </r>
        <r>
          <rPr>
            <sz val="9"/>
            <color indexed="81"/>
            <rFont val="Tahoma"/>
            <family val="2"/>
          </rPr>
          <t xml:space="preserve">
If you are using both the Headcount Roster tab and this tab to drive headcount, you will need to use the FTE code so that you don't overestimate heads.  If this position exists on the Headcount Roster, enter an FTE code here (between 1 and 15) and then enter the same number to the corresponding headcount position in the Headcount Roster tab.  This will then count if you have this existing head and deduct it from the from the theoretical computed headcount number.</t>
        </r>
      </text>
    </comment>
    <comment ref="B9" authorId="0" shapeId="0" xr:uid="{00000000-0006-0000-0A00-000003000000}">
      <text>
        <r>
          <rPr>
            <b/>
            <sz val="9"/>
            <color indexed="81"/>
            <rFont val="Tahoma"/>
            <family val="2"/>
          </rPr>
          <t xml:space="preserve">Ben Murray:
</t>
        </r>
        <r>
          <rPr>
            <sz val="9"/>
            <color indexed="81"/>
            <rFont val="Tahoma"/>
            <family val="2"/>
          </rPr>
          <t>Does not drive a formula.  For informational purposes.</t>
        </r>
      </text>
    </comment>
    <comment ref="B16" authorId="0" shapeId="0" xr:uid="{00000000-0006-0000-0A00-000004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32" authorId="0" shapeId="0" xr:uid="{00000000-0006-0000-0A00-000005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46" authorId="0" shapeId="0" xr:uid="{00000000-0006-0000-0A00-000006000000}">
      <text>
        <r>
          <rPr>
            <b/>
            <sz val="9"/>
            <color indexed="81"/>
            <rFont val="Tahoma"/>
            <family val="2"/>
          </rPr>
          <t>Ben Murray:</t>
        </r>
        <r>
          <rPr>
            <sz val="9"/>
            <color indexed="81"/>
            <rFont val="Tahoma"/>
            <family val="2"/>
          </rPr>
          <t xml:space="preserve">
You must link this row to your statistical driver.</t>
        </r>
      </text>
    </comment>
    <comment ref="B47" authorId="0" shapeId="0" xr:uid="{00000000-0006-0000-0A00-000007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75" authorId="0" shapeId="0" xr:uid="{00000000-0006-0000-0A00-000008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76" authorId="0" shapeId="0" xr:uid="{00000000-0006-0000-0A00-000009000000}">
      <text>
        <r>
          <rPr>
            <b/>
            <sz val="9"/>
            <color indexed="81"/>
            <rFont val="Tahoma"/>
            <family val="2"/>
          </rPr>
          <t>Ben Murray:</t>
        </r>
        <r>
          <rPr>
            <sz val="9"/>
            <color indexed="81"/>
            <rFont val="Tahoma"/>
            <family val="2"/>
          </rPr>
          <t xml:space="preserve">
This row drives the backlog pull-through below (burn).  In theory, we need these.  The row below compares existing to required and computes the additional needed heads.</t>
        </r>
      </text>
    </comment>
    <comment ref="D76" authorId="0" shapeId="0" xr:uid="{00000000-0006-0000-0A00-00000A000000}">
      <text>
        <r>
          <rPr>
            <b/>
            <sz val="9"/>
            <color indexed="81"/>
            <rFont val="Tahoma"/>
            <family val="2"/>
          </rPr>
          <t>Ben Murray:</t>
        </r>
        <r>
          <rPr>
            <sz val="9"/>
            <color indexed="81"/>
            <rFont val="Tahoma"/>
            <family val="2"/>
          </rPr>
          <t xml:space="preserve">
If the Driver is &gt; 0, we will start with one head to make the calculations a bit easier to begin.</t>
        </r>
      </text>
    </comment>
    <comment ref="B79" authorId="0" shapeId="0" xr:uid="{DFAAD520-2DBD-444D-995B-9A7E60A49B0A}">
      <text>
        <r>
          <rPr>
            <b/>
            <sz val="9"/>
            <color indexed="81"/>
            <rFont val="Tahoma"/>
            <family val="2"/>
          </rPr>
          <t>Ben Murray:</t>
        </r>
        <r>
          <rPr>
            <sz val="9"/>
            <color indexed="81"/>
            <rFont val="Tahoma"/>
            <family val="2"/>
          </rPr>
          <t xml:space="preserve">
Initial beginning backlog pulled from revenue input tabs.  If you add revenue tabs, be sure to adjust formula in column D.</t>
        </r>
      </text>
    </comment>
    <comment ref="B84" authorId="0" shapeId="0" xr:uid="{00000000-0006-0000-0A00-00000B000000}">
      <text>
        <r>
          <rPr>
            <b/>
            <sz val="9"/>
            <color indexed="81"/>
            <rFont val="Tahoma"/>
            <family val="2"/>
          </rPr>
          <t>Ben Murray:</t>
        </r>
        <r>
          <rPr>
            <sz val="9"/>
            <color indexed="81"/>
            <rFont val="Tahoma"/>
            <family val="2"/>
          </rPr>
          <t xml:space="preserve">
This is a check to make sure the formulas are adding the correct number of heads.</t>
        </r>
      </text>
    </comment>
    <comment ref="B110" authorId="0" shapeId="0" xr:uid="{00000000-0006-0000-0A00-00000C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135" authorId="0" shapeId="0" xr:uid="{00000000-0006-0000-0A00-00000D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150" authorId="0" shapeId="0" xr:uid="{00000000-0006-0000-0A00-00000E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175" authorId="0" shapeId="0" xr:uid="{00000000-0006-0000-0A00-00000F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190" authorId="0" shapeId="0" xr:uid="{00000000-0006-0000-0A00-000010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C208" authorId="0" shapeId="0" xr:uid="{00000000-0006-0000-0A00-000011000000}">
      <text>
        <r>
          <rPr>
            <b/>
            <sz val="9"/>
            <color indexed="81"/>
            <rFont val="Tahoma"/>
            <family val="2"/>
          </rPr>
          <t>Ben Murray:</t>
        </r>
        <r>
          <rPr>
            <sz val="9"/>
            <color indexed="81"/>
            <rFont val="Tahoma"/>
            <family val="2"/>
          </rPr>
          <t xml:space="preserve">
Make sure your driver is based on how you are driving revenue - either MRR or ARR based.</t>
        </r>
      </text>
    </comment>
    <comment ref="B216" authorId="0" shapeId="0" xr:uid="{00000000-0006-0000-0A00-000012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233" authorId="0" shapeId="0" xr:uid="{00000000-0006-0000-0A00-000013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250" authorId="0" shapeId="0" xr:uid="{00000000-0006-0000-0A00-000014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267" authorId="0" shapeId="0" xr:uid="{00000000-0006-0000-0A00-000015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284" authorId="0" shapeId="0" xr:uid="{00000000-0006-0000-0A00-000016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301" authorId="0" shapeId="0" xr:uid="{00000000-0006-0000-0A00-000017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318" authorId="0" shapeId="0" xr:uid="{00000000-0006-0000-0A00-000018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348" authorId="0" shapeId="0" xr:uid="{00000000-0006-0000-0A00-000019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363" authorId="0" shapeId="0" xr:uid="{00000000-0006-0000-0A00-00001A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388" authorId="0" shapeId="0" xr:uid="{00000000-0006-0000-0A00-00001B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 ref="B403" authorId="0" shapeId="0" xr:uid="{00000000-0006-0000-0A00-00001C000000}">
      <text>
        <r>
          <rPr>
            <b/>
            <sz val="9"/>
            <color indexed="81"/>
            <rFont val="Tahoma"/>
            <family val="2"/>
          </rPr>
          <t>Ben Murray:</t>
        </r>
        <r>
          <rPr>
            <sz val="9"/>
            <color indexed="81"/>
            <rFont val="Tahoma"/>
            <family val="2"/>
          </rPr>
          <t xml:space="preserve">
This row checks to see if this headcount already exists in the headcount roster tab based on the FTE code above.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60" authorId="0" shapeId="0" xr:uid="{00000000-0006-0000-0700-000001000000}">
      <text>
        <r>
          <rPr>
            <b/>
            <sz val="9"/>
            <color indexed="81"/>
            <rFont val="Tahoma"/>
            <family val="2"/>
          </rPr>
          <t>Ben Murray:</t>
        </r>
        <r>
          <rPr>
            <sz val="9"/>
            <color indexed="81"/>
            <rFont val="Tahoma"/>
            <family val="2"/>
          </rPr>
          <t xml:space="preserve">
Make sure this row is linked to the correct row in the Non-wage Inputs tab.</t>
        </r>
      </text>
    </comment>
    <comment ref="A61" authorId="0" shapeId="0" xr:uid="{00000000-0006-0000-0700-000002000000}">
      <text>
        <r>
          <rPr>
            <b/>
            <sz val="9"/>
            <color indexed="81"/>
            <rFont val="Tahoma"/>
            <family val="2"/>
          </rPr>
          <t>Ben Murray:</t>
        </r>
        <r>
          <rPr>
            <sz val="9"/>
            <color indexed="81"/>
            <rFont val="Tahoma"/>
            <family val="2"/>
          </rPr>
          <t xml:space="preserve">
Make sure this row is linked to the correct row in the Non-wage Inputs tab.</t>
        </r>
      </text>
    </comment>
    <comment ref="A67" authorId="0" shapeId="0" xr:uid="{00000000-0006-0000-0700-000003000000}">
      <text>
        <r>
          <rPr>
            <b/>
            <sz val="9"/>
            <color indexed="81"/>
            <rFont val="Tahoma"/>
            <family val="2"/>
          </rPr>
          <t>Ben Murray:</t>
        </r>
        <r>
          <rPr>
            <sz val="9"/>
            <color indexed="81"/>
            <rFont val="Tahoma"/>
            <family val="2"/>
          </rPr>
          <t xml:space="preserve">
Cash inflow assumes cash from bookings (contract execution) with no delay built in for payment lag or bad debt + cash inflow from renewals.</t>
        </r>
      </text>
    </comment>
    <comment ref="A69" authorId="0" shapeId="0" xr:uid="{00000000-0006-0000-0700-000004000000}">
      <text>
        <r>
          <rPr>
            <b/>
            <sz val="9"/>
            <color indexed="81"/>
            <rFont val="Tahoma"/>
            <family val="2"/>
          </rPr>
          <t>Ben Murray:</t>
        </r>
        <r>
          <rPr>
            <sz val="9"/>
            <color indexed="81"/>
            <rFont val="Tahoma"/>
            <family val="2"/>
          </rPr>
          <t xml:space="preserve">
Cash outflow assumes Total OpEx is a proxy for cash expense with no major timing differences for accruals.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17" authorId="0" shapeId="0" xr:uid="{39CFAD6F-D3EC-4F03-A71F-D79E47A3A42C}">
      <text>
        <r>
          <rPr>
            <b/>
            <sz val="9"/>
            <color indexed="81"/>
            <rFont val="Tahoma"/>
            <family val="2"/>
          </rPr>
          <t>Ben Murray:</t>
        </r>
        <r>
          <rPr>
            <sz val="9"/>
            <color indexed="81"/>
            <rFont val="Tahoma"/>
            <family val="2"/>
          </rPr>
          <t xml:space="preserve">
The new vs exisitng split can change every month. For simplicity, I have one assumption here but you may want to adjust periodically.</t>
        </r>
      </text>
    </comment>
    <comment ref="A31" authorId="0" shapeId="0" xr:uid="{8A6A1FEB-E9E3-4843-B09A-45764AAAD3E0}">
      <text>
        <r>
          <rPr>
            <b/>
            <sz val="9"/>
            <color indexed="81"/>
            <rFont val="Tahoma"/>
            <family val="2"/>
          </rPr>
          <t>Ben Murray:</t>
        </r>
        <r>
          <rPr>
            <sz val="9"/>
            <color indexed="81"/>
            <rFont val="Tahoma"/>
            <family val="2"/>
          </rPr>
          <t xml:space="preserve">
If CS is responsible for customer expansion.</t>
        </r>
      </text>
    </comment>
    <comment ref="A40" authorId="0" shapeId="0" xr:uid="{0B57B177-9DB5-4B8C-BC1F-E4070941DF49}">
      <text>
        <r>
          <rPr>
            <b/>
            <sz val="9"/>
            <color indexed="81"/>
            <rFont val="Tahoma"/>
            <family val="2"/>
          </rPr>
          <t>Ben Murray:</t>
        </r>
        <r>
          <rPr>
            <sz val="9"/>
            <color indexed="81"/>
            <rFont val="Tahoma"/>
            <family val="2"/>
          </rPr>
          <t xml:space="preserve">
Linked to new subscription customers. You may need to modify if you count variable customer separately in new acquisition or if you only have variable revenue.</t>
        </r>
      </text>
    </comment>
    <comment ref="A42" authorId="0" shapeId="0" xr:uid="{24FFCE0C-E080-451E-868C-B3DDEEF9EC6F}">
      <text>
        <r>
          <rPr>
            <b/>
            <sz val="9"/>
            <color rgb="FF000000"/>
            <rFont val="Tahoma"/>
            <family val="2"/>
          </rPr>
          <t>Ben Murray:</t>
        </r>
        <r>
          <rPr>
            <sz val="9"/>
            <color rgb="FF000000"/>
            <rFont val="Tahoma"/>
            <family val="2"/>
          </rPr>
          <t xml:space="preserve">
</t>
        </r>
        <r>
          <rPr>
            <sz val="9"/>
            <color rgb="FF000000"/>
            <rFont val="Tahoma"/>
            <family val="2"/>
          </rPr>
          <t>Feel free to adjust your measurement period based on your sales cylce.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15" authorId="0" shapeId="0" xr:uid="{C1CEAC69-45AA-4B81-8C5F-13F5FC4B19FD}">
      <text>
        <r>
          <rPr>
            <b/>
            <sz val="9"/>
            <color indexed="81"/>
            <rFont val="Tahoma"/>
            <family val="2"/>
          </rPr>
          <t>Ben Murray:</t>
        </r>
        <r>
          <rPr>
            <sz val="9"/>
            <color indexed="81"/>
            <rFont val="Tahoma"/>
            <family val="2"/>
          </rPr>
          <t xml:space="preserve">
Select the CAC time period based on your average sales cycle.</t>
        </r>
      </text>
    </comment>
    <comment ref="A21" authorId="0" shapeId="0" xr:uid="{B1746E23-B3E5-4828-8D9F-93F39D241DCE}">
      <text>
        <r>
          <rPr>
            <b/>
            <sz val="9"/>
            <color indexed="81"/>
            <rFont val="Tahoma"/>
            <family val="2"/>
          </rPr>
          <t>Ben Murray:</t>
        </r>
        <r>
          <rPr>
            <sz val="9"/>
            <color indexed="81"/>
            <rFont val="Tahoma"/>
            <family val="2"/>
          </rPr>
          <t xml:space="preserve">
If your payback is volatile, I like to use MIN, MEDIAN, AND MAX to present ranges.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4" authorId="0" shapeId="0" xr:uid="{180A2198-AF22-4260-9E2E-B2D3DD04E5B1}">
      <text>
        <r>
          <rPr>
            <b/>
            <sz val="9"/>
            <color indexed="81"/>
            <rFont val="Tahoma"/>
            <family val="2"/>
          </rPr>
          <t>Ben Murray:</t>
        </r>
        <r>
          <rPr>
            <sz val="9"/>
            <color indexed="81"/>
            <rFont val="Tahoma"/>
            <family val="2"/>
          </rPr>
          <t xml:space="preserve">
This is your latest month of actuals.  Be sure to enter with "1" as the day.  Other formulas rely on this being first day of month only.</t>
        </r>
      </text>
    </comment>
    <comment ref="A14" authorId="0" shapeId="0" xr:uid="{3AA003EB-BCBA-4429-8631-F7A4E23E911A}">
      <text>
        <r>
          <rPr>
            <b/>
            <sz val="9"/>
            <color indexed="81"/>
            <rFont val="Tahoma"/>
            <family val="2"/>
          </rPr>
          <t>Ben Murray:</t>
        </r>
        <r>
          <rPr>
            <sz val="9"/>
            <color indexed="81"/>
            <rFont val="Tahoma"/>
            <family val="2"/>
          </rPr>
          <t xml:space="preserve">
Be sure to switch bookings report CAD dollars before pasting dollars.</t>
        </r>
      </text>
    </comment>
    <comment ref="A15" authorId="0" shapeId="0" xr:uid="{64E56A94-6AE9-408E-B3B8-CEEDFA1E4153}">
      <text>
        <r>
          <rPr>
            <b/>
            <sz val="9"/>
            <color indexed="81"/>
            <rFont val="Tahoma"/>
            <family val="2"/>
          </rPr>
          <t>Ben Murray:</t>
        </r>
        <r>
          <rPr>
            <sz val="9"/>
            <color indexed="81"/>
            <rFont val="Tahoma"/>
            <family val="2"/>
          </rPr>
          <t xml:space="preserve">
Be sure to switch bookings report CAD dollars before pasting dollars.</t>
        </r>
      </text>
    </comment>
    <comment ref="A16" authorId="0" shapeId="0" xr:uid="{967D2406-9B9D-44FC-8081-7E8B1C0FC8CC}">
      <text>
        <r>
          <rPr>
            <b/>
            <sz val="9"/>
            <color indexed="81"/>
            <rFont val="Tahoma"/>
            <family val="2"/>
          </rPr>
          <t>Ben Murray:</t>
        </r>
        <r>
          <rPr>
            <sz val="9"/>
            <color indexed="81"/>
            <rFont val="Tahoma"/>
            <family val="2"/>
          </rPr>
          <t xml:space="preserve">
Be sure to switch bookings report CAD dollars before pasting dollars.</t>
        </r>
      </text>
    </comment>
    <comment ref="A17" authorId="0" shapeId="0" xr:uid="{E44E0271-53A3-479C-8433-67FC792A4855}">
      <text>
        <r>
          <rPr>
            <b/>
            <sz val="9"/>
            <color indexed="81"/>
            <rFont val="Tahoma"/>
            <family val="2"/>
          </rPr>
          <t>Ben Murray:</t>
        </r>
        <r>
          <rPr>
            <sz val="9"/>
            <color indexed="81"/>
            <rFont val="Tahoma"/>
            <family val="2"/>
          </rPr>
          <t xml:space="preserve">
Be sure to switch bookings report CAD dollars before pasting dollars.</t>
        </r>
      </text>
    </comment>
    <comment ref="A66" authorId="0" shapeId="0" xr:uid="{C8E445A5-7CC9-4817-8C19-F75979F52782}">
      <text>
        <r>
          <rPr>
            <b/>
            <sz val="9"/>
            <color indexed="81"/>
            <rFont val="Tahoma"/>
            <family val="2"/>
          </rPr>
          <t>Ben Murray:</t>
        </r>
        <r>
          <rPr>
            <sz val="9"/>
            <color indexed="81"/>
            <rFont val="Tahoma"/>
            <family val="2"/>
          </rPr>
          <t xml:space="preserve">
This is churn, and delinquent chrun.</t>
        </r>
      </text>
    </comment>
    <comment ref="A67" authorId="0" shapeId="0" xr:uid="{6A7EA7F1-832D-46E5-8781-0E74FCEC7182}">
      <text>
        <r>
          <rPr>
            <b/>
            <sz val="9"/>
            <color indexed="81"/>
            <rFont val="Tahoma"/>
            <family val="2"/>
          </rPr>
          <t>Ben Murray:</t>
        </r>
        <r>
          <rPr>
            <sz val="9"/>
            <color indexed="81"/>
            <rFont val="Tahoma"/>
            <family val="2"/>
          </rPr>
          <t xml:space="preserve">
This feeds historical cash on Summary tab. Optional.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19" authorId="0" shapeId="0" xr:uid="{716D45D2-1B81-433B-9950-D15934919317}">
      <text>
        <r>
          <rPr>
            <b/>
            <sz val="9"/>
            <color indexed="81"/>
            <rFont val="Tahoma"/>
            <family val="2"/>
          </rPr>
          <t>Ben Murray:</t>
        </r>
        <r>
          <rPr>
            <sz val="9"/>
            <color indexed="81"/>
            <rFont val="Tahoma"/>
            <family val="2"/>
          </rPr>
          <t xml:space="preserve">
Full-time equivalents</t>
        </r>
      </text>
    </comment>
    <comment ref="A21" authorId="0" shapeId="0" xr:uid="{6F81A385-DBC5-46AD-A52B-54450AB23723}">
      <text>
        <r>
          <rPr>
            <b/>
            <sz val="9"/>
            <color indexed="81"/>
            <rFont val="Tahoma"/>
            <family val="2"/>
          </rPr>
          <t>Ben Murray:</t>
        </r>
        <r>
          <rPr>
            <sz val="9"/>
            <color indexed="81"/>
            <rFont val="Tahoma"/>
            <family val="2"/>
          </rPr>
          <t xml:space="preserve">
Examples include on-site training, off-site training, continuing education, digital courses, educational conferences, etc.</t>
        </r>
      </text>
    </comment>
    <comment ref="A40" authorId="0" shapeId="0" xr:uid="{8E5ADA68-500D-480A-BAF7-8BD0FAC1BBE3}">
      <text>
        <r>
          <rPr>
            <b/>
            <sz val="9"/>
            <color indexed="81"/>
            <rFont val="Tahoma"/>
            <family val="2"/>
          </rPr>
          <t>Ben Murray:</t>
        </r>
        <r>
          <rPr>
            <sz val="9"/>
            <color indexed="81"/>
            <rFont val="Tahoma"/>
            <family val="2"/>
          </rPr>
          <t xml:space="preserve">
Investment in Employees / Gross Wages = training dollars per dollar of wages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18" authorId="0" shapeId="0" xr:uid="{48A930BB-E0DD-4BCD-8C78-8B3FC9398A1E}">
      <text>
        <r>
          <rPr>
            <b/>
            <sz val="9"/>
            <color indexed="81"/>
            <rFont val="Tahoma"/>
            <family val="2"/>
          </rPr>
          <t>Ben Murray:</t>
        </r>
        <r>
          <rPr>
            <sz val="9"/>
            <color indexed="81"/>
            <rFont val="Tahoma"/>
            <family val="2"/>
          </rPr>
          <t xml:space="preserve">
Sales expense dedicated towards customer expansion. Plus any CS expense dedicated towards expansion.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tc={5250F33A-DE84-41B0-B32A-CF9E27FE7D8A}</author>
    <author>tc={5E95056B-0393-4E64-BC56-8A0E250A94A1}</author>
  </authors>
  <commentList>
    <comment ref="C1" authorId="0" shapeId="0" xr:uid="{5250F33A-DE84-41B0-B32A-CF9E27FE7D8A}">
      <text>
        <t>[Threaded comment]
Your version of Excel allows you to read this threaded comment; however, any edits to it will get removed if the file is opened in a newer version of Excel. Learn more: https://go.microsoft.com/fwlink/?linkid=870924
Comment:
    The dates here are independent of the rest of the model.  The formulas in Revenue E Inputs tab will pull in actuals from this tab if the date range of the model overlaps the date range on this tab.</t>
      </text>
    </comment>
    <comment ref="AE8" authorId="1" shapeId="0" xr:uid="{5E95056B-0393-4E64-BC56-8A0E250A94A1}">
      <text>
        <t>[Threaded comment]
Your version of Excel allows you to read this threaded comment; however, any edits to it will get removed if the file is opened in a newer version of Excel. Learn more: https://go.microsoft.com/fwlink/?linkid=870924
Comment:
    This was 19325.63 but did not tie to previous month's EB.  Changed to so it ties.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B1" authorId="0" shapeId="0" xr:uid="{9CAD734F-2C7B-47E9-9E35-74DAA4CC789B}">
      <text>
        <r>
          <rPr>
            <b/>
            <sz val="9"/>
            <color indexed="81"/>
            <rFont val="Tahoma"/>
            <family val="2"/>
          </rPr>
          <t>Ben Murray:</t>
        </r>
        <r>
          <rPr>
            <sz val="9"/>
            <color indexed="81"/>
            <rFont val="Tahoma"/>
            <family val="2"/>
          </rPr>
          <t xml:space="preserve">
This was pasted from a Maxio momentum report but any system can be used if you can produce these layers of data.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3" authorId="0" shapeId="0" xr:uid="{A0395E7E-31A1-4DA2-9E16-E0FC6E5EB379}">
      <text>
        <r>
          <rPr>
            <b/>
            <sz val="9"/>
            <color indexed="81"/>
            <rFont val="Tahoma"/>
            <family val="2"/>
          </rPr>
          <t>Ben Murray:</t>
        </r>
        <r>
          <rPr>
            <sz val="9"/>
            <color indexed="81"/>
            <rFont val="Tahoma"/>
            <family val="2"/>
          </rPr>
          <t xml:space="preserve">
Enter either MRR or ARR depending on how you sell.</t>
        </r>
      </text>
    </comment>
    <comment ref="A13" authorId="0" shapeId="0" xr:uid="{5AFAAC91-1BF6-459D-BE80-1BFB68EBCB52}">
      <text>
        <r>
          <rPr>
            <b/>
            <sz val="9"/>
            <color indexed="81"/>
            <rFont val="Tahoma"/>
            <family val="2"/>
          </rPr>
          <t>Ben Murray:</t>
        </r>
        <r>
          <rPr>
            <sz val="9"/>
            <color indexed="81"/>
            <rFont val="Tahoma"/>
            <family val="2"/>
          </rPr>
          <t xml:space="preserve">
This may not be applicable if you have limited duration free trials.</t>
        </r>
      </text>
    </comment>
    <comment ref="B17" authorId="0" shapeId="0" xr:uid="{367A7EC1-A49C-4CDF-92E2-72115F184232}">
      <text>
        <r>
          <rPr>
            <b/>
            <sz val="9"/>
            <color indexed="81"/>
            <rFont val="Tahoma"/>
            <family val="2"/>
          </rPr>
          <t xml:space="preserve">Ben: </t>
        </r>
        <r>
          <rPr>
            <sz val="9"/>
            <color indexed="81"/>
            <rFont val="Tahoma"/>
            <family val="2"/>
          </rPr>
          <t xml:space="preserve">Enter your current customer count at the beginning of this month if you already have customers and are not starting from scratch.
</t>
        </r>
      </text>
    </comment>
    <comment ref="A22" authorId="0" shapeId="0" xr:uid="{8E10EC43-1CEB-426D-AF3D-8CAB745588AC}">
      <text>
        <r>
          <rPr>
            <sz val="9"/>
            <color indexed="81"/>
            <rFont val="Tahoma"/>
            <family val="2"/>
          </rPr>
          <t xml:space="preserve">I only have B19 highlighted, but you can also change the numbers in the cells going across row 19.
</t>
        </r>
      </text>
    </comment>
    <comment ref="A23" authorId="0" shapeId="0" xr:uid="{7C2BFE70-8DB1-4E84-AAA3-335120186A6F}">
      <text>
        <r>
          <rPr>
            <b/>
            <sz val="9"/>
            <color indexed="81"/>
            <rFont val="Tahoma"/>
            <family val="2"/>
          </rPr>
          <t>Ben Murray:</t>
        </r>
        <r>
          <rPr>
            <sz val="9"/>
            <color indexed="81"/>
            <rFont val="Tahoma"/>
            <family val="2"/>
          </rPr>
          <t xml:space="preserve">
% of trial of trial customers who fall out of trial pool at each renewal period.</t>
        </r>
      </text>
    </comment>
    <comment ref="B35" authorId="0" shapeId="0" xr:uid="{912DE351-8F4F-41BD-B32D-ADE6782471D7}">
      <text>
        <r>
          <rPr>
            <b/>
            <sz val="9"/>
            <color indexed="81"/>
            <rFont val="Tahoma"/>
            <family val="2"/>
          </rPr>
          <t xml:space="preserve">Ben: </t>
        </r>
        <r>
          <rPr>
            <sz val="9"/>
            <color indexed="81"/>
            <rFont val="Tahoma"/>
            <family val="2"/>
          </rPr>
          <t xml:space="preserve">Enter your current customer count at the beginning of this month if you already have customers and are not starting from scratch.
</t>
        </r>
      </text>
    </comment>
    <comment ref="A50" authorId="0" shapeId="0" xr:uid="{2811C88C-F1F5-4B2B-9495-AC54BE5D13FD}">
      <text>
        <r>
          <rPr>
            <b/>
            <sz val="9"/>
            <color indexed="81"/>
            <rFont val="Tahoma"/>
            <family val="2"/>
          </rPr>
          <t>Ben Murray:</t>
        </r>
        <r>
          <rPr>
            <sz val="9"/>
            <color indexed="81"/>
            <rFont val="Tahoma"/>
            <family val="2"/>
          </rPr>
          <t xml:space="preserve">
MRR or ARR that new customer sign ups pay.</t>
        </r>
      </text>
    </comment>
    <comment ref="A51" authorId="0" shapeId="0" xr:uid="{05B39012-5A70-43DE-BA6C-F19F4781E658}">
      <text>
        <r>
          <rPr>
            <b/>
            <sz val="9"/>
            <color indexed="81"/>
            <rFont val="Tahoma"/>
            <family val="2"/>
          </rPr>
          <t>Ben Murray:</t>
        </r>
        <r>
          <rPr>
            <sz val="9"/>
            <color indexed="81"/>
            <rFont val="Tahoma"/>
            <family val="2"/>
          </rPr>
          <t xml:space="preserve">
This formula considers how many customers are renewing at what rate and what new customers pay to determine a weighted average.</t>
        </r>
      </text>
    </comment>
    <comment ref="A64" authorId="0" shapeId="0" xr:uid="{DE32A7E4-20AB-45FE-A563-6348F25E5B07}">
      <text>
        <r>
          <rPr>
            <sz val="9"/>
            <color indexed="81"/>
            <rFont val="Tahoma"/>
            <family val="2"/>
          </rPr>
          <t xml:space="preserve">I only have B19 highlighted, but you can also change the numbers in the cells going across row 19.
</t>
        </r>
      </text>
    </comment>
    <comment ref="B71" authorId="0" shapeId="0" xr:uid="{0D2D80C4-4220-4C8A-90F6-F8569ADAE3C3}">
      <text>
        <r>
          <rPr>
            <b/>
            <sz val="9"/>
            <color indexed="81"/>
            <rFont val="Tahoma"/>
            <family val="2"/>
          </rPr>
          <t xml:space="preserve">Ben: </t>
        </r>
        <r>
          <rPr>
            <sz val="9"/>
            <color indexed="81"/>
            <rFont val="Tahoma"/>
            <family val="2"/>
          </rPr>
          <t xml:space="preserve">Enter the corresponding total MRR for the customers you entered into cell B6 above.
</t>
        </r>
      </text>
    </comment>
    <comment ref="A76" authorId="0" shapeId="0" xr:uid="{8A0EFAF2-3CAC-4F87-8391-6899DFC7936B}">
      <text>
        <r>
          <rPr>
            <b/>
            <sz val="9"/>
            <color indexed="81"/>
            <rFont val="Tahoma"/>
            <family val="2"/>
          </rPr>
          <t>Ben Murray:</t>
        </r>
        <r>
          <rPr>
            <sz val="9"/>
            <color indexed="81"/>
            <rFont val="Tahoma"/>
            <family val="2"/>
          </rPr>
          <t xml:space="preserve">
Lost MRR is based on the renewal ARR.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271" authorId="0" shapeId="0" xr:uid="{72C3D834-56C8-4622-88D4-AECC9E81E388}">
      <text>
        <r>
          <rPr>
            <b/>
            <sz val="9"/>
            <color indexed="81"/>
            <rFont val="Tahoma"/>
            <family val="2"/>
          </rPr>
          <t>Ben Murray:</t>
        </r>
        <r>
          <rPr>
            <sz val="9"/>
            <color indexed="81"/>
            <rFont val="Tahoma"/>
            <family val="2"/>
          </rPr>
          <t xml:space="preserve">
Not cash inflow based on bookings. It's pulling revenue.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3" authorId="0" shapeId="0" xr:uid="{2C29E191-B86F-4609-A57C-CB1AF09E523E}">
      <text>
        <r>
          <rPr>
            <b/>
            <sz val="9"/>
            <color indexed="81"/>
            <rFont val="Tahoma"/>
            <family val="2"/>
          </rPr>
          <t>Ben Murray:</t>
        </r>
        <r>
          <rPr>
            <sz val="9"/>
            <color indexed="81"/>
            <rFont val="Tahoma"/>
            <family val="2"/>
          </rPr>
          <t xml:space="preserve">
Enter either MRR or ARR depending on how you sell.</t>
        </r>
      </text>
    </comment>
    <comment ref="A13" authorId="0" shapeId="0" xr:uid="{14C12419-0291-4CAC-9EA4-A356E2D1D611}">
      <text>
        <r>
          <rPr>
            <b/>
            <sz val="9"/>
            <color indexed="81"/>
            <rFont val="Tahoma"/>
            <family val="2"/>
          </rPr>
          <t>Ben Murray:</t>
        </r>
        <r>
          <rPr>
            <sz val="9"/>
            <color indexed="81"/>
            <rFont val="Tahoma"/>
            <family val="2"/>
          </rPr>
          <t xml:space="preserve">
This may not be applicable if you have limited duration free trials.</t>
        </r>
      </text>
    </comment>
    <comment ref="B17" authorId="0" shapeId="0" xr:uid="{C5E8AB52-E5A2-4A40-A0B5-76EFDE5E0D59}">
      <text>
        <r>
          <rPr>
            <b/>
            <sz val="9"/>
            <color indexed="81"/>
            <rFont val="Tahoma"/>
            <family val="2"/>
          </rPr>
          <t xml:space="preserve">Ben: </t>
        </r>
        <r>
          <rPr>
            <sz val="9"/>
            <color indexed="81"/>
            <rFont val="Tahoma"/>
            <family val="2"/>
          </rPr>
          <t xml:space="preserve">Enter your current customer count at the beginning of this month if you already have customers and are not starting from scratch.
</t>
        </r>
      </text>
    </comment>
    <comment ref="A22" authorId="0" shapeId="0" xr:uid="{EE1E8D20-105B-4E58-9CC3-DB67610DDE0C}">
      <text>
        <r>
          <rPr>
            <sz val="9"/>
            <color indexed="81"/>
            <rFont val="Tahoma"/>
            <family val="2"/>
          </rPr>
          <t xml:space="preserve">I only have B19 highlighted, but you can also change the numbers in the cells going across row 19.
</t>
        </r>
      </text>
    </comment>
    <comment ref="A23" authorId="0" shapeId="0" xr:uid="{807BDF79-BCA8-423B-9254-C4EB6378C1C5}">
      <text>
        <r>
          <rPr>
            <b/>
            <sz val="9"/>
            <color indexed="81"/>
            <rFont val="Tahoma"/>
            <family val="2"/>
          </rPr>
          <t>Ben Murray:</t>
        </r>
        <r>
          <rPr>
            <sz val="9"/>
            <color indexed="81"/>
            <rFont val="Tahoma"/>
            <family val="2"/>
          </rPr>
          <t xml:space="preserve">
% of trial of trial customers who fall out of trial pool at each renewal period.</t>
        </r>
      </text>
    </comment>
    <comment ref="B35" authorId="0" shapeId="0" xr:uid="{2155D444-D218-4229-8288-A620AA58A30F}">
      <text>
        <r>
          <rPr>
            <b/>
            <sz val="9"/>
            <color indexed="81"/>
            <rFont val="Tahoma"/>
            <family val="2"/>
          </rPr>
          <t xml:space="preserve">Ben: </t>
        </r>
        <r>
          <rPr>
            <sz val="9"/>
            <color indexed="81"/>
            <rFont val="Tahoma"/>
            <family val="2"/>
          </rPr>
          <t xml:space="preserve">Enter your current customer count at the beginning of this month if you already have customers and are not starting from scratch.
</t>
        </r>
      </text>
    </comment>
    <comment ref="A50" authorId="0" shapeId="0" xr:uid="{437E8B4A-0764-4AF2-839D-A7EFA7963CAE}">
      <text>
        <r>
          <rPr>
            <b/>
            <sz val="9"/>
            <color indexed="81"/>
            <rFont val="Tahoma"/>
            <family val="2"/>
          </rPr>
          <t>Ben Murray:</t>
        </r>
        <r>
          <rPr>
            <sz val="9"/>
            <color indexed="81"/>
            <rFont val="Tahoma"/>
            <family val="2"/>
          </rPr>
          <t xml:space="preserve">
MRR or ARR that new customer sign ups pay.</t>
        </r>
      </text>
    </comment>
    <comment ref="A51" authorId="0" shapeId="0" xr:uid="{39DB06AC-5C98-4BA6-B2E7-7115A7E72FAD}">
      <text>
        <r>
          <rPr>
            <b/>
            <sz val="9"/>
            <color indexed="81"/>
            <rFont val="Tahoma"/>
            <family val="2"/>
          </rPr>
          <t>Ben Murray:</t>
        </r>
        <r>
          <rPr>
            <sz val="9"/>
            <color indexed="81"/>
            <rFont val="Tahoma"/>
            <family val="2"/>
          </rPr>
          <t xml:space="preserve">
This formula considers how many customers are renewing at what rate and what new customers pay to determine a weighted average.</t>
        </r>
      </text>
    </comment>
    <comment ref="A64" authorId="0" shapeId="0" xr:uid="{53566463-52CC-43DA-9D52-EB11A3CA0DE3}">
      <text>
        <r>
          <rPr>
            <sz val="9"/>
            <color indexed="81"/>
            <rFont val="Tahoma"/>
            <family val="2"/>
          </rPr>
          <t xml:space="preserve">I only have B19 highlighted, but you can also change the numbers in the cells going across row 19.
</t>
        </r>
      </text>
    </comment>
    <comment ref="B71" authorId="0" shapeId="0" xr:uid="{E41C9274-757F-45C7-AD30-724A7AFB4F07}">
      <text>
        <r>
          <rPr>
            <b/>
            <sz val="9"/>
            <color indexed="81"/>
            <rFont val="Tahoma"/>
            <family val="2"/>
          </rPr>
          <t xml:space="preserve">Ben: </t>
        </r>
        <r>
          <rPr>
            <sz val="9"/>
            <color indexed="81"/>
            <rFont val="Tahoma"/>
            <family val="2"/>
          </rPr>
          <t xml:space="preserve">Enter the corresponding total MRR for the customers you entered into cell B6 above.
</t>
        </r>
      </text>
    </comment>
    <comment ref="A76" authorId="0" shapeId="0" xr:uid="{C81A34F8-B139-4D44-A869-B39CC2ADA458}">
      <text>
        <r>
          <rPr>
            <b/>
            <sz val="9"/>
            <color indexed="81"/>
            <rFont val="Tahoma"/>
            <family val="2"/>
          </rPr>
          <t>Ben Murray:</t>
        </r>
        <r>
          <rPr>
            <sz val="9"/>
            <color indexed="81"/>
            <rFont val="Tahoma"/>
            <family val="2"/>
          </rPr>
          <t xml:space="preserve">
Lost MRR is based on the renewal ARR.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3" authorId="0" shapeId="0" xr:uid="{79846885-A107-4DE7-9892-E79726B099C9}">
      <text>
        <r>
          <rPr>
            <b/>
            <sz val="9"/>
            <color indexed="81"/>
            <rFont val="Tahoma"/>
            <family val="2"/>
          </rPr>
          <t>Ben Murray:</t>
        </r>
        <r>
          <rPr>
            <sz val="9"/>
            <color indexed="81"/>
            <rFont val="Tahoma"/>
            <family val="2"/>
          </rPr>
          <t xml:space="preserve">
Enter either MRR or ARR depending on how you sell.</t>
        </r>
      </text>
    </comment>
    <comment ref="A5" authorId="0" shapeId="0" xr:uid="{0C4A9782-7BAD-4EE7-96F5-33034A4ADBD1}">
      <text>
        <r>
          <rPr>
            <b/>
            <sz val="9"/>
            <color indexed="81"/>
            <rFont val="Tahoma"/>
            <family val="2"/>
          </rPr>
          <t xml:space="preserve">Ben: </t>
        </r>
        <r>
          <rPr>
            <sz val="9"/>
            <color indexed="81"/>
            <rFont val="Tahoma"/>
            <family val="2"/>
          </rPr>
          <t xml:space="preserve">I only have B22 and B23 as highlighted inputs but you can also change the numbers in the cells going across rows 22, 23, and 24.
</t>
        </r>
      </text>
    </comment>
    <comment ref="B10" authorId="0" shapeId="0" xr:uid="{5D315330-3720-48A5-A538-F7E10E4D3D7C}">
      <text>
        <r>
          <rPr>
            <b/>
            <sz val="9"/>
            <color indexed="81"/>
            <rFont val="Tahoma"/>
            <family val="2"/>
          </rPr>
          <t xml:space="preserve">Ben: </t>
        </r>
        <r>
          <rPr>
            <sz val="9"/>
            <color indexed="81"/>
            <rFont val="Tahoma"/>
            <family val="2"/>
          </rPr>
          <t xml:space="preserve">Enter your current customer count at the beginning of this month if you already have customers and are not starting from scratch.
</t>
        </r>
      </text>
    </comment>
    <comment ref="A28" authorId="0" shapeId="0" xr:uid="{7E8D601C-4345-425D-A140-633EEA9221DE}">
      <text>
        <r>
          <rPr>
            <b/>
            <sz val="9"/>
            <color indexed="81"/>
            <rFont val="Tahoma"/>
            <family val="2"/>
          </rPr>
          <t>Ben Murray:</t>
        </r>
        <r>
          <rPr>
            <sz val="9"/>
            <color indexed="81"/>
            <rFont val="Tahoma"/>
            <family val="2"/>
          </rPr>
          <t xml:space="preserve">
Enter as positive number.</t>
        </r>
      </text>
    </comment>
    <comment ref="A29" authorId="0" shapeId="0" xr:uid="{E71073AD-92FC-45E5-BA8E-90E3E9C5D5C1}">
      <text>
        <r>
          <rPr>
            <b/>
            <sz val="9"/>
            <color indexed="81"/>
            <rFont val="Tahoma"/>
            <family val="2"/>
          </rPr>
          <t>Ben Murray:</t>
        </r>
        <r>
          <rPr>
            <sz val="9"/>
            <color indexed="81"/>
            <rFont val="Tahoma"/>
            <family val="2"/>
          </rPr>
          <t xml:space="preserve">
Enter as negative number.</t>
        </r>
      </text>
    </comment>
    <comment ref="A32" authorId="0" shapeId="0" xr:uid="{3A7B4D7E-77F7-476D-947B-CBFF88656B91}">
      <text>
        <r>
          <rPr>
            <sz val="9"/>
            <color indexed="81"/>
            <rFont val="Tahoma"/>
            <family val="2"/>
          </rPr>
          <t xml:space="preserve">I only have B19 highlighted, but you can also change the numbers in the cells going across row 19.
</t>
        </r>
      </text>
    </comment>
    <comment ref="B39" authorId="0" shapeId="0" xr:uid="{5077F6D0-9E81-45D3-8A29-7E1F8BBA2685}">
      <text>
        <r>
          <rPr>
            <b/>
            <sz val="9"/>
            <color indexed="81"/>
            <rFont val="Tahoma"/>
            <family val="2"/>
          </rPr>
          <t xml:space="preserve">Ben: </t>
        </r>
        <r>
          <rPr>
            <sz val="9"/>
            <color indexed="81"/>
            <rFont val="Tahoma"/>
            <family val="2"/>
          </rPr>
          <t xml:space="preserve">Enter the corresponding total MRR for the customers you entered into cell B6 above.
</t>
        </r>
      </text>
    </comment>
    <comment ref="A43" authorId="0" shapeId="0" xr:uid="{163F6003-E071-471A-B59E-9E9FB7343C64}">
      <text>
        <r>
          <rPr>
            <b/>
            <sz val="9"/>
            <color indexed="81"/>
            <rFont val="Tahoma"/>
            <family val="2"/>
          </rPr>
          <t>Ben Murray:</t>
        </r>
        <r>
          <rPr>
            <sz val="9"/>
            <color indexed="81"/>
            <rFont val="Tahoma"/>
            <family val="2"/>
          </rPr>
          <t xml:space="preserve">
Lost MRR is based on the renewal ARR.</t>
        </r>
      </text>
    </comment>
    <comment ref="A52" authorId="0" shapeId="0" xr:uid="{12AF8B6C-674A-4778-99FC-B91857351CD4}">
      <text>
        <r>
          <rPr>
            <b/>
            <sz val="9"/>
            <color indexed="81"/>
            <rFont val="Tahoma"/>
            <family val="2"/>
          </rPr>
          <t>Ben Murray:</t>
        </r>
        <r>
          <rPr>
            <sz val="9"/>
            <color indexed="81"/>
            <rFont val="Tahoma"/>
            <family val="2"/>
          </rPr>
          <t xml:space="preserve">
Renewed = Ren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Ben Murray</author>
  </authors>
  <commentList>
    <comment ref="A3" authorId="0" shapeId="0" xr:uid="{4E5F331C-1515-4354-AEA2-3791C1D56404}">
      <text>
        <r>
          <rPr>
            <b/>
            <sz val="9"/>
            <color indexed="81"/>
            <rFont val="Tahoma"/>
            <family val="2"/>
          </rPr>
          <t>Ben Murray:</t>
        </r>
        <r>
          <rPr>
            <sz val="9"/>
            <color indexed="81"/>
            <rFont val="Tahoma"/>
            <family val="2"/>
          </rPr>
          <t xml:space="preserve">
Enter either MRR or ARR depending on how you sell.</t>
        </r>
      </text>
    </comment>
    <comment ref="B6" authorId="0" shapeId="0" xr:uid="{03576473-190B-4E4A-9428-B476FEC6DEA4}">
      <text>
        <r>
          <rPr>
            <b/>
            <sz val="9"/>
            <color indexed="81"/>
            <rFont val="Tahoma"/>
            <family val="2"/>
          </rPr>
          <t xml:space="preserve">Ben: </t>
        </r>
        <r>
          <rPr>
            <sz val="9"/>
            <color indexed="81"/>
            <rFont val="Tahoma"/>
            <family val="2"/>
          </rPr>
          <t xml:space="preserve">Enter your current customer count at the beginning of this month if you already have customers and are not starting from scratch.
</t>
        </r>
      </text>
    </comment>
    <comment ref="A18" authorId="0" shapeId="0" xr:uid="{F1565BBD-9D6B-4A8C-ACF1-6614950682F6}">
      <text>
        <r>
          <rPr>
            <sz val="9"/>
            <color indexed="81"/>
            <rFont val="Tahoma"/>
            <family val="2"/>
          </rPr>
          <t xml:space="preserve">I only have B19 highlighted, but you can also change the numbers in the cells going across row 19.
</t>
        </r>
      </text>
    </comment>
    <comment ref="A22" authorId="0" shapeId="0" xr:uid="{DAA8CC6D-7340-4AA8-BF21-A745416DD778}">
      <text>
        <r>
          <rPr>
            <b/>
            <sz val="9"/>
            <color indexed="81"/>
            <rFont val="Tahoma"/>
            <family val="2"/>
          </rPr>
          <t xml:space="preserve">Ben: </t>
        </r>
        <r>
          <rPr>
            <sz val="9"/>
            <color indexed="81"/>
            <rFont val="Tahoma"/>
            <family val="2"/>
          </rPr>
          <t xml:space="preserve">I only have B22 and B23 as highlighted inputs but you can also change the numbers in the cells going across rows 22, 23, and 24.
</t>
        </r>
      </text>
    </comment>
    <comment ref="N25" authorId="0" shapeId="0" xr:uid="{04B53064-82C5-46C0-869A-C2381F14F7C9}">
      <text>
        <r>
          <rPr>
            <b/>
            <sz val="9"/>
            <color indexed="81"/>
            <rFont val="Tahoma"/>
            <family val="2"/>
          </rPr>
          <t>Ben Murray:</t>
        </r>
        <r>
          <rPr>
            <sz val="9"/>
            <color indexed="81"/>
            <rFont val="Tahoma"/>
            <family val="2"/>
          </rPr>
          <t xml:space="preserve">
STOP!!!
The formula in this cell is different than the formula to the left.</t>
        </r>
      </text>
    </comment>
    <comment ref="B28" authorId="0" shapeId="0" xr:uid="{5480FD71-7F6A-4D6B-A81A-1B45985CF6CC}">
      <text>
        <r>
          <rPr>
            <b/>
            <sz val="9"/>
            <color indexed="81"/>
            <rFont val="Tahoma"/>
            <family val="2"/>
          </rPr>
          <t xml:space="preserve">Ben: </t>
        </r>
        <r>
          <rPr>
            <sz val="9"/>
            <color indexed="81"/>
            <rFont val="Tahoma"/>
            <family val="2"/>
          </rPr>
          <t xml:space="preserve">Enter the corresponding total MRR for the customers you entered into cell B6 above.
</t>
        </r>
      </text>
    </comment>
    <comment ref="A32" authorId="0" shapeId="0" xr:uid="{D01E60B5-3B88-4014-AED3-66C47F0AFE5D}">
      <text>
        <r>
          <rPr>
            <b/>
            <sz val="9"/>
            <color indexed="81"/>
            <rFont val="Tahoma"/>
            <family val="2"/>
          </rPr>
          <t>Ben Murray:</t>
        </r>
        <r>
          <rPr>
            <sz val="9"/>
            <color indexed="81"/>
            <rFont val="Tahoma"/>
            <family val="2"/>
          </rPr>
          <t xml:space="preserve">
Lost MRR is based on the renewal ARR.</t>
        </r>
      </text>
    </comment>
  </commentList>
</comments>
</file>

<file path=xl/sharedStrings.xml><?xml version="1.0" encoding="utf-8"?>
<sst xmlns="http://schemas.openxmlformats.org/spreadsheetml/2006/main" count="2904" uniqueCount="983">
  <si>
    <t>Financial Forecast</t>
  </si>
  <si>
    <t>Hidden reference row - do not modify</t>
  </si>
  <si>
    <t>Bookings</t>
  </si>
  <si>
    <t>Software</t>
  </si>
  <si>
    <t>Services</t>
  </si>
  <si>
    <t>Other</t>
  </si>
  <si>
    <t>Total Bookings</t>
  </si>
  <si>
    <t>Subscriptions</t>
  </si>
  <si>
    <t>Total Revenues</t>
  </si>
  <si>
    <t>Gross Profit</t>
  </si>
  <si>
    <t>Margin %</t>
  </si>
  <si>
    <t>Total Research &amp; Development</t>
  </si>
  <si>
    <t xml:space="preserve"> % of Revenue</t>
  </si>
  <si>
    <t>% of Revenue</t>
  </si>
  <si>
    <t xml:space="preserve"> Total G&amp;A Expense</t>
  </si>
  <si>
    <t xml:space="preserve"> Total Operating Expenses</t>
  </si>
  <si>
    <t>Taxes</t>
  </si>
  <si>
    <t>Expense Split</t>
  </si>
  <si>
    <t>Employee Related</t>
  </si>
  <si>
    <t>Non Employee Related</t>
  </si>
  <si>
    <t>Key Expenses</t>
  </si>
  <si>
    <t>Wages &amp; Taxes</t>
  </si>
  <si>
    <t>Travel Expenses</t>
  </si>
  <si>
    <t>Commissions</t>
  </si>
  <si>
    <t>Cash Balance</t>
  </si>
  <si>
    <t>Beginning Cash</t>
  </si>
  <si>
    <t>+Cash Inflow</t>
  </si>
  <si>
    <t>Ending Cash</t>
  </si>
  <si>
    <t>Total Period End Headcount</t>
  </si>
  <si>
    <t>Productivity Metrics:</t>
  </si>
  <si>
    <t>Revenue per Avg FTE ($000)</t>
  </si>
  <si>
    <t>Wages &amp; Taxes as % of Revenue</t>
  </si>
  <si>
    <t>Commissions as % of Revenue</t>
  </si>
  <si>
    <t>Customers</t>
  </si>
  <si>
    <t>CUSTOMER WATERFALL</t>
  </si>
  <si>
    <t>Customer BB</t>
  </si>
  <si>
    <t>+New Customers</t>
  </si>
  <si>
    <t>+Lost Customers</t>
  </si>
  <si>
    <t>=Customer EB</t>
  </si>
  <si>
    <t>RENEWAL WATERFALL</t>
  </si>
  <si>
    <t>1st Time Renewals</t>
  </si>
  <si>
    <t>+Prev Renewed Customers</t>
  </si>
  <si>
    <t>=Up for Renewal</t>
  </si>
  <si>
    <t>-Lost Customers</t>
  </si>
  <si>
    <t>=Renewed Customers</t>
  </si>
  <si>
    <t>CHURN INPUT</t>
  </si>
  <si>
    <t>$ MRR WATERFALL</t>
  </si>
  <si>
    <t>MRR BB</t>
  </si>
  <si>
    <t>+New MRR</t>
  </si>
  <si>
    <t>+Expansion MRR</t>
  </si>
  <si>
    <t>+Lost MRR</t>
  </si>
  <si>
    <t>=MRR EB</t>
  </si>
  <si>
    <t>STATS</t>
  </si>
  <si>
    <t>MRR Net Churn</t>
  </si>
  <si>
    <t>Net New MRR Growth</t>
  </si>
  <si>
    <t>Net New MRR</t>
  </si>
  <si>
    <t/>
  </si>
  <si>
    <t>Cost of Revenue</t>
  </si>
  <si>
    <t>Operating Expenses</t>
  </si>
  <si>
    <t>P&amp;L Category 3</t>
  </si>
  <si>
    <t>P&amp;L Category 4</t>
  </si>
  <si>
    <t>P&amp;L Category 5</t>
  </si>
  <si>
    <t>P&amp;L Category 6</t>
  </si>
  <si>
    <t>P&amp;L Category 7</t>
  </si>
  <si>
    <t>P&amp;L Category 8</t>
  </si>
  <si>
    <t>P&amp;L Category 9</t>
  </si>
  <si>
    <t>P&amp;L Category 10</t>
  </si>
  <si>
    <t>P&amp;L Category 11</t>
  </si>
  <si>
    <t>P&amp;L Category 12</t>
  </si>
  <si>
    <t>P&amp;L Category 13</t>
  </si>
  <si>
    <t>P&amp;L Category 14</t>
  </si>
  <si>
    <t>P&amp;L Category 15</t>
  </si>
  <si>
    <t>P&amp;L Category 16</t>
  </si>
  <si>
    <t>P&amp;L Category 17</t>
  </si>
  <si>
    <t>P&amp;L Category 18</t>
  </si>
  <si>
    <t>P&amp;L Category 19</t>
  </si>
  <si>
    <t>P&amp;L Category 20</t>
  </si>
  <si>
    <t>P&amp;L Category 21</t>
  </si>
  <si>
    <t>P&amp;L Category 22</t>
  </si>
  <si>
    <t>P&amp;L Category 23</t>
  </si>
  <si>
    <t>P&amp;L Category 24</t>
  </si>
  <si>
    <t>P&amp;L Category 25</t>
  </si>
  <si>
    <t>P&amp;L Category 26</t>
  </si>
  <si>
    <t>SUMMARY BY EXP TYPE</t>
  </si>
  <si>
    <t>Operating Revenue</t>
  </si>
  <si>
    <t>SUMMARY BY DEPARTMENT</t>
  </si>
  <si>
    <t>R&amp;D</t>
  </si>
  <si>
    <t>Sales</t>
  </si>
  <si>
    <t>Marketing</t>
  </si>
  <si>
    <t>G&amp;A</t>
  </si>
  <si>
    <t>Support</t>
  </si>
  <si>
    <t>Comments</t>
  </si>
  <si>
    <t>Driver</t>
  </si>
  <si>
    <t>Begin</t>
  </si>
  <si>
    <t>End</t>
  </si>
  <si>
    <t>Rate</t>
  </si>
  <si>
    <t>Fixed</t>
  </si>
  <si>
    <t>EOQ</t>
  </si>
  <si>
    <t>Spread Amount</t>
  </si>
  <si>
    <t>Repeat Annually</t>
  </si>
  <si>
    <t>Odd Month</t>
  </si>
  <si>
    <t>Spread Evenly</t>
  </si>
  <si>
    <t>Office Supplies</t>
  </si>
  <si>
    <t>Headcount Forecast Model</t>
  </si>
  <si>
    <t>Reference row - do not modify</t>
  </si>
  <si>
    <t>Physicals</t>
  </si>
  <si>
    <t>FTE</t>
  </si>
  <si>
    <t>Benefits</t>
  </si>
  <si>
    <t>=Required Field</t>
  </si>
  <si>
    <t>Dept</t>
  </si>
  <si>
    <t>Roster</t>
  </si>
  <si>
    <t>Title</t>
  </si>
  <si>
    <t>FT or PT</t>
  </si>
  <si>
    <t>Wage</t>
  </si>
  <si>
    <t>Hours</t>
  </si>
  <si>
    <t>Benefits PEPM</t>
  </si>
  <si>
    <t>Start Date</t>
  </si>
  <si>
    <t>End Date</t>
  </si>
  <si>
    <t>FT</t>
  </si>
  <si>
    <t>Total</t>
  </si>
  <si>
    <t>By Department</t>
  </si>
  <si>
    <t>Tie out?</t>
  </si>
  <si>
    <t>Start date of model</t>
  </si>
  <si>
    <t>Start year</t>
  </si>
  <si>
    <t>Company Name</t>
  </si>
  <si>
    <t>Beginning Cash Balance</t>
  </si>
  <si>
    <t>Global Controls</t>
  </si>
  <si>
    <t>Used in sum formulas</t>
  </si>
  <si>
    <t>Enter your company name or forecast scenario</t>
  </si>
  <si>
    <t>SUMMARY BY P&amp;L CATEGORY</t>
  </si>
  <si>
    <t>G&amp;A Other</t>
  </si>
  <si>
    <t>Enter in thousands</t>
  </si>
  <si>
    <t>-Cash Outflow: Operating</t>
  </si>
  <si>
    <t>Rent</t>
  </si>
  <si>
    <t>Legal Stuff</t>
  </si>
  <si>
    <t>Limit of Liability/Disclaimer of Warranty</t>
  </si>
  <si>
    <t>Limit of Liability/Disclaimer of Warranty: While Ben has used his</t>
  </si>
  <si>
    <t>best efforts in preparing this spreadsheet, he makes no representations or warranties with respect</t>
  </si>
  <si>
    <t>to the accuracy or completeness of the contents of this spreadsheet and specifically disclaim any</t>
  </si>
  <si>
    <t xml:space="preserve">implied warranties of merchantability or fitness for a particular purpose. </t>
  </si>
  <si>
    <t>The advice and strategies contained herein may not be suitable for your situation. You should consult with a</t>
  </si>
  <si>
    <t>of profit or any other commercial damages, including but not limited to special, incidental,</t>
  </si>
  <si>
    <t>consequential, or other damages.</t>
  </si>
  <si>
    <t>finance professional where appropriate. Ben shall not be liable for any loss</t>
  </si>
  <si>
    <t>Cash Inflow</t>
  </si>
  <si>
    <t>Cash Outflow</t>
  </si>
  <si>
    <t>Net Change</t>
  </si>
  <si>
    <t>Charts</t>
  </si>
  <si>
    <t>Data</t>
  </si>
  <si>
    <t>New Customers</t>
  </si>
  <si>
    <t>Beginning Backlog</t>
  </si>
  <si>
    <t>Months of Backlog</t>
  </si>
  <si>
    <t>Implementation Consultant</t>
  </si>
  <si>
    <t>Department Budgets Below (non-wage)</t>
  </si>
  <si>
    <t>R&amp;D Amortization</t>
  </si>
  <si>
    <t>Customer Success</t>
  </si>
  <si>
    <t>CSM</t>
  </si>
  <si>
    <t>Cost of Service ($000)</t>
  </si>
  <si>
    <t>ACS per Customer ($000)</t>
  </si>
  <si>
    <t>Cost of Service:</t>
  </si>
  <si>
    <t># Positions</t>
  </si>
  <si>
    <t>Services Margin</t>
  </si>
  <si>
    <t>Changelog</t>
  </si>
  <si>
    <t>SaaS Magic Number</t>
  </si>
  <si>
    <t>ARR</t>
  </si>
  <si>
    <t>Revenue Summary</t>
  </si>
  <si>
    <t>BOOKINGS</t>
  </si>
  <si>
    <t>REVENUE</t>
  </si>
  <si>
    <t>CUSTOMERS</t>
  </si>
  <si>
    <t>NEW</t>
  </si>
  <si>
    <t>CHURNED</t>
  </si>
  <si>
    <t>EXPANSION</t>
  </si>
  <si>
    <t>DOWNGRADED</t>
  </si>
  <si>
    <t>CHURN</t>
  </si>
  <si>
    <t>CASH INFLOW</t>
  </si>
  <si>
    <t>Cash</t>
  </si>
  <si>
    <t>CAC Payback Period (months)</t>
  </si>
  <si>
    <t>Revenue B Inputs</t>
  </si>
  <si>
    <t>SUPPORT</t>
  </si>
  <si>
    <t>Annual Wage</t>
  </si>
  <si>
    <t>Monthly Benefits per Headcount</t>
  </si>
  <si>
    <t>Required Headcount</t>
  </si>
  <si>
    <t>Technical Support</t>
  </si>
  <si>
    <t>SUPPORT SUMMARY</t>
  </si>
  <si>
    <t>SERVICES</t>
  </si>
  <si>
    <t>OPEN</t>
  </si>
  <si>
    <t>SERVICES SUMMARY</t>
  </si>
  <si>
    <t>CUSTOMER SUCCESS</t>
  </si>
  <si>
    <t>CUSTOMER SUCCESS SUMMARY</t>
  </si>
  <si>
    <t>Software Engineer</t>
  </si>
  <si>
    <t>R&amp;D SUMMARY</t>
  </si>
  <si>
    <t>SALES SUMMARY</t>
  </si>
  <si>
    <t>MARKETING SUMMARY</t>
  </si>
  <si>
    <t>HR/IT/Accounting Staff</t>
  </si>
  <si>
    <t>Revenue</t>
  </si>
  <si>
    <t>G&amp;A SUMMARY</t>
  </si>
  <si>
    <t>Position</t>
  </si>
  <si>
    <t>Support Managers</t>
  </si>
  <si>
    <t>Tech Support Heads</t>
  </si>
  <si>
    <t>Open</t>
  </si>
  <si>
    <t>HIDDEN</t>
  </si>
  <si>
    <t>VLOOKUP COLUMN</t>
  </si>
  <si>
    <t>Field Services Manager</t>
  </si>
  <si>
    <t>New Service Bookings</t>
  </si>
  <si>
    <t>Burn</t>
  </si>
  <si>
    <t>=Ending Backlog</t>
  </si>
  <si>
    <t>Not more than X months of backlog</t>
  </si>
  <si>
    <t>IC Heads</t>
  </si>
  <si>
    <t>CSM Manager</t>
  </si>
  <si>
    <t>CSM's</t>
  </si>
  <si>
    <t>R&amp;D Managers</t>
  </si>
  <si>
    <t>Software Engineers</t>
  </si>
  <si>
    <t>New Business Rep</t>
  </si>
  <si>
    <t>New ARR</t>
  </si>
  <si>
    <t>Commissions &amp; Taxes</t>
  </si>
  <si>
    <t>Expansion ARR</t>
  </si>
  <si>
    <t>New Subscriptions</t>
  </si>
  <si>
    <t>Expansion Subscriptions</t>
  </si>
  <si>
    <t>Existing Business Rep</t>
  </si>
  <si>
    <t>Sales Manager</t>
  </si>
  <si>
    <t>Sales Reps</t>
  </si>
  <si>
    <t>Sales Director</t>
  </si>
  <si>
    <t>Vice President</t>
  </si>
  <si>
    <t>Commissions as % of New and Existing ARR</t>
  </si>
  <si>
    <t>SDR</t>
  </si>
  <si>
    <t>Sales Engineers</t>
  </si>
  <si>
    <t xml:space="preserve">Commissions  </t>
  </si>
  <si>
    <t>Marketing Staff</t>
  </si>
  <si>
    <t>Marketing Management</t>
  </si>
  <si>
    <t>From Scale Ops</t>
  </si>
  <si>
    <t>From Headcount Roster</t>
  </si>
  <si>
    <t>Don't change</t>
  </si>
  <si>
    <t>Recurring Revenue</t>
  </si>
  <si>
    <t>Total OpEx Department Expense Model</t>
  </si>
  <si>
    <t>Advertising</t>
  </si>
  <si>
    <t>Postage &amp; Delivery</t>
  </si>
  <si>
    <t>Printing &amp; Production</t>
  </si>
  <si>
    <t>Royalties</t>
  </si>
  <si>
    <t>Telephone &amp; Internet</t>
  </si>
  <si>
    <t>Insurance</t>
  </si>
  <si>
    <t>Internal Systems</t>
  </si>
  <si>
    <t>Outside Services</t>
  </si>
  <si>
    <t>Dues &amp; Subscriptions</t>
  </si>
  <si>
    <t>Miscellaneous</t>
  </si>
  <si>
    <t>Future Expansion</t>
  </si>
  <si>
    <t>Enter the start date of the forecast.  Please enter as the first of the month.  For example, 1/1/18 or 6/1/18, etc.</t>
  </si>
  <si>
    <t>Input Cells are yellow</t>
  </si>
  <si>
    <t>Per Total Sales Heads</t>
  </si>
  <si>
    <t>% of Total Rev</t>
  </si>
  <si>
    <t>Per Total Heads</t>
  </si>
  <si>
    <t>Per Total Marketing Heads</t>
  </si>
  <si>
    <t>Per Total R&amp;D Heads</t>
  </si>
  <si>
    <t>Dev Tools</t>
  </si>
  <si>
    <t>Misc Exp</t>
  </si>
  <si>
    <t>Misc Travel</t>
  </si>
  <si>
    <t>Hosting | Spread Evenly</t>
  </si>
  <si>
    <t>Per Customer</t>
  </si>
  <si>
    <t>Base Hosting | Spread Evenly</t>
  </si>
  <si>
    <t>% of Sub Bookings</t>
  </si>
  <si>
    <t>% of Svc Bookings</t>
  </si>
  <si>
    <t>Per Total CS Heads</t>
  </si>
  <si>
    <t>CSM Software | Spread Evenly</t>
  </si>
  <si>
    <t>Example Formulas</t>
  </si>
  <si>
    <t>Misc Exp | Spread Evenly</t>
  </si>
  <si>
    <t>Misc Travel | Spread Evenly</t>
  </si>
  <si>
    <t>Per Total Svc Heads</t>
  </si>
  <si>
    <t>PSA Software | Spread Evenly</t>
  </si>
  <si>
    <t>Per Total Support Heads</t>
  </si>
  <si>
    <t>Ticketing Software | Spread Evenly</t>
  </si>
  <si>
    <t>Scale Operational Headcount</t>
  </si>
  <si>
    <t>Recurring Margin</t>
  </si>
  <si>
    <t>Computed Headcount</t>
  </si>
  <si>
    <t>FTE Code</t>
  </si>
  <si>
    <t>Commissions as % of New ARR</t>
  </si>
  <si>
    <t>ACV - Annual Contract Value</t>
  </si>
  <si>
    <t>Shipping Costs</t>
  </si>
  <si>
    <t>% of Shipping Rev</t>
  </si>
  <si>
    <t>Hardware Costs</t>
  </si>
  <si>
    <t>Merchant Fees</t>
  </si>
  <si>
    <t>Non-Op</t>
  </si>
  <si>
    <t>EBT</t>
  </si>
  <si>
    <t>Non-Operating Expense</t>
  </si>
  <si>
    <t>Interest</t>
  </si>
  <si>
    <t>Interest Expense</t>
  </si>
  <si>
    <t>Revenue A Inputs</t>
  </si>
  <si>
    <t>Revenue C Inputs</t>
  </si>
  <si>
    <t>OTHER REVENUE</t>
  </si>
  <si>
    <t>Other Revenue 1</t>
  </si>
  <si>
    <t>Other Revenue 2</t>
  </si>
  <si>
    <t>Other Revenue 3</t>
  </si>
  <si>
    <t>Total Other Revenue</t>
  </si>
  <si>
    <t xml:space="preserve"> Total Sales Expense</t>
  </si>
  <si>
    <t xml:space="preserve"> Total Marketing Expense</t>
  </si>
  <si>
    <t>Transaction</t>
  </si>
  <si>
    <t>Cost of ARR (S&amp;M Efficiency)</t>
  </si>
  <si>
    <t>To learn more:</t>
  </si>
  <si>
    <t>New Post Coming Soon</t>
  </si>
  <si>
    <t>New Logo ARR</t>
  </si>
  <si>
    <t>Total New ARR</t>
  </si>
  <si>
    <t>Expenses</t>
  </si>
  <si>
    <t>Sales Expense</t>
  </si>
  <si>
    <t>Marketing Expense</t>
  </si>
  <si>
    <t>Total S&amp;M Expense</t>
  </si>
  <si>
    <t>Sales as % of S&amp;M</t>
  </si>
  <si>
    <t>Marketing as % of S&amp;M</t>
  </si>
  <si>
    <t>Total New Logo ARR Acquisition Expense</t>
  </si>
  <si>
    <t>Sales Efficiency</t>
  </si>
  <si>
    <t>Customer Lifetime Value</t>
  </si>
  <si>
    <t>https://www.thesaascfo.com/calculate-customer-lifetime-value-cltv/</t>
  </si>
  <si>
    <t>Average ARR per New Logo</t>
  </si>
  <si>
    <t>=Gross Margin</t>
  </si>
  <si>
    <t>Divided by:</t>
  </si>
  <si>
    <t>Churn</t>
  </si>
  <si>
    <t>Customer Acquistion Cost (CAC)</t>
  </si>
  <si>
    <t>https://www.thesaascfo.com/how-to-calculate-customer-acquisition-costs/</t>
  </si>
  <si>
    <t>Sales Dept</t>
  </si>
  <si>
    <t>Non-wage Expense</t>
  </si>
  <si>
    <t>=Total Sales Expense</t>
  </si>
  <si>
    <t>New Business Sales Expense</t>
  </si>
  <si>
    <t>% Dedicated to New Business</t>
  </si>
  <si>
    <t>Marketing Dept</t>
  </si>
  <si>
    <t>=Total Marketing Expense</t>
  </si>
  <si>
    <t>New Business Marketing Expense</t>
  </si>
  <si>
    <t>Total New Customer Acquisition Expense</t>
  </si>
  <si>
    <t>New Logos Acquired</t>
  </si>
  <si>
    <t>CAC - trailing 1 month</t>
  </si>
  <si>
    <t>CAC - trailing 3 months</t>
  </si>
  <si>
    <t>CAC - trailing 6 months</t>
  </si>
  <si>
    <t>CAC - trailing 12 months</t>
  </si>
  <si>
    <t>LTV/CAC Ratio</t>
  </si>
  <si>
    <t>https://www.thesaascfo.com/saas-metrics-showdown-cac-payback-period-vs-ltv-cac/</t>
  </si>
  <si>
    <t>Common LTV</t>
  </si>
  <si>
    <t>CAC Payback Period</t>
  </si>
  <si>
    <t>Formula:</t>
  </si>
  <si>
    <t>https://www.thesaascfo.com/cac-payback-period/</t>
  </si>
  <si>
    <t>New Logo ACV</t>
  </si>
  <si>
    <t>New Logos</t>
  </si>
  <si>
    <t>÷ (ARPA</t>
  </si>
  <si>
    <t>x Gross Margin)</t>
  </si>
  <si>
    <t>https://www.thesaascfo.com/calculate-saas-magic-number/</t>
  </si>
  <si>
    <t>Recurring Revenue ($000)</t>
  </si>
  <si>
    <t>Sales &amp; Marketing Expense ($000)</t>
  </si>
  <si>
    <t>Margins</t>
  </si>
  <si>
    <t>https://www.thesaascfo.com/how-to-calculate-saas-gross-margin/</t>
  </si>
  <si>
    <t>($000)</t>
  </si>
  <si>
    <t>Service Revenue</t>
  </si>
  <si>
    <t>Service Expense</t>
  </si>
  <si>
    <t>Service Margin</t>
  </si>
  <si>
    <t>Service Margin %</t>
  </si>
  <si>
    <t>Average Cost of Service (ACS)</t>
  </si>
  <si>
    <t>https://www.thesaascfo.com/calculate-average-cost-service/</t>
  </si>
  <si>
    <t>T3M Logo Churn</t>
  </si>
  <si>
    <t>T3M ARR Revenue Churn</t>
  </si>
  <si>
    <t>T3M ARR Expansion</t>
  </si>
  <si>
    <t>ACTUALS</t>
  </si>
  <si>
    <t>Enter actuals data on this tab</t>
  </si>
  <si>
    <t>Latest Month of Actuals</t>
  </si>
  <si>
    <t>Please enter as the first of the month.  For example, 1/1/19 or 6/1/19, etc.  This is US date format.  If not entering actuals, leave cell blank.</t>
  </si>
  <si>
    <t>MRR or ARR</t>
  </si>
  <si>
    <t>Downgrade ARR</t>
  </si>
  <si>
    <t>Churn ARR</t>
  </si>
  <si>
    <t>P&amp;L Data</t>
  </si>
  <si>
    <t>Other Revenue</t>
  </si>
  <si>
    <t>Total Sales Expense</t>
  </si>
  <si>
    <t>Total Marketing Expense</t>
  </si>
  <si>
    <t>Total G&amp;A Expense</t>
  </si>
  <si>
    <t>Other Income/(Expense)</t>
  </si>
  <si>
    <t>Depreciation &amp; Amortization</t>
  </si>
  <si>
    <t>Headcount</t>
  </si>
  <si>
    <t>Customer Count</t>
  </si>
  <si>
    <t>New Acquired</t>
  </si>
  <si>
    <t>Lost Logos</t>
  </si>
  <si>
    <t>Revenue Forecast - Enterprise</t>
  </si>
  <si>
    <t>EXPANSION INPUT</t>
  </si>
  <si>
    <t>Expanded Customers</t>
  </si>
  <si>
    <t>x Net MRR or ARR</t>
  </si>
  <si>
    <t>=Total MRR or ARR Expansion</t>
  </si>
  <si>
    <t>DOWNGRADE INPUT</t>
  </si>
  <si>
    <t>Downgraded Customers</t>
  </si>
  <si>
    <t>=Lost Customers</t>
  </si>
  <si>
    <t>x Lost ARR or MRR per Customer</t>
  </si>
  <si>
    <t>= Lost MRR or ARR</t>
  </si>
  <si>
    <t>+Downgrade MRR</t>
  </si>
  <si>
    <t>Revenue D Inputs</t>
  </si>
  <si>
    <t>Revenue Forecast - Mid-market</t>
  </si>
  <si>
    <t>Unique Website Visitors</t>
  </si>
  <si>
    <t>x Free Trial Conversion %</t>
  </si>
  <si>
    <t>= Free Trial Sign Ups</t>
  </si>
  <si>
    <t>x Free to Paid Conversion %</t>
  </si>
  <si>
    <t>MRR</t>
  </si>
  <si>
    <t>TRIAL WATERFALL</t>
  </si>
  <si>
    <t>Trial BB</t>
  </si>
  <si>
    <t>+Lost Trials</t>
  </si>
  <si>
    <t>=Trial EB</t>
  </si>
  <si>
    <t>+New Trials</t>
  </si>
  <si>
    <t>TRIAL CHURN INPUT</t>
  </si>
  <si>
    <t>Free to Paid Conversion % from Prev Month</t>
  </si>
  <si>
    <t>= New Paying Customers</t>
  </si>
  <si>
    <t>Free to Paid Conversion % from Older Cohorts</t>
  </si>
  <si>
    <t>=Total MRR Expansion</t>
  </si>
  <si>
    <t>=Total MRR Downgrades</t>
  </si>
  <si>
    <t>% Renewed Customers Downgraded</t>
  </si>
  <si>
    <t>% Renewed Customers Expanded</t>
  </si>
  <si>
    <t>Revenue Forecast - SMB</t>
  </si>
  <si>
    <t>SMB trial sign ups</t>
  </si>
  <si>
    <t>EBITDA</t>
  </si>
  <si>
    <t>Actual</t>
  </si>
  <si>
    <t>Fcst</t>
  </si>
  <si>
    <t>+Reactivations</t>
  </si>
  <si>
    <t>Newly Churned</t>
  </si>
  <si>
    <t>Reactivated</t>
  </si>
  <si>
    <t>Reactivation Rate</t>
  </si>
  <si>
    <t>+Reactivation MRR</t>
  </si>
  <si>
    <t>Revenue E Inputs</t>
  </si>
  <si>
    <t>New</t>
  </si>
  <si>
    <t>Reactivations</t>
  </si>
  <si>
    <t>Upgrades</t>
  </si>
  <si>
    <t>Downgrades</t>
  </si>
  <si>
    <t>Voluntary Churn</t>
  </si>
  <si>
    <t>Delinquent Churn</t>
  </si>
  <si>
    <t>Existing</t>
  </si>
  <si>
    <t>ARPU</t>
  </si>
  <si>
    <t>Lifetime Value</t>
  </si>
  <si>
    <t>Reactivation ARPA</t>
  </si>
  <si>
    <t>Monthly Logo Churn</t>
  </si>
  <si>
    <t>Net Logo Growth</t>
  </si>
  <si>
    <t>ARPA</t>
  </si>
  <si>
    <t>Churned Logos</t>
  </si>
  <si>
    <t>Monthly Customer Churn</t>
  </si>
  <si>
    <t>Lost Customers</t>
  </si>
  <si>
    <t>Lost MRR ARPA</t>
  </si>
  <si>
    <t>Dollar Churn</t>
  </si>
  <si>
    <t>Upgrades as % of MRR</t>
  </si>
  <si>
    <t>Expansion MRR</t>
  </si>
  <si>
    <t>Previous Month MRR</t>
  </si>
  <si>
    <t>Downgrades as % of MRR</t>
  </si>
  <si>
    <t>Downgrade MRR</t>
  </si>
  <si>
    <t>CHURN POOL</t>
  </si>
  <si>
    <t>Churn Pool BB</t>
  </si>
  <si>
    <t>Churn Pool EB</t>
  </si>
  <si>
    <t>Transaction Margin</t>
  </si>
  <si>
    <t>% of Trans Rev</t>
  </si>
  <si>
    <t>Software Expense</t>
  </si>
  <si>
    <t>Avg. MRR per Customer</t>
  </si>
  <si>
    <t>Monthly Contract Value</t>
  </si>
  <si>
    <t>Monthly Dollar Churn</t>
  </si>
  <si>
    <t>Monthly Dollar Expansion</t>
  </si>
  <si>
    <t>Beginning Churn</t>
  </si>
  <si>
    <t>Ending Churn</t>
  </si>
  <si>
    <t>Logo Reactivation Rate</t>
  </si>
  <si>
    <t>Transactions</t>
  </si>
  <si>
    <t>Unique Transaction Customers</t>
  </si>
  <si>
    <t>Dev Ops</t>
  </si>
  <si>
    <t>Margins:</t>
  </si>
  <si>
    <t>ROSE Metric</t>
  </si>
  <si>
    <t>Learn more at:</t>
  </si>
  <si>
    <t>https://www.thesaascfo.com/saas-rose-metric</t>
  </si>
  <si>
    <t>Total Recurring Revenue</t>
  </si>
  <si>
    <t>Commissions &amp; Bonuses</t>
  </si>
  <si>
    <t>SaaS Employees (FTE)</t>
  </si>
  <si>
    <t>$ Investment in Employees</t>
  </si>
  <si>
    <t>Employee &amp; Related Expenses</t>
  </si>
  <si>
    <t>Monthly</t>
  </si>
  <si>
    <t>TQM</t>
  </si>
  <si>
    <t>T6M</t>
  </si>
  <si>
    <t>TTM</t>
  </si>
  <si>
    <t>ROEE Metric</t>
  </si>
  <si>
    <t>Training Investment</t>
  </si>
  <si>
    <t>Expense Metrics:</t>
  </si>
  <si>
    <t>Subscription Customers</t>
  </si>
  <si>
    <t>Bonuses</t>
  </si>
  <si>
    <t>Wages &amp; Taxes &amp; Benefits</t>
  </si>
  <si>
    <t>Other Benefits</t>
  </si>
  <si>
    <t>ROSE Metric | Return on SaaS Employees</t>
  </si>
  <si>
    <t>Better than Revenue per FTE</t>
  </si>
  <si>
    <t>TRANSACTIONS</t>
  </si>
  <si>
    <t>Hardware</t>
  </si>
  <si>
    <t>HARDWARE REVENUE</t>
  </si>
  <si>
    <t>Total Hardware Revenue</t>
  </si>
  <si>
    <t>Avg. Hardware Deal Size</t>
  </si>
  <si>
    <t>Hardware Revenue 1</t>
  </si>
  <si>
    <t>Hardware Revenue 3</t>
  </si>
  <si>
    <t>Hardware Revenue 2</t>
  </si>
  <si>
    <t>OTSW</t>
  </si>
  <si>
    <t>CUSTOMER DATA</t>
  </si>
  <si>
    <t>Beginning Count</t>
  </si>
  <si>
    <t>Churned</t>
  </si>
  <si>
    <t>Ending Count</t>
  </si>
  <si>
    <t>LOGO CHURN</t>
  </si>
  <si>
    <t>Annualized Logo Churn</t>
  </si>
  <si>
    <t>REVENUE ($000)</t>
  </si>
  <si>
    <t>MRR YOY Growth Rate</t>
  </si>
  <si>
    <t>RET'N</t>
  </si>
  <si>
    <t>RETENTION</t>
  </si>
  <si>
    <t>Monthly GDR</t>
  </si>
  <si>
    <t>Monthly NRR</t>
  </si>
  <si>
    <t>Annual NRR</t>
  </si>
  <si>
    <t>MARGIN</t>
  </si>
  <si>
    <t>MARGINS</t>
  </si>
  <si>
    <t>Gross Margin</t>
  </si>
  <si>
    <t>NET</t>
  </si>
  <si>
    <t>NET INCOME</t>
  </si>
  <si>
    <t>EBT %</t>
  </si>
  <si>
    <t>P&amp;L</t>
  </si>
  <si>
    <t>COGS</t>
  </si>
  <si>
    <t>OpEx</t>
  </si>
  <si>
    <t>Contraction ARR</t>
  </si>
  <si>
    <t>EBITDA %</t>
  </si>
  <si>
    <t>HEADCOUNT</t>
  </si>
  <si>
    <t>Total FTE's</t>
  </si>
  <si>
    <t>ARPA MRR</t>
  </si>
  <si>
    <t>BOOKINGS ($000)</t>
  </si>
  <si>
    <t>Expansion</t>
  </si>
  <si>
    <t>Total Expense</t>
  </si>
  <si>
    <t>Wages/Taxes</t>
  </si>
  <si>
    <t>PT</t>
  </si>
  <si>
    <t>Accounting</t>
  </si>
  <si>
    <t>Bank Revaluations</t>
  </si>
  <si>
    <t>Bank Service &amp; Interest Charges</t>
  </si>
  <si>
    <t>Computer and Internet Expenses</t>
  </si>
  <si>
    <t>Consulting</t>
  </si>
  <si>
    <t>Dell Computer Lease</t>
  </si>
  <si>
    <t>Dues and Subscriptions</t>
  </si>
  <si>
    <t>Fuel Expense</t>
  </si>
  <si>
    <t>Gift Expense</t>
  </si>
  <si>
    <t>Hotel</t>
  </si>
  <si>
    <t>Meals and Entertainment</t>
  </si>
  <si>
    <t>Office Expenses</t>
  </si>
  <si>
    <t>Postage and Delivery</t>
  </si>
  <si>
    <t>Recruitment</t>
  </si>
  <si>
    <t>Rent Expense</t>
  </si>
  <si>
    <t>Software Expenses</t>
  </si>
  <si>
    <t>Taxi</t>
  </si>
  <si>
    <t>Telephone Expense</t>
  </si>
  <si>
    <t>Travel</t>
  </si>
  <si>
    <t>Advertising and Promotion</t>
  </si>
  <si>
    <t>Conferences</t>
  </si>
  <si>
    <t>Software Development</t>
  </si>
  <si>
    <t>Salesforce App Exchange</t>
  </si>
  <si>
    <t>Unrealised Currency Gains</t>
  </si>
  <si>
    <t>Unrealized Currency Gains</t>
  </si>
  <si>
    <t>Clearbanc Fees</t>
  </si>
  <si>
    <t>AWS</t>
  </si>
  <si>
    <t>Currency</t>
  </si>
  <si>
    <t>FY20</t>
  </si>
  <si>
    <t>FY21</t>
  </si>
  <si>
    <t>FY22</t>
  </si>
  <si>
    <t>FY23</t>
  </si>
  <si>
    <t>FY24</t>
  </si>
  <si>
    <t>ARR Exit Rate</t>
  </si>
  <si>
    <t>ASP</t>
  </si>
  <si>
    <t>Aug-20</t>
  </si>
  <si>
    <t>Aug-21</t>
  </si>
  <si>
    <t>At a Glance - Revenue Summary</t>
  </si>
  <si>
    <t>Contractors</t>
  </si>
  <si>
    <t>IC</t>
  </si>
  <si>
    <t>CARR</t>
  </si>
  <si>
    <t>Exit ARR</t>
  </si>
  <si>
    <t>+ New ARR</t>
  </si>
  <si>
    <t>- Churn ARR</t>
  </si>
  <si>
    <t>- Downgrade ARR</t>
  </si>
  <si>
    <t>CAC T6M</t>
  </si>
  <si>
    <t>TTM ARR Revenue Churn</t>
  </si>
  <si>
    <t>OpEx Profile</t>
  </si>
  <si>
    <t>Total OpEx</t>
  </si>
  <si>
    <t>Forecast</t>
  </si>
  <si>
    <t>Confidential</t>
  </si>
  <si>
    <t>ARR Bookings</t>
  </si>
  <si>
    <t>2020</t>
  </si>
  <si>
    <t>2021</t>
  </si>
  <si>
    <t>2022</t>
  </si>
  <si>
    <t>Total Revenue</t>
  </si>
  <si>
    <t>Tech Support</t>
  </si>
  <si>
    <t>Professional Services</t>
  </si>
  <si>
    <t>Total COGS</t>
  </si>
  <si>
    <t>GM %</t>
  </si>
  <si>
    <t>Cash ($000)</t>
  </si>
  <si>
    <t>Kate Lemieux-Barcados</t>
  </si>
  <si>
    <t>Customer Success Specialist</t>
  </si>
  <si>
    <t>Melissa Leshwange</t>
  </si>
  <si>
    <t>Overall GM %</t>
  </si>
  <si>
    <t>Overall GM % T6M</t>
  </si>
  <si>
    <t>Rule of 40</t>
  </si>
  <si>
    <t>TTM Revenue Growth</t>
  </si>
  <si>
    <t>TTM EBITDA Margin %</t>
  </si>
  <si>
    <t>TTM Rule of 40</t>
  </si>
  <si>
    <t>S&amp;M</t>
  </si>
  <si>
    <t>R&amp;D as % of Revenue</t>
  </si>
  <si>
    <t>S&amp;M as % of Revenue</t>
  </si>
  <si>
    <t>G&amp;A as % of Revenue</t>
  </si>
  <si>
    <t>For FP&amp;A Report</t>
  </si>
  <si>
    <t>Take this data and paste in FP&amp;A template</t>
  </si>
  <si>
    <t>CPP, EI &amp; Taxes</t>
  </si>
  <si>
    <t>Legal Fees</t>
  </si>
  <si>
    <t>Bonus - Marketing</t>
  </si>
  <si>
    <t>Realised Currency Gains</t>
  </si>
  <si>
    <t>Service Margin T6M</t>
  </si>
  <si>
    <t>MIN</t>
  </si>
  <si>
    <t>MEDIAN</t>
  </si>
  <si>
    <t>MAX</t>
  </si>
  <si>
    <t>Adrian O'Connell</t>
  </si>
  <si>
    <t>Shane O'Connell</t>
  </si>
  <si>
    <t>Sydney Pearson</t>
  </si>
  <si>
    <t>Sofia Zaman</t>
  </si>
  <si>
    <t>Scott Pielsticker</t>
  </si>
  <si>
    <t>Alex Cleary</t>
  </si>
  <si>
    <t>Maithili Jha</t>
  </si>
  <si>
    <t>Katie Liston</t>
  </si>
  <si>
    <t>Mariya Postelynak</t>
  </si>
  <si>
    <t>Gareth Carey</t>
  </si>
  <si>
    <t>Kevin Tawaststjerna</t>
  </si>
  <si>
    <t>Liam Timmins</t>
  </si>
  <si>
    <t>Zain Wania</t>
  </si>
  <si>
    <t>Alanna Boyd</t>
  </si>
  <si>
    <t>Breanne Charter</t>
  </si>
  <si>
    <t>Pierce Schoel</t>
  </si>
  <si>
    <t>Emily Sneddon</t>
  </si>
  <si>
    <t>Anthony Winters</t>
  </si>
  <si>
    <t>pa</t>
  </si>
  <si>
    <t>Bonus</t>
  </si>
  <si>
    <t>EBITDA T6M</t>
  </si>
  <si>
    <t>CEO</t>
  </si>
  <si>
    <t>Jegannath Ramanathan</t>
  </si>
  <si>
    <t>Demand Generation Manager</t>
  </si>
  <si>
    <t>Digital Marketing Manager</t>
  </si>
  <si>
    <t>Head of Marketing</t>
  </si>
  <si>
    <t>Rev/FTE</t>
  </si>
  <si>
    <t>Total Revenue (annualized)</t>
  </si>
  <si>
    <t>PS Mix T6M</t>
  </si>
  <si>
    <t>Net Dollar Retention</t>
  </si>
  <si>
    <t>Gross Dollar Retention</t>
  </si>
  <si>
    <t>Logo Retention</t>
  </si>
  <si>
    <t>Retention Data</t>
  </si>
  <si>
    <t>2022-12</t>
  </si>
  <si>
    <t>2022-11</t>
  </si>
  <si>
    <t>2022-10</t>
  </si>
  <si>
    <t>2022-09</t>
  </si>
  <si>
    <t>2022-08</t>
  </si>
  <si>
    <t>2022-07</t>
  </si>
  <si>
    <t>2022-06</t>
  </si>
  <si>
    <t>2022-05</t>
  </si>
  <si>
    <t>2022-04</t>
  </si>
  <si>
    <t>2022-03</t>
  </si>
  <si>
    <t>2022-02</t>
  </si>
  <si>
    <t>2022-01</t>
  </si>
  <si>
    <t>Magic Number</t>
  </si>
  <si>
    <t>PS Margin</t>
  </si>
  <si>
    <t>Net Promoter Score</t>
  </si>
  <si>
    <t>ARPA / ARPU</t>
  </si>
  <si>
    <t>Expansion Bookings</t>
  </si>
  <si>
    <t>Date</t>
  </si>
  <si>
    <t>Period</t>
  </si>
  <si>
    <t>New Logo Bookings</t>
  </si>
  <si>
    <t>New ARR T3M YOY</t>
  </si>
  <si>
    <t>Expansion ARR T3M YOY</t>
  </si>
  <si>
    <t>New Logos T3M YOY</t>
  </si>
  <si>
    <t>Calendar Year</t>
  </si>
  <si>
    <t>Chantal Baran</t>
  </si>
  <si>
    <t>Mark Grogan</t>
  </si>
  <si>
    <t>Turner Simpson</t>
  </si>
  <si>
    <t>Ravi Desai</t>
  </si>
  <si>
    <t>FORECASTED HIRES BELOW</t>
  </si>
  <si>
    <t>Patrick Devine</t>
  </si>
  <si>
    <t>Alexander Pasquini</t>
  </si>
  <si>
    <t>Product Manager</t>
  </si>
  <si>
    <t>Account Executive</t>
  </si>
  <si>
    <t>Madison Ryan</t>
  </si>
  <si>
    <t>Customer Success Manager</t>
  </si>
  <si>
    <t>Notes:</t>
  </si>
  <si>
    <t>Commissions forecasted at historical run rate despite low amounts last several quarters</t>
  </si>
  <si>
    <t>Isabella Ramirez</t>
  </si>
  <si>
    <t>Jade Garrido</t>
  </si>
  <si>
    <t>Justin Raudys</t>
  </si>
  <si>
    <t>Courtney Barrett</t>
  </si>
  <si>
    <t>Business Development Rep</t>
  </si>
  <si>
    <t>Content Marketing Specialist</t>
  </si>
  <si>
    <t>Director of People &amp;amp; Culture</t>
  </si>
  <si>
    <t>Allan Batalla</t>
  </si>
  <si>
    <t>Points</t>
  </si>
  <si>
    <t>Momentum</t>
  </si>
  <si>
    <t>Up or Down</t>
  </si>
  <si>
    <t>Spread</t>
  </si>
  <si>
    <t>Sales &amp; Marketing</t>
  </si>
  <si>
    <t>Growth OpEx</t>
  </si>
  <si>
    <t>Rev per FTE</t>
  </si>
  <si>
    <t>ROSE METRIC</t>
  </si>
  <si>
    <t>ACS</t>
  </si>
  <si>
    <t>SaaS Scalability Index</t>
  </si>
  <si>
    <t>Growth OpEx G&amp;A</t>
  </si>
  <si>
    <t>Growth OpEx S&amp;M</t>
  </si>
  <si>
    <t>Growth OpEx R&amp;D</t>
  </si>
  <si>
    <t>ROSE</t>
  </si>
  <si>
    <t>Margin</t>
  </si>
  <si>
    <t>ACS OpEx</t>
  </si>
  <si>
    <t>ACS COGS</t>
  </si>
  <si>
    <t>SSI</t>
  </si>
  <si>
    <t>MRR ARPA T3M</t>
  </si>
  <si>
    <t>MRR ARPA</t>
  </si>
  <si>
    <t>ARPA/ARPU</t>
  </si>
  <si>
    <t>Spread T3M</t>
  </si>
  <si>
    <t>G&amp;A Cost of ARR T3M</t>
  </si>
  <si>
    <t>R&amp;D Cost of ARR 12M Lagged</t>
  </si>
  <si>
    <t>R&amp;D Cost of ARR T3M</t>
  </si>
  <si>
    <t>Total Growth OpEx</t>
  </si>
  <si>
    <t xml:space="preserve">R&amp;D </t>
  </si>
  <si>
    <t>Total Cost of Service ($000)</t>
  </si>
  <si>
    <t>OpEx ACS T3M</t>
  </si>
  <si>
    <t>COGS  ACS T3M</t>
  </si>
  <si>
    <t>COGS C of S</t>
  </si>
  <si>
    <t>R&amp;D - Fixes/Bugs/Tech Debt</t>
  </si>
  <si>
    <t>Recurring Margin % T3M</t>
  </si>
  <si>
    <t>Revenue/FTE</t>
  </si>
  <si>
    <t>Revenue/FTE T3M</t>
  </si>
  <si>
    <t>Maksim Duric</t>
  </si>
  <si>
    <t>2023</t>
  </si>
  <si>
    <t>2023-01</t>
  </si>
  <si>
    <t>2023-02</t>
  </si>
  <si>
    <t>2023-03</t>
  </si>
  <si>
    <t>2023-04</t>
  </si>
  <si>
    <t>2023-05</t>
  </si>
  <si>
    <t>2023-06</t>
  </si>
  <si>
    <t>COGS ACS Unit Cost</t>
  </si>
  <si>
    <t>COGS ACS T3M Unit Cost</t>
  </si>
  <si>
    <t>OpEx C of S Dollars</t>
  </si>
  <si>
    <t>OpEx ACS Unit Cost</t>
  </si>
  <si>
    <t>OpEx ACS T3M Unit Cost</t>
  </si>
  <si>
    <t>ACS per $ Recurring</t>
  </si>
  <si>
    <t>ACS per $ Recurring T3M</t>
  </si>
  <si>
    <t>Revenue Growth</t>
  </si>
  <si>
    <t>S&amp;M T3M</t>
  </si>
  <si>
    <t>Revenue ($000)</t>
  </si>
  <si>
    <t>For Dashboard</t>
  </si>
  <si>
    <t>Rev Growth</t>
  </si>
  <si>
    <t>Can fluctuate client to client</t>
  </si>
  <si>
    <t>Ben's assumption</t>
  </si>
  <si>
    <t>Eva Wedig</t>
  </si>
  <si>
    <t>Bilkis Begum</t>
  </si>
  <si>
    <t>Archi Rahman</t>
  </si>
  <si>
    <t>Kaitlin Patrick</t>
  </si>
  <si>
    <t>Katie Rezek</t>
  </si>
  <si>
    <t>Evan Stewart</t>
  </si>
  <si>
    <t>Senior Technical Support Manager</t>
  </si>
  <si>
    <t>Philip Manzano</t>
  </si>
  <si>
    <t>Tyler Petteplace</t>
  </si>
  <si>
    <t>Event Manager</t>
  </si>
  <si>
    <t>Tevis Shkodra</t>
  </si>
  <si>
    <t>Senior Product Manager</t>
  </si>
  <si>
    <t>Charlotte Bowen</t>
  </si>
  <si>
    <t>Bronwen Weiderick</t>
  </si>
  <si>
    <t>Natalie Ur-Rehman</t>
  </si>
  <si>
    <t>Colin Olphand</t>
  </si>
  <si>
    <t>UX Designer</t>
  </si>
  <si>
    <t>Talent Acquisition Manager</t>
  </si>
  <si>
    <t>Senior Technical Writer</t>
  </si>
  <si>
    <t>Application Support Specialist</t>
  </si>
  <si>
    <t>Software Developer</t>
  </si>
  <si>
    <t>IT Business Analyst</t>
  </si>
  <si>
    <t>GROWTH OPEX</t>
  </si>
  <si>
    <t>2023-07</t>
  </si>
  <si>
    <t>2023-08</t>
  </si>
  <si>
    <t>2023-09</t>
  </si>
  <si>
    <t>2023-10</t>
  </si>
  <si>
    <t>2023-11</t>
  </si>
  <si>
    <t>2023-12</t>
  </si>
  <si>
    <t>Nicole Nelson</t>
  </si>
  <si>
    <t>Jacob Nicol</t>
  </si>
  <si>
    <t>Max Yakobson</t>
  </si>
  <si>
    <t>Kourtnie Hamilton</t>
  </si>
  <si>
    <t>Afsheen Sultan</t>
  </si>
  <si>
    <t>VP of Sales</t>
  </si>
  <si>
    <t>Technical Support Specialist</t>
  </si>
  <si>
    <t>Nicola Garrido</t>
  </si>
  <si>
    <t>Office &amp;amp; People Coordinator</t>
  </si>
  <si>
    <t>App Servers</t>
  </si>
  <si>
    <t>Stripe fees</t>
  </si>
  <si>
    <t>Comission Expense</t>
  </si>
  <si>
    <t>Continuing Education</t>
  </si>
  <si>
    <t>Employee Benefits</t>
  </si>
  <si>
    <t>Employer Health Tax</t>
  </si>
  <si>
    <t>Professional Development</t>
  </si>
  <si>
    <t>Software Expenses - G&amp;A</t>
  </si>
  <si>
    <t>Yu Mao</t>
  </si>
  <si>
    <t>Matthew Shannon</t>
  </si>
  <si>
    <t>Alma Vapsvaite</t>
  </si>
  <si>
    <t>Brendan Glanville</t>
  </si>
  <si>
    <t>Cobi  Moos</t>
  </si>
  <si>
    <t>Danesh Dadachangi</t>
  </si>
  <si>
    <t>Denzel Viluan</t>
  </si>
  <si>
    <t>Justine Belh</t>
  </si>
  <si>
    <t>Mateo  Shkodra</t>
  </si>
  <si>
    <t>Morgana  Ghiani</t>
  </si>
  <si>
    <t>Sammy  Horowitz</t>
  </si>
  <si>
    <t xml:space="preserve">Business Development Rep. </t>
  </si>
  <si>
    <t>Tech Lead</t>
  </si>
  <si>
    <t xml:space="preserve">Product Development Intern </t>
  </si>
  <si>
    <t xml:space="preserve">Account Executive </t>
  </si>
  <si>
    <t>CAD</t>
  </si>
  <si>
    <t>USD</t>
  </si>
  <si>
    <t>Outbound AE Manager</t>
  </si>
  <si>
    <t>Inbound AE Manager</t>
  </si>
  <si>
    <t xml:space="preserve">Revenue Operations </t>
  </si>
  <si>
    <t xml:space="preserve">Growth Associate </t>
  </si>
  <si>
    <t xml:space="preserve">Sales Enablement </t>
  </si>
  <si>
    <t xml:space="preserve">Sales Recruiter </t>
  </si>
  <si>
    <t xml:space="preserve">SDR Manager </t>
  </si>
  <si>
    <t xml:space="preserve">Sr. SDR (Outbound) </t>
  </si>
  <si>
    <t xml:space="preserve">SDR (Outbound) </t>
  </si>
  <si>
    <t>SDR (Outbound) Churn</t>
  </si>
  <si>
    <t>SDR (Outbound)</t>
  </si>
  <si>
    <t>BDR Manager (Mel)</t>
  </si>
  <si>
    <t>Inbound BDR Team Lead*</t>
  </si>
  <si>
    <t xml:space="preserve">BDR (Inbound) </t>
  </si>
  <si>
    <t>BDR (Inbound) backfill</t>
  </si>
  <si>
    <t>Sr Inbound AE Hire</t>
  </si>
  <si>
    <t xml:space="preserve">AE 2 </t>
  </si>
  <si>
    <t xml:space="preserve">AE 2 (CHURN) </t>
  </si>
  <si>
    <t>AE 2</t>
  </si>
  <si>
    <t>APAC Inbound AE1</t>
  </si>
  <si>
    <t>AE 1</t>
  </si>
  <si>
    <t xml:space="preserve">Sr. Outbound AE </t>
  </si>
  <si>
    <t xml:space="preserve">Outbound AE2 </t>
  </si>
  <si>
    <t>Outbound AE2 CHURN</t>
  </si>
  <si>
    <t>Sr Outbound AE</t>
  </si>
  <si>
    <t>Sr. Outbound AE</t>
  </si>
  <si>
    <t>Sr. Outbound AE CHURN</t>
  </si>
  <si>
    <t>2024</t>
  </si>
  <si>
    <t>AE 1 (CHURN)</t>
  </si>
  <si>
    <t>Variable Revenue Forecast</t>
  </si>
  <si>
    <t>Logic 1</t>
  </si>
  <si>
    <t>Logic 2</t>
  </si>
  <si>
    <t>Logic 3</t>
  </si>
  <si>
    <t>Variable Revenue</t>
  </si>
  <si>
    <t>Total Variable Revenue</t>
  </si>
  <si>
    <t>Variable Revenue Inputs</t>
  </si>
  <si>
    <t>VARIABLE CUSTOMERS</t>
  </si>
  <si>
    <t>VARIABLE</t>
  </si>
  <si>
    <t>Variable Customer Count</t>
  </si>
  <si>
    <t>Variable Customer Count Unique</t>
  </si>
  <si>
    <t>Variable Transactions</t>
  </si>
  <si>
    <t>VARIABLE CUSTOMERS UNIQUE</t>
  </si>
  <si>
    <t>Services Revenue Inputs</t>
  </si>
  <si>
    <t>Services Revenue Forecast</t>
  </si>
  <si>
    <t>Revenue A</t>
  </si>
  <si>
    <t>Revenue B</t>
  </si>
  <si>
    <t>Revenue C</t>
  </si>
  <si>
    <t>Revenue D</t>
  </si>
  <si>
    <t>Revenue E</t>
  </si>
  <si>
    <t>Average Services Booking</t>
  </si>
  <si>
    <t>New Monthly Backlog</t>
  </si>
  <si>
    <t>Services Backlog</t>
  </si>
  <si>
    <t>Billable FTE</t>
  </si>
  <si>
    <t>Project Manager</t>
  </si>
  <si>
    <t>PM</t>
  </si>
  <si>
    <t>Pullthrough Rate</t>
  </si>
  <si>
    <t>Monthly Backlog Pullthrough</t>
  </si>
  <si>
    <t>+Backlog Additions</t>
  </si>
  <si>
    <t>-Backlog Pullthrough</t>
  </si>
  <si>
    <t>Scale Ops</t>
  </si>
  <si>
    <t>Service Revenue Inputs</t>
  </si>
  <si>
    <t>Services Rev Inputs - A</t>
  </si>
  <si>
    <t>Services Rev Inputs - B</t>
  </si>
  <si>
    <t>Services Rev Inputs - C</t>
  </si>
  <si>
    <t>Services Rev Inputs - D</t>
  </si>
  <si>
    <t>Services Rev Inputs - E</t>
  </si>
  <si>
    <t>Not More Than X Months</t>
  </si>
  <si>
    <t>Backlog with no Scale Ops</t>
  </si>
  <si>
    <t>Required heads to meet backlog target</t>
  </si>
  <si>
    <t>Incremental burn from Scale Ops heads</t>
  </si>
  <si>
    <t>Ending Backlog (Scale Ops Impacted)</t>
  </si>
  <si>
    <t>Incremental heads required</t>
  </si>
  <si>
    <t>Added Burn from Incremental Heads</t>
  </si>
  <si>
    <t>New Backlog</t>
  </si>
  <si>
    <t>Burn (Headcount Roster)</t>
  </si>
  <si>
    <t>Burn (Scale Ops)</t>
  </si>
  <si>
    <t>Ending Backlog</t>
  </si>
  <si>
    <t>Months of Backlog (Scale Ops Impacted)</t>
  </si>
  <si>
    <t>Services Revenue</t>
  </si>
  <si>
    <t>Headcount Roster</t>
  </si>
  <si>
    <t>Total Services Revenue</t>
  </si>
  <si>
    <t>ABC SaaS Co.</t>
  </si>
  <si>
    <t>Total Heads</t>
  </si>
  <si>
    <t>Scale Ops Heads</t>
  </si>
  <si>
    <t>Total Wages &amp; Taxes</t>
  </si>
  <si>
    <t>Scale Ops Wages &amp; Taxes</t>
  </si>
  <si>
    <t>Total Commissions</t>
  </si>
  <si>
    <t>On or Off</t>
  </si>
  <si>
    <t>Off</t>
  </si>
  <si>
    <t>Cash In</t>
  </si>
  <si>
    <t>LOOKUP COLUMN (do not modify)</t>
  </si>
  <si>
    <t>FTE's</t>
  </si>
  <si>
    <t>Ending Cash Balance</t>
  </si>
  <si>
    <t>Change in Cash (optional)</t>
  </si>
  <si>
    <t>Overall GM % T3M</t>
  </si>
  <si>
    <t>T3M</t>
  </si>
  <si>
    <t>Blended Cost of ARR T3M</t>
  </si>
  <si>
    <t>Blended Cost of ARR T6M</t>
  </si>
  <si>
    <t>Blended Cost of ARR TTM</t>
  </si>
  <si>
    <t>New Cost of ARR T3M</t>
  </si>
  <si>
    <t>New Cost of ARR T6M</t>
  </si>
  <si>
    <t>New Cost of ARR TTM</t>
  </si>
  <si>
    <t>Expansion Cost of ARR T3M</t>
  </si>
  <si>
    <t>Expansion Cost of ARR T6M</t>
  </si>
  <si>
    <t>Expansion Cost of ARR TTM</t>
  </si>
  <si>
    <t>Subscription Revenue</t>
  </si>
  <si>
    <t>Subscription ARPA</t>
  </si>
  <si>
    <t>Subscription ARPA T3M</t>
  </si>
  <si>
    <t>Variable Customers</t>
  </si>
  <si>
    <t>Variable Customers Unique</t>
  </si>
  <si>
    <t>Enter your formula in this row if needed</t>
  </si>
  <si>
    <t>TOTAL SUBS</t>
  </si>
  <si>
    <t>TOTAL VARIABLE</t>
  </si>
  <si>
    <t>Variable ARPA</t>
  </si>
  <si>
    <t>Variable ARPA T3M</t>
  </si>
  <si>
    <t>Rev/FTE T3M</t>
  </si>
  <si>
    <t>Subscription Revenue (annualized)</t>
  </si>
  <si>
    <t>ARR/FTE</t>
  </si>
  <si>
    <t>ARR/FTE T3M</t>
  </si>
  <si>
    <t>Cost of Subscription Revenue</t>
  </si>
  <si>
    <t>Total Cost of Sub Revenue</t>
  </si>
  <si>
    <t>Sub Margin</t>
  </si>
  <si>
    <t>Sub Margin %</t>
  </si>
  <si>
    <t>Sub Margin % T3M</t>
  </si>
  <si>
    <t>Sub Margin % T6M</t>
  </si>
  <si>
    <t>Sub as % of Tot Rev</t>
  </si>
  <si>
    <t>Sub as % of Tot Rev T3M</t>
  </si>
  <si>
    <t>Sub as % of Tot Rev T6M</t>
  </si>
  <si>
    <t>Variable Expense</t>
  </si>
  <si>
    <t>Variable Margin</t>
  </si>
  <si>
    <t>Service Margin T3M</t>
  </si>
  <si>
    <t>Variable Margin %</t>
  </si>
  <si>
    <t>Variable Margin T3M</t>
  </si>
  <si>
    <t>Variable Margin T6M</t>
  </si>
  <si>
    <t>T3M Revenue Growth</t>
  </si>
  <si>
    <t>T6M Revenue Growth</t>
  </si>
  <si>
    <t>T3M EBITDA Margin %</t>
  </si>
  <si>
    <t>T6M EBITDA Margin %</t>
  </si>
  <si>
    <t>Total Expansion Expense</t>
  </si>
  <si>
    <t>Cohort ARPA</t>
  </si>
  <si>
    <t>Sub Gross Margin (T3M)</t>
  </si>
  <si>
    <t>Customer Success Expense</t>
  </si>
  <si>
    <t>CS Expansion Expense</t>
  </si>
  <si>
    <t>% Dedicated to EXPANSION Business</t>
  </si>
  <si>
    <t>x Sub GM %</t>
  </si>
  <si>
    <t>LTV = Gross Margin / Churn</t>
  </si>
  <si>
    <t>Common - Based on Sub Gross Margin</t>
  </si>
  <si>
    <t>÷ CAC (T3M)</t>
  </si>
  <si>
    <t>Total Sub Revenue</t>
  </si>
  <si>
    <t>R&amp;D Allocation</t>
  </si>
  <si>
    <t>G&amp;A Allocation</t>
  </si>
  <si>
    <t>ACS COGS per Cust ($000)</t>
  </si>
  <si>
    <t>ACS OpEx per Cust ($000)</t>
  </si>
  <si>
    <t>Subscription Margin</t>
  </si>
  <si>
    <t>+/- Other</t>
  </si>
  <si>
    <t>Total EE-related / FTE ($000)</t>
  </si>
  <si>
    <t>Variable</t>
  </si>
  <si>
    <t>Version 2.0</t>
  </si>
  <si>
    <t>Major update to the model</t>
  </si>
  <si>
    <t xml:space="preserve">Category	</t>
  </si>
  <si>
    <t>Opening</t>
  </si>
  <si>
    <t>Lost</t>
  </si>
  <si>
    <t>Contraction</t>
  </si>
  <si>
    <t>End of Period</t>
  </si>
  <si>
    <t>Revenue Forecast - Maxio</t>
  </si>
  <si>
    <t>New Bookings</t>
  </si>
  <si>
    <t>Gross Logo Retention</t>
  </si>
  <si>
    <t>Overall Gross Margin</t>
  </si>
  <si>
    <t>PS Mix</t>
  </si>
  <si>
    <t>Sales/Marketing as % of Rev</t>
  </si>
  <si>
    <t>R&amp;D as % of Rev</t>
  </si>
  <si>
    <t>G&amp;A as % of Rev</t>
  </si>
  <si>
    <t>Adj. EBITDA</t>
  </si>
  <si>
    <t>LTV to CAC Ratio</t>
  </si>
  <si>
    <t>CAC Payback</t>
  </si>
  <si>
    <t>Cost of ARR</t>
  </si>
  <si>
    <t>MRR Momentum</t>
  </si>
  <si>
    <t>Do Not Modify This Column</t>
  </si>
  <si>
    <t>T3M YOY CARR Growth</t>
  </si>
  <si>
    <t>T6M YOY CARR Growth</t>
  </si>
  <si>
    <t>TTM YOY CARR Growth</t>
  </si>
  <si>
    <t>Subsription Revenue</t>
  </si>
  <si>
    <t>change how new customers flow in</t>
  </si>
  <si>
    <t>Revenue F Inputs</t>
  </si>
  <si>
    <t>Enter "ARR" if your Bookings values below are annual numbers or enter "MRR" if the Bookings values represent monthly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</si>
</sst>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
    <numFmt numFmtId="166" formatCode="0.0%"/>
    <numFmt numFmtId="167" formatCode="_(* #,##0.0_);_(* \(#,##0.0\);_(* &quot;-&quot;??_);_(@_)"/>
    <numFmt numFmtId="168" formatCode="[$-409]mmm\-yy;@"/>
    <numFmt numFmtId="169" formatCode="_(&quot;$&quot;* #,##0_);_(&quot;$&quot;* \(#,##0\);_(&quot;$&quot;* &quot;-&quot;??_);_(@_)"/>
    <numFmt numFmtId="170" formatCode="mm/dd/yy;@"/>
    <numFmt numFmtId="171" formatCode="&quot;$&quot;#,##0.0_);[Red]\(&quot;$&quot;#,##0.0\)"/>
    <numFmt numFmtId="172" formatCode="_(* #,##0.0000_);_(* \(#,##0.0000\);_(* &quot;-&quot;??_);_(@_)"/>
    <numFmt numFmtId="173" formatCode="_(&quot;$&quot;* #,##0.0_);_(&quot;$&quot;* \(#,##0.0\);_(&quot;$&quot;* &quot;-&quot;??_);_(@_)"/>
    <numFmt numFmtId="174" formatCode="0.000%"/>
    <numFmt numFmtId="175" formatCode="_(* #,##0.0_);_(* \(#,##0.0\);_(* &quot;-&quot;?_);_(@_)"/>
    <numFmt numFmtId="176" formatCode="0.0"/>
    <numFmt numFmtId="177" formatCode="&quot;$&quot;#,##0.0"/>
    <numFmt numFmtId="178" formatCode="0.0000"/>
  </numFmts>
  <fonts count="8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sz val="8"/>
      <name val="Verdana"/>
      <family val="2"/>
    </font>
    <font>
      <b/>
      <sz val="14"/>
      <color indexed="9"/>
      <name val="Arial"/>
      <family val="2"/>
    </font>
    <font>
      <sz val="11"/>
      <color theme="1"/>
      <name val="Arial"/>
      <family val="2"/>
    </font>
    <font>
      <b/>
      <sz val="12"/>
      <color theme="0"/>
      <name val="Arial"/>
      <family val="2"/>
    </font>
    <font>
      <b/>
      <i/>
      <sz val="10"/>
      <color theme="0"/>
      <name val="ARIAL"/>
      <family val="2"/>
    </font>
    <font>
      <b/>
      <i/>
      <sz val="10"/>
      <color rgb="FFFF0000"/>
      <name val="Arial"/>
      <family val="2"/>
    </font>
    <font>
      <b/>
      <i/>
      <sz val="10"/>
      <color theme="1"/>
      <name val="Arial"/>
      <family val="2"/>
    </font>
    <font>
      <b/>
      <sz val="10"/>
      <name val="Arial"/>
      <family val="2"/>
    </font>
    <font>
      <sz val="10"/>
      <name val="Arial"/>
      <family val="2"/>
    </font>
    <font>
      <i/>
      <sz val="10"/>
      <name val="Arial"/>
      <family val="2"/>
    </font>
    <font>
      <i/>
      <sz val="11"/>
      <color theme="1"/>
      <name val="Arial"/>
      <family val="2"/>
    </font>
    <font>
      <i/>
      <sz val="9"/>
      <name val="Arial"/>
      <family val="2"/>
    </font>
    <font>
      <i/>
      <sz val="9"/>
      <color theme="1"/>
      <name val="Arial"/>
      <family val="2"/>
    </font>
    <font>
      <b/>
      <sz val="11"/>
      <color theme="1"/>
      <name val="Arial"/>
      <family val="2"/>
    </font>
    <font>
      <b/>
      <sz val="9"/>
      <color indexed="81"/>
      <name val="Tahoma"/>
      <family val="2"/>
    </font>
    <font>
      <sz val="9"/>
      <color indexed="81"/>
      <name val="Tahoma"/>
      <family val="2"/>
    </font>
    <font>
      <b/>
      <sz val="11"/>
      <color theme="1"/>
      <name val="Calibri"/>
      <family val="2"/>
      <scheme val="minor"/>
    </font>
    <font>
      <b/>
      <u/>
      <sz val="11"/>
      <color theme="1"/>
      <name val="Calibri"/>
      <family val="2"/>
      <scheme val="minor"/>
    </font>
    <font>
      <b/>
      <sz val="16"/>
      <name val="Calibri"/>
      <family val="2"/>
      <scheme val="minor"/>
    </font>
    <font>
      <b/>
      <sz val="11"/>
      <name val="Calibri"/>
      <family val="2"/>
      <scheme val="minor"/>
    </font>
    <font>
      <sz val="11"/>
      <name val="Calibri"/>
      <family val="2"/>
      <scheme val="minor"/>
    </font>
    <font>
      <b/>
      <u/>
      <sz val="11"/>
      <name val="Calibri"/>
      <family val="2"/>
      <scheme val="minor"/>
    </font>
    <font>
      <b/>
      <sz val="11"/>
      <color theme="3"/>
      <name val="Calibri"/>
      <family val="2"/>
      <scheme val="minor"/>
    </font>
    <font>
      <b/>
      <sz val="11"/>
      <color theme="4"/>
      <name val="Calibri"/>
      <family val="2"/>
      <scheme val="minor"/>
    </font>
    <font>
      <sz val="11"/>
      <color rgb="FF0070C0"/>
      <name val="Calibri"/>
      <family val="2"/>
      <scheme val="minor"/>
    </font>
    <font>
      <sz val="11"/>
      <color theme="4"/>
      <name val="Calibri"/>
      <family val="2"/>
      <scheme val="minor"/>
    </font>
    <font>
      <b/>
      <sz val="16"/>
      <color theme="1"/>
      <name val="Calibri"/>
      <family val="2"/>
      <scheme val="minor"/>
    </font>
    <font>
      <u/>
      <sz val="8"/>
      <color indexed="12"/>
      <name val="Verdana"/>
      <family val="2"/>
    </font>
    <font>
      <u/>
      <sz val="16"/>
      <color theme="10"/>
      <name val="Arial"/>
      <family val="2"/>
    </font>
    <font>
      <i/>
      <sz val="12"/>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12"/>
      <name val="Calibri"/>
      <family val="2"/>
      <scheme val="minor"/>
    </font>
    <font>
      <sz val="12"/>
      <color theme="4"/>
      <name val="Calibri"/>
      <family val="2"/>
      <scheme val="minor"/>
    </font>
    <font>
      <i/>
      <sz val="12"/>
      <color rgb="FFFF0000"/>
      <name val="Calibri"/>
      <family val="2"/>
      <scheme val="minor"/>
    </font>
    <font>
      <sz val="12"/>
      <color rgb="FFFF0000"/>
      <name val="Calibri"/>
      <family val="2"/>
      <scheme val="minor"/>
    </font>
    <font>
      <sz val="11"/>
      <color theme="1"/>
      <name val="Calibri"/>
      <family val="2"/>
      <scheme val="minor"/>
    </font>
    <font>
      <sz val="11"/>
      <name val="Arial"/>
      <family val="2"/>
    </font>
    <font>
      <b/>
      <sz val="11"/>
      <name val="Arial"/>
      <family val="2"/>
    </font>
    <font>
      <sz val="12"/>
      <color indexed="81"/>
      <name val="Tahoma"/>
      <family val="2"/>
    </font>
    <font>
      <b/>
      <sz val="16"/>
      <color theme="1"/>
      <name val="Calibri"/>
      <family val="2"/>
    </font>
    <font>
      <b/>
      <sz val="14"/>
      <color theme="1"/>
      <name val="Calibri"/>
      <family val="2"/>
      <scheme val="minor"/>
    </font>
    <font>
      <b/>
      <sz val="14"/>
      <name val="Calibri"/>
      <family val="2"/>
      <scheme val="minor"/>
    </font>
    <font>
      <b/>
      <sz val="14"/>
      <color theme="0"/>
      <name val="Calibri"/>
      <family val="2"/>
      <scheme val="minor"/>
    </font>
    <font>
      <b/>
      <u/>
      <sz val="11"/>
      <color theme="1"/>
      <name val="Calibri"/>
      <family val="2"/>
    </font>
    <font>
      <b/>
      <sz val="14"/>
      <color theme="1"/>
      <name val="Calibri"/>
      <family val="2"/>
    </font>
    <font>
      <i/>
      <sz val="11"/>
      <name val="Calibri"/>
      <family val="2"/>
      <scheme val="minor"/>
    </font>
    <font>
      <u/>
      <sz val="11"/>
      <color theme="1"/>
      <name val="Calibri"/>
      <family val="2"/>
    </font>
    <font>
      <i/>
      <sz val="11"/>
      <color theme="1"/>
      <name val="Calibri"/>
      <family val="2"/>
    </font>
    <font>
      <sz val="11"/>
      <name val="Calibri"/>
      <family val="2"/>
    </font>
    <font>
      <u/>
      <sz val="11"/>
      <color theme="10"/>
      <name val="Calibri"/>
      <family val="2"/>
    </font>
    <font>
      <b/>
      <i/>
      <sz val="11"/>
      <color theme="1"/>
      <name val="Calibri"/>
      <family val="2"/>
      <scheme val="minor"/>
    </font>
    <font>
      <b/>
      <sz val="11"/>
      <name val="Calibri"/>
      <family val="2"/>
    </font>
    <font>
      <sz val="11"/>
      <color rgb="FF000000"/>
      <name val="Calibri"/>
      <family val="2"/>
    </font>
    <font>
      <i/>
      <sz val="11"/>
      <color theme="1"/>
      <name val="Calibri"/>
      <family val="2"/>
      <scheme val="minor"/>
    </font>
    <font>
      <sz val="10"/>
      <color theme="1"/>
      <name val="Calibri"/>
      <family val="2"/>
    </font>
    <font>
      <b/>
      <sz val="14"/>
      <color theme="0"/>
      <name val="Calibri"/>
      <family val="2"/>
    </font>
    <font>
      <b/>
      <sz val="11"/>
      <color theme="0"/>
      <name val="Calibri"/>
      <family val="2"/>
    </font>
    <font>
      <sz val="9"/>
      <color theme="1"/>
      <name val="Calibri"/>
      <family val="2"/>
    </font>
    <font>
      <sz val="8"/>
      <name val="Calibri"/>
      <family val="2"/>
    </font>
    <font>
      <b/>
      <sz val="11"/>
      <color theme="0"/>
      <name val="Calibri"/>
      <family val="2"/>
      <scheme val="minor"/>
    </font>
    <font>
      <sz val="11"/>
      <color theme="0"/>
      <name val="Calibri"/>
      <family val="2"/>
      <scheme val="minor"/>
    </font>
    <font>
      <b/>
      <sz val="14"/>
      <color indexed="8"/>
      <name val="Calibri"/>
      <family val="2"/>
      <scheme val="minor"/>
    </font>
    <font>
      <sz val="11"/>
      <color theme="0"/>
      <name val="Calibri"/>
      <family val="2"/>
    </font>
    <font>
      <b/>
      <i/>
      <sz val="11"/>
      <color indexed="8"/>
      <name val="Calibri"/>
      <family val="2"/>
      <scheme val="minor"/>
    </font>
    <font>
      <i/>
      <sz val="11"/>
      <color indexed="8"/>
      <name val="Calibri"/>
      <family val="2"/>
      <scheme val="minor"/>
    </font>
    <font>
      <b/>
      <sz val="11"/>
      <color indexed="8"/>
      <name val="Calibri"/>
      <family val="2"/>
      <scheme val="minor"/>
    </font>
    <font>
      <i/>
      <sz val="11"/>
      <name val="Calibri"/>
      <family val="2"/>
    </font>
    <font>
      <b/>
      <i/>
      <sz val="11"/>
      <name val="Calibri"/>
      <family val="2"/>
    </font>
    <font>
      <b/>
      <sz val="9"/>
      <color rgb="FF000000"/>
      <name val="Tahoma"/>
      <family val="2"/>
    </font>
    <font>
      <sz val="9"/>
      <color rgb="FF000000"/>
      <name val="Tahoma"/>
      <family val="2"/>
    </font>
    <font>
      <sz val="12"/>
      <color rgb="FF000000"/>
      <name val="Tahoma"/>
      <family val="2"/>
    </font>
    <font>
      <b/>
      <i/>
      <sz val="8"/>
      <color rgb="FF666666"/>
      <name val="Open Sans"/>
      <family val="2"/>
    </font>
    <font>
      <b/>
      <sz val="8"/>
      <name val="Verdana"/>
      <family val="2"/>
    </font>
    <font>
      <sz val="14"/>
      <name val="Verdana"/>
      <family val="2"/>
    </font>
    <font>
      <i/>
      <sz val="9"/>
      <color theme="1"/>
      <name val="Calibri"/>
      <family val="2"/>
    </font>
    <font>
      <b/>
      <i/>
      <sz val="11"/>
      <color theme="1"/>
      <name val="Calibri"/>
      <family val="2"/>
    </font>
    <font>
      <b/>
      <sz val="11"/>
      <color rgb="FFFF0000"/>
      <name val="Calibri"/>
      <family val="2"/>
    </font>
  </fonts>
  <fills count="19">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9CCFF"/>
        <bgColor indexed="64"/>
      </patternFill>
    </fill>
    <fill>
      <patternFill patternType="solid">
        <fgColor theme="7"/>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rgb="FF0070C0"/>
        <bgColor indexed="64"/>
      </patternFill>
    </fill>
    <fill>
      <patternFill patternType="solid">
        <fgColor rgb="FF92D050"/>
        <bgColor indexed="64"/>
      </patternFill>
    </fill>
    <fill>
      <patternFill patternType="solid">
        <fgColor theme="9" tint="0.59999389629810485"/>
        <bgColor indexed="64"/>
      </patternFill>
    </fill>
  </fills>
  <borders count="1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s>
  <cellStyleXfs count="22">
    <xf numFmtId="0" fontId="0" fillId="0" borderId="0"/>
    <xf numFmtId="9" fontId="8" fillId="0" borderId="0" applyFont="0" applyFill="0" applyBorder="0" applyAlignment="0" applyProtection="0"/>
    <xf numFmtId="0" fontId="10" fillId="0" borderId="0"/>
    <xf numFmtId="10" fontId="10" fillId="0" borderId="0" applyFill="0" applyBorder="0" applyProtection="0"/>
    <xf numFmtId="0" fontId="37" fillId="0" borderId="0" applyNumberFormat="0" applyFill="0" applyBorder="0" applyAlignment="0" applyProtection="0">
      <alignment vertical="top"/>
      <protection locked="0"/>
    </xf>
    <xf numFmtId="0" fontId="47" fillId="0" borderId="0"/>
    <xf numFmtId="44" fontId="47" fillId="0" borderId="0" applyFont="0" applyFill="0" applyBorder="0" applyAlignment="0" applyProtection="0"/>
    <xf numFmtId="43" fontId="47" fillId="0" borderId="0" applyFont="0" applyFill="0" applyBorder="0" applyAlignment="0" applyProtection="0"/>
    <xf numFmtId="9" fontId="47"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60" fillId="0" borderId="0"/>
    <xf numFmtId="0" fontId="61" fillId="0" borderId="0" applyNumberFormat="0" applyFill="0" applyBorder="0" applyAlignment="0" applyProtection="0"/>
    <xf numFmtId="43" fontId="64" fillId="0" borderId="0" applyFont="0" applyFill="0" applyBorder="0" applyAlignment="0" applyProtection="0"/>
    <xf numFmtId="44" fontId="4" fillId="0" borderId="0" applyFont="0" applyFill="0" applyBorder="0" applyAlignment="0" applyProtection="0"/>
    <xf numFmtId="0" fontId="3" fillId="0" borderId="0"/>
    <xf numFmtId="9" fontId="3" fillId="0" borderId="0" applyFont="0" applyFill="0" applyBorder="0" applyAlignment="0" applyProtection="0"/>
    <xf numFmtId="0" fontId="1" fillId="0" borderId="0"/>
  </cellStyleXfs>
  <cellXfs count="587">
    <xf numFmtId="0" fontId="0" fillId="0" borderId="0" xfId="0"/>
    <xf numFmtId="0" fontId="11" fillId="2" borderId="0" xfId="2" applyFont="1" applyFill="1"/>
    <xf numFmtId="0" fontId="12" fillId="2" borderId="0" xfId="2" applyFont="1" applyFill="1"/>
    <xf numFmtId="0" fontId="12" fillId="3" borderId="0" xfId="2" applyFont="1" applyFill="1"/>
    <xf numFmtId="0" fontId="13" fillId="2" borderId="0" xfId="2" applyFont="1" applyFill="1"/>
    <xf numFmtId="0" fontId="14" fillId="2" borderId="0" xfId="2" applyFont="1" applyFill="1" applyAlignment="1">
      <alignment horizontal="center"/>
    </xf>
    <xf numFmtId="0" fontId="13" fillId="3" borderId="0" xfId="2" applyFont="1" applyFill="1"/>
    <xf numFmtId="0" fontId="14" fillId="3" borderId="0" xfId="2" applyFont="1" applyFill="1" applyAlignment="1">
      <alignment horizontal="center"/>
    </xf>
    <xf numFmtId="0" fontId="15" fillId="3" borderId="0" xfId="2" applyFont="1" applyFill="1"/>
    <xf numFmtId="0" fontId="16" fillId="4" borderId="0" xfId="2" applyFont="1" applyFill="1" applyAlignment="1">
      <alignment horizontal="right"/>
    </xf>
    <xf numFmtId="0" fontId="17" fillId="3" borderId="1" xfId="2" applyFont="1" applyFill="1" applyBorder="1" applyAlignment="1">
      <alignment horizontal="left"/>
    </xf>
    <xf numFmtId="0" fontId="17" fillId="3" borderId="1" xfId="2" applyFont="1" applyFill="1" applyBorder="1"/>
    <xf numFmtId="17" fontId="17" fillId="3" borderId="1" xfId="2" applyNumberFormat="1" applyFont="1" applyFill="1" applyBorder="1" applyAlignment="1">
      <alignment horizontal="center"/>
    </xf>
    <xf numFmtId="0" fontId="17" fillId="3" borderId="1" xfId="2" applyFont="1" applyFill="1" applyBorder="1" applyAlignment="1">
      <alignment horizontal="center"/>
    </xf>
    <xf numFmtId="0" fontId="17" fillId="3" borderId="0" xfId="2" applyFont="1" applyFill="1" applyAlignment="1">
      <alignment horizontal="left"/>
    </xf>
    <xf numFmtId="0" fontId="17" fillId="3" borderId="0" xfId="2" applyFont="1" applyFill="1"/>
    <xf numFmtId="0" fontId="18" fillId="3" borderId="0" xfId="2" applyFont="1" applyFill="1"/>
    <xf numFmtId="17" fontId="17" fillId="3" borderId="0" xfId="2" quotePrefix="1" applyNumberFormat="1" applyFont="1" applyFill="1" applyAlignment="1">
      <alignment horizontal="center"/>
    </xf>
    <xf numFmtId="0" fontId="18" fillId="3" borderId="0" xfId="2" applyFont="1" applyFill="1" applyAlignment="1">
      <alignment horizontal="left" indent="1"/>
    </xf>
    <xf numFmtId="164" fontId="18" fillId="3" borderId="0" xfId="2" applyNumberFormat="1" applyFont="1" applyFill="1"/>
    <xf numFmtId="164" fontId="18" fillId="3" borderId="1" xfId="2" applyNumberFormat="1" applyFont="1" applyFill="1" applyBorder="1"/>
    <xf numFmtId="0" fontId="17" fillId="5" borderId="0" xfId="2" applyFont="1" applyFill="1"/>
    <xf numFmtId="165" fontId="17" fillId="5" borderId="2" xfId="2" applyNumberFormat="1" applyFont="1" applyFill="1" applyBorder="1"/>
    <xf numFmtId="165" fontId="18" fillId="3" borderId="0" xfId="2" applyNumberFormat="1" applyFont="1" applyFill="1"/>
    <xf numFmtId="165" fontId="17" fillId="5" borderId="0" xfId="2" applyNumberFormat="1" applyFont="1" applyFill="1"/>
    <xf numFmtId="165" fontId="18" fillId="3" borderId="1" xfId="2" applyNumberFormat="1" applyFont="1" applyFill="1" applyBorder="1"/>
    <xf numFmtId="165" fontId="17" fillId="3" borderId="0" xfId="2" applyNumberFormat="1" applyFont="1" applyFill="1"/>
    <xf numFmtId="10" fontId="10" fillId="3" borderId="0" xfId="3" applyFill="1"/>
    <xf numFmtId="165" fontId="17" fillId="3" borderId="0" xfId="2" quotePrefix="1" applyNumberFormat="1" applyFont="1" applyFill="1" applyAlignment="1">
      <alignment horizontal="center"/>
    </xf>
    <xf numFmtId="6" fontId="17" fillId="3" borderId="2" xfId="2" applyNumberFormat="1" applyFont="1" applyFill="1" applyBorder="1"/>
    <xf numFmtId="9" fontId="19" fillId="3" borderId="0" xfId="2" applyNumberFormat="1" applyFont="1" applyFill="1" applyAlignment="1">
      <alignment horizontal="right"/>
    </xf>
    <xf numFmtId="0" fontId="20" fillId="3" borderId="0" xfId="2" applyFont="1" applyFill="1" applyAlignment="1">
      <alignment horizontal="right"/>
    </xf>
    <xf numFmtId="0" fontId="19" fillId="3" borderId="0" xfId="2" applyFont="1" applyFill="1" applyAlignment="1">
      <alignment horizontal="left" indent="1"/>
    </xf>
    <xf numFmtId="9" fontId="21" fillId="3" borderId="0" xfId="2" applyNumberFormat="1" applyFont="1" applyFill="1" applyAlignment="1">
      <alignment horizontal="right"/>
    </xf>
    <xf numFmtId="0" fontId="22" fillId="3" borderId="0" xfId="2" applyFont="1" applyFill="1" applyAlignment="1">
      <alignment horizontal="right"/>
    </xf>
    <xf numFmtId="166" fontId="17" fillId="3" borderId="0" xfId="2" applyNumberFormat="1" applyFont="1" applyFill="1"/>
    <xf numFmtId="9" fontId="21" fillId="3" borderId="0" xfId="2" applyNumberFormat="1" applyFont="1" applyFill="1" applyAlignment="1">
      <alignment horizontal="right" indent="1"/>
    </xf>
    <xf numFmtId="0" fontId="22" fillId="3" borderId="0" xfId="2" applyFont="1" applyFill="1" applyAlignment="1">
      <alignment horizontal="right" indent="1"/>
    </xf>
    <xf numFmtId="6" fontId="18" fillId="3" borderId="0" xfId="2" applyNumberFormat="1" applyFont="1" applyFill="1"/>
    <xf numFmtId="6" fontId="12" fillId="3" borderId="0" xfId="2" applyNumberFormat="1" applyFont="1" applyFill="1"/>
    <xf numFmtId="6" fontId="17" fillId="5" borderId="3" xfId="2" applyNumberFormat="1" applyFont="1" applyFill="1" applyBorder="1"/>
    <xf numFmtId="0" fontId="18" fillId="3" borderId="0" xfId="2" applyFont="1" applyFill="1" applyAlignment="1">
      <alignment horizontal="left"/>
    </xf>
    <xf numFmtId="10" fontId="10" fillId="3" borderId="0" xfId="3" applyFill="1" applyBorder="1"/>
    <xf numFmtId="0" fontId="17" fillId="3" borderId="4" xfId="2" applyFont="1" applyFill="1" applyBorder="1" applyAlignment="1">
      <alignment horizontal="left"/>
    </xf>
    <xf numFmtId="0" fontId="17" fillId="3" borderId="4" xfId="2" applyFont="1" applyFill="1" applyBorder="1"/>
    <xf numFmtId="165" fontId="18" fillId="3" borderId="4" xfId="2" applyNumberFormat="1" applyFont="1" applyFill="1" applyBorder="1"/>
    <xf numFmtId="165" fontId="17" fillId="3" borderId="4" xfId="2" quotePrefix="1" applyNumberFormat="1" applyFont="1" applyFill="1" applyBorder="1" applyAlignment="1">
      <alignment horizontal="center"/>
    </xf>
    <xf numFmtId="6" fontId="17" fillId="3" borderId="0" xfId="2" applyNumberFormat="1" applyFont="1" applyFill="1"/>
    <xf numFmtId="0" fontId="23" fillId="3" borderId="0" xfId="2" applyFont="1" applyFill="1"/>
    <xf numFmtId="0" fontId="18" fillId="3" borderId="0" xfId="2" quotePrefix="1" applyFont="1" applyFill="1" applyAlignment="1">
      <alignment horizontal="left"/>
    </xf>
    <xf numFmtId="6" fontId="18" fillId="3" borderId="1" xfId="2" applyNumberFormat="1" applyFont="1" applyFill="1" applyBorder="1"/>
    <xf numFmtId="0" fontId="17" fillId="3" borderId="0" xfId="2" quotePrefix="1" applyFont="1" applyFill="1" applyAlignment="1">
      <alignment horizontal="left"/>
    </xf>
    <xf numFmtId="164" fontId="17" fillId="3" borderId="0" xfId="2" applyNumberFormat="1" applyFont="1" applyFill="1"/>
    <xf numFmtId="43" fontId="17" fillId="3" borderId="0" xfId="2" applyNumberFormat="1" applyFont="1" applyFill="1"/>
    <xf numFmtId="167" fontId="18" fillId="3" borderId="0" xfId="2" applyNumberFormat="1" applyFont="1" applyFill="1"/>
    <xf numFmtId="167" fontId="18" fillId="3" borderId="1" xfId="2" applyNumberFormat="1" applyFont="1" applyFill="1" applyBorder="1"/>
    <xf numFmtId="0" fontId="17" fillId="3" borderId="0" xfId="2" applyFont="1" applyFill="1" applyAlignment="1">
      <alignment horizontal="left" indent="1"/>
    </xf>
    <xf numFmtId="167" fontId="17" fillId="3" borderId="1" xfId="2" quotePrefix="1" applyNumberFormat="1" applyFont="1" applyFill="1" applyBorder="1" applyAlignment="1">
      <alignment horizontal="center"/>
    </xf>
    <xf numFmtId="9" fontId="17" fillId="3" borderId="0" xfId="2" applyNumberFormat="1" applyFont="1" applyFill="1"/>
    <xf numFmtId="9" fontId="18" fillId="3" borderId="0" xfId="2" applyNumberFormat="1" applyFont="1" applyFill="1" applyAlignment="1">
      <alignment horizontal="right"/>
    </xf>
    <xf numFmtId="168" fontId="26" fillId="6" borderId="1" xfId="2" applyNumberFormat="1" applyFont="1" applyFill="1" applyBorder="1" applyAlignment="1">
      <alignment horizontal="center"/>
    </xf>
    <xf numFmtId="0" fontId="27" fillId="7" borderId="0" xfId="2" applyFont="1" applyFill="1"/>
    <xf numFmtId="0" fontId="26" fillId="0" borderId="0" xfId="2" quotePrefix="1" applyFont="1"/>
    <xf numFmtId="0" fontId="29" fillId="9" borderId="0" xfId="2" applyFont="1" applyFill="1"/>
    <xf numFmtId="0" fontId="29" fillId="0" borderId="0" xfId="2" applyFont="1"/>
    <xf numFmtId="0" fontId="30" fillId="0" borderId="0" xfId="2" applyFont="1"/>
    <xf numFmtId="168" fontId="29" fillId="10" borderId="0" xfId="2" applyNumberFormat="1" applyFont="1" applyFill="1"/>
    <xf numFmtId="0" fontId="31" fillId="0" borderId="0" xfId="2" applyFont="1"/>
    <xf numFmtId="168" fontId="29" fillId="0" borderId="0" xfId="2" applyNumberFormat="1" applyFont="1"/>
    <xf numFmtId="0" fontId="30" fillId="8" borderId="0" xfId="2" applyFont="1" applyFill="1"/>
    <xf numFmtId="164" fontId="30" fillId="0" borderId="0" xfId="2" applyNumberFormat="1" applyFont="1"/>
    <xf numFmtId="164" fontId="29" fillId="5" borderId="0" xfId="2" applyNumberFormat="1" applyFont="1" applyFill="1"/>
    <xf numFmtId="0" fontId="29" fillId="0" borderId="0" xfId="2" applyFont="1" applyAlignment="1">
      <alignment horizontal="right"/>
    </xf>
    <xf numFmtId="164" fontId="29" fillId="0" borderId="0" xfId="2" applyNumberFormat="1" applyFont="1"/>
    <xf numFmtId="168" fontId="29" fillId="4" borderId="2" xfId="2" applyNumberFormat="1" applyFont="1" applyFill="1" applyBorder="1"/>
    <xf numFmtId="0" fontId="32" fillId="5" borderId="0" xfId="2" applyFont="1" applyFill="1"/>
    <xf numFmtId="0" fontId="33" fillId="0" borderId="0" xfId="2" applyFont="1"/>
    <xf numFmtId="167" fontId="29" fillId="5" borderId="0" xfId="2" applyNumberFormat="1" applyFont="1" applyFill="1"/>
    <xf numFmtId="0" fontId="29" fillId="0" borderId="0" xfId="2" quotePrefix="1" applyFont="1"/>
    <xf numFmtId="0" fontId="29" fillId="8" borderId="5" xfId="2" applyFont="1" applyFill="1" applyBorder="1" applyAlignment="1">
      <alignment horizontal="center"/>
    </xf>
    <xf numFmtId="0" fontId="29" fillId="8" borderId="6" xfId="2" applyFont="1" applyFill="1" applyBorder="1" applyAlignment="1">
      <alignment horizontal="center"/>
    </xf>
    <xf numFmtId="0" fontId="29" fillId="8" borderId="2" xfId="2" applyFont="1" applyFill="1" applyBorder="1" applyAlignment="1">
      <alignment horizontal="center"/>
    </xf>
    <xf numFmtId="0" fontId="29" fillId="8" borderId="7" xfId="2" applyFont="1" applyFill="1" applyBorder="1" applyAlignment="1">
      <alignment horizontal="center"/>
    </xf>
    <xf numFmtId="167" fontId="29" fillId="0" borderId="0" xfId="2" applyNumberFormat="1" applyFont="1"/>
    <xf numFmtId="0" fontId="30" fillId="4" borderId="0" xfId="2" applyFont="1" applyFill="1"/>
    <xf numFmtId="169" fontId="30" fillId="8" borderId="0" xfId="2" applyNumberFormat="1" applyFont="1" applyFill="1"/>
    <xf numFmtId="14" fontId="30" fillId="8" borderId="0" xfId="2" applyNumberFormat="1" applyFont="1" applyFill="1"/>
    <xf numFmtId="164" fontId="34" fillId="0" borderId="0" xfId="2" applyNumberFormat="1" applyFont="1"/>
    <xf numFmtId="164" fontId="33" fillId="0" borderId="0" xfId="2" applyNumberFormat="1" applyFont="1"/>
    <xf numFmtId="164" fontId="35" fillId="0" borderId="0" xfId="2" applyNumberFormat="1" applyFont="1"/>
    <xf numFmtId="0" fontId="10" fillId="3" borderId="0" xfId="2" applyFill="1"/>
    <xf numFmtId="0" fontId="10" fillId="3" borderId="0" xfId="2" quotePrefix="1" applyFill="1"/>
    <xf numFmtId="0" fontId="38" fillId="3" borderId="0" xfId="4" applyFont="1" applyFill="1" applyAlignment="1" applyProtection="1"/>
    <xf numFmtId="0" fontId="26" fillId="3" borderId="0" xfId="2" applyFont="1" applyFill="1"/>
    <xf numFmtId="0" fontId="39" fillId="3" borderId="0" xfId="2" applyFont="1" applyFill="1"/>
    <xf numFmtId="0" fontId="40" fillId="3" borderId="0" xfId="2" applyFont="1" applyFill="1"/>
    <xf numFmtId="0" fontId="41" fillId="3" borderId="0" xfId="2" applyFont="1" applyFill="1"/>
    <xf numFmtId="0" fontId="40" fillId="5" borderId="0" xfId="2" applyFont="1" applyFill="1"/>
    <xf numFmtId="170" fontId="40" fillId="5" borderId="0" xfId="2" applyNumberFormat="1" applyFont="1" applyFill="1"/>
    <xf numFmtId="164" fontId="40" fillId="5" borderId="0" xfId="2" applyNumberFormat="1" applyFont="1" applyFill="1" applyAlignment="1">
      <alignment horizontal="center"/>
    </xf>
    <xf numFmtId="164" fontId="40" fillId="3" borderId="0" xfId="2" applyNumberFormat="1" applyFont="1" applyFill="1"/>
    <xf numFmtId="170" fontId="41" fillId="3" borderId="0" xfId="2" applyNumberFormat="1" applyFont="1" applyFill="1"/>
    <xf numFmtId="170" fontId="40" fillId="3" borderId="0" xfId="2" applyNumberFormat="1" applyFont="1" applyFill="1"/>
    <xf numFmtId="0" fontId="40" fillId="8" borderId="0" xfId="2" applyFont="1" applyFill="1"/>
    <xf numFmtId="0" fontId="40" fillId="3" borderId="0" xfId="2" quotePrefix="1" applyFont="1" applyFill="1"/>
    <xf numFmtId="0" fontId="41" fillId="9" borderId="6" xfId="2" applyFont="1" applyFill="1" applyBorder="1"/>
    <xf numFmtId="0" fontId="41" fillId="9" borderId="2" xfId="2" applyFont="1" applyFill="1" applyBorder="1"/>
    <xf numFmtId="0" fontId="41" fillId="9" borderId="2" xfId="2" applyFont="1" applyFill="1" applyBorder="1" applyAlignment="1">
      <alignment horizontal="center"/>
    </xf>
    <xf numFmtId="0" fontId="41" fillId="9" borderId="7" xfId="2" applyFont="1" applyFill="1" applyBorder="1" applyAlignment="1">
      <alignment horizontal="center"/>
    </xf>
    <xf numFmtId="168" fontId="41" fillId="3" borderId="6" xfId="2" applyNumberFormat="1" applyFont="1" applyFill="1" applyBorder="1"/>
    <xf numFmtId="168" fontId="41" fillId="3" borderId="2" xfId="2" applyNumberFormat="1" applyFont="1" applyFill="1" applyBorder="1"/>
    <xf numFmtId="168" fontId="41" fillId="3" borderId="7" xfId="2" applyNumberFormat="1" applyFont="1" applyFill="1" applyBorder="1"/>
    <xf numFmtId="0" fontId="40" fillId="3" borderId="0" xfId="2" applyFont="1" applyFill="1" applyAlignment="1">
      <alignment horizontal="justify" vertical="top" wrapText="1"/>
    </xf>
    <xf numFmtId="0" fontId="40" fillId="8" borderId="0" xfId="2" applyFont="1" applyFill="1" applyAlignment="1">
      <alignment horizontal="center" vertical="top" wrapText="1"/>
    </xf>
    <xf numFmtId="169" fontId="42" fillId="8" borderId="0" xfId="2" applyNumberFormat="1" applyFont="1" applyFill="1"/>
    <xf numFmtId="164" fontId="42" fillId="8" borderId="0" xfId="2" applyNumberFormat="1" applyFont="1" applyFill="1"/>
    <xf numFmtId="10" fontId="42" fillId="8" borderId="0" xfId="2" applyNumberFormat="1" applyFont="1" applyFill="1"/>
    <xf numFmtId="14" fontId="40" fillId="8" borderId="0" xfId="2" applyNumberFormat="1" applyFont="1" applyFill="1"/>
    <xf numFmtId="14" fontId="40" fillId="8" borderId="9" xfId="2" applyNumberFormat="1" applyFont="1" applyFill="1" applyBorder="1"/>
    <xf numFmtId="14" fontId="40" fillId="3" borderId="0" xfId="2" applyNumberFormat="1" applyFont="1" applyFill="1"/>
    <xf numFmtId="164" fontId="42" fillId="3" borderId="0" xfId="2" applyNumberFormat="1" applyFont="1" applyFill="1"/>
    <xf numFmtId="167" fontId="42" fillId="3" borderId="0" xfId="2" applyNumberFormat="1" applyFont="1" applyFill="1"/>
    <xf numFmtId="169" fontId="42" fillId="3" borderId="0" xfId="2" applyNumberFormat="1" applyFont="1" applyFill="1"/>
    <xf numFmtId="0" fontId="41" fillId="3" borderId="0" xfId="2" applyFont="1" applyFill="1" applyAlignment="1">
      <alignment horizontal="justify" vertical="top" wrapText="1"/>
    </xf>
    <xf numFmtId="169" fontId="43" fillId="3" borderId="0" xfId="2" applyNumberFormat="1" applyFont="1" applyFill="1"/>
    <xf numFmtId="14" fontId="41" fillId="3" borderId="0" xfId="2" applyNumberFormat="1" applyFont="1" applyFill="1"/>
    <xf numFmtId="164" fontId="43" fillId="3" borderId="0" xfId="2" applyNumberFormat="1" applyFont="1" applyFill="1"/>
    <xf numFmtId="167" fontId="43" fillId="3" borderId="0" xfId="2" applyNumberFormat="1" applyFont="1" applyFill="1"/>
    <xf numFmtId="0" fontId="43" fillId="3" borderId="0" xfId="2" applyFont="1" applyFill="1"/>
    <xf numFmtId="0" fontId="42" fillId="3" borderId="0" xfId="2" applyFont="1" applyFill="1"/>
    <xf numFmtId="164" fontId="41" fillId="3" borderId="0" xfId="2" applyNumberFormat="1" applyFont="1" applyFill="1"/>
    <xf numFmtId="167" fontId="41" fillId="3" borderId="0" xfId="2" applyNumberFormat="1" applyFont="1" applyFill="1"/>
    <xf numFmtId="0" fontId="44" fillId="3" borderId="0" xfId="2" applyFont="1" applyFill="1"/>
    <xf numFmtId="167" fontId="40" fillId="3" borderId="0" xfId="2" applyNumberFormat="1" applyFont="1" applyFill="1"/>
    <xf numFmtId="0" fontId="45" fillId="3" borderId="0" xfId="2" applyFont="1" applyFill="1"/>
    <xf numFmtId="164" fontId="46" fillId="3" borderId="0" xfId="2" applyNumberFormat="1" applyFont="1" applyFill="1"/>
    <xf numFmtId="164" fontId="47" fillId="3" borderId="0" xfId="2" applyNumberFormat="1" applyFont="1" applyFill="1"/>
    <xf numFmtId="167" fontId="47" fillId="3" borderId="0" xfId="2" applyNumberFormat="1" applyFont="1" applyFill="1"/>
    <xf numFmtId="0" fontId="48" fillId="3" borderId="0" xfId="2" applyFont="1" applyFill="1"/>
    <xf numFmtId="0" fontId="49" fillId="3" borderId="0" xfId="2" applyFont="1" applyFill="1"/>
    <xf numFmtId="0" fontId="42" fillId="0" borderId="0" xfId="2" applyFont="1"/>
    <xf numFmtId="14" fontId="42" fillId="8" borderId="0" xfId="2" applyNumberFormat="1" applyFont="1" applyFill="1"/>
    <xf numFmtId="0" fontId="42" fillId="8" borderId="0" xfId="2" applyFont="1" applyFill="1"/>
    <xf numFmtId="0" fontId="9" fillId="0" borderId="0" xfId="0" applyFont="1"/>
    <xf numFmtId="170" fontId="30" fillId="0" borderId="0" xfId="2" applyNumberFormat="1" applyFont="1"/>
    <xf numFmtId="164" fontId="30" fillId="8" borderId="0" xfId="2" applyNumberFormat="1" applyFont="1" applyFill="1"/>
    <xf numFmtId="0" fontId="30" fillId="0" borderId="0" xfId="2" quotePrefix="1" applyFont="1"/>
    <xf numFmtId="0" fontId="30" fillId="0" borderId="1" xfId="2" quotePrefix="1" applyFont="1" applyBorder="1"/>
    <xf numFmtId="167" fontId="30" fillId="0" borderId="0" xfId="2" applyNumberFormat="1" applyFont="1"/>
    <xf numFmtId="9" fontId="30" fillId="0" borderId="0" xfId="2" applyNumberFormat="1" applyFont="1"/>
    <xf numFmtId="169" fontId="30" fillId="0" borderId="0" xfId="2" applyNumberFormat="1" applyFont="1"/>
    <xf numFmtId="166" fontId="30" fillId="0" borderId="0" xfId="2" applyNumberFormat="1" applyFont="1" applyAlignment="1">
      <alignment horizontal="center"/>
    </xf>
    <xf numFmtId="9" fontId="18" fillId="3" borderId="0" xfId="1" applyFont="1" applyFill="1" applyBorder="1"/>
    <xf numFmtId="9" fontId="30" fillId="8" borderId="0" xfId="1" applyFont="1" applyFill="1"/>
    <xf numFmtId="0" fontId="37" fillId="0" borderId="0" xfId="4" applyAlignment="1" applyProtection="1"/>
    <xf numFmtId="0" fontId="51" fillId="0" borderId="0" xfId="0" applyFont="1"/>
    <xf numFmtId="0" fontId="29" fillId="5" borderId="0" xfId="2" applyFont="1" applyFill="1"/>
    <xf numFmtId="0" fontId="40" fillId="8" borderId="8" xfId="2" applyFont="1" applyFill="1" applyBorder="1"/>
    <xf numFmtId="0" fontId="29" fillId="6" borderId="0" xfId="2" applyFont="1" applyFill="1"/>
    <xf numFmtId="0" fontId="28" fillId="6" borderId="0" xfId="2" applyFont="1" applyFill="1"/>
    <xf numFmtId="0" fontId="36" fillId="6" borderId="0" xfId="2" applyFont="1" applyFill="1"/>
    <xf numFmtId="0" fontId="10" fillId="6" borderId="0" xfId="2" applyFill="1"/>
    <xf numFmtId="0" fontId="52" fillId="6" borderId="0" xfId="2" applyFont="1" applyFill="1"/>
    <xf numFmtId="0" fontId="53" fillId="6" borderId="0" xfId="2" applyFont="1" applyFill="1"/>
    <xf numFmtId="169" fontId="42" fillId="8" borderId="0" xfId="9" applyNumberFormat="1" applyFont="1" applyFill="1"/>
    <xf numFmtId="0" fontId="26" fillId="3" borderId="0" xfId="0" applyFont="1" applyFill="1"/>
    <xf numFmtId="0" fontId="0" fillId="3" borderId="0" xfId="0" applyFill="1"/>
    <xf numFmtId="0" fontId="47" fillId="3" borderId="0" xfId="0" applyFont="1" applyFill="1"/>
    <xf numFmtId="17" fontId="47" fillId="3" borderId="0" xfId="0" applyNumberFormat="1" applyFont="1" applyFill="1"/>
    <xf numFmtId="6" fontId="47" fillId="3" borderId="0" xfId="0" applyNumberFormat="1" applyFont="1" applyFill="1"/>
    <xf numFmtId="10" fontId="54" fillId="2" borderId="0" xfId="3" applyFont="1" applyFill="1"/>
    <xf numFmtId="0" fontId="54" fillId="2" borderId="0" xfId="0" applyFont="1" applyFill="1"/>
    <xf numFmtId="0" fontId="54" fillId="2" borderId="0" xfId="0" applyFont="1" applyFill="1" applyAlignment="1">
      <alignment horizontal="right"/>
    </xf>
    <xf numFmtId="0" fontId="0" fillId="8" borderId="0" xfId="0" applyFill="1"/>
    <xf numFmtId="169" fontId="30" fillId="0" borderId="0" xfId="9" applyNumberFormat="1" applyFont="1"/>
    <xf numFmtId="0" fontId="27" fillId="7" borderId="0" xfId="0" applyFont="1" applyFill="1"/>
    <xf numFmtId="164" fontId="0" fillId="0" borderId="0" xfId="0" applyNumberFormat="1"/>
    <xf numFmtId="169" fontId="0" fillId="0" borderId="0" xfId="0" applyNumberFormat="1"/>
    <xf numFmtId="0" fontId="0" fillId="0" borderId="0" xfId="0" quotePrefix="1"/>
    <xf numFmtId="0" fontId="0" fillId="0" borderId="1" xfId="0" quotePrefix="1" applyBorder="1"/>
    <xf numFmtId="169" fontId="26" fillId="0" borderId="0" xfId="0" applyNumberFormat="1" applyFont="1"/>
    <xf numFmtId="0" fontId="29" fillId="4" borderId="2" xfId="2" applyFont="1" applyFill="1" applyBorder="1"/>
    <xf numFmtId="0" fontId="30" fillId="4" borderId="2" xfId="2" applyFont="1" applyFill="1" applyBorder="1"/>
    <xf numFmtId="0" fontId="30" fillId="11" borderId="0" xfId="2" applyFont="1" applyFill="1"/>
    <xf numFmtId="0" fontId="18" fillId="3" borderId="1" xfId="2" applyFont="1" applyFill="1" applyBorder="1"/>
    <xf numFmtId="171" fontId="18" fillId="3" borderId="0" xfId="2" applyNumberFormat="1" applyFont="1" applyFill="1"/>
    <xf numFmtId="164" fontId="42" fillId="3" borderId="0" xfId="11" applyNumberFormat="1" applyFont="1" applyFill="1"/>
    <xf numFmtId="167" fontId="42" fillId="3" borderId="0" xfId="10" applyNumberFormat="1" applyFont="1" applyFill="1"/>
    <xf numFmtId="164" fontId="40" fillId="3" borderId="0" xfId="10" applyNumberFormat="1" applyFont="1" applyFill="1"/>
    <xf numFmtId="0" fontId="55" fillId="3" borderId="0" xfId="0" applyFont="1" applyFill="1"/>
    <xf numFmtId="0" fontId="9" fillId="3" borderId="0" xfId="0" applyFont="1" applyFill="1"/>
    <xf numFmtId="0" fontId="30" fillId="8" borderId="0" xfId="0" applyFont="1" applyFill="1"/>
    <xf numFmtId="164" fontId="30" fillId="8" borderId="0" xfId="0" applyNumberFormat="1" applyFont="1" applyFill="1"/>
    <xf numFmtId="164" fontId="30" fillId="0" borderId="0" xfId="0" applyNumberFormat="1" applyFont="1"/>
    <xf numFmtId="164" fontId="30" fillId="0" borderId="1" xfId="0" applyNumberFormat="1" applyFont="1" applyBorder="1"/>
    <xf numFmtId="164" fontId="26" fillId="0" borderId="0" xfId="0" applyNumberFormat="1" applyFont="1"/>
    <xf numFmtId="0" fontId="0" fillId="5" borderId="0" xfId="0" applyFill="1"/>
    <xf numFmtId="0" fontId="0" fillId="5" borderId="1" xfId="0" applyFill="1" applyBorder="1"/>
    <xf numFmtId="164" fontId="0" fillId="0" borderId="1" xfId="0" applyNumberFormat="1" applyBorder="1"/>
    <xf numFmtId="167" fontId="0" fillId="0" borderId="0" xfId="0" applyNumberFormat="1"/>
    <xf numFmtId="0" fontId="30" fillId="0" borderId="0" xfId="0" applyFont="1"/>
    <xf numFmtId="169" fontId="0" fillId="8" borderId="0" xfId="0" applyNumberFormat="1" applyFill="1"/>
    <xf numFmtId="10" fontId="0" fillId="8" borderId="0" xfId="0" applyNumberFormat="1" applyFill="1"/>
    <xf numFmtId="0" fontId="30" fillId="0" borderId="0" xfId="0" quotePrefix="1" applyFont="1"/>
    <xf numFmtId="0" fontId="30" fillId="0" borderId="1" xfId="0" quotePrefix="1" applyFont="1" applyBorder="1"/>
    <xf numFmtId="169" fontId="0" fillId="0" borderId="1" xfId="0" applyNumberFormat="1" applyBorder="1"/>
    <xf numFmtId="0" fontId="26" fillId="0" borderId="0" xfId="0" quotePrefix="1" applyFont="1"/>
    <xf numFmtId="9" fontId="0" fillId="0" borderId="0" xfId="1" applyFont="1"/>
    <xf numFmtId="8" fontId="12" fillId="3" borderId="0" xfId="2" applyNumberFormat="1" applyFont="1" applyFill="1"/>
    <xf numFmtId="169" fontId="0" fillId="5" borderId="0" xfId="0" applyNumberFormat="1" applyFill="1"/>
    <xf numFmtId="164" fontId="30" fillId="0" borderId="0" xfId="10" applyNumberFormat="1" applyFont="1"/>
    <xf numFmtId="0" fontId="52" fillId="0" borderId="0" xfId="0" applyFont="1"/>
    <xf numFmtId="168" fontId="29" fillId="5" borderId="0" xfId="0" applyNumberFormat="1" applyFont="1" applyFill="1" applyAlignment="1">
      <alignment horizontal="center"/>
    </xf>
    <xf numFmtId="0" fontId="29" fillId="7" borderId="0" xfId="0" applyFont="1" applyFill="1"/>
    <xf numFmtId="169" fontId="30" fillId="7" borderId="0" xfId="9" applyNumberFormat="1" applyFont="1" applyFill="1"/>
    <xf numFmtId="0" fontId="31" fillId="0" borderId="0" xfId="0" applyFont="1"/>
    <xf numFmtId="0" fontId="30" fillId="0" borderId="1" xfId="0" applyFont="1" applyBorder="1"/>
    <xf numFmtId="169" fontId="30" fillId="0" borderId="1" xfId="9" applyNumberFormat="1" applyFont="1" applyBorder="1"/>
    <xf numFmtId="0" fontId="29" fillId="0" borderId="0" xfId="0" applyFont="1"/>
    <xf numFmtId="169" fontId="29" fillId="0" borderId="0" xfId="9" applyNumberFormat="1" applyFont="1"/>
    <xf numFmtId="164" fontId="30" fillId="0" borderId="0" xfId="12" applyNumberFormat="1" applyFont="1"/>
    <xf numFmtId="164" fontId="29" fillId="0" borderId="0" xfId="12" applyNumberFormat="1" applyFont="1"/>
    <xf numFmtId="43" fontId="30" fillId="0" borderId="0" xfId="10" applyFont="1"/>
    <xf numFmtId="9" fontId="30" fillId="0" borderId="0" xfId="1" applyFont="1"/>
    <xf numFmtId="9" fontId="29" fillId="0" borderId="0" xfId="1" applyFont="1"/>
    <xf numFmtId="0" fontId="12" fillId="3" borderId="0" xfId="2" quotePrefix="1" applyFont="1" applyFill="1"/>
    <xf numFmtId="172" fontId="12" fillId="3" borderId="0" xfId="2" applyNumberFormat="1" applyFont="1" applyFill="1"/>
    <xf numFmtId="164" fontId="29" fillId="0" borderId="0" xfId="10" applyNumberFormat="1" applyFont="1"/>
    <xf numFmtId="164" fontId="30" fillId="0" borderId="1" xfId="10" applyNumberFormat="1" applyFont="1" applyBorder="1"/>
    <xf numFmtId="0" fontId="56" fillId="0" borderId="0" xfId="0" applyFont="1"/>
    <xf numFmtId="17" fontId="9" fillId="0" borderId="1" xfId="0" applyNumberFormat="1" applyFont="1" applyBorder="1"/>
    <xf numFmtId="17" fontId="9" fillId="0" borderId="0" xfId="0" applyNumberFormat="1" applyFont="1"/>
    <xf numFmtId="0" fontId="9" fillId="12" borderId="0" xfId="0" applyFont="1" applyFill="1"/>
    <xf numFmtId="0" fontId="0" fillId="12" borderId="0" xfId="0" applyFill="1"/>
    <xf numFmtId="169" fontId="0" fillId="8" borderId="0" xfId="9" applyNumberFormat="1" applyFont="1" applyFill="1"/>
    <xf numFmtId="10" fontId="0" fillId="8" borderId="0" xfId="1" applyNumberFormat="1" applyFont="1" applyFill="1"/>
    <xf numFmtId="0" fontId="0" fillId="4" borderId="0" xfId="0" applyFill="1"/>
    <xf numFmtId="164" fontId="0" fillId="8" borderId="0" xfId="10" applyNumberFormat="1" applyFont="1" applyFill="1"/>
    <xf numFmtId="164" fontId="0" fillId="0" borderId="0" xfId="10" applyNumberFormat="1" applyFont="1"/>
    <xf numFmtId="169" fontId="0" fillId="0" borderId="0" xfId="9" applyNumberFormat="1" applyFont="1"/>
    <xf numFmtId="167" fontId="0" fillId="0" borderId="0" xfId="10" applyNumberFormat="1" applyFont="1"/>
    <xf numFmtId="0" fontId="9" fillId="7" borderId="0" xfId="0" applyFont="1" applyFill="1"/>
    <xf numFmtId="0" fontId="0" fillId="4" borderId="0" xfId="0" quotePrefix="1" applyFill="1"/>
    <xf numFmtId="169" fontId="0" fillId="0" borderId="1" xfId="9" applyNumberFormat="1" applyFont="1" applyBorder="1"/>
    <xf numFmtId="164" fontId="0" fillId="5" borderId="0" xfId="10" applyNumberFormat="1" applyFont="1" applyFill="1"/>
    <xf numFmtId="0" fontId="0" fillId="4" borderId="1" xfId="0" quotePrefix="1" applyFill="1" applyBorder="1"/>
    <xf numFmtId="9" fontId="0" fillId="8" borderId="0" xfId="1" applyFont="1" applyFill="1"/>
    <xf numFmtId="167" fontId="0" fillId="8" borderId="0" xfId="10" applyNumberFormat="1" applyFont="1" applyFill="1"/>
    <xf numFmtId="166" fontId="0" fillId="8" borderId="0" xfId="1" applyNumberFormat="1" applyFont="1" applyFill="1"/>
    <xf numFmtId="0" fontId="57" fillId="8" borderId="0" xfId="2" applyFont="1" applyFill="1"/>
    <xf numFmtId="0" fontId="18" fillId="3" borderId="1" xfId="2" quotePrefix="1" applyFont="1" applyFill="1" applyBorder="1" applyAlignment="1">
      <alignment horizontal="left"/>
    </xf>
    <xf numFmtId="164" fontId="18" fillId="3" borderId="0" xfId="10" applyNumberFormat="1" applyFont="1" applyFill="1" applyBorder="1"/>
    <xf numFmtId="164" fontId="18" fillId="3" borderId="1" xfId="10" applyNumberFormat="1" applyFont="1" applyFill="1" applyBorder="1"/>
    <xf numFmtId="166" fontId="30" fillId="8" borderId="0" xfId="1" applyNumberFormat="1" applyFont="1" applyFill="1"/>
    <xf numFmtId="169" fontId="30" fillId="8" borderId="0" xfId="9" applyNumberFormat="1" applyFont="1" applyFill="1"/>
    <xf numFmtId="9" fontId="18" fillId="3" borderId="0" xfId="1" applyFont="1" applyFill="1" applyBorder="1" applyAlignment="1">
      <alignment horizontal="right"/>
    </xf>
    <xf numFmtId="164" fontId="0" fillId="0" borderId="1" xfId="10" applyNumberFormat="1" applyFont="1" applyBorder="1"/>
    <xf numFmtId="164" fontId="9" fillId="0" borderId="0" xfId="10" applyNumberFormat="1" applyFont="1"/>
    <xf numFmtId="167" fontId="0" fillId="0" borderId="1" xfId="10" applyNumberFormat="1" applyFont="1" applyBorder="1"/>
    <xf numFmtId="166" fontId="0" fillId="0" borderId="0" xfId="1" applyNumberFormat="1" applyFont="1"/>
    <xf numFmtId="10" fontId="30" fillId="8" borderId="0" xfId="1" applyNumberFormat="1" applyFont="1" applyFill="1"/>
    <xf numFmtId="164" fontId="30" fillId="8" borderId="0" xfId="10" applyNumberFormat="1" applyFont="1" applyFill="1"/>
    <xf numFmtId="0" fontId="30" fillId="0" borderId="1" xfId="2" applyFont="1" applyBorder="1"/>
    <xf numFmtId="0" fontId="30" fillId="8" borderId="1" xfId="2" applyFont="1" applyFill="1" applyBorder="1"/>
    <xf numFmtId="17" fontId="9" fillId="12" borderId="1" xfId="0" applyNumberFormat="1" applyFont="1" applyFill="1" applyBorder="1" applyAlignment="1">
      <alignment horizontal="center"/>
    </xf>
    <xf numFmtId="0" fontId="0" fillId="0" borderId="1" xfId="0" applyBorder="1"/>
    <xf numFmtId="169" fontId="9" fillId="0" borderId="0" xfId="9" applyNumberFormat="1" applyFont="1"/>
    <xf numFmtId="9" fontId="8" fillId="0" borderId="0" xfId="1"/>
    <xf numFmtId="44" fontId="0" fillId="0" borderId="0" xfId="9" applyFont="1"/>
    <xf numFmtId="17" fontId="9" fillId="13" borderId="1" xfId="0" applyNumberFormat="1" applyFont="1" applyFill="1" applyBorder="1"/>
    <xf numFmtId="9" fontId="0" fillId="0" borderId="1" xfId="1" applyFont="1" applyBorder="1"/>
    <xf numFmtId="0" fontId="58" fillId="0" borderId="0" xfId="0" applyFont="1"/>
    <xf numFmtId="0" fontId="9" fillId="0" borderId="0" xfId="0" quotePrefix="1" applyFont="1"/>
    <xf numFmtId="169" fontId="9" fillId="0" borderId="0" xfId="0" applyNumberFormat="1" applyFont="1"/>
    <xf numFmtId="9" fontId="0" fillId="0" borderId="1" xfId="0" applyNumberFormat="1" applyBorder="1"/>
    <xf numFmtId="0" fontId="0" fillId="0" borderId="0" xfId="0" applyAlignment="1">
      <alignment horizontal="center"/>
    </xf>
    <xf numFmtId="0" fontId="55" fillId="0" borderId="0" xfId="0" applyFont="1"/>
    <xf numFmtId="164" fontId="8" fillId="0" borderId="0" xfId="10" applyNumberFormat="1"/>
    <xf numFmtId="44" fontId="0" fillId="0" borderId="0" xfId="0" applyNumberFormat="1"/>
    <xf numFmtId="9" fontId="0" fillId="0" borderId="0" xfId="0" applyNumberFormat="1"/>
    <xf numFmtId="169" fontId="0" fillId="0" borderId="0" xfId="9" applyNumberFormat="1" applyFont="1" applyBorder="1"/>
    <xf numFmtId="167" fontId="9" fillId="0" borderId="0" xfId="10" applyNumberFormat="1" applyFont="1"/>
    <xf numFmtId="6" fontId="59" fillId="0" borderId="0" xfId="0" quotePrefix="1" applyNumberFormat="1" applyFont="1"/>
    <xf numFmtId="0" fontId="17" fillId="0" borderId="0" xfId="2" applyFont="1"/>
    <xf numFmtId="0" fontId="18" fillId="0" borderId="0" xfId="2" applyFont="1"/>
    <xf numFmtId="0" fontId="18" fillId="0" borderId="1" xfId="2" applyFont="1" applyBorder="1"/>
    <xf numFmtId="0" fontId="12" fillId="0" borderId="0" xfId="2" applyFont="1"/>
    <xf numFmtId="173" fontId="9" fillId="0" borderId="0" xfId="0" applyNumberFormat="1" applyFont="1"/>
    <xf numFmtId="9" fontId="29" fillId="11" borderId="0" xfId="1" applyFont="1" applyFill="1"/>
    <xf numFmtId="0" fontId="30" fillId="0" borderId="0" xfId="0" applyFont="1" applyAlignment="1">
      <alignment horizontal="center"/>
    </xf>
    <xf numFmtId="14" fontId="0" fillId="8" borderId="0" xfId="0" applyNumberFormat="1" applyFill="1"/>
    <xf numFmtId="0" fontId="0" fillId="8" borderId="0" xfId="0" applyFill="1" applyAlignment="1">
      <alignment horizontal="center"/>
    </xf>
    <xf numFmtId="0" fontId="17" fillId="0" borderId="0" xfId="2" applyFont="1" applyAlignment="1">
      <alignment horizontal="left"/>
    </xf>
    <xf numFmtId="0" fontId="18" fillId="0" borderId="0" xfId="2" applyFont="1" applyAlignment="1">
      <alignment horizontal="left" indent="1"/>
    </xf>
    <xf numFmtId="164" fontId="0" fillId="8" borderId="0" xfId="10" applyNumberFormat="1" applyFont="1" applyFill="1" applyBorder="1"/>
    <xf numFmtId="164" fontId="18" fillId="8" borderId="0" xfId="2" applyNumberFormat="1" applyFont="1" applyFill="1"/>
    <xf numFmtId="164" fontId="18" fillId="0" borderId="0" xfId="2" applyNumberFormat="1" applyFont="1"/>
    <xf numFmtId="165" fontId="18" fillId="0" borderId="0" xfId="2" applyNumberFormat="1" applyFont="1"/>
    <xf numFmtId="6" fontId="18" fillId="8" borderId="0" xfId="2" applyNumberFormat="1" applyFont="1" applyFill="1"/>
    <xf numFmtId="6" fontId="18" fillId="0" borderId="0" xfId="2" applyNumberFormat="1" applyFont="1"/>
    <xf numFmtId="0" fontId="0" fillId="0" borderId="0" xfId="0" applyAlignment="1">
      <alignment horizontal="left" indent="1"/>
    </xf>
    <xf numFmtId="164" fontId="0" fillId="0" borderId="0" xfId="10" applyNumberFormat="1" applyFont="1" applyFill="1" applyBorder="1"/>
    <xf numFmtId="167" fontId="0" fillId="8" borderId="0" xfId="10" applyNumberFormat="1" applyFont="1" applyFill="1" applyBorder="1"/>
    <xf numFmtId="0" fontId="0" fillId="0" borderId="0" xfId="0" applyAlignment="1">
      <alignment horizontal="left"/>
    </xf>
    <xf numFmtId="0" fontId="30" fillId="0" borderId="0" xfId="2" applyFont="1" applyAlignment="1">
      <alignment horizontal="center"/>
    </xf>
    <xf numFmtId="169" fontId="60" fillId="0" borderId="0" xfId="0" applyNumberFormat="1" applyFont="1"/>
    <xf numFmtId="167" fontId="30" fillId="8" borderId="0" xfId="2" applyNumberFormat="1" applyFont="1" applyFill="1"/>
    <xf numFmtId="169" fontId="30" fillId="8" borderId="1" xfId="9" applyNumberFormat="1" applyFont="1" applyFill="1" applyBorder="1"/>
    <xf numFmtId="169" fontId="30" fillId="0" borderId="1" xfId="2" applyNumberFormat="1" applyFont="1" applyBorder="1"/>
    <xf numFmtId="44" fontId="30" fillId="0" borderId="0" xfId="2" applyNumberFormat="1" applyFont="1"/>
    <xf numFmtId="166" fontId="30" fillId="8" borderId="1" xfId="1" applyNumberFormat="1" applyFont="1" applyFill="1" applyBorder="1"/>
    <xf numFmtId="164" fontId="30" fillId="0" borderId="0" xfId="10" applyNumberFormat="1" applyFont="1" applyFill="1"/>
    <xf numFmtId="164" fontId="18" fillId="8" borderId="0" xfId="10" applyNumberFormat="1" applyFont="1" applyFill="1" applyBorder="1"/>
    <xf numFmtId="164" fontId="18" fillId="0" borderId="0" xfId="10" applyNumberFormat="1" applyFont="1" applyFill="1" applyBorder="1" applyAlignment="1">
      <alignment horizontal="left" indent="1"/>
    </xf>
    <xf numFmtId="164" fontId="18" fillId="0" borderId="0" xfId="10" applyNumberFormat="1" applyFont="1" applyFill="1" applyBorder="1"/>
    <xf numFmtId="164" fontId="17" fillId="0" borderId="0" xfId="10" applyNumberFormat="1" applyFont="1" applyFill="1" applyBorder="1" applyAlignment="1">
      <alignment horizontal="left"/>
    </xf>
    <xf numFmtId="169" fontId="0" fillId="8" borderId="1" xfId="9" applyNumberFormat="1" applyFont="1" applyFill="1" applyBorder="1"/>
    <xf numFmtId="0" fontId="26" fillId="0" borderId="0" xfId="0" applyFont="1"/>
    <xf numFmtId="169" fontId="26" fillId="0" borderId="0" xfId="9" applyNumberFormat="1" applyFont="1"/>
    <xf numFmtId="169" fontId="26" fillId="8" borderId="0" xfId="9" applyNumberFormat="1" applyFont="1" applyFill="1"/>
    <xf numFmtId="0" fontId="0" fillId="8" borderId="1" xfId="0" applyFill="1" applyBorder="1"/>
    <xf numFmtId="0" fontId="26" fillId="8" borderId="0" xfId="0" applyFont="1" applyFill="1"/>
    <xf numFmtId="14" fontId="0" fillId="0" borderId="0" xfId="0" applyNumberFormat="1"/>
    <xf numFmtId="169" fontId="30" fillId="0" borderId="0" xfId="9" applyNumberFormat="1" applyFont="1" applyFill="1"/>
    <xf numFmtId="164" fontId="30" fillId="0" borderId="1" xfId="2" applyNumberFormat="1" applyFont="1" applyBorder="1"/>
    <xf numFmtId="166" fontId="30" fillId="0" borderId="0" xfId="1" applyNumberFormat="1" applyFont="1"/>
    <xf numFmtId="166" fontId="30" fillId="0" borderId="0" xfId="2" applyNumberFormat="1" applyFont="1"/>
    <xf numFmtId="166" fontId="29" fillId="0" borderId="0" xfId="1" applyNumberFormat="1" applyFont="1"/>
    <xf numFmtId="169" fontId="26" fillId="5" borderId="0" xfId="9" applyNumberFormat="1" applyFont="1" applyFill="1"/>
    <xf numFmtId="169" fontId="0" fillId="5" borderId="0" xfId="9" applyNumberFormat="1" applyFont="1" applyFill="1"/>
    <xf numFmtId="0" fontId="30" fillId="5" borderId="0" xfId="2" quotePrefix="1" applyFont="1" applyFill="1"/>
    <xf numFmtId="0" fontId="0" fillId="5" borderId="0" xfId="0" quotePrefix="1" applyFill="1"/>
    <xf numFmtId="0" fontId="9" fillId="5" borderId="0" xfId="0" applyFont="1" applyFill="1"/>
    <xf numFmtId="166" fontId="0" fillId="11" borderId="0" xfId="1" applyNumberFormat="1" applyFont="1" applyFill="1"/>
    <xf numFmtId="174" fontId="0" fillId="0" borderId="0" xfId="1" applyNumberFormat="1" applyFont="1"/>
    <xf numFmtId="9" fontId="0" fillId="3" borderId="0" xfId="1" applyFont="1" applyFill="1"/>
    <xf numFmtId="164" fontId="0" fillId="3" borderId="0" xfId="10" applyNumberFormat="1" applyFont="1" applyFill="1"/>
    <xf numFmtId="168" fontId="41" fillId="3" borderId="0" xfId="2" applyNumberFormat="1" applyFont="1" applyFill="1"/>
    <xf numFmtId="9" fontId="17" fillId="3" borderId="1" xfId="2" applyNumberFormat="1" applyFont="1" applyFill="1" applyBorder="1"/>
    <xf numFmtId="9" fontId="18" fillId="3" borderId="1" xfId="2" applyNumberFormat="1" applyFont="1" applyFill="1" applyBorder="1" applyAlignment="1">
      <alignment horizontal="right"/>
    </xf>
    <xf numFmtId="0" fontId="52" fillId="3" borderId="0" xfId="15" applyFont="1" applyFill="1"/>
    <xf numFmtId="0" fontId="26" fillId="3" borderId="0" xfId="15" applyFont="1" applyFill="1"/>
    <xf numFmtId="0" fontId="60" fillId="3" borderId="0" xfId="15" applyFill="1"/>
    <xf numFmtId="164" fontId="26" fillId="3" borderId="0" xfId="15" applyNumberFormat="1" applyFont="1" applyFill="1"/>
    <xf numFmtId="0" fontId="61" fillId="3" borderId="0" xfId="16" applyFill="1"/>
    <xf numFmtId="0" fontId="62" fillId="3" borderId="0" xfId="15" applyFont="1" applyFill="1"/>
    <xf numFmtId="168" fontId="63" fillId="3" borderId="1" xfId="15" applyNumberFormat="1" applyFont="1" applyFill="1" applyBorder="1" applyAlignment="1">
      <alignment horizontal="center"/>
    </xf>
    <xf numFmtId="164" fontId="60" fillId="3" borderId="0" xfId="15" applyNumberFormat="1" applyFill="1"/>
    <xf numFmtId="164" fontId="0" fillId="8" borderId="0" xfId="17" applyNumberFormat="1" applyFont="1" applyFill="1"/>
    <xf numFmtId="43" fontId="60" fillId="3" borderId="0" xfId="15" applyNumberFormat="1" applyFill="1"/>
    <xf numFmtId="175" fontId="60" fillId="3" borderId="0" xfId="15" applyNumberFormat="1" applyFill="1"/>
    <xf numFmtId="0" fontId="63" fillId="3" borderId="1" xfId="15" applyFont="1" applyFill="1" applyBorder="1"/>
    <xf numFmtId="168" fontId="63" fillId="3" borderId="1" xfId="15" applyNumberFormat="1" applyFont="1" applyFill="1" applyBorder="1"/>
    <xf numFmtId="44" fontId="0" fillId="3" borderId="0" xfId="18" applyFont="1" applyFill="1"/>
    <xf numFmtId="0" fontId="60" fillId="5" borderId="0" xfId="15" applyFill="1"/>
    <xf numFmtId="164" fontId="0" fillId="3" borderId="0" xfId="17" applyNumberFormat="1" applyFont="1" applyFill="1"/>
    <xf numFmtId="0" fontId="65" fillId="3" borderId="0" xfId="15" applyFont="1" applyFill="1"/>
    <xf numFmtId="169" fontId="0" fillId="0" borderId="0" xfId="0" quotePrefix="1" applyNumberFormat="1"/>
    <xf numFmtId="176" fontId="30" fillId="0" borderId="0" xfId="2" applyNumberFormat="1" applyFont="1"/>
    <xf numFmtId="0" fontId="66" fillId="3" borderId="0" xfId="0" applyFont="1" applyFill="1" applyAlignment="1">
      <alignment horizontal="center"/>
    </xf>
    <xf numFmtId="0" fontId="68" fillId="14" borderId="0" xfId="0" applyFont="1" applyFill="1"/>
    <xf numFmtId="17" fontId="68" fillId="14" borderId="0" xfId="0" applyNumberFormat="1" applyFont="1" applyFill="1" applyAlignment="1">
      <alignment horizontal="center"/>
    </xf>
    <xf numFmtId="38" fontId="0" fillId="3" borderId="0" xfId="10" applyNumberFormat="1" applyFont="1" applyFill="1"/>
    <xf numFmtId="0" fontId="0" fillId="3" borderId="1" xfId="0" applyFill="1" applyBorder="1"/>
    <xf numFmtId="38" fontId="0" fillId="3" borderId="1" xfId="10" applyNumberFormat="1" applyFont="1" applyFill="1" applyBorder="1"/>
    <xf numFmtId="38" fontId="9" fillId="3" borderId="0" xfId="10" applyNumberFormat="1" applyFont="1" applyFill="1"/>
    <xf numFmtId="38" fontId="8" fillId="3" borderId="0" xfId="10" applyNumberFormat="1" applyFont="1" applyFill="1"/>
    <xf numFmtId="0" fontId="68" fillId="16" borderId="0" xfId="0" applyFont="1" applyFill="1"/>
    <xf numFmtId="17" fontId="68" fillId="16" borderId="0" xfId="0" applyNumberFormat="1" applyFont="1" applyFill="1" applyAlignment="1">
      <alignment horizontal="center"/>
    </xf>
    <xf numFmtId="169" fontId="0" fillId="3" borderId="0" xfId="9" applyNumberFormat="1" applyFont="1" applyFill="1"/>
    <xf numFmtId="167" fontId="0" fillId="3" borderId="0" xfId="10" applyNumberFormat="1" applyFont="1" applyFill="1"/>
    <xf numFmtId="9" fontId="0" fillId="3" borderId="0" xfId="0" applyNumberFormat="1" applyFill="1"/>
    <xf numFmtId="6" fontId="0" fillId="3" borderId="0" xfId="0" applyNumberFormat="1" applyFill="1"/>
    <xf numFmtId="164" fontId="0" fillId="3" borderId="1" xfId="10" applyNumberFormat="1" applyFont="1" applyFill="1" applyBorder="1"/>
    <xf numFmtId="0" fontId="9" fillId="3" borderId="2" xfId="0" applyFont="1" applyFill="1" applyBorder="1"/>
    <xf numFmtId="0" fontId="69" fillId="3" borderId="0" xfId="0" applyFont="1" applyFill="1" applyAlignment="1">
      <alignment horizontal="center"/>
    </xf>
    <xf numFmtId="6" fontId="0" fillId="3" borderId="0" xfId="10" applyNumberFormat="1" applyFont="1" applyFill="1"/>
    <xf numFmtId="6" fontId="9" fillId="3" borderId="0" xfId="0" applyNumberFormat="1" applyFont="1" applyFill="1"/>
    <xf numFmtId="6" fontId="9" fillId="3" borderId="2" xfId="0" applyNumberFormat="1" applyFont="1" applyFill="1" applyBorder="1"/>
    <xf numFmtId="169" fontId="47" fillId="3" borderId="0" xfId="9" applyNumberFormat="1" applyFont="1" applyFill="1"/>
    <xf numFmtId="17" fontId="0" fillId="3" borderId="0" xfId="0" applyNumberFormat="1" applyFill="1"/>
    <xf numFmtId="177" fontId="18" fillId="3" borderId="0" xfId="2" applyNumberFormat="1" applyFont="1" applyFill="1"/>
    <xf numFmtId="173" fontId="0" fillId="3" borderId="0" xfId="9" applyNumberFormat="1" applyFont="1" applyFill="1"/>
    <xf numFmtId="168" fontId="0" fillId="3" borderId="0" xfId="0" applyNumberFormat="1" applyFill="1"/>
    <xf numFmtId="168" fontId="0" fillId="3" borderId="0" xfId="0" quotePrefix="1" applyNumberFormat="1" applyFill="1"/>
    <xf numFmtId="164" fontId="60" fillId="3" borderId="0" xfId="10" applyNumberFormat="1" applyFont="1" applyFill="1"/>
    <xf numFmtId="17" fontId="0" fillId="0" borderId="0" xfId="0" applyNumberFormat="1" applyAlignment="1">
      <alignment horizontal="center"/>
    </xf>
    <xf numFmtId="167" fontId="12" fillId="3" borderId="0" xfId="10" applyNumberFormat="1" applyFont="1" applyFill="1"/>
    <xf numFmtId="0" fontId="73" fillId="3" borderId="0" xfId="0" applyFont="1" applyFill="1"/>
    <xf numFmtId="0" fontId="71" fillId="3" borderId="0" xfId="0" applyFont="1" applyFill="1"/>
    <xf numFmtId="0" fontId="72" fillId="3" borderId="0" xfId="0" applyFont="1" applyFill="1"/>
    <xf numFmtId="0" fontId="74" fillId="3" borderId="0" xfId="0" applyFont="1" applyFill="1"/>
    <xf numFmtId="0" fontId="75" fillId="3" borderId="0" xfId="0" applyFont="1" applyFill="1"/>
    <xf numFmtId="0" fontId="76" fillId="3" borderId="0" xfId="0" applyFont="1" applyFill="1"/>
    <xf numFmtId="0" fontId="77" fillId="3" borderId="0" xfId="0" applyFont="1" applyFill="1"/>
    <xf numFmtId="0" fontId="26" fillId="3" borderId="1" xfId="0" applyFont="1" applyFill="1" applyBorder="1"/>
    <xf numFmtId="168" fontId="63" fillId="3" borderId="1" xfId="0" applyNumberFormat="1" applyFont="1" applyFill="1" applyBorder="1" applyAlignment="1">
      <alignment horizontal="center"/>
    </xf>
    <xf numFmtId="168" fontId="63" fillId="3" borderId="1" xfId="0" quotePrefix="1" applyNumberFormat="1" applyFont="1" applyFill="1" applyBorder="1" applyAlignment="1">
      <alignment horizontal="center"/>
    </xf>
    <xf numFmtId="0" fontId="63" fillId="3" borderId="0" xfId="0" applyFont="1" applyFill="1"/>
    <xf numFmtId="164" fontId="63" fillId="3" borderId="0" xfId="10" applyNumberFormat="1" applyFont="1" applyFill="1"/>
    <xf numFmtId="164" fontId="63" fillId="3" borderId="0" xfId="0" applyNumberFormat="1" applyFont="1" applyFill="1"/>
    <xf numFmtId="164" fontId="0" fillId="3" borderId="0" xfId="0" applyNumberFormat="1" applyFill="1"/>
    <xf numFmtId="0" fontId="78" fillId="3" borderId="0" xfId="0" applyFont="1" applyFill="1"/>
    <xf numFmtId="9" fontId="78" fillId="3" borderId="0" xfId="1" applyFont="1" applyFill="1"/>
    <xf numFmtId="0" fontId="63" fillId="3" borderId="2" xfId="0" applyFont="1" applyFill="1" applyBorder="1"/>
    <xf numFmtId="164" fontId="63" fillId="3" borderId="2" xfId="0" applyNumberFormat="1" applyFont="1" applyFill="1" applyBorder="1"/>
    <xf numFmtId="0" fontId="79" fillId="3" borderId="0" xfId="0" applyFont="1" applyFill="1"/>
    <xf numFmtId="0" fontId="9" fillId="3" borderId="3" xfId="0" applyFont="1" applyFill="1" applyBorder="1"/>
    <xf numFmtId="164" fontId="9" fillId="3" borderId="3" xfId="0" applyNumberFormat="1" applyFont="1" applyFill="1" applyBorder="1"/>
    <xf numFmtId="167" fontId="0" fillId="3" borderId="0" xfId="0" applyNumberFormat="1" applyFill="1"/>
    <xf numFmtId="169" fontId="26" fillId="8" borderId="0" xfId="0" applyNumberFormat="1" applyFont="1" applyFill="1"/>
    <xf numFmtId="14" fontId="41" fillId="8" borderId="0" xfId="2" applyNumberFormat="1" applyFont="1" applyFill="1"/>
    <xf numFmtId="6" fontId="0" fillId="0" borderId="0" xfId="0" applyNumberFormat="1"/>
    <xf numFmtId="43" fontId="12" fillId="3" borderId="0" xfId="2" applyNumberFormat="1" applyFont="1" applyFill="1"/>
    <xf numFmtId="9" fontId="30" fillId="8" borderId="0" xfId="2" applyNumberFormat="1" applyFont="1" applyFill="1"/>
    <xf numFmtId="169" fontId="29" fillId="0" borderId="0" xfId="2" applyNumberFormat="1" applyFont="1"/>
    <xf numFmtId="169" fontId="29" fillId="8" borderId="0" xfId="2" applyNumberFormat="1" applyFont="1" applyFill="1"/>
    <xf numFmtId="10" fontId="18" fillId="3" borderId="0" xfId="2" applyNumberFormat="1" applyFont="1" applyFill="1"/>
    <xf numFmtId="9" fontId="9" fillId="0" borderId="0" xfId="0" applyNumberFormat="1" applyFont="1"/>
    <xf numFmtId="9" fontId="17" fillId="3" borderId="0" xfId="1" quotePrefix="1" applyFont="1" applyFill="1" applyBorder="1" applyAlignment="1">
      <alignment horizontal="center"/>
    </xf>
    <xf numFmtId="9" fontId="12" fillId="3" borderId="0" xfId="1" applyFont="1" applyFill="1"/>
    <xf numFmtId="164" fontId="9" fillId="0" borderId="0" xfId="0" applyNumberFormat="1" applyFont="1"/>
    <xf numFmtId="0" fontId="83" fillId="0" borderId="0" xfId="0" applyFont="1"/>
    <xf numFmtId="44" fontId="9" fillId="0" borderId="0" xfId="9" applyFont="1"/>
    <xf numFmtId="0" fontId="3" fillId="0" borderId="0" xfId="19"/>
    <xf numFmtId="9" fontId="0" fillId="8" borderId="0" xfId="20" applyFont="1" applyFill="1"/>
    <xf numFmtId="9" fontId="3" fillId="8" borderId="0" xfId="19" applyNumberFormat="1" applyFill="1"/>
    <xf numFmtId="14" fontId="26" fillId="0" borderId="0" xfId="19" applyNumberFormat="1" applyFont="1"/>
    <xf numFmtId="0" fontId="26" fillId="0" borderId="0" xfId="19" applyFont="1"/>
    <xf numFmtId="176" fontId="0" fillId="0" borderId="0" xfId="0" applyNumberFormat="1"/>
    <xf numFmtId="8" fontId="0" fillId="0" borderId="0" xfId="0" applyNumberFormat="1"/>
    <xf numFmtId="9" fontId="0" fillId="8" borderId="0" xfId="0" applyNumberFormat="1" applyFill="1"/>
    <xf numFmtId="9" fontId="0" fillId="5" borderId="0" xfId="1" applyFont="1" applyFill="1"/>
    <xf numFmtId="1" fontId="0" fillId="0" borderId="0" xfId="0" applyNumberFormat="1"/>
    <xf numFmtId="164" fontId="9" fillId="3" borderId="0" xfId="10" applyNumberFormat="1" applyFont="1" applyFill="1"/>
    <xf numFmtId="164" fontId="9" fillId="3" borderId="3" xfId="10" applyNumberFormat="1" applyFont="1" applyFill="1" applyBorder="1"/>
    <xf numFmtId="3" fontId="0" fillId="0" borderId="0" xfId="10" applyNumberFormat="1" applyFont="1"/>
    <xf numFmtId="169" fontId="0" fillId="0" borderId="0" xfId="9" applyNumberFormat="1" applyFont="1" applyAlignment="1">
      <alignment horizontal="center"/>
    </xf>
    <xf numFmtId="169" fontId="0" fillId="0" borderId="10" xfId="9" applyNumberFormat="1" applyFont="1" applyBorder="1"/>
    <xf numFmtId="164" fontId="0" fillId="0" borderId="0" xfId="10" applyNumberFormat="1" applyFont="1" applyBorder="1"/>
    <xf numFmtId="0" fontId="17" fillId="0" borderId="1" xfId="2" applyFont="1" applyBorder="1"/>
    <xf numFmtId="169" fontId="60" fillId="3" borderId="0" xfId="9" applyNumberFormat="1" applyFont="1" applyFill="1"/>
    <xf numFmtId="2" fontId="0" fillId="0" borderId="0" xfId="0" applyNumberFormat="1"/>
    <xf numFmtId="164" fontId="63" fillId="3" borderId="10" xfId="0" applyNumberFormat="1" applyFont="1" applyFill="1" applyBorder="1"/>
    <xf numFmtId="168" fontId="63" fillId="5" borderId="1" xfId="0" quotePrefix="1" applyNumberFormat="1" applyFont="1" applyFill="1" applyBorder="1" applyAlignment="1">
      <alignment horizontal="center"/>
    </xf>
    <xf numFmtId="0" fontId="63" fillId="3" borderId="0" xfId="15" applyFont="1" applyFill="1"/>
    <xf numFmtId="0" fontId="63" fillId="5" borderId="0" xfId="15" applyFont="1" applyFill="1"/>
    <xf numFmtId="44" fontId="9" fillId="3" borderId="0" xfId="18" applyFont="1" applyFill="1"/>
    <xf numFmtId="169" fontId="63" fillId="3" borderId="0" xfId="9" applyNumberFormat="1" applyFont="1" applyFill="1"/>
    <xf numFmtId="167" fontId="60" fillId="3" borderId="0" xfId="10" applyNumberFormat="1" applyFont="1" applyFill="1"/>
    <xf numFmtId="44" fontId="9" fillId="0" borderId="0" xfId="0" applyNumberFormat="1" applyFont="1"/>
    <xf numFmtId="43" fontId="0" fillId="0" borderId="0" xfId="10" applyFont="1"/>
    <xf numFmtId="0" fontId="10" fillId="0" borderId="0" xfId="2"/>
    <xf numFmtId="0" fontId="9" fillId="0" borderId="0" xfId="2" applyFont="1"/>
    <xf numFmtId="169" fontId="10" fillId="0" borderId="0" xfId="2" applyNumberFormat="1"/>
    <xf numFmtId="164" fontId="8" fillId="0" borderId="0" xfId="10" applyNumberFormat="1" applyFont="1" applyBorder="1"/>
    <xf numFmtId="0" fontId="84" fillId="0" borderId="0" xfId="2" applyFont="1"/>
    <xf numFmtId="165" fontId="30" fillId="0" borderId="0" xfId="2" applyNumberFormat="1" applyFont="1"/>
    <xf numFmtId="165" fontId="30" fillId="8" borderId="0" xfId="2" applyNumberFormat="1" applyFont="1" applyFill="1"/>
    <xf numFmtId="6" fontId="30" fillId="8" borderId="0" xfId="2" applyNumberFormat="1" applyFont="1" applyFill="1"/>
    <xf numFmtId="6" fontId="30" fillId="0" borderId="0" xfId="2" applyNumberFormat="1" applyFont="1"/>
    <xf numFmtId="0" fontId="85" fillId="16" borderId="1" xfId="2" applyFont="1" applyFill="1" applyBorder="1"/>
    <xf numFmtId="0" fontId="10" fillId="0" borderId="1" xfId="2" applyBorder="1"/>
    <xf numFmtId="10" fontId="8" fillId="0" borderId="0" xfId="10" applyNumberFormat="1" applyFont="1" applyBorder="1"/>
    <xf numFmtId="164" fontId="8" fillId="8" borderId="0" xfId="10" applyNumberFormat="1" applyFont="1" applyFill="1" applyBorder="1"/>
    <xf numFmtId="164" fontId="60" fillId="8" borderId="0" xfId="2" applyNumberFormat="1" applyFont="1" applyFill="1"/>
    <xf numFmtId="164" fontId="60" fillId="0" borderId="0" xfId="10" applyNumberFormat="1" applyFont="1" applyFill="1" applyBorder="1" applyAlignment="1">
      <alignment horizontal="left" indent="1"/>
    </xf>
    <xf numFmtId="0" fontId="60" fillId="0" borderId="0" xfId="2" applyFont="1" applyAlignment="1">
      <alignment horizontal="left" indent="1"/>
    </xf>
    <xf numFmtId="164" fontId="60" fillId="0" borderId="0" xfId="2" applyNumberFormat="1" applyFont="1"/>
    <xf numFmtId="164" fontId="60" fillId="0" borderId="0" xfId="2" applyNumberFormat="1" applyFont="1" applyAlignment="1">
      <alignment horizontal="left" indent="1"/>
    </xf>
    <xf numFmtId="165" fontId="60" fillId="0" borderId="0" xfId="2" applyNumberFormat="1" applyFont="1"/>
    <xf numFmtId="164" fontId="60" fillId="8" borderId="0" xfId="10" applyNumberFormat="1" applyFont="1" applyFill="1" applyBorder="1"/>
    <xf numFmtId="164" fontId="60" fillId="0" borderId="0" xfId="10" applyNumberFormat="1" applyFont="1" applyFill="1" applyBorder="1"/>
    <xf numFmtId="165" fontId="60" fillId="8" borderId="0" xfId="2" applyNumberFormat="1" applyFont="1" applyFill="1"/>
    <xf numFmtId="0" fontId="8" fillId="8" borderId="0" xfId="0" applyFont="1" applyFill="1"/>
    <xf numFmtId="164" fontId="8" fillId="0" borderId="0" xfId="10" applyNumberFormat="1" applyFont="1" applyFill="1" applyBorder="1"/>
    <xf numFmtId="0" fontId="8" fillId="0" borderId="0" xfId="0" applyFont="1"/>
    <xf numFmtId="6" fontId="60" fillId="8" borderId="0" xfId="2" applyNumberFormat="1" applyFont="1" applyFill="1"/>
    <xf numFmtId="164" fontId="63" fillId="0" borderId="0" xfId="10" applyNumberFormat="1" applyFont="1" applyFill="1" applyBorder="1" applyAlignment="1">
      <alignment horizontal="left"/>
    </xf>
    <xf numFmtId="6" fontId="60" fillId="0" borderId="0" xfId="2" applyNumberFormat="1" applyFont="1"/>
    <xf numFmtId="167" fontId="8" fillId="8" borderId="0" xfId="10" applyNumberFormat="1" applyFont="1" applyFill="1" applyBorder="1"/>
    <xf numFmtId="164" fontId="8" fillId="8" borderId="0" xfId="0" applyNumberFormat="1" applyFont="1" applyFill="1"/>
    <xf numFmtId="169" fontId="8" fillId="8" borderId="0" xfId="9" applyNumberFormat="1" applyFont="1" applyFill="1" applyBorder="1"/>
    <xf numFmtId="164" fontId="8" fillId="8" borderId="0" xfId="10" applyNumberFormat="1" applyFont="1" applyFill="1"/>
    <xf numFmtId="165" fontId="8" fillId="8" borderId="0" xfId="0" applyNumberFormat="1" applyFont="1" applyFill="1"/>
    <xf numFmtId="0" fontId="2" fillId="8" borderId="0" xfId="0" applyFont="1" applyFill="1"/>
    <xf numFmtId="0" fontId="2" fillId="0" borderId="0" xfId="0" applyFont="1"/>
    <xf numFmtId="164" fontId="2" fillId="8" borderId="0" xfId="10" applyNumberFormat="1" applyFont="1" applyFill="1" applyBorder="1"/>
    <xf numFmtId="164" fontId="2" fillId="0" borderId="0" xfId="10" applyNumberFormat="1" applyFont="1" applyFill="1" applyBorder="1"/>
    <xf numFmtId="167" fontId="2" fillId="8" borderId="0" xfId="10" applyNumberFormat="1" applyFont="1" applyFill="1" applyBorder="1"/>
    <xf numFmtId="0" fontId="41" fillId="8" borderId="8" xfId="2" applyFont="1" applyFill="1" applyBorder="1"/>
    <xf numFmtId="0" fontId="41" fillId="8" borderId="0" xfId="2" applyFont="1" applyFill="1" applyAlignment="1">
      <alignment horizontal="center" vertical="top" wrapText="1"/>
    </xf>
    <xf numFmtId="169" fontId="43" fillId="8" borderId="0" xfId="2" applyNumberFormat="1" applyFont="1" applyFill="1"/>
    <xf numFmtId="164" fontId="43" fillId="8" borderId="0" xfId="2" applyNumberFormat="1" applyFont="1" applyFill="1"/>
    <xf numFmtId="10" fontId="43" fillId="8" borderId="0" xfId="2" applyNumberFormat="1" applyFont="1" applyFill="1"/>
    <xf numFmtId="14" fontId="41" fillId="8" borderId="9" xfId="2" applyNumberFormat="1" applyFont="1" applyFill="1" applyBorder="1"/>
    <xf numFmtId="164" fontId="43" fillId="3" borderId="0" xfId="11" applyNumberFormat="1" applyFont="1" applyFill="1"/>
    <xf numFmtId="167" fontId="43" fillId="3" borderId="0" xfId="10" applyNumberFormat="1" applyFont="1" applyFill="1"/>
    <xf numFmtId="164" fontId="41" fillId="3" borderId="0" xfId="10" applyNumberFormat="1" applyFont="1" applyFill="1"/>
    <xf numFmtId="43" fontId="30" fillId="8" borderId="0" xfId="10" applyFont="1" applyFill="1"/>
    <xf numFmtId="169" fontId="30" fillId="17" borderId="0" xfId="2" applyNumberFormat="1" applyFont="1" applyFill="1"/>
    <xf numFmtId="0" fontId="59" fillId="3" borderId="0" xfId="0" applyFont="1" applyFill="1"/>
    <xf numFmtId="164" fontId="59" fillId="3" borderId="0" xfId="10" applyNumberFormat="1" applyFont="1" applyFill="1"/>
    <xf numFmtId="0" fontId="86" fillId="3" borderId="0" xfId="0" applyFont="1" applyFill="1" applyAlignment="1">
      <alignment horizontal="center"/>
    </xf>
    <xf numFmtId="168" fontId="79" fillId="3" borderId="0" xfId="0" applyNumberFormat="1" applyFont="1" applyFill="1" applyAlignment="1">
      <alignment horizontal="center"/>
    </xf>
    <xf numFmtId="164" fontId="79" fillId="3" borderId="0" xfId="10" applyNumberFormat="1" applyFont="1" applyFill="1"/>
    <xf numFmtId="164" fontId="79" fillId="3" borderId="0" xfId="0" applyNumberFormat="1" applyFont="1" applyFill="1"/>
    <xf numFmtId="164" fontId="59" fillId="3" borderId="0" xfId="0" applyNumberFormat="1" applyFont="1" applyFill="1"/>
    <xf numFmtId="164" fontId="87" fillId="3" borderId="0" xfId="0" applyNumberFormat="1" applyFont="1" applyFill="1"/>
    <xf numFmtId="169" fontId="59" fillId="3" borderId="0" xfId="9" applyNumberFormat="1" applyFont="1" applyFill="1"/>
    <xf numFmtId="168" fontId="79" fillId="5" borderId="1" xfId="0" quotePrefix="1" applyNumberFormat="1" applyFont="1" applyFill="1" applyBorder="1" applyAlignment="1">
      <alignment horizontal="center"/>
    </xf>
    <xf numFmtId="164" fontId="59" fillId="3" borderId="1" xfId="10" applyNumberFormat="1" applyFont="1" applyFill="1" applyBorder="1"/>
    <xf numFmtId="164" fontId="87" fillId="3" borderId="0" xfId="10" applyNumberFormat="1" applyFont="1" applyFill="1"/>
    <xf numFmtId="0" fontId="87" fillId="3" borderId="0" xfId="0" applyFont="1" applyFill="1"/>
    <xf numFmtId="164" fontId="79" fillId="3" borderId="2" xfId="0" applyNumberFormat="1" applyFont="1" applyFill="1" applyBorder="1"/>
    <xf numFmtId="164" fontId="87" fillId="3" borderId="3" xfId="10" applyNumberFormat="1" applyFont="1" applyFill="1" applyBorder="1"/>
    <xf numFmtId="167" fontId="59" fillId="3" borderId="0" xfId="0" applyNumberFormat="1" applyFont="1" applyFill="1"/>
    <xf numFmtId="9" fontId="59" fillId="3" borderId="0" xfId="1" applyFont="1" applyFill="1"/>
    <xf numFmtId="164" fontId="9" fillId="3" borderId="0" xfId="0" applyNumberFormat="1" applyFont="1" applyFill="1"/>
    <xf numFmtId="164" fontId="8" fillId="3" borderId="0" xfId="10" applyNumberFormat="1" applyFont="1" applyFill="1"/>
    <xf numFmtId="168" fontId="63" fillId="4" borderId="1" xfId="0" quotePrefix="1" applyNumberFormat="1" applyFont="1" applyFill="1" applyBorder="1" applyAlignment="1">
      <alignment horizontal="center"/>
    </xf>
    <xf numFmtId="168" fontId="63" fillId="3" borderId="0" xfId="0" quotePrefix="1" applyNumberFormat="1" applyFont="1" applyFill="1" applyAlignment="1">
      <alignment horizontal="center"/>
    </xf>
    <xf numFmtId="164" fontId="8" fillId="3" borderId="1" xfId="10" applyNumberFormat="1" applyFont="1" applyFill="1" applyBorder="1"/>
    <xf numFmtId="164" fontId="8" fillId="3" borderId="0" xfId="10" applyNumberFormat="1" applyFont="1" applyFill="1" applyBorder="1"/>
    <xf numFmtId="9" fontId="60" fillId="3" borderId="0" xfId="1" applyFont="1" applyFill="1"/>
    <xf numFmtId="9" fontId="8" fillId="3" borderId="0" xfId="1" applyFont="1" applyFill="1"/>
    <xf numFmtId="1" fontId="1" fillId="8" borderId="0" xfId="21" applyNumberFormat="1" applyFill="1"/>
    <xf numFmtId="0" fontId="40" fillId="17" borderId="8" xfId="2" applyFont="1" applyFill="1" applyBorder="1"/>
    <xf numFmtId="0" fontId="40" fillId="17" borderId="0" xfId="2" applyFont="1" applyFill="1" applyAlignment="1">
      <alignment horizontal="justify" vertical="top" wrapText="1"/>
    </xf>
    <xf numFmtId="0" fontId="40" fillId="17" borderId="0" xfId="2" applyFont="1" applyFill="1" applyAlignment="1">
      <alignment horizontal="center" vertical="top" wrapText="1"/>
    </xf>
    <xf numFmtId="169" fontId="42" fillId="17" borderId="0" xfId="2" applyNumberFormat="1" applyFont="1" applyFill="1"/>
    <xf numFmtId="164" fontId="42" fillId="17" borderId="0" xfId="2" applyNumberFormat="1" applyFont="1" applyFill="1"/>
    <xf numFmtId="10" fontId="42" fillId="17" borderId="0" xfId="2" applyNumberFormat="1" applyFont="1" applyFill="1"/>
    <xf numFmtId="14" fontId="41" fillId="17" borderId="0" xfId="2" applyNumberFormat="1" applyFont="1" applyFill="1"/>
    <xf numFmtId="14" fontId="40" fillId="17" borderId="9" xfId="2" applyNumberFormat="1" applyFont="1" applyFill="1" applyBorder="1"/>
    <xf numFmtId="178" fontId="30" fillId="0" borderId="0" xfId="2" applyNumberFormat="1" applyFont="1"/>
    <xf numFmtId="164" fontId="9" fillId="3" borderId="10" xfId="10" applyNumberFormat="1" applyFont="1" applyFill="1" applyBorder="1"/>
    <xf numFmtId="169" fontId="30" fillId="0" borderId="0" xfId="9" applyNumberFormat="1" applyFont="1" applyBorder="1"/>
    <xf numFmtId="167" fontId="30" fillId="0" borderId="0" xfId="10" applyNumberFormat="1" applyFont="1"/>
    <xf numFmtId="44" fontId="30" fillId="8" borderId="0" xfId="9" applyFont="1" applyFill="1"/>
    <xf numFmtId="167" fontId="30" fillId="0" borderId="0" xfId="10" applyNumberFormat="1" applyFont="1" applyFill="1"/>
    <xf numFmtId="1" fontId="30" fillId="0" borderId="0" xfId="2" applyNumberFormat="1" applyFont="1"/>
    <xf numFmtId="164" fontId="0" fillId="0" borderId="0" xfId="10" applyNumberFormat="1" applyFont="1" applyFill="1"/>
    <xf numFmtId="43" fontId="0" fillId="0" borderId="0" xfId="0" applyNumberFormat="1"/>
    <xf numFmtId="43" fontId="30" fillId="0" borderId="0" xfId="2" applyNumberFormat="1" applyFont="1"/>
    <xf numFmtId="0" fontId="42" fillId="8" borderId="0" xfId="2" applyFont="1" applyFill="1" applyAlignment="1">
      <alignment horizontal="center"/>
    </xf>
    <xf numFmtId="0" fontId="9" fillId="11" borderId="0" xfId="0" applyFont="1" applyFill="1" applyAlignment="1">
      <alignment horizontal="center"/>
    </xf>
    <xf numFmtId="14" fontId="9" fillId="0" borderId="0" xfId="0" applyNumberFormat="1" applyFont="1"/>
    <xf numFmtId="17" fontId="9" fillId="0" borderId="0" xfId="0" applyNumberFormat="1" applyFont="1" applyAlignment="1">
      <alignment horizontal="center"/>
    </xf>
    <xf numFmtId="9" fontId="8" fillId="0" borderId="0" xfId="1" applyFont="1"/>
    <xf numFmtId="44" fontId="0" fillId="0" borderId="0" xfId="9" applyFont="1" applyFill="1" applyBorder="1" applyAlignment="1">
      <alignment horizontal="center"/>
    </xf>
    <xf numFmtId="44" fontId="8" fillId="0" borderId="0" xfId="9" applyFont="1" applyFill="1" applyBorder="1" applyAlignment="1">
      <alignment horizontal="center"/>
    </xf>
    <xf numFmtId="9" fontId="0" fillId="11" borderId="0" xfId="1" applyFont="1" applyFill="1"/>
    <xf numFmtId="0" fontId="9" fillId="11" borderId="0" xfId="0" applyFont="1" applyFill="1"/>
    <xf numFmtId="0" fontId="0" fillId="11" borderId="0" xfId="0" applyFill="1"/>
    <xf numFmtId="0" fontId="0" fillId="18" borderId="0" xfId="0" applyFill="1"/>
    <xf numFmtId="169" fontId="0" fillId="18" borderId="0" xfId="9" applyNumberFormat="1" applyFont="1" applyFill="1"/>
    <xf numFmtId="164" fontId="0" fillId="18" borderId="0" xfId="10" applyNumberFormat="1" applyFont="1" applyFill="1"/>
    <xf numFmtId="169" fontId="0" fillId="0" borderId="0" xfId="1" applyNumberFormat="1" applyFont="1"/>
    <xf numFmtId="17" fontId="9" fillId="11" borderId="0" xfId="0" applyNumberFormat="1" applyFont="1" applyFill="1" applyAlignment="1">
      <alignment horizontal="center"/>
    </xf>
    <xf numFmtId="44" fontId="0" fillId="11" borderId="0" xfId="9" applyFont="1" applyFill="1" applyBorder="1" applyAlignment="1">
      <alignment horizontal="center"/>
    </xf>
    <xf numFmtId="44" fontId="9" fillId="11" borderId="0" xfId="9" applyFont="1" applyFill="1" applyBorder="1" applyAlignment="1">
      <alignment horizontal="center"/>
    </xf>
    <xf numFmtId="173" fontId="0" fillId="0" borderId="0" xfId="9" applyNumberFormat="1" applyFont="1"/>
    <xf numFmtId="173" fontId="0" fillId="0" borderId="1" xfId="9" applyNumberFormat="1" applyFont="1" applyBorder="1"/>
    <xf numFmtId="0" fontId="3" fillId="0" borderId="0" xfId="19" applyAlignment="1">
      <alignment horizontal="center"/>
    </xf>
    <xf numFmtId="17" fontId="0" fillId="0" borderId="0" xfId="0" applyNumberFormat="1"/>
    <xf numFmtId="164" fontId="0" fillId="5" borderId="0" xfId="0" applyNumberFormat="1" applyFill="1"/>
    <xf numFmtId="164" fontId="0" fillId="5" borderId="1" xfId="0" applyNumberFormat="1" applyFill="1" applyBorder="1"/>
    <xf numFmtId="0" fontId="88" fillId="0" borderId="0" xfId="0" applyFont="1"/>
    <xf numFmtId="164" fontId="26" fillId="5" borderId="0" xfId="0" applyNumberFormat="1" applyFont="1" applyFill="1"/>
    <xf numFmtId="0" fontId="67" fillId="14" borderId="0" xfId="0" applyFont="1" applyFill="1" applyAlignment="1">
      <alignment horizontal="center" vertical="center" textRotation="90"/>
    </xf>
    <xf numFmtId="0" fontId="67" fillId="15" borderId="0" xfId="0" applyFont="1" applyFill="1" applyAlignment="1">
      <alignment horizontal="center" vertical="center" textRotation="90"/>
    </xf>
    <xf numFmtId="0" fontId="87" fillId="3" borderId="1" xfId="0" applyFont="1" applyFill="1" applyBorder="1" applyAlignment="1">
      <alignment horizontal="center"/>
    </xf>
    <xf numFmtId="0" fontId="9" fillId="3" borderId="1" xfId="0" applyFont="1" applyFill="1" applyBorder="1" applyAlignment="1">
      <alignment horizontal="center"/>
    </xf>
    <xf numFmtId="0" fontId="9" fillId="0" borderId="0" xfId="0" applyFont="1" applyAlignment="1">
      <alignment horizontal="center"/>
    </xf>
    <xf numFmtId="0" fontId="30" fillId="0" borderId="0" xfId="0" applyFont="1" applyBorder="1"/>
    <xf numFmtId="164" fontId="30" fillId="0" borderId="0" xfId="10" applyNumberFormat="1" applyFont="1" applyBorder="1"/>
    <xf numFmtId="0" fontId="10" fillId="6" borderId="0" xfId="2" applyFill="1" applyAlignment="1">
      <alignment horizontal="center"/>
    </xf>
    <xf numFmtId="0" fontId="10" fillId="3" borderId="0" xfId="2" applyFill="1" applyAlignment="1">
      <alignment horizontal="center"/>
    </xf>
    <xf numFmtId="0" fontId="41" fillId="3" borderId="0" xfId="2" applyFont="1" applyFill="1" applyAlignment="1">
      <alignment horizontal="center"/>
    </xf>
    <xf numFmtId="0" fontId="40" fillId="3" borderId="0" xfId="2" applyFont="1" applyFill="1" applyAlignment="1">
      <alignment horizontal="center"/>
    </xf>
    <xf numFmtId="0" fontId="40" fillId="3" borderId="0" xfId="2" applyFont="1" applyFill="1" applyAlignment="1">
      <alignment horizontal="center" vertical="top" wrapText="1"/>
    </xf>
    <xf numFmtId="0" fontId="41" fillId="3" borderId="0" xfId="2" applyFont="1" applyFill="1" applyAlignment="1">
      <alignment horizontal="center" vertical="top" wrapText="1"/>
    </xf>
    <xf numFmtId="0" fontId="43" fillId="3" borderId="0" xfId="2" applyFont="1" applyFill="1" applyAlignment="1">
      <alignment horizontal="center"/>
    </xf>
    <xf numFmtId="0" fontId="42" fillId="3" borderId="0" xfId="2" applyFont="1" applyFill="1" applyAlignment="1">
      <alignment horizontal="center"/>
    </xf>
    <xf numFmtId="0" fontId="18" fillId="3" borderId="0" xfId="2" applyFont="1" applyFill="1" applyAlignment="1">
      <alignment horizontal="center"/>
    </xf>
    <xf numFmtId="0" fontId="49" fillId="3" borderId="0" xfId="2" applyFont="1" applyFill="1" applyAlignment="1">
      <alignment horizontal="center"/>
    </xf>
  </cellXfs>
  <cellStyles count="22">
    <cellStyle name="Comma" xfId="10" builtinId="3"/>
    <cellStyle name="Comma 2" xfId="7" xr:uid="{00000000-0005-0000-0000-000001000000}"/>
    <cellStyle name="Comma 2 2" xfId="14" xr:uid="{65F59DCE-E804-4DA9-ADAF-FD9F1A50365E}"/>
    <cellStyle name="Comma 3" xfId="11" xr:uid="{00000000-0005-0000-0000-000002000000}"/>
    <cellStyle name="Comma 4" xfId="12" xr:uid="{00000000-0005-0000-0000-000003000000}"/>
    <cellStyle name="Comma 5" xfId="17" xr:uid="{53B7616E-B885-46FA-A6B5-533C5849D7AE}"/>
    <cellStyle name="Currency" xfId="9" builtinId="4"/>
    <cellStyle name="Currency 2" xfId="6" xr:uid="{00000000-0005-0000-0000-000005000000}"/>
    <cellStyle name="Currency 2 2" xfId="13" xr:uid="{88C03212-5A72-41AE-A922-F83DB6961B7D}"/>
    <cellStyle name="Currency 3" xfId="18" xr:uid="{4FF2B0DC-9A5C-4049-B234-6B03A5610E8C}"/>
    <cellStyle name="gPercent" xfId="3" xr:uid="{00000000-0005-0000-0000-000006000000}"/>
    <cellStyle name="Hyperlink" xfId="4" builtinId="8"/>
    <cellStyle name="Hyperlink 2" xfId="16" xr:uid="{1861BCEE-6F96-4AD4-A7ED-06325C023EB1}"/>
    <cellStyle name="Normal" xfId="0" builtinId="0"/>
    <cellStyle name="Normal 2" xfId="2" xr:uid="{00000000-0005-0000-0000-000009000000}"/>
    <cellStyle name="Normal 3" xfId="5" xr:uid="{00000000-0005-0000-0000-00000A000000}"/>
    <cellStyle name="Normal 4" xfId="15" xr:uid="{7895B89F-7E3D-421B-A9A3-06C5729D6C74}"/>
    <cellStyle name="Normal 5" xfId="19" xr:uid="{AEE21697-DAAF-4FB7-971F-FB117A8F68CD}"/>
    <cellStyle name="Normal 6" xfId="21" xr:uid="{B1908CA5-C177-4F38-94C8-2CC6B4F3D1B2}"/>
    <cellStyle name="Percent" xfId="1" builtinId="5"/>
    <cellStyle name="Percent 2" xfId="8" xr:uid="{00000000-0005-0000-0000-00000C000000}"/>
    <cellStyle name="Percent 3" xfId="20" xr:uid="{4049B146-F264-4358-9A15-BF380CD36062}"/>
  </cellStyles>
  <dxfs count="39">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0" tint="-0.24994659260841701"/>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
      <fill>
        <patternFill>
          <bgColor theme="9" tint="0.59996337778862885"/>
        </patternFill>
      </fill>
    </dxf>
    <dxf>
      <fill>
        <patternFill>
          <bgColor theme="7"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Cash Inflow/Outflow ($000)</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Summary!$A$67</c:f>
              <c:strCache>
                <c:ptCount val="1"/>
                <c:pt idx="0">
                  <c:v>+Cash Inflow</c:v>
                </c:pt>
              </c:strCache>
            </c:strRef>
          </c:tx>
          <c:spPr>
            <a:solidFill>
              <a:schemeClr val="accent1"/>
            </a:solidFill>
            <a:ln>
              <a:noFill/>
            </a:ln>
            <a:effectLst/>
          </c:spPr>
          <c:invertIfNegative val="0"/>
          <c:cat>
            <c:numRef>
              <c:f>Summary!$C$6:$BJ$6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Summary!$C$67:$BJ$67</c:f>
              <c:numCache>
                <c:formatCode>"$"#,##0_);[Red]\("$"#,##0\)</c:formatCode>
                <c:ptCount val="60"/>
                <c:pt idx="0">
                  <c:v>0</c:v>
                </c:pt>
                <c:pt idx="1">
                  <c:v>0</c:v>
                </c:pt>
                <c:pt idx="2">
                  <c:v>0</c:v>
                </c:pt>
                <c:pt idx="3">
                  <c:v>0</c:v>
                </c:pt>
                <c:pt idx="4">
                  <c:v>0</c:v>
                </c:pt>
                <c:pt idx="5">
                  <c:v>0</c:v>
                </c:pt>
                <c:pt idx="6">
                  <c:v>0</c:v>
                </c:pt>
                <c:pt idx="7">
                  <c:v>703.0496674373012</c:v>
                </c:pt>
                <c:pt idx="8">
                  <c:v>640.44371354398595</c:v>
                </c:pt>
                <c:pt idx="9">
                  <c:v>586.44492326229692</c:v>
                </c:pt>
                <c:pt idx="10">
                  <c:v>653.07121646993414</c:v>
                </c:pt>
                <c:pt idx="11">
                  <c:v>595.26457204730025</c:v>
                </c:pt>
                <c:pt idx="12">
                  <c:v>813.43362130743617</c:v>
                </c:pt>
                <c:pt idx="13">
                  <c:v>756.38629088539665</c:v>
                </c:pt>
                <c:pt idx="14">
                  <c:v>823.79943243064417</c:v>
                </c:pt>
                <c:pt idx="15">
                  <c:v>887.59127280744394</c:v>
                </c:pt>
                <c:pt idx="16">
                  <c:v>783.17799090257961</c:v>
                </c:pt>
                <c:pt idx="17">
                  <c:v>821.07552395980247</c:v>
                </c:pt>
                <c:pt idx="18">
                  <c:v>1012.2228640450874</c:v>
                </c:pt>
                <c:pt idx="19">
                  <c:v>887.90688737637197</c:v>
                </c:pt>
                <c:pt idx="20">
                  <c:v>787.03670628388159</c:v>
                </c:pt>
                <c:pt idx="21">
                  <c:v>854.127131434543</c:v>
                </c:pt>
                <c:pt idx="22">
                  <c:v>721.31893411773649</c:v>
                </c:pt>
                <c:pt idx="23">
                  <c:v>780.59028743175111</c:v>
                </c:pt>
                <c:pt idx="24">
                  <c:v>901.43531547901341</c:v>
                </c:pt>
                <c:pt idx="25">
                  <c:v>882.78174499418867</c:v>
                </c:pt>
                <c:pt idx="26">
                  <c:v>1059.9663583189458</c:v>
                </c:pt>
                <c:pt idx="27">
                  <c:v>1339.2604124307579</c:v>
                </c:pt>
                <c:pt idx="28">
                  <c:v>1008.4210162052344</c:v>
                </c:pt>
                <c:pt idx="29">
                  <c:v>989.45706826535468</c:v>
                </c:pt>
                <c:pt idx="30">
                  <c:v>1246.6424541949723</c:v>
                </c:pt>
                <c:pt idx="31">
                  <c:v>942.99531055853038</c:v>
                </c:pt>
                <c:pt idx="32">
                  <c:v>835.15340320168013</c:v>
                </c:pt>
                <c:pt idx="33">
                  <c:v>1098.3781494922773</c:v>
                </c:pt>
                <c:pt idx="34">
                  <c:v>888.08709283014196</c:v>
                </c:pt>
                <c:pt idx="35">
                  <c:v>999.07353328248041</c:v>
                </c:pt>
                <c:pt idx="36">
                  <c:v>1069.7087936192015</c:v>
                </c:pt>
                <c:pt idx="37">
                  <c:v>1019.4142128974484</c:v>
                </c:pt>
                <c:pt idx="38">
                  <c:v>1234.3281788009554</c:v>
                </c:pt>
                <c:pt idx="39">
                  <c:v>1505.7499931570389</c:v>
                </c:pt>
                <c:pt idx="40">
                  <c:v>1196.1517571992265</c:v>
                </c:pt>
                <c:pt idx="41">
                  <c:v>1179.1878749686173</c:v>
                </c:pt>
                <c:pt idx="42">
                  <c:v>1471.8959215595223</c:v>
                </c:pt>
                <c:pt idx="43">
                  <c:v>1157.0177397235834</c:v>
                </c:pt>
                <c:pt idx="44">
                  <c:v>1078.9479215712902</c:v>
                </c:pt>
                <c:pt idx="45">
                  <c:v>1400.196636267061</c:v>
                </c:pt>
                <c:pt idx="46">
                  <c:v>1285.6389823639763</c:v>
                </c:pt>
                <c:pt idx="47">
                  <c:v>1392.4814451873622</c:v>
                </c:pt>
                <c:pt idx="48">
                  <c:v>1409.4188651576399</c:v>
                </c:pt>
                <c:pt idx="49">
                  <c:v>1382.67217209559</c:v>
                </c:pt>
                <c:pt idx="50">
                  <c:v>1679.5361313573917</c:v>
                </c:pt>
                <c:pt idx="51">
                  <c:v>2012.5675076924711</c:v>
                </c:pt>
                <c:pt idx="52">
                  <c:v>1830.9257220678583</c:v>
                </c:pt>
                <c:pt idx="53">
                  <c:v>1858.6990598996538</c:v>
                </c:pt>
                <c:pt idx="54">
                  <c:v>2141.0996013864219</c:v>
                </c:pt>
                <c:pt idx="55">
                  <c:v>1878.337385490845</c:v>
                </c:pt>
                <c:pt idx="56">
                  <c:v>1811.5066416413276</c:v>
                </c:pt>
                <c:pt idx="57">
                  <c:v>2159.8414481806053</c:v>
                </c:pt>
                <c:pt idx="58">
                  <c:v>2096.1672699609849</c:v>
                </c:pt>
                <c:pt idx="59">
                  <c:v>2222.2559286017836</c:v>
                </c:pt>
              </c:numCache>
            </c:numRef>
          </c:val>
          <c:extLst>
            <c:ext xmlns:c16="http://schemas.microsoft.com/office/drawing/2014/chart" uri="{C3380CC4-5D6E-409C-BE32-E72D297353CC}">
              <c16:uniqueId val="{00000000-8ECD-4803-A754-836D2899D91A}"/>
            </c:ext>
          </c:extLst>
        </c:ser>
        <c:ser>
          <c:idx val="1"/>
          <c:order val="1"/>
          <c:tx>
            <c:strRef>
              <c:f>Summary!$A$69</c:f>
              <c:strCache>
                <c:ptCount val="1"/>
                <c:pt idx="0">
                  <c:v>-Cash Outflow: Operating</c:v>
                </c:pt>
              </c:strCache>
            </c:strRef>
          </c:tx>
          <c:spPr>
            <a:solidFill>
              <a:schemeClr val="accent2"/>
            </a:solidFill>
            <a:ln>
              <a:noFill/>
            </a:ln>
            <a:effectLst/>
          </c:spPr>
          <c:invertIfNegative val="0"/>
          <c:cat>
            <c:numRef>
              <c:f>Summary!$C$6:$BJ$6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Summary!$C$69:$BJ$69</c:f>
              <c:numCache>
                <c:formatCode>"$"#,##0_);[Red]\("$"#,##0\)</c:formatCode>
                <c:ptCount val="60"/>
                <c:pt idx="0">
                  <c:v>0</c:v>
                </c:pt>
                <c:pt idx="1">
                  <c:v>0</c:v>
                </c:pt>
                <c:pt idx="2">
                  <c:v>0</c:v>
                </c:pt>
                <c:pt idx="3">
                  <c:v>0</c:v>
                </c:pt>
                <c:pt idx="4">
                  <c:v>0</c:v>
                </c:pt>
                <c:pt idx="5">
                  <c:v>0</c:v>
                </c:pt>
                <c:pt idx="6">
                  <c:v>0</c:v>
                </c:pt>
                <c:pt idx="7">
                  <c:v>-838.74583579674766</c:v>
                </c:pt>
                <c:pt idx="8">
                  <c:v>-842.82525108167602</c:v>
                </c:pt>
                <c:pt idx="9">
                  <c:v>-859.45968372182847</c:v>
                </c:pt>
                <c:pt idx="10">
                  <c:v>-863.11892786640317</c:v>
                </c:pt>
                <c:pt idx="11">
                  <c:v>-918.26408505384234</c:v>
                </c:pt>
                <c:pt idx="12">
                  <c:v>-934.11503710416514</c:v>
                </c:pt>
                <c:pt idx="13">
                  <c:v>-898.78772934444692</c:v>
                </c:pt>
                <c:pt idx="14">
                  <c:v>-962.08767626107533</c:v>
                </c:pt>
                <c:pt idx="15">
                  <c:v>-962.67272503863944</c:v>
                </c:pt>
                <c:pt idx="16">
                  <c:v>-1017.4834615883871</c:v>
                </c:pt>
                <c:pt idx="17">
                  <c:v>-1043.5548517033758</c:v>
                </c:pt>
                <c:pt idx="18">
                  <c:v>-1072.6194662975686</c:v>
                </c:pt>
                <c:pt idx="19">
                  <c:v>-1136.2959138973574</c:v>
                </c:pt>
                <c:pt idx="20">
                  <c:v>-1147.6640749228939</c:v>
                </c:pt>
                <c:pt idx="21">
                  <c:v>-1201.3682347441529</c:v>
                </c:pt>
                <c:pt idx="22">
                  <c:v>-1197.0078404787066</c:v>
                </c:pt>
                <c:pt idx="23">
                  <c:v>-1243.9562070660636</c:v>
                </c:pt>
                <c:pt idx="24">
                  <c:v>-1267.9283294737556</c:v>
                </c:pt>
                <c:pt idx="25">
                  <c:v>-1217.3793411073814</c:v>
                </c:pt>
                <c:pt idx="26">
                  <c:v>-1291.4507554390204</c:v>
                </c:pt>
                <c:pt idx="27">
                  <c:v>-1292.7344556123926</c:v>
                </c:pt>
                <c:pt idx="28">
                  <c:v>-1320.9792265089677</c:v>
                </c:pt>
                <c:pt idx="29">
                  <c:v>-1303.4215205532241</c:v>
                </c:pt>
                <c:pt idx="30">
                  <c:v>-1345.554163102154</c:v>
                </c:pt>
                <c:pt idx="31">
                  <c:v>-1366.412275787776</c:v>
                </c:pt>
                <c:pt idx="32">
                  <c:v>-1382.3301508399381</c:v>
                </c:pt>
                <c:pt idx="33">
                  <c:v>-1413.5615299899489</c:v>
                </c:pt>
                <c:pt idx="34">
                  <c:v>-1383.0414788395537</c:v>
                </c:pt>
                <c:pt idx="35">
                  <c:v>-1422.7571885132779</c:v>
                </c:pt>
                <c:pt idx="36">
                  <c:v>-1416.8091999984654</c:v>
                </c:pt>
                <c:pt idx="37">
                  <c:v>-1336.2391047694857</c:v>
                </c:pt>
                <c:pt idx="38">
                  <c:v>-1425.5181300668273</c:v>
                </c:pt>
                <c:pt idx="39">
                  <c:v>-1394.627794908037</c:v>
                </c:pt>
                <c:pt idx="40">
                  <c:v>-1429.5815506342246</c:v>
                </c:pt>
                <c:pt idx="41">
                  <c:v>-1401.9539067975261</c:v>
                </c:pt>
                <c:pt idx="42">
                  <c:v>-1439.786708077952</c:v>
                </c:pt>
                <c:pt idx="43">
                  <c:v>-1437.0492726789023</c:v>
                </c:pt>
                <c:pt idx="44">
                  <c:v>-1411.7913775847169</c:v>
                </c:pt>
                <c:pt idx="45">
                  <c:v>-1443.3963019642235</c:v>
                </c:pt>
                <c:pt idx="46">
                  <c:v>-1417.9110547822427</c:v>
                </c:pt>
                <c:pt idx="47">
                  <c:v>-1449.6680498683415</c:v>
                </c:pt>
                <c:pt idx="48">
                  <c:v>-443.50028201537759</c:v>
                </c:pt>
                <c:pt idx="49">
                  <c:v>-446.6449823633173</c:v>
                </c:pt>
                <c:pt idx="50">
                  <c:v>-450.37512693249522</c:v>
                </c:pt>
                <c:pt idx="51">
                  <c:v>-454.45906227423626</c:v>
                </c:pt>
                <c:pt idx="52">
                  <c:v>-460.44522042565291</c:v>
                </c:pt>
                <c:pt idx="53">
                  <c:v>-465.73121609720602</c:v>
                </c:pt>
                <c:pt idx="54">
                  <c:v>-470.52360921682418</c:v>
                </c:pt>
                <c:pt idx="55">
                  <c:v>-476.16442836660548</c:v>
                </c:pt>
                <c:pt idx="56">
                  <c:v>-481.43533939833429</c:v>
                </c:pt>
                <c:pt idx="57">
                  <c:v>-487.38142077467933</c:v>
                </c:pt>
                <c:pt idx="58">
                  <c:v>-493.67416681992086</c:v>
                </c:pt>
                <c:pt idx="59">
                  <c:v>-499.59738016829942</c:v>
                </c:pt>
              </c:numCache>
            </c:numRef>
          </c:val>
          <c:extLst>
            <c:ext xmlns:c16="http://schemas.microsoft.com/office/drawing/2014/chart" uri="{C3380CC4-5D6E-409C-BE32-E72D297353CC}">
              <c16:uniqueId val="{00000001-8ECD-4803-A754-836D2899D91A}"/>
            </c:ext>
          </c:extLst>
        </c:ser>
        <c:dLbls>
          <c:showLegendKey val="0"/>
          <c:showVal val="0"/>
          <c:showCatName val="0"/>
          <c:showSerName val="0"/>
          <c:showPercent val="0"/>
          <c:showBubbleSize val="0"/>
        </c:dLbls>
        <c:gapWidth val="219"/>
        <c:overlap val="-27"/>
        <c:axId val="139682848"/>
        <c:axId val="139682064"/>
      </c:barChart>
      <c:lineChart>
        <c:grouping val="standard"/>
        <c:varyColors val="0"/>
        <c:ser>
          <c:idx val="2"/>
          <c:order val="2"/>
          <c:tx>
            <c:strRef>
              <c:f>'Charts - 1 Year'!$A$79</c:f>
              <c:strCache>
                <c:ptCount val="1"/>
                <c:pt idx="0">
                  <c:v>Net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 - 1 Year'!$B$76:$M$76</c:f>
              <c:numCache>
                <c:formatCode>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'Charts - 1 Year'!$B$79:$M$79</c:f>
              <c:numCache>
                <c:formatCode>"$"#,##0_);[Red]\("$"#,##0\)</c:formatCode>
                <c:ptCount val="12"/>
                <c:pt idx="0">
                  <c:v>0</c:v>
                </c:pt>
                <c:pt idx="1">
                  <c:v>0</c:v>
                </c:pt>
                <c:pt idx="2">
                  <c:v>0</c:v>
                </c:pt>
                <c:pt idx="3">
                  <c:v>0</c:v>
                </c:pt>
                <c:pt idx="4">
                  <c:v>0</c:v>
                </c:pt>
                <c:pt idx="5">
                  <c:v>0</c:v>
                </c:pt>
                <c:pt idx="6">
                  <c:v>0</c:v>
                </c:pt>
                <c:pt idx="7">
                  <c:v>-135.69616835944646</c:v>
                </c:pt>
                <c:pt idx="8">
                  <c:v>-202.38153753769006</c:v>
                </c:pt>
                <c:pt idx="9">
                  <c:v>-273.01476045953154</c:v>
                </c:pt>
                <c:pt idx="10">
                  <c:v>-210.04771139646903</c:v>
                </c:pt>
                <c:pt idx="11">
                  <c:v>-322.99951300654209</c:v>
                </c:pt>
              </c:numCache>
            </c:numRef>
          </c:val>
          <c:smooth val="0"/>
          <c:extLst>
            <c:ext xmlns:c16="http://schemas.microsoft.com/office/drawing/2014/chart" uri="{C3380CC4-5D6E-409C-BE32-E72D297353CC}">
              <c16:uniqueId val="{00000002-8ECD-4803-A754-836D2899D91A}"/>
            </c:ext>
          </c:extLst>
        </c:ser>
        <c:dLbls>
          <c:showLegendKey val="0"/>
          <c:showVal val="0"/>
          <c:showCatName val="0"/>
          <c:showSerName val="0"/>
          <c:showPercent val="0"/>
          <c:showBubbleSize val="0"/>
        </c:dLbls>
        <c:marker val="1"/>
        <c:smooth val="0"/>
        <c:axId val="139682848"/>
        <c:axId val="139682064"/>
      </c:lineChart>
      <c:dateAx>
        <c:axId val="13968284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82064"/>
        <c:crosses val="autoZero"/>
        <c:auto val="1"/>
        <c:lblOffset val="100"/>
        <c:baseTimeUnit val="months"/>
      </c:dateAx>
      <c:valAx>
        <c:axId val="1396820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82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Cash Balance ($000)</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Summary!$A$70</c:f>
              <c:strCache>
                <c:ptCount val="1"/>
                <c:pt idx="0">
                  <c:v>Ending Cash</c:v>
                </c:pt>
              </c:strCache>
            </c:strRef>
          </c:tx>
          <c:spPr>
            <a:solidFill>
              <a:schemeClr val="accent1"/>
            </a:solidFill>
            <a:ln>
              <a:noFill/>
            </a:ln>
            <a:effectLst/>
          </c:spPr>
          <c:invertIfNegative val="0"/>
          <c:cat>
            <c:numRef>
              <c:f>Summary!$C$6:$BJ$6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Summary!$C$70:$BJ$70</c:f>
              <c:numCache>
                <c:formatCode>"$"#,##0_);[Red]\("$"#,##0\)</c:formatCode>
                <c:ptCount val="60"/>
                <c:pt idx="0">
                  <c:v>197.27346</c:v>
                </c:pt>
                <c:pt idx="1">
                  <c:v>67.83205000000001</c:v>
                </c:pt>
                <c:pt idx="2">
                  <c:v>96.570040000000006</c:v>
                </c:pt>
                <c:pt idx="3">
                  <c:v>63.806699999999999</c:v>
                </c:pt>
                <c:pt idx="4">
                  <c:v>51.73357</c:v>
                </c:pt>
                <c:pt idx="5">
                  <c:v>30.271889999999999</c:v>
                </c:pt>
                <c:pt idx="6">
                  <c:v>74.908280000000005</c:v>
                </c:pt>
                <c:pt idx="7">
                  <c:v>-60.78788835944647</c:v>
                </c:pt>
                <c:pt idx="8">
                  <c:v>-263.16942589713653</c:v>
                </c:pt>
                <c:pt idx="9">
                  <c:v>-536.18418635666808</c:v>
                </c:pt>
                <c:pt idx="10">
                  <c:v>-746.2318977531371</c:v>
                </c:pt>
                <c:pt idx="11">
                  <c:v>-1069.2314107596792</c:v>
                </c:pt>
                <c:pt idx="12">
                  <c:v>-1189.9128265564082</c:v>
                </c:pt>
                <c:pt idx="13">
                  <c:v>-1332.3142650154584</c:v>
                </c:pt>
                <c:pt idx="14">
                  <c:v>-1470.6025088458896</c:v>
                </c:pt>
                <c:pt idx="15">
                  <c:v>-1545.6839610770851</c:v>
                </c:pt>
                <c:pt idx="16">
                  <c:v>-1779.9894317628925</c:v>
                </c:pt>
                <c:pt idx="17">
                  <c:v>-2002.4687595064659</c:v>
                </c:pt>
                <c:pt idx="18">
                  <c:v>-2062.8653617589471</c:v>
                </c:pt>
                <c:pt idx="19">
                  <c:v>-2311.2543882799328</c:v>
                </c:pt>
                <c:pt idx="20">
                  <c:v>-2671.881756918945</c:v>
                </c:pt>
                <c:pt idx="21">
                  <c:v>-3019.1228602285546</c:v>
                </c:pt>
                <c:pt idx="22">
                  <c:v>-3494.8117665895243</c:v>
                </c:pt>
                <c:pt idx="23">
                  <c:v>-3958.1776862238366</c:v>
                </c:pt>
                <c:pt idx="24">
                  <c:v>-4324.6707002185794</c:v>
                </c:pt>
                <c:pt idx="25">
                  <c:v>-4659.268296331772</c:v>
                </c:pt>
                <c:pt idx="26">
                  <c:v>-4890.7526934518464</c:v>
                </c:pt>
                <c:pt idx="27">
                  <c:v>-4844.2267366334809</c:v>
                </c:pt>
                <c:pt idx="28">
                  <c:v>-5156.784946937214</c:v>
                </c:pt>
                <c:pt idx="29">
                  <c:v>-5470.7493992250838</c:v>
                </c:pt>
                <c:pt idx="30">
                  <c:v>-5569.6611081322653</c:v>
                </c:pt>
                <c:pt idx="31">
                  <c:v>-5993.0780733615111</c:v>
                </c:pt>
                <c:pt idx="32">
                  <c:v>-6540.2548209997694</c:v>
                </c:pt>
                <c:pt idx="33">
                  <c:v>-6855.4382014974417</c:v>
                </c:pt>
                <c:pt idx="34">
                  <c:v>-7350.3925875068535</c:v>
                </c:pt>
                <c:pt idx="35">
                  <c:v>-7774.0762427376503</c:v>
                </c:pt>
                <c:pt idx="36">
                  <c:v>-8121.1766491169137</c:v>
                </c:pt>
                <c:pt idx="37">
                  <c:v>-8438.0015409889511</c:v>
                </c:pt>
                <c:pt idx="38">
                  <c:v>-8629.191492254824</c:v>
                </c:pt>
                <c:pt idx="39">
                  <c:v>-8518.0692940058216</c:v>
                </c:pt>
                <c:pt idx="40">
                  <c:v>-8751.4990874408195</c:v>
                </c:pt>
                <c:pt idx="41">
                  <c:v>-8974.2651192697285</c:v>
                </c:pt>
                <c:pt idx="42">
                  <c:v>-8942.1559057881586</c:v>
                </c:pt>
                <c:pt idx="43">
                  <c:v>-9222.1874387434764</c:v>
                </c:pt>
                <c:pt idx="44">
                  <c:v>-9555.0308947569029</c:v>
                </c:pt>
                <c:pt idx="45">
                  <c:v>-9598.2305604540652</c:v>
                </c:pt>
                <c:pt idx="46">
                  <c:v>-9730.5026328723307</c:v>
                </c:pt>
                <c:pt idx="47">
                  <c:v>-9787.6892375533098</c:v>
                </c:pt>
                <c:pt idx="48">
                  <c:v>-8821.7706544110461</c:v>
                </c:pt>
                <c:pt idx="49">
                  <c:v>-7885.7434646787733</c:v>
                </c:pt>
                <c:pt idx="50">
                  <c:v>-6656.582460253876</c:v>
                </c:pt>
                <c:pt idx="51">
                  <c:v>-5098.4740148356414</c:v>
                </c:pt>
                <c:pt idx="52">
                  <c:v>-3727.9935131934362</c:v>
                </c:pt>
                <c:pt idx="53">
                  <c:v>-2335.0256693909887</c:v>
                </c:pt>
                <c:pt idx="54">
                  <c:v>-664.44967722139097</c:v>
                </c:pt>
                <c:pt idx="55">
                  <c:v>737.72327990284839</c:v>
                </c:pt>
                <c:pt idx="56">
                  <c:v>2067.794582145842</c:v>
                </c:pt>
                <c:pt idx="57">
                  <c:v>3740.2546095517682</c:v>
                </c:pt>
                <c:pt idx="58">
                  <c:v>5342.7477126928316</c:v>
                </c:pt>
                <c:pt idx="59">
                  <c:v>7065.4062611263162</c:v>
                </c:pt>
              </c:numCache>
            </c:numRef>
          </c:val>
          <c:extLst>
            <c:ext xmlns:c16="http://schemas.microsoft.com/office/drawing/2014/chart" uri="{C3380CC4-5D6E-409C-BE32-E72D297353CC}">
              <c16:uniqueId val="{00000000-BE79-468F-BD03-FD603758C752}"/>
            </c:ext>
          </c:extLst>
        </c:ser>
        <c:dLbls>
          <c:showLegendKey val="0"/>
          <c:showVal val="0"/>
          <c:showCatName val="0"/>
          <c:showSerName val="0"/>
          <c:showPercent val="0"/>
          <c:showBubbleSize val="0"/>
        </c:dLbls>
        <c:gapWidth val="219"/>
        <c:overlap val="-27"/>
        <c:axId val="146684336"/>
        <c:axId val="146687080"/>
      </c:barChart>
      <c:dateAx>
        <c:axId val="146684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46687080"/>
        <c:crosses val="autoZero"/>
        <c:auto val="1"/>
        <c:lblOffset val="100"/>
        <c:baseTimeUnit val="months"/>
      </c:dateAx>
      <c:valAx>
        <c:axId val="146687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Ending Cash Balance ($000)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84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Services Backlog ($000)</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Ending Backlog</c:v>
          </c:tx>
          <c:spPr>
            <a:solidFill>
              <a:schemeClr val="accent1"/>
            </a:solidFill>
            <a:ln>
              <a:noFill/>
            </a:ln>
            <a:effectLst/>
          </c:spPr>
          <c:invertIfNegative val="0"/>
          <c:cat>
            <c:numRef>
              <c:f>'&lt;- Scale Ops'!$D$3:$BK$3</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'&lt;- Scale Ops'!$D$82:$BK$82</c:f>
              <c:numCache>
                <c:formatCode>_("$"* #,##0_);_("$"* \(#,##0\);_("$"* "-"??_);_(@_)</c:formatCode>
                <c:ptCount val="60"/>
              </c:numCache>
            </c:numRef>
          </c:val>
          <c:extLst>
            <c:ext xmlns:c16="http://schemas.microsoft.com/office/drawing/2014/chart" uri="{C3380CC4-5D6E-409C-BE32-E72D297353CC}">
              <c16:uniqueId val="{00000000-D34D-4205-8EF8-2F82B3706890}"/>
            </c:ext>
          </c:extLst>
        </c:ser>
        <c:dLbls>
          <c:showLegendKey val="0"/>
          <c:showVal val="0"/>
          <c:showCatName val="0"/>
          <c:showSerName val="0"/>
          <c:showPercent val="0"/>
          <c:showBubbleSize val="0"/>
        </c:dLbls>
        <c:gapWidth val="219"/>
        <c:axId val="586269968"/>
        <c:axId val="586273496"/>
      </c:barChart>
      <c:lineChart>
        <c:grouping val="standard"/>
        <c:varyColors val="0"/>
        <c:ser>
          <c:idx val="1"/>
          <c:order val="1"/>
          <c:tx>
            <c:v>Months of Backlog</c:v>
          </c:tx>
          <c:spPr>
            <a:ln w="28575" cap="rnd">
              <a:solidFill>
                <a:schemeClr val="accent2"/>
              </a:solidFill>
              <a:round/>
            </a:ln>
            <a:effectLst/>
          </c:spPr>
          <c:marker>
            <c:symbol val="none"/>
          </c:marker>
          <c:cat>
            <c:numRef>
              <c:f>'&lt;- Scale Ops'!$D$3:$BK$3</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'&lt;- Scale Ops'!$D$84:$BK$84</c:f>
              <c:numCache>
                <c:formatCode>_(* #,##0.0_);_(* \(#,##0.0\);_(* "-"??_);_(@_)</c:formatCode>
                <c:ptCount val="60"/>
              </c:numCache>
            </c:numRef>
          </c:val>
          <c:smooth val="0"/>
          <c:extLst>
            <c:ext xmlns:c16="http://schemas.microsoft.com/office/drawing/2014/chart" uri="{C3380CC4-5D6E-409C-BE32-E72D297353CC}">
              <c16:uniqueId val="{00000001-D34D-4205-8EF8-2F82B3706890}"/>
            </c:ext>
          </c:extLst>
        </c:ser>
        <c:dLbls>
          <c:showLegendKey val="0"/>
          <c:showVal val="0"/>
          <c:showCatName val="0"/>
          <c:showSerName val="0"/>
          <c:showPercent val="0"/>
          <c:showBubbleSize val="0"/>
        </c:dLbls>
        <c:marker val="1"/>
        <c:smooth val="0"/>
        <c:axId val="586270752"/>
        <c:axId val="586271928"/>
      </c:lineChart>
      <c:dateAx>
        <c:axId val="58626996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6273496"/>
        <c:crosses val="autoZero"/>
        <c:auto val="1"/>
        <c:lblOffset val="100"/>
        <c:baseTimeUnit val="months"/>
      </c:dateAx>
      <c:valAx>
        <c:axId val="586273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Services Backlog ($000)</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6269968"/>
        <c:crosses val="autoZero"/>
        <c:crossBetween val="between"/>
      </c:valAx>
      <c:valAx>
        <c:axId val="586271928"/>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Months of Backlog</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0_);_(* \(#,##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6270752"/>
        <c:crosses val="max"/>
        <c:crossBetween val="between"/>
      </c:valAx>
      <c:dateAx>
        <c:axId val="586270752"/>
        <c:scaling>
          <c:orientation val="minMax"/>
        </c:scaling>
        <c:delete val="1"/>
        <c:axPos val="b"/>
        <c:numFmt formatCode="mmm\-yy" sourceLinked="1"/>
        <c:majorTickMark val="out"/>
        <c:minorTickMark val="none"/>
        <c:tickLblPos val="nextTo"/>
        <c:crossAx val="586271928"/>
        <c:crosses val="autoZero"/>
        <c:auto val="1"/>
        <c:lblOffset val="100"/>
        <c:baseTimeUnit val="months"/>
      </c:date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Headcount Forecast by Department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Summary!$A$74</c:f>
              <c:strCache>
                <c:ptCount val="1"/>
                <c:pt idx="0">
                  <c:v>Support</c:v>
                </c:pt>
              </c:strCache>
            </c:strRef>
          </c:tx>
          <c:spPr>
            <a:ln w="28575" cap="rnd">
              <a:solidFill>
                <a:schemeClr val="accent1"/>
              </a:solidFill>
              <a:round/>
            </a:ln>
            <a:effectLst/>
          </c:spPr>
          <c:marker>
            <c:symbol val="none"/>
          </c:marker>
          <c:cat>
            <c:numRef>
              <c:f>Summary!$C$6:$BJ$6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Summary!$C$74:$BJ$74</c:f>
              <c:numCache>
                <c:formatCode>_(* #,##0_);_(* \(#,##0\);_(* "-"??_);_(@_)</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0.96774193548387089</c:v>
                </c:pt>
                <c:pt idx="17">
                  <c:v>2</c:v>
                </c:pt>
                <c:pt idx="18">
                  <c:v>2</c:v>
                </c:pt>
                <c:pt idx="19">
                  <c:v>2</c:v>
                </c:pt>
                <c:pt idx="20">
                  <c:v>2</c:v>
                </c:pt>
                <c:pt idx="21">
                  <c:v>2</c:v>
                </c:pt>
                <c:pt idx="22">
                  <c:v>2</c:v>
                </c:pt>
                <c:pt idx="23">
                  <c:v>2</c:v>
                </c:pt>
                <c:pt idx="24">
                  <c:v>2</c:v>
                </c:pt>
                <c:pt idx="25">
                  <c:v>2.0000000000000004</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0-91A6-4657-97A3-8E174FE7AC38}"/>
            </c:ext>
          </c:extLst>
        </c:ser>
        <c:ser>
          <c:idx val="1"/>
          <c:order val="1"/>
          <c:tx>
            <c:strRef>
              <c:f>Summary!$A$75</c:f>
              <c:strCache>
                <c:ptCount val="1"/>
                <c:pt idx="0">
                  <c:v>Services</c:v>
                </c:pt>
              </c:strCache>
            </c:strRef>
          </c:tx>
          <c:spPr>
            <a:ln w="28575" cap="rnd">
              <a:solidFill>
                <a:schemeClr val="accent2"/>
              </a:solidFill>
              <a:round/>
            </a:ln>
            <a:effectLst/>
          </c:spPr>
          <c:marker>
            <c:symbol val="none"/>
          </c:marker>
          <c:cat>
            <c:numRef>
              <c:f>Summary!$C$6:$BJ$6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Summary!$C$75:$BJ$75</c:f>
              <c:numCache>
                <c:formatCode>_(* #,##0_);_(* \(#,##0\);_(* "-"??_);_(@_)</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91A6-4657-97A3-8E174FE7AC38}"/>
            </c:ext>
          </c:extLst>
        </c:ser>
        <c:ser>
          <c:idx val="2"/>
          <c:order val="2"/>
          <c:tx>
            <c:strRef>
              <c:f>Summary!$A$76</c:f>
              <c:strCache>
                <c:ptCount val="1"/>
                <c:pt idx="0">
                  <c:v>Customer Success</c:v>
                </c:pt>
              </c:strCache>
            </c:strRef>
          </c:tx>
          <c:spPr>
            <a:ln w="28575" cap="rnd">
              <a:solidFill>
                <a:schemeClr val="accent3"/>
              </a:solidFill>
              <a:round/>
            </a:ln>
            <a:effectLst/>
          </c:spPr>
          <c:marker>
            <c:symbol val="none"/>
          </c:marker>
          <c:cat>
            <c:numRef>
              <c:f>Summary!$C$6:$BJ$6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Summary!$C$76:$BJ$76</c:f>
              <c:numCache>
                <c:formatCode>_(* #,##0_);_(* \(#,##0\);_(* "-"??_);_(@_)</c:formatCode>
                <c:ptCount val="60"/>
                <c:pt idx="0">
                  <c:v>2.0615588761322332</c:v>
                </c:pt>
                <c:pt idx="1">
                  <c:v>3</c:v>
                </c:pt>
                <c:pt idx="2">
                  <c:v>4.5000865401257721</c:v>
                </c:pt>
                <c:pt idx="3">
                  <c:v>3.0001730802515429</c:v>
                </c:pt>
                <c:pt idx="4">
                  <c:v>2.5001442335429527</c:v>
                </c:pt>
                <c:pt idx="5">
                  <c:v>3.0001730802515429</c:v>
                </c:pt>
                <c:pt idx="6">
                  <c:v>3.0001730802515429</c:v>
                </c:pt>
                <c:pt idx="7">
                  <c:v>11.096774193548388</c:v>
                </c:pt>
                <c:pt idx="8">
                  <c:v>12</c:v>
                </c:pt>
                <c:pt idx="9">
                  <c:v>12.258064516129032</c:v>
                </c:pt>
                <c:pt idx="10">
                  <c:v>13</c:v>
                </c:pt>
                <c:pt idx="11">
                  <c:v>13</c:v>
                </c:pt>
                <c:pt idx="12">
                  <c:v>13</c:v>
                </c:pt>
                <c:pt idx="13">
                  <c:v>13.071428571428571</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14</c:v>
                </c:pt>
                <c:pt idx="42">
                  <c:v>14</c:v>
                </c:pt>
                <c:pt idx="43">
                  <c:v>14</c:v>
                </c:pt>
                <c:pt idx="44">
                  <c:v>14</c:v>
                </c:pt>
                <c:pt idx="45">
                  <c:v>14</c:v>
                </c:pt>
                <c:pt idx="46">
                  <c:v>14</c:v>
                </c:pt>
                <c:pt idx="47">
                  <c:v>14</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2-91A6-4657-97A3-8E174FE7AC38}"/>
            </c:ext>
          </c:extLst>
        </c:ser>
        <c:ser>
          <c:idx val="3"/>
          <c:order val="3"/>
          <c:tx>
            <c:strRef>
              <c:f>Summary!$A$79</c:f>
              <c:strCache>
                <c:ptCount val="1"/>
                <c:pt idx="0">
                  <c:v>Dev Ops</c:v>
                </c:pt>
              </c:strCache>
            </c:strRef>
          </c:tx>
          <c:spPr>
            <a:ln w="28575" cap="rnd">
              <a:solidFill>
                <a:schemeClr val="accent4"/>
              </a:solidFill>
              <a:round/>
            </a:ln>
            <a:effectLst/>
          </c:spPr>
          <c:marker>
            <c:symbol val="none"/>
          </c:marker>
          <c:cat>
            <c:numRef>
              <c:f>Summary!$C$6:$BJ$6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Summary!$C$79:$BJ$79</c:f>
              <c:numCache>
                <c:formatCode>_(* #,##0_);_(* \(#,##0\);_(* "-"??_);_(@_)</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3-91A6-4657-97A3-8E174FE7AC38}"/>
            </c:ext>
          </c:extLst>
        </c:ser>
        <c:ser>
          <c:idx val="4"/>
          <c:order val="4"/>
          <c:tx>
            <c:strRef>
              <c:f>Summary!$A$80</c:f>
              <c:strCache>
                <c:ptCount val="1"/>
                <c:pt idx="0">
                  <c:v>R&amp;D</c:v>
                </c:pt>
              </c:strCache>
            </c:strRef>
          </c:tx>
          <c:spPr>
            <a:ln w="28575" cap="rnd">
              <a:solidFill>
                <a:schemeClr val="accent5"/>
              </a:solidFill>
              <a:round/>
            </a:ln>
            <a:effectLst/>
          </c:spPr>
          <c:marker>
            <c:symbol val="none"/>
          </c:marker>
          <c:cat>
            <c:numRef>
              <c:f>Summary!$C$6:$BJ$6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Summary!$C$80:$BJ$80</c:f>
              <c:numCache>
                <c:formatCode>_(* #,##0_);_(* \(#,##0\);_(* "-"??_);_(@_)</c:formatCode>
                <c:ptCount val="60"/>
                <c:pt idx="0">
                  <c:v>2.4615473374487973</c:v>
                </c:pt>
                <c:pt idx="1">
                  <c:v>4.66157041481567</c:v>
                </c:pt>
                <c:pt idx="2">
                  <c:v>5</c:v>
                </c:pt>
                <c:pt idx="3">
                  <c:v>5</c:v>
                </c:pt>
                <c:pt idx="4">
                  <c:v>5</c:v>
                </c:pt>
                <c:pt idx="5">
                  <c:v>5</c:v>
                </c:pt>
                <c:pt idx="6">
                  <c:v>5</c:v>
                </c:pt>
                <c:pt idx="7">
                  <c:v>7</c:v>
                </c:pt>
                <c:pt idx="8">
                  <c:v>7</c:v>
                </c:pt>
                <c:pt idx="9">
                  <c:v>7</c:v>
                </c:pt>
                <c:pt idx="10">
                  <c:v>7</c:v>
                </c:pt>
                <c:pt idx="11">
                  <c:v>7.870967741935484</c:v>
                </c:pt>
                <c:pt idx="12">
                  <c:v>8</c:v>
                </c:pt>
                <c:pt idx="13">
                  <c:v>8</c:v>
                </c:pt>
                <c:pt idx="14">
                  <c:v>8.5483870967741939</c:v>
                </c:pt>
                <c:pt idx="15">
                  <c:v>9</c:v>
                </c:pt>
                <c:pt idx="16">
                  <c:v>10.096774193548388</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4-91A6-4657-97A3-8E174FE7AC38}"/>
            </c:ext>
          </c:extLst>
        </c:ser>
        <c:ser>
          <c:idx val="5"/>
          <c:order val="5"/>
          <c:tx>
            <c:strRef>
              <c:f>Summary!$A$81</c:f>
              <c:strCache>
                <c:ptCount val="1"/>
                <c:pt idx="0">
                  <c:v>Sales</c:v>
                </c:pt>
              </c:strCache>
            </c:strRef>
          </c:tx>
          <c:spPr>
            <a:ln w="28575" cap="rnd">
              <a:solidFill>
                <a:schemeClr val="accent6"/>
              </a:solidFill>
              <a:round/>
            </a:ln>
            <a:effectLst/>
          </c:spPr>
          <c:marker>
            <c:symbol val="none"/>
          </c:marker>
          <c:cat>
            <c:numRef>
              <c:f>Summary!$C$6:$BJ$6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Summary!$C$81:$BJ$81</c:f>
              <c:numCache>
                <c:formatCode>_(* #,##0_);_(* \(#,##0\);_(* "-"??_);_(@_)</c:formatCode>
                <c:ptCount val="60"/>
                <c:pt idx="0">
                  <c:v>5</c:v>
                </c:pt>
                <c:pt idx="1">
                  <c:v>5</c:v>
                </c:pt>
                <c:pt idx="2">
                  <c:v>6.6846477816881098</c:v>
                </c:pt>
                <c:pt idx="3">
                  <c:v>8.0001730802515425</c:v>
                </c:pt>
                <c:pt idx="4">
                  <c:v>7.7693417181099633</c:v>
                </c:pt>
                <c:pt idx="5">
                  <c:v>6.8308429008250151</c:v>
                </c:pt>
                <c:pt idx="6">
                  <c:v>9.3692955633762178</c:v>
                </c:pt>
                <c:pt idx="7">
                  <c:v>10.967741935483872</c:v>
                </c:pt>
                <c:pt idx="8">
                  <c:v>12.633333333333333</c:v>
                </c:pt>
                <c:pt idx="9">
                  <c:v>13.258064516129032</c:v>
                </c:pt>
                <c:pt idx="10">
                  <c:v>14.1</c:v>
                </c:pt>
                <c:pt idx="11">
                  <c:v>17</c:v>
                </c:pt>
                <c:pt idx="12">
                  <c:v>18</c:v>
                </c:pt>
                <c:pt idx="13">
                  <c:v>18.75</c:v>
                </c:pt>
                <c:pt idx="14">
                  <c:v>19</c:v>
                </c:pt>
                <c:pt idx="15">
                  <c:v>19</c:v>
                </c:pt>
                <c:pt idx="16">
                  <c:v>20.967741935483872</c:v>
                </c:pt>
                <c:pt idx="17">
                  <c:v>23.133333333333333</c:v>
                </c:pt>
                <c:pt idx="18">
                  <c:v>24</c:v>
                </c:pt>
                <c:pt idx="19">
                  <c:v>33</c:v>
                </c:pt>
                <c:pt idx="20">
                  <c:v>36</c:v>
                </c:pt>
                <c:pt idx="21">
                  <c:v>39</c:v>
                </c:pt>
                <c:pt idx="22">
                  <c:v>43</c:v>
                </c:pt>
                <c:pt idx="23">
                  <c:v>46</c:v>
                </c:pt>
                <c:pt idx="24">
                  <c:v>52</c:v>
                </c:pt>
                <c:pt idx="25">
                  <c:v>52</c:v>
                </c:pt>
                <c:pt idx="26">
                  <c:v>55</c:v>
                </c:pt>
                <c:pt idx="27">
                  <c:v>58</c:v>
                </c:pt>
                <c:pt idx="28">
                  <c:v>58</c:v>
                </c:pt>
                <c:pt idx="29">
                  <c:v>59</c:v>
                </c:pt>
                <c:pt idx="30">
                  <c:v>60</c:v>
                </c:pt>
                <c:pt idx="31">
                  <c:v>64</c:v>
                </c:pt>
                <c:pt idx="32">
                  <c:v>68</c:v>
                </c:pt>
                <c:pt idx="33">
                  <c:v>68</c:v>
                </c:pt>
                <c:pt idx="34">
                  <c:v>68</c:v>
                </c:pt>
                <c:pt idx="35">
                  <c:v>68</c:v>
                </c:pt>
                <c:pt idx="36">
                  <c:v>68</c:v>
                </c:pt>
                <c:pt idx="37">
                  <c:v>68</c:v>
                </c:pt>
                <c:pt idx="38">
                  <c:v>68</c:v>
                </c:pt>
                <c:pt idx="39">
                  <c:v>68</c:v>
                </c:pt>
                <c:pt idx="40">
                  <c:v>68</c:v>
                </c:pt>
                <c:pt idx="41">
                  <c:v>68</c:v>
                </c:pt>
                <c:pt idx="42">
                  <c:v>68</c:v>
                </c:pt>
                <c:pt idx="43">
                  <c:v>68</c:v>
                </c:pt>
                <c:pt idx="44">
                  <c:v>68</c:v>
                </c:pt>
                <c:pt idx="45">
                  <c:v>68</c:v>
                </c:pt>
                <c:pt idx="46">
                  <c:v>68</c:v>
                </c:pt>
                <c:pt idx="47">
                  <c:v>68</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5-91A6-4657-97A3-8E174FE7AC38}"/>
            </c:ext>
          </c:extLst>
        </c:ser>
        <c:ser>
          <c:idx val="6"/>
          <c:order val="6"/>
          <c:tx>
            <c:strRef>
              <c:f>Summary!$A$82</c:f>
              <c:strCache>
                <c:ptCount val="1"/>
                <c:pt idx="0">
                  <c:v>Marketing</c:v>
                </c:pt>
              </c:strCache>
            </c:strRef>
          </c:tx>
          <c:spPr>
            <a:ln w="28575" cap="rnd">
              <a:solidFill>
                <a:schemeClr val="accent1">
                  <a:lumMod val="60000"/>
                </a:schemeClr>
              </a:solidFill>
              <a:round/>
            </a:ln>
            <a:effectLst/>
          </c:spPr>
          <c:marker>
            <c:symbol val="none"/>
          </c:marker>
          <c:cat>
            <c:numRef>
              <c:f>Summary!$C$6:$BJ$6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Summary!$C$82:$BJ$82</c:f>
              <c:numCache>
                <c:formatCode>_(* #,##0_);_(* \(#,##0\);_(* "-"??_);_(@_)</c:formatCode>
                <c:ptCount val="60"/>
                <c:pt idx="0">
                  <c:v>3.3077366872439855</c:v>
                </c:pt>
                <c:pt idx="1">
                  <c:v>4</c:v>
                </c:pt>
                <c:pt idx="2">
                  <c:v>4.5000288467085907</c:v>
                </c:pt>
                <c:pt idx="3">
                  <c:v>4.7692840246927828</c:v>
                </c:pt>
                <c:pt idx="4">
                  <c:v>5.0000576934171814</c:v>
                </c:pt>
                <c:pt idx="5">
                  <c:v>4.2308313621415792</c:v>
                </c:pt>
                <c:pt idx="6">
                  <c:v>3.000115386834362</c:v>
                </c:pt>
                <c:pt idx="7">
                  <c:v>6</c:v>
                </c:pt>
                <c:pt idx="8">
                  <c:v>6</c:v>
                </c:pt>
                <c:pt idx="9">
                  <c:v>6</c:v>
                </c:pt>
                <c:pt idx="10">
                  <c:v>6.5333333333333332</c:v>
                </c:pt>
                <c:pt idx="11">
                  <c:v>7</c:v>
                </c:pt>
                <c:pt idx="12">
                  <c:v>7.870967741935484</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pt idx="47">
                  <c:v>8</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6-91A6-4657-97A3-8E174FE7AC38}"/>
            </c:ext>
          </c:extLst>
        </c:ser>
        <c:ser>
          <c:idx val="7"/>
          <c:order val="7"/>
          <c:tx>
            <c:strRef>
              <c:f>Summary!$A$83</c:f>
              <c:strCache>
                <c:ptCount val="1"/>
                <c:pt idx="0">
                  <c:v>G&amp;A</c:v>
                </c:pt>
              </c:strCache>
            </c:strRef>
          </c:tx>
          <c:spPr>
            <a:ln w="28575" cap="rnd">
              <a:solidFill>
                <a:schemeClr val="accent2">
                  <a:lumMod val="60000"/>
                </a:schemeClr>
              </a:solidFill>
              <a:round/>
            </a:ln>
            <a:effectLst/>
          </c:spPr>
          <c:marker>
            <c:symbol val="none"/>
          </c:marker>
          <c:cat>
            <c:numRef>
              <c:f>Summary!$C$6:$BJ$6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Summary!$C$83:$BJ$83</c:f>
              <c:numCache>
                <c:formatCode>_(* #,##0_);_(* \(#,##0\);_(* "-"??_);_(@_)</c:formatCode>
                <c:ptCount val="60"/>
                <c:pt idx="0">
                  <c:v>1</c:v>
                </c:pt>
                <c:pt idx="1">
                  <c:v>1</c:v>
                </c:pt>
                <c:pt idx="2">
                  <c:v>1</c:v>
                </c:pt>
                <c:pt idx="3">
                  <c:v>1</c:v>
                </c:pt>
                <c:pt idx="4">
                  <c:v>1</c:v>
                </c:pt>
                <c:pt idx="5">
                  <c:v>1</c:v>
                </c:pt>
                <c:pt idx="6">
                  <c:v>1</c:v>
                </c:pt>
                <c:pt idx="7">
                  <c:v>1.9677419354838706</c:v>
                </c:pt>
                <c:pt idx="8">
                  <c:v>2</c:v>
                </c:pt>
                <c:pt idx="9">
                  <c:v>1.9999999999999996</c:v>
                </c:pt>
                <c:pt idx="10">
                  <c:v>2</c:v>
                </c:pt>
                <c:pt idx="11">
                  <c:v>1.9999999999999996</c:v>
                </c:pt>
                <c:pt idx="12">
                  <c:v>1.9999999999999996</c:v>
                </c:pt>
                <c:pt idx="13">
                  <c:v>2</c:v>
                </c:pt>
                <c:pt idx="14">
                  <c:v>2.290322580645161</c:v>
                </c:pt>
                <c:pt idx="15">
                  <c:v>3</c:v>
                </c:pt>
                <c:pt idx="16">
                  <c:v>3.4838709677419346</c:v>
                </c:pt>
                <c:pt idx="17">
                  <c:v>4</c:v>
                </c:pt>
                <c:pt idx="18">
                  <c:v>3.9999999999999991</c:v>
                </c:pt>
                <c:pt idx="19">
                  <c:v>3.9999999999999991</c:v>
                </c:pt>
                <c:pt idx="20">
                  <c:v>4</c:v>
                </c:pt>
                <c:pt idx="21">
                  <c:v>3.9999999999999991</c:v>
                </c:pt>
                <c:pt idx="22">
                  <c:v>4</c:v>
                </c:pt>
                <c:pt idx="23">
                  <c:v>3.9999999999999991</c:v>
                </c:pt>
                <c:pt idx="24">
                  <c:v>3.9999999999999991</c:v>
                </c:pt>
                <c:pt idx="25">
                  <c:v>4</c:v>
                </c:pt>
                <c:pt idx="26">
                  <c:v>3.9999999999999991</c:v>
                </c:pt>
                <c:pt idx="27">
                  <c:v>4</c:v>
                </c:pt>
                <c:pt idx="28">
                  <c:v>3.9999999999999991</c:v>
                </c:pt>
                <c:pt idx="29">
                  <c:v>4</c:v>
                </c:pt>
                <c:pt idx="30">
                  <c:v>3.9999999999999991</c:v>
                </c:pt>
                <c:pt idx="31">
                  <c:v>3.9999999999999991</c:v>
                </c:pt>
                <c:pt idx="32">
                  <c:v>4</c:v>
                </c:pt>
                <c:pt idx="33">
                  <c:v>3.9999999999999991</c:v>
                </c:pt>
                <c:pt idx="34">
                  <c:v>4</c:v>
                </c:pt>
                <c:pt idx="35">
                  <c:v>3.9999999999999991</c:v>
                </c:pt>
                <c:pt idx="36">
                  <c:v>3.9999999999999991</c:v>
                </c:pt>
                <c:pt idx="37">
                  <c:v>4</c:v>
                </c:pt>
                <c:pt idx="38">
                  <c:v>3.9999999999999991</c:v>
                </c:pt>
                <c:pt idx="39">
                  <c:v>4</c:v>
                </c:pt>
                <c:pt idx="40">
                  <c:v>3.9999999999999991</c:v>
                </c:pt>
                <c:pt idx="41">
                  <c:v>4</c:v>
                </c:pt>
                <c:pt idx="42">
                  <c:v>3.9999999999999991</c:v>
                </c:pt>
                <c:pt idx="43">
                  <c:v>3.9999999999999991</c:v>
                </c:pt>
                <c:pt idx="44">
                  <c:v>4</c:v>
                </c:pt>
                <c:pt idx="45">
                  <c:v>3.9999999999999991</c:v>
                </c:pt>
                <c:pt idx="46">
                  <c:v>4</c:v>
                </c:pt>
                <c:pt idx="47">
                  <c:v>3.9999999999999991</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7-91A6-4657-97A3-8E174FE7AC38}"/>
            </c:ext>
          </c:extLst>
        </c:ser>
        <c:dLbls>
          <c:showLegendKey val="0"/>
          <c:showVal val="0"/>
          <c:showCatName val="0"/>
          <c:showSerName val="0"/>
          <c:showPercent val="0"/>
          <c:showBubbleSize val="0"/>
        </c:dLbls>
        <c:smooth val="0"/>
        <c:axId val="828241984"/>
        <c:axId val="828235424"/>
      </c:lineChart>
      <c:dateAx>
        <c:axId val="828241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8235424"/>
        <c:crosses val="autoZero"/>
        <c:auto val="1"/>
        <c:lblOffset val="100"/>
        <c:baseTimeUnit val="months"/>
      </c:dateAx>
      <c:valAx>
        <c:axId val="82823542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28241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Churn and Expansion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'Revenue Summary'!$A$255</c:f>
              <c:strCache>
                <c:ptCount val="1"/>
                <c:pt idx="0">
                  <c:v>Monthly Dollar Churn</c:v>
                </c:pt>
              </c:strCache>
            </c:strRef>
          </c:tx>
          <c:spPr>
            <a:ln w="28575" cap="rnd">
              <a:solidFill>
                <a:schemeClr val="accent1"/>
              </a:solidFill>
              <a:round/>
            </a:ln>
            <a:effectLst/>
          </c:spPr>
          <c:marker>
            <c:symbol val="none"/>
          </c:marker>
          <c:cat>
            <c:numRef>
              <c:f>'Revenue Summary'!$B$3:$BI$3</c:f>
              <c:numCache>
                <c:formatCode>[$-409]mmm\-yy;@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'Revenue Summary'!$B$255:$BI$255</c:f>
              <c:numCache>
                <c:formatCode>0.0%</c:formatCode>
                <c:ptCount val="60"/>
                <c:pt idx="1">
                  <c:v>0</c:v>
                </c:pt>
                <c:pt idx="2">
                  <c:v>0</c:v>
                </c:pt>
                <c:pt idx="3">
                  <c:v>-2.1885406895999198E-3</c:v>
                </c:pt>
                <c:pt idx="4">
                  <c:v>-7.732021042541593E-4</c:v>
                </c:pt>
                <c:pt idx="5">
                  <c:v>-3.5330479550383003E-3</c:v>
                </c:pt>
                <c:pt idx="6">
                  <c:v>-3.7340426976091253E-3</c:v>
                </c:pt>
                <c:pt idx="7">
                  <c:v>-9.9872402761267236E-3</c:v>
                </c:pt>
                <c:pt idx="8">
                  <c:v>-4.0152356595967581E-3</c:v>
                </c:pt>
                <c:pt idx="9">
                  <c:v>-4.0291302107139711E-3</c:v>
                </c:pt>
                <c:pt idx="10">
                  <c:v>-4.0659584855776663E-3</c:v>
                </c:pt>
                <c:pt idx="11">
                  <c:v>-4.0141689147076319E-3</c:v>
                </c:pt>
                <c:pt idx="12">
                  <c:v>-3.9982262108360679E-3</c:v>
                </c:pt>
                <c:pt idx="13">
                  <c:v>-3.998976462837877E-3</c:v>
                </c:pt>
                <c:pt idx="14">
                  <c:v>-3.8958174268371266E-3</c:v>
                </c:pt>
                <c:pt idx="15">
                  <c:v>-3.9254283297344662E-3</c:v>
                </c:pt>
                <c:pt idx="16">
                  <c:v>-3.7911853538912152E-3</c:v>
                </c:pt>
                <c:pt idx="17">
                  <c:v>-3.8831729062832501E-3</c:v>
                </c:pt>
                <c:pt idx="18">
                  <c:v>-3.8981694135590619E-3</c:v>
                </c:pt>
                <c:pt idx="19">
                  <c:v>-3.5902085425727199E-3</c:v>
                </c:pt>
                <c:pt idx="20">
                  <c:v>-3.6055444876828516E-3</c:v>
                </c:pt>
                <c:pt idx="21">
                  <c:v>-3.633891246803439E-3</c:v>
                </c:pt>
                <c:pt idx="22">
                  <c:v>-3.4613687411361449E-3</c:v>
                </c:pt>
                <c:pt idx="23">
                  <c:v>-3.4924323719547836E-3</c:v>
                </c:pt>
                <c:pt idx="24">
                  <c:v>-3.2080644696028744E-3</c:v>
                </c:pt>
                <c:pt idx="25">
                  <c:v>-3.1320573835584139E-3</c:v>
                </c:pt>
                <c:pt idx="26">
                  <c:v>-3.1678591129367783E-3</c:v>
                </c:pt>
                <c:pt idx="27">
                  <c:v>-2.9400474312889727E-3</c:v>
                </c:pt>
                <c:pt idx="28">
                  <c:v>-2.915620450205182E-3</c:v>
                </c:pt>
                <c:pt idx="29">
                  <c:v>-2.7636674150825452E-3</c:v>
                </c:pt>
                <c:pt idx="30">
                  <c:v>-2.7326647802022037E-3</c:v>
                </c:pt>
                <c:pt idx="31">
                  <c:v>-2.6258859352906723E-3</c:v>
                </c:pt>
                <c:pt idx="32">
                  <c:v>-2.6405278094374356E-3</c:v>
                </c:pt>
                <c:pt idx="33">
                  <c:v>-2.4347122112715921E-3</c:v>
                </c:pt>
                <c:pt idx="34">
                  <c:v>-2.4438282219071345E-3</c:v>
                </c:pt>
                <c:pt idx="35">
                  <c:v>-2.4678564729902499E-3</c:v>
                </c:pt>
                <c:pt idx="36">
                  <c:v>-2.2187618974108926E-3</c:v>
                </c:pt>
                <c:pt idx="37">
                  <c:v>-2.3649681852815417E-3</c:v>
                </c:pt>
                <c:pt idx="38">
                  <c:v>-2.1997609665138358E-3</c:v>
                </c:pt>
                <c:pt idx="39">
                  <c:v>-2.1795396764266914E-3</c:v>
                </c:pt>
                <c:pt idx="40">
                  <c:v>-2.2311196355063474E-3</c:v>
                </c:pt>
                <c:pt idx="41">
                  <c:v>-2.1160108637717505E-3</c:v>
                </c:pt>
                <c:pt idx="42">
                  <c:v>-2.0971219700003534E-3</c:v>
                </c:pt>
                <c:pt idx="43">
                  <c:v>-1.9462427864951907E-3</c:v>
                </c:pt>
                <c:pt idx="44">
                  <c:v>-2.0054506600254208E-3</c:v>
                </c:pt>
                <c:pt idx="45">
                  <c:v>-3.2118695298989221E-3</c:v>
                </c:pt>
                <c:pt idx="46">
                  <c:v>-3.1491160248966238E-3</c:v>
                </c:pt>
                <c:pt idx="47">
                  <c:v>-3.0717756775831659E-3</c:v>
                </c:pt>
                <c:pt idx="48">
                  <c:v>-2.9977917701836969E-3</c:v>
                </c:pt>
                <c:pt idx="49">
                  <c:v>-2.9137510922079015E-3</c:v>
                </c:pt>
                <c:pt idx="50">
                  <c:v>-2.8462153988469867E-3</c:v>
                </c:pt>
                <c:pt idx="51">
                  <c:v>-2.7690089859873754E-3</c:v>
                </c:pt>
                <c:pt idx="52">
                  <c:v>-2.6885287784136997E-3</c:v>
                </c:pt>
                <c:pt idx="53">
                  <c:v>-2.5952644125375292E-3</c:v>
                </c:pt>
                <c:pt idx="54">
                  <c:v>-2.5027393810952035E-3</c:v>
                </c:pt>
                <c:pt idx="55">
                  <c:v>-2.4017652865801205E-3</c:v>
                </c:pt>
                <c:pt idx="56">
                  <c:v>-2.3160127231666963E-3</c:v>
                </c:pt>
                <c:pt idx="57">
                  <c:v>-2.1444542785571757E-3</c:v>
                </c:pt>
                <c:pt idx="58">
                  <c:v>-2.0690650489642928E-3</c:v>
                </c:pt>
                <c:pt idx="59">
                  <c:v>-1.9945692797566326E-3</c:v>
                </c:pt>
              </c:numCache>
            </c:numRef>
          </c:val>
          <c:smooth val="0"/>
          <c:extLst>
            <c:ext xmlns:c16="http://schemas.microsoft.com/office/drawing/2014/chart" uri="{C3380CC4-5D6E-409C-BE32-E72D297353CC}">
              <c16:uniqueId val="{00000000-50BA-4AFA-A0C8-E17CE660C535}"/>
            </c:ext>
          </c:extLst>
        </c:ser>
        <c:ser>
          <c:idx val="1"/>
          <c:order val="1"/>
          <c:tx>
            <c:strRef>
              <c:f>'Revenue Summary'!$A$256</c:f>
              <c:strCache>
                <c:ptCount val="1"/>
                <c:pt idx="0">
                  <c:v>Monthly Dollar Expansion</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Summary'!$B$3:$BI$3</c:f>
              <c:numCache>
                <c:formatCode>[$-409]mmm\-yy;@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'Revenue Summary'!$B$256:$BI$256</c:f>
              <c:numCache>
                <c:formatCode>0.0%</c:formatCode>
                <c:ptCount val="60"/>
                <c:pt idx="1">
                  <c:v>6.20012712600019E-4</c:v>
                </c:pt>
                <c:pt idx="2">
                  <c:v>5.693725027530683E-4</c:v>
                </c:pt>
                <c:pt idx="3">
                  <c:v>3.125718143209325E-3</c:v>
                </c:pt>
                <c:pt idx="4">
                  <c:v>0</c:v>
                </c:pt>
                <c:pt idx="5">
                  <c:v>0</c:v>
                </c:pt>
                <c:pt idx="6">
                  <c:v>0</c:v>
                </c:pt>
                <c:pt idx="7">
                  <c:v>1.7824351792216326E-2</c:v>
                </c:pt>
                <c:pt idx="8">
                  <c:v>7.1977991990699137E-3</c:v>
                </c:pt>
                <c:pt idx="9">
                  <c:v>7.2547838941799262E-3</c:v>
                </c:pt>
                <c:pt idx="10">
                  <c:v>7.353676383289493E-3</c:v>
                </c:pt>
                <c:pt idx="11">
                  <c:v>7.2923813978680646E-3</c:v>
                </c:pt>
                <c:pt idx="12">
                  <c:v>7.2958662755766143E-3</c:v>
                </c:pt>
                <c:pt idx="13">
                  <c:v>7.3298922655999094E-3</c:v>
                </c:pt>
                <c:pt idx="14">
                  <c:v>7.1728194483398431E-3</c:v>
                </c:pt>
                <c:pt idx="15">
                  <c:v>7.2597904561131892E-3</c:v>
                </c:pt>
                <c:pt idx="16">
                  <c:v>7.0430504829423844E-3</c:v>
                </c:pt>
                <c:pt idx="17">
                  <c:v>7.2464305079464166E-3</c:v>
                </c:pt>
                <c:pt idx="18">
                  <c:v>7.3072244825582418E-3</c:v>
                </c:pt>
                <c:pt idx="19">
                  <c:v>6.7603365563769129E-3</c:v>
                </c:pt>
                <c:pt idx="20">
                  <c:v>6.8199126604170882E-3</c:v>
                </c:pt>
                <c:pt idx="21">
                  <c:v>6.9046465226710423E-3</c:v>
                </c:pt>
                <c:pt idx="22">
                  <c:v>6.6066464119245594E-3</c:v>
                </c:pt>
                <c:pt idx="23">
                  <c:v>6.6961753968610141E-3</c:v>
                </c:pt>
                <c:pt idx="24">
                  <c:v>6.1788736278347352E-3</c:v>
                </c:pt>
                <c:pt idx="25">
                  <c:v>6.4855873746053347E-3</c:v>
                </c:pt>
                <c:pt idx="26">
                  <c:v>6.5896018228269876E-3</c:v>
                </c:pt>
                <c:pt idx="27">
                  <c:v>6.1435628969754002E-3</c:v>
                </c:pt>
                <c:pt idx="28">
                  <c:v>6.1202393415238044E-3</c:v>
                </c:pt>
                <c:pt idx="29">
                  <c:v>5.8276474976655616E-3</c:v>
                </c:pt>
                <c:pt idx="30">
                  <c:v>5.7884516140400124E-3</c:v>
                </c:pt>
                <c:pt idx="31">
                  <c:v>5.5875159194565443E-3</c:v>
                </c:pt>
                <c:pt idx="32">
                  <c:v>5.6441518733984916E-3</c:v>
                </c:pt>
                <c:pt idx="33">
                  <c:v>5.227795772553688E-3</c:v>
                </c:pt>
                <c:pt idx="34">
                  <c:v>5.2711155692784584E-3</c:v>
                </c:pt>
                <c:pt idx="35">
                  <c:v>5.3470019001071777E-3</c:v>
                </c:pt>
                <c:pt idx="36">
                  <c:v>4.8290005867078099E-3</c:v>
                </c:pt>
                <c:pt idx="37">
                  <c:v>5.1704145861531936E-3</c:v>
                </c:pt>
                <c:pt idx="38">
                  <c:v>4.8308805413881106E-3</c:v>
                </c:pt>
                <c:pt idx="39">
                  <c:v>4.8079884013950769E-3</c:v>
                </c:pt>
                <c:pt idx="40">
                  <c:v>4.9438609605006612E-3</c:v>
                </c:pt>
                <c:pt idx="41">
                  <c:v>4.7098038898230948E-3</c:v>
                </c:pt>
                <c:pt idx="42">
                  <c:v>4.6886390053449568E-3</c:v>
                </c:pt>
                <c:pt idx="43">
                  <c:v>4.3707380965600411E-3</c:v>
                </c:pt>
                <c:pt idx="44">
                  <c:v>4.5237724346683392E-3</c:v>
                </c:pt>
                <c:pt idx="45">
                  <c:v>4.4342130661143668E-3</c:v>
                </c:pt>
                <c:pt idx="46">
                  <c:v>4.4019623592080189E-3</c:v>
                </c:pt>
                <c:pt idx="47">
                  <c:v>4.3475403533255698E-3</c:v>
                </c:pt>
                <c:pt idx="48">
                  <c:v>4.2958489620848681E-3</c:v>
                </c:pt>
                <c:pt idx="49">
                  <c:v>4.2525936533273894E-3</c:v>
                </c:pt>
                <c:pt idx="50">
                  <c:v>4.2059179965371601E-3</c:v>
                </c:pt>
                <c:pt idx="51">
                  <c:v>4.1428986050140327E-3</c:v>
                </c:pt>
                <c:pt idx="52">
                  <c:v>4.0726426399930252E-3</c:v>
                </c:pt>
                <c:pt idx="53">
                  <c:v>3.980330544486761E-3</c:v>
                </c:pt>
                <c:pt idx="54">
                  <c:v>3.8861787048518619E-3</c:v>
                </c:pt>
                <c:pt idx="55">
                  <c:v>3.7985114247901311E-3</c:v>
                </c:pt>
                <c:pt idx="56">
                  <c:v>3.7083815107103648E-3</c:v>
                </c:pt>
                <c:pt idx="57">
                  <c:v>3.6216477192614095E-3</c:v>
                </c:pt>
                <c:pt idx="58">
                  <c:v>3.5387761646213868E-3</c:v>
                </c:pt>
                <c:pt idx="59">
                  <c:v>3.4546546715056425E-3</c:v>
                </c:pt>
              </c:numCache>
            </c:numRef>
          </c:val>
          <c:smooth val="0"/>
          <c:extLst>
            <c:ext xmlns:c16="http://schemas.microsoft.com/office/drawing/2014/chart" uri="{C3380CC4-5D6E-409C-BE32-E72D297353CC}">
              <c16:uniqueId val="{00000001-50BA-4AFA-A0C8-E17CE660C535}"/>
            </c:ext>
          </c:extLst>
        </c:ser>
        <c:ser>
          <c:idx val="2"/>
          <c:order val="2"/>
          <c:tx>
            <c:strRef>
              <c:f>'Revenue Summary'!$A$257</c:f>
              <c:strCache>
                <c:ptCount val="1"/>
                <c:pt idx="0">
                  <c:v>Monthly Customer Churn</c:v>
                </c:pt>
              </c:strCache>
            </c:strRef>
          </c:tx>
          <c:spPr>
            <a:ln w="28575" cap="rnd">
              <a:solidFill>
                <a:schemeClr val="accent3"/>
              </a:solidFill>
              <a:round/>
            </a:ln>
            <a:effectLst/>
          </c:spPr>
          <c:marker>
            <c:symbol val="none"/>
          </c:marker>
          <c:cat>
            <c:numRef>
              <c:f>'Revenue Summary'!$B$3:$BI$3</c:f>
              <c:numCache>
                <c:formatCode>[$-409]mmm\-yy;@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'Revenue Summary'!$B$257:$BI$257</c:f>
              <c:numCache>
                <c:formatCode>0.0%</c:formatCode>
                <c:ptCount val="60"/>
                <c:pt idx="1">
                  <c:v>0</c:v>
                </c:pt>
                <c:pt idx="2">
                  <c:v>0</c:v>
                </c:pt>
                <c:pt idx="3">
                  <c:v>-2.8620492272467084E-4</c:v>
                </c:pt>
                <c:pt idx="4">
                  <c:v>0</c:v>
                </c:pt>
                <c:pt idx="5">
                  <c:v>-5.4659743099207429E-4</c:v>
                </c:pt>
                <c:pt idx="6">
                  <c:v>-2.7210884353741496E-4</c:v>
                </c:pt>
                <c:pt idx="7">
                  <c:v>-3.0021834061135372E-3</c:v>
                </c:pt>
                <c:pt idx="8">
                  <c:v>-1.6792611251049538E-3</c:v>
                </c:pt>
                <c:pt idx="9">
                  <c:v>-1.8191995521970334E-3</c:v>
                </c:pt>
                <c:pt idx="10">
                  <c:v>-1.399384270920795E-3</c:v>
                </c:pt>
                <c:pt idx="11">
                  <c:v>-1.8191995521970334E-3</c:v>
                </c:pt>
                <c:pt idx="12">
                  <c:v>-1.5393226980128744E-3</c:v>
                </c:pt>
                <c:pt idx="13">
                  <c:v>-1.1195074167366359E-3</c:v>
                </c:pt>
                <c:pt idx="14">
                  <c:v>-1.5393226980128744E-3</c:v>
                </c:pt>
                <c:pt idx="15">
                  <c:v>-1.1195074167366359E-3</c:v>
                </c:pt>
                <c:pt idx="16">
                  <c:v>-1.6792611251049538E-3</c:v>
                </c:pt>
                <c:pt idx="17">
                  <c:v>-1.399384270920795E-3</c:v>
                </c:pt>
                <c:pt idx="18">
                  <c:v>-1.399384270920795E-3</c:v>
                </c:pt>
                <c:pt idx="19">
                  <c:v>-1.399384270920795E-3</c:v>
                </c:pt>
                <c:pt idx="20">
                  <c:v>-1.1195074167366359E-3</c:v>
                </c:pt>
                <c:pt idx="21">
                  <c:v>-1.1195074167366359E-3</c:v>
                </c:pt>
                <c:pt idx="22">
                  <c:v>-1.399384270920795E-3</c:v>
                </c:pt>
                <c:pt idx="23">
                  <c:v>-1.2594458438287153E-3</c:v>
                </c:pt>
                <c:pt idx="24">
                  <c:v>-1.2594458438287153E-3</c:v>
                </c:pt>
                <c:pt idx="25">
                  <c:v>-1.1195074167366359E-3</c:v>
                </c:pt>
                <c:pt idx="26">
                  <c:v>-1.1195074167366359E-3</c:v>
                </c:pt>
                <c:pt idx="27">
                  <c:v>-1.2594458438287153E-3</c:v>
                </c:pt>
                <c:pt idx="28">
                  <c:v>-1.2594458438287153E-3</c:v>
                </c:pt>
                <c:pt idx="29">
                  <c:v>-1.5393226980128744E-3</c:v>
                </c:pt>
                <c:pt idx="30">
                  <c:v>-1.1195074167366359E-3</c:v>
                </c:pt>
                <c:pt idx="31">
                  <c:v>-1.399384270920795E-3</c:v>
                </c:pt>
                <c:pt idx="32">
                  <c:v>-9.795689896445563E-4</c:v>
                </c:pt>
                <c:pt idx="33">
                  <c:v>-1.2594458438287153E-3</c:v>
                </c:pt>
                <c:pt idx="34">
                  <c:v>-1.2594458438287153E-3</c:v>
                </c:pt>
                <c:pt idx="35">
                  <c:v>-1.399384270920795E-3</c:v>
                </c:pt>
                <c:pt idx="36">
                  <c:v>-1.399384270920795E-3</c:v>
                </c:pt>
                <c:pt idx="37">
                  <c:v>-1.399384270920795E-3</c:v>
                </c:pt>
                <c:pt idx="38">
                  <c:v>-1.6792611251049538E-3</c:v>
                </c:pt>
                <c:pt idx="39">
                  <c:v>-1.8191995521970334E-3</c:v>
                </c:pt>
                <c:pt idx="40">
                  <c:v>-9.795689896445563E-4</c:v>
                </c:pt>
                <c:pt idx="41">
                  <c:v>-9.795689896445563E-4</c:v>
                </c:pt>
                <c:pt idx="42">
                  <c:v>-9.795689896445563E-4</c:v>
                </c:pt>
                <c:pt idx="43">
                  <c:v>-9.795689896445563E-4</c:v>
                </c:pt>
                <c:pt idx="44">
                  <c:v>-9.795689896445563E-4</c:v>
                </c:pt>
                <c:pt idx="45">
                  <c:v>-1.9731318219983206E-2</c:v>
                </c:pt>
                <c:pt idx="46">
                  <c:v>-1.9823160296634341E-2</c:v>
                </c:pt>
                <c:pt idx="47">
                  <c:v>-1.9912790697674418E-2</c:v>
                </c:pt>
                <c:pt idx="48">
                  <c:v>-0.02</c:v>
                </c:pt>
                <c:pt idx="49">
                  <c:v>-1.9782543038356991E-2</c:v>
                </c:pt>
                <c:pt idx="50">
                  <c:v>-1.9852262234533704E-2</c:v>
                </c:pt>
                <c:pt idx="51">
                  <c:v>-1.991844416562108E-2</c:v>
                </c:pt>
                <c:pt idx="52">
                  <c:v>-1.9980818414322251E-2</c:v>
                </c:pt>
                <c:pt idx="53">
                  <c:v>-1.9922334178141193E-2</c:v>
                </c:pt>
                <c:pt idx="54">
                  <c:v>-1.9847762676522794E-2</c:v>
                </c:pt>
                <c:pt idx="55">
                  <c:v>-1.943252155724505E-2</c:v>
                </c:pt>
                <c:pt idx="56">
                  <c:v>-1.9320891727661937E-2</c:v>
                </c:pt>
                <c:pt idx="57">
                  <c:v>-1.9026873393926714E-2</c:v>
                </c:pt>
                <c:pt idx="58">
                  <c:v>-1.8887337157285796E-2</c:v>
                </c:pt>
                <c:pt idx="59">
                  <c:v>-1.8729039063688325E-2</c:v>
                </c:pt>
              </c:numCache>
            </c:numRef>
          </c:val>
          <c:smooth val="0"/>
          <c:extLst>
            <c:ext xmlns:c16="http://schemas.microsoft.com/office/drawing/2014/chart" uri="{C3380CC4-5D6E-409C-BE32-E72D297353CC}">
              <c16:uniqueId val="{00000002-50BA-4AFA-A0C8-E17CE660C535}"/>
            </c:ext>
          </c:extLst>
        </c:ser>
        <c:dLbls>
          <c:showLegendKey val="0"/>
          <c:showVal val="0"/>
          <c:showCatName val="0"/>
          <c:showSerName val="0"/>
          <c:showPercent val="0"/>
          <c:showBubbleSize val="0"/>
        </c:dLbls>
        <c:smooth val="0"/>
        <c:axId val="817580440"/>
        <c:axId val="817580112"/>
      </c:lineChart>
      <c:dateAx>
        <c:axId val="817580440"/>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580112"/>
        <c:crosses val="autoZero"/>
        <c:auto val="1"/>
        <c:lblOffset val="100"/>
        <c:baseTimeUnit val="months"/>
      </c:dateAx>
      <c:valAx>
        <c:axId val="81758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580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Subscription</a:t>
            </a:r>
            <a:r>
              <a:rPr lang="en-US" baseline="0"/>
              <a:t> Revenue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Summary!$A$13</c:f>
              <c:strCache>
                <c:ptCount val="1"/>
                <c:pt idx="0">
                  <c:v>Subscriptions</c:v>
                </c:pt>
              </c:strCache>
            </c:strRef>
          </c:tx>
          <c:spPr>
            <a:solidFill>
              <a:schemeClr val="accent1"/>
            </a:solidFill>
            <a:ln>
              <a:noFill/>
            </a:ln>
            <a:effectLst/>
          </c:spPr>
          <c:invertIfNegative val="0"/>
          <c:val>
            <c:numRef>
              <c:f>Summary!#REF!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Summary!#REF!</c15:sqref>
                        </c15:formulaRef>
                      </c:ext>
                    </c:extLst>
                  </c:multiLvlStrRef>
                </c15:cat>
              </c15:filteredCategoryTitle>
            </c:ext>
            <c:ext xmlns:c16="http://schemas.microsoft.com/office/drawing/2014/chart" uri="{C3380CC4-5D6E-409C-BE32-E72D297353CC}">
              <c16:uniqueId val="{00000000-6C3D-4BEA-83AC-E46594EB75BB}"/>
            </c:ext>
          </c:extLst>
        </c:ser>
        <c:dLbls>
          <c:showLegendKey val="0"/>
          <c:showVal val="0"/>
          <c:showCatName val="0"/>
          <c:showSerName val="0"/>
          <c:showPercent val="0"/>
          <c:showBubbleSize val="0"/>
        </c:dLbls>
        <c:gapWidth val="219"/>
        <c:overlap val="-27"/>
        <c:axId val="1211694848"/>
        <c:axId val="1211695832"/>
      </c:barChart>
      <c:catAx>
        <c:axId val="121169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695832"/>
        <c:crosses val="autoZero"/>
        <c:auto val="1"/>
        <c:lblAlgn val="ctr"/>
        <c:lblOffset val="100"/>
        <c:noMultiLvlLbl val="0"/>
      </c:catAx>
      <c:valAx>
        <c:axId val="121169583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694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ARR Bookings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'At a Glance (2)'!$A$48</c:f>
              <c:strCache>
                <c:ptCount val="1"/>
                <c:pt idx="0">
                  <c:v>Bookings</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'At a Glance (2)'!$B$47:$F$47</c:f>
              <c:strCache>
                <c:ptCount val="5"/>
                <c:pt idx="0">
                  <c:v>FY20</c:v>
                </c:pt>
                <c:pt idx="1">
                  <c:v>FY21</c:v>
                </c:pt>
                <c:pt idx="2">
                  <c:v>FY22</c:v>
                </c:pt>
                <c:pt idx="3">
                  <c:v>FY23</c:v>
                </c:pt>
                <c:pt idx="4">
                  <c:v>FY24</c:v>
                </c:pt>
              </c:strCache>
            </c:strRef>
          </c:cat>
          <c:val>
            <c:numRef>
              <c:f>'At a Glance (2)'!$B$48:$F$48</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0-E438-47D9-BAD0-D99E30FC943D}"/>
            </c:ext>
          </c:extLst>
        </c:ser>
        <c:dLbls>
          <c:showLegendKey val="0"/>
          <c:showVal val="0"/>
          <c:showCatName val="0"/>
          <c:showSerName val="0"/>
          <c:showPercent val="0"/>
          <c:showBubbleSize val="0"/>
        </c:dLbls>
        <c:gapWidth val="219"/>
        <c:overlap val="-27"/>
        <c:axId val="1211732568"/>
        <c:axId val="1211733552"/>
      </c:barChart>
      <c:catAx>
        <c:axId val="121173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733552"/>
        <c:crosses val="autoZero"/>
        <c:auto val="1"/>
        <c:lblAlgn val="ctr"/>
        <c:lblOffset val="100"/>
        <c:noMultiLvlLbl val="0"/>
      </c:catAx>
      <c:valAx>
        <c:axId val="12117335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732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ARR Exit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'At a Glance (2)'!$A$49</c:f>
              <c:strCache>
                <c:ptCount val="1"/>
                <c:pt idx="0">
                  <c:v>ARR Exit Rate</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'At a Glance (2)'!$B$46:$F$46</c:f>
              <c:strCache>
                <c:ptCount val="5"/>
                <c:pt idx="0">
                  <c:v>Aug-20</c:v>
                </c:pt>
                <c:pt idx="1">
                  <c:v>Aug-21</c:v>
                </c:pt>
                <c:pt idx="2">
                  <c:v>Aug-22</c:v>
                </c:pt>
                <c:pt idx="3">
                  <c:v>Aug-23</c:v>
                </c:pt>
                <c:pt idx="4">
                  <c:v>Aug-24</c:v>
                </c:pt>
              </c:strCache>
            </c:strRef>
          </c:cat>
          <c:val>
            <c:numRef>
              <c:f>'At a Glance (2)'!$B$49:$F$49</c:f>
              <c:numCache>
                <c:formatCode>_(* #,##0_);_(* \(#,##0\);_(* "-"??_);_(@_)</c:formatCode>
                <c:ptCount val="5"/>
                <c:pt idx="0">
                  <c:v>7491.0891426605194</c:v>
                </c:pt>
                <c:pt idx="1">
                  <c:v>9776.332390690277</c:v>
                </c:pt>
                <c:pt idx="2">
                  <c:v>14000.518115341107</c:v>
                </c:pt>
                <c:pt idx="3">
                  <c:v>17719.180752667497</c:v>
                </c:pt>
                <c:pt idx="4">
                  <c:v>24692.079046817693</c:v>
                </c:pt>
              </c:numCache>
            </c:numRef>
          </c:val>
          <c:extLst>
            <c:ext xmlns:c16="http://schemas.microsoft.com/office/drawing/2014/chart" uri="{C3380CC4-5D6E-409C-BE32-E72D297353CC}">
              <c16:uniqueId val="{00000000-96B8-4375-AF90-8A90819039C8}"/>
            </c:ext>
          </c:extLst>
        </c:ser>
        <c:dLbls>
          <c:showLegendKey val="0"/>
          <c:showVal val="0"/>
          <c:showCatName val="0"/>
          <c:showSerName val="0"/>
          <c:showPercent val="0"/>
          <c:showBubbleSize val="0"/>
        </c:dLbls>
        <c:gapWidth val="219"/>
        <c:overlap val="-27"/>
        <c:axId val="1211732568"/>
        <c:axId val="1211733552"/>
      </c:barChart>
      <c:catAx>
        <c:axId val="121173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733552"/>
        <c:crosses val="autoZero"/>
        <c:auto val="1"/>
        <c:lblAlgn val="ctr"/>
        <c:lblOffset val="100"/>
        <c:noMultiLvlLbl val="0"/>
      </c:catAx>
      <c:valAx>
        <c:axId val="12117335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732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New Customers Acquired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'At a Glance (2)'!$A$50</c:f>
              <c:strCache>
                <c:ptCount val="1"/>
                <c:pt idx="0">
                  <c:v>New Customers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'At a Glance (2)'!$B$47:$F$47</c:f>
              <c:strCache>
                <c:ptCount val="5"/>
                <c:pt idx="0">
                  <c:v>FY20</c:v>
                </c:pt>
                <c:pt idx="1">
                  <c:v>FY21</c:v>
                </c:pt>
                <c:pt idx="2">
                  <c:v>FY22</c:v>
                </c:pt>
                <c:pt idx="3">
                  <c:v>FY23</c:v>
                </c:pt>
                <c:pt idx="4">
                  <c:v>FY24</c:v>
                </c:pt>
              </c:strCache>
            </c:strRef>
          </c:cat>
          <c:val>
            <c:numRef>
              <c:f>'At a Glance (2)'!$B$50:$F$50</c:f>
              <c:numCache>
                <c:formatCode>General</c:formatCode>
                <c:ptCount val="5"/>
                <c:pt idx="0">
                  <c:v>120</c:v>
                </c:pt>
                <c:pt idx="1">
                  <c:v>151</c:v>
                </c:pt>
                <c:pt idx="2">
                  <c:v>154</c:v>
                </c:pt>
                <c:pt idx="3">
                  <c:v>147.0583768631133</c:v>
                </c:pt>
                <c:pt idx="4">
                  <c:v>428.08721085848248</c:v>
                </c:pt>
              </c:numCache>
            </c:numRef>
          </c:val>
          <c:extLst>
            <c:ext xmlns:c16="http://schemas.microsoft.com/office/drawing/2014/chart" uri="{C3380CC4-5D6E-409C-BE32-E72D297353CC}">
              <c16:uniqueId val="{00000000-969B-493E-8052-35284A94B5B3}"/>
            </c:ext>
          </c:extLst>
        </c:ser>
        <c:dLbls>
          <c:showLegendKey val="0"/>
          <c:showVal val="0"/>
          <c:showCatName val="0"/>
          <c:showSerName val="0"/>
          <c:showPercent val="0"/>
          <c:showBubbleSize val="0"/>
        </c:dLbls>
        <c:gapWidth val="219"/>
        <c:overlap val="-27"/>
        <c:axId val="1211732568"/>
        <c:axId val="1211733552"/>
      </c:barChart>
      <c:catAx>
        <c:axId val="121173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733552"/>
        <c:crosses val="autoZero"/>
        <c:auto val="1"/>
        <c:lblAlgn val="ctr"/>
        <c:lblOffset val="100"/>
        <c:noMultiLvlLbl val="0"/>
      </c:catAx>
      <c:valAx>
        <c:axId val="12117335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732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QA!$A$10</c:f>
              <c:strCache>
                <c:ptCount val="1"/>
                <c:pt idx="0">
                  <c:v>Total Expense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25400" cap="rnd">
                <a:solidFill>
                  <a:srgbClr val="FF0000"/>
                </a:solidFill>
                <a:prstDash val="sysDot"/>
              </a:ln>
              <a:effectLst/>
            </c:spPr>
            <c:trendlineType val="movingAvg"/>
            <c:period val="3"/>
            <c:dispRSqr val="0"/>
            <c:dispEq val="0"/>
          </c:trendline>
          <c:cat>
            <c:numRef>
              <c:f>QA!$B$6:$Y$6</c:f>
              <c:numCache>
                <c:formatCode>mmm\-yy</c:formatCode>
                <c:ptCount val="2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numCache>
            </c:numRef>
          </c:cat>
          <c:val>
            <c:numRef>
              <c:f>QA!$B$10:$Y$10</c:f>
              <c:numCache>
                <c:formatCode>_("$"* #,##0_);_("$"* \(#,##0\);_("$"* "-"??_);_(@_)</c:formatCode>
                <c:ptCount val="24"/>
                <c:pt idx="0">
                  <c:v>229.37374999999997</c:v>
                </c:pt>
                <c:pt idx="1">
                  <c:v>161.76713000000001</c:v>
                </c:pt>
                <c:pt idx="2">
                  <c:v>222.24672000000001</c:v>
                </c:pt>
                <c:pt idx="3">
                  <c:v>177.10527000000002</c:v>
                </c:pt>
                <c:pt idx="4">
                  <c:v>273.36479000000003</c:v>
                </c:pt>
                <c:pt idx="5">
                  <c:v>234.07435999999996</c:v>
                </c:pt>
                <c:pt idx="6">
                  <c:v>247.02895000000001</c:v>
                </c:pt>
                <c:pt idx="7">
                  <c:v>838.74583579674766</c:v>
                </c:pt>
                <c:pt idx="8">
                  <c:v>842.82525108167602</c:v>
                </c:pt>
                <c:pt idx="9">
                  <c:v>859.45968372182847</c:v>
                </c:pt>
                <c:pt idx="10">
                  <c:v>863.11892786640317</c:v>
                </c:pt>
                <c:pt idx="11">
                  <c:v>918.26408505384234</c:v>
                </c:pt>
                <c:pt idx="12">
                  <c:v>934.11503710416514</c:v>
                </c:pt>
                <c:pt idx="13">
                  <c:v>898.78772934444692</c:v>
                </c:pt>
                <c:pt idx="14">
                  <c:v>962.08767626107533</c:v>
                </c:pt>
                <c:pt idx="15">
                  <c:v>962.67272503863944</c:v>
                </c:pt>
                <c:pt idx="16">
                  <c:v>1017.4834615883871</c:v>
                </c:pt>
                <c:pt idx="17">
                  <c:v>1043.5548517033758</c:v>
                </c:pt>
                <c:pt idx="18">
                  <c:v>1072.6194662975686</c:v>
                </c:pt>
                <c:pt idx="19">
                  <c:v>1136.2959138973574</c:v>
                </c:pt>
                <c:pt idx="20">
                  <c:v>1147.6640749228939</c:v>
                </c:pt>
                <c:pt idx="21">
                  <c:v>1201.3682347441529</c:v>
                </c:pt>
                <c:pt idx="22">
                  <c:v>1197.0078404787066</c:v>
                </c:pt>
                <c:pt idx="23">
                  <c:v>1243.9562070660636</c:v>
                </c:pt>
              </c:numCache>
            </c:numRef>
          </c:val>
          <c:extLst>
            <c:ext xmlns:c16="http://schemas.microsoft.com/office/drawing/2014/chart" uri="{C3380CC4-5D6E-409C-BE32-E72D297353CC}">
              <c16:uniqueId val="{00000000-B88E-4CE0-A57B-AF83025D705C}"/>
            </c:ext>
          </c:extLst>
        </c:ser>
        <c:dLbls>
          <c:showLegendKey val="0"/>
          <c:showVal val="0"/>
          <c:showCatName val="0"/>
          <c:showSerName val="0"/>
          <c:showPercent val="0"/>
          <c:showBubbleSize val="0"/>
        </c:dLbls>
        <c:gapWidth val="219"/>
        <c:overlap val="-27"/>
        <c:axId val="241580352"/>
        <c:axId val="241591584"/>
      </c:barChart>
      <c:dateAx>
        <c:axId val="2415803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1591584"/>
        <c:crosses val="autoZero"/>
        <c:auto val="1"/>
        <c:lblOffset val="100"/>
        <c:baseTimeUnit val="months"/>
      </c:dateAx>
      <c:valAx>
        <c:axId val="2415915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1580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QA!$A$12</c:f>
              <c:strCache>
                <c:ptCount val="1"/>
                <c:pt idx="0">
                  <c:v>FTE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QA!$B$6:$Y$6</c:f>
              <c:numCache>
                <c:formatCode>mmm\-yy</c:formatCode>
                <c:ptCount val="2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numCache>
            </c:numRef>
          </c:cat>
          <c:val>
            <c:numRef>
              <c:f>QA!$B$12:$Y$12</c:f>
              <c:numCache>
                <c:formatCode>General</c:formatCode>
                <c:ptCount val="24"/>
                <c:pt idx="0">
                  <c:v>13.830842900825015</c:v>
                </c:pt>
                <c:pt idx="1">
                  <c:v>17.661570414815671</c:v>
                </c:pt>
                <c:pt idx="2">
                  <c:v>21.684763168522473</c:v>
                </c:pt>
                <c:pt idx="3">
                  <c:v>21.769630185195869</c:v>
                </c:pt>
                <c:pt idx="4">
                  <c:v>21.269543645070097</c:v>
                </c:pt>
                <c:pt idx="5">
                  <c:v>20.061847343218137</c:v>
                </c:pt>
                <c:pt idx="6">
                  <c:v>21.369584030462125</c:v>
                </c:pt>
                <c:pt idx="7">
                  <c:v>37.032258064516128</c:v>
                </c:pt>
                <c:pt idx="8">
                  <c:v>39.633333333333333</c:v>
                </c:pt>
                <c:pt idx="9">
                  <c:v>40.516129032258064</c:v>
                </c:pt>
                <c:pt idx="10">
                  <c:v>42.633333333333333</c:v>
                </c:pt>
                <c:pt idx="11">
                  <c:v>46.870967741935488</c:v>
                </c:pt>
                <c:pt idx="12">
                  <c:v>48.870967741935488</c:v>
                </c:pt>
                <c:pt idx="13">
                  <c:v>49.821428571428569</c:v>
                </c:pt>
                <c:pt idx="14">
                  <c:v>51.838709677419352</c:v>
                </c:pt>
                <c:pt idx="15">
                  <c:v>53</c:v>
                </c:pt>
                <c:pt idx="16">
                  <c:v>57.516129032258064</c:v>
                </c:pt>
                <c:pt idx="17">
                  <c:v>63.133333333333333</c:v>
                </c:pt>
                <c:pt idx="18">
                  <c:v>64</c:v>
                </c:pt>
                <c:pt idx="19">
                  <c:v>73</c:v>
                </c:pt>
                <c:pt idx="20">
                  <c:v>76</c:v>
                </c:pt>
                <c:pt idx="21">
                  <c:v>79</c:v>
                </c:pt>
                <c:pt idx="22">
                  <c:v>83</c:v>
                </c:pt>
                <c:pt idx="23">
                  <c:v>86</c:v>
                </c:pt>
              </c:numCache>
            </c:numRef>
          </c:val>
          <c:extLst>
            <c:ext xmlns:c16="http://schemas.microsoft.com/office/drawing/2014/chart" uri="{C3380CC4-5D6E-409C-BE32-E72D297353CC}">
              <c16:uniqueId val="{00000000-ED5A-4A13-B4EF-6C57A3994F04}"/>
            </c:ext>
          </c:extLst>
        </c:ser>
        <c:dLbls>
          <c:showLegendKey val="0"/>
          <c:showVal val="0"/>
          <c:showCatName val="0"/>
          <c:showSerName val="0"/>
          <c:showPercent val="0"/>
          <c:showBubbleSize val="0"/>
        </c:dLbls>
        <c:gapWidth val="219"/>
        <c:overlap val="-27"/>
        <c:axId val="241593248"/>
        <c:axId val="241587840"/>
      </c:barChart>
      <c:dateAx>
        <c:axId val="24159324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1587840"/>
        <c:crosses val="autoZero"/>
        <c:auto val="1"/>
        <c:lblOffset val="100"/>
        <c:baseTimeUnit val="months"/>
      </c:dateAx>
      <c:valAx>
        <c:axId val="241587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1593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Customers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'Revenue A Inputs'!$A$7</c:f>
              <c:strCache>
                <c:ptCount val="1"/>
                <c:pt idx="0">
                  <c:v>+New Customers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'Revenue A Inputs'!$B$3:$M$3</c:f>
              <c:numCache>
                <c:formatCode>[$-409]mmm\-yy;@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'Revenue A Inputs'!$B$7:$M$7</c:f>
              <c:numCache>
                <c:formatCode>_(* #,##0_);_(* \(#,##0\);_(* "-"??_);_(@_)</c:formatCode>
                <c:ptCount val="12"/>
                <c:pt idx="0">
                  <c:v>12</c:v>
                </c:pt>
                <c:pt idx="1">
                  <c:v>5</c:v>
                </c:pt>
                <c:pt idx="2">
                  <c:v>9</c:v>
                </c:pt>
                <c:pt idx="3">
                  <c:v>7</c:v>
                </c:pt>
                <c:pt idx="4">
                  <c:v>10</c:v>
                </c:pt>
                <c:pt idx="5">
                  <c:v>9</c:v>
                </c:pt>
                <c:pt idx="6">
                  <c:v>14</c:v>
                </c:pt>
                <c:pt idx="7">
                  <c:v>12</c:v>
                </c:pt>
                <c:pt idx="8">
                  <c:v>8</c:v>
                </c:pt>
                <c:pt idx="9">
                  <c:v>5</c:v>
                </c:pt>
                <c:pt idx="10">
                  <c:v>9</c:v>
                </c:pt>
                <c:pt idx="11">
                  <c:v>6</c:v>
                </c:pt>
              </c:numCache>
            </c:numRef>
          </c:val>
          <c:extLst>
            <c:ext xmlns:c16="http://schemas.microsoft.com/office/drawing/2014/chart" uri="{C3380CC4-5D6E-409C-BE32-E72D297353CC}">
              <c16:uniqueId val="{00000000-6AB9-4280-AF0A-041ED9848097}"/>
            </c:ext>
          </c:extLst>
        </c:ser>
        <c:ser>
          <c:idx val="1"/>
          <c:order val="1"/>
          <c:tx>
            <c:strRef>
              <c:f>'Revenue A Inputs'!$A$8</c:f>
              <c:strCache>
                <c:ptCount val="1"/>
                <c:pt idx="0">
                  <c:v>+Lost Customers</c:v>
                </c:pt>
              </c:strCache>
            </c:strRef>
          </c:tx>
          <c:spPr>
            <a:solidFill>
              <a:schemeClr val="accent2"/>
            </a:solidFill>
            <a:ln>
              <a:noFill/>
            </a:ln>
            <a:effectLst/>
          </c:spPr>
          <c:invertIfNegative val="0"/>
          <c:cat>
            <c:numRef>
              <c:f>'Revenue A Inputs'!$B$3:$M$3</c:f>
              <c:numCache>
                <c:formatCode>[$-409]mmm\-yy;@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'Revenue A Inputs'!$B$8:$M$8</c:f>
              <c:numCache>
                <c:formatCode>_(* #,##0_);_(* \(#,##0\);_(* "-"??_);_(@_)</c:formatCode>
                <c:ptCount val="12"/>
                <c:pt idx="0">
                  <c:v>-2</c:v>
                </c:pt>
                <c:pt idx="1">
                  <c:v>0</c:v>
                </c:pt>
                <c:pt idx="2">
                  <c:v>0</c:v>
                </c:pt>
                <c:pt idx="3">
                  <c:v>-1</c:v>
                </c:pt>
                <c:pt idx="4">
                  <c:v>0</c:v>
                </c:pt>
                <c:pt idx="5">
                  <c:v>-2</c:v>
                </c:pt>
                <c:pt idx="6">
                  <c:v>-1</c:v>
                </c:pt>
                <c:pt idx="7">
                  <c:v>-3</c:v>
                </c:pt>
                <c:pt idx="8">
                  <c:v>-4</c:v>
                </c:pt>
                <c:pt idx="9">
                  <c:v>-5</c:v>
                </c:pt>
                <c:pt idx="10">
                  <c:v>-2</c:v>
                </c:pt>
                <c:pt idx="11">
                  <c:v>-5</c:v>
                </c:pt>
              </c:numCache>
            </c:numRef>
          </c:val>
          <c:extLst>
            <c:ext xmlns:c16="http://schemas.microsoft.com/office/drawing/2014/chart" uri="{C3380CC4-5D6E-409C-BE32-E72D297353CC}">
              <c16:uniqueId val="{00000001-6AB9-4280-AF0A-041ED9848097}"/>
            </c:ext>
          </c:extLst>
        </c:ser>
        <c:dLbls>
          <c:showLegendKey val="0"/>
          <c:showVal val="0"/>
          <c:showCatName val="0"/>
          <c:showSerName val="0"/>
          <c:showPercent val="0"/>
          <c:showBubbleSize val="0"/>
        </c:dLbls>
        <c:gapWidth val="219"/>
        <c:overlap val="-27"/>
        <c:axId val="146683552"/>
        <c:axId val="146690608"/>
      </c:barChart>
      <c:lineChart>
        <c:grouping val="standard"/>
        <c:varyColors val="0"/>
        <c:ser>
          <c:idx val="2"/>
          <c:order val="2"/>
          <c:tx>
            <c:strRef>
              <c:f>'Revenue A Inputs'!$A$9</c:f>
              <c:strCache>
                <c:ptCount val="1"/>
                <c:pt idx="0">
                  <c:v>=Customer EB</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'Revenue A Inputs'!$B$3:$M$3</c:f>
              <c:numCache>
                <c:formatCode>[$-409]mmm\-yy;@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'Revenue A Inputs'!$B$9:$M$9</c:f>
              <c:numCache>
                <c:formatCode>_(* #,##0_);_(* \(#,##0\);_(* "-"??_);_(@_)</c:formatCode>
                <c:ptCount val="12"/>
                <c:pt idx="0">
                  <c:v>114</c:v>
                </c:pt>
                <c:pt idx="1">
                  <c:v>119</c:v>
                </c:pt>
                <c:pt idx="2">
                  <c:v>128</c:v>
                </c:pt>
                <c:pt idx="3">
                  <c:v>134</c:v>
                </c:pt>
                <c:pt idx="4">
                  <c:v>134</c:v>
                </c:pt>
                <c:pt idx="5">
                  <c:v>134</c:v>
                </c:pt>
                <c:pt idx="6">
                  <c:v>134</c:v>
                </c:pt>
                <c:pt idx="7">
                  <c:v>134</c:v>
                </c:pt>
                <c:pt idx="8">
                  <c:v>134</c:v>
                </c:pt>
                <c:pt idx="9">
                  <c:v>134</c:v>
                </c:pt>
                <c:pt idx="10">
                  <c:v>134</c:v>
                </c:pt>
                <c:pt idx="11">
                  <c:v>134</c:v>
                </c:pt>
              </c:numCache>
            </c:numRef>
          </c:val>
          <c:smooth val="0"/>
          <c:extLst>
            <c:ext xmlns:c16="http://schemas.microsoft.com/office/drawing/2014/chart" uri="{C3380CC4-5D6E-409C-BE32-E72D297353CC}">
              <c16:uniqueId val="{00000002-6AB9-4280-AF0A-041ED9848097}"/>
            </c:ext>
          </c:extLst>
        </c:ser>
        <c:dLbls>
          <c:showLegendKey val="0"/>
          <c:showVal val="0"/>
          <c:showCatName val="0"/>
          <c:showSerName val="0"/>
          <c:showPercent val="0"/>
          <c:showBubbleSize val="0"/>
        </c:dLbls>
        <c:marker val="1"/>
        <c:smooth val="0"/>
        <c:axId val="146688256"/>
        <c:axId val="146684728"/>
      </c:lineChart>
      <c:dateAx>
        <c:axId val="146683552"/>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46690608"/>
        <c:crosses val="autoZero"/>
        <c:auto val="1"/>
        <c:lblOffset val="100"/>
        <c:baseTimeUnit val="months"/>
      </c:dateAx>
      <c:valAx>
        <c:axId val="146690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New/Lost Customers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83552"/>
        <c:crosses val="autoZero"/>
        <c:crossBetween val="between"/>
      </c:valAx>
      <c:valAx>
        <c:axId val="146684728"/>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Total Customers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88256"/>
        <c:crosses val="max"/>
        <c:crossBetween val="between"/>
      </c:valAx>
      <c:dateAx>
        <c:axId val="146688256"/>
        <c:scaling>
          <c:orientation val="minMax"/>
        </c:scaling>
        <c:delete val="1"/>
        <c:axPos val="b"/>
        <c:numFmt formatCode="[$-409]mmm\-yy;@" sourceLinked="1"/>
        <c:majorTickMark val="out"/>
        <c:minorTickMark val="none"/>
        <c:tickLblPos val="nextTo"/>
        <c:crossAx val="14668472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QA!$A$11</c:f>
              <c:strCache>
                <c:ptCount val="1"/>
                <c:pt idx="0">
                  <c:v>Wages/Taxes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QA!$B$6:$Y$6</c:f>
              <c:numCache>
                <c:formatCode>mmm\-yy</c:formatCode>
                <c:ptCount val="2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numCache>
            </c:numRef>
          </c:cat>
          <c:val>
            <c:numRef>
              <c:f>QA!$B$11:$Y$11</c:f>
              <c:numCache>
                <c:formatCode>_("$"* #,##0_);_("$"* \(#,##0\);_("$"* "-"??_);_(@_)</c:formatCode>
                <c:ptCount val="24"/>
                <c:pt idx="0">
                  <c:v>101.65186</c:v>
                </c:pt>
                <c:pt idx="1">
                  <c:v>98.086959999999991</c:v>
                </c:pt>
                <c:pt idx="2">
                  <c:v>128.44087999999999</c:v>
                </c:pt>
                <c:pt idx="3">
                  <c:v>136.79719</c:v>
                </c:pt>
                <c:pt idx="4">
                  <c:v>173.45843000000002</c:v>
                </c:pt>
                <c:pt idx="5">
                  <c:v>144.59823</c:v>
                </c:pt>
                <c:pt idx="6">
                  <c:v>168.54426999999998</c:v>
                </c:pt>
                <c:pt idx="7">
                  <c:v>370.54699865205481</c:v>
                </c:pt>
                <c:pt idx="8">
                  <c:v>374.62434421917806</c:v>
                </c:pt>
                <c:pt idx="9">
                  <c:v>391.53783755616445</c:v>
                </c:pt>
                <c:pt idx="10">
                  <c:v>394.37145654794517</c:v>
                </c:pt>
                <c:pt idx="11">
                  <c:v>449.13001591232882</c:v>
                </c:pt>
                <c:pt idx="12">
                  <c:v>464.80408166575342</c:v>
                </c:pt>
                <c:pt idx="13">
                  <c:v>427.92260357260272</c:v>
                </c:pt>
                <c:pt idx="14">
                  <c:v>491.42656659726032</c:v>
                </c:pt>
                <c:pt idx="15">
                  <c:v>489.94014147945205</c:v>
                </c:pt>
                <c:pt idx="16">
                  <c:v>545.7928040696421</c:v>
                </c:pt>
                <c:pt idx="17">
                  <c:v>571.80931682191772</c:v>
                </c:pt>
                <c:pt idx="18">
                  <c:v>596.04322687123283</c:v>
                </c:pt>
                <c:pt idx="19">
                  <c:v>659.74126796712324</c:v>
                </c:pt>
                <c:pt idx="20">
                  <c:v>671.33715243835616</c:v>
                </c:pt>
                <c:pt idx="21">
                  <c:v>721.89363783013698</c:v>
                </c:pt>
                <c:pt idx="22">
                  <c:v>717.83516613698635</c:v>
                </c:pt>
                <c:pt idx="23">
                  <c:v>759.09630906301356</c:v>
                </c:pt>
              </c:numCache>
            </c:numRef>
          </c:val>
          <c:extLst>
            <c:ext xmlns:c16="http://schemas.microsoft.com/office/drawing/2014/chart" uri="{C3380CC4-5D6E-409C-BE32-E72D297353CC}">
              <c16:uniqueId val="{00000000-3631-4888-B121-B0A5FBC30598}"/>
            </c:ext>
          </c:extLst>
        </c:ser>
        <c:dLbls>
          <c:showLegendKey val="0"/>
          <c:showVal val="0"/>
          <c:showCatName val="0"/>
          <c:showSerName val="0"/>
          <c:showPercent val="0"/>
          <c:showBubbleSize val="0"/>
        </c:dLbls>
        <c:gapWidth val="219"/>
        <c:overlap val="-27"/>
        <c:axId val="2021688016"/>
        <c:axId val="2021685104"/>
      </c:barChart>
      <c:dateAx>
        <c:axId val="202168801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1685104"/>
        <c:crosses val="autoZero"/>
        <c:auto val="1"/>
        <c:lblOffset val="100"/>
        <c:baseTimeUnit val="months"/>
      </c:dateAx>
      <c:valAx>
        <c:axId val="2021685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1688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CARR Growth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CARR!$P$6:$BI$6</c:f>
              <c:numCache>
                <c:formatCode>mmm\-yy</c:formatCode>
                <c:ptCount val="46"/>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pt idx="12">
                  <c:v>45352</c:v>
                </c:pt>
                <c:pt idx="13">
                  <c:v>45383</c:v>
                </c:pt>
                <c:pt idx="14">
                  <c:v>45413</c:v>
                </c:pt>
                <c:pt idx="15">
                  <c:v>45444</c:v>
                </c:pt>
                <c:pt idx="16">
                  <c:v>45474</c:v>
                </c:pt>
                <c:pt idx="17">
                  <c:v>45505</c:v>
                </c:pt>
                <c:pt idx="18">
                  <c:v>45536</c:v>
                </c:pt>
                <c:pt idx="19">
                  <c:v>45566</c:v>
                </c:pt>
                <c:pt idx="20">
                  <c:v>45597</c:v>
                </c:pt>
                <c:pt idx="21">
                  <c:v>45627</c:v>
                </c:pt>
                <c:pt idx="22">
                  <c:v>45658</c:v>
                </c:pt>
                <c:pt idx="23">
                  <c:v>45689</c:v>
                </c:pt>
                <c:pt idx="24">
                  <c:v>45717</c:v>
                </c:pt>
                <c:pt idx="25">
                  <c:v>45748</c:v>
                </c:pt>
                <c:pt idx="26">
                  <c:v>45778</c:v>
                </c:pt>
                <c:pt idx="27">
                  <c:v>45809</c:v>
                </c:pt>
                <c:pt idx="28">
                  <c:v>45839</c:v>
                </c:pt>
                <c:pt idx="29">
                  <c:v>45870</c:v>
                </c:pt>
                <c:pt idx="30">
                  <c:v>45901</c:v>
                </c:pt>
                <c:pt idx="31">
                  <c:v>45931</c:v>
                </c:pt>
                <c:pt idx="32">
                  <c:v>45962</c:v>
                </c:pt>
                <c:pt idx="33">
                  <c:v>45992</c:v>
                </c:pt>
                <c:pt idx="34">
                  <c:v>46023</c:v>
                </c:pt>
                <c:pt idx="35">
                  <c:v>46054</c:v>
                </c:pt>
                <c:pt idx="36">
                  <c:v>46082</c:v>
                </c:pt>
                <c:pt idx="37">
                  <c:v>46113</c:v>
                </c:pt>
                <c:pt idx="38">
                  <c:v>46143</c:v>
                </c:pt>
                <c:pt idx="39">
                  <c:v>46174</c:v>
                </c:pt>
                <c:pt idx="40">
                  <c:v>46204</c:v>
                </c:pt>
                <c:pt idx="41">
                  <c:v>46235</c:v>
                </c:pt>
                <c:pt idx="42">
                  <c:v>46266</c:v>
                </c:pt>
                <c:pt idx="43">
                  <c:v>46296</c:v>
                </c:pt>
                <c:pt idx="44">
                  <c:v>46327</c:v>
                </c:pt>
                <c:pt idx="45">
                  <c:v>46357</c:v>
                </c:pt>
              </c:numCache>
            </c:numRef>
          </c:cat>
          <c:val>
            <c:numRef>
              <c:f>CARR!$P$15:$BI$15</c:f>
              <c:numCache>
                <c:formatCode>0%</c:formatCode>
                <c:ptCount val="46"/>
                <c:pt idx="0">
                  <c:v>2.3848854572013054</c:v>
                </c:pt>
                <c:pt idx="1">
                  <c:v>2.3664473251944904</c:v>
                </c:pt>
                <c:pt idx="2">
                  <c:v>2.1963143146363691</c:v>
                </c:pt>
                <c:pt idx="3">
                  <c:v>2.1144285765392805</c:v>
                </c:pt>
                <c:pt idx="4">
                  <c:v>2.006225021023246</c:v>
                </c:pt>
                <c:pt idx="5">
                  <c:v>0.94459963203972397</c:v>
                </c:pt>
                <c:pt idx="6">
                  <c:v>0.46440965607492551</c:v>
                </c:pt>
                <c:pt idx="7">
                  <c:v>0.1930836454242075</c:v>
                </c:pt>
                <c:pt idx="8">
                  <c:v>0.20476910933692599</c:v>
                </c:pt>
                <c:pt idx="9">
                  <c:v>0.2562414518825758</c:v>
                </c:pt>
                <c:pt idx="10">
                  <c:v>0.25422319315587588</c:v>
                </c:pt>
                <c:pt idx="11">
                  <c:v>0.25552947165347045</c:v>
                </c:pt>
                <c:pt idx="12">
                  <c:v>0.25675537419145417</c:v>
                </c:pt>
                <c:pt idx="13">
                  <c:v>0.2717409921204289</c:v>
                </c:pt>
                <c:pt idx="14">
                  <c:v>0.33587306103395514</c:v>
                </c:pt>
                <c:pt idx="15">
                  <c:v>0.36157393253503139</c:v>
                </c:pt>
                <c:pt idx="16">
                  <c:v>0.37205629777500737</c:v>
                </c:pt>
                <c:pt idx="17">
                  <c:v>0.34858761579039538</c:v>
                </c:pt>
                <c:pt idx="18">
                  <c:v>0.36724902074649479</c:v>
                </c:pt>
                <c:pt idx="19">
                  <c:v>0.38470386381470467</c:v>
                </c:pt>
                <c:pt idx="20">
                  <c:v>0.40958245979178426</c:v>
                </c:pt>
                <c:pt idx="21">
                  <c:v>0.40194324214242433</c:v>
                </c:pt>
                <c:pt idx="22">
                  <c:v>0.40928493025767854</c:v>
                </c:pt>
                <c:pt idx="23">
                  <c:v>0.44685796850004272</c:v>
                </c:pt>
                <c:pt idx="24">
                  <c:v>0.44116881744915531</c:v>
                </c:pt>
                <c:pt idx="25">
                  <c:v>0.41680107900786617</c:v>
                </c:pt>
                <c:pt idx="26">
                  <c:v>0.37139499417877347</c:v>
                </c:pt>
                <c:pt idx="27">
                  <c:v>0.36174042208745449</c:v>
                </c:pt>
                <c:pt idx="28">
                  <c:v>0.38955106448541477</c:v>
                </c:pt>
                <c:pt idx="29">
                  <c:v>0.40224728868694398</c:v>
                </c:pt>
                <c:pt idx="30">
                  <c:v>0.3868205642286856</c:v>
                </c:pt>
                <c:pt idx="31">
                  <c:v>0.35948383355369173</c:v>
                </c:pt>
                <c:pt idx="32">
                  <c:v>0.35547503477900022</c:v>
                </c:pt>
                <c:pt idx="33">
                  <c:v>0.33123769736734032</c:v>
                </c:pt>
                <c:pt idx="34">
                  <c:v>0.3434600112888021</c:v>
                </c:pt>
                <c:pt idx="35">
                  <c:v>0.31573730820001206</c:v>
                </c:pt>
                <c:pt idx="36">
                  <c:v>0.33392240168023807</c:v>
                </c:pt>
                <c:pt idx="37">
                  <c:v>0.33885759197728293</c:v>
                </c:pt>
                <c:pt idx="38">
                  <c:v>0.35693088487687574</c:v>
                </c:pt>
                <c:pt idx="39">
                  <c:v>0.37869760410220138</c:v>
                </c:pt>
                <c:pt idx="40">
                  <c:v>0.35653412920391547</c:v>
                </c:pt>
                <c:pt idx="41">
                  <c:v>0.371814544033303</c:v>
                </c:pt>
                <c:pt idx="42">
                  <c:v>0.37925400791625585</c:v>
                </c:pt>
                <c:pt idx="43">
                  <c:v>0.41511827467445284</c:v>
                </c:pt>
                <c:pt idx="44">
                  <c:v>0.42752117858403671</c:v>
                </c:pt>
                <c:pt idx="45">
                  <c:v>0.4444514827396685</c:v>
                </c:pt>
              </c:numCache>
            </c:numRef>
          </c:val>
          <c:smooth val="0"/>
          <c:extLst>
            <c:ext xmlns:c16="http://schemas.microsoft.com/office/drawing/2014/chart" uri="{C3380CC4-5D6E-409C-BE32-E72D297353CC}">
              <c16:uniqueId val="{00000000-024A-4B09-B3DB-C46D9C4AF6D9}"/>
            </c:ext>
          </c:extLst>
        </c:ser>
        <c:dLbls>
          <c:showLegendKey val="0"/>
          <c:showVal val="0"/>
          <c:showCatName val="0"/>
          <c:showSerName val="0"/>
          <c:showPercent val="0"/>
          <c:showBubbleSize val="0"/>
        </c:dLbls>
        <c:smooth val="0"/>
        <c:axId val="494150432"/>
        <c:axId val="494152512"/>
      </c:lineChart>
      <c:dateAx>
        <c:axId val="494150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152512"/>
        <c:crosses val="autoZero"/>
        <c:auto val="1"/>
        <c:lblOffset val="100"/>
        <c:baseTimeUnit val="months"/>
      </c:dateAx>
      <c:valAx>
        <c:axId val="49415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150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Return on SaaS Employees</a:t>
            </a:r>
            <a:endParaRPr lang="en-US" b="1" baseline="0"/>
          </a:p>
          <a:p>
            <a:pPr>
              <a:defRPr b="1"/>
            </a:pPr>
            <a:r>
              <a:rPr lang="en-US" b="1" baseline="0"/>
              <a:t>ROSE Metric</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0"/>
          <c:order val="2"/>
          <c:tx>
            <c:v>FTE's</c:v>
          </c:tx>
          <c:spPr>
            <a:solidFill>
              <a:schemeClr val="accent1">
                <a:lumMod val="60000"/>
                <a:lumOff val="40000"/>
              </a:schemeClr>
            </a:solidFill>
            <a:ln>
              <a:noFill/>
            </a:ln>
            <a:effectLst/>
          </c:spPr>
          <c:val>
            <c:numRef>
              <c:f>'ROSE Metric'!$B$19:$BA$19</c:f>
              <c:numCache>
                <c:formatCode>_(* #,##0_);_(* \(#,##0\);_(* "-"??_);_(@_)</c:formatCode>
                <c:ptCount val="52"/>
                <c:pt idx="0">
                  <c:v>13.830842900825015</c:v>
                </c:pt>
                <c:pt idx="1">
                  <c:v>17.661570414815671</c:v>
                </c:pt>
                <c:pt idx="2">
                  <c:v>21.684763168522473</c:v>
                </c:pt>
                <c:pt idx="3">
                  <c:v>21.769630185195869</c:v>
                </c:pt>
                <c:pt idx="4">
                  <c:v>21.269543645070097</c:v>
                </c:pt>
                <c:pt idx="5">
                  <c:v>20.061847343218137</c:v>
                </c:pt>
                <c:pt idx="6">
                  <c:v>21.369584030462125</c:v>
                </c:pt>
                <c:pt idx="7">
                  <c:v>37.032258064516128</c:v>
                </c:pt>
                <c:pt idx="8">
                  <c:v>39.633333333333333</c:v>
                </c:pt>
                <c:pt idx="9">
                  <c:v>40.516129032258064</c:v>
                </c:pt>
                <c:pt idx="10">
                  <c:v>42.633333333333333</c:v>
                </c:pt>
                <c:pt idx="11">
                  <c:v>46.870967741935488</c:v>
                </c:pt>
                <c:pt idx="12">
                  <c:v>48.870967741935488</c:v>
                </c:pt>
                <c:pt idx="13">
                  <c:v>49.821428571428569</c:v>
                </c:pt>
                <c:pt idx="14">
                  <c:v>51.838709677419352</c:v>
                </c:pt>
                <c:pt idx="15">
                  <c:v>53</c:v>
                </c:pt>
                <c:pt idx="16">
                  <c:v>57.516129032258064</c:v>
                </c:pt>
                <c:pt idx="17">
                  <c:v>63.133333333333333</c:v>
                </c:pt>
                <c:pt idx="18">
                  <c:v>64</c:v>
                </c:pt>
                <c:pt idx="19">
                  <c:v>73</c:v>
                </c:pt>
                <c:pt idx="20">
                  <c:v>76</c:v>
                </c:pt>
                <c:pt idx="21">
                  <c:v>79</c:v>
                </c:pt>
                <c:pt idx="22">
                  <c:v>83</c:v>
                </c:pt>
                <c:pt idx="23">
                  <c:v>86</c:v>
                </c:pt>
                <c:pt idx="24">
                  <c:v>92</c:v>
                </c:pt>
                <c:pt idx="25">
                  <c:v>92</c:v>
                </c:pt>
                <c:pt idx="26">
                  <c:v>95</c:v>
                </c:pt>
                <c:pt idx="27">
                  <c:v>98</c:v>
                </c:pt>
                <c:pt idx="28">
                  <c:v>98</c:v>
                </c:pt>
                <c:pt idx="29">
                  <c:v>99</c:v>
                </c:pt>
                <c:pt idx="30">
                  <c:v>100</c:v>
                </c:pt>
                <c:pt idx="31">
                  <c:v>104</c:v>
                </c:pt>
                <c:pt idx="32">
                  <c:v>108</c:v>
                </c:pt>
                <c:pt idx="33">
                  <c:v>108</c:v>
                </c:pt>
                <c:pt idx="34">
                  <c:v>108</c:v>
                </c:pt>
                <c:pt idx="35">
                  <c:v>108</c:v>
                </c:pt>
                <c:pt idx="36">
                  <c:v>108</c:v>
                </c:pt>
                <c:pt idx="37">
                  <c:v>108</c:v>
                </c:pt>
                <c:pt idx="38">
                  <c:v>108</c:v>
                </c:pt>
                <c:pt idx="39">
                  <c:v>108</c:v>
                </c:pt>
                <c:pt idx="40">
                  <c:v>108</c:v>
                </c:pt>
                <c:pt idx="41">
                  <c:v>108</c:v>
                </c:pt>
                <c:pt idx="42">
                  <c:v>108</c:v>
                </c:pt>
                <c:pt idx="43">
                  <c:v>108</c:v>
                </c:pt>
                <c:pt idx="44">
                  <c:v>108</c:v>
                </c:pt>
                <c:pt idx="45">
                  <c:v>108</c:v>
                </c:pt>
                <c:pt idx="46">
                  <c:v>108</c:v>
                </c:pt>
                <c:pt idx="47">
                  <c:v>108</c:v>
                </c:pt>
                <c:pt idx="48">
                  <c:v>0</c:v>
                </c:pt>
                <c:pt idx="49">
                  <c:v>0</c:v>
                </c:pt>
                <c:pt idx="50">
                  <c:v>0</c:v>
                </c:pt>
                <c:pt idx="51">
                  <c:v>0</c:v>
                </c:pt>
              </c:numCache>
            </c:numRef>
          </c:val>
          <c:extLst>
            <c:ext xmlns:c16="http://schemas.microsoft.com/office/drawing/2014/chart" uri="{C3380CC4-5D6E-409C-BE32-E72D297353CC}">
              <c16:uniqueId val="{00000000-DC91-4344-B2C2-2B587E12A823}"/>
            </c:ext>
          </c:extLst>
        </c:ser>
        <c:dLbls>
          <c:showLegendKey val="0"/>
          <c:showVal val="0"/>
          <c:showCatName val="0"/>
          <c:showSerName val="0"/>
          <c:showPercent val="0"/>
          <c:showBubbleSize val="0"/>
        </c:dLbls>
        <c:axId val="574486464"/>
        <c:axId val="574489088"/>
      </c:areaChart>
      <c:lineChart>
        <c:grouping val="standard"/>
        <c:varyColors val="0"/>
        <c:ser>
          <c:idx val="2"/>
          <c:order val="0"/>
          <c:tx>
            <c:strRef>
              <c:f>'ROSE Metric'!$A$29</c:f>
              <c:strCache>
                <c:ptCount val="1"/>
                <c:pt idx="0">
                  <c:v>T6M</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'ROSE Metric'!$B$26:$BA$26</c:f>
              <c:numCache>
                <c:formatCode>[$-409]mmm\-yy;@</c:formatCode>
                <c:ptCount val="5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numCache>
            </c:numRef>
          </c:cat>
          <c:val>
            <c:numRef>
              <c:f>'ROSE Metric'!$B$29:$BA$29</c:f>
              <c:numCache>
                <c:formatCode>General</c:formatCode>
                <c:ptCount val="52"/>
                <c:pt idx="5" formatCode="_(&quot;$&quot;* #,##0.00_);_(&quot;$&quot;* \(#,##0.00\);_(&quot;$&quot;* &quot;-&quot;??_);_(@_)">
                  <c:v>1.5662004009917581</c:v>
                </c:pt>
                <c:pt idx="6" formatCode="_(&quot;$&quot;* #,##0.00_);_(&quot;$&quot;* \(#,##0.00\);_(&quot;$&quot;* &quot;-&quot;??_);_(@_)">
                  <c:v>1.5128109865005182</c:v>
                </c:pt>
                <c:pt idx="7" formatCode="_(&quot;$&quot;* #,##0.00_);_(&quot;$&quot;* \(#,##0.00\);_(&quot;$&quot;* &quot;-&quot;??_);_(@_)">
                  <c:v>1.483470544091041</c:v>
                </c:pt>
                <c:pt idx="8" formatCode="_(&quot;$&quot;* #,##0.00_);_(&quot;$&quot;* \(#,##0.00\);_(&quot;$&quot;* &quot;-&quot;??_);_(@_)">
                  <c:v>1.4805830443042682</c:v>
                </c:pt>
                <c:pt idx="9" formatCode="_(&quot;$&quot;* #,##0.00_);_(&quot;$&quot;* \(#,##0.00\);_(&quot;$&quot;* &quot;-&quot;??_);_(@_)">
                  <c:v>1.4683384524878038</c:v>
                </c:pt>
                <c:pt idx="10" formatCode="_(&quot;$&quot;* #,##0.00_);_(&quot;$&quot;* \(#,##0.00\);_(&quot;$&quot;* &quot;-&quot;??_);_(@_)">
                  <c:v>1.4826622946853945</c:v>
                </c:pt>
                <c:pt idx="11" formatCode="_(&quot;$&quot;* #,##0.00_);_(&quot;$&quot;* \(#,##0.00\);_(&quot;$&quot;* &quot;-&quot;??_);_(@_)">
                  <c:v>1.4390677809777468</c:v>
                </c:pt>
                <c:pt idx="12" formatCode="_(&quot;$&quot;* #,##0.00_);_(&quot;$&quot;* \(#,##0.00\);_(&quot;$&quot;* &quot;-&quot;??_);_(@_)">
                  <c:v>1.403947537640259</c:v>
                </c:pt>
                <c:pt idx="13" formatCode="_(&quot;$&quot;* #,##0.00_);_(&quot;$&quot;* \(#,##0.00\);_(&quot;$&quot;* &quot;-&quot;??_);_(@_)">
                  <c:v>1.38529898722963</c:v>
                </c:pt>
                <c:pt idx="14" formatCode="_(&quot;$&quot;* #,##0.00_);_(&quot;$&quot;* \(#,##0.00\);_(&quot;$&quot;* &quot;-&quot;??_);_(@_)">
                  <c:v>1.3377657376616916</c:v>
                </c:pt>
                <c:pt idx="15" formatCode="_(&quot;$&quot;* #,##0.00_);_(&quot;$&quot;* \(#,##0.00\);_(&quot;$&quot;* &quot;-&quot;??_);_(@_)">
                  <c:v>1.3114128088290942</c:v>
                </c:pt>
                <c:pt idx="16" formatCode="_(&quot;$&quot;* #,##0.00_);_(&quot;$&quot;* \(#,##0.00\);_(&quot;$&quot;* &quot;-&quot;??_);_(@_)">
                  <c:v>1.2574767777877491</c:v>
                </c:pt>
                <c:pt idx="17" formatCode="_(&quot;$&quot;* #,##0.00_);_(&quot;$&quot;* \(#,##0.00\);_(&quot;$&quot;* &quot;-&quot;??_);_(@_)">
                  <c:v>1.218144576482552</c:v>
                </c:pt>
                <c:pt idx="18" formatCode="_(&quot;$&quot;* #,##0.00_);_(&quot;$&quot;* \(#,##0.00\);_(&quot;$&quot;* &quot;-&quot;??_);_(@_)">
                  <c:v>1.1947505772540974</c:v>
                </c:pt>
                <c:pt idx="19" formatCode="_(&quot;$&quot;* #,##0.00_);_(&quot;$&quot;* \(#,##0.00\);_(&quot;$&quot;* &quot;-&quot;??_);_(@_)">
                  <c:v>1.1350256358559578</c:v>
                </c:pt>
                <c:pt idx="20" formatCode="_(&quot;$&quot;* #,##0.00_);_(&quot;$&quot;* \(#,##0.00\);_(&quot;$&quot;* &quot;-&quot;??_);_(@_)">
                  <c:v>1.0976081447839947</c:v>
                </c:pt>
                <c:pt idx="21" formatCode="_(&quot;$&quot;* #,##0.00_);_(&quot;$&quot;* \(#,##0.00\);_(&quot;$&quot;* &quot;-&quot;??_);_(@_)">
                  <c:v>1.0529067239211818</c:v>
                </c:pt>
                <c:pt idx="22" formatCode="_(&quot;$&quot;* #,##0.00_);_(&quot;$&quot;* \(#,##0.00\);_(&quot;$&quot;* &quot;-&quot;??_);_(@_)">
                  <c:v>1.0299946847445223</c:v>
                </c:pt>
                <c:pt idx="23" formatCode="_(&quot;$&quot;* #,##0.00_);_(&quot;$&quot;* \(#,##0.00\);_(&quot;$&quot;* &quot;-&quot;??_);_(@_)">
                  <c:v>1.0205370148182218</c:v>
                </c:pt>
                <c:pt idx="24" formatCode="_(&quot;$&quot;* #,##0.00_);_(&quot;$&quot;* \(#,##0.00\);_(&quot;$&quot;* &quot;-&quot;??_);_(@_)">
                  <c:v>0.98699383897860615</c:v>
                </c:pt>
                <c:pt idx="25" formatCode="_(&quot;$&quot;* #,##0.00_);_(&quot;$&quot;* \(#,##0.00\);_(&quot;$&quot;* &quot;-&quot;??_);_(@_)">
                  <c:v>0.97876757172458806</c:v>
                </c:pt>
                <c:pt idx="26" formatCode="_(&quot;$&quot;* #,##0.00_);_(&quot;$&quot;* \(#,##0.00\);_(&quot;$&quot;* &quot;-&quot;??_);_(@_)">
                  <c:v>0.97260051167363892</c:v>
                </c:pt>
                <c:pt idx="27" formatCode="_(&quot;$&quot;* #,##0.00_);_(&quot;$&quot;* \(#,##0.00\);_(&quot;$&quot;* &quot;-&quot;??_);_(@_)">
                  <c:v>0.9719847273616864</c:v>
                </c:pt>
                <c:pt idx="28" formatCode="_(&quot;$&quot;* #,##0.00_);_(&quot;$&quot;* \(#,##0.00\);_(&quot;$&quot;* &quot;-&quot;??_);_(@_)">
                  <c:v>0.97630076608312322</c:v>
                </c:pt>
                <c:pt idx="29" formatCode="_(&quot;$&quot;* #,##0.00_);_(&quot;$&quot;* \(#,##0.00\);_(&quot;$&quot;* &quot;-&quot;??_);_(@_)">
                  <c:v>0.9817202074170428</c:v>
                </c:pt>
                <c:pt idx="30" formatCode="_(&quot;$&quot;* #,##0.00_);_(&quot;$&quot;* \(#,##0.00\);_(&quot;$&quot;* &quot;-&quot;??_);_(@_)">
                  <c:v>1.0028299723329932</c:v>
                </c:pt>
                <c:pt idx="31" formatCode="_(&quot;$&quot;* #,##0.00_);_(&quot;$&quot;* \(#,##0.00\);_(&quot;$&quot;* &quot;-&quot;??_);_(@_)">
                  <c:v>1.0107020692409385</c:v>
                </c:pt>
                <c:pt idx="32" formatCode="_(&quot;$&quot;* #,##0.00_);_(&quot;$&quot;* \(#,##0.00\);_(&quot;$&quot;* &quot;-&quot;??_);_(@_)">
                  <c:v>1.033203004650203</c:v>
                </c:pt>
                <c:pt idx="33" formatCode="_(&quot;$&quot;* #,##0.00_);_(&quot;$&quot;* \(#,##0.00\);_(&quot;$&quot;* &quot;-&quot;??_);_(@_)">
                  <c:v>1.047004446936141</c:v>
                </c:pt>
                <c:pt idx="34" formatCode="_(&quot;$&quot;* #,##0.00_);_(&quot;$&quot;* \(#,##0.00\);_(&quot;$&quot;* &quot;-&quot;??_);_(@_)">
                  <c:v>1.0609994940757459</c:v>
                </c:pt>
                <c:pt idx="35" formatCode="_(&quot;$&quot;* #,##0.00_);_(&quot;$&quot;* \(#,##0.00\);_(&quot;$&quot;* &quot;-&quot;??_);_(@_)">
                  <c:v>1.0835108338178607</c:v>
                </c:pt>
                <c:pt idx="36" formatCode="_(&quot;$&quot;* #,##0.00_);_(&quot;$&quot;* \(#,##0.00\);_(&quot;$&quot;* &quot;-&quot;??_);_(@_)">
                  <c:v>1.09497766365436</c:v>
                </c:pt>
                <c:pt idx="37" formatCode="_(&quot;$&quot;* #,##0.00_);_(&quot;$&quot;* \(#,##0.00\);_(&quot;$&quot;* &quot;-&quot;??_);_(@_)">
                  <c:v>1.1416282208712716</c:v>
                </c:pt>
                <c:pt idx="38" formatCode="_(&quot;$&quot;* #,##0.00_);_(&quot;$&quot;* \(#,##0.00\);_(&quot;$&quot;* &quot;-&quot;??_);_(@_)">
                  <c:v>1.1615602208628315</c:v>
                </c:pt>
                <c:pt idx="39" formatCode="_(&quot;$&quot;* #,##0.00_);_(&quot;$&quot;* \(#,##0.00\);_(&quot;$&quot;* &quot;-&quot;??_);_(@_)">
                  <c:v>1.1897823670014587</c:v>
                </c:pt>
                <c:pt idx="40" formatCode="_(&quot;$&quot;* #,##0.00_);_(&quot;$&quot;* \(#,##0.00\);_(&quot;$&quot;* &quot;-&quot;??_);_(@_)">
                  <c:v>1.2181074879258242</c:v>
                </c:pt>
                <c:pt idx="41" formatCode="_(&quot;$&quot;* #,##0.00_);_(&quot;$&quot;* \(#,##0.00\);_(&quot;$&quot;* &quot;-&quot;??_);_(@_)">
                  <c:v>1.2417034097665669</c:v>
                </c:pt>
                <c:pt idx="42" formatCode="_(&quot;$&quot;* #,##0.00_);_(&quot;$&quot;* \(#,##0.00\);_(&quot;$&quot;* &quot;-&quot;??_);_(@_)">
                  <c:v>1.2868506287244319</c:v>
                </c:pt>
                <c:pt idx="43" formatCode="_(&quot;$&quot;* #,##0.00_);_(&quot;$&quot;* \(#,##0.00\);_(&quot;$&quot;* &quot;-&quot;??_);_(@_)">
                  <c:v>1.2927279286553555</c:v>
                </c:pt>
                <c:pt idx="44" formatCode="_(&quot;$&quot;* #,##0.00_);_(&quot;$&quot;* \(#,##0.00\);_(&quot;$&quot;* &quot;-&quot;??_);_(@_)">
                  <c:v>1.3278034786998345</c:v>
                </c:pt>
                <c:pt idx="45" formatCode="_(&quot;$&quot;* #,##0.00_);_(&quot;$&quot;* \(#,##0.00\);_(&quot;$&quot;* &quot;-&quot;??_);_(@_)">
                  <c:v>1.3568238620717676</c:v>
                </c:pt>
                <c:pt idx="46" formatCode="_(&quot;$&quot;* #,##0.00_);_(&quot;$&quot;* \(#,##0.00\);_(&quot;$&quot;* &quot;-&quot;??_);_(@_)">
                  <c:v>1.3926941631674823</c:v>
                </c:pt>
                <c:pt idx="47" formatCode="_(&quot;$&quot;* #,##0.00_);_(&quot;$&quot;* \(#,##0.00\);_(&quot;$&quot;* &quot;-&quot;??_);_(@_)">
                  <c:v>1.4170057043199655</c:v>
                </c:pt>
                <c:pt idx="48" formatCode="_(&quot;$&quot;* #,##0.00_);_(&quot;$&quot;* \(#,##0.00\);_(&quot;$&quot;* &quot;-&quot;??_);_(@_)">
                  <c:v>1.7013635751966987</c:v>
                </c:pt>
                <c:pt idx="49" formatCode="_(&quot;$&quot;* #,##0.00_);_(&quot;$&quot;* \(#,##0.00\);_(&quot;$&quot;* &quot;-&quot;??_);_(@_)">
                  <c:v>2.1270877786973901</c:v>
                </c:pt>
                <c:pt idx="50" formatCode="_(&quot;$&quot;* #,##0.00_);_(&quot;$&quot;* \(#,##0.00\);_(&quot;$&quot;* &quot;-&quot;??_);_(@_)">
                  <c:v>2.7713568804840918</c:v>
                </c:pt>
                <c:pt idx="51" formatCode="_(&quot;$&quot;* #,##0.00_);_(&quot;$&quot;* \(#,##0.00\);_(&quot;$&quot;* &quot;-&quot;??_);_(@_)">
                  <c:v>3.9607773922158467</c:v>
                </c:pt>
              </c:numCache>
            </c:numRef>
          </c:val>
          <c:smooth val="0"/>
          <c:extLst>
            <c:ext xmlns:c16="http://schemas.microsoft.com/office/drawing/2014/chart" uri="{C3380CC4-5D6E-409C-BE32-E72D297353CC}">
              <c16:uniqueId val="{00000001-DC91-4344-B2C2-2B587E12A823}"/>
            </c:ext>
          </c:extLst>
        </c:ser>
        <c:ser>
          <c:idx val="3"/>
          <c:order val="1"/>
          <c:tx>
            <c:strRef>
              <c:f>'ROSE Metric'!$A$30</c:f>
              <c:strCache>
                <c:ptCount val="1"/>
                <c:pt idx="0">
                  <c:v>TTM</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'ROSE Metric'!$B$26:$BA$26</c:f>
              <c:numCache>
                <c:formatCode>[$-409]mmm\-yy;@</c:formatCode>
                <c:ptCount val="5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numCache>
            </c:numRef>
          </c:cat>
          <c:val>
            <c:numRef>
              <c:f>'ROSE Metric'!$B$30:$BA$30</c:f>
              <c:numCache>
                <c:formatCode>General</c:formatCode>
                <c:ptCount val="52"/>
                <c:pt idx="11" formatCode="_(&quot;$&quot;* #,##0.00_);_(&quot;$&quot;* \(#,##0.00\);_(&quot;$&quot;* &quot;-&quot;??_);_(@_)">
                  <c:v>1.4712505891106133</c:v>
                </c:pt>
                <c:pt idx="12" formatCode="_(&quot;$&quot;* #,##0.00_);_(&quot;$&quot;* \(#,##0.00\);_(&quot;$&quot;* &quot;-&quot;??_);_(@_)">
                  <c:v>1.430465238835646</c:v>
                </c:pt>
                <c:pt idx="13" formatCode="_(&quot;$&quot;* #,##0.00_);_(&quot;$&quot;* \(#,##0.00\);_(&quot;$&quot;* &quot;-&quot;??_);_(@_)">
                  <c:v>1.414716919642814</c:v>
                </c:pt>
                <c:pt idx="14" formatCode="_(&quot;$&quot;* #,##0.00_);_(&quot;$&quot;* \(#,##0.00\);_(&quot;$&quot;* &quot;-&quot;??_);_(@_)">
                  <c:v>1.3859218168169249</c:v>
                </c:pt>
                <c:pt idx="15" formatCode="_(&quot;$&quot;* #,##0.00_);_(&quot;$&quot;* \(#,##0.00\);_(&quot;$&quot;* &quot;-&quot;??_);_(@_)">
                  <c:v>1.3696003980043738</c:v>
                </c:pt>
                <c:pt idx="16" formatCode="_(&quot;$&quot;* #,##0.00_);_(&quot;$&quot;* \(#,##0.00\);_(&quot;$&quot;* &quot;-&quot;??_);_(@_)">
                  <c:v>1.3455568807048293</c:v>
                </c:pt>
                <c:pt idx="17" formatCode="_(&quot;$&quot;* #,##0.00_);_(&quot;$&quot;* \(#,##0.00\);_(&quot;$&quot;* &quot;-&quot;??_);_(@_)">
                  <c:v>1.3108475501901964</c:v>
                </c:pt>
                <c:pt idx="18" formatCode="_(&quot;$&quot;* #,##0.00_);_(&quot;$&quot;* \(#,##0.00\);_(&quot;$&quot;* &quot;-&quot;??_);_(@_)">
                  <c:v>1.2872316413155245</c:v>
                </c:pt>
                <c:pt idx="19" formatCode="_(&quot;$&quot;* #,##0.00_);_(&quot;$&quot;* \(#,##0.00\);_(&quot;$&quot;* &quot;-&quot;??_);_(@_)">
                  <c:v>1.242826358365221</c:v>
                </c:pt>
                <c:pt idx="20" formatCode="_(&quot;$&quot;* #,##0.00_);_(&quot;$&quot;* \(#,##0.00\);_(&quot;$&quot;* &quot;-&quot;??_);_(@_)">
                  <c:v>1.2006271638534771</c:v>
                </c:pt>
                <c:pt idx="21" formatCode="_(&quot;$&quot;* #,##0.00_);_(&quot;$&quot;* \(#,##0.00\);_(&quot;$&quot;* &quot;-&quot;??_);_(@_)">
                  <c:v>1.1621726074002154</c:v>
                </c:pt>
                <c:pt idx="22" formatCode="_(&quot;$&quot;* #,##0.00_);_(&quot;$&quot;* \(#,##0.00\);_(&quot;$&quot;* &quot;-&quot;??_);_(@_)">
                  <c:v>1.1265813782084215</c:v>
                </c:pt>
                <c:pt idx="23" formatCode="_(&quot;$&quot;* #,##0.00_);_(&quot;$&quot;* \(#,##0.00\);_(&quot;$&quot;* &quot;-&quot;??_);_(@_)">
                  <c:v>1.1041397706046248</c:v>
                </c:pt>
                <c:pt idx="24" formatCode="_(&quot;$&quot;* #,##0.00_);_(&quot;$&quot;* \(#,##0.00\);_(&quot;$&quot;* &quot;-&quot;??_);_(@_)">
                  <c:v>1.0745203593462955</c:v>
                </c:pt>
                <c:pt idx="25" formatCode="_(&quot;$&quot;* #,##0.00_);_(&quot;$&quot;* \(#,##0.00\);_(&quot;$&quot;* &quot;-&quot;??_);_(@_)">
                  <c:v>1.0463462302853668</c:v>
                </c:pt>
                <c:pt idx="26" formatCode="_(&quot;$&quot;* #,##0.00_);_(&quot;$&quot;* \(#,##0.00\);_(&quot;$&quot;* &quot;-&quot;??_);_(@_)">
                  <c:v>1.0271410408711972</c:v>
                </c:pt>
                <c:pt idx="27" formatCode="_(&quot;$&quot;* #,##0.00_);_(&quot;$&quot;* \(#,##0.00\);_(&quot;$&quot;* &quot;-&quot;??_);_(@_)">
                  <c:v>1.0080599834731272</c:v>
                </c:pt>
                <c:pt idx="28" formatCode="_(&quot;$&quot;* #,##0.00_);_(&quot;$&quot;* \(#,##0.00\);_(&quot;$&quot;* &quot;-&quot;??_);_(@_)">
                  <c:v>1.0004406689897518</c:v>
                </c:pt>
                <c:pt idx="29" formatCode="_(&quot;$&quot;* #,##0.00_);_(&quot;$&quot;* \(#,##0.00\);_(&quot;$&quot;* &quot;-&quot;??_);_(@_)">
                  <c:v>0.99946612134680191</c:v>
                </c:pt>
                <c:pt idx="30" formatCode="_(&quot;$&quot;* #,##0.00_);_(&quot;$&quot;* \(#,##0.00\);_(&quot;$&quot;* &quot;-&quot;??_);_(@_)">
                  <c:v>0.99544992371852292</c:v>
                </c:pt>
                <c:pt idx="31" formatCode="_(&quot;$&quot;* #,##0.00_);_(&quot;$&quot;* \(#,##0.00\);_(&quot;$&quot;* &quot;-&quot;??_);_(@_)">
                  <c:v>0.99585061590254054</c:v>
                </c:pt>
                <c:pt idx="32" formatCode="_(&quot;$&quot;* #,##0.00_);_(&quot;$&quot;* \(#,##0.00\);_(&quot;$&quot;* &quot;-&quot;??_);_(@_)">
                  <c:v>1.004723593825529</c:v>
                </c:pt>
                <c:pt idx="33" formatCode="_(&quot;$&quot;* #,##0.00_);_(&quot;$&quot;* \(#,##0.00\);_(&quot;$&quot;* &quot;-&quot;??_);_(@_)">
                  <c:v>1.0117174929823987</c:v>
                </c:pt>
                <c:pt idx="34" formatCode="_(&quot;$&quot;* #,##0.00_);_(&quot;$&quot;* \(#,##0.00\);_(&quot;$&quot;* &quot;-&quot;??_);_(@_)">
                  <c:v>1.0207843407659927</c:v>
                </c:pt>
                <c:pt idx="35" formatCode="_(&quot;$&quot;* #,##0.00_);_(&quot;$&quot;* \(#,##0.00\);_(&quot;$&quot;* &quot;-&quot;??_);_(@_)">
                  <c:v>1.0352904862675378</c:v>
                </c:pt>
                <c:pt idx="36" formatCode="_(&quot;$&quot;* #,##0.00_);_(&quot;$&quot;* \(#,##0.00\);_(&quot;$&quot;* &quot;-&quot;??_);_(@_)">
                  <c:v>1.0512868425165647</c:v>
                </c:pt>
                <c:pt idx="37" formatCode="_(&quot;$&quot;* #,##0.00_);_(&quot;$&quot;* \(#,##0.00\);_(&quot;$&quot;* &quot;-&quot;??_);_(@_)">
                  <c:v>1.0784776975967991</c:v>
                </c:pt>
                <c:pt idx="38" formatCode="_(&quot;$&quot;* #,##0.00_);_(&quot;$&quot;* \(#,##0.00\);_(&quot;$&quot;* &quot;-&quot;??_);_(@_)">
                  <c:v>1.0993788250238881</c:v>
                </c:pt>
                <c:pt idx="39" formatCode="_(&quot;$&quot;* #,##0.00_);_(&quot;$&quot;* \(#,##0.00\);_(&quot;$&quot;* &quot;-&quot;??_);_(@_)">
                  <c:v>1.1197315379251747</c:v>
                </c:pt>
                <c:pt idx="40" formatCode="_(&quot;$&quot;* #,##0.00_);_(&quot;$&quot;* \(#,##0.00\);_(&quot;$&quot;* &quot;-&quot;??_);_(@_)">
                  <c:v>1.1408910397703842</c:v>
                </c:pt>
                <c:pt idx="41" formatCode="_(&quot;$&quot;* #,##0.00_);_(&quot;$&quot;* \(#,##0.00\);_(&quot;$&quot;* &quot;-&quot;??_);_(@_)">
                  <c:v>1.1630151541478964</c:v>
                </c:pt>
                <c:pt idx="42" formatCode="_(&quot;$&quot;* #,##0.00_);_(&quot;$&quot;* \(#,##0.00\);_(&quot;$&quot;* &quot;-&quot;??_);_(@_)">
                  <c:v>1.190970327790041</c:v>
                </c:pt>
                <c:pt idx="43" formatCode="_(&quot;$&quot;* #,##0.00_);_(&quot;$&quot;* \(#,##0.00\);_(&quot;$&quot;* &quot;-&quot;??_);_(@_)">
                  <c:v>1.2180828832719111</c:v>
                </c:pt>
                <c:pt idx="44" formatCode="_(&quot;$&quot;* #,##0.00_);_(&quot;$&quot;* \(#,##0.00\);_(&quot;$&quot;* &quot;-&quot;??_);_(@_)">
                  <c:v>1.2452668098918593</c:v>
                </c:pt>
                <c:pt idx="45" formatCode="_(&quot;$&quot;* #,##0.00_);_(&quot;$&quot;* \(#,##0.00\);_(&quot;$&quot;* &quot;-&quot;??_);_(@_)">
                  <c:v>1.2743512517208118</c:v>
                </c:pt>
                <c:pt idx="46" formatCode="_(&quot;$&quot;* #,##0.00_);_(&quot;$&quot;* \(#,##0.00\);_(&quot;$&quot;* &quot;-&quot;??_);_(@_)">
                  <c:v>1.3060676214597167</c:v>
                </c:pt>
                <c:pt idx="47" formatCode="_(&quot;$&quot;* #,##0.00_);_(&quot;$&quot;* \(#,##0.00\);_(&quot;$&quot;* &quot;-&quot;??_);_(@_)">
                  <c:v>1.33051076030985</c:v>
                </c:pt>
                <c:pt idx="48" formatCode="_(&quot;$&quot;* #,##0.00_);_(&quot;$&quot;* \(#,##0.00\);_(&quot;$&quot;* &quot;-&quot;??_);_(@_)">
                  <c:v>1.479202760772776</c:v>
                </c:pt>
                <c:pt idx="49" formatCode="_(&quot;$&quot;* #,##0.00_);_(&quot;$&quot;* \(#,##0.00\);_(&quot;$&quot;* &quot;-&quot;??_);_(@_)">
                  <c:v>1.635297341122018</c:v>
                </c:pt>
                <c:pt idx="50" formatCode="_(&quot;$&quot;* #,##0.00_);_(&quot;$&quot;* \(#,##0.00\);_(&quot;$&quot;* &quot;-&quot;??_);_(@_)">
                  <c:v>1.8388630580417866</c:v>
                </c:pt>
                <c:pt idx="51" formatCode="_(&quot;$&quot;* #,##0.00_);_(&quot;$&quot;* \(#,##0.00\);_(&quot;$&quot;* &quot;-&quot;??_);_(@_)">
                  <c:v>2.0870466634986897</c:v>
                </c:pt>
              </c:numCache>
            </c:numRef>
          </c:val>
          <c:smooth val="0"/>
          <c:extLst>
            <c:ext xmlns:c16="http://schemas.microsoft.com/office/drawing/2014/chart" uri="{C3380CC4-5D6E-409C-BE32-E72D297353CC}">
              <c16:uniqueId val="{00000002-DC91-4344-B2C2-2B587E12A823}"/>
            </c:ext>
          </c:extLst>
        </c:ser>
        <c:dLbls>
          <c:showLegendKey val="0"/>
          <c:showVal val="0"/>
          <c:showCatName val="0"/>
          <c:showSerName val="0"/>
          <c:showPercent val="0"/>
          <c:showBubbleSize val="0"/>
        </c:dLbls>
        <c:marker val="1"/>
        <c:smooth val="0"/>
        <c:axId val="957108424"/>
        <c:axId val="957106456"/>
      </c:lineChart>
      <c:dateAx>
        <c:axId val="95710842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106456"/>
        <c:crosses val="autoZero"/>
        <c:auto val="1"/>
        <c:lblOffset val="100"/>
        <c:baseTimeUnit val="months"/>
      </c:dateAx>
      <c:valAx>
        <c:axId val="957106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 of Recurring Revenue per $1 Employee Expenses</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quot;$&quot;#,##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7108424"/>
        <c:crosses val="autoZero"/>
        <c:crossBetween val="between"/>
      </c:valAx>
      <c:valAx>
        <c:axId val="574489088"/>
        <c:scaling>
          <c:orientation val="minMax"/>
        </c:scaling>
        <c:delete val="0"/>
        <c:axPos val="r"/>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Headcount (FTE)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486464"/>
        <c:crosses val="max"/>
        <c:crossBetween val="between"/>
      </c:valAx>
      <c:catAx>
        <c:axId val="574486464"/>
        <c:scaling>
          <c:orientation val="minMax"/>
        </c:scaling>
        <c:delete val="1"/>
        <c:axPos val="b"/>
        <c:majorTickMark val="out"/>
        <c:minorTickMark val="none"/>
        <c:tickLblPos val="nextTo"/>
        <c:crossAx val="5744890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Revenue</a:t>
            </a:r>
            <a:r>
              <a:rPr lang="en-US" baseline="0"/>
              <a:t> per FTE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'Rev to FTE'!$A$8</c:f>
              <c:strCache>
                <c:ptCount val="1"/>
                <c:pt idx="0">
                  <c:v>Rev/FTE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'Rev to FTE'!$B$5:$BA$5</c:f>
              <c:numCache>
                <c:formatCode>mmm\-yy</c:formatCode>
                <c:ptCount val="5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numCache>
            </c:numRef>
          </c:cat>
          <c:val>
            <c:numRef>
              <c:f>'Rev to FTE'!$B$8:$BA$8</c:f>
              <c:numCache>
                <c:formatCode>_("$"* #,##0_);_("$"* \(#,##0\);_("$"* "-"??_);_(@_)</c:formatCode>
                <c:ptCount val="52"/>
                <c:pt idx="0">
                  <c:v>161506.73794919281</c:v>
                </c:pt>
                <c:pt idx="1">
                  <c:v>126321.93330489207</c:v>
                </c:pt>
                <c:pt idx="2">
                  <c:v>112959.15113131946</c:v>
                </c:pt>
                <c:pt idx="3">
                  <c:v>113566.59984427549</c:v>
                </c:pt>
                <c:pt idx="4">
                  <c:v>123681.0287939457</c:v>
                </c:pt>
                <c:pt idx="5">
                  <c:v>136564.11960118712</c:v>
                </c:pt>
                <c:pt idx="6">
                  <c:v>140158.17976290433</c:v>
                </c:pt>
                <c:pt idx="7">
                  <c:v>208310.97877353735</c:v>
                </c:pt>
                <c:pt idx="8">
                  <c:v>194647.4888766876</c:v>
                </c:pt>
                <c:pt idx="9">
                  <c:v>189398.41593159648</c:v>
                </c:pt>
                <c:pt idx="10">
                  <c:v>182826.75179394029</c:v>
                </c:pt>
                <c:pt idx="11">
                  <c:v>167504.31068305305</c:v>
                </c:pt>
                <c:pt idx="12">
                  <c:v>161179.0252200687</c:v>
                </c:pt>
                <c:pt idx="13">
                  <c:v>162669.25167706652</c:v>
                </c:pt>
                <c:pt idx="14">
                  <c:v>155763.10709957342</c:v>
                </c:pt>
                <c:pt idx="15">
                  <c:v>158069.83035210503</c:v>
                </c:pt>
                <c:pt idx="16">
                  <c:v>142871.83478771849</c:v>
                </c:pt>
                <c:pt idx="17">
                  <c:v>130155.60664824034</c:v>
                </c:pt>
                <c:pt idx="18">
                  <c:v>139438.90112729231</c:v>
                </c:pt>
                <c:pt idx="19">
                  <c:v>122204.51573050632</c:v>
                </c:pt>
                <c:pt idx="20">
                  <c:v>116942.16139513024</c:v>
                </c:pt>
                <c:pt idx="21">
                  <c:v>118332.14618218444</c:v>
                </c:pt>
                <c:pt idx="22">
                  <c:v>112097.05731716761</c:v>
                </c:pt>
                <c:pt idx="23">
                  <c:v>117864.33012430555</c:v>
                </c:pt>
                <c:pt idx="24">
                  <c:v>106028.23421281943</c:v>
                </c:pt>
                <c:pt idx="25">
                  <c:v>105351.75830064718</c:v>
                </c:pt>
                <c:pt idx="26">
                  <c:v>110141.80819347235</c:v>
                </c:pt>
                <c:pt idx="27">
                  <c:v>108134.31445559327</c:v>
                </c:pt>
                <c:pt idx="28">
                  <c:v>114412.96140425563</c:v>
                </c:pt>
                <c:pt idx="29">
                  <c:v>115043.96708249231</c:v>
                </c:pt>
                <c:pt idx="30">
                  <c:v>118945.5449019162</c:v>
                </c:pt>
                <c:pt idx="31">
                  <c:v>114305.29872730575</c:v>
                </c:pt>
                <c:pt idx="32">
                  <c:v>119676.53790911098</c:v>
                </c:pt>
                <c:pt idx="33">
                  <c:v>119830.01165063429</c:v>
                </c:pt>
                <c:pt idx="34">
                  <c:v>119285.38343704582</c:v>
                </c:pt>
                <c:pt idx="35">
                  <c:v>132967.76032723248</c:v>
                </c:pt>
                <c:pt idx="36">
                  <c:v>125585.66206867847</c:v>
                </c:pt>
                <c:pt idx="37">
                  <c:v>135455.9213604416</c:v>
                </c:pt>
                <c:pt idx="38">
                  <c:v>137386.38031849152</c:v>
                </c:pt>
                <c:pt idx="39">
                  <c:v>134984.99870599317</c:v>
                </c:pt>
                <c:pt idx="40">
                  <c:v>142892.37024721401</c:v>
                </c:pt>
                <c:pt idx="41">
                  <c:v>144911.9795860599</c:v>
                </c:pt>
                <c:pt idx="42">
                  <c:v>156720.4968647309</c:v>
                </c:pt>
                <c:pt idx="43">
                  <c:v>153011.23480639776</c:v>
                </c:pt>
                <c:pt idx="44">
                  <c:v>157564.37902669751</c:v>
                </c:pt>
                <c:pt idx="45">
                  <c:v>160256.53194097974</c:v>
                </c:pt>
                <c:pt idx="46">
                  <c:v>163824.104226597</c:v>
                </c:pt>
                <c:pt idx="47">
                  <c:v>167399.82178395832</c:v>
                </c:pt>
                <c:pt idx="48">
                  <c:v>0</c:v>
                </c:pt>
                <c:pt idx="49">
                  <c:v>0</c:v>
                </c:pt>
                <c:pt idx="50">
                  <c:v>0</c:v>
                </c:pt>
                <c:pt idx="51">
                  <c:v>0</c:v>
                </c:pt>
              </c:numCache>
            </c:numRef>
          </c:val>
          <c:extLst>
            <c:ext xmlns:c16="http://schemas.microsoft.com/office/drawing/2014/chart" uri="{C3380CC4-5D6E-409C-BE32-E72D297353CC}">
              <c16:uniqueId val="{00000000-55F3-456A-929D-F51D9BC7C9E9}"/>
            </c:ext>
          </c:extLst>
        </c:ser>
        <c:dLbls>
          <c:showLegendKey val="0"/>
          <c:showVal val="0"/>
          <c:showCatName val="0"/>
          <c:showSerName val="0"/>
          <c:showPercent val="0"/>
          <c:showBubbleSize val="0"/>
        </c:dLbls>
        <c:gapWidth val="219"/>
        <c:overlap val="-27"/>
        <c:axId val="1167718767"/>
        <c:axId val="1167716687"/>
      </c:barChart>
      <c:dateAx>
        <c:axId val="1167718767"/>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7716687"/>
        <c:crosses val="autoZero"/>
        <c:auto val="1"/>
        <c:lblOffset val="100"/>
        <c:baseTimeUnit val="months"/>
      </c:dateAx>
      <c:valAx>
        <c:axId val="116771668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77187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Revenue</a:t>
            </a:r>
            <a:r>
              <a:rPr lang="en-US" baseline="0"/>
              <a:t> per FTE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'Rev to FTE'!$A$8</c:f>
              <c:strCache>
                <c:ptCount val="1"/>
                <c:pt idx="0">
                  <c:v>Rev/FTE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'Rev to FTE'!$B$5:$BA$5</c:f>
              <c:numCache>
                <c:formatCode>mmm\-yy</c:formatCode>
                <c:ptCount val="5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numCache>
            </c:numRef>
          </c:cat>
          <c:val>
            <c:numRef>
              <c:f>'Rev to FTE'!$B$8:$BA$8</c:f>
              <c:numCache>
                <c:formatCode>_("$"* #,##0_);_("$"* \(#,##0\);_("$"* "-"??_);_(@_)</c:formatCode>
                <c:ptCount val="52"/>
                <c:pt idx="0">
                  <c:v>161506.73794919281</c:v>
                </c:pt>
                <c:pt idx="1">
                  <c:v>126321.93330489207</c:v>
                </c:pt>
                <c:pt idx="2">
                  <c:v>112959.15113131946</c:v>
                </c:pt>
                <c:pt idx="3">
                  <c:v>113566.59984427549</c:v>
                </c:pt>
                <c:pt idx="4">
                  <c:v>123681.0287939457</c:v>
                </c:pt>
                <c:pt idx="5">
                  <c:v>136564.11960118712</c:v>
                </c:pt>
                <c:pt idx="6">
                  <c:v>140158.17976290433</c:v>
                </c:pt>
                <c:pt idx="7">
                  <c:v>208310.97877353735</c:v>
                </c:pt>
                <c:pt idx="8">
                  <c:v>194647.4888766876</c:v>
                </c:pt>
                <c:pt idx="9">
                  <c:v>189398.41593159648</c:v>
                </c:pt>
                <c:pt idx="10">
                  <c:v>182826.75179394029</c:v>
                </c:pt>
                <c:pt idx="11">
                  <c:v>167504.31068305305</c:v>
                </c:pt>
                <c:pt idx="12">
                  <c:v>161179.0252200687</c:v>
                </c:pt>
                <c:pt idx="13">
                  <c:v>162669.25167706652</c:v>
                </c:pt>
                <c:pt idx="14">
                  <c:v>155763.10709957342</c:v>
                </c:pt>
                <c:pt idx="15">
                  <c:v>158069.83035210503</c:v>
                </c:pt>
                <c:pt idx="16">
                  <c:v>142871.83478771849</c:v>
                </c:pt>
                <c:pt idx="17">
                  <c:v>130155.60664824034</c:v>
                </c:pt>
                <c:pt idx="18">
                  <c:v>139438.90112729231</c:v>
                </c:pt>
                <c:pt idx="19">
                  <c:v>122204.51573050632</c:v>
                </c:pt>
                <c:pt idx="20">
                  <c:v>116942.16139513024</c:v>
                </c:pt>
                <c:pt idx="21">
                  <c:v>118332.14618218444</c:v>
                </c:pt>
                <c:pt idx="22">
                  <c:v>112097.05731716761</c:v>
                </c:pt>
                <c:pt idx="23">
                  <c:v>117864.33012430555</c:v>
                </c:pt>
                <c:pt idx="24">
                  <c:v>106028.23421281943</c:v>
                </c:pt>
                <c:pt idx="25">
                  <c:v>105351.75830064718</c:v>
                </c:pt>
                <c:pt idx="26">
                  <c:v>110141.80819347235</c:v>
                </c:pt>
                <c:pt idx="27">
                  <c:v>108134.31445559327</c:v>
                </c:pt>
                <c:pt idx="28">
                  <c:v>114412.96140425563</c:v>
                </c:pt>
                <c:pt idx="29">
                  <c:v>115043.96708249231</c:v>
                </c:pt>
                <c:pt idx="30">
                  <c:v>118945.5449019162</c:v>
                </c:pt>
                <c:pt idx="31">
                  <c:v>114305.29872730575</c:v>
                </c:pt>
                <c:pt idx="32">
                  <c:v>119676.53790911098</c:v>
                </c:pt>
                <c:pt idx="33">
                  <c:v>119830.01165063429</c:v>
                </c:pt>
                <c:pt idx="34">
                  <c:v>119285.38343704582</c:v>
                </c:pt>
                <c:pt idx="35">
                  <c:v>132967.76032723248</c:v>
                </c:pt>
                <c:pt idx="36">
                  <c:v>125585.66206867847</c:v>
                </c:pt>
                <c:pt idx="37">
                  <c:v>135455.9213604416</c:v>
                </c:pt>
                <c:pt idx="38">
                  <c:v>137386.38031849152</c:v>
                </c:pt>
                <c:pt idx="39">
                  <c:v>134984.99870599317</c:v>
                </c:pt>
                <c:pt idx="40">
                  <c:v>142892.37024721401</c:v>
                </c:pt>
                <c:pt idx="41">
                  <c:v>144911.9795860599</c:v>
                </c:pt>
                <c:pt idx="42">
                  <c:v>156720.4968647309</c:v>
                </c:pt>
                <c:pt idx="43">
                  <c:v>153011.23480639776</c:v>
                </c:pt>
                <c:pt idx="44">
                  <c:v>157564.37902669751</c:v>
                </c:pt>
                <c:pt idx="45">
                  <c:v>160256.53194097974</c:v>
                </c:pt>
                <c:pt idx="46">
                  <c:v>163824.104226597</c:v>
                </c:pt>
                <c:pt idx="47">
                  <c:v>167399.82178395832</c:v>
                </c:pt>
                <c:pt idx="48">
                  <c:v>0</c:v>
                </c:pt>
                <c:pt idx="49">
                  <c:v>0</c:v>
                </c:pt>
                <c:pt idx="50">
                  <c:v>0</c:v>
                </c:pt>
                <c:pt idx="51">
                  <c:v>0</c:v>
                </c:pt>
              </c:numCache>
            </c:numRef>
          </c:val>
          <c:extLst>
            <c:ext xmlns:c16="http://schemas.microsoft.com/office/drawing/2014/chart" uri="{C3380CC4-5D6E-409C-BE32-E72D297353CC}">
              <c16:uniqueId val="{00000000-20A4-4EDA-8D60-1AD1919DFC86}"/>
            </c:ext>
          </c:extLst>
        </c:ser>
        <c:dLbls>
          <c:showLegendKey val="0"/>
          <c:showVal val="0"/>
          <c:showCatName val="0"/>
          <c:showSerName val="0"/>
          <c:showPercent val="0"/>
          <c:showBubbleSize val="0"/>
        </c:dLbls>
        <c:gapWidth val="219"/>
        <c:overlap val="-27"/>
        <c:axId val="1167718767"/>
        <c:axId val="1167716687"/>
      </c:barChart>
      <c:dateAx>
        <c:axId val="1167718767"/>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7716687"/>
        <c:crosses val="autoZero"/>
        <c:auto val="1"/>
        <c:lblOffset val="100"/>
        <c:baseTimeUnit val="months"/>
      </c:dateAx>
      <c:valAx>
        <c:axId val="116771668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77187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Recurring Margin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Margins!$A$25</c:f>
              <c:strCache>
                <c:ptCount val="1"/>
                <c:pt idx="0">
                  <c:v>Sub Margin %</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Margins!$B$7:$AK$7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Margins!$B$25:$AK$25</c:f>
              <c:numCache>
                <c:formatCode>0%</c:formatCode>
                <c:ptCount val="36"/>
                <c:pt idx="0">
                  <c:v>0.93274255207661261</c:v>
                </c:pt>
                <c:pt idx="1">
                  <c:v>0.93277017449035016</c:v>
                </c:pt>
                <c:pt idx="2">
                  <c:v>0.91904337536963376</c:v>
                </c:pt>
                <c:pt idx="3">
                  <c:v>0.93593469421513598</c:v>
                </c:pt>
                <c:pt idx="4">
                  <c:v>0.93854057605713936</c:v>
                </c:pt>
                <c:pt idx="5">
                  <c:v>0.94196464134925062</c:v>
                </c:pt>
                <c:pt idx="6">
                  <c:v>0.93960602307433561</c:v>
                </c:pt>
                <c:pt idx="7">
                  <c:v>0.74100048460479673</c:v>
                </c:pt>
                <c:pt idx="8">
                  <c:v>0.73506173148103293</c:v>
                </c:pt>
                <c:pt idx="9">
                  <c:v>0.72586853994870471</c:v>
                </c:pt>
                <c:pt idx="10">
                  <c:v>0.72788470029038044</c:v>
                </c:pt>
                <c:pt idx="11">
                  <c:v>0.72433924908142711</c:v>
                </c:pt>
                <c:pt idx="12">
                  <c:v>0.72517833041454516</c:v>
                </c:pt>
                <c:pt idx="13">
                  <c:v>0.74690153110426905</c:v>
                </c:pt>
                <c:pt idx="14">
                  <c:v>0.71839548136143561</c:v>
                </c:pt>
                <c:pt idx="15">
                  <c:v>0.73323918092517859</c:v>
                </c:pt>
                <c:pt idx="16">
                  <c:v>0.71231055013224287</c:v>
                </c:pt>
                <c:pt idx="17">
                  <c:v>0.70744855002523754</c:v>
                </c:pt>
                <c:pt idx="18">
                  <c:v>0.72326567349661763</c:v>
                </c:pt>
                <c:pt idx="19">
                  <c:v>0.72317533677700552</c:v>
                </c:pt>
                <c:pt idx="20">
                  <c:v>0.7279333103110357</c:v>
                </c:pt>
                <c:pt idx="21">
                  <c:v>0.73481454619194853</c:v>
                </c:pt>
                <c:pt idx="22">
                  <c:v>0.73911125168839675</c:v>
                </c:pt>
                <c:pt idx="23">
                  <c:v>0.75361216678523646</c:v>
                </c:pt>
                <c:pt idx="24">
                  <c:v>0.74504135728867982</c:v>
                </c:pt>
                <c:pt idx="25">
                  <c:v>0.75399835852955288</c:v>
                </c:pt>
                <c:pt idx="26">
                  <c:v>0.76068445896888781</c:v>
                </c:pt>
                <c:pt idx="27">
                  <c:v>0.7681522722881583</c:v>
                </c:pt>
                <c:pt idx="28">
                  <c:v>0.77499263153681119</c:v>
                </c:pt>
                <c:pt idx="29">
                  <c:v>0.78250645607814107</c:v>
                </c:pt>
                <c:pt idx="30">
                  <c:v>0.78640592804788934</c:v>
                </c:pt>
                <c:pt idx="31">
                  <c:v>0.78629875526135484</c:v>
                </c:pt>
                <c:pt idx="32">
                  <c:v>0.80517763903603623</c:v>
                </c:pt>
                <c:pt idx="33">
                  <c:v>0.80151880132086539</c:v>
                </c:pt>
                <c:pt idx="34">
                  <c:v>0.80462837151910749</c:v>
                </c:pt>
                <c:pt idx="35">
                  <c:v>0.81839077120065828</c:v>
                </c:pt>
              </c:numCache>
            </c:numRef>
          </c:val>
          <c:smooth val="0"/>
          <c:extLst>
            <c:ext xmlns:c16="http://schemas.microsoft.com/office/drawing/2014/chart" uri="{C3380CC4-5D6E-409C-BE32-E72D297353CC}">
              <c16:uniqueId val="{00000000-8899-4FC8-8F8B-B7B9B3AE8B57}"/>
            </c:ext>
          </c:extLst>
        </c:ser>
        <c:ser>
          <c:idx val="1"/>
          <c:order val="1"/>
          <c:tx>
            <c:v>Recurring Benchmark</c:v>
          </c:tx>
          <c:spPr>
            <a:ln w="28575" cap="rnd">
              <a:solidFill>
                <a:schemeClr val="accent2"/>
              </a:solidFill>
              <a:round/>
            </a:ln>
            <a:effectLst/>
          </c:spPr>
          <c:marker>
            <c:symbol val="none"/>
          </c:marker>
          <c:cat>
            <c:numRef>
              <c:f>Margins!$B$7:$AK$7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1-8899-4FC8-8F8B-B7B9B3AE8B57}"/>
            </c:ext>
          </c:extLst>
        </c:ser>
        <c:dLbls>
          <c:showLegendKey val="0"/>
          <c:showVal val="0"/>
          <c:showCatName val="0"/>
          <c:showSerName val="0"/>
          <c:showPercent val="0"/>
          <c:showBubbleSize val="0"/>
        </c:dLbls>
        <c:smooth val="0"/>
        <c:axId val="541800392"/>
        <c:axId val="541802688"/>
      </c:lineChart>
      <c:dateAx>
        <c:axId val="54180039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802688"/>
        <c:crosses val="autoZero"/>
        <c:auto val="1"/>
        <c:lblOffset val="100"/>
        <c:baseTimeUnit val="months"/>
      </c:dateAx>
      <c:valAx>
        <c:axId val="5418026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800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Service Margin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Margins!$A$45</c:f>
              <c:strCache>
                <c:ptCount val="1"/>
                <c:pt idx="0">
                  <c:v>Service Margin %</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Margins!$B$7:$AK$7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Margins!$B$45:$AK$45</c:f>
              <c:numCache>
                <c:formatCode>0%</c:formatCode>
                <c:ptCount val="36"/>
                <c:pt idx="0">
                  <c:v>0</c:v>
                </c:pt>
                <c:pt idx="1">
                  <c:v>0</c:v>
                </c:pt>
                <c:pt idx="2">
                  <c:v>0</c:v>
                </c:pt>
                <c:pt idx="3">
                  <c:v>0</c:v>
                </c:pt>
                <c:pt idx="4">
                  <c:v>0</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val>
          <c:smooth val="0"/>
          <c:extLst>
            <c:ext xmlns:c16="http://schemas.microsoft.com/office/drawing/2014/chart" uri="{C3380CC4-5D6E-409C-BE32-E72D297353CC}">
              <c16:uniqueId val="{00000000-07B7-41ED-AC86-AC56219814B0}"/>
            </c:ext>
          </c:extLst>
        </c:ser>
        <c:ser>
          <c:idx val="1"/>
          <c:order val="1"/>
          <c:tx>
            <c:v>Recurring Benchmark</c:v>
          </c:tx>
          <c:spPr>
            <a:ln w="28575" cap="rnd">
              <a:solidFill>
                <a:schemeClr val="accent2"/>
              </a:solidFill>
              <a:round/>
            </a:ln>
            <a:effectLst/>
          </c:spPr>
          <c:marker>
            <c:symbol val="none"/>
          </c:marker>
          <c:cat>
            <c:numRef>
              <c:f>Margins!$B$7:$AK$7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1-07B7-41ED-AC86-AC56219814B0}"/>
            </c:ext>
          </c:extLst>
        </c:ser>
        <c:dLbls>
          <c:showLegendKey val="0"/>
          <c:showVal val="0"/>
          <c:showCatName val="0"/>
          <c:showSerName val="0"/>
          <c:showPercent val="0"/>
          <c:showBubbleSize val="0"/>
        </c:dLbls>
        <c:smooth val="0"/>
        <c:axId val="541800392"/>
        <c:axId val="541802688"/>
      </c:lineChart>
      <c:dateAx>
        <c:axId val="54180039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802688"/>
        <c:crosses val="autoZero"/>
        <c:auto val="1"/>
        <c:lblOffset val="100"/>
        <c:baseTimeUnit val="months"/>
      </c:dateAx>
      <c:valAx>
        <c:axId val="5418026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800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CAC (000) and New Logos Won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CAC!$A$44</c:f>
              <c:strCache>
                <c:ptCount val="1"/>
                <c:pt idx="0">
                  <c:v>CAC - trailing 6 months</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CAC!$B$7:$AK$7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CAC!$B$44:$AK$44</c:f>
              <c:numCache>
                <c:formatCode>General</c:formatCode>
                <c:ptCount val="36"/>
                <c:pt idx="5" formatCode="_(&quot;$&quot;* #,##0_);_(&quot;$&quot;* \(#,##0\);_(&quot;$&quot;* &quot;-&quot;??_);_(@_)">
                  <c:v>1701.5930769230768</c:v>
                </c:pt>
                <c:pt idx="6" formatCode="_(&quot;$&quot;* #,##0_);_(&quot;$&quot;* \(#,##0\);_(&quot;$&quot;* &quot;-&quot;??_);_(@_)">
                  <c:v>1495.8069629629629</c:v>
                </c:pt>
                <c:pt idx="7" formatCode="_(&quot;$&quot;* #,##0_);_(&quot;$&quot;* \(#,##0\);_(&quot;$&quot;* &quot;-&quot;??_);_(@_)">
                  <c:v>5548.8345614679783</c:v>
                </c:pt>
                <c:pt idx="8" formatCode="_(&quot;$&quot;* #,##0_);_(&quot;$&quot;* \(#,##0\);_(&quot;$&quot;* &quot;-&quot;??_);_(@_)">
                  <c:v>9981.7482575183658</c:v>
                </c:pt>
                <c:pt idx="9" formatCode="_(&quot;$&quot;* #,##0_);_(&quot;$&quot;* \(#,##0\);_(&quot;$&quot;* &quot;-&quot;??_);_(@_)">
                  <c:v>14939.979505182549</c:v>
                </c:pt>
                <c:pt idx="10" formatCode="_(&quot;$&quot;* #,##0_);_(&quot;$&quot;* \(#,##0\);_(&quot;$&quot;* &quot;-&quot;??_);_(@_)">
                  <c:v>19840.227114065077</c:v>
                </c:pt>
                <c:pt idx="11" formatCode="_(&quot;$&quot;* #,##0_);_(&quot;$&quot;* \(#,##0\);_(&quot;$&quot;* &quot;-&quot;??_);_(@_)">
                  <c:v>26122.3893361601</c:v>
                </c:pt>
                <c:pt idx="12" formatCode="_(&quot;$&quot;* #,##0_);_(&quot;$&quot;* \(#,##0\);_(&quot;$&quot;* &quot;-&quot;??_);_(@_)">
                  <c:v>37166.583303916312</c:v>
                </c:pt>
                <c:pt idx="13" formatCode="_(&quot;$&quot;* #,##0_);_(&quot;$&quot;* \(#,##0\);_(&quot;$&quot;* &quot;-&quot;??_);_(@_)">
                  <c:v>39779.077322011442</c:v>
                </c:pt>
                <c:pt idx="14" formatCode="_(&quot;$&quot;* #,##0_);_(&quot;$&quot;* \(#,##0\);_(&quot;$&quot;* &quot;-&quot;??_);_(@_)">
                  <c:v>39241.029407580638</c:v>
                </c:pt>
                <c:pt idx="15" formatCode="_(&quot;$&quot;* #,##0_);_(&quot;$&quot;* \(#,##0\);_(&quot;$&quot;* &quot;-&quot;??_);_(@_)">
                  <c:v>32453.457222119432</c:v>
                </c:pt>
                <c:pt idx="16" formatCode="_(&quot;$&quot;* #,##0_);_(&quot;$&quot;* \(#,##0\);_(&quot;$&quot;* &quot;-&quot;??_);_(@_)">
                  <c:v>34845.045105017351</c:v>
                </c:pt>
                <c:pt idx="17" formatCode="_(&quot;$&quot;* #,##0_);_(&quot;$&quot;* \(#,##0\);_(&quot;$&quot;* &quot;-&quot;??_);_(@_)">
                  <c:v>32671.065459105226</c:v>
                </c:pt>
                <c:pt idx="18" formatCode="_(&quot;$&quot;* #,##0_);_(&quot;$&quot;* \(#,##0\);_(&quot;$&quot;* &quot;-&quot;??_);_(@_)">
                  <c:v>27872.873209379686</c:v>
                </c:pt>
                <c:pt idx="19" formatCode="_(&quot;$&quot;* #,##0_);_(&quot;$&quot;* \(#,##0\);_(&quot;$&quot;* &quot;-&quot;??_);_(@_)">
                  <c:v>28578.978965647933</c:v>
                </c:pt>
                <c:pt idx="20" formatCode="_(&quot;$&quot;* #,##0_);_(&quot;$&quot;* \(#,##0\);_(&quot;$&quot;* &quot;-&quot;??_);_(@_)">
                  <c:v>29637.564730821952</c:v>
                </c:pt>
                <c:pt idx="21" formatCode="_(&quot;$&quot;* #,##0_);_(&quot;$&quot;* \(#,##0\);_(&quot;$&quot;* &quot;-&quot;??_);_(@_)">
                  <c:v>30756.685338890045</c:v>
                </c:pt>
                <c:pt idx="22" formatCode="_(&quot;$&quot;* #,##0_);_(&quot;$&quot;* \(#,##0\);_(&quot;$&quot;* &quot;-&quot;??_);_(@_)">
                  <c:v>32360.217889743904</c:v>
                </c:pt>
                <c:pt idx="23" formatCode="_(&quot;$&quot;* #,##0_);_(&quot;$&quot;* \(#,##0\);_(&quot;$&quot;* &quot;-&quot;??_);_(@_)">
                  <c:v>33415.534357731027</c:v>
                </c:pt>
                <c:pt idx="24" formatCode="_(&quot;$&quot;* #,##0_);_(&quot;$&quot;* \(#,##0\);_(&quot;$&quot;* &quot;-&quot;??_);_(@_)">
                  <c:v>40788.268908223836</c:v>
                </c:pt>
                <c:pt idx="25" formatCode="_(&quot;$&quot;* #,##0_);_(&quot;$&quot;* \(#,##0\);_(&quot;$&quot;* &quot;-&quot;??_);_(@_)">
                  <c:v>43492.125213144252</c:v>
                </c:pt>
                <c:pt idx="26" formatCode="_(&quot;$&quot;* #,##0_);_(&quot;$&quot;* \(#,##0\);_(&quot;$&quot;* &quot;-&quot;??_);_(@_)">
                  <c:v>41610.842132259328</c:v>
                </c:pt>
                <c:pt idx="27" formatCode="_(&quot;$&quot;* #,##0_);_(&quot;$&quot;* \(#,##0\);_(&quot;$&quot;* &quot;-&quot;??_);_(@_)">
                  <c:v>37307.672500669039</c:v>
                </c:pt>
                <c:pt idx="28" formatCode="_(&quot;$&quot;* #,##0_);_(&quot;$&quot;* \(#,##0\);_(&quot;$&quot;* &quot;-&quot;??_);_(@_)">
                  <c:v>34822.601154331496</c:v>
                </c:pt>
                <c:pt idx="29" formatCode="_(&quot;$&quot;* #,##0_);_(&quot;$&quot;* \(#,##0\);_(&quot;$&quot;* &quot;-&quot;??_);_(@_)">
                  <c:v>35969.841906599599</c:v>
                </c:pt>
                <c:pt idx="30" formatCode="_(&quot;$&quot;* #,##0_);_(&quot;$&quot;* \(#,##0\);_(&quot;$&quot;* &quot;-&quot;??_);_(@_)">
                  <c:v>33983.44324073039</c:v>
                </c:pt>
                <c:pt idx="31" formatCode="_(&quot;$&quot;* #,##0_);_(&quot;$&quot;* \(#,##0\);_(&quot;$&quot;* &quot;-&quot;??_);_(@_)">
                  <c:v>36810.967198974002</c:v>
                </c:pt>
                <c:pt idx="32" formatCode="_(&quot;$&quot;* #,##0_);_(&quot;$&quot;* \(#,##0\);_(&quot;$&quot;* &quot;-&quot;??_);_(@_)">
                  <c:v>43622.462211887199</c:v>
                </c:pt>
                <c:pt idx="33" formatCode="_(&quot;$&quot;* #,##0_);_(&quot;$&quot;* \(#,##0\);_(&quot;$&quot;* &quot;-&quot;??_);_(@_)">
                  <c:v>53984.225930007407</c:v>
                </c:pt>
                <c:pt idx="34" formatCode="_(&quot;$&quot;* #,##0_);_(&quot;$&quot;* \(#,##0\);_(&quot;$&quot;* &quot;-&quot;??_);_(@_)">
                  <c:v>60183.048043294126</c:v>
                </c:pt>
                <c:pt idx="35" formatCode="_(&quot;$&quot;* #,##0_);_(&quot;$&quot;* \(#,##0\);_(&quot;$&quot;* &quot;-&quot;??_);_(@_)">
                  <c:v>60518.702766641793</c:v>
                </c:pt>
              </c:numCache>
            </c:numRef>
          </c:val>
          <c:extLst>
            <c:ext xmlns:c16="http://schemas.microsoft.com/office/drawing/2014/chart" uri="{C3380CC4-5D6E-409C-BE32-E72D297353CC}">
              <c16:uniqueId val="{00000000-79E9-40E5-A6EB-90EF56AC5819}"/>
            </c:ext>
          </c:extLst>
        </c:ser>
        <c:dLbls>
          <c:showLegendKey val="0"/>
          <c:showVal val="0"/>
          <c:showCatName val="0"/>
          <c:showSerName val="0"/>
          <c:showPercent val="0"/>
          <c:showBubbleSize val="0"/>
        </c:dLbls>
        <c:gapWidth val="150"/>
        <c:axId val="660271432"/>
        <c:axId val="660271760"/>
      </c:barChart>
      <c:lineChart>
        <c:grouping val="standard"/>
        <c:varyColors val="0"/>
        <c:ser>
          <c:idx val="1"/>
          <c:order val="1"/>
          <c:tx>
            <c:strRef>
              <c:f>CAC!$A$40</c:f>
              <c:strCache>
                <c:ptCount val="1"/>
                <c:pt idx="0">
                  <c:v>New Logos Acquired</c:v>
                </c:pt>
              </c:strCache>
            </c:strRef>
          </c:tx>
          <c:spPr>
            <a:ln w="28575" cap="rnd">
              <a:solidFill>
                <a:schemeClr val="accent2"/>
              </a:solidFill>
              <a:round/>
            </a:ln>
            <a:effectLst/>
          </c:spPr>
          <c:marker>
            <c:symbol val="none"/>
          </c:marker>
          <c:val>
            <c:numRef>
              <c:f>CAC!$B$40:$AK$40</c:f>
              <c:numCache>
                <c:formatCode>_(* #,##0_);_(* \(#,##0\);_(* "-"??_);_(@_)</c:formatCode>
                <c:ptCount val="36"/>
                <c:pt idx="0">
                  <c:v>12</c:v>
                </c:pt>
                <c:pt idx="1">
                  <c:v>5</c:v>
                </c:pt>
                <c:pt idx="2">
                  <c:v>9</c:v>
                </c:pt>
                <c:pt idx="3">
                  <c:v>7</c:v>
                </c:pt>
                <c:pt idx="4">
                  <c:v>10</c:v>
                </c:pt>
                <c:pt idx="5">
                  <c:v>9</c:v>
                </c:pt>
                <c:pt idx="6">
                  <c:v>14</c:v>
                </c:pt>
                <c:pt idx="7">
                  <c:v>12</c:v>
                </c:pt>
                <c:pt idx="8">
                  <c:v>8</c:v>
                </c:pt>
                <c:pt idx="9">
                  <c:v>5</c:v>
                </c:pt>
                <c:pt idx="10">
                  <c:v>9</c:v>
                </c:pt>
                <c:pt idx="11">
                  <c:v>6</c:v>
                </c:pt>
                <c:pt idx="12">
                  <c:v>6</c:v>
                </c:pt>
                <c:pt idx="13">
                  <c:v>10</c:v>
                </c:pt>
                <c:pt idx="14">
                  <c:v>10</c:v>
                </c:pt>
                <c:pt idx="15">
                  <c:v>16</c:v>
                </c:pt>
                <c:pt idx="16">
                  <c:v>7</c:v>
                </c:pt>
                <c:pt idx="17">
                  <c:v>11</c:v>
                </c:pt>
                <c:pt idx="18">
                  <c:v>18</c:v>
                </c:pt>
                <c:pt idx="19">
                  <c:v>12</c:v>
                </c:pt>
                <c:pt idx="20">
                  <c:v>11</c:v>
                </c:pt>
                <c:pt idx="21">
                  <c:v>18</c:v>
                </c:pt>
                <c:pt idx="22">
                  <c:v>7</c:v>
                </c:pt>
                <c:pt idx="23">
                  <c:v>13</c:v>
                </c:pt>
                <c:pt idx="24">
                  <c:v>8</c:v>
                </c:pt>
                <c:pt idx="25">
                  <c:v>10</c:v>
                </c:pt>
                <c:pt idx="26">
                  <c:v>17</c:v>
                </c:pt>
                <c:pt idx="27">
                  <c:v>29</c:v>
                </c:pt>
                <c:pt idx="28">
                  <c:v>16</c:v>
                </c:pt>
                <c:pt idx="29">
                  <c:v>12</c:v>
                </c:pt>
                <c:pt idx="30">
                  <c:v>15</c:v>
                </c:pt>
                <c:pt idx="31">
                  <c:v>5</c:v>
                </c:pt>
                <c:pt idx="32">
                  <c:v>4</c:v>
                </c:pt>
                <c:pt idx="33">
                  <c:v>15</c:v>
                </c:pt>
                <c:pt idx="34">
                  <c:v>10</c:v>
                </c:pt>
                <c:pt idx="35">
                  <c:v>13</c:v>
                </c:pt>
              </c:numCache>
            </c:numRef>
          </c:val>
          <c:smooth val="0"/>
          <c:extLst>
            <c:ext xmlns:c16="http://schemas.microsoft.com/office/drawing/2014/chart" uri="{C3380CC4-5D6E-409C-BE32-E72D297353CC}">
              <c16:uniqueId val="{00000001-8C59-4A6C-AAD1-39D1F103F949}"/>
            </c:ext>
          </c:extLst>
        </c:ser>
        <c:dLbls>
          <c:showLegendKey val="0"/>
          <c:showVal val="0"/>
          <c:showCatName val="0"/>
          <c:showSerName val="0"/>
          <c:showPercent val="0"/>
          <c:showBubbleSize val="0"/>
        </c:dLbls>
        <c:marker val="1"/>
        <c:smooth val="0"/>
        <c:axId val="483063743"/>
        <c:axId val="483076223"/>
      </c:lineChart>
      <c:dateAx>
        <c:axId val="660271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271760"/>
        <c:crosses val="autoZero"/>
        <c:auto val="1"/>
        <c:lblOffset val="100"/>
        <c:baseTimeUnit val="months"/>
      </c:dateAx>
      <c:valAx>
        <c:axId val="66027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271432"/>
        <c:crosses val="autoZero"/>
        <c:crossBetween val="between"/>
      </c:valAx>
      <c:valAx>
        <c:axId val="48307622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New Customers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063743"/>
        <c:crosses val="max"/>
        <c:crossBetween val="between"/>
      </c:valAx>
      <c:catAx>
        <c:axId val="483063743"/>
        <c:scaling>
          <c:orientation val="minMax"/>
        </c:scaling>
        <c:delete val="1"/>
        <c:axPos val="b"/>
        <c:majorTickMark val="out"/>
        <c:minorTickMark val="none"/>
        <c:tickLblPos val="nextTo"/>
        <c:crossAx val="483076223"/>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Return on SaaS Employees</a:t>
            </a:r>
            <a:endParaRPr lang="en-US" b="1" baseline="0"/>
          </a:p>
          <a:p>
            <a:pPr>
              <a:defRPr b="1"/>
            </a:pPr>
            <a:r>
              <a:rPr lang="en-US" b="1" baseline="0"/>
              <a:t>ROSE Metric</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0"/>
          <c:order val="2"/>
          <c:tx>
            <c:v>FTE's</c:v>
          </c:tx>
          <c:spPr>
            <a:solidFill>
              <a:schemeClr val="accent1">
                <a:lumMod val="60000"/>
                <a:lumOff val="40000"/>
              </a:schemeClr>
            </a:solidFill>
            <a:ln>
              <a:noFill/>
            </a:ln>
            <a:effectLst/>
          </c:spPr>
          <c:val>
            <c:numRef>
              <c:f>'ROSE Metric'!$B$19:$AO$19</c:f>
              <c:numCache>
                <c:formatCode>_(* #,##0_);_(* \(#,##0\);_(* "-"??_);_(@_)</c:formatCode>
                <c:ptCount val="40"/>
                <c:pt idx="0">
                  <c:v>13.830842900825015</c:v>
                </c:pt>
                <c:pt idx="1">
                  <c:v>17.661570414815671</c:v>
                </c:pt>
                <c:pt idx="2">
                  <c:v>21.684763168522473</c:v>
                </c:pt>
                <c:pt idx="3">
                  <c:v>21.769630185195869</c:v>
                </c:pt>
                <c:pt idx="4">
                  <c:v>21.269543645070097</c:v>
                </c:pt>
                <c:pt idx="5">
                  <c:v>20.061847343218137</c:v>
                </c:pt>
                <c:pt idx="6">
                  <c:v>21.369584030462125</c:v>
                </c:pt>
                <c:pt idx="7">
                  <c:v>37.032258064516128</c:v>
                </c:pt>
                <c:pt idx="8">
                  <c:v>39.633333333333333</c:v>
                </c:pt>
                <c:pt idx="9">
                  <c:v>40.516129032258064</c:v>
                </c:pt>
                <c:pt idx="10">
                  <c:v>42.633333333333333</c:v>
                </c:pt>
                <c:pt idx="11">
                  <c:v>46.870967741935488</c:v>
                </c:pt>
                <c:pt idx="12">
                  <c:v>48.870967741935488</c:v>
                </c:pt>
                <c:pt idx="13">
                  <c:v>49.821428571428569</c:v>
                </c:pt>
                <c:pt idx="14">
                  <c:v>51.838709677419352</c:v>
                </c:pt>
                <c:pt idx="15">
                  <c:v>53</c:v>
                </c:pt>
                <c:pt idx="16">
                  <c:v>57.516129032258064</c:v>
                </c:pt>
                <c:pt idx="17">
                  <c:v>63.133333333333333</c:v>
                </c:pt>
                <c:pt idx="18">
                  <c:v>64</c:v>
                </c:pt>
                <c:pt idx="19">
                  <c:v>73</c:v>
                </c:pt>
                <c:pt idx="20">
                  <c:v>76</c:v>
                </c:pt>
                <c:pt idx="21">
                  <c:v>79</c:v>
                </c:pt>
                <c:pt idx="22">
                  <c:v>83</c:v>
                </c:pt>
                <c:pt idx="23">
                  <c:v>86</c:v>
                </c:pt>
                <c:pt idx="24">
                  <c:v>92</c:v>
                </c:pt>
                <c:pt idx="25">
                  <c:v>92</c:v>
                </c:pt>
                <c:pt idx="26">
                  <c:v>95</c:v>
                </c:pt>
                <c:pt idx="27">
                  <c:v>98</c:v>
                </c:pt>
                <c:pt idx="28">
                  <c:v>98</c:v>
                </c:pt>
                <c:pt idx="29">
                  <c:v>99</c:v>
                </c:pt>
                <c:pt idx="30">
                  <c:v>100</c:v>
                </c:pt>
                <c:pt idx="31">
                  <c:v>104</c:v>
                </c:pt>
                <c:pt idx="32">
                  <c:v>108</c:v>
                </c:pt>
                <c:pt idx="33">
                  <c:v>108</c:v>
                </c:pt>
                <c:pt idx="34">
                  <c:v>108</c:v>
                </c:pt>
                <c:pt idx="35">
                  <c:v>108</c:v>
                </c:pt>
                <c:pt idx="36">
                  <c:v>108</c:v>
                </c:pt>
                <c:pt idx="37">
                  <c:v>108</c:v>
                </c:pt>
                <c:pt idx="38">
                  <c:v>108</c:v>
                </c:pt>
                <c:pt idx="39">
                  <c:v>108</c:v>
                </c:pt>
              </c:numCache>
            </c:numRef>
          </c:val>
          <c:extLst>
            <c:ext xmlns:c16="http://schemas.microsoft.com/office/drawing/2014/chart" uri="{C3380CC4-5D6E-409C-BE32-E72D297353CC}">
              <c16:uniqueId val="{00000000-B88A-42BC-9030-064B662CCA50}"/>
            </c:ext>
          </c:extLst>
        </c:ser>
        <c:dLbls>
          <c:showLegendKey val="0"/>
          <c:showVal val="0"/>
          <c:showCatName val="0"/>
          <c:showSerName val="0"/>
          <c:showPercent val="0"/>
          <c:showBubbleSize val="0"/>
        </c:dLbls>
        <c:axId val="574486464"/>
        <c:axId val="574489088"/>
      </c:areaChart>
      <c:lineChart>
        <c:grouping val="standard"/>
        <c:varyColors val="0"/>
        <c:ser>
          <c:idx val="2"/>
          <c:order val="0"/>
          <c:tx>
            <c:strRef>
              <c:f>'ROSE Metric'!$A$29</c:f>
              <c:strCache>
                <c:ptCount val="1"/>
                <c:pt idx="0">
                  <c:v>T6M</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'ROSE Metric'!$B$26:$AO$26</c:f>
              <c:numCache>
                <c:formatCode>[$-409]mmm\-yy;@</c:formatCode>
                <c:ptCount val="4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numCache>
            </c:numRef>
          </c:cat>
          <c:val>
            <c:numRef>
              <c:f>'ROSE Metric'!$B$29:$AO$29</c:f>
              <c:numCache>
                <c:formatCode>General</c:formatCode>
                <c:ptCount val="40"/>
                <c:pt idx="5" formatCode="_(&quot;$&quot;* #,##0.00_);_(&quot;$&quot;* \(#,##0.00\);_(&quot;$&quot;* &quot;-&quot;??_);_(@_)">
                  <c:v>1.5662004009917581</c:v>
                </c:pt>
                <c:pt idx="6" formatCode="_(&quot;$&quot;* #,##0.00_);_(&quot;$&quot;* \(#,##0.00\);_(&quot;$&quot;* &quot;-&quot;??_);_(@_)">
                  <c:v>1.5128109865005182</c:v>
                </c:pt>
                <c:pt idx="7" formatCode="_(&quot;$&quot;* #,##0.00_);_(&quot;$&quot;* \(#,##0.00\);_(&quot;$&quot;* &quot;-&quot;??_);_(@_)">
                  <c:v>1.483470544091041</c:v>
                </c:pt>
                <c:pt idx="8" formatCode="_(&quot;$&quot;* #,##0.00_);_(&quot;$&quot;* \(#,##0.00\);_(&quot;$&quot;* &quot;-&quot;??_);_(@_)">
                  <c:v>1.4805830443042682</c:v>
                </c:pt>
                <c:pt idx="9" formatCode="_(&quot;$&quot;* #,##0.00_);_(&quot;$&quot;* \(#,##0.00\);_(&quot;$&quot;* &quot;-&quot;??_);_(@_)">
                  <c:v>1.4683384524878038</c:v>
                </c:pt>
                <c:pt idx="10" formatCode="_(&quot;$&quot;* #,##0.00_);_(&quot;$&quot;* \(#,##0.00\);_(&quot;$&quot;* &quot;-&quot;??_);_(@_)">
                  <c:v>1.4826622946853945</c:v>
                </c:pt>
                <c:pt idx="11" formatCode="_(&quot;$&quot;* #,##0.00_);_(&quot;$&quot;* \(#,##0.00\);_(&quot;$&quot;* &quot;-&quot;??_);_(@_)">
                  <c:v>1.4390677809777468</c:v>
                </c:pt>
                <c:pt idx="12" formatCode="_(&quot;$&quot;* #,##0.00_);_(&quot;$&quot;* \(#,##0.00\);_(&quot;$&quot;* &quot;-&quot;??_);_(@_)">
                  <c:v>1.403947537640259</c:v>
                </c:pt>
                <c:pt idx="13" formatCode="_(&quot;$&quot;* #,##0.00_);_(&quot;$&quot;* \(#,##0.00\);_(&quot;$&quot;* &quot;-&quot;??_);_(@_)">
                  <c:v>1.38529898722963</c:v>
                </c:pt>
                <c:pt idx="14" formatCode="_(&quot;$&quot;* #,##0.00_);_(&quot;$&quot;* \(#,##0.00\);_(&quot;$&quot;* &quot;-&quot;??_);_(@_)">
                  <c:v>1.3377657376616916</c:v>
                </c:pt>
                <c:pt idx="15" formatCode="_(&quot;$&quot;* #,##0.00_);_(&quot;$&quot;* \(#,##0.00\);_(&quot;$&quot;* &quot;-&quot;??_);_(@_)">
                  <c:v>1.3114128088290942</c:v>
                </c:pt>
                <c:pt idx="16" formatCode="_(&quot;$&quot;* #,##0.00_);_(&quot;$&quot;* \(#,##0.00\);_(&quot;$&quot;* &quot;-&quot;??_);_(@_)">
                  <c:v>1.2574767777877491</c:v>
                </c:pt>
                <c:pt idx="17" formatCode="_(&quot;$&quot;* #,##0.00_);_(&quot;$&quot;* \(#,##0.00\);_(&quot;$&quot;* &quot;-&quot;??_);_(@_)">
                  <c:v>1.218144576482552</c:v>
                </c:pt>
                <c:pt idx="18" formatCode="_(&quot;$&quot;* #,##0.00_);_(&quot;$&quot;* \(#,##0.00\);_(&quot;$&quot;* &quot;-&quot;??_);_(@_)">
                  <c:v>1.1947505772540974</c:v>
                </c:pt>
                <c:pt idx="19" formatCode="_(&quot;$&quot;* #,##0.00_);_(&quot;$&quot;* \(#,##0.00\);_(&quot;$&quot;* &quot;-&quot;??_);_(@_)">
                  <c:v>1.1350256358559578</c:v>
                </c:pt>
                <c:pt idx="20" formatCode="_(&quot;$&quot;* #,##0.00_);_(&quot;$&quot;* \(#,##0.00\);_(&quot;$&quot;* &quot;-&quot;??_);_(@_)">
                  <c:v>1.0976081447839947</c:v>
                </c:pt>
                <c:pt idx="21" formatCode="_(&quot;$&quot;* #,##0.00_);_(&quot;$&quot;* \(#,##0.00\);_(&quot;$&quot;* &quot;-&quot;??_);_(@_)">
                  <c:v>1.0529067239211818</c:v>
                </c:pt>
                <c:pt idx="22" formatCode="_(&quot;$&quot;* #,##0.00_);_(&quot;$&quot;* \(#,##0.00\);_(&quot;$&quot;* &quot;-&quot;??_);_(@_)">
                  <c:v>1.0299946847445223</c:v>
                </c:pt>
                <c:pt idx="23" formatCode="_(&quot;$&quot;* #,##0.00_);_(&quot;$&quot;* \(#,##0.00\);_(&quot;$&quot;* &quot;-&quot;??_);_(@_)">
                  <c:v>1.0205370148182218</c:v>
                </c:pt>
                <c:pt idx="24" formatCode="_(&quot;$&quot;* #,##0.00_);_(&quot;$&quot;* \(#,##0.00\);_(&quot;$&quot;* &quot;-&quot;??_);_(@_)">
                  <c:v>0.98699383897860615</c:v>
                </c:pt>
                <c:pt idx="25" formatCode="_(&quot;$&quot;* #,##0.00_);_(&quot;$&quot;* \(#,##0.00\);_(&quot;$&quot;* &quot;-&quot;??_);_(@_)">
                  <c:v>0.97876757172458806</c:v>
                </c:pt>
                <c:pt idx="26" formatCode="_(&quot;$&quot;* #,##0.00_);_(&quot;$&quot;* \(#,##0.00\);_(&quot;$&quot;* &quot;-&quot;??_);_(@_)">
                  <c:v>0.97260051167363892</c:v>
                </c:pt>
                <c:pt idx="27" formatCode="_(&quot;$&quot;* #,##0.00_);_(&quot;$&quot;* \(#,##0.00\);_(&quot;$&quot;* &quot;-&quot;??_);_(@_)">
                  <c:v>0.9719847273616864</c:v>
                </c:pt>
                <c:pt idx="28" formatCode="_(&quot;$&quot;* #,##0.00_);_(&quot;$&quot;* \(#,##0.00\);_(&quot;$&quot;* &quot;-&quot;??_);_(@_)">
                  <c:v>0.97630076608312322</c:v>
                </c:pt>
                <c:pt idx="29" formatCode="_(&quot;$&quot;* #,##0.00_);_(&quot;$&quot;* \(#,##0.00\);_(&quot;$&quot;* &quot;-&quot;??_);_(@_)">
                  <c:v>0.9817202074170428</c:v>
                </c:pt>
                <c:pt idx="30" formatCode="_(&quot;$&quot;* #,##0.00_);_(&quot;$&quot;* \(#,##0.00\);_(&quot;$&quot;* &quot;-&quot;??_);_(@_)">
                  <c:v>1.0028299723329932</c:v>
                </c:pt>
                <c:pt idx="31" formatCode="_(&quot;$&quot;* #,##0.00_);_(&quot;$&quot;* \(#,##0.00\);_(&quot;$&quot;* &quot;-&quot;??_);_(@_)">
                  <c:v>1.0107020692409385</c:v>
                </c:pt>
                <c:pt idx="32" formatCode="_(&quot;$&quot;* #,##0.00_);_(&quot;$&quot;* \(#,##0.00\);_(&quot;$&quot;* &quot;-&quot;??_);_(@_)">
                  <c:v>1.033203004650203</c:v>
                </c:pt>
                <c:pt idx="33" formatCode="_(&quot;$&quot;* #,##0.00_);_(&quot;$&quot;* \(#,##0.00\);_(&quot;$&quot;* &quot;-&quot;??_);_(@_)">
                  <c:v>1.047004446936141</c:v>
                </c:pt>
                <c:pt idx="34" formatCode="_(&quot;$&quot;* #,##0.00_);_(&quot;$&quot;* \(#,##0.00\);_(&quot;$&quot;* &quot;-&quot;??_);_(@_)">
                  <c:v>1.0609994940757459</c:v>
                </c:pt>
                <c:pt idx="35" formatCode="_(&quot;$&quot;* #,##0.00_);_(&quot;$&quot;* \(#,##0.00\);_(&quot;$&quot;* &quot;-&quot;??_);_(@_)">
                  <c:v>1.0835108338178607</c:v>
                </c:pt>
                <c:pt idx="36" formatCode="_(&quot;$&quot;* #,##0.00_);_(&quot;$&quot;* \(#,##0.00\);_(&quot;$&quot;* &quot;-&quot;??_);_(@_)">
                  <c:v>1.09497766365436</c:v>
                </c:pt>
                <c:pt idx="37" formatCode="_(&quot;$&quot;* #,##0.00_);_(&quot;$&quot;* \(#,##0.00\);_(&quot;$&quot;* &quot;-&quot;??_);_(@_)">
                  <c:v>1.1416282208712716</c:v>
                </c:pt>
                <c:pt idx="38" formatCode="_(&quot;$&quot;* #,##0.00_);_(&quot;$&quot;* \(#,##0.00\);_(&quot;$&quot;* &quot;-&quot;??_);_(@_)">
                  <c:v>1.1615602208628315</c:v>
                </c:pt>
                <c:pt idx="39" formatCode="_(&quot;$&quot;* #,##0.00_);_(&quot;$&quot;* \(#,##0.00\);_(&quot;$&quot;* &quot;-&quot;??_);_(@_)">
                  <c:v>1.1897823670014587</c:v>
                </c:pt>
              </c:numCache>
            </c:numRef>
          </c:val>
          <c:smooth val="0"/>
          <c:extLst>
            <c:ext xmlns:c16="http://schemas.microsoft.com/office/drawing/2014/chart" uri="{C3380CC4-5D6E-409C-BE32-E72D297353CC}">
              <c16:uniqueId val="{00000002-B88A-42BC-9030-064B662CCA50}"/>
            </c:ext>
          </c:extLst>
        </c:ser>
        <c:ser>
          <c:idx val="3"/>
          <c:order val="1"/>
          <c:tx>
            <c:strRef>
              <c:f>'ROSE Metric'!$A$30</c:f>
              <c:strCache>
                <c:ptCount val="1"/>
                <c:pt idx="0">
                  <c:v>TTM</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'ROSE Metric'!$B$26:$AO$26</c:f>
              <c:numCache>
                <c:formatCode>[$-409]mmm\-yy;@</c:formatCode>
                <c:ptCount val="4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numCache>
            </c:numRef>
          </c:cat>
          <c:val>
            <c:numRef>
              <c:f>'ROSE Metric'!$B$30:$AO$30</c:f>
              <c:numCache>
                <c:formatCode>General</c:formatCode>
                <c:ptCount val="40"/>
                <c:pt idx="11" formatCode="_(&quot;$&quot;* #,##0.00_);_(&quot;$&quot;* \(#,##0.00\);_(&quot;$&quot;* &quot;-&quot;??_);_(@_)">
                  <c:v>1.4712505891106133</c:v>
                </c:pt>
                <c:pt idx="12" formatCode="_(&quot;$&quot;* #,##0.00_);_(&quot;$&quot;* \(#,##0.00\);_(&quot;$&quot;* &quot;-&quot;??_);_(@_)">
                  <c:v>1.430465238835646</c:v>
                </c:pt>
                <c:pt idx="13" formatCode="_(&quot;$&quot;* #,##0.00_);_(&quot;$&quot;* \(#,##0.00\);_(&quot;$&quot;* &quot;-&quot;??_);_(@_)">
                  <c:v>1.414716919642814</c:v>
                </c:pt>
                <c:pt idx="14" formatCode="_(&quot;$&quot;* #,##0.00_);_(&quot;$&quot;* \(#,##0.00\);_(&quot;$&quot;* &quot;-&quot;??_);_(@_)">
                  <c:v>1.3859218168169249</c:v>
                </c:pt>
                <c:pt idx="15" formatCode="_(&quot;$&quot;* #,##0.00_);_(&quot;$&quot;* \(#,##0.00\);_(&quot;$&quot;* &quot;-&quot;??_);_(@_)">
                  <c:v>1.3696003980043738</c:v>
                </c:pt>
                <c:pt idx="16" formatCode="_(&quot;$&quot;* #,##0.00_);_(&quot;$&quot;* \(#,##0.00\);_(&quot;$&quot;* &quot;-&quot;??_);_(@_)">
                  <c:v>1.3455568807048293</c:v>
                </c:pt>
                <c:pt idx="17" formatCode="_(&quot;$&quot;* #,##0.00_);_(&quot;$&quot;* \(#,##0.00\);_(&quot;$&quot;* &quot;-&quot;??_);_(@_)">
                  <c:v>1.3108475501901964</c:v>
                </c:pt>
                <c:pt idx="18" formatCode="_(&quot;$&quot;* #,##0.00_);_(&quot;$&quot;* \(#,##0.00\);_(&quot;$&quot;* &quot;-&quot;??_);_(@_)">
                  <c:v>1.2872316413155245</c:v>
                </c:pt>
                <c:pt idx="19" formatCode="_(&quot;$&quot;* #,##0.00_);_(&quot;$&quot;* \(#,##0.00\);_(&quot;$&quot;* &quot;-&quot;??_);_(@_)">
                  <c:v>1.242826358365221</c:v>
                </c:pt>
                <c:pt idx="20" formatCode="_(&quot;$&quot;* #,##0.00_);_(&quot;$&quot;* \(#,##0.00\);_(&quot;$&quot;* &quot;-&quot;??_);_(@_)">
                  <c:v>1.2006271638534771</c:v>
                </c:pt>
                <c:pt idx="21" formatCode="_(&quot;$&quot;* #,##0.00_);_(&quot;$&quot;* \(#,##0.00\);_(&quot;$&quot;* &quot;-&quot;??_);_(@_)">
                  <c:v>1.1621726074002154</c:v>
                </c:pt>
                <c:pt idx="22" formatCode="_(&quot;$&quot;* #,##0.00_);_(&quot;$&quot;* \(#,##0.00\);_(&quot;$&quot;* &quot;-&quot;??_);_(@_)">
                  <c:v>1.1265813782084215</c:v>
                </c:pt>
                <c:pt idx="23" formatCode="_(&quot;$&quot;* #,##0.00_);_(&quot;$&quot;* \(#,##0.00\);_(&quot;$&quot;* &quot;-&quot;??_);_(@_)">
                  <c:v>1.1041397706046248</c:v>
                </c:pt>
                <c:pt idx="24" formatCode="_(&quot;$&quot;* #,##0.00_);_(&quot;$&quot;* \(#,##0.00\);_(&quot;$&quot;* &quot;-&quot;??_);_(@_)">
                  <c:v>1.0745203593462955</c:v>
                </c:pt>
                <c:pt idx="25" formatCode="_(&quot;$&quot;* #,##0.00_);_(&quot;$&quot;* \(#,##0.00\);_(&quot;$&quot;* &quot;-&quot;??_);_(@_)">
                  <c:v>1.0463462302853668</c:v>
                </c:pt>
                <c:pt idx="26" formatCode="_(&quot;$&quot;* #,##0.00_);_(&quot;$&quot;* \(#,##0.00\);_(&quot;$&quot;* &quot;-&quot;??_);_(@_)">
                  <c:v>1.0271410408711972</c:v>
                </c:pt>
                <c:pt idx="27" formatCode="_(&quot;$&quot;* #,##0.00_);_(&quot;$&quot;* \(#,##0.00\);_(&quot;$&quot;* &quot;-&quot;??_);_(@_)">
                  <c:v>1.0080599834731272</c:v>
                </c:pt>
                <c:pt idx="28" formatCode="_(&quot;$&quot;* #,##0.00_);_(&quot;$&quot;* \(#,##0.00\);_(&quot;$&quot;* &quot;-&quot;??_);_(@_)">
                  <c:v>1.0004406689897518</c:v>
                </c:pt>
                <c:pt idx="29" formatCode="_(&quot;$&quot;* #,##0.00_);_(&quot;$&quot;* \(#,##0.00\);_(&quot;$&quot;* &quot;-&quot;??_);_(@_)">
                  <c:v>0.99946612134680191</c:v>
                </c:pt>
                <c:pt idx="30" formatCode="_(&quot;$&quot;* #,##0.00_);_(&quot;$&quot;* \(#,##0.00\);_(&quot;$&quot;* &quot;-&quot;??_);_(@_)">
                  <c:v>0.99544992371852292</c:v>
                </c:pt>
                <c:pt idx="31" formatCode="_(&quot;$&quot;* #,##0.00_);_(&quot;$&quot;* \(#,##0.00\);_(&quot;$&quot;* &quot;-&quot;??_);_(@_)">
                  <c:v>0.99585061590254054</c:v>
                </c:pt>
                <c:pt idx="32" formatCode="_(&quot;$&quot;* #,##0.00_);_(&quot;$&quot;* \(#,##0.00\);_(&quot;$&quot;* &quot;-&quot;??_);_(@_)">
                  <c:v>1.004723593825529</c:v>
                </c:pt>
                <c:pt idx="33" formatCode="_(&quot;$&quot;* #,##0.00_);_(&quot;$&quot;* \(#,##0.00\);_(&quot;$&quot;* &quot;-&quot;??_);_(@_)">
                  <c:v>1.0117174929823987</c:v>
                </c:pt>
                <c:pt idx="34" formatCode="_(&quot;$&quot;* #,##0.00_);_(&quot;$&quot;* \(#,##0.00\);_(&quot;$&quot;* &quot;-&quot;??_);_(@_)">
                  <c:v>1.0207843407659927</c:v>
                </c:pt>
                <c:pt idx="35" formatCode="_(&quot;$&quot;* #,##0.00_);_(&quot;$&quot;* \(#,##0.00\);_(&quot;$&quot;* &quot;-&quot;??_);_(@_)">
                  <c:v>1.0352904862675378</c:v>
                </c:pt>
                <c:pt idx="36" formatCode="_(&quot;$&quot;* #,##0.00_);_(&quot;$&quot;* \(#,##0.00\);_(&quot;$&quot;* &quot;-&quot;??_);_(@_)">
                  <c:v>1.0512868425165647</c:v>
                </c:pt>
                <c:pt idx="37" formatCode="_(&quot;$&quot;* #,##0.00_);_(&quot;$&quot;* \(#,##0.00\);_(&quot;$&quot;* &quot;-&quot;??_);_(@_)">
                  <c:v>1.0784776975967991</c:v>
                </c:pt>
                <c:pt idx="38" formatCode="_(&quot;$&quot;* #,##0.00_);_(&quot;$&quot;* \(#,##0.00\);_(&quot;$&quot;* &quot;-&quot;??_);_(@_)">
                  <c:v>1.0993788250238881</c:v>
                </c:pt>
                <c:pt idx="39" formatCode="_(&quot;$&quot;* #,##0.00_);_(&quot;$&quot;* \(#,##0.00\);_(&quot;$&quot;* &quot;-&quot;??_);_(@_)">
                  <c:v>1.1197315379251747</c:v>
                </c:pt>
              </c:numCache>
            </c:numRef>
          </c:val>
          <c:smooth val="0"/>
          <c:extLst>
            <c:ext xmlns:c16="http://schemas.microsoft.com/office/drawing/2014/chart" uri="{C3380CC4-5D6E-409C-BE32-E72D297353CC}">
              <c16:uniqueId val="{00000003-B88A-42BC-9030-064B662CCA50}"/>
            </c:ext>
          </c:extLst>
        </c:ser>
        <c:dLbls>
          <c:showLegendKey val="0"/>
          <c:showVal val="0"/>
          <c:showCatName val="0"/>
          <c:showSerName val="0"/>
          <c:showPercent val="0"/>
          <c:showBubbleSize val="0"/>
        </c:dLbls>
        <c:marker val="1"/>
        <c:smooth val="0"/>
        <c:axId val="957108424"/>
        <c:axId val="957106456"/>
      </c:lineChart>
      <c:dateAx>
        <c:axId val="95710842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106456"/>
        <c:crosses val="autoZero"/>
        <c:auto val="1"/>
        <c:lblOffset val="100"/>
        <c:baseTimeUnit val="months"/>
      </c:dateAx>
      <c:valAx>
        <c:axId val="957106456"/>
        <c:scaling>
          <c:orientation val="minMax"/>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 of Recurring Revenue per $1 Employee Expenses</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quot;$&quot;#,##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7108424"/>
        <c:crosses val="autoZero"/>
        <c:crossBetween val="between"/>
      </c:valAx>
      <c:valAx>
        <c:axId val="574489088"/>
        <c:scaling>
          <c:orientation val="minMax"/>
        </c:scaling>
        <c:delete val="0"/>
        <c:axPos val="r"/>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Headcount (FTE)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486464"/>
        <c:crosses val="max"/>
        <c:crossBetween val="between"/>
      </c:valAx>
      <c:catAx>
        <c:axId val="574486464"/>
        <c:scaling>
          <c:orientation val="minMax"/>
        </c:scaling>
        <c:delete val="1"/>
        <c:axPos val="b"/>
        <c:majorTickMark val="out"/>
        <c:minorTickMark val="none"/>
        <c:tickLblPos val="nextTo"/>
        <c:crossAx val="5744890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Return on Employee EBITDA</a:t>
            </a:r>
          </a:p>
        </c:rich>
      </c:tx>
      <c:layout>
        <c:manualLayout>
          <c:xMode val="edge"/>
          <c:yMode val="edge"/>
          <c:x val="0.38439975188859909"/>
          <c:y val="1.371036723272610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0"/>
          <c:order val="3"/>
          <c:tx>
            <c:strRef>
              <c:f>'ROSE Metric'!$A$19</c:f>
              <c:strCache>
                <c:ptCount val="1"/>
                <c:pt idx="0">
                  <c:v>SaaS Employees (FTE)</c:v>
                </c:pt>
              </c:strCache>
            </c:strRef>
          </c:tx>
          <c:spPr>
            <a:solidFill>
              <a:schemeClr val="accent1"/>
            </a:solidFill>
            <a:ln>
              <a:noFill/>
            </a:ln>
            <a:effectLst/>
          </c:spPr>
          <c:val>
            <c:numRef>
              <c:f>'ROSE Metric'!$B$19:$AE$19</c:f>
              <c:numCache>
                <c:formatCode>_(* #,##0_);_(* \(#,##0\);_(* "-"??_);_(@_)</c:formatCode>
                <c:ptCount val="30"/>
                <c:pt idx="0">
                  <c:v>13.830842900825015</c:v>
                </c:pt>
                <c:pt idx="1">
                  <c:v>17.661570414815671</c:v>
                </c:pt>
                <c:pt idx="2">
                  <c:v>21.684763168522473</c:v>
                </c:pt>
                <c:pt idx="3">
                  <c:v>21.769630185195869</c:v>
                </c:pt>
                <c:pt idx="4">
                  <c:v>21.269543645070097</c:v>
                </c:pt>
                <c:pt idx="5">
                  <c:v>20.061847343218137</c:v>
                </c:pt>
                <c:pt idx="6">
                  <c:v>21.369584030462125</c:v>
                </c:pt>
                <c:pt idx="7">
                  <c:v>37.032258064516128</c:v>
                </c:pt>
                <c:pt idx="8">
                  <c:v>39.633333333333333</c:v>
                </c:pt>
                <c:pt idx="9">
                  <c:v>40.516129032258064</c:v>
                </c:pt>
                <c:pt idx="10">
                  <c:v>42.633333333333333</c:v>
                </c:pt>
                <c:pt idx="11">
                  <c:v>46.870967741935488</c:v>
                </c:pt>
                <c:pt idx="12">
                  <c:v>48.870967741935488</c:v>
                </c:pt>
                <c:pt idx="13">
                  <c:v>49.821428571428569</c:v>
                </c:pt>
                <c:pt idx="14">
                  <c:v>51.838709677419352</c:v>
                </c:pt>
                <c:pt idx="15">
                  <c:v>53</c:v>
                </c:pt>
                <c:pt idx="16">
                  <c:v>57.516129032258064</c:v>
                </c:pt>
                <c:pt idx="17">
                  <c:v>63.133333333333333</c:v>
                </c:pt>
                <c:pt idx="18">
                  <c:v>64</c:v>
                </c:pt>
                <c:pt idx="19">
                  <c:v>73</c:v>
                </c:pt>
                <c:pt idx="20">
                  <c:v>76</c:v>
                </c:pt>
                <c:pt idx="21">
                  <c:v>79</c:v>
                </c:pt>
                <c:pt idx="22">
                  <c:v>83</c:v>
                </c:pt>
                <c:pt idx="23">
                  <c:v>86</c:v>
                </c:pt>
                <c:pt idx="24">
                  <c:v>92</c:v>
                </c:pt>
                <c:pt idx="25">
                  <c:v>92</c:v>
                </c:pt>
                <c:pt idx="26">
                  <c:v>95</c:v>
                </c:pt>
                <c:pt idx="27">
                  <c:v>98</c:v>
                </c:pt>
                <c:pt idx="28">
                  <c:v>98</c:v>
                </c:pt>
                <c:pt idx="29">
                  <c:v>99</c:v>
                </c:pt>
              </c:numCache>
            </c:numRef>
          </c:val>
          <c:extLst>
            <c:ext xmlns:c16="http://schemas.microsoft.com/office/drawing/2014/chart" uri="{C3380CC4-5D6E-409C-BE32-E72D297353CC}">
              <c16:uniqueId val="{00000000-6443-4182-BE41-EE4182A7FA00}"/>
            </c:ext>
          </c:extLst>
        </c:ser>
        <c:dLbls>
          <c:showLegendKey val="0"/>
          <c:showVal val="0"/>
          <c:showCatName val="0"/>
          <c:showSerName val="0"/>
          <c:showPercent val="0"/>
          <c:showBubbleSize val="0"/>
        </c:dLbls>
        <c:axId val="973886088"/>
        <c:axId val="973871984"/>
      </c:areaChart>
      <c:lineChart>
        <c:grouping val="standard"/>
        <c:varyColors val="0"/>
        <c:ser>
          <c:idx val="1"/>
          <c:order val="0"/>
          <c:tx>
            <c:strRef>
              <c:f>'ROSE Metric'!$A$35</c:f>
              <c:strCache>
                <c:ptCount val="1"/>
                <c:pt idx="0">
                  <c:v>TQM</c:v>
                </c:pt>
              </c:strCache>
            </c:strRef>
          </c:tx>
          <c:spPr>
            <a:ln w="28575" cap="rnd">
              <a:solidFill>
                <a:schemeClr val="accent2"/>
              </a:solidFill>
              <a:round/>
            </a:ln>
            <a:effectLst/>
          </c:spPr>
          <c:marker>
            <c:symbol val="none"/>
          </c:marker>
          <c:cat>
            <c:numRef>
              <c:f>'ROSE Metric'!$B$26:$AE$26</c:f>
              <c:numCache>
                <c:formatCode>[$-409]mmm\-yy;@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'ROSE Metric'!$B$35:$AE$35</c:f>
              <c:numCache>
                <c:formatCode>General</c:formatCode>
                <c:ptCount val="30"/>
                <c:pt idx="2" formatCode="_(&quot;$&quot;* #,##0.00_);_(&quot;$&quot;* \(#,##0.00\);_(&quot;$&quot;* &quot;-&quot;??_);_(@_)">
                  <c:v>-6.9883146337204924E-2</c:v>
                </c:pt>
                <c:pt idx="3" formatCode="_(&quot;$&quot;* #,##0.00_);_(&quot;$&quot;* \(#,##0.00\);_(&quot;$&quot;* &quot;-&quot;??_);_(@_)">
                  <c:v>0.14163885158146128</c:v>
                </c:pt>
                <c:pt idx="4" formatCode="_(&quot;$&quot;* #,##0.00_);_(&quot;$&quot;* \(#,##0.00\);_(&quot;$&quot;* &quot;-&quot;??_);_(@_)">
                  <c:v>-6.9387423879607113E-2</c:v>
                </c:pt>
                <c:pt idx="5" formatCode="_(&quot;$&quot;* #,##0.00_);_(&quot;$&quot;* \(#,##0.00\);_(&quot;$&quot;* &quot;-&quot;??_);_(@_)">
                  <c:v>-4.3450396209683669E-2</c:v>
                </c:pt>
                <c:pt idx="6" formatCode="_(&quot;$&quot;* #,##0.00_);_(&quot;$&quot;* \(#,##0.00\);_(&quot;$&quot;* &quot;-&quot;??_);_(@_)">
                  <c:v>-0.13191534590778534</c:v>
                </c:pt>
                <c:pt idx="7" formatCode="_(&quot;$&quot;* #,##0.00_);_(&quot;$&quot;* \(#,##0.00\);_(&quot;$&quot;* &quot;-&quot;??_);_(@_)">
                  <c:v>-0.25633476591312948</c:v>
                </c:pt>
                <c:pt idx="8" formatCode="_(&quot;$&quot;* #,##0.00_);_(&quot;$&quot;* \(#,##0.00\);_(&quot;$&quot;* &quot;-&quot;??_);_(@_)">
                  <c:v>-0.36338369734895998</c:v>
                </c:pt>
                <c:pt idx="9" formatCode="_(&quot;$&quot;* #,##0.00_);_(&quot;$&quot;* \(#,##0.00\);_(&quot;$&quot;* &quot;-&quot;??_);_(@_)">
                  <c:v>-0.43863781319944506</c:v>
                </c:pt>
                <c:pt idx="10" formatCode="_(&quot;$&quot;* #,##0.00_);_(&quot;$&quot;* \(#,##0.00\);_(&quot;$&quot;* &quot;-&quot;??_);_(@_)">
                  <c:v>-0.44427397947063246</c:v>
                </c:pt>
                <c:pt idx="11" formatCode="_(&quot;$&quot;* #,##0.00_);_(&quot;$&quot;* \(#,##0.00\);_(&quot;$&quot;* &quot;-&quot;??_);_(@_)">
                  <c:v>-0.46732232993797274</c:v>
                </c:pt>
                <c:pt idx="12" formatCode="_(&quot;$&quot;* #,##0.00_);_(&quot;$&quot;* \(#,##0.00\);_(&quot;$&quot;* &quot;-&quot;??_);_(@_)">
                  <c:v>-0.48373415294899025</c:v>
                </c:pt>
                <c:pt idx="13" formatCode="_(&quot;$&quot;* #,##0.00_);_(&quot;$&quot;* \(#,##0.00\);_(&quot;$&quot;* &quot;-&quot;??_);_(@_)">
                  <c:v>-0.47886951758331503</c:v>
                </c:pt>
                <c:pt idx="14" formatCode="_(&quot;$&quot;* #,##0.00_);_(&quot;$&quot;* \(#,##0.00\);_(&quot;$&quot;* &quot;-&quot;??_);_(@_)">
                  <c:v>-0.481901565718243</c:v>
                </c:pt>
                <c:pt idx="15" formatCode="_(&quot;$&quot;* #,##0.00_);_(&quot;$&quot;* \(#,##0.00\);_(&quot;$&quot;* &quot;-&quot;??_);_(@_)">
                  <c:v>-0.46451081583410064</c:v>
                </c:pt>
                <c:pt idx="16" formatCode="_(&quot;$&quot;* #,##0.00_);_(&quot;$&quot;* \(#,##0.00\);_(&quot;$&quot;* &quot;-&quot;??_);_(@_)">
                  <c:v>-0.49782879531171476</c:v>
                </c:pt>
                <c:pt idx="17" formatCode="_(&quot;$&quot;* #,##0.00_);_(&quot;$&quot;* \(#,##0.00\);_(&quot;$&quot;* &quot;-&quot;??_);_(@_)">
                  <c:v>-0.5149372433549545</c:v>
                </c:pt>
                <c:pt idx="18" formatCode="_(&quot;$&quot;* #,##0.00_);_(&quot;$&quot;* \(#,##0.00\);_(&quot;$&quot;* &quot;-&quot;??_);_(@_)">
                  <c:v>-0.51966740074908191</c:v>
                </c:pt>
                <c:pt idx="19" formatCode="_(&quot;$&quot;* #,##0.00_);_(&quot;$&quot;* \(#,##0.00\);_(&quot;$&quot;* &quot;-&quot;??_);_(@_)">
                  <c:v>-0.51938298745064593</c:v>
                </c:pt>
                <c:pt idx="20" formatCode="_(&quot;$&quot;* #,##0.00_);_(&quot;$&quot;* \(#,##0.00\);_(&quot;$&quot;* &quot;-&quot;??_);_(@_)">
                  <c:v>-0.51697665185258246</c:v>
                </c:pt>
                <c:pt idx="21" formatCode="_(&quot;$&quot;* #,##0.00_);_(&quot;$&quot;* \(#,##0.00\);_(&quot;$&quot;* &quot;-&quot;??_);_(@_)">
                  <c:v>-0.52963869560083665</c:v>
                </c:pt>
                <c:pt idx="22" formatCode="_(&quot;$&quot;* #,##0.00_);_(&quot;$&quot;* \(#,##0.00\);_(&quot;$&quot;* &quot;-&quot;??_);_(@_)">
                  <c:v>-0.52836746761486764</c:v>
                </c:pt>
                <c:pt idx="23" formatCode="_(&quot;$&quot;* #,##0.00_);_(&quot;$&quot;* \(#,##0.00\);_(&quot;$&quot;* &quot;-&quot;??_);_(@_)">
                  <c:v>-0.50383439513412887</c:v>
                </c:pt>
                <c:pt idx="24" formatCode="_(&quot;$&quot;* #,##0.00_);_(&quot;$&quot;* \(#,##0.00\);_(&quot;$&quot;* &quot;-&quot;??_);_(@_)">
                  <c:v>-0.50883834891143931</c:v>
                </c:pt>
                <c:pt idx="25" formatCode="_(&quot;$&quot;* #,##0.00_);_(&quot;$&quot;* \(#,##0.00\);_(&quot;$&quot;* &quot;-&quot;??_);_(@_)">
                  <c:v>-0.50492477338631003</c:v>
                </c:pt>
                <c:pt idx="26" formatCode="_(&quot;$&quot;* #,##0.00_);_(&quot;$&quot;* \(#,##0.00\);_(&quot;$&quot;* &quot;-&quot;??_);_(@_)">
                  <c:v>-0.50849374126188029</c:v>
                </c:pt>
                <c:pt idx="27" formatCode="_(&quot;$&quot;* #,##0.00_);_(&quot;$&quot;* \(#,##0.00\);_(&quot;$&quot;* &quot;-&quot;??_);_(@_)">
                  <c:v>-0.48674473968041687</c:v>
                </c:pt>
                <c:pt idx="28" formatCode="_(&quot;$&quot;* #,##0.00_);_(&quot;$&quot;* \(#,##0.00\);_(&quot;$&quot;* &quot;-&quot;??_);_(@_)">
                  <c:v>-0.46021993162772556</c:v>
                </c:pt>
                <c:pt idx="29" formatCode="_(&quot;$&quot;* #,##0.00_);_(&quot;$&quot;* \(#,##0.00\);_(&quot;$&quot;* &quot;-&quot;??_);_(@_)">
                  <c:v>-0.4344743264909815</c:v>
                </c:pt>
              </c:numCache>
            </c:numRef>
          </c:val>
          <c:smooth val="0"/>
          <c:extLst>
            <c:ext xmlns:c16="http://schemas.microsoft.com/office/drawing/2014/chart" uri="{C3380CC4-5D6E-409C-BE32-E72D297353CC}">
              <c16:uniqueId val="{00000001-6443-4182-BE41-EE4182A7FA00}"/>
            </c:ext>
          </c:extLst>
        </c:ser>
        <c:ser>
          <c:idx val="2"/>
          <c:order val="1"/>
          <c:tx>
            <c:strRef>
              <c:f>'ROSE Metric'!$A$36</c:f>
              <c:strCache>
                <c:ptCount val="1"/>
                <c:pt idx="0">
                  <c:v>T6M</c:v>
                </c:pt>
              </c:strCache>
            </c:strRef>
          </c:tx>
          <c:spPr>
            <a:ln w="28575" cap="rnd">
              <a:solidFill>
                <a:schemeClr val="tx1"/>
              </a:solidFill>
              <a:round/>
            </a:ln>
            <a:effectLst/>
          </c:spPr>
          <c:marker>
            <c:symbol val="none"/>
          </c:marker>
          <c:cat>
            <c:numRef>
              <c:f>'ROSE Metric'!$B$26:$AE$26</c:f>
              <c:numCache>
                <c:formatCode>[$-409]mmm\-yy;@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'ROSE Metric'!$B$36:$AE$36</c:f>
              <c:numCache>
                <c:formatCode>General</c:formatCode>
                <c:ptCount val="30"/>
                <c:pt idx="5" formatCode="_(&quot;$&quot;* #,##0.00_);_(&quot;$&quot;* \(#,##0.00\);_(&quot;$&quot;* &quot;-&quot;??_);_(@_)">
                  <c:v>-4.6680150739008448E-3</c:v>
                </c:pt>
                <c:pt idx="6" formatCode="_(&quot;$&quot;* #,##0.00_);_(&quot;$&quot;* \(#,##0.00\);_(&quot;$&quot;* &quot;-&quot;??_);_(@_)">
                  <c:v>-5.724496867015421E-2</c:v>
                </c:pt>
                <c:pt idx="7" formatCode="_(&quot;$&quot;* #,##0.00_);_(&quot;$&quot;* \(#,##0.00\);_(&quot;$&quot;* &quot;-&quot;??_);_(@_)">
                  <c:v>-0.19511562246818315</c:v>
                </c:pt>
                <c:pt idx="8" formatCode="_(&quot;$&quot;* #,##0.00_);_(&quot;$&quot;* \(#,##0.00\);_(&quot;$&quot;* &quot;-&quot;??_);_(@_)">
                  <c:v>-0.31636810871626869</c:v>
                </c:pt>
                <c:pt idx="9" formatCode="_(&quot;$&quot;* #,##0.00_);_(&quot;$&quot;* \(#,##0.00\);_(&quot;$&quot;* &quot;-&quot;??_);_(@_)">
                  <c:v>-0.35794691115266219</c:v>
                </c:pt>
                <c:pt idx="10" formatCode="_(&quot;$&quot;* #,##0.00_);_(&quot;$&quot;* \(#,##0.00\);_(&quot;$&quot;* &quot;-&quot;??_);_(@_)">
                  <c:v>-0.40416038457713788</c:v>
                </c:pt>
                <c:pt idx="11" formatCode="_(&quot;$&quot;* #,##0.00_);_(&quot;$&quot;* \(#,##0.00\);_(&quot;$&quot;* &quot;-&quot;??_);_(@_)">
                  <c:v>-0.45217698655751465</c:v>
                </c:pt>
                <c:pt idx="12" formatCode="_(&quot;$&quot;* #,##0.00_);_(&quot;$&quot;* \(#,##0.00\);_(&quot;$&quot;* &quot;-&quot;??_);_(@_)">
                  <c:v>-0.46956021877604792</c:v>
                </c:pt>
                <c:pt idx="13" formatCode="_(&quot;$&quot;* #,##0.00_);_(&quot;$&quot;* \(#,##0.00\);_(&quot;$&quot;* &quot;-&quot;??_);_(@_)">
                  <c:v>-0.46854885887026132</c:v>
                </c:pt>
                <c:pt idx="14" formatCode="_(&quot;$&quot;* #,##0.00_);_(&quot;$&quot;* \(#,##0.00\);_(&quot;$&quot;* &quot;-&quot;??_);_(@_)">
                  <c:v>-0.4775903453693453</c:v>
                </c:pt>
                <c:pt idx="15" formatCode="_(&quot;$&quot;* #,##0.00_);_(&quot;$&quot;* \(#,##0.00\);_(&quot;$&quot;* &quot;-&quot;??_);_(@_)">
                  <c:v>-0.47925696107041355</c:v>
                </c:pt>
                <c:pt idx="16" formatCode="_(&quot;$&quot;* #,##0.00_);_(&quot;$&quot;* \(#,##0.00\);_(&quot;$&quot;* &quot;-&quot;??_);_(@_)">
                  <c:v>-0.48761172095627836</c:v>
                </c:pt>
                <c:pt idx="17" formatCode="_(&quot;$&quot;* #,##0.00_);_(&quot;$&quot;* \(#,##0.00\);_(&quot;$&quot;* &quot;-&quot;??_);_(@_)">
                  <c:v>-0.49807368699802429</c:v>
                </c:pt>
                <c:pt idx="18" formatCode="_(&quot;$&quot;* #,##0.00_);_(&quot;$&quot;* \(#,##0.00\);_(&quot;$&quot;* &quot;-&quot;??_);_(@_)">
                  <c:v>-0.50507486025837534</c:v>
                </c:pt>
                <c:pt idx="19" formatCode="_(&quot;$&quot;* #,##0.00_);_(&quot;$&quot;* \(#,##0.00\);_(&quot;$&quot;* &quot;-&quot;??_);_(@_)">
                  <c:v>-0.51062706325170359</c:v>
                </c:pt>
                <c:pt idx="20" formatCode="_(&quot;$&quot;* #,##0.00_);_(&quot;$&quot;* \(#,##0.00\);_(&quot;$&quot;* &quot;-&quot;??_);_(@_)">
                  <c:v>-0.52575715884941276</c:v>
                </c:pt>
                <c:pt idx="21" formatCode="_(&quot;$&quot;* #,##0.00_);_(&quot;$&quot;* \(#,##0.00\);_(&quot;$&quot;* &quot;-&quot;??_);_(@_)">
                  <c:v>-0.52416779312458117</c:v>
                </c:pt>
                <c:pt idx="22" formatCode="_(&quot;$&quot;* #,##0.00_);_(&quot;$&quot;* \(#,##0.00\);_(&quot;$&quot;* &quot;-&quot;??_);_(@_)">
                  <c:v>-0.51965768131556855</c:v>
                </c:pt>
                <c:pt idx="23" formatCode="_(&quot;$&quot;* #,##0.00_);_(&quot;$&quot;* \(#,##0.00\);_(&quot;$&quot;* &quot;-&quot;??_);_(@_)">
                  <c:v>-0.51508200942065163</c:v>
                </c:pt>
                <c:pt idx="24" formatCode="_(&quot;$&quot;* #,##0.00_);_(&quot;$&quot;* \(#,##0.00\);_(&quot;$&quot;* &quot;-&quot;??_);_(@_)">
                  <c:v>-0.51703375027217924</c:v>
                </c:pt>
                <c:pt idx="25" formatCode="_(&quot;$&quot;* #,##0.00_);_(&quot;$&quot;* \(#,##0.00\);_(&quot;$&quot;* &quot;-&quot;??_);_(@_)">
                  <c:v>-0.51193054056997767</c:v>
                </c:pt>
                <c:pt idx="26" formatCode="_(&quot;$&quot;* #,##0.00_);_(&quot;$&quot;* \(#,##0.00\);_(&quot;$&quot;* &quot;-&quot;??_);_(@_)">
                  <c:v>-0.50328554911933321</c:v>
                </c:pt>
                <c:pt idx="27" formatCode="_(&quot;$&quot;* #,##0.00_);_(&quot;$&quot;* \(#,##0.00\);_(&quot;$&quot;* &quot;-&quot;??_);_(@_)">
                  <c:v>-0.49266054990520025</c:v>
                </c:pt>
                <c:pt idx="28" formatCode="_(&quot;$&quot;* #,##0.00_);_(&quot;$&quot;* \(#,##0.00\);_(&quot;$&quot;* &quot;-&quot;??_);_(@_)">
                  <c:v>-0.48449118948722747</c:v>
                </c:pt>
                <c:pt idx="29" formatCode="_(&quot;$&quot;* #,##0.00_);_(&quot;$&quot;* \(#,##0.00\);_(&quot;$&quot;* &quot;-&quot;??_);_(@_)">
                  <c:v>-0.45803119357719463</c:v>
                </c:pt>
              </c:numCache>
            </c:numRef>
          </c:val>
          <c:smooth val="0"/>
          <c:extLst>
            <c:ext xmlns:c16="http://schemas.microsoft.com/office/drawing/2014/chart" uri="{C3380CC4-5D6E-409C-BE32-E72D297353CC}">
              <c16:uniqueId val="{00000002-6443-4182-BE41-EE4182A7FA00}"/>
            </c:ext>
          </c:extLst>
        </c:ser>
        <c:ser>
          <c:idx val="3"/>
          <c:order val="2"/>
          <c:tx>
            <c:strRef>
              <c:f>'ROSE Metric'!$A$37</c:f>
              <c:strCache>
                <c:ptCount val="1"/>
                <c:pt idx="0">
                  <c:v>TTM</c:v>
                </c:pt>
              </c:strCache>
            </c:strRef>
          </c:tx>
          <c:spPr>
            <a:ln w="28575" cap="rnd">
              <a:solidFill>
                <a:schemeClr val="accent4"/>
              </a:solidFill>
              <a:round/>
            </a:ln>
            <a:effectLst/>
          </c:spPr>
          <c:marker>
            <c:symbol val="none"/>
          </c:marker>
          <c:cat>
            <c:numRef>
              <c:f>'ROSE Metric'!$B$26:$AE$26</c:f>
              <c:numCache>
                <c:formatCode>[$-409]mmm\-yy;@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'ROSE Metric'!$B$37:$AE$37</c:f>
              <c:numCache>
                <c:formatCode>General</c:formatCode>
                <c:ptCount val="30"/>
                <c:pt idx="11" formatCode="_(&quot;$&quot;* #,##0.00_);_(&quot;$&quot;* \(#,##0.00\);_(&quot;$&quot;* &quot;-&quot;??_);_(@_)">
                  <c:v>-0.32996356208436928</c:v>
                </c:pt>
                <c:pt idx="12" formatCode="_(&quot;$&quot;* #,##0.00_);_(&quot;$&quot;* \(#,##0.00\);_(&quot;$&quot;* &quot;-&quot;??_);_(@_)">
                  <c:v>-0.3536155248164034</c:v>
                </c:pt>
                <c:pt idx="13" formatCode="_(&quot;$&quot;* #,##0.00_);_(&quot;$&quot;* \(#,##0.00\);_(&quot;$&quot;* &quot;-&quot;??_);_(@_)">
                  <c:v>-0.37961044395230265</c:v>
                </c:pt>
                <c:pt idx="14" formatCode="_(&quot;$&quot;* #,##0.00_);_(&quot;$&quot;* \(#,##0.00\);_(&quot;$&quot;* &quot;-&quot;??_);_(@_)">
                  <c:v>-0.40312318390601465</c:v>
                </c:pt>
                <c:pt idx="15" formatCode="_(&quot;$&quot;* #,##0.00_);_(&quot;$&quot;* \(#,##0.00\);_(&quot;$&quot;* &quot;-&quot;??_);_(@_)">
                  <c:v>-0.42856300807032716</c:v>
                </c:pt>
                <c:pt idx="16" formatCode="_(&quot;$&quot;* #,##0.00_);_(&quot;$&quot;* \(#,##0.00\);_(&quot;$&quot;* &quot;-&quot;??_);_(@_)">
                  <c:v>-0.44479268854876214</c:v>
                </c:pt>
                <c:pt idx="17" formatCode="_(&quot;$&quot;* #,##0.00_);_(&quot;$&quot;* \(#,##0.00\);_(&quot;$&quot;* &quot;-&quot;??_);_(@_)">
                  <c:v>-0.46758654686362411</c:v>
                </c:pt>
                <c:pt idx="18" formatCode="_(&quot;$&quot;* #,##0.00_);_(&quot;$&quot;* \(#,##0.00\);_(&quot;$&quot;* &quot;-&quot;??_);_(@_)">
                  <c:v>-0.48050361198715269</c:v>
                </c:pt>
                <c:pt idx="19" formatCode="_(&quot;$&quot;* #,##0.00_);_(&quot;$&quot;* \(#,##0.00\);_(&quot;$&quot;* &quot;-&quot;??_);_(@_)">
                  <c:v>-0.48938178037856939</c:v>
                </c:pt>
                <c:pt idx="20" formatCode="_(&quot;$&quot;* #,##0.00_);_(&quot;$&quot;* \(#,##0.00\);_(&quot;$&quot;* &quot;-&quot;??_);_(@_)">
                  <c:v>-0.4984412489298467</c:v>
                </c:pt>
                <c:pt idx="21" formatCode="_(&quot;$&quot;* #,##0.00_);_(&quot;$&quot;* \(#,##0.00\);_(&quot;$&quot;* &quot;-&quot;??_);_(@_)">
                  <c:v>-0.50339855961365088</c:v>
                </c:pt>
                <c:pt idx="22" formatCode="_(&quot;$&quot;* #,##0.00_);_(&quot;$&quot;* \(#,##0.00\);_(&quot;$&quot;* &quot;-&quot;??_);_(@_)">
                  <c:v>-0.5092185085921862</c:v>
                </c:pt>
                <c:pt idx="23" formatCode="_(&quot;$&quot;* #,##0.00_);_(&quot;$&quot;* \(#,##0.00\);_(&quot;$&quot;* &quot;-&quot;??_);_(@_)">
                  <c:v>-0.50558610452330421</c:v>
                </c:pt>
                <c:pt idx="24" formatCode="_(&quot;$&quot;* #,##0.00_);_(&quot;$&quot;* \(#,##0.00\);_(&quot;$&quot;* &quot;-&quot;??_);_(@_)">
                  <c:v>-0.50855397603972208</c:v>
                </c:pt>
                <c:pt idx="25" formatCode="_(&quot;$&quot;* #,##0.00_);_(&quot;$&quot;* \(#,##0.00\);_(&quot;$&quot;* &quot;-&quot;??_);_(@_)">
                  <c:v>-0.51324502566236119</c:v>
                </c:pt>
                <c:pt idx="26" formatCode="_(&quot;$&quot;* #,##0.00_);_(&quot;$&quot;* \(#,##0.00\);_(&quot;$&quot;* &quot;-&quot;??_);_(@_)">
                  <c:v>-0.5105315991022118</c:v>
                </c:pt>
                <c:pt idx="27" formatCode="_(&quot;$&quot;* #,##0.00_);_(&quot;$&quot;* \(#,##0.00\);_(&quot;$&quot;* &quot;-&quot;??_);_(@_)">
                  <c:v>-0.50979216737119626</c:v>
                </c:pt>
                <c:pt idx="28" formatCode="_(&quot;$&quot;* #,##0.00_);_(&quot;$&quot;* \(#,##0.00\);_(&quot;$&quot;* &quot;-&quot;??_);_(@_)">
                  <c:v>-0.50082845043458091</c:v>
                </c:pt>
                <c:pt idx="29" formatCode="_(&quot;$&quot;* #,##0.00_);_(&quot;$&quot;* \(#,##0.00\);_(&quot;$&quot;* &quot;-&quot;??_);_(@_)">
                  <c:v>-0.48860847733116347</c:v>
                </c:pt>
              </c:numCache>
            </c:numRef>
          </c:val>
          <c:smooth val="0"/>
          <c:extLst>
            <c:ext xmlns:c16="http://schemas.microsoft.com/office/drawing/2014/chart" uri="{C3380CC4-5D6E-409C-BE32-E72D297353CC}">
              <c16:uniqueId val="{00000003-6443-4182-BE41-EE4182A7FA00}"/>
            </c:ext>
          </c:extLst>
        </c:ser>
        <c:dLbls>
          <c:showLegendKey val="0"/>
          <c:showVal val="0"/>
          <c:showCatName val="0"/>
          <c:showSerName val="0"/>
          <c:showPercent val="0"/>
          <c:showBubbleSize val="0"/>
        </c:dLbls>
        <c:marker val="1"/>
        <c:smooth val="0"/>
        <c:axId val="995004816"/>
        <c:axId val="995005472"/>
      </c:lineChart>
      <c:dateAx>
        <c:axId val="995004816"/>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5005472"/>
        <c:crosses val="autoZero"/>
        <c:auto val="1"/>
        <c:lblOffset val="100"/>
        <c:baseTimeUnit val="months"/>
      </c:dateAx>
      <c:valAx>
        <c:axId val="995005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 of EBITDA per $1 Employee Expenses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quot;$&quot;#,##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95004816"/>
        <c:crosses val="autoZero"/>
        <c:crossBetween val="between"/>
      </c:valAx>
      <c:valAx>
        <c:axId val="973871984"/>
        <c:scaling>
          <c:orientation val="minMax"/>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3886088"/>
        <c:crosses val="max"/>
        <c:crossBetween val="between"/>
      </c:valAx>
      <c:catAx>
        <c:axId val="973886088"/>
        <c:scaling>
          <c:orientation val="minMax"/>
        </c:scaling>
        <c:delete val="1"/>
        <c:axPos val="b"/>
        <c:majorTickMark val="out"/>
        <c:minorTickMark val="none"/>
        <c:tickLblPos val="nextTo"/>
        <c:crossAx val="9738719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latin typeface="+mn-lt"/>
              </a:defRPr>
            </a:pPr>
            <a:r>
              <a:rPr lang="de-DE" b="1">
                <a:latin typeface="+mn-lt"/>
              </a:rPr>
              <a:t>MRR Inflow/Outflow ($000)</a:t>
            </a:r>
          </a:p>
        </c:rich>
      </c:tx>
      <c:layout>
        <c:manualLayout>
          <c:xMode val="edge"/>
          <c:yMode val="edge"/>
          <c:x val="0.39874631461856402"/>
          <c:y val="3.27126304883004E-2"/>
        </c:manualLayout>
      </c:layout>
      <c:overlay val="0"/>
    </c:title>
    <c:autoTitleDeleted val="0"/>
    <c:plotArea>
      <c:layout>
        <c:manualLayout>
          <c:layoutTarget val="inner"/>
          <c:xMode val="edge"/>
          <c:yMode val="edge"/>
          <c:x val="6.9826977895302844E-2"/>
          <c:y val="0.166249654648432"/>
          <c:w val="0.91755927609142407"/>
          <c:h val="0.52282341045724601"/>
        </c:manualLayout>
      </c:layout>
      <c:barChart>
        <c:barDir val="col"/>
        <c:grouping val="stacked"/>
        <c:varyColors val="0"/>
        <c:ser>
          <c:idx val="2"/>
          <c:order val="0"/>
          <c:tx>
            <c:strRef>
              <c:f>'Revenue A Inputs'!$A$29</c:f>
              <c:strCache>
                <c:ptCount val="1"/>
                <c:pt idx="0">
                  <c:v>+New MRR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'Revenue A Inputs'!$B$3:$M$3</c:f>
              <c:numCache>
                <c:formatCode>[$-409]mmm\-yy;@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'Revenue A Inputs'!$B$29:$M$29</c:f>
              <c:numCache>
                <c:formatCode>_("$"* #,##0_);_("$"* \(#,##0\);_("$"* "-"??_);_(@_)</c:formatCode>
                <c:ptCount val="12"/>
                <c:pt idx="0">
                  <c:v>17500</c:v>
                </c:pt>
                <c:pt idx="1">
                  <c:v>7291.666666666667</c:v>
                </c:pt>
                <c:pt idx="2">
                  <c:v>13125</c:v>
                </c:pt>
                <c:pt idx="3">
                  <c:v>10208.333333333334</c:v>
                </c:pt>
                <c:pt idx="4">
                  <c:v>14583.333333333334</c:v>
                </c:pt>
                <c:pt idx="5">
                  <c:v>13125</c:v>
                </c:pt>
                <c:pt idx="6">
                  <c:v>20416.666666666668</c:v>
                </c:pt>
                <c:pt idx="7">
                  <c:v>17500</c:v>
                </c:pt>
                <c:pt idx="8">
                  <c:v>11666.666666666666</c:v>
                </c:pt>
                <c:pt idx="9">
                  <c:v>7291.666666666667</c:v>
                </c:pt>
                <c:pt idx="10">
                  <c:v>13125</c:v>
                </c:pt>
                <c:pt idx="11">
                  <c:v>8750</c:v>
                </c:pt>
              </c:numCache>
            </c:numRef>
          </c:val>
          <c:extLst>
            <c:ext xmlns:c16="http://schemas.microsoft.com/office/drawing/2014/chart" uri="{C3380CC4-5D6E-409C-BE32-E72D297353CC}">
              <c16:uniqueId val="{00000000-8B93-40FA-A767-8927EA65CB23}"/>
            </c:ext>
          </c:extLst>
        </c:ser>
        <c:ser>
          <c:idx val="3"/>
          <c:order val="1"/>
          <c:tx>
            <c:strRef>
              <c:f>'Revenue A Inputs'!$A$30</c:f>
              <c:strCache>
                <c:ptCount val="1"/>
                <c:pt idx="0">
                  <c:v>+Expansion MRR</c:v>
                </c:pt>
              </c:strCache>
            </c:strRef>
          </c:tx>
          <c:spPr>
            <a:solidFill>
              <a:srgbClr val="00B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'Revenue A Inputs'!$B$3:$M$3</c:f>
              <c:numCache>
                <c:formatCode>[$-409]mmm\-yy;@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'Revenue A Inputs'!$B$30:$M$30</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B93-40FA-A767-8927EA65CB23}"/>
            </c:ext>
          </c:extLst>
        </c:ser>
        <c:ser>
          <c:idx val="1"/>
          <c:order val="2"/>
          <c:tx>
            <c:strRef>
              <c:f>'Revenue A Inputs'!$A$32</c:f>
              <c:strCache>
                <c:ptCount val="1"/>
                <c:pt idx="0">
                  <c:v>+Lost MRR</c:v>
                </c:pt>
              </c:strCache>
            </c:strRef>
          </c:tx>
          <c:spPr>
            <a:solidFill>
              <a:srgbClr val="FF0000"/>
            </a:solidFill>
          </c:spPr>
          <c:invertIfNegative val="0"/>
          <c:cat>
            <c:numRef>
              <c:f>'Revenue A Inputs'!$B$3:$M$3</c:f>
              <c:numCache>
                <c:formatCode>[$-409]mmm\-yy;@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'Revenue A Inputs'!$B$32:$M$32</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B93-40FA-A767-8927EA65CB23}"/>
            </c:ext>
          </c:extLst>
        </c:ser>
        <c:dLbls>
          <c:showLegendKey val="0"/>
          <c:showVal val="0"/>
          <c:showCatName val="0"/>
          <c:showSerName val="0"/>
          <c:showPercent val="0"/>
          <c:showBubbleSize val="0"/>
        </c:dLbls>
        <c:gapWidth val="150"/>
        <c:overlap val="100"/>
        <c:axId val="146683160"/>
        <c:axId val="146689432"/>
      </c:barChart>
      <c:lineChart>
        <c:grouping val="standard"/>
        <c:varyColors val="0"/>
        <c:ser>
          <c:idx val="4"/>
          <c:order val="3"/>
          <c:tx>
            <c:strRef>
              <c:f>'Revenue A Inputs'!$A$42</c:f>
              <c:strCache>
                <c:ptCount val="1"/>
                <c:pt idx="0">
                  <c:v>Net New MRR</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'Revenue A Inputs'!$B$3:$M$3</c:f>
              <c:numCache>
                <c:formatCode>[$-409]mmm\-yy;@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'Revenue A Inputs'!$B$42:$M$42</c:f>
              <c:numCache>
                <c:formatCode>_("$"* #,##0_);_("$"* \(#,##0\);_("$"* "-"??_);_(@_)</c:formatCode>
                <c:ptCount val="12"/>
                <c:pt idx="0">
                  <c:v>17500</c:v>
                </c:pt>
                <c:pt idx="1">
                  <c:v>7291.666666666667</c:v>
                </c:pt>
                <c:pt idx="2">
                  <c:v>13125</c:v>
                </c:pt>
                <c:pt idx="3">
                  <c:v>10208.333333333334</c:v>
                </c:pt>
                <c:pt idx="4">
                  <c:v>14583.333333333334</c:v>
                </c:pt>
                <c:pt idx="5">
                  <c:v>13125</c:v>
                </c:pt>
                <c:pt idx="6">
                  <c:v>20416.666666666668</c:v>
                </c:pt>
                <c:pt idx="7">
                  <c:v>17500</c:v>
                </c:pt>
                <c:pt idx="8">
                  <c:v>11666.666666666666</c:v>
                </c:pt>
                <c:pt idx="9">
                  <c:v>7291.666666666667</c:v>
                </c:pt>
                <c:pt idx="10">
                  <c:v>13125</c:v>
                </c:pt>
                <c:pt idx="11">
                  <c:v>8750</c:v>
                </c:pt>
              </c:numCache>
            </c:numRef>
          </c:val>
          <c:smooth val="0"/>
          <c:extLst>
            <c:ext xmlns:c16="http://schemas.microsoft.com/office/drawing/2014/chart" uri="{C3380CC4-5D6E-409C-BE32-E72D297353CC}">
              <c16:uniqueId val="{00000003-8B93-40FA-A767-8927EA65CB23}"/>
            </c:ext>
          </c:extLst>
        </c:ser>
        <c:dLbls>
          <c:showLegendKey val="0"/>
          <c:showVal val="0"/>
          <c:showCatName val="0"/>
          <c:showSerName val="0"/>
          <c:showPercent val="0"/>
          <c:showBubbleSize val="0"/>
        </c:dLbls>
        <c:marker val="1"/>
        <c:smooth val="0"/>
        <c:axId val="146683160"/>
        <c:axId val="146689432"/>
      </c:lineChart>
      <c:dateAx>
        <c:axId val="146683160"/>
        <c:scaling>
          <c:orientation val="minMax"/>
        </c:scaling>
        <c:delete val="0"/>
        <c:axPos val="b"/>
        <c:numFmt formatCode="[$-409]mmm\-yy;@" sourceLinked="1"/>
        <c:majorTickMark val="out"/>
        <c:minorTickMark val="none"/>
        <c:tickLblPos val="low"/>
        <c:txPr>
          <a:bodyPr/>
          <a:lstStyle/>
          <a:p>
            <a:pPr>
              <a:defRPr sz="800"/>
            </a:pPr>
            <a:endParaRPr lang="en-US"/>
          </a:p>
        </c:txPr>
        <c:crossAx val="146689432"/>
        <c:crosses val="autoZero"/>
        <c:auto val="1"/>
        <c:lblOffset val="100"/>
        <c:baseTimeUnit val="months"/>
      </c:dateAx>
      <c:valAx>
        <c:axId val="146689432"/>
        <c:scaling>
          <c:orientation val="minMax"/>
        </c:scaling>
        <c:delete val="0"/>
        <c:axPos val="l"/>
        <c:majorGridlines/>
        <c:numFmt formatCode="&quot;$&quot;0," sourceLinked="0"/>
        <c:majorTickMark val="out"/>
        <c:minorTickMark val="none"/>
        <c:tickLblPos val="nextTo"/>
        <c:txPr>
          <a:bodyPr/>
          <a:lstStyle/>
          <a:p>
            <a:pPr>
              <a:defRPr sz="1000">
                <a:latin typeface="+mn-lt"/>
              </a:defRPr>
            </a:pPr>
            <a:endParaRPr lang="en-US"/>
          </a:p>
        </c:txPr>
        <c:crossAx val="146683160"/>
        <c:crosses val="autoZero"/>
        <c:crossBetween val="between"/>
      </c:valAx>
    </c:plotArea>
    <c:legend>
      <c:legendPos val="b"/>
      <c:layout>
        <c:manualLayout>
          <c:xMode val="edge"/>
          <c:yMode val="edge"/>
          <c:x val="0.15912839705773499"/>
          <c:y val="0.83871926248580597"/>
          <c:w val="0.77197396514699002"/>
          <c:h val="0.12664422722172899"/>
        </c:manualLayout>
      </c:layout>
      <c:overlay val="1"/>
      <c:txPr>
        <a:bodyPr/>
        <a:lstStyle/>
        <a:p>
          <a:pPr>
            <a:defRPr sz="1200"/>
          </a:pPr>
          <a:endParaRPr lang="en-US"/>
        </a:p>
      </c:txPr>
    </c:legend>
    <c:plotVisOnly val="1"/>
    <c:dispBlanksAs val="gap"/>
    <c:showDLblsOverMax val="0"/>
  </c:chart>
  <c:spPr>
    <a:ln w="12700" cmpd="sng">
      <a:solidFill>
        <a:schemeClr val="bg2"/>
      </a:solidFill>
    </a:ln>
    <a:effectLst/>
  </c:spPr>
  <c:txPr>
    <a:bodyPr/>
    <a:lstStyle/>
    <a:p>
      <a:pPr>
        <a:defRPr>
          <a:latin typeface="+mn-lt"/>
          <a:cs typeface="Arial"/>
        </a:defRPr>
      </a:pPr>
      <a:endParaRPr lang="en-US"/>
    </a:p>
  </c:txPr>
  <c:printSettings>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'SaaS Magic Number'!$A$14</c:f>
              <c:strCache>
                <c:ptCount val="1"/>
                <c:pt idx="0">
                  <c:v>SaaS Magic Number</c:v>
                </c:pt>
              </c:strCache>
            </c:strRef>
          </c:tx>
          <c:spPr>
            <a:ln w="28575" cap="rnd">
              <a:solidFill>
                <a:schemeClr val="accent1"/>
              </a:solidFill>
              <a:round/>
            </a:ln>
            <a:effectLst/>
          </c:spPr>
          <c:marker>
            <c:symbol val="none"/>
          </c:marker>
          <c:cat>
            <c:numRef>
              <c:f>'SaaS Magic Number'!$B$10:$AK$10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'SaaS Magic Number'!$B$14:$AK$14</c:f>
              <c:numCache>
                <c:formatCode>General</c:formatCode>
                <c:ptCount val="36"/>
                <c:pt idx="5" formatCode="_(* #,##0.0_);_(* \(#,##0.0\);_(* &quot;-&quot;??_);_(@_)">
                  <c:v>5.8685855795646491</c:v>
                </c:pt>
                <c:pt idx="6" formatCode="_(* #,##0.0_);_(* \(#,##0.0\);_(* &quot;-&quot;??_);_(@_)">
                  <c:v>13.286422378090732</c:v>
                </c:pt>
                <c:pt idx="7" formatCode="_(* #,##0.0_);_(* \(#,##0.0\);_(* &quot;-&quot;??_);_(@_)">
                  <c:v>47.969572218625828</c:v>
                </c:pt>
                <c:pt idx="8" formatCode="_(* #,##0.0_);_(* \(#,##0.0\);_(* &quot;-&quot;??_);_(@_)">
                  <c:v>54.589057159432038</c:v>
                </c:pt>
                <c:pt idx="9" formatCode="_(* #,##0.0_);_(* \(#,##0.0\);_(* &quot;-&quot;??_);_(@_)">
                  <c:v>62.959650051832057</c:v>
                </c:pt>
                <c:pt idx="10" formatCode="_(* #,##0.0_);_(* \(#,##0.0\);_(* &quot;-&quot;??_);_(@_)">
                  <c:v>7.8761013382305256</c:v>
                </c:pt>
                <c:pt idx="11" formatCode="_(* #,##0.0_);_(* \(#,##0.0\);_(* &quot;-&quot;??_);_(@_)">
                  <c:v>2.2194646784456369</c:v>
                </c:pt>
                <c:pt idx="12" formatCode="_(* #,##0.0_);_(* \(#,##0.0\);_(* &quot;-&quot;??_);_(@_)">
                  <c:v>0.13860655809883651</c:v>
                </c:pt>
                <c:pt idx="13" formatCode="_(* #,##0.0_);_(* \(#,##0.0\);_(* &quot;-&quot;??_);_(@_)">
                  <c:v>0.21060635153005569</c:v>
                </c:pt>
                <c:pt idx="14" formatCode="_(* #,##0.0_);_(* \(#,##0.0\);_(* &quot;-&quot;??_);_(@_)">
                  <c:v>0.22846370319712569</c:v>
                </c:pt>
                <c:pt idx="15" formatCode="_(* #,##0.0_);_(* \(#,##0.0\);_(* &quot;-&quot;??_);_(@_)">
                  <c:v>0.3059347465260252</c:v>
                </c:pt>
                <c:pt idx="16" formatCode="_(* #,##0.0_);_(* \(#,##0.0\);_(* &quot;-&quot;??_);_(@_)">
                  <c:v>0.24068779554997174</c:v>
                </c:pt>
                <c:pt idx="17" formatCode="_(* #,##0.0_);_(* \(#,##0.0\);_(* &quot;-&quot;??_);_(@_)">
                  <c:v>0.2133738344952639</c:v>
                </c:pt>
                <c:pt idx="18" formatCode="_(* #,##0.0_);_(* \(#,##0.0\);_(* &quot;-&quot;??_);_(@_)">
                  <c:v>0.225485359798657</c:v>
                </c:pt>
                <c:pt idx="19" formatCode="_(* #,##0.0_);_(* \(#,##0.0\);_(* &quot;-&quot;??_);_(@_)">
                  <c:v>0.37549813300740253</c:v>
                </c:pt>
                <c:pt idx="20" formatCode="_(* #,##0.0_);_(* \(#,##0.0\);_(* &quot;-&quot;??_);_(@_)">
                  <c:v>0.50451443137973317</c:v>
                </c:pt>
                <c:pt idx="21" formatCode="_(* #,##0.0_);_(* \(#,##0.0\);_(* &quot;-&quot;??_);_(@_)">
                  <c:v>0.45304886956958662</c:v>
                </c:pt>
                <c:pt idx="22" formatCode="_(* #,##0.0_);_(* \(#,##0.0\);_(* &quot;-&quot;??_);_(@_)">
                  <c:v>0.34998001177306587</c:v>
                </c:pt>
                <c:pt idx="23" formatCode="_(* #,##0.0_);_(* \(#,##0.0\);_(* &quot;-&quot;??_);_(@_)">
                  <c:v>0.45393711252699154</c:v>
                </c:pt>
                <c:pt idx="24" formatCode="_(* #,##0.0_);_(* \(#,##0.0\);_(* &quot;-&quot;??_);_(@_)">
                  <c:v>0.41493502010683764</c:v>
                </c:pt>
                <c:pt idx="25" formatCode="_(* #,##0.0_);_(* \(#,##0.0\);_(* &quot;-&quot;??_);_(@_)">
                  <c:v>0.39896707220756039</c:v>
                </c:pt>
                <c:pt idx="26" formatCode="_(* #,##0.0_);_(* \(#,##0.0\);_(* &quot;-&quot;??_);_(@_)">
                  <c:v>0.20889877466760062</c:v>
                </c:pt>
                <c:pt idx="27" formatCode="_(* #,##0.0_);_(* \(#,##0.0\);_(* &quot;-&quot;??_);_(@_)">
                  <c:v>0.27615290006894883</c:v>
                </c:pt>
                <c:pt idx="28" formatCode="_(* #,##0.0_);_(* \(#,##0.0\);_(* &quot;-&quot;??_);_(@_)">
                  <c:v>0.46330634148043331</c:v>
                </c:pt>
                <c:pt idx="29" formatCode="_(* #,##0.0_);_(* \(#,##0.0\);_(* &quot;-&quot;??_);_(@_)">
                  <c:v>0.54619108522178572</c:v>
                </c:pt>
                <c:pt idx="30" formatCode="_(* #,##0.0_);_(* \(#,##0.0\);_(* &quot;-&quot;??_);_(@_)">
                  <c:v>0.61265702559269064</c:v>
                </c:pt>
                <c:pt idx="31" formatCode="_(* #,##0.0_);_(* \(#,##0.0\);_(* &quot;-&quot;??_);_(@_)">
                  <c:v>0.45727944063353693</c:v>
                </c:pt>
                <c:pt idx="32" formatCode="_(* #,##0.0_);_(* \(#,##0.0\);_(* &quot;-&quot;??_);_(@_)">
                  <c:v>0.5491541491385703</c:v>
                </c:pt>
                <c:pt idx="33" formatCode="_(* #,##0.0_);_(* \(#,##0.0\);_(* &quot;-&quot;??_);_(@_)">
                  <c:v>0.50075963606871077</c:v>
                </c:pt>
                <c:pt idx="34" formatCode="_(* #,##0.0_);_(* \(#,##0.0\);_(* &quot;-&quot;??_);_(@_)">
                  <c:v>0.53906533779793153</c:v>
                </c:pt>
                <c:pt idx="35" formatCode="_(* #,##0.0_);_(* \(#,##0.0\);_(* &quot;-&quot;??_);_(@_)">
                  <c:v>0.50682084716741405</c:v>
                </c:pt>
              </c:numCache>
            </c:numRef>
          </c:val>
          <c:smooth val="0"/>
          <c:extLst>
            <c:ext xmlns:c16="http://schemas.microsoft.com/office/drawing/2014/chart" uri="{C3380CC4-5D6E-409C-BE32-E72D297353CC}">
              <c16:uniqueId val="{00000000-25A6-43EF-A9EB-383F6A8EABA9}"/>
            </c:ext>
          </c:extLst>
        </c:ser>
        <c:dLbls>
          <c:showLegendKey val="0"/>
          <c:showVal val="0"/>
          <c:showCatName val="0"/>
          <c:showSerName val="0"/>
          <c:showPercent val="0"/>
          <c:showBubbleSize val="0"/>
        </c:dLbls>
        <c:smooth val="0"/>
        <c:axId val="881963560"/>
        <c:axId val="881962576"/>
      </c:lineChart>
      <c:dateAx>
        <c:axId val="8819635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962576"/>
        <c:crosses val="autoZero"/>
        <c:auto val="1"/>
        <c:lblOffset val="100"/>
        <c:baseTimeUnit val="months"/>
      </c:dateAx>
      <c:valAx>
        <c:axId val="8819625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81963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SSI!$A$18</c:f>
              <c:strCache>
                <c:ptCount val="1"/>
                <c:pt idx="0">
                  <c:v>SaaS Scalability Index</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SSI!$B$7:$AW$7</c:f>
              <c:numCache>
                <c:formatCode>mmm\-yy</c:formatCode>
                <c:ptCount val="48"/>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pt idx="12">
                  <c:v>45047</c:v>
                </c:pt>
                <c:pt idx="13">
                  <c:v>45078</c:v>
                </c:pt>
                <c:pt idx="14">
                  <c:v>45108</c:v>
                </c:pt>
                <c:pt idx="15">
                  <c:v>45139</c:v>
                </c:pt>
                <c:pt idx="16">
                  <c:v>45170</c:v>
                </c:pt>
                <c:pt idx="17">
                  <c:v>45200</c:v>
                </c:pt>
                <c:pt idx="18">
                  <c:v>45231</c:v>
                </c:pt>
                <c:pt idx="19">
                  <c:v>45261</c:v>
                </c:pt>
                <c:pt idx="20">
                  <c:v>45292</c:v>
                </c:pt>
                <c:pt idx="21">
                  <c:v>45323</c:v>
                </c:pt>
                <c:pt idx="22">
                  <c:v>45352</c:v>
                </c:pt>
                <c:pt idx="23">
                  <c:v>45383</c:v>
                </c:pt>
                <c:pt idx="24">
                  <c:v>45413</c:v>
                </c:pt>
                <c:pt idx="25">
                  <c:v>45444</c:v>
                </c:pt>
                <c:pt idx="26">
                  <c:v>45474</c:v>
                </c:pt>
                <c:pt idx="27">
                  <c:v>45505</c:v>
                </c:pt>
                <c:pt idx="28">
                  <c:v>45536</c:v>
                </c:pt>
                <c:pt idx="29">
                  <c:v>45566</c:v>
                </c:pt>
                <c:pt idx="30">
                  <c:v>45597</c:v>
                </c:pt>
                <c:pt idx="31">
                  <c:v>45627</c:v>
                </c:pt>
                <c:pt idx="32">
                  <c:v>45658</c:v>
                </c:pt>
                <c:pt idx="33">
                  <c:v>45689</c:v>
                </c:pt>
                <c:pt idx="34">
                  <c:v>45717</c:v>
                </c:pt>
                <c:pt idx="35">
                  <c:v>45748</c:v>
                </c:pt>
                <c:pt idx="36">
                  <c:v>45778</c:v>
                </c:pt>
                <c:pt idx="37">
                  <c:v>45809</c:v>
                </c:pt>
                <c:pt idx="38">
                  <c:v>45839</c:v>
                </c:pt>
                <c:pt idx="39">
                  <c:v>45870</c:v>
                </c:pt>
                <c:pt idx="40">
                  <c:v>45901</c:v>
                </c:pt>
                <c:pt idx="41">
                  <c:v>45931</c:v>
                </c:pt>
                <c:pt idx="42">
                  <c:v>45962</c:v>
                </c:pt>
                <c:pt idx="43">
                  <c:v>45992</c:v>
                </c:pt>
                <c:pt idx="44">
                  <c:v>46023</c:v>
                </c:pt>
                <c:pt idx="45">
                  <c:v>46054</c:v>
                </c:pt>
                <c:pt idx="46">
                  <c:v>46082</c:v>
                </c:pt>
                <c:pt idx="47">
                  <c:v>46113</c:v>
                </c:pt>
              </c:numCache>
            </c:numRef>
          </c:cat>
          <c:val>
            <c:numRef>
              <c:f>SSI!$B$18:$AW$18</c:f>
              <c:numCache>
                <c:formatCode>_(* #,##0_);_(* \(#,##0\);_(*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extLst>
            <c:ext xmlns:c16="http://schemas.microsoft.com/office/drawing/2014/chart" uri="{C3380CC4-5D6E-409C-BE32-E72D297353CC}">
              <c16:uniqueId val="{00000000-739D-44EC-8883-95F3DCA6CC77}"/>
            </c:ext>
          </c:extLst>
        </c:ser>
        <c:dLbls>
          <c:showLegendKey val="0"/>
          <c:showVal val="0"/>
          <c:showCatName val="0"/>
          <c:showSerName val="0"/>
          <c:showPercent val="0"/>
          <c:showBubbleSize val="0"/>
        </c:dLbls>
        <c:smooth val="0"/>
        <c:axId val="460028543"/>
        <c:axId val="460011071"/>
      </c:lineChart>
      <c:dateAx>
        <c:axId val="460028543"/>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011071"/>
        <c:crosses val="autoZero"/>
        <c:auto val="1"/>
        <c:lblOffset val="100"/>
        <c:baseTimeUnit val="months"/>
      </c:dateAx>
      <c:valAx>
        <c:axId val="46001107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0285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Cash Balance ($000)</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Summary!$A$70</c:f>
              <c:strCache>
                <c:ptCount val="1"/>
                <c:pt idx="0">
                  <c:v>Ending Cash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Summary!$C$6:$N$6</c:f>
              <c:numCache>
                <c:formatCode>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Summary!$C$70:$N$70</c:f>
              <c:numCache>
                <c:formatCode>"$"#,##0_);[Red]\("$"#,##0\)</c:formatCode>
                <c:ptCount val="12"/>
                <c:pt idx="0">
                  <c:v>197.27346</c:v>
                </c:pt>
                <c:pt idx="1">
                  <c:v>67.83205000000001</c:v>
                </c:pt>
                <c:pt idx="2">
                  <c:v>96.570040000000006</c:v>
                </c:pt>
                <c:pt idx="3">
                  <c:v>63.806699999999999</c:v>
                </c:pt>
                <c:pt idx="4">
                  <c:v>51.73357</c:v>
                </c:pt>
                <c:pt idx="5">
                  <c:v>30.271889999999999</c:v>
                </c:pt>
                <c:pt idx="6">
                  <c:v>74.908280000000005</c:v>
                </c:pt>
                <c:pt idx="7">
                  <c:v>-60.78788835944647</c:v>
                </c:pt>
                <c:pt idx="8">
                  <c:v>-263.16942589713653</c:v>
                </c:pt>
                <c:pt idx="9">
                  <c:v>-536.18418635666808</c:v>
                </c:pt>
                <c:pt idx="10">
                  <c:v>-746.2318977531371</c:v>
                </c:pt>
                <c:pt idx="11">
                  <c:v>-1069.2314107596792</c:v>
                </c:pt>
              </c:numCache>
            </c:numRef>
          </c:val>
          <c:extLst>
            <c:ext xmlns:c16="http://schemas.microsoft.com/office/drawing/2014/chart" uri="{C3380CC4-5D6E-409C-BE32-E72D297353CC}">
              <c16:uniqueId val="{00000000-A0CD-4FF5-9109-93A62AC7E17A}"/>
            </c:ext>
          </c:extLst>
        </c:ser>
        <c:dLbls>
          <c:showLegendKey val="0"/>
          <c:showVal val="0"/>
          <c:showCatName val="0"/>
          <c:showSerName val="0"/>
          <c:showPercent val="0"/>
          <c:showBubbleSize val="0"/>
        </c:dLbls>
        <c:gapWidth val="219"/>
        <c:overlap val="-27"/>
        <c:axId val="146685120"/>
        <c:axId val="146686296"/>
      </c:barChart>
      <c:dateAx>
        <c:axId val="1466851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46686296"/>
        <c:crosses val="autoZero"/>
        <c:auto val="1"/>
        <c:lblOffset val="100"/>
        <c:baseTimeUnit val="months"/>
      </c:dateAx>
      <c:valAx>
        <c:axId val="146686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Ending Cash Balance ($000)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8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Services Backlog ($000)</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'Revenue A Inputs'!$B$3:$BI$3</c:f>
              <c:numCache>
                <c:formatCode>[$-409]mmm\-yy;@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'Revenue A Inputs'!#REF!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'Revenue A Inputs'!#REF!</c15:sqref>
                        </c15:formulaRef>
                      </c:ext>
                    </c:extLst>
                    <c:strCache>
                      <c:ptCount val="1"/>
                      <c:pt idx="0">
                        <c:v>#REF!</c:v>
                      </c:pt>
                    </c:strCache>
                  </c:strRef>
                </c15:tx>
              </c15:filteredSeriesTitle>
            </c:ext>
            <c:ext xmlns:c16="http://schemas.microsoft.com/office/drawing/2014/chart" uri="{C3380CC4-5D6E-409C-BE32-E72D297353CC}">
              <c16:uniqueId val="{00000000-21EB-4D42-ABEF-63683EFB89D3}"/>
            </c:ext>
          </c:extLst>
        </c:ser>
        <c:dLbls>
          <c:showLegendKey val="0"/>
          <c:showVal val="0"/>
          <c:showCatName val="0"/>
          <c:showSerName val="0"/>
          <c:showPercent val="0"/>
          <c:showBubbleSize val="0"/>
        </c:dLbls>
        <c:gapWidth val="219"/>
        <c:axId val="146687472"/>
        <c:axId val="146687864"/>
      </c:barChart>
      <c:lineChart>
        <c:grouping val="standard"/>
        <c:varyColors val="0"/>
        <c:ser>
          <c:idx val="1"/>
          <c:order val="1"/>
          <c:spPr>
            <a:ln w="28575" cap="rnd">
              <a:solidFill>
                <a:schemeClr val="accent2"/>
              </a:solidFill>
              <a:round/>
            </a:ln>
            <a:effectLst/>
          </c:spPr>
          <c:marker>
            <c:symbol val="none"/>
          </c:marker>
          <c:cat>
            <c:numRef>
              <c:f>'Revenue A Inputs'!$B$3:$M$3</c:f>
              <c:numCache>
                <c:formatCode>[$-409]mmm\-yy;@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'Revenue A Inputs'!#REF!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'Revenue A Inputs'!#REF!</c15:sqref>
                        </c15:formulaRef>
                      </c:ext>
                    </c:extLst>
                    <c:strCache>
                      <c:ptCount val="1"/>
                      <c:pt idx="0">
                        <c:v>#REF!</c:v>
                      </c:pt>
                    </c:strCache>
                  </c:strRef>
                </c15:tx>
              </c15:filteredSeriesTitle>
            </c:ext>
            <c:ext xmlns:c16="http://schemas.microsoft.com/office/drawing/2014/chart" uri="{C3380CC4-5D6E-409C-BE32-E72D297353CC}">
              <c16:uniqueId val="{00000001-21EB-4D42-ABEF-63683EFB89D3}"/>
            </c:ext>
          </c:extLst>
        </c:ser>
        <c:dLbls>
          <c:showLegendKey val="0"/>
          <c:showVal val="0"/>
          <c:showCatName val="0"/>
          <c:showSerName val="0"/>
          <c:showPercent val="0"/>
          <c:showBubbleSize val="0"/>
        </c:dLbls>
        <c:marker val="1"/>
        <c:smooth val="0"/>
        <c:axId val="146689040"/>
        <c:axId val="146688648"/>
      </c:lineChart>
      <c:dateAx>
        <c:axId val="146687472"/>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87864"/>
        <c:crosses val="autoZero"/>
        <c:auto val="1"/>
        <c:lblOffset val="100"/>
        <c:baseTimeUnit val="months"/>
      </c:dateAx>
      <c:valAx>
        <c:axId val="146687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Services Backlog ($000)</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87472"/>
        <c:crosses val="autoZero"/>
        <c:crossBetween val="between"/>
      </c:valAx>
      <c:valAx>
        <c:axId val="146688648"/>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Months of Backlog</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89040"/>
        <c:crosses val="max"/>
        <c:crossBetween val="between"/>
      </c:valAx>
      <c:dateAx>
        <c:axId val="146689040"/>
        <c:scaling>
          <c:orientation val="minMax"/>
        </c:scaling>
        <c:delete val="1"/>
        <c:axPos val="b"/>
        <c:numFmt formatCode="[$-409]mmm\-yy;@" sourceLinked="1"/>
        <c:majorTickMark val="out"/>
        <c:minorTickMark val="none"/>
        <c:tickLblPos val="nextTo"/>
        <c:crossAx val="146688648"/>
        <c:crosses val="autoZero"/>
        <c:auto val="1"/>
        <c:lblOffset val="100"/>
        <c:baseTimeUnit val="days"/>
      </c:date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Avg.</a:t>
            </a:r>
            <a:r>
              <a:rPr lang="en-US" baseline="0"/>
              <a:t> MRR</a:t>
            </a:r>
            <a:r>
              <a:rPr lang="en-US"/>
              <a:t> and ACS</a:t>
            </a:r>
            <a:r>
              <a:rPr lang="en-US" baseline="0"/>
              <a:t> per Customer </a:t>
            </a:r>
            <a:r>
              <a:rPr lang="en-US"/>
              <a:t>($000)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Summary!#REF!</c:f>
              <c:strCache>
                <c:ptCount val="1"/>
                <c:pt idx="0">
                  <c:v>#REF!</c:v>
                </c:pt>
              </c:strCache>
            </c:strRef>
          </c:tx>
          <c:spPr>
            <a:ln w="28575" cap="rnd">
              <a:solidFill>
                <a:schemeClr val="accent1"/>
              </a:solidFill>
              <a:round/>
            </a:ln>
            <a:effectLst/>
          </c:spPr>
          <c:marker>
            <c:symbol val="none"/>
          </c:marker>
          <c:cat>
            <c:numRef>
              <c:f>Summary!$C$6:$N$6</c:f>
              <c:numCache>
                <c:formatCode>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Summary!#REF!</c:f>
              <c:numCache>
                <c:formatCode>General</c:formatCode>
                <c:ptCount val="1"/>
                <c:pt idx="0">
                  <c:v>1</c:v>
                </c:pt>
              </c:numCache>
            </c:numRef>
          </c:val>
          <c:smooth val="0"/>
          <c:extLst>
            <c:ext xmlns:c16="http://schemas.microsoft.com/office/drawing/2014/chart" uri="{C3380CC4-5D6E-409C-BE32-E72D297353CC}">
              <c16:uniqueId val="{00000000-A25D-4F08-A7B8-2D58D65BE3B9}"/>
            </c:ext>
          </c:extLst>
        </c:ser>
        <c:ser>
          <c:idx val="1"/>
          <c:order val="1"/>
          <c:tx>
            <c:strRef>
              <c:f>Summary!$A$100</c:f>
              <c:strCache>
                <c:ptCount val="1"/>
                <c:pt idx="0">
                  <c:v>Avg. MRR per Customer</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Summary!$C$6:$N$6</c:f>
              <c:numCache>
                <c:formatCode>mmm\-yy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Summary!$C$100:$N$100</c:f>
              <c:numCache>
                <c:formatCode>"$"#,##0_);[Red]\("$"#,##0\)</c:formatCode>
                <c:ptCount val="12"/>
                <c:pt idx="0">
                  <c:v>53.094084426697087</c:v>
                </c:pt>
                <c:pt idx="1">
                  <c:v>53.074596060519553</c:v>
                </c:pt>
                <c:pt idx="2">
                  <c:v>58.421399542072123</c:v>
                </c:pt>
                <c:pt idx="3">
                  <c:v>58.830736721873215</c:v>
                </c:pt>
                <c:pt idx="4">
                  <c:v>59.912522547144022</c:v>
                </c:pt>
                <c:pt idx="5">
                  <c:v>61.210819047619047</c:v>
                </c:pt>
                <c:pt idx="6">
                  <c:v>67.013572598253276</c:v>
                </c:pt>
                <c:pt idx="7">
                  <c:v>85.761567352523272</c:v>
                </c:pt>
                <c:pt idx="8">
                  <c:v>85.765099462940242</c:v>
                </c:pt>
                <c:pt idx="9">
                  <c:v>85.288863914425832</c:v>
                </c:pt>
                <c:pt idx="10">
                  <c:v>86.697847880885035</c:v>
                </c:pt>
                <c:pt idx="11">
                  <c:v>87.35760265253893</c:v>
                </c:pt>
              </c:numCache>
            </c:numRef>
          </c:val>
          <c:smooth val="0"/>
          <c:extLst>
            <c:ext xmlns:c16="http://schemas.microsoft.com/office/drawing/2014/chart" uri="{C3380CC4-5D6E-409C-BE32-E72D297353CC}">
              <c16:uniqueId val="{00000001-A25D-4F08-A7B8-2D58D65BE3B9}"/>
            </c:ext>
          </c:extLst>
        </c:ser>
        <c:dLbls>
          <c:showLegendKey val="0"/>
          <c:showVal val="0"/>
          <c:showCatName val="0"/>
          <c:showSerName val="0"/>
          <c:showPercent val="0"/>
          <c:showBubbleSize val="0"/>
        </c:dLbls>
        <c:smooth val="0"/>
        <c:axId val="146804192"/>
        <c:axId val="146805368"/>
      </c:lineChart>
      <c:dateAx>
        <c:axId val="14680419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05368"/>
        <c:crosses val="autoZero"/>
        <c:auto val="1"/>
        <c:lblOffset val="100"/>
        <c:baseTimeUnit val="months"/>
      </c:dateAx>
      <c:valAx>
        <c:axId val="1468053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0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Cash Inflow/Outflow ($000)</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Charts!$A$77</c:f>
              <c:strCache>
                <c:ptCount val="1"/>
                <c:pt idx="0">
                  <c:v>Cash Inflow</c:v>
                </c:pt>
              </c:strCache>
            </c:strRef>
          </c:tx>
          <c:spPr>
            <a:solidFill>
              <a:schemeClr val="accent1"/>
            </a:solidFill>
            <a:ln>
              <a:noFill/>
            </a:ln>
            <a:effectLst/>
          </c:spPr>
          <c:invertIfNegative val="0"/>
          <c:cat>
            <c:numRef>
              <c:f>Charts!$B$76:$BI$76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Charts!$B$77:$BI$77</c:f>
              <c:numCache>
                <c:formatCode>"$"#,##0_);[Red]\("$"#,##0\)</c:formatCode>
                <c:ptCount val="60"/>
                <c:pt idx="0">
                  <c:v>0</c:v>
                </c:pt>
                <c:pt idx="1">
                  <c:v>0</c:v>
                </c:pt>
                <c:pt idx="2">
                  <c:v>0</c:v>
                </c:pt>
                <c:pt idx="3">
                  <c:v>0</c:v>
                </c:pt>
                <c:pt idx="4">
                  <c:v>0</c:v>
                </c:pt>
                <c:pt idx="5">
                  <c:v>0</c:v>
                </c:pt>
                <c:pt idx="6">
                  <c:v>0</c:v>
                </c:pt>
                <c:pt idx="7">
                  <c:v>703.0496674373012</c:v>
                </c:pt>
                <c:pt idx="8">
                  <c:v>640.44371354398595</c:v>
                </c:pt>
                <c:pt idx="9">
                  <c:v>586.44492326229692</c:v>
                </c:pt>
                <c:pt idx="10">
                  <c:v>653.07121646993414</c:v>
                </c:pt>
                <c:pt idx="11">
                  <c:v>595.26457204730025</c:v>
                </c:pt>
                <c:pt idx="12">
                  <c:v>813.43362130743617</c:v>
                </c:pt>
                <c:pt idx="13">
                  <c:v>756.38629088539665</c:v>
                </c:pt>
                <c:pt idx="14">
                  <c:v>823.79943243064417</c:v>
                </c:pt>
                <c:pt idx="15">
                  <c:v>887.59127280744394</c:v>
                </c:pt>
                <c:pt idx="16">
                  <c:v>783.17799090257961</c:v>
                </c:pt>
                <c:pt idx="17">
                  <c:v>821.07552395980247</c:v>
                </c:pt>
                <c:pt idx="18">
                  <c:v>1012.2228640450874</c:v>
                </c:pt>
                <c:pt idx="19">
                  <c:v>887.90688737637197</c:v>
                </c:pt>
                <c:pt idx="20">
                  <c:v>787.03670628388159</c:v>
                </c:pt>
                <c:pt idx="21">
                  <c:v>854.127131434543</c:v>
                </c:pt>
                <c:pt idx="22">
                  <c:v>721.31893411773649</c:v>
                </c:pt>
                <c:pt idx="23">
                  <c:v>780.59028743175111</c:v>
                </c:pt>
                <c:pt idx="24">
                  <c:v>901.43531547901341</c:v>
                </c:pt>
                <c:pt idx="25">
                  <c:v>882.78174499418867</c:v>
                </c:pt>
                <c:pt idx="26">
                  <c:v>1059.9663583189458</c:v>
                </c:pt>
                <c:pt idx="27">
                  <c:v>1339.2604124307579</c:v>
                </c:pt>
                <c:pt idx="28">
                  <c:v>1008.4210162052344</c:v>
                </c:pt>
                <c:pt idx="29">
                  <c:v>989.45706826535468</c:v>
                </c:pt>
                <c:pt idx="30">
                  <c:v>1246.6424541949723</c:v>
                </c:pt>
                <c:pt idx="31">
                  <c:v>942.99531055853038</c:v>
                </c:pt>
                <c:pt idx="32">
                  <c:v>835.15340320168013</c:v>
                </c:pt>
                <c:pt idx="33">
                  <c:v>1098.3781494922773</c:v>
                </c:pt>
                <c:pt idx="34">
                  <c:v>888.08709283014196</c:v>
                </c:pt>
                <c:pt idx="35">
                  <c:v>999.07353328248041</c:v>
                </c:pt>
                <c:pt idx="36">
                  <c:v>1069.7087936192015</c:v>
                </c:pt>
                <c:pt idx="37">
                  <c:v>1019.4142128974484</c:v>
                </c:pt>
                <c:pt idx="38">
                  <c:v>1234.3281788009554</c:v>
                </c:pt>
                <c:pt idx="39">
                  <c:v>1505.7499931570389</c:v>
                </c:pt>
                <c:pt idx="40">
                  <c:v>1196.1517571992265</c:v>
                </c:pt>
                <c:pt idx="41">
                  <c:v>1179.1878749686173</c:v>
                </c:pt>
                <c:pt idx="42">
                  <c:v>1471.8959215595223</c:v>
                </c:pt>
                <c:pt idx="43">
                  <c:v>1157.0177397235834</c:v>
                </c:pt>
                <c:pt idx="44">
                  <c:v>1078.9479215712902</c:v>
                </c:pt>
                <c:pt idx="45">
                  <c:v>1400.196636267061</c:v>
                </c:pt>
                <c:pt idx="46">
                  <c:v>1285.6389823639763</c:v>
                </c:pt>
                <c:pt idx="47">
                  <c:v>1392.4814451873622</c:v>
                </c:pt>
                <c:pt idx="48">
                  <c:v>1409.4188651576399</c:v>
                </c:pt>
                <c:pt idx="49">
                  <c:v>1382.67217209559</c:v>
                </c:pt>
                <c:pt idx="50">
                  <c:v>1679.5361313573917</c:v>
                </c:pt>
                <c:pt idx="51">
                  <c:v>2012.5675076924711</c:v>
                </c:pt>
                <c:pt idx="52">
                  <c:v>1830.9257220678583</c:v>
                </c:pt>
                <c:pt idx="53">
                  <c:v>1858.6990598996538</c:v>
                </c:pt>
                <c:pt idx="54">
                  <c:v>2141.0996013864219</c:v>
                </c:pt>
                <c:pt idx="55">
                  <c:v>1878.337385490845</c:v>
                </c:pt>
                <c:pt idx="56">
                  <c:v>1811.5066416413276</c:v>
                </c:pt>
                <c:pt idx="57">
                  <c:v>2159.8414481806053</c:v>
                </c:pt>
                <c:pt idx="58">
                  <c:v>2096.1672699609849</c:v>
                </c:pt>
                <c:pt idx="59">
                  <c:v>2222.2559286017836</c:v>
                </c:pt>
              </c:numCache>
            </c:numRef>
          </c:val>
          <c:extLst>
            <c:ext xmlns:c16="http://schemas.microsoft.com/office/drawing/2014/chart" uri="{C3380CC4-5D6E-409C-BE32-E72D297353CC}">
              <c16:uniqueId val="{00000000-2AFD-4BC3-9C93-1FC42C492D67}"/>
            </c:ext>
          </c:extLst>
        </c:ser>
        <c:ser>
          <c:idx val="1"/>
          <c:order val="1"/>
          <c:tx>
            <c:strRef>
              <c:f>Charts!$A$78</c:f>
              <c:strCache>
                <c:ptCount val="1"/>
                <c:pt idx="0">
                  <c:v>Cash Outflow</c:v>
                </c:pt>
              </c:strCache>
            </c:strRef>
          </c:tx>
          <c:spPr>
            <a:solidFill>
              <a:schemeClr val="accent2"/>
            </a:solidFill>
            <a:ln>
              <a:noFill/>
            </a:ln>
            <a:effectLst/>
          </c:spPr>
          <c:invertIfNegative val="0"/>
          <c:cat>
            <c:numRef>
              <c:f>Charts!$B$76:$BI$76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Charts!$B$78:$BI$78</c:f>
              <c:numCache>
                <c:formatCode>"$"#,##0_);[Red]\("$"#,##0\)</c:formatCode>
                <c:ptCount val="60"/>
                <c:pt idx="0">
                  <c:v>0</c:v>
                </c:pt>
                <c:pt idx="1">
                  <c:v>0</c:v>
                </c:pt>
                <c:pt idx="2">
                  <c:v>0</c:v>
                </c:pt>
                <c:pt idx="3">
                  <c:v>0</c:v>
                </c:pt>
                <c:pt idx="4">
                  <c:v>0</c:v>
                </c:pt>
                <c:pt idx="5">
                  <c:v>0</c:v>
                </c:pt>
                <c:pt idx="6">
                  <c:v>0</c:v>
                </c:pt>
                <c:pt idx="7">
                  <c:v>-838.74583579674766</c:v>
                </c:pt>
                <c:pt idx="8">
                  <c:v>-842.82525108167602</c:v>
                </c:pt>
                <c:pt idx="9">
                  <c:v>-859.45968372182847</c:v>
                </c:pt>
                <c:pt idx="10">
                  <c:v>-863.11892786640317</c:v>
                </c:pt>
                <c:pt idx="11">
                  <c:v>-918.26408505384234</c:v>
                </c:pt>
                <c:pt idx="12">
                  <c:v>-934.11503710416514</c:v>
                </c:pt>
                <c:pt idx="13">
                  <c:v>-898.78772934444692</c:v>
                </c:pt>
                <c:pt idx="14">
                  <c:v>-962.08767626107533</c:v>
                </c:pt>
                <c:pt idx="15">
                  <c:v>-962.67272503863944</c:v>
                </c:pt>
                <c:pt idx="16">
                  <c:v>-1017.4834615883871</c:v>
                </c:pt>
                <c:pt idx="17">
                  <c:v>-1043.5548517033758</c:v>
                </c:pt>
                <c:pt idx="18">
                  <c:v>-1072.6194662975686</c:v>
                </c:pt>
                <c:pt idx="19">
                  <c:v>-1136.2959138973574</c:v>
                </c:pt>
                <c:pt idx="20">
                  <c:v>-1147.6640749228939</c:v>
                </c:pt>
                <c:pt idx="21">
                  <c:v>-1201.3682347441529</c:v>
                </c:pt>
                <c:pt idx="22">
                  <c:v>-1197.0078404787066</c:v>
                </c:pt>
                <c:pt idx="23">
                  <c:v>-1243.9562070660636</c:v>
                </c:pt>
                <c:pt idx="24">
                  <c:v>-1267.9283294737556</c:v>
                </c:pt>
                <c:pt idx="25">
                  <c:v>-1217.3793411073814</c:v>
                </c:pt>
                <c:pt idx="26">
                  <c:v>-1291.4507554390204</c:v>
                </c:pt>
                <c:pt idx="27">
                  <c:v>-1292.7344556123926</c:v>
                </c:pt>
                <c:pt idx="28">
                  <c:v>-1320.9792265089677</c:v>
                </c:pt>
                <c:pt idx="29">
                  <c:v>-1303.4215205532241</c:v>
                </c:pt>
                <c:pt idx="30">
                  <c:v>-1345.554163102154</c:v>
                </c:pt>
                <c:pt idx="31">
                  <c:v>-1366.412275787776</c:v>
                </c:pt>
                <c:pt idx="32">
                  <c:v>-1382.3301508399381</c:v>
                </c:pt>
                <c:pt idx="33">
                  <c:v>-1413.5615299899489</c:v>
                </c:pt>
                <c:pt idx="34">
                  <c:v>-1383.0414788395537</c:v>
                </c:pt>
                <c:pt idx="35">
                  <c:v>-1422.7571885132779</c:v>
                </c:pt>
                <c:pt idx="36">
                  <c:v>-1416.8091999984654</c:v>
                </c:pt>
                <c:pt idx="37">
                  <c:v>-1336.2391047694857</c:v>
                </c:pt>
                <c:pt idx="38">
                  <c:v>-1425.5181300668273</c:v>
                </c:pt>
                <c:pt idx="39">
                  <c:v>-1394.627794908037</c:v>
                </c:pt>
                <c:pt idx="40">
                  <c:v>-1429.5815506342246</c:v>
                </c:pt>
                <c:pt idx="41">
                  <c:v>-1401.9539067975261</c:v>
                </c:pt>
                <c:pt idx="42">
                  <c:v>-1439.786708077952</c:v>
                </c:pt>
                <c:pt idx="43">
                  <c:v>-1437.0492726789023</c:v>
                </c:pt>
                <c:pt idx="44">
                  <c:v>-1411.7913775847169</c:v>
                </c:pt>
                <c:pt idx="45">
                  <c:v>-1443.3963019642235</c:v>
                </c:pt>
                <c:pt idx="46">
                  <c:v>-1417.9110547822427</c:v>
                </c:pt>
                <c:pt idx="47">
                  <c:v>-1449.6680498683415</c:v>
                </c:pt>
                <c:pt idx="48">
                  <c:v>-443.50028201537759</c:v>
                </c:pt>
                <c:pt idx="49">
                  <c:v>-446.6449823633173</c:v>
                </c:pt>
                <c:pt idx="50">
                  <c:v>-450.37512693249522</c:v>
                </c:pt>
                <c:pt idx="51">
                  <c:v>-454.45906227423626</c:v>
                </c:pt>
                <c:pt idx="52">
                  <c:v>-460.44522042565291</c:v>
                </c:pt>
                <c:pt idx="53">
                  <c:v>-465.73121609720602</c:v>
                </c:pt>
                <c:pt idx="54">
                  <c:v>-470.52360921682418</c:v>
                </c:pt>
                <c:pt idx="55">
                  <c:v>-476.16442836660548</c:v>
                </c:pt>
                <c:pt idx="56">
                  <c:v>-481.43533939833429</c:v>
                </c:pt>
                <c:pt idx="57">
                  <c:v>-487.38142077467933</c:v>
                </c:pt>
                <c:pt idx="58">
                  <c:v>-493.67416681992086</c:v>
                </c:pt>
                <c:pt idx="59">
                  <c:v>-499.59738016829942</c:v>
                </c:pt>
              </c:numCache>
            </c:numRef>
          </c:val>
          <c:extLst>
            <c:ext xmlns:c16="http://schemas.microsoft.com/office/drawing/2014/chart" uri="{C3380CC4-5D6E-409C-BE32-E72D297353CC}">
              <c16:uniqueId val="{00000001-2AFD-4BC3-9C93-1FC42C492D67}"/>
            </c:ext>
          </c:extLst>
        </c:ser>
        <c:dLbls>
          <c:showLegendKey val="0"/>
          <c:showVal val="0"/>
          <c:showCatName val="0"/>
          <c:showSerName val="0"/>
          <c:showPercent val="0"/>
          <c:showBubbleSize val="0"/>
        </c:dLbls>
        <c:gapWidth val="219"/>
        <c:overlap val="-27"/>
        <c:axId val="146803408"/>
        <c:axId val="146797920"/>
      </c:barChart>
      <c:lineChart>
        <c:grouping val="standard"/>
        <c:varyColors val="0"/>
        <c:ser>
          <c:idx val="2"/>
          <c:order val="2"/>
          <c:tx>
            <c:strRef>
              <c:f>Charts!$A$79</c:f>
              <c:strCache>
                <c:ptCount val="1"/>
                <c:pt idx="0">
                  <c:v>Net Change</c:v>
                </c:pt>
              </c:strCache>
            </c:strRef>
          </c:tx>
          <c:spPr>
            <a:ln w="28575" cap="rnd">
              <a:solidFill>
                <a:schemeClr val="accent3"/>
              </a:solidFill>
              <a:round/>
            </a:ln>
            <a:effectLst/>
          </c:spPr>
          <c:marker>
            <c:symbol val="none"/>
          </c:marker>
          <c:cat>
            <c:numRef>
              <c:f>Charts!$B$76:$BI$76</c:f>
              <c:numCache>
                <c:formatCode>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Charts!$B$79:$BI$79</c:f>
              <c:numCache>
                <c:formatCode>"$"#,##0_);[Red]\("$"#,##0\)</c:formatCode>
                <c:ptCount val="60"/>
                <c:pt idx="0">
                  <c:v>0</c:v>
                </c:pt>
                <c:pt idx="1">
                  <c:v>0</c:v>
                </c:pt>
                <c:pt idx="2">
                  <c:v>0</c:v>
                </c:pt>
                <c:pt idx="3">
                  <c:v>0</c:v>
                </c:pt>
                <c:pt idx="4">
                  <c:v>0</c:v>
                </c:pt>
                <c:pt idx="5">
                  <c:v>0</c:v>
                </c:pt>
                <c:pt idx="6">
                  <c:v>0</c:v>
                </c:pt>
                <c:pt idx="7">
                  <c:v>-135.69616835944646</c:v>
                </c:pt>
                <c:pt idx="8">
                  <c:v>-202.38153753769006</c:v>
                </c:pt>
                <c:pt idx="9">
                  <c:v>-273.01476045953154</c:v>
                </c:pt>
                <c:pt idx="10">
                  <c:v>-210.04771139646903</c:v>
                </c:pt>
                <c:pt idx="11">
                  <c:v>-322.99951300654209</c:v>
                </c:pt>
                <c:pt idx="12">
                  <c:v>-120.68141579672897</c:v>
                </c:pt>
                <c:pt idx="13">
                  <c:v>-142.40143845905027</c:v>
                </c:pt>
                <c:pt idx="14">
                  <c:v>-138.28824383043116</c:v>
                </c:pt>
                <c:pt idx="15">
                  <c:v>-75.081452231195499</c:v>
                </c:pt>
                <c:pt idx="16">
                  <c:v>-234.30547068580745</c:v>
                </c:pt>
                <c:pt idx="17">
                  <c:v>-222.47932774357332</c:v>
                </c:pt>
                <c:pt idx="18">
                  <c:v>-60.396602252481216</c:v>
                </c:pt>
                <c:pt idx="19">
                  <c:v>-248.38902652098545</c:v>
                </c:pt>
                <c:pt idx="20">
                  <c:v>-360.62736863901227</c:v>
                </c:pt>
                <c:pt idx="21">
                  <c:v>-347.24110330960991</c:v>
                </c:pt>
                <c:pt idx="22">
                  <c:v>-475.68890636097012</c:v>
                </c:pt>
                <c:pt idx="23">
                  <c:v>-463.36591963431249</c:v>
                </c:pt>
                <c:pt idx="24">
                  <c:v>-366.49301399474223</c:v>
                </c:pt>
                <c:pt idx="25">
                  <c:v>-334.59759611319271</c:v>
                </c:pt>
                <c:pt idx="26">
                  <c:v>-231.48439712007462</c:v>
                </c:pt>
                <c:pt idx="27">
                  <c:v>46.52595681836533</c:v>
                </c:pt>
                <c:pt idx="28">
                  <c:v>-312.55821030373329</c:v>
                </c:pt>
                <c:pt idx="29">
                  <c:v>-313.96445228786945</c:v>
                </c:pt>
                <c:pt idx="30">
                  <c:v>-98.911708907181719</c:v>
                </c:pt>
                <c:pt idx="31">
                  <c:v>-423.41696522924565</c:v>
                </c:pt>
                <c:pt idx="32">
                  <c:v>-547.17674763825801</c:v>
                </c:pt>
                <c:pt idx="33">
                  <c:v>-315.18338049767158</c:v>
                </c:pt>
                <c:pt idx="34">
                  <c:v>-494.95438600941179</c:v>
                </c:pt>
                <c:pt idx="35">
                  <c:v>-423.68365523079751</c:v>
                </c:pt>
                <c:pt idx="36">
                  <c:v>-347.10040637926386</c:v>
                </c:pt>
                <c:pt idx="37">
                  <c:v>-316.82489187203737</c:v>
                </c:pt>
                <c:pt idx="38">
                  <c:v>-191.18995126587197</c:v>
                </c:pt>
                <c:pt idx="39">
                  <c:v>111.12219824900194</c:v>
                </c:pt>
                <c:pt idx="40">
                  <c:v>-233.42979343499815</c:v>
                </c:pt>
                <c:pt idx="41">
                  <c:v>-222.76603182890881</c:v>
                </c:pt>
                <c:pt idx="42">
                  <c:v>32.10921348157035</c:v>
                </c:pt>
                <c:pt idx="43">
                  <c:v>-280.03153295531888</c:v>
                </c:pt>
                <c:pt idx="44">
                  <c:v>-332.8434560134267</c:v>
                </c:pt>
                <c:pt idx="45">
                  <c:v>-43.199665697162573</c:v>
                </c:pt>
                <c:pt idx="46">
                  <c:v>-132.27207241826636</c:v>
                </c:pt>
                <c:pt idx="47">
                  <c:v>-57.186604680979372</c:v>
                </c:pt>
                <c:pt idx="48">
                  <c:v>965.91858314226226</c:v>
                </c:pt>
                <c:pt idx="49">
                  <c:v>936.02718973227275</c:v>
                </c:pt>
                <c:pt idx="50">
                  <c:v>1229.1610044248964</c:v>
                </c:pt>
                <c:pt idx="51">
                  <c:v>1558.1084454182349</c:v>
                </c:pt>
                <c:pt idx="52">
                  <c:v>1370.4805016422054</c:v>
                </c:pt>
                <c:pt idx="53">
                  <c:v>1392.9678438024478</c:v>
                </c:pt>
                <c:pt idx="54">
                  <c:v>1670.5759921695976</c:v>
                </c:pt>
                <c:pt idx="55">
                  <c:v>1402.1729571242395</c:v>
                </c:pt>
                <c:pt idx="56">
                  <c:v>1330.0713022429934</c:v>
                </c:pt>
                <c:pt idx="57">
                  <c:v>1672.460027405926</c:v>
                </c:pt>
                <c:pt idx="58">
                  <c:v>1602.493103141064</c:v>
                </c:pt>
                <c:pt idx="59">
                  <c:v>1722.6585484334842</c:v>
                </c:pt>
              </c:numCache>
            </c:numRef>
          </c:val>
          <c:smooth val="0"/>
          <c:extLst>
            <c:ext xmlns:c16="http://schemas.microsoft.com/office/drawing/2014/chart" uri="{C3380CC4-5D6E-409C-BE32-E72D297353CC}">
              <c16:uniqueId val="{00000002-2AFD-4BC3-9C93-1FC42C492D67}"/>
            </c:ext>
          </c:extLst>
        </c:ser>
        <c:dLbls>
          <c:showLegendKey val="0"/>
          <c:showVal val="0"/>
          <c:showCatName val="0"/>
          <c:showSerName val="0"/>
          <c:showPercent val="0"/>
          <c:showBubbleSize val="0"/>
        </c:dLbls>
        <c:marker val="1"/>
        <c:smooth val="0"/>
        <c:axId val="146803408"/>
        <c:axId val="146797920"/>
      </c:lineChart>
      <c:dateAx>
        <c:axId val="1468034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797920"/>
        <c:crosses val="autoZero"/>
        <c:auto val="1"/>
        <c:lblOffset val="100"/>
        <c:baseTimeUnit val="months"/>
      </c:dateAx>
      <c:valAx>
        <c:axId val="1467979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0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Customers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New Customers</c:v>
          </c:tx>
          <c:spPr>
            <a:solidFill>
              <a:schemeClr val="accent1"/>
            </a:solidFill>
            <a:ln>
              <a:noFill/>
            </a:ln>
            <a:effectLst/>
          </c:spPr>
          <c:invertIfNegative val="0"/>
          <c:cat>
            <c:numRef>
              <c:f>'Revenue Summary'!$B$3:$BI$3</c:f>
              <c:numCache>
                <c:formatCode>[$-409]mmm\-yy;@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'Revenue Summary'!$B$116:$BI$116</c:f>
              <c:numCache>
                <c:formatCode>_(* #,##0_);_(* \(#,##0\);_(* "-"??_);_(@_)</c:formatCode>
                <c:ptCount val="60"/>
                <c:pt idx="0">
                  <c:v>12</c:v>
                </c:pt>
                <c:pt idx="1">
                  <c:v>5</c:v>
                </c:pt>
                <c:pt idx="2">
                  <c:v>9</c:v>
                </c:pt>
                <c:pt idx="3">
                  <c:v>7</c:v>
                </c:pt>
                <c:pt idx="4">
                  <c:v>10</c:v>
                </c:pt>
                <c:pt idx="5">
                  <c:v>9</c:v>
                </c:pt>
                <c:pt idx="6">
                  <c:v>14</c:v>
                </c:pt>
                <c:pt idx="7">
                  <c:v>12</c:v>
                </c:pt>
                <c:pt idx="8">
                  <c:v>8</c:v>
                </c:pt>
                <c:pt idx="9">
                  <c:v>5</c:v>
                </c:pt>
                <c:pt idx="10">
                  <c:v>9</c:v>
                </c:pt>
                <c:pt idx="11">
                  <c:v>6</c:v>
                </c:pt>
                <c:pt idx="12">
                  <c:v>6</c:v>
                </c:pt>
                <c:pt idx="13">
                  <c:v>10</c:v>
                </c:pt>
                <c:pt idx="14">
                  <c:v>10</c:v>
                </c:pt>
                <c:pt idx="15">
                  <c:v>16</c:v>
                </c:pt>
                <c:pt idx="16">
                  <c:v>7</c:v>
                </c:pt>
                <c:pt idx="17">
                  <c:v>11</c:v>
                </c:pt>
                <c:pt idx="18">
                  <c:v>18</c:v>
                </c:pt>
                <c:pt idx="19">
                  <c:v>12</c:v>
                </c:pt>
                <c:pt idx="20">
                  <c:v>11</c:v>
                </c:pt>
                <c:pt idx="21">
                  <c:v>18</c:v>
                </c:pt>
                <c:pt idx="22">
                  <c:v>7</c:v>
                </c:pt>
                <c:pt idx="23">
                  <c:v>13</c:v>
                </c:pt>
                <c:pt idx="24">
                  <c:v>8</c:v>
                </c:pt>
                <c:pt idx="25">
                  <c:v>10</c:v>
                </c:pt>
                <c:pt idx="26">
                  <c:v>17</c:v>
                </c:pt>
                <c:pt idx="27">
                  <c:v>29</c:v>
                </c:pt>
                <c:pt idx="28">
                  <c:v>16</c:v>
                </c:pt>
                <c:pt idx="29">
                  <c:v>12</c:v>
                </c:pt>
                <c:pt idx="30">
                  <c:v>15</c:v>
                </c:pt>
                <c:pt idx="31">
                  <c:v>5</c:v>
                </c:pt>
                <c:pt idx="32">
                  <c:v>4</c:v>
                </c:pt>
                <c:pt idx="33">
                  <c:v>15</c:v>
                </c:pt>
                <c:pt idx="34">
                  <c:v>10</c:v>
                </c:pt>
                <c:pt idx="35">
                  <c:v>13</c:v>
                </c:pt>
                <c:pt idx="36">
                  <c:v>10</c:v>
                </c:pt>
                <c:pt idx="37">
                  <c:v>8</c:v>
                </c:pt>
                <c:pt idx="38">
                  <c:v>9</c:v>
                </c:pt>
                <c:pt idx="39">
                  <c:v>9</c:v>
                </c:pt>
                <c:pt idx="40">
                  <c:v>10</c:v>
                </c:pt>
                <c:pt idx="41">
                  <c:v>10</c:v>
                </c:pt>
                <c:pt idx="42">
                  <c:v>11</c:v>
                </c:pt>
                <c:pt idx="43">
                  <c:v>11</c:v>
                </c:pt>
                <c:pt idx="44">
                  <c:v>12</c:v>
                </c:pt>
                <c:pt idx="45">
                  <c:v>15.450971199399106</c:v>
                </c:pt>
                <c:pt idx="46">
                  <c:v>20.803710639948775</c:v>
                </c:pt>
                <c:pt idx="47">
                  <c:v>20.803695023765421</c:v>
                </c:pt>
                <c:pt idx="48">
                  <c:v>19.376307069635597</c:v>
                </c:pt>
                <c:pt idx="49">
                  <c:v>20.73264856451009</c:v>
                </c:pt>
                <c:pt idx="50">
                  <c:v>25.57672533191899</c:v>
                </c:pt>
                <c:pt idx="51">
                  <c:v>28.48317139236433</c:v>
                </c:pt>
                <c:pt idx="52">
                  <c:v>35.975343459290094</c:v>
                </c:pt>
                <c:pt idx="53">
                  <c:v>38.429675688110606</c:v>
                </c:pt>
                <c:pt idx="54">
                  <c:v>38.429675688110606</c:v>
                </c:pt>
                <c:pt idx="55">
                  <c:v>41.271534058323823</c:v>
                </c:pt>
                <c:pt idx="56">
                  <c:v>42.304937102037719</c:v>
                </c:pt>
                <c:pt idx="57">
                  <c:v>43.596690906680095</c:v>
                </c:pt>
                <c:pt idx="58">
                  <c:v>46.438549276893319</c:v>
                </c:pt>
                <c:pt idx="59">
                  <c:v>47.471952320607215</c:v>
                </c:pt>
              </c:numCache>
            </c:numRef>
          </c:val>
          <c:extLst>
            <c:ext xmlns:c16="http://schemas.microsoft.com/office/drawing/2014/chart" uri="{C3380CC4-5D6E-409C-BE32-E72D297353CC}">
              <c16:uniqueId val="{00000000-12B1-4BC8-96CA-46922DCACAB5}"/>
            </c:ext>
          </c:extLst>
        </c:ser>
        <c:ser>
          <c:idx val="1"/>
          <c:order val="1"/>
          <c:tx>
            <c:v>Lost Customers</c:v>
          </c:tx>
          <c:spPr>
            <a:solidFill>
              <a:schemeClr val="accent2"/>
            </a:solidFill>
            <a:ln>
              <a:noFill/>
            </a:ln>
            <a:effectLst/>
          </c:spPr>
          <c:invertIfNegative val="0"/>
          <c:cat>
            <c:numRef>
              <c:f>'Revenue Summary'!$B$3:$BI$3</c:f>
              <c:numCache>
                <c:formatCode>[$-409]mmm\-yy;@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'Revenue Summary'!$B$126:$BI$126</c:f>
              <c:numCache>
                <c:formatCode>_(* #,##0_);_(* \(#,##0\);_(* "-"??_);_(@_)</c:formatCode>
                <c:ptCount val="60"/>
                <c:pt idx="0">
                  <c:v>-2</c:v>
                </c:pt>
                <c:pt idx="1">
                  <c:v>0</c:v>
                </c:pt>
                <c:pt idx="2">
                  <c:v>0</c:v>
                </c:pt>
                <c:pt idx="3">
                  <c:v>-1</c:v>
                </c:pt>
                <c:pt idx="4">
                  <c:v>0</c:v>
                </c:pt>
                <c:pt idx="5">
                  <c:v>-2</c:v>
                </c:pt>
                <c:pt idx="6">
                  <c:v>-1</c:v>
                </c:pt>
                <c:pt idx="7">
                  <c:v>-11</c:v>
                </c:pt>
                <c:pt idx="8">
                  <c:v>-12</c:v>
                </c:pt>
                <c:pt idx="9">
                  <c:v>-13</c:v>
                </c:pt>
                <c:pt idx="10">
                  <c:v>-10</c:v>
                </c:pt>
                <c:pt idx="11">
                  <c:v>-13</c:v>
                </c:pt>
                <c:pt idx="12">
                  <c:v>-11</c:v>
                </c:pt>
                <c:pt idx="13">
                  <c:v>-8</c:v>
                </c:pt>
                <c:pt idx="14">
                  <c:v>-11</c:v>
                </c:pt>
                <c:pt idx="15">
                  <c:v>-8</c:v>
                </c:pt>
                <c:pt idx="16">
                  <c:v>-12</c:v>
                </c:pt>
                <c:pt idx="17">
                  <c:v>-10</c:v>
                </c:pt>
                <c:pt idx="18">
                  <c:v>-10</c:v>
                </c:pt>
                <c:pt idx="19">
                  <c:v>-10</c:v>
                </c:pt>
                <c:pt idx="20">
                  <c:v>-8</c:v>
                </c:pt>
                <c:pt idx="21">
                  <c:v>-8</c:v>
                </c:pt>
                <c:pt idx="22">
                  <c:v>-10</c:v>
                </c:pt>
                <c:pt idx="23">
                  <c:v>-9</c:v>
                </c:pt>
                <c:pt idx="24">
                  <c:v>-9</c:v>
                </c:pt>
                <c:pt idx="25">
                  <c:v>-8</c:v>
                </c:pt>
                <c:pt idx="26">
                  <c:v>-8</c:v>
                </c:pt>
                <c:pt idx="27">
                  <c:v>-9</c:v>
                </c:pt>
                <c:pt idx="28">
                  <c:v>-9</c:v>
                </c:pt>
                <c:pt idx="29">
                  <c:v>-11</c:v>
                </c:pt>
                <c:pt idx="30">
                  <c:v>-8</c:v>
                </c:pt>
                <c:pt idx="31">
                  <c:v>-10</c:v>
                </c:pt>
                <c:pt idx="32">
                  <c:v>-7</c:v>
                </c:pt>
                <c:pt idx="33">
                  <c:v>-9</c:v>
                </c:pt>
                <c:pt idx="34">
                  <c:v>-9</c:v>
                </c:pt>
                <c:pt idx="35">
                  <c:v>-10</c:v>
                </c:pt>
                <c:pt idx="36">
                  <c:v>-10</c:v>
                </c:pt>
                <c:pt idx="37">
                  <c:v>-10</c:v>
                </c:pt>
                <c:pt idx="38">
                  <c:v>-12</c:v>
                </c:pt>
                <c:pt idx="39">
                  <c:v>-13</c:v>
                </c:pt>
                <c:pt idx="40">
                  <c:v>-7</c:v>
                </c:pt>
                <c:pt idx="41">
                  <c:v>-7</c:v>
                </c:pt>
                <c:pt idx="42">
                  <c:v>-7</c:v>
                </c:pt>
                <c:pt idx="43">
                  <c:v>-7</c:v>
                </c:pt>
                <c:pt idx="44">
                  <c:v>-7</c:v>
                </c:pt>
                <c:pt idx="45">
                  <c:v>-141</c:v>
                </c:pt>
                <c:pt idx="46">
                  <c:v>-139</c:v>
                </c:pt>
                <c:pt idx="47">
                  <c:v>-137</c:v>
                </c:pt>
                <c:pt idx="48">
                  <c:v>-135</c:v>
                </c:pt>
                <c:pt idx="49">
                  <c:v>-131</c:v>
                </c:pt>
                <c:pt idx="50">
                  <c:v>-129</c:v>
                </c:pt>
                <c:pt idx="51">
                  <c:v>-127</c:v>
                </c:pt>
                <c:pt idx="52">
                  <c:v>-125</c:v>
                </c:pt>
                <c:pt idx="53">
                  <c:v>-123</c:v>
                </c:pt>
                <c:pt idx="54">
                  <c:v>-121</c:v>
                </c:pt>
                <c:pt idx="55">
                  <c:v>-117</c:v>
                </c:pt>
                <c:pt idx="56">
                  <c:v>-115</c:v>
                </c:pt>
                <c:pt idx="57">
                  <c:v>-112</c:v>
                </c:pt>
                <c:pt idx="58">
                  <c:v>-110</c:v>
                </c:pt>
                <c:pt idx="59">
                  <c:v>-108</c:v>
                </c:pt>
              </c:numCache>
            </c:numRef>
          </c:val>
          <c:extLst>
            <c:ext xmlns:c16="http://schemas.microsoft.com/office/drawing/2014/chart" uri="{C3380CC4-5D6E-409C-BE32-E72D297353CC}">
              <c16:uniqueId val="{00000001-12B1-4BC8-96CA-46922DCACAB5}"/>
            </c:ext>
          </c:extLst>
        </c:ser>
        <c:dLbls>
          <c:showLegendKey val="0"/>
          <c:showVal val="0"/>
          <c:showCatName val="0"/>
          <c:showSerName val="0"/>
          <c:showPercent val="0"/>
          <c:showBubbleSize val="0"/>
        </c:dLbls>
        <c:gapWidth val="219"/>
        <c:overlap val="-27"/>
        <c:axId val="146799880"/>
        <c:axId val="146800272"/>
      </c:barChart>
      <c:lineChart>
        <c:grouping val="standard"/>
        <c:varyColors val="0"/>
        <c:ser>
          <c:idx val="2"/>
          <c:order val="2"/>
          <c:tx>
            <c:v>Total Customers</c:v>
          </c:tx>
          <c:spPr>
            <a:ln w="28575" cap="rnd">
              <a:solidFill>
                <a:schemeClr val="accent3"/>
              </a:solidFill>
              <a:round/>
            </a:ln>
            <a:effectLst/>
          </c:spPr>
          <c:marker>
            <c:symbol val="none"/>
          </c:marker>
          <c:val>
            <c:numRef>
              <c:f>'Revenue Summary'!$B$102:$BI$102</c:f>
              <c:numCache>
                <c:formatCode>_(* #,##0_);_(* \(#,##0\);_(* "-"??_);_(@_)</c:formatCode>
                <c:ptCount val="60"/>
                <c:pt idx="0">
                  <c:v>3506</c:v>
                </c:pt>
                <c:pt idx="1">
                  <c:v>3503</c:v>
                </c:pt>
                <c:pt idx="2">
                  <c:v>3494</c:v>
                </c:pt>
                <c:pt idx="3">
                  <c:v>3502</c:v>
                </c:pt>
                <c:pt idx="4">
                  <c:v>3659</c:v>
                </c:pt>
                <c:pt idx="5">
                  <c:v>3675</c:v>
                </c:pt>
                <c:pt idx="6">
                  <c:v>3664</c:v>
                </c:pt>
                <c:pt idx="7">
                  <c:v>7146</c:v>
                </c:pt>
                <c:pt idx="8">
                  <c:v>7146</c:v>
                </c:pt>
                <c:pt idx="9">
                  <c:v>7146</c:v>
                </c:pt>
                <c:pt idx="10">
                  <c:v>7146</c:v>
                </c:pt>
                <c:pt idx="11">
                  <c:v>7146</c:v>
                </c:pt>
                <c:pt idx="12">
                  <c:v>7146</c:v>
                </c:pt>
                <c:pt idx="13">
                  <c:v>7146</c:v>
                </c:pt>
                <c:pt idx="14">
                  <c:v>7146</c:v>
                </c:pt>
                <c:pt idx="15">
                  <c:v>7146</c:v>
                </c:pt>
                <c:pt idx="16">
                  <c:v>7146</c:v>
                </c:pt>
                <c:pt idx="17">
                  <c:v>7146</c:v>
                </c:pt>
                <c:pt idx="18">
                  <c:v>7146</c:v>
                </c:pt>
                <c:pt idx="19">
                  <c:v>7146</c:v>
                </c:pt>
                <c:pt idx="20">
                  <c:v>7146</c:v>
                </c:pt>
                <c:pt idx="21">
                  <c:v>7146</c:v>
                </c:pt>
                <c:pt idx="22">
                  <c:v>7146</c:v>
                </c:pt>
                <c:pt idx="23">
                  <c:v>7146</c:v>
                </c:pt>
                <c:pt idx="24">
                  <c:v>7146</c:v>
                </c:pt>
                <c:pt idx="25">
                  <c:v>7146</c:v>
                </c:pt>
                <c:pt idx="26">
                  <c:v>7146</c:v>
                </c:pt>
                <c:pt idx="27">
                  <c:v>7146</c:v>
                </c:pt>
                <c:pt idx="28">
                  <c:v>7146</c:v>
                </c:pt>
                <c:pt idx="29">
                  <c:v>7146</c:v>
                </c:pt>
                <c:pt idx="30">
                  <c:v>7146</c:v>
                </c:pt>
                <c:pt idx="31">
                  <c:v>7146</c:v>
                </c:pt>
                <c:pt idx="32">
                  <c:v>7146</c:v>
                </c:pt>
                <c:pt idx="33">
                  <c:v>7146</c:v>
                </c:pt>
                <c:pt idx="34">
                  <c:v>7146</c:v>
                </c:pt>
                <c:pt idx="35">
                  <c:v>7146</c:v>
                </c:pt>
                <c:pt idx="36">
                  <c:v>7146</c:v>
                </c:pt>
                <c:pt idx="37">
                  <c:v>7146</c:v>
                </c:pt>
                <c:pt idx="38">
                  <c:v>7146</c:v>
                </c:pt>
                <c:pt idx="39">
                  <c:v>7146</c:v>
                </c:pt>
                <c:pt idx="40">
                  <c:v>7146</c:v>
                </c:pt>
                <c:pt idx="41">
                  <c:v>7146</c:v>
                </c:pt>
                <c:pt idx="42">
                  <c:v>7146</c:v>
                </c:pt>
                <c:pt idx="43">
                  <c:v>7146</c:v>
                </c:pt>
                <c:pt idx="44">
                  <c:v>7146</c:v>
                </c:pt>
                <c:pt idx="45">
                  <c:v>7012</c:v>
                </c:pt>
                <c:pt idx="46">
                  <c:v>6880</c:v>
                </c:pt>
                <c:pt idx="47">
                  <c:v>6750</c:v>
                </c:pt>
                <c:pt idx="48">
                  <c:v>6622</c:v>
                </c:pt>
                <c:pt idx="49">
                  <c:v>6498</c:v>
                </c:pt>
                <c:pt idx="50">
                  <c:v>6376</c:v>
                </c:pt>
                <c:pt idx="51">
                  <c:v>6256</c:v>
                </c:pt>
                <c:pt idx="52">
                  <c:v>6173.9753434592894</c:v>
                </c:pt>
                <c:pt idx="53">
                  <c:v>6096.4050191474007</c:v>
                </c:pt>
                <c:pt idx="54">
                  <c:v>6020.8346948355111</c:v>
                </c:pt>
                <c:pt idx="55">
                  <c:v>5952.1062288938356</c:v>
                </c:pt>
                <c:pt idx="56">
                  <c:v>5886.4111659958726</c:v>
                </c:pt>
                <c:pt idx="57">
                  <c:v>5824.0078569025527</c:v>
                </c:pt>
                <c:pt idx="58">
                  <c:v>5766.4464061794461</c:v>
                </c:pt>
                <c:pt idx="59">
                  <c:v>5711.9183585000537</c:v>
                </c:pt>
              </c:numCache>
            </c:numRef>
          </c:val>
          <c:smooth val="0"/>
          <c:extLst>
            <c:ext xmlns:c16="http://schemas.microsoft.com/office/drawing/2014/chart" uri="{C3380CC4-5D6E-409C-BE32-E72D297353CC}">
              <c16:uniqueId val="{00000002-12B1-4BC8-96CA-46922DCACAB5}"/>
            </c:ext>
          </c:extLst>
        </c:ser>
        <c:dLbls>
          <c:showLegendKey val="0"/>
          <c:showVal val="0"/>
          <c:showCatName val="0"/>
          <c:showSerName val="0"/>
          <c:showPercent val="0"/>
          <c:showBubbleSize val="0"/>
        </c:dLbls>
        <c:marker val="1"/>
        <c:smooth val="0"/>
        <c:axId val="146803016"/>
        <c:axId val="146801448"/>
      </c:lineChart>
      <c:dateAx>
        <c:axId val="146799880"/>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46800272"/>
        <c:crosses val="autoZero"/>
        <c:auto val="1"/>
        <c:lblOffset val="100"/>
        <c:baseTimeUnit val="months"/>
      </c:dateAx>
      <c:valAx>
        <c:axId val="146800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New/Lost Customers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799880"/>
        <c:crosses val="autoZero"/>
        <c:crossBetween val="between"/>
      </c:valAx>
      <c:valAx>
        <c:axId val="146801448"/>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Total Customers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03016"/>
        <c:crosses val="max"/>
        <c:crossBetween val="between"/>
      </c:valAx>
      <c:catAx>
        <c:axId val="146803016"/>
        <c:scaling>
          <c:orientation val="minMax"/>
        </c:scaling>
        <c:delete val="1"/>
        <c:axPos val="b"/>
        <c:majorTickMark val="out"/>
        <c:minorTickMark val="none"/>
        <c:tickLblPos val="nextTo"/>
        <c:crossAx val="146801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latin typeface="+mn-lt"/>
              </a:defRPr>
            </a:pPr>
            <a:r>
              <a:rPr lang="de-DE" b="1">
                <a:latin typeface="+mn-lt"/>
              </a:rPr>
              <a:t>MRR Inflow/Outflow ($000)</a:t>
            </a:r>
          </a:p>
        </c:rich>
      </c:tx>
      <c:layout>
        <c:manualLayout>
          <c:xMode val="edge"/>
          <c:yMode val="edge"/>
          <c:x val="0.39874631461856402"/>
          <c:y val="3.27126304883004E-2"/>
        </c:manualLayout>
      </c:layout>
      <c:overlay val="0"/>
    </c:title>
    <c:autoTitleDeleted val="0"/>
    <c:plotArea>
      <c:layout>
        <c:manualLayout>
          <c:layoutTarget val="inner"/>
          <c:xMode val="edge"/>
          <c:yMode val="edge"/>
          <c:x val="6.9826977895302844E-2"/>
          <c:y val="0.166249654648432"/>
          <c:w val="0.91755927609142407"/>
          <c:h val="0.52282341045724601"/>
        </c:manualLayout>
      </c:layout>
      <c:barChart>
        <c:barDir val="col"/>
        <c:grouping val="stacked"/>
        <c:varyColors val="0"/>
        <c:ser>
          <c:idx val="2"/>
          <c:order val="0"/>
          <c:tx>
            <c:v>New MRR from new customers</c:v>
          </c:tx>
          <c:invertIfNegative val="0"/>
          <c:cat>
            <c:numRef>
              <c:f>'Revenue Summary'!$B$3:$BI$3</c:f>
              <c:numCache>
                <c:formatCode>[$-409]mmm\-yy;@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'Revenue E Inputs'!$B$72:$BI$72</c:f>
              <c:numCache>
                <c:formatCode>_("$"* #,##0_);_("$"* \(#,##0\);_("$"* "-"??_);_(@_)</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418D-4431-B734-705E74E47848}"/>
            </c:ext>
          </c:extLst>
        </c:ser>
        <c:ser>
          <c:idx val="0"/>
          <c:order val="1"/>
          <c:tx>
            <c:v>Reactivation MRR</c:v>
          </c:tx>
          <c:invertIfNegative val="0"/>
          <c:val>
            <c:numRef>
              <c:f>'Revenue E Inputs'!$B$73:$BI$73</c:f>
              <c:numCache>
                <c:formatCode>_("$"* #,##0_);_("$"* \(#,##0\);_("$"* "-"??_);_(@_)</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62BD-4466-9951-ADEB8C555EF5}"/>
            </c:ext>
          </c:extLst>
        </c:ser>
        <c:ser>
          <c:idx val="3"/>
          <c:order val="2"/>
          <c:tx>
            <c:v>Net Expansion MRR</c:v>
          </c:tx>
          <c:invertIfNegative val="0"/>
          <c:cat>
            <c:numRef>
              <c:f>'Revenue Summary'!$B$3:$BI$3</c:f>
              <c:numCache>
                <c:formatCode>[$-409]mmm\-yy;@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'Revenue E Inputs'!$B$74:$BI$74</c:f>
              <c:numCache>
                <c:formatCode>_("$"* #,##0_);_("$"* \(#,##0\);_("$"* "-"??_);_(@_)</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1-418D-4431-B734-705E74E47848}"/>
            </c:ext>
          </c:extLst>
        </c:ser>
        <c:ser>
          <c:idx val="1"/>
          <c:order val="3"/>
          <c:tx>
            <c:v>Churn MRR</c:v>
          </c:tx>
          <c:invertIfNegative val="0"/>
          <c:cat>
            <c:numRef>
              <c:f>'Revenue Summary'!$B$3:$BI$3</c:f>
              <c:numCache>
                <c:formatCode>[$-409]mmm\-yy;@</c:formatCode>
                <c:ptCount val="6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pt idx="49">
                  <c:v>46054</c:v>
                </c:pt>
                <c:pt idx="50">
                  <c:v>46082</c:v>
                </c:pt>
                <c:pt idx="51">
                  <c:v>46113</c:v>
                </c:pt>
                <c:pt idx="52">
                  <c:v>46143</c:v>
                </c:pt>
                <c:pt idx="53">
                  <c:v>46174</c:v>
                </c:pt>
                <c:pt idx="54">
                  <c:v>46204</c:v>
                </c:pt>
                <c:pt idx="55">
                  <c:v>46235</c:v>
                </c:pt>
                <c:pt idx="56">
                  <c:v>46266</c:v>
                </c:pt>
                <c:pt idx="57">
                  <c:v>46296</c:v>
                </c:pt>
                <c:pt idx="58">
                  <c:v>46327</c:v>
                </c:pt>
                <c:pt idx="59">
                  <c:v>46357</c:v>
                </c:pt>
              </c:numCache>
            </c:numRef>
          </c:cat>
          <c:val>
            <c:numRef>
              <c:f>'Revenue E Inputs'!$B$76:$BI$76</c:f>
              <c:numCache>
                <c:formatCode>_("$"* #,##0_);_("$"* \(#,##0\);_("$"* "-"??_);_(@_)</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2-418D-4431-B734-705E74E47848}"/>
            </c:ext>
          </c:extLst>
        </c:ser>
        <c:ser>
          <c:idx val="5"/>
          <c:order val="5"/>
          <c:tx>
            <c:v>Downgrade MRR</c:v>
          </c:tx>
          <c:invertIfNegative val="0"/>
          <c:val>
            <c:numRef>
              <c:f>'Revenue E Inputs'!$B$75:$BI$75</c:f>
              <c:numCache>
                <c:formatCode>_("$"* #,##0_);_("$"* \(#,##0\);_("$"* "-"??_);_(@_)</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1-62BD-4466-9951-ADEB8C555EF5}"/>
            </c:ext>
          </c:extLst>
        </c:ser>
        <c:dLbls>
          <c:showLegendKey val="0"/>
          <c:showVal val="0"/>
          <c:showCatName val="0"/>
          <c:showSerName val="0"/>
          <c:showPercent val="0"/>
          <c:showBubbleSize val="0"/>
        </c:dLbls>
        <c:gapWidth val="150"/>
        <c:overlap val="100"/>
        <c:axId val="146689824"/>
        <c:axId val="146690216"/>
      </c:barChart>
      <c:lineChart>
        <c:grouping val="standard"/>
        <c:varyColors val="0"/>
        <c:ser>
          <c:idx val="4"/>
          <c:order val="4"/>
          <c:tx>
            <c:v>Net new MRR</c:v>
          </c:tx>
          <c:marker>
            <c:symbol val="none"/>
          </c:marker>
          <c:cat>
            <c:numRef>
              <c:f>'Revenue A Inputs'!$B$3:$AR$3</c:f>
              <c:numCache>
                <c:formatCode>[$-409]mmm\-yy;@</c:formatCode>
                <c:ptCount val="4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numCache>
            </c:numRef>
          </c:cat>
          <c:val>
            <c:numRef>
              <c:f>'Revenue E Inputs'!$B$89:$BI$89</c:f>
              <c:numCache>
                <c:formatCode>_("$"* #,##0_);_("$"* \(#,##0\);_("$"* "-"??_);_(@_)</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3-418D-4431-B734-705E74E47848}"/>
            </c:ext>
          </c:extLst>
        </c:ser>
        <c:dLbls>
          <c:showLegendKey val="0"/>
          <c:showVal val="0"/>
          <c:showCatName val="0"/>
          <c:showSerName val="0"/>
          <c:showPercent val="0"/>
          <c:showBubbleSize val="0"/>
        </c:dLbls>
        <c:marker val="1"/>
        <c:smooth val="0"/>
        <c:axId val="146689824"/>
        <c:axId val="146690216"/>
      </c:lineChart>
      <c:dateAx>
        <c:axId val="146689824"/>
        <c:scaling>
          <c:orientation val="minMax"/>
        </c:scaling>
        <c:delete val="0"/>
        <c:axPos val="b"/>
        <c:numFmt formatCode="[$-409]mmm\-yy;@" sourceLinked="1"/>
        <c:majorTickMark val="out"/>
        <c:minorTickMark val="none"/>
        <c:tickLblPos val="low"/>
        <c:txPr>
          <a:bodyPr/>
          <a:lstStyle/>
          <a:p>
            <a:pPr>
              <a:defRPr sz="800"/>
            </a:pPr>
            <a:endParaRPr lang="en-US"/>
          </a:p>
        </c:txPr>
        <c:crossAx val="146690216"/>
        <c:crosses val="autoZero"/>
        <c:auto val="1"/>
        <c:lblOffset val="100"/>
        <c:baseTimeUnit val="months"/>
      </c:dateAx>
      <c:valAx>
        <c:axId val="146690216"/>
        <c:scaling>
          <c:orientation val="minMax"/>
        </c:scaling>
        <c:delete val="0"/>
        <c:axPos val="l"/>
        <c:majorGridlines/>
        <c:numFmt formatCode="&quot;$&quot;0," sourceLinked="0"/>
        <c:majorTickMark val="out"/>
        <c:minorTickMark val="none"/>
        <c:tickLblPos val="nextTo"/>
        <c:txPr>
          <a:bodyPr/>
          <a:lstStyle/>
          <a:p>
            <a:pPr>
              <a:defRPr sz="1000">
                <a:latin typeface="+mn-lt"/>
              </a:defRPr>
            </a:pPr>
            <a:endParaRPr lang="en-US"/>
          </a:p>
        </c:txPr>
        <c:crossAx val="146689824"/>
        <c:crosses val="autoZero"/>
        <c:crossBetween val="between"/>
      </c:valAx>
    </c:plotArea>
    <c:legend>
      <c:legendPos val="b"/>
      <c:layout>
        <c:manualLayout>
          <c:xMode val="edge"/>
          <c:yMode val="edge"/>
          <c:x val="0.15912839705773499"/>
          <c:y val="0.83871926248580597"/>
          <c:w val="0.77023042872705716"/>
          <c:h val="0.1190689771373515"/>
        </c:manualLayout>
      </c:layout>
      <c:overlay val="1"/>
      <c:txPr>
        <a:bodyPr/>
        <a:lstStyle/>
        <a:p>
          <a:pPr>
            <a:defRPr sz="1200"/>
          </a:pPr>
          <a:endParaRPr lang="en-US"/>
        </a:p>
      </c:txPr>
    </c:legend>
    <c:plotVisOnly val="1"/>
    <c:dispBlanksAs val="gap"/>
    <c:showDLblsOverMax val="0"/>
  </c:chart>
  <c:spPr>
    <a:ln w="12700" cmpd="sng">
      <a:solidFill>
        <a:schemeClr val="bg2"/>
      </a:solidFill>
    </a:ln>
    <a:effectLst/>
  </c:spPr>
  <c:txPr>
    <a:bodyPr/>
    <a:lstStyle/>
    <a:p>
      <a:pPr>
        <a:defRPr>
          <a:latin typeface="+mn-lt"/>
          <a:cs typeface="Arial"/>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42860</xdr:rowOff>
    </xdr:from>
    <xdr:to>
      <xdr:col>13</xdr:col>
      <xdr:colOff>579120</xdr:colOff>
      <xdr:row>24</xdr:row>
      <xdr:rowOff>50480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xdr:colOff>
      <xdr:row>24</xdr:row>
      <xdr:rowOff>95250</xdr:rowOff>
    </xdr:from>
    <xdr:to>
      <xdr:col>28</xdr:col>
      <xdr:colOff>588645</xdr:colOff>
      <xdr:row>47</xdr:row>
      <xdr:rowOff>102870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24</xdr:row>
      <xdr:rowOff>76200</xdr:rowOff>
    </xdr:from>
    <xdr:to>
      <xdr:col>13</xdr:col>
      <xdr:colOff>579120</xdr:colOff>
      <xdr:row>47</xdr:row>
      <xdr:rowOff>83820</xdr:rowOff>
    </xdr:to>
    <xdr:graphicFrame macro="">
      <xdr:nvGraphicFramePr>
        <xdr:cNvPr id="4" name="Diagramm 19">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xdr:colOff>
      <xdr:row>1</xdr:row>
      <xdr:rowOff>38100</xdr:rowOff>
    </xdr:from>
    <xdr:to>
      <xdr:col>28</xdr:col>
      <xdr:colOff>588645</xdr:colOff>
      <xdr:row>24</xdr:row>
      <xdr:rowOff>45720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47</xdr:row>
      <xdr:rowOff>142875</xdr:rowOff>
    </xdr:from>
    <xdr:to>
      <xdr:col>13</xdr:col>
      <xdr:colOff>579120</xdr:colOff>
      <xdr:row>70</xdr:row>
      <xdr:rowOff>150495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533400</xdr:colOff>
      <xdr:row>70</xdr:row>
      <xdr:rowOff>165735</xdr:rowOff>
    </xdr:from>
    <xdr:to>
      <xdr:col>17</xdr:col>
      <xdr:colOff>419100</xdr:colOff>
      <xdr:row>93</xdr:row>
      <xdr:rowOff>165735</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58</xdr:row>
      <xdr:rowOff>112486</xdr:rowOff>
    </xdr:from>
    <xdr:to>
      <xdr:col>12</xdr:col>
      <xdr:colOff>563879</xdr:colOff>
      <xdr:row>87</xdr:row>
      <xdr:rowOff>41728</xdr:rowOff>
    </xdr:to>
    <xdr:graphicFrame macro="">
      <xdr:nvGraphicFramePr>
        <xdr:cNvPr id="2" name="Chart 1">
          <a:extLst>
            <a:ext uri="{FF2B5EF4-FFF2-40B4-BE49-F238E27FC236}">
              <a16:creationId xmlns:a16="http://schemas.microsoft.com/office/drawing/2014/main" id="{D41A1A0F-7C88-411B-94B9-821DE0656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89</xdr:row>
      <xdr:rowOff>38100</xdr:rowOff>
    </xdr:from>
    <xdr:to>
      <xdr:col>12</xdr:col>
      <xdr:colOff>563880</xdr:colOff>
      <xdr:row>115</xdr:row>
      <xdr:rowOff>50800</xdr:rowOff>
    </xdr:to>
    <xdr:graphicFrame macro="">
      <xdr:nvGraphicFramePr>
        <xdr:cNvPr id="4" name="Chart 3">
          <a:extLst>
            <a:ext uri="{FF2B5EF4-FFF2-40B4-BE49-F238E27FC236}">
              <a16:creationId xmlns:a16="http://schemas.microsoft.com/office/drawing/2014/main" id="{A305466B-735E-4D14-877B-5D2590049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228600</xdr:colOff>
      <xdr:row>23</xdr:row>
      <xdr:rowOff>83820</xdr:rowOff>
    </xdr:from>
    <xdr:to>
      <xdr:col>14</xdr:col>
      <xdr:colOff>434340</xdr:colOff>
      <xdr:row>44</xdr:row>
      <xdr:rowOff>68580</xdr:rowOff>
    </xdr:to>
    <xdr:graphicFrame macro="">
      <xdr:nvGraphicFramePr>
        <xdr:cNvPr id="2" name="Chart 1">
          <a:extLst>
            <a:ext uri="{FF2B5EF4-FFF2-40B4-BE49-F238E27FC236}">
              <a16:creationId xmlns:a16="http://schemas.microsoft.com/office/drawing/2014/main" id="{FA649BC7-658A-401D-9AEF-8B2D2B8421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xdr:colOff>
      <xdr:row>52</xdr:row>
      <xdr:rowOff>57150</xdr:rowOff>
    </xdr:from>
    <xdr:to>
      <xdr:col>13</xdr:col>
      <xdr:colOff>403860</xdr:colOff>
      <xdr:row>69</xdr:row>
      <xdr:rowOff>60960</xdr:rowOff>
    </xdr:to>
    <xdr:graphicFrame macro="">
      <xdr:nvGraphicFramePr>
        <xdr:cNvPr id="2" name="Chart 1">
          <a:extLst>
            <a:ext uri="{FF2B5EF4-FFF2-40B4-BE49-F238E27FC236}">
              <a16:creationId xmlns:a16="http://schemas.microsoft.com/office/drawing/2014/main" id="{219E951E-0FE9-43FA-8300-13BEF0112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13</xdr:col>
      <xdr:colOff>396240</xdr:colOff>
      <xdr:row>79</xdr:row>
      <xdr:rowOff>3810</xdr:rowOff>
    </xdr:to>
    <xdr:graphicFrame macro="">
      <xdr:nvGraphicFramePr>
        <xdr:cNvPr id="3" name="Chart 2">
          <a:extLst>
            <a:ext uri="{FF2B5EF4-FFF2-40B4-BE49-F238E27FC236}">
              <a16:creationId xmlns:a16="http://schemas.microsoft.com/office/drawing/2014/main" id="{51D9157D-09E5-4764-BF7A-DFC576AE9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46</xdr:row>
      <xdr:rowOff>19050</xdr:rowOff>
    </xdr:from>
    <xdr:to>
      <xdr:col>14</xdr:col>
      <xdr:colOff>365760</xdr:colOff>
      <xdr:row>66</xdr:row>
      <xdr:rowOff>7620</xdr:rowOff>
    </xdr:to>
    <xdr:graphicFrame macro="">
      <xdr:nvGraphicFramePr>
        <xdr:cNvPr id="2" name="Chart 1">
          <a:extLst>
            <a:ext uri="{FF2B5EF4-FFF2-40B4-BE49-F238E27FC236}">
              <a16:creationId xmlns:a16="http://schemas.microsoft.com/office/drawing/2014/main" id="{38DD2A2A-F81E-43EA-AAAF-845F366A3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1</xdr:col>
      <xdr:colOff>15240</xdr:colOff>
      <xdr:row>1</xdr:row>
      <xdr:rowOff>156210</xdr:rowOff>
    </xdr:from>
    <xdr:ext cx="5754781" cy="25045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55F9225-2723-4609-AAA0-BE115CB21BFD}"/>
                </a:ext>
              </a:extLst>
            </xdr:cNvPr>
            <xdr:cNvSpPr txBox="1"/>
          </xdr:nvSpPr>
          <xdr:spPr>
            <a:xfrm>
              <a:off x="2148840" y="425151"/>
              <a:ext cx="575478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600"/>
                <a:t>CAC</a:t>
              </a:r>
              <a:r>
                <a:rPr lang="en-US" sz="1600" baseline="0"/>
                <a:t> Payback Period </a:t>
              </a:r>
              <a14:m>
                <m:oMath xmlns:m="http://schemas.openxmlformats.org/officeDocument/2006/math">
                  <m:r>
                    <a:rPr lang="en-US" sz="1600" i="1">
                      <a:latin typeface="Cambria Math" panose="02040503050406030204" pitchFamily="18" charset="0"/>
                    </a:rPr>
                    <m:t>=</m:t>
                  </m:r>
                </m:oMath>
              </a14:m>
              <a:r>
                <a:rPr lang="en-US" sz="1600"/>
                <a:t> CAC</a:t>
              </a:r>
              <a:r>
                <a:rPr lang="en-US" sz="1600" baseline="0"/>
                <a:t> / </a:t>
              </a:r>
              <a:r>
                <a:rPr lang="en-US" sz="1600"/>
                <a:t>( Cohort ARPA</a:t>
              </a:r>
              <a:r>
                <a:rPr lang="en-US" sz="1600" baseline="0"/>
                <a:t> x Recurring Gross Margin)</a:t>
              </a:r>
              <a:endParaRPr lang="en-US" sz="1600"/>
            </a:p>
          </xdr:txBody>
        </xdr:sp>
      </mc:Choice>
      <mc:Fallback xmlns="">
        <xdr:sp macro="" textlink="">
          <xdr:nvSpPr>
            <xdr:cNvPr id="2" name="TextBox 1">
              <a:extLst>
                <a:ext uri="{FF2B5EF4-FFF2-40B4-BE49-F238E27FC236}">
                  <a16:creationId xmlns:a16="http://schemas.microsoft.com/office/drawing/2014/main" id="{155F9225-2723-4609-AAA0-BE115CB21BFD}"/>
                </a:ext>
              </a:extLst>
            </xdr:cNvPr>
            <xdr:cNvSpPr txBox="1"/>
          </xdr:nvSpPr>
          <xdr:spPr>
            <a:xfrm>
              <a:off x="2148840" y="425151"/>
              <a:ext cx="575478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600"/>
                <a:t>CAC</a:t>
              </a:r>
              <a:r>
                <a:rPr lang="en-US" sz="1600" baseline="0"/>
                <a:t> Payback Period </a:t>
              </a:r>
              <a:r>
                <a:rPr lang="en-US" sz="1600" i="0">
                  <a:latin typeface="Cambria Math" panose="02040503050406030204" pitchFamily="18" charset="0"/>
                </a:rPr>
                <a:t>=</a:t>
              </a:r>
              <a:r>
                <a:rPr lang="en-US" sz="1600"/>
                <a:t> CAC</a:t>
              </a:r>
              <a:r>
                <a:rPr lang="en-US" sz="1600" baseline="0"/>
                <a:t> / </a:t>
              </a:r>
              <a:r>
                <a:rPr lang="en-US" sz="1600"/>
                <a:t>( Cohort ARPA</a:t>
              </a:r>
              <a:r>
                <a:rPr lang="en-US" sz="1600" baseline="0"/>
                <a:t> x Recurring Gross Margin)</a:t>
              </a:r>
              <a:endParaRPr lang="en-US" sz="1600"/>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twoCellAnchor>
    <xdr:from>
      <xdr:col>0</xdr:col>
      <xdr:colOff>144966</xdr:colOff>
      <xdr:row>53</xdr:row>
      <xdr:rowOff>21142</xdr:rowOff>
    </xdr:from>
    <xdr:to>
      <xdr:col>12</xdr:col>
      <xdr:colOff>491675</xdr:colOff>
      <xdr:row>81</xdr:row>
      <xdr:rowOff>135441</xdr:rowOff>
    </xdr:to>
    <xdr:graphicFrame macro="">
      <xdr:nvGraphicFramePr>
        <xdr:cNvPr id="2" name="Chart 1">
          <a:extLst>
            <a:ext uri="{FF2B5EF4-FFF2-40B4-BE49-F238E27FC236}">
              <a16:creationId xmlns:a16="http://schemas.microsoft.com/office/drawing/2014/main" id="{97AF4CE3-CDBD-4376-B842-C1F5F7241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135440</xdr:colOff>
      <xdr:row>83</xdr:row>
      <xdr:rowOff>2904</xdr:rowOff>
    </xdr:from>
    <xdr:to>
      <xdr:col>11</xdr:col>
      <xdr:colOff>301176</xdr:colOff>
      <xdr:row>112</xdr:row>
      <xdr:rowOff>36242</xdr:rowOff>
    </xdr:to>
    <xdr:graphicFrame macro="">
      <xdr:nvGraphicFramePr>
        <xdr:cNvPr id="3" name="Chart 2">
          <a:extLst>
            <a:ext uri="{FF2B5EF4-FFF2-40B4-BE49-F238E27FC236}">
              <a16:creationId xmlns:a16="http://schemas.microsoft.com/office/drawing/2014/main" id="{8A37F106-4156-4F9E-AD66-8E00F0D40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2</xdr:row>
      <xdr:rowOff>9525</xdr:rowOff>
    </xdr:from>
    <xdr:to>
      <xdr:col>12</xdr:col>
      <xdr:colOff>253365</xdr:colOff>
      <xdr:row>5</xdr:row>
      <xdr:rowOff>76200</xdr:rowOff>
    </xdr:to>
    <xdr:pic>
      <xdr:nvPicPr>
        <xdr:cNvPr id="2" name="Picture 1" descr="calcualte SaaS Magic Number">
          <a:extLst>
            <a:ext uri="{FF2B5EF4-FFF2-40B4-BE49-F238E27FC236}">
              <a16:creationId xmlns:a16="http://schemas.microsoft.com/office/drawing/2014/main" id="{3D273452-BA20-41C9-B91F-ED1C4A194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7890" y="459105"/>
          <a:ext cx="6943725" cy="615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15</xdr:row>
      <xdr:rowOff>23812</xdr:rowOff>
    </xdr:from>
    <xdr:to>
      <xdr:col>18</xdr:col>
      <xdr:colOff>390525</xdr:colOff>
      <xdr:row>37</xdr:row>
      <xdr:rowOff>133350</xdr:rowOff>
    </xdr:to>
    <xdr:graphicFrame macro="">
      <xdr:nvGraphicFramePr>
        <xdr:cNvPr id="3" name="Chart 2">
          <a:extLst>
            <a:ext uri="{FF2B5EF4-FFF2-40B4-BE49-F238E27FC236}">
              <a16:creationId xmlns:a16="http://schemas.microsoft.com/office/drawing/2014/main" id="{50BDFBE6-F4F2-4081-B2CF-15E53928B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107156</xdr:colOff>
      <xdr:row>136</xdr:row>
      <xdr:rowOff>23812</xdr:rowOff>
    </xdr:from>
    <xdr:to>
      <xdr:col>20</xdr:col>
      <xdr:colOff>363140</xdr:colOff>
      <xdr:row>156</xdr:row>
      <xdr:rowOff>28575</xdr:rowOff>
    </xdr:to>
    <xdr:graphicFrame macro="">
      <xdr:nvGraphicFramePr>
        <xdr:cNvPr id="2" name="Chart 1">
          <a:extLst>
            <a:ext uri="{FF2B5EF4-FFF2-40B4-BE49-F238E27FC236}">
              <a16:creationId xmlns:a16="http://schemas.microsoft.com/office/drawing/2014/main" id="{7E3A5DAE-8C0D-43CB-8AE5-BD69F2559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42860</xdr:rowOff>
    </xdr:from>
    <xdr:to>
      <xdr:col>13</xdr:col>
      <xdr:colOff>579120</xdr:colOff>
      <xdr:row>24</xdr:row>
      <xdr:rowOff>50480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xdr:colOff>
      <xdr:row>24</xdr:row>
      <xdr:rowOff>95250</xdr:rowOff>
    </xdr:from>
    <xdr:to>
      <xdr:col>28</xdr:col>
      <xdr:colOff>588645</xdr:colOff>
      <xdr:row>47</xdr:row>
      <xdr:rowOff>102870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24</xdr:row>
      <xdr:rowOff>76200</xdr:rowOff>
    </xdr:from>
    <xdr:to>
      <xdr:col>13</xdr:col>
      <xdr:colOff>579120</xdr:colOff>
      <xdr:row>47</xdr:row>
      <xdr:rowOff>83820</xdr:rowOff>
    </xdr:to>
    <xdr:graphicFrame macro="">
      <xdr:nvGraphicFramePr>
        <xdr:cNvPr id="4" name="Diagramm 19">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xdr:colOff>
      <xdr:row>1</xdr:row>
      <xdr:rowOff>38100</xdr:rowOff>
    </xdr:from>
    <xdr:to>
      <xdr:col>28</xdr:col>
      <xdr:colOff>588645</xdr:colOff>
      <xdr:row>24</xdr:row>
      <xdr:rowOff>45720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47</xdr:row>
      <xdr:rowOff>142875</xdr:rowOff>
    </xdr:from>
    <xdr:to>
      <xdr:col>13</xdr:col>
      <xdr:colOff>579120</xdr:colOff>
      <xdr:row>70</xdr:row>
      <xdr:rowOff>150495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71</xdr:row>
      <xdr:rowOff>38100</xdr:rowOff>
    </xdr:from>
    <xdr:to>
      <xdr:col>28</xdr:col>
      <xdr:colOff>571499</xdr:colOff>
      <xdr:row>95</xdr:row>
      <xdr:rowOff>38100</xdr:rowOff>
    </xdr:to>
    <xdr:graphicFrame macro="">
      <xdr:nvGraphicFramePr>
        <xdr:cNvPr id="12" name="Chart 11">
          <a:extLst>
            <a:ext uri="{FF2B5EF4-FFF2-40B4-BE49-F238E27FC236}">
              <a16:creationId xmlns:a16="http://schemas.microsoft.com/office/drawing/2014/main" id="{F196F4BD-CCF3-4C38-A409-95D1E79B0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7620</xdr:colOff>
      <xdr:row>47</xdr:row>
      <xdr:rowOff>160020</xdr:rowOff>
    </xdr:from>
    <xdr:to>
      <xdr:col>28</xdr:col>
      <xdr:colOff>556260</xdr:colOff>
      <xdr:row>70</xdr:row>
      <xdr:rowOff>137160</xdr:rowOff>
    </xdr:to>
    <xdr:graphicFrame macro="">
      <xdr:nvGraphicFramePr>
        <xdr:cNvPr id="8" name="Chart 7">
          <a:extLst>
            <a:ext uri="{FF2B5EF4-FFF2-40B4-BE49-F238E27FC236}">
              <a16:creationId xmlns:a16="http://schemas.microsoft.com/office/drawing/2014/main" id="{58AE68CF-0823-4B74-951D-10F12E7BF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27</xdr:col>
      <xdr:colOff>107577</xdr:colOff>
      <xdr:row>2</xdr:row>
      <xdr:rowOff>125506</xdr:rowOff>
    </xdr:from>
    <xdr:to>
      <xdr:col>32</xdr:col>
      <xdr:colOff>654423</xdr:colOff>
      <xdr:row>6</xdr:row>
      <xdr:rowOff>17928</xdr:rowOff>
    </xdr:to>
    <xdr:sp macro="" textlink="">
      <xdr:nvSpPr>
        <xdr:cNvPr id="2" name="TextBox 1">
          <a:extLst>
            <a:ext uri="{FF2B5EF4-FFF2-40B4-BE49-F238E27FC236}">
              <a16:creationId xmlns:a16="http://schemas.microsoft.com/office/drawing/2014/main" id="{156532FA-B1ED-69A6-1656-27DDFAD48677}"/>
            </a:ext>
          </a:extLst>
        </xdr:cNvPr>
        <xdr:cNvSpPr txBox="1"/>
      </xdr:nvSpPr>
      <xdr:spPr>
        <a:xfrm>
          <a:off x="22080071" y="537882"/>
          <a:ext cx="4571999" cy="609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t>Make</a:t>
          </a:r>
          <a:r>
            <a:rPr lang="en-US" sz="1400" b="1" baseline="0"/>
            <a:t> sure bookings are pasted in as CAD dollars from the bookings report.</a:t>
          </a:r>
          <a:endParaRPr lang="en-US" sz="14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289560</xdr:colOff>
      <xdr:row>91</xdr:row>
      <xdr:rowOff>0</xdr:rowOff>
    </xdr:from>
    <xdr:to>
      <xdr:col>7</xdr:col>
      <xdr:colOff>373380</xdr:colOff>
      <xdr:row>101</xdr:row>
      <xdr:rowOff>22860</xdr:rowOff>
    </xdr:to>
    <xdr:sp macro="" textlink="">
      <xdr:nvSpPr>
        <xdr:cNvPr id="2" name="TextBox 1">
          <a:extLst>
            <a:ext uri="{FF2B5EF4-FFF2-40B4-BE49-F238E27FC236}">
              <a16:creationId xmlns:a16="http://schemas.microsoft.com/office/drawing/2014/main" id="{B11F4A8F-0800-4478-A87D-D831BDD11C53}"/>
            </a:ext>
          </a:extLst>
        </xdr:cNvPr>
        <xdr:cNvSpPr txBox="1"/>
      </xdr:nvSpPr>
      <xdr:spPr>
        <a:xfrm>
          <a:off x="4815840" y="15811500"/>
          <a:ext cx="2552700" cy="1851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 expenses other than payroll hiting</a:t>
          </a:r>
          <a:r>
            <a:rPr lang="en-US" sz="1100" baseline="0"/>
            <a:t> COGS for service delivery.</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324678</xdr:colOff>
      <xdr:row>0</xdr:row>
      <xdr:rowOff>53009</xdr:rowOff>
    </xdr:from>
    <xdr:to>
      <xdr:col>9</xdr:col>
      <xdr:colOff>99391</xdr:colOff>
      <xdr:row>3</xdr:row>
      <xdr:rowOff>13252</xdr:rowOff>
    </xdr:to>
    <xdr:sp macro="" textlink="">
      <xdr:nvSpPr>
        <xdr:cNvPr id="2" name="TextBox 1">
          <a:extLst>
            <a:ext uri="{FF2B5EF4-FFF2-40B4-BE49-F238E27FC236}">
              <a16:creationId xmlns:a16="http://schemas.microsoft.com/office/drawing/2014/main" id="{1C746BE3-B288-C3B6-E284-C14E8EE586B1}"/>
            </a:ext>
          </a:extLst>
        </xdr:cNvPr>
        <xdr:cNvSpPr txBox="1"/>
      </xdr:nvSpPr>
      <xdr:spPr>
        <a:xfrm>
          <a:off x="2676939" y="53009"/>
          <a:ext cx="3564835" cy="5168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 used or maintained but leaving</a:t>
          </a:r>
          <a:r>
            <a:rPr lang="en-US" sz="1100" b="1" baseline="0"/>
            <a:t> in case you want to use the format.</a:t>
          </a:r>
          <a:endParaRPr lang="en-US"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74</xdr:col>
      <xdr:colOff>43777</xdr:colOff>
      <xdr:row>0</xdr:row>
      <xdr:rowOff>28239</xdr:rowOff>
    </xdr:from>
    <xdr:to>
      <xdr:col>76</xdr:col>
      <xdr:colOff>49605</xdr:colOff>
      <xdr:row>3</xdr:row>
      <xdr:rowOff>114599</xdr:rowOff>
    </xdr:to>
    <xdr:pic>
      <xdr:nvPicPr>
        <xdr:cNvPr id="2" name="Picture 1" descr="ContactMonkey Logo">
          <a:extLst>
            <a:ext uri="{FF2B5EF4-FFF2-40B4-BE49-F238E27FC236}">
              <a16:creationId xmlns:a16="http://schemas.microsoft.com/office/drawing/2014/main" id="{51B917DA-CA53-40CA-893A-54E13A551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93537" y="28239"/>
          <a:ext cx="645908" cy="680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89</xdr:col>
      <xdr:colOff>81877</xdr:colOff>
      <xdr:row>0</xdr:row>
      <xdr:rowOff>142539</xdr:rowOff>
    </xdr:from>
    <xdr:ext cx="628763" cy="713105"/>
    <xdr:pic>
      <xdr:nvPicPr>
        <xdr:cNvPr id="4" name="Picture 3" descr="ContactMonkey Logo">
          <a:extLst>
            <a:ext uri="{FF2B5EF4-FFF2-40B4-BE49-F238E27FC236}">
              <a16:creationId xmlns:a16="http://schemas.microsoft.com/office/drawing/2014/main" id="{851DE64F-D221-4D71-A136-00BB41B133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1977" y="142539"/>
          <a:ext cx="628763" cy="713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33703</xdr:colOff>
      <xdr:row>1</xdr:row>
      <xdr:rowOff>38843</xdr:rowOff>
    </xdr:from>
    <xdr:to>
      <xdr:col>7</xdr:col>
      <xdr:colOff>338503</xdr:colOff>
      <xdr:row>15</xdr:row>
      <xdr:rowOff>161935</xdr:rowOff>
    </xdr:to>
    <xdr:graphicFrame macro="">
      <xdr:nvGraphicFramePr>
        <xdr:cNvPr id="2" name="Chart 1">
          <a:extLst>
            <a:ext uri="{FF2B5EF4-FFF2-40B4-BE49-F238E27FC236}">
              <a16:creationId xmlns:a16="http://schemas.microsoft.com/office/drawing/2014/main" id="{0E55B107-C99A-4789-85BE-2B67F7F7D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443278</xdr:colOff>
      <xdr:row>1</xdr:row>
      <xdr:rowOff>38843</xdr:rowOff>
    </xdr:from>
    <xdr:to>
      <xdr:col>14</xdr:col>
      <xdr:colOff>603737</xdr:colOff>
      <xdr:row>15</xdr:row>
      <xdr:rowOff>161935</xdr:rowOff>
    </xdr:to>
    <xdr:graphicFrame macro="">
      <xdr:nvGraphicFramePr>
        <xdr:cNvPr id="3" name="Chart 2">
          <a:extLst>
            <a:ext uri="{FF2B5EF4-FFF2-40B4-BE49-F238E27FC236}">
              <a16:creationId xmlns:a16="http://schemas.microsoft.com/office/drawing/2014/main" id="{1A762ACD-9E2D-4061-9825-D65248F49A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41031</xdr:colOff>
      <xdr:row>16</xdr:row>
      <xdr:rowOff>23446</xdr:rowOff>
    </xdr:from>
    <xdr:to>
      <xdr:col>7</xdr:col>
      <xdr:colOff>345831</xdr:colOff>
      <xdr:row>30</xdr:row>
      <xdr:rowOff>146538</xdr:rowOff>
    </xdr:to>
    <xdr:graphicFrame macro="">
      <xdr:nvGraphicFramePr>
        <xdr:cNvPr id="11" name="Chart 10">
          <a:extLst>
            <a:ext uri="{FF2B5EF4-FFF2-40B4-BE49-F238E27FC236}">
              <a16:creationId xmlns:a16="http://schemas.microsoft.com/office/drawing/2014/main" id="{8E45C1F3-8AA5-4FC4-8827-5513328C8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445477</xdr:colOff>
      <xdr:row>16</xdr:row>
      <xdr:rowOff>35169</xdr:rowOff>
    </xdr:from>
    <xdr:to>
      <xdr:col>14</xdr:col>
      <xdr:colOff>603738</xdr:colOff>
      <xdr:row>30</xdr:row>
      <xdr:rowOff>158261</xdr:rowOff>
    </xdr:to>
    <xdr:graphicFrame macro="">
      <xdr:nvGraphicFramePr>
        <xdr:cNvPr id="12" name="Chart 11">
          <a:extLst>
            <a:ext uri="{FF2B5EF4-FFF2-40B4-BE49-F238E27FC236}">
              <a16:creationId xmlns:a16="http://schemas.microsoft.com/office/drawing/2014/main" id="{B119C511-D92A-48C2-BA18-EF713BE1CD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373380</xdr:colOff>
      <xdr:row>15</xdr:row>
      <xdr:rowOff>133350</xdr:rowOff>
    </xdr:from>
    <xdr:to>
      <xdr:col>15</xdr:col>
      <xdr:colOff>495300</xdr:colOff>
      <xdr:row>30</xdr:row>
      <xdr:rowOff>133350</xdr:rowOff>
    </xdr:to>
    <xdr:graphicFrame macro="">
      <xdr:nvGraphicFramePr>
        <xdr:cNvPr id="2" name="Chart 1">
          <a:extLst>
            <a:ext uri="{FF2B5EF4-FFF2-40B4-BE49-F238E27FC236}">
              <a16:creationId xmlns:a16="http://schemas.microsoft.com/office/drawing/2014/main" id="{1BF7E12E-22C3-46A9-8258-833B5D662C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358140</xdr:colOff>
      <xdr:row>31</xdr:row>
      <xdr:rowOff>34290</xdr:rowOff>
    </xdr:from>
    <xdr:to>
      <xdr:col>15</xdr:col>
      <xdr:colOff>518160</xdr:colOff>
      <xdr:row>46</xdr:row>
      <xdr:rowOff>34290</xdr:rowOff>
    </xdr:to>
    <xdr:graphicFrame macro="">
      <xdr:nvGraphicFramePr>
        <xdr:cNvPr id="3" name="Chart 2">
          <a:extLst>
            <a:ext uri="{FF2B5EF4-FFF2-40B4-BE49-F238E27FC236}">
              <a16:creationId xmlns:a16="http://schemas.microsoft.com/office/drawing/2014/main" id="{B632A80F-4C2C-4371-8F91-E505295B1E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358140</xdr:colOff>
      <xdr:row>46</xdr:row>
      <xdr:rowOff>133350</xdr:rowOff>
    </xdr:from>
    <xdr:to>
      <xdr:col>15</xdr:col>
      <xdr:colOff>525780</xdr:colOff>
      <xdr:row>61</xdr:row>
      <xdr:rowOff>133350</xdr:rowOff>
    </xdr:to>
    <xdr:graphicFrame macro="">
      <xdr:nvGraphicFramePr>
        <xdr:cNvPr id="4" name="Chart 3">
          <a:extLst>
            <a:ext uri="{FF2B5EF4-FFF2-40B4-BE49-F238E27FC236}">
              <a16:creationId xmlns:a16="http://schemas.microsoft.com/office/drawing/2014/main" id="{3459B5EB-994D-4635-8BCB-25305D776B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274320</xdr:colOff>
      <xdr:row>24</xdr:row>
      <xdr:rowOff>148590</xdr:rowOff>
    </xdr:from>
    <xdr:to>
      <xdr:col>10</xdr:col>
      <xdr:colOff>129540</xdr:colOff>
      <xdr:row>49</xdr:row>
      <xdr:rowOff>7620</xdr:rowOff>
    </xdr:to>
    <xdr:graphicFrame macro="">
      <xdr:nvGraphicFramePr>
        <xdr:cNvPr id="5" name="Chart 4">
          <a:extLst>
            <a:ext uri="{FF2B5EF4-FFF2-40B4-BE49-F238E27FC236}">
              <a16:creationId xmlns:a16="http://schemas.microsoft.com/office/drawing/2014/main" id="{9AB22E5E-87AF-49D4-92B3-D33D9800DD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saascfo-my.sharepoint.com/0d8b78b01707ba19/SaaS/Model%20Master%20SaaS%20v1.97%204A8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ctuals Paste"/>
      <sheetName val="Bookings"/>
      <sheetName val="Fcst Summary"/>
      <sheetName val="Sheet1"/>
      <sheetName val="Model"/>
      <sheetName val="DC"/>
      <sheetName val="HC Model"/>
      <sheetName val="Dept Exp Model"/>
      <sheetName val="Debt Model"/>
      <sheetName val="AR Model"/>
      <sheetName val="Exp Metrics"/>
      <sheetName val="HC by Dept"/>
      <sheetName val="Metrics"/>
      <sheetName val="Fin"/>
      <sheetName val="Sales"/>
      <sheetName val="CARR"/>
      <sheetName val="Unit Costs"/>
      <sheetName val="Subs"/>
      <sheetName val="ACS"/>
      <sheetName val="Time to Profit"/>
      <sheetName val="Calc TtoP"/>
      <sheetName val="Calc ACS"/>
      <sheetName val="Calc LTV"/>
      <sheetName val="Lookups"/>
      <sheetName val="PL"/>
      <sheetName val="BS"/>
      <sheetName val="COA"/>
      <sheetName val="To Do"/>
      <sheetName val="Sheet2"/>
      <sheetName val="Sheet3"/>
      <sheetName val="Sales Reps"/>
    </sheetNames>
    <sheetDataSet>
      <sheetData sheetId="0"/>
      <sheetData sheetId="1"/>
      <sheetData sheetId="2">
        <row r="6">
          <cell r="C6">
            <v>0</v>
          </cell>
        </row>
      </sheetData>
      <sheetData sheetId="3"/>
      <sheetData sheetId="4"/>
      <sheetData sheetId="5">
        <row r="5">
          <cell r="D5">
            <v>42005</v>
          </cell>
        </row>
      </sheetData>
      <sheetData sheetId="6"/>
      <sheetData sheetId="7"/>
      <sheetData sheetId="8">
        <row r="45">
          <cell r="I45">
            <v>156512.35</v>
          </cell>
        </row>
      </sheetData>
      <sheetData sheetId="9">
        <row r="11">
          <cell r="C11">
            <v>4.0133462259832775E-2</v>
          </cell>
        </row>
        <row r="12">
          <cell r="C12">
            <v>5</v>
          </cell>
        </row>
        <row r="13">
          <cell r="C13">
            <v>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0">
          <cell r="A10" t="str">
            <v>Recurring Revenue</v>
          </cell>
          <cell r="C10" t="str">
            <v>Accounts payable</v>
          </cell>
        </row>
        <row r="11">
          <cell r="A11" t="str">
            <v>Field Services</v>
          </cell>
          <cell r="C11" t="str">
            <v>Accounts receivable</v>
          </cell>
        </row>
        <row r="12">
          <cell r="A12" t="str">
            <v>Data Services</v>
          </cell>
          <cell r="C12" t="str">
            <v>Accrued expenses</v>
          </cell>
        </row>
        <row r="13">
          <cell r="A13" t="str">
            <v>Software</v>
          </cell>
          <cell r="C13" t="str">
            <v>Bank loans payable</v>
          </cell>
        </row>
        <row r="14">
          <cell r="A14" t="str">
            <v>Resold Products</v>
          </cell>
          <cell r="C14" t="str">
            <v>Cash</v>
          </cell>
        </row>
        <row r="15">
          <cell r="A15" t="str">
            <v>Subcontracted Services</v>
          </cell>
          <cell r="C15" t="str">
            <v>Current portion, long-term debt</v>
          </cell>
        </row>
        <row r="16">
          <cell r="A16">
            <v>0</v>
          </cell>
          <cell r="C16" t="str">
            <v>Deferred revenue</v>
          </cell>
        </row>
        <row r="17">
          <cell r="A17">
            <v>0</v>
          </cell>
          <cell r="C17" t="str">
            <v>Deposits</v>
          </cell>
        </row>
        <row r="18">
          <cell r="A18" t="str">
            <v>Gross Wages</v>
          </cell>
          <cell r="C18" t="str">
            <v>Furniture and fixtures</v>
          </cell>
        </row>
        <row r="19">
          <cell r="A19" t="str">
            <v>Commissions &amp; Bonuses</v>
          </cell>
          <cell r="C19" t="str">
            <v>Goodwill</v>
          </cell>
        </row>
        <row r="20">
          <cell r="A20" t="str">
            <v>Capitalized Software</v>
          </cell>
          <cell r="C20" t="str">
            <v>Intangibles</v>
          </cell>
        </row>
        <row r="21">
          <cell r="A21" t="str">
            <v>Payroll Taxes</v>
          </cell>
          <cell r="C21" t="str">
            <v>Inventory</v>
          </cell>
        </row>
        <row r="22">
          <cell r="A22" t="str">
            <v>Employee Benefits</v>
          </cell>
          <cell r="C22" t="str">
            <v>Invested capital</v>
          </cell>
        </row>
        <row r="23">
          <cell r="A23" t="str">
            <v>Contract Labor</v>
          </cell>
          <cell r="C23" t="str">
            <v>Land and buildings</v>
          </cell>
        </row>
        <row r="24">
          <cell r="A24" t="str">
            <v>Travel Expenses</v>
          </cell>
          <cell r="C24" t="str">
            <v>Leasehold improvements</v>
          </cell>
        </row>
        <row r="25">
          <cell r="A25" t="str">
            <v>Advertising</v>
          </cell>
          <cell r="C25" t="str">
            <v>Less:  Accumulated Depreciation</v>
          </cell>
        </row>
        <row r="26">
          <cell r="A26" t="str">
            <v>Postage &amp; Delivery</v>
          </cell>
          <cell r="C26" t="str">
            <v>Machinery and equipment</v>
          </cell>
        </row>
        <row r="27">
          <cell r="A27" t="str">
            <v>Printing &amp; Production</v>
          </cell>
          <cell r="C27" t="str">
            <v>Net income</v>
          </cell>
        </row>
        <row r="28">
          <cell r="A28" t="str">
            <v>Royalties</v>
          </cell>
          <cell r="C28" t="str">
            <v>Notes payable to stockholders</v>
          </cell>
        </row>
        <row r="29">
          <cell r="A29" t="str">
            <v>Depreciation &amp; Amortization</v>
          </cell>
          <cell r="C29" t="str">
            <v>Notes, short-term (due within 12 months)</v>
          </cell>
        </row>
        <row r="30">
          <cell r="A30" t="str">
            <v>R&amp;D Amortization</v>
          </cell>
          <cell r="C30" t="str">
            <v>Other assets</v>
          </cell>
        </row>
        <row r="31">
          <cell r="A31" t="str">
            <v>Rent</v>
          </cell>
          <cell r="C31" t="str">
            <v>Other current assets</v>
          </cell>
        </row>
        <row r="32">
          <cell r="A32" t="str">
            <v>Telephone &amp; Internet</v>
          </cell>
          <cell r="C32" t="str">
            <v>Other current liabilities</v>
          </cell>
        </row>
        <row r="33">
          <cell r="A33" t="str">
            <v>Office Supplies</v>
          </cell>
          <cell r="C33" t="str">
            <v>Other fixed assets</v>
          </cell>
        </row>
        <row r="34">
          <cell r="A34" t="str">
            <v>Insurance</v>
          </cell>
          <cell r="C34" t="str">
            <v>Other long-term debt</v>
          </cell>
        </row>
        <row r="35">
          <cell r="A35" t="str">
            <v>Internal Systems</v>
          </cell>
          <cell r="C35" t="str">
            <v>Prepaid expenses</v>
          </cell>
        </row>
        <row r="36">
          <cell r="A36" t="str">
            <v>Outside Services</v>
          </cell>
          <cell r="C36" t="str">
            <v>Retained earnings</v>
          </cell>
        </row>
        <row r="37">
          <cell r="A37" t="str">
            <v>Dues &amp; Subscriptions</v>
          </cell>
          <cell r="C37" t="str">
            <v>Taxes payable</v>
          </cell>
        </row>
        <row r="38">
          <cell r="A38" t="str">
            <v>Miscellaneous</v>
          </cell>
          <cell r="C38">
            <v>0</v>
          </cell>
        </row>
        <row r="39">
          <cell r="A39" t="str">
            <v>Future Expansion</v>
          </cell>
          <cell r="C39">
            <v>0</v>
          </cell>
        </row>
        <row r="40">
          <cell r="A40" t="str">
            <v>Future Expansion</v>
          </cell>
          <cell r="C40">
            <v>0</v>
          </cell>
        </row>
        <row r="41">
          <cell r="A41" t="str">
            <v>Future Expansion</v>
          </cell>
          <cell r="C41">
            <v>0</v>
          </cell>
        </row>
        <row r="42">
          <cell r="A42" t="str">
            <v>Future Expansion</v>
          </cell>
        </row>
        <row r="43">
          <cell r="A43" t="str">
            <v>Future Expansion</v>
          </cell>
        </row>
        <row r="44">
          <cell r="A44" t="str">
            <v>Future Expansion</v>
          </cell>
        </row>
        <row r="45">
          <cell r="A45" t="str">
            <v>Interest Expense</v>
          </cell>
        </row>
        <row r="46">
          <cell r="A46" t="str">
            <v>Interest Income</v>
          </cell>
        </row>
        <row r="47">
          <cell r="A47" t="str">
            <v>Income taxes</v>
          </cell>
        </row>
        <row r="48">
          <cell r="A48" t="str">
            <v>Other taxes</v>
          </cell>
        </row>
      </sheetData>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Ben Murray" id="{921FAD87-D46D-4DAB-8D12-C30209DBA87B}" userId="0d8b78b01707ba19"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 dT="2020-04-15T23:15:45.50" personId="{921FAD87-D46D-4DAB-8D12-C30209DBA87B}" id="{5250F33A-DE84-41B0-B32A-CF9E27FE7D8A}">
    <text>The dates here are independent of the rest of the model.  The formulas in Revenue E Inputs tab will pull in actuals from this tab if the date range of the model overlaps the date range on this tab.</text>
  </threadedComment>
  <threadedComment ref="AE8" dT="2020-02-04T12:14:31.82" personId="{921FAD87-D46D-4DAB-8D12-C30209DBA87B}" id="{5E95056B-0393-4E64-BC56-8A0E250A94A1}">
    <text>This was 19325.63 but did not tie to previous month's EB.  Changed to so it ties.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2.bin"/><Relationship Id="rId1" Type="http://schemas.openxmlformats.org/officeDocument/2006/relationships/hyperlink" Target="https://www.thesaascfo.com/how-to-calculate-saas-gross-margin/"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35.bin"/><Relationship Id="rId1" Type="http://schemas.openxmlformats.org/officeDocument/2006/relationships/hyperlink" Target="https://www.thesaascfo.com/how-to-calculate-customer-acquisition-costs/"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6.bin"/><Relationship Id="rId1" Type="http://schemas.openxmlformats.org/officeDocument/2006/relationships/hyperlink" Target="https://www.thesaascfo.com/cac-payback-period/"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thesaascfo.com/calculate-customer-lifetime-value-clt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thesaascfo.com/saas-metrics-showdown-cac-payback-period-vs-ltv-cac/"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40.bin"/><Relationship Id="rId1" Type="http://schemas.openxmlformats.org/officeDocument/2006/relationships/hyperlink" Target="https://www.thesaascfo.com/saas-rose-metric"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41.bin"/><Relationship Id="rId1" Type="http://schemas.openxmlformats.org/officeDocument/2006/relationships/hyperlink" Target="https://www.thesaascfo.com/calculate-saas-magic-number/"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42.bin"/><Relationship Id="rId1" Type="http://schemas.openxmlformats.org/officeDocument/2006/relationships/hyperlink" Target="https://www.thesaascfo.com/calculate-average-cost-service/" TargetMode="External"/><Relationship Id="rId4"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thesaascfo.com/calculate-average-cost-service/"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ED5BB-3AA7-45FB-BD89-E861AB880A9D}">
  <sheetPr codeName="Sheet1"/>
  <dimension ref="A4"/>
  <sheetViews>
    <sheetView workbookViewId="0">
      <selection activeCell="A6" sqref="A6"/>
    </sheetView>
  </sheetViews>
  <sheetFormatPr defaultColWidth="8.6640625" defaultRowHeight="14.4" x14ac:dyDescent="0.3"/>
  <sheetData>
    <row r="4" spans="1:1" x14ac:dyDescent="0.3">
      <c r="A4" t="s">
        <v>980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2FCF2-444F-403C-8019-CAB51FD46920}">
  <sheetPr>
    <tabColor rgb="FFFFFF00"/>
  </sheetPr>
  <dimension ref="A1:BU99"/>
  <sheetViews>
    <sheetView zoomScaleNormal="100" workbookViewId="0">
      <pane xSplit="1" ySplit="3" topLeftCell="B68" activePane="bottomRight" state="frozen"/>
      <selection activeCell="J14" sqref="J14:J19"/>
      <selection pane="topRight" activeCell="J14" sqref="J14:J19"/>
      <selection pane="bottomLeft" activeCell="J14" sqref="J14:J19"/>
      <selection pane="bottomRight" activeCell="B81" sqref="B81"/>
    </sheetView>
  </sheetViews>
  <sheetFormatPr defaultColWidth="9.109375" defaultRowHeight="14.4" x14ac:dyDescent="0.3"/>
  <cols>
    <col min="1" max="1" width="25.109375" style="65" customWidth="1"/>
    <col min="2" max="2" width="11" style="65" bestFit="1" customWidth="1"/>
    <col min="3" max="73" width="11.44140625" style="65" bestFit="1" customWidth="1"/>
    <col min="74" max="16384" width="9.109375" style="65"/>
  </cols>
  <sheetData>
    <row r="1" spans="1:73" ht="18" x14ac:dyDescent="0.35">
      <c r="A1" s="162" t="s">
        <v>962</v>
      </c>
      <c r="B1" s="162"/>
    </row>
    <row r="2" spans="1:73" x14ac:dyDescent="0.3">
      <c r="B2" s="304" t="str">
        <f>Summary!C2</f>
        <v>Actual</v>
      </c>
      <c r="C2" s="304" t="str">
        <f>Summary!D2</f>
        <v>Actual</v>
      </c>
      <c r="D2" s="304" t="str">
        <f>Summary!E2</f>
        <v>Actual</v>
      </c>
      <c r="E2" s="304" t="str">
        <f>Summary!F2</f>
        <v>Actual</v>
      </c>
      <c r="F2" s="304" t="str">
        <f>Summary!G2</f>
        <v>Actual</v>
      </c>
      <c r="G2" s="304" t="str">
        <f>Summary!H2</f>
        <v>Actual</v>
      </c>
      <c r="H2" s="304" t="str">
        <f>Summary!I2</f>
        <v>Actual</v>
      </c>
      <c r="I2" s="304" t="str">
        <f>Summary!J2</f>
        <v>Fcst</v>
      </c>
      <c r="J2" s="304" t="str">
        <f>Summary!K2</f>
        <v>Fcst</v>
      </c>
      <c r="K2" s="304" t="str">
        <f>Summary!L2</f>
        <v>Fcst</v>
      </c>
      <c r="L2" s="304" t="str">
        <f>Summary!M2</f>
        <v>Fcst</v>
      </c>
      <c r="M2" s="304" t="str">
        <f>Summary!N2</f>
        <v>Fcst</v>
      </c>
      <c r="N2" s="304" t="str">
        <f>Summary!O2</f>
        <v>Fcst</v>
      </c>
      <c r="O2" s="304" t="str">
        <f>Summary!P2</f>
        <v>Fcst</v>
      </c>
      <c r="P2" s="304" t="str">
        <f>Summary!Q2</f>
        <v>Fcst</v>
      </c>
      <c r="Q2" s="304" t="str">
        <f>Summary!R2</f>
        <v>Fcst</v>
      </c>
      <c r="R2" s="304" t="str">
        <f>Summary!S2</f>
        <v>Fcst</v>
      </c>
      <c r="S2" s="304" t="str">
        <f>Summary!T2</f>
        <v>Fcst</v>
      </c>
      <c r="T2" s="304" t="str">
        <f>Summary!U2</f>
        <v>Fcst</v>
      </c>
      <c r="U2" s="304" t="str">
        <f>Summary!V2</f>
        <v>Fcst</v>
      </c>
      <c r="V2" s="304" t="str">
        <f>Summary!W2</f>
        <v>Fcst</v>
      </c>
      <c r="W2" s="304" t="str">
        <f>Summary!X2</f>
        <v>Fcst</v>
      </c>
      <c r="X2" s="304" t="str">
        <f>Summary!Y2</f>
        <v>Fcst</v>
      </c>
      <c r="Y2" s="304" t="str">
        <f>Summary!Z2</f>
        <v>Fcst</v>
      </c>
      <c r="Z2" s="304" t="str">
        <f>Summary!AA2</f>
        <v>Fcst</v>
      </c>
      <c r="AA2" s="304" t="str">
        <f>Summary!AB2</f>
        <v>Fcst</v>
      </c>
      <c r="AB2" s="304" t="str">
        <f>Summary!AC2</f>
        <v>Fcst</v>
      </c>
      <c r="AC2" s="304" t="str">
        <f>Summary!AD2</f>
        <v>Fcst</v>
      </c>
      <c r="AD2" s="304" t="str">
        <f>Summary!AE2</f>
        <v>Fcst</v>
      </c>
      <c r="AE2" s="304" t="str">
        <f>Summary!AF2</f>
        <v>Fcst</v>
      </c>
      <c r="AF2" s="304" t="str">
        <f>Summary!AG2</f>
        <v>Fcst</v>
      </c>
      <c r="AG2" s="304" t="str">
        <f>Summary!AH2</f>
        <v>Fcst</v>
      </c>
      <c r="AH2" s="304" t="str">
        <f>Summary!AI2</f>
        <v>Fcst</v>
      </c>
      <c r="AI2" s="304" t="str">
        <f>Summary!AJ2</f>
        <v>Fcst</v>
      </c>
      <c r="AJ2" s="304" t="str">
        <f>Summary!AK2</f>
        <v>Fcst</v>
      </c>
      <c r="AK2" s="304" t="str">
        <f>Summary!AL2</f>
        <v>Fcst</v>
      </c>
      <c r="AL2" s="304" t="str">
        <f>Summary!AM2</f>
        <v>Fcst</v>
      </c>
      <c r="AM2" s="304" t="str">
        <f>Summary!AN2</f>
        <v>Fcst</v>
      </c>
      <c r="AN2" s="304" t="str">
        <f>Summary!AO2</f>
        <v>Fcst</v>
      </c>
      <c r="AO2" s="304" t="str">
        <f>Summary!AP2</f>
        <v>Fcst</v>
      </c>
      <c r="AP2" s="304" t="str">
        <f>Summary!AQ2</f>
        <v>Fcst</v>
      </c>
      <c r="AQ2" s="304" t="str">
        <f>Summary!AR2</f>
        <v>Fcst</v>
      </c>
      <c r="AR2" s="304" t="str">
        <f>Summary!AS2</f>
        <v>Fcst</v>
      </c>
      <c r="AS2" s="304" t="str">
        <f>Summary!AT2</f>
        <v>Fcst</v>
      </c>
      <c r="AT2" s="304" t="str">
        <f>Summary!AU2</f>
        <v>Fcst</v>
      </c>
      <c r="AU2" s="304" t="str">
        <f>Summary!AV2</f>
        <v>Fcst</v>
      </c>
      <c r="AV2" s="304" t="str">
        <f>Summary!AW2</f>
        <v>Fcst</v>
      </c>
      <c r="AW2" s="304" t="str">
        <f>Summary!AX2</f>
        <v>Fcst</v>
      </c>
      <c r="AX2" s="304" t="str">
        <f>Summary!AY2</f>
        <v>Fcst</v>
      </c>
      <c r="AY2" s="304" t="str">
        <f>Summary!AZ2</f>
        <v>Fcst</v>
      </c>
      <c r="AZ2" s="304" t="str">
        <f>Summary!BA2</f>
        <v>Fcst</v>
      </c>
      <c r="BA2" s="304" t="str">
        <f>Summary!BB2</f>
        <v>Fcst</v>
      </c>
      <c r="BB2" s="304" t="str">
        <f>Summary!BC2</f>
        <v>Fcst</v>
      </c>
      <c r="BC2" s="304" t="str">
        <f>Summary!BD2</f>
        <v>Fcst</v>
      </c>
      <c r="BD2" s="304" t="str">
        <f>Summary!BE2</f>
        <v>Fcst</v>
      </c>
      <c r="BE2" s="304" t="str">
        <f>Summary!BF2</f>
        <v>Fcst</v>
      </c>
      <c r="BF2" s="304" t="str">
        <f>Summary!BG2</f>
        <v>Fcst</v>
      </c>
      <c r="BG2" s="304" t="str">
        <f>Summary!BH2</f>
        <v>Fcst</v>
      </c>
      <c r="BH2" s="304" t="str">
        <f>Summary!BI2</f>
        <v>Fcst</v>
      </c>
      <c r="BI2" s="304" t="str">
        <f>Summary!BJ2</f>
        <v>Fcst</v>
      </c>
      <c r="BJ2" s="304" t="str">
        <f>Summary!BK2</f>
        <v>Fcst</v>
      </c>
      <c r="BK2" s="304" t="str">
        <f>Summary!BL2</f>
        <v>Fcst</v>
      </c>
      <c r="BL2" s="304" t="str">
        <f>Summary!BM2</f>
        <v>Fcst</v>
      </c>
      <c r="BM2" s="304" t="str">
        <f>Summary!BN2</f>
        <v>Fcst</v>
      </c>
      <c r="BN2" s="304" t="str">
        <f>Summary!BO2</f>
        <v>Fcst</v>
      </c>
      <c r="BO2" s="304" t="str">
        <f>Summary!BP2</f>
        <v>Fcst</v>
      </c>
      <c r="BP2" s="304" t="str">
        <f>Summary!BQ2</f>
        <v>Fcst</v>
      </c>
      <c r="BQ2" s="304" t="str">
        <f>Summary!BR2</f>
        <v>Fcst</v>
      </c>
      <c r="BR2" s="304" t="str">
        <f>Summary!BS2</f>
        <v>Fcst</v>
      </c>
      <c r="BS2" s="304" t="str">
        <f>Summary!BT2</f>
        <v>Fcst</v>
      </c>
      <c r="BT2" s="304" t="str">
        <f>Summary!BU2</f>
        <v>Fcst</v>
      </c>
      <c r="BU2" s="304" t="str">
        <f>Summary!BV2</f>
        <v>Fcst</v>
      </c>
    </row>
    <row r="3" spans="1:73" x14ac:dyDescent="0.3">
      <c r="A3" s="191" t="s">
        <v>389</v>
      </c>
      <c r="B3" s="60">
        <f>Summary!C6</f>
        <v>44562</v>
      </c>
      <c r="C3" s="60">
        <f>DATE(YEAR(B3),MONTH(B3)+1,DAY(B3))</f>
        <v>44593</v>
      </c>
      <c r="D3" s="60">
        <f t="shared" ref="D3:BO3" si="0">DATE(YEAR(C3),MONTH(C3)+1,DAY(C3))</f>
        <v>44621</v>
      </c>
      <c r="E3" s="60">
        <f t="shared" si="0"/>
        <v>44652</v>
      </c>
      <c r="F3" s="60">
        <f t="shared" si="0"/>
        <v>44682</v>
      </c>
      <c r="G3" s="60">
        <f t="shared" si="0"/>
        <v>44713</v>
      </c>
      <c r="H3" s="60">
        <f t="shared" si="0"/>
        <v>44743</v>
      </c>
      <c r="I3" s="60">
        <f t="shared" si="0"/>
        <v>44774</v>
      </c>
      <c r="J3" s="60">
        <f t="shared" si="0"/>
        <v>44805</v>
      </c>
      <c r="K3" s="60">
        <f t="shared" si="0"/>
        <v>44835</v>
      </c>
      <c r="L3" s="60">
        <f t="shared" si="0"/>
        <v>44866</v>
      </c>
      <c r="M3" s="60">
        <f t="shared" si="0"/>
        <v>44896</v>
      </c>
      <c r="N3" s="60">
        <f t="shared" si="0"/>
        <v>44927</v>
      </c>
      <c r="O3" s="60">
        <f t="shared" si="0"/>
        <v>44958</v>
      </c>
      <c r="P3" s="60">
        <f t="shared" si="0"/>
        <v>44986</v>
      </c>
      <c r="Q3" s="60">
        <f t="shared" si="0"/>
        <v>45017</v>
      </c>
      <c r="R3" s="60">
        <f t="shared" si="0"/>
        <v>45047</v>
      </c>
      <c r="S3" s="60">
        <f t="shared" si="0"/>
        <v>45078</v>
      </c>
      <c r="T3" s="60">
        <f t="shared" si="0"/>
        <v>45108</v>
      </c>
      <c r="U3" s="60">
        <f t="shared" si="0"/>
        <v>45139</v>
      </c>
      <c r="V3" s="60">
        <f t="shared" si="0"/>
        <v>45170</v>
      </c>
      <c r="W3" s="60">
        <f t="shared" si="0"/>
        <v>45200</v>
      </c>
      <c r="X3" s="60">
        <f t="shared" si="0"/>
        <v>45231</v>
      </c>
      <c r="Y3" s="60">
        <f t="shared" si="0"/>
        <v>45261</v>
      </c>
      <c r="Z3" s="60">
        <f t="shared" si="0"/>
        <v>45292</v>
      </c>
      <c r="AA3" s="60">
        <f t="shared" si="0"/>
        <v>45323</v>
      </c>
      <c r="AB3" s="60">
        <f t="shared" si="0"/>
        <v>45352</v>
      </c>
      <c r="AC3" s="60">
        <f t="shared" si="0"/>
        <v>45383</v>
      </c>
      <c r="AD3" s="60">
        <f t="shared" si="0"/>
        <v>45413</v>
      </c>
      <c r="AE3" s="60">
        <f t="shared" si="0"/>
        <v>45444</v>
      </c>
      <c r="AF3" s="60">
        <f t="shared" si="0"/>
        <v>45474</v>
      </c>
      <c r="AG3" s="60">
        <f t="shared" si="0"/>
        <v>45505</v>
      </c>
      <c r="AH3" s="60">
        <f t="shared" si="0"/>
        <v>45536</v>
      </c>
      <c r="AI3" s="60">
        <f t="shared" si="0"/>
        <v>45566</v>
      </c>
      <c r="AJ3" s="60">
        <f t="shared" si="0"/>
        <v>45597</v>
      </c>
      <c r="AK3" s="60">
        <f t="shared" si="0"/>
        <v>45627</v>
      </c>
      <c r="AL3" s="60">
        <f t="shared" si="0"/>
        <v>45658</v>
      </c>
      <c r="AM3" s="60">
        <f t="shared" si="0"/>
        <v>45689</v>
      </c>
      <c r="AN3" s="60">
        <f t="shared" si="0"/>
        <v>45717</v>
      </c>
      <c r="AO3" s="60">
        <f t="shared" si="0"/>
        <v>45748</v>
      </c>
      <c r="AP3" s="60">
        <f t="shared" si="0"/>
        <v>45778</v>
      </c>
      <c r="AQ3" s="60">
        <f t="shared" si="0"/>
        <v>45809</v>
      </c>
      <c r="AR3" s="60">
        <f t="shared" si="0"/>
        <v>45839</v>
      </c>
      <c r="AS3" s="60">
        <f t="shared" si="0"/>
        <v>45870</v>
      </c>
      <c r="AT3" s="60">
        <f t="shared" si="0"/>
        <v>45901</v>
      </c>
      <c r="AU3" s="60">
        <f t="shared" si="0"/>
        <v>45931</v>
      </c>
      <c r="AV3" s="60">
        <f t="shared" si="0"/>
        <v>45962</v>
      </c>
      <c r="AW3" s="60">
        <f t="shared" si="0"/>
        <v>45992</v>
      </c>
      <c r="AX3" s="60">
        <f t="shared" si="0"/>
        <v>46023</v>
      </c>
      <c r="AY3" s="60">
        <f t="shared" si="0"/>
        <v>46054</v>
      </c>
      <c r="AZ3" s="60">
        <f t="shared" si="0"/>
        <v>46082</v>
      </c>
      <c r="BA3" s="60">
        <f t="shared" si="0"/>
        <v>46113</v>
      </c>
      <c r="BB3" s="60">
        <f t="shared" si="0"/>
        <v>46143</v>
      </c>
      <c r="BC3" s="60">
        <f t="shared" si="0"/>
        <v>46174</v>
      </c>
      <c r="BD3" s="60">
        <f t="shared" si="0"/>
        <v>46204</v>
      </c>
      <c r="BE3" s="60">
        <f t="shared" si="0"/>
        <v>46235</v>
      </c>
      <c r="BF3" s="60">
        <f t="shared" si="0"/>
        <v>46266</v>
      </c>
      <c r="BG3" s="60">
        <f t="shared" si="0"/>
        <v>46296</v>
      </c>
      <c r="BH3" s="60">
        <f t="shared" si="0"/>
        <v>46327</v>
      </c>
      <c r="BI3" s="60">
        <f t="shared" si="0"/>
        <v>46357</v>
      </c>
      <c r="BJ3" s="60">
        <f t="shared" si="0"/>
        <v>46388</v>
      </c>
      <c r="BK3" s="60">
        <f t="shared" si="0"/>
        <v>46419</v>
      </c>
      <c r="BL3" s="60">
        <f t="shared" si="0"/>
        <v>46447</v>
      </c>
      <c r="BM3" s="60">
        <f t="shared" si="0"/>
        <v>46478</v>
      </c>
      <c r="BN3" s="60">
        <f t="shared" si="0"/>
        <v>46508</v>
      </c>
      <c r="BO3" s="60">
        <f t="shared" si="0"/>
        <v>46539</v>
      </c>
      <c r="BP3" s="60">
        <f t="shared" ref="BP3:BU3" si="1">DATE(YEAR(BO3),MONTH(BO3)+1,DAY(BO3))</f>
        <v>46569</v>
      </c>
      <c r="BQ3" s="60">
        <f t="shared" si="1"/>
        <v>46600</v>
      </c>
      <c r="BR3" s="60">
        <f t="shared" si="1"/>
        <v>46631</v>
      </c>
      <c r="BS3" s="60">
        <f t="shared" si="1"/>
        <v>46661</v>
      </c>
      <c r="BT3" s="60">
        <f t="shared" si="1"/>
        <v>46692</v>
      </c>
      <c r="BU3" s="60">
        <f t="shared" si="1"/>
        <v>46722</v>
      </c>
    </row>
    <row r="5" spans="1:73" x14ac:dyDescent="0.3">
      <c r="A5" s="65" t="s">
        <v>385</v>
      </c>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row>
    <row r="6" spans="1:73" x14ac:dyDescent="0.3">
      <c r="A6" s="147" t="s">
        <v>386</v>
      </c>
      <c r="B6" s="310">
        <v>0.01</v>
      </c>
      <c r="C6" s="310">
        <v>0.01</v>
      </c>
      <c r="D6" s="310">
        <v>0.01</v>
      </c>
      <c r="E6" s="310">
        <v>0.01</v>
      </c>
      <c r="F6" s="310">
        <v>0.01</v>
      </c>
      <c r="G6" s="310">
        <v>0.01</v>
      </c>
      <c r="H6" s="310">
        <v>0.01</v>
      </c>
      <c r="I6" s="310">
        <v>0.01</v>
      </c>
      <c r="J6" s="310">
        <v>0.01</v>
      </c>
      <c r="K6" s="310">
        <v>0.01</v>
      </c>
      <c r="L6" s="310">
        <v>0.01</v>
      </c>
      <c r="M6" s="310">
        <v>0.01</v>
      </c>
      <c r="N6" s="310">
        <v>0.01</v>
      </c>
      <c r="O6" s="310">
        <v>0.01</v>
      </c>
      <c r="P6" s="310">
        <v>0.01</v>
      </c>
      <c r="Q6" s="310">
        <v>0.01</v>
      </c>
      <c r="R6" s="310">
        <v>0.01</v>
      </c>
      <c r="S6" s="310">
        <v>0.01</v>
      </c>
      <c r="T6" s="310">
        <v>0.01</v>
      </c>
      <c r="U6" s="310">
        <v>0.01</v>
      </c>
      <c r="V6" s="310">
        <v>0.01</v>
      </c>
      <c r="W6" s="310">
        <v>0.01</v>
      </c>
      <c r="X6" s="310">
        <v>0.01</v>
      </c>
      <c r="Y6" s="310">
        <v>0.01</v>
      </c>
      <c r="Z6" s="310">
        <v>0.01</v>
      </c>
      <c r="AA6" s="310">
        <v>0.01</v>
      </c>
      <c r="AB6" s="310">
        <v>0.01</v>
      </c>
      <c r="AC6" s="310">
        <v>0.01</v>
      </c>
      <c r="AD6" s="310">
        <v>0.01</v>
      </c>
      <c r="AE6" s="310">
        <v>0.01</v>
      </c>
      <c r="AF6" s="310">
        <v>0.01</v>
      </c>
      <c r="AG6" s="310">
        <v>0.01</v>
      </c>
      <c r="AH6" s="310">
        <v>0.01</v>
      </c>
      <c r="AI6" s="310">
        <v>0.01</v>
      </c>
      <c r="AJ6" s="310">
        <v>0.01</v>
      </c>
      <c r="AK6" s="310">
        <v>0.01</v>
      </c>
      <c r="AL6" s="310">
        <v>0.01</v>
      </c>
      <c r="AM6" s="310">
        <v>0.01</v>
      </c>
      <c r="AN6" s="310">
        <v>0.01</v>
      </c>
      <c r="AO6" s="310">
        <v>0.01</v>
      </c>
      <c r="AP6" s="310">
        <v>0.01</v>
      </c>
      <c r="AQ6" s="310">
        <v>0.01</v>
      </c>
      <c r="AR6" s="310">
        <v>0.01</v>
      </c>
      <c r="AS6" s="310">
        <v>0.01</v>
      </c>
      <c r="AT6" s="310">
        <v>0.01</v>
      </c>
      <c r="AU6" s="310">
        <v>0.01</v>
      </c>
      <c r="AV6" s="310">
        <v>0.01</v>
      </c>
      <c r="AW6" s="310">
        <v>0.01</v>
      </c>
      <c r="AX6" s="310">
        <v>0.01</v>
      </c>
      <c r="AY6" s="310">
        <v>0.01</v>
      </c>
      <c r="AZ6" s="310">
        <v>0.01</v>
      </c>
      <c r="BA6" s="310">
        <v>0.01</v>
      </c>
      <c r="BB6" s="310">
        <v>0.01</v>
      </c>
      <c r="BC6" s="310">
        <v>0.01</v>
      </c>
      <c r="BD6" s="310">
        <v>0.01</v>
      </c>
      <c r="BE6" s="310">
        <v>0.01</v>
      </c>
      <c r="BF6" s="310">
        <v>0.01</v>
      </c>
      <c r="BG6" s="310">
        <v>0.01</v>
      </c>
      <c r="BH6" s="310">
        <v>0.01</v>
      </c>
      <c r="BI6" s="310">
        <v>0.01</v>
      </c>
      <c r="BJ6" s="310">
        <v>0.01</v>
      </c>
      <c r="BK6" s="310">
        <v>0.01</v>
      </c>
      <c r="BL6" s="310">
        <v>0.01</v>
      </c>
      <c r="BM6" s="310">
        <v>0.01</v>
      </c>
      <c r="BN6" s="310">
        <v>0.01</v>
      </c>
      <c r="BO6" s="310">
        <v>0.01</v>
      </c>
      <c r="BP6" s="310">
        <v>0.01</v>
      </c>
      <c r="BQ6" s="310">
        <v>0.01</v>
      </c>
      <c r="BR6" s="310">
        <v>0.01</v>
      </c>
      <c r="BS6" s="310">
        <v>0.01</v>
      </c>
      <c r="BT6" s="310">
        <v>0.01</v>
      </c>
      <c r="BU6" s="310">
        <v>0.01</v>
      </c>
    </row>
    <row r="7" spans="1:73" x14ac:dyDescent="0.3">
      <c r="A7" s="78" t="s">
        <v>387</v>
      </c>
      <c r="B7" s="227">
        <f>ROUND(B6*B5,0)</f>
        <v>0</v>
      </c>
      <c r="C7" s="227">
        <f t="shared" ref="C7:BN7" si="2">ROUND(C6*C5,0)</f>
        <v>0</v>
      </c>
      <c r="D7" s="227">
        <f t="shared" si="2"/>
        <v>0</v>
      </c>
      <c r="E7" s="227">
        <f t="shared" si="2"/>
        <v>0</v>
      </c>
      <c r="F7" s="227">
        <f t="shared" si="2"/>
        <v>0</v>
      </c>
      <c r="G7" s="227">
        <f t="shared" si="2"/>
        <v>0</v>
      </c>
      <c r="H7" s="227">
        <f t="shared" si="2"/>
        <v>0</v>
      </c>
      <c r="I7" s="227">
        <f t="shared" si="2"/>
        <v>0</v>
      </c>
      <c r="J7" s="227">
        <f t="shared" si="2"/>
        <v>0</v>
      </c>
      <c r="K7" s="227">
        <f t="shared" si="2"/>
        <v>0</v>
      </c>
      <c r="L7" s="227">
        <f t="shared" si="2"/>
        <v>0</v>
      </c>
      <c r="M7" s="227">
        <f t="shared" si="2"/>
        <v>0</v>
      </c>
      <c r="N7" s="227">
        <f t="shared" si="2"/>
        <v>0</v>
      </c>
      <c r="O7" s="227">
        <f t="shared" si="2"/>
        <v>0</v>
      </c>
      <c r="P7" s="227">
        <f t="shared" si="2"/>
        <v>0</v>
      </c>
      <c r="Q7" s="227">
        <f t="shared" si="2"/>
        <v>0</v>
      </c>
      <c r="R7" s="227">
        <f t="shared" si="2"/>
        <v>0</v>
      </c>
      <c r="S7" s="227">
        <f t="shared" si="2"/>
        <v>0</v>
      </c>
      <c r="T7" s="227">
        <f t="shared" si="2"/>
        <v>0</v>
      </c>
      <c r="U7" s="227">
        <f t="shared" si="2"/>
        <v>0</v>
      </c>
      <c r="V7" s="227">
        <f t="shared" si="2"/>
        <v>0</v>
      </c>
      <c r="W7" s="227">
        <f t="shared" si="2"/>
        <v>0</v>
      </c>
      <c r="X7" s="227">
        <f t="shared" si="2"/>
        <v>0</v>
      </c>
      <c r="Y7" s="227">
        <f t="shared" si="2"/>
        <v>0</v>
      </c>
      <c r="Z7" s="227">
        <f t="shared" si="2"/>
        <v>0</v>
      </c>
      <c r="AA7" s="227">
        <f t="shared" si="2"/>
        <v>0</v>
      </c>
      <c r="AB7" s="227">
        <f t="shared" si="2"/>
        <v>0</v>
      </c>
      <c r="AC7" s="227">
        <f t="shared" si="2"/>
        <v>0</v>
      </c>
      <c r="AD7" s="227">
        <f t="shared" si="2"/>
        <v>0</v>
      </c>
      <c r="AE7" s="227">
        <f t="shared" si="2"/>
        <v>0</v>
      </c>
      <c r="AF7" s="227">
        <f t="shared" si="2"/>
        <v>0</v>
      </c>
      <c r="AG7" s="227">
        <f t="shared" si="2"/>
        <v>0</v>
      </c>
      <c r="AH7" s="227">
        <f t="shared" si="2"/>
        <v>0</v>
      </c>
      <c r="AI7" s="227">
        <f t="shared" si="2"/>
        <v>0</v>
      </c>
      <c r="AJ7" s="227">
        <f t="shared" si="2"/>
        <v>0</v>
      </c>
      <c r="AK7" s="227">
        <f t="shared" si="2"/>
        <v>0</v>
      </c>
      <c r="AL7" s="227">
        <f t="shared" si="2"/>
        <v>0</v>
      </c>
      <c r="AM7" s="227">
        <f t="shared" si="2"/>
        <v>0</v>
      </c>
      <c r="AN7" s="227">
        <f t="shared" si="2"/>
        <v>0</v>
      </c>
      <c r="AO7" s="227">
        <f t="shared" si="2"/>
        <v>0</v>
      </c>
      <c r="AP7" s="227">
        <f t="shared" si="2"/>
        <v>0</v>
      </c>
      <c r="AQ7" s="227">
        <f t="shared" si="2"/>
        <v>0</v>
      </c>
      <c r="AR7" s="227">
        <f t="shared" si="2"/>
        <v>0</v>
      </c>
      <c r="AS7" s="227">
        <f t="shared" si="2"/>
        <v>0</v>
      </c>
      <c r="AT7" s="227">
        <f t="shared" si="2"/>
        <v>0</v>
      </c>
      <c r="AU7" s="227">
        <f t="shared" si="2"/>
        <v>0</v>
      </c>
      <c r="AV7" s="227">
        <f t="shared" si="2"/>
        <v>0</v>
      </c>
      <c r="AW7" s="227">
        <f t="shared" si="2"/>
        <v>0</v>
      </c>
      <c r="AX7" s="227">
        <f t="shared" si="2"/>
        <v>0</v>
      </c>
      <c r="AY7" s="227">
        <f t="shared" si="2"/>
        <v>0</v>
      </c>
      <c r="AZ7" s="227">
        <f t="shared" si="2"/>
        <v>0</v>
      </c>
      <c r="BA7" s="227">
        <f t="shared" si="2"/>
        <v>0</v>
      </c>
      <c r="BB7" s="227">
        <f t="shared" si="2"/>
        <v>0</v>
      </c>
      <c r="BC7" s="227">
        <f t="shared" si="2"/>
        <v>0</v>
      </c>
      <c r="BD7" s="227">
        <f t="shared" si="2"/>
        <v>0</v>
      </c>
      <c r="BE7" s="227">
        <f t="shared" si="2"/>
        <v>0</v>
      </c>
      <c r="BF7" s="227">
        <f t="shared" si="2"/>
        <v>0</v>
      </c>
      <c r="BG7" s="227">
        <f t="shared" si="2"/>
        <v>0</v>
      </c>
      <c r="BH7" s="227">
        <f t="shared" si="2"/>
        <v>0</v>
      </c>
      <c r="BI7" s="227">
        <f t="shared" si="2"/>
        <v>0</v>
      </c>
      <c r="BJ7" s="227">
        <f t="shared" si="2"/>
        <v>0</v>
      </c>
      <c r="BK7" s="227">
        <f t="shared" si="2"/>
        <v>0</v>
      </c>
      <c r="BL7" s="227">
        <f t="shared" si="2"/>
        <v>0</v>
      </c>
      <c r="BM7" s="227">
        <f t="shared" si="2"/>
        <v>0</v>
      </c>
      <c r="BN7" s="227">
        <f t="shared" si="2"/>
        <v>0</v>
      </c>
      <c r="BO7" s="227">
        <f t="shared" ref="BO7:BU7" si="3">ROUND(BO6*BO5,0)</f>
        <v>0</v>
      </c>
      <c r="BP7" s="227">
        <f t="shared" si="3"/>
        <v>0</v>
      </c>
      <c r="BQ7" s="227">
        <f t="shared" si="3"/>
        <v>0</v>
      </c>
      <c r="BR7" s="227">
        <f t="shared" si="3"/>
        <v>0</v>
      </c>
      <c r="BS7" s="227">
        <f t="shared" si="3"/>
        <v>0</v>
      </c>
      <c r="BT7" s="227">
        <f t="shared" si="3"/>
        <v>0</v>
      </c>
      <c r="BU7" s="227">
        <f t="shared" si="3"/>
        <v>0</v>
      </c>
    </row>
    <row r="8" spans="1:73" x14ac:dyDescent="0.3">
      <c r="A8" s="147" t="s">
        <v>388</v>
      </c>
      <c r="B8" s="310">
        <v>0.15</v>
      </c>
      <c r="C8" s="310">
        <v>0.15</v>
      </c>
      <c r="D8" s="310">
        <v>0.15</v>
      </c>
      <c r="E8" s="310">
        <v>0.15</v>
      </c>
      <c r="F8" s="310">
        <v>0.15</v>
      </c>
      <c r="G8" s="310">
        <v>0.15</v>
      </c>
      <c r="H8" s="310">
        <v>0.15</v>
      </c>
      <c r="I8" s="310">
        <v>0.15</v>
      </c>
      <c r="J8" s="310">
        <v>0.15</v>
      </c>
      <c r="K8" s="310">
        <v>0.15</v>
      </c>
      <c r="L8" s="310">
        <v>0.15</v>
      </c>
      <c r="M8" s="310">
        <v>0.15</v>
      </c>
      <c r="N8" s="310">
        <v>0.15</v>
      </c>
      <c r="O8" s="310">
        <v>0.15</v>
      </c>
      <c r="P8" s="310">
        <v>0.15</v>
      </c>
      <c r="Q8" s="310">
        <v>0.15</v>
      </c>
      <c r="R8" s="310">
        <v>0.15</v>
      </c>
      <c r="S8" s="310">
        <v>0.15</v>
      </c>
      <c r="T8" s="310">
        <v>0.15</v>
      </c>
      <c r="U8" s="310">
        <v>0.15</v>
      </c>
      <c r="V8" s="310">
        <v>0.15</v>
      </c>
      <c r="W8" s="310">
        <v>0.15</v>
      </c>
      <c r="X8" s="310">
        <v>0.15</v>
      </c>
      <c r="Y8" s="310">
        <v>0.15</v>
      </c>
      <c r="Z8" s="310">
        <v>0.15</v>
      </c>
      <c r="AA8" s="310">
        <v>0.15</v>
      </c>
      <c r="AB8" s="310">
        <v>0.15</v>
      </c>
      <c r="AC8" s="310">
        <v>0.15</v>
      </c>
      <c r="AD8" s="310">
        <v>0.15</v>
      </c>
      <c r="AE8" s="310">
        <v>0.15</v>
      </c>
      <c r="AF8" s="310">
        <v>0.15</v>
      </c>
      <c r="AG8" s="310">
        <v>0.15</v>
      </c>
      <c r="AH8" s="310">
        <v>0.15</v>
      </c>
      <c r="AI8" s="310">
        <v>0.15</v>
      </c>
      <c r="AJ8" s="310">
        <v>0.15</v>
      </c>
      <c r="AK8" s="310">
        <v>0.15</v>
      </c>
      <c r="AL8" s="310">
        <v>0.15</v>
      </c>
      <c r="AM8" s="310">
        <v>0.15</v>
      </c>
      <c r="AN8" s="310">
        <v>0.15</v>
      </c>
      <c r="AO8" s="310">
        <v>0.15</v>
      </c>
      <c r="AP8" s="310">
        <v>0.15</v>
      </c>
      <c r="AQ8" s="310">
        <v>0.15</v>
      </c>
      <c r="AR8" s="310">
        <v>0.15</v>
      </c>
      <c r="AS8" s="310">
        <v>0.15</v>
      </c>
      <c r="AT8" s="310">
        <v>0.15</v>
      </c>
      <c r="AU8" s="310">
        <v>0.15</v>
      </c>
      <c r="AV8" s="310">
        <v>0.15</v>
      </c>
      <c r="AW8" s="310">
        <v>0.15</v>
      </c>
      <c r="AX8" s="310">
        <v>0.15</v>
      </c>
      <c r="AY8" s="310">
        <v>0.15</v>
      </c>
      <c r="AZ8" s="310">
        <v>0.15</v>
      </c>
      <c r="BA8" s="310">
        <v>0.15</v>
      </c>
      <c r="BB8" s="310">
        <v>0.15</v>
      </c>
      <c r="BC8" s="310">
        <v>0.15</v>
      </c>
      <c r="BD8" s="310">
        <v>0.15</v>
      </c>
      <c r="BE8" s="310">
        <v>0.15</v>
      </c>
      <c r="BF8" s="310">
        <v>0.15</v>
      </c>
      <c r="BG8" s="310">
        <v>0.15</v>
      </c>
      <c r="BH8" s="310">
        <v>0.15</v>
      </c>
      <c r="BI8" s="310">
        <v>0.15</v>
      </c>
      <c r="BJ8" s="310">
        <v>0.15</v>
      </c>
      <c r="BK8" s="310">
        <v>0.15</v>
      </c>
      <c r="BL8" s="310">
        <v>0.15</v>
      </c>
      <c r="BM8" s="310">
        <v>0.15</v>
      </c>
      <c r="BN8" s="310">
        <v>0.15</v>
      </c>
      <c r="BO8" s="310">
        <v>0.15</v>
      </c>
      <c r="BP8" s="310">
        <v>0.15</v>
      </c>
      <c r="BQ8" s="310">
        <v>0.15</v>
      </c>
      <c r="BR8" s="310">
        <v>0.15</v>
      </c>
      <c r="BS8" s="310">
        <v>0.15</v>
      </c>
      <c r="BT8" s="310">
        <v>0.15</v>
      </c>
      <c r="BU8" s="310">
        <v>0.15</v>
      </c>
    </row>
    <row r="9" spans="1:73" x14ac:dyDescent="0.3">
      <c r="A9" s="78" t="s">
        <v>397</v>
      </c>
      <c r="B9" s="73">
        <f>ROUND(B8*B7,0)</f>
        <v>0</v>
      </c>
      <c r="C9" s="73">
        <f t="shared" ref="C9:AF9" si="4">ROUND(C8*C7,0)</f>
        <v>0</v>
      </c>
      <c r="D9" s="73">
        <f t="shared" si="4"/>
        <v>0</v>
      </c>
      <c r="E9" s="73">
        <f t="shared" si="4"/>
        <v>0</v>
      </c>
      <c r="F9" s="73">
        <f t="shared" si="4"/>
        <v>0</v>
      </c>
      <c r="G9" s="73">
        <f t="shared" si="4"/>
        <v>0</v>
      </c>
      <c r="H9" s="73">
        <f t="shared" si="4"/>
        <v>0</v>
      </c>
      <c r="I9" s="73">
        <f t="shared" si="4"/>
        <v>0</v>
      </c>
      <c r="J9" s="73">
        <f t="shared" si="4"/>
        <v>0</v>
      </c>
      <c r="K9" s="73">
        <f t="shared" si="4"/>
        <v>0</v>
      </c>
      <c r="L9" s="73">
        <f t="shared" si="4"/>
        <v>0</v>
      </c>
      <c r="M9" s="73">
        <f t="shared" si="4"/>
        <v>0</v>
      </c>
      <c r="N9" s="73">
        <f t="shared" si="4"/>
        <v>0</v>
      </c>
      <c r="O9" s="73">
        <f t="shared" si="4"/>
        <v>0</v>
      </c>
      <c r="P9" s="73">
        <f t="shared" si="4"/>
        <v>0</v>
      </c>
      <c r="Q9" s="73">
        <f t="shared" si="4"/>
        <v>0</v>
      </c>
      <c r="R9" s="73">
        <f t="shared" si="4"/>
        <v>0</v>
      </c>
      <c r="S9" s="73">
        <f t="shared" si="4"/>
        <v>0</v>
      </c>
      <c r="T9" s="73">
        <f t="shared" si="4"/>
        <v>0</v>
      </c>
      <c r="U9" s="73">
        <f t="shared" si="4"/>
        <v>0</v>
      </c>
      <c r="V9" s="73">
        <f t="shared" si="4"/>
        <v>0</v>
      </c>
      <c r="W9" s="73">
        <f t="shared" si="4"/>
        <v>0</v>
      </c>
      <c r="X9" s="73">
        <f t="shared" si="4"/>
        <v>0</v>
      </c>
      <c r="Y9" s="73">
        <f t="shared" si="4"/>
        <v>0</v>
      </c>
      <c r="Z9" s="73">
        <f t="shared" si="4"/>
        <v>0</v>
      </c>
      <c r="AA9" s="73">
        <f t="shared" si="4"/>
        <v>0</v>
      </c>
      <c r="AB9" s="73">
        <f t="shared" si="4"/>
        <v>0</v>
      </c>
      <c r="AC9" s="73">
        <f t="shared" si="4"/>
        <v>0</v>
      </c>
      <c r="AD9" s="73">
        <f t="shared" si="4"/>
        <v>0</v>
      </c>
      <c r="AE9" s="73">
        <f t="shared" si="4"/>
        <v>0</v>
      </c>
      <c r="AF9" s="73">
        <f t="shared" si="4"/>
        <v>0</v>
      </c>
      <c r="AG9" s="73"/>
      <c r="AH9" s="73">
        <f t="shared" ref="AH9:BU9" si="5">ROUND(AH8*AH7,0)</f>
        <v>0</v>
      </c>
      <c r="AI9" s="73">
        <f t="shared" si="5"/>
        <v>0</v>
      </c>
      <c r="AJ9" s="73">
        <f t="shared" si="5"/>
        <v>0</v>
      </c>
      <c r="AK9" s="73">
        <f t="shared" si="5"/>
        <v>0</v>
      </c>
      <c r="AL9" s="73">
        <f t="shared" si="5"/>
        <v>0</v>
      </c>
      <c r="AM9" s="73">
        <f t="shared" si="5"/>
        <v>0</v>
      </c>
      <c r="AN9" s="73">
        <f t="shared" si="5"/>
        <v>0</v>
      </c>
      <c r="AO9" s="73">
        <f t="shared" si="5"/>
        <v>0</v>
      </c>
      <c r="AP9" s="73">
        <f t="shared" si="5"/>
        <v>0</v>
      </c>
      <c r="AQ9" s="73">
        <f t="shared" si="5"/>
        <v>0</v>
      </c>
      <c r="AR9" s="73">
        <f t="shared" si="5"/>
        <v>0</v>
      </c>
      <c r="AS9" s="73">
        <f t="shared" si="5"/>
        <v>0</v>
      </c>
      <c r="AT9" s="73">
        <f t="shared" si="5"/>
        <v>0</v>
      </c>
      <c r="AU9" s="73">
        <f t="shared" si="5"/>
        <v>0</v>
      </c>
      <c r="AV9" s="73">
        <f t="shared" si="5"/>
        <v>0</v>
      </c>
      <c r="AW9" s="73">
        <f t="shared" si="5"/>
        <v>0</v>
      </c>
      <c r="AX9" s="73">
        <f t="shared" si="5"/>
        <v>0</v>
      </c>
      <c r="AY9" s="73">
        <f t="shared" si="5"/>
        <v>0</v>
      </c>
      <c r="AZ9" s="73">
        <f t="shared" si="5"/>
        <v>0</v>
      </c>
      <c r="BA9" s="73">
        <f t="shared" si="5"/>
        <v>0</v>
      </c>
      <c r="BB9" s="73">
        <f t="shared" si="5"/>
        <v>0</v>
      </c>
      <c r="BC9" s="73">
        <f t="shared" si="5"/>
        <v>0</v>
      </c>
      <c r="BD9" s="73">
        <f t="shared" si="5"/>
        <v>0</v>
      </c>
      <c r="BE9" s="73">
        <f t="shared" si="5"/>
        <v>0</v>
      </c>
      <c r="BF9" s="73">
        <f t="shared" si="5"/>
        <v>0</v>
      </c>
      <c r="BG9" s="73">
        <f t="shared" si="5"/>
        <v>0</v>
      </c>
      <c r="BH9" s="73">
        <f t="shared" si="5"/>
        <v>0</v>
      </c>
      <c r="BI9" s="73">
        <f t="shared" si="5"/>
        <v>0</v>
      </c>
      <c r="BJ9" s="73">
        <f t="shared" si="5"/>
        <v>0</v>
      </c>
      <c r="BK9" s="73">
        <f t="shared" si="5"/>
        <v>0</v>
      </c>
      <c r="BL9" s="73">
        <f t="shared" si="5"/>
        <v>0</v>
      </c>
      <c r="BM9" s="73">
        <f t="shared" si="5"/>
        <v>0</v>
      </c>
      <c r="BN9" s="73">
        <f t="shared" si="5"/>
        <v>0</v>
      </c>
      <c r="BO9" s="73">
        <f t="shared" si="5"/>
        <v>0</v>
      </c>
      <c r="BP9" s="73">
        <f t="shared" si="5"/>
        <v>0</v>
      </c>
      <c r="BQ9" s="73">
        <f t="shared" si="5"/>
        <v>0</v>
      </c>
      <c r="BR9" s="73">
        <f t="shared" si="5"/>
        <v>0</v>
      </c>
      <c r="BS9" s="73">
        <f t="shared" si="5"/>
        <v>0</v>
      </c>
      <c r="BT9" s="73">
        <f t="shared" si="5"/>
        <v>0</v>
      </c>
      <c r="BU9" s="73">
        <f t="shared" si="5"/>
        <v>0</v>
      </c>
    </row>
    <row r="10" spans="1:73" x14ac:dyDescent="0.3">
      <c r="A10" s="146"/>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row>
    <row r="11" spans="1:73" x14ac:dyDescent="0.3">
      <c r="A11" s="146" t="s">
        <v>396</v>
      </c>
      <c r="B11" s="253">
        <v>0</v>
      </c>
      <c r="C11" s="253">
        <f>B11</f>
        <v>0</v>
      </c>
      <c r="D11" s="253">
        <f t="shared" ref="D11:S11" si="6">C11</f>
        <v>0</v>
      </c>
      <c r="E11" s="253">
        <f t="shared" si="6"/>
        <v>0</v>
      </c>
      <c r="F11" s="253">
        <f t="shared" si="6"/>
        <v>0</v>
      </c>
      <c r="G11" s="253">
        <f t="shared" si="6"/>
        <v>0</v>
      </c>
      <c r="H11" s="253">
        <f t="shared" si="6"/>
        <v>0</v>
      </c>
      <c r="I11" s="253">
        <f t="shared" si="6"/>
        <v>0</v>
      </c>
      <c r="J11" s="253">
        <f t="shared" si="6"/>
        <v>0</v>
      </c>
      <c r="K11" s="253">
        <f t="shared" si="6"/>
        <v>0</v>
      </c>
      <c r="L11" s="253">
        <f t="shared" si="6"/>
        <v>0</v>
      </c>
      <c r="M11" s="253">
        <f t="shared" si="6"/>
        <v>0</v>
      </c>
      <c r="N11" s="253">
        <f t="shared" si="6"/>
        <v>0</v>
      </c>
      <c r="O11" s="253">
        <f t="shared" si="6"/>
        <v>0</v>
      </c>
      <c r="P11" s="253">
        <f t="shared" si="6"/>
        <v>0</v>
      </c>
      <c r="Q11" s="253">
        <f t="shared" si="6"/>
        <v>0</v>
      </c>
      <c r="R11" s="253">
        <f t="shared" si="6"/>
        <v>0</v>
      </c>
      <c r="S11" s="253">
        <f t="shared" si="6"/>
        <v>0</v>
      </c>
      <c r="T11" s="253">
        <f t="shared" ref="T11:AI11" si="7">S11</f>
        <v>0</v>
      </c>
      <c r="U11" s="253">
        <f t="shared" si="7"/>
        <v>0</v>
      </c>
      <c r="V11" s="253">
        <f t="shared" si="7"/>
        <v>0</v>
      </c>
      <c r="W11" s="253">
        <f t="shared" si="7"/>
        <v>0</v>
      </c>
      <c r="X11" s="253">
        <f t="shared" si="7"/>
        <v>0</v>
      </c>
      <c r="Y11" s="253">
        <f t="shared" si="7"/>
        <v>0</v>
      </c>
      <c r="Z11" s="253">
        <f t="shared" si="7"/>
        <v>0</v>
      </c>
      <c r="AA11" s="253">
        <f t="shared" si="7"/>
        <v>0</v>
      </c>
      <c r="AB11" s="253">
        <f t="shared" si="7"/>
        <v>0</v>
      </c>
      <c r="AC11" s="253">
        <f t="shared" si="7"/>
        <v>0</v>
      </c>
      <c r="AD11" s="253">
        <f t="shared" si="7"/>
        <v>0</v>
      </c>
      <c r="AE11" s="253">
        <f t="shared" si="7"/>
        <v>0</v>
      </c>
      <c r="AF11" s="253">
        <f t="shared" si="7"/>
        <v>0</v>
      </c>
      <c r="AG11" s="253">
        <f t="shared" si="7"/>
        <v>0</v>
      </c>
      <c r="AH11" s="253">
        <f t="shared" si="7"/>
        <v>0</v>
      </c>
      <c r="AI11" s="253">
        <f t="shared" si="7"/>
        <v>0</v>
      </c>
      <c r="AJ11" s="253">
        <f t="shared" ref="AJ11:AY11" si="8">AI11</f>
        <v>0</v>
      </c>
      <c r="AK11" s="253">
        <f t="shared" si="8"/>
        <v>0</v>
      </c>
      <c r="AL11" s="253">
        <f t="shared" si="8"/>
        <v>0</v>
      </c>
      <c r="AM11" s="253">
        <f t="shared" si="8"/>
        <v>0</v>
      </c>
      <c r="AN11" s="253">
        <f t="shared" si="8"/>
        <v>0</v>
      </c>
      <c r="AO11" s="253">
        <f t="shared" si="8"/>
        <v>0</v>
      </c>
      <c r="AP11" s="253">
        <f t="shared" si="8"/>
        <v>0</v>
      </c>
      <c r="AQ11" s="253">
        <f t="shared" si="8"/>
        <v>0</v>
      </c>
      <c r="AR11" s="253">
        <f t="shared" si="8"/>
        <v>0</v>
      </c>
      <c r="AS11" s="253">
        <f t="shared" si="8"/>
        <v>0</v>
      </c>
      <c r="AT11" s="253">
        <f t="shared" si="8"/>
        <v>0</v>
      </c>
      <c r="AU11" s="253">
        <f t="shared" si="8"/>
        <v>0</v>
      </c>
      <c r="AV11" s="253">
        <f t="shared" si="8"/>
        <v>0</v>
      </c>
      <c r="AW11" s="253">
        <f t="shared" si="8"/>
        <v>0</v>
      </c>
      <c r="AX11" s="253">
        <f t="shared" si="8"/>
        <v>0</v>
      </c>
      <c r="AY11" s="253">
        <f t="shared" si="8"/>
        <v>0</v>
      </c>
      <c r="AZ11" s="253">
        <f t="shared" ref="AZ11:BO11" si="9">AY11</f>
        <v>0</v>
      </c>
      <c r="BA11" s="253">
        <f t="shared" si="9"/>
        <v>0</v>
      </c>
      <c r="BB11" s="253">
        <f t="shared" si="9"/>
        <v>0</v>
      </c>
      <c r="BC11" s="253">
        <f t="shared" si="9"/>
        <v>0</v>
      </c>
      <c r="BD11" s="253">
        <f t="shared" si="9"/>
        <v>0</v>
      </c>
      <c r="BE11" s="253">
        <f t="shared" si="9"/>
        <v>0</v>
      </c>
      <c r="BF11" s="253">
        <f t="shared" si="9"/>
        <v>0</v>
      </c>
      <c r="BG11" s="253">
        <f t="shared" si="9"/>
        <v>0</v>
      </c>
      <c r="BH11" s="253">
        <f t="shared" si="9"/>
        <v>0</v>
      </c>
      <c r="BI11" s="253">
        <f t="shared" si="9"/>
        <v>0</v>
      </c>
      <c r="BJ11" s="253">
        <f t="shared" si="9"/>
        <v>0</v>
      </c>
      <c r="BK11" s="253">
        <f t="shared" si="9"/>
        <v>0</v>
      </c>
      <c r="BL11" s="253">
        <f t="shared" si="9"/>
        <v>0</v>
      </c>
      <c r="BM11" s="253">
        <f t="shared" si="9"/>
        <v>0</v>
      </c>
      <c r="BN11" s="253">
        <f t="shared" si="9"/>
        <v>0</v>
      </c>
      <c r="BO11" s="253">
        <f t="shared" si="9"/>
        <v>0</v>
      </c>
      <c r="BP11" s="253">
        <f t="shared" ref="BP11:BU11" si="10">BO11</f>
        <v>0</v>
      </c>
      <c r="BQ11" s="253">
        <f t="shared" si="10"/>
        <v>0</v>
      </c>
      <c r="BR11" s="253">
        <f t="shared" si="10"/>
        <v>0</v>
      </c>
      <c r="BS11" s="253">
        <f t="shared" si="10"/>
        <v>0</v>
      </c>
      <c r="BT11" s="253">
        <f t="shared" si="10"/>
        <v>0</v>
      </c>
      <c r="BU11" s="253">
        <f t="shared" si="10"/>
        <v>0</v>
      </c>
    </row>
    <row r="12" spans="1:73" x14ac:dyDescent="0.3">
      <c r="A12" s="78" t="s">
        <v>397</v>
      </c>
      <c r="B12" s="73"/>
      <c r="C12" s="73">
        <f>ROUND(C11*B18,0)</f>
        <v>0</v>
      </c>
      <c r="D12" s="73">
        <f t="shared" ref="D12:BO12" si="11">ROUND(D11*C18,0)</f>
        <v>0</v>
      </c>
      <c r="E12" s="73">
        <f t="shared" si="11"/>
        <v>0</v>
      </c>
      <c r="F12" s="73">
        <f t="shared" si="11"/>
        <v>0</v>
      </c>
      <c r="G12" s="73">
        <f t="shared" si="11"/>
        <v>0</v>
      </c>
      <c r="H12" s="73">
        <f t="shared" si="11"/>
        <v>0</v>
      </c>
      <c r="I12" s="73">
        <f t="shared" si="11"/>
        <v>0</v>
      </c>
      <c r="J12" s="73">
        <f t="shared" si="11"/>
        <v>0</v>
      </c>
      <c r="K12" s="73">
        <f t="shared" si="11"/>
        <v>0</v>
      </c>
      <c r="L12" s="73">
        <f t="shared" si="11"/>
        <v>0</v>
      </c>
      <c r="M12" s="73">
        <f t="shared" si="11"/>
        <v>0</v>
      </c>
      <c r="N12" s="73">
        <f t="shared" si="11"/>
        <v>0</v>
      </c>
      <c r="O12" s="73">
        <f t="shared" si="11"/>
        <v>0</v>
      </c>
      <c r="P12" s="73">
        <f t="shared" si="11"/>
        <v>0</v>
      </c>
      <c r="Q12" s="73">
        <f t="shared" si="11"/>
        <v>0</v>
      </c>
      <c r="R12" s="73">
        <f t="shared" si="11"/>
        <v>0</v>
      </c>
      <c r="S12" s="73">
        <f t="shared" si="11"/>
        <v>0</v>
      </c>
      <c r="T12" s="73">
        <f t="shared" si="11"/>
        <v>0</v>
      </c>
      <c r="U12" s="73">
        <f t="shared" si="11"/>
        <v>0</v>
      </c>
      <c r="V12" s="73">
        <f t="shared" si="11"/>
        <v>0</v>
      </c>
      <c r="W12" s="73">
        <f t="shared" si="11"/>
        <v>0</v>
      </c>
      <c r="X12" s="73">
        <f t="shared" si="11"/>
        <v>0</v>
      </c>
      <c r="Y12" s="73">
        <f t="shared" si="11"/>
        <v>0</v>
      </c>
      <c r="Z12" s="73">
        <f t="shared" si="11"/>
        <v>0</v>
      </c>
      <c r="AA12" s="73">
        <f t="shared" si="11"/>
        <v>0</v>
      </c>
      <c r="AB12" s="73">
        <f t="shared" si="11"/>
        <v>0</v>
      </c>
      <c r="AC12" s="73">
        <f t="shared" si="11"/>
        <v>0</v>
      </c>
      <c r="AD12" s="73">
        <f t="shared" si="11"/>
        <v>0</v>
      </c>
      <c r="AE12" s="73">
        <f t="shared" si="11"/>
        <v>0</v>
      </c>
      <c r="AF12" s="73">
        <f t="shared" si="11"/>
        <v>0</v>
      </c>
      <c r="AG12" s="73">
        <f t="shared" si="11"/>
        <v>0</v>
      </c>
      <c r="AH12" s="73">
        <f t="shared" si="11"/>
        <v>0</v>
      </c>
      <c r="AI12" s="73">
        <f t="shared" si="11"/>
        <v>0</v>
      </c>
      <c r="AJ12" s="73">
        <f t="shared" si="11"/>
        <v>0</v>
      </c>
      <c r="AK12" s="73">
        <f t="shared" si="11"/>
        <v>0</v>
      </c>
      <c r="AL12" s="73">
        <f t="shared" si="11"/>
        <v>0</v>
      </c>
      <c r="AM12" s="73">
        <f t="shared" si="11"/>
        <v>0</v>
      </c>
      <c r="AN12" s="73">
        <f t="shared" si="11"/>
        <v>0</v>
      </c>
      <c r="AO12" s="73">
        <f t="shared" si="11"/>
        <v>0</v>
      </c>
      <c r="AP12" s="73">
        <f t="shared" si="11"/>
        <v>0</v>
      </c>
      <c r="AQ12" s="73">
        <f t="shared" si="11"/>
        <v>0</v>
      </c>
      <c r="AR12" s="73">
        <f t="shared" si="11"/>
        <v>0</v>
      </c>
      <c r="AS12" s="73">
        <f t="shared" si="11"/>
        <v>0</v>
      </c>
      <c r="AT12" s="73">
        <f t="shared" si="11"/>
        <v>0</v>
      </c>
      <c r="AU12" s="73">
        <f t="shared" si="11"/>
        <v>0</v>
      </c>
      <c r="AV12" s="73">
        <f t="shared" si="11"/>
        <v>0</v>
      </c>
      <c r="AW12" s="73">
        <f t="shared" si="11"/>
        <v>0</v>
      </c>
      <c r="AX12" s="73">
        <f t="shared" si="11"/>
        <v>0</v>
      </c>
      <c r="AY12" s="73">
        <f t="shared" si="11"/>
        <v>0</v>
      </c>
      <c r="AZ12" s="73">
        <f t="shared" si="11"/>
        <v>0</v>
      </c>
      <c r="BA12" s="73">
        <f t="shared" si="11"/>
        <v>0</v>
      </c>
      <c r="BB12" s="73">
        <f t="shared" si="11"/>
        <v>0</v>
      </c>
      <c r="BC12" s="73">
        <f t="shared" si="11"/>
        <v>0</v>
      </c>
      <c r="BD12" s="73">
        <f t="shared" si="11"/>
        <v>0</v>
      </c>
      <c r="BE12" s="73">
        <f t="shared" si="11"/>
        <v>0</v>
      </c>
      <c r="BF12" s="73">
        <f t="shared" si="11"/>
        <v>0</v>
      </c>
      <c r="BG12" s="73">
        <f t="shared" si="11"/>
        <v>0</v>
      </c>
      <c r="BH12" s="73">
        <f t="shared" si="11"/>
        <v>0</v>
      </c>
      <c r="BI12" s="73">
        <f t="shared" si="11"/>
        <v>0</v>
      </c>
      <c r="BJ12" s="73">
        <f t="shared" si="11"/>
        <v>0</v>
      </c>
      <c r="BK12" s="73">
        <f t="shared" si="11"/>
        <v>0</v>
      </c>
      <c r="BL12" s="73">
        <f t="shared" si="11"/>
        <v>0</v>
      </c>
      <c r="BM12" s="73">
        <f t="shared" si="11"/>
        <v>0</v>
      </c>
      <c r="BN12" s="73">
        <f t="shared" si="11"/>
        <v>0</v>
      </c>
      <c r="BO12" s="73">
        <f t="shared" si="11"/>
        <v>0</v>
      </c>
      <c r="BP12" s="73">
        <f t="shared" ref="BP12:BU12" si="12">ROUND(BP11*BO18,0)</f>
        <v>0</v>
      </c>
      <c r="BQ12" s="73">
        <f t="shared" si="12"/>
        <v>0</v>
      </c>
      <c r="BR12" s="73">
        <f t="shared" si="12"/>
        <v>0</v>
      </c>
      <c r="BS12" s="73">
        <f t="shared" si="12"/>
        <v>0</v>
      </c>
      <c r="BT12" s="73">
        <f t="shared" si="12"/>
        <v>0</v>
      </c>
      <c r="BU12" s="73">
        <f t="shared" si="12"/>
        <v>0</v>
      </c>
    </row>
    <row r="13" spans="1:73" x14ac:dyDescent="0.3">
      <c r="A13" s="146" t="s">
        <v>398</v>
      </c>
      <c r="B13" s="253">
        <v>0</v>
      </c>
      <c r="C13" s="253">
        <f>B13</f>
        <v>0</v>
      </c>
      <c r="D13" s="253">
        <f t="shared" ref="D13:S13" si="13">C13</f>
        <v>0</v>
      </c>
      <c r="E13" s="253">
        <f t="shared" si="13"/>
        <v>0</v>
      </c>
      <c r="F13" s="253">
        <f t="shared" si="13"/>
        <v>0</v>
      </c>
      <c r="G13" s="253">
        <f t="shared" si="13"/>
        <v>0</v>
      </c>
      <c r="H13" s="253">
        <f t="shared" si="13"/>
        <v>0</v>
      </c>
      <c r="I13" s="253">
        <f t="shared" si="13"/>
        <v>0</v>
      </c>
      <c r="J13" s="253">
        <f t="shared" si="13"/>
        <v>0</v>
      </c>
      <c r="K13" s="253">
        <f t="shared" si="13"/>
        <v>0</v>
      </c>
      <c r="L13" s="253">
        <f t="shared" si="13"/>
        <v>0</v>
      </c>
      <c r="M13" s="253">
        <f t="shared" si="13"/>
        <v>0</v>
      </c>
      <c r="N13" s="253">
        <f t="shared" si="13"/>
        <v>0</v>
      </c>
      <c r="O13" s="253">
        <f t="shared" si="13"/>
        <v>0</v>
      </c>
      <c r="P13" s="253">
        <f t="shared" si="13"/>
        <v>0</v>
      </c>
      <c r="Q13" s="253">
        <f t="shared" si="13"/>
        <v>0</v>
      </c>
      <c r="R13" s="253">
        <f t="shared" si="13"/>
        <v>0</v>
      </c>
      <c r="S13" s="253">
        <f t="shared" si="13"/>
        <v>0</v>
      </c>
      <c r="T13" s="253">
        <f t="shared" ref="T13:AI13" si="14">S13</f>
        <v>0</v>
      </c>
      <c r="U13" s="253">
        <f t="shared" si="14"/>
        <v>0</v>
      </c>
      <c r="V13" s="253">
        <f t="shared" si="14"/>
        <v>0</v>
      </c>
      <c r="W13" s="253">
        <f t="shared" si="14"/>
        <v>0</v>
      </c>
      <c r="X13" s="253">
        <f t="shared" si="14"/>
        <v>0</v>
      </c>
      <c r="Y13" s="253">
        <f t="shared" si="14"/>
        <v>0</v>
      </c>
      <c r="Z13" s="253">
        <f t="shared" si="14"/>
        <v>0</v>
      </c>
      <c r="AA13" s="253">
        <f t="shared" si="14"/>
        <v>0</v>
      </c>
      <c r="AB13" s="253">
        <f t="shared" si="14"/>
        <v>0</v>
      </c>
      <c r="AC13" s="253">
        <f t="shared" si="14"/>
        <v>0</v>
      </c>
      <c r="AD13" s="253">
        <f t="shared" si="14"/>
        <v>0</v>
      </c>
      <c r="AE13" s="253">
        <f t="shared" si="14"/>
        <v>0</v>
      </c>
      <c r="AF13" s="253">
        <f t="shared" si="14"/>
        <v>0</v>
      </c>
      <c r="AG13" s="253">
        <f t="shared" si="14"/>
        <v>0</v>
      </c>
      <c r="AH13" s="253">
        <f t="shared" si="14"/>
        <v>0</v>
      </c>
      <c r="AI13" s="253">
        <f t="shared" si="14"/>
        <v>0</v>
      </c>
      <c r="AJ13" s="253">
        <f t="shared" ref="AJ13:AY13" si="15">AI13</f>
        <v>0</v>
      </c>
      <c r="AK13" s="253">
        <f t="shared" si="15"/>
        <v>0</v>
      </c>
      <c r="AL13" s="253">
        <f t="shared" si="15"/>
        <v>0</v>
      </c>
      <c r="AM13" s="253">
        <f t="shared" si="15"/>
        <v>0</v>
      </c>
      <c r="AN13" s="253">
        <f t="shared" si="15"/>
        <v>0</v>
      </c>
      <c r="AO13" s="253">
        <f t="shared" si="15"/>
        <v>0</v>
      </c>
      <c r="AP13" s="253">
        <f t="shared" si="15"/>
        <v>0</v>
      </c>
      <c r="AQ13" s="253">
        <f t="shared" si="15"/>
        <v>0</v>
      </c>
      <c r="AR13" s="253">
        <f t="shared" si="15"/>
        <v>0</v>
      </c>
      <c r="AS13" s="253">
        <f t="shared" si="15"/>
        <v>0</v>
      </c>
      <c r="AT13" s="253">
        <f t="shared" si="15"/>
        <v>0</v>
      </c>
      <c r="AU13" s="253">
        <f t="shared" si="15"/>
        <v>0</v>
      </c>
      <c r="AV13" s="253">
        <f t="shared" si="15"/>
        <v>0</v>
      </c>
      <c r="AW13" s="253">
        <f t="shared" si="15"/>
        <v>0</v>
      </c>
      <c r="AX13" s="253">
        <f t="shared" si="15"/>
        <v>0</v>
      </c>
      <c r="AY13" s="253">
        <f t="shared" si="15"/>
        <v>0</v>
      </c>
      <c r="AZ13" s="253">
        <f t="shared" ref="AZ13:BO13" si="16">AY13</f>
        <v>0</v>
      </c>
      <c r="BA13" s="253">
        <f t="shared" si="16"/>
        <v>0</v>
      </c>
      <c r="BB13" s="253">
        <f t="shared" si="16"/>
        <v>0</v>
      </c>
      <c r="BC13" s="253">
        <f t="shared" si="16"/>
        <v>0</v>
      </c>
      <c r="BD13" s="253">
        <f t="shared" si="16"/>
        <v>0</v>
      </c>
      <c r="BE13" s="253">
        <f t="shared" si="16"/>
        <v>0</v>
      </c>
      <c r="BF13" s="253">
        <f t="shared" si="16"/>
        <v>0</v>
      </c>
      <c r="BG13" s="253">
        <f t="shared" si="16"/>
        <v>0</v>
      </c>
      <c r="BH13" s="253">
        <f t="shared" si="16"/>
        <v>0</v>
      </c>
      <c r="BI13" s="253">
        <f t="shared" si="16"/>
        <v>0</v>
      </c>
      <c r="BJ13" s="253">
        <f t="shared" si="16"/>
        <v>0</v>
      </c>
      <c r="BK13" s="253">
        <f t="shared" si="16"/>
        <v>0</v>
      </c>
      <c r="BL13" s="253">
        <f t="shared" si="16"/>
        <v>0</v>
      </c>
      <c r="BM13" s="253">
        <f t="shared" si="16"/>
        <v>0</v>
      </c>
      <c r="BN13" s="253">
        <f t="shared" si="16"/>
        <v>0</v>
      </c>
      <c r="BO13" s="253">
        <f t="shared" si="16"/>
        <v>0</v>
      </c>
      <c r="BP13" s="253">
        <f t="shared" ref="BP13:BU13" si="17">BO13</f>
        <v>0</v>
      </c>
      <c r="BQ13" s="253">
        <f t="shared" si="17"/>
        <v>0</v>
      </c>
      <c r="BR13" s="253">
        <f t="shared" si="17"/>
        <v>0</v>
      </c>
      <c r="BS13" s="253">
        <f t="shared" si="17"/>
        <v>0</v>
      </c>
      <c r="BT13" s="253">
        <f t="shared" si="17"/>
        <v>0</v>
      </c>
      <c r="BU13" s="253">
        <f t="shared" si="17"/>
        <v>0</v>
      </c>
    </row>
    <row r="14" spans="1:73" x14ac:dyDescent="0.3">
      <c r="A14" s="78" t="s">
        <v>397</v>
      </c>
      <c r="B14" s="73"/>
      <c r="C14" s="73">
        <f>ROUND(C13*B20,0)</f>
        <v>0</v>
      </c>
      <c r="D14" s="73">
        <f t="shared" ref="D14:BO14" si="18">ROUND(D13*C20,0)</f>
        <v>0</v>
      </c>
      <c r="E14" s="73">
        <f t="shared" si="18"/>
        <v>0</v>
      </c>
      <c r="F14" s="73">
        <f t="shared" si="18"/>
        <v>0</v>
      </c>
      <c r="G14" s="73">
        <f t="shared" si="18"/>
        <v>0</v>
      </c>
      <c r="H14" s="73">
        <f t="shared" si="18"/>
        <v>0</v>
      </c>
      <c r="I14" s="73">
        <f t="shared" si="18"/>
        <v>0</v>
      </c>
      <c r="J14" s="73">
        <f t="shared" si="18"/>
        <v>0</v>
      </c>
      <c r="K14" s="73">
        <f t="shared" si="18"/>
        <v>0</v>
      </c>
      <c r="L14" s="73">
        <f t="shared" si="18"/>
        <v>0</v>
      </c>
      <c r="M14" s="73">
        <f t="shared" si="18"/>
        <v>0</v>
      </c>
      <c r="N14" s="73">
        <f t="shared" si="18"/>
        <v>0</v>
      </c>
      <c r="O14" s="73">
        <f t="shared" si="18"/>
        <v>0</v>
      </c>
      <c r="P14" s="73">
        <f t="shared" si="18"/>
        <v>0</v>
      </c>
      <c r="Q14" s="73">
        <f t="shared" si="18"/>
        <v>0</v>
      </c>
      <c r="R14" s="73">
        <f t="shared" si="18"/>
        <v>0</v>
      </c>
      <c r="S14" s="73">
        <f t="shared" si="18"/>
        <v>0</v>
      </c>
      <c r="T14" s="73">
        <f t="shared" si="18"/>
        <v>0</v>
      </c>
      <c r="U14" s="73">
        <f t="shared" si="18"/>
        <v>0</v>
      </c>
      <c r="V14" s="73">
        <f t="shared" si="18"/>
        <v>0</v>
      </c>
      <c r="W14" s="73">
        <f t="shared" si="18"/>
        <v>0</v>
      </c>
      <c r="X14" s="73">
        <f t="shared" si="18"/>
        <v>0</v>
      </c>
      <c r="Y14" s="73">
        <f t="shared" si="18"/>
        <v>0</v>
      </c>
      <c r="Z14" s="73">
        <f t="shared" si="18"/>
        <v>0</v>
      </c>
      <c r="AA14" s="73">
        <f t="shared" si="18"/>
        <v>0</v>
      </c>
      <c r="AB14" s="73">
        <f t="shared" si="18"/>
        <v>0</v>
      </c>
      <c r="AC14" s="73">
        <f t="shared" si="18"/>
        <v>0</v>
      </c>
      <c r="AD14" s="73">
        <f t="shared" si="18"/>
        <v>0</v>
      </c>
      <c r="AE14" s="73">
        <f t="shared" si="18"/>
        <v>0</v>
      </c>
      <c r="AF14" s="73">
        <f t="shared" si="18"/>
        <v>0</v>
      </c>
      <c r="AG14" s="73">
        <f t="shared" si="18"/>
        <v>0</v>
      </c>
      <c r="AH14" s="73">
        <f t="shared" si="18"/>
        <v>0</v>
      </c>
      <c r="AI14" s="73">
        <f t="shared" si="18"/>
        <v>0</v>
      </c>
      <c r="AJ14" s="73">
        <f t="shared" si="18"/>
        <v>0</v>
      </c>
      <c r="AK14" s="73">
        <f t="shared" si="18"/>
        <v>0</v>
      </c>
      <c r="AL14" s="73">
        <f t="shared" si="18"/>
        <v>0</v>
      </c>
      <c r="AM14" s="73">
        <f t="shared" si="18"/>
        <v>0</v>
      </c>
      <c r="AN14" s="73">
        <f t="shared" si="18"/>
        <v>0</v>
      </c>
      <c r="AO14" s="73">
        <f t="shared" si="18"/>
        <v>0</v>
      </c>
      <c r="AP14" s="73">
        <f t="shared" si="18"/>
        <v>0</v>
      </c>
      <c r="AQ14" s="73">
        <f t="shared" si="18"/>
        <v>0</v>
      </c>
      <c r="AR14" s="73">
        <f t="shared" si="18"/>
        <v>0</v>
      </c>
      <c r="AS14" s="73">
        <f t="shared" si="18"/>
        <v>0</v>
      </c>
      <c r="AT14" s="73">
        <f t="shared" si="18"/>
        <v>0</v>
      </c>
      <c r="AU14" s="73">
        <f t="shared" si="18"/>
        <v>0</v>
      </c>
      <c r="AV14" s="73">
        <f t="shared" si="18"/>
        <v>0</v>
      </c>
      <c r="AW14" s="73">
        <f t="shared" si="18"/>
        <v>0</v>
      </c>
      <c r="AX14" s="73">
        <f t="shared" si="18"/>
        <v>0</v>
      </c>
      <c r="AY14" s="73">
        <f t="shared" si="18"/>
        <v>0</v>
      </c>
      <c r="AZ14" s="73">
        <f t="shared" si="18"/>
        <v>0</v>
      </c>
      <c r="BA14" s="73">
        <f t="shared" si="18"/>
        <v>0</v>
      </c>
      <c r="BB14" s="73">
        <f t="shared" si="18"/>
        <v>0</v>
      </c>
      <c r="BC14" s="73">
        <f t="shared" si="18"/>
        <v>0</v>
      </c>
      <c r="BD14" s="73">
        <f t="shared" si="18"/>
        <v>0</v>
      </c>
      <c r="BE14" s="73">
        <f t="shared" si="18"/>
        <v>0</v>
      </c>
      <c r="BF14" s="73">
        <f t="shared" si="18"/>
        <v>0</v>
      </c>
      <c r="BG14" s="73">
        <f t="shared" si="18"/>
        <v>0</v>
      </c>
      <c r="BH14" s="73">
        <f t="shared" si="18"/>
        <v>0</v>
      </c>
      <c r="BI14" s="73">
        <f t="shared" si="18"/>
        <v>0</v>
      </c>
      <c r="BJ14" s="73">
        <f t="shared" si="18"/>
        <v>0</v>
      </c>
      <c r="BK14" s="73">
        <f t="shared" si="18"/>
        <v>0</v>
      </c>
      <c r="BL14" s="73">
        <f t="shared" si="18"/>
        <v>0</v>
      </c>
      <c r="BM14" s="73">
        <f t="shared" si="18"/>
        <v>0</v>
      </c>
      <c r="BN14" s="73">
        <f t="shared" si="18"/>
        <v>0</v>
      </c>
      <c r="BO14" s="73">
        <f t="shared" si="18"/>
        <v>0</v>
      </c>
      <c r="BP14" s="73">
        <f t="shared" ref="BP14:BU14" si="19">ROUND(BP13*BO20,0)</f>
        <v>0</v>
      </c>
      <c r="BQ14" s="73">
        <f t="shared" si="19"/>
        <v>0</v>
      </c>
      <c r="BR14" s="73">
        <f t="shared" si="19"/>
        <v>0</v>
      </c>
      <c r="BS14" s="73">
        <f t="shared" si="19"/>
        <v>0</v>
      </c>
      <c r="BT14" s="73">
        <f t="shared" si="19"/>
        <v>0</v>
      </c>
      <c r="BU14" s="73">
        <f t="shared" si="19"/>
        <v>0</v>
      </c>
    </row>
    <row r="16" spans="1:73" x14ac:dyDescent="0.3">
      <c r="A16" s="61" t="s">
        <v>390</v>
      </c>
    </row>
    <row r="17" spans="1:73" x14ac:dyDescent="0.3">
      <c r="A17" s="65" t="s">
        <v>391</v>
      </c>
      <c r="B17" s="192">
        <v>0</v>
      </c>
      <c r="C17" s="193">
        <f>B20</f>
        <v>0</v>
      </c>
      <c r="D17" s="193">
        <f t="shared" ref="D17:BO17" si="20">C20</f>
        <v>0</v>
      </c>
      <c r="E17" s="193">
        <f t="shared" si="20"/>
        <v>0</v>
      </c>
      <c r="F17" s="193">
        <f t="shared" si="20"/>
        <v>0</v>
      </c>
      <c r="G17" s="193">
        <f t="shared" si="20"/>
        <v>0</v>
      </c>
      <c r="H17" s="193">
        <f t="shared" si="20"/>
        <v>0</v>
      </c>
      <c r="I17" s="193">
        <f t="shared" si="20"/>
        <v>0</v>
      </c>
      <c r="J17" s="193">
        <f t="shared" si="20"/>
        <v>0</v>
      </c>
      <c r="K17" s="193">
        <f t="shared" si="20"/>
        <v>0</v>
      </c>
      <c r="L17" s="193">
        <f t="shared" si="20"/>
        <v>0</v>
      </c>
      <c r="M17" s="193">
        <f t="shared" si="20"/>
        <v>0</v>
      </c>
      <c r="N17" s="193">
        <f t="shared" si="20"/>
        <v>0</v>
      </c>
      <c r="O17" s="193">
        <f t="shared" si="20"/>
        <v>0</v>
      </c>
      <c r="P17" s="193">
        <f t="shared" si="20"/>
        <v>0</v>
      </c>
      <c r="Q17" s="193">
        <f t="shared" si="20"/>
        <v>0</v>
      </c>
      <c r="R17" s="193">
        <f t="shared" si="20"/>
        <v>0</v>
      </c>
      <c r="S17" s="193">
        <f t="shared" si="20"/>
        <v>0</v>
      </c>
      <c r="T17" s="193">
        <f t="shared" si="20"/>
        <v>0</v>
      </c>
      <c r="U17" s="193">
        <f t="shared" si="20"/>
        <v>0</v>
      </c>
      <c r="V17" s="193">
        <f t="shared" si="20"/>
        <v>0</v>
      </c>
      <c r="W17" s="193">
        <f t="shared" si="20"/>
        <v>0</v>
      </c>
      <c r="X17" s="193">
        <f t="shared" si="20"/>
        <v>0</v>
      </c>
      <c r="Y17" s="193">
        <f t="shared" si="20"/>
        <v>0</v>
      </c>
      <c r="Z17" s="193">
        <f t="shared" si="20"/>
        <v>0</v>
      </c>
      <c r="AA17" s="193">
        <f t="shared" si="20"/>
        <v>0</v>
      </c>
      <c r="AB17" s="193">
        <f t="shared" si="20"/>
        <v>0</v>
      </c>
      <c r="AC17" s="193">
        <f t="shared" si="20"/>
        <v>0</v>
      </c>
      <c r="AD17" s="193">
        <f t="shared" si="20"/>
        <v>0</v>
      </c>
      <c r="AE17" s="193">
        <f t="shared" si="20"/>
        <v>0</v>
      </c>
      <c r="AF17" s="193">
        <f t="shared" si="20"/>
        <v>0</v>
      </c>
      <c r="AG17" s="193">
        <f t="shared" si="20"/>
        <v>0</v>
      </c>
      <c r="AH17" s="193">
        <f t="shared" si="20"/>
        <v>0</v>
      </c>
      <c r="AI17" s="193">
        <f t="shared" si="20"/>
        <v>0</v>
      </c>
      <c r="AJ17" s="193">
        <f t="shared" si="20"/>
        <v>0</v>
      </c>
      <c r="AK17" s="193">
        <f t="shared" si="20"/>
        <v>0</v>
      </c>
      <c r="AL17" s="193">
        <f t="shared" si="20"/>
        <v>0</v>
      </c>
      <c r="AM17" s="193">
        <f t="shared" si="20"/>
        <v>0</v>
      </c>
      <c r="AN17" s="193">
        <f t="shared" si="20"/>
        <v>0</v>
      </c>
      <c r="AO17" s="193">
        <f t="shared" si="20"/>
        <v>0</v>
      </c>
      <c r="AP17" s="193">
        <f t="shared" si="20"/>
        <v>0</v>
      </c>
      <c r="AQ17" s="193">
        <f t="shared" si="20"/>
        <v>0</v>
      </c>
      <c r="AR17" s="193">
        <f t="shared" si="20"/>
        <v>0</v>
      </c>
      <c r="AS17" s="193">
        <f t="shared" si="20"/>
        <v>0</v>
      </c>
      <c r="AT17" s="193">
        <f t="shared" si="20"/>
        <v>0</v>
      </c>
      <c r="AU17" s="193">
        <f t="shared" si="20"/>
        <v>0</v>
      </c>
      <c r="AV17" s="193">
        <f t="shared" si="20"/>
        <v>0</v>
      </c>
      <c r="AW17" s="193">
        <f t="shared" si="20"/>
        <v>0</v>
      </c>
      <c r="AX17" s="193">
        <f t="shared" si="20"/>
        <v>0</v>
      </c>
      <c r="AY17" s="193">
        <f t="shared" si="20"/>
        <v>0</v>
      </c>
      <c r="AZ17" s="193">
        <f t="shared" si="20"/>
        <v>0</v>
      </c>
      <c r="BA17" s="193">
        <f t="shared" si="20"/>
        <v>0</v>
      </c>
      <c r="BB17" s="193">
        <f t="shared" si="20"/>
        <v>0</v>
      </c>
      <c r="BC17" s="193">
        <f t="shared" si="20"/>
        <v>0</v>
      </c>
      <c r="BD17" s="193">
        <f t="shared" si="20"/>
        <v>0</v>
      </c>
      <c r="BE17" s="193">
        <f t="shared" si="20"/>
        <v>0</v>
      </c>
      <c r="BF17" s="193">
        <f t="shared" si="20"/>
        <v>0</v>
      </c>
      <c r="BG17" s="193">
        <f t="shared" si="20"/>
        <v>0</v>
      </c>
      <c r="BH17" s="193">
        <f t="shared" si="20"/>
        <v>0</v>
      </c>
      <c r="BI17" s="193">
        <f t="shared" si="20"/>
        <v>0</v>
      </c>
      <c r="BJ17" s="193">
        <f t="shared" si="20"/>
        <v>0</v>
      </c>
      <c r="BK17" s="193">
        <f t="shared" si="20"/>
        <v>0</v>
      </c>
      <c r="BL17" s="193">
        <f t="shared" si="20"/>
        <v>0</v>
      </c>
      <c r="BM17" s="193">
        <f t="shared" si="20"/>
        <v>0</v>
      </c>
      <c r="BN17" s="193">
        <f t="shared" si="20"/>
        <v>0</v>
      </c>
      <c r="BO17" s="193">
        <f t="shared" si="20"/>
        <v>0</v>
      </c>
      <c r="BP17" s="193">
        <f t="shared" ref="BP17:BU17" si="21">BO20</f>
        <v>0</v>
      </c>
      <c r="BQ17" s="193">
        <f t="shared" si="21"/>
        <v>0</v>
      </c>
      <c r="BR17" s="193">
        <f t="shared" si="21"/>
        <v>0</v>
      </c>
      <c r="BS17" s="193">
        <f t="shared" si="21"/>
        <v>0</v>
      </c>
      <c r="BT17" s="193">
        <f t="shared" si="21"/>
        <v>0</v>
      </c>
      <c r="BU17" s="193">
        <f t="shared" si="21"/>
        <v>0</v>
      </c>
    </row>
    <row r="18" spans="1:73" x14ac:dyDescent="0.3">
      <c r="A18" s="146" t="s">
        <v>394</v>
      </c>
      <c r="B18" s="70">
        <f>B7-B9</f>
        <v>0</v>
      </c>
      <c r="C18" s="70">
        <f t="shared" ref="C18:BN18" si="22">C7-C9</f>
        <v>0</v>
      </c>
      <c r="D18" s="70">
        <f t="shared" si="22"/>
        <v>0</v>
      </c>
      <c r="E18" s="70">
        <f t="shared" si="22"/>
        <v>0</v>
      </c>
      <c r="F18" s="70">
        <f t="shared" si="22"/>
        <v>0</v>
      </c>
      <c r="G18" s="70">
        <f t="shared" si="22"/>
        <v>0</v>
      </c>
      <c r="H18" s="70">
        <f t="shared" si="22"/>
        <v>0</v>
      </c>
      <c r="I18" s="70">
        <f t="shared" si="22"/>
        <v>0</v>
      </c>
      <c r="J18" s="70">
        <f t="shared" si="22"/>
        <v>0</v>
      </c>
      <c r="K18" s="70">
        <f t="shared" si="22"/>
        <v>0</v>
      </c>
      <c r="L18" s="70">
        <f t="shared" si="22"/>
        <v>0</v>
      </c>
      <c r="M18" s="70">
        <f t="shared" si="22"/>
        <v>0</v>
      </c>
      <c r="N18" s="70">
        <f t="shared" si="22"/>
        <v>0</v>
      </c>
      <c r="O18" s="70">
        <f t="shared" si="22"/>
        <v>0</v>
      </c>
      <c r="P18" s="70">
        <f t="shared" si="22"/>
        <v>0</v>
      </c>
      <c r="Q18" s="70">
        <f t="shared" si="22"/>
        <v>0</v>
      </c>
      <c r="R18" s="70">
        <f t="shared" si="22"/>
        <v>0</v>
      </c>
      <c r="S18" s="70">
        <f t="shared" si="22"/>
        <v>0</v>
      </c>
      <c r="T18" s="70">
        <f t="shared" si="22"/>
        <v>0</v>
      </c>
      <c r="U18" s="70">
        <f t="shared" si="22"/>
        <v>0</v>
      </c>
      <c r="V18" s="70">
        <f t="shared" si="22"/>
        <v>0</v>
      </c>
      <c r="W18" s="70">
        <f t="shared" si="22"/>
        <v>0</v>
      </c>
      <c r="X18" s="70">
        <f t="shared" si="22"/>
        <v>0</v>
      </c>
      <c r="Y18" s="70">
        <f t="shared" si="22"/>
        <v>0</v>
      </c>
      <c r="Z18" s="70">
        <f t="shared" si="22"/>
        <v>0</v>
      </c>
      <c r="AA18" s="70">
        <f t="shared" si="22"/>
        <v>0</v>
      </c>
      <c r="AB18" s="70">
        <f t="shared" si="22"/>
        <v>0</v>
      </c>
      <c r="AC18" s="70">
        <f t="shared" si="22"/>
        <v>0</v>
      </c>
      <c r="AD18" s="70">
        <f t="shared" si="22"/>
        <v>0</v>
      </c>
      <c r="AE18" s="70">
        <f t="shared" si="22"/>
        <v>0</v>
      </c>
      <c r="AF18" s="70">
        <f t="shared" si="22"/>
        <v>0</v>
      </c>
      <c r="AG18" s="70">
        <f t="shared" si="22"/>
        <v>0</v>
      </c>
      <c r="AH18" s="70">
        <f t="shared" si="22"/>
        <v>0</v>
      </c>
      <c r="AI18" s="70">
        <f t="shared" si="22"/>
        <v>0</v>
      </c>
      <c r="AJ18" s="70">
        <f t="shared" si="22"/>
        <v>0</v>
      </c>
      <c r="AK18" s="70">
        <f t="shared" si="22"/>
        <v>0</v>
      </c>
      <c r="AL18" s="70">
        <f t="shared" si="22"/>
        <v>0</v>
      </c>
      <c r="AM18" s="70">
        <f t="shared" si="22"/>
        <v>0</v>
      </c>
      <c r="AN18" s="70">
        <f t="shared" si="22"/>
        <v>0</v>
      </c>
      <c r="AO18" s="70">
        <f t="shared" si="22"/>
        <v>0</v>
      </c>
      <c r="AP18" s="70">
        <f t="shared" si="22"/>
        <v>0</v>
      </c>
      <c r="AQ18" s="70">
        <f t="shared" si="22"/>
        <v>0</v>
      </c>
      <c r="AR18" s="70">
        <f t="shared" si="22"/>
        <v>0</v>
      </c>
      <c r="AS18" s="70">
        <f t="shared" si="22"/>
        <v>0</v>
      </c>
      <c r="AT18" s="70">
        <f t="shared" si="22"/>
        <v>0</v>
      </c>
      <c r="AU18" s="70">
        <f t="shared" si="22"/>
        <v>0</v>
      </c>
      <c r="AV18" s="70">
        <f t="shared" si="22"/>
        <v>0</v>
      </c>
      <c r="AW18" s="70">
        <f t="shared" si="22"/>
        <v>0</v>
      </c>
      <c r="AX18" s="70">
        <f t="shared" si="22"/>
        <v>0</v>
      </c>
      <c r="AY18" s="70">
        <f t="shared" si="22"/>
        <v>0</v>
      </c>
      <c r="AZ18" s="70">
        <f t="shared" si="22"/>
        <v>0</v>
      </c>
      <c r="BA18" s="70">
        <f t="shared" si="22"/>
        <v>0</v>
      </c>
      <c r="BB18" s="70">
        <f t="shared" si="22"/>
        <v>0</v>
      </c>
      <c r="BC18" s="70">
        <f t="shared" si="22"/>
        <v>0</v>
      </c>
      <c r="BD18" s="70">
        <f t="shared" si="22"/>
        <v>0</v>
      </c>
      <c r="BE18" s="70">
        <f t="shared" si="22"/>
        <v>0</v>
      </c>
      <c r="BF18" s="70">
        <f t="shared" si="22"/>
        <v>0</v>
      </c>
      <c r="BG18" s="70">
        <f t="shared" si="22"/>
        <v>0</v>
      </c>
      <c r="BH18" s="70">
        <f t="shared" si="22"/>
        <v>0</v>
      </c>
      <c r="BI18" s="70">
        <f t="shared" si="22"/>
        <v>0</v>
      </c>
      <c r="BJ18" s="70">
        <f t="shared" si="22"/>
        <v>0</v>
      </c>
      <c r="BK18" s="70">
        <f t="shared" si="22"/>
        <v>0</v>
      </c>
      <c r="BL18" s="70">
        <f t="shared" si="22"/>
        <v>0</v>
      </c>
      <c r="BM18" s="70">
        <f t="shared" si="22"/>
        <v>0</v>
      </c>
      <c r="BN18" s="70">
        <f t="shared" si="22"/>
        <v>0</v>
      </c>
      <c r="BO18" s="70">
        <f t="shared" ref="BO18:BU18" si="23">BO7-BO9</f>
        <v>0</v>
      </c>
      <c r="BP18" s="70">
        <f t="shared" si="23"/>
        <v>0</v>
      </c>
      <c r="BQ18" s="70">
        <f t="shared" si="23"/>
        <v>0</v>
      </c>
      <c r="BR18" s="70">
        <f t="shared" si="23"/>
        <v>0</v>
      </c>
      <c r="BS18" s="70">
        <f t="shared" si="23"/>
        <v>0</v>
      </c>
      <c r="BT18" s="70">
        <f t="shared" si="23"/>
        <v>0</v>
      </c>
      <c r="BU18" s="70">
        <f t="shared" si="23"/>
        <v>0</v>
      </c>
    </row>
    <row r="19" spans="1:73" x14ac:dyDescent="0.3">
      <c r="A19" s="147" t="s">
        <v>392</v>
      </c>
      <c r="B19" s="194">
        <f>-ROUND(SUM(B18,B17)*B23,0)</f>
        <v>0</v>
      </c>
      <c r="C19" s="194">
        <f>-ROUND(SUM(C18,C17)*C23,0)</f>
        <v>0</v>
      </c>
      <c r="D19" s="194">
        <f t="shared" ref="D19:BO19" si="24">-ROUND(SUM(D18,D17)*D23,0)</f>
        <v>0</v>
      </c>
      <c r="E19" s="194">
        <f t="shared" si="24"/>
        <v>0</v>
      </c>
      <c r="F19" s="194">
        <f t="shared" si="24"/>
        <v>0</v>
      </c>
      <c r="G19" s="194">
        <f t="shared" si="24"/>
        <v>0</v>
      </c>
      <c r="H19" s="194">
        <f t="shared" si="24"/>
        <v>0</v>
      </c>
      <c r="I19" s="194">
        <f t="shared" si="24"/>
        <v>0</v>
      </c>
      <c r="J19" s="194">
        <f t="shared" si="24"/>
        <v>0</v>
      </c>
      <c r="K19" s="194">
        <f t="shared" si="24"/>
        <v>0</v>
      </c>
      <c r="L19" s="194">
        <f t="shared" si="24"/>
        <v>0</v>
      </c>
      <c r="M19" s="194">
        <f t="shared" si="24"/>
        <v>0</v>
      </c>
      <c r="N19" s="194">
        <f t="shared" si="24"/>
        <v>0</v>
      </c>
      <c r="O19" s="194">
        <f t="shared" si="24"/>
        <v>0</v>
      </c>
      <c r="P19" s="194">
        <f t="shared" si="24"/>
        <v>0</v>
      </c>
      <c r="Q19" s="194">
        <f t="shared" si="24"/>
        <v>0</v>
      </c>
      <c r="R19" s="194">
        <f t="shared" si="24"/>
        <v>0</v>
      </c>
      <c r="S19" s="194">
        <f t="shared" si="24"/>
        <v>0</v>
      </c>
      <c r="T19" s="194">
        <f t="shared" si="24"/>
        <v>0</v>
      </c>
      <c r="U19" s="194">
        <f t="shared" si="24"/>
        <v>0</v>
      </c>
      <c r="V19" s="194">
        <f t="shared" si="24"/>
        <v>0</v>
      </c>
      <c r="W19" s="194">
        <f t="shared" si="24"/>
        <v>0</v>
      </c>
      <c r="X19" s="194">
        <f t="shared" si="24"/>
        <v>0</v>
      </c>
      <c r="Y19" s="194">
        <f t="shared" si="24"/>
        <v>0</v>
      </c>
      <c r="Z19" s="194">
        <f t="shared" si="24"/>
        <v>0</v>
      </c>
      <c r="AA19" s="194">
        <f t="shared" si="24"/>
        <v>0</v>
      </c>
      <c r="AB19" s="194">
        <f t="shared" si="24"/>
        <v>0</v>
      </c>
      <c r="AC19" s="194">
        <f t="shared" si="24"/>
        <v>0</v>
      </c>
      <c r="AD19" s="194">
        <f t="shared" si="24"/>
        <v>0</v>
      </c>
      <c r="AE19" s="194">
        <f t="shared" si="24"/>
        <v>0</v>
      </c>
      <c r="AF19" s="194">
        <f t="shared" si="24"/>
        <v>0</v>
      </c>
      <c r="AG19" s="194">
        <f t="shared" si="24"/>
        <v>0</v>
      </c>
      <c r="AH19" s="194">
        <f t="shared" si="24"/>
        <v>0</v>
      </c>
      <c r="AI19" s="194">
        <f t="shared" si="24"/>
        <v>0</v>
      </c>
      <c r="AJ19" s="194">
        <f t="shared" si="24"/>
        <v>0</v>
      </c>
      <c r="AK19" s="194">
        <f t="shared" si="24"/>
        <v>0</v>
      </c>
      <c r="AL19" s="194">
        <f t="shared" si="24"/>
        <v>0</v>
      </c>
      <c r="AM19" s="194">
        <f t="shared" si="24"/>
        <v>0</v>
      </c>
      <c r="AN19" s="194">
        <f t="shared" si="24"/>
        <v>0</v>
      </c>
      <c r="AO19" s="194">
        <f t="shared" si="24"/>
        <v>0</v>
      </c>
      <c r="AP19" s="194">
        <f t="shared" si="24"/>
        <v>0</v>
      </c>
      <c r="AQ19" s="194">
        <f t="shared" si="24"/>
        <v>0</v>
      </c>
      <c r="AR19" s="194">
        <f t="shared" si="24"/>
        <v>0</v>
      </c>
      <c r="AS19" s="194">
        <f t="shared" si="24"/>
        <v>0</v>
      </c>
      <c r="AT19" s="194">
        <f t="shared" si="24"/>
        <v>0</v>
      </c>
      <c r="AU19" s="194">
        <f t="shared" si="24"/>
        <v>0</v>
      </c>
      <c r="AV19" s="194">
        <f t="shared" si="24"/>
        <v>0</v>
      </c>
      <c r="AW19" s="194">
        <f t="shared" si="24"/>
        <v>0</v>
      </c>
      <c r="AX19" s="194">
        <f t="shared" si="24"/>
        <v>0</v>
      </c>
      <c r="AY19" s="194">
        <f t="shared" si="24"/>
        <v>0</v>
      </c>
      <c r="AZ19" s="194">
        <f t="shared" si="24"/>
        <v>0</v>
      </c>
      <c r="BA19" s="194">
        <f t="shared" si="24"/>
        <v>0</v>
      </c>
      <c r="BB19" s="194">
        <f t="shared" si="24"/>
        <v>0</v>
      </c>
      <c r="BC19" s="194">
        <f t="shared" si="24"/>
        <v>0</v>
      </c>
      <c r="BD19" s="194">
        <f t="shared" si="24"/>
        <v>0</v>
      </c>
      <c r="BE19" s="194">
        <f t="shared" si="24"/>
        <v>0</v>
      </c>
      <c r="BF19" s="194">
        <f t="shared" si="24"/>
        <v>0</v>
      </c>
      <c r="BG19" s="194">
        <f t="shared" si="24"/>
        <v>0</v>
      </c>
      <c r="BH19" s="194">
        <f t="shared" si="24"/>
        <v>0</v>
      </c>
      <c r="BI19" s="194">
        <f t="shared" si="24"/>
        <v>0</v>
      </c>
      <c r="BJ19" s="194">
        <f t="shared" si="24"/>
        <v>0</v>
      </c>
      <c r="BK19" s="194">
        <f t="shared" si="24"/>
        <v>0</v>
      </c>
      <c r="BL19" s="194">
        <f t="shared" si="24"/>
        <v>0</v>
      </c>
      <c r="BM19" s="194">
        <f t="shared" si="24"/>
        <v>0</v>
      </c>
      <c r="BN19" s="194">
        <f t="shared" si="24"/>
        <v>0</v>
      </c>
      <c r="BO19" s="194">
        <f t="shared" si="24"/>
        <v>0</v>
      </c>
      <c r="BP19" s="194">
        <f t="shared" ref="BP19:BU19" si="25">-ROUND(SUM(BP18,BP17)*BP23,0)</f>
        <v>0</v>
      </c>
      <c r="BQ19" s="194">
        <f t="shared" si="25"/>
        <v>0</v>
      </c>
      <c r="BR19" s="194">
        <f t="shared" si="25"/>
        <v>0</v>
      </c>
      <c r="BS19" s="194">
        <f t="shared" si="25"/>
        <v>0</v>
      </c>
      <c r="BT19" s="194">
        <f t="shared" si="25"/>
        <v>0</v>
      </c>
      <c r="BU19" s="194">
        <f t="shared" si="25"/>
        <v>0</v>
      </c>
    </row>
    <row r="20" spans="1:73" x14ac:dyDescent="0.3">
      <c r="A20" s="62" t="s">
        <v>393</v>
      </c>
      <c r="B20" s="195">
        <f>SUM(B17:B19)</f>
        <v>0</v>
      </c>
      <c r="C20" s="195">
        <f>SUM(C17:C19)</f>
        <v>0</v>
      </c>
      <c r="D20" s="195">
        <f t="shared" ref="D20:BO20" si="26">SUM(D17:D19)</f>
        <v>0</v>
      </c>
      <c r="E20" s="195">
        <f t="shared" si="26"/>
        <v>0</v>
      </c>
      <c r="F20" s="195">
        <f t="shared" si="26"/>
        <v>0</v>
      </c>
      <c r="G20" s="195">
        <f t="shared" si="26"/>
        <v>0</v>
      </c>
      <c r="H20" s="195">
        <f t="shared" si="26"/>
        <v>0</v>
      </c>
      <c r="I20" s="195">
        <f t="shared" si="26"/>
        <v>0</v>
      </c>
      <c r="J20" s="195">
        <f t="shared" si="26"/>
        <v>0</v>
      </c>
      <c r="K20" s="195">
        <f t="shared" si="26"/>
        <v>0</v>
      </c>
      <c r="L20" s="195">
        <f t="shared" si="26"/>
        <v>0</v>
      </c>
      <c r="M20" s="195">
        <f t="shared" si="26"/>
        <v>0</v>
      </c>
      <c r="N20" s="195">
        <f t="shared" si="26"/>
        <v>0</v>
      </c>
      <c r="O20" s="195">
        <f t="shared" si="26"/>
        <v>0</v>
      </c>
      <c r="P20" s="195">
        <f t="shared" si="26"/>
        <v>0</v>
      </c>
      <c r="Q20" s="195">
        <f t="shared" si="26"/>
        <v>0</v>
      </c>
      <c r="R20" s="195">
        <f t="shared" si="26"/>
        <v>0</v>
      </c>
      <c r="S20" s="195">
        <f t="shared" si="26"/>
        <v>0</v>
      </c>
      <c r="T20" s="195">
        <f t="shared" si="26"/>
        <v>0</v>
      </c>
      <c r="U20" s="195">
        <f t="shared" si="26"/>
        <v>0</v>
      </c>
      <c r="V20" s="195">
        <f t="shared" si="26"/>
        <v>0</v>
      </c>
      <c r="W20" s="195">
        <f t="shared" si="26"/>
        <v>0</v>
      </c>
      <c r="X20" s="195">
        <f t="shared" si="26"/>
        <v>0</v>
      </c>
      <c r="Y20" s="195">
        <f t="shared" si="26"/>
        <v>0</v>
      </c>
      <c r="Z20" s="195">
        <f t="shared" si="26"/>
        <v>0</v>
      </c>
      <c r="AA20" s="195">
        <f t="shared" si="26"/>
        <v>0</v>
      </c>
      <c r="AB20" s="195">
        <f t="shared" si="26"/>
        <v>0</v>
      </c>
      <c r="AC20" s="195">
        <f t="shared" si="26"/>
        <v>0</v>
      </c>
      <c r="AD20" s="195">
        <f t="shared" si="26"/>
        <v>0</v>
      </c>
      <c r="AE20" s="195">
        <f t="shared" si="26"/>
        <v>0</v>
      </c>
      <c r="AF20" s="195">
        <f t="shared" si="26"/>
        <v>0</v>
      </c>
      <c r="AG20" s="195">
        <f t="shared" si="26"/>
        <v>0</v>
      </c>
      <c r="AH20" s="195">
        <f t="shared" si="26"/>
        <v>0</v>
      </c>
      <c r="AI20" s="195">
        <f t="shared" si="26"/>
        <v>0</v>
      </c>
      <c r="AJ20" s="195">
        <f t="shared" si="26"/>
        <v>0</v>
      </c>
      <c r="AK20" s="195">
        <f t="shared" si="26"/>
        <v>0</v>
      </c>
      <c r="AL20" s="195">
        <f t="shared" si="26"/>
        <v>0</v>
      </c>
      <c r="AM20" s="195">
        <f t="shared" si="26"/>
        <v>0</v>
      </c>
      <c r="AN20" s="195">
        <f t="shared" si="26"/>
        <v>0</v>
      </c>
      <c r="AO20" s="195">
        <f t="shared" si="26"/>
        <v>0</v>
      </c>
      <c r="AP20" s="195">
        <f t="shared" si="26"/>
        <v>0</v>
      </c>
      <c r="AQ20" s="195">
        <f t="shared" si="26"/>
        <v>0</v>
      </c>
      <c r="AR20" s="195">
        <f t="shared" si="26"/>
        <v>0</v>
      </c>
      <c r="AS20" s="195">
        <f t="shared" si="26"/>
        <v>0</v>
      </c>
      <c r="AT20" s="195">
        <f t="shared" si="26"/>
        <v>0</v>
      </c>
      <c r="AU20" s="195">
        <f t="shared" si="26"/>
        <v>0</v>
      </c>
      <c r="AV20" s="195">
        <f t="shared" si="26"/>
        <v>0</v>
      </c>
      <c r="AW20" s="195">
        <f t="shared" si="26"/>
        <v>0</v>
      </c>
      <c r="AX20" s="195">
        <f t="shared" si="26"/>
        <v>0</v>
      </c>
      <c r="AY20" s="195">
        <f t="shared" si="26"/>
        <v>0</v>
      </c>
      <c r="AZ20" s="195">
        <f t="shared" si="26"/>
        <v>0</v>
      </c>
      <c r="BA20" s="195">
        <f t="shared" si="26"/>
        <v>0</v>
      </c>
      <c r="BB20" s="195">
        <f t="shared" si="26"/>
        <v>0</v>
      </c>
      <c r="BC20" s="195">
        <f t="shared" si="26"/>
        <v>0</v>
      </c>
      <c r="BD20" s="195">
        <f t="shared" si="26"/>
        <v>0</v>
      </c>
      <c r="BE20" s="195">
        <f t="shared" si="26"/>
        <v>0</v>
      </c>
      <c r="BF20" s="195">
        <f t="shared" si="26"/>
        <v>0</v>
      </c>
      <c r="BG20" s="195">
        <f t="shared" si="26"/>
        <v>0</v>
      </c>
      <c r="BH20" s="195">
        <f t="shared" si="26"/>
        <v>0</v>
      </c>
      <c r="BI20" s="195">
        <f t="shared" si="26"/>
        <v>0</v>
      </c>
      <c r="BJ20" s="195">
        <f t="shared" si="26"/>
        <v>0</v>
      </c>
      <c r="BK20" s="195">
        <f t="shared" si="26"/>
        <v>0</v>
      </c>
      <c r="BL20" s="195">
        <f t="shared" si="26"/>
        <v>0</v>
      </c>
      <c r="BM20" s="195">
        <f t="shared" si="26"/>
        <v>0</v>
      </c>
      <c r="BN20" s="195">
        <f t="shared" si="26"/>
        <v>0</v>
      </c>
      <c r="BO20" s="195">
        <f t="shared" si="26"/>
        <v>0</v>
      </c>
      <c r="BP20" s="195">
        <f t="shared" ref="BP20:BU20" si="27">SUM(BP17:BP19)</f>
        <v>0</v>
      </c>
      <c r="BQ20" s="195">
        <f t="shared" si="27"/>
        <v>0</v>
      </c>
      <c r="BR20" s="195">
        <f t="shared" si="27"/>
        <v>0</v>
      </c>
      <c r="BS20" s="195">
        <f t="shared" si="27"/>
        <v>0</v>
      </c>
      <c r="BT20" s="195">
        <f t="shared" si="27"/>
        <v>0</v>
      </c>
      <c r="BU20" s="195">
        <f t="shared" si="27"/>
        <v>0</v>
      </c>
    </row>
    <row r="21" spans="1:73" x14ac:dyDescent="0.3">
      <c r="A21" s="62"/>
      <c r="B21" s="195"/>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row>
    <row r="22" spans="1:73" x14ac:dyDescent="0.3">
      <c r="A22" s="61" t="s">
        <v>395</v>
      </c>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row>
    <row r="23" spans="1:73" x14ac:dyDescent="0.3">
      <c r="A23" s="65" t="str">
        <f>IF(A3="ARR","Annual Trial Churn","Monthly Trial Churn")</f>
        <v>Monthly Trial Churn</v>
      </c>
      <c r="B23" s="153">
        <v>1</v>
      </c>
      <c r="C23" s="149">
        <f>B23</f>
        <v>1</v>
      </c>
      <c r="D23" s="149">
        <f t="shared" ref="D23:AN23" si="28">C23</f>
        <v>1</v>
      </c>
      <c r="E23" s="149">
        <f t="shared" si="28"/>
        <v>1</v>
      </c>
      <c r="F23" s="149">
        <f t="shared" si="28"/>
        <v>1</v>
      </c>
      <c r="G23" s="149">
        <f t="shared" si="28"/>
        <v>1</v>
      </c>
      <c r="H23" s="149">
        <f t="shared" si="28"/>
        <v>1</v>
      </c>
      <c r="I23" s="149">
        <f t="shared" si="28"/>
        <v>1</v>
      </c>
      <c r="J23" s="149">
        <f t="shared" si="28"/>
        <v>1</v>
      </c>
      <c r="K23" s="149">
        <f t="shared" si="28"/>
        <v>1</v>
      </c>
      <c r="L23" s="149">
        <f t="shared" si="28"/>
        <v>1</v>
      </c>
      <c r="M23" s="149">
        <f t="shared" si="28"/>
        <v>1</v>
      </c>
      <c r="N23" s="149">
        <f t="shared" si="28"/>
        <v>1</v>
      </c>
      <c r="O23" s="149">
        <f t="shared" si="28"/>
        <v>1</v>
      </c>
      <c r="P23" s="149">
        <f t="shared" si="28"/>
        <v>1</v>
      </c>
      <c r="Q23" s="149">
        <f t="shared" si="28"/>
        <v>1</v>
      </c>
      <c r="R23" s="149">
        <f t="shared" si="28"/>
        <v>1</v>
      </c>
      <c r="S23" s="149">
        <f t="shared" si="28"/>
        <v>1</v>
      </c>
      <c r="T23" s="149">
        <f t="shared" si="28"/>
        <v>1</v>
      </c>
      <c r="U23" s="149">
        <f t="shared" si="28"/>
        <v>1</v>
      </c>
      <c r="V23" s="149">
        <f t="shared" si="28"/>
        <v>1</v>
      </c>
      <c r="W23" s="149">
        <f t="shared" si="28"/>
        <v>1</v>
      </c>
      <c r="X23" s="149">
        <f t="shared" si="28"/>
        <v>1</v>
      </c>
      <c r="Y23" s="149">
        <f t="shared" si="28"/>
        <v>1</v>
      </c>
      <c r="Z23" s="149">
        <f t="shared" si="28"/>
        <v>1</v>
      </c>
      <c r="AA23" s="149">
        <f t="shared" si="28"/>
        <v>1</v>
      </c>
      <c r="AB23" s="149">
        <f t="shared" si="28"/>
        <v>1</v>
      </c>
      <c r="AC23" s="149">
        <f t="shared" si="28"/>
        <v>1</v>
      </c>
      <c r="AD23" s="149">
        <f t="shared" si="28"/>
        <v>1</v>
      </c>
      <c r="AE23" s="149">
        <f t="shared" si="28"/>
        <v>1</v>
      </c>
      <c r="AF23" s="149">
        <f t="shared" si="28"/>
        <v>1</v>
      </c>
      <c r="AG23" s="149">
        <f t="shared" si="28"/>
        <v>1</v>
      </c>
      <c r="AH23" s="149">
        <f t="shared" si="28"/>
        <v>1</v>
      </c>
      <c r="AI23" s="149">
        <f t="shared" si="28"/>
        <v>1</v>
      </c>
      <c r="AJ23" s="149">
        <f t="shared" si="28"/>
        <v>1</v>
      </c>
      <c r="AK23" s="149">
        <f t="shared" si="28"/>
        <v>1</v>
      </c>
      <c r="AL23" s="149">
        <f t="shared" si="28"/>
        <v>1</v>
      </c>
      <c r="AM23" s="149">
        <f t="shared" si="28"/>
        <v>1</v>
      </c>
      <c r="AN23" s="149">
        <f t="shared" si="28"/>
        <v>1</v>
      </c>
      <c r="AO23" s="149">
        <f>AN23</f>
        <v>1</v>
      </c>
      <c r="AP23" s="149">
        <f t="shared" ref="AP23:BU23" si="29">AO23</f>
        <v>1</v>
      </c>
      <c r="AQ23" s="149">
        <f t="shared" si="29"/>
        <v>1</v>
      </c>
      <c r="AR23" s="149">
        <f t="shared" si="29"/>
        <v>1</v>
      </c>
      <c r="AS23" s="149">
        <f t="shared" si="29"/>
        <v>1</v>
      </c>
      <c r="AT23" s="149">
        <f t="shared" si="29"/>
        <v>1</v>
      </c>
      <c r="AU23" s="149">
        <f t="shared" si="29"/>
        <v>1</v>
      </c>
      <c r="AV23" s="149">
        <f t="shared" si="29"/>
        <v>1</v>
      </c>
      <c r="AW23" s="149">
        <f t="shared" si="29"/>
        <v>1</v>
      </c>
      <c r="AX23" s="149">
        <f t="shared" si="29"/>
        <v>1</v>
      </c>
      <c r="AY23" s="149">
        <f t="shared" si="29"/>
        <v>1</v>
      </c>
      <c r="AZ23" s="149">
        <f t="shared" si="29"/>
        <v>1</v>
      </c>
      <c r="BA23" s="149">
        <f t="shared" si="29"/>
        <v>1</v>
      </c>
      <c r="BB23" s="149">
        <f t="shared" si="29"/>
        <v>1</v>
      </c>
      <c r="BC23" s="149">
        <f t="shared" si="29"/>
        <v>1</v>
      </c>
      <c r="BD23" s="149">
        <f t="shared" si="29"/>
        <v>1</v>
      </c>
      <c r="BE23" s="149">
        <f t="shared" si="29"/>
        <v>1</v>
      </c>
      <c r="BF23" s="149">
        <f t="shared" si="29"/>
        <v>1</v>
      </c>
      <c r="BG23" s="149">
        <f t="shared" si="29"/>
        <v>1</v>
      </c>
      <c r="BH23" s="149">
        <f t="shared" si="29"/>
        <v>1</v>
      </c>
      <c r="BI23" s="149">
        <f t="shared" si="29"/>
        <v>1</v>
      </c>
      <c r="BJ23" s="149">
        <f t="shared" si="29"/>
        <v>1</v>
      </c>
      <c r="BK23" s="149">
        <f t="shared" si="29"/>
        <v>1</v>
      </c>
      <c r="BL23" s="149">
        <f t="shared" si="29"/>
        <v>1</v>
      </c>
      <c r="BM23" s="149">
        <f t="shared" si="29"/>
        <v>1</v>
      </c>
      <c r="BN23" s="149">
        <f t="shared" si="29"/>
        <v>1</v>
      </c>
      <c r="BO23" s="149">
        <f t="shared" si="29"/>
        <v>1</v>
      </c>
      <c r="BP23" s="149">
        <f t="shared" si="29"/>
        <v>1</v>
      </c>
      <c r="BQ23" s="149">
        <f t="shared" si="29"/>
        <v>1</v>
      </c>
      <c r="BR23" s="149">
        <f t="shared" si="29"/>
        <v>1</v>
      </c>
      <c r="BS23" s="149">
        <f t="shared" si="29"/>
        <v>1</v>
      </c>
      <c r="BT23" s="149">
        <f t="shared" si="29"/>
        <v>1</v>
      </c>
      <c r="BU23" s="149">
        <f t="shared" si="29"/>
        <v>1</v>
      </c>
    </row>
    <row r="24" spans="1:73" x14ac:dyDescent="0.3">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row>
    <row r="25" spans="1:73" x14ac:dyDescent="0.3">
      <c r="A25" s="65" t="s">
        <v>411</v>
      </c>
      <c r="B25" s="253">
        <v>0.01</v>
      </c>
      <c r="C25" s="325">
        <f t="shared" ref="C25:BN25" si="30">IFERROR(IF(C$2="Fcst",B25,C30/-C28),0)</f>
        <v>0</v>
      </c>
      <c r="D25" s="325">
        <f t="shared" si="30"/>
        <v>0</v>
      </c>
      <c r="E25" s="325">
        <f t="shared" si="30"/>
        <v>0</v>
      </c>
      <c r="F25" s="325">
        <f t="shared" si="30"/>
        <v>0</v>
      </c>
      <c r="G25" s="325">
        <f t="shared" si="30"/>
        <v>0</v>
      </c>
      <c r="H25" s="325">
        <f t="shared" si="30"/>
        <v>0</v>
      </c>
      <c r="I25" s="325">
        <f t="shared" si="30"/>
        <v>0</v>
      </c>
      <c r="J25" s="325">
        <f t="shared" si="30"/>
        <v>0</v>
      </c>
      <c r="K25" s="325">
        <f t="shared" si="30"/>
        <v>0</v>
      </c>
      <c r="L25" s="325">
        <f t="shared" si="30"/>
        <v>0</v>
      </c>
      <c r="M25" s="325">
        <f t="shared" si="30"/>
        <v>0</v>
      </c>
      <c r="N25" s="325">
        <f t="shared" si="30"/>
        <v>0</v>
      </c>
      <c r="O25" s="325">
        <f t="shared" si="30"/>
        <v>0</v>
      </c>
      <c r="P25" s="325">
        <f t="shared" si="30"/>
        <v>0</v>
      </c>
      <c r="Q25" s="325">
        <f t="shared" si="30"/>
        <v>0</v>
      </c>
      <c r="R25" s="325">
        <f t="shared" si="30"/>
        <v>0</v>
      </c>
      <c r="S25" s="325">
        <f t="shared" si="30"/>
        <v>0</v>
      </c>
      <c r="T25" s="325">
        <f t="shared" si="30"/>
        <v>0</v>
      </c>
      <c r="U25" s="325">
        <f t="shared" si="30"/>
        <v>0</v>
      </c>
      <c r="V25" s="325">
        <f t="shared" si="30"/>
        <v>0</v>
      </c>
      <c r="W25" s="325">
        <f t="shared" si="30"/>
        <v>0</v>
      </c>
      <c r="X25" s="325">
        <f t="shared" si="30"/>
        <v>0</v>
      </c>
      <c r="Y25" s="325">
        <f t="shared" si="30"/>
        <v>0</v>
      </c>
      <c r="Z25" s="325">
        <f t="shared" si="30"/>
        <v>0</v>
      </c>
      <c r="AA25" s="325">
        <f t="shared" si="30"/>
        <v>0</v>
      </c>
      <c r="AB25" s="325">
        <f t="shared" si="30"/>
        <v>0</v>
      </c>
      <c r="AC25" s="325">
        <f t="shared" si="30"/>
        <v>0</v>
      </c>
      <c r="AD25" s="325">
        <f t="shared" si="30"/>
        <v>0</v>
      </c>
      <c r="AE25" s="325">
        <f t="shared" si="30"/>
        <v>0</v>
      </c>
      <c r="AF25" s="325">
        <f t="shared" si="30"/>
        <v>0</v>
      </c>
      <c r="AG25" s="325">
        <f t="shared" si="30"/>
        <v>0</v>
      </c>
      <c r="AH25" s="325">
        <f t="shared" si="30"/>
        <v>0</v>
      </c>
      <c r="AI25" s="325">
        <f t="shared" si="30"/>
        <v>0</v>
      </c>
      <c r="AJ25" s="325">
        <f t="shared" si="30"/>
        <v>0</v>
      </c>
      <c r="AK25" s="325">
        <f t="shared" si="30"/>
        <v>0</v>
      </c>
      <c r="AL25" s="325">
        <f t="shared" si="30"/>
        <v>0</v>
      </c>
      <c r="AM25" s="325">
        <f t="shared" si="30"/>
        <v>0</v>
      </c>
      <c r="AN25" s="325">
        <f t="shared" si="30"/>
        <v>0</v>
      </c>
      <c r="AO25" s="325">
        <f t="shared" si="30"/>
        <v>0</v>
      </c>
      <c r="AP25" s="325">
        <f t="shared" si="30"/>
        <v>0</v>
      </c>
      <c r="AQ25" s="325">
        <f t="shared" si="30"/>
        <v>0</v>
      </c>
      <c r="AR25" s="325">
        <f t="shared" si="30"/>
        <v>0</v>
      </c>
      <c r="AS25" s="325">
        <f t="shared" si="30"/>
        <v>0</v>
      </c>
      <c r="AT25" s="325">
        <f t="shared" si="30"/>
        <v>0</v>
      </c>
      <c r="AU25" s="325">
        <f t="shared" si="30"/>
        <v>0</v>
      </c>
      <c r="AV25" s="325">
        <f t="shared" si="30"/>
        <v>0</v>
      </c>
      <c r="AW25" s="325">
        <f t="shared" si="30"/>
        <v>0</v>
      </c>
      <c r="AX25" s="325">
        <f t="shared" si="30"/>
        <v>0</v>
      </c>
      <c r="AY25" s="325">
        <f t="shared" si="30"/>
        <v>0</v>
      </c>
      <c r="AZ25" s="325">
        <f t="shared" si="30"/>
        <v>0</v>
      </c>
      <c r="BA25" s="325">
        <f t="shared" si="30"/>
        <v>0</v>
      </c>
      <c r="BB25" s="325">
        <f t="shared" si="30"/>
        <v>0</v>
      </c>
      <c r="BC25" s="325">
        <f t="shared" si="30"/>
        <v>0</v>
      </c>
      <c r="BD25" s="325">
        <f t="shared" si="30"/>
        <v>0</v>
      </c>
      <c r="BE25" s="325">
        <f t="shared" si="30"/>
        <v>0</v>
      </c>
      <c r="BF25" s="325">
        <f t="shared" si="30"/>
        <v>0</v>
      </c>
      <c r="BG25" s="325">
        <f t="shared" si="30"/>
        <v>0</v>
      </c>
      <c r="BH25" s="325">
        <f t="shared" si="30"/>
        <v>0</v>
      </c>
      <c r="BI25" s="325">
        <f t="shared" si="30"/>
        <v>0</v>
      </c>
      <c r="BJ25" s="325">
        <f t="shared" si="30"/>
        <v>0</v>
      </c>
      <c r="BK25" s="325">
        <f t="shared" si="30"/>
        <v>0</v>
      </c>
      <c r="BL25" s="325">
        <f t="shared" si="30"/>
        <v>0</v>
      </c>
      <c r="BM25" s="325">
        <f t="shared" si="30"/>
        <v>0</v>
      </c>
      <c r="BN25" s="325">
        <f t="shared" si="30"/>
        <v>0</v>
      </c>
      <c r="BO25" s="325">
        <f t="shared" ref="BO25:BU25" si="31">IFERROR(IF(BO$2="Fcst",BN25,BO30/-BO28),0)</f>
        <v>0</v>
      </c>
      <c r="BP25" s="325">
        <f t="shared" si="31"/>
        <v>0</v>
      </c>
      <c r="BQ25" s="325">
        <f t="shared" si="31"/>
        <v>0</v>
      </c>
      <c r="BR25" s="325">
        <f t="shared" si="31"/>
        <v>0</v>
      </c>
      <c r="BS25" s="325">
        <f t="shared" si="31"/>
        <v>0</v>
      </c>
      <c r="BT25" s="325">
        <f t="shared" si="31"/>
        <v>0</v>
      </c>
      <c r="BU25" s="325">
        <f t="shared" si="31"/>
        <v>0</v>
      </c>
    </row>
    <row r="26" spans="1:73" x14ac:dyDescent="0.3">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row>
    <row r="27" spans="1:73" x14ac:dyDescent="0.3">
      <c r="A27" s="61" t="s">
        <v>437</v>
      </c>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row>
    <row r="28" spans="1:73" x14ac:dyDescent="0.3">
      <c r="A28" s="65" t="s">
        <v>438</v>
      </c>
      <c r="B28" s="145">
        <f>'Maxio F Actuals'!Y23</f>
        <v>0</v>
      </c>
      <c r="C28" s="70">
        <f>B31</f>
        <v>0</v>
      </c>
      <c r="D28" s="70">
        <f t="shared" ref="D28:BO28" si="32">C31</f>
        <v>0</v>
      </c>
      <c r="E28" s="70">
        <f t="shared" si="32"/>
        <v>-3</v>
      </c>
      <c r="F28" s="70">
        <f t="shared" si="32"/>
        <v>-16</v>
      </c>
      <c r="G28" s="70">
        <f t="shared" si="32"/>
        <v>-24</v>
      </c>
      <c r="H28" s="70">
        <f t="shared" si="32"/>
        <v>-37</v>
      </c>
      <c r="I28" s="70">
        <f t="shared" si="32"/>
        <v>-45</v>
      </c>
      <c r="J28" s="70">
        <f t="shared" si="32"/>
        <v>-53</v>
      </c>
      <c r="K28" s="70">
        <f t="shared" si="32"/>
        <v>-61</v>
      </c>
      <c r="L28" s="70">
        <f t="shared" si="32"/>
        <v>-69</v>
      </c>
      <c r="M28" s="70">
        <f t="shared" si="32"/>
        <v>-77</v>
      </c>
      <c r="N28" s="70">
        <f t="shared" si="32"/>
        <v>-85</v>
      </c>
      <c r="O28" s="70">
        <f t="shared" si="32"/>
        <v>-93</v>
      </c>
      <c r="P28" s="70">
        <f t="shared" si="32"/>
        <v>-101</v>
      </c>
      <c r="Q28" s="70">
        <f t="shared" si="32"/>
        <v>-109</v>
      </c>
      <c r="R28" s="70">
        <f t="shared" si="32"/>
        <v>-117</v>
      </c>
      <c r="S28" s="70">
        <f t="shared" si="32"/>
        <v>-125</v>
      </c>
      <c r="T28" s="70">
        <f t="shared" si="32"/>
        <v>-133</v>
      </c>
      <c r="U28" s="70">
        <f t="shared" si="32"/>
        <v>-141</v>
      </c>
      <c r="V28" s="70">
        <f t="shared" si="32"/>
        <v>-149</v>
      </c>
      <c r="W28" s="70">
        <f t="shared" si="32"/>
        <v>-157</v>
      </c>
      <c r="X28" s="70">
        <f t="shared" si="32"/>
        <v>-165</v>
      </c>
      <c r="Y28" s="70">
        <f t="shared" si="32"/>
        <v>-173</v>
      </c>
      <c r="Z28" s="70">
        <f t="shared" si="32"/>
        <v>-181</v>
      </c>
      <c r="AA28" s="70">
        <f t="shared" si="32"/>
        <v>-189</v>
      </c>
      <c r="AB28" s="70">
        <f t="shared" si="32"/>
        <v>-196</v>
      </c>
      <c r="AC28" s="70">
        <f t="shared" si="32"/>
        <v>-203</v>
      </c>
      <c r="AD28" s="70">
        <f t="shared" si="32"/>
        <v>-210</v>
      </c>
      <c r="AE28" s="70">
        <f t="shared" si="32"/>
        <v>-217</v>
      </c>
      <c r="AF28" s="70">
        <f t="shared" si="32"/>
        <v>-224</v>
      </c>
      <c r="AG28" s="70">
        <f t="shared" si="32"/>
        <v>-231</v>
      </c>
      <c r="AH28" s="70">
        <f t="shared" si="32"/>
        <v>-238</v>
      </c>
      <c r="AI28" s="70">
        <f t="shared" si="32"/>
        <v>-245</v>
      </c>
      <c r="AJ28" s="70">
        <f t="shared" si="32"/>
        <v>-252</v>
      </c>
      <c r="AK28" s="70">
        <f t="shared" si="32"/>
        <v>-259</v>
      </c>
      <c r="AL28" s="70">
        <f t="shared" si="32"/>
        <v>-266</v>
      </c>
      <c r="AM28" s="70">
        <f t="shared" si="32"/>
        <v>-273</v>
      </c>
      <c r="AN28" s="70">
        <f t="shared" si="32"/>
        <v>-280</v>
      </c>
      <c r="AO28" s="70">
        <f t="shared" si="32"/>
        <v>-287</v>
      </c>
      <c r="AP28" s="70">
        <f t="shared" si="32"/>
        <v>-294</v>
      </c>
      <c r="AQ28" s="70">
        <f t="shared" si="32"/>
        <v>-301</v>
      </c>
      <c r="AR28" s="70">
        <f t="shared" si="32"/>
        <v>-308</v>
      </c>
      <c r="AS28" s="70">
        <f t="shared" si="32"/>
        <v>-315</v>
      </c>
      <c r="AT28" s="70">
        <f t="shared" si="32"/>
        <v>-322</v>
      </c>
      <c r="AU28" s="70">
        <f t="shared" si="32"/>
        <v>-329</v>
      </c>
      <c r="AV28" s="70">
        <f t="shared" si="32"/>
        <v>-336</v>
      </c>
      <c r="AW28" s="70">
        <f t="shared" si="32"/>
        <v>-343</v>
      </c>
      <c r="AX28" s="70">
        <f t="shared" si="32"/>
        <v>-350</v>
      </c>
      <c r="AY28" s="70">
        <f t="shared" si="32"/>
        <v>-357</v>
      </c>
      <c r="AZ28" s="70">
        <f t="shared" si="32"/>
        <v>-364</v>
      </c>
      <c r="BA28" s="70">
        <f t="shared" si="32"/>
        <v>-371</v>
      </c>
      <c r="BB28" s="70">
        <f t="shared" si="32"/>
        <v>-378</v>
      </c>
      <c r="BC28" s="70">
        <f t="shared" si="32"/>
        <v>-385</v>
      </c>
      <c r="BD28" s="70">
        <f t="shared" si="32"/>
        <v>-392</v>
      </c>
      <c r="BE28" s="70">
        <f t="shared" si="32"/>
        <v>-399</v>
      </c>
      <c r="BF28" s="70">
        <f t="shared" si="32"/>
        <v>-406</v>
      </c>
      <c r="BG28" s="70">
        <f t="shared" si="32"/>
        <v>-413</v>
      </c>
      <c r="BH28" s="70">
        <f t="shared" si="32"/>
        <v>-419</v>
      </c>
      <c r="BI28" s="70">
        <f t="shared" si="32"/>
        <v>-425</v>
      </c>
      <c r="BJ28" s="70">
        <f t="shared" si="32"/>
        <v>-431</v>
      </c>
      <c r="BK28" s="70">
        <f t="shared" si="32"/>
        <v>-437</v>
      </c>
      <c r="BL28" s="70">
        <f t="shared" si="32"/>
        <v>-443</v>
      </c>
      <c r="BM28" s="70">
        <f t="shared" si="32"/>
        <v>-449</v>
      </c>
      <c r="BN28" s="70">
        <f t="shared" si="32"/>
        <v>-455</v>
      </c>
      <c r="BO28" s="70">
        <f t="shared" si="32"/>
        <v>-461</v>
      </c>
      <c r="BP28" s="70">
        <f t="shared" ref="BP28:BU28" si="33">BO31</f>
        <v>-467</v>
      </c>
      <c r="BQ28" s="70">
        <f t="shared" si="33"/>
        <v>-473</v>
      </c>
      <c r="BR28" s="70">
        <f t="shared" si="33"/>
        <v>-479</v>
      </c>
      <c r="BS28" s="70">
        <f t="shared" si="33"/>
        <v>-485</v>
      </c>
      <c r="BT28" s="70">
        <f t="shared" si="33"/>
        <v>-491</v>
      </c>
      <c r="BU28" s="70">
        <f t="shared" si="33"/>
        <v>-497</v>
      </c>
    </row>
    <row r="29" spans="1:73" x14ac:dyDescent="0.3">
      <c r="A29" s="65" t="s">
        <v>409</v>
      </c>
      <c r="B29" s="70">
        <f>B38</f>
        <v>0</v>
      </c>
      <c r="C29" s="70">
        <f t="shared" ref="C29:BN29" si="34">C38</f>
        <v>0</v>
      </c>
      <c r="D29" s="70">
        <f t="shared" si="34"/>
        <v>-3</v>
      </c>
      <c r="E29" s="70">
        <f t="shared" si="34"/>
        <v>-13</v>
      </c>
      <c r="F29" s="70">
        <f>F38</f>
        <v>-8</v>
      </c>
      <c r="G29" s="70">
        <f t="shared" si="34"/>
        <v>-13</v>
      </c>
      <c r="H29" s="70">
        <f t="shared" si="34"/>
        <v>-8</v>
      </c>
      <c r="I29" s="70">
        <f t="shared" si="34"/>
        <v>-8</v>
      </c>
      <c r="J29" s="70">
        <f t="shared" si="34"/>
        <v>-8</v>
      </c>
      <c r="K29" s="70">
        <f t="shared" si="34"/>
        <v>-8</v>
      </c>
      <c r="L29" s="70">
        <f t="shared" si="34"/>
        <v>-8</v>
      </c>
      <c r="M29" s="70">
        <f t="shared" si="34"/>
        <v>-8</v>
      </c>
      <c r="N29" s="70">
        <f t="shared" si="34"/>
        <v>-8</v>
      </c>
      <c r="O29" s="70">
        <f t="shared" si="34"/>
        <v>-8</v>
      </c>
      <c r="P29" s="70">
        <f t="shared" si="34"/>
        <v>-8</v>
      </c>
      <c r="Q29" s="70">
        <f t="shared" si="34"/>
        <v>-8</v>
      </c>
      <c r="R29" s="70">
        <f t="shared" si="34"/>
        <v>-8</v>
      </c>
      <c r="S29" s="70">
        <f t="shared" si="34"/>
        <v>-8</v>
      </c>
      <c r="T29" s="70">
        <f t="shared" si="34"/>
        <v>-8</v>
      </c>
      <c r="U29" s="70">
        <f t="shared" si="34"/>
        <v>-8</v>
      </c>
      <c r="V29" s="70">
        <f t="shared" si="34"/>
        <v>-8</v>
      </c>
      <c r="W29" s="70">
        <f t="shared" si="34"/>
        <v>-8</v>
      </c>
      <c r="X29" s="70">
        <f t="shared" si="34"/>
        <v>-8</v>
      </c>
      <c r="Y29" s="70">
        <f t="shared" si="34"/>
        <v>-8</v>
      </c>
      <c r="Z29" s="70">
        <f t="shared" si="34"/>
        <v>-8</v>
      </c>
      <c r="AA29" s="70">
        <f t="shared" si="34"/>
        <v>-7</v>
      </c>
      <c r="AB29" s="70">
        <f t="shared" si="34"/>
        <v>-7</v>
      </c>
      <c r="AC29" s="70">
        <f t="shared" si="34"/>
        <v>-7</v>
      </c>
      <c r="AD29" s="70">
        <f t="shared" si="34"/>
        <v>-7</v>
      </c>
      <c r="AE29" s="70">
        <f t="shared" si="34"/>
        <v>-7</v>
      </c>
      <c r="AF29" s="70">
        <f t="shared" si="34"/>
        <v>-7</v>
      </c>
      <c r="AG29" s="70">
        <f t="shared" si="34"/>
        <v>-7</v>
      </c>
      <c r="AH29" s="70">
        <f t="shared" si="34"/>
        <v>-7</v>
      </c>
      <c r="AI29" s="70">
        <f t="shared" si="34"/>
        <v>-7</v>
      </c>
      <c r="AJ29" s="70">
        <f t="shared" si="34"/>
        <v>-7</v>
      </c>
      <c r="AK29" s="70">
        <f t="shared" si="34"/>
        <v>-7</v>
      </c>
      <c r="AL29" s="70">
        <f t="shared" si="34"/>
        <v>-7</v>
      </c>
      <c r="AM29" s="70">
        <f t="shared" si="34"/>
        <v>-7</v>
      </c>
      <c r="AN29" s="70">
        <f t="shared" si="34"/>
        <v>-7</v>
      </c>
      <c r="AO29" s="70">
        <f t="shared" si="34"/>
        <v>-7</v>
      </c>
      <c r="AP29" s="70">
        <f t="shared" si="34"/>
        <v>-7</v>
      </c>
      <c r="AQ29" s="70">
        <f t="shared" si="34"/>
        <v>-7</v>
      </c>
      <c r="AR29" s="70">
        <f t="shared" si="34"/>
        <v>-7</v>
      </c>
      <c r="AS29" s="70">
        <f t="shared" si="34"/>
        <v>-7</v>
      </c>
      <c r="AT29" s="70">
        <f t="shared" si="34"/>
        <v>-7</v>
      </c>
      <c r="AU29" s="70">
        <f t="shared" si="34"/>
        <v>-7</v>
      </c>
      <c r="AV29" s="70">
        <f t="shared" si="34"/>
        <v>-7</v>
      </c>
      <c r="AW29" s="70">
        <f t="shared" si="34"/>
        <v>-7</v>
      </c>
      <c r="AX29" s="70">
        <f t="shared" si="34"/>
        <v>-7</v>
      </c>
      <c r="AY29" s="70">
        <f t="shared" si="34"/>
        <v>-7</v>
      </c>
      <c r="AZ29" s="70">
        <f t="shared" si="34"/>
        <v>-7</v>
      </c>
      <c r="BA29" s="70">
        <f t="shared" si="34"/>
        <v>-7</v>
      </c>
      <c r="BB29" s="70">
        <f t="shared" si="34"/>
        <v>-7</v>
      </c>
      <c r="BC29" s="70">
        <f t="shared" si="34"/>
        <v>-7</v>
      </c>
      <c r="BD29" s="70">
        <f t="shared" si="34"/>
        <v>-7</v>
      </c>
      <c r="BE29" s="70">
        <f t="shared" si="34"/>
        <v>-7</v>
      </c>
      <c r="BF29" s="70">
        <f t="shared" si="34"/>
        <v>-7</v>
      </c>
      <c r="BG29" s="70">
        <f t="shared" si="34"/>
        <v>-6</v>
      </c>
      <c r="BH29" s="70">
        <f t="shared" si="34"/>
        <v>-6</v>
      </c>
      <c r="BI29" s="70">
        <f t="shared" si="34"/>
        <v>-6</v>
      </c>
      <c r="BJ29" s="70">
        <f t="shared" si="34"/>
        <v>-6</v>
      </c>
      <c r="BK29" s="70">
        <f t="shared" si="34"/>
        <v>-6</v>
      </c>
      <c r="BL29" s="70">
        <f t="shared" si="34"/>
        <v>-6</v>
      </c>
      <c r="BM29" s="70">
        <f t="shared" si="34"/>
        <v>-6</v>
      </c>
      <c r="BN29" s="70">
        <f t="shared" si="34"/>
        <v>-6</v>
      </c>
      <c r="BO29" s="70">
        <f t="shared" ref="BO29:BU29" si="35">BO38</f>
        <v>-6</v>
      </c>
      <c r="BP29" s="70">
        <f t="shared" si="35"/>
        <v>-6</v>
      </c>
      <c r="BQ29" s="70">
        <f t="shared" si="35"/>
        <v>-6</v>
      </c>
      <c r="BR29" s="70">
        <f t="shared" si="35"/>
        <v>-6</v>
      </c>
      <c r="BS29" s="70">
        <f t="shared" si="35"/>
        <v>-6</v>
      </c>
      <c r="BT29" s="70">
        <f t="shared" si="35"/>
        <v>-6</v>
      </c>
      <c r="BU29" s="70">
        <f t="shared" si="35"/>
        <v>-6</v>
      </c>
    </row>
    <row r="30" spans="1:73" x14ac:dyDescent="0.3">
      <c r="A30" s="262" t="s">
        <v>410</v>
      </c>
      <c r="B30" s="324">
        <f>IF(B2="Fcst",ROUND(-B25*B28,0),B37)</f>
        <v>0</v>
      </c>
      <c r="C30" s="324">
        <f>IF(C2="Fcst",ROUND(-C25*C28,0),C37)</f>
        <v>0</v>
      </c>
      <c r="D30" s="324">
        <f t="shared" ref="D30:BO30" si="36">IF(D2="Fcst",ROUND(-D25*D28,0),D37)</f>
        <v>0</v>
      </c>
      <c r="E30" s="324">
        <f t="shared" si="36"/>
        <v>0</v>
      </c>
      <c r="F30" s="324">
        <f t="shared" si="36"/>
        <v>0</v>
      </c>
      <c r="G30" s="324">
        <f t="shared" si="36"/>
        <v>0</v>
      </c>
      <c r="H30" s="324">
        <f t="shared" si="36"/>
        <v>0</v>
      </c>
      <c r="I30" s="324">
        <f t="shared" si="36"/>
        <v>0</v>
      </c>
      <c r="J30" s="324">
        <f t="shared" si="36"/>
        <v>0</v>
      </c>
      <c r="K30" s="324">
        <f t="shared" si="36"/>
        <v>0</v>
      </c>
      <c r="L30" s="324">
        <f t="shared" si="36"/>
        <v>0</v>
      </c>
      <c r="M30" s="324">
        <f t="shared" si="36"/>
        <v>0</v>
      </c>
      <c r="N30" s="324">
        <f t="shared" si="36"/>
        <v>0</v>
      </c>
      <c r="O30" s="324">
        <f t="shared" si="36"/>
        <v>0</v>
      </c>
      <c r="P30" s="324">
        <f t="shared" si="36"/>
        <v>0</v>
      </c>
      <c r="Q30" s="324">
        <f t="shared" si="36"/>
        <v>0</v>
      </c>
      <c r="R30" s="324">
        <f t="shared" si="36"/>
        <v>0</v>
      </c>
      <c r="S30" s="324">
        <f t="shared" si="36"/>
        <v>0</v>
      </c>
      <c r="T30" s="324">
        <f t="shared" si="36"/>
        <v>0</v>
      </c>
      <c r="U30" s="324">
        <f t="shared" si="36"/>
        <v>0</v>
      </c>
      <c r="V30" s="324">
        <f t="shared" si="36"/>
        <v>0</v>
      </c>
      <c r="W30" s="324">
        <f t="shared" si="36"/>
        <v>0</v>
      </c>
      <c r="X30" s="324">
        <f t="shared" si="36"/>
        <v>0</v>
      </c>
      <c r="Y30" s="324">
        <f t="shared" si="36"/>
        <v>0</v>
      </c>
      <c r="Z30" s="324">
        <f t="shared" si="36"/>
        <v>0</v>
      </c>
      <c r="AA30" s="324">
        <f t="shared" si="36"/>
        <v>0</v>
      </c>
      <c r="AB30" s="324">
        <f t="shared" si="36"/>
        <v>0</v>
      </c>
      <c r="AC30" s="324">
        <f t="shared" si="36"/>
        <v>0</v>
      </c>
      <c r="AD30" s="324">
        <f t="shared" si="36"/>
        <v>0</v>
      </c>
      <c r="AE30" s="324">
        <f t="shared" si="36"/>
        <v>0</v>
      </c>
      <c r="AF30" s="324">
        <f t="shared" si="36"/>
        <v>0</v>
      </c>
      <c r="AG30" s="324">
        <f t="shared" si="36"/>
        <v>0</v>
      </c>
      <c r="AH30" s="324">
        <f t="shared" si="36"/>
        <v>0</v>
      </c>
      <c r="AI30" s="324">
        <f t="shared" si="36"/>
        <v>0</v>
      </c>
      <c r="AJ30" s="324">
        <f t="shared" si="36"/>
        <v>0</v>
      </c>
      <c r="AK30" s="324">
        <f t="shared" si="36"/>
        <v>0</v>
      </c>
      <c r="AL30" s="324">
        <f t="shared" si="36"/>
        <v>0</v>
      </c>
      <c r="AM30" s="324">
        <f t="shared" si="36"/>
        <v>0</v>
      </c>
      <c r="AN30" s="324">
        <f t="shared" si="36"/>
        <v>0</v>
      </c>
      <c r="AO30" s="324">
        <f t="shared" si="36"/>
        <v>0</v>
      </c>
      <c r="AP30" s="324">
        <f t="shared" si="36"/>
        <v>0</v>
      </c>
      <c r="AQ30" s="324">
        <f t="shared" si="36"/>
        <v>0</v>
      </c>
      <c r="AR30" s="324">
        <f t="shared" si="36"/>
        <v>0</v>
      </c>
      <c r="AS30" s="324">
        <f t="shared" si="36"/>
        <v>0</v>
      </c>
      <c r="AT30" s="324">
        <f t="shared" si="36"/>
        <v>0</v>
      </c>
      <c r="AU30" s="324">
        <f t="shared" si="36"/>
        <v>0</v>
      </c>
      <c r="AV30" s="324">
        <f t="shared" si="36"/>
        <v>0</v>
      </c>
      <c r="AW30" s="324">
        <f t="shared" si="36"/>
        <v>0</v>
      </c>
      <c r="AX30" s="324">
        <f t="shared" si="36"/>
        <v>0</v>
      </c>
      <c r="AY30" s="324">
        <f t="shared" si="36"/>
        <v>0</v>
      </c>
      <c r="AZ30" s="324">
        <f t="shared" si="36"/>
        <v>0</v>
      </c>
      <c r="BA30" s="324">
        <f t="shared" si="36"/>
        <v>0</v>
      </c>
      <c r="BB30" s="324">
        <f t="shared" si="36"/>
        <v>0</v>
      </c>
      <c r="BC30" s="324">
        <f t="shared" si="36"/>
        <v>0</v>
      </c>
      <c r="BD30" s="324">
        <f t="shared" si="36"/>
        <v>0</v>
      </c>
      <c r="BE30" s="324">
        <f t="shared" si="36"/>
        <v>0</v>
      </c>
      <c r="BF30" s="324">
        <f t="shared" si="36"/>
        <v>0</v>
      </c>
      <c r="BG30" s="324">
        <f t="shared" si="36"/>
        <v>0</v>
      </c>
      <c r="BH30" s="324">
        <f t="shared" si="36"/>
        <v>0</v>
      </c>
      <c r="BI30" s="324">
        <f t="shared" si="36"/>
        <v>0</v>
      </c>
      <c r="BJ30" s="324">
        <f t="shared" si="36"/>
        <v>0</v>
      </c>
      <c r="BK30" s="324">
        <f t="shared" si="36"/>
        <v>0</v>
      </c>
      <c r="BL30" s="324">
        <f t="shared" si="36"/>
        <v>0</v>
      </c>
      <c r="BM30" s="324">
        <f t="shared" si="36"/>
        <v>0</v>
      </c>
      <c r="BN30" s="324">
        <f t="shared" si="36"/>
        <v>0</v>
      </c>
      <c r="BO30" s="324">
        <f t="shared" si="36"/>
        <v>0</v>
      </c>
      <c r="BP30" s="324">
        <f t="shared" ref="BP30:BU30" si="37">IF(BP2="Fcst",ROUND(-BP25*BP28,0),BP37)</f>
        <v>0</v>
      </c>
      <c r="BQ30" s="324">
        <f t="shared" si="37"/>
        <v>0</v>
      </c>
      <c r="BR30" s="324">
        <f t="shared" si="37"/>
        <v>0</v>
      </c>
      <c r="BS30" s="324">
        <f t="shared" si="37"/>
        <v>0</v>
      </c>
      <c r="BT30" s="324">
        <f t="shared" si="37"/>
        <v>0</v>
      </c>
      <c r="BU30" s="324">
        <f t="shared" si="37"/>
        <v>0</v>
      </c>
    </row>
    <row r="31" spans="1:73" x14ac:dyDescent="0.3">
      <c r="A31" s="64" t="s">
        <v>439</v>
      </c>
      <c r="B31" s="73">
        <f>SUM(B28:B30)</f>
        <v>0</v>
      </c>
      <c r="C31" s="73">
        <f>SUM(C28:C30)</f>
        <v>0</v>
      </c>
      <c r="D31" s="73">
        <f t="shared" ref="D31:BO31" si="38">SUM(D28:D30)</f>
        <v>-3</v>
      </c>
      <c r="E31" s="73">
        <f t="shared" si="38"/>
        <v>-16</v>
      </c>
      <c r="F31" s="73">
        <f t="shared" si="38"/>
        <v>-24</v>
      </c>
      <c r="G31" s="73">
        <f t="shared" si="38"/>
        <v>-37</v>
      </c>
      <c r="H31" s="73">
        <f t="shared" si="38"/>
        <v>-45</v>
      </c>
      <c r="I31" s="73">
        <f t="shared" si="38"/>
        <v>-53</v>
      </c>
      <c r="J31" s="73">
        <f t="shared" si="38"/>
        <v>-61</v>
      </c>
      <c r="K31" s="73">
        <f t="shared" si="38"/>
        <v>-69</v>
      </c>
      <c r="L31" s="73">
        <f t="shared" si="38"/>
        <v>-77</v>
      </c>
      <c r="M31" s="73">
        <f t="shared" si="38"/>
        <v>-85</v>
      </c>
      <c r="N31" s="73">
        <f t="shared" si="38"/>
        <v>-93</v>
      </c>
      <c r="O31" s="73">
        <f t="shared" si="38"/>
        <v>-101</v>
      </c>
      <c r="P31" s="73">
        <f t="shared" si="38"/>
        <v>-109</v>
      </c>
      <c r="Q31" s="73">
        <f t="shared" si="38"/>
        <v>-117</v>
      </c>
      <c r="R31" s="73">
        <f t="shared" si="38"/>
        <v>-125</v>
      </c>
      <c r="S31" s="73">
        <f t="shared" si="38"/>
        <v>-133</v>
      </c>
      <c r="T31" s="73">
        <f t="shared" si="38"/>
        <v>-141</v>
      </c>
      <c r="U31" s="73">
        <f t="shared" si="38"/>
        <v>-149</v>
      </c>
      <c r="V31" s="73">
        <f t="shared" si="38"/>
        <v>-157</v>
      </c>
      <c r="W31" s="73">
        <f t="shared" si="38"/>
        <v>-165</v>
      </c>
      <c r="X31" s="73">
        <f t="shared" si="38"/>
        <v>-173</v>
      </c>
      <c r="Y31" s="73">
        <f t="shared" si="38"/>
        <v>-181</v>
      </c>
      <c r="Z31" s="73">
        <f t="shared" si="38"/>
        <v>-189</v>
      </c>
      <c r="AA31" s="73">
        <f t="shared" si="38"/>
        <v>-196</v>
      </c>
      <c r="AB31" s="73">
        <f t="shared" si="38"/>
        <v>-203</v>
      </c>
      <c r="AC31" s="73">
        <f t="shared" si="38"/>
        <v>-210</v>
      </c>
      <c r="AD31" s="73">
        <f t="shared" si="38"/>
        <v>-217</v>
      </c>
      <c r="AE31" s="73">
        <f t="shared" si="38"/>
        <v>-224</v>
      </c>
      <c r="AF31" s="73">
        <f t="shared" si="38"/>
        <v>-231</v>
      </c>
      <c r="AG31" s="73">
        <f t="shared" si="38"/>
        <v>-238</v>
      </c>
      <c r="AH31" s="73">
        <f t="shared" si="38"/>
        <v>-245</v>
      </c>
      <c r="AI31" s="73">
        <f t="shared" si="38"/>
        <v>-252</v>
      </c>
      <c r="AJ31" s="73">
        <f t="shared" si="38"/>
        <v>-259</v>
      </c>
      <c r="AK31" s="73">
        <f t="shared" si="38"/>
        <v>-266</v>
      </c>
      <c r="AL31" s="73">
        <f t="shared" si="38"/>
        <v>-273</v>
      </c>
      <c r="AM31" s="73">
        <f t="shared" si="38"/>
        <v>-280</v>
      </c>
      <c r="AN31" s="73">
        <f t="shared" si="38"/>
        <v>-287</v>
      </c>
      <c r="AO31" s="73">
        <f t="shared" si="38"/>
        <v>-294</v>
      </c>
      <c r="AP31" s="73">
        <f t="shared" si="38"/>
        <v>-301</v>
      </c>
      <c r="AQ31" s="73">
        <f t="shared" si="38"/>
        <v>-308</v>
      </c>
      <c r="AR31" s="73">
        <f t="shared" si="38"/>
        <v>-315</v>
      </c>
      <c r="AS31" s="73">
        <f t="shared" si="38"/>
        <v>-322</v>
      </c>
      <c r="AT31" s="73">
        <f t="shared" si="38"/>
        <v>-329</v>
      </c>
      <c r="AU31" s="73">
        <f t="shared" si="38"/>
        <v>-336</v>
      </c>
      <c r="AV31" s="73">
        <f t="shared" si="38"/>
        <v>-343</v>
      </c>
      <c r="AW31" s="73">
        <f t="shared" si="38"/>
        <v>-350</v>
      </c>
      <c r="AX31" s="73">
        <f t="shared" si="38"/>
        <v>-357</v>
      </c>
      <c r="AY31" s="73">
        <f t="shared" si="38"/>
        <v>-364</v>
      </c>
      <c r="AZ31" s="73">
        <f t="shared" si="38"/>
        <v>-371</v>
      </c>
      <c r="BA31" s="73">
        <f t="shared" si="38"/>
        <v>-378</v>
      </c>
      <c r="BB31" s="73">
        <f t="shared" si="38"/>
        <v>-385</v>
      </c>
      <c r="BC31" s="73">
        <f t="shared" si="38"/>
        <v>-392</v>
      </c>
      <c r="BD31" s="73">
        <f t="shared" si="38"/>
        <v>-399</v>
      </c>
      <c r="BE31" s="73">
        <f t="shared" si="38"/>
        <v>-406</v>
      </c>
      <c r="BF31" s="73">
        <f t="shared" si="38"/>
        <v>-413</v>
      </c>
      <c r="BG31" s="73">
        <f t="shared" si="38"/>
        <v>-419</v>
      </c>
      <c r="BH31" s="73">
        <f t="shared" si="38"/>
        <v>-425</v>
      </c>
      <c r="BI31" s="73">
        <f t="shared" si="38"/>
        <v>-431</v>
      </c>
      <c r="BJ31" s="73">
        <f t="shared" si="38"/>
        <v>-437</v>
      </c>
      <c r="BK31" s="73">
        <f t="shared" si="38"/>
        <v>-443</v>
      </c>
      <c r="BL31" s="73">
        <f t="shared" si="38"/>
        <v>-449</v>
      </c>
      <c r="BM31" s="73">
        <f t="shared" si="38"/>
        <v>-455</v>
      </c>
      <c r="BN31" s="73">
        <f t="shared" si="38"/>
        <v>-461</v>
      </c>
      <c r="BO31" s="73">
        <f t="shared" si="38"/>
        <v>-467</v>
      </c>
      <c r="BP31" s="73">
        <f t="shared" ref="BP31:BU31" si="39">SUM(BP28:BP30)</f>
        <v>-473</v>
      </c>
      <c r="BQ31" s="73">
        <f t="shared" si="39"/>
        <v>-479</v>
      </c>
      <c r="BR31" s="73">
        <f t="shared" si="39"/>
        <v>-485</v>
      </c>
      <c r="BS31" s="73">
        <f t="shared" si="39"/>
        <v>-491</v>
      </c>
      <c r="BT31" s="73">
        <f t="shared" si="39"/>
        <v>-497</v>
      </c>
      <c r="BU31" s="73">
        <f t="shared" si="39"/>
        <v>-503</v>
      </c>
    </row>
    <row r="32" spans="1:73" x14ac:dyDescent="0.3">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row>
    <row r="34" spans="1:73" x14ac:dyDescent="0.3">
      <c r="A34" s="61" t="s">
        <v>34</v>
      </c>
    </row>
    <row r="35" spans="1:73" x14ac:dyDescent="0.3">
      <c r="A35" s="65" t="s">
        <v>35</v>
      </c>
      <c r="B35" s="192">
        <f>IF(B$2="Fcst",0,SUMIF('Maxio F Actuals'!$A$5:$A$163,TRIM($A35),INDEX('Maxio F Actuals'!$C$5:$CU$163,0,MATCH(B$3,'Maxio F Actuals'!$C$2:$CU$2,0))))</f>
        <v>1710</v>
      </c>
      <c r="C35" s="193">
        <f>B39</f>
        <v>1710</v>
      </c>
      <c r="D35" s="193">
        <f t="shared" ref="D35:BO35" si="40">C39</f>
        <v>1713</v>
      </c>
      <c r="E35" s="193">
        <f t="shared" si="40"/>
        <v>1749</v>
      </c>
      <c r="F35" s="193">
        <f t="shared" si="40"/>
        <v>1786</v>
      </c>
      <c r="G35" s="193">
        <f t="shared" si="40"/>
        <v>1797</v>
      </c>
      <c r="H35" s="193">
        <f t="shared" si="40"/>
        <v>1812</v>
      </c>
      <c r="I35" s="193">
        <f t="shared" si="40"/>
        <v>1841</v>
      </c>
      <c r="J35" s="193">
        <f t="shared" si="40"/>
        <v>1833</v>
      </c>
      <c r="K35" s="193">
        <f t="shared" si="40"/>
        <v>1825</v>
      </c>
      <c r="L35" s="193">
        <f t="shared" si="40"/>
        <v>1817</v>
      </c>
      <c r="M35" s="193">
        <f t="shared" si="40"/>
        <v>1809</v>
      </c>
      <c r="N35" s="193">
        <f t="shared" si="40"/>
        <v>1801</v>
      </c>
      <c r="O35" s="193">
        <f t="shared" si="40"/>
        <v>1793</v>
      </c>
      <c r="P35" s="193">
        <f t="shared" si="40"/>
        <v>1785</v>
      </c>
      <c r="Q35" s="193">
        <f t="shared" si="40"/>
        <v>1777</v>
      </c>
      <c r="R35" s="193">
        <f t="shared" si="40"/>
        <v>1769</v>
      </c>
      <c r="S35" s="193">
        <f t="shared" si="40"/>
        <v>1761</v>
      </c>
      <c r="T35" s="193">
        <f t="shared" si="40"/>
        <v>1753</v>
      </c>
      <c r="U35" s="193">
        <f t="shared" si="40"/>
        <v>1745</v>
      </c>
      <c r="V35" s="193">
        <f t="shared" si="40"/>
        <v>1737</v>
      </c>
      <c r="W35" s="193">
        <f t="shared" si="40"/>
        <v>1729</v>
      </c>
      <c r="X35" s="193">
        <f t="shared" si="40"/>
        <v>1721</v>
      </c>
      <c r="Y35" s="193">
        <f t="shared" si="40"/>
        <v>1713</v>
      </c>
      <c r="Z35" s="193">
        <f t="shared" si="40"/>
        <v>1705</v>
      </c>
      <c r="AA35" s="193">
        <f t="shared" si="40"/>
        <v>1697</v>
      </c>
      <c r="AB35" s="193">
        <f t="shared" si="40"/>
        <v>1690</v>
      </c>
      <c r="AC35" s="193">
        <f t="shared" si="40"/>
        <v>1683</v>
      </c>
      <c r="AD35" s="193">
        <f t="shared" si="40"/>
        <v>1676</v>
      </c>
      <c r="AE35" s="193">
        <f t="shared" si="40"/>
        <v>1669</v>
      </c>
      <c r="AF35" s="193">
        <f t="shared" si="40"/>
        <v>1662</v>
      </c>
      <c r="AG35" s="193">
        <f t="shared" si="40"/>
        <v>1655</v>
      </c>
      <c r="AH35" s="193">
        <f t="shared" si="40"/>
        <v>1648</v>
      </c>
      <c r="AI35" s="193">
        <f t="shared" si="40"/>
        <v>1641</v>
      </c>
      <c r="AJ35" s="193">
        <f t="shared" si="40"/>
        <v>1634</v>
      </c>
      <c r="AK35" s="193">
        <f t="shared" si="40"/>
        <v>1627</v>
      </c>
      <c r="AL35" s="193">
        <f t="shared" si="40"/>
        <v>1620</v>
      </c>
      <c r="AM35" s="193">
        <f t="shared" si="40"/>
        <v>1613</v>
      </c>
      <c r="AN35" s="193">
        <f t="shared" si="40"/>
        <v>1606</v>
      </c>
      <c r="AO35" s="193">
        <f t="shared" si="40"/>
        <v>1599</v>
      </c>
      <c r="AP35" s="193">
        <f t="shared" si="40"/>
        <v>1592</v>
      </c>
      <c r="AQ35" s="193">
        <f t="shared" si="40"/>
        <v>1585</v>
      </c>
      <c r="AR35" s="193">
        <f t="shared" si="40"/>
        <v>1578</v>
      </c>
      <c r="AS35" s="193">
        <f t="shared" si="40"/>
        <v>1571</v>
      </c>
      <c r="AT35" s="193">
        <f t="shared" si="40"/>
        <v>1564</v>
      </c>
      <c r="AU35" s="193">
        <f t="shared" si="40"/>
        <v>1557</v>
      </c>
      <c r="AV35" s="193">
        <f t="shared" si="40"/>
        <v>1550</v>
      </c>
      <c r="AW35" s="193">
        <f t="shared" si="40"/>
        <v>1543</v>
      </c>
      <c r="AX35" s="193">
        <f t="shared" si="40"/>
        <v>1536</v>
      </c>
      <c r="AY35" s="193">
        <f t="shared" si="40"/>
        <v>1529</v>
      </c>
      <c r="AZ35" s="193">
        <f t="shared" si="40"/>
        <v>1522</v>
      </c>
      <c r="BA35" s="193">
        <f t="shared" si="40"/>
        <v>1515</v>
      </c>
      <c r="BB35" s="193">
        <f t="shared" si="40"/>
        <v>1508</v>
      </c>
      <c r="BC35" s="193">
        <f t="shared" si="40"/>
        <v>1501</v>
      </c>
      <c r="BD35" s="193">
        <f t="shared" si="40"/>
        <v>1494</v>
      </c>
      <c r="BE35" s="193">
        <f t="shared" si="40"/>
        <v>1487</v>
      </c>
      <c r="BF35" s="193">
        <f t="shared" si="40"/>
        <v>1480</v>
      </c>
      <c r="BG35" s="193">
        <f t="shared" si="40"/>
        <v>1473</v>
      </c>
      <c r="BH35" s="193">
        <f t="shared" si="40"/>
        <v>1467</v>
      </c>
      <c r="BI35" s="193">
        <f t="shared" si="40"/>
        <v>1461</v>
      </c>
      <c r="BJ35" s="193">
        <f t="shared" si="40"/>
        <v>1455</v>
      </c>
      <c r="BK35" s="193">
        <f t="shared" si="40"/>
        <v>1449</v>
      </c>
      <c r="BL35" s="193">
        <f t="shared" si="40"/>
        <v>1443</v>
      </c>
      <c r="BM35" s="193">
        <f t="shared" si="40"/>
        <v>1437</v>
      </c>
      <c r="BN35" s="193">
        <f t="shared" si="40"/>
        <v>1431</v>
      </c>
      <c r="BO35" s="193">
        <f t="shared" si="40"/>
        <v>1425</v>
      </c>
      <c r="BP35" s="193">
        <f t="shared" ref="BP35:BU35" si="41">BO39</f>
        <v>1419</v>
      </c>
      <c r="BQ35" s="193">
        <f t="shared" si="41"/>
        <v>1413</v>
      </c>
      <c r="BR35" s="193">
        <f t="shared" si="41"/>
        <v>1407</v>
      </c>
      <c r="BS35" s="193">
        <f t="shared" si="41"/>
        <v>1401</v>
      </c>
      <c r="BT35" s="193">
        <f t="shared" si="41"/>
        <v>1395</v>
      </c>
      <c r="BU35" s="193">
        <f t="shared" si="41"/>
        <v>1389</v>
      </c>
    </row>
    <row r="36" spans="1:73" x14ac:dyDescent="0.3">
      <c r="A36" s="146" t="s">
        <v>36</v>
      </c>
      <c r="B36" s="70">
        <f>IF(B2="Fcst",B9+B12+B14,SUMIF('Maxio F Actuals'!$A$5:$A$163,TRIM($A36),INDEX('Maxio F Actuals'!$C$5:$CU$163,0,MATCH(B$3,'Maxio F Actuals'!$C$2:$CU$2,0))))</f>
        <v>0</v>
      </c>
      <c r="C36" s="70">
        <f>IF(C2="Fcst",C9+C12+C14,SUMIF('Maxio F Actuals'!$A$5:$A$163,TRIM($A36),INDEX('Maxio F Actuals'!$C$5:$CU$163,0,MATCH(C$3,'Maxio F Actuals'!$C$2:$CU$2,0))))</f>
        <v>3</v>
      </c>
      <c r="D36" s="70">
        <f>IF(D2="Fcst",D9+D12+D14,SUMIF('Maxio F Actuals'!$A$5:$A$163,TRIM($A36),INDEX('Maxio F Actuals'!$C$5:$CU$163,0,MATCH(D$3,'Maxio F Actuals'!$C$2:$CU$2,0))))</f>
        <v>39</v>
      </c>
      <c r="E36" s="70">
        <f>IF(E2="Fcst",E9+E12+E14,SUMIF('Maxio F Actuals'!$A$5:$A$163,TRIM($A36),INDEX('Maxio F Actuals'!$C$5:$CU$163,0,MATCH(E$3,'Maxio F Actuals'!$C$2:$CU$2,0))))</f>
        <v>50</v>
      </c>
      <c r="F36" s="70">
        <f>IF(F2="Fcst",F9+F12+F14,SUMIF('Maxio F Actuals'!$A$5:$A$163,TRIM($A36),INDEX('Maxio F Actuals'!$C$5:$CU$163,0,MATCH(F$3,'Maxio F Actuals'!$C$2:$CU$2,0))))</f>
        <v>19</v>
      </c>
      <c r="G36" s="70">
        <f>IF(G2="Fcst",G9+G12+G14,SUMIF('Maxio F Actuals'!$A$5:$A$163,TRIM($A36),INDEX('Maxio F Actuals'!$C$5:$CU$163,0,MATCH(G$3,'Maxio F Actuals'!$C$2:$CU$2,0))))</f>
        <v>28</v>
      </c>
      <c r="H36" s="70">
        <f>IF(H2="Fcst",H9+H12+H14,SUMIF('Maxio F Actuals'!$A$5:$A$163,TRIM($A36),INDEX('Maxio F Actuals'!$C$5:$CU$163,0,MATCH(H$3,'Maxio F Actuals'!$C$2:$CU$2,0))))</f>
        <v>37</v>
      </c>
      <c r="I36" s="70">
        <f>IF(I2="Fcst",I9+I12+I14,SUMIF('Maxio F Actuals'!$A$5:$A$163,TRIM($A36),INDEX('Maxio F Actuals'!$C$5:$CU$163,0,MATCH(I$3,'Maxio F Actuals'!$C$2:$CU$2,0))))</f>
        <v>0</v>
      </c>
      <c r="J36" s="70">
        <f>IF(J2="Fcst",J9+J12+J14,SUMIF('Maxio F Actuals'!$A$5:$A$163,TRIM($A36),INDEX('Maxio F Actuals'!$C$5:$CU$163,0,MATCH(J$3,'Maxio F Actuals'!$C$2:$CU$2,0))))</f>
        <v>0</v>
      </c>
      <c r="K36" s="70">
        <f>IF(K2="Fcst",K9+K12+K14,SUMIF('Maxio F Actuals'!$A$5:$A$163,TRIM($A36),INDEX('Maxio F Actuals'!$C$5:$CU$163,0,MATCH(K$3,'Maxio F Actuals'!$C$2:$CU$2,0))))</f>
        <v>0</v>
      </c>
      <c r="L36" s="70">
        <f>IF(L2="Fcst",L9+L12+L14,SUMIF('Maxio F Actuals'!$A$5:$A$163,TRIM($A36),INDEX('Maxio F Actuals'!$C$5:$CU$163,0,MATCH(L$3,'Maxio F Actuals'!$C$2:$CU$2,0))))</f>
        <v>0</v>
      </c>
      <c r="M36" s="70">
        <f>IF(M2="Fcst",M9+M12+M14,SUMIF('Maxio F Actuals'!$A$5:$A$163,TRIM($A36),INDEX('Maxio F Actuals'!$C$5:$CU$163,0,MATCH(M$3,'Maxio F Actuals'!$C$2:$CU$2,0))))</f>
        <v>0</v>
      </c>
      <c r="N36" s="70">
        <f>IF(N2="Fcst",N9+N12+N14,SUMIF('Maxio F Actuals'!$A$5:$A$163,TRIM($A36),INDEX('Maxio F Actuals'!$C$5:$CU$163,0,MATCH(N$3,'Maxio F Actuals'!$C$2:$CU$2,0))))</f>
        <v>0</v>
      </c>
      <c r="O36" s="70">
        <f>IF(O2="Fcst",O9+O12+O14,SUMIF('Maxio F Actuals'!$A$5:$A$163,TRIM($A36),INDEX('Maxio F Actuals'!$C$5:$CU$163,0,MATCH(O$3,'Maxio F Actuals'!$C$2:$CU$2,0))))</f>
        <v>0</v>
      </c>
      <c r="P36" s="70">
        <f>IF(P2="Fcst",P9+P12+P14,SUMIF('Maxio F Actuals'!$A$5:$A$163,TRIM($A36),INDEX('Maxio F Actuals'!$C$5:$CU$163,0,MATCH(P$3,'Maxio F Actuals'!$C$2:$CU$2,0))))</f>
        <v>0</v>
      </c>
      <c r="Q36" s="70">
        <f>IF(Q2="Fcst",Q9+Q12+Q14,SUMIF('Maxio F Actuals'!$A$5:$A$163,TRIM($A36),INDEX('Maxio F Actuals'!$C$5:$CU$163,0,MATCH(Q$3,'Maxio F Actuals'!$C$2:$CU$2,0))))</f>
        <v>0</v>
      </c>
      <c r="R36" s="70">
        <f>IF(R2="Fcst",R9+R12+R14,SUMIF('Maxio F Actuals'!$A$5:$A$163,TRIM($A36),INDEX('Maxio F Actuals'!$C$5:$CU$163,0,MATCH(R$3,'Maxio F Actuals'!$C$2:$CU$2,0))))</f>
        <v>0</v>
      </c>
      <c r="S36" s="70">
        <f>IF(S2="Fcst",S9+S12+S14,SUMIF('Maxio F Actuals'!$A$5:$A$163,TRIM($A36),INDEX('Maxio F Actuals'!$C$5:$CU$163,0,MATCH(S$3,'Maxio F Actuals'!$C$2:$CU$2,0))))</f>
        <v>0</v>
      </c>
      <c r="T36" s="70">
        <f>IF(T2="Fcst",T9+T12+T14,SUMIF('Maxio F Actuals'!$A$5:$A$163,TRIM($A36),INDEX('Maxio F Actuals'!$C$5:$CU$163,0,MATCH(T$3,'Maxio F Actuals'!$C$2:$CU$2,0))))</f>
        <v>0</v>
      </c>
      <c r="U36" s="70">
        <f>IF(U2="Fcst",U9+U12+U14,SUMIF('Maxio F Actuals'!$A$5:$A$163,TRIM($A36),INDEX('Maxio F Actuals'!$C$5:$CU$163,0,MATCH(U$3,'Maxio F Actuals'!$C$2:$CU$2,0))))</f>
        <v>0</v>
      </c>
      <c r="V36" s="70">
        <f>IF(V2="Fcst",V9+V12+V14,SUMIF('Maxio F Actuals'!$A$5:$A$163,TRIM($A36),INDEX('Maxio F Actuals'!$C$5:$CU$163,0,MATCH(V$3,'Maxio F Actuals'!$C$2:$CU$2,0))))</f>
        <v>0</v>
      </c>
      <c r="W36" s="70">
        <f>IF(W2="Fcst",W9+W12+W14,SUMIF('Maxio F Actuals'!$A$5:$A$163,TRIM($A36),INDEX('Maxio F Actuals'!$C$5:$CU$163,0,MATCH(W$3,'Maxio F Actuals'!$C$2:$CU$2,0))))</f>
        <v>0</v>
      </c>
      <c r="X36" s="70">
        <f>IF(X2="Fcst",X9+X12+X14,SUMIF('Maxio F Actuals'!$A$5:$A$163,TRIM($A36),INDEX('Maxio F Actuals'!$C$5:$CU$163,0,MATCH(X$3,'Maxio F Actuals'!$C$2:$CU$2,0))))</f>
        <v>0</v>
      </c>
      <c r="Y36" s="70">
        <f>IF(Y2="Fcst",Y9+Y12+Y14,SUMIF('Maxio F Actuals'!$A$5:$A$163,TRIM($A36),INDEX('Maxio F Actuals'!$C$5:$CU$163,0,MATCH(Y$3,'Maxio F Actuals'!$C$2:$CU$2,0))))</f>
        <v>0</v>
      </c>
      <c r="Z36" s="70">
        <f>IF(Z2="Fcst",Z9+Z12+Z14,SUMIF('Maxio F Actuals'!$A$5:$A$163,TRIM($A36),INDEX('Maxio F Actuals'!$C$5:$CU$163,0,MATCH(Z$3,'Maxio F Actuals'!$C$2:$CU$2,0))))</f>
        <v>0</v>
      </c>
      <c r="AA36" s="70">
        <f>IF(AA2="Fcst",AA9+AA12+AA14,SUMIF('Maxio F Actuals'!$A$5:$A$163,TRIM($A36),INDEX('Maxio F Actuals'!$C$5:$CU$163,0,MATCH(AA$3,'Maxio F Actuals'!$C$2:$CU$2,0))))</f>
        <v>0</v>
      </c>
      <c r="AB36" s="70">
        <f>IF(AB2="Fcst",AB9+AB12+AB14,SUMIF('Maxio F Actuals'!$A$5:$A$163,TRIM($A36),INDEX('Maxio F Actuals'!$C$5:$CU$163,0,MATCH(AB$3,'Maxio F Actuals'!$C$2:$CU$2,0))))</f>
        <v>0</v>
      </c>
      <c r="AC36" s="70">
        <f>IF(AC2="Fcst",AC9+AC12+AC14,SUMIF('Maxio F Actuals'!$A$5:$A$163,TRIM($A36),INDEX('Maxio F Actuals'!$C$5:$CU$163,0,MATCH(AC$3,'Maxio F Actuals'!$C$2:$CU$2,0))))</f>
        <v>0</v>
      </c>
      <c r="AD36" s="70">
        <f>IF(AD2="Fcst",AD9+AD12+AD14,SUMIF('Maxio F Actuals'!$A$5:$A$163,TRIM($A36),INDEX('Maxio F Actuals'!$C$5:$CU$163,0,MATCH(AD$3,'Maxio F Actuals'!$C$2:$CU$2,0))))</f>
        <v>0</v>
      </c>
      <c r="AE36" s="70">
        <f>IF(AE2="Fcst",AE9+AE12+AE14,SUMIF('Maxio F Actuals'!$A$5:$A$163,TRIM($A36),INDEX('Maxio F Actuals'!$C$5:$CU$163,0,MATCH(AE$3,'Maxio F Actuals'!$C$2:$CU$2,0))))</f>
        <v>0</v>
      </c>
      <c r="AF36" s="70">
        <f>IF(AF2="Fcst",AF9+AF12+AF14,SUMIF('Maxio F Actuals'!$A$5:$A$163,TRIM($A36),INDEX('Maxio F Actuals'!$C$5:$CU$163,0,MATCH(AF$3,'Maxio F Actuals'!$C$2:$CU$2,0))))</f>
        <v>0</v>
      </c>
      <c r="AG36" s="70">
        <f>IF(AG2="Fcst",AG9+AG12+AG14,SUMIF('Maxio F Actuals'!$A$5:$A$163,TRIM($A36),INDEX('Maxio F Actuals'!$C$5:$CU$163,0,MATCH(AG$3,'Maxio F Actuals'!$C$2:$CU$2,0))))</f>
        <v>0</v>
      </c>
      <c r="AH36" s="70">
        <f>IF(AH2="Fcst",AH9+AH12+AH14,SUMIF('Maxio F Actuals'!$A$5:$A$163,TRIM($A36),INDEX('Maxio F Actuals'!$C$5:$CU$163,0,MATCH(AH$3,'Maxio F Actuals'!$C$2:$CU$2,0))))</f>
        <v>0</v>
      </c>
      <c r="AI36" s="70">
        <f>IF(AI2="Fcst",AI9+AI12+AI14,SUMIF('Maxio F Actuals'!$A$5:$A$163,TRIM($A36),INDEX('Maxio F Actuals'!$C$5:$CU$163,0,MATCH(AI$3,'Maxio F Actuals'!$C$2:$CU$2,0))))</f>
        <v>0</v>
      </c>
      <c r="AJ36" s="70">
        <f>IF(AJ2="Fcst",AJ9+AJ12+AJ14,SUMIF('Maxio F Actuals'!$A$5:$A$163,TRIM($A36),INDEX('Maxio F Actuals'!$C$5:$CU$163,0,MATCH(AJ$3,'Maxio F Actuals'!$C$2:$CU$2,0))))</f>
        <v>0</v>
      </c>
      <c r="AK36" s="70">
        <f>IF(AK2="Fcst",AK9+AK12+AK14,SUMIF('Maxio F Actuals'!$A$5:$A$163,TRIM($A36),INDEX('Maxio F Actuals'!$C$5:$CU$163,0,MATCH(AK$3,'Maxio F Actuals'!$C$2:$CU$2,0))))</f>
        <v>0</v>
      </c>
      <c r="AL36" s="70">
        <f>IF(AL2="Fcst",AL9+AL12+AL14,SUMIF('Maxio F Actuals'!$A$5:$A$163,TRIM($A36),INDEX('Maxio F Actuals'!$C$5:$CU$163,0,MATCH(AL$3,'Maxio F Actuals'!$C$2:$CU$2,0))))</f>
        <v>0</v>
      </c>
      <c r="AM36" s="70">
        <f>IF(AM2="Fcst",AM9+AM12+AM14,SUMIF('Maxio F Actuals'!$A$5:$A$163,TRIM($A36),INDEX('Maxio F Actuals'!$C$5:$CU$163,0,MATCH(AM$3,'Maxio F Actuals'!$C$2:$CU$2,0))))</f>
        <v>0</v>
      </c>
      <c r="AN36" s="70">
        <f>IF(AN2="Fcst",AN9+AN12+AN14,SUMIF('Maxio F Actuals'!$A$5:$A$163,TRIM($A36),INDEX('Maxio F Actuals'!$C$5:$CU$163,0,MATCH(AN$3,'Maxio F Actuals'!$C$2:$CU$2,0))))</f>
        <v>0</v>
      </c>
      <c r="AO36" s="70">
        <f>IF(AO2="Fcst",AO9+AO12+AO14,SUMIF('Maxio F Actuals'!$A$5:$A$163,TRIM($A36),INDEX('Maxio F Actuals'!$C$5:$CU$163,0,MATCH(AO$3,'Maxio F Actuals'!$C$2:$CU$2,0))))</f>
        <v>0</v>
      </c>
      <c r="AP36" s="70">
        <f>IF(AP2="Fcst",AP9+AP12+AP14,SUMIF('Maxio F Actuals'!$A$5:$A$163,TRIM($A36),INDEX('Maxio F Actuals'!$C$5:$CU$163,0,MATCH(AP$3,'Maxio F Actuals'!$C$2:$CU$2,0))))</f>
        <v>0</v>
      </c>
      <c r="AQ36" s="70">
        <f>IF(AQ2="Fcst",AQ9+AQ12+AQ14,SUMIF('Maxio F Actuals'!$A$5:$A$163,TRIM($A36),INDEX('Maxio F Actuals'!$C$5:$CU$163,0,MATCH(AQ$3,'Maxio F Actuals'!$C$2:$CU$2,0))))</f>
        <v>0</v>
      </c>
      <c r="AR36" s="70">
        <f>IF(AR2="Fcst",AR9+AR12+AR14,SUMIF('Maxio F Actuals'!$A$5:$A$163,TRIM($A36),INDEX('Maxio F Actuals'!$C$5:$CU$163,0,MATCH(AR$3,'Maxio F Actuals'!$C$2:$CU$2,0))))</f>
        <v>0</v>
      </c>
      <c r="AS36" s="70">
        <f>IF(AS2="Fcst",AS9+AS12+AS14,SUMIF('Maxio F Actuals'!$A$5:$A$163,TRIM($A36),INDEX('Maxio F Actuals'!$C$5:$CU$163,0,MATCH(AS$3,'Maxio F Actuals'!$C$2:$CU$2,0))))</f>
        <v>0</v>
      </c>
      <c r="AT36" s="70">
        <f>IF(AT2="Fcst",AT9+AT12+AT14,SUMIF('Maxio F Actuals'!$A$5:$A$163,TRIM($A36),INDEX('Maxio F Actuals'!$C$5:$CU$163,0,MATCH(AT$3,'Maxio F Actuals'!$C$2:$CU$2,0))))</f>
        <v>0</v>
      </c>
      <c r="AU36" s="70">
        <f>IF(AU2="Fcst",AU9+AU12+AU14,SUMIF('Maxio F Actuals'!$A$5:$A$163,TRIM($A36),INDEX('Maxio F Actuals'!$C$5:$CU$163,0,MATCH(AU$3,'Maxio F Actuals'!$C$2:$CU$2,0))))</f>
        <v>0</v>
      </c>
      <c r="AV36" s="70">
        <f>IF(AV2="Fcst",AV9+AV12+AV14,SUMIF('Maxio F Actuals'!$A$5:$A$163,TRIM($A36),INDEX('Maxio F Actuals'!$C$5:$CU$163,0,MATCH(AV$3,'Maxio F Actuals'!$C$2:$CU$2,0))))</f>
        <v>0</v>
      </c>
      <c r="AW36" s="70">
        <f>IF(AW2="Fcst",AW9+AW12+AW14,SUMIF('Maxio F Actuals'!$A$5:$A$163,TRIM($A36),INDEX('Maxio F Actuals'!$C$5:$CU$163,0,MATCH(AW$3,'Maxio F Actuals'!$C$2:$CU$2,0))))</f>
        <v>0</v>
      </c>
      <c r="AX36" s="70">
        <f>IF(AX2="Fcst",AX9+AX12+AX14,SUMIF('Maxio F Actuals'!$A$5:$A$163,TRIM($A36),INDEX('Maxio F Actuals'!$C$5:$CU$163,0,MATCH(AX$3,'Maxio F Actuals'!$C$2:$CU$2,0))))</f>
        <v>0</v>
      </c>
      <c r="AY36" s="70">
        <f>IF(AY2="Fcst",AY9+AY12+AY14,SUMIF('Maxio F Actuals'!$A$5:$A$163,TRIM($A36),INDEX('Maxio F Actuals'!$C$5:$CU$163,0,MATCH(AY$3,'Maxio F Actuals'!$C$2:$CU$2,0))))</f>
        <v>0</v>
      </c>
      <c r="AZ36" s="70">
        <f>IF(AZ2="Fcst",AZ9+AZ12+AZ14,SUMIF('Maxio F Actuals'!$A$5:$A$163,TRIM($A36),INDEX('Maxio F Actuals'!$C$5:$CU$163,0,MATCH(AZ$3,'Maxio F Actuals'!$C$2:$CU$2,0))))</f>
        <v>0</v>
      </c>
      <c r="BA36" s="70">
        <f>IF(BA2="Fcst",BA9+BA12+BA14,SUMIF('Maxio F Actuals'!$A$5:$A$163,TRIM($A36),INDEX('Maxio F Actuals'!$C$5:$CU$163,0,MATCH(BA$3,'Maxio F Actuals'!$C$2:$CU$2,0))))</f>
        <v>0</v>
      </c>
      <c r="BB36" s="70">
        <f>IF(BB2="Fcst",BB9+BB12+BB14,SUMIF('Maxio F Actuals'!$A$5:$A$163,TRIM($A36),INDEX('Maxio F Actuals'!$C$5:$CU$163,0,MATCH(BB$3,'Maxio F Actuals'!$C$2:$CU$2,0))))</f>
        <v>0</v>
      </c>
      <c r="BC36" s="70">
        <f>IF(BC2="Fcst",BC9+BC12+BC14,SUMIF('Maxio F Actuals'!$A$5:$A$163,TRIM($A36),INDEX('Maxio F Actuals'!$C$5:$CU$163,0,MATCH(BC$3,'Maxio F Actuals'!$C$2:$CU$2,0))))</f>
        <v>0</v>
      </c>
      <c r="BD36" s="70">
        <f>IF(BD2="Fcst",BD9+BD12+BD14,SUMIF('Maxio F Actuals'!$A$5:$A$163,TRIM($A36),INDEX('Maxio F Actuals'!$C$5:$CU$163,0,MATCH(BD$3,'Maxio F Actuals'!$C$2:$CU$2,0))))</f>
        <v>0</v>
      </c>
      <c r="BE36" s="70">
        <f>IF(BE2="Fcst",BE9+BE12+BE14,SUMIF('Maxio F Actuals'!$A$5:$A$163,TRIM($A36),INDEX('Maxio F Actuals'!$C$5:$CU$163,0,MATCH(BE$3,'Maxio F Actuals'!$C$2:$CU$2,0))))</f>
        <v>0</v>
      </c>
      <c r="BF36" s="70">
        <f>IF(BF2="Fcst",BF9+BF12+BF14,SUMIF('Maxio F Actuals'!$A$5:$A$163,TRIM($A36),INDEX('Maxio F Actuals'!$C$5:$CU$163,0,MATCH(BF$3,'Maxio F Actuals'!$C$2:$CU$2,0))))</f>
        <v>0</v>
      </c>
      <c r="BG36" s="70">
        <f>IF(BG2="Fcst",BG9+BG12+BG14,SUMIF('Maxio F Actuals'!$A$5:$A$163,TRIM($A36),INDEX('Maxio F Actuals'!$C$5:$CU$163,0,MATCH(BG$3,'Maxio F Actuals'!$C$2:$CU$2,0))))</f>
        <v>0</v>
      </c>
      <c r="BH36" s="70">
        <f>IF(BH2="Fcst",BH9+BH12+BH14,SUMIF('Maxio F Actuals'!$A$5:$A$163,TRIM($A36),INDEX('Maxio F Actuals'!$C$5:$CU$163,0,MATCH(BH$3,'Maxio F Actuals'!$C$2:$CU$2,0))))</f>
        <v>0</v>
      </c>
      <c r="BI36" s="70">
        <f>IF(BI2="Fcst",BI9+BI12+BI14,SUMIF('Maxio F Actuals'!$A$5:$A$163,TRIM($A36),INDEX('Maxio F Actuals'!$C$5:$CU$163,0,MATCH(BI$3,'Maxio F Actuals'!$C$2:$CU$2,0))))</f>
        <v>0</v>
      </c>
      <c r="BJ36" s="70">
        <f>IF(BJ2="Fcst",BJ9+BJ12+BJ14,SUMIF('Maxio F Actuals'!$A$5:$A$163,TRIM($A36),INDEX('Maxio F Actuals'!$C$5:$CU$163,0,MATCH(BJ$3,'Maxio F Actuals'!$C$2:$CU$2,0))))</f>
        <v>0</v>
      </c>
      <c r="BK36" s="70">
        <f>IF(BK2="Fcst",BK9+BK12+BK14,SUMIF('Maxio F Actuals'!$A$5:$A$163,TRIM($A36),INDEX('Maxio F Actuals'!$C$5:$CU$163,0,MATCH(BK$3,'Maxio F Actuals'!$C$2:$CU$2,0))))</f>
        <v>0</v>
      </c>
      <c r="BL36" s="70">
        <f>IF(BL2="Fcst",BL9+BL12+BL14,SUMIF('Maxio F Actuals'!$A$5:$A$163,TRIM($A36),INDEX('Maxio F Actuals'!$C$5:$CU$163,0,MATCH(BL$3,'Maxio F Actuals'!$C$2:$CU$2,0))))</f>
        <v>0</v>
      </c>
      <c r="BM36" s="70">
        <f>IF(BM2="Fcst",BM9+BM12+BM14,SUMIF('Maxio F Actuals'!$A$5:$A$163,TRIM($A36),INDEX('Maxio F Actuals'!$C$5:$CU$163,0,MATCH(BM$3,'Maxio F Actuals'!$C$2:$CU$2,0))))</f>
        <v>0</v>
      </c>
      <c r="BN36" s="70">
        <f>IF(BN2="Fcst",BN9+BN12+BN14,SUMIF('Maxio F Actuals'!$A$5:$A$163,TRIM($A36),INDEX('Maxio F Actuals'!$C$5:$CU$163,0,MATCH(BN$3,'Maxio F Actuals'!$C$2:$CU$2,0))))</f>
        <v>0</v>
      </c>
      <c r="BO36" s="70">
        <f>IF(BO2="Fcst",BO9+BO12+BO14,SUMIF('Maxio F Actuals'!$A$5:$A$163,TRIM($A36),INDEX('Maxio F Actuals'!$C$5:$CU$163,0,MATCH(BO$3,'Maxio F Actuals'!$C$2:$CU$2,0))))</f>
        <v>0</v>
      </c>
      <c r="BP36" s="70">
        <f>IF(BP2="Fcst",BP9+BP12+BP14,SUMIF('Maxio F Actuals'!$A$5:$A$163,TRIM($A36),INDEX('Maxio F Actuals'!$C$5:$CU$163,0,MATCH(BP$3,'Maxio F Actuals'!$C$2:$CU$2,0))))</f>
        <v>0</v>
      </c>
      <c r="BQ36" s="70">
        <f>IF(BQ2="Fcst",BQ9+BQ12+BQ14,SUMIF('Maxio F Actuals'!$A$5:$A$163,TRIM($A36),INDEX('Maxio F Actuals'!$C$5:$CU$163,0,MATCH(BQ$3,'Maxio F Actuals'!$C$2:$CU$2,0))))</f>
        <v>0</v>
      </c>
      <c r="BR36" s="70">
        <f>IF(BR2="Fcst",BR9+BR12+BR14,SUMIF('Maxio F Actuals'!$A$5:$A$163,TRIM($A36),INDEX('Maxio F Actuals'!$C$5:$CU$163,0,MATCH(BR$3,'Maxio F Actuals'!$C$2:$CU$2,0))))</f>
        <v>0</v>
      </c>
      <c r="BS36" s="70">
        <f>IF(BS2="Fcst",BS9+BS12+BS14,SUMIF('Maxio F Actuals'!$A$5:$A$163,TRIM($A36),INDEX('Maxio F Actuals'!$C$5:$CU$163,0,MATCH(BS$3,'Maxio F Actuals'!$C$2:$CU$2,0))))</f>
        <v>0</v>
      </c>
      <c r="BT36" s="70">
        <f>IF(BT2="Fcst",BT9+BT12+BT14,SUMIF('Maxio F Actuals'!$A$5:$A$163,TRIM($A36),INDEX('Maxio F Actuals'!$C$5:$CU$163,0,MATCH(BT$3,'Maxio F Actuals'!$C$2:$CU$2,0))))</f>
        <v>0</v>
      </c>
      <c r="BU36" s="70">
        <f>IF(BU2="Fcst",BU9+BU12+BU14,SUMIF('Maxio F Actuals'!$A$5:$A$163,TRIM($A36),INDEX('Maxio F Actuals'!$C$5:$CU$163,0,MATCH(BU$3,'Maxio F Actuals'!$C$2:$CU$2,0))))</f>
        <v>0</v>
      </c>
    </row>
    <row r="37" spans="1:73" x14ac:dyDescent="0.3">
      <c r="A37" s="146" t="s">
        <v>408</v>
      </c>
      <c r="B37" s="70">
        <f>IF(B2="Fcst",B30,SUMIF('Maxio F Actuals'!$A$5:$A$163,TRIM($A37),INDEX('Maxio F Actuals'!$C$5:$CU$163,0,MATCH(B$3,'Maxio F Actuals'!$C$2:$CU$2,0))))</f>
        <v>0</v>
      </c>
      <c r="C37" s="70">
        <f>IF(C2="Fcst",C30,SUMIF('Maxio F Actuals'!$A$5:$A$163,TRIM($A37),INDEX('Maxio F Actuals'!$C$5:$CU$163,0,MATCH(C$3,'Maxio F Actuals'!$C$2:$CU$2,0))))</f>
        <v>0</v>
      </c>
      <c r="D37" s="70">
        <f>IF(D2="Fcst",D30,SUMIF('Maxio F Actuals'!$A$5:$A$163,TRIM($A37),INDEX('Maxio F Actuals'!$C$5:$CU$163,0,MATCH(D$3,'Maxio F Actuals'!$C$2:$CU$2,0))))</f>
        <v>0</v>
      </c>
      <c r="E37" s="70">
        <f>IF(E2="Fcst",E30,SUMIF('Maxio F Actuals'!$A$5:$A$163,TRIM($A37),INDEX('Maxio F Actuals'!$C$5:$CU$163,0,MATCH(E$3,'Maxio F Actuals'!$C$2:$CU$2,0))))</f>
        <v>0</v>
      </c>
      <c r="F37" s="70">
        <f>IF(F2="Fcst",F30,SUMIF('Maxio F Actuals'!$A$5:$A$163,TRIM($A37),INDEX('Maxio F Actuals'!$C$5:$CU$163,0,MATCH(F$3,'Maxio F Actuals'!$C$2:$CU$2,0))))</f>
        <v>0</v>
      </c>
      <c r="G37" s="70">
        <f>IF(G2="Fcst",G30,SUMIF('Maxio F Actuals'!$A$5:$A$163,TRIM($A37),INDEX('Maxio F Actuals'!$C$5:$CU$163,0,MATCH(G$3,'Maxio F Actuals'!$C$2:$CU$2,0))))</f>
        <v>0</v>
      </c>
      <c r="H37" s="70">
        <f>IF(H2="Fcst",H30,SUMIF('Maxio F Actuals'!$A$5:$A$163,TRIM($A37),INDEX('Maxio F Actuals'!$C$5:$CU$163,0,MATCH(H$3,'Maxio F Actuals'!$C$2:$CU$2,0))))</f>
        <v>0</v>
      </c>
      <c r="I37" s="70">
        <f>IF(I2="Fcst",I30,SUMIF('Maxio F Actuals'!$A$5:$A$163,TRIM($A37),INDEX('Maxio F Actuals'!$C$5:$CU$163,0,MATCH(I$3,'Maxio F Actuals'!$C$2:$CU$2,0))))</f>
        <v>0</v>
      </c>
      <c r="J37" s="70">
        <f>IF(J2="Fcst",J30,SUMIF('Maxio F Actuals'!$A$5:$A$163,TRIM($A37),INDEX('Maxio F Actuals'!$C$5:$CU$163,0,MATCH(J$3,'Maxio F Actuals'!$C$2:$CU$2,0))))</f>
        <v>0</v>
      </c>
      <c r="K37" s="70">
        <f>IF(K2="Fcst",K30,SUMIF('Maxio F Actuals'!$A$5:$A$163,TRIM($A37),INDEX('Maxio F Actuals'!$C$5:$CU$163,0,MATCH(K$3,'Maxio F Actuals'!$C$2:$CU$2,0))))</f>
        <v>0</v>
      </c>
      <c r="L37" s="70">
        <f>IF(L2="Fcst",L30,SUMIF('Maxio F Actuals'!$A$5:$A$163,TRIM($A37),INDEX('Maxio F Actuals'!$C$5:$CU$163,0,MATCH(L$3,'Maxio F Actuals'!$C$2:$CU$2,0))))</f>
        <v>0</v>
      </c>
      <c r="M37" s="70">
        <f>IF(M2="Fcst",M30,SUMIF('Maxio F Actuals'!$A$5:$A$163,TRIM($A37),INDEX('Maxio F Actuals'!$C$5:$CU$163,0,MATCH(M$3,'Maxio F Actuals'!$C$2:$CU$2,0))))</f>
        <v>0</v>
      </c>
      <c r="N37" s="70">
        <f>IF(N2="Fcst",N30,SUMIF('Maxio F Actuals'!$A$5:$A$163,TRIM($A37),INDEX('Maxio F Actuals'!$C$5:$CU$163,0,MATCH(N$3,'Maxio F Actuals'!$C$2:$CU$2,0))))</f>
        <v>0</v>
      </c>
      <c r="O37" s="70">
        <f>IF(O2="Fcst",O30,SUMIF('Maxio F Actuals'!$A$5:$A$163,TRIM($A37),INDEX('Maxio F Actuals'!$C$5:$CU$163,0,MATCH(O$3,'Maxio F Actuals'!$C$2:$CU$2,0))))</f>
        <v>0</v>
      </c>
      <c r="P37" s="70">
        <f>IF(P2="Fcst",P30,SUMIF('Maxio F Actuals'!$A$5:$A$163,TRIM($A37),INDEX('Maxio F Actuals'!$C$5:$CU$163,0,MATCH(P$3,'Maxio F Actuals'!$C$2:$CU$2,0))))</f>
        <v>0</v>
      </c>
      <c r="Q37" s="70">
        <f>IF(Q2="Fcst",Q30,SUMIF('Maxio F Actuals'!$A$5:$A$163,TRIM($A37),INDEX('Maxio F Actuals'!$C$5:$CU$163,0,MATCH(Q$3,'Maxio F Actuals'!$C$2:$CU$2,0))))</f>
        <v>0</v>
      </c>
      <c r="R37" s="70">
        <f>IF(R2="Fcst",R30,SUMIF('Maxio F Actuals'!$A$5:$A$163,TRIM($A37),INDEX('Maxio F Actuals'!$C$5:$CU$163,0,MATCH(R$3,'Maxio F Actuals'!$C$2:$CU$2,0))))</f>
        <v>0</v>
      </c>
      <c r="S37" s="70">
        <f>IF(S2="Fcst",S30,SUMIF('Maxio F Actuals'!$A$5:$A$163,TRIM($A37),INDEX('Maxio F Actuals'!$C$5:$CU$163,0,MATCH(S$3,'Maxio F Actuals'!$C$2:$CU$2,0))))</f>
        <v>0</v>
      </c>
      <c r="T37" s="70">
        <f>IF(T2="Fcst",T30,SUMIF('Maxio F Actuals'!$A$5:$A$163,TRIM($A37),INDEX('Maxio F Actuals'!$C$5:$CU$163,0,MATCH(T$3,'Maxio F Actuals'!$C$2:$CU$2,0))))</f>
        <v>0</v>
      </c>
      <c r="U37" s="70">
        <f>IF(U2="Fcst",U30,SUMIF('Maxio F Actuals'!$A$5:$A$163,TRIM($A37),INDEX('Maxio F Actuals'!$C$5:$CU$163,0,MATCH(U$3,'Maxio F Actuals'!$C$2:$CU$2,0))))</f>
        <v>0</v>
      </c>
      <c r="V37" s="70">
        <f>IF(V2="Fcst",V30,SUMIF('Maxio F Actuals'!$A$5:$A$163,TRIM($A37),INDEX('Maxio F Actuals'!$C$5:$CU$163,0,MATCH(V$3,'Maxio F Actuals'!$C$2:$CU$2,0))))</f>
        <v>0</v>
      </c>
      <c r="W37" s="70">
        <f>IF(W2="Fcst",W30,SUMIF('Maxio F Actuals'!$A$5:$A$163,TRIM($A37),INDEX('Maxio F Actuals'!$C$5:$CU$163,0,MATCH(W$3,'Maxio F Actuals'!$C$2:$CU$2,0))))</f>
        <v>0</v>
      </c>
      <c r="X37" s="70">
        <f>IF(X2="Fcst",X30,SUMIF('Maxio F Actuals'!$A$5:$A$163,TRIM($A37),INDEX('Maxio F Actuals'!$C$5:$CU$163,0,MATCH(X$3,'Maxio F Actuals'!$C$2:$CU$2,0))))</f>
        <v>0</v>
      </c>
      <c r="Y37" s="70">
        <f>IF(Y2="Fcst",Y30,SUMIF('Maxio F Actuals'!$A$5:$A$163,TRIM($A37),INDEX('Maxio F Actuals'!$C$5:$CU$163,0,MATCH(Y$3,'Maxio F Actuals'!$C$2:$CU$2,0))))</f>
        <v>0</v>
      </c>
      <c r="Z37" s="70">
        <f>IF(Z2="Fcst",Z30,SUMIF('Maxio F Actuals'!$A$5:$A$163,TRIM($A37),INDEX('Maxio F Actuals'!$C$5:$CU$163,0,MATCH(Z$3,'Maxio F Actuals'!$C$2:$CU$2,0))))</f>
        <v>0</v>
      </c>
      <c r="AA37" s="70">
        <f>IF(AA2="Fcst",AA30,SUMIF('Maxio F Actuals'!$A$5:$A$163,TRIM($A37),INDEX('Maxio F Actuals'!$C$5:$CU$163,0,MATCH(AA$3,'Maxio F Actuals'!$C$2:$CU$2,0))))</f>
        <v>0</v>
      </c>
      <c r="AB37" s="70">
        <f>IF(AB2="Fcst",AB30,SUMIF('Maxio F Actuals'!$A$5:$A$163,TRIM($A37),INDEX('Maxio F Actuals'!$C$5:$CU$163,0,MATCH(AB$3,'Maxio F Actuals'!$C$2:$CU$2,0))))</f>
        <v>0</v>
      </c>
      <c r="AC37" s="70">
        <f>IF(AC2="Fcst",AC30,SUMIF('Maxio F Actuals'!$A$5:$A$163,TRIM($A37),INDEX('Maxio F Actuals'!$C$5:$CU$163,0,MATCH(AC$3,'Maxio F Actuals'!$C$2:$CU$2,0))))</f>
        <v>0</v>
      </c>
      <c r="AD37" s="70">
        <f>IF(AD2="Fcst",AD30,SUMIF('Maxio F Actuals'!$A$5:$A$163,TRIM($A37),INDEX('Maxio F Actuals'!$C$5:$CU$163,0,MATCH(AD$3,'Maxio F Actuals'!$C$2:$CU$2,0))))</f>
        <v>0</v>
      </c>
      <c r="AE37" s="70">
        <f>IF(AE2="Fcst",AE30,SUMIF('Maxio F Actuals'!$A$5:$A$163,TRIM($A37),INDEX('Maxio F Actuals'!$C$5:$CU$163,0,MATCH(AE$3,'Maxio F Actuals'!$C$2:$CU$2,0))))</f>
        <v>0</v>
      </c>
      <c r="AF37" s="70">
        <f>IF(AF2="Fcst",AF30,SUMIF('Maxio F Actuals'!$A$5:$A$163,TRIM($A37),INDEX('Maxio F Actuals'!$C$5:$CU$163,0,MATCH(AF$3,'Maxio F Actuals'!$C$2:$CU$2,0))))</f>
        <v>0</v>
      </c>
      <c r="AG37" s="70">
        <f>IF(AG2="Fcst",AG30,SUMIF('Maxio F Actuals'!$A$5:$A$163,TRIM($A37),INDEX('Maxio F Actuals'!$C$5:$CU$163,0,MATCH(AG$3,'Maxio F Actuals'!$C$2:$CU$2,0))))</f>
        <v>0</v>
      </c>
      <c r="AH37" s="70">
        <f>IF(AH2="Fcst",AH30,SUMIF('Maxio F Actuals'!$A$5:$A$163,TRIM($A37),INDEX('Maxio F Actuals'!$C$5:$CU$163,0,MATCH(AH$3,'Maxio F Actuals'!$C$2:$CU$2,0))))</f>
        <v>0</v>
      </c>
      <c r="AI37" s="70">
        <f>IF(AI2="Fcst",AI30,SUMIF('Maxio F Actuals'!$A$5:$A$163,TRIM($A37),INDEX('Maxio F Actuals'!$C$5:$CU$163,0,MATCH(AI$3,'Maxio F Actuals'!$C$2:$CU$2,0))))</f>
        <v>0</v>
      </c>
      <c r="AJ37" s="70">
        <f>IF(AJ2="Fcst",AJ30,SUMIF('Maxio F Actuals'!$A$5:$A$163,TRIM($A37),INDEX('Maxio F Actuals'!$C$5:$CU$163,0,MATCH(AJ$3,'Maxio F Actuals'!$C$2:$CU$2,0))))</f>
        <v>0</v>
      </c>
      <c r="AK37" s="70">
        <f>IF(AK2="Fcst",AK30,SUMIF('Maxio F Actuals'!$A$5:$A$163,TRIM($A37),INDEX('Maxio F Actuals'!$C$5:$CU$163,0,MATCH(AK$3,'Maxio F Actuals'!$C$2:$CU$2,0))))</f>
        <v>0</v>
      </c>
      <c r="AL37" s="70">
        <f>IF(AL2="Fcst",AL30,SUMIF('Maxio F Actuals'!$A$5:$A$163,TRIM($A37),INDEX('Maxio F Actuals'!$C$5:$CU$163,0,MATCH(AL$3,'Maxio F Actuals'!$C$2:$CU$2,0))))</f>
        <v>0</v>
      </c>
      <c r="AM37" s="70">
        <f>IF(AM2="Fcst",AM30,SUMIF('Maxio F Actuals'!$A$5:$A$163,TRIM($A37),INDEX('Maxio F Actuals'!$C$5:$CU$163,0,MATCH(AM$3,'Maxio F Actuals'!$C$2:$CU$2,0))))</f>
        <v>0</v>
      </c>
      <c r="AN37" s="70">
        <f>IF(AN2="Fcst",AN30,SUMIF('Maxio F Actuals'!$A$5:$A$163,TRIM($A37),INDEX('Maxio F Actuals'!$C$5:$CU$163,0,MATCH(AN$3,'Maxio F Actuals'!$C$2:$CU$2,0))))</f>
        <v>0</v>
      </c>
      <c r="AO37" s="70">
        <f>IF(AO2="Fcst",AO30,SUMIF('Maxio F Actuals'!$A$5:$A$163,TRIM($A37),INDEX('Maxio F Actuals'!$C$5:$CU$163,0,MATCH(AO$3,'Maxio F Actuals'!$C$2:$CU$2,0))))</f>
        <v>0</v>
      </c>
      <c r="AP37" s="70">
        <f>IF(AP2="Fcst",AP30,SUMIF('Maxio F Actuals'!$A$5:$A$163,TRIM($A37),INDEX('Maxio F Actuals'!$C$5:$CU$163,0,MATCH(AP$3,'Maxio F Actuals'!$C$2:$CU$2,0))))</f>
        <v>0</v>
      </c>
      <c r="AQ37" s="70">
        <f>IF(AQ2="Fcst",AQ30,SUMIF('Maxio F Actuals'!$A$5:$A$163,TRIM($A37),INDEX('Maxio F Actuals'!$C$5:$CU$163,0,MATCH(AQ$3,'Maxio F Actuals'!$C$2:$CU$2,0))))</f>
        <v>0</v>
      </c>
      <c r="AR37" s="70">
        <f>IF(AR2="Fcst",AR30,SUMIF('Maxio F Actuals'!$A$5:$A$163,TRIM($A37),INDEX('Maxio F Actuals'!$C$5:$CU$163,0,MATCH(AR$3,'Maxio F Actuals'!$C$2:$CU$2,0))))</f>
        <v>0</v>
      </c>
      <c r="AS37" s="70">
        <f>IF(AS2="Fcst",AS30,SUMIF('Maxio F Actuals'!$A$5:$A$163,TRIM($A37),INDEX('Maxio F Actuals'!$C$5:$CU$163,0,MATCH(AS$3,'Maxio F Actuals'!$C$2:$CU$2,0))))</f>
        <v>0</v>
      </c>
      <c r="AT37" s="70">
        <f>IF(AT2="Fcst",AT30,SUMIF('Maxio F Actuals'!$A$5:$A$163,TRIM($A37),INDEX('Maxio F Actuals'!$C$5:$CU$163,0,MATCH(AT$3,'Maxio F Actuals'!$C$2:$CU$2,0))))</f>
        <v>0</v>
      </c>
      <c r="AU37" s="70">
        <f>IF(AU2="Fcst",AU30,SUMIF('Maxio F Actuals'!$A$5:$A$163,TRIM($A37),INDEX('Maxio F Actuals'!$C$5:$CU$163,0,MATCH(AU$3,'Maxio F Actuals'!$C$2:$CU$2,0))))</f>
        <v>0</v>
      </c>
      <c r="AV37" s="70">
        <f>IF(AV2="Fcst",AV30,SUMIF('Maxio F Actuals'!$A$5:$A$163,TRIM($A37),INDEX('Maxio F Actuals'!$C$5:$CU$163,0,MATCH(AV$3,'Maxio F Actuals'!$C$2:$CU$2,0))))</f>
        <v>0</v>
      </c>
      <c r="AW37" s="70">
        <f>IF(AW2="Fcst",AW30,SUMIF('Maxio F Actuals'!$A$5:$A$163,TRIM($A37),INDEX('Maxio F Actuals'!$C$5:$CU$163,0,MATCH(AW$3,'Maxio F Actuals'!$C$2:$CU$2,0))))</f>
        <v>0</v>
      </c>
      <c r="AX37" s="70">
        <f>IF(AX2="Fcst",AX30,SUMIF('Maxio F Actuals'!$A$5:$A$163,TRIM($A37),INDEX('Maxio F Actuals'!$C$5:$CU$163,0,MATCH(AX$3,'Maxio F Actuals'!$C$2:$CU$2,0))))</f>
        <v>0</v>
      </c>
      <c r="AY37" s="70">
        <f>IF(AY2="Fcst",AY30,SUMIF('Maxio F Actuals'!$A$5:$A$163,TRIM($A37),INDEX('Maxio F Actuals'!$C$5:$CU$163,0,MATCH(AY$3,'Maxio F Actuals'!$C$2:$CU$2,0))))</f>
        <v>0</v>
      </c>
      <c r="AZ37" s="70">
        <f>IF(AZ2="Fcst",AZ30,SUMIF('Maxio F Actuals'!$A$5:$A$163,TRIM($A37),INDEX('Maxio F Actuals'!$C$5:$CU$163,0,MATCH(AZ$3,'Maxio F Actuals'!$C$2:$CU$2,0))))</f>
        <v>0</v>
      </c>
      <c r="BA37" s="70">
        <f>IF(BA2="Fcst",BA30,SUMIF('Maxio F Actuals'!$A$5:$A$163,TRIM($A37),INDEX('Maxio F Actuals'!$C$5:$CU$163,0,MATCH(BA$3,'Maxio F Actuals'!$C$2:$CU$2,0))))</f>
        <v>0</v>
      </c>
      <c r="BB37" s="70">
        <f>IF(BB2="Fcst",BB30,SUMIF('Maxio F Actuals'!$A$5:$A$163,TRIM($A37),INDEX('Maxio F Actuals'!$C$5:$CU$163,0,MATCH(BB$3,'Maxio F Actuals'!$C$2:$CU$2,0))))</f>
        <v>0</v>
      </c>
      <c r="BC37" s="70">
        <f>IF(BC2="Fcst",BC30,SUMIF('Maxio F Actuals'!$A$5:$A$163,TRIM($A37),INDEX('Maxio F Actuals'!$C$5:$CU$163,0,MATCH(BC$3,'Maxio F Actuals'!$C$2:$CU$2,0))))</f>
        <v>0</v>
      </c>
      <c r="BD37" s="70">
        <f>IF(BD2="Fcst",BD30,SUMIF('Maxio F Actuals'!$A$5:$A$163,TRIM($A37),INDEX('Maxio F Actuals'!$C$5:$CU$163,0,MATCH(BD$3,'Maxio F Actuals'!$C$2:$CU$2,0))))</f>
        <v>0</v>
      </c>
      <c r="BE37" s="70">
        <f>IF(BE2="Fcst",BE30,SUMIF('Maxio F Actuals'!$A$5:$A$163,TRIM($A37),INDEX('Maxio F Actuals'!$C$5:$CU$163,0,MATCH(BE$3,'Maxio F Actuals'!$C$2:$CU$2,0))))</f>
        <v>0</v>
      </c>
      <c r="BF37" s="70">
        <f>IF(BF2="Fcst",BF30,SUMIF('Maxio F Actuals'!$A$5:$A$163,TRIM($A37),INDEX('Maxio F Actuals'!$C$5:$CU$163,0,MATCH(BF$3,'Maxio F Actuals'!$C$2:$CU$2,0))))</f>
        <v>0</v>
      </c>
      <c r="BG37" s="70">
        <f>IF(BG2="Fcst",BG30,SUMIF('Maxio F Actuals'!$A$5:$A$163,TRIM($A37),INDEX('Maxio F Actuals'!$C$5:$CU$163,0,MATCH(BG$3,'Maxio F Actuals'!$C$2:$CU$2,0))))</f>
        <v>0</v>
      </c>
      <c r="BH37" s="70">
        <f>IF(BH2="Fcst",BH30,SUMIF('Maxio F Actuals'!$A$5:$A$163,TRIM($A37),INDEX('Maxio F Actuals'!$C$5:$CU$163,0,MATCH(BH$3,'Maxio F Actuals'!$C$2:$CU$2,0))))</f>
        <v>0</v>
      </c>
      <c r="BI37" s="70">
        <f>IF(BI2="Fcst",BI30,SUMIF('Maxio F Actuals'!$A$5:$A$163,TRIM($A37),INDEX('Maxio F Actuals'!$C$5:$CU$163,0,MATCH(BI$3,'Maxio F Actuals'!$C$2:$CU$2,0))))</f>
        <v>0</v>
      </c>
      <c r="BJ37" s="70">
        <f>IF(BJ2="Fcst",BJ30,SUMIF('Maxio F Actuals'!$A$5:$A$163,TRIM($A37),INDEX('Maxio F Actuals'!$C$5:$CU$163,0,MATCH(BJ$3,'Maxio F Actuals'!$C$2:$CU$2,0))))</f>
        <v>0</v>
      </c>
      <c r="BK37" s="70">
        <f>IF(BK2="Fcst",BK30,SUMIF('Maxio F Actuals'!$A$5:$A$163,TRIM($A37),INDEX('Maxio F Actuals'!$C$5:$CU$163,0,MATCH(BK$3,'Maxio F Actuals'!$C$2:$CU$2,0))))</f>
        <v>0</v>
      </c>
      <c r="BL37" s="70">
        <f>IF(BL2="Fcst",BL30,SUMIF('Maxio F Actuals'!$A$5:$A$163,TRIM($A37),INDEX('Maxio F Actuals'!$C$5:$CU$163,0,MATCH(BL$3,'Maxio F Actuals'!$C$2:$CU$2,0))))</f>
        <v>0</v>
      </c>
      <c r="BM37" s="70">
        <f>IF(BM2="Fcst",BM30,SUMIF('Maxio F Actuals'!$A$5:$A$163,TRIM($A37),INDEX('Maxio F Actuals'!$C$5:$CU$163,0,MATCH(BM$3,'Maxio F Actuals'!$C$2:$CU$2,0))))</f>
        <v>0</v>
      </c>
      <c r="BN37" s="70">
        <f>IF(BN2="Fcst",BN30,SUMIF('Maxio F Actuals'!$A$5:$A$163,TRIM($A37),INDEX('Maxio F Actuals'!$C$5:$CU$163,0,MATCH(BN$3,'Maxio F Actuals'!$C$2:$CU$2,0))))</f>
        <v>0</v>
      </c>
      <c r="BO37" s="70">
        <f>IF(BO2="Fcst",BO30,SUMIF('Maxio F Actuals'!$A$5:$A$163,TRIM($A37),INDEX('Maxio F Actuals'!$C$5:$CU$163,0,MATCH(BO$3,'Maxio F Actuals'!$C$2:$CU$2,0))))</f>
        <v>0</v>
      </c>
      <c r="BP37" s="70">
        <f>IF(BP2="Fcst",BP30,SUMIF('Maxio F Actuals'!$A$5:$A$163,TRIM($A37),INDEX('Maxio F Actuals'!$C$5:$CU$163,0,MATCH(BP$3,'Maxio F Actuals'!$C$2:$CU$2,0))))</f>
        <v>0</v>
      </c>
      <c r="BQ37" s="70">
        <f>IF(BQ2="Fcst",BQ30,SUMIF('Maxio F Actuals'!$A$5:$A$163,TRIM($A37),INDEX('Maxio F Actuals'!$C$5:$CU$163,0,MATCH(BQ$3,'Maxio F Actuals'!$C$2:$CU$2,0))))</f>
        <v>0</v>
      </c>
      <c r="BR37" s="70">
        <f>IF(BR2="Fcst",BR30,SUMIF('Maxio F Actuals'!$A$5:$A$163,TRIM($A37),INDEX('Maxio F Actuals'!$C$5:$CU$163,0,MATCH(BR$3,'Maxio F Actuals'!$C$2:$CU$2,0))))</f>
        <v>0</v>
      </c>
      <c r="BS37" s="70">
        <f>IF(BS2="Fcst",BS30,SUMIF('Maxio F Actuals'!$A$5:$A$163,TRIM($A37),INDEX('Maxio F Actuals'!$C$5:$CU$163,0,MATCH(BS$3,'Maxio F Actuals'!$C$2:$CU$2,0))))</f>
        <v>0</v>
      </c>
      <c r="BT37" s="70">
        <f>IF(BT2="Fcst",BT30,SUMIF('Maxio F Actuals'!$A$5:$A$163,TRIM($A37),INDEX('Maxio F Actuals'!$C$5:$CU$163,0,MATCH(BT$3,'Maxio F Actuals'!$C$2:$CU$2,0))))</f>
        <v>0</v>
      </c>
      <c r="BU37" s="70">
        <f>IF(BU2="Fcst",BU30,SUMIF('Maxio F Actuals'!$A$5:$A$163,TRIM($A37),INDEX('Maxio F Actuals'!$C$5:$CU$163,0,MATCH(BU$3,'Maxio F Actuals'!$C$2:$CU$2,0))))</f>
        <v>0</v>
      </c>
    </row>
    <row r="38" spans="1:73" x14ac:dyDescent="0.3">
      <c r="A38" s="147" t="s">
        <v>37</v>
      </c>
      <c r="B38" s="194">
        <f>B45</f>
        <v>0</v>
      </c>
      <c r="C38" s="194">
        <f t="shared" ref="C38:BN38" si="42">C45</f>
        <v>0</v>
      </c>
      <c r="D38" s="194">
        <f t="shared" si="42"/>
        <v>-3</v>
      </c>
      <c r="E38" s="194">
        <f t="shared" si="42"/>
        <v>-13</v>
      </c>
      <c r="F38" s="194">
        <f t="shared" si="42"/>
        <v>-8</v>
      </c>
      <c r="G38" s="194">
        <f t="shared" si="42"/>
        <v>-13</v>
      </c>
      <c r="H38" s="194">
        <f t="shared" si="42"/>
        <v>-8</v>
      </c>
      <c r="I38" s="194">
        <f t="shared" si="42"/>
        <v>-8</v>
      </c>
      <c r="J38" s="194">
        <f t="shared" si="42"/>
        <v>-8</v>
      </c>
      <c r="K38" s="194">
        <f t="shared" si="42"/>
        <v>-8</v>
      </c>
      <c r="L38" s="194">
        <f t="shared" si="42"/>
        <v>-8</v>
      </c>
      <c r="M38" s="194">
        <f t="shared" si="42"/>
        <v>-8</v>
      </c>
      <c r="N38" s="194">
        <f t="shared" si="42"/>
        <v>-8</v>
      </c>
      <c r="O38" s="194">
        <f t="shared" si="42"/>
        <v>-8</v>
      </c>
      <c r="P38" s="194">
        <f t="shared" si="42"/>
        <v>-8</v>
      </c>
      <c r="Q38" s="194">
        <f t="shared" si="42"/>
        <v>-8</v>
      </c>
      <c r="R38" s="194">
        <f t="shared" si="42"/>
        <v>-8</v>
      </c>
      <c r="S38" s="194">
        <f t="shared" si="42"/>
        <v>-8</v>
      </c>
      <c r="T38" s="194">
        <f t="shared" si="42"/>
        <v>-8</v>
      </c>
      <c r="U38" s="194">
        <f t="shared" si="42"/>
        <v>-8</v>
      </c>
      <c r="V38" s="194">
        <f t="shared" si="42"/>
        <v>-8</v>
      </c>
      <c r="W38" s="194">
        <f t="shared" si="42"/>
        <v>-8</v>
      </c>
      <c r="X38" s="194">
        <f t="shared" si="42"/>
        <v>-8</v>
      </c>
      <c r="Y38" s="194">
        <f t="shared" si="42"/>
        <v>-8</v>
      </c>
      <c r="Z38" s="194">
        <f t="shared" si="42"/>
        <v>-8</v>
      </c>
      <c r="AA38" s="194">
        <f t="shared" si="42"/>
        <v>-7</v>
      </c>
      <c r="AB38" s="194">
        <f t="shared" si="42"/>
        <v>-7</v>
      </c>
      <c r="AC38" s="194">
        <f t="shared" si="42"/>
        <v>-7</v>
      </c>
      <c r="AD38" s="194">
        <f t="shared" si="42"/>
        <v>-7</v>
      </c>
      <c r="AE38" s="194">
        <f t="shared" si="42"/>
        <v>-7</v>
      </c>
      <c r="AF38" s="194">
        <f t="shared" si="42"/>
        <v>-7</v>
      </c>
      <c r="AG38" s="194">
        <f t="shared" si="42"/>
        <v>-7</v>
      </c>
      <c r="AH38" s="194">
        <f t="shared" si="42"/>
        <v>-7</v>
      </c>
      <c r="AI38" s="194">
        <f t="shared" si="42"/>
        <v>-7</v>
      </c>
      <c r="AJ38" s="194">
        <f t="shared" si="42"/>
        <v>-7</v>
      </c>
      <c r="AK38" s="194">
        <f t="shared" si="42"/>
        <v>-7</v>
      </c>
      <c r="AL38" s="194">
        <f t="shared" si="42"/>
        <v>-7</v>
      </c>
      <c r="AM38" s="194">
        <f t="shared" si="42"/>
        <v>-7</v>
      </c>
      <c r="AN38" s="194">
        <f t="shared" si="42"/>
        <v>-7</v>
      </c>
      <c r="AO38" s="194">
        <f t="shared" si="42"/>
        <v>-7</v>
      </c>
      <c r="AP38" s="194">
        <f t="shared" si="42"/>
        <v>-7</v>
      </c>
      <c r="AQ38" s="194">
        <f t="shared" si="42"/>
        <v>-7</v>
      </c>
      <c r="AR38" s="194">
        <f t="shared" si="42"/>
        <v>-7</v>
      </c>
      <c r="AS38" s="194">
        <f t="shared" si="42"/>
        <v>-7</v>
      </c>
      <c r="AT38" s="194">
        <f t="shared" si="42"/>
        <v>-7</v>
      </c>
      <c r="AU38" s="194">
        <f t="shared" si="42"/>
        <v>-7</v>
      </c>
      <c r="AV38" s="194">
        <f t="shared" si="42"/>
        <v>-7</v>
      </c>
      <c r="AW38" s="194">
        <f t="shared" si="42"/>
        <v>-7</v>
      </c>
      <c r="AX38" s="194">
        <f t="shared" si="42"/>
        <v>-7</v>
      </c>
      <c r="AY38" s="194">
        <f t="shared" si="42"/>
        <v>-7</v>
      </c>
      <c r="AZ38" s="194">
        <f t="shared" si="42"/>
        <v>-7</v>
      </c>
      <c r="BA38" s="194">
        <f t="shared" si="42"/>
        <v>-7</v>
      </c>
      <c r="BB38" s="194">
        <f t="shared" si="42"/>
        <v>-7</v>
      </c>
      <c r="BC38" s="194">
        <f t="shared" si="42"/>
        <v>-7</v>
      </c>
      <c r="BD38" s="194">
        <f t="shared" si="42"/>
        <v>-7</v>
      </c>
      <c r="BE38" s="194">
        <f t="shared" si="42"/>
        <v>-7</v>
      </c>
      <c r="BF38" s="194">
        <f t="shared" si="42"/>
        <v>-7</v>
      </c>
      <c r="BG38" s="194">
        <f t="shared" si="42"/>
        <v>-6</v>
      </c>
      <c r="BH38" s="194">
        <f t="shared" si="42"/>
        <v>-6</v>
      </c>
      <c r="BI38" s="194">
        <f t="shared" si="42"/>
        <v>-6</v>
      </c>
      <c r="BJ38" s="194">
        <f t="shared" si="42"/>
        <v>-6</v>
      </c>
      <c r="BK38" s="194">
        <f t="shared" si="42"/>
        <v>-6</v>
      </c>
      <c r="BL38" s="194">
        <f t="shared" si="42"/>
        <v>-6</v>
      </c>
      <c r="BM38" s="194">
        <f t="shared" si="42"/>
        <v>-6</v>
      </c>
      <c r="BN38" s="194">
        <f t="shared" si="42"/>
        <v>-6</v>
      </c>
      <c r="BO38" s="194">
        <f t="shared" ref="BO38:BU38" si="43">BO45</f>
        <v>-6</v>
      </c>
      <c r="BP38" s="194">
        <f t="shared" si="43"/>
        <v>-6</v>
      </c>
      <c r="BQ38" s="194">
        <f t="shared" si="43"/>
        <v>-6</v>
      </c>
      <c r="BR38" s="194">
        <f t="shared" si="43"/>
        <v>-6</v>
      </c>
      <c r="BS38" s="194">
        <f t="shared" si="43"/>
        <v>-6</v>
      </c>
      <c r="BT38" s="194">
        <f t="shared" si="43"/>
        <v>-6</v>
      </c>
      <c r="BU38" s="194">
        <f t="shared" si="43"/>
        <v>-6</v>
      </c>
    </row>
    <row r="39" spans="1:73" x14ac:dyDescent="0.3">
      <c r="A39" s="62" t="s">
        <v>38</v>
      </c>
      <c r="B39" s="195">
        <f>SUM(B35:B38)</f>
        <v>1710</v>
      </c>
      <c r="C39" s="195">
        <f>SUM(C35:C38)</f>
        <v>1713</v>
      </c>
      <c r="D39" s="195">
        <f t="shared" ref="D39:BO39" si="44">SUM(D35:D38)</f>
        <v>1749</v>
      </c>
      <c r="E39" s="195">
        <f t="shared" si="44"/>
        <v>1786</v>
      </c>
      <c r="F39" s="195">
        <f t="shared" si="44"/>
        <v>1797</v>
      </c>
      <c r="G39" s="195">
        <f t="shared" si="44"/>
        <v>1812</v>
      </c>
      <c r="H39" s="195">
        <f t="shared" si="44"/>
        <v>1841</v>
      </c>
      <c r="I39" s="195">
        <f t="shared" si="44"/>
        <v>1833</v>
      </c>
      <c r="J39" s="195">
        <f t="shared" si="44"/>
        <v>1825</v>
      </c>
      <c r="K39" s="195">
        <f t="shared" si="44"/>
        <v>1817</v>
      </c>
      <c r="L39" s="195">
        <f t="shared" si="44"/>
        <v>1809</v>
      </c>
      <c r="M39" s="195">
        <f t="shared" si="44"/>
        <v>1801</v>
      </c>
      <c r="N39" s="195">
        <f t="shared" si="44"/>
        <v>1793</v>
      </c>
      <c r="O39" s="195">
        <f t="shared" si="44"/>
        <v>1785</v>
      </c>
      <c r="P39" s="195">
        <f t="shared" si="44"/>
        <v>1777</v>
      </c>
      <c r="Q39" s="195">
        <f t="shared" si="44"/>
        <v>1769</v>
      </c>
      <c r="R39" s="195">
        <f t="shared" si="44"/>
        <v>1761</v>
      </c>
      <c r="S39" s="195">
        <f t="shared" si="44"/>
        <v>1753</v>
      </c>
      <c r="T39" s="195">
        <f t="shared" si="44"/>
        <v>1745</v>
      </c>
      <c r="U39" s="195">
        <f t="shared" si="44"/>
        <v>1737</v>
      </c>
      <c r="V39" s="195">
        <f t="shared" si="44"/>
        <v>1729</v>
      </c>
      <c r="W39" s="195">
        <f t="shared" si="44"/>
        <v>1721</v>
      </c>
      <c r="X39" s="195">
        <f t="shared" si="44"/>
        <v>1713</v>
      </c>
      <c r="Y39" s="195">
        <f t="shared" si="44"/>
        <v>1705</v>
      </c>
      <c r="Z39" s="195">
        <f>SUM(Z35:Z38)</f>
        <v>1697</v>
      </c>
      <c r="AA39" s="195">
        <f t="shared" si="44"/>
        <v>1690</v>
      </c>
      <c r="AB39" s="195">
        <f t="shared" si="44"/>
        <v>1683</v>
      </c>
      <c r="AC39" s="195">
        <f t="shared" si="44"/>
        <v>1676</v>
      </c>
      <c r="AD39" s="195">
        <f t="shared" si="44"/>
        <v>1669</v>
      </c>
      <c r="AE39" s="195">
        <f t="shared" si="44"/>
        <v>1662</v>
      </c>
      <c r="AF39" s="195">
        <f t="shared" si="44"/>
        <v>1655</v>
      </c>
      <c r="AG39" s="195">
        <f t="shared" si="44"/>
        <v>1648</v>
      </c>
      <c r="AH39" s="195">
        <f t="shared" si="44"/>
        <v>1641</v>
      </c>
      <c r="AI39" s="195">
        <f t="shared" si="44"/>
        <v>1634</v>
      </c>
      <c r="AJ39" s="195">
        <f t="shared" si="44"/>
        <v>1627</v>
      </c>
      <c r="AK39" s="195">
        <f t="shared" si="44"/>
        <v>1620</v>
      </c>
      <c r="AL39" s="195">
        <f t="shared" si="44"/>
        <v>1613</v>
      </c>
      <c r="AM39" s="195">
        <f t="shared" si="44"/>
        <v>1606</v>
      </c>
      <c r="AN39" s="195">
        <f t="shared" si="44"/>
        <v>1599</v>
      </c>
      <c r="AO39" s="195">
        <f t="shared" si="44"/>
        <v>1592</v>
      </c>
      <c r="AP39" s="195">
        <f t="shared" si="44"/>
        <v>1585</v>
      </c>
      <c r="AQ39" s="195">
        <f t="shared" si="44"/>
        <v>1578</v>
      </c>
      <c r="AR39" s="195">
        <f t="shared" si="44"/>
        <v>1571</v>
      </c>
      <c r="AS39" s="195">
        <f t="shared" si="44"/>
        <v>1564</v>
      </c>
      <c r="AT39" s="195">
        <f t="shared" si="44"/>
        <v>1557</v>
      </c>
      <c r="AU39" s="195">
        <f t="shared" si="44"/>
        <v>1550</v>
      </c>
      <c r="AV39" s="195">
        <f t="shared" si="44"/>
        <v>1543</v>
      </c>
      <c r="AW39" s="195">
        <f t="shared" si="44"/>
        <v>1536</v>
      </c>
      <c r="AX39" s="195">
        <f t="shared" si="44"/>
        <v>1529</v>
      </c>
      <c r="AY39" s="195">
        <f t="shared" si="44"/>
        <v>1522</v>
      </c>
      <c r="AZ39" s="195">
        <f t="shared" si="44"/>
        <v>1515</v>
      </c>
      <c r="BA39" s="195">
        <f t="shared" si="44"/>
        <v>1508</v>
      </c>
      <c r="BB39" s="195">
        <f t="shared" si="44"/>
        <v>1501</v>
      </c>
      <c r="BC39" s="195">
        <f t="shared" si="44"/>
        <v>1494</v>
      </c>
      <c r="BD39" s="195">
        <f t="shared" si="44"/>
        <v>1487</v>
      </c>
      <c r="BE39" s="195">
        <f t="shared" si="44"/>
        <v>1480</v>
      </c>
      <c r="BF39" s="195">
        <f t="shared" si="44"/>
        <v>1473</v>
      </c>
      <c r="BG39" s="195">
        <f t="shared" si="44"/>
        <v>1467</v>
      </c>
      <c r="BH39" s="195">
        <f t="shared" si="44"/>
        <v>1461</v>
      </c>
      <c r="BI39" s="195">
        <f t="shared" si="44"/>
        <v>1455</v>
      </c>
      <c r="BJ39" s="195">
        <f t="shared" si="44"/>
        <v>1449</v>
      </c>
      <c r="BK39" s="195">
        <f t="shared" si="44"/>
        <v>1443</v>
      </c>
      <c r="BL39" s="195">
        <f t="shared" si="44"/>
        <v>1437</v>
      </c>
      <c r="BM39" s="195">
        <f t="shared" si="44"/>
        <v>1431</v>
      </c>
      <c r="BN39" s="195">
        <f t="shared" si="44"/>
        <v>1425</v>
      </c>
      <c r="BO39" s="195">
        <f t="shared" si="44"/>
        <v>1419</v>
      </c>
      <c r="BP39" s="195">
        <f t="shared" ref="BP39:BU39" si="45">SUM(BP35:BP38)</f>
        <v>1413</v>
      </c>
      <c r="BQ39" s="195">
        <f t="shared" si="45"/>
        <v>1407</v>
      </c>
      <c r="BR39" s="195">
        <f t="shared" si="45"/>
        <v>1401</v>
      </c>
      <c r="BS39" s="195">
        <f t="shared" si="45"/>
        <v>1395</v>
      </c>
      <c r="BT39" s="195">
        <f t="shared" si="45"/>
        <v>1389</v>
      </c>
      <c r="BU39" s="195">
        <f t="shared" si="45"/>
        <v>1383</v>
      </c>
    </row>
    <row r="40" spans="1:73" x14ac:dyDescent="0.3">
      <c r="A40" s="62"/>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row>
    <row r="41" spans="1:73" x14ac:dyDescent="0.3">
      <c r="A41" s="61" t="s">
        <v>39</v>
      </c>
    </row>
    <row r="42" spans="1:73" x14ac:dyDescent="0.3">
      <c r="A42" s="65" t="s">
        <v>40</v>
      </c>
      <c r="B42" s="196"/>
      <c r="C42" s="176">
        <f>IF($A$3="MRR",B36+B37,0)</f>
        <v>0</v>
      </c>
      <c r="D42" s="176">
        <f t="shared" ref="D42:M42" si="46">IF($A$3="MRR",C36+C37,0)</f>
        <v>3</v>
      </c>
      <c r="E42" s="176">
        <f t="shared" si="46"/>
        <v>39</v>
      </c>
      <c r="F42" s="176">
        <f>IF($A$3="MRR",E36+E37,0)</f>
        <v>50</v>
      </c>
      <c r="G42" s="176">
        <f t="shared" si="46"/>
        <v>19</v>
      </c>
      <c r="H42" s="176">
        <f t="shared" si="46"/>
        <v>28</v>
      </c>
      <c r="I42" s="176">
        <f t="shared" si="46"/>
        <v>37</v>
      </c>
      <c r="J42" s="176">
        <f t="shared" si="46"/>
        <v>0</v>
      </c>
      <c r="K42" s="176">
        <f t="shared" si="46"/>
        <v>0</v>
      </c>
      <c r="L42" s="176">
        <f t="shared" si="46"/>
        <v>0</v>
      </c>
      <c r="M42" s="176">
        <f t="shared" si="46"/>
        <v>0</v>
      </c>
      <c r="N42" s="176">
        <f>IF($A$3="MRR",M36+M37,B9)</f>
        <v>0</v>
      </c>
      <c r="O42" s="176">
        <f t="shared" ref="O42:BU42" si="47">IF($A$3="MRR",N36+N37,C9)</f>
        <v>0</v>
      </c>
      <c r="P42" s="176">
        <f t="shared" si="47"/>
        <v>0</v>
      </c>
      <c r="Q42" s="176">
        <f t="shared" si="47"/>
        <v>0</v>
      </c>
      <c r="R42" s="176">
        <f t="shared" si="47"/>
        <v>0</v>
      </c>
      <c r="S42" s="176">
        <f t="shared" si="47"/>
        <v>0</v>
      </c>
      <c r="T42" s="176">
        <f t="shared" si="47"/>
        <v>0</v>
      </c>
      <c r="U42" s="176">
        <f t="shared" si="47"/>
        <v>0</v>
      </c>
      <c r="V42" s="176">
        <f t="shared" si="47"/>
        <v>0</v>
      </c>
      <c r="W42" s="176">
        <f t="shared" si="47"/>
        <v>0</v>
      </c>
      <c r="X42" s="176">
        <f t="shared" si="47"/>
        <v>0</v>
      </c>
      <c r="Y42" s="176">
        <f t="shared" si="47"/>
        <v>0</v>
      </c>
      <c r="Z42" s="176">
        <f t="shared" si="47"/>
        <v>0</v>
      </c>
      <c r="AA42" s="176">
        <f t="shared" si="47"/>
        <v>0</v>
      </c>
      <c r="AB42" s="176">
        <f t="shared" si="47"/>
        <v>0</v>
      </c>
      <c r="AC42" s="176">
        <f t="shared" si="47"/>
        <v>0</v>
      </c>
      <c r="AD42" s="176">
        <f t="shared" si="47"/>
        <v>0</v>
      </c>
      <c r="AE42" s="176">
        <f t="shared" si="47"/>
        <v>0</v>
      </c>
      <c r="AF42" s="176">
        <f t="shared" si="47"/>
        <v>0</v>
      </c>
      <c r="AG42" s="176">
        <f t="shared" si="47"/>
        <v>0</v>
      </c>
      <c r="AH42" s="176">
        <f t="shared" si="47"/>
        <v>0</v>
      </c>
      <c r="AI42" s="176">
        <f t="shared" si="47"/>
        <v>0</v>
      </c>
      <c r="AJ42" s="176">
        <f t="shared" si="47"/>
        <v>0</v>
      </c>
      <c r="AK42" s="176">
        <f t="shared" si="47"/>
        <v>0</v>
      </c>
      <c r="AL42" s="176">
        <f t="shared" si="47"/>
        <v>0</v>
      </c>
      <c r="AM42" s="176">
        <f>IF($A$3="MRR",AL36+AL37,AA9)</f>
        <v>0</v>
      </c>
      <c r="AN42" s="176">
        <f t="shared" si="47"/>
        <v>0</v>
      </c>
      <c r="AO42" s="176">
        <f t="shared" si="47"/>
        <v>0</v>
      </c>
      <c r="AP42" s="176">
        <f t="shared" si="47"/>
        <v>0</v>
      </c>
      <c r="AQ42" s="176">
        <f t="shared" si="47"/>
        <v>0</v>
      </c>
      <c r="AR42" s="176">
        <f t="shared" si="47"/>
        <v>0</v>
      </c>
      <c r="AS42" s="176">
        <f t="shared" si="47"/>
        <v>0</v>
      </c>
      <c r="AT42" s="176">
        <f t="shared" si="47"/>
        <v>0</v>
      </c>
      <c r="AU42" s="176">
        <f t="shared" si="47"/>
        <v>0</v>
      </c>
      <c r="AV42" s="176">
        <f t="shared" si="47"/>
        <v>0</v>
      </c>
      <c r="AW42" s="176">
        <f t="shared" si="47"/>
        <v>0</v>
      </c>
      <c r="AX42" s="176">
        <f t="shared" si="47"/>
        <v>0</v>
      </c>
      <c r="AY42" s="176">
        <f t="shared" si="47"/>
        <v>0</v>
      </c>
      <c r="AZ42" s="176">
        <f t="shared" si="47"/>
        <v>0</v>
      </c>
      <c r="BA42" s="176">
        <f t="shared" si="47"/>
        <v>0</v>
      </c>
      <c r="BB42" s="176">
        <f t="shared" si="47"/>
        <v>0</v>
      </c>
      <c r="BC42" s="176">
        <f t="shared" si="47"/>
        <v>0</v>
      </c>
      <c r="BD42" s="176">
        <f t="shared" si="47"/>
        <v>0</v>
      </c>
      <c r="BE42" s="176">
        <f t="shared" si="47"/>
        <v>0</v>
      </c>
      <c r="BF42" s="176">
        <f t="shared" si="47"/>
        <v>0</v>
      </c>
      <c r="BG42" s="176">
        <f t="shared" si="47"/>
        <v>0</v>
      </c>
      <c r="BH42" s="176">
        <f t="shared" si="47"/>
        <v>0</v>
      </c>
      <c r="BI42" s="176">
        <f t="shared" si="47"/>
        <v>0</v>
      </c>
      <c r="BJ42" s="176">
        <f t="shared" si="47"/>
        <v>0</v>
      </c>
      <c r="BK42" s="176">
        <f t="shared" si="47"/>
        <v>0</v>
      </c>
      <c r="BL42" s="176">
        <f t="shared" si="47"/>
        <v>0</v>
      </c>
      <c r="BM42" s="176">
        <f t="shared" si="47"/>
        <v>0</v>
      </c>
      <c r="BN42" s="176">
        <f t="shared" si="47"/>
        <v>0</v>
      </c>
      <c r="BO42" s="176">
        <f t="shared" si="47"/>
        <v>0</v>
      </c>
      <c r="BP42" s="176">
        <f t="shared" si="47"/>
        <v>0</v>
      </c>
      <c r="BQ42" s="176">
        <f t="shared" si="47"/>
        <v>0</v>
      </c>
      <c r="BR42" s="176">
        <f t="shared" si="47"/>
        <v>0</v>
      </c>
      <c r="BS42" s="176">
        <f t="shared" si="47"/>
        <v>0</v>
      </c>
      <c r="BT42" s="176">
        <f t="shared" si="47"/>
        <v>0</v>
      </c>
      <c r="BU42" s="176">
        <f t="shared" si="47"/>
        <v>0</v>
      </c>
    </row>
    <row r="43" spans="1:73" x14ac:dyDescent="0.3">
      <c r="A43" s="147" t="s">
        <v>41</v>
      </c>
      <c r="B43" s="197"/>
      <c r="C43" s="198">
        <f>IF($A$3="MRR",B46,0)</f>
        <v>1710</v>
      </c>
      <c r="D43" s="198">
        <f t="shared" ref="D43:M43" si="48">IF($A$3="MRR",C46,0)</f>
        <v>1710</v>
      </c>
      <c r="E43" s="198">
        <f t="shared" si="48"/>
        <v>1710</v>
      </c>
      <c r="F43" s="198">
        <f t="shared" si="48"/>
        <v>1736</v>
      </c>
      <c r="G43" s="198">
        <f t="shared" si="48"/>
        <v>1778</v>
      </c>
      <c r="H43" s="198">
        <f>IF($A$3="MRR",G46,0)</f>
        <v>1784</v>
      </c>
      <c r="I43" s="198">
        <f t="shared" si="48"/>
        <v>1804</v>
      </c>
      <c r="J43" s="198">
        <f t="shared" si="48"/>
        <v>1833</v>
      </c>
      <c r="K43" s="198">
        <f t="shared" si="48"/>
        <v>1825</v>
      </c>
      <c r="L43" s="198">
        <f t="shared" si="48"/>
        <v>1817</v>
      </c>
      <c r="M43" s="198">
        <f t="shared" si="48"/>
        <v>1809</v>
      </c>
      <c r="N43" s="198">
        <f>IF($A$3="MRR",M46,B46)</f>
        <v>1801</v>
      </c>
      <c r="O43" s="198">
        <f t="shared" ref="O43:AG43" si="49">IF($A$3="MRR",N46,C46)</f>
        <v>1793</v>
      </c>
      <c r="P43" s="198">
        <f t="shared" si="49"/>
        <v>1785</v>
      </c>
      <c r="Q43" s="198">
        <f t="shared" si="49"/>
        <v>1777</v>
      </c>
      <c r="R43" s="198">
        <f t="shared" si="49"/>
        <v>1769</v>
      </c>
      <c r="S43" s="198">
        <f t="shared" si="49"/>
        <v>1761</v>
      </c>
      <c r="T43" s="198">
        <f t="shared" si="49"/>
        <v>1753</v>
      </c>
      <c r="U43" s="198">
        <f t="shared" si="49"/>
        <v>1745</v>
      </c>
      <c r="V43" s="198">
        <f t="shared" si="49"/>
        <v>1737</v>
      </c>
      <c r="W43" s="198">
        <f t="shared" si="49"/>
        <v>1729</v>
      </c>
      <c r="X43" s="198">
        <f t="shared" si="49"/>
        <v>1721</v>
      </c>
      <c r="Y43" s="198">
        <f t="shared" si="49"/>
        <v>1713</v>
      </c>
      <c r="Z43" s="198">
        <f t="shared" si="49"/>
        <v>1705</v>
      </c>
      <c r="AA43" s="198">
        <f t="shared" si="49"/>
        <v>1697</v>
      </c>
      <c r="AB43" s="198">
        <f t="shared" si="49"/>
        <v>1690</v>
      </c>
      <c r="AC43" s="198">
        <f t="shared" si="49"/>
        <v>1683</v>
      </c>
      <c r="AD43" s="198">
        <f t="shared" si="49"/>
        <v>1676</v>
      </c>
      <c r="AE43" s="198">
        <f t="shared" si="49"/>
        <v>1669</v>
      </c>
      <c r="AF43" s="198">
        <f t="shared" si="49"/>
        <v>1662</v>
      </c>
      <c r="AG43" s="198">
        <f t="shared" si="49"/>
        <v>1655</v>
      </c>
      <c r="AH43" s="198">
        <f>IF($A$3="MRR",AG46,V46)</f>
        <v>1648</v>
      </c>
      <c r="AI43" s="198">
        <f t="shared" ref="AI43:BU43" si="50">IF($A$3="MRR",AH46,W46)</f>
        <v>1641</v>
      </c>
      <c r="AJ43" s="198">
        <f>IF($A$3="MRR",AI46,X46)</f>
        <v>1634</v>
      </c>
      <c r="AK43" s="198">
        <f>IF($A$3="MRR",AJ46,Y46)</f>
        <v>1627</v>
      </c>
      <c r="AL43" s="198">
        <f t="shared" si="50"/>
        <v>1620</v>
      </c>
      <c r="AM43" s="198">
        <f>IF($A$3="MRR",AL46,AA46)</f>
        <v>1613</v>
      </c>
      <c r="AN43" s="198">
        <f t="shared" si="50"/>
        <v>1606</v>
      </c>
      <c r="AO43" s="198">
        <f t="shared" si="50"/>
        <v>1599</v>
      </c>
      <c r="AP43" s="198">
        <f t="shared" si="50"/>
        <v>1592</v>
      </c>
      <c r="AQ43" s="198">
        <f t="shared" si="50"/>
        <v>1585</v>
      </c>
      <c r="AR43" s="198">
        <f t="shared" si="50"/>
        <v>1578</v>
      </c>
      <c r="AS43" s="198">
        <f t="shared" si="50"/>
        <v>1571</v>
      </c>
      <c r="AT43" s="198">
        <f t="shared" si="50"/>
        <v>1564</v>
      </c>
      <c r="AU43" s="198">
        <f t="shared" si="50"/>
        <v>1557</v>
      </c>
      <c r="AV43" s="198">
        <f t="shared" si="50"/>
        <v>1550</v>
      </c>
      <c r="AW43" s="198">
        <f t="shared" si="50"/>
        <v>1543</v>
      </c>
      <c r="AX43" s="198">
        <f t="shared" si="50"/>
        <v>1536</v>
      </c>
      <c r="AY43" s="198">
        <f t="shared" si="50"/>
        <v>1529</v>
      </c>
      <c r="AZ43" s="198">
        <f t="shared" si="50"/>
        <v>1522</v>
      </c>
      <c r="BA43" s="198">
        <f t="shared" si="50"/>
        <v>1515</v>
      </c>
      <c r="BB43" s="198">
        <f t="shared" si="50"/>
        <v>1508</v>
      </c>
      <c r="BC43" s="198">
        <f t="shared" si="50"/>
        <v>1501</v>
      </c>
      <c r="BD43" s="198">
        <f t="shared" si="50"/>
        <v>1494</v>
      </c>
      <c r="BE43" s="198">
        <f t="shared" si="50"/>
        <v>1487</v>
      </c>
      <c r="BF43" s="198">
        <f t="shared" si="50"/>
        <v>1480</v>
      </c>
      <c r="BG43" s="198">
        <f t="shared" si="50"/>
        <v>1473</v>
      </c>
      <c r="BH43" s="198">
        <f t="shared" si="50"/>
        <v>1467</v>
      </c>
      <c r="BI43" s="198">
        <f t="shared" si="50"/>
        <v>1461</v>
      </c>
      <c r="BJ43" s="198">
        <f t="shared" si="50"/>
        <v>1455</v>
      </c>
      <c r="BK43" s="198">
        <f t="shared" si="50"/>
        <v>1449</v>
      </c>
      <c r="BL43" s="198">
        <f t="shared" si="50"/>
        <v>1443</v>
      </c>
      <c r="BM43" s="198">
        <f t="shared" si="50"/>
        <v>1437</v>
      </c>
      <c r="BN43" s="198">
        <f t="shared" si="50"/>
        <v>1431</v>
      </c>
      <c r="BO43" s="198">
        <f t="shared" si="50"/>
        <v>1425</v>
      </c>
      <c r="BP43" s="198">
        <f t="shared" si="50"/>
        <v>1419</v>
      </c>
      <c r="BQ43" s="198">
        <f t="shared" si="50"/>
        <v>1413</v>
      </c>
      <c r="BR43" s="198">
        <f t="shared" si="50"/>
        <v>1407</v>
      </c>
      <c r="BS43" s="198">
        <f t="shared" si="50"/>
        <v>1401</v>
      </c>
      <c r="BT43" s="198">
        <f t="shared" si="50"/>
        <v>1395</v>
      </c>
      <c r="BU43" s="198">
        <f t="shared" si="50"/>
        <v>1389</v>
      </c>
    </row>
    <row r="44" spans="1:73" x14ac:dyDescent="0.3">
      <c r="A44" s="146" t="s">
        <v>42</v>
      </c>
      <c r="B44" s="176">
        <f>IF($A$3="ARR",ROUND($B$35/12,0),B35)</f>
        <v>1710</v>
      </c>
      <c r="C44" s="176">
        <f>IF($A$3="ARR",MIN($B$35-SUM($B$44:B$44),ROUND($B$35/12,0)),SUM(C42:C43))</f>
        <v>1710</v>
      </c>
      <c r="D44" s="176">
        <f>IF($A$3="ARR",MIN($B$35-SUM($B$44:C$44),ROUND($B$35/12,0)),SUM(D42:D43))</f>
        <v>1713</v>
      </c>
      <c r="E44" s="176">
        <f>IF($A$3="ARR",MIN($B$35-SUM($B$44:D$44),ROUND($B$35/12,0)),SUM(E42:E43))</f>
        <v>1749</v>
      </c>
      <c r="F44" s="176">
        <f>IF($A$3="ARR",MIN($B$35-SUM($B$44:E$44),ROUND($B$35/12,0)),SUM(F42:F43))</f>
        <v>1786</v>
      </c>
      <c r="G44" s="176">
        <f>IF($A$3="ARR",MIN($B$35-SUM($B$44:F$44),ROUND($B$35/12,0)),SUM(G42:G43))</f>
        <v>1797</v>
      </c>
      <c r="H44" s="176">
        <f>IF($A$3="ARR",MIN($B$35-SUM($B$44:G$44),ROUND($B$35/12,0)),SUM(H42:H43))</f>
        <v>1812</v>
      </c>
      <c r="I44" s="176">
        <f>IF($A$3="ARR",MIN($B$35-SUM($B$44:H$44),ROUND($B$35/12,0)),SUM(I42:I43))</f>
        <v>1841</v>
      </c>
      <c r="J44" s="176">
        <f>IF($A$3="ARR",MIN($B$35-SUM($B$44:I$44),ROUND($B$35/12,0)),SUM(J42:J43))</f>
        <v>1833</v>
      </c>
      <c r="K44" s="176">
        <f>IF($A$3="ARR",MIN($B$35-SUM($B$44:J$44),ROUND($B$35/12,0)),SUM(K42:K43))</f>
        <v>1825</v>
      </c>
      <c r="L44" s="176">
        <f>IF($A$3="ARR",MIN($B$35-SUM($B$44:K$44),ROUND($B$35/12,0)),SUM(L42:L43))</f>
        <v>1817</v>
      </c>
      <c r="M44" s="176">
        <f>IF($A$3="ARR",MAX($B$35-SUM($B$44:L$44),ROUND($B$35/12,0)),SUM(M42:M43))</f>
        <v>1809</v>
      </c>
      <c r="N44" s="176">
        <f t="shared" ref="N44:O44" si="51">SUM(N42:N43)</f>
        <v>1801</v>
      </c>
      <c r="O44" s="176">
        <f t="shared" si="51"/>
        <v>1793</v>
      </c>
      <c r="P44" s="176">
        <f t="shared" ref="P44:BU44" si="52">SUM(P42:P43)</f>
        <v>1785</v>
      </c>
      <c r="Q44" s="176">
        <f t="shared" si="52"/>
        <v>1777</v>
      </c>
      <c r="R44" s="176">
        <f t="shared" si="52"/>
        <v>1769</v>
      </c>
      <c r="S44" s="176">
        <f t="shared" si="52"/>
        <v>1761</v>
      </c>
      <c r="T44" s="176">
        <f t="shared" si="52"/>
        <v>1753</v>
      </c>
      <c r="U44" s="176">
        <f t="shared" si="52"/>
        <v>1745</v>
      </c>
      <c r="V44" s="176">
        <f t="shared" si="52"/>
        <v>1737</v>
      </c>
      <c r="W44" s="176">
        <f t="shared" si="52"/>
        <v>1729</v>
      </c>
      <c r="X44" s="176">
        <f t="shared" si="52"/>
        <v>1721</v>
      </c>
      <c r="Y44" s="176">
        <f t="shared" si="52"/>
        <v>1713</v>
      </c>
      <c r="Z44" s="176">
        <f t="shared" si="52"/>
        <v>1705</v>
      </c>
      <c r="AA44" s="176">
        <f t="shared" si="52"/>
        <v>1697</v>
      </c>
      <c r="AB44" s="176">
        <f t="shared" si="52"/>
        <v>1690</v>
      </c>
      <c r="AC44" s="176">
        <f t="shared" si="52"/>
        <v>1683</v>
      </c>
      <c r="AD44" s="176">
        <f t="shared" si="52"/>
        <v>1676</v>
      </c>
      <c r="AE44" s="176">
        <f t="shared" si="52"/>
        <v>1669</v>
      </c>
      <c r="AF44" s="176">
        <f t="shared" si="52"/>
        <v>1662</v>
      </c>
      <c r="AG44" s="176">
        <f t="shared" si="52"/>
        <v>1655</v>
      </c>
      <c r="AH44" s="176">
        <f t="shared" si="52"/>
        <v>1648</v>
      </c>
      <c r="AI44" s="176">
        <f t="shared" si="52"/>
        <v>1641</v>
      </c>
      <c r="AJ44" s="176">
        <f>SUM(AJ42:AJ43)</f>
        <v>1634</v>
      </c>
      <c r="AK44" s="176">
        <f t="shared" si="52"/>
        <v>1627</v>
      </c>
      <c r="AL44" s="176">
        <f t="shared" si="52"/>
        <v>1620</v>
      </c>
      <c r="AM44" s="176">
        <f t="shared" si="52"/>
        <v>1613</v>
      </c>
      <c r="AN44" s="176">
        <f t="shared" si="52"/>
        <v>1606</v>
      </c>
      <c r="AO44" s="176">
        <f t="shared" si="52"/>
        <v>1599</v>
      </c>
      <c r="AP44" s="176">
        <f t="shared" si="52"/>
        <v>1592</v>
      </c>
      <c r="AQ44" s="176">
        <f t="shared" si="52"/>
        <v>1585</v>
      </c>
      <c r="AR44" s="176">
        <f t="shared" si="52"/>
        <v>1578</v>
      </c>
      <c r="AS44" s="176">
        <f t="shared" si="52"/>
        <v>1571</v>
      </c>
      <c r="AT44" s="176">
        <f t="shared" si="52"/>
        <v>1564</v>
      </c>
      <c r="AU44" s="176">
        <f t="shared" si="52"/>
        <v>1557</v>
      </c>
      <c r="AV44" s="176">
        <f t="shared" si="52"/>
        <v>1550</v>
      </c>
      <c r="AW44" s="176">
        <f t="shared" si="52"/>
        <v>1543</v>
      </c>
      <c r="AX44" s="176">
        <f t="shared" si="52"/>
        <v>1536</v>
      </c>
      <c r="AY44" s="176">
        <f t="shared" si="52"/>
        <v>1529</v>
      </c>
      <c r="AZ44" s="176">
        <f t="shared" si="52"/>
        <v>1522</v>
      </c>
      <c r="BA44" s="176">
        <f t="shared" si="52"/>
        <v>1515</v>
      </c>
      <c r="BB44" s="176">
        <f t="shared" si="52"/>
        <v>1508</v>
      </c>
      <c r="BC44" s="176">
        <f t="shared" si="52"/>
        <v>1501</v>
      </c>
      <c r="BD44" s="176">
        <f t="shared" si="52"/>
        <v>1494</v>
      </c>
      <c r="BE44" s="176">
        <f t="shared" si="52"/>
        <v>1487</v>
      </c>
      <c r="BF44" s="176">
        <f t="shared" si="52"/>
        <v>1480</v>
      </c>
      <c r="BG44" s="176">
        <f t="shared" si="52"/>
        <v>1473</v>
      </c>
      <c r="BH44" s="176">
        <f t="shared" si="52"/>
        <v>1467</v>
      </c>
      <c r="BI44" s="176">
        <f t="shared" si="52"/>
        <v>1461</v>
      </c>
      <c r="BJ44" s="176">
        <f t="shared" si="52"/>
        <v>1455</v>
      </c>
      <c r="BK44" s="176">
        <f t="shared" si="52"/>
        <v>1449</v>
      </c>
      <c r="BL44" s="176">
        <f t="shared" si="52"/>
        <v>1443</v>
      </c>
      <c r="BM44" s="176">
        <f t="shared" si="52"/>
        <v>1437</v>
      </c>
      <c r="BN44" s="176">
        <f t="shared" si="52"/>
        <v>1431</v>
      </c>
      <c r="BO44" s="176">
        <f t="shared" si="52"/>
        <v>1425</v>
      </c>
      <c r="BP44" s="176">
        <f t="shared" si="52"/>
        <v>1419</v>
      </c>
      <c r="BQ44" s="176">
        <f t="shared" si="52"/>
        <v>1413</v>
      </c>
      <c r="BR44" s="176">
        <f t="shared" si="52"/>
        <v>1407</v>
      </c>
      <c r="BS44" s="176">
        <f t="shared" si="52"/>
        <v>1401</v>
      </c>
      <c r="BT44" s="176">
        <f t="shared" si="52"/>
        <v>1395</v>
      </c>
      <c r="BU44" s="176">
        <f t="shared" si="52"/>
        <v>1389</v>
      </c>
    </row>
    <row r="45" spans="1:73" x14ac:dyDescent="0.3">
      <c r="A45" s="147" t="s">
        <v>43</v>
      </c>
      <c r="B45" s="198">
        <f>IF(B2="Fcst",B44-B46,-SUMIF('Maxio F Actuals'!$A$5:$A$163,TRIM($A45),INDEX('Maxio F Actuals'!$C$5:$CU$163,0,MATCH(B$3,'Maxio F Actuals'!$C$2:$CU$2,0))))</f>
        <v>0</v>
      </c>
      <c r="C45" s="198">
        <f>IF(C2="Fcst",C44-C46,-SUMIF('Maxio F Actuals'!$A$5:$A$163,TRIM($A45),INDEX('Maxio F Actuals'!$C$5:$CU$163,0,MATCH(C$3,'Maxio F Actuals'!$C$2:$CU$2,0))))</f>
        <v>0</v>
      </c>
      <c r="D45" s="198">
        <f>IF(D2="Fcst",D44-D46,-SUMIF('Maxio F Actuals'!$A$5:$A$163,TRIM($A45),INDEX('Maxio F Actuals'!$C$5:$CU$163,0,MATCH(D$3,'Maxio F Actuals'!$C$2:$CU$2,0))))</f>
        <v>-3</v>
      </c>
      <c r="E45" s="198">
        <f>IF(E2="Fcst",E44-E46,-SUMIF('Maxio F Actuals'!$A$5:$A$163,TRIM($A45),INDEX('Maxio F Actuals'!$C$5:$CU$163,0,MATCH(E$3,'Maxio F Actuals'!$C$2:$CU$2,0))))</f>
        <v>-13</v>
      </c>
      <c r="F45" s="198">
        <f>IF(F2="Fcst",F44-F46,-SUMIF('Maxio F Actuals'!$A$5:$A$163,TRIM($A45),INDEX('Maxio F Actuals'!$C$5:$CU$163,0,MATCH(F$3,'Maxio F Actuals'!$C$2:$CU$2,0))))</f>
        <v>-8</v>
      </c>
      <c r="G45" s="198">
        <f>IF(G2="Fcst",G44-G46,-SUMIF('Maxio F Actuals'!$A$5:$A$163,TRIM($A45),INDEX('Maxio F Actuals'!$C$5:$CU$163,0,MATCH(G$3,'Maxio F Actuals'!$C$2:$CU$2,0))))</f>
        <v>-13</v>
      </c>
      <c r="H45" s="198">
        <f>IF(H2="Fcst",H46-H44,-SUMIF('Maxio F Actuals'!$A$5:$A$163,TRIM($A45),INDEX('Maxio F Actuals'!$C$5:$CU$163,0,MATCH(H$3,'Maxio F Actuals'!$C$2:$CU$2,0))))</f>
        <v>-8</v>
      </c>
      <c r="I45" s="198">
        <f>IF(I2="Fcst",I46-I44,-SUMIF('Maxio F Actuals'!$A$5:$A$163,TRIM($A45),INDEX('Maxio F Actuals'!$C$5:$CU$163,0,MATCH(I$3,'Maxio F Actuals'!$C$2:$CU$2,0))))</f>
        <v>-8</v>
      </c>
      <c r="J45" s="198">
        <f>IF(J2="Fcst",J46-J44,-SUMIF('Maxio F Actuals'!$A$5:$A$163,TRIM($A45),INDEX('Maxio F Actuals'!$C$5:$CU$163,0,MATCH(J$3,'Maxio F Actuals'!$C$2:$CU$2,0))))</f>
        <v>-8</v>
      </c>
      <c r="K45" s="198">
        <f>IF(K2="Fcst",K46-K44,-SUMIF('Maxio F Actuals'!$A$5:$A$163,TRIM($A45),INDEX('Maxio F Actuals'!$C$5:$CU$163,0,MATCH(K$3,'Maxio F Actuals'!$C$2:$CU$2,0))))</f>
        <v>-8</v>
      </c>
      <c r="L45" s="198">
        <f>IF(L2="Fcst",L46-L44,-SUMIF('Maxio F Actuals'!$A$5:$A$163,TRIM($A45),INDEX('Maxio F Actuals'!$C$5:$CU$163,0,MATCH(L$3,'Maxio F Actuals'!$C$2:$CU$2,0))))</f>
        <v>-8</v>
      </c>
      <c r="M45" s="198">
        <f>IF(M2="Fcst",M46-M44,-SUMIF('Maxio F Actuals'!$A$5:$A$163,TRIM($A45),INDEX('Maxio F Actuals'!$C$5:$CU$163,0,MATCH(M$3,'Maxio F Actuals'!$C$2:$CU$2,0))))</f>
        <v>-8</v>
      </c>
      <c r="N45" s="198">
        <f>IF(N2="Fcst",N46-N44,-SUMIF('Maxio F Actuals'!$A$5:$A$163,TRIM($A45),INDEX('Maxio F Actuals'!$C$5:$CU$163,0,MATCH(N$3,'Maxio F Actuals'!$C$2:$CU$2,0))))</f>
        <v>-8</v>
      </c>
      <c r="O45" s="198">
        <f>IF(O2="Fcst",O46-O44,-SUMIF('Maxio F Actuals'!$A$5:$A$163,TRIM($A45),INDEX('Maxio F Actuals'!$C$5:$CU$163,0,MATCH(O$3,'Maxio F Actuals'!$C$2:$CU$2,0))))</f>
        <v>-8</v>
      </c>
      <c r="P45" s="198">
        <f>IF(P2="Fcst",P46-P44,-SUMIF('Maxio F Actuals'!$A$5:$A$163,TRIM($A45),INDEX('Maxio F Actuals'!$C$5:$CU$163,0,MATCH(P$3,'Maxio F Actuals'!$C$2:$CU$2,0))))</f>
        <v>-8</v>
      </c>
      <c r="Q45" s="198">
        <f>IF(Q2="Fcst",Q46-Q44,-SUMIF('Maxio F Actuals'!$A$5:$A$163,TRIM($A45),INDEX('Maxio F Actuals'!$C$5:$CU$163,0,MATCH(Q$3,'Maxio F Actuals'!$C$2:$CU$2,0))))</f>
        <v>-8</v>
      </c>
      <c r="R45" s="198">
        <f>IF(R2="Fcst",R46-R44,-SUMIF('Maxio F Actuals'!$A$5:$A$163,TRIM($A45),INDEX('Maxio F Actuals'!$C$5:$CU$163,0,MATCH(R$3,'Maxio F Actuals'!$C$2:$CU$2,0))))</f>
        <v>-8</v>
      </c>
      <c r="S45" s="198">
        <f>IF(S2="Fcst",S46-S44,-SUMIF('Maxio F Actuals'!$A$5:$A$163,TRIM($A45),INDEX('Maxio F Actuals'!$C$5:$CU$163,0,MATCH(S$3,'Maxio F Actuals'!$C$2:$CU$2,0))))</f>
        <v>-8</v>
      </c>
      <c r="T45" s="198">
        <f>IF(T2="Fcst",T46-T44,-SUMIF('Maxio F Actuals'!$A$5:$A$163,TRIM($A45),INDEX('Maxio F Actuals'!$C$5:$CU$163,0,MATCH(T$3,'Maxio F Actuals'!$C$2:$CU$2,0))))</f>
        <v>-8</v>
      </c>
      <c r="U45" s="198">
        <f>IF(U2="Fcst",U46-U44,-SUMIF('Maxio F Actuals'!$A$5:$A$163,TRIM($A45),INDEX('Maxio F Actuals'!$C$5:$CU$163,0,MATCH(U$3,'Maxio F Actuals'!$C$2:$CU$2,0))))</f>
        <v>-8</v>
      </c>
      <c r="V45" s="198">
        <f>IF(V2="Fcst",V46-V44,-SUMIF('Maxio F Actuals'!$A$5:$A$163,TRIM($A45),INDEX('Maxio F Actuals'!$C$5:$CU$163,0,MATCH(V$3,'Maxio F Actuals'!$C$2:$CU$2,0))))</f>
        <v>-8</v>
      </c>
      <c r="W45" s="198">
        <f>IF(W2="Fcst",W46-W44,-SUMIF('Maxio F Actuals'!$A$5:$A$163,TRIM($A45),INDEX('Maxio F Actuals'!$C$5:$CU$163,0,MATCH(W$3,'Maxio F Actuals'!$C$2:$CU$2,0))))</f>
        <v>-8</v>
      </c>
      <c r="X45" s="198">
        <f>IF(X2="Fcst",X46-X44,-SUMIF('Maxio F Actuals'!$A$5:$A$163,TRIM($A45),INDEX('Maxio F Actuals'!$C$5:$CU$163,0,MATCH(X$3,'Maxio F Actuals'!$C$2:$CU$2,0))))</f>
        <v>-8</v>
      </c>
      <c r="Y45" s="198">
        <f>IF(Y2="Fcst",Y46-Y44,-SUMIF('Maxio F Actuals'!$A$5:$A$163,TRIM($A45),INDEX('Maxio F Actuals'!$C$5:$CU$163,0,MATCH(Y$3,'Maxio F Actuals'!$C$2:$CU$2,0))))</f>
        <v>-8</v>
      </c>
      <c r="Z45" s="198">
        <f>IF(Z2="Fcst",Z46-Z44,-SUMIF('Maxio F Actuals'!$A$5:$A$163,TRIM($A45),INDEX('Maxio F Actuals'!$C$5:$CU$163,0,MATCH(Z$3,'Maxio F Actuals'!$C$2:$CU$2,0))))</f>
        <v>-8</v>
      </c>
      <c r="AA45" s="198">
        <f>IF(AA2="Fcst",AA46-AA44,-SUMIF('Maxio F Actuals'!$A$5:$A$163,TRIM($A45),INDEX('Maxio F Actuals'!$C$5:$CU$163,0,MATCH(AA$3,'Maxio F Actuals'!$C$2:$CU$2,0))))</f>
        <v>-7</v>
      </c>
      <c r="AB45" s="198">
        <f>IF(AB2="Fcst",AB46-AB44,-SUMIF('Maxio F Actuals'!$A$5:$A$163,TRIM($A45),INDEX('Maxio F Actuals'!$C$5:$CU$163,0,MATCH(AB$3,'Maxio F Actuals'!$C$2:$CU$2,0))))</f>
        <v>-7</v>
      </c>
      <c r="AC45" s="198">
        <f>IF(AC2="Fcst",AC46-AC44,-SUMIF('Maxio F Actuals'!$A$5:$A$163,TRIM($A45),INDEX('Maxio F Actuals'!$C$5:$CU$163,0,MATCH(AC$3,'Maxio F Actuals'!$C$2:$CU$2,0))))</f>
        <v>-7</v>
      </c>
      <c r="AD45" s="198">
        <f>IF(AD2="Fcst",AD46-AD44,-SUMIF('Maxio F Actuals'!$A$5:$A$163,TRIM($A45),INDEX('Maxio F Actuals'!$C$5:$CU$163,0,MATCH(AD$3,'Maxio F Actuals'!$C$2:$CU$2,0))))</f>
        <v>-7</v>
      </c>
      <c r="AE45" s="198">
        <f>IF(AE2="Fcst",AE46-AE44,-SUMIF('Maxio F Actuals'!$A$5:$A$163,TRIM($A45),INDEX('Maxio F Actuals'!$C$5:$CU$163,0,MATCH(AE$3,'Maxio F Actuals'!$C$2:$CU$2,0))))</f>
        <v>-7</v>
      </c>
      <c r="AF45" s="198">
        <f>IF(AF2="Fcst",AF46-AF44,-SUMIF('Maxio F Actuals'!$A$5:$A$163,TRIM($A45),INDEX('Maxio F Actuals'!$C$5:$CU$163,0,MATCH(AF$3,'Maxio F Actuals'!$C$2:$CU$2,0))))</f>
        <v>-7</v>
      </c>
      <c r="AG45" s="198">
        <f>IF(AG2="Fcst",AG46-AG44,-SUMIF('Maxio F Actuals'!$A$5:$A$163,TRIM($A45),INDEX('Maxio F Actuals'!$C$5:$CU$163,0,MATCH(AG$3,'Maxio F Actuals'!$C$2:$CU$2,0))))</f>
        <v>-7</v>
      </c>
      <c r="AH45" s="198">
        <f>IF(AH2="Fcst",AH46-AH44,-SUMIF('Maxio F Actuals'!$A$5:$A$163,TRIM($A45),INDEX('Maxio F Actuals'!$C$5:$CU$163,0,MATCH(AH$3,'Maxio F Actuals'!$C$2:$CU$2,0))))</f>
        <v>-7</v>
      </c>
      <c r="AI45" s="198">
        <f>IF(AI2="Fcst",AI46-AI44,-SUMIF('Maxio F Actuals'!$A$5:$A$163,TRIM($A45),INDEX('Maxio F Actuals'!$C$5:$CU$163,0,MATCH(AI$3,'Maxio F Actuals'!$C$2:$CU$2,0))))</f>
        <v>-7</v>
      </c>
      <c r="AJ45" s="198">
        <f>IF(AJ2="Fcst",AJ46-AJ44,-SUMIF('Maxio F Actuals'!$A$5:$A$163,TRIM($A45),INDEX('Maxio F Actuals'!$C$5:$CU$163,0,MATCH(AJ$3,'Maxio F Actuals'!$C$2:$CU$2,0))))</f>
        <v>-7</v>
      </c>
      <c r="AK45" s="198">
        <f>IF(AK2="Fcst",AK46-AK44,-SUMIF('Maxio F Actuals'!$A$5:$A$163,TRIM($A45),INDEX('Maxio F Actuals'!$C$5:$CU$163,0,MATCH(AK$3,'Maxio F Actuals'!$C$2:$CU$2,0))))</f>
        <v>-7</v>
      </c>
      <c r="AL45" s="198">
        <f>IF(AL2="Fcst",AL46-AL44,-SUMIF('Maxio F Actuals'!$A$5:$A$163,TRIM($A45),INDEX('Maxio F Actuals'!$C$5:$CU$163,0,MATCH(AL$3,'Maxio F Actuals'!$C$2:$CU$2,0))))</f>
        <v>-7</v>
      </c>
      <c r="AM45" s="198">
        <f>IF(AM2="Fcst",AM46-AM44,-SUMIF('Maxio F Actuals'!$A$5:$A$163,TRIM($A45),INDEX('Maxio F Actuals'!$C$5:$CU$163,0,MATCH(AM$3,'Maxio F Actuals'!$C$2:$CU$2,0))))</f>
        <v>-7</v>
      </c>
      <c r="AN45" s="198">
        <f>IF(AN2="Fcst",AN46-AN44,-SUMIF('Maxio F Actuals'!$A$5:$A$163,TRIM($A45),INDEX('Maxio F Actuals'!$C$5:$CU$163,0,MATCH(AN$3,'Maxio F Actuals'!$C$2:$CU$2,0))))</f>
        <v>-7</v>
      </c>
      <c r="AO45" s="198">
        <f>IF(AO2="Fcst",AO46-AO44,-SUMIF('Maxio F Actuals'!$A$5:$A$163,TRIM($A45),INDEX('Maxio F Actuals'!$C$5:$CU$163,0,MATCH(AO$3,'Maxio F Actuals'!$C$2:$CU$2,0))))</f>
        <v>-7</v>
      </c>
      <c r="AP45" s="198">
        <f>IF(AP2="Fcst",AP46-AP44,-SUMIF('Maxio F Actuals'!$A$5:$A$163,TRIM($A45),INDEX('Maxio F Actuals'!$C$5:$CU$163,0,MATCH(AP$3,'Maxio F Actuals'!$C$2:$CU$2,0))))</f>
        <v>-7</v>
      </c>
      <c r="AQ45" s="198">
        <f>IF(AQ2="Fcst",AQ46-AQ44,-SUMIF('Maxio F Actuals'!$A$5:$A$163,TRIM($A45),INDEX('Maxio F Actuals'!$C$5:$CU$163,0,MATCH(AQ$3,'Maxio F Actuals'!$C$2:$CU$2,0))))</f>
        <v>-7</v>
      </c>
      <c r="AR45" s="198">
        <f>IF(AR2="Fcst",AR46-AR44,-SUMIF('Maxio F Actuals'!$A$5:$A$163,TRIM($A45),INDEX('Maxio F Actuals'!$C$5:$CU$163,0,MATCH(AR$3,'Maxio F Actuals'!$C$2:$CU$2,0))))</f>
        <v>-7</v>
      </c>
      <c r="AS45" s="198">
        <f>IF(AS2="Fcst",AS46-AS44,-SUMIF('Maxio F Actuals'!$A$5:$A$163,TRIM($A45),INDEX('Maxio F Actuals'!$C$5:$CU$163,0,MATCH(AS$3,'Maxio F Actuals'!$C$2:$CU$2,0))))</f>
        <v>-7</v>
      </c>
      <c r="AT45" s="198">
        <f>IF(AT2="Fcst",AT46-AT44,-SUMIF('Maxio F Actuals'!$A$5:$A$163,TRIM($A45),INDEX('Maxio F Actuals'!$C$5:$CU$163,0,MATCH(AT$3,'Maxio F Actuals'!$C$2:$CU$2,0))))</f>
        <v>-7</v>
      </c>
      <c r="AU45" s="198">
        <f>IF(AU2="Fcst",AU46-AU44,-SUMIF('Maxio F Actuals'!$A$5:$A$163,TRIM($A45),INDEX('Maxio F Actuals'!$C$5:$CU$163,0,MATCH(AU$3,'Maxio F Actuals'!$C$2:$CU$2,0))))</f>
        <v>-7</v>
      </c>
      <c r="AV45" s="198">
        <f>IF(AV2="Fcst",AV46-AV44,-SUMIF('Maxio F Actuals'!$A$5:$A$163,TRIM($A45),INDEX('Maxio F Actuals'!$C$5:$CU$163,0,MATCH(AV$3,'Maxio F Actuals'!$C$2:$CU$2,0))))</f>
        <v>-7</v>
      </c>
      <c r="AW45" s="198">
        <f>IF(AW2="Fcst",AW46-AW44,-SUMIF('Maxio F Actuals'!$A$5:$A$163,TRIM($A45),INDEX('Maxio F Actuals'!$C$5:$CU$163,0,MATCH(AW$3,'Maxio F Actuals'!$C$2:$CU$2,0))))</f>
        <v>-7</v>
      </c>
      <c r="AX45" s="198">
        <f>IF(AX2="Fcst",AX46-AX44,-SUMIF('Maxio F Actuals'!$A$5:$A$163,TRIM($A45),INDEX('Maxio F Actuals'!$C$5:$CU$163,0,MATCH(AX$3,'Maxio F Actuals'!$C$2:$CU$2,0))))</f>
        <v>-7</v>
      </c>
      <c r="AY45" s="198">
        <f>IF(AY2="Fcst",AY46-AY44,-SUMIF('Maxio F Actuals'!$A$5:$A$163,TRIM($A45),INDEX('Maxio F Actuals'!$C$5:$CU$163,0,MATCH(AY$3,'Maxio F Actuals'!$C$2:$CU$2,0))))</f>
        <v>-7</v>
      </c>
      <c r="AZ45" s="198">
        <f>IF(AZ2="Fcst",AZ46-AZ44,-SUMIF('Maxio F Actuals'!$A$5:$A$163,TRIM($A45),INDEX('Maxio F Actuals'!$C$5:$CU$163,0,MATCH(AZ$3,'Maxio F Actuals'!$C$2:$CU$2,0))))</f>
        <v>-7</v>
      </c>
      <c r="BA45" s="198">
        <f>IF(BA2="Fcst",BA46-BA44,-SUMIF('Maxio F Actuals'!$A$5:$A$163,TRIM($A45),INDEX('Maxio F Actuals'!$C$5:$CU$163,0,MATCH(BA$3,'Maxio F Actuals'!$C$2:$CU$2,0))))</f>
        <v>-7</v>
      </c>
      <c r="BB45" s="198">
        <f>IF(BB2="Fcst",BB46-BB44,-SUMIF('Maxio F Actuals'!$A$5:$A$163,TRIM($A45),INDEX('Maxio F Actuals'!$C$5:$CU$163,0,MATCH(BB$3,'Maxio F Actuals'!$C$2:$CU$2,0))))</f>
        <v>-7</v>
      </c>
      <c r="BC45" s="198">
        <f>IF(BC2="Fcst",BC46-BC44,-SUMIF('Maxio F Actuals'!$A$5:$A$163,TRIM($A45),INDEX('Maxio F Actuals'!$C$5:$CU$163,0,MATCH(BC$3,'Maxio F Actuals'!$C$2:$CU$2,0))))</f>
        <v>-7</v>
      </c>
      <c r="BD45" s="198">
        <f>IF(BD2="Fcst",BD46-BD44,-SUMIF('Maxio F Actuals'!$A$5:$A$163,TRIM($A45),INDEX('Maxio F Actuals'!$C$5:$CU$163,0,MATCH(BD$3,'Maxio F Actuals'!$C$2:$CU$2,0))))</f>
        <v>-7</v>
      </c>
      <c r="BE45" s="198">
        <f>IF(BE2="Fcst",BE46-BE44,-SUMIF('Maxio F Actuals'!$A$5:$A$163,TRIM($A45),INDEX('Maxio F Actuals'!$C$5:$CU$163,0,MATCH(BE$3,'Maxio F Actuals'!$C$2:$CU$2,0))))</f>
        <v>-7</v>
      </c>
      <c r="BF45" s="198">
        <f>IF(BF2="Fcst",BF46-BF44,-SUMIF('Maxio F Actuals'!$A$5:$A$163,TRIM($A45),INDEX('Maxio F Actuals'!$C$5:$CU$163,0,MATCH(BF$3,'Maxio F Actuals'!$C$2:$CU$2,0))))</f>
        <v>-7</v>
      </c>
      <c r="BG45" s="198">
        <f>IF(BG2="Fcst",BG46-BG44,-SUMIF('Maxio F Actuals'!$A$5:$A$163,TRIM($A45),INDEX('Maxio F Actuals'!$C$5:$CU$163,0,MATCH(BG$3,'Maxio F Actuals'!$C$2:$CU$2,0))))</f>
        <v>-6</v>
      </c>
      <c r="BH45" s="198">
        <f>IF(BH2="Fcst",BH46-BH44,-SUMIF('Maxio F Actuals'!$A$5:$A$163,TRIM($A45),INDEX('Maxio F Actuals'!$C$5:$CU$163,0,MATCH(BH$3,'Maxio F Actuals'!$C$2:$CU$2,0))))</f>
        <v>-6</v>
      </c>
      <c r="BI45" s="198">
        <f>IF(BI2="Fcst",BI46-BI44,-SUMIF('Maxio F Actuals'!$A$5:$A$163,TRIM($A45),INDEX('Maxio F Actuals'!$C$5:$CU$163,0,MATCH(BI$3,'Maxio F Actuals'!$C$2:$CU$2,0))))</f>
        <v>-6</v>
      </c>
      <c r="BJ45" s="198">
        <f>IF(BJ2="Fcst",BJ46-BJ44,-SUMIF('Maxio F Actuals'!$A$5:$A$163,TRIM($A45),INDEX('Maxio F Actuals'!$C$5:$CU$163,0,MATCH(BJ$3,'Maxio F Actuals'!$C$2:$CU$2,0))))</f>
        <v>-6</v>
      </c>
      <c r="BK45" s="198">
        <f>IF(BK2="Fcst",BK46-BK44,-SUMIF('Maxio F Actuals'!$A$5:$A$163,TRIM($A45),INDEX('Maxio F Actuals'!$C$5:$CU$163,0,MATCH(BK$3,'Maxio F Actuals'!$C$2:$CU$2,0))))</f>
        <v>-6</v>
      </c>
      <c r="BL45" s="198">
        <f>IF(BL2="Fcst",BL46-BL44,-SUMIF('Maxio F Actuals'!$A$5:$A$163,TRIM($A45),INDEX('Maxio F Actuals'!$C$5:$CU$163,0,MATCH(BL$3,'Maxio F Actuals'!$C$2:$CU$2,0))))</f>
        <v>-6</v>
      </c>
      <c r="BM45" s="198">
        <f>IF(BM2="Fcst",BM46-BM44,-SUMIF('Maxio F Actuals'!$A$5:$A$163,TRIM($A45),INDEX('Maxio F Actuals'!$C$5:$CU$163,0,MATCH(BM$3,'Maxio F Actuals'!$C$2:$CU$2,0))))</f>
        <v>-6</v>
      </c>
      <c r="BN45" s="198">
        <f>IF(BN2="Fcst",BN46-BN44,-SUMIF('Maxio F Actuals'!$A$5:$A$163,TRIM($A45),INDEX('Maxio F Actuals'!$C$5:$CU$163,0,MATCH(BN$3,'Maxio F Actuals'!$C$2:$CU$2,0))))</f>
        <v>-6</v>
      </c>
      <c r="BO45" s="198">
        <f>IF(BO2="Fcst",BO46-BO44,-SUMIF('Maxio F Actuals'!$A$5:$A$163,TRIM($A45),INDEX('Maxio F Actuals'!$C$5:$CU$163,0,MATCH(BO$3,'Maxio F Actuals'!$C$2:$CU$2,0))))</f>
        <v>-6</v>
      </c>
      <c r="BP45" s="198">
        <f>IF(BP2="Fcst",BP46-BP44,-SUMIF('Maxio F Actuals'!$A$5:$A$163,TRIM($A45),INDEX('Maxio F Actuals'!$C$5:$CU$163,0,MATCH(BP$3,'Maxio F Actuals'!$C$2:$CU$2,0))))</f>
        <v>-6</v>
      </c>
      <c r="BQ45" s="198">
        <f>IF(BQ2="Fcst",BQ46-BQ44,-SUMIF('Maxio F Actuals'!$A$5:$A$163,TRIM($A45),INDEX('Maxio F Actuals'!$C$5:$CU$163,0,MATCH(BQ$3,'Maxio F Actuals'!$C$2:$CU$2,0))))</f>
        <v>-6</v>
      </c>
      <c r="BR45" s="198">
        <f>IF(BR2="Fcst",BR46-BR44,-SUMIF('Maxio F Actuals'!$A$5:$A$163,TRIM($A45),INDEX('Maxio F Actuals'!$C$5:$CU$163,0,MATCH(BR$3,'Maxio F Actuals'!$C$2:$CU$2,0))))</f>
        <v>-6</v>
      </c>
      <c r="BS45" s="198">
        <f>IF(BS2="Fcst",BS46-BS44,-SUMIF('Maxio F Actuals'!$A$5:$A$163,TRIM($A45),INDEX('Maxio F Actuals'!$C$5:$CU$163,0,MATCH(BS$3,'Maxio F Actuals'!$C$2:$CU$2,0))))</f>
        <v>-6</v>
      </c>
      <c r="BT45" s="198">
        <f>IF(BT2="Fcst",BT46-BT44,-SUMIF('Maxio F Actuals'!$A$5:$A$163,TRIM($A45),INDEX('Maxio F Actuals'!$C$5:$CU$163,0,MATCH(BT$3,'Maxio F Actuals'!$C$2:$CU$2,0))))</f>
        <v>-6</v>
      </c>
      <c r="BU45" s="198">
        <f>IF(BU2="Fcst",BU46-BU44,-SUMIF('Maxio F Actuals'!$A$5:$A$163,TRIM($A45),INDEX('Maxio F Actuals'!$C$5:$CU$163,0,MATCH(BU$3,'Maxio F Actuals'!$C$2:$CU$2,0))))</f>
        <v>-6</v>
      </c>
    </row>
    <row r="46" spans="1:73" x14ac:dyDescent="0.3">
      <c r="A46" s="62" t="s">
        <v>44</v>
      </c>
      <c r="B46" s="569">
        <f>IF(B2="Fcst",ROUND((1-B$65)*B44,0),B44-B45)</f>
        <v>1710</v>
      </c>
      <c r="C46" s="195">
        <f t="shared" ref="C46:G46" si="53">IFERROR(ROUND((1+C$65)*C44,0),0)</f>
        <v>1710</v>
      </c>
      <c r="D46" s="195">
        <f t="shared" si="53"/>
        <v>1710</v>
      </c>
      <c r="E46" s="195">
        <f t="shared" si="53"/>
        <v>1736</v>
      </c>
      <c r="F46" s="195">
        <f t="shared" si="53"/>
        <v>1778</v>
      </c>
      <c r="G46" s="195">
        <f t="shared" si="53"/>
        <v>1784</v>
      </c>
      <c r="H46" s="195">
        <f>IFERROR(ROUND((1+H$65)*H44,0),0)</f>
        <v>1804</v>
      </c>
      <c r="I46" s="195">
        <f t="shared" ref="I46:BT46" si="54">IFERROR(ROUND((1+I$65)*I44,0),0)</f>
        <v>1833</v>
      </c>
      <c r="J46" s="195">
        <f t="shared" si="54"/>
        <v>1825</v>
      </c>
      <c r="K46" s="195">
        <f t="shared" si="54"/>
        <v>1817</v>
      </c>
      <c r="L46" s="195">
        <f t="shared" si="54"/>
        <v>1809</v>
      </c>
      <c r="M46" s="195">
        <f t="shared" si="54"/>
        <v>1801</v>
      </c>
      <c r="N46" s="195">
        <f t="shared" si="54"/>
        <v>1793</v>
      </c>
      <c r="O46" s="195">
        <f t="shared" si="54"/>
        <v>1785</v>
      </c>
      <c r="P46" s="195">
        <f t="shared" si="54"/>
        <v>1777</v>
      </c>
      <c r="Q46" s="195">
        <f t="shared" si="54"/>
        <v>1769</v>
      </c>
      <c r="R46" s="195">
        <f t="shared" si="54"/>
        <v>1761</v>
      </c>
      <c r="S46" s="195">
        <f t="shared" si="54"/>
        <v>1753</v>
      </c>
      <c r="T46" s="195">
        <f t="shared" si="54"/>
        <v>1745</v>
      </c>
      <c r="U46" s="195">
        <f t="shared" si="54"/>
        <v>1737</v>
      </c>
      <c r="V46" s="195">
        <f t="shared" si="54"/>
        <v>1729</v>
      </c>
      <c r="W46" s="195">
        <f t="shared" si="54"/>
        <v>1721</v>
      </c>
      <c r="X46" s="195">
        <f t="shared" si="54"/>
        <v>1713</v>
      </c>
      <c r="Y46" s="195">
        <f t="shared" si="54"/>
        <v>1705</v>
      </c>
      <c r="Z46" s="195">
        <f t="shared" si="54"/>
        <v>1697</v>
      </c>
      <c r="AA46" s="195">
        <f t="shared" si="54"/>
        <v>1690</v>
      </c>
      <c r="AB46" s="195">
        <f t="shared" si="54"/>
        <v>1683</v>
      </c>
      <c r="AC46" s="195">
        <f t="shared" si="54"/>
        <v>1676</v>
      </c>
      <c r="AD46" s="195">
        <f t="shared" si="54"/>
        <v>1669</v>
      </c>
      <c r="AE46" s="195">
        <f t="shared" si="54"/>
        <v>1662</v>
      </c>
      <c r="AF46" s="195">
        <f t="shared" si="54"/>
        <v>1655</v>
      </c>
      <c r="AG46" s="195">
        <f t="shared" si="54"/>
        <v>1648</v>
      </c>
      <c r="AH46" s="195">
        <f t="shared" si="54"/>
        <v>1641</v>
      </c>
      <c r="AI46" s="195">
        <f t="shared" si="54"/>
        <v>1634</v>
      </c>
      <c r="AJ46" s="195">
        <f t="shared" si="54"/>
        <v>1627</v>
      </c>
      <c r="AK46" s="195">
        <f t="shared" si="54"/>
        <v>1620</v>
      </c>
      <c r="AL46" s="195">
        <f t="shared" si="54"/>
        <v>1613</v>
      </c>
      <c r="AM46" s="195">
        <f t="shared" si="54"/>
        <v>1606</v>
      </c>
      <c r="AN46" s="195">
        <f t="shared" si="54"/>
        <v>1599</v>
      </c>
      <c r="AO46" s="195">
        <f t="shared" si="54"/>
        <v>1592</v>
      </c>
      <c r="AP46" s="195">
        <f t="shared" si="54"/>
        <v>1585</v>
      </c>
      <c r="AQ46" s="195">
        <f t="shared" si="54"/>
        <v>1578</v>
      </c>
      <c r="AR46" s="195">
        <f t="shared" si="54"/>
        <v>1571</v>
      </c>
      <c r="AS46" s="195">
        <f t="shared" si="54"/>
        <v>1564</v>
      </c>
      <c r="AT46" s="195">
        <f t="shared" si="54"/>
        <v>1557</v>
      </c>
      <c r="AU46" s="195">
        <f t="shared" si="54"/>
        <v>1550</v>
      </c>
      <c r="AV46" s="195">
        <f t="shared" si="54"/>
        <v>1543</v>
      </c>
      <c r="AW46" s="195">
        <f t="shared" si="54"/>
        <v>1536</v>
      </c>
      <c r="AX46" s="195">
        <f t="shared" si="54"/>
        <v>1529</v>
      </c>
      <c r="AY46" s="195">
        <f t="shared" si="54"/>
        <v>1522</v>
      </c>
      <c r="AZ46" s="195">
        <f t="shared" si="54"/>
        <v>1515</v>
      </c>
      <c r="BA46" s="195">
        <f t="shared" si="54"/>
        <v>1508</v>
      </c>
      <c r="BB46" s="195">
        <f t="shared" si="54"/>
        <v>1501</v>
      </c>
      <c r="BC46" s="195">
        <f t="shared" si="54"/>
        <v>1494</v>
      </c>
      <c r="BD46" s="195">
        <f t="shared" si="54"/>
        <v>1487</v>
      </c>
      <c r="BE46" s="195">
        <f t="shared" si="54"/>
        <v>1480</v>
      </c>
      <c r="BF46" s="195">
        <f t="shared" si="54"/>
        <v>1473</v>
      </c>
      <c r="BG46" s="195">
        <f t="shared" si="54"/>
        <v>1467</v>
      </c>
      <c r="BH46" s="195">
        <f t="shared" si="54"/>
        <v>1461</v>
      </c>
      <c r="BI46" s="195">
        <f t="shared" si="54"/>
        <v>1455</v>
      </c>
      <c r="BJ46" s="195">
        <f t="shared" si="54"/>
        <v>1449</v>
      </c>
      <c r="BK46" s="195">
        <f t="shared" si="54"/>
        <v>1443</v>
      </c>
      <c r="BL46" s="195">
        <f t="shared" si="54"/>
        <v>1437</v>
      </c>
      <c r="BM46" s="195">
        <f t="shared" si="54"/>
        <v>1431</v>
      </c>
      <c r="BN46" s="195">
        <f t="shared" si="54"/>
        <v>1425</v>
      </c>
      <c r="BO46" s="195">
        <f t="shared" si="54"/>
        <v>1419</v>
      </c>
      <c r="BP46" s="195">
        <f t="shared" si="54"/>
        <v>1413</v>
      </c>
      <c r="BQ46" s="195">
        <f t="shared" si="54"/>
        <v>1407</v>
      </c>
      <c r="BR46" s="195">
        <f t="shared" si="54"/>
        <v>1401</v>
      </c>
      <c r="BS46" s="195">
        <f t="shared" si="54"/>
        <v>1395</v>
      </c>
      <c r="BT46" s="195">
        <f t="shared" si="54"/>
        <v>1389</v>
      </c>
      <c r="BU46" s="195">
        <f t="shared" ref="BU46" si="55">IFERROR(ROUND((1+BU$65)*BU44,0),0)</f>
        <v>1383</v>
      </c>
    </row>
    <row r="47" spans="1:73" x14ac:dyDescent="0.3">
      <c r="A47" s="62"/>
      <c r="B47" s="195"/>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row>
    <row r="48" spans="1:73" x14ac:dyDescent="0.3">
      <c r="A48" s="62"/>
      <c r="B48" s="195"/>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row>
    <row r="49" spans="1:73" x14ac:dyDescent="0.3">
      <c r="A49" s="61" t="str">
        <f>IF(A3="MRR","MRR INPUTS","ARR INPUTS")</f>
        <v>MRR INPUTS</v>
      </c>
      <c r="B49" s="148"/>
    </row>
    <row r="50" spans="1:73" x14ac:dyDescent="0.3">
      <c r="A50" s="200" t="str">
        <f>IF(A3="MRR","MRR New","ARR New")</f>
        <v>MRR New</v>
      </c>
      <c r="B50" s="201">
        <v>250</v>
      </c>
      <c r="C50" s="177">
        <f>IFERROR(IF(C2="Fcst",B50,C72/C36),0)</f>
        <v>79.666666666666671</v>
      </c>
      <c r="D50" s="177">
        <f t="shared" ref="D50:BO50" si="56">IFERROR(IF(D2="Fcst",C50,D72/D36),0)</f>
        <v>289.17948717948718</v>
      </c>
      <c r="E50" s="177">
        <f t="shared" si="56"/>
        <v>219.26</v>
      </c>
      <c r="F50" s="177">
        <f t="shared" si="56"/>
        <v>184.15789473684211</v>
      </c>
      <c r="G50" s="177">
        <f t="shared" si="56"/>
        <v>252.67857142857142</v>
      </c>
      <c r="H50" s="177">
        <f t="shared" si="56"/>
        <v>247.29729729729729</v>
      </c>
      <c r="I50" s="177">
        <f t="shared" si="56"/>
        <v>247.29729729729729</v>
      </c>
      <c r="J50" s="177">
        <f t="shared" si="56"/>
        <v>247.29729729729729</v>
      </c>
      <c r="K50" s="177">
        <f t="shared" si="56"/>
        <v>247.29729729729729</v>
      </c>
      <c r="L50" s="177">
        <f t="shared" si="56"/>
        <v>247.29729729729729</v>
      </c>
      <c r="M50" s="177">
        <f t="shared" si="56"/>
        <v>247.29729729729729</v>
      </c>
      <c r="N50" s="177">
        <f t="shared" si="56"/>
        <v>247.29729729729729</v>
      </c>
      <c r="O50" s="177">
        <f t="shared" si="56"/>
        <v>247.29729729729729</v>
      </c>
      <c r="P50" s="177">
        <f t="shared" si="56"/>
        <v>247.29729729729729</v>
      </c>
      <c r="Q50" s="177">
        <f t="shared" si="56"/>
        <v>247.29729729729729</v>
      </c>
      <c r="R50" s="177">
        <f t="shared" si="56"/>
        <v>247.29729729729729</v>
      </c>
      <c r="S50" s="177">
        <f t="shared" si="56"/>
        <v>247.29729729729729</v>
      </c>
      <c r="T50" s="177">
        <f t="shared" si="56"/>
        <v>247.29729729729729</v>
      </c>
      <c r="U50" s="177">
        <f t="shared" si="56"/>
        <v>247.29729729729729</v>
      </c>
      <c r="V50" s="177">
        <f t="shared" si="56"/>
        <v>247.29729729729729</v>
      </c>
      <c r="W50" s="177">
        <f t="shared" si="56"/>
        <v>247.29729729729729</v>
      </c>
      <c r="X50" s="177">
        <f t="shared" si="56"/>
        <v>247.29729729729729</v>
      </c>
      <c r="Y50" s="177">
        <f t="shared" si="56"/>
        <v>247.29729729729729</v>
      </c>
      <c r="Z50" s="177">
        <f t="shared" si="56"/>
        <v>247.29729729729729</v>
      </c>
      <c r="AA50" s="177">
        <f t="shared" si="56"/>
        <v>247.29729729729729</v>
      </c>
      <c r="AB50" s="177">
        <f t="shared" si="56"/>
        <v>247.29729729729729</v>
      </c>
      <c r="AC50" s="177">
        <f t="shared" si="56"/>
        <v>247.29729729729729</v>
      </c>
      <c r="AD50" s="177">
        <f t="shared" si="56"/>
        <v>247.29729729729729</v>
      </c>
      <c r="AE50" s="177">
        <f t="shared" si="56"/>
        <v>247.29729729729729</v>
      </c>
      <c r="AF50" s="177">
        <f t="shared" si="56"/>
        <v>247.29729729729729</v>
      </c>
      <c r="AG50" s="177">
        <f t="shared" si="56"/>
        <v>247.29729729729729</v>
      </c>
      <c r="AH50" s="177">
        <f t="shared" si="56"/>
        <v>247.29729729729729</v>
      </c>
      <c r="AI50" s="177">
        <f t="shared" si="56"/>
        <v>247.29729729729729</v>
      </c>
      <c r="AJ50" s="177">
        <f t="shared" si="56"/>
        <v>247.29729729729729</v>
      </c>
      <c r="AK50" s="177">
        <f t="shared" si="56"/>
        <v>247.29729729729729</v>
      </c>
      <c r="AL50" s="177">
        <f t="shared" si="56"/>
        <v>247.29729729729729</v>
      </c>
      <c r="AM50" s="177">
        <f t="shared" si="56"/>
        <v>247.29729729729729</v>
      </c>
      <c r="AN50" s="177">
        <f t="shared" si="56"/>
        <v>247.29729729729729</v>
      </c>
      <c r="AO50" s="177">
        <f t="shared" si="56"/>
        <v>247.29729729729729</v>
      </c>
      <c r="AP50" s="177">
        <f t="shared" si="56"/>
        <v>247.29729729729729</v>
      </c>
      <c r="AQ50" s="177">
        <f t="shared" si="56"/>
        <v>247.29729729729729</v>
      </c>
      <c r="AR50" s="177">
        <f t="shared" si="56"/>
        <v>247.29729729729729</v>
      </c>
      <c r="AS50" s="177">
        <f t="shared" si="56"/>
        <v>247.29729729729729</v>
      </c>
      <c r="AT50" s="177">
        <f t="shared" si="56"/>
        <v>247.29729729729729</v>
      </c>
      <c r="AU50" s="177">
        <f t="shared" si="56"/>
        <v>247.29729729729729</v>
      </c>
      <c r="AV50" s="177">
        <f t="shared" si="56"/>
        <v>247.29729729729729</v>
      </c>
      <c r="AW50" s="177">
        <f t="shared" si="56"/>
        <v>247.29729729729729</v>
      </c>
      <c r="AX50" s="177">
        <f t="shared" si="56"/>
        <v>247.29729729729729</v>
      </c>
      <c r="AY50" s="177">
        <f t="shared" si="56"/>
        <v>247.29729729729729</v>
      </c>
      <c r="AZ50" s="177">
        <f t="shared" si="56"/>
        <v>247.29729729729729</v>
      </c>
      <c r="BA50" s="177">
        <f t="shared" si="56"/>
        <v>247.29729729729729</v>
      </c>
      <c r="BB50" s="177">
        <f t="shared" si="56"/>
        <v>247.29729729729729</v>
      </c>
      <c r="BC50" s="177">
        <f t="shared" si="56"/>
        <v>247.29729729729729</v>
      </c>
      <c r="BD50" s="177">
        <f t="shared" si="56"/>
        <v>247.29729729729729</v>
      </c>
      <c r="BE50" s="177">
        <f t="shared" si="56"/>
        <v>247.29729729729729</v>
      </c>
      <c r="BF50" s="177">
        <f t="shared" si="56"/>
        <v>247.29729729729729</v>
      </c>
      <c r="BG50" s="177">
        <f t="shared" si="56"/>
        <v>247.29729729729729</v>
      </c>
      <c r="BH50" s="177">
        <f t="shared" si="56"/>
        <v>247.29729729729729</v>
      </c>
      <c r="BI50" s="177">
        <f t="shared" si="56"/>
        <v>247.29729729729729</v>
      </c>
      <c r="BJ50" s="177">
        <f t="shared" si="56"/>
        <v>247.29729729729729</v>
      </c>
      <c r="BK50" s="177">
        <f t="shared" si="56"/>
        <v>247.29729729729729</v>
      </c>
      <c r="BL50" s="177">
        <f t="shared" si="56"/>
        <v>247.29729729729729</v>
      </c>
      <c r="BM50" s="177">
        <f t="shared" si="56"/>
        <v>247.29729729729729</v>
      </c>
      <c r="BN50" s="177">
        <f t="shared" si="56"/>
        <v>247.29729729729729</v>
      </c>
      <c r="BO50" s="177">
        <f t="shared" si="56"/>
        <v>247.29729729729729</v>
      </c>
      <c r="BP50" s="177">
        <f t="shared" ref="BP50:BU50" si="57">IFERROR(IF(BP2="Fcst",BO50,BP72/BP36),0)</f>
        <v>247.29729729729729</v>
      </c>
      <c r="BQ50" s="177">
        <f t="shared" si="57"/>
        <v>247.29729729729729</v>
      </c>
      <c r="BR50" s="177">
        <f t="shared" si="57"/>
        <v>247.29729729729729</v>
      </c>
      <c r="BS50" s="177">
        <f t="shared" si="57"/>
        <v>247.29729729729729</v>
      </c>
      <c r="BT50" s="177">
        <f t="shared" si="57"/>
        <v>247.29729729729729</v>
      </c>
      <c r="BU50" s="177">
        <f t="shared" si="57"/>
        <v>247.29729729729729</v>
      </c>
    </row>
    <row r="51" spans="1:73" x14ac:dyDescent="0.3">
      <c r="A51" s="200" t="str">
        <f>IF(A3="MRR","MRR Renewals","ARR Renewals")</f>
        <v>MRR Renewals</v>
      </c>
      <c r="B51" s="201">
        <v>130</v>
      </c>
      <c r="C51" s="209">
        <f t="shared" ref="C51:L51" si="58">IF($A$3="ARR",$B$51,IFERROR(B90,B51))</f>
        <v>108.51988304093567</v>
      </c>
      <c r="D51" s="209">
        <f t="shared" si="58"/>
        <v>121.96964389959136</v>
      </c>
      <c r="E51" s="209">
        <f t="shared" si="58"/>
        <v>122.4928530588908</v>
      </c>
      <c r="F51" s="209">
        <f t="shared" si="58"/>
        <v>122.71332586786114</v>
      </c>
      <c r="G51" s="209">
        <f t="shared" si="58"/>
        <v>125.45687256538676</v>
      </c>
      <c r="H51" s="209">
        <f t="shared" si="58"/>
        <v>128.16059602649005</v>
      </c>
      <c r="I51" s="209">
        <f t="shared" si="58"/>
        <v>132.07658881042912</v>
      </c>
      <c r="J51" s="209">
        <f t="shared" si="58"/>
        <v>133.70284046449399</v>
      </c>
      <c r="K51" s="209">
        <f t="shared" si="58"/>
        <v>135.35766986952288</v>
      </c>
      <c r="L51" s="209">
        <f t="shared" si="58"/>
        <v>137.04164983883368</v>
      </c>
      <c r="M51" s="209">
        <f>IF($A$3="ARR",$B$51,IFERROR(L90,L51))</f>
        <v>138.75536598313275</v>
      </c>
      <c r="N51" s="305">
        <f>IF($A$3="ARR",IFERROR((B51*B44+B50*B36+B57+B62+B68)/SUM(B36,B46),M51),IFERROR(M90,M51))</f>
        <v>140.49941703109391</v>
      </c>
      <c r="O51" s="305">
        <f t="shared" ref="O51:BU51" si="59">IF($A$3="ARR",IFERROR((C51*C44+C50*C36+C57+C62+C68)/SUM(C36,C46),N51),IFERROR(N90,N51))</f>
        <v>142.27441515901569</v>
      </c>
      <c r="P51" s="305">
        <f t="shared" si="59"/>
        <v>144.08098632984797</v>
      </c>
      <c r="Q51" s="305">
        <f t="shared" si="59"/>
        <v>145.91977064189058</v>
      </c>
      <c r="R51" s="305">
        <f t="shared" si="59"/>
        <v>147.7914226874766</v>
      </c>
      <c r="S51" s="305">
        <f t="shared" si="59"/>
        <v>149.69661192196565</v>
      </c>
      <c r="T51" s="305">
        <f t="shared" si="59"/>
        <v>151.63602304338303</v>
      </c>
      <c r="U51" s="305">
        <f t="shared" si="59"/>
        <v>153.61035638305441</v>
      </c>
      <c r="V51" s="305">
        <f t="shared" si="59"/>
        <v>155.6203283075975</v>
      </c>
      <c r="W51" s="305">
        <f t="shared" si="59"/>
        <v>157.66667163264711</v>
      </c>
      <c r="X51" s="305">
        <f t="shared" si="59"/>
        <v>159.75013604870182</v>
      </c>
      <c r="Y51" s="305">
        <f t="shared" si="59"/>
        <v>161.87148855949829</v>
      </c>
      <c r="Z51" s="305">
        <f t="shared" si="59"/>
        <v>164.03151393333081</v>
      </c>
      <c r="AA51" s="305">
        <f t="shared" si="59"/>
        <v>166.23101516775341</v>
      </c>
      <c r="AB51" s="305">
        <f t="shared" si="59"/>
        <v>168.47305017286754</v>
      </c>
      <c r="AC51" s="305">
        <f t="shared" si="59"/>
        <v>170.75492168432433</v>
      </c>
      <c r="AD51" s="305">
        <f t="shared" si="59"/>
        <v>173.07741778220864</v>
      </c>
      <c r="AE51" s="305">
        <f t="shared" si="59"/>
        <v>175.44134370838404</v>
      </c>
      <c r="AF51" s="305">
        <f t="shared" si="59"/>
        <v>177.84752228164459</v>
      </c>
      <c r="AG51" s="305">
        <f t="shared" si="59"/>
        <v>180.29679432413545</v>
      </c>
      <c r="AH51" s="305">
        <f t="shared" si="59"/>
        <v>182.79001909938694</v>
      </c>
      <c r="AI51" s="305">
        <f t="shared" si="59"/>
        <v>185.32807476231932</v>
      </c>
      <c r="AJ51" s="305">
        <f t="shared" si="59"/>
        <v>187.91185882158709</v>
      </c>
      <c r="AK51" s="305">
        <f t="shared" si="59"/>
        <v>190.54228861464594</v>
      </c>
      <c r="AL51" s="305">
        <f t="shared" si="59"/>
        <v>193.22030179593665</v>
      </c>
      <c r="AM51" s="305">
        <f t="shared" si="59"/>
        <v>195.94685683859652</v>
      </c>
      <c r="AN51" s="305">
        <f t="shared" si="59"/>
        <v>198.72293355012138</v>
      </c>
      <c r="AO51" s="305">
        <f t="shared" si="59"/>
        <v>201.54953360241745</v>
      </c>
      <c r="AP51" s="305">
        <f t="shared" si="59"/>
        <v>204.42768107669718</v>
      </c>
      <c r="AQ51" s="305">
        <f t="shared" si="59"/>
        <v>207.35842302368997</v>
      </c>
      <c r="AR51" s="305">
        <f t="shared" si="59"/>
        <v>210.34283003965501</v>
      </c>
      <c r="AS51" s="305">
        <f t="shared" si="59"/>
        <v>213.38199685870165</v>
      </c>
      <c r="AT51" s="305">
        <f t="shared" si="59"/>
        <v>216.47704296194024</v>
      </c>
      <c r="AU51" s="305">
        <f t="shared" si="59"/>
        <v>219.62911320400565</v>
      </c>
      <c r="AV51" s="305">
        <f t="shared" si="59"/>
        <v>222.83937845751618</v>
      </c>
      <c r="AW51" s="305">
        <f t="shared" si="59"/>
        <v>226.10903627604944</v>
      </c>
      <c r="AX51" s="305">
        <f t="shared" si="59"/>
        <v>229.43931157624039</v>
      </c>
      <c r="AY51" s="305">
        <f t="shared" si="59"/>
        <v>232.83145733962689</v>
      </c>
      <c r="AZ51" s="305">
        <f t="shared" si="59"/>
        <v>236.28675533489289</v>
      </c>
      <c r="BA51" s="305">
        <f t="shared" si="59"/>
        <v>239.80651686118287</v>
      </c>
      <c r="BB51" s="305">
        <f t="shared" si="59"/>
        <v>243.39208351318655</v>
      </c>
      <c r="BC51" s="305">
        <f t="shared" si="59"/>
        <v>247.0448279687192</v>
      </c>
      <c r="BD51" s="305">
        <f t="shared" si="59"/>
        <v>250.76615479954989</v>
      </c>
      <c r="BE51" s="305">
        <f t="shared" si="59"/>
        <v>254.55750130625938</v>
      </c>
      <c r="BF51" s="305">
        <f t="shared" si="59"/>
        <v>258.42033837793792</v>
      </c>
      <c r="BG51" s="305">
        <f t="shared" si="59"/>
        <v>262.35617137756583</v>
      </c>
      <c r="BH51" s="305">
        <f t="shared" si="59"/>
        <v>266.30238526591074</v>
      </c>
      <c r="BI51" s="305">
        <f t="shared" si="59"/>
        <v>270.32019307157634</v>
      </c>
      <c r="BJ51" s="305">
        <f t="shared" si="59"/>
        <v>274.41101481794396</v>
      </c>
      <c r="BK51" s="305">
        <f t="shared" si="59"/>
        <v>278.57630133527385</v>
      </c>
      <c r="BL51" s="305">
        <f t="shared" si="59"/>
        <v>282.81753500055589</v>
      </c>
      <c r="BM51" s="305">
        <f t="shared" si="59"/>
        <v>287.13623049725066</v>
      </c>
      <c r="BN51" s="305">
        <f t="shared" si="59"/>
        <v>291.53393559552308</v>
      </c>
      <c r="BO51" s="305">
        <f t="shared" si="59"/>
        <v>296.01223195359074</v>
      </c>
      <c r="BP51" s="305">
        <f t="shared" si="59"/>
        <v>300.57273594083188</v>
      </c>
      <c r="BQ51" s="305">
        <f t="shared" si="59"/>
        <v>305.21709948331937</v>
      </c>
      <c r="BR51" s="305">
        <f t="shared" si="59"/>
        <v>309.94701093246874</v>
      </c>
      <c r="BS51" s="305">
        <f t="shared" si="59"/>
        <v>314.76419595751486</v>
      </c>
      <c r="BT51" s="305">
        <f t="shared" si="59"/>
        <v>319.67041846255421</v>
      </c>
      <c r="BU51" s="305">
        <f t="shared" si="59"/>
        <v>324.66748152891728</v>
      </c>
    </row>
    <row r="53" spans="1:73" x14ac:dyDescent="0.3">
      <c r="A53" s="146"/>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row>
    <row r="54" spans="1:73" x14ac:dyDescent="0.3">
      <c r="A54" s="61" t="s">
        <v>373</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row>
    <row r="55" spans="1:73" x14ac:dyDescent="0.3">
      <c r="A55" s="146" t="s">
        <v>402</v>
      </c>
      <c r="B55" s="253">
        <v>0.05</v>
      </c>
      <c r="C55" s="326">
        <f>IFERROR(IF(C$2="Fcst",B55,SUMIF('Maxio F Actuals'!$A$5:$A$163,TRIM($A55),INDEX('Maxio F Actuals'!$C$5:$CU$163,0,MATCH(C$3,'Maxio F Actuals'!$C$2:$CU$2,0)))),0)</f>
        <v>0.12936497672012415</v>
      </c>
      <c r="D55" s="326">
        <f>IFERROR(IF(D$2="Fcst",C55,SUMIF('Maxio F Actuals'!$A$5:$A$163,TRIM($A55),INDEX('Maxio F Actuals'!$C$5:$CU$163,0,MATCH(D$3,'Maxio F Actuals'!$C$2:$CU$2,0)))),0)</f>
        <v>9.6342986776171268E-3</v>
      </c>
      <c r="E55" s="326">
        <f>IFERROR(IF(E$2="Fcst",D55,SUMIF('Maxio F Actuals'!$A$5:$A$163,TRIM($A55),INDEX('Maxio F Actuals'!$C$5:$CU$163,0,MATCH(E$3,'Maxio F Actuals'!$C$2:$CU$2,0)))),0)</f>
        <v>5.5140897994239914E-2</v>
      </c>
      <c r="F55" s="326">
        <f>IFERROR(IF(F$2="Fcst",E55,SUMIF('Maxio F Actuals'!$A$5:$A$163,TRIM($A55),INDEX('Maxio F Actuals'!$C$5:$CU$163,0,MATCH(F$3,'Maxio F Actuals'!$C$2:$CU$2,0)))),0)</f>
        <v>3.2134725853329132E-2</v>
      </c>
      <c r="G55" s="326">
        <f>IFERROR(IF(G$2="Fcst",F55,SUMIF('Maxio F Actuals'!$A$5:$A$163,TRIM($A55),INDEX('Maxio F Actuals'!$C$5:$CU$163,0,MATCH(G$3,'Maxio F Actuals'!$C$2:$CU$2,0)))),0)</f>
        <v>9.9267249791529909E-3</v>
      </c>
      <c r="H55" s="326">
        <f>IFERROR(IF(H$2="Fcst",G55,SUMIF('Maxio F Actuals'!$A$5:$A$163,TRIM($A55),INDEX('Maxio F Actuals'!$C$5:$CU$163,0,MATCH(H$3,'Maxio F Actuals'!$C$2:$CU$2,0)))),0)</f>
        <v>1.7999164632072101E-2</v>
      </c>
      <c r="I55" s="326">
        <f>IFERROR(IF(I$2="Fcst",H55,SUMIF('Maxio F Actuals'!$A$5:$A$163,TRIM($A55),INDEX('Maxio F Actuals'!$C$5:$CU$163,0,MATCH(I$3,'Maxio F Actuals'!$C$2:$CU$2,0)))),0)</f>
        <v>1.7999164632072101E-2</v>
      </c>
      <c r="J55" s="326">
        <f>IFERROR(IF(J$2="Fcst",I55,SUMIF('Maxio F Actuals'!$A$5:$A$163,TRIM($A55),INDEX('Maxio F Actuals'!$C$5:$CU$163,0,MATCH(J$3,'Maxio F Actuals'!$C$2:$CU$2,0)))),0)</f>
        <v>1.7999164632072101E-2</v>
      </c>
      <c r="K55" s="326">
        <f>IFERROR(IF(K$2="Fcst",J55,SUMIF('Maxio F Actuals'!$A$5:$A$163,TRIM($A55),INDEX('Maxio F Actuals'!$C$5:$CU$163,0,MATCH(K$3,'Maxio F Actuals'!$C$2:$CU$2,0)))),0)</f>
        <v>1.7999164632072101E-2</v>
      </c>
      <c r="L55" s="326">
        <f>IFERROR(IF(L$2="Fcst",K55,SUMIF('Maxio F Actuals'!$A$5:$A$163,TRIM($A55),INDEX('Maxio F Actuals'!$C$5:$CU$163,0,MATCH(L$3,'Maxio F Actuals'!$C$2:$CU$2,0)))),0)</f>
        <v>1.7999164632072101E-2</v>
      </c>
      <c r="M55" s="326">
        <f>IFERROR(IF(M$2="Fcst",L55,SUMIF('Maxio F Actuals'!$A$5:$A$163,TRIM($A55),INDEX('Maxio F Actuals'!$C$5:$CU$163,0,MATCH(M$3,'Maxio F Actuals'!$C$2:$CU$2,0)))),0)</f>
        <v>1.7999164632072101E-2</v>
      </c>
      <c r="N55" s="326">
        <f>IFERROR(IF(N$2="Fcst",M55,SUMIF('Maxio F Actuals'!$A$5:$A$163,TRIM($A55),INDEX('Maxio F Actuals'!$C$5:$CU$163,0,MATCH(N$3,'Maxio F Actuals'!$C$2:$CU$2,0)))),0)</f>
        <v>1.7999164632072101E-2</v>
      </c>
      <c r="O55" s="326">
        <f>IFERROR(IF(O$2="Fcst",N55,SUMIF('Maxio F Actuals'!$A$5:$A$163,TRIM($A55),INDEX('Maxio F Actuals'!$C$5:$CU$163,0,MATCH(O$3,'Maxio F Actuals'!$C$2:$CU$2,0)))),0)</f>
        <v>1.7999164632072101E-2</v>
      </c>
      <c r="P55" s="326">
        <f>IFERROR(IF(P$2="Fcst",O55,SUMIF('Maxio F Actuals'!$A$5:$A$163,TRIM($A55),INDEX('Maxio F Actuals'!$C$5:$CU$163,0,MATCH(P$3,'Maxio F Actuals'!$C$2:$CU$2,0)))),0)</f>
        <v>1.7999164632072101E-2</v>
      </c>
      <c r="Q55" s="326">
        <f>IFERROR(IF(Q$2="Fcst",P55,SUMIF('Maxio F Actuals'!$A$5:$A$163,TRIM($A55),INDEX('Maxio F Actuals'!$C$5:$CU$163,0,MATCH(Q$3,'Maxio F Actuals'!$C$2:$CU$2,0)))),0)</f>
        <v>1.7999164632072101E-2</v>
      </c>
      <c r="R55" s="326">
        <f>IFERROR(IF(R$2="Fcst",Q55,SUMIF('Maxio F Actuals'!$A$5:$A$163,TRIM($A55),INDEX('Maxio F Actuals'!$C$5:$CU$163,0,MATCH(R$3,'Maxio F Actuals'!$C$2:$CU$2,0)))),0)</f>
        <v>1.7999164632072101E-2</v>
      </c>
      <c r="S55" s="326">
        <f>IFERROR(IF(S$2="Fcst",R55,SUMIF('Maxio F Actuals'!$A$5:$A$163,TRIM($A55),INDEX('Maxio F Actuals'!$C$5:$CU$163,0,MATCH(S$3,'Maxio F Actuals'!$C$2:$CU$2,0)))),0)</f>
        <v>1.7999164632072101E-2</v>
      </c>
      <c r="T55" s="326">
        <f>IFERROR(IF(T$2="Fcst",S55,SUMIF('Maxio F Actuals'!$A$5:$A$163,TRIM($A55),INDEX('Maxio F Actuals'!$C$5:$CU$163,0,MATCH(T$3,'Maxio F Actuals'!$C$2:$CU$2,0)))),0)</f>
        <v>1.7999164632072101E-2</v>
      </c>
      <c r="U55" s="326">
        <f>IFERROR(IF(U$2="Fcst",T55,SUMIF('Maxio F Actuals'!$A$5:$A$163,TRIM($A55),INDEX('Maxio F Actuals'!$C$5:$CU$163,0,MATCH(U$3,'Maxio F Actuals'!$C$2:$CU$2,0)))),0)</f>
        <v>1.7999164632072101E-2</v>
      </c>
      <c r="V55" s="326">
        <f>IFERROR(IF(V$2="Fcst",U55,SUMIF('Maxio F Actuals'!$A$5:$A$163,TRIM($A55),INDEX('Maxio F Actuals'!$C$5:$CU$163,0,MATCH(V$3,'Maxio F Actuals'!$C$2:$CU$2,0)))),0)</f>
        <v>1.7999164632072101E-2</v>
      </c>
      <c r="W55" s="326">
        <f>IFERROR(IF(W$2="Fcst",V55,SUMIF('Maxio F Actuals'!$A$5:$A$163,TRIM($A55),INDEX('Maxio F Actuals'!$C$5:$CU$163,0,MATCH(W$3,'Maxio F Actuals'!$C$2:$CU$2,0)))),0)</f>
        <v>1.7999164632072101E-2</v>
      </c>
      <c r="X55" s="326">
        <f>IFERROR(IF(X$2="Fcst",W55,SUMIF('Maxio F Actuals'!$A$5:$A$163,TRIM($A55),INDEX('Maxio F Actuals'!$C$5:$CU$163,0,MATCH(X$3,'Maxio F Actuals'!$C$2:$CU$2,0)))),0)</f>
        <v>1.7999164632072101E-2</v>
      </c>
      <c r="Y55" s="326">
        <f>IFERROR(IF(Y$2="Fcst",X55,SUMIF('Maxio F Actuals'!$A$5:$A$163,TRIM($A55),INDEX('Maxio F Actuals'!$C$5:$CU$163,0,MATCH(Y$3,'Maxio F Actuals'!$C$2:$CU$2,0)))),0)</f>
        <v>1.7999164632072101E-2</v>
      </c>
      <c r="Z55" s="326">
        <f>IFERROR(IF(Z$2="Fcst",Y55,SUMIF('Maxio F Actuals'!$A$5:$A$163,TRIM($A55),INDEX('Maxio F Actuals'!$C$5:$CU$163,0,MATCH(Z$3,'Maxio F Actuals'!$C$2:$CU$2,0)))),0)</f>
        <v>1.7999164632072101E-2</v>
      </c>
      <c r="AA55" s="326">
        <f>IFERROR(IF(AA$2="Fcst",Z55,SUMIF('Maxio F Actuals'!$A$5:$A$163,TRIM($A55),INDEX('Maxio F Actuals'!$C$5:$CU$163,0,MATCH(AA$3,'Maxio F Actuals'!$C$2:$CU$2,0)))),0)</f>
        <v>1.7999164632072101E-2</v>
      </c>
      <c r="AB55" s="326">
        <f>IFERROR(IF(AB$2="Fcst",AA55,SUMIF('Maxio F Actuals'!$A$5:$A$163,TRIM($A55),INDEX('Maxio F Actuals'!$C$5:$CU$163,0,MATCH(AB$3,'Maxio F Actuals'!$C$2:$CU$2,0)))),0)</f>
        <v>1.7999164632072101E-2</v>
      </c>
      <c r="AC55" s="326">
        <f>IFERROR(IF(AC$2="Fcst",AB55,SUMIF('Maxio F Actuals'!$A$5:$A$163,TRIM($A55),INDEX('Maxio F Actuals'!$C$5:$CU$163,0,MATCH(AC$3,'Maxio F Actuals'!$C$2:$CU$2,0)))),0)</f>
        <v>1.7999164632072101E-2</v>
      </c>
      <c r="AD55" s="326">
        <f>IFERROR(IF(AD$2="Fcst",AC55,SUMIF('Maxio F Actuals'!$A$5:$A$163,TRIM($A55),INDEX('Maxio F Actuals'!$C$5:$CU$163,0,MATCH(AD$3,'Maxio F Actuals'!$C$2:$CU$2,0)))),0)</f>
        <v>1.7999164632072101E-2</v>
      </c>
      <c r="AE55" s="326">
        <f>IFERROR(IF(AE$2="Fcst",AD55,SUMIF('Maxio F Actuals'!$A$5:$A$163,TRIM($A55),INDEX('Maxio F Actuals'!$C$5:$CU$163,0,MATCH(AE$3,'Maxio F Actuals'!$C$2:$CU$2,0)))),0)</f>
        <v>1.7999164632072101E-2</v>
      </c>
      <c r="AF55" s="326">
        <f>IFERROR(IF(AF$2="Fcst",AE55,SUMIF('Maxio F Actuals'!$A$5:$A$163,TRIM($A55),INDEX('Maxio F Actuals'!$C$5:$CU$163,0,MATCH(AF$3,'Maxio F Actuals'!$C$2:$CU$2,0)))),0)</f>
        <v>1.7999164632072101E-2</v>
      </c>
      <c r="AG55" s="326">
        <f>IFERROR(IF(AG$2="Fcst",AF55,SUMIF('Maxio F Actuals'!$A$5:$A$163,TRIM($A55),INDEX('Maxio F Actuals'!$C$5:$CU$163,0,MATCH(AG$3,'Maxio F Actuals'!$C$2:$CU$2,0)))),0)</f>
        <v>1.7999164632072101E-2</v>
      </c>
      <c r="AH55" s="326">
        <f>IFERROR(IF(AH$2="Fcst",AG55,SUMIF('Maxio F Actuals'!$A$5:$A$163,TRIM($A55),INDEX('Maxio F Actuals'!$C$5:$CU$163,0,MATCH(AH$3,'Maxio F Actuals'!$C$2:$CU$2,0)))),0)</f>
        <v>1.7999164632072101E-2</v>
      </c>
      <c r="AI55" s="326">
        <f>IFERROR(IF(AI$2="Fcst",AH55,SUMIF('Maxio F Actuals'!$A$5:$A$163,TRIM($A55),INDEX('Maxio F Actuals'!$C$5:$CU$163,0,MATCH(AI$3,'Maxio F Actuals'!$C$2:$CU$2,0)))),0)</f>
        <v>1.7999164632072101E-2</v>
      </c>
      <c r="AJ55" s="326">
        <f>IFERROR(IF(AJ$2="Fcst",AI55,SUMIF('Maxio F Actuals'!$A$5:$A$163,TRIM($A55),INDEX('Maxio F Actuals'!$C$5:$CU$163,0,MATCH(AJ$3,'Maxio F Actuals'!$C$2:$CU$2,0)))),0)</f>
        <v>1.7999164632072101E-2</v>
      </c>
      <c r="AK55" s="326">
        <f>IFERROR(IF(AK$2="Fcst",AJ55,SUMIF('Maxio F Actuals'!$A$5:$A$163,TRIM($A55),INDEX('Maxio F Actuals'!$C$5:$CU$163,0,MATCH(AK$3,'Maxio F Actuals'!$C$2:$CU$2,0)))),0)</f>
        <v>1.7999164632072101E-2</v>
      </c>
      <c r="AL55" s="326">
        <f>IFERROR(IF(AL$2="Fcst",AK55,SUMIF('Maxio F Actuals'!$A$5:$A$163,TRIM($A55),INDEX('Maxio F Actuals'!$C$5:$CU$163,0,MATCH(AL$3,'Maxio F Actuals'!$C$2:$CU$2,0)))),0)</f>
        <v>1.7999164632072101E-2</v>
      </c>
      <c r="AM55" s="326">
        <f>IFERROR(IF(AM$2="Fcst",AL55,SUMIF('Maxio F Actuals'!$A$5:$A$163,TRIM($A55),INDEX('Maxio F Actuals'!$C$5:$CU$163,0,MATCH(AM$3,'Maxio F Actuals'!$C$2:$CU$2,0)))),0)</f>
        <v>1.7999164632072101E-2</v>
      </c>
      <c r="AN55" s="326">
        <f>IFERROR(IF(AN$2="Fcst",AM55,SUMIF('Maxio F Actuals'!$A$5:$A$163,TRIM($A55),INDEX('Maxio F Actuals'!$C$5:$CU$163,0,MATCH(AN$3,'Maxio F Actuals'!$C$2:$CU$2,0)))),0)</f>
        <v>1.7999164632072101E-2</v>
      </c>
      <c r="AO55" s="326">
        <f>IFERROR(IF(AO$2="Fcst",AN55,SUMIF('Maxio F Actuals'!$A$5:$A$163,TRIM($A55),INDEX('Maxio F Actuals'!$C$5:$CU$163,0,MATCH(AO$3,'Maxio F Actuals'!$C$2:$CU$2,0)))),0)</f>
        <v>1.7999164632072101E-2</v>
      </c>
      <c r="AP55" s="326">
        <f>IFERROR(IF(AP$2="Fcst",AO55,SUMIF('Maxio F Actuals'!$A$5:$A$163,TRIM($A55),INDEX('Maxio F Actuals'!$C$5:$CU$163,0,MATCH(AP$3,'Maxio F Actuals'!$C$2:$CU$2,0)))),0)</f>
        <v>1.7999164632072101E-2</v>
      </c>
      <c r="AQ55" s="326">
        <f>IFERROR(IF(AQ$2="Fcst",AP55,SUMIF('Maxio F Actuals'!$A$5:$A$163,TRIM($A55),INDEX('Maxio F Actuals'!$C$5:$CU$163,0,MATCH(AQ$3,'Maxio F Actuals'!$C$2:$CU$2,0)))),0)</f>
        <v>1.7999164632072101E-2</v>
      </c>
      <c r="AR55" s="326">
        <f>IFERROR(IF(AR$2="Fcst",AQ55,SUMIF('Maxio F Actuals'!$A$5:$A$163,TRIM($A55),INDEX('Maxio F Actuals'!$C$5:$CU$163,0,MATCH(AR$3,'Maxio F Actuals'!$C$2:$CU$2,0)))),0)</f>
        <v>1.7999164632072101E-2</v>
      </c>
      <c r="AS55" s="326">
        <f>IFERROR(IF(AS$2="Fcst",AR55,SUMIF('Maxio F Actuals'!$A$5:$A$163,TRIM($A55),INDEX('Maxio F Actuals'!$C$5:$CU$163,0,MATCH(AS$3,'Maxio F Actuals'!$C$2:$CU$2,0)))),0)</f>
        <v>1.7999164632072101E-2</v>
      </c>
      <c r="AT55" s="326">
        <f>IFERROR(IF(AT$2="Fcst",AS55,SUMIF('Maxio F Actuals'!$A$5:$A$163,TRIM($A55),INDEX('Maxio F Actuals'!$C$5:$CU$163,0,MATCH(AT$3,'Maxio F Actuals'!$C$2:$CU$2,0)))),0)</f>
        <v>1.7999164632072101E-2</v>
      </c>
      <c r="AU55" s="326">
        <f>IFERROR(IF(AU$2="Fcst",AT55,SUMIF('Maxio F Actuals'!$A$5:$A$163,TRIM($A55),INDEX('Maxio F Actuals'!$C$5:$CU$163,0,MATCH(AU$3,'Maxio F Actuals'!$C$2:$CU$2,0)))),0)</f>
        <v>1.7999164632072101E-2</v>
      </c>
      <c r="AV55" s="326">
        <f>IFERROR(IF(AV$2="Fcst",AU55,SUMIF('Maxio F Actuals'!$A$5:$A$163,TRIM($A55),INDEX('Maxio F Actuals'!$C$5:$CU$163,0,MATCH(AV$3,'Maxio F Actuals'!$C$2:$CU$2,0)))),0)</f>
        <v>1.7999164632072101E-2</v>
      </c>
      <c r="AW55" s="326">
        <f>IFERROR(IF(AW$2="Fcst",AV55,SUMIF('Maxio F Actuals'!$A$5:$A$163,TRIM($A55),INDEX('Maxio F Actuals'!$C$5:$CU$163,0,MATCH(AW$3,'Maxio F Actuals'!$C$2:$CU$2,0)))),0)</f>
        <v>1.7999164632072101E-2</v>
      </c>
      <c r="AX55" s="326">
        <f>IFERROR(IF(AX$2="Fcst",AW55,SUMIF('Maxio F Actuals'!$A$5:$A$163,TRIM($A55),INDEX('Maxio F Actuals'!$C$5:$CU$163,0,MATCH(AX$3,'Maxio F Actuals'!$C$2:$CU$2,0)))),0)</f>
        <v>1.7999164632072101E-2</v>
      </c>
      <c r="AY55" s="326">
        <f>IFERROR(IF(AY$2="Fcst",AX55,SUMIF('Maxio F Actuals'!$A$5:$A$163,TRIM($A55),INDEX('Maxio F Actuals'!$C$5:$CU$163,0,MATCH(AY$3,'Maxio F Actuals'!$C$2:$CU$2,0)))),0)</f>
        <v>1.7999164632072101E-2</v>
      </c>
      <c r="AZ55" s="326">
        <f>IFERROR(IF(AZ$2="Fcst",AY55,SUMIF('Maxio F Actuals'!$A$5:$A$163,TRIM($A55),INDEX('Maxio F Actuals'!$C$5:$CU$163,0,MATCH(AZ$3,'Maxio F Actuals'!$C$2:$CU$2,0)))),0)</f>
        <v>1.7999164632072101E-2</v>
      </c>
      <c r="BA55" s="326">
        <f>IFERROR(IF(BA$2="Fcst",AZ55,SUMIF('Maxio F Actuals'!$A$5:$A$163,TRIM($A55),INDEX('Maxio F Actuals'!$C$5:$CU$163,0,MATCH(BA$3,'Maxio F Actuals'!$C$2:$CU$2,0)))),0)</f>
        <v>1.7999164632072101E-2</v>
      </c>
      <c r="BB55" s="326">
        <f>IFERROR(IF(BB$2="Fcst",BA55,SUMIF('Maxio F Actuals'!$A$5:$A$163,TRIM($A55),INDEX('Maxio F Actuals'!$C$5:$CU$163,0,MATCH(BB$3,'Maxio F Actuals'!$C$2:$CU$2,0)))),0)</f>
        <v>1.7999164632072101E-2</v>
      </c>
      <c r="BC55" s="326">
        <f>IFERROR(IF(BC$2="Fcst",BB55,SUMIF('Maxio F Actuals'!$A$5:$A$163,TRIM($A55),INDEX('Maxio F Actuals'!$C$5:$CU$163,0,MATCH(BC$3,'Maxio F Actuals'!$C$2:$CU$2,0)))),0)</f>
        <v>1.7999164632072101E-2</v>
      </c>
      <c r="BD55" s="326">
        <f>IFERROR(IF(BD$2="Fcst",BC55,SUMIF('Maxio F Actuals'!$A$5:$A$163,TRIM($A55),INDEX('Maxio F Actuals'!$C$5:$CU$163,0,MATCH(BD$3,'Maxio F Actuals'!$C$2:$CU$2,0)))),0)</f>
        <v>1.7999164632072101E-2</v>
      </c>
      <c r="BE55" s="326">
        <f>IFERROR(IF(BE$2="Fcst",BD55,SUMIF('Maxio F Actuals'!$A$5:$A$163,TRIM($A55),INDEX('Maxio F Actuals'!$C$5:$CU$163,0,MATCH(BE$3,'Maxio F Actuals'!$C$2:$CU$2,0)))),0)</f>
        <v>1.7999164632072101E-2</v>
      </c>
      <c r="BF55" s="326">
        <f>IFERROR(IF(BF$2="Fcst",BE55,SUMIF('Maxio F Actuals'!$A$5:$A$163,TRIM($A55),INDEX('Maxio F Actuals'!$C$5:$CU$163,0,MATCH(BF$3,'Maxio F Actuals'!$C$2:$CU$2,0)))),0)</f>
        <v>1.7999164632072101E-2</v>
      </c>
      <c r="BG55" s="326">
        <f>IFERROR(IF(BG$2="Fcst",BF55,SUMIF('Maxio F Actuals'!$A$5:$A$163,TRIM($A55),INDEX('Maxio F Actuals'!$C$5:$CU$163,0,MATCH(BG$3,'Maxio F Actuals'!$C$2:$CU$2,0)))),0)</f>
        <v>1.7999164632072101E-2</v>
      </c>
      <c r="BH55" s="326">
        <f>IFERROR(IF(BH$2="Fcst",BG55,SUMIF('Maxio F Actuals'!$A$5:$A$163,TRIM($A55),INDEX('Maxio F Actuals'!$C$5:$CU$163,0,MATCH(BH$3,'Maxio F Actuals'!$C$2:$CU$2,0)))),0)</f>
        <v>1.7999164632072101E-2</v>
      </c>
      <c r="BI55" s="326">
        <f>IFERROR(IF(BI$2="Fcst",BH55,SUMIF('Maxio F Actuals'!$A$5:$A$163,TRIM($A55),INDEX('Maxio F Actuals'!$C$5:$CU$163,0,MATCH(BI$3,'Maxio F Actuals'!$C$2:$CU$2,0)))),0)</f>
        <v>1.7999164632072101E-2</v>
      </c>
      <c r="BJ55" s="326">
        <f>IFERROR(IF(BJ$2="Fcst",BI55,SUMIF('Maxio F Actuals'!$A$5:$A$163,TRIM($A55),INDEX('Maxio F Actuals'!$C$5:$CU$163,0,MATCH(BJ$3,'Maxio F Actuals'!$C$2:$CU$2,0)))),0)</f>
        <v>1.7999164632072101E-2</v>
      </c>
      <c r="BK55" s="326">
        <f>IFERROR(IF(BK$2="Fcst",BJ55,SUMIF('Maxio F Actuals'!$A$5:$A$163,TRIM($A55),INDEX('Maxio F Actuals'!$C$5:$CU$163,0,MATCH(BK$3,'Maxio F Actuals'!$C$2:$CU$2,0)))),0)</f>
        <v>1.7999164632072101E-2</v>
      </c>
      <c r="BL55" s="326">
        <f>IFERROR(IF(BL$2="Fcst",BK55,SUMIF('Maxio F Actuals'!$A$5:$A$163,TRIM($A55),INDEX('Maxio F Actuals'!$C$5:$CU$163,0,MATCH(BL$3,'Maxio F Actuals'!$C$2:$CU$2,0)))),0)</f>
        <v>1.7999164632072101E-2</v>
      </c>
      <c r="BM55" s="326">
        <f>IFERROR(IF(BM$2="Fcst",BL55,SUMIF('Maxio F Actuals'!$A$5:$A$163,TRIM($A55),INDEX('Maxio F Actuals'!$C$5:$CU$163,0,MATCH(BM$3,'Maxio F Actuals'!$C$2:$CU$2,0)))),0)</f>
        <v>1.7999164632072101E-2</v>
      </c>
      <c r="BN55" s="326">
        <f>IFERROR(IF(BN$2="Fcst",BM55,SUMIF('Maxio F Actuals'!$A$5:$A$163,TRIM($A55),INDEX('Maxio F Actuals'!$C$5:$CU$163,0,MATCH(BN$3,'Maxio F Actuals'!$C$2:$CU$2,0)))),0)</f>
        <v>1.7999164632072101E-2</v>
      </c>
      <c r="BO55" s="326">
        <f>IFERROR(IF(BO$2="Fcst",BN55,SUMIF('Maxio F Actuals'!$A$5:$A$163,TRIM($A55),INDEX('Maxio F Actuals'!$C$5:$CU$163,0,MATCH(BO$3,'Maxio F Actuals'!$C$2:$CU$2,0)))),0)</f>
        <v>1.7999164632072101E-2</v>
      </c>
      <c r="BP55" s="326">
        <f>IFERROR(IF(BP$2="Fcst",BO55,SUMIF('Maxio F Actuals'!$A$5:$A$163,TRIM($A55),INDEX('Maxio F Actuals'!$C$5:$CU$163,0,MATCH(BP$3,'Maxio F Actuals'!$C$2:$CU$2,0)))),0)</f>
        <v>1.7999164632072101E-2</v>
      </c>
      <c r="BQ55" s="326">
        <f>IFERROR(IF(BQ$2="Fcst",BP55,SUMIF('Maxio F Actuals'!$A$5:$A$163,TRIM($A55),INDEX('Maxio F Actuals'!$C$5:$CU$163,0,MATCH(BQ$3,'Maxio F Actuals'!$C$2:$CU$2,0)))),0)</f>
        <v>1.7999164632072101E-2</v>
      </c>
      <c r="BR55" s="326">
        <f>IFERROR(IF(BR$2="Fcst",BQ55,SUMIF('Maxio F Actuals'!$A$5:$A$163,TRIM($A55),INDEX('Maxio F Actuals'!$C$5:$CU$163,0,MATCH(BR$3,'Maxio F Actuals'!$C$2:$CU$2,0)))),0)</f>
        <v>1.7999164632072101E-2</v>
      </c>
      <c r="BS55" s="326">
        <f>IFERROR(IF(BS$2="Fcst",BR55,SUMIF('Maxio F Actuals'!$A$5:$A$163,TRIM($A55),INDEX('Maxio F Actuals'!$C$5:$CU$163,0,MATCH(BS$3,'Maxio F Actuals'!$C$2:$CU$2,0)))),0)</f>
        <v>1.7999164632072101E-2</v>
      </c>
      <c r="BT55" s="326">
        <f>IFERROR(IF(BT$2="Fcst",BS55,SUMIF('Maxio F Actuals'!$A$5:$A$163,TRIM($A55),INDEX('Maxio F Actuals'!$C$5:$CU$163,0,MATCH(BT$3,'Maxio F Actuals'!$C$2:$CU$2,0)))),0)</f>
        <v>1.7999164632072101E-2</v>
      </c>
      <c r="BU55" s="326">
        <f>IFERROR(IF(BU$2="Fcst",BT55,SUMIF('Maxio F Actuals'!$A$5:$A$163,TRIM($A55),INDEX('Maxio F Actuals'!$C$5:$CU$163,0,MATCH(BU$3,'Maxio F Actuals'!$C$2:$CU$2,0)))),0)</f>
        <v>1.7999164632072101E-2</v>
      </c>
    </row>
    <row r="56" spans="1:73" x14ac:dyDescent="0.3">
      <c r="A56" s="146" t="s">
        <v>434</v>
      </c>
      <c r="B56" s="323">
        <f>B71</f>
        <v>185407</v>
      </c>
      <c r="C56" s="323">
        <f>B77</f>
        <v>185569</v>
      </c>
      <c r="D56" s="323">
        <f t="shared" ref="D56:BO56" si="60">C77</f>
        <v>208934</v>
      </c>
      <c r="E56" s="323">
        <f t="shared" si="60"/>
        <v>214240</v>
      </c>
      <c r="F56" s="323">
        <f t="shared" si="60"/>
        <v>219166</v>
      </c>
      <c r="G56" s="323">
        <f>F77</f>
        <v>225446</v>
      </c>
      <c r="H56" s="323">
        <f t="shared" si="60"/>
        <v>232227</v>
      </c>
      <c r="I56" s="323">
        <f t="shared" si="60"/>
        <v>243153</v>
      </c>
      <c r="J56" s="323">
        <f t="shared" si="60"/>
        <v>245077.30657141749</v>
      </c>
      <c r="K56" s="323">
        <f t="shared" si="60"/>
        <v>247027.74751187925</v>
      </c>
      <c r="L56" s="323">
        <f t="shared" si="60"/>
        <v>249004.6777571608</v>
      </c>
      <c r="M56" s="323">
        <f t="shared" si="60"/>
        <v>251008.45706348712</v>
      </c>
      <c r="N56" s="323">
        <f t="shared" si="60"/>
        <v>253039.45007300013</v>
      </c>
      <c r="O56" s="323">
        <f t="shared" si="60"/>
        <v>255098.02638011513</v>
      </c>
      <c r="P56" s="323">
        <f t="shared" si="60"/>
        <v>257184.56059877865</v>
      </c>
      <c r="Q56" s="323">
        <f t="shared" si="60"/>
        <v>259299.43243063954</v>
      </c>
      <c r="R56" s="323">
        <f t="shared" si="60"/>
        <v>261443.02673414611</v>
      </c>
      <c r="S56" s="323">
        <f t="shared" si="60"/>
        <v>263615.73359458154</v>
      </c>
      <c r="T56" s="323">
        <f t="shared" si="60"/>
        <v>265817.94839505048</v>
      </c>
      <c r="U56" s="323">
        <f t="shared" si="60"/>
        <v>268050.07188842993</v>
      </c>
      <c r="V56" s="323">
        <f t="shared" si="60"/>
        <v>270312.51027029689</v>
      </c>
      <c r="W56" s="323">
        <f t="shared" si="60"/>
        <v>272605.67525284685</v>
      </c>
      <c r="X56" s="323">
        <f t="shared" si="60"/>
        <v>274929.98413981585</v>
      </c>
      <c r="Y56" s="323">
        <f t="shared" si="60"/>
        <v>277285.85990242055</v>
      </c>
      <c r="Z56" s="323">
        <f t="shared" si="60"/>
        <v>279673.73125632905</v>
      </c>
      <c r="AA56" s="323">
        <f t="shared" si="60"/>
        <v>282094.03273967752</v>
      </c>
      <c r="AB56" s="323">
        <f t="shared" si="60"/>
        <v>284719.45479214616</v>
      </c>
      <c r="AC56" s="323">
        <f t="shared" si="60"/>
        <v>287380.53319471783</v>
      </c>
      <c r="AD56" s="323">
        <f t="shared" si="60"/>
        <v>290077.75220298168</v>
      </c>
      <c r="AE56" s="323">
        <f t="shared" si="60"/>
        <v>292811.60264929297</v>
      </c>
      <c r="AF56" s="323">
        <f t="shared" si="60"/>
        <v>295582.58203209331</v>
      </c>
      <c r="AG56" s="323">
        <f t="shared" si="60"/>
        <v>298391.19460644416</v>
      </c>
      <c r="AH56" s="323">
        <f t="shared" si="60"/>
        <v>301237.95147578965</v>
      </c>
      <c r="AI56" s="323">
        <f t="shared" si="60"/>
        <v>304123.37068496598</v>
      </c>
      <c r="AJ56" s="323">
        <f t="shared" si="60"/>
        <v>307047.9773144733</v>
      </c>
      <c r="AK56" s="323">
        <f t="shared" si="60"/>
        <v>310012.30357602896</v>
      </c>
      <c r="AL56" s="323">
        <f t="shared" si="60"/>
        <v>313016.88890941738</v>
      </c>
      <c r="AM56" s="323">
        <f t="shared" si="60"/>
        <v>316062.28008065617</v>
      </c>
      <c r="AN56" s="323">
        <f t="shared" si="60"/>
        <v>319149.03128149494</v>
      </c>
      <c r="AO56" s="323">
        <f t="shared" si="60"/>
        <v>322277.70423026552</v>
      </c>
      <c r="AP56" s="323">
        <f t="shared" si="60"/>
        <v>325448.86827410193</v>
      </c>
      <c r="AQ56" s="323">
        <f t="shared" si="60"/>
        <v>328663.1004925486</v>
      </c>
      <c r="AR56" s="323">
        <f t="shared" si="60"/>
        <v>331920.9858025756</v>
      </c>
      <c r="AS56" s="323">
        <f t="shared" si="60"/>
        <v>335223.11706502031</v>
      </c>
      <c r="AT56" s="323">
        <f t="shared" si="60"/>
        <v>338570.09519247455</v>
      </c>
      <c r="AU56" s="323">
        <f t="shared" si="60"/>
        <v>341962.52925863682</v>
      </c>
      <c r="AV56" s="323">
        <f t="shared" si="60"/>
        <v>345401.03660915006</v>
      </c>
      <c r="AW56" s="323">
        <f t="shared" si="60"/>
        <v>348886.24297394429</v>
      </c>
      <c r="AX56" s="323">
        <f t="shared" si="60"/>
        <v>352418.78258110525</v>
      </c>
      <c r="AY56" s="323">
        <f t="shared" si="60"/>
        <v>355999.29827228951</v>
      </c>
      <c r="AZ56" s="323">
        <f t="shared" si="60"/>
        <v>359628.44161970698</v>
      </c>
      <c r="BA56" s="323">
        <f t="shared" si="60"/>
        <v>363306.87304469204</v>
      </c>
      <c r="BB56" s="323">
        <f t="shared" si="60"/>
        <v>367035.26193788531</v>
      </c>
      <c r="BC56" s="323">
        <f t="shared" si="60"/>
        <v>370814.28678104753</v>
      </c>
      <c r="BD56" s="323">
        <f t="shared" si="60"/>
        <v>374644.63527052756</v>
      </c>
      <c r="BE56" s="323">
        <f t="shared" si="60"/>
        <v>378527.00444240769</v>
      </c>
      <c r="BF56" s="323">
        <f t="shared" si="60"/>
        <v>382462.10079934815</v>
      </c>
      <c r="BG56" s="323">
        <f t="shared" si="60"/>
        <v>386450.64043915446</v>
      </c>
      <c r="BH56" s="323">
        <f t="shared" si="60"/>
        <v>390665.59918509104</v>
      </c>
      <c r="BI56" s="323">
        <f t="shared" si="60"/>
        <v>394937.80207757303</v>
      </c>
      <c r="BJ56" s="323">
        <f t="shared" si="60"/>
        <v>399268.02656010847</v>
      </c>
      <c r="BK56" s="323">
        <f t="shared" si="60"/>
        <v>403657.06063481182</v>
      </c>
      <c r="BL56" s="323">
        <f t="shared" si="60"/>
        <v>408105.70300580212</v>
      </c>
      <c r="BM56" s="323">
        <f t="shared" si="60"/>
        <v>412614.76322454924</v>
      </c>
      <c r="BN56" s="323">
        <f t="shared" si="60"/>
        <v>417185.06183719356</v>
      </c>
      <c r="BO56" s="323">
        <f t="shared" si="60"/>
        <v>421817.43053386681</v>
      </c>
      <c r="BP56" s="323">
        <f t="shared" ref="BP56:BU56" si="61">BO77</f>
        <v>426512.71230004047</v>
      </c>
      <c r="BQ56" s="323">
        <f t="shared" si="61"/>
        <v>431271.7615699303</v>
      </c>
      <c r="BR56" s="323">
        <f t="shared" si="61"/>
        <v>436095.44438198354</v>
      </c>
      <c r="BS56" s="323">
        <f t="shared" si="61"/>
        <v>440984.63853647828</v>
      </c>
      <c r="BT56" s="323">
        <f t="shared" si="61"/>
        <v>445940.23375526309</v>
      </c>
      <c r="BU56" s="323">
        <f t="shared" si="61"/>
        <v>450963.13184366608</v>
      </c>
    </row>
    <row r="57" spans="1:73" x14ac:dyDescent="0.3">
      <c r="A57" s="78" t="s">
        <v>399</v>
      </c>
      <c r="B57" s="219">
        <f t="shared" ref="B57:BM57" si="62">B55*B56</f>
        <v>9270.35</v>
      </c>
      <c r="C57" s="219">
        <f t="shared" si="62"/>
        <v>24006.129364976718</v>
      </c>
      <c r="D57" s="219">
        <f t="shared" si="62"/>
        <v>2012.9325599092567</v>
      </c>
      <c r="E57" s="219">
        <f t="shared" si="62"/>
        <v>11813.385986285959</v>
      </c>
      <c r="F57" s="219">
        <f t="shared" si="62"/>
        <v>7042.839326370733</v>
      </c>
      <c r="G57" s="219">
        <f t="shared" si="62"/>
        <v>2237.940439650125</v>
      </c>
      <c r="H57" s="219">
        <f t="shared" si="62"/>
        <v>4179.8920050122078</v>
      </c>
      <c r="I57" s="219">
        <f t="shared" si="62"/>
        <v>4376.5508777822279</v>
      </c>
      <c r="J57" s="219">
        <f t="shared" si="62"/>
        <v>4411.1867885637494</v>
      </c>
      <c r="K57" s="219">
        <f t="shared" si="62"/>
        <v>4446.2930961562543</v>
      </c>
      <c r="L57" s="219">
        <f t="shared" si="62"/>
        <v>4481.876189107199</v>
      </c>
      <c r="M57" s="219">
        <f t="shared" si="62"/>
        <v>4517.9425427281058</v>
      </c>
      <c r="N57" s="219">
        <f t="shared" si="62"/>
        <v>4554.498720272918</v>
      </c>
      <c r="O57" s="219">
        <f t="shared" si="62"/>
        <v>4591.5513741323639</v>
      </c>
      <c r="P57" s="219">
        <f t="shared" si="62"/>
        <v>4629.1072470445406</v>
      </c>
      <c r="Q57" s="219">
        <f t="shared" si="62"/>
        <v>4667.1731733219367</v>
      </c>
      <c r="R57" s="219">
        <f t="shared" si="62"/>
        <v>4705.7560800951233</v>
      </c>
      <c r="S57" s="219">
        <f t="shared" si="62"/>
        <v>4744.8629885733335</v>
      </c>
      <c r="T57" s="219">
        <f t="shared" si="62"/>
        <v>4784.5010153221592</v>
      </c>
      <c r="U57" s="219">
        <f t="shared" si="62"/>
        <v>4824.6773735586121</v>
      </c>
      <c r="V57" s="219">
        <f t="shared" si="62"/>
        <v>4865.3993744637546</v>
      </c>
      <c r="W57" s="219">
        <f t="shared" si="62"/>
        <v>4906.6744285131736</v>
      </c>
      <c r="X57" s="219">
        <f t="shared" si="62"/>
        <v>4948.5100468255168</v>
      </c>
      <c r="Y57" s="219">
        <f t="shared" si="62"/>
        <v>4990.9138425293477</v>
      </c>
      <c r="Z57" s="219">
        <f t="shared" si="62"/>
        <v>5033.8935321485551</v>
      </c>
      <c r="AA57" s="219">
        <f t="shared" si="62"/>
        <v>5077.4569370065929</v>
      </c>
      <c r="AB57" s="219">
        <f t="shared" si="62"/>
        <v>5124.7123407576491</v>
      </c>
      <c r="AC57" s="219">
        <f t="shared" si="62"/>
        <v>5172.6095290243875</v>
      </c>
      <c r="AD57" s="219">
        <f t="shared" si="62"/>
        <v>5221.1572180028825</v>
      </c>
      <c r="AE57" s="219">
        <f t="shared" si="62"/>
        <v>5270.3642422655039</v>
      </c>
      <c r="AF57" s="219">
        <f t="shared" si="62"/>
        <v>5320.2395563686041</v>
      </c>
      <c r="AG57" s="219">
        <f t="shared" si="62"/>
        <v>5370.7922364820533</v>
      </c>
      <c r="AH57" s="219">
        <f t="shared" si="62"/>
        <v>5422.0314820408848</v>
      </c>
      <c r="AI57" s="219">
        <f t="shared" si="62"/>
        <v>5473.9666174193926</v>
      </c>
      <c r="AJ57" s="219">
        <f t="shared" si="62"/>
        <v>5526.6070936279448</v>
      </c>
      <c r="AK57" s="219">
        <f t="shared" si="62"/>
        <v>5579.9624900328599</v>
      </c>
      <c r="AL57" s="219">
        <f t="shared" si="62"/>
        <v>5634.0425160996274</v>
      </c>
      <c r="AM57" s="219">
        <f t="shared" si="62"/>
        <v>5688.8570131598135</v>
      </c>
      <c r="AN57" s="219">
        <f t="shared" si="62"/>
        <v>5744.4159562019568</v>
      </c>
      <c r="AO57" s="219">
        <f t="shared" si="62"/>
        <v>5800.7294556867882</v>
      </c>
      <c r="AP57" s="219">
        <f t="shared" si="62"/>
        <v>5857.8077593871076</v>
      </c>
      <c r="AQ57" s="219">
        <f t="shared" si="62"/>
        <v>5915.66125425264</v>
      </c>
      <c r="AR57" s="219">
        <f t="shared" si="62"/>
        <v>5974.3004683002246</v>
      </c>
      <c r="AS57" s="219">
        <f t="shared" si="62"/>
        <v>6033.7360725296794</v>
      </c>
      <c r="AT57" s="219">
        <f t="shared" si="62"/>
        <v>6093.9788828656719</v>
      </c>
      <c r="AU57" s="219">
        <f t="shared" si="62"/>
        <v>6155.0398621259765</v>
      </c>
      <c r="AV57" s="219">
        <f t="shared" si="62"/>
        <v>6216.9301220164543</v>
      </c>
      <c r="AW57" s="219">
        <f t="shared" si="62"/>
        <v>6279.6609251531318</v>
      </c>
      <c r="AX57" s="219">
        <f t="shared" si="62"/>
        <v>6343.243687111737</v>
      </c>
      <c r="AY57" s="219">
        <f t="shared" si="62"/>
        <v>6407.68997850508</v>
      </c>
      <c r="AZ57" s="219">
        <f t="shared" si="62"/>
        <v>6473.0115270886363</v>
      </c>
      <c r="BA57" s="219">
        <f t="shared" si="62"/>
        <v>6539.2202198947298</v>
      </c>
      <c r="BB57" s="219">
        <f t="shared" si="62"/>
        <v>6606.3281053957044</v>
      </c>
      <c r="BC57" s="219">
        <f t="shared" si="62"/>
        <v>6674.3473956964717</v>
      </c>
      <c r="BD57" s="219">
        <f t="shared" si="62"/>
        <v>6743.2904687568316</v>
      </c>
      <c r="BE57" s="219">
        <f t="shared" si="62"/>
        <v>6813.1698706439838</v>
      </c>
      <c r="BF57" s="219">
        <f t="shared" si="62"/>
        <v>6883.9983178156217</v>
      </c>
      <c r="BG57" s="219">
        <f t="shared" si="62"/>
        <v>6955.7886994340415</v>
      </c>
      <c r="BH57" s="219">
        <f t="shared" si="62"/>
        <v>7031.6544358195461</v>
      </c>
      <c r="BI57" s="219">
        <f t="shared" si="62"/>
        <v>7108.5505190229442</v>
      </c>
      <c r="BJ57" s="219">
        <f t="shared" si="62"/>
        <v>7186.4909423779291</v>
      </c>
      <c r="BK57" s="219">
        <f t="shared" si="62"/>
        <v>7265.4898892642886</v>
      </c>
      <c r="BL57" s="219">
        <f t="shared" si="62"/>
        <v>7345.5617356889543</v>
      </c>
      <c r="BM57" s="219">
        <f t="shared" si="62"/>
        <v>7426.7210529021113</v>
      </c>
      <c r="BN57" s="219">
        <f t="shared" ref="BN57:BU57" si="63">BN55*BN56</f>
        <v>7508.9826100488262</v>
      </c>
      <c r="BO57" s="219">
        <f t="shared" si="63"/>
        <v>7592.3613768567056</v>
      </c>
      <c r="BP57" s="219">
        <f t="shared" si="63"/>
        <v>7676.8725263600318</v>
      </c>
      <c r="BQ57" s="219">
        <f t="shared" si="63"/>
        <v>7762.5314376609213</v>
      </c>
      <c r="BR57" s="219">
        <f t="shared" si="63"/>
        <v>7849.353698727964</v>
      </c>
      <c r="BS57" s="219">
        <f t="shared" si="63"/>
        <v>7937.3551092328798</v>
      </c>
      <c r="BT57" s="219">
        <f t="shared" si="63"/>
        <v>8026.5516834256969</v>
      </c>
      <c r="BU57" s="219">
        <f t="shared" si="63"/>
        <v>8116.9596530489825</v>
      </c>
    </row>
    <row r="58" spans="1:73" x14ac:dyDescent="0.3">
      <c r="A58" s="146"/>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row>
    <row r="59" spans="1:73" x14ac:dyDescent="0.3">
      <c r="A59" s="61" t="s">
        <v>377</v>
      </c>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row>
    <row r="60" spans="1:73" x14ac:dyDescent="0.3">
      <c r="A60" s="146" t="s">
        <v>401</v>
      </c>
      <c r="B60" s="253">
        <v>-0.03</v>
      </c>
      <c r="C60" s="326">
        <f>IFERROR(IF(C$2="Fcst",B60,SUMIF('Maxio F Actuals'!$A$5:$A$163,TRIM($A60),INDEX('Maxio F Actuals'!$C$5:$CU$163,0,MATCH(C$3,'Maxio F Actuals'!$C$2:$CU$2,0)))),0)</f>
        <v>-4.7421969305052594E-3</v>
      </c>
      <c r="D60" s="326">
        <f>IFERROR(IF(D$2="Fcst",C60,SUMIF('Maxio F Actuals'!$A$5:$A$163,TRIM($A60),INDEX('Maxio F Actuals'!$C$5:$CU$163,0,MATCH(D$3,'Maxio F Actuals'!$C$2:$CU$2,0)))),0)</f>
        <v>-3.7158815167918219E-2</v>
      </c>
      <c r="E60" s="326">
        <f>IFERROR(IF(E$2="Fcst",D60,SUMIF('Maxio F Actuals'!$A$5:$A$163,TRIM($A60),INDEX('Maxio F Actuals'!$C$5:$CU$163,0,MATCH(E$3,'Maxio F Actuals'!$C$2:$CU$2,0)))),0)</f>
        <v>-5.4482736086410591E-2</v>
      </c>
      <c r="F60" s="326">
        <f>IFERROR(IF(F$2="Fcst",E60,SUMIF('Maxio F Actuals'!$A$5:$A$163,TRIM($A60),INDEX('Maxio F Actuals'!$C$5:$CU$163,0,MATCH(F$3,'Maxio F Actuals'!$C$2:$CU$2,0)))),0)</f>
        <v>-1.2237020408721957E-2</v>
      </c>
      <c r="G60" s="326">
        <f>IFERROR(IF(G$2="Fcst",F60,SUMIF('Maxio F Actuals'!$A$5:$A$163,TRIM($A60),INDEX('Maxio F Actuals'!$C$5:$CU$163,0,MATCH(G$3,'Maxio F Actuals'!$C$2:$CU$2,0)))),0)</f>
        <v>-6.0145840356262085E-3</v>
      </c>
      <c r="H60" s="326">
        <f>IFERROR(IF(H$2="Fcst",G60,SUMIF('Maxio F Actuals'!$A$5:$A$163,TRIM($A60),INDEX('Maxio F Actuals'!$C$5:$CU$163,0,MATCH(H$3,'Maxio F Actuals'!$C$2:$CU$2,0)))),0)</f>
        <v>-4.4179767733267886E-3</v>
      </c>
      <c r="I60" s="326">
        <f>IFERROR(IF(I$2="Fcst",H60,SUMIF('Maxio F Actuals'!$A$5:$A$163,TRIM($A60),INDEX('Maxio F Actuals'!$C$5:$CU$163,0,MATCH(I$3,'Maxio F Actuals'!$C$2:$CU$2,0)))),0)</f>
        <v>-4.4179767733267886E-3</v>
      </c>
      <c r="J60" s="326">
        <f>IFERROR(IF(J$2="Fcst",I60,SUMIF('Maxio F Actuals'!$A$5:$A$163,TRIM($A60),INDEX('Maxio F Actuals'!$C$5:$CU$163,0,MATCH(J$3,'Maxio F Actuals'!$C$2:$CU$2,0)))),0)</f>
        <v>-4.4179767733267886E-3</v>
      </c>
      <c r="K60" s="326">
        <f>IFERROR(IF(K$2="Fcst",J60,SUMIF('Maxio F Actuals'!$A$5:$A$163,TRIM($A60),INDEX('Maxio F Actuals'!$C$5:$CU$163,0,MATCH(K$3,'Maxio F Actuals'!$C$2:$CU$2,0)))),0)</f>
        <v>-4.4179767733267886E-3</v>
      </c>
      <c r="L60" s="326">
        <f>IFERROR(IF(L$2="Fcst",K60,SUMIF('Maxio F Actuals'!$A$5:$A$163,TRIM($A60),INDEX('Maxio F Actuals'!$C$5:$CU$163,0,MATCH(L$3,'Maxio F Actuals'!$C$2:$CU$2,0)))),0)</f>
        <v>-4.4179767733267886E-3</v>
      </c>
      <c r="M60" s="326">
        <f>IFERROR(IF(M$2="Fcst",L60,SUMIF('Maxio F Actuals'!$A$5:$A$163,TRIM($A60),INDEX('Maxio F Actuals'!$C$5:$CU$163,0,MATCH(M$3,'Maxio F Actuals'!$C$2:$CU$2,0)))),0)</f>
        <v>-4.4179767733267886E-3</v>
      </c>
      <c r="N60" s="326">
        <f>IFERROR(IF(N$2="Fcst",M60,SUMIF('Maxio F Actuals'!$A$5:$A$163,TRIM($A60),INDEX('Maxio F Actuals'!$C$5:$CU$163,0,MATCH(N$3,'Maxio F Actuals'!$C$2:$CU$2,0)))),0)</f>
        <v>-4.4179767733267886E-3</v>
      </c>
      <c r="O60" s="326">
        <f>IFERROR(IF(O$2="Fcst",N60,SUMIF('Maxio F Actuals'!$A$5:$A$163,TRIM($A60),INDEX('Maxio F Actuals'!$C$5:$CU$163,0,MATCH(O$3,'Maxio F Actuals'!$C$2:$CU$2,0)))),0)</f>
        <v>-4.4179767733267886E-3</v>
      </c>
      <c r="P60" s="326">
        <f>IFERROR(IF(P$2="Fcst",O60,SUMIF('Maxio F Actuals'!$A$5:$A$163,TRIM($A60),INDEX('Maxio F Actuals'!$C$5:$CU$163,0,MATCH(P$3,'Maxio F Actuals'!$C$2:$CU$2,0)))),0)</f>
        <v>-4.4179767733267886E-3</v>
      </c>
      <c r="Q60" s="326">
        <f>IFERROR(IF(Q$2="Fcst",P60,SUMIF('Maxio F Actuals'!$A$5:$A$163,TRIM($A60),INDEX('Maxio F Actuals'!$C$5:$CU$163,0,MATCH(Q$3,'Maxio F Actuals'!$C$2:$CU$2,0)))),0)</f>
        <v>-4.4179767733267886E-3</v>
      </c>
      <c r="R60" s="326">
        <f>IFERROR(IF(R$2="Fcst",Q60,SUMIF('Maxio F Actuals'!$A$5:$A$163,TRIM($A60),INDEX('Maxio F Actuals'!$C$5:$CU$163,0,MATCH(R$3,'Maxio F Actuals'!$C$2:$CU$2,0)))),0)</f>
        <v>-4.4179767733267886E-3</v>
      </c>
      <c r="S60" s="326">
        <f>IFERROR(IF(S$2="Fcst",R60,SUMIF('Maxio F Actuals'!$A$5:$A$163,TRIM($A60),INDEX('Maxio F Actuals'!$C$5:$CU$163,0,MATCH(S$3,'Maxio F Actuals'!$C$2:$CU$2,0)))),0)</f>
        <v>-4.4179767733267886E-3</v>
      </c>
      <c r="T60" s="326">
        <f>IFERROR(IF(T$2="Fcst",S60,SUMIF('Maxio F Actuals'!$A$5:$A$163,TRIM($A60),INDEX('Maxio F Actuals'!$C$5:$CU$163,0,MATCH(T$3,'Maxio F Actuals'!$C$2:$CU$2,0)))),0)</f>
        <v>-4.4179767733267886E-3</v>
      </c>
      <c r="U60" s="326">
        <f>IFERROR(IF(U$2="Fcst",T60,SUMIF('Maxio F Actuals'!$A$5:$A$163,TRIM($A60),INDEX('Maxio F Actuals'!$C$5:$CU$163,0,MATCH(U$3,'Maxio F Actuals'!$C$2:$CU$2,0)))),0)</f>
        <v>-4.4179767733267886E-3</v>
      </c>
      <c r="V60" s="326">
        <f>IFERROR(IF(V$2="Fcst",U60,SUMIF('Maxio F Actuals'!$A$5:$A$163,TRIM($A60),INDEX('Maxio F Actuals'!$C$5:$CU$163,0,MATCH(V$3,'Maxio F Actuals'!$C$2:$CU$2,0)))),0)</f>
        <v>-4.4179767733267886E-3</v>
      </c>
      <c r="W60" s="326">
        <f>IFERROR(IF(W$2="Fcst",V60,SUMIF('Maxio F Actuals'!$A$5:$A$163,TRIM($A60),INDEX('Maxio F Actuals'!$C$5:$CU$163,0,MATCH(W$3,'Maxio F Actuals'!$C$2:$CU$2,0)))),0)</f>
        <v>-4.4179767733267886E-3</v>
      </c>
      <c r="X60" s="326">
        <f>IFERROR(IF(X$2="Fcst",W60,SUMIF('Maxio F Actuals'!$A$5:$A$163,TRIM($A60),INDEX('Maxio F Actuals'!$C$5:$CU$163,0,MATCH(X$3,'Maxio F Actuals'!$C$2:$CU$2,0)))),0)</f>
        <v>-4.4179767733267886E-3</v>
      </c>
      <c r="Y60" s="326">
        <f>IFERROR(IF(Y$2="Fcst",X60,SUMIF('Maxio F Actuals'!$A$5:$A$163,TRIM($A60),INDEX('Maxio F Actuals'!$C$5:$CU$163,0,MATCH(Y$3,'Maxio F Actuals'!$C$2:$CU$2,0)))),0)</f>
        <v>-4.4179767733267886E-3</v>
      </c>
      <c r="Z60" s="326">
        <f>IFERROR(IF(Z$2="Fcst",Y60,SUMIF('Maxio F Actuals'!$A$5:$A$163,TRIM($A60),INDEX('Maxio F Actuals'!$C$5:$CU$163,0,MATCH(Z$3,'Maxio F Actuals'!$C$2:$CU$2,0)))),0)</f>
        <v>-4.4179767733267886E-3</v>
      </c>
      <c r="AA60" s="326">
        <f>IFERROR(IF(AA$2="Fcst",Z60,SUMIF('Maxio F Actuals'!$A$5:$A$163,TRIM($A60),INDEX('Maxio F Actuals'!$C$5:$CU$163,0,MATCH(AA$3,'Maxio F Actuals'!$C$2:$CU$2,0)))),0)</f>
        <v>-4.4179767733267886E-3</v>
      </c>
      <c r="AB60" s="326">
        <f>IFERROR(IF(AB$2="Fcst",AA60,SUMIF('Maxio F Actuals'!$A$5:$A$163,TRIM($A60),INDEX('Maxio F Actuals'!$C$5:$CU$163,0,MATCH(AB$3,'Maxio F Actuals'!$C$2:$CU$2,0)))),0)</f>
        <v>-4.4179767733267886E-3</v>
      </c>
      <c r="AC60" s="326">
        <f>IFERROR(IF(AC$2="Fcst",AB60,SUMIF('Maxio F Actuals'!$A$5:$A$163,TRIM($A60),INDEX('Maxio F Actuals'!$C$5:$CU$163,0,MATCH(AC$3,'Maxio F Actuals'!$C$2:$CU$2,0)))),0)</f>
        <v>-4.4179767733267886E-3</v>
      </c>
      <c r="AD60" s="326">
        <f>IFERROR(IF(AD$2="Fcst",AC60,SUMIF('Maxio F Actuals'!$A$5:$A$163,TRIM($A60),INDEX('Maxio F Actuals'!$C$5:$CU$163,0,MATCH(AD$3,'Maxio F Actuals'!$C$2:$CU$2,0)))),0)</f>
        <v>-4.4179767733267886E-3</v>
      </c>
      <c r="AE60" s="326">
        <f>IFERROR(IF(AE$2="Fcst",AD60,SUMIF('Maxio F Actuals'!$A$5:$A$163,TRIM($A60),INDEX('Maxio F Actuals'!$C$5:$CU$163,0,MATCH(AE$3,'Maxio F Actuals'!$C$2:$CU$2,0)))),0)</f>
        <v>-4.4179767733267886E-3</v>
      </c>
      <c r="AF60" s="326">
        <f>IFERROR(IF(AF$2="Fcst",AE60,SUMIF('Maxio F Actuals'!$A$5:$A$163,TRIM($A60),INDEX('Maxio F Actuals'!$C$5:$CU$163,0,MATCH(AF$3,'Maxio F Actuals'!$C$2:$CU$2,0)))),0)</f>
        <v>-4.4179767733267886E-3</v>
      </c>
      <c r="AG60" s="326">
        <f>IFERROR(IF(AG$2="Fcst",AF60,SUMIF('Maxio F Actuals'!$A$5:$A$163,TRIM($A60),INDEX('Maxio F Actuals'!$C$5:$CU$163,0,MATCH(AG$3,'Maxio F Actuals'!$C$2:$CU$2,0)))),0)</f>
        <v>-4.4179767733267886E-3</v>
      </c>
      <c r="AH60" s="326">
        <f>IFERROR(IF(AH$2="Fcst",AG60,SUMIF('Maxio F Actuals'!$A$5:$A$163,TRIM($A60),INDEX('Maxio F Actuals'!$C$5:$CU$163,0,MATCH(AH$3,'Maxio F Actuals'!$C$2:$CU$2,0)))),0)</f>
        <v>-4.4179767733267886E-3</v>
      </c>
      <c r="AI60" s="326">
        <f>IFERROR(IF(AI$2="Fcst",AH60,SUMIF('Maxio F Actuals'!$A$5:$A$163,TRIM($A60),INDEX('Maxio F Actuals'!$C$5:$CU$163,0,MATCH(AI$3,'Maxio F Actuals'!$C$2:$CU$2,0)))),0)</f>
        <v>-4.4179767733267886E-3</v>
      </c>
      <c r="AJ60" s="326">
        <f>IFERROR(IF(AJ$2="Fcst",AI60,SUMIF('Maxio F Actuals'!$A$5:$A$163,TRIM($A60),INDEX('Maxio F Actuals'!$C$5:$CU$163,0,MATCH(AJ$3,'Maxio F Actuals'!$C$2:$CU$2,0)))),0)</f>
        <v>-4.4179767733267886E-3</v>
      </c>
      <c r="AK60" s="326">
        <f>IFERROR(IF(AK$2="Fcst",AJ60,SUMIF('Maxio F Actuals'!$A$5:$A$163,TRIM($A60),INDEX('Maxio F Actuals'!$C$5:$CU$163,0,MATCH(AK$3,'Maxio F Actuals'!$C$2:$CU$2,0)))),0)</f>
        <v>-4.4179767733267886E-3</v>
      </c>
      <c r="AL60" s="326">
        <f>IFERROR(IF(AL$2="Fcst",AK60,SUMIF('Maxio F Actuals'!$A$5:$A$163,TRIM($A60),INDEX('Maxio F Actuals'!$C$5:$CU$163,0,MATCH(AL$3,'Maxio F Actuals'!$C$2:$CU$2,0)))),0)</f>
        <v>-4.4179767733267886E-3</v>
      </c>
      <c r="AM60" s="326">
        <f>IFERROR(IF(AM$2="Fcst",AL60,SUMIF('Maxio F Actuals'!$A$5:$A$163,TRIM($A60),INDEX('Maxio F Actuals'!$C$5:$CU$163,0,MATCH(AM$3,'Maxio F Actuals'!$C$2:$CU$2,0)))),0)</f>
        <v>-4.4179767733267886E-3</v>
      </c>
      <c r="AN60" s="326">
        <f>IFERROR(IF(AN$2="Fcst",AM60,SUMIF('Maxio F Actuals'!$A$5:$A$163,TRIM($A60),INDEX('Maxio F Actuals'!$C$5:$CU$163,0,MATCH(AN$3,'Maxio F Actuals'!$C$2:$CU$2,0)))),0)</f>
        <v>-4.4179767733267886E-3</v>
      </c>
      <c r="AO60" s="326">
        <f>IFERROR(IF(AO$2="Fcst",AN60,SUMIF('Maxio F Actuals'!$A$5:$A$163,TRIM($A60),INDEX('Maxio F Actuals'!$C$5:$CU$163,0,MATCH(AO$3,'Maxio F Actuals'!$C$2:$CU$2,0)))),0)</f>
        <v>-4.4179767733267886E-3</v>
      </c>
      <c r="AP60" s="326">
        <f>IFERROR(IF(AP$2="Fcst",AO60,SUMIF('Maxio F Actuals'!$A$5:$A$163,TRIM($A60),INDEX('Maxio F Actuals'!$C$5:$CU$163,0,MATCH(AP$3,'Maxio F Actuals'!$C$2:$CU$2,0)))),0)</f>
        <v>-4.4179767733267886E-3</v>
      </c>
      <c r="AQ60" s="326">
        <f>IFERROR(IF(AQ$2="Fcst",AP60,SUMIF('Maxio F Actuals'!$A$5:$A$163,TRIM($A60),INDEX('Maxio F Actuals'!$C$5:$CU$163,0,MATCH(AQ$3,'Maxio F Actuals'!$C$2:$CU$2,0)))),0)</f>
        <v>-4.4179767733267886E-3</v>
      </c>
      <c r="AR60" s="326">
        <f>IFERROR(IF(AR$2="Fcst",AQ60,SUMIF('Maxio F Actuals'!$A$5:$A$163,TRIM($A60),INDEX('Maxio F Actuals'!$C$5:$CU$163,0,MATCH(AR$3,'Maxio F Actuals'!$C$2:$CU$2,0)))),0)</f>
        <v>-4.4179767733267886E-3</v>
      </c>
      <c r="AS60" s="326">
        <f>IFERROR(IF(AS$2="Fcst",AR60,SUMIF('Maxio F Actuals'!$A$5:$A$163,TRIM($A60),INDEX('Maxio F Actuals'!$C$5:$CU$163,0,MATCH(AS$3,'Maxio F Actuals'!$C$2:$CU$2,0)))),0)</f>
        <v>-4.4179767733267886E-3</v>
      </c>
      <c r="AT60" s="326">
        <f>IFERROR(IF(AT$2="Fcst",AS60,SUMIF('Maxio F Actuals'!$A$5:$A$163,TRIM($A60),INDEX('Maxio F Actuals'!$C$5:$CU$163,0,MATCH(AT$3,'Maxio F Actuals'!$C$2:$CU$2,0)))),0)</f>
        <v>-4.4179767733267886E-3</v>
      </c>
      <c r="AU60" s="326">
        <f>IFERROR(IF(AU$2="Fcst",AT60,SUMIF('Maxio F Actuals'!$A$5:$A$163,TRIM($A60),INDEX('Maxio F Actuals'!$C$5:$CU$163,0,MATCH(AU$3,'Maxio F Actuals'!$C$2:$CU$2,0)))),0)</f>
        <v>-4.4179767733267886E-3</v>
      </c>
      <c r="AV60" s="326">
        <f>IFERROR(IF(AV$2="Fcst",AU60,SUMIF('Maxio F Actuals'!$A$5:$A$163,TRIM($A60),INDEX('Maxio F Actuals'!$C$5:$CU$163,0,MATCH(AV$3,'Maxio F Actuals'!$C$2:$CU$2,0)))),0)</f>
        <v>-4.4179767733267886E-3</v>
      </c>
      <c r="AW60" s="326">
        <f>IFERROR(IF(AW$2="Fcst",AV60,SUMIF('Maxio F Actuals'!$A$5:$A$163,TRIM($A60),INDEX('Maxio F Actuals'!$C$5:$CU$163,0,MATCH(AW$3,'Maxio F Actuals'!$C$2:$CU$2,0)))),0)</f>
        <v>-4.4179767733267886E-3</v>
      </c>
      <c r="AX60" s="326">
        <f>IFERROR(IF(AX$2="Fcst",AW60,SUMIF('Maxio F Actuals'!$A$5:$A$163,TRIM($A60),INDEX('Maxio F Actuals'!$C$5:$CU$163,0,MATCH(AX$3,'Maxio F Actuals'!$C$2:$CU$2,0)))),0)</f>
        <v>-4.4179767733267886E-3</v>
      </c>
      <c r="AY60" s="326">
        <f>IFERROR(IF(AY$2="Fcst",AX60,SUMIF('Maxio F Actuals'!$A$5:$A$163,TRIM($A60),INDEX('Maxio F Actuals'!$C$5:$CU$163,0,MATCH(AY$3,'Maxio F Actuals'!$C$2:$CU$2,0)))),0)</f>
        <v>-4.4179767733267886E-3</v>
      </c>
      <c r="AZ60" s="326">
        <f>IFERROR(IF(AZ$2="Fcst",AY60,SUMIF('Maxio F Actuals'!$A$5:$A$163,TRIM($A60),INDEX('Maxio F Actuals'!$C$5:$CU$163,0,MATCH(AZ$3,'Maxio F Actuals'!$C$2:$CU$2,0)))),0)</f>
        <v>-4.4179767733267886E-3</v>
      </c>
      <c r="BA60" s="326">
        <f>IFERROR(IF(BA$2="Fcst",AZ60,SUMIF('Maxio F Actuals'!$A$5:$A$163,TRIM($A60),INDEX('Maxio F Actuals'!$C$5:$CU$163,0,MATCH(BA$3,'Maxio F Actuals'!$C$2:$CU$2,0)))),0)</f>
        <v>-4.4179767733267886E-3</v>
      </c>
      <c r="BB60" s="326">
        <f>IFERROR(IF(BB$2="Fcst",BA60,SUMIF('Maxio F Actuals'!$A$5:$A$163,TRIM($A60),INDEX('Maxio F Actuals'!$C$5:$CU$163,0,MATCH(BB$3,'Maxio F Actuals'!$C$2:$CU$2,0)))),0)</f>
        <v>-4.4179767733267886E-3</v>
      </c>
      <c r="BC60" s="326">
        <f>IFERROR(IF(BC$2="Fcst",BB60,SUMIF('Maxio F Actuals'!$A$5:$A$163,TRIM($A60),INDEX('Maxio F Actuals'!$C$5:$CU$163,0,MATCH(BC$3,'Maxio F Actuals'!$C$2:$CU$2,0)))),0)</f>
        <v>-4.4179767733267886E-3</v>
      </c>
      <c r="BD60" s="326">
        <f>IFERROR(IF(BD$2="Fcst",BC60,SUMIF('Maxio F Actuals'!$A$5:$A$163,TRIM($A60),INDEX('Maxio F Actuals'!$C$5:$CU$163,0,MATCH(BD$3,'Maxio F Actuals'!$C$2:$CU$2,0)))),0)</f>
        <v>-4.4179767733267886E-3</v>
      </c>
      <c r="BE60" s="326">
        <f>IFERROR(IF(BE$2="Fcst",BD60,SUMIF('Maxio F Actuals'!$A$5:$A$163,TRIM($A60),INDEX('Maxio F Actuals'!$C$5:$CU$163,0,MATCH(BE$3,'Maxio F Actuals'!$C$2:$CU$2,0)))),0)</f>
        <v>-4.4179767733267886E-3</v>
      </c>
      <c r="BF60" s="326">
        <f>IFERROR(IF(BF$2="Fcst",BE60,SUMIF('Maxio F Actuals'!$A$5:$A$163,TRIM($A60),INDEX('Maxio F Actuals'!$C$5:$CU$163,0,MATCH(BF$3,'Maxio F Actuals'!$C$2:$CU$2,0)))),0)</f>
        <v>-4.4179767733267886E-3</v>
      </c>
      <c r="BG60" s="326">
        <f>IFERROR(IF(BG$2="Fcst",BF60,SUMIF('Maxio F Actuals'!$A$5:$A$163,TRIM($A60),INDEX('Maxio F Actuals'!$C$5:$CU$163,0,MATCH(BG$3,'Maxio F Actuals'!$C$2:$CU$2,0)))),0)</f>
        <v>-4.4179767733267886E-3</v>
      </c>
      <c r="BH60" s="326">
        <f>IFERROR(IF(BH$2="Fcst",BG60,SUMIF('Maxio F Actuals'!$A$5:$A$163,TRIM($A60),INDEX('Maxio F Actuals'!$C$5:$CU$163,0,MATCH(BH$3,'Maxio F Actuals'!$C$2:$CU$2,0)))),0)</f>
        <v>-4.4179767733267886E-3</v>
      </c>
      <c r="BI60" s="326">
        <f>IFERROR(IF(BI$2="Fcst",BH60,SUMIF('Maxio F Actuals'!$A$5:$A$163,TRIM($A60),INDEX('Maxio F Actuals'!$C$5:$CU$163,0,MATCH(BI$3,'Maxio F Actuals'!$C$2:$CU$2,0)))),0)</f>
        <v>-4.4179767733267886E-3</v>
      </c>
      <c r="BJ60" s="326">
        <f>IFERROR(IF(BJ$2="Fcst",BI60,SUMIF('Maxio F Actuals'!$A$5:$A$163,TRIM($A60),INDEX('Maxio F Actuals'!$C$5:$CU$163,0,MATCH(BJ$3,'Maxio F Actuals'!$C$2:$CU$2,0)))),0)</f>
        <v>-4.4179767733267886E-3</v>
      </c>
      <c r="BK60" s="326">
        <f>IFERROR(IF(BK$2="Fcst",BJ60,SUMIF('Maxio F Actuals'!$A$5:$A$163,TRIM($A60),INDEX('Maxio F Actuals'!$C$5:$CU$163,0,MATCH(BK$3,'Maxio F Actuals'!$C$2:$CU$2,0)))),0)</f>
        <v>-4.4179767733267886E-3</v>
      </c>
      <c r="BL60" s="326">
        <f>IFERROR(IF(BL$2="Fcst",BK60,SUMIF('Maxio F Actuals'!$A$5:$A$163,TRIM($A60),INDEX('Maxio F Actuals'!$C$5:$CU$163,0,MATCH(BL$3,'Maxio F Actuals'!$C$2:$CU$2,0)))),0)</f>
        <v>-4.4179767733267886E-3</v>
      </c>
      <c r="BM60" s="326">
        <f>IFERROR(IF(BM$2="Fcst",BL60,SUMIF('Maxio F Actuals'!$A$5:$A$163,TRIM($A60),INDEX('Maxio F Actuals'!$C$5:$CU$163,0,MATCH(BM$3,'Maxio F Actuals'!$C$2:$CU$2,0)))),0)</f>
        <v>-4.4179767733267886E-3</v>
      </c>
      <c r="BN60" s="326">
        <f>IFERROR(IF(BN$2="Fcst",BM60,SUMIF('Maxio F Actuals'!$A$5:$A$163,TRIM($A60),INDEX('Maxio F Actuals'!$C$5:$CU$163,0,MATCH(BN$3,'Maxio F Actuals'!$C$2:$CU$2,0)))),0)</f>
        <v>-4.4179767733267886E-3</v>
      </c>
      <c r="BO60" s="326">
        <f>IFERROR(IF(BO$2="Fcst",BN60,SUMIF('Maxio F Actuals'!$A$5:$A$163,TRIM($A60),INDEX('Maxio F Actuals'!$C$5:$CU$163,0,MATCH(BO$3,'Maxio F Actuals'!$C$2:$CU$2,0)))),0)</f>
        <v>-4.4179767733267886E-3</v>
      </c>
      <c r="BP60" s="326">
        <f>IFERROR(IF(BP$2="Fcst",BO60,SUMIF('Maxio F Actuals'!$A$5:$A$163,TRIM($A60),INDEX('Maxio F Actuals'!$C$5:$CU$163,0,MATCH(BP$3,'Maxio F Actuals'!$C$2:$CU$2,0)))),0)</f>
        <v>-4.4179767733267886E-3</v>
      </c>
      <c r="BQ60" s="326">
        <f>IFERROR(IF(BQ$2="Fcst",BP60,SUMIF('Maxio F Actuals'!$A$5:$A$163,TRIM($A60),INDEX('Maxio F Actuals'!$C$5:$CU$163,0,MATCH(BQ$3,'Maxio F Actuals'!$C$2:$CU$2,0)))),0)</f>
        <v>-4.4179767733267886E-3</v>
      </c>
      <c r="BR60" s="326">
        <f>IFERROR(IF(BR$2="Fcst",BQ60,SUMIF('Maxio F Actuals'!$A$5:$A$163,TRIM($A60),INDEX('Maxio F Actuals'!$C$5:$CU$163,0,MATCH(BR$3,'Maxio F Actuals'!$C$2:$CU$2,0)))),0)</f>
        <v>-4.4179767733267886E-3</v>
      </c>
      <c r="BS60" s="326">
        <f>IFERROR(IF(BS$2="Fcst",BR60,SUMIF('Maxio F Actuals'!$A$5:$A$163,TRIM($A60),INDEX('Maxio F Actuals'!$C$5:$CU$163,0,MATCH(BS$3,'Maxio F Actuals'!$C$2:$CU$2,0)))),0)</f>
        <v>-4.4179767733267886E-3</v>
      </c>
      <c r="BT60" s="326">
        <f>IFERROR(IF(BT$2="Fcst",BS60,SUMIF('Maxio F Actuals'!$A$5:$A$163,TRIM($A60),INDEX('Maxio F Actuals'!$C$5:$CU$163,0,MATCH(BT$3,'Maxio F Actuals'!$C$2:$CU$2,0)))),0)</f>
        <v>-4.4179767733267886E-3</v>
      </c>
      <c r="BU60" s="326">
        <f>IFERROR(IF(BU$2="Fcst",BT60,SUMIF('Maxio F Actuals'!$A$5:$A$163,TRIM($A60),INDEX('Maxio F Actuals'!$C$5:$CU$163,0,MATCH(BU$3,'Maxio F Actuals'!$C$2:$CU$2,0)))),0)</f>
        <v>-4.4179767733267886E-3</v>
      </c>
    </row>
    <row r="61" spans="1:73" x14ac:dyDescent="0.3">
      <c r="A61" s="146" t="s">
        <v>434</v>
      </c>
      <c r="B61" s="323">
        <f>B71</f>
        <v>185407</v>
      </c>
      <c r="C61" s="323">
        <f>B77</f>
        <v>185569</v>
      </c>
      <c r="D61" s="323">
        <f t="shared" ref="D61:BO61" si="64">C77</f>
        <v>208934</v>
      </c>
      <c r="E61" s="323">
        <f t="shared" si="64"/>
        <v>214240</v>
      </c>
      <c r="F61" s="323">
        <f t="shared" si="64"/>
        <v>219166</v>
      </c>
      <c r="G61" s="323">
        <f t="shared" si="64"/>
        <v>225446</v>
      </c>
      <c r="H61" s="323">
        <f t="shared" si="64"/>
        <v>232227</v>
      </c>
      <c r="I61" s="323">
        <f t="shared" si="64"/>
        <v>243153</v>
      </c>
      <c r="J61" s="323">
        <f t="shared" si="64"/>
        <v>245077.30657141749</v>
      </c>
      <c r="K61" s="323">
        <f t="shared" si="64"/>
        <v>247027.74751187925</v>
      </c>
      <c r="L61" s="323">
        <f t="shared" si="64"/>
        <v>249004.6777571608</v>
      </c>
      <c r="M61" s="323">
        <f t="shared" si="64"/>
        <v>251008.45706348712</v>
      </c>
      <c r="N61" s="323">
        <f t="shared" si="64"/>
        <v>253039.45007300013</v>
      </c>
      <c r="O61" s="323">
        <f t="shared" si="64"/>
        <v>255098.02638011513</v>
      </c>
      <c r="P61" s="323">
        <f t="shared" si="64"/>
        <v>257184.56059877865</v>
      </c>
      <c r="Q61" s="323">
        <f t="shared" si="64"/>
        <v>259299.43243063954</v>
      </c>
      <c r="R61" s="323">
        <f t="shared" si="64"/>
        <v>261443.02673414611</v>
      </c>
      <c r="S61" s="323">
        <f t="shared" si="64"/>
        <v>263615.73359458154</v>
      </c>
      <c r="T61" s="323">
        <f t="shared" si="64"/>
        <v>265817.94839505048</v>
      </c>
      <c r="U61" s="323">
        <f t="shared" si="64"/>
        <v>268050.07188842993</v>
      </c>
      <c r="V61" s="323">
        <f t="shared" si="64"/>
        <v>270312.51027029689</v>
      </c>
      <c r="W61" s="323">
        <f t="shared" si="64"/>
        <v>272605.67525284685</v>
      </c>
      <c r="X61" s="323">
        <f t="shared" si="64"/>
        <v>274929.98413981585</v>
      </c>
      <c r="Y61" s="323">
        <f t="shared" si="64"/>
        <v>277285.85990242055</v>
      </c>
      <c r="Z61" s="323">
        <f t="shared" si="64"/>
        <v>279673.73125632905</v>
      </c>
      <c r="AA61" s="323">
        <f t="shared" si="64"/>
        <v>282094.03273967752</v>
      </c>
      <c r="AB61" s="323">
        <f t="shared" si="64"/>
        <v>284719.45479214616</v>
      </c>
      <c r="AC61" s="323">
        <f t="shared" si="64"/>
        <v>287380.53319471783</v>
      </c>
      <c r="AD61" s="323">
        <f t="shared" si="64"/>
        <v>290077.75220298168</v>
      </c>
      <c r="AE61" s="323">
        <f t="shared" si="64"/>
        <v>292811.60264929297</v>
      </c>
      <c r="AF61" s="323">
        <f t="shared" si="64"/>
        <v>295582.58203209331</v>
      </c>
      <c r="AG61" s="323">
        <f t="shared" si="64"/>
        <v>298391.19460644416</v>
      </c>
      <c r="AH61" s="323">
        <f t="shared" si="64"/>
        <v>301237.95147578965</v>
      </c>
      <c r="AI61" s="323">
        <f t="shared" si="64"/>
        <v>304123.37068496598</v>
      </c>
      <c r="AJ61" s="323">
        <f t="shared" si="64"/>
        <v>307047.9773144733</v>
      </c>
      <c r="AK61" s="323">
        <f t="shared" si="64"/>
        <v>310012.30357602896</v>
      </c>
      <c r="AL61" s="323">
        <f t="shared" si="64"/>
        <v>313016.88890941738</v>
      </c>
      <c r="AM61" s="323">
        <f t="shared" si="64"/>
        <v>316062.28008065617</v>
      </c>
      <c r="AN61" s="323">
        <f t="shared" si="64"/>
        <v>319149.03128149494</v>
      </c>
      <c r="AO61" s="323">
        <f t="shared" si="64"/>
        <v>322277.70423026552</v>
      </c>
      <c r="AP61" s="323">
        <f t="shared" si="64"/>
        <v>325448.86827410193</v>
      </c>
      <c r="AQ61" s="323">
        <f t="shared" si="64"/>
        <v>328663.1004925486</v>
      </c>
      <c r="AR61" s="323">
        <f t="shared" si="64"/>
        <v>331920.9858025756</v>
      </c>
      <c r="AS61" s="323">
        <f t="shared" si="64"/>
        <v>335223.11706502031</v>
      </c>
      <c r="AT61" s="323">
        <f t="shared" si="64"/>
        <v>338570.09519247455</v>
      </c>
      <c r="AU61" s="323">
        <f t="shared" si="64"/>
        <v>341962.52925863682</v>
      </c>
      <c r="AV61" s="323">
        <f t="shared" si="64"/>
        <v>345401.03660915006</v>
      </c>
      <c r="AW61" s="323">
        <f t="shared" si="64"/>
        <v>348886.24297394429</v>
      </c>
      <c r="AX61" s="323">
        <f t="shared" si="64"/>
        <v>352418.78258110525</v>
      </c>
      <c r="AY61" s="323">
        <f t="shared" si="64"/>
        <v>355999.29827228951</v>
      </c>
      <c r="AZ61" s="323">
        <f t="shared" si="64"/>
        <v>359628.44161970698</v>
      </c>
      <c r="BA61" s="323">
        <f t="shared" si="64"/>
        <v>363306.87304469204</v>
      </c>
      <c r="BB61" s="323">
        <f t="shared" si="64"/>
        <v>367035.26193788531</v>
      </c>
      <c r="BC61" s="323">
        <f t="shared" si="64"/>
        <v>370814.28678104753</v>
      </c>
      <c r="BD61" s="323">
        <f t="shared" si="64"/>
        <v>374644.63527052756</v>
      </c>
      <c r="BE61" s="323">
        <f t="shared" si="64"/>
        <v>378527.00444240769</v>
      </c>
      <c r="BF61" s="323">
        <f t="shared" si="64"/>
        <v>382462.10079934815</v>
      </c>
      <c r="BG61" s="323">
        <f t="shared" si="64"/>
        <v>386450.64043915446</v>
      </c>
      <c r="BH61" s="323">
        <f t="shared" si="64"/>
        <v>390665.59918509104</v>
      </c>
      <c r="BI61" s="323">
        <f t="shared" si="64"/>
        <v>394937.80207757303</v>
      </c>
      <c r="BJ61" s="323">
        <f t="shared" si="64"/>
        <v>399268.02656010847</v>
      </c>
      <c r="BK61" s="323">
        <f t="shared" si="64"/>
        <v>403657.06063481182</v>
      </c>
      <c r="BL61" s="323">
        <f t="shared" si="64"/>
        <v>408105.70300580212</v>
      </c>
      <c r="BM61" s="323">
        <f t="shared" si="64"/>
        <v>412614.76322454924</v>
      </c>
      <c r="BN61" s="323">
        <f t="shared" si="64"/>
        <v>417185.06183719356</v>
      </c>
      <c r="BO61" s="323">
        <f t="shared" si="64"/>
        <v>421817.43053386681</v>
      </c>
      <c r="BP61" s="323">
        <f t="shared" ref="BP61:BU61" si="65">BO77</f>
        <v>426512.71230004047</v>
      </c>
      <c r="BQ61" s="323">
        <f t="shared" si="65"/>
        <v>431271.7615699303</v>
      </c>
      <c r="BR61" s="323">
        <f t="shared" si="65"/>
        <v>436095.44438198354</v>
      </c>
      <c r="BS61" s="323">
        <f t="shared" si="65"/>
        <v>440984.63853647828</v>
      </c>
      <c r="BT61" s="323">
        <f t="shared" si="65"/>
        <v>445940.23375526309</v>
      </c>
      <c r="BU61" s="323">
        <f t="shared" si="65"/>
        <v>450963.13184366608</v>
      </c>
    </row>
    <row r="62" spans="1:73" x14ac:dyDescent="0.3">
      <c r="A62" s="78" t="s">
        <v>400</v>
      </c>
      <c r="B62" s="219">
        <f t="shared" ref="B62:BM62" si="66">B61*B60</f>
        <v>-5562.21</v>
      </c>
      <c r="C62" s="219">
        <f t="shared" si="66"/>
        <v>-880.00474219693047</v>
      </c>
      <c r="D62" s="219">
        <f t="shared" si="66"/>
        <v>-7763.7398882938251</v>
      </c>
      <c r="E62" s="219">
        <f t="shared" si="66"/>
        <v>-11672.381379152604</v>
      </c>
      <c r="F62" s="219">
        <f t="shared" si="66"/>
        <v>-2681.9388148979565</v>
      </c>
      <c r="G62" s="219">
        <f t="shared" si="66"/>
        <v>-1355.9639124957862</v>
      </c>
      <c r="H62" s="219">
        <f t="shared" si="66"/>
        <v>-1025.9734921393601</v>
      </c>
      <c r="I62" s="219">
        <f t="shared" si="66"/>
        <v>-1074.2443063647286</v>
      </c>
      <c r="J62" s="219">
        <f t="shared" si="66"/>
        <v>-1082.7458481020112</v>
      </c>
      <c r="K62" s="219">
        <f t="shared" si="66"/>
        <v>-1091.362850874717</v>
      </c>
      <c r="L62" s="219">
        <f t="shared" si="66"/>
        <v>-1100.0968827808581</v>
      </c>
      <c r="M62" s="219">
        <f t="shared" si="66"/>
        <v>-1108.9495332150805</v>
      </c>
      <c r="N62" s="219">
        <f t="shared" si="66"/>
        <v>-1117.9224131578981</v>
      </c>
      <c r="O62" s="219">
        <f t="shared" si="66"/>
        <v>-1127.0171554688529</v>
      </c>
      <c r="P62" s="219">
        <f t="shared" si="66"/>
        <v>-1136.2354151836601</v>
      </c>
      <c r="Q62" s="219">
        <f t="shared" si="66"/>
        <v>-1145.5788698153845</v>
      </c>
      <c r="R62" s="219">
        <f t="shared" si="66"/>
        <v>-1155.0492196597122</v>
      </c>
      <c r="S62" s="219">
        <f t="shared" si="66"/>
        <v>-1164.6481881043637</v>
      </c>
      <c r="T62" s="219">
        <f t="shared" si="66"/>
        <v>-1174.3775219427118</v>
      </c>
      <c r="U62" s="219">
        <f t="shared" si="66"/>
        <v>-1184.2389916916593</v>
      </c>
      <c r="V62" s="219">
        <f t="shared" si="66"/>
        <v>-1194.2343919138307</v>
      </c>
      <c r="W62" s="219">
        <f t="shared" si="66"/>
        <v>-1204.3655415441426</v>
      </c>
      <c r="X62" s="219">
        <f t="shared" si="66"/>
        <v>-1214.6342842208087</v>
      </c>
      <c r="Y62" s="219">
        <f t="shared" si="66"/>
        <v>-1225.0424886208398</v>
      </c>
      <c r="Z62" s="219">
        <f t="shared" si="66"/>
        <v>-1235.5920488001</v>
      </c>
      <c r="AA62" s="219">
        <f t="shared" si="66"/>
        <v>-1246.284884537982</v>
      </c>
      <c r="AB62" s="219">
        <f t="shared" si="66"/>
        <v>-1257.8839381859684</v>
      </c>
      <c r="AC62" s="219">
        <f t="shared" si="66"/>
        <v>-1269.6405207605314</v>
      </c>
      <c r="AD62" s="219">
        <f t="shared" si="66"/>
        <v>-1281.5567716916166</v>
      </c>
      <c r="AE62" s="219">
        <f t="shared" si="66"/>
        <v>-1293.634859465169</v>
      </c>
      <c r="AF62" s="219">
        <f t="shared" si="66"/>
        <v>-1305.8769820177483</v>
      </c>
      <c r="AG62" s="219">
        <f t="shared" si="66"/>
        <v>-1318.285367136504</v>
      </c>
      <c r="AH62" s="219">
        <f t="shared" si="66"/>
        <v>-1330.862272864581</v>
      </c>
      <c r="AI62" s="219">
        <f t="shared" si="66"/>
        <v>-1343.6099879120329</v>
      </c>
      <c r="AJ62" s="219">
        <f t="shared" si="66"/>
        <v>-1356.5308320723138</v>
      </c>
      <c r="AK62" s="219">
        <f t="shared" si="66"/>
        <v>-1369.6271566444293</v>
      </c>
      <c r="AL62" s="219">
        <f t="shared" si="66"/>
        <v>-1382.9013448608175</v>
      </c>
      <c r="AM62" s="219">
        <f t="shared" si="66"/>
        <v>-1396.3558123210451</v>
      </c>
      <c r="AN62" s="219">
        <f t="shared" si="66"/>
        <v>-1409.9930074313893</v>
      </c>
      <c r="AO62" s="219">
        <f t="shared" si="66"/>
        <v>-1423.8154118503935</v>
      </c>
      <c r="AP62" s="219">
        <f t="shared" si="66"/>
        <v>-1437.8255409404719</v>
      </c>
      <c r="AQ62" s="219">
        <f t="shared" si="66"/>
        <v>-1452.0259442256479</v>
      </c>
      <c r="AR62" s="219">
        <f t="shared" si="66"/>
        <v>-1466.4192058555097</v>
      </c>
      <c r="AS62" s="219">
        <f t="shared" si="66"/>
        <v>-1481.0079450754668</v>
      </c>
      <c r="AT62" s="219">
        <f t="shared" si="66"/>
        <v>-1495.7948167033924</v>
      </c>
      <c r="AU62" s="219">
        <f t="shared" si="66"/>
        <v>-1510.7825116127399</v>
      </c>
      <c r="AV62" s="219">
        <f t="shared" si="66"/>
        <v>-1525.9737572222207</v>
      </c>
      <c r="AW62" s="219">
        <f t="shared" si="66"/>
        <v>-1541.3713179921324</v>
      </c>
      <c r="AX62" s="219">
        <f t="shared" si="66"/>
        <v>-1556.9779959274265</v>
      </c>
      <c r="AY62" s="219">
        <f t="shared" si="66"/>
        <v>-1572.7966310876106</v>
      </c>
      <c r="AZ62" s="219">
        <f t="shared" si="66"/>
        <v>-1588.8301021035743</v>
      </c>
      <c r="BA62" s="219">
        <f t="shared" si="66"/>
        <v>-1605.0813267014337</v>
      </c>
      <c r="BB62" s="219">
        <f t="shared" si="66"/>
        <v>-1621.5532622334913</v>
      </c>
      <c r="BC62" s="219">
        <f t="shared" si="66"/>
        <v>-1638.2489062164068</v>
      </c>
      <c r="BD62" s="219">
        <f t="shared" si="66"/>
        <v>-1655.1712968766769</v>
      </c>
      <c r="BE62" s="219">
        <f t="shared" si="66"/>
        <v>-1672.3235137035233</v>
      </c>
      <c r="BF62" s="219">
        <f t="shared" si="66"/>
        <v>-1689.7086780092891</v>
      </c>
      <c r="BG62" s="219">
        <f t="shared" si="66"/>
        <v>-1707.3299534974467</v>
      </c>
      <c r="BH62" s="219">
        <f t="shared" si="66"/>
        <v>-1725.951543337525</v>
      </c>
      <c r="BI62" s="219">
        <f t="shared" si="66"/>
        <v>-1744.82603648745</v>
      </c>
      <c r="BJ62" s="219">
        <f t="shared" si="66"/>
        <v>-1763.9568676745826</v>
      </c>
      <c r="BK62" s="219">
        <f t="shared" si="66"/>
        <v>-1783.3475182739617</v>
      </c>
      <c r="BL62" s="219">
        <f t="shared" si="66"/>
        <v>-1803.0015169418343</v>
      </c>
      <c r="BM62" s="219">
        <f t="shared" si="66"/>
        <v>-1822.9224402577909</v>
      </c>
      <c r="BN62" s="219">
        <f t="shared" ref="BN62:BU62" si="67">BN61*BN60</f>
        <v>-1843.1139133756212</v>
      </c>
      <c r="BO62" s="219">
        <f t="shared" si="67"/>
        <v>-1863.5796106830096</v>
      </c>
      <c r="BP62" s="219">
        <f t="shared" si="67"/>
        <v>-1884.3232564701896</v>
      </c>
      <c r="BQ62" s="219">
        <f t="shared" si="67"/>
        <v>-1905.3486256076808</v>
      </c>
      <c r="BR62" s="219">
        <f t="shared" si="67"/>
        <v>-1926.6595442332277</v>
      </c>
      <c r="BS62" s="219">
        <f t="shared" si="67"/>
        <v>-1948.2598904480706</v>
      </c>
      <c r="BT62" s="219">
        <f t="shared" si="67"/>
        <v>-1970.153595022671</v>
      </c>
      <c r="BU62" s="219">
        <f t="shared" si="67"/>
        <v>-1992.3446421120229</v>
      </c>
    </row>
    <row r="63" spans="1:73" x14ac:dyDescent="0.3">
      <c r="A63" s="146"/>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row>
    <row r="64" spans="1:73" x14ac:dyDescent="0.3">
      <c r="A64" s="61" t="s">
        <v>45</v>
      </c>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row>
    <row r="65" spans="1:73" x14ac:dyDescent="0.3">
      <c r="A65" s="65" t="str">
        <f>IF(A3="ARR","Annual Customer Churn","Monthly Customer Churn")</f>
        <v>Monthly Customer Churn</v>
      </c>
      <c r="B65" s="253">
        <v>0</v>
      </c>
      <c r="C65" s="326">
        <f>IFERROR(IF(C$2="Fcst",B65,-SUMIF('Maxio F Actuals'!$A$5:$A$163,TRIM($A65),INDEX('Maxio F Actuals'!$C$5:$CU$163,0,MATCH(C$3,'Maxio F Actuals'!$C$2:$CU$2,0)))),0)</f>
        <v>0</v>
      </c>
      <c r="D65" s="326">
        <f>IFERROR(IF(D$2="Fcst",C65,-SUMIF('Maxio F Actuals'!$A$5:$A$163,TRIM($A65),INDEX('Maxio F Actuals'!$C$5:$CU$163,0,MATCH(D$3,'Maxio F Actuals'!$C$2:$CU$2,0)))),0)</f>
        <v>-1.750291715285881E-3</v>
      </c>
      <c r="E65" s="326">
        <f>IFERROR(IF(E$2="Fcst",D65,-SUMIF('Maxio F Actuals'!$A$5:$A$163,TRIM($A65),INDEX('Maxio F Actuals'!$C$5:$CU$163,0,MATCH(E$3,'Maxio F Actuals'!$C$2:$CU$2,0)))),0)</f>
        <v>-7.4285714285714285E-3</v>
      </c>
      <c r="F65" s="326">
        <f>IFERROR(IF(F$2="Fcst",E65,-SUMIF('Maxio F Actuals'!$A$5:$A$163,TRIM($A65),INDEX('Maxio F Actuals'!$C$5:$CU$163,0,MATCH(F$3,'Maxio F Actuals'!$C$2:$CU$2,0)))),0)</f>
        <v>-4.4767767207610524E-3</v>
      </c>
      <c r="G65" s="326">
        <f>IFERROR(IF(G$2="Fcst",F65,-SUMIF('Maxio F Actuals'!$A$5:$A$163,TRIM($A65),INDEX('Maxio F Actuals'!$C$5:$CU$163,0,MATCH(G$3,'Maxio F Actuals'!$C$2:$CU$2,0)))),0)</f>
        <v>-7.2302558398220241E-3</v>
      </c>
      <c r="H65" s="326">
        <f>IFERROR(IF(H$2="Fcst",G65,-SUMIF('Maxio F Actuals'!$A$5:$A$163,TRIM($A65),INDEX('Maxio F Actuals'!$C$5:$CU$163,0,MATCH(H$3,'Maxio F Actuals'!$C$2:$CU$2,0)))),0)</f>
        <v>-4.4125758411472701E-3</v>
      </c>
      <c r="I65" s="326">
        <f>IFERROR(IF(I$2="Fcst",H65,-SUMIF('Maxio F Actuals'!$A$5:$A$163,TRIM($A65),INDEX('Maxio F Actuals'!$C$5:$CU$163,0,MATCH(I$3,'Maxio F Actuals'!$C$2:$CU$2,0)))),0)</f>
        <v>-4.4125758411472701E-3</v>
      </c>
      <c r="J65" s="326">
        <f>IFERROR(IF(J$2="Fcst",I65,-SUMIF('Maxio F Actuals'!$A$5:$A$163,TRIM($A65),INDEX('Maxio F Actuals'!$C$5:$CU$163,0,MATCH(J$3,'Maxio F Actuals'!$C$2:$CU$2,0)))),0)</f>
        <v>-4.4125758411472701E-3</v>
      </c>
      <c r="K65" s="326">
        <f>IFERROR(IF(K$2="Fcst",J65,-SUMIF('Maxio F Actuals'!$A$5:$A$163,TRIM($A65),INDEX('Maxio F Actuals'!$C$5:$CU$163,0,MATCH(K$3,'Maxio F Actuals'!$C$2:$CU$2,0)))),0)</f>
        <v>-4.4125758411472701E-3</v>
      </c>
      <c r="L65" s="326">
        <f>IFERROR(IF(L$2="Fcst",K65,-SUMIF('Maxio F Actuals'!$A$5:$A$163,TRIM($A65),INDEX('Maxio F Actuals'!$C$5:$CU$163,0,MATCH(L$3,'Maxio F Actuals'!$C$2:$CU$2,0)))),0)</f>
        <v>-4.4125758411472701E-3</v>
      </c>
      <c r="M65" s="326">
        <f>IFERROR(IF(M$2="Fcst",L65,-SUMIF('Maxio F Actuals'!$A$5:$A$163,TRIM($A65),INDEX('Maxio F Actuals'!$C$5:$CU$163,0,MATCH(M$3,'Maxio F Actuals'!$C$2:$CU$2,0)))),0)</f>
        <v>-4.4125758411472701E-3</v>
      </c>
      <c r="N65" s="326">
        <f>IFERROR(IF(N$2="Fcst",M65,-SUMIF('Maxio F Actuals'!$A$5:$A$163,TRIM($A65),INDEX('Maxio F Actuals'!$C$5:$CU$163,0,MATCH(N$3,'Maxio F Actuals'!$C$2:$CU$2,0)))),0)</f>
        <v>-4.4125758411472701E-3</v>
      </c>
      <c r="O65" s="326">
        <f>IFERROR(IF(O$2="Fcst",N65,-SUMIF('Maxio F Actuals'!$A$5:$A$163,TRIM($A65),INDEX('Maxio F Actuals'!$C$5:$CU$163,0,MATCH(O$3,'Maxio F Actuals'!$C$2:$CU$2,0)))),0)</f>
        <v>-4.4125758411472701E-3</v>
      </c>
      <c r="P65" s="326">
        <f>IFERROR(IF(P$2="Fcst",O65,-SUMIF('Maxio F Actuals'!$A$5:$A$163,TRIM($A65),INDEX('Maxio F Actuals'!$C$5:$CU$163,0,MATCH(P$3,'Maxio F Actuals'!$C$2:$CU$2,0)))),0)</f>
        <v>-4.4125758411472701E-3</v>
      </c>
      <c r="Q65" s="326">
        <f>IFERROR(IF(Q$2="Fcst",P65,-SUMIF('Maxio F Actuals'!$A$5:$A$163,TRIM($A65),INDEX('Maxio F Actuals'!$C$5:$CU$163,0,MATCH(Q$3,'Maxio F Actuals'!$C$2:$CU$2,0)))),0)</f>
        <v>-4.4125758411472701E-3</v>
      </c>
      <c r="R65" s="326">
        <f>IFERROR(IF(R$2="Fcst",Q65,-SUMIF('Maxio F Actuals'!$A$5:$A$163,TRIM($A65),INDEX('Maxio F Actuals'!$C$5:$CU$163,0,MATCH(R$3,'Maxio F Actuals'!$C$2:$CU$2,0)))),0)</f>
        <v>-4.4125758411472701E-3</v>
      </c>
      <c r="S65" s="326">
        <f>IFERROR(IF(S$2="Fcst",R65,-SUMIF('Maxio F Actuals'!$A$5:$A$163,TRIM($A65),INDEX('Maxio F Actuals'!$C$5:$CU$163,0,MATCH(S$3,'Maxio F Actuals'!$C$2:$CU$2,0)))),0)</f>
        <v>-4.4125758411472701E-3</v>
      </c>
      <c r="T65" s="326">
        <f>IFERROR(IF(T$2="Fcst",S65,-SUMIF('Maxio F Actuals'!$A$5:$A$163,TRIM($A65),INDEX('Maxio F Actuals'!$C$5:$CU$163,0,MATCH(T$3,'Maxio F Actuals'!$C$2:$CU$2,0)))),0)</f>
        <v>-4.4125758411472701E-3</v>
      </c>
      <c r="U65" s="326">
        <f>IFERROR(IF(U$2="Fcst",T65,-SUMIF('Maxio F Actuals'!$A$5:$A$163,TRIM($A65),INDEX('Maxio F Actuals'!$C$5:$CU$163,0,MATCH(U$3,'Maxio F Actuals'!$C$2:$CU$2,0)))),0)</f>
        <v>-4.4125758411472701E-3</v>
      </c>
      <c r="V65" s="326">
        <f>IFERROR(IF(V$2="Fcst",U65,-SUMIF('Maxio F Actuals'!$A$5:$A$163,TRIM($A65),INDEX('Maxio F Actuals'!$C$5:$CU$163,0,MATCH(V$3,'Maxio F Actuals'!$C$2:$CU$2,0)))),0)</f>
        <v>-4.4125758411472701E-3</v>
      </c>
      <c r="W65" s="326">
        <f>IFERROR(IF(W$2="Fcst",V65,-SUMIF('Maxio F Actuals'!$A$5:$A$163,TRIM($A65),INDEX('Maxio F Actuals'!$C$5:$CU$163,0,MATCH(W$3,'Maxio F Actuals'!$C$2:$CU$2,0)))),0)</f>
        <v>-4.4125758411472701E-3</v>
      </c>
      <c r="X65" s="326">
        <f>IFERROR(IF(X$2="Fcst",W65,-SUMIF('Maxio F Actuals'!$A$5:$A$163,TRIM($A65),INDEX('Maxio F Actuals'!$C$5:$CU$163,0,MATCH(X$3,'Maxio F Actuals'!$C$2:$CU$2,0)))),0)</f>
        <v>-4.4125758411472701E-3</v>
      </c>
      <c r="Y65" s="326">
        <f>IFERROR(IF(Y$2="Fcst",X65,-SUMIF('Maxio F Actuals'!$A$5:$A$163,TRIM($A65),INDEX('Maxio F Actuals'!$C$5:$CU$163,0,MATCH(Y$3,'Maxio F Actuals'!$C$2:$CU$2,0)))),0)</f>
        <v>-4.4125758411472701E-3</v>
      </c>
      <c r="Z65" s="326">
        <f>IFERROR(IF(Z$2="Fcst",Y65,-SUMIF('Maxio F Actuals'!$A$5:$A$163,TRIM($A65),INDEX('Maxio F Actuals'!$C$5:$CU$163,0,MATCH(Z$3,'Maxio F Actuals'!$C$2:$CU$2,0)))),0)</f>
        <v>-4.4125758411472701E-3</v>
      </c>
      <c r="AA65" s="326">
        <f>IFERROR(IF(AA$2="Fcst",Z65,-SUMIF('Maxio F Actuals'!$A$5:$A$163,TRIM($A65),INDEX('Maxio F Actuals'!$C$5:$CU$163,0,MATCH(AA$3,'Maxio F Actuals'!$C$2:$CU$2,0)))),0)</f>
        <v>-4.4125758411472701E-3</v>
      </c>
      <c r="AB65" s="326">
        <f>IFERROR(IF(AB$2="Fcst",AA65,-SUMIF('Maxio F Actuals'!$A$5:$A$163,TRIM($A65),INDEX('Maxio F Actuals'!$C$5:$CU$163,0,MATCH(AB$3,'Maxio F Actuals'!$C$2:$CU$2,0)))),0)</f>
        <v>-4.4125758411472701E-3</v>
      </c>
      <c r="AC65" s="326">
        <f>IFERROR(IF(AC$2="Fcst",AB65,-SUMIF('Maxio F Actuals'!$A$5:$A$163,TRIM($A65),INDEX('Maxio F Actuals'!$C$5:$CU$163,0,MATCH(AC$3,'Maxio F Actuals'!$C$2:$CU$2,0)))),0)</f>
        <v>-4.4125758411472701E-3</v>
      </c>
      <c r="AD65" s="326">
        <f>IFERROR(IF(AD$2="Fcst",AC65,-SUMIF('Maxio F Actuals'!$A$5:$A$163,TRIM($A65),INDEX('Maxio F Actuals'!$C$5:$CU$163,0,MATCH(AD$3,'Maxio F Actuals'!$C$2:$CU$2,0)))),0)</f>
        <v>-4.4125758411472701E-3</v>
      </c>
      <c r="AE65" s="326">
        <f>IFERROR(IF(AE$2="Fcst",AD65,-SUMIF('Maxio F Actuals'!$A$5:$A$163,TRIM($A65),INDEX('Maxio F Actuals'!$C$5:$CU$163,0,MATCH(AE$3,'Maxio F Actuals'!$C$2:$CU$2,0)))),0)</f>
        <v>-4.4125758411472701E-3</v>
      </c>
      <c r="AF65" s="326">
        <f>IFERROR(IF(AF$2="Fcst",AE65,-SUMIF('Maxio F Actuals'!$A$5:$A$163,TRIM($A65),INDEX('Maxio F Actuals'!$C$5:$CU$163,0,MATCH(AF$3,'Maxio F Actuals'!$C$2:$CU$2,0)))),0)</f>
        <v>-4.4125758411472701E-3</v>
      </c>
      <c r="AG65" s="326">
        <f>IFERROR(IF(AG$2="Fcst",AF65,-SUMIF('Maxio F Actuals'!$A$5:$A$163,TRIM($A65),INDEX('Maxio F Actuals'!$C$5:$CU$163,0,MATCH(AG$3,'Maxio F Actuals'!$C$2:$CU$2,0)))),0)</f>
        <v>-4.4125758411472701E-3</v>
      </c>
      <c r="AH65" s="326">
        <f>IFERROR(IF(AH$2="Fcst",AG65,-SUMIF('Maxio F Actuals'!$A$5:$A$163,TRIM($A65),INDEX('Maxio F Actuals'!$C$5:$CU$163,0,MATCH(AH$3,'Maxio F Actuals'!$C$2:$CU$2,0)))),0)</f>
        <v>-4.4125758411472701E-3</v>
      </c>
      <c r="AI65" s="326">
        <f>IFERROR(IF(AI$2="Fcst",AH65,-SUMIF('Maxio F Actuals'!$A$5:$A$163,TRIM($A65),INDEX('Maxio F Actuals'!$C$5:$CU$163,0,MATCH(AI$3,'Maxio F Actuals'!$C$2:$CU$2,0)))),0)</f>
        <v>-4.4125758411472701E-3</v>
      </c>
      <c r="AJ65" s="326">
        <f>IFERROR(IF(AJ$2="Fcst",AI65,-SUMIF('Maxio F Actuals'!$A$5:$A$163,TRIM($A65),INDEX('Maxio F Actuals'!$C$5:$CU$163,0,MATCH(AJ$3,'Maxio F Actuals'!$C$2:$CU$2,0)))),0)</f>
        <v>-4.4125758411472701E-3</v>
      </c>
      <c r="AK65" s="326">
        <f>IFERROR(IF(AK$2="Fcst",AJ65,-SUMIF('Maxio F Actuals'!$A$5:$A$163,TRIM($A65),INDEX('Maxio F Actuals'!$C$5:$CU$163,0,MATCH(AK$3,'Maxio F Actuals'!$C$2:$CU$2,0)))),0)</f>
        <v>-4.4125758411472701E-3</v>
      </c>
      <c r="AL65" s="326">
        <f>IFERROR(IF(AL$2="Fcst",AK65,-SUMIF('Maxio F Actuals'!$A$5:$A$163,TRIM($A65),INDEX('Maxio F Actuals'!$C$5:$CU$163,0,MATCH(AL$3,'Maxio F Actuals'!$C$2:$CU$2,0)))),0)</f>
        <v>-4.4125758411472701E-3</v>
      </c>
      <c r="AM65" s="326">
        <f>IFERROR(IF(AM$2="Fcst",AL65,-SUMIF('Maxio F Actuals'!$A$5:$A$163,TRIM($A65),INDEX('Maxio F Actuals'!$C$5:$CU$163,0,MATCH(AM$3,'Maxio F Actuals'!$C$2:$CU$2,0)))),0)</f>
        <v>-4.4125758411472701E-3</v>
      </c>
      <c r="AN65" s="326">
        <f>IFERROR(IF(AN$2="Fcst",AM65,-SUMIF('Maxio F Actuals'!$A$5:$A$163,TRIM($A65),INDEX('Maxio F Actuals'!$C$5:$CU$163,0,MATCH(AN$3,'Maxio F Actuals'!$C$2:$CU$2,0)))),0)</f>
        <v>-4.4125758411472701E-3</v>
      </c>
      <c r="AO65" s="326">
        <f>IFERROR(IF(AO$2="Fcst",AN65,-SUMIF('Maxio F Actuals'!$A$5:$A$163,TRIM($A65),INDEX('Maxio F Actuals'!$C$5:$CU$163,0,MATCH(AO$3,'Maxio F Actuals'!$C$2:$CU$2,0)))),0)</f>
        <v>-4.4125758411472701E-3</v>
      </c>
      <c r="AP65" s="326">
        <f>IFERROR(IF(AP$2="Fcst",AO65,-SUMIF('Maxio F Actuals'!$A$5:$A$163,TRIM($A65),INDEX('Maxio F Actuals'!$C$5:$CU$163,0,MATCH(AP$3,'Maxio F Actuals'!$C$2:$CU$2,0)))),0)</f>
        <v>-4.4125758411472701E-3</v>
      </c>
      <c r="AQ65" s="326">
        <f>IFERROR(IF(AQ$2="Fcst",AP65,-SUMIF('Maxio F Actuals'!$A$5:$A$163,TRIM($A65),INDEX('Maxio F Actuals'!$C$5:$CU$163,0,MATCH(AQ$3,'Maxio F Actuals'!$C$2:$CU$2,0)))),0)</f>
        <v>-4.4125758411472701E-3</v>
      </c>
      <c r="AR65" s="326">
        <f>IFERROR(IF(AR$2="Fcst",AQ65,-SUMIF('Maxio F Actuals'!$A$5:$A$163,TRIM($A65),INDEX('Maxio F Actuals'!$C$5:$CU$163,0,MATCH(AR$3,'Maxio F Actuals'!$C$2:$CU$2,0)))),0)</f>
        <v>-4.4125758411472701E-3</v>
      </c>
      <c r="AS65" s="326">
        <f>IFERROR(IF(AS$2="Fcst",AR65,-SUMIF('Maxio F Actuals'!$A$5:$A$163,TRIM($A65),INDEX('Maxio F Actuals'!$C$5:$CU$163,0,MATCH(AS$3,'Maxio F Actuals'!$C$2:$CU$2,0)))),0)</f>
        <v>-4.4125758411472701E-3</v>
      </c>
      <c r="AT65" s="326">
        <f>IFERROR(IF(AT$2="Fcst",AS65,-SUMIF('Maxio F Actuals'!$A$5:$A$163,TRIM($A65),INDEX('Maxio F Actuals'!$C$5:$CU$163,0,MATCH(AT$3,'Maxio F Actuals'!$C$2:$CU$2,0)))),0)</f>
        <v>-4.4125758411472701E-3</v>
      </c>
      <c r="AU65" s="326">
        <f>IFERROR(IF(AU$2="Fcst",AT65,-SUMIF('Maxio F Actuals'!$A$5:$A$163,TRIM($A65),INDEX('Maxio F Actuals'!$C$5:$CU$163,0,MATCH(AU$3,'Maxio F Actuals'!$C$2:$CU$2,0)))),0)</f>
        <v>-4.4125758411472701E-3</v>
      </c>
      <c r="AV65" s="326">
        <f>IFERROR(IF(AV$2="Fcst",AU65,-SUMIF('Maxio F Actuals'!$A$5:$A$163,TRIM($A65),INDEX('Maxio F Actuals'!$C$5:$CU$163,0,MATCH(AV$3,'Maxio F Actuals'!$C$2:$CU$2,0)))),0)</f>
        <v>-4.4125758411472701E-3</v>
      </c>
      <c r="AW65" s="326">
        <f>IFERROR(IF(AW$2="Fcst",AV65,-SUMIF('Maxio F Actuals'!$A$5:$A$163,TRIM($A65),INDEX('Maxio F Actuals'!$C$5:$CU$163,0,MATCH(AW$3,'Maxio F Actuals'!$C$2:$CU$2,0)))),0)</f>
        <v>-4.4125758411472701E-3</v>
      </c>
      <c r="AX65" s="326">
        <f>IFERROR(IF(AX$2="Fcst",AW65,-SUMIF('Maxio F Actuals'!$A$5:$A$163,TRIM($A65),INDEX('Maxio F Actuals'!$C$5:$CU$163,0,MATCH(AX$3,'Maxio F Actuals'!$C$2:$CU$2,0)))),0)</f>
        <v>-4.4125758411472701E-3</v>
      </c>
      <c r="AY65" s="326">
        <f>IFERROR(IF(AY$2="Fcst",AX65,-SUMIF('Maxio F Actuals'!$A$5:$A$163,TRIM($A65),INDEX('Maxio F Actuals'!$C$5:$CU$163,0,MATCH(AY$3,'Maxio F Actuals'!$C$2:$CU$2,0)))),0)</f>
        <v>-4.4125758411472701E-3</v>
      </c>
      <c r="AZ65" s="326">
        <f>IFERROR(IF(AZ$2="Fcst",AY65,-SUMIF('Maxio F Actuals'!$A$5:$A$163,TRIM($A65),INDEX('Maxio F Actuals'!$C$5:$CU$163,0,MATCH(AZ$3,'Maxio F Actuals'!$C$2:$CU$2,0)))),0)</f>
        <v>-4.4125758411472701E-3</v>
      </c>
      <c r="BA65" s="326">
        <f>IFERROR(IF(BA$2="Fcst",AZ65,-SUMIF('Maxio F Actuals'!$A$5:$A$163,TRIM($A65),INDEX('Maxio F Actuals'!$C$5:$CU$163,0,MATCH(BA$3,'Maxio F Actuals'!$C$2:$CU$2,0)))),0)</f>
        <v>-4.4125758411472701E-3</v>
      </c>
      <c r="BB65" s="326">
        <f>IFERROR(IF(BB$2="Fcst",BA65,-SUMIF('Maxio F Actuals'!$A$5:$A$163,TRIM($A65),INDEX('Maxio F Actuals'!$C$5:$CU$163,0,MATCH(BB$3,'Maxio F Actuals'!$C$2:$CU$2,0)))),0)</f>
        <v>-4.4125758411472701E-3</v>
      </c>
      <c r="BC65" s="326">
        <f>IFERROR(IF(BC$2="Fcst",BB65,-SUMIF('Maxio F Actuals'!$A$5:$A$163,TRIM($A65),INDEX('Maxio F Actuals'!$C$5:$CU$163,0,MATCH(BC$3,'Maxio F Actuals'!$C$2:$CU$2,0)))),0)</f>
        <v>-4.4125758411472701E-3</v>
      </c>
      <c r="BD65" s="326">
        <f>IFERROR(IF(BD$2="Fcst",BC65,-SUMIF('Maxio F Actuals'!$A$5:$A$163,TRIM($A65),INDEX('Maxio F Actuals'!$C$5:$CU$163,0,MATCH(BD$3,'Maxio F Actuals'!$C$2:$CU$2,0)))),0)</f>
        <v>-4.4125758411472701E-3</v>
      </c>
      <c r="BE65" s="326">
        <f>IFERROR(IF(BE$2="Fcst",BD65,-SUMIF('Maxio F Actuals'!$A$5:$A$163,TRIM($A65),INDEX('Maxio F Actuals'!$C$5:$CU$163,0,MATCH(BE$3,'Maxio F Actuals'!$C$2:$CU$2,0)))),0)</f>
        <v>-4.4125758411472701E-3</v>
      </c>
      <c r="BF65" s="326">
        <f>IFERROR(IF(BF$2="Fcst",BE65,-SUMIF('Maxio F Actuals'!$A$5:$A$163,TRIM($A65),INDEX('Maxio F Actuals'!$C$5:$CU$163,0,MATCH(BF$3,'Maxio F Actuals'!$C$2:$CU$2,0)))),0)</f>
        <v>-4.4125758411472701E-3</v>
      </c>
      <c r="BG65" s="326">
        <f>IFERROR(IF(BG$2="Fcst",BF65,-SUMIF('Maxio F Actuals'!$A$5:$A$163,TRIM($A65),INDEX('Maxio F Actuals'!$C$5:$CU$163,0,MATCH(BG$3,'Maxio F Actuals'!$C$2:$CU$2,0)))),0)</f>
        <v>-4.4125758411472701E-3</v>
      </c>
      <c r="BH65" s="326">
        <f>IFERROR(IF(BH$2="Fcst",BG65,-SUMIF('Maxio F Actuals'!$A$5:$A$163,TRIM($A65),INDEX('Maxio F Actuals'!$C$5:$CU$163,0,MATCH(BH$3,'Maxio F Actuals'!$C$2:$CU$2,0)))),0)</f>
        <v>-4.4125758411472701E-3</v>
      </c>
      <c r="BI65" s="326">
        <f>IFERROR(IF(BI$2="Fcst",BH65,-SUMIF('Maxio F Actuals'!$A$5:$A$163,TRIM($A65),INDEX('Maxio F Actuals'!$C$5:$CU$163,0,MATCH(BI$3,'Maxio F Actuals'!$C$2:$CU$2,0)))),0)</f>
        <v>-4.4125758411472701E-3</v>
      </c>
      <c r="BJ65" s="326">
        <f>IFERROR(IF(BJ$2="Fcst",BI65,-SUMIF('Maxio F Actuals'!$A$5:$A$163,TRIM($A65),INDEX('Maxio F Actuals'!$C$5:$CU$163,0,MATCH(BJ$3,'Maxio F Actuals'!$C$2:$CU$2,0)))),0)</f>
        <v>-4.4125758411472701E-3</v>
      </c>
      <c r="BK65" s="326">
        <f>IFERROR(IF(BK$2="Fcst",BJ65,-SUMIF('Maxio F Actuals'!$A$5:$A$163,TRIM($A65),INDEX('Maxio F Actuals'!$C$5:$CU$163,0,MATCH(BK$3,'Maxio F Actuals'!$C$2:$CU$2,0)))),0)</f>
        <v>-4.4125758411472701E-3</v>
      </c>
      <c r="BL65" s="326">
        <f>IFERROR(IF(BL$2="Fcst",BK65,-SUMIF('Maxio F Actuals'!$A$5:$A$163,TRIM($A65),INDEX('Maxio F Actuals'!$C$5:$CU$163,0,MATCH(BL$3,'Maxio F Actuals'!$C$2:$CU$2,0)))),0)</f>
        <v>-4.4125758411472701E-3</v>
      </c>
      <c r="BM65" s="326">
        <f>IFERROR(IF(BM$2="Fcst",BL65,-SUMIF('Maxio F Actuals'!$A$5:$A$163,TRIM($A65),INDEX('Maxio F Actuals'!$C$5:$CU$163,0,MATCH(BM$3,'Maxio F Actuals'!$C$2:$CU$2,0)))),0)</f>
        <v>-4.4125758411472701E-3</v>
      </c>
      <c r="BN65" s="326">
        <f>IFERROR(IF(BN$2="Fcst",BM65,-SUMIF('Maxio F Actuals'!$A$5:$A$163,TRIM($A65),INDEX('Maxio F Actuals'!$C$5:$CU$163,0,MATCH(BN$3,'Maxio F Actuals'!$C$2:$CU$2,0)))),0)</f>
        <v>-4.4125758411472701E-3</v>
      </c>
      <c r="BO65" s="326">
        <f>IFERROR(IF(BO$2="Fcst",BN65,-SUMIF('Maxio F Actuals'!$A$5:$A$163,TRIM($A65),INDEX('Maxio F Actuals'!$C$5:$CU$163,0,MATCH(BO$3,'Maxio F Actuals'!$C$2:$CU$2,0)))),0)</f>
        <v>-4.4125758411472701E-3</v>
      </c>
      <c r="BP65" s="326">
        <f>IFERROR(IF(BP$2="Fcst",BO65,-SUMIF('Maxio F Actuals'!$A$5:$A$163,TRIM($A65),INDEX('Maxio F Actuals'!$C$5:$CU$163,0,MATCH(BP$3,'Maxio F Actuals'!$C$2:$CU$2,0)))),0)</f>
        <v>-4.4125758411472701E-3</v>
      </c>
      <c r="BQ65" s="326">
        <f>IFERROR(IF(BQ$2="Fcst",BP65,-SUMIF('Maxio F Actuals'!$A$5:$A$163,TRIM($A65),INDEX('Maxio F Actuals'!$C$5:$CU$163,0,MATCH(BQ$3,'Maxio F Actuals'!$C$2:$CU$2,0)))),0)</f>
        <v>-4.4125758411472701E-3</v>
      </c>
      <c r="BR65" s="326">
        <f>IFERROR(IF(BR$2="Fcst",BQ65,-SUMIF('Maxio F Actuals'!$A$5:$A$163,TRIM($A65),INDEX('Maxio F Actuals'!$C$5:$CU$163,0,MATCH(BR$3,'Maxio F Actuals'!$C$2:$CU$2,0)))),0)</f>
        <v>-4.4125758411472701E-3</v>
      </c>
      <c r="BS65" s="326">
        <f>IFERROR(IF(BS$2="Fcst",BR65,-SUMIF('Maxio F Actuals'!$A$5:$A$163,TRIM($A65),INDEX('Maxio F Actuals'!$C$5:$CU$163,0,MATCH(BS$3,'Maxio F Actuals'!$C$2:$CU$2,0)))),0)</f>
        <v>-4.4125758411472701E-3</v>
      </c>
      <c r="BT65" s="326">
        <f>IFERROR(IF(BT$2="Fcst",BS65,-SUMIF('Maxio F Actuals'!$A$5:$A$163,TRIM($A65),INDEX('Maxio F Actuals'!$C$5:$CU$163,0,MATCH(BT$3,'Maxio F Actuals'!$C$2:$CU$2,0)))),0)</f>
        <v>-4.4125758411472701E-3</v>
      </c>
      <c r="BU65" s="326">
        <f>IFERROR(IF(BU$2="Fcst",BT65,-SUMIF('Maxio F Actuals'!$A$5:$A$163,TRIM($A65),INDEX('Maxio F Actuals'!$C$5:$CU$163,0,MATCH(BU$3,'Maxio F Actuals'!$C$2:$CU$2,0)))),0)</f>
        <v>-4.4125758411472701E-3</v>
      </c>
    </row>
    <row r="66" spans="1:73" x14ac:dyDescent="0.3">
      <c r="A66" s="178" t="s">
        <v>429</v>
      </c>
      <c r="B66" s="70">
        <f>IF(B$2="Fcst",-B38,SUMIF('Maxio F Actuals'!$A$5:$A$163,TRIM($A66),INDEX('Maxio F Actuals'!$C$5:$CU$163,0,MATCH(B$3,'Maxio F Actuals'!$C$2:$CU$2,0))))</f>
        <v>0</v>
      </c>
      <c r="C66" s="70">
        <f>IF(C$2="Fcst",-C38,SUMIF('Maxio F Actuals'!$A$5:$A$163,TRIM($A66),INDEX('Maxio F Actuals'!$C$5:$CU$163,0,MATCH(C$3,'Maxio F Actuals'!$C$2:$CU$2,0))))</f>
        <v>0</v>
      </c>
      <c r="D66" s="70">
        <f>IF(D$2="Fcst",-D38,SUMIF('Maxio F Actuals'!$A$5:$A$163,TRIM($A66),INDEX('Maxio F Actuals'!$C$5:$CU$163,0,MATCH(D$3,'Maxio F Actuals'!$C$2:$CU$2,0))))</f>
        <v>3</v>
      </c>
      <c r="E66" s="70">
        <f>IF(E$2="Fcst",-E38,SUMIF('Maxio F Actuals'!$A$5:$A$163,TRIM($A66),INDEX('Maxio F Actuals'!$C$5:$CU$163,0,MATCH(E$3,'Maxio F Actuals'!$C$2:$CU$2,0))))</f>
        <v>13</v>
      </c>
      <c r="F66" s="70">
        <f>IF(F$2="Fcst",-F38,SUMIF('Maxio F Actuals'!$A$5:$A$163,TRIM($A66),INDEX('Maxio F Actuals'!$C$5:$CU$163,0,MATCH(F$3,'Maxio F Actuals'!$C$2:$CU$2,0))))</f>
        <v>8</v>
      </c>
      <c r="G66" s="70">
        <f>IF(G$2="Fcst",-G38,SUMIF('Maxio F Actuals'!$A$5:$A$163,TRIM($A66),INDEX('Maxio F Actuals'!$C$5:$CU$163,0,MATCH(G$3,'Maxio F Actuals'!$C$2:$CU$2,0))))</f>
        <v>13</v>
      </c>
      <c r="H66" s="70">
        <f>IF(H$2="Fcst",-H38,SUMIF('Maxio F Actuals'!$A$5:$A$163,TRIM($A66),INDEX('Maxio F Actuals'!$C$5:$CU$163,0,MATCH(H$3,'Maxio F Actuals'!$C$2:$CU$2,0))))</f>
        <v>8</v>
      </c>
      <c r="I66" s="70">
        <f>IF(I$2="Fcst",-I38,SUMIF('Maxio F Actuals'!$A$5:$A$163,TRIM($A66),INDEX('Maxio F Actuals'!$C$5:$CU$163,0,MATCH(I$3,'Maxio F Actuals'!$C$2:$CU$2,0))))</f>
        <v>8</v>
      </c>
      <c r="J66" s="70">
        <f>IF(J$2="Fcst",-J38,SUMIF('Maxio F Actuals'!$A$5:$A$163,TRIM($A66),INDEX('Maxio F Actuals'!$C$5:$CU$163,0,MATCH(J$3,'Maxio F Actuals'!$C$2:$CU$2,0))))</f>
        <v>8</v>
      </c>
      <c r="K66" s="70">
        <f>IF(K$2="Fcst",-K38,SUMIF('Maxio F Actuals'!$A$5:$A$163,TRIM($A66),INDEX('Maxio F Actuals'!$C$5:$CU$163,0,MATCH(K$3,'Maxio F Actuals'!$C$2:$CU$2,0))))</f>
        <v>8</v>
      </c>
      <c r="L66" s="70">
        <f>IF(L$2="Fcst",-L38,SUMIF('Maxio F Actuals'!$A$5:$A$163,TRIM($A66),INDEX('Maxio F Actuals'!$C$5:$CU$163,0,MATCH(L$3,'Maxio F Actuals'!$C$2:$CU$2,0))))</f>
        <v>8</v>
      </c>
      <c r="M66" s="70">
        <f>IF(M$2="Fcst",-M38,SUMIF('Maxio F Actuals'!$A$5:$A$163,TRIM($A66),INDEX('Maxio F Actuals'!$C$5:$CU$163,0,MATCH(M$3,'Maxio F Actuals'!$C$2:$CU$2,0))))</f>
        <v>8</v>
      </c>
      <c r="N66" s="70">
        <f>IF(N$2="Fcst",-N38,SUMIF('Maxio F Actuals'!$A$5:$A$163,TRIM($A66),INDEX('Maxio F Actuals'!$C$5:$CU$163,0,MATCH(N$3,'Maxio F Actuals'!$C$2:$CU$2,0))))</f>
        <v>8</v>
      </c>
      <c r="O66" s="70">
        <f>IF(O$2="Fcst",-O38,SUMIF('Maxio F Actuals'!$A$5:$A$163,TRIM($A66),INDEX('Maxio F Actuals'!$C$5:$CU$163,0,MATCH(O$3,'Maxio F Actuals'!$C$2:$CU$2,0))))</f>
        <v>8</v>
      </c>
      <c r="P66" s="70">
        <f>IF(P$2="Fcst",-P38,SUMIF('Maxio F Actuals'!$A$5:$A$163,TRIM($A66),INDEX('Maxio F Actuals'!$C$5:$CU$163,0,MATCH(P$3,'Maxio F Actuals'!$C$2:$CU$2,0))))</f>
        <v>8</v>
      </c>
      <c r="Q66" s="70">
        <f>IF(Q$2="Fcst",-Q38,SUMIF('Maxio F Actuals'!$A$5:$A$163,TRIM($A66),INDEX('Maxio F Actuals'!$C$5:$CU$163,0,MATCH(Q$3,'Maxio F Actuals'!$C$2:$CU$2,0))))</f>
        <v>8</v>
      </c>
      <c r="R66" s="70">
        <f>IF(R$2="Fcst",-R38,SUMIF('Maxio F Actuals'!$A$5:$A$163,TRIM($A66),INDEX('Maxio F Actuals'!$C$5:$CU$163,0,MATCH(R$3,'Maxio F Actuals'!$C$2:$CU$2,0))))</f>
        <v>8</v>
      </c>
      <c r="S66" s="70">
        <f>IF(S$2="Fcst",-S38,SUMIF('Maxio F Actuals'!$A$5:$A$163,TRIM($A66),INDEX('Maxio F Actuals'!$C$5:$CU$163,0,MATCH(S$3,'Maxio F Actuals'!$C$2:$CU$2,0))))</f>
        <v>8</v>
      </c>
      <c r="T66" s="70">
        <f>IF(T$2="Fcst",-T38,SUMIF('Maxio F Actuals'!$A$5:$A$163,TRIM($A66),INDEX('Maxio F Actuals'!$C$5:$CU$163,0,MATCH(T$3,'Maxio F Actuals'!$C$2:$CU$2,0))))</f>
        <v>8</v>
      </c>
      <c r="U66" s="70">
        <f>IF(U$2="Fcst",-U38,SUMIF('Maxio F Actuals'!$A$5:$A$163,TRIM($A66),INDEX('Maxio F Actuals'!$C$5:$CU$163,0,MATCH(U$3,'Maxio F Actuals'!$C$2:$CU$2,0))))</f>
        <v>8</v>
      </c>
      <c r="V66" s="70">
        <f>IF(V$2="Fcst",-V38,SUMIF('Maxio F Actuals'!$A$5:$A$163,TRIM($A66),INDEX('Maxio F Actuals'!$C$5:$CU$163,0,MATCH(V$3,'Maxio F Actuals'!$C$2:$CU$2,0))))</f>
        <v>8</v>
      </c>
      <c r="W66" s="70">
        <f>IF(W$2="Fcst",-W38,SUMIF('Maxio F Actuals'!$A$5:$A$163,TRIM($A66),INDEX('Maxio F Actuals'!$C$5:$CU$163,0,MATCH(W$3,'Maxio F Actuals'!$C$2:$CU$2,0))))</f>
        <v>8</v>
      </c>
      <c r="X66" s="70">
        <f>IF(X$2="Fcst",-X38,SUMIF('Maxio F Actuals'!$A$5:$A$163,TRIM($A66),INDEX('Maxio F Actuals'!$C$5:$CU$163,0,MATCH(X$3,'Maxio F Actuals'!$C$2:$CU$2,0))))</f>
        <v>8</v>
      </c>
      <c r="Y66" s="70">
        <f>IF(Y$2="Fcst",-Y38,SUMIF('Maxio F Actuals'!$A$5:$A$163,TRIM($A66),INDEX('Maxio F Actuals'!$C$5:$CU$163,0,MATCH(Y$3,'Maxio F Actuals'!$C$2:$CU$2,0))))</f>
        <v>8</v>
      </c>
      <c r="Z66" s="70">
        <f>IF(Z$2="Fcst",-Z38,SUMIF('Maxio F Actuals'!$A$5:$A$163,TRIM($A66),INDEX('Maxio F Actuals'!$C$5:$CU$163,0,MATCH(Z$3,'Maxio F Actuals'!$C$2:$CU$2,0))))</f>
        <v>8</v>
      </c>
      <c r="AA66" s="70">
        <f>IF(AA$2="Fcst",-AA38,SUMIF('Maxio F Actuals'!$A$5:$A$163,TRIM($A66),INDEX('Maxio F Actuals'!$C$5:$CU$163,0,MATCH(AA$3,'Maxio F Actuals'!$C$2:$CU$2,0))))</f>
        <v>7</v>
      </c>
      <c r="AB66" s="70">
        <f>IF(AB$2="Fcst",-AB38,SUMIF('Maxio F Actuals'!$A$5:$A$163,TRIM($A66),INDEX('Maxio F Actuals'!$C$5:$CU$163,0,MATCH(AB$3,'Maxio F Actuals'!$C$2:$CU$2,0))))</f>
        <v>7</v>
      </c>
      <c r="AC66" s="70">
        <f>IF(AC$2="Fcst",-AC38,SUMIF('Maxio F Actuals'!$A$5:$A$163,TRIM($A66),INDEX('Maxio F Actuals'!$C$5:$CU$163,0,MATCH(AC$3,'Maxio F Actuals'!$C$2:$CU$2,0))))</f>
        <v>7</v>
      </c>
      <c r="AD66" s="70">
        <f>IF(AD$2="Fcst",-AD38,SUMIF('Maxio F Actuals'!$A$5:$A$163,TRIM($A66),INDEX('Maxio F Actuals'!$C$5:$CU$163,0,MATCH(AD$3,'Maxio F Actuals'!$C$2:$CU$2,0))))</f>
        <v>7</v>
      </c>
      <c r="AE66" s="70">
        <f>IF(AE$2="Fcst",-AE38,SUMIF('Maxio F Actuals'!$A$5:$A$163,TRIM($A66),INDEX('Maxio F Actuals'!$C$5:$CU$163,0,MATCH(AE$3,'Maxio F Actuals'!$C$2:$CU$2,0))))</f>
        <v>7</v>
      </c>
      <c r="AF66" s="70">
        <f>IF(AF$2="Fcst",-AF38,SUMIF('Maxio F Actuals'!$A$5:$A$163,TRIM($A66),INDEX('Maxio F Actuals'!$C$5:$CU$163,0,MATCH(AF$3,'Maxio F Actuals'!$C$2:$CU$2,0))))</f>
        <v>7</v>
      </c>
      <c r="AG66" s="70">
        <f>IF(AG$2="Fcst",-AG38,SUMIF('Maxio F Actuals'!$A$5:$A$163,TRIM($A66),INDEX('Maxio F Actuals'!$C$5:$CU$163,0,MATCH(AG$3,'Maxio F Actuals'!$C$2:$CU$2,0))))</f>
        <v>7</v>
      </c>
      <c r="AH66" s="70">
        <f>IF(AH$2="Fcst",-AH38,SUMIF('Maxio F Actuals'!$A$5:$A$163,TRIM($A66),INDEX('Maxio F Actuals'!$C$5:$CU$163,0,MATCH(AH$3,'Maxio F Actuals'!$C$2:$CU$2,0))))</f>
        <v>7</v>
      </c>
      <c r="AI66" s="70">
        <f>IF(AI$2="Fcst",-AI38,SUMIF('Maxio F Actuals'!$A$5:$A$163,TRIM($A66),INDEX('Maxio F Actuals'!$C$5:$CU$163,0,MATCH(AI$3,'Maxio F Actuals'!$C$2:$CU$2,0))))</f>
        <v>7</v>
      </c>
      <c r="AJ66" s="70">
        <f>IF(AJ$2="Fcst",-AJ38,SUMIF('Maxio F Actuals'!$A$5:$A$163,TRIM($A66),INDEX('Maxio F Actuals'!$C$5:$CU$163,0,MATCH(AJ$3,'Maxio F Actuals'!$C$2:$CU$2,0))))</f>
        <v>7</v>
      </c>
      <c r="AK66" s="70">
        <f>IF(AK$2="Fcst",-AK38,SUMIF('Maxio F Actuals'!$A$5:$A$163,TRIM($A66),INDEX('Maxio F Actuals'!$C$5:$CU$163,0,MATCH(AK$3,'Maxio F Actuals'!$C$2:$CU$2,0))))</f>
        <v>7</v>
      </c>
      <c r="AL66" s="70">
        <f>IF(AL$2="Fcst",-AL38,SUMIF('Maxio F Actuals'!$A$5:$A$163,TRIM($A66),INDEX('Maxio F Actuals'!$C$5:$CU$163,0,MATCH(AL$3,'Maxio F Actuals'!$C$2:$CU$2,0))))</f>
        <v>7</v>
      </c>
      <c r="AM66" s="70">
        <f>IF(AM$2="Fcst",-AM38,SUMIF('Maxio F Actuals'!$A$5:$A$163,TRIM($A66),INDEX('Maxio F Actuals'!$C$5:$CU$163,0,MATCH(AM$3,'Maxio F Actuals'!$C$2:$CU$2,0))))</f>
        <v>7</v>
      </c>
      <c r="AN66" s="70">
        <f>IF(AN$2="Fcst",-AN38,SUMIF('Maxio F Actuals'!$A$5:$A$163,TRIM($A66),INDEX('Maxio F Actuals'!$C$5:$CU$163,0,MATCH(AN$3,'Maxio F Actuals'!$C$2:$CU$2,0))))</f>
        <v>7</v>
      </c>
      <c r="AO66" s="70">
        <f>IF(AO$2="Fcst",-AO38,SUMIF('Maxio F Actuals'!$A$5:$A$163,TRIM($A66),INDEX('Maxio F Actuals'!$C$5:$CU$163,0,MATCH(AO$3,'Maxio F Actuals'!$C$2:$CU$2,0))))</f>
        <v>7</v>
      </c>
      <c r="AP66" s="70">
        <f>IF(AP$2="Fcst",-AP38,SUMIF('Maxio F Actuals'!$A$5:$A$163,TRIM($A66),INDEX('Maxio F Actuals'!$C$5:$CU$163,0,MATCH(AP$3,'Maxio F Actuals'!$C$2:$CU$2,0))))</f>
        <v>7</v>
      </c>
      <c r="AQ66" s="70">
        <f>IF(AQ$2="Fcst",-AQ38,SUMIF('Maxio F Actuals'!$A$5:$A$163,TRIM($A66),INDEX('Maxio F Actuals'!$C$5:$CU$163,0,MATCH(AQ$3,'Maxio F Actuals'!$C$2:$CU$2,0))))</f>
        <v>7</v>
      </c>
      <c r="AR66" s="70">
        <f>IF(AR$2="Fcst",-AR38,SUMIF('Maxio F Actuals'!$A$5:$A$163,TRIM($A66),INDEX('Maxio F Actuals'!$C$5:$CU$163,0,MATCH(AR$3,'Maxio F Actuals'!$C$2:$CU$2,0))))</f>
        <v>7</v>
      </c>
      <c r="AS66" s="70">
        <f>IF(AS$2="Fcst",-AS38,SUMIF('Maxio F Actuals'!$A$5:$A$163,TRIM($A66),INDEX('Maxio F Actuals'!$C$5:$CU$163,0,MATCH(AS$3,'Maxio F Actuals'!$C$2:$CU$2,0))))</f>
        <v>7</v>
      </c>
      <c r="AT66" s="70">
        <f>IF(AT$2="Fcst",-AT38,SUMIF('Maxio F Actuals'!$A$5:$A$163,TRIM($A66),INDEX('Maxio F Actuals'!$C$5:$CU$163,0,MATCH(AT$3,'Maxio F Actuals'!$C$2:$CU$2,0))))</f>
        <v>7</v>
      </c>
      <c r="AU66" s="70">
        <f>IF(AU$2="Fcst",-AU38,SUMIF('Maxio F Actuals'!$A$5:$A$163,TRIM($A66),INDEX('Maxio F Actuals'!$C$5:$CU$163,0,MATCH(AU$3,'Maxio F Actuals'!$C$2:$CU$2,0))))</f>
        <v>7</v>
      </c>
      <c r="AV66" s="70">
        <f>IF(AV$2="Fcst",-AV38,SUMIF('Maxio F Actuals'!$A$5:$A$163,TRIM($A66),INDEX('Maxio F Actuals'!$C$5:$CU$163,0,MATCH(AV$3,'Maxio F Actuals'!$C$2:$CU$2,0))))</f>
        <v>7</v>
      </c>
      <c r="AW66" s="70">
        <f>IF(AW$2="Fcst",-AW38,SUMIF('Maxio F Actuals'!$A$5:$A$163,TRIM($A66),INDEX('Maxio F Actuals'!$C$5:$CU$163,0,MATCH(AW$3,'Maxio F Actuals'!$C$2:$CU$2,0))))</f>
        <v>7</v>
      </c>
      <c r="AX66" s="70">
        <f>IF(AX$2="Fcst",-AX38,SUMIF('Maxio F Actuals'!$A$5:$A$163,TRIM($A66),INDEX('Maxio F Actuals'!$C$5:$CU$163,0,MATCH(AX$3,'Maxio F Actuals'!$C$2:$CU$2,0))))</f>
        <v>7</v>
      </c>
      <c r="AY66" s="70">
        <f>IF(AY$2="Fcst",-AY38,SUMIF('Maxio F Actuals'!$A$5:$A$163,TRIM($A66),INDEX('Maxio F Actuals'!$C$5:$CU$163,0,MATCH(AY$3,'Maxio F Actuals'!$C$2:$CU$2,0))))</f>
        <v>7</v>
      </c>
      <c r="AZ66" s="70">
        <f>IF(AZ$2="Fcst",-AZ38,SUMIF('Maxio F Actuals'!$A$5:$A$163,TRIM($A66),INDEX('Maxio F Actuals'!$C$5:$CU$163,0,MATCH(AZ$3,'Maxio F Actuals'!$C$2:$CU$2,0))))</f>
        <v>7</v>
      </c>
      <c r="BA66" s="70">
        <f>IF(BA$2="Fcst",-BA38,SUMIF('Maxio F Actuals'!$A$5:$A$163,TRIM($A66),INDEX('Maxio F Actuals'!$C$5:$CU$163,0,MATCH(BA$3,'Maxio F Actuals'!$C$2:$CU$2,0))))</f>
        <v>7</v>
      </c>
      <c r="BB66" s="70">
        <f>IF(BB$2="Fcst",-BB38,SUMIF('Maxio F Actuals'!$A$5:$A$163,TRIM($A66),INDEX('Maxio F Actuals'!$C$5:$CU$163,0,MATCH(BB$3,'Maxio F Actuals'!$C$2:$CU$2,0))))</f>
        <v>7</v>
      </c>
      <c r="BC66" s="70">
        <f>IF(BC$2="Fcst",-BC38,SUMIF('Maxio F Actuals'!$A$5:$A$163,TRIM($A66),INDEX('Maxio F Actuals'!$C$5:$CU$163,0,MATCH(BC$3,'Maxio F Actuals'!$C$2:$CU$2,0))))</f>
        <v>7</v>
      </c>
      <c r="BD66" s="70">
        <f>IF(BD$2="Fcst",-BD38,SUMIF('Maxio F Actuals'!$A$5:$A$163,TRIM($A66),INDEX('Maxio F Actuals'!$C$5:$CU$163,0,MATCH(BD$3,'Maxio F Actuals'!$C$2:$CU$2,0))))</f>
        <v>7</v>
      </c>
      <c r="BE66" s="70">
        <f>IF(BE$2="Fcst",-BE38,SUMIF('Maxio F Actuals'!$A$5:$A$163,TRIM($A66),INDEX('Maxio F Actuals'!$C$5:$CU$163,0,MATCH(BE$3,'Maxio F Actuals'!$C$2:$CU$2,0))))</f>
        <v>7</v>
      </c>
      <c r="BF66" s="70">
        <f>IF(BF$2="Fcst",-BF38,SUMIF('Maxio F Actuals'!$A$5:$A$163,TRIM($A66),INDEX('Maxio F Actuals'!$C$5:$CU$163,0,MATCH(BF$3,'Maxio F Actuals'!$C$2:$CU$2,0))))</f>
        <v>7</v>
      </c>
      <c r="BG66" s="70">
        <f>IF(BG$2="Fcst",-BG38,SUMIF('Maxio F Actuals'!$A$5:$A$163,TRIM($A66),INDEX('Maxio F Actuals'!$C$5:$CU$163,0,MATCH(BG$3,'Maxio F Actuals'!$C$2:$CU$2,0))))</f>
        <v>6</v>
      </c>
      <c r="BH66" s="70">
        <f>IF(BH$2="Fcst",-BH38,SUMIF('Maxio F Actuals'!$A$5:$A$163,TRIM($A66),INDEX('Maxio F Actuals'!$C$5:$CU$163,0,MATCH(BH$3,'Maxio F Actuals'!$C$2:$CU$2,0))))</f>
        <v>6</v>
      </c>
      <c r="BI66" s="70">
        <f>IF(BI$2="Fcst",-BI38,SUMIF('Maxio F Actuals'!$A$5:$A$163,TRIM($A66),INDEX('Maxio F Actuals'!$C$5:$CU$163,0,MATCH(BI$3,'Maxio F Actuals'!$C$2:$CU$2,0))))</f>
        <v>6</v>
      </c>
      <c r="BJ66" s="70">
        <f>IF(BJ$2="Fcst",-BJ38,SUMIF('Maxio F Actuals'!$A$5:$A$163,TRIM($A66),INDEX('Maxio F Actuals'!$C$5:$CU$163,0,MATCH(BJ$3,'Maxio F Actuals'!$C$2:$CU$2,0))))</f>
        <v>6</v>
      </c>
      <c r="BK66" s="70">
        <f>IF(BK$2="Fcst",-BK38,SUMIF('Maxio F Actuals'!$A$5:$A$163,TRIM($A66),INDEX('Maxio F Actuals'!$C$5:$CU$163,0,MATCH(BK$3,'Maxio F Actuals'!$C$2:$CU$2,0))))</f>
        <v>6</v>
      </c>
      <c r="BL66" s="70">
        <f>IF(BL$2="Fcst",-BL38,SUMIF('Maxio F Actuals'!$A$5:$A$163,TRIM($A66),INDEX('Maxio F Actuals'!$C$5:$CU$163,0,MATCH(BL$3,'Maxio F Actuals'!$C$2:$CU$2,0))))</f>
        <v>6</v>
      </c>
      <c r="BM66" s="70">
        <f>IF(BM$2="Fcst",-BM38,SUMIF('Maxio F Actuals'!$A$5:$A$163,TRIM($A66),INDEX('Maxio F Actuals'!$C$5:$CU$163,0,MATCH(BM$3,'Maxio F Actuals'!$C$2:$CU$2,0))))</f>
        <v>6</v>
      </c>
      <c r="BN66" s="70">
        <f>IF(BN$2="Fcst",-BN38,SUMIF('Maxio F Actuals'!$A$5:$A$163,TRIM($A66),INDEX('Maxio F Actuals'!$C$5:$CU$163,0,MATCH(BN$3,'Maxio F Actuals'!$C$2:$CU$2,0))))</f>
        <v>6</v>
      </c>
      <c r="BO66" s="70">
        <f>IF(BO$2="Fcst",-BO38,SUMIF('Maxio F Actuals'!$A$5:$A$163,TRIM($A66),INDEX('Maxio F Actuals'!$C$5:$CU$163,0,MATCH(BO$3,'Maxio F Actuals'!$C$2:$CU$2,0))))</f>
        <v>6</v>
      </c>
      <c r="BP66" s="70">
        <f>IF(BP$2="Fcst",-BP38,SUMIF('Maxio F Actuals'!$A$5:$A$163,TRIM($A66),INDEX('Maxio F Actuals'!$C$5:$CU$163,0,MATCH(BP$3,'Maxio F Actuals'!$C$2:$CU$2,0))))</f>
        <v>6</v>
      </c>
      <c r="BQ66" s="70">
        <f>IF(BQ$2="Fcst",-BQ38,SUMIF('Maxio F Actuals'!$A$5:$A$163,TRIM($A66),INDEX('Maxio F Actuals'!$C$5:$CU$163,0,MATCH(BQ$3,'Maxio F Actuals'!$C$2:$CU$2,0))))</f>
        <v>6</v>
      </c>
      <c r="BR66" s="70">
        <f>IF(BR$2="Fcst",-BR38,SUMIF('Maxio F Actuals'!$A$5:$A$163,TRIM($A66),INDEX('Maxio F Actuals'!$C$5:$CU$163,0,MATCH(BR$3,'Maxio F Actuals'!$C$2:$CU$2,0))))</f>
        <v>6</v>
      </c>
      <c r="BS66" s="70">
        <f>IF(BS$2="Fcst",-BS38,SUMIF('Maxio F Actuals'!$A$5:$A$163,TRIM($A66),INDEX('Maxio F Actuals'!$C$5:$CU$163,0,MATCH(BS$3,'Maxio F Actuals'!$C$2:$CU$2,0))))</f>
        <v>6</v>
      </c>
      <c r="BT66" s="70">
        <f>IF(BT$2="Fcst",-BT38,SUMIF('Maxio F Actuals'!$A$5:$A$163,TRIM($A66),INDEX('Maxio F Actuals'!$C$5:$CU$163,0,MATCH(BT$3,'Maxio F Actuals'!$C$2:$CU$2,0))))</f>
        <v>6</v>
      </c>
      <c r="BU66" s="70">
        <f>IF(BU$2="Fcst",-BU38,SUMIF('Maxio F Actuals'!$A$5:$A$163,TRIM($A66),INDEX('Maxio F Actuals'!$C$5:$CU$163,0,MATCH(BU$3,'Maxio F Actuals'!$C$2:$CU$2,0))))</f>
        <v>6</v>
      </c>
    </row>
    <row r="67" spans="1:73" x14ac:dyDescent="0.3">
      <c r="A67" s="147" t="s">
        <v>380</v>
      </c>
      <c r="B67" s="307">
        <v>0</v>
      </c>
      <c r="C67" s="308">
        <f>IFERROR(IF(C$2="Fcst",B67,SUMIF('Maxio F Actuals'!$A$5:$A$163,TRIM($A67),INDEX('Maxio F Actuals'!$C$5:$CU$163,0,MATCH(C$3,'Maxio F Actuals'!$C$2:$CU$2,0)))),0)</f>
        <v>0</v>
      </c>
      <c r="D67" s="308">
        <f>IFERROR(IF(D$2="Fcst",C67,SUMIF('Maxio F Actuals'!$A$5:$A$163,TRIM($A67),INDEX('Maxio F Actuals'!$C$5:$CU$163,0,MATCH(D$3,'Maxio F Actuals'!$C$2:$CU$2,0)))),0)</f>
        <v>-73.666666666666671</v>
      </c>
      <c r="E67" s="308">
        <f>IFERROR(IF(E$2="Fcst",D67,SUMIF('Maxio F Actuals'!$A$5:$A$163,TRIM($A67),INDEX('Maxio F Actuals'!$C$5:$CU$163,0,MATCH(E$3,'Maxio F Actuals'!$C$2:$CU$2,0)))),0)</f>
        <v>-475.23076923076923</v>
      </c>
      <c r="F67" s="308">
        <f>IFERROR(IF(F$2="Fcst",E67,SUMIF('Maxio F Actuals'!$A$5:$A$163,TRIM($A67),INDEX('Maxio F Actuals'!$C$5:$CU$163,0,MATCH(F$3,'Maxio F Actuals'!$C$2:$CU$2,0)))),0)</f>
        <v>-197.5</v>
      </c>
      <c r="G67" s="308">
        <f>IFERROR(IF(G$2="Fcst",F67,SUMIF('Maxio F Actuals'!$A$5:$A$163,TRIM($A67),INDEX('Maxio F Actuals'!$C$5:$CU$163,0,MATCH(G$3,'Maxio F Actuals'!$C$2:$CU$2,0)))),0)</f>
        <v>-90.461538461538467</v>
      </c>
      <c r="H67" s="308">
        <f>IFERROR(IF(H$2="Fcst",G67,SUMIF('Maxio F Actuals'!$A$5:$A$163,TRIM($A67),INDEX('Maxio F Actuals'!$C$5:$CU$163,0,MATCH(H$3,'Maxio F Actuals'!$C$2:$CU$2,0)))),0)</f>
        <v>-172.25</v>
      </c>
      <c r="I67" s="308">
        <f>IFERROR(IF(I$2="Fcst",H67,SUMIF('Maxio F Actuals'!$A$5:$A$163,TRIM($A67),INDEX('Maxio F Actuals'!$C$5:$CU$163,0,MATCH(I$3,'Maxio F Actuals'!$C$2:$CU$2,0)))),0)</f>
        <v>-172.25</v>
      </c>
      <c r="J67" s="308">
        <f>IFERROR(IF(J$2="Fcst",I67,SUMIF('Maxio F Actuals'!$A$5:$A$163,TRIM($A67),INDEX('Maxio F Actuals'!$C$5:$CU$163,0,MATCH(J$3,'Maxio F Actuals'!$C$2:$CU$2,0)))),0)</f>
        <v>-172.25</v>
      </c>
      <c r="K67" s="308">
        <f>IFERROR(IF(K$2="Fcst",J67,SUMIF('Maxio F Actuals'!$A$5:$A$163,TRIM($A67),INDEX('Maxio F Actuals'!$C$5:$CU$163,0,MATCH(K$3,'Maxio F Actuals'!$C$2:$CU$2,0)))),0)</f>
        <v>-172.25</v>
      </c>
      <c r="L67" s="308">
        <f>IFERROR(IF(L$2="Fcst",K67,SUMIF('Maxio F Actuals'!$A$5:$A$163,TRIM($A67),INDEX('Maxio F Actuals'!$C$5:$CU$163,0,MATCH(L$3,'Maxio F Actuals'!$C$2:$CU$2,0)))),0)</f>
        <v>-172.25</v>
      </c>
      <c r="M67" s="308">
        <f>IFERROR(IF(M$2="Fcst",L67,SUMIF('Maxio F Actuals'!$A$5:$A$163,TRIM($A67),INDEX('Maxio F Actuals'!$C$5:$CU$163,0,MATCH(M$3,'Maxio F Actuals'!$C$2:$CU$2,0)))),0)</f>
        <v>-172.25</v>
      </c>
      <c r="N67" s="308">
        <f>IFERROR(IF(N$2="Fcst",M67,SUMIF('Maxio F Actuals'!$A$5:$A$163,TRIM($A67),INDEX('Maxio F Actuals'!$C$5:$CU$163,0,MATCH(N$3,'Maxio F Actuals'!$C$2:$CU$2,0)))),0)</f>
        <v>-172.25</v>
      </c>
      <c r="O67" s="308">
        <f>IFERROR(IF(O$2="Fcst",N67,SUMIF('Maxio F Actuals'!$A$5:$A$163,TRIM($A67),INDEX('Maxio F Actuals'!$C$5:$CU$163,0,MATCH(O$3,'Maxio F Actuals'!$C$2:$CU$2,0)))),0)</f>
        <v>-172.25</v>
      </c>
      <c r="P67" s="308">
        <f>IFERROR(IF(P$2="Fcst",O67,SUMIF('Maxio F Actuals'!$A$5:$A$163,TRIM($A67),INDEX('Maxio F Actuals'!$C$5:$CU$163,0,MATCH(P$3,'Maxio F Actuals'!$C$2:$CU$2,0)))),0)</f>
        <v>-172.25</v>
      </c>
      <c r="Q67" s="308">
        <f>IFERROR(IF(Q$2="Fcst",P67,SUMIF('Maxio F Actuals'!$A$5:$A$163,TRIM($A67),INDEX('Maxio F Actuals'!$C$5:$CU$163,0,MATCH(Q$3,'Maxio F Actuals'!$C$2:$CU$2,0)))),0)</f>
        <v>-172.25</v>
      </c>
      <c r="R67" s="308">
        <f>IFERROR(IF(R$2="Fcst",Q67,SUMIF('Maxio F Actuals'!$A$5:$A$163,TRIM($A67),INDEX('Maxio F Actuals'!$C$5:$CU$163,0,MATCH(R$3,'Maxio F Actuals'!$C$2:$CU$2,0)))),0)</f>
        <v>-172.25</v>
      </c>
      <c r="S67" s="308">
        <f>IFERROR(IF(S$2="Fcst",R67,SUMIF('Maxio F Actuals'!$A$5:$A$163,TRIM($A67),INDEX('Maxio F Actuals'!$C$5:$CU$163,0,MATCH(S$3,'Maxio F Actuals'!$C$2:$CU$2,0)))),0)</f>
        <v>-172.25</v>
      </c>
      <c r="T67" s="308">
        <f>IFERROR(IF(T$2="Fcst",S67,SUMIF('Maxio F Actuals'!$A$5:$A$163,TRIM($A67),INDEX('Maxio F Actuals'!$C$5:$CU$163,0,MATCH(T$3,'Maxio F Actuals'!$C$2:$CU$2,0)))),0)</f>
        <v>-172.25</v>
      </c>
      <c r="U67" s="308">
        <f>IFERROR(IF(U$2="Fcst",T67,SUMIF('Maxio F Actuals'!$A$5:$A$163,TRIM($A67),INDEX('Maxio F Actuals'!$C$5:$CU$163,0,MATCH(U$3,'Maxio F Actuals'!$C$2:$CU$2,0)))),0)</f>
        <v>-172.25</v>
      </c>
      <c r="V67" s="308">
        <f>IFERROR(IF(V$2="Fcst",U67,SUMIF('Maxio F Actuals'!$A$5:$A$163,TRIM($A67),INDEX('Maxio F Actuals'!$C$5:$CU$163,0,MATCH(V$3,'Maxio F Actuals'!$C$2:$CU$2,0)))),0)</f>
        <v>-172.25</v>
      </c>
      <c r="W67" s="308">
        <f>IFERROR(IF(W$2="Fcst",V67,SUMIF('Maxio F Actuals'!$A$5:$A$163,TRIM($A67),INDEX('Maxio F Actuals'!$C$5:$CU$163,0,MATCH(W$3,'Maxio F Actuals'!$C$2:$CU$2,0)))),0)</f>
        <v>-172.25</v>
      </c>
      <c r="X67" s="308">
        <f>IFERROR(IF(X$2="Fcst",W67,SUMIF('Maxio F Actuals'!$A$5:$A$163,TRIM($A67),INDEX('Maxio F Actuals'!$C$5:$CU$163,0,MATCH(X$3,'Maxio F Actuals'!$C$2:$CU$2,0)))),0)</f>
        <v>-172.25</v>
      </c>
      <c r="Y67" s="308">
        <f>IFERROR(IF(Y$2="Fcst",X67,SUMIF('Maxio F Actuals'!$A$5:$A$163,TRIM($A67),INDEX('Maxio F Actuals'!$C$5:$CU$163,0,MATCH(Y$3,'Maxio F Actuals'!$C$2:$CU$2,0)))),0)</f>
        <v>-172.25</v>
      </c>
      <c r="Z67" s="308">
        <f>IFERROR(IF(Z$2="Fcst",Y67,SUMIF('Maxio F Actuals'!$A$5:$A$163,TRIM($A67),INDEX('Maxio F Actuals'!$C$5:$CU$163,0,MATCH(Z$3,'Maxio F Actuals'!$C$2:$CU$2,0)))),0)</f>
        <v>-172.25</v>
      </c>
      <c r="AA67" s="308">
        <f>IFERROR(IF(AA$2="Fcst",Z67,SUMIF('Maxio F Actuals'!$A$5:$A$163,TRIM($A67),INDEX('Maxio F Actuals'!$C$5:$CU$163,0,MATCH(AA$3,'Maxio F Actuals'!$C$2:$CU$2,0)))),0)</f>
        <v>-172.25</v>
      </c>
      <c r="AB67" s="308">
        <f>IFERROR(IF(AB$2="Fcst",AA67,SUMIF('Maxio F Actuals'!$A$5:$A$163,TRIM($A67),INDEX('Maxio F Actuals'!$C$5:$CU$163,0,MATCH(AB$3,'Maxio F Actuals'!$C$2:$CU$2,0)))),0)</f>
        <v>-172.25</v>
      </c>
      <c r="AC67" s="308">
        <f>IFERROR(IF(AC$2="Fcst",AB67,SUMIF('Maxio F Actuals'!$A$5:$A$163,TRIM($A67),INDEX('Maxio F Actuals'!$C$5:$CU$163,0,MATCH(AC$3,'Maxio F Actuals'!$C$2:$CU$2,0)))),0)</f>
        <v>-172.25</v>
      </c>
      <c r="AD67" s="308">
        <f>IFERROR(IF(AD$2="Fcst",AC67,SUMIF('Maxio F Actuals'!$A$5:$A$163,TRIM($A67),INDEX('Maxio F Actuals'!$C$5:$CU$163,0,MATCH(AD$3,'Maxio F Actuals'!$C$2:$CU$2,0)))),0)</f>
        <v>-172.25</v>
      </c>
      <c r="AE67" s="308">
        <f>IFERROR(IF(AE$2="Fcst",AD67,SUMIF('Maxio F Actuals'!$A$5:$A$163,TRIM($A67),INDEX('Maxio F Actuals'!$C$5:$CU$163,0,MATCH(AE$3,'Maxio F Actuals'!$C$2:$CU$2,0)))),0)</f>
        <v>-172.25</v>
      </c>
      <c r="AF67" s="308">
        <f>IFERROR(IF(AF$2="Fcst",AE67,SUMIF('Maxio F Actuals'!$A$5:$A$163,TRIM($A67),INDEX('Maxio F Actuals'!$C$5:$CU$163,0,MATCH(AF$3,'Maxio F Actuals'!$C$2:$CU$2,0)))),0)</f>
        <v>-172.25</v>
      </c>
      <c r="AG67" s="308">
        <f>IFERROR(IF(AG$2="Fcst",AF67,SUMIF('Maxio F Actuals'!$A$5:$A$163,TRIM($A67),INDEX('Maxio F Actuals'!$C$5:$CU$163,0,MATCH(AG$3,'Maxio F Actuals'!$C$2:$CU$2,0)))),0)</f>
        <v>-172.25</v>
      </c>
      <c r="AH67" s="308">
        <f>IFERROR(IF(AH$2="Fcst",AG67,SUMIF('Maxio F Actuals'!$A$5:$A$163,TRIM($A67),INDEX('Maxio F Actuals'!$C$5:$CU$163,0,MATCH(AH$3,'Maxio F Actuals'!$C$2:$CU$2,0)))),0)</f>
        <v>-172.25</v>
      </c>
      <c r="AI67" s="308">
        <f>IFERROR(IF(AI$2="Fcst",AH67,SUMIF('Maxio F Actuals'!$A$5:$A$163,TRIM($A67),INDEX('Maxio F Actuals'!$C$5:$CU$163,0,MATCH(AI$3,'Maxio F Actuals'!$C$2:$CU$2,0)))),0)</f>
        <v>-172.25</v>
      </c>
      <c r="AJ67" s="308">
        <f>IFERROR(IF(AJ$2="Fcst",AI67,SUMIF('Maxio F Actuals'!$A$5:$A$163,TRIM($A67),INDEX('Maxio F Actuals'!$C$5:$CU$163,0,MATCH(AJ$3,'Maxio F Actuals'!$C$2:$CU$2,0)))),0)</f>
        <v>-172.25</v>
      </c>
      <c r="AK67" s="308">
        <f>IFERROR(IF(AK$2="Fcst",AJ67,SUMIF('Maxio F Actuals'!$A$5:$A$163,TRIM($A67),INDEX('Maxio F Actuals'!$C$5:$CU$163,0,MATCH(AK$3,'Maxio F Actuals'!$C$2:$CU$2,0)))),0)</f>
        <v>-172.25</v>
      </c>
      <c r="AL67" s="308">
        <f>IFERROR(IF(AL$2="Fcst",AK67,SUMIF('Maxio F Actuals'!$A$5:$A$163,TRIM($A67),INDEX('Maxio F Actuals'!$C$5:$CU$163,0,MATCH(AL$3,'Maxio F Actuals'!$C$2:$CU$2,0)))),0)</f>
        <v>-172.25</v>
      </c>
      <c r="AM67" s="308">
        <f>IFERROR(IF(AM$2="Fcst",AL67,SUMIF('Maxio F Actuals'!$A$5:$A$163,TRIM($A67),INDEX('Maxio F Actuals'!$C$5:$CU$163,0,MATCH(AM$3,'Maxio F Actuals'!$C$2:$CU$2,0)))),0)</f>
        <v>-172.25</v>
      </c>
      <c r="AN67" s="308">
        <f>IFERROR(IF(AN$2="Fcst",AM67,SUMIF('Maxio F Actuals'!$A$5:$A$163,TRIM($A67),INDEX('Maxio F Actuals'!$C$5:$CU$163,0,MATCH(AN$3,'Maxio F Actuals'!$C$2:$CU$2,0)))),0)</f>
        <v>-172.25</v>
      </c>
      <c r="AO67" s="308">
        <f>IFERROR(IF(AO$2="Fcst",AN67,SUMIF('Maxio F Actuals'!$A$5:$A$163,TRIM($A67),INDEX('Maxio F Actuals'!$C$5:$CU$163,0,MATCH(AO$3,'Maxio F Actuals'!$C$2:$CU$2,0)))),0)</f>
        <v>-172.25</v>
      </c>
      <c r="AP67" s="308">
        <f>IFERROR(IF(AP$2="Fcst",AO67,SUMIF('Maxio F Actuals'!$A$5:$A$163,TRIM($A67),INDEX('Maxio F Actuals'!$C$5:$CU$163,0,MATCH(AP$3,'Maxio F Actuals'!$C$2:$CU$2,0)))),0)</f>
        <v>-172.25</v>
      </c>
      <c r="AQ67" s="308">
        <f>IFERROR(IF(AQ$2="Fcst",AP67,SUMIF('Maxio F Actuals'!$A$5:$A$163,TRIM($A67),INDEX('Maxio F Actuals'!$C$5:$CU$163,0,MATCH(AQ$3,'Maxio F Actuals'!$C$2:$CU$2,0)))),0)</f>
        <v>-172.25</v>
      </c>
      <c r="AR67" s="308">
        <f>IFERROR(IF(AR$2="Fcst",AQ67,SUMIF('Maxio F Actuals'!$A$5:$A$163,TRIM($A67),INDEX('Maxio F Actuals'!$C$5:$CU$163,0,MATCH(AR$3,'Maxio F Actuals'!$C$2:$CU$2,0)))),0)</f>
        <v>-172.25</v>
      </c>
      <c r="AS67" s="308">
        <f>IFERROR(IF(AS$2="Fcst",AR67,SUMIF('Maxio F Actuals'!$A$5:$A$163,TRIM($A67),INDEX('Maxio F Actuals'!$C$5:$CU$163,0,MATCH(AS$3,'Maxio F Actuals'!$C$2:$CU$2,0)))),0)</f>
        <v>-172.25</v>
      </c>
      <c r="AT67" s="308">
        <f>IFERROR(IF(AT$2="Fcst",AS67,SUMIF('Maxio F Actuals'!$A$5:$A$163,TRIM($A67),INDEX('Maxio F Actuals'!$C$5:$CU$163,0,MATCH(AT$3,'Maxio F Actuals'!$C$2:$CU$2,0)))),0)</f>
        <v>-172.25</v>
      </c>
      <c r="AU67" s="308">
        <f>IFERROR(IF(AU$2="Fcst",AT67,SUMIF('Maxio F Actuals'!$A$5:$A$163,TRIM($A67),INDEX('Maxio F Actuals'!$C$5:$CU$163,0,MATCH(AU$3,'Maxio F Actuals'!$C$2:$CU$2,0)))),0)</f>
        <v>-172.25</v>
      </c>
      <c r="AV67" s="308">
        <f>IFERROR(IF(AV$2="Fcst",AU67,SUMIF('Maxio F Actuals'!$A$5:$A$163,TRIM($A67),INDEX('Maxio F Actuals'!$C$5:$CU$163,0,MATCH(AV$3,'Maxio F Actuals'!$C$2:$CU$2,0)))),0)</f>
        <v>-172.25</v>
      </c>
      <c r="AW67" s="308">
        <f>IFERROR(IF(AW$2="Fcst",AV67,SUMIF('Maxio F Actuals'!$A$5:$A$163,TRIM($A67),INDEX('Maxio F Actuals'!$C$5:$CU$163,0,MATCH(AW$3,'Maxio F Actuals'!$C$2:$CU$2,0)))),0)</f>
        <v>-172.25</v>
      </c>
      <c r="AX67" s="308">
        <f>IFERROR(IF(AX$2="Fcst",AW67,SUMIF('Maxio F Actuals'!$A$5:$A$163,TRIM($A67),INDEX('Maxio F Actuals'!$C$5:$CU$163,0,MATCH(AX$3,'Maxio F Actuals'!$C$2:$CU$2,0)))),0)</f>
        <v>-172.25</v>
      </c>
      <c r="AY67" s="308">
        <f>IFERROR(IF(AY$2="Fcst",AX67,SUMIF('Maxio F Actuals'!$A$5:$A$163,TRIM($A67),INDEX('Maxio F Actuals'!$C$5:$CU$163,0,MATCH(AY$3,'Maxio F Actuals'!$C$2:$CU$2,0)))),0)</f>
        <v>-172.25</v>
      </c>
      <c r="AZ67" s="308">
        <f>IFERROR(IF(AZ$2="Fcst",AY67,SUMIF('Maxio F Actuals'!$A$5:$A$163,TRIM($A67),INDEX('Maxio F Actuals'!$C$5:$CU$163,0,MATCH(AZ$3,'Maxio F Actuals'!$C$2:$CU$2,0)))),0)</f>
        <v>-172.25</v>
      </c>
      <c r="BA67" s="308">
        <f>IFERROR(IF(BA$2="Fcst",AZ67,SUMIF('Maxio F Actuals'!$A$5:$A$163,TRIM($A67),INDEX('Maxio F Actuals'!$C$5:$CU$163,0,MATCH(BA$3,'Maxio F Actuals'!$C$2:$CU$2,0)))),0)</f>
        <v>-172.25</v>
      </c>
      <c r="BB67" s="308">
        <f>IFERROR(IF(BB$2="Fcst",BA67,SUMIF('Maxio F Actuals'!$A$5:$A$163,TRIM($A67),INDEX('Maxio F Actuals'!$C$5:$CU$163,0,MATCH(BB$3,'Maxio F Actuals'!$C$2:$CU$2,0)))),0)</f>
        <v>-172.25</v>
      </c>
      <c r="BC67" s="308">
        <f>IFERROR(IF(BC$2="Fcst",BB67,SUMIF('Maxio F Actuals'!$A$5:$A$163,TRIM($A67),INDEX('Maxio F Actuals'!$C$5:$CU$163,0,MATCH(BC$3,'Maxio F Actuals'!$C$2:$CU$2,0)))),0)</f>
        <v>-172.25</v>
      </c>
      <c r="BD67" s="308">
        <f>IFERROR(IF(BD$2="Fcst",BC67,SUMIF('Maxio F Actuals'!$A$5:$A$163,TRIM($A67),INDEX('Maxio F Actuals'!$C$5:$CU$163,0,MATCH(BD$3,'Maxio F Actuals'!$C$2:$CU$2,0)))),0)</f>
        <v>-172.25</v>
      </c>
      <c r="BE67" s="308">
        <f>IFERROR(IF(BE$2="Fcst",BD67,SUMIF('Maxio F Actuals'!$A$5:$A$163,TRIM($A67),INDEX('Maxio F Actuals'!$C$5:$CU$163,0,MATCH(BE$3,'Maxio F Actuals'!$C$2:$CU$2,0)))),0)</f>
        <v>-172.25</v>
      </c>
      <c r="BF67" s="308">
        <f>IFERROR(IF(BF$2="Fcst",BE67,SUMIF('Maxio F Actuals'!$A$5:$A$163,TRIM($A67),INDEX('Maxio F Actuals'!$C$5:$CU$163,0,MATCH(BF$3,'Maxio F Actuals'!$C$2:$CU$2,0)))),0)</f>
        <v>-172.25</v>
      </c>
      <c r="BG67" s="308">
        <f>IFERROR(IF(BG$2="Fcst",BF67,SUMIF('Maxio F Actuals'!$A$5:$A$163,TRIM($A67),INDEX('Maxio F Actuals'!$C$5:$CU$163,0,MATCH(BG$3,'Maxio F Actuals'!$C$2:$CU$2,0)))),0)</f>
        <v>-172.25</v>
      </c>
      <c r="BH67" s="308">
        <f>IFERROR(IF(BH$2="Fcst",BG67,SUMIF('Maxio F Actuals'!$A$5:$A$163,TRIM($A67),INDEX('Maxio F Actuals'!$C$5:$CU$163,0,MATCH(BH$3,'Maxio F Actuals'!$C$2:$CU$2,0)))),0)</f>
        <v>-172.25</v>
      </c>
      <c r="BI67" s="308">
        <f>IFERROR(IF(BI$2="Fcst",BH67,SUMIF('Maxio F Actuals'!$A$5:$A$163,TRIM($A67),INDEX('Maxio F Actuals'!$C$5:$CU$163,0,MATCH(BI$3,'Maxio F Actuals'!$C$2:$CU$2,0)))),0)</f>
        <v>-172.25</v>
      </c>
      <c r="BJ67" s="308">
        <f>IFERROR(IF(BJ$2="Fcst",BI67,SUMIF('Maxio F Actuals'!$A$5:$A$163,TRIM($A67),INDEX('Maxio F Actuals'!$C$5:$CU$163,0,MATCH(BJ$3,'Maxio F Actuals'!$C$2:$CU$2,0)))),0)</f>
        <v>-172.25</v>
      </c>
      <c r="BK67" s="308">
        <f>IFERROR(IF(BK$2="Fcst",BJ67,SUMIF('Maxio F Actuals'!$A$5:$A$163,TRIM($A67),INDEX('Maxio F Actuals'!$C$5:$CU$163,0,MATCH(BK$3,'Maxio F Actuals'!$C$2:$CU$2,0)))),0)</f>
        <v>-172.25</v>
      </c>
      <c r="BL67" s="308">
        <f>IFERROR(IF(BL$2="Fcst",BK67,SUMIF('Maxio F Actuals'!$A$5:$A$163,TRIM($A67),INDEX('Maxio F Actuals'!$C$5:$CU$163,0,MATCH(BL$3,'Maxio F Actuals'!$C$2:$CU$2,0)))),0)</f>
        <v>-172.25</v>
      </c>
      <c r="BM67" s="308">
        <f>IFERROR(IF(BM$2="Fcst",BL67,SUMIF('Maxio F Actuals'!$A$5:$A$163,TRIM($A67),INDEX('Maxio F Actuals'!$C$5:$CU$163,0,MATCH(BM$3,'Maxio F Actuals'!$C$2:$CU$2,0)))),0)</f>
        <v>-172.25</v>
      </c>
      <c r="BN67" s="308">
        <f>IFERROR(IF(BN$2="Fcst",BM67,SUMIF('Maxio F Actuals'!$A$5:$A$163,TRIM($A67),INDEX('Maxio F Actuals'!$C$5:$CU$163,0,MATCH(BN$3,'Maxio F Actuals'!$C$2:$CU$2,0)))),0)</f>
        <v>-172.25</v>
      </c>
      <c r="BO67" s="308">
        <f>IFERROR(IF(BO$2="Fcst",BN67,SUMIF('Maxio F Actuals'!$A$5:$A$163,TRIM($A67),INDEX('Maxio F Actuals'!$C$5:$CU$163,0,MATCH(BO$3,'Maxio F Actuals'!$C$2:$CU$2,0)))),0)</f>
        <v>-172.25</v>
      </c>
      <c r="BP67" s="308">
        <f>IFERROR(IF(BP$2="Fcst",BO67,SUMIF('Maxio F Actuals'!$A$5:$A$163,TRIM($A67),INDEX('Maxio F Actuals'!$C$5:$CU$163,0,MATCH(BP$3,'Maxio F Actuals'!$C$2:$CU$2,0)))),0)</f>
        <v>-172.25</v>
      </c>
      <c r="BQ67" s="308">
        <f>IFERROR(IF(BQ$2="Fcst",BP67,SUMIF('Maxio F Actuals'!$A$5:$A$163,TRIM($A67),INDEX('Maxio F Actuals'!$C$5:$CU$163,0,MATCH(BQ$3,'Maxio F Actuals'!$C$2:$CU$2,0)))),0)</f>
        <v>-172.25</v>
      </c>
      <c r="BR67" s="308">
        <f>IFERROR(IF(BR$2="Fcst",BQ67,SUMIF('Maxio F Actuals'!$A$5:$A$163,TRIM($A67),INDEX('Maxio F Actuals'!$C$5:$CU$163,0,MATCH(BR$3,'Maxio F Actuals'!$C$2:$CU$2,0)))),0)</f>
        <v>-172.25</v>
      </c>
      <c r="BS67" s="308">
        <f>IFERROR(IF(BS$2="Fcst",BR67,SUMIF('Maxio F Actuals'!$A$5:$A$163,TRIM($A67),INDEX('Maxio F Actuals'!$C$5:$CU$163,0,MATCH(BS$3,'Maxio F Actuals'!$C$2:$CU$2,0)))),0)</f>
        <v>-172.25</v>
      </c>
      <c r="BT67" s="308">
        <f>IFERROR(IF(BT$2="Fcst",BS67,SUMIF('Maxio F Actuals'!$A$5:$A$163,TRIM($A67),INDEX('Maxio F Actuals'!$C$5:$CU$163,0,MATCH(BT$3,'Maxio F Actuals'!$C$2:$CU$2,0)))),0)</f>
        <v>-172.25</v>
      </c>
      <c r="BU67" s="308">
        <f>IFERROR(IF(BU$2="Fcst",BT67,SUMIF('Maxio F Actuals'!$A$5:$A$163,TRIM($A67),INDEX('Maxio F Actuals'!$C$5:$CU$163,0,MATCH(BU$3,'Maxio F Actuals'!$C$2:$CU$2,0)))),0)</f>
        <v>-172.25</v>
      </c>
    </row>
    <row r="68" spans="1:73" x14ac:dyDescent="0.3">
      <c r="A68" s="78" t="s">
        <v>381</v>
      </c>
      <c r="B68" s="219">
        <f>B67*B66</f>
        <v>0</v>
      </c>
      <c r="C68" s="219">
        <f t="shared" ref="C68:BN68" si="68">C67*C66</f>
        <v>0</v>
      </c>
      <c r="D68" s="219">
        <f t="shared" si="68"/>
        <v>-221</v>
      </c>
      <c r="E68" s="219">
        <f t="shared" si="68"/>
        <v>-6178</v>
      </c>
      <c r="F68" s="219">
        <f t="shared" si="68"/>
        <v>-1580</v>
      </c>
      <c r="G68" s="219">
        <f t="shared" si="68"/>
        <v>-1176</v>
      </c>
      <c r="H68" s="219">
        <f t="shared" si="68"/>
        <v>-1378</v>
      </c>
      <c r="I68" s="219">
        <f t="shared" si="68"/>
        <v>-1378</v>
      </c>
      <c r="J68" s="219">
        <f t="shared" si="68"/>
        <v>-1378</v>
      </c>
      <c r="K68" s="219">
        <f t="shared" si="68"/>
        <v>-1378</v>
      </c>
      <c r="L68" s="219">
        <f t="shared" si="68"/>
        <v>-1378</v>
      </c>
      <c r="M68" s="219">
        <f t="shared" si="68"/>
        <v>-1378</v>
      </c>
      <c r="N68" s="219">
        <f t="shared" si="68"/>
        <v>-1378</v>
      </c>
      <c r="O68" s="219">
        <f t="shared" si="68"/>
        <v>-1378</v>
      </c>
      <c r="P68" s="219">
        <f t="shared" si="68"/>
        <v>-1378</v>
      </c>
      <c r="Q68" s="219">
        <f t="shared" si="68"/>
        <v>-1378</v>
      </c>
      <c r="R68" s="219">
        <f t="shared" si="68"/>
        <v>-1378</v>
      </c>
      <c r="S68" s="219">
        <f t="shared" si="68"/>
        <v>-1378</v>
      </c>
      <c r="T68" s="219">
        <f t="shared" si="68"/>
        <v>-1378</v>
      </c>
      <c r="U68" s="219">
        <f t="shared" si="68"/>
        <v>-1378</v>
      </c>
      <c r="V68" s="219">
        <f t="shared" si="68"/>
        <v>-1378</v>
      </c>
      <c r="W68" s="219">
        <f t="shared" si="68"/>
        <v>-1378</v>
      </c>
      <c r="X68" s="219">
        <f t="shared" si="68"/>
        <v>-1378</v>
      </c>
      <c r="Y68" s="219">
        <f t="shared" si="68"/>
        <v>-1378</v>
      </c>
      <c r="Z68" s="219">
        <f t="shared" si="68"/>
        <v>-1378</v>
      </c>
      <c r="AA68" s="219">
        <f t="shared" si="68"/>
        <v>-1205.75</v>
      </c>
      <c r="AB68" s="219">
        <f t="shared" si="68"/>
        <v>-1205.75</v>
      </c>
      <c r="AC68" s="219">
        <f t="shared" si="68"/>
        <v>-1205.75</v>
      </c>
      <c r="AD68" s="219">
        <f t="shared" si="68"/>
        <v>-1205.75</v>
      </c>
      <c r="AE68" s="219">
        <f t="shared" si="68"/>
        <v>-1205.75</v>
      </c>
      <c r="AF68" s="219">
        <f t="shared" si="68"/>
        <v>-1205.75</v>
      </c>
      <c r="AG68" s="219">
        <f t="shared" si="68"/>
        <v>-1205.75</v>
      </c>
      <c r="AH68" s="219">
        <f t="shared" si="68"/>
        <v>-1205.75</v>
      </c>
      <c r="AI68" s="219">
        <f t="shared" si="68"/>
        <v>-1205.75</v>
      </c>
      <c r="AJ68" s="219">
        <f t="shared" si="68"/>
        <v>-1205.75</v>
      </c>
      <c r="AK68" s="219">
        <f t="shared" si="68"/>
        <v>-1205.75</v>
      </c>
      <c r="AL68" s="219">
        <f t="shared" si="68"/>
        <v>-1205.75</v>
      </c>
      <c r="AM68" s="219">
        <f t="shared" si="68"/>
        <v>-1205.75</v>
      </c>
      <c r="AN68" s="219">
        <f t="shared" si="68"/>
        <v>-1205.75</v>
      </c>
      <c r="AO68" s="219">
        <f t="shared" si="68"/>
        <v>-1205.75</v>
      </c>
      <c r="AP68" s="219">
        <f t="shared" si="68"/>
        <v>-1205.75</v>
      </c>
      <c r="AQ68" s="219">
        <f t="shared" si="68"/>
        <v>-1205.75</v>
      </c>
      <c r="AR68" s="219">
        <f t="shared" si="68"/>
        <v>-1205.75</v>
      </c>
      <c r="AS68" s="219">
        <f t="shared" si="68"/>
        <v>-1205.75</v>
      </c>
      <c r="AT68" s="219">
        <f t="shared" si="68"/>
        <v>-1205.75</v>
      </c>
      <c r="AU68" s="219">
        <f t="shared" si="68"/>
        <v>-1205.75</v>
      </c>
      <c r="AV68" s="219">
        <f t="shared" si="68"/>
        <v>-1205.75</v>
      </c>
      <c r="AW68" s="219">
        <f t="shared" si="68"/>
        <v>-1205.75</v>
      </c>
      <c r="AX68" s="219">
        <f t="shared" si="68"/>
        <v>-1205.75</v>
      </c>
      <c r="AY68" s="219">
        <f t="shared" si="68"/>
        <v>-1205.75</v>
      </c>
      <c r="AZ68" s="219">
        <f t="shared" si="68"/>
        <v>-1205.75</v>
      </c>
      <c r="BA68" s="219">
        <f t="shared" si="68"/>
        <v>-1205.75</v>
      </c>
      <c r="BB68" s="219">
        <f t="shared" si="68"/>
        <v>-1205.75</v>
      </c>
      <c r="BC68" s="219">
        <f t="shared" si="68"/>
        <v>-1205.75</v>
      </c>
      <c r="BD68" s="219">
        <f t="shared" si="68"/>
        <v>-1205.75</v>
      </c>
      <c r="BE68" s="219">
        <f t="shared" si="68"/>
        <v>-1205.75</v>
      </c>
      <c r="BF68" s="219">
        <f t="shared" si="68"/>
        <v>-1205.75</v>
      </c>
      <c r="BG68" s="219">
        <f t="shared" si="68"/>
        <v>-1033.5</v>
      </c>
      <c r="BH68" s="219">
        <f t="shared" si="68"/>
        <v>-1033.5</v>
      </c>
      <c r="BI68" s="219">
        <f t="shared" si="68"/>
        <v>-1033.5</v>
      </c>
      <c r="BJ68" s="219">
        <f t="shared" si="68"/>
        <v>-1033.5</v>
      </c>
      <c r="BK68" s="219">
        <f t="shared" si="68"/>
        <v>-1033.5</v>
      </c>
      <c r="BL68" s="219">
        <f t="shared" si="68"/>
        <v>-1033.5</v>
      </c>
      <c r="BM68" s="219">
        <f t="shared" si="68"/>
        <v>-1033.5</v>
      </c>
      <c r="BN68" s="219">
        <f t="shared" si="68"/>
        <v>-1033.5</v>
      </c>
      <c r="BO68" s="219">
        <f t="shared" ref="BO68:BU68" si="69">BO67*BO66</f>
        <v>-1033.5</v>
      </c>
      <c r="BP68" s="219">
        <f t="shared" si="69"/>
        <v>-1033.5</v>
      </c>
      <c r="BQ68" s="219">
        <f t="shared" si="69"/>
        <v>-1033.5</v>
      </c>
      <c r="BR68" s="219">
        <f t="shared" si="69"/>
        <v>-1033.5</v>
      </c>
      <c r="BS68" s="219">
        <f t="shared" si="69"/>
        <v>-1033.5</v>
      </c>
      <c r="BT68" s="219">
        <f t="shared" si="69"/>
        <v>-1033.5</v>
      </c>
      <c r="BU68" s="219">
        <f t="shared" si="69"/>
        <v>-1033.5</v>
      </c>
    </row>
    <row r="70" spans="1:73" x14ac:dyDescent="0.3">
      <c r="A70" s="61" t="s">
        <v>46</v>
      </c>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row>
    <row r="71" spans="1:73" x14ac:dyDescent="0.3">
      <c r="A71" s="200" t="s">
        <v>47</v>
      </c>
      <c r="B71" s="201">
        <f>IF(B$2="Fcst",IF($A$3="MRR",B51*B35,B51*B35),SUMIF('Maxio F Actuals'!$A$5:$A$163,TRIM($A71),INDEX('Maxio F Actuals'!$C$5:$CU$163,0,MATCH(B$3,'Maxio F Actuals'!$C$2:$CU$2,0))))</f>
        <v>185407</v>
      </c>
      <c r="C71" s="177">
        <f>B77</f>
        <v>185569</v>
      </c>
      <c r="D71" s="177">
        <f t="shared" ref="D71:BO71" si="70">C77</f>
        <v>208934</v>
      </c>
      <c r="E71" s="177">
        <f t="shared" si="70"/>
        <v>214240</v>
      </c>
      <c r="F71" s="177">
        <f t="shared" si="70"/>
        <v>219166</v>
      </c>
      <c r="G71" s="177">
        <f t="shared" si="70"/>
        <v>225446</v>
      </c>
      <c r="H71" s="177">
        <f>G77</f>
        <v>232227</v>
      </c>
      <c r="I71" s="177">
        <f t="shared" si="70"/>
        <v>243153</v>
      </c>
      <c r="J71" s="177">
        <f t="shared" si="70"/>
        <v>245077.30657141749</v>
      </c>
      <c r="K71" s="177">
        <f t="shared" si="70"/>
        <v>247027.74751187925</v>
      </c>
      <c r="L71" s="177">
        <f t="shared" si="70"/>
        <v>249004.6777571608</v>
      </c>
      <c r="M71" s="177">
        <f t="shared" si="70"/>
        <v>251008.45706348712</v>
      </c>
      <c r="N71" s="177">
        <f t="shared" si="70"/>
        <v>253039.45007300013</v>
      </c>
      <c r="O71" s="177">
        <f t="shared" si="70"/>
        <v>255098.02638011513</v>
      </c>
      <c r="P71" s="177">
        <f t="shared" si="70"/>
        <v>257184.56059877865</v>
      </c>
      <c r="Q71" s="177">
        <f t="shared" si="70"/>
        <v>259299.43243063954</v>
      </c>
      <c r="R71" s="177">
        <f t="shared" si="70"/>
        <v>261443.02673414611</v>
      </c>
      <c r="S71" s="177">
        <f t="shared" si="70"/>
        <v>263615.73359458154</v>
      </c>
      <c r="T71" s="177">
        <f t="shared" si="70"/>
        <v>265817.94839505048</v>
      </c>
      <c r="U71" s="177">
        <f t="shared" si="70"/>
        <v>268050.07188842993</v>
      </c>
      <c r="V71" s="177">
        <f t="shared" si="70"/>
        <v>270312.51027029689</v>
      </c>
      <c r="W71" s="177">
        <f t="shared" si="70"/>
        <v>272605.67525284685</v>
      </c>
      <c r="X71" s="177">
        <f t="shared" si="70"/>
        <v>274929.98413981585</v>
      </c>
      <c r="Y71" s="177">
        <f t="shared" si="70"/>
        <v>277285.85990242055</v>
      </c>
      <c r="Z71" s="177">
        <f t="shared" si="70"/>
        <v>279673.73125632905</v>
      </c>
      <c r="AA71" s="177">
        <f t="shared" si="70"/>
        <v>282094.03273967752</v>
      </c>
      <c r="AB71" s="177">
        <f t="shared" si="70"/>
        <v>284719.45479214616</v>
      </c>
      <c r="AC71" s="177">
        <f t="shared" si="70"/>
        <v>287380.53319471783</v>
      </c>
      <c r="AD71" s="177">
        <f t="shared" si="70"/>
        <v>290077.75220298168</v>
      </c>
      <c r="AE71" s="177">
        <f t="shared" si="70"/>
        <v>292811.60264929297</v>
      </c>
      <c r="AF71" s="177">
        <f t="shared" si="70"/>
        <v>295582.58203209331</v>
      </c>
      <c r="AG71" s="177">
        <f t="shared" si="70"/>
        <v>298391.19460644416</v>
      </c>
      <c r="AH71" s="177">
        <f t="shared" si="70"/>
        <v>301237.95147578965</v>
      </c>
      <c r="AI71" s="177">
        <f t="shared" si="70"/>
        <v>304123.37068496598</v>
      </c>
      <c r="AJ71" s="177">
        <f t="shared" si="70"/>
        <v>307047.9773144733</v>
      </c>
      <c r="AK71" s="177">
        <f>AJ77</f>
        <v>310012.30357602896</v>
      </c>
      <c r="AL71" s="177">
        <f t="shared" si="70"/>
        <v>313016.88890941738</v>
      </c>
      <c r="AM71" s="177">
        <f t="shared" si="70"/>
        <v>316062.28008065617</v>
      </c>
      <c r="AN71" s="177">
        <f t="shared" si="70"/>
        <v>319149.03128149494</v>
      </c>
      <c r="AO71" s="177">
        <f t="shared" si="70"/>
        <v>322277.70423026552</v>
      </c>
      <c r="AP71" s="177">
        <f t="shared" si="70"/>
        <v>325448.86827410193</v>
      </c>
      <c r="AQ71" s="177">
        <f t="shared" si="70"/>
        <v>328663.1004925486</v>
      </c>
      <c r="AR71" s="177">
        <f t="shared" si="70"/>
        <v>331920.9858025756</v>
      </c>
      <c r="AS71" s="177">
        <f t="shared" si="70"/>
        <v>335223.11706502031</v>
      </c>
      <c r="AT71" s="177">
        <f t="shared" si="70"/>
        <v>338570.09519247455</v>
      </c>
      <c r="AU71" s="177">
        <f t="shared" si="70"/>
        <v>341962.52925863682</v>
      </c>
      <c r="AV71" s="177">
        <f t="shared" si="70"/>
        <v>345401.03660915006</v>
      </c>
      <c r="AW71" s="177">
        <f t="shared" si="70"/>
        <v>348886.24297394429</v>
      </c>
      <c r="AX71" s="177">
        <f t="shared" si="70"/>
        <v>352418.78258110525</v>
      </c>
      <c r="AY71" s="177">
        <f t="shared" si="70"/>
        <v>355999.29827228951</v>
      </c>
      <c r="AZ71" s="177">
        <f t="shared" si="70"/>
        <v>359628.44161970698</v>
      </c>
      <c r="BA71" s="177">
        <f t="shared" si="70"/>
        <v>363306.87304469204</v>
      </c>
      <c r="BB71" s="177">
        <f t="shared" si="70"/>
        <v>367035.26193788531</v>
      </c>
      <c r="BC71" s="177">
        <f t="shared" si="70"/>
        <v>370814.28678104753</v>
      </c>
      <c r="BD71" s="177">
        <f t="shared" si="70"/>
        <v>374644.63527052756</v>
      </c>
      <c r="BE71" s="177">
        <f t="shared" si="70"/>
        <v>378527.00444240769</v>
      </c>
      <c r="BF71" s="177">
        <f t="shared" si="70"/>
        <v>382462.10079934815</v>
      </c>
      <c r="BG71" s="177">
        <f t="shared" si="70"/>
        <v>386450.64043915446</v>
      </c>
      <c r="BH71" s="177">
        <f t="shared" si="70"/>
        <v>390665.59918509104</v>
      </c>
      <c r="BI71" s="177">
        <f t="shared" si="70"/>
        <v>394937.80207757303</v>
      </c>
      <c r="BJ71" s="177">
        <f t="shared" si="70"/>
        <v>399268.02656010847</v>
      </c>
      <c r="BK71" s="177">
        <f t="shared" si="70"/>
        <v>403657.06063481182</v>
      </c>
      <c r="BL71" s="177">
        <f t="shared" si="70"/>
        <v>408105.70300580212</v>
      </c>
      <c r="BM71" s="177">
        <f t="shared" si="70"/>
        <v>412614.76322454924</v>
      </c>
      <c r="BN71" s="177">
        <f t="shared" si="70"/>
        <v>417185.06183719356</v>
      </c>
      <c r="BO71" s="177">
        <f t="shared" si="70"/>
        <v>421817.43053386681</v>
      </c>
      <c r="BP71" s="177">
        <f t="shared" ref="BP71:BU71" si="71">BO77</f>
        <v>426512.71230004047</v>
      </c>
      <c r="BQ71" s="177">
        <f t="shared" si="71"/>
        <v>431271.7615699303</v>
      </c>
      <c r="BR71" s="177">
        <f t="shared" si="71"/>
        <v>436095.44438198354</v>
      </c>
      <c r="BS71" s="177">
        <f t="shared" si="71"/>
        <v>440984.63853647828</v>
      </c>
      <c r="BT71" s="177">
        <f t="shared" si="71"/>
        <v>445940.23375526309</v>
      </c>
      <c r="BU71" s="177">
        <f t="shared" si="71"/>
        <v>450963.13184366608</v>
      </c>
    </row>
    <row r="72" spans="1:73" x14ac:dyDescent="0.3">
      <c r="A72" s="203" t="s">
        <v>48</v>
      </c>
      <c r="B72" s="177">
        <f>IF(B$2="Fcst",IF($A$3="MRR",B36*B50,B36*B50/12),SUMIF('Maxio F Actuals'!$A$5:$A$163,TRIM($A72),INDEX('Maxio F Actuals'!$C$5:$CU$163,0,MATCH(B$3,'Maxio F Actuals'!$C$2:$CU$2,0))))</f>
        <v>0</v>
      </c>
      <c r="C72" s="177">
        <f>IF(C$2="Fcst",IF($A$3="MRR",C36*C50,C36*C50/12),SUMIF('Maxio F Actuals'!$A$5:$A$163,TRIM($A72),INDEX('Maxio F Actuals'!$C$5:$CU$163,0,MATCH(C$3,'Maxio F Actuals'!$C$2:$CU$2,0))))</f>
        <v>239</v>
      </c>
      <c r="D72" s="177">
        <f>IF(D$2="Fcst",IF($A$3="MRR",D36*D50,D36*D50/12),SUMIF('Maxio F Actuals'!$A$5:$A$163,TRIM($A72),INDEX('Maxio F Actuals'!$C$5:$CU$163,0,MATCH(D$3,'Maxio F Actuals'!$C$2:$CU$2,0))))</f>
        <v>11278</v>
      </c>
      <c r="E72" s="177">
        <f>IF(E$2="Fcst",IF($A$3="MRR",E36*E50,E36*E50/12),SUMIF('Maxio F Actuals'!$A$5:$A$163,TRIM($A72),INDEX('Maxio F Actuals'!$C$5:$CU$163,0,MATCH(E$3,'Maxio F Actuals'!$C$2:$CU$2,0))))</f>
        <v>10963</v>
      </c>
      <c r="F72" s="177">
        <f>IF(F$2="Fcst",IF($A$3="MRR",F36*F50,F36*F50/12),SUMIF('Maxio F Actuals'!$A$5:$A$163,TRIM($A72),INDEX('Maxio F Actuals'!$C$5:$CU$163,0,MATCH(F$3,'Maxio F Actuals'!$C$2:$CU$2,0))))</f>
        <v>3499</v>
      </c>
      <c r="G72" s="177">
        <f>IF(G$2="Fcst",IF($A$3="MRR",G36*G50,G36*G50/12),SUMIF('Maxio F Actuals'!$A$5:$A$163,TRIM($A72),INDEX('Maxio F Actuals'!$C$5:$CU$163,0,MATCH(G$3,'Maxio F Actuals'!$C$2:$CU$2,0))))</f>
        <v>7075</v>
      </c>
      <c r="H72" s="177">
        <f>IF(H$2="Fcst",IF($A$3="MRR",H36*H50,H36*H50/12),SUMIF('Maxio F Actuals'!$A$5:$A$163,TRIM($A72),INDEX('Maxio F Actuals'!$C$5:$CU$163,0,MATCH(H$3,'Maxio F Actuals'!$C$2:$CU$2,0))))</f>
        <v>9150</v>
      </c>
      <c r="I72" s="177">
        <f>IF(I$2="Fcst",IF($A$3="MRR",I36*I50,I36*I50/12),SUMIF('Maxio F Actuals'!$A$5:$A$163,TRIM($A72),INDEX('Maxio F Actuals'!$C$5:$CU$163,0,MATCH(I$3,'Maxio F Actuals'!$C$2:$CU$2,0))))</f>
        <v>0</v>
      </c>
      <c r="J72" s="177">
        <f>IF(J$2="Fcst",IF($A$3="MRR",J36*J50,J36*J50/12),SUMIF('Maxio F Actuals'!$A$5:$A$163,TRIM($A72),INDEX('Maxio F Actuals'!$C$5:$CU$163,0,MATCH(J$3,'Maxio F Actuals'!$C$2:$CU$2,0))))</f>
        <v>0</v>
      </c>
      <c r="K72" s="177">
        <f>IF(K$2="Fcst",IF($A$3="MRR",K36*K50,K36*K50/12),SUMIF('Maxio F Actuals'!$A$5:$A$163,TRIM($A72),INDEX('Maxio F Actuals'!$C$5:$CU$163,0,MATCH(K$3,'Maxio F Actuals'!$C$2:$CU$2,0))))</f>
        <v>0</v>
      </c>
      <c r="L72" s="177">
        <f>IF(L$2="Fcst",IF($A$3="MRR",L36*L50,L36*L50/12),SUMIF('Maxio F Actuals'!$A$5:$A$163,TRIM($A72),INDEX('Maxio F Actuals'!$C$5:$CU$163,0,MATCH(L$3,'Maxio F Actuals'!$C$2:$CU$2,0))))</f>
        <v>0</v>
      </c>
      <c r="M72" s="177">
        <f>IF(M$2="Fcst",IF($A$3="MRR",M36*M50,M36*M50/12),SUMIF('Maxio F Actuals'!$A$5:$A$163,TRIM($A72),INDEX('Maxio F Actuals'!$C$5:$CU$163,0,MATCH(M$3,'Maxio F Actuals'!$C$2:$CU$2,0))))</f>
        <v>0</v>
      </c>
      <c r="N72" s="177">
        <f>IF(N$2="Fcst",IF($A$3="MRR",N36*N50,N36*N50/12),SUMIF('Maxio F Actuals'!$A$5:$A$163,TRIM($A72),INDEX('Maxio F Actuals'!$C$5:$CU$163,0,MATCH(N$3,'Maxio F Actuals'!$C$2:$CU$2,0))))</f>
        <v>0</v>
      </c>
      <c r="O72" s="177">
        <f>IF(O$2="Fcst",IF($A$3="MRR",O36*O50,O36*O50/12),SUMIF('Maxio F Actuals'!$A$5:$A$163,TRIM($A72),INDEX('Maxio F Actuals'!$C$5:$CU$163,0,MATCH(O$3,'Maxio F Actuals'!$C$2:$CU$2,0))))</f>
        <v>0</v>
      </c>
      <c r="P72" s="177">
        <f>IF(P$2="Fcst",IF($A$3="MRR",P36*P50,P36*P50/12),SUMIF('Maxio F Actuals'!$A$5:$A$163,TRIM($A72),INDEX('Maxio F Actuals'!$C$5:$CU$163,0,MATCH(P$3,'Maxio F Actuals'!$C$2:$CU$2,0))))</f>
        <v>0</v>
      </c>
      <c r="Q72" s="177">
        <f>IF(Q$2="Fcst",IF($A$3="MRR",Q36*Q50,Q36*Q50/12),SUMIF('Maxio F Actuals'!$A$5:$A$163,TRIM($A72),INDEX('Maxio F Actuals'!$C$5:$CU$163,0,MATCH(Q$3,'Maxio F Actuals'!$C$2:$CU$2,0))))</f>
        <v>0</v>
      </c>
      <c r="R72" s="177">
        <f>IF(R$2="Fcst",IF($A$3="MRR",R36*R50,R36*R50/12),SUMIF('Maxio F Actuals'!$A$5:$A$163,TRIM($A72),INDEX('Maxio F Actuals'!$C$5:$CU$163,0,MATCH(R$3,'Maxio F Actuals'!$C$2:$CU$2,0))))</f>
        <v>0</v>
      </c>
      <c r="S72" s="177">
        <f>IF(S$2="Fcst",IF($A$3="MRR",S36*S50,S36*S50/12),SUMIF('Maxio F Actuals'!$A$5:$A$163,TRIM($A72),INDEX('Maxio F Actuals'!$C$5:$CU$163,0,MATCH(S$3,'Maxio F Actuals'!$C$2:$CU$2,0))))</f>
        <v>0</v>
      </c>
      <c r="T72" s="177">
        <f>IF(T$2="Fcst",IF($A$3="MRR",T36*T50,T36*T50/12),SUMIF('Maxio F Actuals'!$A$5:$A$163,TRIM($A72),INDEX('Maxio F Actuals'!$C$5:$CU$163,0,MATCH(T$3,'Maxio F Actuals'!$C$2:$CU$2,0))))</f>
        <v>0</v>
      </c>
      <c r="U72" s="177">
        <f>IF(U$2="Fcst",IF($A$3="MRR",U36*U50,U36*U50/12),SUMIF('Maxio F Actuals'!$A$5:$A$163,TRIM($A72),INDEX('Maxio F Actuals'!$C$5:$CU$163,0,MATCH(U$3,'Maxio F Actuals'!$C$2:$CU$2,0))))</f>
        <v>0</v>
      </c>
      <c r="V72" s="177">
        <f>IF(V$2="Fcst",IF($A$3="MRR",V36*V50,V36*V50/12),SUMIF('Maxio F Actuals'!$A$5:$A$163,TRIM($A72),INDEX('Maxio F Actuals'!$C$5:$CU$163,0,MATCH(V$3,'Maxio F Actuals'!$C$2:$CU$2,0))))</f>
        <v>0</v>
      </c>
      <c r="W72" s="177">
        <f>IF(W$2="Fcst",IF($A$3="MRR",W36*W50,W36*W50/12),SUMIF('Maxio F Actuals'!$A$5:$A$163,TRIM($A72),INDEX('Maxio F Actuals'!$C$5:$CU$163,0,MATCH(W$3,'Maxio F Actuals'!$C$2:$CU$2,0))))</f>
        <v>0</v>
      </c>
      <c r="X72" s="177">
        <f>IF(X$2="Fcst",IF($A$3="MRR",X36*X50,X36*X50/12),SUMIF('Maxio F Actuals'!$A$5:$A$163,TRIM($A72),INDEX('Maxio F Actuals'!$C$5:$CU$163,0,MATCH(X$3,'Maxio F Actuals'!$C$2:$CU$2,0))))</f>
        <v>0</v>
      </c>
      <c r="Y72" s="177">
        <f>IF(Y$2="Fcst",IF($A$3="MRR",Y36*Y50,Y36*Y50/12),SUMIF('Maxio F Actuals'!$A$5:$A$163,TRIM($A72),INDEX('Maxio F Actuals'!$C$5:$CU$163,0,MATCH(Y$3,'Maxio F Actuals'!$C$2:$CU$2,0))))</f>
        <v>0</v>
      </c>
      <c r="Z72" s="177">
        <f>IF(Z$2="Fcst",IF($A$3="MRR",Z36*Z50,Z36*Z50/12),SUMIF('Maxio F Actuals'!$A$5:$A$163,TRIM($A72),INDEX('Maxio F Actuals'!$C$5:$CU$163,0,MATCH(Z$3,'Maxio F Actuals'!$C$2:$CU$2,0))))</f>
        <v>0</v>
      </c>
      <c r="AA72" s="177">
        <f>IF(AA$2="Fcst",IF($A$3="MRR",AA36*AA50,AA36*AA50/12),SUMIF('Maxio F Actuals'!$A$5:$A$163,TRIM($A72),INDEX('Maxio F Actuals'!$C$5:$CU$163,0,MATCH(AA$3,'Maxio F Actuals'!$C$2:$CU$2,0))))</f>
        <v>0</v>
      </c>
      <c r="AB72" s="177">
        <f>IF(AB$2="Fcst",IF($A$3="MRR",AB36*AB50,AB36*AB50/12),SUMIF('Maxio F Actuals'!$A$5:$A$163,TRIM($A72),INDEX('Maxio F Actuals'!$C$5:$CU$163,0,MATCH(AB$3,'Maxio F Actuals'!$C$2:$CU$2,0))))</f>
        <v>0</v>
      </c>
      <c r="AC72" s="177">
        <f>IF(AC$2="Fcst",IF($A$3="MRR",AC36*AC50,AC36*AC50/12),SUMIF('Maxio F Actuals'!$A$5:$A$163,TRIM($A72),INDEX('Maxio F Actuals'!$C$5:$CU$163,0,MATCH(AC$3,'Maxio F Actuals'!$C$2:$CU$2,0))))</f>
        <v>0</v>
      </c>
      <c r="AD72" s="177">
        <f>IF(AD$2="Fcst",IF($A$3="MRR",AD36*AD50,AD36*AD50/12),SUMIF('Maxio F Actuals'!$A$5:$A$163,TRIM($A72),INDEX('Maxio F Actuals'!$C$5:$CU$163,0,MATCH(AD$3,'Maxio F Actuals'!$C$2:$CU$2,0))))</f>
        <v>0</v>
      </c>
      <c r="AE72" s="177">
        <f>IF(AE$2="Fcst",IF($A$3="MRR",AE36*AE50,AE36*AE50/12),SUMIF('Maxio F Actuals'!$A$5:$A$163,TRIM($A72),INDEX('Maxio F Actuals'!$C$5:$CU$163,0,MATCH(AE$3,'Maxio F Actuals'!$C$2:$CU$2,0))))</f>
        <v>0</v>
      </c>
      <c r="AF72" s="177">
        <f>IF(AF$2="Fcst",IF($A$3="MRR",AF36*AF50,AF36*AF50/12),SUMIF('Maxio F Actuals'!$A$5:$A$163,TRIM($A72),INDEX('Maxio F Actuals'!$C$5:$CU$163,0,MATCH(AF$3,'Maxio F Actuals'!$C$2:$CU$2,0))))</f>
        <v>0</v>
      </c>
      <c r="AG72" s="177">
        <f>IF(AG$2="Fcst",IF($A$3="MRR",AG36*AG50,AG36*AG50/12),SUMIF('Maxio F Actuals'!$A$5:$A$163,TRIM($A72),INDEX('Maxio F Actuals'!$C$5:$CU$163,0,MATCH(AG$3,'Maxio F Actuals'!$C$2:$CU$2,0))))</f>
        <v>0</v>
      </c>
      <c r="AH72" s="177">
        <f>IF(AH$2="Fcst",IF($A$3="MRR",AH36*AH50,AH36*AH50/12),SUMIF('Maxio F Actuals'!$A$5:$A$163,TRIM($A72),INDEX('Maxio F Actuals'!$C$5:$CU$163,0,MATCH(AH$3,'Maxio F Actuals'!$C$2:$CU$2,0))))</f>
        <v>0</v>
      </c>
      <c r="AI72" s="177">
        <f>IF(AI$2="Fcst",IF($A$3="MRR",AI36*AI50,AI36*AI50/12),SUMIF('Maxio F Actuals'!$A$5:$A$163,TRIM($A72),INDEX('Maxio F Actuals'!$C$5:$CU$163,0,MATCH(AI$3,'Maxio F Actuals'!$C$2:$CU$2,0))))</f>
        <v>0</v>
      </c>
      <c r="AJ72" s="177">
        <f>IF(AJ$2="Fcst",IF($A$3="MRR",AJ36*AJ50,AJ36*AJ50/12),SUMIF('Maxio F Actuals'!$A$5:$A$163,TRIM($A72),INDEX('Maxio F Actuals'!$C$5:$CU$163,0,MATCH(AJ$3,'Maxio F Actuals'!$C$2:$CU$2,0))))</f>
        <v>0</v>
      </c>
      <c r="AK72" s="177">
        <f>IF(AK$2="Fcst",IF($A$3="MRR",AK36*AK50,AK36*AK50/12),SUMIF('Maxio F Actuals'!$A$5:$A$163,TRIM($A72),INDEX('Maxio F Actuals'!$C$5:$CU$163,0,MATCH(AK$3,'Maxio F Actuals'!$C$2:$CU$2,0))))</f>
        <v>0</v>
      </c>
      <c r="AL72" s="177">
        <f>IF(AL$2="Fcst",IF($A$3="MRR",AL36*AL50,AL36*AL50/12),SUMIF('Maxio F Actuals'!$A$5:$A$163,TRIM($A72),INDEX('Maxio F Actuals'!$C$5:$CU$163,0,MATCH(AL$3,'Maxio F Actuals'!$C$2:$CU$2,0))))</f>
        <v>0</v>
      </c>
      <c r="AM72" s="177">
        <f>IF(AM$2="Fcst",IF($A$3="MRR",AM36*AM50,AM36*AM50/12),SUMIF('Maxio F Actuals'!$A$5:$A$163,TRIM($A72),INDEX('Maxio F Actuals'!$C$5:$CU$163,0,MATCH(AM$3,'Maxio F Actuals'!$C$2:$CU$2,0))))</f>
        <v>0</v>
      </c>
      <c r="AN72" s="177">
        <f>IF(AN$2="Fcst",IF($A$3="MRR",AN36*AN50,AN36*AN50/12),SUMIF('Maxio F Actuals'!$A$5:$A$163,TRIM($A72),INDEX('Maxio F Actuals'!$C$5:$CU$163,0,MATCH(AN$3,'Maxio F Actuals'!$C$2:$CU$2,0))))</f>
        <v>0</v>
      </c>
      <c r="AO72" s="177">
        <f>IF(AO$2="Fcst",IF($A$3="MRR",AO36*AO50,AO36*AO50/12),SUMIF('Maxio F Actuals'!$A$5:$A$163,TRIM($A72),INDEX('Maxio F Actuals'!$C$5:$CU$163,0,MATCH(AO$3,'Maxio F Actuals'!$C$2:$CU$2,0))))</f>
        <v>0</v>
      </c>
      <c r="AP72" s="177">
        <f>IF(AP$2="Fcst",IF($A$3="MRR",AP36*AP50,AP36*AP50/12),SUMIF('Maxio F Actuals'!$A$5:$A$163,TRIM($A72),INDEX('Maxio F Actuals'!$C$5:$CU$163,0,MATCH(AP$3,'Maxio F Actuals'!$C$2:$CU$2,0))))</f>
        <v>0</v>
      </c>
      <c r="AQ72" s="177">
        <f>IF(AQ$2="Fcst",IF($A$3="MRR",AQ36*AQ50,AQ36*AQ50/12),SUMIF('Maxio F Actuals'!$A$5:$A$163,TRIM($A72),INDEX('Maxio F Actuals'!$C$5:$CU$163,0,MATCH(AQ$3,'Maxio F Actuals'!$C$2:$CU$2,0))))</f>
        <v>0</v>
      </c>
      <c r="AR72" s="177">
        <f>IF(AR$2="Fcst",IF($A$3="MRR",AR36*AR50,AR36*AR50/12),SUMIF('Maxio F Actuals'!$A$5:$A$163,TRIM($A72),INDEX('Maxio F Actuals'!$C$5:$CU$163,0,MATCH(AR$3,'Maxio F Actuals'!$C$2:$CU$2,0))))</f>
        <v>0</v>
      </c>
      <c r="AS72" s="177">
        <f>IF(AS$2="Fcst",IF($A$3="MRR",AS36*AS50,AS36*AS50/12),SUMIF('Maxio F Actuals'!$A$5:$A$163,TRIM($A72),INDEX('Maxio F Actuals'!$C$5:$CU$163,0,MATCH(AS$3,'Maxio F Actuals'!$C$2:$CU$2,0))))</f>
        <v>0</v>
      </c>
      <c r="AT72" s="177">
        <f>IF(AT$2="Fcst",IF($A$3="MRR",AT36*AT50,AT36*AT50/12),SUMIF('Maxio F Actuals'!$A$5:$A$163,TRIM($A72),INDEX('Maxio F Actuals'!$C$5:$CU$163,0,MATCH(AT$3,'Maxio F Actuals'!$C$2:$CU$2,0))))</f>
        <v>0</v>
      </c>
      <c r="AU72" s="177">
        <f>IF(AU$2="Fcst",IF($A$3="MRR",AU36*AU50,AU36*AU50/12),SUMIF('Maxio F Actuals'!$A$5:$A$163,TRIM($A72),INDEX('Maxio F Actuals'!$C$5:$CU$163,0,MATCH(AU$3,'Maxio F Actuals'!$C$2:$CU$2,0))))</f>
        <v>0</v>
      </c>
      <c r="AV72" s="177">
        <f>IF(AV$2="Fcst",IF($A$3="MRR",AV36*AV50,AV36*AV50/12),SUMIF('Maxio F Actuals'!$A$5:$A$163,TRIM($A72),INDEX('Maxio F Actuals'!$C$5:$CU$163,0,MATCH(AV$3,'Maxio F Actuals'!$C$2:$CU$2,0))))</f>
        <v>0</v>
      </c>
      <c r="AW72" s="177">
        <f>IF(AW$2="Fcst",IF($A$3="MRR",AW36*AW50,AW36*AW50/12),SUMIF('Maxio F Actuals'!$A$5:$A$163,TRIM($A72),INDEX('Maxio F Actuals'!$C$5:$CU$163,0,MATCH(AW$3,'Maxio F Actuals'!$C$2:$CU$2,0))))</f>
        <v>0</v>
      </c>
      <c r="AX72" s="177">
        <f>IF(AX$2="Fcst",IF($A$3="MRR",AX36*AX50,AX36*AX50/12),SUMIF('Maxio F Actuals'!$A$5:$A$163,TRIM($A72),INDEX('Maxio F Actuals'!$C$5:$CU$163,0,MATCH(AX$3,'Maxio F Actuals'!$C$2:$CU$2,0))))</f>
        <v>0</v>
      </c>
      <c r="AY72" s="177">
        <f>IF(AY$2="Fcst",IF($A$3="MRR",AY36*AY50,AY36*AY50/12),SUMIF('Maxio F Actuals'!$A$5:$A$163,TRIM($A72),INDEX('Maxio F Actuals'!$C$5:$CU$163,0,MATCH(AY$3,'Maxio F Actuals'!$C$2:$CU$2,0))))</f>
        <v>0</v>
      </c>
      <c r="AZ72" s="177">
        <f>IF(AZ$2="Fcst",IF($A$3="MRR",AZ36*AZ50,AZ36*AZ50/12),SUMIF('Maxio F Actuals'!$A$5:$A$163,TRIM($A72),INDEX('Maxio F Actuals'!$C$5:$CU$163,0,MATCH(AZ$3,'Maxio F Actuals'!$C$2:$CU$2,0))))</f>
        <v>0</v>
      </c>
      <c r="BA72" s="177">
        <f>IF(BA$2="Fcst",IF($A$3="MRR",BA36*BA50,BA36*BA50/12),SUMIF('Maxio F Actuals'!$A$5:$A$163,TRIM($A72),INDEX('Maxio F Actuals'!$C$5:$CU$163,0,MATCH(BA$3,'Maxio F Actuals'!$C$2:$CU$2,0))))</f>
        <v>0</v>
      </c>
      <c r="BB72" s="177">
        <f>IF(BB$2="Fcst",IF($A$3="MRR",BB36*BB50,BB36*BB50/12),SUMIF('Maxio F Actuals'!$A$5:$A$163,TRIM($A72),INDEX('Maxio F Actuals'!$C$5:$CU$163,0,MATCH(BB$3,'Maxio F Actuals'!$C$2:$CU$2,0))))</f>
        <v>0</v>
      </c>
      <c r="BC72" s="177">
        <f>IF(BC$2="Fcst",IF($A$3="MRR",BC36*BC50,BC36*BC50/12),SUMIF('Maxio F Actuals'!$A$5:$A$163,TRIM($A72),INDEX('Maxio F Actuals'!$C$5:$CU$163,0,MATCH(BC$3,'Maxio F Actuals'!$C$2:$CU$2,0))))</f>
        <v>0</v>
      </c>
      <c r="BD72" s="177">
        <f>IF(BD$2="Fcst",IF($A$3="MRR",BD36*BD50,BD36*BD50/12),SUMIF('Maxio F Actuals'!$A$5:$A$163,TRIM($A72),INDEX('Maxio F Actuals'!$C$5:$CU$163,0,MATCH(BD$3,'Maxio F Actuals'!$C$2:$CU$2,0))))</f>
        <v>0</v>
      </c>
      <c r="BE72" s="177">
        <f>IF(BE$2="Fcst",IF($A$3="MRR",BE36*BE50,BE36*BE50/12),SUMIF('Maxio F Actuals'!$A$5:$A$163,TRIM($A72),INDEX('Maxio F Actuals'!$C$5:$CU$163,0,MATCH(BE$3,'Maxio F Actuals'!$C$2:$CU$2,0))))</f>
        <v>0</v>
      </c>
      <c r="BF72" s="177">
        <f>IF(BF$2="Fcst",IF($A$3="MRR",BF36*BF50,BF36*BF50/12),SUMIF('Maxio F Actuals'!$A$5:$A$163,TRIM($A72),INDEX('Maxio F Actuals'!$C$5:$CU$163,0,MATCH(BF$3,'Maxio F Actuals'!$C$2:$CU$2,0))))</f>
        <v>0</v>
      </c>
      <c r="BG72" s="177">
        <f>IF(BG$2="Fcst",IF($A$3="MRR",BG36*BG50,BG36*BG50/12),SUMIF('Maxio F Actuals'!$A$5:$A$163,TRIM($A72),INDEX('Maxio F Actuals'!$C$5:$CU$163,0,MATCH(BG$3,'Maxio F Actuals'!$C$2:$CU$2,0))))</f>
        <v>0</v>
      </c>
      <c r="BH72" s="177">
        <f>IF(BH$2="Fcst",IF($A$3="MRR",BH36*BH50,BH36*BH50/12),SUMIF('Maxio F Actuals'!$A$5:$A$163,TRIM($A72),INDEX('Maxio F Actuals'!$C$5:$CU$163,0,MATCH(BH$3,'Maxio F Actuals'!$C$2:$CU$2,0))))</f>
        <v>0</v>
      </c>
      <c r="BI72" s="177">
        <f>IF(BI$2="Fcst",IF($A$3="MRR",BI36*BI50,BI36*BI50/12),SUMIF('Maxio F Actuals'!$A$5:$A$163,TRIM($A72),INDEX('Maxio F Actuals'!$C$5:$CU$163,0,MATCH(BI$3,'Maxio F Actuals'!$C$2:$CU$2,0))))</f>
        <v>0</v>
      </c>
      <c r="BJ72" s="177">
        <f>IF(BJ$2="Fcst",IF($A$3="MRR",BJ36*BJ50,BJ36*BJ50/12),SUMIF('Maxio F Actuals'!$A$5:$A$163,TRIM($A72),INDEX('Maxio F Actuals'!$C$5:$CU$163,0,MATCH(BJ$3,'Maxio F Actuals'!$C$2:$CU$2,0))))</f>
        <v>0</v>
      </c>
      <c r="BK72" s="177">
        <f>IF(BK$2="Fcst",IF($A$3="MRR",BK36*BK50,BK36*BK50/12),SUMIF('Maxio F Actuals'!$A$5:$A$163,TRIM($A72),INDEX('Maxio F Actuals'!$C$5:$CU$163,0,MATCH(BK$3,'Maxio F Actuals'!$C$2:$CU$2,0))))</f>
        <v>0</v>
      </c>
      <c r="BL72" s="177">
        <f>IF(BL$2="Fcst",IF($A$3="MRR",BL36*BL50,BL36*BL50/12),SUMIF('Maxio F Actuals'!$A$5:$A$163,TRIM($A72),INDEX('Maxio F Actuals'!$C$5:$CU$163,0,MATCH(BL$3,'Maxio F Actuals'!$C$2:$CU$2,0))))</f>
        <v>0</v>
      </c>
      <c r="BM72" s="177">
        <f>IF(BM$2="Fcst",IF($A$3="MRR",BM36*BM50,BM36*BM50/12),SUMIF('Maxio F Actuals'!$A$5:$A$163,TRIM($A72),INDEX('Maxio F Actuals'!$C$5:$CU$163,0,MATCH(BM$3,'Maxio F Actuals'!$C$2:$CU$2,0))))</f>
        <v>0</v>
      </c>
      <c r="BN72" s="177">
        <f>IF(BN$2="Fcst",IF($A$3="MRR",BN36*BN50,BN36*BN50/12),SUMIF('Maxio F Actuals'!$A$5:$A$163,TRIM($A72),INDEX('Maxio F Actuals'!$C$5:$CU$163,0,MATCH(BN$3,'Maxio F Actuals'!$C$2:$CU$2,0))))</f>
        <v>0</v>
      </c>
      <c r="BO72" s="177">
        <f>IF(BO$2="Fcst",IF($A$3="MRR",BO36*BO50,BO36*BO50/12),SUMIF('Maxio F Actuals'!$A$5:$A$163,TRIM($A72),INDEX('Maxio F Actuals'!$C$5:$CU$163,0,MATCH(BO$3,'Maxio F Actuals'!$C$2:$CU$2,0))))</f>
        <v>0</v>
      </c>
      <c r="BP72" s="177">
        <f>IF(BP$2="Fcst",IF($A$3="MRR",BP36*BP50,BP36*BP50/12),SUMIF('Maxio F Actuals'!$A$5:$A$163,TRIM($A72),INDEX('Maxio F Actuals'!$C$5:$CU$163,0,MATCH(BP$3,'Maxio F Actuals'!$C$2:$CU$2,0))))</f>
        <v>0</v>
      </c>
      <c r="BQ72" s="177">
        <f>IF(BQ$2="Fcst",IF($A$3="MRR",BQ36*BQ50,BQ36*BQ50/12),SUMIF('Maxio F Actuals'!$A$5:$A$163,TRIM($A72),INDEX('Maxio F Actuals'!$C$5:$CU$163,0,MATCH(BQ$3,'Maxio F Actuals'!$C$2:$CU$2,0))))</f>
        <v>0</v>
      </c>
      <c r="BR72" s="177">
        <f>IF(BR$2="Fcst",IF($A$3="MRR",BR36*BR50,BR36*BR50/12),SUMIF('Maxio F Actuals'!$A$5:$A$163,TRIM($A72),INDEX('Maxio F Actuals'!$C$5:$CU$163,0,MATCH(BR$3,'Maxio F Actuals'!$C$2:$CU$2,0))))</f>
        <v>0</v>
      </c>
      <c r="BS72" s="177">
        <f>IF(BS$2="Fcst",IF($A$3="MRR",BS36*BS50,BS36*BS50/12),SUMIF('Maxio F Actuals'!$A$5:$A$163,TRIM($A72),INDEX('Maxio F Actuals'!$C$5:$CU$163,0,MATCH(BS$3,'Maxio F Actuals'!$C$2:$CU$2,0))))</f>
        <v>0</v>
      </c>
      <c r="BT72" s="177">
        <f>IF(BT$2="Fcst",IF($A$3="MRR",BT36*BT50,BT36*BT50/12),SUMIF('Maxio F Actuals'!$A$5:$A$163,TRIM($A72),INDEX('Maxio F Actuals'!$C$5:$CU$163,0,MATCH(BT$3,'Maxio F Actuals'!$C$2:$CU$2,0))))</f>
        <v>0</v>
      </c>
      <c r="BU72" s="177">
        <f>IF(BU$2="Fcst",IF($A$3="MRR",BU36*BU50,BU36*BU50/12),SUMIF('Maxio F Actuals'!$A$5:$A$163,TRIM($A72),INDEX('Maxio F Actuals'!$C$5:$CU$163,0,MATCH(BU$3,'Maxio F Actuals'!$C$2:$CU$2,0))))</f>
        <v>0</v>
      </c>
    </row>
    <row r="73" spans="1:73" x14ac:dyDescent="0.3">
      <c r="A73" s="203" t="s">
        <v>412</v>
      </c>
      <c r="B73" s="177">
        <f>IF(B$2="Fcst",IF($A$3="MRR",B37*B50,B37*B50/12),SUMIF('Maxio F Actuals'!$A$5:$A$163,TRIM($A73),INDEX('Maxio F Actuals'!$C$5:$CU$163,0,MATCH(B$3,'Maxio F Actuals'!$C$2:$CU$2,0))))</f>
        <v>0</v>
      </c>
      <c r="C73" s="177">
        <f>IF(C$2="Fcst",IF($A$3="MRR",C37*C50,C37*C50/12),SUMIF('Maxio F Actuals'!$A$5:$A$163,TRIM($A73),INDEX('Maxio F Actuals'!$C$5:$CU$163,0,MATCH(C$3,'Maxio F Actuals'!$C$2:$CU$2,0))))</f>
        <v>0</v>
      </c>
      <c r="D73" s="177">
        <f>IF(D$2="Fcst",IF($A$3="MRR",D37*D50,D37*D50/12),SUMIF('Maxio F Actuals'!$A$5:$A$163,TRIM($A73),INDEX('Maxio F Actuals'!$C$5:$CU$163,0,MATCH(D$3,'Maxio F Actuals'!$C$2:$CU$2,0))))</f>
        <v>0</v>
      </c>
      <c r="E73" s="177">
        <f>IF(E$2="Fcst",IF($A$3="MRR",E37*E50,E37*E50/12),SUMIF('Maxio F Actuals'!$A$5:$A$163,TRIM($A73),INDEX('Maxio F Actuals'!$C$5:$CU$163,0,MATCH(E$3,'Maxio F Actuals'!$C$2:$CU$2,0))))</f>
        <v>0</v>
      </c>
      <c r="F73" s="177">
        <f>IF(F$2="Fcst",IF($A$3="MRR",F37*F50,F37*F50/12),SUMIF('Maxio F Actuals'!$A$5:$A$163,TRIM($A73),INDEX('Maxio F Actuals'!$C$5:$CU$163,0,MATCH(F$3,'Maxio F Actuals'!$C$2:$CU$2,0))))</f>
        <v>0</v>
      </c>
      <c r="G73" s="177">
        <f>IF(G$2="Fcst",IF($A$3="MRR",G37*G50,G37*G50/12),SUMIF('Maxio F Actuals'!$A$5:$A$163,TRIM($A73),INDEX('Maxio F Actuals'!$C$5:$CU$163,0,MATCH(G$3,'Maxio F Actuals'!$C$2:$CU$2,0))))</f>
        <v>0</v>
      </c>
      <c r="H73" s="177">
        <f>IF(H$2="Fcst",IF($A$3="MRR",H37*H50,H37*H50/12),SUMIF('Maxio F Actuals'!$A$5:$A$163,TRIM($A73),INDEX('Maxio F Actuals'!$C$5:$CU$163,0,MATCH(H$3,'Maxio F Actuals'!$C$2:$CU$2,0))))</f>
        <v>0</v>
      </c>
      <c r="I73" s="177">
        <f>IF(I$2="Fcst",IF($A$3="MRR",I37*I50,I37*I50/12),SUMIF('Maxio F Actuals'!$A$5:$A$163,TRIM($A73),INDEX('Maxio F Actuals'!$C$5:$CU$163,0,MATCH(I$3,'Maxio F Actuals'!$C$2:$CU$2,0))))</f>
        <v>0</v>
      </c>
      <c r="J73" s="177">
        <f>IF(J$2="Fcst",IF($A$3="MRR",J37*J50,J37*J50/12),SUMIF('Maxio F Actuals'!$A$5:$A$163,TRIM($A73),INDEX('Maxio F Actuals'!$C$5:$CU$163,0,MATCH(J$3,'Maxio F Actuals'!$C$2:$CU$2,0))))</f>
        <v>0</v>
      </c>
      <c r="K73" s="177">
        <f>IF(K$2="Fcst",IF($A$3="MRR",K37*K50,K37*K50/12),SUMIF('Maxio F Actuals'!$A$5:$A$163,TRIM($A73),INDEX('Maxio F Actuals'!$C$5:$CU$163,0,MATCH(K$3,'Maxio F Actuals'!$C$2:$CU$2,0))))</f>
        <v>0</v>
      </c>
      <c r="L73" s="177">
        <f>IF(L$2="Fcst",IF($A$3="MRR",L37*L50,L37*L50/12),SUMIF('Maxio F Actuals'!$A$5:$A$163,TRIM($A73),INDEX('Maxio F Actuals'!$C$5:$CU$163,0,MATCH(L$3,'Maxio F Actuals'!$C$2:$CU$2,0))))</f>
        <v>0</v>
      </c>
      <c r="M73" s="177">
        <f>IF(M$2="Fcst",IF($A$3="MRR",M37*M50,M37*M50/12),SUMIF('Maxio F Actuals'!$A$5:$A$163,TRIM($A73),INDEX('Maxio F Actuals'!$C$5:$CU$163,0,MATCH(M$3,'Maxio F Actuals'!$C$2:$CU$2,0))))</f>
        <v>0</v>
      </c>
      <c r="N73" s="177">
        <f>IF(N$2="Fcst",IF($A$3="MRR",N37*N50,N37*N50/12),SUMIF('Maxio F Actuals'!$A$5:$A$163,TRIM($A73),INDEX('Maxio F Actuals'!$C$5:$CU$163,0,MATCH(N$3,'Maxio F Actuals'!$C$2:$CU$2,0))))</f>
        <v>0</v>
      </c>
      <c r="O73" s="177">
        <f>IF(O$2="Fcst",IF($A$3="MRR",O37*O50,O37*O50/12),SUMIF('Maxio F Actuals'!$A$5:$A$163,TRIM($A73),INDEX('Maxio F Actuals'!$C$5:$CU$163,0,MATCH(O$3,'Maxio F Actuals'!$C$2:$CU$2,0))))</f>
        <v>0</v>
      </c>
      <c r="P73" s="177">
        <f>IF(P$2="Fcst",IF($A$3="MRR",P37*P50,P37*P50/12),SUMIF('Maxio F Actuals'!$A$5:$A$163,TRIM($A73),INDEX('Maxio F Actuals'!$C$5:$CU$163,0,MATCH(P$3,'Maxio F Actuals'!$C$2:$CU$2,0))))</f>
        <v>0</v>
      </c>
      <c r="Q73" s="177">
        <f>IF(Q$2="Fcst",IF($A$3="MRR",Q37*Q50,Q37*Q50/12),SUMIF('Maxio F Actuals'!$A$5:$A$163,TRIM($A73),INDEX('Maxio F Actuals'!$C$5:$CU$163,0,MATCH(Q$3,'Maxio F Actuals'!$C$2:$CU$2,0))))</f>
        <v>0</v>
      </c>
      <c r="R73" s="177">
        <f>IF(R$2="Fcst",IF($A$3="MRR",R37*R50,R37*R50/12),SUMIF('Maxio F Actuals'!$A$5:$A$163,TRIM($A73),INDEX('Maxio F Actuals'!$C$5:$CU$163,0,MATCH(R$3,'Maxio F Actuals'!$C$2:$CU$2,0))))</f>
        <v>0</v>
      </c>
      <c r="S73" s="177">
        <f>IF(S$2="Fcst",IF($A$3="MRR",S37*S50,S37*S50/12),SUMIF('Maxio F Actuals'!$A$5:$A$163,TRIM($A73),INDEX('Maxio F Actuals'!$C$5:$CU$163,0,MATCH(S$3,'Maxio F Actuals'!$C$2:$CU$2,0))))</f>
        <v>0</v>
      </c>
      <c r="T73" s="177">
        <f>IF(T$2="Fcst",IF($A$3="MRR",T37*T50,T37*T50/12),SUMIF('Maxio F Actuals'!$A$5:$A$163,TRIM($A73),INDEX('Maxio F Actuals'!$C$5:$CU$163,0,MATCH(T$3,'Maxio F Actuals'!$C$2:$CU$2,0))))</f>
        <v>0</v>
      </c>
      <c r="U73" s="177">
        <f>IF(U$2="Fcst",IF($A$3="MRR",U37*U50,U37*U50/12),SUMIF('Maxio F Actuals'!$A$5:$A$163,TRIM($A73),INDEX('Maxio F Actuals'!$C$5:$CU$163,0,MATCH(U$3,'Maxio F Actuals'!$C$2:$CU$2,0))))</f>
        <v>0</v>
      </c>
      <c r="V73" s="177">
        <f>IF(V$2="Fcst",IF($A$3="MRR",V37*V50,V37*V50/12),SUMIF('Maxio F Actuals'!$A$5:$A$163,TRIM($A73),INDEX('Maxio F Actuals'!$C$5:$CU$163,0,MATCH(V$3,'Maxio F Actuals'!$C$2:$CU$2,0))))</f>
        <v>0</v>
      </c>
      <c r="W73" s="177">
        <f>IF(W$2="Fcst",IF($A$3="MRR",W37*W50,W37*W50/12),SUMIF('Maxio F Actuals'!$A$5:$A$163,TRIM($A73),INDEX('Maxio F Actuals'!$C$5:$CU$163,0,MATCH(W$3,'Maxio F Actuals'!$C$2:$CU$2,0))))</f>
        <v>0</v>
      </c>
      <c r="X73" s="177">
        <f>IF(X$2="Fcst",IF($A$3="MRR",X37*X50,X37*X50/12),SUMIF('Maxio F Actuals'!$A$5:$A$163,TRIM($A73),INDEX('Maxio F Actuals'!$C$5:$CU$163,0,MATCH(X$3,'Maxio F Actuals'!$C$2:$CU$2,0))))</f>
        <v>0</v>
      </c>
      <c r="Y73" s="177">
        <f>IF(Y$2="Fcst",IF($A$3="MRR",Y37*Y50,Y37*Y50/12),SUMIF('Maxio F Actuals'!$A$5:$A$163,TRIM($A73),INDEX('Maxio F Actuals'!$C$5:$CU$163,0,MATCH(Y$3,'Maxio F Actuals'!$C$2:$CU$2,0))))</f>
        <v>0</v>
      </c>
      <c r="Z73" s="177">
        <f>IF(Z$2="Fcst",IF($A$3="MRR",Z37*Z50,Z37*Z50/12),SUMIF('Maxio F Actuals'!$A$5:$A$163,TRIM($A73),INDEX('Maxio F Actuals'!$C$5:$CU$163,0,MATCH(Z$3,'Maxio F Actuals'!$C$2:$CU$2,0))))</f>
        <v>0</v>
      </c>
      <c r="AA73" s="177">
        <f>IF(AA$2="Fcst",IF($A$3="MRR",AA37*AA50,AA37*AA50/12),SUMIF('Maxio F Actuals'!$A$5:$A$163,TRIM($A73),INDEX('Maxio F Actuals'!$C$5:$CU$163,0,MATCH(AA$3,'Maxio F Actuals'!$C$2:$CU$2,0))))</f>
        <v>0</v>
      </c>
      <c r="AB73" s="177">
        <f>IF(AB$2="Fcst",IF($A$3="MRR",AB37*AB50,AB37*AB50/12),SUMIF('Maxio F Actuals'!$A$5:$A$163,TRIM($A73),INDEX('Maxio F Actuals'!$C$5:$CU$163,0,MATCH(AB$3,'Maxio F Actuals'!$C$2:$CU$2,0))))</f>
        <v>0</v>
      </c>
      <c r="AC73" s="177">
        <f>IF(AC$2="Fcst",IF($A$3="MRR",AC37*AC50,AC37*AC50/12),SUMIF('Maxio F Actuals'!$A$5:$A$163,TRIM($A73),INDEX('Maxio F Actuals'!$C$5:$CU$163,0,MATCH(AC$3,'Maxio F Actuals'!$C$2:$CU$2,0))))</f>
        <v>0</v>
      </c>
      <c r="AD73" s="177">
        <f>IF(AD$2="Fcst",IF($A$3="MRR",AD37*AD50,AD37*AD50/12),SUMIF('Maxio F Actuals'!$A$5:$A$163,TRIM($A73),INDEX('Maxio F Actuals'!$C$5:$CU$163,0,MATCH(AD$3,'Maxio F Actuals'!$C$2:$CU$2,0))))</f>
        <v>0</v>
      </c>
      <c r="AE73" s="177">
        <f>IF(AE$2="Fcst",IF($A$3="MRR",AE37*AE50,AE37*AE50/12),SUMIF('Maxio F Actuals'!$A$5:$A$163,TRIM($A73),INDEX('Maxio F Actuals'!$C$5:$CU$163,0,MATCH(AE$3,'Maxio F Actuals'!$C$2:$CU$2,0))))</f>
        <v>0</v>
      </c>
      <c r="AF73" s="177">
        <f>IF(AF$2="Fcst",IF($A$3="MRR",AF37*AF50,AF37*AF50/12),SUMIF('Maxio F Actuals'!$A$5:$A$163,TRIM($A73),INDEX('Maxio F Actuals'!$C$5:$CU$163,0,MATCH(AF$3,'Maxio F Actuals'!$C$2:$CU$2,0))))</f>
        <v>0</v>
      </c>
      <c r="AG73" s="177">
        <f>IF(AG$2="Fcst",IF($A$3="MRR",AG37*AG50,AG37*AG50/12),SUMIF('Maxio F Actuals'!$A$5:$A$163,TRIM($A73),INDEX('Maxio F Actuals'!$C$5:$CU$163,0,MATCH(AG$3,'Maxio F Actuals'!$C$2:$CU$2,0))))</f>
        <v>0</v>
      </c>
      <c r="AH73" s="177">
        <f>IF(AH$2="Fcst",IF($A$3="MRR",AH37*AH50,AH37*AH50/12),SUMIF('Maxio F Actuals'!$A$5:$A$163,TRIM($A73),INDEX('Maxio F Actuals'!$C$5:$CU$163,0,MATCH(AH$3,'Maxio F Actuals'!$C$2:$CU$2,0))))</f>
        <v>0</v>
      </c>
      <c r="AI73" s="177">
        <f>IF(AI$2="Fcst",IF($A$3="MRR",AI37*AI50,AI37*AI50/12),SUMIF('Maxio F Actuals'!$A$5:$A$163,TRIM($A73),INDEX('Maxio F Actuals'!$C$5:$CU$163,0,MATCH(AI$3,'Maxio F Actuals'!$C$2:$CU$2,0))))</f>
        <v>0</v>
      </c>
      <c r="AJ73" s="177">
        <f>IF(AJ$2="Fcst",IF($A$3="MRR",AJ37*AJ50,AJ37*AJ50/12),SUMIF('Maxio F Actuals'!$A$5:$A$163,TRIM($A73),INDEX('Maxio F Actuals'!$C$5:$CU$163,0,MATCH(AJ$3,'Maxio F Actuals'!$C$2:$CU$2,0))))</f>
        <v>0</v>
      </c>
      <c r="AK73" s="177">
        <f>IF(AK$2="Fcst",IF($A$3="MRR",AK37*AK50,AK37*AK50/12),SUMIF('Maxio F Actuals'!$A$5:$A$163,TRIM($A73),INDEX('Maxio F Actuals'!$C$5:$CU$163,0,MATCH(AK$3,'Maxio F Actuals'!$C$2:$CU$2,0))))</f>
        <v>0</v>
      </c>
      <c r="AL73" s="177">
        <f>IF(AL$2="Fcst",IF($A$3="MRR",AL37*AL50,AL37*AL50/12),SUMIF('Maxio F Actuals'!$A$5:$A$163,TRIM($A73),INDEX('Maxio F Actuals'!$C$5:$CU$163,0,MATCH(AL$3,'Maxio F Actuals'!$C$2:$CU$2,0))))</f>
        <v>0</v>
      </c>
      <c r="AM73" s="177">
        <f>IF(AM$2="Fcst",IF($A$3="MRR",AM37*AM50,AM37*AM50/12),SUMIF('Maxio F Actuals'!$A$5:$A$163,TRIM($A73),INDEX('Maxio F Actuals'!$C$5:$CU$163,0,MATCH(AM$3,'Maxio F Actuals'!$C$2:$CU$2,0))))</f>
        <v>0</v>
      </c>
      <c r="AN73" s="177">
        <f>IF(AN$2="Fcst",IF($A$3="MRR",AN37*AN50,AN37*AN50/12),SUMIF('Maxio F Actuals'!$A$5:$A$163,TRIM($A73),INDEX('Maxio F Actuals'!$C$5:$CU$163,0,MATCH(AN$3,'Maxio F Actuals'!$C$2:$CU$2,0))))</f>
        <v>0</v>
      </c>
      <c r="AO73" s="177">
        <f>IF(AO$2="Fcst",IF($A$3="MRR",AO37*AO50,AO37*AO50/12),SUMIF('Maxio F Actuals'!$A$5:$A$163,TRIM($A73),INDEX('Maxio F Actuals'!$C$5:$CU$163,0,MATCH(AO$3,'Maxio F Actuals'!$C$2:$CU$2,0))))</f>
        <v>0</v>
      </c>
      <c r="AP73" s="177">
        <f>IF(AP$2="Fcst",IF($A$3="MRR",AP37*AP50,AP37*AP50/12),SUMIF('Maxio F Actuals'!$A$5:$A$163,TRIM($A73),INDEX('Maxio F Actuals'!$C$5:$CU$163,0,MATCH(AP$3,'Maxio F Actuals'!$C$2:$CU$2,0))))</f>
        <v>0</v>
      </c>
      <c r="AQ73" s="177">
        <f>IF(AQ$2="Fcst",IF($A$3="MRR",AQ37*AQ50,AQ37*AQ50/12),SUMIF('Maxio F Actuals'!$A$5:$A$163,TRIM($A73),INDEX('Maxio F Actuals'!$C$5:$CU$163,0,MATCH(AQ$3,'Maxio F Actuals'!$C$2:$CU$2,0))))</f>
        <v>0</v>
      </c>
      <c r="AR73" s="177">
        <f>IF(AR$2="Fcst",IF($A$3="MRR",AR37*AR50,AR37*AR50/12),SUMIF('Maxio F Actuals'!$A$5:$A$163,TRIM($A73),INDEX('Maxio F Actuals'!$C$5:$CU$163,0,MATCH(AR$3,'Maxio F Actuals'!$C$2:$CU$2,0))))</f>
        <v>0</v>
      </c>
      <c r="AS73" s="177">
        <f>IF(AS$2="Fcst",IF($A$3="MRR",AS37*AS50,AS37*AS50/12),SUMIF('Maxio F Actuals'!$A$5:$A$163,TRIM($A73),INDEX('Maxio F Actuals'!$C$5:$CU$163,0,MATCH(AS$3,'Maxio F Actuals'!$C$2:$CU$2,0))))</f>
        <v>0</v>
      </c>
      <c r="AT73" s="177">
        <f>IF(AT$2="Fcst",IF($A$3="MRR",AT37*AT50,AT37*AT50/12),SUMIF('Maxio F Actuals'!$A$5:$A$163,TRIM($A73),INDEX('Maxio F Actuals'!$C$5:$CU$163,0,MATCH(AT$3,'Maxio F Actuals'!$C$2:$CU$2,0))))</f>
        <v>0</v>
      </c>
      <c r="AU73" s="177">
        <f>IF(AU$2="Fcst",IF($A$3="MRR",AU37*AU50,AU37*AU50/12),SUMIF('Maxio F Actuals'!$A$5:$A$163,TRIM($A73),INDEX('Maxio F Actuals'!$C$5:$CU$163,0,MATCH(AU$3,'Maxio F Actuals'!$C$2:$CU$2,0))))</f>
        <v>0</v>
      </c>
      <c r="AV73" s="177">
        <f>IF(AV$2="Fcst",IF($A$3="MRR",AV37*AV50,AV37*AV50/12),SUMIF('Maxio F Actuals'!$A$5:$A$163,TRIM($A73),INDEX('Maxio F Actuals'!$C$5:$CU$163,0,MATCH(AV$3,'Maxio F Actuals'!$C$2:$CU$2,0))))</f>
        <v>0</v>
      </c>
      <c r="AW73" s="177">
        <f>IF(AW$2="Fcst",IF($A$3="MRR",AW37*AW50,AW37*AW50/12),SUMIF('Maxio F Actuals'!$A$5:$A$163,TRIM($A73),INDEX('Maxio F Actuals'!$C$5:$CU$163,0,MATCH(AW$3,'Maxio F Actuals'!$C$2:$CU$2,0))))</f>
        <v>0</v>
      </c>
      <c r="AX73" s="177">
        <f>IF(AX$2="Fcst",IF($A$3="MRR",AX37*AX50,AX37*AX50/12),SUMIF('Maxio F Actuals'!$A$5:$A$163,TRIM($A73),INDEX('Maxio F Actuals'!$C$5:$CU$163,0,MATCH(AX$3,'Maxio F Actuals'!$C$2:$CU$2,0))))</f>
        <v>0</v>
      </c>
      <c r="AY73" s="177">
        <f>IF(AY$2="Fcst",IF($A$3="MRR",AY37*AY50,AY37*AY50/12),SUMIF('Maxio F Actuals'!$A$5:$A$163,TRIM($A73),INDEX('Maxio F Actuals'!$C$5:$CU$163,0,MATCH(AY$3,'Maxio F Actuals'!$C$2:$CU$2,0))))</f>
        <v>0</v>
      </c>
      <c r="AZ73" s="177">
        <f>IF(AZ$2="Fcst",IF($A$3="MRR",AZ37*AZ50,AZ37*AZ50/12),SUMIF('Maxio F Actuals'!$A$5:$A$163,TRIM($A73),INDEX('Maxio F Actuals'!$C$5:$CU$163,0,MATCH(AZ$3,'Maxio F Actuals'!$C$2:$CU$2,0))))</f>
        <v>0</v>
      </c>
      <c r="BA73" s="177">
        <f>IF(BA$2="Fcst",IF($A$3="MRR",BA37*BA50,BA37*BA50/12),SUMIF('Maxio F Actuals'!$A$5:$A$163,TRIM($A73),INDEX('Maxio F Actuals'!$C$5:$CU$163,0,MATCH(BA$3,'Maxio F Actuals'!$C$2:$CU$2,0))))</f>
        <v>0</v>
      </c>
      <c r="BB73" s="177">
        <f>IF(BB$2="Fcst",IF($A$3="MRR",BB37*BB50,BB37*BB50/12),SUMIF('Maxio F Actuals'!$A$5:$A$163,TRIM($A73),INDEX('Maxio F Actuals'!$C$5:$CU$163,0,MATCH(BB$3,'Maxio F Actuals'!$C$2:$CU$2,0))))</f>
        <v>0</v>
      </c>
      <c r="BC73" s="177">
        <f>IF(BC$2="Fcst",IF($A$3="MRR",BC37*BC50,BC37*BC50/12),SUMIF('Maxio F Actuals'!$A$5:$A$163,TRIM($A73),INDEX('Maxio F Actuals'!$C$5:$CU$163,0,MATCH(BC$3,'Maxio F Actuals'!$C$2:$CU$2,0))))</f>
        <v>0</v>
      </c>
      <c r="BD73" s="177">
        <f>IF(BD$2="Fcst",IF($A$3="MRR",BD37*BD50,BD37*BD50/12),SUMIF('Maxio F Actuals'!$A$5:$A$163,TRIM($A73),INDEX('Maxio F Actuals'!$C$5:$CU$163,0,MATCH(BD$3,'Maxio F Actuals'!$C$2:$CU$2,0))))</f>
        <v>0</v>
      </c>
      <c r="BE73" s="177">
        <f>IF(BE$2="Fcst",IF($A$3="MRR",BE37*BE50,BE37*BE50/12),SUMIF('Maxio F Actuals'!$A$5:$A$163,TRIM($A73),INDEX('Maxio F Actuals'!$C$5:$CU$163,0,MATCH(BE$3,'Maxio F Actuals'!$C$2:$CU$2,0))))</f>
        <v>0</v>
      </c>
      <c r="BF73" s="177">
        <f>IF(BF$2="Fcst",IF($A$3="MRR",BF37*BF50,BF37*BF50/12),SUMIF('Maxio F Actuals'!$A$5:$A$163,TRIM($A73),INDEX('Maxio F Actuals'!$C$5:$CU$163,0,MATCH(BF$3,'Maxio F Actuals'!$C$2:$CU$2,0))))</f>
        <v>0</v>
      </c>
      <c r="BG73" s="177">
        <f>IF(BG$2="Fcst",IF($A$3="MRR",BG37*BG50,BG37*BG50/12),SUMIF('Maxio F Actuals'!$A$5:$A$163,TRIM($A73),INDEX('Maxio F Actuals'!$C$5:$CU$163,0,MATCH(BG$3,'Maxio F Actuals'!$C$2:$CU$2,0))))</f>
        <v>0</v>
      </c>
      <c r="BH73" s="177">
        <f>IF(BH$2="Fcst",IF($A$3="MRR",BH37*BH50,BH37*BH50/12),SUMIF('Maxio F Actuals'!$A$5:$A$163,TRIM($A73),INDEX('Maxio F Actuals'!$C$5:$CU$163,0,MATCH(BH$3,'Maxio F Actuals'!$C$2:$CU$2,0))))</f>
        <v>0</v>
      </c>
      <c r="BI73" s="177">
        <f>IF(BI$2="Fcst",IF($A$3="MRR",BI37*BI50,BI37*BI50/12),SUMIF('Maxio F Actuals'!$A$5:$A$163,TRIM($A73),INDEX('Maxio F Actuals'!$C$5:$CU$163,0,MATCH(BI$3,'Maxio F Actuals'!$C$2:$CU$2,0))))</f>
        <v>0</v>
      </c>
      <c r="BJ73" s="177">
        <f>IF(BJ$2="Fcst",IF($A$3="MRR",BJ37*BJ50,BJ37*BJ50/12),SUMIF('Maxio F Actuals'!$A$5:$A$163,TRIM($A73),INDEX('Maxio F Actuals'!$C$5:$CU$163,0,MATCH(BJ$3,'Maxio F Actuals'!$C$2:$CU$2,0))))</f>
        <v>0</v>
      </c>
      <c r="BK73" s="177">
        <f>IF(BK$2="Fcst",IF($A$3="MRR",BK37*BK50,BK37*BK50/12),SUMIF('Maxio F Actuals'!$A$5:$A$163,TRIM($A73),INDEX('Maxio F Actuals'!$C$5:$CU$163,0,MATCH(BK$3,'Maxio F Actuals'!$C$2:$CU$2,0))))</f>
        <v>0</v>
      </c>
      <c r="BL73" s="177">
        <f>IF(BL$2="Fcst",IF($A$3="MRR",BL37*BL50,BL37*BL50/12),SUMIF('Maxio F Actuals'!$A$5:$A$163,TRIM($A73),INDEX('Maxio F Actuals'!$C$5:$CU$163,0,MATCH(BL$3,'Maxio F Actuals'!$C$2:$CU$2,0))))</f>
        <v>0</v>
      </c>
      <c r="BM73" s="177">
        <f>IF(BM$2="Fcst",IF($A$3="MRR",BM37*BM50,BM37*BM50/12),SUMIF('Maxio F Actuals'!$A$5:$A$163,TRIM($A73),INDEX('Maxio F Actuals'!$C$5:$CU$163,0,MATCH(BM$3,'Maxio F Actuals'!$C$2:$CU$2,0))))</f>
        <v>0</v>
      </c>
      <c r="BN73" s="177">
        <f>IF(BN$2="Fcst",IF($A$3="MRR",BN37*BN50,BN37*BN50/12),SUMIF('Maxio F Actuals'!$A$5:$A$163,TRIM($A73),INDEX('Maxio F Actuals'!$C$5:$CU$163,0,MATCH(BN$3,'Maxio F Actuals'!$C$2:$CU$2,0))))</f>
        <v>0</v>
      </c>
      <c r="BO73" s="177">
        <f>IF(BO$2="Fcst",IF($A$3="MRR",BO37*BO50,BO37*BO50/12),SUMIF('Maxio F Actuals'!$A$5:$A$163,TRIM($A73),INDEX('Maxio F Actuals'!$C$5:$CU$163,0,MATCH(BO$3,'Maxio F Actuals'!$C$2:$CU$2,0))))</f>
        <v>0</v>
      </c>
      <c r="BP73" s="177">
        <f>IF(BP$2="Fcst",IF($A$3="MRR",BP37*BP50,BP37*BP50/12),SUMIF('Maxio F Actuals'!$A$5:$A$163,TRIM($A73),INDEX('Maxio F Actuals'!$C$5:$CU$163,0,MATCH(BP$3,'Maxio F Actuals'!$C$2:$CU$2,0))))</f>
        <v>0</v>
      </c>
      <c r="BQ73" s="177">
        <f>IF(BQ$2="Fcst",IF($A$3="MRR",BQ37*BQ50,BQ37*BQ50/12),SUMIF('Maxio F Actuals'!$A$5:$A$163,TRIM($A73),INDEX('Maxio F Actuals'!$C$5:$CU$163,0,MATCH(BQ$3,'Maxio F Actuals'!$C$2:$CU$2,0))))</f>
        <v>0</v>
      </c>
      <c r="BR73" s="177">
        <f>IF(BR$2="Fcst",IF($A$3="MRR",BR37*BR50,BR37*BR50/12),SUMIF('Maxio F Actuals'!$A$5:$A$163,TRIM($A73),INDEX('Maxio F Actuals'!$C$5:$CU$163,0,MATCH(BR$3,'Maxio F Actuals'!$C$2:$CU$2,0))))</f>
        <v>0</v>
      </c>
      <c r="BS73" s="177">
        <f>IF(BS$2="Fcst",IF($A$3="MRR",BS37*BS50,BS37*BS50/12),SUMIF('Maxio F Actuals'!$A$5:$A$163,TRIM($A73),INDEX('Maxio F Actuals'!$C$5:$CU$163,0,MATCH(BS$3,'Maxio F Actuals'!$C$2:$CU$2,0))))</f>
        <v>0</v>
      </c>
      <c r="BT73" s="177">
        <f>IF(BT$2="Fcst",IF($A$3="MRR",BT37*BT50,BT37*BT50/12),SUMIF('Maxio F Actuals'!$A$5:$A$163,TRIM($A73),INDEX('Maxio F Actuals'!$C$5:$CU$163,0,MATCH(BT$3,'Maxio F Actuals'!$C$2:$CU$2,0))))</f>
        <v>0</v>
      </c>
      <c r="BU73" s="177">
        <f>IF(BU$2="Fcst",IF($A$3="MRR",BU37*BU50,BU37*BU50/12),SUMIF('Maxio F Actuals'!$A$5:$A$163,TRIM($A73),INDEX('Maxio F Actuals'!$C$5:$CU$163,0,MATCH(BU$3,'Maxio F Actuals'!$C$2:$CU$2,0))))</f>
        <v>0</v>
      </c>
    </row>
    <row r="74" spans="1:73" x14ac:dyDescent="0.3">
      <c r="A74" s="203" t="s">
        <v>49</v>
      </c>
      <c r="B74" s="177">
        <f>IF(B$2="Fcst",IF($A$3="MRR",B57,B57/12),SUMIF('Maxio F Actuals'!$A$5:$A$163,TRIM($A74),INDEX('Maxio F Actuals'!$C$5:$CU$163,0,MATCH(B$3,'Maxio F Actuals'!$C$2:$CU$2,0))))</f>
        <v>162</v>
      </c>
      <c r="C74" s="177">
        <f>IF(C$2="Fcst",IF($A$3="MRR",C57,C57/12),SUMIF('Maxio F Actuals'!$A$5:$A$163,TRIM($A74),INDEX('Maxio F Actuals'!$C$5:$CU$163,0,MATCH(C$3,'Maxio F Actuals'!$C$2:$CU$2,0))))</f>
        <v>24006</v>
      </c>
      <c r="D74" s="177">
        <f>IF(D$2="Fcst",IF($A$3="MRR",D57,D57/12),SUMIF('Maxio F Actuals'!$A$5:$A$163,TRIM($A74),INDEX('Maxio F Actuals'!$C$5:$CU$163,0,MATCH(D$3,'Maxio F Actuals'!$C$2:$CU$2,0))))</f>
        <v>2013</v>
      </c>
      <c r="E74" s="177">
        <f>IF(E$2="Fcst",IF($A$3="MRR",E57,E57/12),SUMIF('Maxio F Actuals'!$A$5:$A$163,TRIM($A74),INDEX('Maxio F Actuals'!$C$5:$CU$163,0,MATCH(E$3,'Maxio F Actuals'!$C$2:$CU$2,0))))</f>
        <v>11813</v>
      </c>
      <c r="F74" s="177">
        <f>IF(F$2="Fcst",IF($A$3="MRR",F57,F57/12),SUMIF('Maxio F Actuals'!$A$5:$A$163,TRIM($A74),INDEX('Maxio F Actuals'!$C$5:$CU$163,0,MATCH(F$3,'Maxio F Actuals'!$C$2:$CU$2,0))))</f>
        <v>7043</v>
      </c>
      <c r="G74" s="177">
        <f>IF(G$2="Fcst",IF($A$3="MRR",G57,G57/12),SUMIF('Maxio F Actuals'!$A$5:$A$163,TRIM($A74),INDEX('Maxio F Actuals'!$C$5:$CU$163,0,MATCH(G$3,'Maxio F Actuals'!$C$2:$CU$2,0))))</f>
        <v>2238</v>
      </c>
      <c r="H74" s="177">
        <f>IF(H$2="Fcst",IF($A$3="MRR",H57,H57/12),SUMIF('Maxio F Actuals'!$A$5:$A$163,TRIM($A74),INDEX('Maxio F Actuals'!$C$5:$CU$163,0,MATCH(H$3,'Maxio F Actuals'!$C$2:$CU$2,0))))</f>
        <v>4180</v>
      </c>
      <c r="I74" s="177">
        <f>IF(I$2="Fcst",IF($A$3="MRR",I57,I57/12),SUMIF('Maxio F Actuals'!$A$5:$A$163,TRIM($A74),INDEX('Maxio F Actuals'!$C$5:$CU$163,0,MATCH(I$3,'Maxio F Actuals'!$C$2:$CU$2,0))))</f>
        <v>4376.5508777822279</v>
      </c>
      <c r="J74" s="177">
        <f>IF(J$2="Fcst",IF($A$3="MRR",J57,J57/12),SUMIF('Maxio F Actuals'!$A$5:$A$163,TRIM($A74),INDEX('Maxio F Actuals'!$C$5:$CU$163,0,MATCH(J$3,'Maxio F Actuals'!$C$2:$CU$2,0))))</f>
        <v>4411.1867885637494</v>
      </c>
      <c r="K74" s="177">
        <f>IF(K$2="Fcst",IF($A$3="MRR",K57,K57/12),SUMIF('Maxio F Actuals'!$A$5:$A$163,TRIM($A74),INDEX('Maxio F Actuals'!$C$5:$CU$163,0,MATCH(K$3,'Maxio F Actuals'!$C$2:$CU$2,0))))</f>
        <v>4446.2930961562543</v>
      </c>
      <c r="L74" s="177">
        <f>IF(L$2="Fcst",IF($A$3="MRR",L57,L57/12),SUMIF('Maxio F Actuals'!$A$5:$A$163,TRIM($A74),INDEX('Maxio F Actuals'!$C$5:$CU$163,0,MATCH(L$3,'Maxio F Actuals'!$C$2:$CU$2,0))))</f>
        <v>4481.876189107199</v>
      </c>
      <c r="M74" s="177">
        <f>IF(M$2="Fcst",IF($A$3="MRR",M57,M57/12),SUMIF('Maxio F Actuals'!$A$5:$A$163,TRIM($A74),INDEX('Maxio F Actuals'!$C$5:$CU$163,0,MATCH(M$3,'Maxio F Actuals'!$C$2:$CU$2,0))))</f>
        <v>4517.9425427281058</v>
      </c>
      <c r="N74" s="177">
        <f>IF(N$2="Fcst",IF($A$3="MRR",N57,N57/12),SUMIF('Maxio F Actuals'!$A$5:$A$163,TRIM($A74),INDEX('Maxio F Actuals'!$C$5:$CU$163,0,MATCH(N$3,'Maxio F Actuals'!$C$2:$CU$2,0))))</f>
        <v>4554.498720272918</v>
      </c>
      <c r="O74" s="177">
        <f>IF(O$2="Fcst",IF($A$3="MRR",O57,O57/12),SUMIF('Maxio F Actuals'!$A$5:$A$163,TRIM($A74),INDEX('Maxio F Actuals'!$C$5:$CU$163,0,MATCH(O$3,'Maxio F Actuals'!$C$2:$CU$2,0))))</f>
        <v>4591.5513741323639</v>
      </c>
      <c r="P74" s="177">
        <f>IF(P$2="Fcst",IF($A$3="MRR",P57,P57/12),SUMIF('Maxio F Actuals'!$A$5:$A$163,TRIM($A74),INDEX('Maxio F Actuals'!$C$5:$CU$163,0,MATCH(P$3,'Maxio F Actuals'!$C$2:$CU$2,0))))</f>
        <v>4629.1072470445406</v>
      </c>
      <c r="Q74" s="177">
        <f>IF(Q$2="Fcst",IF($A$3="MRR",Q57,Q57/12),SUMIF('Maxio F Actuals'!$A$5:$A$163,TRIM($A74),INDEX('Maxio F Actuals'!$C$5:$CU$163,0,MATCH(Q$3,'Maxio F Actuals'!$C$2:$CU$2,0))))</f>
        <v>4667.1731733219367</v>
      </c>
      <c r="R74" s="177">
        <f>IF(R$2="Fcst",IF($A$3="MRR",R57,R57/12),SUMIF('Maxio F Actuals'!$A$5:$A$163,TRIM($A74),INDEX('Maxio F Actuals'!$C$5:$CU$163,0,MATCH(R$3,'Maxio F Actuals'!$C$2:$CU$2,0))))</f>
        <v>4705.7560800951233</v>
      </c>
      <c r="S74" s="177">
        <f>IF(S$2="Fcst",IF($A$3="MRR",S57,S57/12),SUMIF('Maxio F Actuals'!$A$5:$A$163,TRIM($A74),INDEX('Maxio F Actuals'!$C$5:$CU$163,0,MATCH(S$3,'Maxio F Actuals'!$C$2:$CU$2,0))))</f>
        <v>4744.8629885733335</v>
      </c>
      <c r="T74" s="177">
        <f>IF(T$2="Fcst",IF($A$3="MRR",T57,T57/12),SUMIF('Maxio F Actuals'!$A$5:$A$163,TRIM($A74),INDEX('Maxio F Actuals'!$C$5:$CU$163,0,MATCH(T$3,'Maxio F Actuals'!$C$2:$CU$2,0))))</f>
        <v>4784.5010153221592</v>
      </c>
      <c r="U74" s="177">
        <f>IF(U$2="Fcst",IF($A$3="MRR",U57,U57/12),SUMIF('Maxio F Actuals'!$A$5:$A$163,TRIM($A74),INDEX('Maxio F Actuals'!$C$5:$CU$163,0,MATCH(U$3,'Maxio F Actuals'!$C$2:$CU$2,0))))</f>
        <v>4824.6773735586121</v>
      </c>
      <c r="V74" s="177">
        <f>IF(V$2="Fcst",IF($A$3="MRR",V57,V57/12),SUMIF('Maxio F Actuals'!$A$5:$A$163,TRIM($A74),INDEX('Maxio F Actuals'!$C$5:$CU$163,0,MATCH(V$3,'Maxio F Actuals'!$C$2:$CU$2,0))))</f>
        <v>4865.3993744637546</v>
      </c>
      <c r="W74" s="177">
        <f>IF(W$2="Fcst",IF($A$3="MRR",W57,W57/12),SUMIF('Maxio F Actuals'!$A$5:$A$163,TRIM($A74),INDEX('Maxio F Actuals'!$C$5:$CU$163,0,MATCH(W$3,'Maxio F Actuals'!$C$2:$CU$2,0))))</f>
        <v>4906.6744285131736</v>
      </c>
      <c r="X74" s="177">
        <f>IF(X$2="Fcst",IF($A$3="MRR",X57,X57/12),SUMIF('Maxio F Actuals'!$A$5:$A$163,TRIM($A74),INDEX('Maxio F Actuals'!$C$5:$CU$163,0,MATCH(X$3,'Maxio F Actuals'!$C$2:$CU$2,0))))</f>
        <v>4948.5100468255168</v>
      </c>
      <c r="Y74" s="177">
        <f>IF(Y$2="Fcst",IF($A$3="MRR",Y57,Y57/12),SUMIF('Maxio F Actuals'!$A$5:$A$163,TRIM($A74),INDEX('Maxio F Actuals'!$C$5:$CU$163,0,MATCH(Y$3,'Maxio F Actuals'!$C$2:$CU$2,0))))</f>
        <v>4990.9138425293477</v>
      </c>
      <c r="Z74" s="177">
        <f>IF(Z$2="Fcst",IF($A$3="MRR",Z57,Z57/12),SUMIF('Maxio F Actuals'!$A$5:$A$163,TRIM($A74),INDEX('Maxio F Actuals'!$C$5:$CU$163,0,MATCH(Z$3,'Maxio F Actuals'!$C$2:$CU$2,0))))</f>
        <v>5033.8935321485551</v>
      </c>
      <c r="AA74" s="177">
        <f>IF(AA$2="Fcst",IF($A$3="MRR",AA57,AA57/12),SUMIF('Maxio F Actuals'!$A$5:$A$163,TRIM($A74),INDEX('Maxio F Actuals'!$C$5:$CU$163,0,MATCH(AA$3,'Maxio F Actuals'!$C$2:$CU$2,0))))</f>
        <v>5077.4569370065929</v>
      </c>
      <c r="AB74" s="177">
        <f>IF(AB$2="Fcst",IF($A$3="MRR",AB57,AB57/12),SUMIF('Maxio F Actuals'!$A$5:$A$163,TRIM($A74),INDEX('Maxio F Actuals'!$C$5:$CU$163,0,MATCH(AB$3,'Maxio F Actuals'!$C$2:$CU$2,0))))</f>
        <v>5124.7123407576491</v>
      </c>
      <c r="AC74" s="177">
        <f>IF(AC$2="Fcst",IF($A$3="MRR",AC57,AC57/12),SUMIF('Maxio F Actuals'!$A$5:$A$163,TRIM($A74),INDEX('Maxio F Actuals'!$C$5:$CU$163,0,MATCH(AC$3,'Maxio F Actuals'!$C$2:$CU$2,0))))</f>
        <v>5172.6095290243875</v>
      </c>
      <c r="AD74" s="177">
        <f>IF(AD$2="Fcst",IF($A$3="MRR",AD57,AD57/12),SUMIF('Maxio F Actuals'!$A$5:$A$163,TRIM($A74),INDEX('Maxio F Actuals'!$C$5:$CU$163,0,MATCH(AD$3,'Maxio F Actuals'!$C$2:$CU$2,0))))</f>
        <v>5221.1572180028825</v>
      </c>
      <c r="AE74" s="177">
        <f>IF(AE$2="Fcst",IF($A$3="MRR",AE57,AE57/12),SUMIF('Maxio F Actuals'!$A$5:$A$163,TRIM($A74),INDEX('Maxio F Actuals'!$C$5:$CU$163,0,MATCH(AE$3,'Maxio F Actuals'!$C$2:$CU$2,0))))</f>
        <v>5270.3642422655039</v>
      </c>
      <c r="AF74" s="177">
        <f>IF(AF$2="Fcst",IF($A$3="MRR",AF57,AF57/12),SUMIF('Maxio F Actuals'!$A$5:$A$163,TRIM($A74),INDEX('Maxio F Actuals'!$C$5:$CU$163,0,MATCH(AF$3,'Maxio F Actuals'!$C$2:$CU$2,0))))</f>
        <v>5320.2395563686041</v>
      </c>
      <c r="AG74" s="177">
        <f>IF(AG$2="Fcst",IF($A$3="MRR",AG57,AG57/12),SUMIF('Maxio F Actuals'!$A$5:$A$163,TRIM($A74),INDEX('Maxio F Actuals'!$C$5:$CU$163,0,MATCH(AG$3,'Maxio F Actuals'!$C$2:$CU$2,0))))</f>
        <v>5370.7922364820533</v>
      </c>
      <c r="AH74" s="177">
        <f>IF(AH$2="Fcst",IF($A$3="MRR",AH57,AH57/12),SUMIF('Maxio F Actuals'!$A$5:$A$163,TRIM($A74),INDEX('Maxio F Actuals'!$C$5:$CU$163,0,MATCH(AH$3,'Maxio F Actuals'!$C$2:$CU$2,0))))</f>
        <v>5422.0314820408848</v>
      </c>
      <c r="AI74" s="177">
        <f>IF(AI$2="Fcst",IF($A$3="MRR",AI57,AI57/12),SUMIF('Maxio F Actuals'!$A$5:$A$163,TRIM($A74),INDEX('Maxio F Actuals'!$C$5:$CU$163,0,MATCH(AI$3,'Maxio F Actuals'!$C$2:$CU$2,0))))</f>
        <v>5473.9666174193926</v>
      </c>
      <c r="AJ74" s="177">
        <f>IF(AJ$2="Fcst",IF($A$3="MRR",AJ57,AJ57/12),SUMIF('Maxio F Actuals'!$A$5:$A$163,TRIM($A74),INDEX('Maxio F Actuals'!$C$5:$CU$163,0,MATCH(AJ$3,'Maxio F Actuals'!$C$2:$CU$2,0))))</f>
        <v>5526.6070936279448</v>
      </c>
      <c r="AK74" s="177">
        <f>IF(AK$2="Fcst",IF($A$3="MRR",AK57,AK57/12),SUMIF('Maxio F Actuals'!$A$5:$A$163,TRIM($A74),INDEX('Maxio F Actuals'!$C$5:$CU$163,0,MATCH(AK$3,'Maxio F Actuals'!$C$2:$CU$2,0))))</f>
        <v>5579.9624900328599</v>
      </c>
      <c r="AL74" s="177">
        <f>IF(AL$2="Fcst",IF($A$3="MRR",AL57,AL57/12),SUMIF('Maxio F Actuals'!$A$5:$A$163,TRIM($A74),INDEX('Maxio F Actuals'!$C$5:$CU$163,0,MATCH(AL$3,'Maxio F Actuals'!$C$2:$CU$2,0))))</f>
        <v>5634.0425160996274</v>
      </c>
      <c r="AM74" s="177">
        <f>IF(AM$2="Fcst",IF($A$3="MRR",AM57,AM57/12),SUMIF('Maxio F Actuals'!$A$5:$A$163,TRIM($A74),INDEX('Maxio F Actuals'!$C$5:$CU$163,0,MATCH(AM$3,'Maxio F Actuals'!$C$2:$CU$2,0))))</f>
        <v>5688.8570131598135</v>
      </c>
      <c r="AN74" s="177">
        <f>IF(AN$2="Fcst",IF($A$3="MRR",AN57,AN57/12),SUMIF('Maxio F Actuals'!$A$5:$A$163,TRIM($A74),INDEX('Maxio F Actuals'!$C$5:$CU$163,0,MATCH(AN$3,'Maxio F Actuals'!$C$2:$CU$2,0))))</f>
        <v>5744.4159562019568</v>
      </c>
      <c r="AO74" s="177">
        <f>IF(AO$2="Fcst",IF($A$3="MRR",AO57,AO57/12),SUMIF('Maxio F Actuals'!$A$5:$A$163,TRIM($A74),INDEX('Maxio F Actuals'!$C$5:$CU$163,0,MATCH(AO$3,'Maxio F Actuals'!$C$2:$CU$2,0))))</f>
        <v>5800.7294556867882</v>
      </c>
      <c r="AP74" s="177">
        <f>IF(AP$2="Fcst",IF($A$3="MRR",AP57,AP57/12),SUMIF('Maxio F Actuals'!$A$5:$A$163,TRIM($A74),INDEX('Maxio F Actuals'!$C$5:$CU$163,0,MATCH(AP$3,'Maxio F Actuals'!$C$2:$CU$2,0))))</f>
        <v>5857.8077593871076</v>
      </c>
      <c r="AQ74" s="177">
        <f>IF(AQ$2="Fcst",IF($A$3="MRR",AQ57,AQ57/12),SUMIF('Maxio F Actuals'!$A$5:$A$163,TRIM($A74),INDEX('Maxio F Actuals'!$C$5:$CU$163,0,MATCH(AQ$3,'Maxio F Actuals'!$C$2:$CU$2,0))))</f>
        <v>5915.66125425264</v>
      </c>
      <c r="AR74" s="177">
        <f>IF(AR$2="Fcst",IF($A$3="MRR",AR57,AR57/12),SUMIF('Maxio F Actuals'!$A$5:$A$163,TRIM($A74),INDEX('Maxio F Actuals'!$C$5:$CU$163,0,MATCH(AR$3,'Maxio F Actuals'!$C$2:$CU$2,0))))</f>
        <v>5974.3004683002246</v>
      </c>
      <c r="AS74" s="177">
        <f>IF(AS$2="Fcst",IF($A$3="MRR",AS57,AS57/12),SUMIF('Maxio F Actuals'!$A$5:$A$163,TRIM($A74),INDEX('Maxio F Actuals'!$C$5:$CU$163,0,MATCH(AS$3,'Maxio F Actuals'!$C$2:$CU$2,0))))</f>
        <v>6033.7360725296794</v>
      </c>
      <c r="AT74" s="177">
        <f>IF(AT$2="Fcst",IF($A$3="MRR",AT57,AT57/12),SUMIF('Maxio F Actuals'!$A$5:$A$163,TRIM($A74),INDEX('Maxio F Actuals'!$C$5:$CU$163,0,MATCH(AT$3,'Maxio F Actuals'!$C$2:$CU$2,0))))</f>
        <v>6093.9788828656719</v>
      </c>
      <c r="AU74" s="177">
        <f>IF(AU$2="Fcst",IF($A$3="MRR",AU57,AU57/12),SUMIF('Maxio F Actuals'!$A$5:$A$163,TRIM($A74),INDEX('Maxio F Actuals'!$C$5:$CU$163,0,MATCH(AU$3,'Maxio F Actuals'!$C$2:$CU$2,0))))</f>
        <v>6155.0398621259765</v>
      </c>
      <c r="AV74" s="177">
        <f>IF(AV$2="Fcst",IF($A$3="MRR",AV57,AV57/12),SUMIF('Maxio F Actuals'!$A$5:$A$163,TRIM($A74),INDEX('Maxio F Actuals'!$C$5:$CU$163,0,MATCH(AV$3,'Maxio F Actuals'!$C$2:$CU$2,0))))</f>
        <v>6216.9301220164543</v>
      </c>
      <c r="AW74" s="177">
        <f>IF(AW$2="Fcst",IF($A$3="MRR",AW57,AW57/12),SUMIF('Maxio F Actuals'!$A$5:$A$163,TRIM($A74),INDEX('Maxio F Actuals'!$C$5:$CU$163,0,MATCH(AW$3,'Maxio F Actuals'!$C$2:$CU$2,0))))</f>
        <v>6279.6609251531318</v>
      </c>
      <c r="AX74" s="177">
        <f>IF(AX$2="Fcst",IF($A$3="MRR",AX57,AX57/12),SUMIF('Maxio F Actuals'!$A$5:$A$163,TRIM($A74),INDEX('Maxio F Actuals'!$C$5:$CU$163,0,MATCH(AX$3,'Maxio F Actuals'!$C$2:$CU$2,0))))</f>
        <v>6343.243687111737</v>
      </c>
      <c r="AY74" s="177">
        <f>IF(AY$2="Fcst",IF($A$3="MRR",AY57,AY57/12),SUMIF('Maxio F Actuals'!$A$5:$A$163,TRIM($A74),INDEX('Maxio F Actuals'!$C$5:$CU$163,0,MATCH(AY$3,'Maxio F Actuals'!$C$2:$CU$2,0))))</f>
        <v>6407.68997850508</v>
      </c>
      <c r="AZ74" s="177">
        <f>IF(AZ$2="Fcst",IF($A$3="MRR",AZ57,AZ57/12),SUMIF('Maxio F Actuals'!$A$5:$A$163,TRIM($A74),INDEX('Maxio F Actuals'!$C$5:$CU$163,0,MATCH(AZ$3,'Maxio F Actuals'!$C$2:$CU$2,0))))</f>
        <v>6473.0115270886363</v>
      </c>
      <c r="BA74" s="177">
        <f>IF(BA$2="Fcst",IF($A$3="MRR",BA57,BA57/12),SUMIF('Maxio F Actuals'!$A$5:$A$163,TRIM($A74),INDEX('Maxio F Actuals'!$C$5:$CU$163,0,MATCH(BA$3,'Maxio F Actuals'!$C$2:$CU$2,0))))</f>
        <v>6539.2202198947298</v>
      </c>
      <c r="BB74" s="177">
        <f>IF(BB$2="Fcst",IF($A$3="MRR",BB57,BB57/12),SUMIF('Maxio F Actuals'!$A$5:$A$163,TRIM($A74),INDEX('Maxio F Actuals'!$C$5:$CU$163,0,MATCH(BB$3,'Maxio F Actuals'!$C$2:$CU$2,0))))</f>
        <v>6606.3281053957044</v>
      </c>
      <c r="BC74" s="177">
        <f>IF(BC$2="Fcst",IF($A$3="MRR",BC57,BC57/12),SUMIF('Maxio F Actuals'!$A$5:$A$163,TRIM($A74),INDEX('Maxio F Actuals'!$C$5:$CU$163,0,MATCH(BC$3,'Maxio F Actuals'!$C$2:$CU$2,0))))</f>
        <v>6674.3473956964717</v>
      </c>
      <c r="BD74" s="177">
        <f>IF(BD$2="Fcst",IF($A$3="MRR",BD57,BD57/12),SUMIF('Maxio F Actuals'!$A$5:$A$163,TRIM($A74),INDEX('Maxio F Actuals'!$C$5:$CU$163,0,MATCH(BD$3,'Maxio F Actuals'!$C$2:$CU$2,0))))</f>
        <v>6743.2904687568316</v>
      </c>
      <c r="BE74" s="177">
        <f>IF(BE$2="Fcst",IF($A$3="MRR",BE57,BE57/12),SUMIF('Maxio F Actuals'!$A$5:$A$163,TRIM($A74),INDEX('Maxio F Actuals'!$C$5:$CU$163,0,MATCH(BE$3,'Maxio F Actuals'!$C$2:$CU$2,0))))</f>
        <v>6813.1698706439838</v>
      </c>
      <c r="BF74" s="177">
        <f>IF(BF$2="Fcst",IF($A$3="MRR",BF57,BF57/12),SUMIF('Maxio F Actuals'!$A$5:$A$163,TRIM($A74),INDEX('Maxio F Actuals'!$C$5:$CU$163,0,MATCH(BF$3,'Maxio F Actuals'!$C$2:$CU$2,0))))</f>
        <v>6883.9983178156217</v>
      </c>
      <c r="BG74" s="177">
        <f>IF(BG$2="Fcst",IF($A$3="MRR",BG57,BG57/12),SUMIF('Maxio F Actuals'!$A$5:$A$163,TRIM($A74),INDEX('Maxio F Actuals'!$C$5:$CU$163,0,MATCH(BG$3,'Maxio F Actuals'!$C$2:$CU$2,0))))</f>
        <v>6955.7886994340415</v>
      </c>
      <c r="BH74" s="177">
        <f>IF(BH$2="Fcst",IF($A$3="MRR",BH57,BH57/12),SUMIF('Maxio F Actuals'!$A$5:$A$163,TRIM($A74),INDEX('Maxio F Actuals'!$C$5:$CU$163,0,MATCH(BH$3,'Maxio F Actuals'!$C$2:$CU$2,0))))</f>
        <v>7031.6544358195461</v>
      </c>
      <c r="BI74" s="177">
        <f>IF(BI$2="Fcst",IF($A$3="MRR",BI57,BI57/12),SUMIF('Maxio F Actuals'!$A$5:$A$163,TRIM($A74),INDEX('Maxio F Actuals'!$C$5:$CU$163,0,MATCH(BI$3,'Maxio F Actuals'!$C$2:$CU$2,0))))</f>
        <v>7108.5505190229442</v>
      </c>
      <c r="BJ74" s="177">
        <f>IF(BJ$2="Fcst",IF($A$3="MRR",BJ57,BJ57/12),SUMIF('Maxio F Actuals'!$A$5:$A$163,TRIM($A74),INDEX('Maxio F Actuals'!$C$5:$CU$163,0,MATCH(BJ$3,'Maxio F Actuals'!$C$2:$CU$2,0))))</f>
        <v>7186.4909423779291</v>
      </c>
      <c r="BK74" s="177">
        <f>IF(BK$2="Fcst",IF($A$3="MRR",BK57,BK57/12),SUMIF('Maxio F Actuals'!$A$5:$A$163,TRIM($A74),INDEX('Maxio F Actuals'!$C$5:$CU$163,0,MATCH(BK$3,'Maxio F Actuals'!$C$2:$CU$2,0))))</f>
        <v>7265.4898892642886</v>
      </c>
      <c r="BL74" s="177">
        <f>IF(BL$2="Fcst",IF($A$3="MRR",BL57,BL57/12),SUMIF('Maxio F Actuals'!$A$5:$A$163,TRIM($A74),INDEX('Maxio F Actuals'!$C$5:$CU$163,0,MATCH(BL$3,'Maxio F Actuals'!$C$2:$CU$2,0))))</f>
        <v>7345.5617356889543</v>
      </c>
      <c r="BM74" s="177">
        <f>IF(BM$2="Fcst",IF($A$3="MRR",BM57,BM57/12),SUMIF('Maxio F Actuals'!$A$5:$A$163,TRIM($A74),INDEX('Maxio F Actuals'!$C$5:$CU$163,0,MATCH(BM$3,'Maxio F Actuals'!$C$2:$CU$2,0))))</f>
        <v>7426.7210529021113</v>
      </c>
      <c r="BN74" s="177">
        <f>IF(BN$2="Fcst",IF($A$3="MRR",BN57,BN57/12),SUMIF('Maxio F Actuals'!$A$5:$A$163,TRIM($A74),INDEX('Maxio F Actuals'!$C$5:$CU$163,0,MATCH(BN$3,'Maxio F Actuals'!$C$2:$CU$2,0))))</f>
        <v>7508.9826100488262</v>
      </c>
      <c r="BO74" s="177">
        <f>IF(BO$2="Fcst",IF($A$3="MRR",BO57,BO57/12),SUMIF('Maxio F Actuals'!$A$5:$A$163,TRIM($A74),INDEX('Maxio F Actuals'!$C$5:$CU$163,0,MATCH(BO$3,'Maxio F Actuals'!$C$2:$CU$2,0))))</f>
        <v>7592.3613768567056</v>
      </c>
      <c r="BP74" s="177">
        <f>IF(BP$2="Fcst",IF($A$3="MRR",BP57,BP57/12),SUMIF('Maxio F Actuals'!$A$5:$A$163,TRIM($A74),INDEX('Maxio F Actuals'!$C$5:$CU$163,0,MATCH(BP$3,'Maxio F Actuals'!$C$2:$CU$2,0))))</f>
        <v>7676.8725263600318</v>
      </c>
      <c r="BQ74" s="177">
        <f>IF(BQ$2="Fcst",IF($A$3="MRR",BQ57,BQ57/12),SUMIF('Maxio F Actuals'!$A$5:$A$163,TRIM($A74),INDEX('Maxio F Actuals'!$C$5:$CU$163,0,MATCH(BQ$3,'Maxio F Actuals'!$C$2:$CU$2,0))))</f>
        <v>7762.5314376609213</v>
      </c>
      <c r="BR74" s="177">
        <f>IF(BR$2="Fcst",IF($A$3="MRR",BR57,BR57/12),SUMIF('Maxio F Actuals'!$A$5:$A$163,TRIM($A74),INDEX('Maxio F Actuals'!$C$5:$CU$163,0,MATCH(BR$3,'Maxio F Actuals'!$C$2:$CU$2,0))))</f>
        <v>7849.353698727964</v>
      </c>
      <c r="BS74" s="177">
        <f>IF(BS$2="Fcst",IF($A$3="MRR",BS57,BS57/12),SUMIF('Maxio F Actuals'!$A$5:$A$163,TRIM($A74),INDEX('Maxio F Actuals'!$C$5:$CU$163,0,MATCH(BS$3,'Maxio F Actuals'!$C$2:$CU$2,0))))</f>
        <v>7937.3551092328798</v>
      </c>
      <c r="BT74" s="177">
        <f>IF(BT$2="Fcst",IF($A$3="MRR",BT57,BT57/12),SUMIF('Maxio F Actuals'!$A$5:$A$163,TRIM($A74),INDEX('Maxio F Actuals'!$C$5:$CU$163,0,MATCH(BT$3,'Maxio F Actuals'!$C$2:$CU$2,0))))</f>
        <v>8026.5516834256969</v>
      </c>
      <c r="BU74" s="177">
        <f>IF(BU$2="Fcst",IF($A$3="MRR",BU57,BU57/12),SUMIF('Maxio F Actuals'!$A$5:$A$163,TRIM($A74),INDEX('Maxio F Actuals'!$C$5:$CU$163,0,MATCH(BU$3,'Maxio F Actuals'!$C$2:$CU$2,0))))</f>
        <v>8116.9596530489825</v>
      </c>
    </row>
    <row r="75" spans="1:73" x14ac:dyDescent="0.3">
      <c r="A75" s="203" t="s">
        <v>382</v>
      </c>
      <c r="B75" s="177">
        <f>IF(B$2="Fcst",IF($A$3="MRR",B62,B62/12),SUMIF('Maxio F Actuals'!$A$5:$A$163,TRIM($A75),INDEX('Maxio F Actuals'!$C$5:$CU$163,0,MATCH(B$3,'Maxio F Actuals'!$C$2:$CU$2,0))))</f>
        <v>0</v>
      </c>
      <c r="C75" s="177">
        <f>IF(C$2="Fcst",IF($A$3="MRR",C62,C62/12),SUMIF('Maxio F Actuals'!$A$5:$A$163,TRIM($A75),INDEX('Maxio F Actuals'!$C$5:$CU$163,0,MATCH(C$3,'Maxio F Actuals'!$C$2:$CU$2,0))))</f>
        <v>-880</v>
      </c>
      <c r="D75" s="177">
        <f>IF(D$2="Fcst",IF($A$3="MRR",D62,D62/12),SUMIF('Maxio F Actuals'!$A$5:$A$163,TRIM($A75),INDEX('Maxio F Actuals'!$C$5:$CU$163,0,MATCH(D$3,'Maxio F Actuals'!$C$2:$CU$2,0))))</f>
        <v>-7764</v>
      </c>
      <c r="E75" s="177">
        <f>IF(E$2="Fcst",IF($A$3="MRR",E62,E62/12),SUMIF('Maxio F Actuals'!$A$5:$A$163,TRIM($A75),INDEX('Maxio F Actuals'!$C$5:$CU$163,0,MATCH(E$3,'Maxio F Actuals'!$C$2:$CU$2,0))))</f>
        <v>-11672</v>
      </c>
      <c r="F75" s="177">
        <f>IF(F$2="Fcst",IF($A$3="MRR",F62,F62/12),SUMIF('Maxio F Actuals'!$A$5:$A$163,TRIM($A75),INDEX('Maxio F Actuals'!$C$5:$CU$163,0,MATCH(F$3,'Maxio F Actuals'!$C$2:$CU$2,0))))</f>
        <v>-2682</v>
      </c>
      <c r="G75" s="177">
        <f>IF(G$2="Fcst",IF($A$3="MRR",G62,G62/12),SUMIF('Maxio F Actuals'!$A$5:$A$163,TRIM($A75),INDEX('Maxio F Actuals'!$C$5:$CU$163,0,MATCH(G$3,'Maxio F Actuals'!$C$2:$CU$2,0))))</f>
        <v>-1356</v>
      </c>
      <c r="H75" s="177">
        <f>IF(H$2="Fcst",IF($A$3="MRR",H62,H62/12),SUMIF('Maxio F Actuals'!$A$5:$A$163,TRIM($A75),INDEX('Maxio F Actuals'!$C$5:$CU$163,0,MATCH(H$3,'Maxio F Actuals'!$C$2:$CU$2,0))))</f>
        <v>-1026</v>
      </c>
      <c r="I75" s="177">
        <f>IF(I$2="Fcst",IF($A$3="MRR",I62,I62/12),SUMIF('Maxio F Actuals'!$A$5:$A$163,TRIM($A75),INDEX('Maxio F Actuals'!$C$5:$CU$163,0,MATCH(I$3,'Maxio F Actuals'!$C$2:$CU$2,0))))</f>
        <v>-1074.2443063647286</v>
      </c>
      <c r="J75" s="177">
        <f>IF(J$2="Fcst",IF($A$3="MRR",J62,J62/12),SUMIF('Maxio F Actuals'!$A$5:$A$163,TRIM($A75),INDEX('Maxio F Actuals'!$C$5:$CU$163,0,MATCH(J$3,'Maxio F Actuals'!$C$2:$CU$2,0))))</f>
        <v>-1082.7458481020112</v>
      </c>
      <c r="K75" s="177">
        <f>IF(K$2="Fcst",IF($A$3="MRR",K62,K62/12),SUMIF('Maxio F Actuals'!$A$5:$A$163,TRIM($A75),INDEX('Maxio F Actuals'!$C$5:$CU$163,0,MATCH(K$3,'Maxio F Actuals'!$C$2:$CU$2,0))))</f>
        <v>-1091.362850874717</v>
      </c>
      <c r="L75" s="177">
        <f>IF(L$2="Fcst",IF($A$3="MRR",L62,L62/12),SUMIF('Maxio F Actuals'!$A$5:$A$163,TRIM($A75),INDEX('Maxio F Actuals'!$C$5:$CU$163,0,MATCH(L$3,'Maxio F Actuals'!$C$2:$CU$2,0))))</f>
        <v>-1100.0968827808581</v>
      </c>
      <c r="M75" s="177">
        <f>IF(M$2="Fcst",IF($A$3="MRR",M62,M62/12),SUMIF('Maxio F Actuals'!$A$5:$A$163,TRIM($A75),INDEX('Maxio F Actuals'!$C$5:$CU$163,0,MATCH(M$3,'Maxio F Actuals'!$C$2:$CU$2,0))))</f>
        <v>-1108.9495332150805</v>
      </c>
      <c r="N75" s="177">
        <f>IF(N$2="Fcst",IF($A$3="MRR",N62,N62/12),SUMIF('Maxio F Actuals'!$A$5:$A$163,TRIM($A75),INDEX('Maxio F Actuals'!$C$5:$CU$163,0,MATCH(N$3,'Maxio F Actuals'!$C$2:$CU$2,0))))</f>
        <v>-1117.9224131578981</v>
      </c>
      <c r="O75" s="177">
        <f>IF(O$2="Fcst",IF($A$3="MRR",O62,O62/12),SUMIF('Maxio F Actuals'!$A$5:$A$163,TRIM($A75),INDEX('Maxio F Actuals'!$C$5:$CU$163,0,MATCH(O$3,'Maxio F Actuals'!$C$2:$CU$2,0))))</f>
        <v>-1127.0171554688529</v>
      </c>
      <c r="P75" s="177">
        <f>IF(P$2="Fcst",IF($A$3="MRR",P62,P62/12),SUMIF('Maxio F Actuals'!$A$5:$A$163,TRIM($A75),INDEX('Maxio F Actuals'!$C$5:$CU$163,0,MATCH(P$3,'Maxio F Actuals'!$C$2:$CU$2,0))))</f>
        <v>-1136.2354151836601</v>
      </c>
      <c r="Q75" s="177">
        <f>IF(Q$2="Fcst",IF($A$3="MRR",Q62,Q62/12),SUMIF('Maxio F Actuals'!$A$5:$A$163,TRIM($A75),INDEX('Maxio F Actuals'!$C$5:$CU$163,0,MATCH(Q$3,'Maxio F Actuals'!$C$2:$CU$2,0))))</f>
        <v>-1145.5788698153845</v>
      </c>
      <c r="R75" s="177">
        <f>IF(R$2="Fcst",IF($A$3="MRR",R62,R62/12),SUMIF('Maxio F Actuals'!$A$5:$A$163,TRIM($A75),INDEX('Maxio F Actuals'!$C$5:$CU$163,0,MATCH(R$3,'Maxio F Actuals'!$C$2:$CU$2,0))))</f>
        <v>-1155.0492196597122</v>
      </c>
      <c r="S75" s="177">
        <f>IF(S$2="Fcst",IF($A$3="MRR",S62,S62/12),SUMIF('Maxio F Actuals'!$A$5:$A$163,TRIM($A75),INDEX('Maxio F Actuals'!$C$5:$CU$163,0,MATCH(S$3,'Maxio F Actuals'!$C$2:$CU$2,0))))</f>
        <v>-1164.6481881043637</v>
      </c>
      <c r="T75" s="177">
        <f>IF(T$2="Fcst",IF($A$3="MRR",T62,T62/12),SUMIF('Maxio F Actuals'!$A$5:$A$163,TRIM($A75),INDEX('Maxio F Actuals'!$C$5:$CU$163,0,MATCH(T$3,'Maxio F Actuals'!$C$2:$CU$2,0))))</f>
        <v>-1174.3775219427118</v>
      </c>
      <c r="U75" s="177">
        <f>IF(U$2="Fcst",IF($A$3="MRR",U62,U62/12),SUMIF('Maxio F Actuals'!$A$5:$A$163,TRIM($A75),INDEX('Maxio F Actuals'!$C$5:$CU$163,0,MATCH(U$3,'Maxio F Actuals'!$C$2:$CU$2,0))))</f>
        <v>-1184.2389916916593</v>
      </c>
      <c r="V75" s="177">
        <f>IF(V$2="Fcst",IF($A$3="MRR",V62,V62/12),SUMIF('Maxio F Actuals'!$A$5:$A$163,TRIM($A75),INDEX('Maxio F Actuals'!$C$5:$CU$163,0,MATCH(V$3,'Maxio F Actuals'!$C$2:$CU$2,0))))</f>
        <v>-1194.2343919138307</v>
      </c>
      <c r="W75" s="177">
        <f>IF(W$2="Fcst",IF($A$3="MRR",W62,W62/12),SUMIF('Maxio F Actuals'!$A$5:$A$163,TRIM($A75),INDEX('Maxio F Actuals'!$C$5:$CU$163,0,MATCH(W$3,'Maxio F Actuals'!$C$2:$CU$2,0))))</f>
        <v>-1204.3655415441426</v>
      </c>
      <c r="X75" s="177">
        <f>IF(X$2="Fcst",IF($A$3="MRR",X62,X62/12),SUMIF('Maxio F Actuals'!$A$5:$A$163,TRIM($A75),INDEX('Maxio F Actuals'!$C$5:$CU$163,0,MATCH(X$3,'Maxio F Actuals'!$C$2:$CU$2,0))))</f>
        <v>-1214.6342842208087</v>
      </c>
      <c r="Y75" s="177">
        <f>IF(Y$2="Fcst",IF($A$3="MRR",Y62,Y62/12),SUMIF('Maxio F Actuals'!$A$5:$A$163,TRIM($A75),INDEX('Maxio F Actuals'!$C$5:$CU$163,0,MATCH(Y$3,'Maxio F Actuals'!$C$2:$CU$2,0))))</f>
        <v>-1225.0424886208398</v>
      </c>
      <c r="Z75" s="177">
        <f>IF(Z$2="Fcst",IF($A$3="MRR",Z62,Z62/12),SUMIF('Maxio F Actuals'!$A$5:$A$163,TRIM($A75),INDEX('Maxio F Actuals'!$C$5:$CU$163,0,MATCH(Z$3,'Maxio F Actuals'!$C$2:$CU$2,0))))</f>
        <v>-1235.5920488001</v>
      </c>
      <c r="AA75" s="177">
        <f>IF(AA$2="Fcst",IF($A$3="MRR",AA62,AA62/12),SUMIF('Maxio F Actuals'!$A$5:$A$163,TRIM($A75),INDEX('Maxio F Actuals'!$C$5:$CU$163,0,MATCH(AA$3,'Maxio F Actuals'!$C$2:$CU$2,0))))</f>
        <v>-1246.284884537982</v>
      </c>
      <c r="AB75" s="177">
        <f>IF(AB$2="Fcst",IF($A$3="MRR",AB62,AB62/12),SUMIF('Maxio F Actuals'!$A$5:$A$163,TRIM($A75),INDEX('Maxio F Actuals'!$C$5:$CU$163,0,MATCH(AB$3,'Maxio F Actuals'!$C$2:$CU$2,0))))</f>
        <v>-1257.8839381859684</v>
      </c>
      <c r="AC75" s="177">
        <f>IF(AC$2="Fcst",IF($A$3="MRR",AC62,AC62/12),SUMIF('Maxio F Actuals'!$A$5:$A$163,TRIM($A75),INDEX('Maxio F Actuals'!$C$5:$CU$163,0,MATCH(AC$3,'Maxio F Actuals'!$C$2:$CU$2,0))))</f>
        <v>-1269.6405207605314</v>
      </c>
      <c r="AD75" s="177">
        <f>IF(AD$2="Fcst",IF($A$3="MRR",AD62,AD62/12),SUMIF('Maxio F Actuals'!$A$5:$A$163,TRIM($A75),INDEX('Maxio F Actuals'!$C$5:$CU$163,0,MATCH(AD$3,'Maxio F Actuals'!$C$2:$CU$2,0))))</f>
        <v>-1281.5567716916166</v>
      </c>
      <c r="AE75" s="177">
        <f>IF(AE$2="Fcst",IF($A$3="MRR",AE62,AE62/12),SUMIF('Maxio F Actuals'!$A$5:$A$163,TRIM($A75),INDEX('Maxio F Actuals'!$C$5:$CU$163,0,MATCH(AE$3,'Maxio F Actuals'!$C$2:$CU$2,0))))</f>
        <v>-1293.634859465169</v>
      </c>
      <c r="AF75" s="177">
        <f>IF(AF$2="Fcst",IF($A$3="MRR",AF62,AF62/12),SUMIF('Maxio F Actuals'!$A$5:$A$163,TRIM($A75),INDEX('Maxio F Actuals'!$C$5:$CU$163,0,MATCH(AF$3,'Maxio F Actuals'!$C$2:$CU$2,0))))</f>
        <v>-1305.8769820177483</v>
      </c>
      <c r="AG75" s="177">
        <f>IF(AG$2="Fcst",IF($A$3="MRR",AG62,AG62/12),SUMIF('Maxio F Actuals'!$A$5:$A$163,TRIM($A75),INDEX('Maxio F Actuals'!$C$5:$CU$163,0,MATCH(AG$3,'Maxio F Actuals'!$C$2:$CU$2,0))))</f>
        <v>-1318.285367136504</v>
      </c>
      <c r="AH75" s="177">
        <f>IF(AH$2="Fcst",IF($A$3="MRR",AH62,AH62/12),SUMIF('Maxio F Actuals'!$A$5:$A$163,TRIM($A75),INDEX('Maxio F Actuals'!$C$5:$CU$163,0,MATCH(AH$3,'Maxio F Actuals'!$C$2:$CU$2,0))))</f>
        <v>-1330.862272864581</v>
      </c>
      <c r="AI75" s="177">
        <f>IF(AI$2="Fcst",IF($A$3="MRR",AI62,AI62/12),SUMIF('Maxio F Actuals'!$A$5:$A$163,TRIM($A75),INDEX('Maxio F Actuals'!$C$5:$CU$163,0,MATCH(AI$3,'Maxio F Actuals'!$C$2:$CU$2,0))))</f>
        <v>-1343.6099879120329</v>
      </c>
      <c r="AJ75" s="177">
        <f>IF(AJ$2="Fcst",IF($A$3="MRR",AJ62,AJ62/12),SUMIF('Maxio F Actuals'!$A$5:$A$163,TRIM($A75),INDEX('Maxio F Actuals'!$C$5:$CU$163,0,MATCH(AJ$3,'Maxio F Actuals'!$C$2:$CU$2,0))))</f>
        <v>-1356.5308320723138</v>
      </c>
      <c r="AK75" s="177">
        <f>IF(AK$2="Fcst",IF($A$3="MRR",AK62,AK62/12),SUMIF('Maxio F Actuals'!$A$5:$A$163,TRIM($A75),INDEX('Maxio F Actuals'!$C$5:$CU$163,0,MATCH(AK$3,'Maxio F Actuals'!$C$2:$CU$2,0))))</f>
        <v>-1369.6271566444293</v>
      </c>
      <c r="AL75" s="177">
        <f>IF(AL$2="Fcst",IF($A$3="MRR",AL62,AL62/12),SUMIF('Maxio F Actuals'!$A$5:$A$163,TRIM($A75),INDEX('Maxio F Actuals'!$C$5:$CU$163,0,MATCH(AL$3,'Maxio F Actuals'!$C$2:$CU$2,0))))</f>
        <v>-1382.9013448608175</v>
      </c>
      <c r="AM75" s="177">
        <f>IF(AM$2="Fcst",IF($A$3="MRR",AM62,AM62/12),SUMIF('Maxio F Actuals'!$A$5:$A$163,TRIM($A75),INDEX('Maxio F Actuals'!$C$5:$CU$163,0,MATCH(AM$3,'Maxio F Actuals'!$C$2:$CU$2,0))))</f>
        <v>-1396.3558123210451</v>
      </c>
      <c r="AN75" s="177">
        <f>IF(AN$2="Fcst",IF($A$3="MRR",AN62,AN62/12),SUMIF('Maxio F Actuals'!$A$5:$A$163,TRIM($A75),INDEX('Maxio F Actuals'!$C$5:$CU$163,0,MATCH(AN$3,'Maxio F Actuals'!$C$2:$CU$2,0))))</f>
        <v>-1409.9930074313893</v>
      </c>
      <c r="AO75" s="177">
        <f>IF(AO$2="Fcst",IF($A$3="MRR",AO62,AO62/12),SUMIF('Maxio F Actuals'!$A$5:$A$163,TRIM($A75),INDEX('Maxio F Actuals'!$C$5:$CU$163,0,MATCH(AO$3,'Maxio F Actuals'!$C$2:$CU$2,0))))</f>
        <v>-1423.8154118503935</v>
      </c>
      <c r="AP75" s="177">
        <f>IF(AP$2="Fcst",IF($A$3="MRR",AP62,AP62/12),SUMIF('Maxio F Actuals'!$A$5:$A$163,TRIM($A75),INDEX('Maxio F Actuals'!$C$5:$CU$163,0,MATCH(AP$3,'Maxio F Actuals'!$C$2:$CU$2,0))))</f>
        <v>-1437.8255409404719</v>
      </c>
      <c r="AQ75" s="177">
        <f>IF(AQ$2="Fcst",IF($A$3="MRR",AQ62,AQ62/12),SUMIF('Maxio F Actuals'!$A$5:$A$163,TRIM($A75),INDEX('Maxio F Actuals'!$C$5:$CU$163,0,MATCH(AQ$3,'Maxio F Actuals'!$C$2:$CU$2,0))))</f>
        <v>-1452.0259442256479</v>
      </c>
      <c r="AR75" s="177">
        <f>IF(AR$2="Fcst",IF($A$3="MRR",AR62,AR62/12),SUMIF('Maxio F Actuals'!$A$5:$A$163,TRIM($A75),INDEX('Maxio F Actuals'!$C$5:$CU$163,0,MATCH(AR$3,'Maxio F Actuals'!$C$2:$CU$2,0))))</f>
        <v>-1466.4192058555097</v>
      </c>
      <c r="AS75" s="177">
        <f>IF(AS$2="Fcst",IF($A$3="MRR",AS62,AS62/12),SUMIF('Maxio F Actuals'!$A$5:$A$163,TRIM($A75),INDEX('Maxio F Actuals'!$C$5:$CU$163,0,MATCH(AS$3,'Maxio F Actuals'!$C$2:$CU$2,0))))</f>
        <v>-1481.0079450754668</v>
      </c>
      <c r="AT75" s="177">
        <f>IF(AT$2="Fcst",IF($A$3="MRR",AT62,AT62/12),SUMIF('Maxio F Actuals'!$A$5:$A$163,TRIM($A75),INDEX('Maxio F Actuals'!$C$5:$CU$163,0,MATCH(AT$3,'Maxio F Actuals'!$C$2:$CU$2,0))))</f>
        <v>-1495.7948167033924</v>
      </c>
      <c r="AU75" s="177">
        <f>IF(AU$2="Fcst",IF($A$3="MRR",AU62,AU62/12),SUMIF('Maxio F Actuals'!$A$5:$A$163,TRIM($A75),INDEX('Maxio F Actuals'!$C$5:$CU$163,0,MATCH(AU$3,'Maxio F Actuals'!$C$2:$CU$2,0))))</f>
        <v>-1510.7825116127399</v>
      </c>
      <c r="AV75" s="177">
        <f>IF(AV$2="Fcst",IF($A$3="MRR",AV62,AV62/12),SUMIF('Maxio F Actuals'!$A$5:$A$163,TRIM($A75),INDEX('Maxio F Actuals'!$C$5:$CU$163,0,MATCH(AV$3,'Maxio F Actuals'!$C$2:$CU$2,0))))</f>
        <v>-1525.9737572222207</v>
      </c>
      <c r="AW75" s="177">
        <f>IF(AW$2="Fcst",IF($A$3="MRR",AW62,AW62/12),SUMIF('Maxio F Actuals'!$A$5:$A$163,TRIM($A75),INDEX('Maxio F Actuals'!$C$5:$CU$163,0,MATCH(AW$3,'Maxio F Actuals'!$C$2:$CU$2,0))))</f>
        <v>-1541.3713179921324</v>
      </c>
      <c r="AX75" s="177">
        <f>IF(AX$2="Fcst",IF($A$3="MRR",AX62,AX62/12),SUMIF('Maxio F Actuals'!$A$5:$A$163,TRIM($A75),INDEX('Maxio F Actuals'!$C$5:$CU$163,0,MATCH(AX$3,'Maxio F Actuals'!$C$2:$CU$2,0))))</f>
        <v>-1556.9779959274265</v>
      </c>
      <c r="AY75" s="177">
        <f>IF(AY$2="Fcst",IF($A$3="MRR",AY62,AY62/12),SUMIF('Maxio F Actuals'!$A$5:$A$163,TRIM($A75),INDEX('Maxio F Actuals'!$C$5:$CU$163,0,MATCH(AY$3,'Maxio F Actuals'!$C$2:$CU$2,0))))</f>
        <v>-1572.7966310876106</v>
      </c>
      <c r="AZ75" s="177">
        <f>IF(AZ$2="Fcst",IF($A$3="MRR",AZ62,AZ62/12),SUMIF('Maxio F Actuals'!$A$5:$A$163,TRIM($A75),INDEX('Maxio F Actuals'!$C$5:$CU$163,0,MATCH(AZ$3,'Maxio F Actuals'!$C$2:$CU$2,0))))</f>
        <v>-1588.8301021035743</v>
      </c>
      <c r="BA75" s="177">
        <f>IF(BA$2="Fcst",IF($A$3="MRR",BA62,BA62/12),SUMIF('Maxio F Actuals'!$A$5:$A$163,TRIM($A75),INDEX('Maxio F Actuals'!$C$5:$CU$163,0,MATCH(BA$3,'Maxio F Actuals'!$C$2:$CU$2,0))))</f>
        <v>-1605.0813267014337</v>
      </c>
      <c r="BB75" s="177">
        <f>IF(BB$2="Fcst",IF($A$3="MRR",BB62,BB62/12),SUMIF('Maxio F Actuals'!$A$5:$A$163,TRIM($A75),INDEX('Maxio F Actuals'!$C$5:$CU$163,0,MATCH(BB$3,'Maxio F Actuals'!$C$2:$CU$2,0))))</f>
        <v>-1621.5532622334913</v>
      </c>
      <c r="BC75" s="177">
        <f>IF(BC$2="Fcst",IF($A$3="MRR",BC62,BC62/12),SUMIF('Maxio F Actuals'!$A$5:$A$163,TRIM($A75),INDEX('Maxio F Actuals'!$C$5:$CU$163,0,MATCH(BC$3,'Maxio F Actuals'!$C$2:$CU$2,0))))</f>
        <v>-1638.2489062164068</v>
      </c>
      <c r="BD75" s="177">
        <f>IF(BD$2="Fcst",IF($A$3="MRR",BD62,BD62/12),SUMIF('Maxio F Actuals'!$A$5:$A$163,TRIM($A75),INDEX('Maxio F Actuals'!$C$5:$CU$163,0,MATCH(BD$3,'Maxio F Actuals'!$C$2:$CU$2,0))))</f>
        <v>-1655.1712968766769</v>
      </c>
      <c r="BE75" s="177">
        <f>IF(BE$2="Fcst",IF($A$3="MRR",BE62,BE62/12),SUMIF('Maxio F Actuals'!$A$5:$A$163,TRIM($A75),INDEX('Maxio F Actuals'!$C$5:$CU$163,0,MATCH(BE$3,'Maxio F Actuals'!$C$2:$CU$2,0))))</f>
        <v>-1672.3235137035233</v>
      </c>
      <c r="BF75" s="177">
        <f>IF(BF$2="Fcst",IF($A$3="MRR",BF62,BF62/12),SUMIF('Maxio F Actuals'!$A$5:$A$163,TRIM($A75),INDEX('Maxio F Actuals'!$C$5:$CU$163,0,MATCH(BF$3,'Maxio F Actuals'!$C$2:$CU$2,0))))</f>
        <v>-1689.7086780092891</v>
      </c>
      <c r="BG75" s="177">
        <f>IF(BG$2="Fcst",IF($A$3="MRR",BG62,BG62/12),SUMIF('Maxio F Actuals'!$A$5:$A$163,TRIM($A75),INDEX('Maxio F Actuals'!$C$5:$CU$163,0,MATCH(BG$3,'Maxio F Actuals'!$C$2:$CU$2,0))))</f>
        <v>-1707.3299534974467</v>
      </c>
      <c r="BH75" s="177">
        <f>IF(BH$2="Fcst",IF($A$3="MRR",BH62,BH62/12),SUMIF('Maxio F Actuals'!$A$5:$A$163,TRIM($A75),INDEX('Maxio F Actuals'!$C$5:$CU$163,0,MATCH(BH$3,'Maxio F Actuals'!$C$2:$CU$2,0))))</f>
        <v>-1725.951543337525</v>
      </c>
      <c r="BI75" s="177">
        <f>IF(BI$2="Fcst",IF($A$3="MRR",BI62,BI62/12),SUMIF('Maxio F Actuals'!$A$5:$A$163,TRIM($A75),INDEX('Maxio F Actuals'!$C$5:$CU$163,0,MATCH(BI$3,'Maxio F Actuals'!$C$2:$CU$2,0))))</f>
        <v>-1744.82603648745</v>
      </c>
      <c r="BJ75" s="177">
        <f>IF(BJ$2="Fcst",IF($A$3="MRR",BJ62,BJ62/12),SUMIF('Maxio F Actuals'!$A$5:$A$163,TRIM($A75),INDEX('Maxio F Actuals'!$C$5:$CU$163,0,MATCH(BJ$3,'Maxio F Actuals'!$C$2:$CU$2,0))))</f>
        <v>-1763.9568676745826</v>
      </c>
      <c r="BK75" s="177">
        <f>IF(BK$2="Fcst",IF($A$3="MRR",BK62,BK62/12),SUMIF('Maxio F Actuals'!$A$5:$A$163,TRIM($A75),INDEX('Maxio F Actuals'!$C$5:$CU$163,0,MATCH(BK$3,'Maxio F Actuals'!$C$2:$CU$2,0))))</f>
        <v>-1783.3475182739617</v>
      </c>
      <c r="BL75" s="177">
        <f>IF(BL$2="Fcst",IF($A$3="MRR",BL62,BL62/12),SUMIF('Maxio F Actuals'!$A$5:$A$163,TRIM($A75),INDEX('Maxio F Actuals'!$C$5:$CU$163,0,MATCH(BL$3,'Maxio F Actuals'!$C$2:$CU$2,0))))</f>
        <v>-1803.0015169418343</v>
      </c>
      <c r="BM75" s="177">
        <f>IF(BM$2="Fcst",IF($A$3="MRR",BM62,BM62/12),SUMIF('Maxio F Actuals'!$A$5:$A$163,TRIM($A75),INDEX('Maxio F Actuals'!$C$5:$CU$163,0,MATCH(BM$3,'Maxio F Actuals'!$C$2:$CU$2,0))))</f>
        <v>-1822.9224402577909</v>
      </c>
      <c r="BN75" s="177">
        <f>IF(BN$2="Fcst",IF($A$3="MRR",BN62,BN62/12),SUMIF('Maxio F Actuals'!$A$5:$A$163,TRIM($A75),INDEX('Maxio F Actuals'!$C$5:$CU$163,0,MATCH(BN$3,'Maxio F Actuals'!$C$2:$CU$2,0))))</f>
        <v>-1843.1139133756212</v>
      </c>
      <c r="BO75" s="177">
        <f>IF(BO$2="Fcst",IF($A$3="MRR",BO62,BO62/12),SUMIF('Maxio F Actuals'!$A$5:$A$163,TRIM($A75),INDEX('Maxio F Actuals'!$C$5:$CU$163,0,MATCH(BO$3,'Maxio F Actuals'!$C$2:$CU$2,0))))</f>
        <v>-1863.5796106830096</v>
      </c>
      <c r="BP75" s="177">
        <f>IF(BP$2="Fcst",IF($A$3="MRR",BP62,BP62/12),SUMIF('Maxio F Actuals'!$A$5:$A$163,TRIM($A75),INDEX('Maxio F Actuals'!$C$5:$CU$163,0,MATCH(BP$3,'Maxio F Actuals'!$C$2:$CU$2,0))))</f>
        <v>-1884.3232564701896</v>
      </c>
      <c r="BQ75" s="177">
        <f>IF(BQ$2="Fcst",IF($A$3="MRR",BQ62,BQ62/12),SUMIF('Maxio F Actuals'!$A$5:$A$163,TRIM($A75),INDEX('Maxio F Actuals'!$C$5:$CU$163,0,MATCH(BQ$3,'Maxio F Actuals'!$C$2:$CU$2,0))))</f>
        <v>-1905.3486256076808</v>
      </c>
      <c r="BR75" s="177">
        <f>IF(BR$2="Fcst",IF($A$3="MRR",BR62,BR62/12),SUMIF('Maxio F Actuals'!$A$5:$A$163,TRIM($A75),INDEX('Maxio F Actuals'!$C$5:$CU$163,0,MATCH(BR$3,'Maxio F Actuals'!$C$2:$CU$2,0))))</f>
        <v>-1926.6595442332277</v>
      </c>
      <c r="BS75" s="177">
        <f>IF(BS$2="Fcst",IF($A$3="MRR",BS62,BS62/12),SUMIF('Maxio F Actuals'!$A$5:$A$163,TRIM($A75),INDEX('Maxio F Actuals'!$C$5:$CU$163,0,MATCH(BS$3,'Maxio F Actuals'!$C$2:$CU$2,0))))</f>
        <v>-1948.2598904480706</v>
      </c>
      <c r="BT75" s="177">
        <f>IF(BT$2="Fcst",IF($A$3="MRR",BT62,BT62/12),SUMIF('Maxio F Actuals'!$A$5:$A$163,TRIM($A75),INDEX('Maxio F Actuals'!$C$5:$CU$163,0,MATCH(BT$3,'Maxio F Actuals'!$C$2:$CU$2,0))))</f>
        <v>-1970.153595022671</v>
      </c>
      <c r="BU75" s="177">
        <f>IF(BU$2="Fcst",IF($A$3="MRR",BU62,BU62/12),SUMIF('Maxio F Actuals'!$A$5:$A$163,TRIM($A75),INDEX('Maxio F Actuals'!$C$5:$CU$163,0,MATCH(BU$3,'Maxio F Actuals'!$C$2:$CU$2,0))))</f>
        <v>-1992.3446421120229</v>
      </c>
    </row>
    <row r="76" spans="1:73" x14ac:dyDescent="0.3">
      <c r="A76" s="204" t="s">
        <v>50</v>
      </c>
      <c r="B76" s="205">
        <f>IF(B$2="Fcst",IF($A$3="MRR",B68,B68/12),SUMIF('Maxio F Actuals'!$A$5:$A$163,TRIM($A76),INDEX('Maxio F Actuals'!$C$5:$CU$163,0,MATCH(B$3,'Maxio F Actuals'!$C$2:$CU$2,0))))</f>
        <v>0</v>
      </c>
      <c r="C76" s="205">
        <f>IF(C$2="Fcst",IF($A$3="MRR",C68,C68/12),SUMIF('Maxio F Actuals'!$A$5:$A$163,TRIM($A76),INDEX('Maxio F Actuals'!$C$5:$CU$163,0,MATCH(C$3,'Maxio F Actuals'!$C$2:$CU$2,0))))</f>
        <v>0</v>
      </c>
      <c r="D76" s="205">
        <f>IF(D$2="Fcst",IF($A$3="MRR",D68,D68/12),SUMIF('Maxio F Actuals'!$A$5:$A$163,TRIM($A76),INDEX('Maxio F Actuals'!$C$5:$CU$163,0,MATCH(D$3,'Maxio F Actuals'!$C$2:$CU$2,0))))</f>
        <v>-221</v>
      </c>
      <c r="E76" s="205">
        <f>IF(E$2="Fcst",IF($A$3="MRR",E68,E68/12),SUMIF('Maxio F Actuals'!$A$5:$A$163,TRIM($A76),INDEX('Maxio F Actuals'!$C$5:$CU$163,0,MATCH(E$3,'Maxio F Actuals'!$C$2:$CU$2,0))))</f>
        <v>-6178</v>
      </c>
      <c r="F76" s="205">
        <f>IF(F$2="Fcst",IF($A$3="MRR",F68,F68/12),SUMIF('Maxio F Actuals'!$A$5:$A$163,TRIM($A76),INDEX('Maxio F Actuals'!$C$5:$CU$163,0,MATCH(F$3,'Maxio F Actuals'!$C$2:$CU$2,0))))</f>
        <v>-1580</v>
      </c>
      <c r="G76" s="205">
        <f>IF(G$2="Fcst",IF($A$3="MRR",G68,G68/12),SUMIF('Maxio F Actuals'!$A$5:$A$163,TRIM($A76),INDEX('Maxio F Actuals'!$C$5:$CU$163,0,MATCH(G$3,'Maxio F Actuals'!$C$2:$CU$2,0))))</f>
        <v>-1176</v>
      </c>
      <c r="H76" s="205">
        <f>IF(H$2="Fcst",IF($A$3="MRR",H68,H68/12),SUMIF('Maxio F Actuals'!$A$5:$A$163,TRIM($A76),INDEX('Maxio F Actuals'!$C$5:$CU$163,0,MATCH(H$3,'Maxio F Actuals'!$C$2:$CU$2,0))))</f>
        <v>-1378</v>
      </c>
      <c r="I76" s="205">
        <f>IF(I$2="Fcst",IF($A$3="MRR",I68,I68/12),SUMIF('Maxio F Actuals'!$A$5:$A$163,TRIM($A76),INDEX('Maxio F Actuals'!$C$5:$CU$163,0,MATCH(I$3,'Maxio F Actuals'!$C$2:$CU$2,0))))</f>
        <v>-1378</v>
      </c>
      <c r="J76" s="205">
        <f>IF(J$2="Fcst",IF($A$3="MRR",J68,J68/12),SUMIF('Maxio F Actuals'!$A$5:$A$163,TRIM($A76),INDEX('Maxio F Actuals'!$C$5:$CU$163,0,MATCH(J$3,'Maxio F Actuals'!$C$2:$CU$2,0))))</f>
        <v>-1378</v>
      </c>
      <c r="K76" s="205">
        <f>IF(K$2="Fcst",IF($A$3="MRR",K68,K68/12),SUMIF('Maxio F Actuals'!$A$5:$A$163,TRIM($A76),INDEX('Maxio F Actuals'!$C$5:$CU$163,0,MATCH(K$3,'Maxio F Actuals'!$C$2:$CU$2,0))))</f>
        <v>-1378</v>
      </c>
      <c r="L76" s="205">
        <f>IF(L$2="Fcst",IF($A$3="MRR",L68,L68/12),SUMIF('Maxio F Actuals'!$A$5:$A$163,TRIM($A76),INDEX('Maxio F Actuals'!$C$5:$CU$163,0,MATCH(L$3,'Maxio F Actuals'!$C$2:$CU$2,0))))</f>
        <v>-1378</v>
      </c>
      <c r="M76" s="205">
        <f>IF(M$2="Fcst",IF($A$3="MRR",M68,M68/12),SUMIF('Maxio F Actuals'!$A$5:$A$163,TRIM($A76),INDEX('Maxio F Actuals'!$C$5:$CU$163,0,MATCH(M$3,'Maxio F Actuals'!$C$2:$CU$2,0))))</f>
        <v>-1378</v>
      </c>
      <c r="N76" s="205">
        <f>IF(N$2="Fcst",IF($A$3="MRR",N68,N68/12),SUMIF('Maxio F Actuals'!$A$5:$A$163,TRIM($A76),INDEX('Maxio F Actuals'!$C$5:$CU$163,0,MATCH(N$3,'Maxio F Actuals'!$C$2:$CU$2,0))))</f>
        <v>-1378</v>
      </c>
      <c r="O76" s="205">
        <f>IF(O$2="Fcst",IF($A$3="MRR",O68,O68/12),SUMIF('Maxio F Actuals'!$A$5:$A$163,TRIM($A76),INDEX('Maxio F Actuals'!$C$5:$CU$163,0,MATCH(O$3,'Maxio F Actuals'!$C$2:$CU$2,0))))</f>
        <v>-1378</v>
      </c>
      <c r="P76" s="205">
        <f>IF(P$2="Fcst",IF($A$3="MRR",P68,P68/12),SUMIF('Maxio F Actuals'!$A$5:$A$163,TRIM($A76),INDEX('Maxio F Actuals'!$C$5:$CU$163,0,MATCH(P$3,'Maxio F Actuals'!$C$2:$CU$2,0))))</f>
        <v>-1378</v>
      </c>
      <c r="Q76" s="205">
        <f>IF(Q$2="Fcst",IF($A$3="MRR",Q68,Q68/12),SUMIF('Maxio F Actuals'!$A$5:$A$163,TRIM($A76),INDEX('Maxio F Actuals'!$C$5:$CU$163,0,MATCH(Q$3,'Maxio F Actuals'!$C$2:$CU$2,0))))</f>
        <v>-1378</v>
      </c>
      <c r="R76" s="205">
        <f>IF(R$2="Fcst",IF($A$3="MRR",R68,R68/12),SUMIF('Maxio F Actuals'!$A$5:$A$163,TRIM($A76),INDEX('Maxio F Actuals'!$C$5:$CU$163,0,MATCH(R$3,'Maxio F Actuals'!$C$2:$CU$2,0))))</f>
        <v>-1378</v>
      </c>
      <c r="S76" s="205">
        <f>IF(S$2="Fcst",IF($A$3="MRR",S68,S68/12),SUMIF('Maxio F Actuals'!$A$5:$A$163,TRIM($A76),INDEX('Maxio F Actuals'!$C$5:$CU$163,0,MATCH(S$3,'Maxio F Actuals'!$C$2:$CU$2,0))))</f>
        <v>-1378</v>
      </c>
      <c r="T76" s="205">
        <f>IF(T$2="Fcst",IF($A$3="MRR",T68,T68/12),SUMIF('Maxio F Actuals'!$A$5:$A$163,TRIM($A76),INDEX('Maxio F Actuals'!$C$5:$CU$163,0,MATCH(T$3,'Maxio F Actuals'!$C$2:$CU$2,0))))</f>
        <v>-1378</v>
      </c>
      <c r="U76" s="205">
        <f>IF(U$2="Fcst",IF($A$3="MRR",U68,U68/12),SUMIF('Maxio F Actuals'!$A$5:$A$163,TRIM($A76),INDEX('Maxio F Actuals'!$C$5:$CU$163,0,MATCH(U$3,'Maxio F Actuals'!$C$2:$CU$2,0))))</f>
        <v>-1378</v>
      </c>
      <c r="V76" s="205">
        <f>IF(V$2="Fcst",IF($A$3="MRR",V68,V68/12),SUMIF('Maxio F Actuals'!$A$5:$A$163,TRIM($A76),INDEX('Maxio F Actuals'!$C$5:$CU$163,0,MATCH(V$3,'Maxio F Actuals'!$C$2:$CU$2,0))))</f>
        <v>-1378</v>
      </c>
      <c r="W76" s="205">
        <f>IF(W$2="Fcst",IF($A$3="MRR",W68,W68/12),SUMIF('Maxio F Actuals'!$A$5:$A$163,TRIM($A76),INDEX('Maxio F Actuals'!$C$5:$CU$163,0,MATCH(W$3,'Maxio F Actuals'!$C$2:$CU$2,0))))</f>
        <v>-1378</v>
      </c>
      <c r="X76" s="205">
        <f>IF(X$2="Fcst",IF($A$3="MRR",X68,X68/12),SUMIF('Maxio F Actuals'!$A$5:$A$163,TRIM($A76),INDEX('Maxio F Actuals'!$C$5:$CU$163,0,MATCH(X$3,'Maxio F Actuals'!$C$2:$CU$2,0))))</f>
        <v>-1378</v>
      </c>
      <c r="Y76" s="205">
        <f>IF(Y$2="Fcst",IF($A$3="MRR",Y68,Y68/12),SUMIF('Maxio F Actuals'!$A$5:$A$163,TRIM($A76),INDEX('Maxio F Actuals'!$C$5:$CU$163,0,MATCH(Y$3,'Maxio F Actuals'!$C$2:$CU$2,0))))</f>
        <v>-1378</v>
      </c>
      <c r="Z76" s="205">
        <f>IF(Z$2="Fcst",IF($A$3="MRR",Z68,Z68/12),SUMIF('Maxio F Actuals'!$A$5:$A$163,TRIM($A76),INDEX('Maxio F Actuals'!$C$5:$CU$163,0,MATCH(Z$3,'Maxio F Actuals'!$C$2:$CU$2,0))))</f>
        <v>-1378</v>
      </c>
      <c r="AA76" s="205">
        <f>IF(AA$2="Fcst",IF($A$3="MRR",AA68,AA68/12),SUMIF('Maxio F Actuals'!$A$5:$A$163,TRIM($A76),INDEX('Maxio F Actuals'!$C$5:$CU$163,0,MATCH(AA$3,'Maxio F Actuals'!$C$2:$CU$2,0))))</f>
        <v>-1205.75</v>
      </c>
      <c r="AB76" s="205">
        <f>IF(AB$2="Fcst",IF($A$3="MRR",AB68,AB68/12),SUMIF('Maxio F Actuals'!$A$5:$A$163,TRIM($A76),INDEX('Maxio F Actuals'!$C$5:$CU$163,0,MATCH(AB$3,'Maxio F Actuals'!$C$2:$CU$2,0))))</f>
        <v>-1205.75</v>
      </c>
      <c r="AC76" s="205">
        <f>IF(AC$2="Fcst",IF($A$3="MRR",AC68,AC68/12),SUMIF('Maxio F Actuals'!$A$5:$A$163,TRIM($A76),INDEX('Maxio F Actuals'!$C$5:$CU$163,0,MATCH(AC$3,'Maxio F Actuals'!$C$2:$CU$2,0))))</f>
        <v>-1205.75</v>
      </c>
      <c r="AD76" s="205">
        <f>IF(AD$2="Fcst",IF($A$3="MRR",AD68,AD68/12),SUMIF('Maxio F Actuals'!$A$5:$A$163,TRIM($A76),INDEX('Maxio F Actuals'!$C$5:$CU$163,0,MATCH(AD$3,'Maxio F Actuals'!$C$2:$CU$2,0))))</f>
        <v>-1205.75</v>
      </c>
      <c r="AE76" s="205">
        <f>IF(AE$2="Fcst",IF($A$3="MRR",AE68,AE68/12),SUMIF('Maxio F Actuals'!$A$5:$A$163,TRIM($A76),INDEX('Maxio F Actuals'!$C$5:$CU$163,0,MATCH(AE$3,'Maxio F Actuals'!$C$2:$CU$2,0))))</f>
        <v>-1205.75</v>
      </c>
      <c r="AF76" s="205">
        <f>IF(AF$2="Fcst",IF($A$3="MRR",AF68,AF68/12),SUMIF('Maxio F Actuals'!$A$5:$A$163,TRIM($A76),INDEX('Maxio F Actuals'!$C$5:$CU$163,0,MATCH(AF$3,'Maxio F Actuals'!$C$2:$CU$2,0))))</f>
        <v>-1205.75</v>
      </c>
      <c r="AG76" s="205">
        <f>IF(AG$2="Fcst",IF($A$3="MRR",AG68,AG68/12),SUMIF('Maxio F Actuals'!$A$5:$A$163,TRIM($A76),INDEX('Maxio F Actuals'!$C$5:$CU$163,0,MATCH(AG$3,'Maxio F Actuals'!$C$2:$CU$2,0))))</f>
        <v>-1205.75</v>
      </c>
      <c r="AH76" s="205">
        <f>IF(AH$2="Fcst",IF($A$3="MRR",AH68,AH68/12),SUMIF('Maxio F Actuals'!$A$5:$A$163,TRIM($A76),INDEX('Maxio F Actuals'!$C$5:$CU$163,0,MATCH(AH$3,'Maxio F Actuals'!$C$2:$CU$2,0))))</f>
        <v>-1205.75</v>
      </c>
      <c r="AI76" s="205">
        <f>IF(AI$2="Fcst",IF($A$3="MRR",AI68,AI68/12),SUMIF('Maxio F Actuals'!$A$5:$A$163,TRIM($A76),INDEX('Maxio F Actuals'!$C$5:$CU$163,0,MATCH(AI$3,'Maxio F Actuals'!$C$2:$CU$2,0))))</f>
        <v>-1205.75</v>
      </c>
      <c r="AJ76" s="205">
        <f>IF(AJ$2="Fcst",IF($A$3="MRR",AJ68,AJ68/12),SUMIF('Maxio F Actuals'!$A$5:$A$163,TRIM($A76),INDEX('Maxio F Actuals'!$C$5:$CU$163,0,MATCH(AJ$3,'Maxio F Actuals'!$C$2:$CU$2,0))))</f>
        <v>-1205.75</v>
      </c>
      <c r="AK76" s="205">
        <f>IF(AK$2="Fcst",IF($A$3="MRR",AK68,AK68/12),SUMIF('Maxio F Actuals'!$A$5:$A$163,TRIM($A76),INDEX('Maxio F Actuals'!$C$5:$CU$163,0,MATCH(AK$3,'Maxio F Actuals'!$C$2:$CU$2,0))))</f>
        <v>-1205.75</v>
      </c>
      <c r="AL76" s="205">
        <f>IF(AL$2="Fcst",IF($A$3="MRR",AL68,AL68/12),SUMIF('Maxio F Actuals'!$A$5:$A$163,TRIM($A76),INDEX('Maxio F Actuals'!$C$5:$CU$163,0,MATCH(AL$3,'Maxio F Actuals'!$C$2:$CU$2,0))))</f>
        <v>-1205.75</v>
      </c>
      <c r="AM76" s="205">
        <f>IF(AM$2="Fcst",IF($A$3="MRR",AM68,AM68/12),SUMIF('Maxio F Actuals'!$A$5:$A$163,TRIM($A76),INDEX('Maxio F Actuals'!$C$5:$CU$163,0,MATCH(AM$3,'Maxio F Actuals'!$C$2:$CU$2,0))))</f>
        <v>-1205.75</v>
      </c>
      <c r="AN76" s="205">
        <f>IF(AN$2="Fcst",IF($A$3="MRR",AN68,AN68/12),SUMIF('Maxio F Actuals'!$A$5:$A$163,TRIM($A76),INDEX('Maxio F Actuals'!$C$5:$CU$163,0,MATCH(AN$3,'Maxio F Actuals'!$C$2:$CU$2,0))))</f>
        <v>-1205.75</v>
      </c>
      <c r="AO76" s="205">
        <f>IF(AO$2="Fcst",IF($A$3="MRR",AO68,AO68/12),SUMIF('Maxio F Actuals'!$A$5:$A$163,TRIM($A76),INDEX('Maxio F Actuals'!$C$5:$CU$163,0,MATCH(AO$3,'Maxio F Actuals'!$C$2:$CU$2,0))))</f>
        <v>-1205.75</v>
      </c>
      <c r="AP76" s="205">
        <f>IF(AP$2="Fcst",IF($A$3="MRR",AP68,AP68/12),SUMIF('Maxio F Actuals'!$A$5:$A$163,TRIM($A76),INDEX('Maxio F Actuals'!$C$5:$CU$163,0,MATCH(AP$3,'Maxio F Actuals'!$C$2:$CU$2,0))))</f>
        <v>-1205.75</v>
      </c>
      <c r="AQ76" s="205">
        <f>IF(AQ$2="Fcst",IF($A$3="MRR",AQ68,AQ68/12),SUMIF('Maxio F Actuals'!$A$5:$A$163,TRIM($A76),INDEX('Maxio F Actuals'!$C$5:$CU$163,0,MATCH(AQ$3,'Maxio F Actuals'!$C$2:$CU$2,0))))</f>
        <v>-1205.75</v>
      </c>
      <c r="AR76" s="205">
        <f>IF(AR$2="Fcst",IF($A$3="MRR",AR68,AR68/12),SUMIF('Maxio F Actuals'!$A$5:$A$163,TRIM($A76),INDEX('Maxio F Actuals'!$C$5:$CU$163,0,MATCH(AR$3,'Maxio F Actuals'!$C$2:$CU$2,0))))</f>
        <v>-1205.75</v>
      </c>
      <c r="AS76" s="205">
        <f>IF(AS$2="Fcst",IF($A$3="MRR",AS68,AS68/12),SUMIF('Maxio F Actuals'!$A$5:$A$163,TRIM($A76),INDEX('Maxio F Actuals'!$C$5:$CU$163,0,MATCH(AS$3,'Maxio F Actuals'!$C$2:$CU$2,0))))</f>
        <v>-1205.75</v>
      </c>
      <c r="AT76" s="205">
        <f>IF(AT$2="Fcst",IF($A$3="MRR",AT68,AT68/12),SUMIF('Maxio F Actuals'!$A$5:$A$163,TRIM($A76),INDEX('Maxio F Actuals'!$C$5:$CU$163,0,MATCH(AT$3,'Maxio F Actuals'!$C$2:$CU$2,0))))</f>
        <v>-1205.75</v>
      </c>
      <c r="AU76" s="205">
        <f>IF(AU$2="Fcst",IF($A$3="MRR",AU68,AU68/12),SUMIF('Maxio F Actuals'!$A$5:$A$163,TRIM($A76),INDEX('Maxio F Actuals'!$C$5:$CU$163,0,MATCH(AU$3,'Maxio F Actuals'!$C$2:$CU$2,0))))</f>
        <v>-1205.75</v>
      </c>
      <c r="AV76" s="205">
        <f>IF(AV$2="Fcst",IF($A$3="MRR",AV68,AV68/12),SUMIF('Maxio F Actuals'!$A$5:$A$163,TRIM($A76),INDEX('Maxio F Actuals'!$C$5:$CU$163,0,MATCH(AV$3,'Maxio F Actuals'!$C$2:$CU$2,0))))</f>
        <v>-1205.75</v>
      </c>
      <c r="AW76" s="205">
        <f>IF(AW$2="Fcst",IF($A$3="MRR",AW68,AW68/12),SUMIF('Maxio F Actuals'!$A$5:$A$163,TRIM($A76),INDEX('Maxio F Actuals'!$C$5:$CU$163,0,MATCH(AW$3,'Maxio F Actuals'!$C$2:$CU$2,0))))</f>
        <v>-1205.75</v>
      </c>
      <c r="AX76" s="205">
        <f>IF(AX$2="Fcst",IF($A$3="MRR",AX68,AX68/12),SUMIF('Maxio F Actuals'!$A$5:$A$163,TRIM($A76),INDEX('Maxio F Actuals'!$C$5:$CU$163,0,MATCH(AX$3,'Maxio F Actuals'!$C$2:$CU$2,0))))</f>
        <v>-1205.75</v>
      </c>
      <c r="AY76" s="205">
        <f>IF(AY$2="Fcst",IF($A$3="MRR",AY68,AY68/12),SUMIF('Maxio F Actuals'!$A$5:$A$163,TRIM($A76),INDEX('Maxio F Actuals'!$C$5:$CU$163,0,MATCH(AY$3,'Maxio F Actuals'!$C$2:$CU$2,0))))</f>
        <v>-1205.75</v>
      </c>
      <c r="AZ76" s="205">
        <f>IF(AZ$2="Fcst",IF($A$3="MRR",AZ68,AZ68/12),SUMIF('Maxio F Actuals'!$A$5:$A$163,TRIM($A76),INDEX('Maxio F Actuals'!$C$5:$CU$163,0,MATCH(AZ$3,'Maxio F Actuals'!$C$2:$CU$2,0))))</f>
        <v>-1205.75</v>
      </c>
      <c r="BA76" s="205">
        <f>IF(BA$2="Fcst",IF($A$3="MRR",BA68,BA68/12),SUMIF('Maxio F Actuals'!$A$5:$A$163,TRIM($A76),INDEX('Maxio F Actuals'!$C$5:$CU$163,0,MATCH(BA$3,'Maxio F Actuals'!$C$2:$CU$2,0))))</f>
        <v>-1205.75</v>
      </c>
      <c r="BB76" s="205">
        <f>IF(BB$2="Fcst",IF($A$3="MRR",BB68,BB68/12),SUMIF('Maxio F Actuals'!$A$5:$A$163,TRIM($A76),INDEX('Maxio F Actuals'!$C$5:$CU$163,0,MATCH(BB$3,'Maxio F Actuals'!$C$2:$CU$2,0))))</f>
        <v>-1205.75</v>
      </c>
      <c r="BC76" s="205">
        <f>IF(BC$2="Fcst",IF($A$3="MRR",BC68,BC68/12),SUMIF('Maxio F Actuals'!$A$5:$A$163,TRIM($A76),INDEX('Maxio F Actuals'!$C$5:$CU$163,0,MATCH(BC$3,'Maxio F Actuals'!$C$2:$CU$2,0))))</f>
        <v>-1205.75</v>
      </c>
      <c r="BD76" s="205">
        <f>IF(BD$2="Fcst",IF($A$3="MRR",BD68,BD68/12),SUMIF('Maxio F Actuals'!$A$5:$A$163,TRIM($A76),INDEX('Maxio F Actuals'!$C$5:$CU$163,0,MATCH(BD$3,'Maxio F Actuals'!$C$2:$CU$2,0))))</f>
        <v>-1205.75</v>
      </c>
      <c r="BE76" s="205">
        <f>IF(BE$2="Fcst",IF($A$3="MRR",BE68,BE68/12),SUMIF('Maxio F Actuals'!$A$5:$A$163,TRIM($A76),INDEX('Maxio F Actuals'!$C$5:$CU$163,0,MATCH(BE$3,'Maxio F Actuals'!$C$2:$CU$2,0))))</f>
        <v>-1205.75</v>
      </c>
      <c r="BF76" s="205">
        <f>IF(BF$2="Fcst",IF($A$3="MRR",BF68,BF68/12),SUMIF('Maxio F Actuals'!$A$5:$A$163,TRIM($A76),INDEX('Maxio F Actuals'!$C$5:$CU$163,0,MATCH(BF$3,'Maxio F Actuals'!$C$2:$CU$2,0))))</f>
        <v>-1205.75</v>
      </c>
      <c r="BG76" s="205">
        <f>IF(BG$2="Fcst",IF($A$3="MRR",BG68,BG68/12),SUMIF('Maxio F Actuals'!$A$5:$A$163,TRIM($A76),INDEX('Maxio F Actuals'!$C$5:$CU$163,0,MATCH(BG$3,'Maxio F Actuals'!$C$2:$CU$2,0))))</f>
        <v>-1033.5</v>
      </c>
      <c r="BH76" s="205">
        <f>IF(BH$2="Fcst",IF($A$3="MRR",BH68,BH68/12),SUMIF('Maxio F Actuals'!$A$5:$A$163,TRIM($A76),INDEX('Maxio F Actuals'!$C$5:$CU$163,0,MATCH(BH$3,'Maxio F Actuals'!$C$2:$CU$2,0))))</f>
        <v>-1033.5</v>
      </c>
      <c r="BI76" s="205">
        <f>IF(BI$2="Fcst",IF($A$3="MRR",BI68,BI68/12),SUMIF('Maxio F Actuals'!$A$5:$A$163,TRIM($A76),INDEX('Maxio F Actuals'!$C$5:$CU$163,0,MATCH(BI$3,'Maxio F Actuals'!$C$2:$CU$2,0))))</f>
        <v>-1033.5</v>
      </c>
      <c r="BJ76" s="205">
        <f>IF(BJ$2="Fcst",IF($A$3="MRR",BJ68,BJ68/12),SUMIF('Maxio F Actuals'!$A$5:$A$163,TRIM($A76),INDEX('Maxio F Actuals'!$C$5:$CU$163,0,MATCH(BJ$3,'Maxio F Actuals'!$C$2:$CU$2,0))))</f>
        <v>-1033.5</v>
      </c>
      <c r="BK76" s="205">
        <f>IF(BK$2="Fcst",IF($A$3="MRR",BK68,BK68/12),SUMIF('Maxio F Actuals'!$A$5:$A$163,TRIM($A76),INDEX('Maxio F Actuals'!$C$5:$CU$163,0,MATCH(BK$3,'Maxio F Actuals'!$C$2:$CU$2,0))))</f>
        <v>-1033.5</v>
      </c>
      <c r="BL76" s="205">
        <f>IF(BL$2="Fcst",IF($A$3="MRR",BL68,BL68/12),SUMIF('Maxio F Actuals'!$A$5:$A$163,TRIM($A76),INDEX('Maxio F Actuals'!$C$5:$CU$163,0,MATCH(BL$3,'Maxio F Actuals'!$C$2:$CU$2,0))))</f>
        <v>-1033.5</v>
      </c>
      <c r="BM76" s="205">
        <f>IF(BM$2="Fcst",IF($A$3="MRR",BM68,BM68/12),SUMIF('Maxio F Actuals'!$A$5:$A$163,TRIM($A76),INDEX('Maxio F Actuals'!$C$5:$CU$163,0,MATCH(BM$3,'Maxio F Actuals'!$C$2:$CU$2,0))))</f>
        <v>-1033.5</v>
      </c>
      <c r="BN76" s="205">
        <f>IF(BN$2="Fcst",IF($A$3="MRR",BN68,BN68/12),SUMIF('Maxio F Actuals'!$A$5:$A$163,TRIM($A76),INDEX('Maxio F Actuals'!$C$5:$CU$163,0,MATCH(BN$3,'Maxio F Actuals'!$C$2:$CU$2,0))))</f>
        <v>-1033.5</v>
      </c>
      <c r="BO76" s="205">
        <f>IF(BO$2="Fcst",IF($A$3="MRR",BO68,BO68/12),SUMIF('Maxio F Actuals'!$A$5:$A$163,TRIM($A76),INDEX('Maxio F Actuals'!$C$5:$CU$163,0,MATCH(BO$3,'Maxio F Actuals'!$C$2:$CU$2,0))))</f>
        <v>-1033.5</v>
      </c>
      <c r="BP76" s="205">
        <f>IF(BP$2="Fcst",IF($A$3="MRR",BP68,BP68/12),SUMIF('Maxio F Actuals'!$A$5:$A$163,TRIM($A76),INDEX('Maxio F Actuals'!$C$5:$CU$163,0,MATCH(BP$3,'Maxio F Actuals'!$C$2:$CU$2,0))))</f>
        <v>-1033.5</v>
      </c>
      <c r="BQ76" s="205">
        <f>IF(BQ$2="Fcst",IF($A$3="MRR",BQ68,BQ68/12),SUMIF('Maxio F Actuals'!$A$5:$A$163,TRIM($A76),INDEX('Maxio F Actuals'!$C$5:$CU$163,0,MATCH(BQ$3,'Maxio F Actuals'!$C$2:$CU$2,0))))</f>
        <v>-1033.5</v>
      </c>
      <c r="BR76" s="205">
        <f>IF(BR$2="Fcst",IF($A$3="MRR",BR68,BR68/12),SUMIF('Maxio F Actuals'!$A$5:$A$163,TRIM($A76),INDEX('Maxio F Actuals'!$C$5:$CU$163,0,MATCH(BR$3,'Maxio F Actuals'!$C$2:$CU$2,0))))</f>
        <v>-1033.5</v>
      </c>
      <c r="BS76" s="205">
        <f>IF(BS$2="Fcst",IF($A$3="MRR",BS68,BS68/12),SUMIF('Maxio F Actuals'!$A$5:$A$163,TRIM($A76),INDEX('Maxio F Actuals'!$C$5:$CU$163,0,MATCH(BS$3,'Maxio F Actuals'!$C$2:$CU$2,0))))</f>
        <v>-1033.5</v>
      </c>
      <c r="BT76" s="205">
        <f>IF(BT$2="Fcst",IF($A$3="MRR",BT68,BT68/12),SUMIF('Maxio F Actuals'!$A$5:$A$163,TRIM($A76),INDEX('Maxio F Actuals'!$C$5:$CU$163,0,MATCH(BT$3,'Maxio F Actuals'!$C$2:$CU$2,0))))</f>
        <v>-1033.5</v>
      </c>
      <c r="BU76" s="205">
        <f>IF(BU$2="Fcst",IF($A$3="MRR",BU68,BU68/12),SUMIF('Maxio F Actuals'!$A$5:$A$163,TRIM($A76),INDEX('Maxio F Actuals'!$C$5:$CU$163,0,MATCH(BU$3,'Maxio F Actuals'!$C$2:$CU$2,0))))</f>
        <v>-1033.5</v>
      </c>
    </row>
    <row r="77" spans="1:73" x14ac:dyDescent="0.3">
      <c r="A77" s="206" t="s">
        <v>51</v>
      </c>
      <c r="B77" s="180">
        <f>SUM(B71:B76)</f>
        <v>185569</v>
      </c>
      <c r="C77" s="180">
        <f>SUM(C71:C76)</f>
        <v>208934</v>
      </c>
      <c r="D77" s="180">
        <f t="shared" ref="D77:BO77" si="72">SUM(D71:D76)</f>
        <v>214240</v>
      </c>
      <c r="E77" s="180">
        <f t="shared" si="72"/>
        <v>219166</v>
      </c>
      <c r="F77" s="180">
        <f t="shared" si="72"/>
        <v>225446</v>
      </c>
      <c r="G77" s="180">
        <f t="shared" si="72"/>
        <v>232227</v>
      </c>
      <c r="H77" s="180">
        <f t="shared" si="72"/>
        <v>243153</v>
      </c>
      <c r="I77" s="180">
        <f t="shared" si="72"/>
        <v>245077.30657141749</v>
      </c>
      <c r="J77" s="180">
        <f t="shared" si="72"/>
        <v>247027.74751187925</v>
      </c>
      <c r="K77" s="180">
        <f t="shared" si="72"/>
        <v>249004.6777571608</v>
      </c>
      <c r="L77" s="180">
        <f t="shared" si="72"/>
        <v>251008.45706348712</v>
      </c>
      <c r="M77" s="180">
        <f t="shared" si="72"/>
        <v>253039.45007300013</v>
      </c>
      <c r="N77" s="180">
        <f t="shared" si="72"/>
        <v>255098.02638011513</v>
      </c>
      <c r="O77" s="180">
        <f t="shared" si="72"/>
        <v>257184.56059877865</v>
      </c>
      <c r="P77" s="180">
        <f t="shared" si="72"/>
        <v>259299.43243063954</v>
      </c>
      <c r="Q77" s="180">
        <f t="shared" si="72"/>
        <v>261443.02673414611</v>
      </c>
      <c r="R77" s="180">
        <f t="shared" si="72"/>
        <v>263615.73359458154</v>
      </c>
      <c r="S77" s="180">
        <f t="shared" si="72"/>
        <v>265817.94839505048</v>
      </c>
      <c r="T77" s="180">
        <f t="shared" si="72"/>
        <v>268050.07188842993</v>
      </c>
      <c r="U77" s="180">
        <f t="shared" si="72"/>
        <v>270312.51027029689</v>
      </c>
      <c r="V77" s="180">
        <f t="shared" si="72"/>
        <v>272605.67525284685</v>
      </c>
      <c r="W77" s="180">
        <f t="shared" si="72"/>
        <v>274929.98413981585</v>
      </c>
      <c r="X77" s="180">
        <f t="shared" si="72"/>
        <v>277285.85990242055</v>
      </c>
      <c r="Y77" s="180">
        <f t="shared" si="72"/>
        <v>279673.73125632905</v>
      </c>
      <c r="Z77" s="180">
        <f t="shared" si="72"/>
        <v>282094.03273967752</v>
      </c>
      <c r="AA77" s="180">
        <f t="shared" si="72"/>
        <v>284719.45479214616</v>
      </c>
      <c r="AB77" s="180">
        <f t="shared" si="72"/>
        <v>287380.53319471783</v>
      </c>
      <c r="AC77" s="180">
        <f t="shared" si="72"/>
        <v>290077.75220298168</v>
      </c>
      <c r="AD77" s="180">
        <f t="shared" si="72"/>
        <v>292811.60264929297</v>
      </c>
      <c r="AE77" s="180">
        <f t="shared" si="72"/>
        <v>295582.58203209331</v>
      </c>
      <c r="AF77" s="180">
        <f t="shared" si="72"/>
        <v>298391.19460644416</v>
      </c>
      <c r="AG77" s="180">
        <f t="shared" si="72"/>
        <v>301237.95147578965</v>
      </c>
      <c r="AH77" s="180">
        <f t="shared" si="72"/>
        <v>304123.37068496598</v>
      </c>
      <c r="AI77" s="180">
        <f t="shared" si="72"/>
        <v>307047.9773144733</v>
      </c>
      <c r="AJ77" s="180">
        <f t="shared" si="72"/>
        <v>310012.30357602896</v>
      </c>
      <c r="AK77" s="180">
        <f t="shared" si="72"/>
        <v>313016.88890941738</v>
      </c>
      <c r="AL77" s="180">
        <f t="shared" si="72"/>
        <v>316062.28008065617</v>
      </c>
      <c r="AM77" s="180">
        <f t="shared" si="72"/>
        <v>319149.03128149494</v>
      </c>
      <c r="AN77" s="180">
        <f t="shared" si="72"/>
        <v>322277.70423026552</v>
      </c>
      <c r="AO77" s="180">
        <f t="shared" si="72"/>
        <v>325448.86827410193</v>
      </c>
      <c r="AP77" s="180">
        <f t="shared" si="72"/>
        <v>328663.1004925486</v>
      </c>
      <c r="AQ77" s="180">
        <f t="shared" si="72"/>
        <v>331920.9858025756</v>
      </c>
      <c r="AR77" s="180">
        <f t="shared" si="72"/>
        <v>335223.11706502031</v>
      </c>
      <c r="AS77" s="180">
        <f t="shared" si="72"/>
        <v>338570.09519247455</v>
      </c>
      <c r="AT77" s="180">
        <f t="shared" si="72"/>
        <v>341962.52925863682</v>
      </c>
      <c r="AU77" s="180">
        <f t="shared" si="72"/>
        <v>345401.03660915006</v>
      </c>
      <c r="AV77" s="180">
        <f t="shared" si="72"/>
        <v>348886.24297394429</v>
      </c>
      <c r="AW77" s="180">
        <f t="shared" si="72"/>
        <v>352418.78258110525</v>
      </c>
      <c r="AX77" s="180">
        <f t="shared" si="72"/>
        <v>355999.29827228951</v>
      </c>
      <c r="AY77" s="180">
        <f t="shared" si="72"/>
        <v>359628.44161970698</v>
      </c>
      <c r="AZ77" s="180">
        <f t="shared" si="72"/>
        <v>363306.87304469204</v>
      </c>
      <c r="BA77" s="180">
        <f t="shared" si="72"/>
        <v>367035.26193788531</v>
      </c>
      <c r="BB77" s="180">
        <f t="shared" si="72"/>
        <v>370814.28678104753</v>
      </c>
      <c r="BC77" s="180">
        <f t="shared" si="72"/>
        <v>374644.63527052756</v>
      </c>
      <c r="BD77" s="180">
        <f t="shared" si="72"/>
        <v>378527.00444240769</v>
      </c>
      <c r="BE77" s="180">
        <f t="shared" si="72"/>
        <v>382462.10079934815</v>
      </c>
      <c r="BF77" s="180">
        <f t="shared" si="72"/>
        <v>386450.64043915446</v>
      </c>
      <c r="BG77" s="180">
        <f t="shared" si="72"/>
        <v>390665.59918509104</v>
      </c>
      <c r="BH77" s="180">
        <f t="shared" si="72"/>
        <v>394937.80207757303</v>
      </c>
      <c r="BI77" s="180">
        <f t="shared" si="72"/>
        <v>399268.02656010847</v>
      </c>
      <c r="BJ77" s="180">
        <f t="shared" si="72"/>
        <v>403657.06063481182</v>
      </c>
      <c r="BK77" s="180">
        <f t="shared" si="72"/>
        <v>408105.70300580212</v>
      </c>
      <c r="BL77" s="180">
        <f t="shared" si="72"/>
        <v>412614.76322454924</v>
      </c>
      <c r="BM77" s="180">
        <f t="shared" si="72"/>
        <v>417185.06183719356</v>
      </c>
      <c r="BN77" s="180">
        <f t="shared" si="72"/>
        <v>421817.43053386681</v>
      </c>
      <c r="BO77" s="180">
        <f t="shared" si="72"/>
        <v>426512.71230004047</v>
      </c>
      <c r="BP77" s="180">
        <f t="shared" ref="BP77:BU77" si="73">SUM(BP71:BP76)</f>
        <v>431271.7615699303</v>
      </c>
      <c r="BQ77" s="180">
        <f t="shared" si="73"/>
        <v>436095.44438198354</v>
      </c>
      <c r="BR77" s="180">
        <f t="shared" si="73"/>
        <v>440984.63853647828</v>
      </c>
      <c r="BS77" s="180">
        <f t="shared" si="73"/>
        <v>445940.23375526309</v>
      </c>
      <c r="BT77" s="180">
        <f t="shared" si="73"/>
        <v>450963.13184366608</v>
      </c>
      <c r="BU77" s="180">
        <f t="shared" si="73"/>
        <v>456054.24685460306</v>
      </c>
    </row>
    <row r="78" spans="1:73" x14ac:dyDescent="0.3">
      <c r="A78" s="146"/>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row>
    <row r="79" spans="1:73" x14ac:dyDescent="0.3">
      <c r="C79" s="309"/>
      <c r="E79" s="150"/>
      <c r="F79" s="150"/>
      <c r="G79" s="150"/>
      <c r="H79" s="150"/>
      <c r="I79" s="150"/>
      <c r="J79" s="150"/>
      <c r="K79" s="150"/>
      <c r="L79" s="150"/>
    </row>
    <row r="80" spans="1:73" x14ac:dyDescent="0.3">
      <c r="A80" s="61" t="s">
        <v>52</v>
      </c>
      <c r="K80" s="150"/>
    </row>
    <row r="81" spans="1:73" x14ac:dyDescent="0.3">
      <c r="A81" s="65" t="str">
        <f>IF(A3="MRR","New MRR Bookings","New ARR Bookings")</f>
        <v>New MRR Bookings</v>
      </c>
      <c r="B81" s="150">
        <f>B36*B50</f>
        <v>0</v>
      </c>
      <c r="C81" s="150">
        <f t="shared" ref="C81:BN81" si="74">C36*C50</f>
        <v>239</v>
      </c>
      <c r="D81" s="150">
        <f t="shared" si="74"/>
        <v>11278</v>
      </c>
      <c r="E81" s="150">
        <f t="shared" si="74"/>
        <v>10963</v>
      </c>
      <c r="F81" s="150">
        <f t="shared" si="74"/>
        <v>3499</v>
      </c>
      <c r="G81" s="150">
        <f t="shared" si="74"/>
        <v>7075</v>
      </c>
      <c r="H81" s="150">
        <f t="shared" si="74"/>
        <v>9150</v>
      </c>
      <c r="I81" s="150">
        <f t="shared" si="74"/>
        <v>0</v>
      </c>
      <c r="J81" s="150">
        <f t="shared" si="74"/>
        <v>0</v>
      </c>
      <c r="K81" s="150">
        <f t="shared" si="74"/>
        <v>0</v>
      </c>
      <c r="L81" s="150">
        <f t="shared" si="74"/>
        <v>0</v>
      </c>
      <c r="M81" s="150">
        <f t="shared" si="74"/>
        <v>0</v>
      </c>
      <c r="N81" s="150">
        <f t="shared" si="74"/>
        <v>0</v>
      </c>
      <c r="O81" s="150">
        <f t="shared" si="74"/>
        <v>0</v>
      </c>
      <c r="P81" s="150">
        <f t="shared" si="74"/>
        <v>0</v>
      </c>
      <c r="Q81" s="150">
        <f t="shared" si="74"/>
        <v>0</v>
      </c>
      <c r="R81" s="150">
        <f t="shared" si="74"/>
        <v>0</v>
      </c>
      <c r="S81" s="150">
        <f t="shared" si="74"/>
        <v>0</v>
      </c>
      <c r="T81" s="150">
        <f t="shared" si="74"/>
        <v>0</v>
      </c>
      <c r="U81" s="150">
        <f t="shared" si="74"/>
        <v>0</v>
      </c>
      <c r="V81" s="150">
        <f t="shared" si="74"/>
        <v>0</v>
      </c>
      <c r="W81" s="150">
        <f t="shared" si="74"/>
        <v>0</v>
      </c>
      <c r="X81" s="150">
        <f t="shared" si="74"/>
        <v>0</v>
      </c>
      <c r="Y81" s="150">
        <f t="shared" si="74"/>
        <v>0</v>
      </c>
      <c r="Z81" s="150">
        <f t="shared" si="74"/>
        <v>0</v>
      </c>
      <c r="AA81" s="150">
        <f t="shared" si="74"/>
        <v>0</v>
      </c>
      <c r="AB81" s="150">
        <f t="shared" si="74"/>
        <v>0</v>
      </c>
      <c r="AC81" s="150">
        <f t="shared" si="74"/>
        <v>0</v>
      </c>
      <c r="AD81" s="150">
        <f t="shared" si="74"/>
        <v>0</v>
      </c>
      <c r="AE81" s="150">
        <f t="shared" si="74"/>
        <v>0</v>
      </c>
      <c r="AF81" s="150">
        <f t="shared" si="74"/>
        <v>0</v>
      </c>
      <c r="AG81" s="150">
        <f t="shared" si="74"/>
        <v>0</v>
      </c>
      <c r="AH81" s="150">
        <f t="shared" si="74"/>
        <v>0</v>
      </c>
      <c r="AI81" s="150">
        <f t="shared" si="74"/>
        <v>0</v>
      </c>
      <c r="AJ81" s="150">
        <f t="shared" si="74"/>
        <v>0</v>
      </c>
      <c r="AK81" s="150">
        <f t="shared" si="74"/>
        <v>0</v>
      </c>
      <c r="AL81" s="150">
        <f t="shared" si="74"/>
        <v>0</v>
      </c>
      <c r="AM81" s="150">
        <f t="shared" si="74"/>
        <v>0</v>
      </c>
      <c r="AN81" s="150">
        <f t="shared" si="74"/>
        <v>0</v>
      </c>
      <c r="AO81" s="150">
        <f t="shared" si="74"/>
        <v>0</v>
      </c>
      <c r="AP81" s="150">
        <f t="shared" si="74"/>
        <v>0</v>
      </c>
      <c r="AQ81" s="150">
        <f t="shared" si="74"/>
        <v>0</v>
      </c>
      <c r="AR81" s="150">
        <f t="shared" si="74"/>
        <v>0</v>
      </c>
      <c r="AS81" s="150">
        <f t="shared" si="74"/>
        <v>0</v>
      </c>
      <c r="AT81" s="150">
        <f t="shared" si="74"/>
        <v>0</v>
      </c>
      <c r="AU81" s="150">
        <f t="shared" si="74"/>
        <v>0</v>
      </c>
      <c r="AV81" s="150">
        <f t="shared" si="74"/>
        <v>0</v>
      </c>
      <c r="AW81" s="150">
        <f t="shared" si="74"/>
        <v>0</v>
      </c>
      <c r="AX81" s="150">
        <f t="shared" si="74"/>
        <v>0</v>
      </c>
      <c r="AY81" s="150">
        <f t="shared" si="74"/>
        <v>0</v>
      </c>
      <c r="AZ81" s="150">
        <f t="shared" si="74"/>
        <v>0</v>
      </c>
      <c r="BA81" s="150">
        <f t="shared" si="74"/>
        <v>0</v>
      </c>
      <c r="BB81" s="150">
        <f t="shared" si="74"/>
        <v>0</v>
      </c>
      <c r="BC81" s="150">
        <f t="shared" si="74"/>
        <v>0</v>
      </c>
      <c r="BD81" s="150">
        <f t="shared" si="74"/>
        <v>0</v>
      </c>
      <c r="BE81" s="150">
        <f t="shared" si="74"/>
        <v>0</v>
      </c>
      <c r="BF81" s="150">
        <f t="shared" si="74"/>
        <v>0</v>
      </c>
      <c r="BG81" s="150">
        <f t="shared" si="74"/>
        <v>0</v>
      </c>
      <c r="BH81" s="150">
        <f t="shared" si="74"/>
        <v>0</v>
      </c>
      <c r="BI81" s="150">
        <f t="shared" si="74"/>
        <v>0</v>
      </c>
      <c r="BJ81" s="150">
        <f t="shared" si="74"/>
        <v>0</v>
      </c>
      <c r="BK81" s="150">
        <f t="shared" si="74"/>
        <v>0</v>
      </c>
      <c r="BL81" s="150">
        <f t="shared" si="74"/>
        <v>0</v>
      </c>
      <c r="BM81" s="150">
        <f t="shared" si="74"/>
        <v>0</v>
      </c>
      <c r="BN81" s="150">
        <f t="shared" si="74"/>
        <v>0</v>
      </c>
      <c r="BO81" s="150">
        <f t="shared" ref="BO81:BU81" si="75">BO36*BO50</f>
        <v>0</v>
      </c>
      <c r="BP81" s="150">
        <f t="shared" si="75"/>
        <v>0</v>
      </c>
      <c r="BQ81" s="150">
        <f t="shared" si="75"/>
        <v>0</v>
      </c>
      <c r="BR81" s="150">
        <f t="shared" si="75"/>
        <v>0</v>
      </c>
      <c r="BS81" s="150">
        <f t="shared" si="75"/>
        <v>0</v>
      </c>
      <c r="BT81" s="150">
        <f t="shared" si="75"/>
        <v>0</v>
      </c>
      <c r="BU81" s="150">
        <f t="shared" si="75"/>
        <v>0</v>
      </c>
    </row>
    <row r="82" spans="1:73" x14ac:dyDescent="0.3">
      <c r="A82" s="65" t="str">
        <f>IF(A3="MRR","Reactivation MRR Bookings","Reactivation ARR Bookings")</f>
        <v>Reactivation MRR Bookings</v>
      </c>
      <c r="B82" s="150">
        <f t="shared" ref="B82:BM82" si="76">B37*B50</f>
        <v>0</v>
      </c>
      <c r="C82" s="150">
        <f t="shared" si="76"/>
        <v>0</v>
      </c>
      <c r="D82" s="150">
        <f t="shared" si="76"/>
        <v>0</v>
      </c>
      <c r="E82" s="150">
        <f t="shared" si="76"/>
        <v>0</v>
      </c>
      <c r="F82" s="150">
        <f t="shared" si="76"/>
        <v>0</v>
      </c>
      <c r="G82" s="150">
        <f t="shared" si="76"/>
        <v>0</v>
      </c>
      <c r="H82" s="150">
        <f t="shared" si="76"/>
        <v>0</v>
      </c>
      <c r="I82" s="150">
        <f t="shared" si="76"/>
        <v>0</v>
      </c>
      <c r="J82" s="150">
        <f t="shared" si="76"/>
        <v>0</v>
      </c>
      <c r="K82" s="150">
        <f t="shared" si="76"/>
        <v>0</v>
      </c>
      <c r="L82" s="150">
        <f t="shared" si="76"/>
        <v>0</v>
      </c>
      <c r="M82" s="150">
        <f t="shared" si="76"/>
        <v>0</v>
      </c>
      <c r="N82" s="150">
        <f t="shared" si="76"/>
        <v>0</v>
      </c>
      <c r="O82" s="150">
        <f t="shared" si="76"/>
        <v>0</v>
      </c>
      <c r="P82" s="150">
        <f t="shared" si="76"/>
        <v>0</v>
      </c>
      <c r="Q82" s="150">
        <f t="shared" si="76"/>
        <v>0</v>
      </c>
      <c r="R82" s="150">
        <f t="shared" si="76"/>
        <v>0</v>
      </c>
      <c r="S82" s="150">
        <f t="shared" si="76"/>
        <v>0</v>
      </c>
      <c r="T82" s="150">
        <f t="shared" si="76"/>
        <v>0</v>
      </c>
      <c r="U82" s="150">
        <f t="shared" si="76"/>
        <v>0</v>
      </c>
      <c r="V82" s="150">
        <f t="shared" si="76"/>
        <v>0</v>
      </c>
      <c r="W82" s="150">
        <f t="shared" si="76"/>
        <v>0</v>
      </c>
      <c r="X82" s="150">
        <f t="shared" si="76"/>
        <v>0</v>
      </c>
      <c r="Y82" s="150">
        <f t="shared" si="76"/>
        <v>0</v>
      </c>
      <c r="Z82" s="150">
        <f t="shared" si="76"/>
        <v>0</v>
      </c>
      <c r="AA82" s="150">
        <f t="shared" si="76"/>
        <v>0</v>
      </c>
      <c r="AB82" s="150">
        <f t="shared" si="76"/>
        <v>0</v>
      </c>
      <c r="AC82" s="150">
        <f t="shared" si="76"/>
        <v>0</v>
      </c>
      <c r="AD82" s="150">
        <f t="shared" si="76"/>
        <v>0</v>
      </c>
      <c r="AE82" s="150">
        <f t="shared" si="76"/>
        <v>0</v>
      </c>
      <c r="AF82" s="150">
        <f t="shared" si="76"/>
        <v>0</v>
      </c>
      <c r="AG82" s="150">
        <f t="shared" si="76"/>
        <v>0</v>
      </c>
      <c r="AH82" s="150">
        <f t="shared" si="76"/>
        <v>0</v>
      </c>
      <c r="AI82" s="150">
        <f t="shared" si="76"/>
        <v>0</v>
      </c>
      <c r="AJ82" s="150">
        <f t="shared" si="76"/>
        <v>0</v>
      </c>
      <c r="AK82" s="150">
        <f t="shared" si="76"/>
        <v>0</v>
      </c>
      <c r="AL82" s="150">
        <f t="shared" si="76"/>
        <v>0</v>
      </c>
      <c r="AM82" s="150">
        <f t="shared" si="76"/>
        <v>0</v>
      </c>
      <c r="AN82" s="150">
        <f t="shared" si="76"/>
        <v>0</v>
      </c>
      <c r="AO82" s="150">
        <f t="shared" si="76"/>
        <v>0</v>
      </c>
      <c r="AP82" s="150">
        <f t="shared" si="76"/>
        <v>0</v>
      </c>
      <c r="AQ82" s="150">
        <f t="shared" si="76"/>
        <v>0</v>
      </c>
      <c r="AR82" s="150">
        <f t="shared" si="76"/>
        <v>0</v>
      </c>
      <c r="AS82" s="150">
        <f t="shared" si="76"/>
        <v>0</v>
      </c>
      <c r="AT82" s="150">
        <f t="shared" si="76"/>
        <v>0</v>
      </c>
      <c r="AU82" s="150">
        <f t="shared" si="76"/>
        <v>0</v>
      </c>
      <c r="AV82" s="150">
        <f t="shared" si="76"/>
        <v>0</v>
      </c>
      <c r="AW82" s="150">
        <f t="shared" si="76"/>
        <v>0</v>
      </c>
      <c r="AX82" s="150">
        <f t="shared" si="76"/>
        <v>0</v>
      </c>
      <c r="AY82" s="150">
        <f t="shared" si="76"/>
        <v>0</v>
      </c>
      <c r="AZ82" s="150">
        <f t="shared" si="76"/>
        <v>0</v>
      </c>
      <c r="BA82" s="150">
        <f t="shared" si="76"/>
        <v>0</v>
      </c>
      <c r="BB82" s="150">
        <f t="shared" si="76"/>
        <v>0</v>
      </c>
      <c r="BC82" s="150">
        <f t="shared" si="76"/>
        <v>0</v>
      </c>
      <c r="BD82" s="150">
        <f t="shared" si="76"/>
        <v>0</v>
      </c>
      <c r="BE82" s="150">
        <f t="shared" si="76"/>
        <v>0</v>
      </c>
      <c r="BF82" s="150">
        <f t="shared" si="76"/>
        <v>0</v>
      </c>
      <c r="BG82" s="150">
        <f t="shared" si="76"/>
        <v>0</v>
      </c>
      <c r="BH82" s="150">
        <f t="shared" si="76"/>
        <v>0</v>
      </c>
      <c r="BI82" s="150">
        <f t="shared" si="76"/>
        <v>0</v>
      </c>
      <c r="BJ82" s="150">
        <f t="shared" si="76"/>
        <v>0</v>
      </c>
      <c r="BK82" s="150">
        <f t="shared" si="76"/>
        <v>0</v>
      </c>
      <c r="BL82" s="150">
        <f t="shared" si="76"/>
        <v>0</v>
      </c>
      <c r="BM82" s="150">
        <f t="shared" si="76"/>
        <v>0</v>
      </c>
      <c r="BN82" s="150">
        <f t="shared" ref="BN82:BU82" si="77">BN37*BN50</f>
        <v>0</v>
      </c>
      <c r="BO82" s="150">
        <f t="shared" si="77"/>
        <v>0</v>
      </c>
      <c r="BP82" s="150">
        <f t="shared" si="77"/>
        <v>0</v>
      </c>
      <c r="BQ82" s="150">
        <f t="shared" si="77"/>
        <v>0</v>
      </c>
      <c r="BR82" s="150">
        <f t="shared" si="77"/>
        <v>0</v>
      </c>
      <c r="BS82" s="150">
        <f t="shared" si="77"/>
        <v>0</v>
      </c>
      <c r="BT82" s="150">
        <f t="shared" si="77"/>
        <v>0</v>
      </c>
      <c r="BU82" s="150">
        <f t="shared" si="77"/>
        <v>0</v>
      </c>
    </row>
    <row r="83" spans="1:73" x14ac:dyDescent="0.3">
      <c r="A83" s="65" t="str">
        <f>IF($A$3="MRR","Expansion MRR Bookings","Expansion ARR Bookings")</f>
        <v>Expansion MRR Bookings</v>
      </c>
      <c r="B83" s="150">
        <f>IF($A$3="ARR",B74*12,B74)</f>
        <v>162</v>
      </c>
      <c r="C83" s="150">
        <f>IF($A$3="ARR",C74*12,C74)</f>
        <v>24006</v>
      </c>
      <c r="D83" s="150">
        <f t="shared" ref="D83:BO84" si="78">IF($A$3="ARR",D74*12,D74)</f>
        <v>2013</v>
      </c>
      <c r="E83" s="150">
        <f t="shared" si="78"/>
        <v>11813</v>
      </c>
      <c r="F83" s="150">
        <f t="shared" si="78"/>
        <v>7043</v>
      </c>
      <c r="G83" s="150">
        <f t="shared" si="78"/>
        <v>2238</v>
      </c>
      <c r="H83" s="150">
        <f t="shared" si="78"/>
        <v>4180</v>
      </c>
      <c r="I83" s="150">
        <f t="shared" si="78"/>
        <v>4376.5508777822279</v>
      </c>
      <c r="J83" s="150">
        <f t="shared" si="78"/>
        <v>4411.1867885637494</v>
      </c>
      <c r="K83" s="150">
        <f t="shared" si="78"/>
        <v>4446.2930961562543</v>
      </c>
      <c r="L83" s="150">
        <f t="shared" si="78"/>
        <v>4481.876189107199</v>
      </c>
      <c r="M83" s="150">
        <f t="shared" si="78"/>
        <v>4517.9425427281058</v>
      </c>
      <c r="N83" s="150">
        <f t="shared" si="78"/>
        <v>4554.498720272918</v>
      </c>
      <c r="O83" s="150">
        <f t="shared" si="78"/>
        <v>4591.5513741323639</v>
      </c>
      <c r="P83" s="150">
        <f t="shared" si="78"/>
        <v>4629.1072470445406</v>
      </c>
      <c r="Q83" s="150">
        <f t="shared" si="78"/>
        <v>4667.1731733219367</v>
      </c>
      <c r="R83" s="150">
        <f t="shared" si="78"/>
        <v>4705.7560800951233</v>
      </c>
      <c r="S83" s="150">
        <f t="shared" si="78"/>
        <v>4744.8629885733335</v>
      </c>
      <c r="T83" s="150">
        <f t="shared" si="78"/>
        <v>4784.5010153221592</v>
      </c>
      <c r="U83" s="150">
        <f t="shared" si="78"/>
        <v>4824.6773735586121</v>
      </c>
      <c r="V83" s="150">
        <f t="shared" si="78"/>
        <v>4865.3993744637546</v>
      </c>
      <c r="W83" s="150">
        <f t="shared" si="78"/>
        <v>4906.6744285131736</v>
      </c>
      <c r="X83" s="150">
        <f t="shared" si="78"/>
        <v>4948.5100468255168</v>
      </c>
      <c r="Y83" s="150">
        <f t="shared" si="78"/>
        <v>4990.9138425293477</v>
      </c>
      <c r="Z83" s="150">
        <f t="shared" si="78"/>
        <v>5033.8935321485551</v>
      </c>
      <c r="AA83" s="150">
        <f t="shared" si="78"/>
        <v>5077.4569370065929</v>
      </c>
      <c r="AB83" s="150">
        <f t="shared" si="78"/>
        <v>5124.7123407576491</v>
      </c>
      <c r="AC83" s="150">
        <f t="shared" si="78"/>
        <v>5172.6095290243875</v>
      </c>
      <c r="AD83" s="150">
        <f t="shared" si="78"/>
        <v>5221.1572180028825</v>
      </c>
      <c r="AE83" s="150">
        <f t="shared" si="78"/>
        <v>5270.3642422655039</v>
      </c>
      <c r="AF83" s="150">
        <f t="shared" si="78"/>
        <v>5320.2395563686041</v>
      </c>
      <c r="AG83" s="150">
        <f t="shared" si="78"/>
        <v>5370.7922364820533</v>
      </c>
      <c r="AH83" s="150">
        <f t="shared" si="78"/>
        <v>5422.0314820408848</v>
      </c>
      <c r="AI83" s="150">
        <f t="shared" si="78"/>
        <v>5473.9666174193926</v>
      </c>
      <c r="AJ83" s="150">
        <f t="shared" si="78"/>
        <v>5526.6070936279448</v>
      </c>
      <c r="AK83" s="150">
        <f t="shared" si="78"/>
        <v>5579.9624900328599</v>
      </c>
      <c r="AL83" s="150">
        <f t="shared" si="78"/>
        <v>5634.0425160996274</v>
      </c>
      <c r="AM83" s="150">
        <f t="shared" si="78"/>
        <v>5688.8570131598135</v>
      </c>
      <c r="AN83" s="150">
        <f t="shared" si="78"/>
        <v>5744.4159562019568</v>
      </c>
      <c r="AO83" s="150">
        <f t="shared" si="78"/>
        <v>5800.7294556867882</v>
      </c>
      <c r="AP83" s="150">
        <f t="shared" si="78"/>
        <v>5857.8077593871076</v>
      </c>
      <c r="AQ83" s="150">
        <f t="shared" si="78"/>
        <v>5915.66125425264</v>
      </c>
      <c r="AR83" s="150">
        <f t="shared" si="78"/>
        <v>5974.3004683002246</v>
      </c>
      <c r="AS83" s="150">
        <f t="shared" si="78"/>
        <v>6033.7360725296794</v>
      </c>
      <c r="AT83" s="150">
        <f t="shared" si="78"/>
        <v>6093.9788828656719</v>
      </c>
      <c r="AU83" s="150">
        <f t="shared" si="78"/>
        <v>6155.0398621259765</v>
      </c>
      <c r="AV83" s="150">
        <f t="shared" si="78"/>
        <v>6216.9301220164543</v>
      </c>
      <c r="AW83" s="150">
        <f t="shared" si="78"/>
        <v>6279.6609251531318</v>
      </c>
      <c r="AX83" s="150">
        <f t="shared" si="78"/>
        <v>6343.243687111737</v>
      </c>
      <c r="AY83" s="150">
        <f t="shared" si="78"/>
        <v>6407.68997850508</v>
      </c>
      <c r="AZ83" s="150">
        <f t="shared" si="78"/>
        <v>6473.0115270886363</v>
      </c>
      <c r="BA83" s="150">
        <f t="shared" si="78"/>
        <v>6539.2202198947298</v>
      </c>
      <c r="BB83" s="150">
        <f t="shared" si="78"/>
        <v>6606.3281053957044</v>
      </c>
      <c r="BC83" s="150">
        <f t="shared" si="78"/>
        <v>6674.3473956964717</v>
      </c>
      <c r="BD83" s="150">
        <f t="shared" si="78"/>
        <v>6743.2904687568316</v>
      </c>
      <c r="BE83" s="150">
        <f t="shared" si="78"/>
        <v>6813.1698706439838</v>
      </c>
      <c r="BF83" s="150">
        <f t="shared" si="78"/>
        <v>6883.9983178156217</v>
      </c>
      <c r="BG83" s="150">
        <f t="shared" si="78"/>
        <v>6955.7886994340415</v>
      </c>
      <c r="BH83" s="150">
        <f t="shared" si="78"/>
        <v>7031.6544358195461</v>
      </c>
      <c r="BI83" s="150">
        <f t="shared" si="78"/>
        <v>7108.5505190229442</v>
      </c>
      <c r="BJ83" s="150">
        <f t="shared" si="78"/>
        <v>7186.4909423779291</v>
      </c>
      <c r="BK83" s="150">
        <f t="shared" si="78"/>
        <v>7265.4898892642886</v>
      </c>
      <c r="BL83" s="150">
        <f t="shared" si="78"/>
        <v>7345.5617356889543</v>
      </c>
      <c r="BM83" s="150">
        <f t="shared" si="78"/>
        <v>7426.7210529021113</v>
      </c>
      <c r="BN83" s="150">
        <f t="shared" si="78"/>
        <v>7508.9826100488262</v>
      </c>
      <c r="BO83" s="150">
        <f t="shared" si="78"/>
        <v>7592.3613768567056</v>
      </c>
      <c r="BP83" s="150">
        <f t="shared" ref="BO83:BU85" si="79">IF($A$3="ARR",BP74*12,BP74)</f>
        <v>7676.8725263600318</v>
      </c>
      <c r="BQ83" s="150">
        <f t="shared" si="79"/>
        <v>7762.5314376609213</v>
      </c>
      <c r="BR83" s="150">
        <f t="shared" si="79"/>
        <v>7849.353698727964</v>
      </c>
      <c r="BS83" s="150">
        <f t="shared" si="79"/>
        <v>7937.3551092328798</v>
      </c>
      <c r="BT83" s="150">
        <f t="shared" si="79"/>
        <v>8026.5516834256969</v>
      </c>
      <c r="BU83" s="150">
        <f t="shared" si="79"/>
        <v>8116.9596530489825</v>
      </c>
    </row>
    <row r="84" spans="1:73" x14ac:dyDescent="0.3">
      <c r="A84" s="65" t="str">
        <f>IF($A$3="MRR","Downgrade MRR Bookings","Downgrade ARR Bookings")</f>
        <v>Downgrade MRR Bookings</v>
      </c>
      <c r="B84" s="150">
        <f>IF($A$3="ARR",B75*12,B75)</f>
        <v>0</v>
      </c>
      <c r="C84" s="150">
        <f>IF($A$3="ARR",C75*12,C75)</f>
        <v>-880</v>
      </c>
      <c r="D84" s="150">
        <f t="shared" si="78"/>
        <v>-7764</v>
      </c>
      <c r="E84" s="150">
        <f t="shared" si="78"/>
        <v>-11672</v>
      </c>
      <c r="F84" s="150">
        <f t="shared" si="78"/>
        <v>-2682</v>
      </c>
      <c r="G84" s="150">
        <f t="shared" si="78"/>
        <v>-1356</v>
      </c>
      <c r="H84" s="150">
        <f t="shared" si="78"/>
        <v>-1026</v>
      </c>
      <c r="I84" s="150">
        <f t="shared" si="78"/>
        <v>-1074.2443063647286</v>
      </c>
      <c r="J84" s="150">
        <f t="shared" si="78"/>
        <v>-1082.7458481020112</v>
      </c>
      <c r="K84" s="150">
        <f t="shared" si="78"/>
        <v>-1091.362850874717</v>
      </c>
      <c r="L84" s="150">
        <f t="shared" si="78"/>
        <v>-1100.0968827808581</v>
      </c>
      <c r="M84" s="150">
        <f t="shared" si="78"/>
        <v>-1108.9495332150805</v>
      </c>
      <c r="N84" s="150">
        <f t="shared" si="78"/>
        <v>-1117.9224131578981</v>
      </c>
      <c r="O84" s="150">
        <f t="shared" si="78"/>
        <v>-1127.0171554688529</v>
      </c>
      <c r="P84" s="150">
        <f t="shared" si="78"/>
        <v>-1136.2354151836601</v>
      </c>
      <c r="Q84" s="150">
        <f t="shared" si="78"/>
        <v>-1145.5788698153845</v>
      </c>
      <c r="R84" s="150">
        <f t="shared" si="78"/>
        <v>-1155.0492196597122</v>
      </c>
      <c r="S84" s="150">
        <f t="shared" si="78"/>
        <v>-1164.6481881043637</v>
      </c>
      <c r="T84" s="150">
        <f t="shared" si="78"/>
        <v>-1174.3775219427118</v>
      </c>
      <c r="U84" s="150">
        <f t="shared" si="78"/>
        <v>-1184.2389916916593</v>
      </c>
      <c r="V84" s="150">
        <f t="shared" si="78"/>
        <v>-1194.2343919138307</v>
      </c>
      <c r="W84" s="150">
        <f t="shared" si="78"/>
        <v>-1204.3655415441426</v>
      </c>
      <c r="X84" s="150">
        <f t="shared" si="78"/>
        <v>-1214.6342842208087</v>
      </c>
      <c r="Y84" s="150">
        <f t="shared" si="78"/>
        <v>-1225.0424886208398</v>
      </c>
      <c r="Z84" s="150">
        <f t="shared" si="78"/>
        <v>-1235.5920488001</v>
      </c>
      <c r="AA84" s="150">
        <f t="shared" si="78"/>
        <v>-1246.284884537982</v>
      </c>
      <c r="AB84" s="150">
        <f t="shared" si="78"/>
        <v>-1257.8839381859684</v>
      </c>
      <c r="AC84" s="150">
        <f t="shared" si="78"/>
        <v>-1269.6405207605314</v>
      </c>
      <c r="AD84" s="150">
        <f t="shared" si="78"/>
        <v>-1281.5567716916166</v>
      </c>
      <c r="AE84" s="150">
        <f t="shared" si="78"/>
        <v>-1293.634859465169</v>
      </c>
      <c r="AF84" s="150">
        <f t="shared" si="78"/>
        <v>-1305.8769820177483</v>
      </c>
      <c r="AG84" s="150">
        <f t="shared" si="78"/>
        <v>-1318.285367136504</v>
      </c>
      <c r="AH84" s="150">
        <f t="shared" si="78"/>
        <v>-1330.862272864581</v>
      </c>
      <c r="AI84" s="150">
        <f t="shared" si="78"/>
        <v>-1343.6099879120329</v>
      </c>
      <c r="AJ84" s="150">
        <f t="shared" si="78"/>
        <v>-1356.5308320723138</v>
      </c>
      <c r="AK84" s="150">
        <f t="shared" si="78"/>
        <v>-1369.6271566444293</v>
      </c>
      <c r="AL84" s="150">
        <f t="shared" si="78"/>
        <v>-1382.9013448608175</v>
      </c>
      <c r="AM84" s="150">
        <f t="shared" si="78"/>
        <v>-1396.3558123210451</v>
      </c>
      <c r="AN84" s="150">
        <f t="shared" si="78"/>
        <v>-1409.9930074313893</v>
      </c>
      <c r="AO84" s="150">
        <f t="shared" si="78"/>
        <v>-1423.8154118503935</v>
      </c>
      <c r="AP84" s="150">
        <f t="shared" si="78"/>
        <v>-1437.8255409404719</v>
      </c>
      <c r="AQ84" s="150">
        <f t="shared" si="78"/>
        <v>-1452.0259442256479</v>
      </c>
      <c r="AR84" s="150">
        <f t="shared" si="78"/>
        <v>-1466.4192058555097</v>
      </c>
      <c r="AS84" s="150">
        <f t="shared" si="78"/>
        <v>-1481.0079450754668</v>
      </c>
      <c r="AT84" s="150">
        <f t="shared" si="78"/>
        <v>-1495.7948167033924</v>
      </c>
      <c r="AU84" s="150">
        <f t="shared" si="78"/>
        <v>-1510.7825116127399</v>
      </c>
      <c r="AV84" s="150">
        <f t="shared" si="78"/>
        <v>-1525.9737572222207</v>
      </c>
      <c r="AW84" s="150">
        <f t="shared" si="78"/>
        <v>-1541.3713179921324</v>
      </c>
      <c r="AX84" s="150">
        <f t="shared" si="78"/>
        <v>-1556.9779959274265</v>
      </c>
      <c r="AY84" s="150">
        <f t="shared" si="78"/>
        <v>-1572.7966310876106</v>
      </c>
      <c r="AZ84" s="150">
        <f t="shared" si="78"/>
        <v>-1588.8301021035743</v>
      </c>
      <c r="BA84" s="150">
        <f t="shared" si="78"/>
        <v>-1605.0813267014337</v>
      </c>
      <c r="BB84" s="150">
        <f t="shared" si="78"/>
        <v>-1621.5532622334913</v>
      </c>
      <c r="BC84" s="150">
        <f t="shared" si="78"/>
        <v>-1638.2489062164068</v>
      </c>
      <c r="BD84" s="150">
        <f t="shared" si="78"/>
        <v>-1655.1712968766769</v>
      </c>
      <c r="BE84" s="150">
        <f t="shared" si="78"/>
        <v>-1672.3235137035233</v>
      </c>
      <c r="BF84" s="150">
        <f t="shared" si="78"/>
        <v>-1689.7086780092891</v>
      </c>
      <c r="BG84" s="150">
        <f t="shared" si="78"/>
        <v>-1707.3299534974467</v>
      </c>
      <c r="BH84" s="150">
        <f t="shared" si="78"/>
        <v>-1725.951543337525</v>
      </c>
      <c r="BI84" s="150">
        <f t="shared" si="78"/>
        <v>-1744.82603648745</v>
      </c>
      <c r="BJ84" s="150">
        <f t="shared" si="78"/>
        <v>-1763.9568676745826</v>
      </c>
      <c r="BK84" s="150">
        <f t="shared" si="78"/>
        <v>-1783.3475182739617</v>
      </c>
      <c r="BL84" s="150">
        <f t="shared" si="78"/>
        <v>-1803.0015169418343</v>
      </c>
      <c r="BM84" s="150">
        <f t="shared" si="78"/>
        <v>-1822.9224402577909</v>
      </c>
      <c r="BN84" s="150">
        <f t="shared" si="78"/>
        <v>-1843.1139133756212</v>
      </c>
      <c r="BO84" s="150">
        <f t="shared" si="78"/>
        <v>-1863.5796106830096</v>
      </c>
      <c r="BP84" s="150">
        <f t="shared" si="79"/>
        <v>-1884.3232564701896</v>
      </c>
      <c r="BQ84" s="150">
        <f t="shared" si="79"/>
        <v>-1905.3486256076808</v>
      </c>
      <c r="BR84" s="150">
        <f t="shared" si="79"/>
        <v>-1926.6595442332277</v>
      </c>
      <c r="BS84" s="150">
        <f t="shared" si="79"/>
        <v>-1948.2598904480706</v>
      </c>
      <c r="BT84" s="150">
        <f t="shared" si="79"/>
        <v>-1970.153595022671</v>
      </c>
      <c r="BU84" s="150">
        <f t="shared" si="79"/>
        <v>-1992.3446421120229</v>
      </c>
    </row>
    <row r="85" spans="1:73" x14ac:dyDescent="0.3">
      <c r="A85" s="65" t="str">
        <f>IF($A$3="MRR","Lost MRR Bookings","Lost ARR Bookings")</f>
        <v>Lost MRR Bookings</v>
      </c>
      <c r="B85" s="150">
        <f>IF($A$3="ARR",B76*12,B76)</f>
        <v>0</v>
      </c>
      <c r="C85" s="150">
        <f t="shared" ref="C85:BN85" si="80">IF($A$3="ARR",C76*12,C76)</f>
        <v>0</v>
      </c>
      <c r="D85" s="150">
        <f t="shared" si="80"/>
        <v>-221</v>
      </c>
      <c r="E85" s="150">
        <f t="shared" si="80"/>
        <v>-6178</v>
      </c>
      <c r="F85" s="150">
        <f t="shared" si="80"/>
        <v>-1580</v>
      </c>
      <c r="G85" s="150">
        <f t="shared" si="80"/>
        <v>-1176</v>
      </c>
      <c r="H85" s="150">
        <f t="shared" si="80"/>
        <v>-1378</v>
      </c>
      <c r="I85" s="150">
        <f t="shared" si="80"/>
        <v>-1378</v>
      </c>
      <c r="J85" s="150">
        <f t="shared" si="80"/>
        <v>-1378</v>
      </c>
      <c r="K85" s="150">
        <f t="shared" si="80"/>
        <v>-1378</v>
      </c>
      <c r="L85" s="150">
        <f t="shared" si="80"/>
        <v>-1378</v>
      </c>
      <c r="M85" s="150">
        <f t="shared" si="80"/>
        <v>-1378</v>
      </c>
      <c r="N85" s="150">
        <f t="shared" si="80"/>
        <v>-1378</v>
      </c>
      <c r="O85" s="150">
        <f t="shared" si="80"/>
        <v>-1378</v>
      </c>
      <c r="P85" s="150">
        <f t="shared" si="80"/>
        <v>-1378</v>
      </c>
      <c r="Q85" s="150">
        <f t="shared" si="80"/>
        <v>-1378</v>
      </c>
      <c r="R85" s="150">
        <f t="shared" si="80"/>
        <v>-1378</v>
      </c>
      <c r="S85" s="150">
        <f t="shared" si="80"/>
        <v>-1378</v>
      </c>
      <c r="T85" s="150">
        <f t="shared" si="80"/>
        <v>-1378</v>
      </c>
      <c r="U85" s="150">
        <f t="shared" si="80"/>
        <v>-1378</v>
      </c>
      <c r="V85" s="150">
        <f t="shared" si="80"/>
        <v>-1378</v>
      </c>
      <c r="W85" s="150">
        <f t="shared" si="80"/>
        <v>-1378</v>
      </c>
      <c r="X85" s="150">
        <f t="shared" si="80"/>
        <v>-1378</v>
      </c>
      <c r="Y85" s="150">
        <f t="shared" si="80"/>
        <v>-1378</v>
      </c>
      <c r="Z85" s="150">
        <f t="shared" si="80"/>
        <v>-1378</v>
      </c>
      <c r="AA85" s="150">
        <f t="shared" si="80"/>
        <v>-1205.75</v>
      </c>
      <c r="AB85" s="150">
        <f t="shared" si="80"/>
        <v>-1205.75</v>
      </c>
      <c r="AC85" s="150">
        <f t="shared" si="80"/>
        <v>-1205.75</v>
      </c>
      <c r="AD85" s="150">
        <f t="shared" si="80"/>
        <v>-1205.75</v>
      </c>
      <c r="AE85" s="150">
        <f t="shared" si="80"/>
        <v>-1205.75</v>
      </c>
      <c r="AF85" s="150">
        <f t="shared" si="80"/>
        <v>-1205.75</v>
      </c>
      <c r="AG85" s="150">
        <f t="shared" si="80"/>
        <v>-1205.75</v>
      </c>
      <c r="AH85" s="150">
        <f t="shared" si="80"/>
        <v>-1205.75</v>
      </c>
      <c r="AI85" s="150">
        <f t="shared" si="80"/>
        <v>-1205.75</v>
      </c>
      <c r="AJ85" s="150">
        <f t="shared" si="80"/>
        <v>-1205.75</v>
      </c>
      <c r="AK85" s="150">
        <f t="shared" si="80"/>
        <v>-1205.75</v>
      </c>
      <c r="AL85" s="150">
        <f t="shared" si="80"/>
        <v>-1205.75</v>
      </c>
      <c r="AM85" s="150">
        <f t="shared" si="80"/>
        <v>-1205.75</v>
      </c>
      <c r="AN85" s="150">
        <f t="shared" si="80"/>
        <v>-1205.75</v>
      </c>
      <c r="AO85" s="150">
        <f t="shared" si="80"/>
        <v>-1205.75</v>
      </c>
      <c r="AP85" s="150">
        <f t="shared" si="80"/>
        <v>-1205.75</v>
      </c>
      <c r="AQ85" s="150">
        <f t="shared" si="80"/>
        <v>-1205.75</v>
      </c>
      <c r="AR85" s="150">
        <f t="shared" si="80"/>
        <v>-1205.75</v>
      </c>
      <c r="AS85" s="150">
        <f t="shared" si="80"/>
        <v>-1205.75</v>
      </c>
      <c r="AT85" s="150">
        <f t="shared" si="80"/>
        <v>-1205.75</v>
      </c>
      <c r="AU85" s="150">
        <f t="shared" si="80"/>
        <v>-1205.75</v>
      </c>
      <c r="AV85" s="150">
        <f t="shared" si="80"/>
        <v>-1205.75</v>
      </c>
      <c r="AW85" s="150">
        <f t="shared" si="80"/>
        <v>-1205.75</v>
      </c>
      <c r="AX85" s="150">
        <f t="shared" si="80"/>
        <v>-1205.75</v>
      </c>
      <c r="AY85" s="150">
        <f t="shared" si="80"/>
        <v>-1205.75</v>
      </c>
      <c r="AZ85" s="150">
        <f t="shared" si="80"/>
        <v>-1205.75</v>
      </c>
      <c r="BA85" s="150">
        <f t="shared" si="80"/>
        <v>-1205.75</v>
      </c>
      <c r="BB85" s="150">
        <f t="shared" si="80"/>
        <v>-1205.75</v>
      </c>
      <c r="BC85" s="150">
        <f t="shared" si="80"/>
        <v>-1205.75</v>
      </c>
      <c r="BD85" s="150">
        <f t="shared" si="80"/>
        <v>-1205.75</v>
      </c>
      <c r="BE85" s="150">
        <f t="shared" si="80"/>
        <v>-1205.75</v>
      </c>
      <c r="BF85" s="150">
        <f t="shared" si="80"/>
        <v>-1205.75</v>
      </c>
      <c r="BG85" s="150">
        <f t="shared" si="80"/>
        <v>-1033.5</v>
      </c>
      <c r="BH85" s="150">
        <f t="shared" si="80"/>
        <v>-1033.5</v>
      </c>
      <c r="BI85" s="150">
        <f t="shared" si="80"/>
        <v>-1033.5</v>
      </c>
      <c r="BJ85" s="150">
        <f t="shared" si="80"/>
        <v>-1033.5</v>
      </c>
      <c r="BK85" s="150">
        <f t="shared" si="80"/>
        <v>-1033.5</v>
      </c>
      <c r="BL85" s="150">
        <f t="shared" si="80"/>
        <v>-1033.5</v>
      </c>
      <c r="BM85" s="150">
        <f t="shared" si="80"/>
        <v>-1033.5</v>
      </c>
      <c r="BN85" s="150">
        <f t="shared" si="80"/>
        <v>-1033.5</v>
      </c>
      <c r="BO85" s="150">
        <f t="shared" si="79"/>
        <v>-1033.5</v>
      </c>
      <c r="BP85" s="150">
        <f t="shared" si="79"/>
        <v>-1033.5</v>
      </c>
      <c r="BQ85" s="150">
        <f t="shared" si="79"/>
        <v>-1033.5</v>
      </c>
      <c r="BR85" s="150">
        <f t="shared" si="79"/>
        <v>-1033.5</v>
      </c>
      <c r="BS85" s="150">
        <f t="shared" si="79"/>
        <v>-1033.5</v>
      </c>
      <c r="BT85" s="150">
        <f t="shared" si="79"/>
        <v>-1033.5</v>
      </c>
      <c r="BU85" s="150">
        <f t="shared" si="79"/>
        <v>-1033.5</v>
      </c>
    </row>
    <row r="86" spans="1:73" x14ac:dyDescent="0.3">
      <c r="A86" s="65" t="str">
        <f>IF(A3="MRR","Renewed MRR","Renewed ARR")</f>
        <v>Renewed MRR</v>
      </c>
      <c r="B86" s="150">
        <f t="shared" ref="B86" si="81">B51*B44+B66*B67+B62+B57+B37*B50</f>
        <v>226008.14</v>
      </c>
      <c r="C86" s="150">
        <f>IFERROR(C51*C44+C66*C67+C62+C57+C37*C50,0)</f>
        <v>208695.12462277978</v>
      </c>
      <c r="D86" s="150">
        <f t="shared" ref="D86:BO86" si="82">IFERROR(D51*D44+D66*D67+D62+D57+D37*D50,0)</f>
        <v>202962.19267161546</v>
      </c>
      <c r="E86" s="150">
        <f t="shared" si="82"/>
        <v>208203.00460713336</v>
      </c>
      <c r="F86" s="150">
        <f t="shared" si="82"/>
        <v>221946.90051147278</v>
      </c>
      <c r="G86" s="150">
        <f t="shared" si="82"/>
        <v>225151.97652715433</v>
      </c>
      <c r="H86" s="150">
        <f t="shared" si="82"/>
        <v>234002.9185128728</v>
      </c>
      <c r="I86" s="150">
        <f t="shared" si="82"/>
        <v>245077.30657141749</v>
      </c>
      <c r="J86" s="150">
        <f t="shared" si="82"/>
        <v>247027.74751187925</v>
      </c>
      <c r="K86" s="150">
        <f t="shared" si="82"/>
        <v>249004.6777571608</v>
      </c>
      <c r="L86" s="150">
        <f t="shared" si="82"/>
        <v>251008.45706348712</v>
      </c>
      <c r="M86" s="150">
        <f t="shared" si="82"/>
        <v>253039.45007300016</v>
      </c>
      <c r="N86" s="150">
        <f t="shared" si="82"/>
        <v>255098.02638011513</v>
      </c>
      <c r="O86" s="150">
        <f t="shared" si="82"/>
        <v>257184.56059877865</v>
      </c>
      <c r="P86" s="150">
        <f t="shared" si="82"/>
        <v>259299.43243063951</v>
      </c>
      <c r="Q86" s="150">
        <f t="shared" si="82"/>
        <v>261443.02673414611</v>
      </c>
      <c r="R86" s="150">
        <f t="shared" si="82"/>
        <v>263615.73359458154</v>
      </c>
      <c r="S86" s="150">
        <f t="shared" si="82"/>
        <v>265817.94839505054</v>
      </c>
      <c r="T86" s="150">
        <f t="shared" si="82"/>
        <v>268050.07188842993</v>
      </c>
      <c r="U86" s="150">
        <f t="shared" si="82"/>
        <v>270312.51027029689</v>
      </c>
      <c r="V86" s="150">
        <f t="shared" si="82"/>
        <v>272605.67525284685</v>
      </c>
      <c r="W86" s="150">
        <f t="shared" si="82"/>
        <v>274929.98413981585</v>
      </c>
      <c r="X86" s="150">
        <f t="shared" si="82"/>
        <v>277285.85990242055</v>
      </c>
      <c r="Y86" s="150">
        <f t="shared" si="82"/>
        <v>279673.73125632905</v>
      </c>
      <c r="Z86" s="150">
        <f t="shared" si="82"/>
        <v>282094.03273967752</v>
      </c>
      <c r="AA86" s="150">
        <f t="shared" si="82"/>
        <v>284719.45479214616</v>
      </c>
      <c r="AB86" s="150">
        <f t="shared" si="82"/>
        <v>287380.53319471783</v>
      </c>
      <c r="AC86" s="150">
        <f t="shared" si="82"/>
        <v>290077.75220298168</v>
      </c>
      <c r="AD86" s="150">
        <f t="shared" si="82"/>
        <v>292811.60264929297</v>
      </c>
      <c r="AE86" s="150">
        <f t="shared" si="82"/>
        <v>295582.58203209331</v>
      </c>
      <c r="AF86" s="150">
        <f t="shared" si="82"/>
        <v>298391.19460644416</v>
      </c>
      <c r="AG86" s="150">
        <f t="shared" si="82"/>
        <v>301237.95147578965</v>
      </c>
      <c r="AH86" s="150">
        <f t="shared" si="82"/>
        <v>304123.37068496598</v>
      </c>
      <c r="AI86" s="150">
        <f t="shared" si="82"/>
        <v>307047.9773144733</v>
      </c>
      <c r="AJ86" s="150">
        <f t="shared" si="82"/>
        <v>310012.30357602896</v>
      </c>
      <c r="AK86" s="150">
        <f t="shared" si="82"/>
        <v>313016.88890941738</v>
      </c>
      <c r="AL86" s="150">
        <f t="shared" si="82"/>
        <v>316062.28008065617</v>
      </c>
      <c r="AM86" s="150">
        <f t="shared" si="82"/>
        <v>319149.03128149494</v>
      </c>
      <c r="AN86" s="150">
        <f t="shared" si="82"/>
        <v>322277.70423026552</v>
      </c>
      <c r="AO86" s="150">
        <f t="shared" si="82"/>
        <v>325448.86827410193</v>
      </c>
      <c r="AP86" s="150">
        <f t="shared" si="82"/>
        <v>328663.1004925486</v>
      </c>
      <c r="AQ86" s="150">
        <f t="shared" si="82"/>
        <v>331920.9858025756</v>
      </c>
      <c r="AR86" s="150">
        <f t="shared" si="82"/>
        <v>335223.11706502031</v>
      </c>
      <c r="AS86" s="150">
        <f t="shared" si="82"/>
        <v>338570.09519247455</v>
      </c>
      <c r="AT86" s="150">
        <f t="shared" si="82"/>
        <v>341962.52925863682</v>
      </c>
      <c r="AU86" s="150">
        <f t="shared" si="82"/>
        <v>345401.03660915006</v>
      </c>
      <c r="AV86" s="150">
        <f t="shared" si="82"/>
        <v>348886.24297394429</v>
      </c>
      <c r="AW86" s="150">
        <f t="shared" si="82"/>
        <v>352418.7825811053</v>
      </c>
      <c r="AX86" s="150">
        <f t="shared" si="82"/>
        <v>355999.29827228951</v>
      </c>
      <c r="AY86" s="150">
        <f t="shared" si="82"/>
        <v>359628.44161970698</v>
      </c>
      <c r="AZ86" s="150">
        <f t="shared" si="82"/>
        <v>363306.87304469204</v>
      </c>
      <c r="BA86" s="150">
        <f t="shared" si="82"/>
        <v>367035.26193788531</v>
      </c>
      <c r="BB86" s="150">
        <f t="shared" si="82"/>
        <v>370814.28678104753</v>
      </c>
      <c r="BC86" s="150">
        <f t="shared" si="82"/>
        <v>374644.63527052756</v>
      </c>
      <c r="BD86" s="150">
        <f t="shared" si="82"/>
        <v>378527.00444240769</v>
      </c>
      <c r="BE86" s="150">
        <f t="shared" si="82"/>
        <v>382462.10079934815</v>
      </c>
      <c r="BF86" s="150">
        <f t="shared" si="82"/>
        <v>386450.64043915446</v>
      </c>
      <c r="BG86" s="150">
        <f t="shared" si="82"/>
        <v>390665.59918509104</v>
      </c>
      <c r="BH86" s="150">
        <f t="shared" si="82"/>
        <v>394937.80207757303</v>
      </c>
      <c r="BI86" s="150">
        <f t="shared" si="82"/>
        <v>399268.02656010847</v>
      </c>
      <c r="BJ86" s="150">
        <f t="shared" si="82"/>
        <v>403657.06063481182</v>
      </c>
      <c r="BK86" s="150">
        <f t="shared" si="82"/>
        <v>408105.70300580212</v>
      </c>
      <c r="BL86" s="150">
        <f t="shared" si="82"/>
        <v>412614.7632245493</v>
      </c>
      <c r="BM86" s="150">
        <f t="shared" si="82"/>
        <v>417185.0618371935</v>
      </c>
      <c r="BN86" s="150">
        <f t="shared" si="82"/>
        <v>421817.43053386675</v>
      </c>
      <c r="BO86" s="150">
        <f t="shared" si="82"/>
        <v>426512.71230004047</v>
      </c>
      <c r="BP86" s="150">
        <f t="shared" ref="BP86:BU86" si="83">IFERROR(BP51*BP44+BP66*BP67+BP62+BP57+BP37*BP50,0)</f>
        <v>431271.76156993024</v>
      </c>
      <c r="BQ86" s="150">
        <f t="shared" si="83"/>
        <v>436095.44438198354</v>
      </c>
      <c r="BR86" s="150">
        <f t="shared" si="83"/>
        <v>440984.63853647828</v>
      </c>
      <c r="BS86" s="150">
        <f t="shared" si="83"/>
        <v>445940.23375526315</v>
      </c>
      <c r="BT86" s="150">
        <f t="shared" si="83"/>
        <v>450963.13184366614</v>
      </c>
      <c r="BU86" s="150">
        <f t="shared" si="83"/>
        <v>456054.24685460306</v>
      </c>
    </row>
    <row r="87" spans="1:73" x14ac:dyDescent="0.3">
      <c r="A87" s="65" t="s">
        <v>53</v>
      </c>
      <c r="B87" s="151">
        <f>IFERROR(-(B74+B76)/B71,"N/A")</f>
        <v>-8.7375341815573303E-4</v>
      </c>
      <c r="C87" s="151">
        <f t="shared" ref="C87:BN87" si="84">IFERROR(-(C74+C76)/C71,"N/A")</f>
        <v>-0.12936427959411323</v>
      </c>
      <c r="D87" s="151">
        <f t="shared" si="84"/>
        <v>-8.5768711650569072E-3</v>
      </c>
      <c r="E87" s="151">
        <f t="shared" si="84"/>
        <v>-2.6302277819268111E-2</v>
      </c>
      <c r="F87" s="151">
        <f t="shared" si="84"/>
        <v>-2.4926311562924908E-2</v>
      </c>
      <c r="G87" s="151">
        <f t="shared" si="84"/>
        <v>-4.7106624202691554E-3</v>
      </c>
      <c r="H87" s="151">
        <f t="shared" si="84"/>
        <v>-1.2065780464803834E-2</v>
      </c>
      <c r="I87" s="151">
        <f t="shared" si="84"/>
        <v>-1.2331950984697816E-2</v>
      </c>
      <c r="J87" s="151">
        <f t="shared" si="84"/>
        <v>-1.2376449011119903E-2</v>
      </c>
      <c r="K87" s="151">
        <f t="shared" si="84"/>
        <v>-1.2420843921627484E-2</v>
      </c>
      <c r="L87" s="151">
        <f t="shared" si="84"/>
        <v>-1.2465132049182714E-2</v>
      </c>
      <c r="M87" s="151">
        <f t="shared" si="84"/>
        <v>-1.2509309763750014E-2</v>
      </c>
      <c r="N87" s="151">
        <f t="shared" si="84"/>
        <v>-1.2553373473411044E-2</v>
      </c>
      <c r="O87" s="151">
        <f t="shared" si="84"/>
        <v>-1.2597319625452266E-2</v>
      </c>
      <c r="P87" s="151">
        <f t="shared" si="84"/>
        <v>-1.2641144707424477E-2</v>
      </c>
      <c r="Q87" s="151">
        <f t="shared" si="84"/>
        <v>-1.2684845248173706E-2</v>
      </c>
      <c r="R87" s="151">
        <f t="shared" si="84"/>
        <v>-1.272841781884289E-2</v>
      </c>
      <c r="S87" s="151">
        <f t="shared" si="84"/>
        <v>-1.2771859033843863E-2</v>
      </c>
      <c r="T87" s="151">
        <f t="shared" si="84"/>
        <v>-1.2815165551799091E-2</v>
      </c>
      <c r="U87" s="151">
        <f t="shared" si="84"/>
        <v>-1.2858334076452765E-2</v>
      </c>
      <c r="V87" s="151">
        <f t="shared" si="84"/>
        <v>-1.2901361357550772E-2</v>
      </c>
      <c r="W87" s="151">
        <f t="shared" si="84"/>
        <v>-1.2944244191689195E-2</v>
      </c>
      <c r="X87" s="151">
        <f t="shared" si="84"/>
        <v>-1.2986979423130986E-2</v>
      </c>
      <c r="Y87" s="151">
        <f t="shared" si="84"/>
        <v>-1.3029563944590487E-2</v>
      </c>
      <c r="Z87" s="151">
        <f t="shared" si="84"/>
        <v>-1.3071994697985501E-2</v>
      </c>
      <c r="AA87" s="151">
        <f t="shared" si="84"/>
        <v>-1.372488066977116E-2</v>
      </c>
      <c r="AB87" s="151">
        <f t="shared" si="84"/>
        <v>-1.3764294201878866E-2</v>
      </c>
      <c r="AC87" s="151">
        <f t="shared" si="84"/>
        <v>-1.3803508139281648E-2</v>
      </c>
      <c r="AD87" s="151">
        <f t="shared" si="84"/>
        <v>-1.3842520453595851E-2</v>
      </c>
      <c r="AE87" s="151">
        <f t="shared" si="84"/>
        <v>-1.3881329173741054E-2</v>
      </c>
      <c r="AF87" s="151">
        <f t="shared" si="84"/>
        <v>-1.3919932386008683E-2</v>
      </c>
      <c r="AG87" s="151">
        <f t="shared" si="84"/>
        <v>-1.3958328234100323E-2</v>
      </c>
      <c r="AH87" s="151">
        <f t="shared" si="84"/>
        <v>-1.3996514919136095E-2</v>
      </c>
      <c r="AI87" s="151">
        <f t="shared" si="84"/>
        <v>-1.4034490699633652E-2</v>
      </c>
      <c r="AJ87" s="151">
        <f t="shared" si="84"/>
        <v>-1.4072253891458131E-2</v>
      </c>
      <c r="AK87" s="151">
        <f t="shared" si="84"/>
        <v>-1.4109802867743623E-2</v>
      </c>
      <c r="AL87" s="151">
        <f t="shared" si="84"/>
        <v>-1.4147136058786629E-2</v>
      </c>
      <c r="AM87" s="151">
        <f t="shared" si="84"/>
        <v>-1.4184251951912029E-2</v>
      </c>
      <c r="AN87" s="151">
        <f t="shared" si="84"/>
        <v>-1.4221149091312063E-2</v>
      </c>
      <c r="AO87" s="151">
        <f t="shared" si="84"/>
        <v>-1.4257826077858934E-2</v>
      </c>
      <c r="AP87" s="151">
        <f t="shared" si="84"/>
        <v>-1.4294281568891546E-2</v>
      </c>
      <c r="AQ87" s="151">
        <f t="shared" si="84"/>
        <v>-1.4330514277976948E-2</v>
      </c>
      <c r="AR87" s="151">
        <f t="shared" si="84"/>
        <v>-1.4366522974647125E-2</v>
      </c>
      <c r="AS87" s="151">
        <f t="shared" si="84"/>
        <v>-1.4402306484111706E-2</v>
      </c>
      <c r="AT87" s="151">
        <f t="shared" si="84"/>
        <v>-1.4437863686947161E-2</v>
      </c>
      <c r="AU87" s="151">
        <f t="shared" si="84"/>
        <v>-1.4473193518763208E-2</v>
      </c>
      <c r="AV87" s="151">
        <f t="shared" si="84"/>
        <v>-1.4508294969846951E-2</v>
      </c>
      <c r="AW87" s="151">
        <f t="shared" si="84"/>
        <v>-1.4543167084785468E-2</v>
      </c>
      <c r="AX87" s="151">
        <f t="shared" si="84"/>
        <v>-1.4577808962067453E-2</v>
      </c>
      <c r="AY87" s="151">
        <f t="shared" si="84"/>
        <v>-1.4612219753664587E-2</v>
      </c>
      <c r="AZ87" s="151">
        <f t="shared" si="84"/>
        <v>-1.4646398664593274E-2</v>
      </c>
      <c r="BA87" s="151">
        <f t="shared" si="84"/>
        <v>-1.468034495245741E-2</v>
      </c>
      <c r="BB87" s="151">
        <f t="shared" si="84"/>
        <v>-1.4714057926972867E-2</v>
      </c>
      <c r="BC87" s="151">
        <f t="shared" si="84"/>
        <v>-1.4747536949474338E-2</v>
      </c>
      <c r="BD87" s="151">
        <f t="shared" si="84"/>
        <v>-1.4780781432405198E-2</v>
      </c>
      <c r="BE87" s="151">
        <f t="shared" si="84"/>
        <v>-1.4813790838791118E-2</v>
      </c>
      <c r="BF87" s="151">
        <f t="shared" si="84"/>
        <v>-1.4846564681697998E-2</v>
      </c>
      <c r="BG87" s="151">
        <f t="shared" si="84"/>
        <v>-1.5324825682017439E-2</v>
      </c>
      <c r="BH87" s="151">
        <f t="shared" si="84"/>
        <v>-1.535367958768675E-2</v>
      </c>
      <c r="BI87" s="151">
        <f t="shared" si="84"/>
        <v>-1.5382296875774106E-2</v>
      </c>
      <c r="BJ87" s="151">
        <f t="shared" si="84"/>
        <v>-1.5410677873179552E-2</v>
      </c>
      <c r="BK87" s="151">
        <f t="shared" si="84"/>
        <v>-1.5438822944069258E-2</v>
      </c>
      <c r="BL87" s="151">
        <f t="shared" si="84"/>
        <v>-1.54667324891542E-2</v>
      </c>
      <c r="BM87" s="151">
        <f t="shared" si="84"/>
        <v>-1.5494406944966373E-2</v>
      </c>
      <c r="BN87" s="151">
        <f t="shared" si="84"/>
        <v>-1.5521846783133101E-2</v>
      </c>
      <c r="BO87" s="151">
        <f t="shared" ref="BO87:BU87" si="85">IFERROR(-(BO74+BO76)/BO71,"N/A")</f>
        <v>-1.5549052509649927E-2</v>
      </c>
      <c r="BP87" s="151">
        <f t="shared" si="85"/>
        <v>-1.5576024664152551E-2</v>
      </c>
      <c r="BQ87" s="151">
        <f t="shared" si="85"/>
        <v>-1.5602763819188322E-2</v>
      </c>
      <c r="BR87" s="151">
        <f t="shared" si="85"/>
        <v>-1.5629270579487733E-2</v>
      </c>
      <c r="BS87" s="151">
        <f t="shared" si="85"/>
        <v>-1.5655545581236368E-2</v>
      </c>
      <c r="BT87" s="151">
        <f t="shared" si="85"/>
        <v>-1.568158949134776E-2</v>
      </c>
      <c r="BU87" s="151">
        <f t="shared" si="85"/>
        <v>-1.570740300673755E-2</v>
      </c>
    </row>
    <row r="88" spans="1:73" x14ac:dyDescent="0.3">
      <c r="A88" s="65" t="s">
        <v>54</v>
      </c>
      <c r="B88" s="151">
        <f>IFERROR((B77-B71)/B71,"N/A")</f>
        <v>8.7375341815573303E-4</v>
      </c>
      <c r="C88" s="151">
        <f t="shared" ref="C88:BN88" si="86">IFERROR((C77-C71)/C71,"N/A")</f>
        <v>0.12591003885347229</v>
      </c>
      <c r="D88" s="151">
        <f>IFERROR((D77-D71)/D71,"N/A")</f>
        <v>2.539557946528569E-2</v>
      </c>
      <c r="E88" s="151">
        <f t="shared" si="86"/>
        <v>2.2992905153099329E-2</v>
      </c>
      <c r="F88" s="151">
        <f t="shared" si="86"/>
        <v>2.8654079556135532E-2</v>
      </c>
      <c r="G88" s="151">
        <f t="shared" si="86"/>
        <v>3.00781561881781E-2</v>
      </c>
      <c r="H88" s="151">
        <f t="shared" si="86"/>
        <v>4.7048792776033792E-2</v>
      </c>
      <c r="I88" s="151">
        <f t="shared" si="86"/>
        <v>7.9139742113709804E-3</v>
      </c>
      <c r="J88" s="151">
        <f t="shared" si="86"/>
        <v>7.9584722377932116E-3</v>
      </c>
      <c r="K88" s="151">
        <f t="shared" si="86"/>
        <v>8.0028671483007314E-3</v>
      </c>
      <c r="L88" s="151">
        <f t="shared" si="86"/>
        <v>8.0471552758558541E-3</v>
      </c>
      <c r="M88" s="151">
        <f t="shared" si="86"/>
        <v>8.0913329904231703E-3</v>
      </c>
      <c r="N88" s="151">
        <f t="shared" si="86"/>
        <v>8.1353967000841743E-3</v>
      </c>
      <c r="O88" s="151">
        <f t="shared" si="86"/>
        <v>8.179342852125529E-3</v>
      </c>
      <c r="P88" s="151">
        <f t="shared" si="86"/>
        <v>8.2231679340977176E-3</v>
      </c>
      <c r="Q88" s="151">
        <f t="shared" si="86"/>
        <v>8.2668684748469935E-3</v>
      </c>
      <c r="R88" s="151">
        <f t="shared" si="86"/>
        <v>8.3104410455161655E-3</v>
      </c>
      <c r="S88" s="151">
        <f t="shared" si="86"/>
        <v>8.35388226051695E-3</v>
      </c>
      <c r="T88" s="151">
        <f t="shared" si="86"/>
        <v>8.3971887784723021E-3</v>
      </c>
      <c r="U88" s="151">
        <f t="shared" si="86"/>
        <v>8.4403573031260025E-3</v>
      </c>
      <c r="V88" s="151">
        <f t="shared" si="86"/>
        <v>8.4833845842241275E-3</v>
      </c>
      <c r="W88" s="151">
        <f t="shared" si="86"/>
        <v>8.5262674183622794E-3</v>
      </c>
      <c r="X88" s="151">
        <f t="shared" si="86"/>
        <v>8.5690026498041715E-3</v>
      </c>
      <c r="Y88" s="151">
        <f t="shared" si="86"/>
        <v>8.6115871712636703E-3</v>
      </c>
      <c r="Z88" s="151">
        <f t="shared" si="86"/>
        <v>8.6540179246587922E-3</v>
      </c>
      <c r="AA88" s="151">
        <f t="shared" si="86"/>
        <v>9.3069038964444708E-3</v>
      </c>
      <c r="AB88" s="151">
        <f t="shared" si="86"/>
        <v>9.3463174285520426E-3</v>
      </c>
      <c r="AC88" s="151">
        <f t="shared" si="86"/>
        <v>9.3855313659548072E-3</v>
      </c>
      <c r="AD88" s="151">
        <f t="shared" si="86"/>
        <v>9.4245436802691488E-3</v>
      </c>
      <c r="AE88" s="151">
        <f t="shared" si="86"/>
        <v>9.4633524004143037E-3</v>
      </c>
      <c r="AF88" s="151">
        <f t="shared" si="86"/>
        <v>9.5019556126818613E-3</v>
      </c>
      <c r="AG88" s="151">
        <f t="shared" si="86"/>
        <v>9.5403514607733542E-3</v>
      </c>
      <c r="AH88" s="151">
        <f t="shared" si="86"/>
        <v>9.578538145809376E-3</v>
      </c>
      <c r="AI88" s="151">
        <f t="shared" si="86"/>
        <v>9.6165139263067485E-3</v>
      </c>
      <c r="AJ88" s="151">
        <f t="shared" si="86"/>
        <v>9.6542771181314345E-3</v>
      </c>
      <c r="AK88" s="151">
        <f t="shared" si="86"/>
        <v>9.691826094416784E-3</v>
      </c>
      <c r="AL88" s="151">
        <f t="shared" si="86"/>
        <v>9.7291592854597871E-3</v>
      </c>
      <c r="AM88" s="151">
        <f t="shared" si="86"/>
        <v>9.7662751785852486E-3</v>
      </c>
      <c r="AN88" s="151">
        <f t="shared" si="86"/>
        <v>9.803172317985295E-3</v>
      </c>
      <c r="AO88" s="151">
        <f t="shared" si="86"/>
        <v>9.8398493045321993E-3</v>
      </c>
      <c r="AP88" s="151">
        <f t="shared" si="86"/>
        <v>9.8763047955648803E-3</v>
      </c>
      <c r="AQ88" s="151">
        <f t="shared" si="86"/>
        <v>9.9125375046501575E-3</v>
      </c>
      <c r="AR88" s="151">
        <f t="shared" si="86"/>
        <v>9.9485462013203414E-3</v>
      </c>
      <c r="AS88" s="151">
        <f t="shared" si="86"/>
        <v>9.9843297107849779E-3</v>
      </c>
      <c r="AT88" s="151">
        <f t="shared" si="86"/>
        <v>1.0019886913620345E-2</v>
      </c>
      <c r="AU88" s="151">
        <f t="shared" si="86"/>
        <v>1.0055216745436447E-2</v>
      </c>
      <c r="AV88" s="151">
        <f t="shared" si="86"/>
        <v>1.0090318196520143E-2</v>
      </c>
      <c r="AW88" s="151">
        <f t="shared" si="86"/>
        <v>1.012519031145856E-2</v>
      </c>
      <c r="AX88" s="151">
        <f t="shared" si="86"/>
        <v>1.0159832188740532E-2</v>
      </c>
      <c r="AY88" s="151">
        <f t="shared" si="86"/>
        <v>1.01942429803378E-2</v>
      </c>
      <c r="AZ88" s="151">
        <f t="shared" si="86"/>
        <v>1.0228421891266474E-2</v>
      </c>
      <c r="BA88" s="151">
        <f t="shared" si="86"/>
        <v>1.0262368179130562E-2</v>
      </c>
      <c r="BB88" s="151">
        <f t="shared" si="86"/>
        <v>1.0296081153646089E-2</v>
      </c>
      <c r="BC88" s="151">
        <f t="shared" si="86"/>
        <v>1.0329560176147468E-2</v>
      </c>
      <c r="BD88" s="151">
        <f t="shared" si="86"/>
        <v>1.0362804659078337E-2</v>
      </c>
      <c r="BE88" s="151">
        <f t="shared" si="86"/>
        <v>1.0395814065464316E-2</v>
      </c>
      <c r="BF88" s="151">
        <f t="shared" si="86"/>
        <v>1.0428587908371168E-2</v>
      </c>
      <c r="BG88" s="151">
        <f t="shared" si="86"/>
        <v>1.0906848908690592E-2</v>
      </c>
      <c r="BH88" s="151">
        <f t="shared" si="86"/>
        <v>1.0935702814359882E-2</v>
      </c>
      <c r="BI88" s="151">
        <f t="shared" si="86"/>
        <v>1.0964320102447188E-2</v>
      </c>
      <c r="BJ88" s="151">
        <f t="shared" si="86"/>
        <v>1.0992701099852766E-2</v>
      </c>
      <c r="BK88" s="151">
        <f t="shared" si="86"/>
        <v>1.1020846170742411E-2</v>
      </c>
      <c r="BL88" s="151">
        <f t="shared" si="86"/>
        <v>1.1048755715827419E-2</v>
      </c>
      <c r="BM88" s="151">
        <f t="shared" si="86"/>
        <v>1.1076430171639569E-2</v>
      </c>
      <c r="BN88" s="151">
        <f t="shared" si="86"/>
        <v>1.1103870009806418E-2</v>
      </c>
      <c r="BO88" s="151">
        <f t="shared" ref="BO88:BU88" si="87">IFERROR((BO77-BO71)/BO71,"N/A")</f>
        <v>1.1131075736323061E-2</v>
      </c>
      <c r="BP88" s="151">
        <f t="shared" si="87"/>
        <v>1.1158047890825737E-2</v>
      </c>
      <c r="BQ88" s="151">
        <f t="shared" si="87"/>
        <v>1.1184787045861544E-2</v>
      </c>
      <c r="BR88" s="151">
        <f t="shared" si="87"/>
        <v>1.1211293806160936E-2</v>
      </c>
      <c r="BS88" s="151">
        <f t="shared" si="87"/>
        <v>1.1237568807909595E-2</v>
      </c>
      <c r="BT88" s="151">
        <f t="shared" si="87"/>
        <v>1.1263612718020885E-2</v>
      </c>
      <c r="BU88" s="151">
        <f t="shared" si="87"/>
        <v>1.1289426233410801E-2</v>
      </c>
    </row>
    <row r="89" spans="1:73" x14ac:dyDescent="0.3">
      <c r="A89" s="65" t="s">
        <v>55</v>
      </c>
      <c r="B89" s="150">
        <f>SUM(B72:B76)</f>
        <v>162</v>
      </c>
      <c r="C89" s="150">
        <f>SUM(C72:C76)</f>
        <v>23365</v>
      </c>
      <c r="D89" s="150">
        <f t="shared" ref="D89:BO89" si="88">SUM(D72:D76)</f>
        <v>5306</v>
      </c>
      <c r="E89" s="150">
        <f t="shared" si="88"/>
        <v>4926</v>
      </c>
      <c r="F89" s="150">
        <f t="shared" si="88"/>
        <v>6280</v>
      </c>
      <c r="G89" s="150">
        <f t="shared" si="88"/>
        <v>6781</v>
      </c>
      <c r="H89" s="150">
        <f t="shared" si="88"/>
        <v>10926</v>
      </c>
      <c r="I89" s="150">
        <f t="shared" si="88"/>
        <v>1924.3065714174991</v>
      </c>
      <c r="J89" s="150">
        <f t="shared" si="88"/>
        <v>1950.4409404617381</v>
      </c>
      <c r="K89" s="150">
        <f t="shared" si="88"/>
        <v>1976.9302452815373</v>
      </c>
      <c r="L89" s="150">
        <f t="shared" si="88"/>
        <v>2003.7793063263407</v>
      </c>
      <c r="M89" s="150">
        <f t="shared" si="88"/>
        <v>2030.9930095130253</v>
      </c>
      <c r="N89" s="150">
        <f t="shared" si="88"/>
        <v>2058.57630711502</v>
      </c>
      <c r="O89" s="150">
        <f t="shared" si="88"/>
        <v>2086.5342186635107</v>
      </c>
      <c r="P89" s="150">
        <f t="shared" si="88"/>
        <v>2114.8718318608808</v>
      </c>
      <c r="Q89" s="150">
        <f t="shared" si="88"/>
        <v>2143.594303506552</v>
      </c>
      <c r="R89" s="150">
        <f t="shared" si="88"/>
        <v>2172.7068604354108</v>
      </c>
      <c r="S89" s="150">
        <f t="shared" si="88"/>
        <v>2202.2148004689698</v>
      </c>
      <c r="T89" s="150">
        <f t="shared" si="88"/>
        <v>2232.1234933794476</v>
      </c>
      <c r="U89" s="150">
        <f t="shared" si="88"/>
        <v>2262.438381866953</v>
      </c>
      <c r="V89" s="150">
        <f t="shared" si="88"/>
        <v>2293.1649825499239</v>
      </c>
      <c r="W89" s="150">
        <f t="shared" si="88"/>
        <v>2324.3088869690309</v>
      </c>
      <c r="X89" s="150">
        <f t="shared" si="88"/>
        <v>2355.8757626047081</v>
      </c>
      <c r="Y89" s="150">
        <f t="shared" si="88"/>
        <v>2387.8713539085079</v>
      </c>
      <c r="Z89" s="150">
        <f t="shared" si="88"/>
        <v>2420.3014833484549</v>
      </c>
      <c r="AA89" s="150">
        <f t="shared" si="88"/>
        <v>2625.4220524686107</v>
      </c>
      <c r="AB89" s="150">
        <f t="shared" si="88"/>
        <v>2661.0784025716807</v>
      </c>
      <c r="AC89" s="150">
        <f t="shared" si="88"/>
        <v>2697.2190082638563</v>
      </c>
      <c r="AD89" s="150">
        <f t="shared" si="88"/>
        <v>2733.8504463112658</v>
      </c>
      <c r="AE89" s="150">
        <f t="shared" si="88"/>
        <v>2770.9793828003349</v>
      </c>
      <c r="AF89" s="150">
        <f t="shared" si="88"/>
        <v>2808.6125743508555</v>
      </c>
      <c r="AG89" s="150">
        <f t="shared" si="88"/>
        <v>2846.7568693455496</v>
      </c>
      <c r="AH89" s="150">
        <f t="shared" si="88"/>
        <v>2885.4192091763039</v>
      </c>
      <c r="AI89" s="150">
        <f t="shared" si="88"/>
        <v>2924.6066295073597</v>
      </c>
      <c r="AJ89" s="150">
        <f t="shared" si="88"/>
        <v>2964.3262615556305</v>
      </c>
      <c r="AK89" s="150">
        <f t="shared" si="88"/>
        <v>3004.5853333884306</v>
      </c>
      <c r="AL89" s="150">
        <f t="shared" si="88"/>
        <v>3045.3911712388099</v>
      </c>
      <c r="AM89" s="150">
        <f t="shared" si="88"/>
        <v>3086.7512008387685</v>
      </c>
      <c r="AN89" s="150">
        <f t="shared" si="88"/>
        <v>3128.672948770567</v>
      </c>
      <c r="AO89" s="150">
        <f t="shared" si="88"/>
        <v>3171.1640438363947</v>
      </c>
      <c r="AP89" s="150">
        <f t="shared" si="88"/>
        <v>3214.2322184466357</v>
      </c>
      <c r="AQ89" s="150">
        <f t="shared" si="88"/>
        <v>3257.8853100269916</v>
      </c>
      <c r="AR89" s="150">
        <f t="shared" si="88"/>
        <v>3302.1312624447146</v>
      </c>
      <c r="AS89" s="150">
        <f t="shared" si="88"/>
        <v>3346.9781274542129</v>
      </c>
      <c r="AT89" s="150">
        <f t="shared" si="88"/>
        <v>3392.4340661622791</v>
      </c>
      <c r="AU89" s="150">
        <f>SUM(AU72:AU76)</f>
        <v>3438.5073505132368</v>
      </c>
      <c r="AV89" s="150">
        <f t="shared" si="88"/>
        <v>3485.2063647942341</v>
      </c>
      <c r="AW89" s="150">
        <f t="shared" si="88"/>
        <v>3532.5396071609994</v>
      </c>
      <c r="AX89" s="150">
        <f t="shared" si="88"/>
        <v>3580.5156911843105</v>
      </c>
      <c r="AY89" s="150">
        <f t="shared" si="88"/>
        <v>3629.1433474174692</v>
      </c>
      <c r="AZ89" s="150">
        <f t="shared" si="88"/>
        <v>3678.4314249850622</v>
      </c>
      <c r="BA89" s="150">
        <f t="shared" si="88"/>
        <v>3728.3888931932961</v>
      </c>
      <c r="BB89" s="150">
        <f t="shared" si="88"/>
        <v>3779.0248431622131</v>
      </c>
      <c r="BC89" s="150">
        <f t="shared" si="88"/>
        <v>3830.3484894800649</v>
      </c>
      <c r="BD89" s="150">
        <f t="shared" si="88"/>
        <v>3882.3691718801547</v>
      </c>
      <c r="BE89" s="150">
        <f t="shared" si="88"/>
        <v>3935.0963569404603</v>
      </c>
      <c r="BF89" s="150">
        <f t="shared" si="88"/>
        <v>3988.5396398063331</v>
      </c>
      <c r="BG89" s="150">
        <f t="shared" si="88"/>
        <v>4214.9587459365948</v>
      </c>
      <c r="BH89" s="150">
        <f t="shared" si="88"/>
        <v>4272.2028924820206</v>
      </c>
      <c r="BI89" s="150">
        <f t="shared" si="88"/>
        <v>4330.2244825354937</v>
      </c>
      <c r="BJ89" s="150">
        <f t="shared" si="88"/>
        <v>4389.0340747033461</v>
      </c>
      <c r="BK89" s="150">
        <f t="shared" si="88"/>
        <v>4448.6423709903265</v>
      </c>
      <c r="BL89" s="150">
        <f t="shared" si="88"/>
        <v>4509.0602187471195</v>
      </c>
      <c r="BM89" s="150">
        <f t="shared" si="88"/>
        <v>4570.2986126443202</v>
      </c>
      <c r="BN89" s="150">
        <f t="shared" si="88"/>
        <v>4632.3686966732048</v>
      </c>
      <c r="BO89" s="150">
        <f t="shared" si="88"/>
        <v>4695.2817661736963</v>
      </c>
      <c r="BP89" s="150">
        <f t="shared" ref="BP89:BU89" si="89">SUM(BP72:BP76)</f>
        <v>4759.0492698898424</v>
      </c>
      <c r="BQ89" s="150">
        <f t="shared" si="89"/>
        <v>4823.6828120532409</v>
      </c>
      <c r="BR89" s="150">
        <f t="shared" si="89"/>
        <v>4889.1941544947367</v>
      </c>
      <c r="BS89" s="150">
        <f t="shared" si="89"/>
        <v>4955.5952187848088</v>
      </c>
      <c r="BT89" s="150">
        <f t="shared" si="89"/>
        <v>5022.8980884030261</v>
      </c>
      <c r="BU89" s="150">
        <f t="shared" si="89"/>
        <v>5091.1150109369592</v>
      </c>
    </row>
    <row r="90" spans="1:73" x14ac:dyDescent="0.3">
      <c r="A90" s="65" t="s">
        <v>426</v>
      </c>
      <c r="B90" s="150">
        <f>IFERROR(B77/B39,0)</f>
        <v>108.51988304093567</v>
      </c>
      <c r="C90" s="150">
        <f t="shared" ref="C90:BN90" si="90">IFERROR(C77/C39,0)</f>
        <v>121.96964389959136</v>
      </c>
      <c r="D90" s="150">
        <f t="shared" si="90"/>
        <v>122.4928530588908</v>
      </c>
      <c r="E90" s="150">
        <f t="shared" si="90"/>
        <v>122.71332586786114</v>
      </c>
      <c r="F90" s="150">
        <f t="shared" si="90"/>
        <v>125.45687256538676</v>
      </c>
      <c r="G90" s="150">
        <f t="shared" si="90"/>
        <v>128.16059602649005</v>
      </c>
      <c r="H90" s="150">
        <f t="shared" si="90"/>
        <v>132.07658881042912</v>
      </c>
      <c r="I90" s="150">
        <f t="shared" si="90"/>
        <v>133.70284046449399</v>
      </c>
      <c r="J90" s="150">
        <f t="shared" si="90"/>
        <v>135.35766986952288</v>
      </c>
      <c r="K90" s="150">
        <f t="shared" si="90"/>
        <v>137.04164983883368</v>
      </c>
      <c r="L90" s="150">
        <f t="shared" si="90"/>
        <v>138.75536598313275</v>
      </c>
      <c r="M90" s="150">
        <f t="shared" si="90"/>
        <v>140.49941703109391</v>
      </c>
      <c r="N90" s="150">
        <f t="shared" si="90"/>
        <v>142.27441515901569</v>
      </c>
      <c r="O90" s="150">
        <f t="shared" si="90"/>
        <v>144.08098632984797</v>
      </c>
      <c r="P90" s="150">
        <f t="shared" si="90"/>
        <v>145.91977064189058</v>
      </c>
      <c r="Q90" s="150">
        <f t="shared" si="90"/>
        <v>147.7914226874766</v>
      </c>
      <c r="R90" s="150">
        <f t="shared" si="90"/>
        <v>149.69661192196565</v>
      </c>
      <c r="S90" s="150">
        <f t="shared" si="90"/>
        <v>151.63602304338303</v>
      </c>
      <c r="T90" s="150">
        <f t="shared" si="90"/>
        <v>153.61035638305441</v>
      </c>
      <c r="U90" s="150">
        <f t="shared" si="90"/>
        <v>155.6203283075975</v>
      </c>
      <c r="V90" s="150">
        <f t="shared" si="90"/>
        <v>157.66667163264711</v>
      </c>
      <c r="W90" s="150">
        <f t="shared" si="90"/>
        <v>159.75013604870182</v>
      </c>
      <c r="X90" s="150">
        <f t="shared" si="90"/>
        <v>161.87148855949829</v>
      </c>
      <c r="Y90" s="150">
        <f t="shared" si="90"/>
        <v>164.03151393333081</v>
      </c>
      <c r="Z90" s="150">
        <f t="shared" si="90"/>
        <v>166.23101516775341</v>
      </c>
      <c r="AA90" s="150">
        <f t="shared" si="90"/>
        <v>168.47305017286754</v>
      </c>
      <c r="AB90" s="150">
        <f t="shared" si="90"/>
        <v>170.75492168432433</v>
      </c>
      <c r="AC90" s="150">
        <f t="shared" si="90"/>
        <v>173.07741778220864</v>
      </c>
      <c r="AD90" s="150">
        <f t="shared" si="90"/>
        <v>175.44134370838404</v>
      </c>
      <c r="AE90" s="150">
        <f t="shared" si="90"/>
        <v>177.84752228164459</v>
      </c>
      <c r="AF90" s="150">
        <f t="shared" si="90"/>
        <v>180.29679432413545</v>
      </c>
      <c r="AG90" s="150">
        <f t="shared" si="90"/>
        <v>182.79001909938694</v>
      </c>
      <c r="AH90" s="150">
        <f t="shared" si="90"/>
        <v>185.32807476231932</v>
      </c>
      <c r="AI90" s="150">
        <f t="shared" si="90"/>
        <v>187.91185882158709</v>
      </c>
      <c r="AJ90" s="150">
        <f t="shared" si="90"/>
        <v>190.54228861464594</v>
      </c>
      <c r="AK90" s="150">
        <f t="shared" si="90"/>
        <v>193.22030179593665</v>
      </c>
      <c r="AL90" s="150">
        <f t="shared" si="90"/>
        <v>195.94685683859652</v>
      </c>
      <c r="AM90" s="150">
        <f t="shared" si="90"/>
        <v>198.72293355012138</v>
      </c>
      <c r="AN90" s="150">
        <f t="shared" si="90"/>
        <v>201.54953360241745</v>
      </c>
      <c r="AO90" s="150">
        <f t="shared" si="90"/>
        <v>204.42768107669718</v>
      </c>
      <c r="AP90" s="150">
        <f t="shared" si="90"/>
        <v>207.35842302368997</v>
      </c>
      <c r="AQ90" s="150">
        <f t="shared" si="90"/>
        <v>210.34283003965501</v>
      </c>
      <c r="AR90" s="150">
        <f t="shared" si="90"/>
        <v>213.38199685870165</v>
      </c>
      <c r="AS90" s="150">
        <f t="shared" si="90"/>
        <v>216.47704296194024</v>
      </c>
      <c r="AT90" s="150">
        <f t="shared" si="90"/>
        <v>219.62911320400565</v>
      </c>
      <c r="AU90" s="150">
        <f t="shared" si="90"/>
        <v>222.83937845751618</v>
      </c>
      <c r="AV90" s="150">
        <f t="shared" si="90"/>
        <v>226.10903627604944</v>
      </c>
      <c r="AW90" s="150">
        <f t="shared" si="90"/>
        <v>229.43931157624039</v>
      </c>
      <c r="AX90" s="150">
        <f t="shared" si="90"/>
        <v>232.83145733962689</v>
      </c>
      <c r="AY90" s="150">
        <f t="shared" si="90"/>
        <v>236.28675533489289</v>
      </c>
      <c r="AZ90" s="150">
        <f t="shared" si="90"/>
        <v>239.80651686118287</v>
      </c>
      <c r="BA90" s="150">
        <f t="shared" si="90"/>
        <v>243.39208351318655</v>
      </c>
      <c r="BB90" s="150">
        <f t="shared" si="90"/>
        <v>247.0448279687192</v>
      </c>
      <c r="BC90" s="150">
        <f t="shared" si="90"/>
        <v>250.76615479954989</v>
      </c>
      <c r="BD90" s="150">
        <f t="shared" si="90"/>
        <v>254.55750130625938</v>
      </c>
      <c r="BE90" s="150">
        <f t="shared" si="90"/>
        <v>258.42033837793792</v>
      </c>
      <c r="BF90" s="150">
        <f t="shared" si="90"/>
        <v>262.35617137756583</v>
      </c>
      <c r="BG90" s="150">
        <f t="shared" si="90"/>
        <v>266.30238526591074</v>
      </c>
      <c r="BH90" s="150">
        <f t="shared" si="90"/>
        <v>270.32019307157634</v>
      </c>
      <c r="BI90" s="150">
        <f t="shared" si="90"/>
        <v>274.41101481794396</v>
      </c>
      <c r="BJ90" s="150">
        <f t="shared" si="90"/>
        <v>278.57630133527385</v>
      </c>
      <c r="BK90" s="150">
        <f t="shared" si="90"/>
        <v>282.81753500055589</v>
      </c>
      <c r="BL90" s="150">
        <f t="shared" si="90"/>
        <v>287.13623049725066</v>
      </c>
      <c r="BM90" s="150">
        <f t="shared" si="90"/>
        <v>291.53393559552308</v>
      </c>
      <c r="BN90" s="150">
        <f t="shared" si="90"/>
        <v>296.01223195359074</v>
      </c>
      <c r="BO90" s="150">
        <f t="shared" ref="BO90:BU90" si="91">IFERROR(BO77/BO39,0)</f>
        <v>300.57273594083188</v>
      </c>
      <c r="BP90" s="150">
        <f t="shared" si="91"/>
        <v>305.21709948331937</v>
      </c>
      <c r="BQ90" s="150">
        <f t="shared" si="91"/>
        <v>309.94701093246874</v>
      </c>
      <c r="BR90" s="150">
        <f t="shared" si="91"/>
        <v>314.76419595751486</v>
      </c>
      <c r="BS90" s="150">
        <f t="shared" si="91"/>
        <v>319.67041846255421</v>
      </c>
      <c r="BT90" s="150">
        <f t="shared" si="91"/>
        <v>324.66748152891728</v>
      </c>
      <c r="BU90" s="150">
        <f t="shared" si="91"/>
        <v>329.7572283836609</v>
      </c>
    </row>
    <row r="91" spans="1:73" x14ac:dyDescent="0.3">
      <c r="A91" s="65" t="s">
        <v>887</v>
      </c>
      <c r="B91" s="150">
        <f t="shared" ref="B91:BM91" si="92">B81+B86+B99</f>
        <v>226008.14</v>
      </c>
      <c r="C91" s="150">
        <f t="shared" si="92"/>
        <v>208934.12462277978</v>
      </c>
      <c r="D91" s="150">
        <f t="shared" si="92"/>
        <v>214240.19267161546</v>
      </c>
      <c r="E91" s="150">
        <f t="shared" si="92"/>
        <v>219166.00460713336</v>
      </c>
      <c r="F91" s="150">
        <f t="shared" si="92"/>
        <v>225445.90051147278</v>
      </c>
      <c r="G91" s="150">
        <f t="shared" si="92"/>
        <v>232226.97652715433</v>
      </c>
      <c r="H91" s="150">
        <f t="shared" si="92"/>
        <v>243152.9185128728</v>
      </c>
      <c r="I91" s="150">
        <f t="shared" si="92"/>
        <v>245077.30657141749</v>
      </c>
      <c r="J91" s="150">
        <f t="shared" si="92"/>
        <v>247027.74751187925</v>
      </c>
      <c r="K91" s="150">
        <f t="shared" si="92"/>
        <v>249004.6777571608</v>
      </c>
      <c r="L91" s="150">
        <f t="shared" si="92"/>
        <v>251008.45706348712</v>
      </c>
      <c r="M91" s="150">
        <f t="shared" si="92"/>
        <v>253039.45007300016</v>
      </c>
      <c r="N91" s="150">
        <f t="shared" si="92"/>
        <v>255098.02638011513</v>
      </c>
      <c r="O91" s="150">
        <f t="shared" si="92"/>
        <v>257184.56059877865</v>
      </c>
      <c r="P91" s="150">
        <f t="shared" si="92"/>
        <v>259299.43243063951</v>
      </c>
      <c r="Q91" s="150">
        <f t="shared" si="92"/>
        <v>261443.02673414611</v>
      </c>
      <c r="R91" s="150">
        <f t="shared" si="92"/>
        <v>263615.73359458154</v>
      </c>
      <c r="S91" s="150">
        <f t="shared" si="92"/>
        <v>265817.94839505054</v>
      </c>
      <c r="T91" s="150">
        <f t="shared" si="92"/>
        <v>268050.07188842993</v>
      </c>
      <c r="U91" s="150">
        <f t="shared" si="92"/>
        <v>270312.51027029689</v>
      </c>
      <c r="V91" s="150">
        <f t="shared" si="92"/>
        <v>272605.67525284685</v>
      </c>
      <c r="W91" s="150">
        <f t="shared" si="92"/>
        <v>274929.98413981585</v>
      </c>
      <c r="X91" s="150">
        <f t="shared" si="92"/>
        <v>277285.85990242055</v>
      </c>
      <c r="Y91" s="150">
        <f t="shared" si="92"/>
        <v>279673.73125632905</v>
      </c>
      <c r="Z91" s="150">
        <f t="shared" si="92"/>
        <v>282094.03273967752</v>
      </c>
      <c r="AA91" s="150">
        <f t="shared" si="92"/>
        <v>284719.45479214616</v>
      </c>
      <c r="AB91" s="150">
        <f t="shared" si="92"/>
        <v>287380.53319471783</v>
      </c>
      <c r="AC91" s="150">
        <f t="shared" si="92"/>
        <v>290077.75220298168</v>
      </c>
      <c r="AD91" s="150">
        <f t="shared" si="92"/>
        <v>292811.60264929297</v>
      </c>
      <c r="AE91" s="150">
        <f t="shared" si="92"/>
        <v>295582.58203209331</v>
      </c>
      <c r="AF91" s="150">
        <f t="shared" si="92"/>
        <v>298391.19460644416</v>
      </c>
      <c r="AG91" s="150">
        <f t="shared" si="92"/>
        <v>301237.95147578965</v>
      </c>
      <c r="AH91" s="150">
        <f t="shared" si="92"/>
        <v>304123.37068496598</v>
      </c>
      <c r="AI91" s="150">
        <f t="shared" si="92"/>
        <v>307047.9773144733</v>
      </c>
      <c r="AJ91" s="150">
        <f t="shared" si="92"/>
        <v>310012.30357602896</v>
      </c>
      <c r="AK91" s="150">
        <f t="shared" si="92"/>
        <v>313016.88890941738</v>
      </c>
      <c r="AL91" s="150">
        <f t="shared" si="92"/>
        <v>316062.28008065617</v>
      </c>
      <c r="AM91" s="150">
        <f t="shared" si="92"/>
        <v>319149.03128149494</v>
      </c>
      <c r="AN91" s="150">
        <f t="shared" si="92"/>
        <v>322277.70423026552</v>
      </c>
      <c r="AO91" s="150">
        <f t="shared" si="92"/>
        <v>325448.86827410193</v>
      </c>
      <c r="AP91" s="150">
        <f t="shared" si="92"/>
        <v>328663.1004925486</v>
      </c>
      <c r="AQ91" s="150">
        <f t="shared" si="92"/>
        <v>331920.9858025756</v>
      </c>
      <c r="AR91" s="150">
        <f t="shared" si="92"/>
        <v>335223.11706502031</v>
      </c>
      <c r="AS91" s="150">
        <f t="shared" si="92"/>
        <v>338570.09519247455</v>
      </c>
      <c r="AT91" s="150">
        <f t="shared" si="92"/>
        <v>341962.52925863682</v>
      </c>
      <c r="AU91" s="150">
        <f t="shared" si="92"/>
        <v>345401.03660915006</v>
      </c>
      <c r="AV91" s="150">
        <f t="shared" si="92"/>
        <v>348886.24297394429</v>
      </c>
      <c r="AW91" s="150">
        <f t="shared" si="92"/>
        <v>352418.7825811053</v>
      </c>
      <c r="AX91" s="150">
        <f t="shared" si="92"/>
        <v>355999.29827228951</v>
      </c>
      <c r="AY91" s="150">
        <f t="shared" si="92"/>
        <v>359628.44161970698</v>
      </c>
      <c r="AZ91" s="150">
        <f t="shared" si="92"/>
        <v>363306.87304469204</v>
      </c>
      <c r="BA91" s="150">
        <f t="shared" si="92"/>
        <v>367035.26193788531</v>
      </c>
      <c r="BB91" s="150">
        <f t="shared" si="92"/>
        <v>370814.28678104753</v>
      </c>
      <c r="BC91" s="150">
        <f t="shared" si="92"/>
        <v>374644.63527052756</v>
      </c>
      <c r="BD91" s="150">
        <f t="shared" si="92"/>
        <v>378527.00444240769</v>
      </c>
      <c r="BE91" s="150">
        <f t="shared" si="92"/>
        <v>382462.10079934815</v>
      </c>
      <c r="BF91" s="150">
        <f t="shared" si="92"/>
        <v>386450.64043915446</v>
      </c>
      <c r="BG91" s="150">
        <f t="shared" si="92"/>
        <v>390665.59918509104</v>
      </c>
      <c r="BH91" s="150">
        <f t="shared" si="92"/>
        <v>394937.80207757303</v>
      </c>
      <c r="BI91" s="150">
        <f t="shared" si="92"/>
        <v>399268.02656010847</v>
      </c>
      <c r="BJ91" s="150">
        <f t="shared" si="92"/>
        <v>403657.06063481182</v>
      </c>
      <c r="BK91" s="150">
        <f t="shared" si="92"/>
        <v>408105.70300580212</v>
      </c>
      <c r="BL91" s="150">
        <f t="shared" si="92"/>
        <v>412614.7632245493</v>
      </c>
      <c r="BM91" s="150">
        <f t="shared" si="92"/>
        <v>417185.0618371935</v>
      </c>
      <c r="BN91" s="150">
        <f t="shared" ref="BN91:BU91" si="93">BN81+BN86+BN99</f>
        <v>421817.43053386675</v>
      </c>
      <c r="BO91" s="150">
        <f t="shared" si="93"/>
        <v>426512.71230004047</v>
      </c>
      <c r="BP91" s="150">
        <f t="shared" si="93"/>
        <v>431271.76156993024</v>
      </c>
      <c r="BQ91" s="150">
        <f t="shared" si="93"/>
        <v>436095.44438198354</v>
      </c>
      <c r="BR91" s="150">
        <f t="shared" si="93"/>
        <v>440984.63853647828</v>
      </c>
      <c r="BS91" s="150">
        <f t="shared" si="93"/>
        <v>445940.23375526315</v>
      </c>
      <c r="BT91" s="150">
        <f t="shared" si="93"/>
        <v>450963.13184366614</v>
      </c>
      <c r="BU91" s="150">
        <f t="shared" si="93"/>
        <v>456054.24685460306</v>
      </c>
    </row>
    <row r="94" spans="1:73" x14ac:dyDescent="0.3">
      <c r="A94" s="175" t="s">
        <v>286</v>
      </c>
    </row>
    <row r="96" spans="1:73" x14ac:dyDescent="0.3">
      <c r="A96" s="65" t="s">
        <v>287</v>
      </c>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row>
    <row r="97" spans="1:73" x14ac:dyDescent="0.3">
      <c r="A97" s="65" t="s">
        <v>288</v>
      </c>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row>
    <row r="98" spans="1:73" x14ac:dyDescent="0.3">
      <c r="A98" s="262" t="s">
        <v>289</v>
      </c>
      <c r="B98" s="263"/>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row>
    <row r="99" spans="1:73" x14ac:dyDescent="0.3">
      <c r="A99" s="64" t="s">
        <v>290</v>
      </c>
      <c r="B99" s="219">
        <f>SUM(B96:B98)</f>
        <v>0</v>
      </c>
      <c r="C99" s="219">
        <f t="shared" ref="C99:BN99" si="94">SUM(C96:C98)</f>
        <v>0</v>
      </c>
      <c r="D99" s="219">
        <f t="shared" si="94"/>
        <v>0</v>
      </c>
      <c r="E99" s="219">
        <f t="shared" si="94"/>
        <v>0</v>
      </c>
      <c r="F99" s="219">
        <f t="shared" si="94"/>
        <v>0</v>
      </c>
      <c r="G99" s="219">
        <f t="shared" si="94"/>
        <v>0</v>
      </c>
      <c r="H99" s="219">
        <f t="shared" si="94"/>
        <v>0</v>
      </c>
      <c r="I99" s="219">
        <f t="shared" si="94"/>
        <v>0</v>
      </c>
      <c r="J99" s="219">
        <f t="shared" si="94"/>
        <v>0</v>
      </c>
      <c r="K99" s="219">
        <f t="shared" si="94"/>
        <v>0</v>
      </c>
      <c r="L99" s="219">
        <f t="shared" si="94"/>
        <v>0</v>
      </c>
      <c r="M99" s="219">
        <f t="shared" si="94"/>
        <v>0</v>
      </c>
      <c r="N99" s="219">
        <f t="shared" si="94"/>
        <v>0</v>
      </c>
      <c r="O99" s="219">
        <f t="shared" si="94"/>
        <v>0</v>
      </c>
      <c r="P99" s="219">
        <f t="shared" si="94"/>
        <v>0</v>
      </c>
      <c r="Q99" s="219">
        <f t="shared" si="94"/>
        <v>0</v>
      </c>
      <c r="R99" s="219">
        <f t="shared" si="94"/>
        <v>0</v>
      </c>
      <c r="S99" s="219">
        <f t="shared" si="94"/>
        <v>0</v>
      </c>
      <c r="T99" s="219">
        <f t="shared" si="94"/>
        <v>0</v>
      </c>
      <c r="U99" s="219">
        <f t="shared" si="94"/>
        <v>0</v>
      </c>
      <c r="V99" s="219">
        <f t="shared" si="94"/>
        <v>0</v>
      </c>
      <c r="W99" s="219">
        <f t="shared" si="94"/>
        <v>0</v>
      </c>
      <c r="X99" s="219">
        <f t="shared" si="94"/>
        <v>0</v>
      </c>
      <c r="Y99" s="219">
        <f t="shared" si="94"/>
        <v>0</v>
      </c>
      <c r="Z99" s="219">
        <f t="shared" si="94"/>
        <v>0</v>
      </c>
      <c r="AA99" s="219">
        <f t="shared" si="94"/>
        <v>0</v>
      </c>
      <c r="AB99" s="219">
        <f t="shared" si="94"/>
        <v>0</v>
      </c>
      <c r="AC99" s="219">
        <f t="shared" si="94"/>
        <v>0</v>
      </c>
      <c r="AD99" s="219">
        <f t="shared" si="94"/>
        <v>0</v>
      </c>
      <c r="AE99" s="219">
        <f t="shared" si="94"/>
        <v>0</v>
      </c>
      <c r="AF99" s="219">
        <f t="shared" si="94"/>
        <v>0</v>
      </c>
      <c r="AG99" s="219">
        <f t="shared" si="94"/>
        <v>0</v>
      </c>
      <c r="AH99" s="219">
        <f t="shared" si="94"/>
        <v>0</v>
      </c>
      <c r="AI99" s="219">
        <f t="shared" si="94"/>
        <v>0</v>
      </c>
      <c r="AJ99" s="219">
        <f t="shared" si="94"/>
        <v>0</v>
      </c>
      <c r="AK99" s="219">
        <f t="shared" si="94"/>
        <v>0</v>
      </c>
      <c r="AL99" s="219">
        <f t="shared" si="94"/>
        <v>0</v>
      </c>
      <c r="AM99" s="219">
        <f t="shared" si="94"/>
        <v>0</v>
      </c>
      <c r="AN99" s="219">
        <f t="shared" si="94"/>
        <v>0</v>
      </c>
      <c r="AO99" s="219">
        <f t="shared" si="94"/>
        <v>0</v>
      </c>
      <c r="AP99" s="219">
        <f t="shared" si="94"/>
        <v>0</v>
      </c>
      <c r="AQ99" s="219">
        <f t="shared" si="94"/>
        <v>0</v>
      </c>
      <c r="AR99" s="219">
        <f t="shared" si="94"/>
        <v>0</v>
      </c>
      <c r="AS99" s="219">
        <f t="shared" si="94"/>
        <v>0</v>
      </c>
      <c r="AT99" s="219">
        <f t="shared" si="94"/>
        <v>0</v>
      </c>
      <c r="AU99" s="219">
        <f t="shared" si="94"/>
        <v>0</v>
      </c>
      <c r="AV99" s="219">
        <f t="shared" si="94"/>
        <v>0</v>
      </c>
      <c r="AW99" s="219">
        <f t="shared" si="94"/>
        <v>0</v>
      </c>
      <c r="AX99" s="219">
        <f t="shared" si="94"/>
        <v>0</v>
      </c>
      <c r="AY99" s="219">
        <f t="shared" si="94"/>
        <v>0</v>
      </c>
      <c r="AZ99" s="219">
        <f t="shared" si="94"/>
        <v>0</v>
      </c>
      <c r="BA99" s="219">
        <f t="shared" si="94"/>
        <v>0</v>
      </c>
      <c r="BB99" s="219">
        <f t="shared" si="94"/>
        <v>0</v>
      </c>
      <c r="BC99" s="219">
        <f t="shared" si="94"/>
        <v>0</v>
      </c>
      <c r="BD99" s="219">
        <f t="shared" si="94"/>
        <v>0</v>
      </c>
      <c r="BE99" s="219">
        <f t="shared" si="94"/>
        <v>0</v>
      </c>
      <c r="BF99" s="219">
        <f t="shared" si="94"/>
        <v>0</v>
      </c>
      <c r="BG99" s="219">
        <f t="shared" si="94"/>
        <v>0</v>
      </c>
      <c r="BH99" s="219">
        <f t="shared" si="94"/>
        <v>0</v>
      </c>
      <c r="BI99" s="219">
        <f t="shared" si="94"/>
        <v>0</v>
      </c>
      <c r="BJ99" s="219">
        <f t="shared" si="94"/>
        <v>0</v>
      </c>
      <c r="BK99" s="219">
        <f t="shared" si="94"/>
        <v>0</v>
      </c>
      <c r="BL99" s="219">
        <f t="shared" si="94"/>
        <v>0</v>
      </c>
      <c r="BM99" s="219">
        <f t="shared" si="94"/>
        <v>0</v>
      </c>
      <c r="BN99" s="219">
        <f t="shared" si="94"/>
        <v>0</v>
      </c>
      <c r="BO99" s="219">
        <f t="shared" ref="BO99:BU99" si="95">SUM(BO96:BO98)</f>
        <v>0</v>
      </c>
      <c r="BP99" s="219">
        <f t="shared" si="95"/>
        <v>0</v>
      </c>
      <c r="BQ99" s="219">
        <f t="shared" si="95"/>
        <v>0</v>
      </c>
      <c r="BR99" s="219">
        <f t="shared" si="95"/>
        <v>0</v>
      </c>
      <c r="BS99" s="219">
        <f t="shared" si="95"/>
        <v>0</v>
      </c>
      <c r="BT99" s="219">
        <f t="shared" si="95"/>
        <v>0</v>
      </c>
      <c r="BU99" s="219">
        <f t="shared" si="95"/>
        <v>0</v>
      </c>
    </row>
  </sheetData>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tabColor rgb="FF92D050"/>
  </sheetPr>
  <dimension ref="A1:CB302"/>
  <sheetViews>
    <sheetView topLeftCell="A195" zoomScale="85" zoomScaleNormal="85" workbookViewId="0">
      <selection activeCell="B207" sqref="B207"/>
    </sheetView>
  </sheetViews>
  <sheetFormatPr defaultColWidth="8.6640625" defaultRowHeight="14.4" x14ac:dyDescent="0.3"/>
  <cols>
    <col min="1" max="1" width="22.109375" style="200" customWidth="1"/>
    <col min="2" max="2" width="14.44140625" style="200" bestFit="1" customWidth="1"/>
    <col min="3" max="6" width="11.109375" style="200" customWidth="1"/>
    <col min="7" max="8" width="11.6640625" style="200" bestFit="1" customWidth="1"/>
    <col min="9" max="13" width="12.109375" style="200" bestFit="1" customWidth="1"/>
    <col min="14" max="17" width="11.6640625" style="200" bestFit="1" customWidth="1"/>
    <col min="18" max="18" width="12.109375" style="200" bestFit="1" customWidth="1"/>
    <col min="19" max="20" width="11.6640625" style="200" bestFit="1" customWidth="1"/>
    <col min="21" max="25" width="12.109375" style="200" bestFit="1" customWidth="1"/>
    <col min="26" max="32" width="11.6640625" style="200" bestFit="1" customWidth="1"/>
    <col min="33" max="33" width="12.109375" style="200" bestFit="1" customWidth="1"/>
    <col min="34" max="34" width="11.6640625" style="200" bestFit="1" customWidth="1"/>
    <col min="35" max="55" width="12.6640625" style="200" bestFit="1" customWidth="1"/>
    <col min="56" max="58" width="11" style="200" customWidth="1"/>
    <col min="59" max="73" width="12.44140625" style="200" customWidth="1"/>
    <col min="74" max="16384" width="8.6640625" style="200"/>
  </cols>
  <sheetData>
    <row r="1" spans="1:80" ht="18" x14ac:dyDescent="0.35">
      <c r="A1" s="211" t="s">
        <v>165</v>
      </c>
    </row>
    <row r="2" spans="1:80" x14ac:dyDescent="0.3">
      <c r="B2" s="289" t="str">
        <f>Summary!C2</f>
        <v>Actual</v>
      </c>
      <c r="C2" s="289" t="str">
        <f>Summary!D2</f>
        <v>Actual</v>
      </c>
      <c r="D2" s="289" t="str">
        <f>Summary!E2</f>
        <v>Actual</v>
      </c>
      <c r="E2" s="289" t="str">
        <f>Summary!F2</f>
        <v>Actual</v>
      </c>
      <c r="F2" s="289" t="str">
        <f>Summary!G2</f>
        <v>Actual</v>
      </c>
      <c r="G2" s="289" t="str">
        <f>Summary!H2</f>
        <v>Actual</v>
      </c>
      <c r="H2" s="289" t="str">
        <f>Summary!I2</f>
        <v>Actual</v>
      </c>
      <c r="I2" s="289" t="str">
        <f>Summary!J2</f>
        <v>Fcst</v>
      </c>
      <c r="J2" s="289" t="str">
        <f>Summary!K2</f>
        <v>Fcst</v>
      </c>
      <c r="K2" s="289" t="str">
        <f>Summary!L2</f>
        <v>Fcst</v>
      </c>
      <c r="L2" s="289" t="str">
        <f>Summary!M2</f>
        <v>Fcst</v>
      </c>
      <c r="M2" s="289" t="str">
        <f>Summary!N2</f>
        <v>Fcst</v>
      </c>
      <c r="N2" s="289" t="str">
        <f>Summary!O2</f>
        <v>Fcst</v>
      </c>
      <c r="O2" s="289" t="str">
        <f>Summary!P2</f>
        <v>Fcst</v>
      </c>
      <c r="P2" s="289" t="str">
        <f>Summary!Q2</f>
        <v>Fcst</v>
      </c>
      <c r="Q2" s="289" t="str">
        <f>Summary!R2</f>
        <v>Fcst</v>
      </c>
      <c r="R2" s="289" t="str">
        <f>Summary!S2</f>
        <v>Fcst</v>
      </c>
      <c r="S2" s="289" t="str">
        <f>Summary!T2</f>
        <v>Fcst</v>
      </c>
      <c r="T2" s="289" t="str">
        <f>Summary!U2</f>
        <v>Fcst</v>
      </c>
      <c r="U2" s="289" t="str">
        <f>Summary!V2</f>
        <v>Fcst</v>
      </c>
      <c r="V2" s="289" t="str">
        <f>Summary!W2</f>
        <v>Fcst</v>
      </c>
      <c r="W2" s="289" t="str">
        <f>Summary!X2</f>
        <v>Fcst</v>
      </c>
      <c r="X2" s="289" t="str">
        <f>Summary!Y2</f>
        <v>Fcst</v>
      </c>
      <c r="Y2" s="289" t="str">
        <f>Summary!Z2</f>
        <v>Fcst</v>
      </c>
      <c r="Z2" s="289" t="str">
        <f>Summary!AA2</f>
        <v>Fcst</v>
      </c>
      <c r="AA2" s="289" t="str">
        <f>Summary!AB2</f>
        <v>Fcst</v>
      </c>
      <c r="AB2" s="289" t="str">
        <f>Summary!AC2</f>
        <v>Fcst</v>
      </c>
      <c r="AC2" s="289" t="str">
        <f>Summary!AD2</f>
        <v>Fcst</v>
      </c>
      <c r="AD2" s="289" t="str">
        <f>Summary!AE2</f>
        <v>Fcst</v>
      </c>
      <c r="AE2" s="289" t="str">
        <f>Summary!AF2</f>
        <v>Fcst</v>
      </c>
      <c r="AF2" s="289" t="str">
        <f>Summary!AG2</f>
        <v>Fcst</v>
      </c>
      <c r="AG2" s="289" t="str">
        <f>Summary!AH2</f>
        <v>Fcst</v>
      </c>
      <c r="AH2" s="289" t="str">
        <f>Summary!AI2</f>
        <v>Fcst</v>
      </c>
      <c r="AI2" s="289" t="str">
        <f>Summary!AJ2</f>
        <v>Fcst</v>
      </c>
      <c r="AJ2" s="289" t="str">
        <f>Summary!AK2</f>
        <v>Fcst</v>
      </c>
      <c r="AK2" s="289" t="str">
        <f>Summary!AL2</f>
        <v>Fcst</v>
      </c>
      <c r="AL2" s="289" t="str">
        <f>Summary!AM2</f>
        <v>Fcst</v>
      </c>
      <c r="AM2" s="289" t="str">
        <f>Summary!AN2</f>
        <v>Fcst</v>
      </c>
      <c r="AN2" s="289" t="str">
        <f>Summary!AO2</f>
        <v>Fcst</v>
      </c>
      <c r="AO2" s="289" t="str">
        <f>Summary!AP2</f>
        <v>Fcst</v>
      </c>
      <c r="AP2" s="289" t="str">
        <f>Summary!AQ2</f>
        <v>Fcst</v>
      </c>
      <c r="AQ2" s="289" t="str">
        <f>Summary!AR2</f>
        <v>Fcst</v>
      </c>
      <c r="AR2" s="289" t="str">
        <f>Summary!AS2</f>
        <v>Fcst</v>
      </c>
      <c r="AS2" s="289" t="str">
        <f>Summary!AT2</f>
        <v>Fcst</v>
      </c>
      <c r="AT2" s="289" t="str">
        <f>Summary!AU2</f>
        <v>Fcst</v>
      </c>
      <c r="AU2" s="289" t="str">
        <f>Summary!AV2</f>
        <v>Fcst</v>
      </c>
      <c r="AV2" s="289" t="str">
        <f>Summary!AW2</f>
        <v>Fcst</v>
      </c>
      <c r="AW2" s="289" t="str">
        <f>Summary!AX2</f>
        <v>Fcst</v>
      </c>
      <c r="AX2" s="289" t="str">
        <f>Summary!AY2</f>
        <v>Fcst</v>
      </c>
      <c r="AY2" s="289" t="str">
        <f>Summary!AZ2</f>
        <v>Fcst</v>
      </c>
      <c r="AZ2" s="289" t="str">
        <f>Summary!BA2</f>
        <v>Fcst</v>
      </c>
      <c r="BA2" s="289" t="str">
        <f>Summary!BB2</f>
        <v>Fcst</v>
      </c>
      <c r="BB2" s="289" t="str">
        <f>Summary!BC2</f>
        <v>Fcst</v>
      </c>
      <c r="BC2" s="289" t="str">
        <f>Summary!BD2</f>
        <v>Fcst</v>
      </c>
      <c r="BD2" s="289" t="str">
        <f>Summary!BE2</f>
        <v>Fcst</v>
      </c>
      <c r="BE2" s="289" t="str">
        <f>Summary!BF2</f>
        <v>Fcst</v>
      </c>
      <c r="BF2" s="289" t="str">
        <f>Summary!BG2</f>
        <v>Fcst</v>
      </c>
      <c r="BG2" s="289" t="str">
        <f>Summary!BH2</f>
        <v>Fcst</v>
      </c>
      <c r="BH2" s="289" t="str">
        <f>Summary!BI2</f>
        <v>Fcst</v>
      </c>
      <c r="BI2" s="289" t="str">
        <f>Summary!BJ2</f>
        <v>Fcst</v>
      </c>
      <c r="BJ2" s="289" t="str">
        <f>Summary!BK2</f>
        <v>Fcst</v>
      </c>
      <c r="BK2" s="289" t="str">
        <f>Summary!BL2</f>
        <v>Fcst</v>
      </c>
      <c r="BL2" s="289" t="str">
        <f>Summary!BM2</f>
        <v>Fcst</v>
      </c>
      <c r="BM2" s="289" t="str">
        <f>Summary!BN2</f>
        <v>Fcst</v>
      </c>
      <c r="BN2" s="289" t="str">
        <f>Summary!BO2</f>
        <v>Fcst</v>
      </c>
      <c r="BO2" s="289" t="str">
        <f>Summary!BP2</f>
        <v>Fcst</v>
      </c>
      <c r="BP2" s="289" t="str">
        <f>Summary!BQ2</f>
        <v>Fcst</v>
      </c>
      <c r="BQ2" s="289" t="str">
        <f>Summary!BR2</f>
        <v>Fcst</v>
      </c>
      <c r="BR2" s="289" t="str">
        <f>Summary!BS2</f>
        <v>Fcst</v>
      </c>
      <c r="BS2" s="289" t="str">
        <f>Summary!BT2</f>
        <v>Fcst</v>
      </c>
      <c r="BT2" s="289" t="str">
        <f>Summary!BU2</f>
        <v>Fcst</v>
      </c>
      <c r="BU2" s="289" t="str">
        <f>Summary!BV2</f>
        <v>Fcst</v>
      </c>
    </row>
    <row r="3" spans="1:80" x14ac:dyDescent="0.3">
      <c r="B3" s="212">
        <f>'Revenue A Inputs'!B3</f>
        <v>44562</v>
      </c>
      <c r="C3" s="212">
        <f>'Revenue A Inputs'!C3</f>
        <v>44593</v>
      </c>
      <c r="D3" s="212">
        <f>'Revenue A Inputs'!D3</f>
        <v>44621</v>
      </c>
      <c r="E3" s="212">
        <f>'Revenue A Inputs'!E3</f>
        <v>44652</v>
      </c>
      <c r="F3" s="212">
        <f>'Revenue A Inputs'!F3</f>
        <v>44682</v>
      </c>
      <c r="G3" s="212">
        <f>'Revenue A Inputs'!G3</f>
        <v>44713</v>
      </c>
      <c r="H3" s="212">
        <f>'Revenue A Inputs'!H3</f>
        <v>44743</v>
      </c>
      <c r="I3" s="212">
        <f>'Revenue A Inputs'!I3</f>
        <v>44774</v>
      </c>
      <c r="J3" s="212">
        <f>'Revenue A Inputs'!J3</f>
        <v>44805</v>
      </c>
      <c r="K3" s="212">
        <f>'Revenue A Inputs'!K3</f>
        <v>44835</v>
      </c>
      <c r="L3" s="212">
        <f>'Revenue A Inputs'!L3</f>
        <v>44866</v>
      </c>
      <c r="M3" s="212">
        <f>'Revenue A Inputs'!M3</f>
        <v>44896</v>
      </c>
      <c r="N3" s="212">
        <f>'Revenue A Inputs'!N3</f>
        <v>44927</v>
      </c>
      <c r="O3" s="212">
        <f>'Revenue A Inputs'!O3</f>
        <v>44958</v>
      </c>
      <c r="P3" s="212">
        <f>'Revenue A Inputs'!P3</f>
        <v>44986</v>
      </c>
      <c r="Q3" s="212">
        <f>'Revenue A Inputs'!Q3</f>
        <v>45017</v>
      </c>
      <c r="R3" s="212">
        <f>'Revenue A Inputs'!R3</f>
        <v>45047</v>
      </c>
      <c r="S3" s="212">
        <f>'Revenue A Inputs'!S3</f>
        <v>45078</v>
      </c>
      <c r="T3" s="212">
        <f>'Revenue A Inputs'!T3</f>
        <v>45108</v>
      </c>
      <c r="U3" s="212">
        <f>'Revenue A Inputs'!U3</f>
        <v>45139</v>
      </c>
      <c r="V3" s="212">
        <f>'Revenue A Inputs'!V3</f>
        <v>45170</v>
      </c>
      <c r="W3" s="212">
        <f>'Revenue A Inputs'!W3</f>
        <v>45200</v>
      </c>
      <c r="X3" s="212">
        <f>'Revenue A Inputs'!X3</f>
        <v>45231</v>
      </c>
      <c r="Y3" s="212">
        <f>'Revenue A Inputs'!Y3</f>
        <v>45261</v>
      </c>
      <c r="Z3" s="212">
        <f>'Revenue A Inputs'!Z3</f>
        <v>45292</v>
      </c>
      <c r="AA3" s="212">
        <f>'Revenue A Inputs'!AA3</f>
        <v>45323</v>
      </c>
      <c r="AB3" s="212">
        <f>'Revenue A Inputs'!AB3</f>
        <v>45352</v>
      </c>
      <c r="AC3" s="212">
        <f>'Revenue A Inputs'!AC3</f>
        <v>45383</v>
      </c>
      <c r="AD3" s="212">
        <f>'Revenue A Inputs'!AD3</f>
        <v>45413</v>
      </c>
      <c r="AE3" s="212">
        <f>'Revenue A Inputs'!AE3</f>
        <v>45444</v>
      </c>
      <c r="AF3" s="212">
        <f>'Revenue A Inputs'!AF3</f>
        <v>45474</v>
      </c>
      <c r="AG3" s="212">
        <f>'Revenue A Inputs'!AG3</f>
        <v>45505</v>
      </c>
      <c r="AH3" s="212">
        <f>'Revenue A Inputs'!AH3</f>
        <v>45536</v>
      </c>
      <c r="AI3" s="212">
        <f>'Revenue A Inputs'!AI3</f>
        <v>45566</v>
      </c>
      <c r="AJ3" s="212">
        <f>'Revenue A Inputs'!AJ3</f>
        <v>45597</v>
      </c>
      <c r="AK3" s="212">
        <f>'Revenue A Inputs'!AK3</f>
        <v>45627</v>
      </c>
      <c r="AL3" s="212">
        <f>'Revenue A Inputs'!AL3</f>
        <v>45658</v>
      </c>
      <c r="AM3" s="212">
        <f>'Revenue A Inputs'!AM3</f>
        <v>45689</v>
      </c>
      <c r="AN3" s="212">
        <f>'Revenue A Inputs'!AN3</f>
        <v>45717</v>
      </c>
      <c r="AO3" s="212">
        <f>'Revenue A Inputs'!AO3</f>
        <v>45748</v>
      </c>
      <c r="AP3" s="212">
        <f>'Revenue A Inputs'!AP3</f>
        <v>45778</v>
      </c>
      <c r="AQ3" s="212">
        <f>'Revenue A Inputs'!AQ3</f>
        <v>45809</v>
      </c>
      <c r="AR3" s="212">
        <f>'Revenue A Inputs'!AR3</f>
        <v>45839</v>
      </c>
      <c r="AS3" s="212">
        <f>'Revenue A Inputs'!AS3</f>
        <v>45870</v>
      </c>
      <c r="AT3" s="212">
        <f>'Revenue A Inputs'!AT3</f>
        <v>45901</v>
      </c>
      <c r="AU3" s="212">
        <f>'Revenue A Inputs'!AU3</f>
        <v>45931</v>
      </c>
      <c r="AV3" s="212">
        <f>'Revenue A Inputs'!AV3</f>
        <v>45962</v>
      </c>
      <c r="AW3" s="212">
        <f>'Revenue A Inputs'!AW3</f>
        <v>45992</v>
      </c>
      <c r="AX3" s="212">
        <f>'Revenue A Inputs'!AX3</f>
        <v>46023</v>
      </c>
      <c r="AY3" s="212">
        <f>'Revenue A Inputs'!AY3</f>
        <v>46054</v>
      </c>
      <c r="AZ3" s="212">
        <f>'Revenue A Inputs'!AZ3</f>
        <v>46082</v>
      </c>
      <c r="BA3" s="212">
        <f>'Revenue A Inputs'!BA3</f>
        <v>46113</v>
      </c>
      <c r="BB3" s="212">
        <f>'Revenue A Inputs'!BB3</f>
        <v>46143</v>
      </c>
      <c r="BC3" s="212">
        <f>'Revenue A Inputs'!BC3</f>
        <v>46174</v>
      </c>
      <c r="BD3" s="212">
        <f>'Revenue A Inputs'!BD3</f>
        <v>46204</v>
      </c>
      <c r="BE3" s="212">
        <f>'Revenue A Inputs'!BE3</f>
        <v>46235</v>
      </c>
      <c r="BF3" s="212">
        <f>'Revenue A Inputs'!BF3</f>
        <v>46266</v>
      </c>
      <c r="BG3" s="212">
        <f>'Revenue A Inputs'!BG3</f>
        <v>46296</v>
      </c>
      <c r="BH3" s="212">
        <f>'Revenue A Inputs'!BH3</f>
        <v>46327</v>
      </c>
      <c r="BI3" s="212">
        <f>'Revenue A Inputs'!BI3</f>
        <v>46357</v>
      </c>
      <c r="BJ3" s="212">
        <f>'Revenue A Inputs'!BJ3</f>
        <v>46388</v>
      </c>
      <c r="BK3" s="212">
        <f>'Revenue A Inputs'!BK3</f>
        <v>46419</v>
      </c>
      <c r="BL3" s="212">
        <f>'Revenue A Inputs'!BL3</f>
        <v>46447</v>
      </c>
      <c r="BM3" s="212">
        <f>'Revenue A Inputs'!BM3</f>
        <v>46478</v>
      </c>
      <c r="BN3" s="212">
        <f>'Revenue A Inputs'!BN3</f>
        <v>46508</v>
      </c>
      <c r="BO3" s="212">
        <f>'Revenue A Inputs'!BO3</f>
        <v>46539</v>
      </c>
      <c r="BP3" s="212">
        <f>'Revenue A Inputs'!BP3</f>
        <v>46569</v>
      </c>
      <c r="BQ3" s="212">
        <f>'Revenue A Inputs'!BQ3</f>
        <v>46600</v>
      </c>
      <c r="BR3" s="212">
        <f>'Revenue A Inputs'!BR3</f>
        <v>46631</v>
      </c>
      <c r="BS3" s="212">
        <f>'Revenue A Inputs'!BS3</f>
        <v>46661</v>
      </c>
      <c r="BT3" s="212">
        <f>'Revenue A Inputs'!BT3</f>
        <v>46692</v>
      </c>
      <c r="BU3" s="212">
        <f>'Revenue A Inputs'!BU3</f>
        <v>46722</v>
      </c>
    </row>
    <row r="5" spans="1:80" x14ac:dyDescent="0.3">
      <c r="A5" s="213" t="s">
        <v>166</v>
      </c>
      <c r="B5" s="21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row>
    <row r="7" spans="1:80" x14ac:dyDescent="0.3">
      <c r="A7" s="215" t="s">
        <v>216</v>
      </c>
    </row>
    <row r="8" spans="1:80" x14ac:dyDescent="0.3">
      <c r="A8" s="200" t="s">
        <v>284</v>
      </c>
      <c r="B8" s="174">
        <f>IF(B$2="Fcst",'Revenue A Inputs'!B37,0)</f>
        <v>0</v>
      </c>
      <c r="C8" s="174">
        <f>IF(C$2="Fcst",'Revenue A Inputs'!C37,0)</f>
        <v>0</v>
      </c>
      <c r="D8" s="174">
        <f>IF(D$2="Fcst",'Revenue A Inputs'!D37,0)</f>
        <v>0</v>
      </c>
      <c r="E8" s="174">
        <f>IF(E$2="Fcst",'Revenue A Inputs'!E37,0)</f>
        <v>0</v>
      </c>
      <c r="F8" s="174">
        <f>IF(F$2="Fcst",'Revenue A Inputs'!F37,0)</f>
        <v>0</v>
      </c>
      <c r="G8" s="174">
        <f>IF(G$2="Fcst",'Revenue A Inputs'!G37,0)</f>
        <v>0</v>
      </c>
      <c r="H8" s="174">
        <f>IF(H$2="Fcst",'Revenue A Inputs'!H37,0)</f>
        <v>0</v>
      </c>
      <c r="I8" s="174">
        <f>IF(I$2="Fcst",'Revenue A Inputs'!I37,0)</f>
        <v>210000</v>
      </c>
      <c r="J8" s="174">
        <f>IF(J$2="Fcst",'Revenue A Inputs'!J37,0)</f>
        <v>140000</v>
      </c>
      <c r="K8" s="174">
        <f>IF(K$2="Fcst",'Revenue A Inputs'!K37,0)</f>
        <v>87500</v>
      </c>
      <c r="L8" s="174">
        <f>IF(L$2="Fcst",'Revenue A Inputs'!L37,0)</f>
        <v>157500</v>
      </c>
      <c r="M8" s="174">
        <f>IF(M$2="Fcst",'Revenue A Inputs'!M37,0)</f>
        <v>105000</v>
      </c>
      <c r="N8" s="174">
        <f>IF(N$2="Fcst",'Revenue A Inputs'!N37,0)</f>
        <v>105000</v>
      </c>
      <c r="O8" s="174">
        <f>IF(O$2="Fcst",'Revenue A Inputs'!O37,0)</f>
        <v>175000</v>
      </c>
      <c r="P8" s="174">
        <f>IF(P$2="Fcst",'Revenue A Inputs'!P37,0)</f>
        <v>175000</v>
      </c>
      <c r="Q8" s="174">
        <f>IF(Q$2="Fcst",'Revenue A Inputs'!Q37,0)</f>
        <v>280000</v>
      </c>
      <c r="R8" s="174">
        <f>IF(R$2="Fcst",'Revenue A Inputs'!R37,0)</f>
        <v>122500</v>
      </c>
      <c r="S8" s="174">
        <f>IF(S$2="Fcst",'Revenue A Inputs'!S37,0)</f>
        <v>192500</v>
      </c>
      <c r="T8" s="174">
        <f>IF(T$2="Fcst",'Revenue A Inputs'!T37,0)</f>
        <v>315000</v>
      </c>
      <c r="U8" s="174">
        <f>IF(U$2="Fcst",'Revenue A Inputs'!U37,0)</f>
        <v>210000</v>
      </c>
      <c r="V8" s="174">
        <f>IF(V$2="Fcst",'Revenue A Inputs'!V37,0)</f>
        <v>192500</v>
      </c>
      <c r="W8" s="174">
        <f>IF(W$2="Fcst",'Revenue A Inputs'!W37,0)</f>
        <v>315000</v>
      </c>
      <c r="X8" s="174">
        <f>IF(X$2="Fcst",'Revenue A Inputs'!X37,0)</f>
        <v>122500</v>
      </c>
      <c r="Y8" s="174">
        <f>IF(Y$2="Fcst",'Revenue A Inputs'!Y37,0)</f>
        <v>227500</v>
      </c>
      <c r="Z8" s="174">
        <f>IF(Z$2="Fcst",'Revenue A Inputs'!Z37,0)</f>
        <v>140000</v>
      </c>
      <c r="AA8" s="174">
        <f>IF(AA$2="Fcst",'Revenue A Inputs'!AA37,0)</f>
        <v>175000</v>
      </c>
      <c r="AB8" s="174">
        <f>IF(AB$2="Fcst",'Revenue A Inputs'!AB37,0)</f>
        <v>297500</v>
      </c>
      <c r="AC8" s="174">
        <f>IF(AC$2="Fcst",'Revenue A Inputs'!AC37,0)</f>
        <v>507500</v>
      </c>
      <c r="AD8" s="174">
        <f>IF(AD$2="Fcst",'Revenue A Inputs'!AD37,0)</f>
        <v>280000</v>
      </c>
      <c r="AE8" s="174">
        <f>IF(AE$2="Fcst",'Revenue A Inputs'!AE37,0)</f>
        <v>210000</v>
      </c>
      <c r="AF8" s="174">
        <f>IF(AF$2="Fcst",'Revenue A Inputs'!AF37,0)</f>
        <v>262500</v>
      </c>
      <c r="AG8" s="174">
        <f>IF(AG$2="Fcst",'Revenue A Inputs'!AG37,0)</f>
        <v>87500</v>
      </c>
      <c r="AH8" s="174">
        <f>IF(AH$2="Fcst",'Revenue A Inputs'!AH37,0)</f>
        <v>70000</v>
      </c>
      <c r="AI8" s="174">
        <f>IF(AI$2="Fcst",'Revenue A Inputs'!AI37,0)</f>
        <v>262500</v>
      </c>
      <c r="AJ8" s="174">
        <f>IF(AJ$2="Fcst",'Revenue A Inputs'!AJ37,0)</f>
        <v>175000</v>
      </c>
      <c r="AK8" s="174">
        <f>IF(AK$2="Fcst",'Revenue A Inputs'!AK37,0)</f>
        <v>227500</v>
      </c>
      <c r="AL8" s="174">
        <f>IF(AL$2="Fcst",'Revenue A Inputs'!AL37,0)</f>
        <v>175000</v>
      </c>
      <c r="AM8" s="174">
        <f>IF(AM$2="Fcst",'Revenue A Inputs'!AM37,0)</f>
        <v>140000</v>
      </c>
      <c r="AN8" s="174">
        <f>IF(AN$2="Fcst",'Revenue A Inputs'!AN37,0)</f>
        <v>157500</v>
      </c>
      <c r="AO8" s="174">
        <f>IF(AO$2="Fcst",'Revenue A Inputs'!AO37,0)</f>
        <v>157500</v>
      </c>
      <c r="AP8" s="174">
        <f>IF(AP$2="Fcst",'Revenue A Inputs'!AP37,0)</f>
        <v>175000</v>
      </c>
      <c r="AQ8" s="174">
        <f>IF(AQ$2="Fcst",'Revenue A Inputs'!AQ37,0)</f>
        <v>175000</v>
      </c>
      <c r="AR8" s="174">
        <f>IF(AR$2="Fcst",'Revenue A Inputs'!AR37,0)</f>
        <v>192500</v>
      </c>
      <c r="AS8" s="174">
        <f>IF(AS$2="Fcst",'Revenue A Inputs'!AS37,0)</f>
        <v>192500</v>
      </c>
      <c r="AT8" s="174">
        <f>IF(AT$2="Fcst",'Revenue A Inputs'!AT37,0)</f>
        <v>210000</v>
      </c>
      <c r="AU8" s="174">
        <f>IF(AU$2="Fcst",'Revenue A Inputs'!AU37,0)</f>
        <v>270391.99598948436</v>
      </c>
      <c r="AV8" s="174">
        <f>IF(AV$2="Fcst",'Revenue A Inputs'!AV37,0)</f>
        <v>364064.9361991036</v>
      </c>
      <c r="AW8" s="174">
        <f>IF(AW$2="Fcst",'Revenue A Inputs'!AW37,0)</f>
        <v>364064.66291589488</v>
      </c>
      <c r="AX8" s="174">
        <f>IF(AX$2="Fcst",'Revenue A Inputs'!AX37,0)</f>
        <v>339085.37371862296</v>
      </c>
      <c r="AY8" s="174">
        <f>IF(AY$2="Fcst",'Revenue A Inputs'!AY37,0)</f>
        <v>362821.34987892659</v>
      </c>
      <c r="AZ8" s="174">
        <f>IF(AZ$2="Fcst",'Revenue A Inputs'!AZ37,0)</f>
        <v>447592.6933085823</v>
      </c>
      <c r="BA8" s="174">
        <f>IF(BA$2="Fcst",'Revenue A Inputs'!BA37,0)</f>
        <v>498455.49936637579</v>
      </c>
      <c r="BB8" s="174">
        <f>IF(BB$2="Fcst",'Revenue A Inputs'!BB37,0)</f>
        <v>629568.51053757663</v>
      </c>
      <c r="BC8" s="174">
        <f>IF(BC$2="Fcst",'Revenue A Inputs'!BC37,0)</f>
        <v>672519.32454193558</v>
      </c>
      <c r="BD8" s="174">
        <f>IF(BD$2="Fcst",'Revenue A Inputs'!BD37,0)</f>
        <v>672519.32454193558</v>
      </c>
      <c r="BE8" s="174">
        <f>IF(BE$2="Fcst",'Revenue A Inputs'!BE37,0)</f>
        <v>722251.84602066688</v>
      </c>
      <c r="BF8" s="174">
        <f>IF(BF$2="Fcst",'Revenue A Inputs'!BF37,0)</f>
        <v>740336.39928566013</v>
      </c>
      <c r="BG8" s="174">
        <f>IF(BG$2="Fcst",'Revenue A Inputs'!BG37,0)</f>
        <v>762942.09086690168</v>
      </c>
      <c r="BH8" s="174">
        <f>IF(BH$2="Fcst",'Revenue A Inputs'!BH37,0)</f>
        <v>812674.6123456331</v>
      </c>
      <c r="BI8" s="174">
        <f>IF(BI$2="Fcst",'Revenue A Inputs'!BI37,0)</f>
        <v>830759.16561062622</v>
      </c>
      <c r="BJ8" s="174">
        <f>IF(BJ$2="Fcst",'Revenue A Inputs'!BJ37,0)</f>
        <v>853364.85719186778</v>
      </c>
      <c r="BK8" s="174">
        <f>IF(BK$2="Fcst",'Revenue A Inputs'!BK37,0)</f>
        <v>853364.85719186778</v>
      </c>
      <c r="BL8" s="174">
        <f>IF(BL$2="Fcst",'Revenue A Inputs'!BL37,0)</f>
        <v>853364.85719186778</v>
      </c>
      <c r="BM8" s="174">
        <f>IF(BM$2="Fcst",'Revenue A Inputs'!BM37,0)</f>
        <v>927963.6394099649</v>
      </c>
      <c r="BN8" s="174">
        <f>IF(BN$2="Fcst",'Revenue A Inputs'!BN37,0)</f>
        <v>945463.6394099649</v>
      </c>
      <c r="BO8" s="174">
        <f>IF(BO$2="Fcst",'Revenue A Inputs'!BO37,0)</f>
        <v>962963.6394099649</v>
      </c>
      <c r="BP8" s="174">
        <f>IF(BP$2="Fcst",'Revenue A Inputs'!BP37,0)</f>
        <v>980463.6394099649</v>
      </c>
      <c r="BQ8" s="174">
        <f>IF(BQ$2="Fcst",'Revenue A Inputs'!BQ37,0)</f>
        <v>997963.6394099649</v>
      </c>
      <c r="BR8" s="174">
        <f>IF(BR$2="Fcst",'Revenue A Inputs'!BR37,0)</f>
        <v>1015463.6394099649</v>
      </c>
      <c r="BS8" s="174">
        <f>IF(BS$2="Fcst",'Revenue A Inputs'!BS37,0)</f>
        <v>1032963.6394099649</v>
      </c>
      <c r="BT8" s="174">
        <f>IF(BT$2="Fcst",'Revenue A Inputs'!BT37,0)</f>
        <v>1050463.6394099649</v>
      </c>
      <c r="BU8" s="174">
        <f>IF(BU$2="Fcst",'Revenue A Inputs'!BU37,0)</f>
        <v>1067963.6394099649</v>
      </c>
    </row>
    <row r="9" spans="1:80" x14ac:dyDescent="0.3">
      <c r="A9" s="200" t="s">
        <v>177</v>
      </c>
      <c r="B9" s="174">
        <f>IF(B$2="Fcst",'Revenue B Inputs'!B37,0)</f>
        <v>0</v>
      </c>
      <c r="C9" s="174">
        <f>IF(C$2="Fcst",'Revenue B Inputs'!C37,0)</f>
        <v>0</v>
      </c>
      <c r="D9" s="174">
        <f>IF(D$2="Fcst",'Revenue B Inputs'!D37,0)</f>
        <v>0</v>
      </c>
      <c r="E9" s="174">
        <f>IF(E$2="Fcst",'Revenue B Inputs'!E37,0)</f>
        <v>0</v>
      </c>
      <c r="F9" s="174">
        <f>IF(F$2="Fcst",'Revenue B Inputs'!F37,0)</f>
        <v>0</v>
      </c>
      <c r="G9" s="174">
        <f>IF(G$2="Fcst",'Revenue B Inputs'!G37,0)</f>
        <v>0</v>
      </c>
      <c r="H9" s="174">
        <f>IF(H$2="Fcst",'Revenue B Inputs'!H37,0)</f>
        <v>0</v>
      </c>
      <c r="I9" s="174">
        <f>IF(I$2="Fcst",'Revenue B Inputs'!I37,0)</f>
        <v>0</v>
      </c>
      <c r="J9" s="174">
        <f>IF(J$2="Fcst",'Revenue B Inputs'!J37,0)</f>
        <v>0</v>
      </c>
      <c r="K9" s="174">
        <f>IF(K$2="Fcst",'Revenue B Inputs'!K37,0)</f>
        <v>0</v>
      </c>
      <c r="L9" s="174">
        <f>IF(L$2="Fcst",'Revenue B Inputs'!L37,0)</f>
        <v>0</v>
      </c>
      <c r="M9" s="174">
        <f>IF(M$2="Fcst",'Revenue B Inputs'!M37,0)</f>
        <v>0</v>
      </c>
      <c r="N9" s="174">
        <f>IF(N$2="Fcst",'Revenue B Inputs'!N37,0)</f>
        <v>0</v>
      </c>
      <c r="O9" s="174">
        <f>IF(O$2="Fcst",'Revenue B Inputs'!O37,0)</f>
        <v>0</v>
      </c>
      <c r="P9" s="174">
        <f>IF(P$2="Fcst",'Revenue B Inputs'!P37,0)</f>
        <v>0</v>
      </c>
      <c r="Q9" s="174">
        <f>IF(Q$2="Fcst",'Revenue B Inputs'!Q37,0)</f>
        <v>0</v>
      </c>
      <c r="R9" s="174">
        <f>IF(R$2="Fcst",'Revenue B Inputs'!R37,0)</f>
        <v>0</v>
      </c>
      <c r="S9" s="174">
        <f>IF(S$2="Fcst",'Revenue B Inputs'!S37,0)</f>
        <v>0</v>
      </c>
      <c r="T9" s="174">
        <f>IF(T$2="Fcst",'Revenue B Inputs'!T37,0)</f>
        <v>0</v>
      </c>
      <c r="U9" s="174">
        <f>IF(U$2="Fcst",'Revenue B Inputs'!U37,0)</f>
        <v>0</v>
      </c>
      <c r="V9" s="174">
        <f>IF(V$2="Fcst",'Revenue B Inputs'!V37,0)</f>
        <v>0</v>
      </c>
      <c r="W9" s="174">
        <f>IF(W$2="Fcst",'Revenue B Inputs'!W37,0)</f>
        <v>0</v>
      </c>
      <c r="X9" s="174">
        <f>IF(X$2="Fcst",'Revenue B Inputs'!X37,0)</f>
        <v>0</v>
      </c>
      <c r="Y9" s="174">
        <f>IF(Y$2="Fcst",'Revenue B Inputs'!Y37,0)</f>
        <v>0</v>
      </c>
      <c r="Z9" s="174">
        <f>IF(Z$2="Fcst",'Revenue B Inputs'!Z37,0)</f>
        <v>0</v>
      </c>
      <c r="AA9" s="174">
        <f>IF(AA$2="Fcst",'Revenue B Inputs'!AA37,0)</f>
        <v>0</v>
      </c>
      <c r="AB9" s="174">
        <f>IF(AB$2="Fcst",'Revenue B Inputs'!AB37,0)</f>
        <v>0</v>
      </c>
      <c r="AC9" s="174">
        <f>IF(AC$2="Fcst",'Revenue B Inputs'!AC37,0)</f>
        <v>0</v>
      </c>
      <c r="AD9" s="174">
        <f>IF(AD$2="Fcst",'Revenue B Inputs'!AD37,0)</f>
        <v>0</v>
      </c>
      <c r="AE9" s="174">
        <f>IF(AE$2="Fcst",'Revenue B Inputs'!AE37,0)</f>
        <v>0</v>
      </c>
      <c r="AF9" s="174">
        <f>IF(AF$2="Fcst",'Revenue B Inputs'!AF37,0)</f>
        <v>0</v>
      </c>
      <c r="AG9" s="174">
        <f>IF(AG$2="Fcst",'Revenue B Inputs'!AG37,0)</f>
        <v>0</v>
      </c>
      <c r="AH9" s="174">
        <f>IF(AH$2="Fcst",'Revenue B Inputs'!AH37,0)</f>
        <v>0</v>
      </c>
      <c r="AI9" s="174">
        <f>IF(AI$2="Fcst",'Revenue B Inputs'!AI37,0)</f>
        <v>0</v>
      </c>
      <c r="AJ9" s="174">
        <f>IF(AJ$2="Fcst",'Revenue B Inputs'!AJ37,0)</f>
        <v>0</v>
      </c>
      <c r="AK9" s="174">
        <f>IF(AK$2="Fcst",'Revenue B Inputs'!AK37,0)</f>
        <v>0</v>
      </c>
      <c r="AL9" s="174">
        <f>IF(AL$2="Fcst",'Revenue B Inputs'!AL37,0)</f>
        <v>0</v>
      </c>
      <c r="AM9" s="174">
        <f>IF(AM$2="Fcst",'Revenue B Inputs'!AM37,0)</f>
        <v>0</v>
      </c>
      <c r="AN9" s="174">
        <f>IF(AN$2="Fcst",'Revenue B Inputs'!AN37,0)</f>
        <v>0</v>
      </c>
      <c r="AO9" s="174">
        <f>IF(AO$2="Fcst",'Revenue B Inputs'!AO37,0)</f>
        <v>0</v>
      </c>
      <c r="AP9" s="174">
        <f>IF(AP$2="Fcst",'Revenue B Inputs'!AP37,0)</f>
        <v>0</v>
      </c>
      <c r="AQ9" s="174">
        <f>IF(AQ$2="Fcst",'Revenue B Inputs'!AQ37,0)</f>
        <v>0</v>
      </c>
      <c r="AR9" s="174">
        <f>IF(AR$2="Fcst",'Revenue B Inputs'!AR37,0)</f>
        <v>0</v>
      </c>
      <c r="AS9" s="174">
        <f>IF(AS$2="Fcst",'Revenue B Inputs'!AS37,0)</f>
        <v>0</v>
      </c>
      <c r="AT9" s="174">
        <f>IF(AT$2="Fcst",'Revenue B Inputs'!AT37,0)</f>
        <v>0</v>
      </c>
      <c r="AU9" s="174">
        <f>IF(AU$2="Fcst",'Revenue B Inputs'!AU37,0)</f>
        <v>0</v>
      </c>
      <c r="AV9" s="174">
        <f>IF(AV$2="Fcst",'Revenue B Inputs'!AV37,0)</f>
        <v>0</v>
      </c>
      <c r="AW9" s="174">
        <f>IF(AW$2="Fcst",'Revenue B Inputs'!AW37,0)</f>
        <v>0</v>
      </c>
      <c r="AX9" s="174">
        <f>IF(AX$2="Fcst",'Revenue B Inputs'!AX37,0)</f>
        <v>0</v>
      </c>
      <c r="AY9" s="174">
        <f>IF(AY$2="Fcst",'Revenue B Inputs'!AY37,0)</f>
        <v>0</v>
      </c>
      <c r="AZ9" s="174">
        <f>IF(AZ$2="Fcst",'Revenue B Inputs'!AZ37,0)</f>
        <v>0</v>
      </c>
      <c r="BA9" s="174">
        <f>IF(BA$2="Fcst",'Revenue B Inputs'!BA37,0)</f>
        <v>0</v>
      </c>
      <c r="BB9" s="174">
        <f>IF(BB$2="Fcst",'Revenue B Inputs'!BB37,0)</f>
        <v>0</v>
      </c>
      <c r="BC9" s="174">
        <f>IF(BC$2="Fcst",'Revenue B Inputs'!BC37,0)</f>
        <v>0</v>
      </c>
      <c r="BD9" s="174">
        <f>IF(BD$2="Fcst",'Revenue B Inputs'!BD37,0)</f>
        <v>0</v>
      </c>
      <c r="BE9" s="174">
        <f>IF(BE$2="Fcst",'Revenue B Inputs'!BE37,0)</f>
        <v>0</v>
      </c>
      <c r="BF9" s="174">
        <f>IF(BF$2="Fcst",'Revenue B Inputs'!BF37,0)</f>
        <v>0</v>
      </c>
      <c r="BG9" s="174">
        <f>IF(BG$2="Fcst",'Revenue B Inputs'!BG37,0)</f>
        <v>0</v>
      </c>
      <c r="BH9" s="174">
        <f>IF(BH$2="Fcst",'Revenue B Inputs'!BH37,0)</f>
        <v>0</v>
      </c>
      <c r="BI9" s="174">
        <f>IF(BI$2="Fcst",'Revenue B Inputs'!BI37,0)</f>
        <v>0</v>
      </c>
      <c r="BJ9" s="174">
        <f>IF(BJ$2="Fcst",'Revenue B Inputs'!BJ37,0)</f>
        <v>0</v>
      </c>
      <c r="BK9" s="174">
        <f>IF(BK$2="Fcst",'Revenue B Inputs'!BK37,0)</f>
        <v>0</v>
      </c>
      <c r="BL9" s="174">
        <f>IF(BL$2="Fcst",'Revenue B Inputs'!BL37,0)</f>
        <v>0</v>
      </c>
      <c r="BM9" s="174">
        <f>IF(BM$2="Fcst",'Revenue B Inputs'!BM37,0)</f>
        <v>0</v>
      </c>
      <c r="BN9" s="174">
        <f>IF(BN$2="Fcst",'Revenue B Inputs'!BN37,0)</f>
        <v>0</v>
      </c>
      <c r="BO9" s="174">
        <f>IF(BO$2="Fcst",'Revenue B Inputs'!BO37,0)</f>
        <v>0</v>
      </c>
      <c r="BP9" s="174">
        <f>IF(BP$2="Fcst",'Revenue B Inputs'!BP37,0)</f>
        <v>0</v>
      </c>
      <c r="BQ9" s="174">
        <f>IF(BQ$2="Fcst",'Revenue B Inputs'!BQ37,0)</f>
        <v>0</v>
      </c>
      <c r="BR9" s="174">
        <f>IF(BR$2="Fcst",'Revenue B Inputs'!BR37,0)</f>
        <v>0</v>
      </c>
      <c r="BS9" s="174">
        <f>IF(BS$2="Fcst",'Revenue B Inputs'!BS37,0)</f>
        <v>0</v>
      </c>
      <c r="BT9" s="174">
        <f>IF(BT$2="Fcst",'Revenue B Inputs'!BT37,0)</f>
        <v>0</v>
      </c>
      <c r="BU9" s="174">
        <f>IF(BU$2="Fcst",'Revenue B Inputs'!BU37,0)</f>
        <v>0</v>
      </c>
    </row>
    <row r="10" spans="1:80" x14ac:dyDescent="0.3">
      <c r="A10" s="200" t="s">
        <v>285</v>
      </c>
      <c r="B10" s="174">
        <f>IF(B$2="Fcst",'Revenue C Inputs'!B37,0)</f>
        <v>0</v>
      </c>
      <c r="C10" s="174">
        <f>IF(C$2="Fcst",'Revenue C Inputs'!C37,0)</f>
        <v>0</v>
      </c>
      <c r="D10" s="174">
        <f>IF(D$2="Fcst",'Revenue C Inputs'!D37,0)</f>
        <v>0</v>
      </c>
      <c r="E10" s="174">
        <f>IF(E$2="Fcst",'Revenue C Inputs'!E37,0)</f>
        <v>0</v>
      </c>
      <c r="F10" s="174">
        <f>IF(F$2="Fcst",'Revenue C Inputs'!F37,0)</f>
        <v>0</v>
      </c>
      <c r="G10" s="174">
        <f>IF(G$2="Fcst",'Revenue C Inputs'!G37,0)</f>
        <v>0</v>
      </c>
      <c r="H10" s="174">
        <f>IF(H$2="Fcst",'Revenue C Inputs'!H37,0)</f>
        <v>0</v>
      </c>
      <c r="I10" s="174">
        <f>IF(I$2="Fcst",'Revenue C Inputs'!I37,0)</f>
        <v>0</v>
      </c>
      <c r="J10" s="174">
        <f>IF(J$2="Fcst",'Revenue C Inputs'!J37,0)</f>
        <v>0</v>
      </c>
      <c r="K10" s="174">
        <f>IF(K$2="Fcst",'Revenue C Inputs'!K37,0)</f>
        <v>0</v>
      </c>
      <c r="L10" s="174">
        <f>IF(L$2="Fcst",'Revenue C Inputs'!L37,0)</f>
        <v>0</v>
      </c>
      <c r="M10" s="174">
        <f>IF(M$2="Fcst",'Revenue C Inputs'!M37,0)</f>
        <v>0</v>
      </c>
      <c r="N10" s="174">
        <f>IF(N$2="Fcst",'Revenue C Inputs'!N37,0)</f>
        <v>0</v>
      </c>
      <c r="O10" s="174">
        <f>IF(O$2="Fcst",'Revenue C Inputs'!O37,0)</f>
        <v>0</v>
      </c>
      <c r="P10" s="174">
        <f>IF(P$2="Fcst",'Revenue C Inputs'!P37,0)</f>
        <v>0</v>
      </c>
      <c r="Q10" s="174">
        <f>IF(Q$2="Fcst",'Revenue C Inputs'!Q37,0)</f>
        <v>0</v>
      </c>
      <c r="R10" s="174">
        <f>IF(R$2="Fcst",'Revenue C Inputs'!R37,0)</f>
        <v>0</v>
      </c>
      <c r="S10" s="174">
        <f>IF(S$2="Fcst",'Revenue C Inputs'!S37,0)</f>
        <v>0</v>
      </c>
      <c r="T10" s="174">
        <f>IF(T$2="Fcst",'Revenue C Inputs'!T37,0)</f>
        <v>0</v>
      </c>
      <c r="U10" s="174">
        <f>IF(U$2="Fcst",'Revenue C Inputs'!U37,0)</f>
        <v>0</v>
      </c>
      <c r="V10" s="174">
        <f>IF(V$2="Fcst",'Revenue C Inputs'!V37,0)</f>
        <v>0</v>
      </c>
      <c r="W10" s="174">
        <f>IF(W$2="Fcst",'Revenue C Inputs'!W37,0)</f>
        <v>0</v>
      </c>
      <c r="X10" s="174">
        <f>IF(X$2="Fcst",'Revenue C Inputs'!X37,0)</f>
        <v>0</v>
      </c>
      <c r="Y10" s="174">
        <f>IF(Y$2="Fcst",'Revenue C Inputs'!Y37,0)</f>
        <v>0</v>
      </c>
      <c r="Z10" s="174">
        <f>IF(Z$2="Fcst",'Revenue C Inputs'!Z37,0)</f>
        <v>0</v>
      </c>
      <c r="AA10" s="174">
        <f>IF(AA$2="Fcst",'Revenue C Inputs'!AA37,0)</f>
        <v>0</v>
      </c>
      <c r="AB10" s="174">
        <f>IF(AB$2="Fcst",'Revenue C Inputs'!AB37,0)</f>
        <v>0</v>
      </c>
      <c r="AC10" s="174">
        <f>IF(AC$2="Fcst",'Revenue C Inputs'!AC37,0)</f>
        <v>0</v>
      </c>
      <c r="AD10" s="174">
        <f>IF(AD$2="Fcst",'Revenue C Inputs'!AD37,0)</f>
        <v>0</v>
      </c>
      <c r="AE10" s="174">
        <f>IF(AE$2="Fcst",'Revenue C Inputs'!AE37,0)</f>
        <v>0</v>
      </c>
      <c r="AF10" s="174">
        <f>IF(AF$2="Fcst",'Revenue C Inputs'!AF37,0)</f>
        <v>0</v>
      </c>
      <c r="AG10" s="174">
        <f>IF(AG$2="Fcst",'Revenue C Inputs'!AG37,0)</f>
        <v>0</v>
      </c>
      <c r="AH10" s="174">
        <f>IF(AH$2="Fcst",'Revenue C Inputs'!AH37,0)</f>
        <v>0</v>
      </c>
      <c r="AI10" s="174">
        <f>IF(AI$2="Fcst",'Revenue C Inputs'!AI37,0)</f>
        <v>0</v>
      </c>
      <c r="AJ10" s="174">
        <f>IF(AJ$2="Fcst",'Revenue C Inputs'!AJ37,0)</f>
        <v>0</v>
      </c>
      <c r="AK10" s="174">
        <f>IF(AK$2="Fcst",'Revenue C Inputs'!AK37,0)</f>
        <v>0</v>
      </c>
      <c r="AL10" s="174">
        <f>IF(AL$2="Fcst",'Revenue C Inputs'!AL37,0)</f>
        <v>0</v>
      </c>
      <c r="AM10" s="174">
        <f>IF(AM$2="Fcst",'Revenue C Inputs'!AM37,0)</f>
        <v>0</v>
      </c>
      <c r="AN10" s="174">
        <f>IF(AN$2="Fcst",'Revenue C Inputs'!AN37,0)</f>
        <v>0</v>
      </c>
      <c r="AO10" s="174">
        <f>IF(AO$2="Fcst",'Revenue C Inputs'!AO37,0)</f>
        <v>0</v>
      </c>
      <c r="AP10" s="174">
        <f>IF(AP$2="Fcst",'Revenue C Inputs'!AP37,0)</f>
        <v>0</v>
      </c>
      <c r="AQ10" s="174">
        <f>IF(AQ$2="Fcst",'Revenue C Inputs'!AQ37,0)</f>
        <v>0</v>
      </c>
      <c r="AR10" s="174">
        <f>IF(AR$2="Fcst",'Revenue C Inputs'!AR37,0)</f>
        <v>0</v>
      </c>
      <c r="AS10" s="174">
        <f>IF(AS$2="Fcst",'Revenue C Inputs'!AS37,0)</f>
        <v>0</v>
      </c>
      <c r="AT10" s="174">
        <f>IF(AT$2="Fcst",'Revenue C Inputs'!AT37,0)</f>
        <v>0</v>
      </c>
      <c r="AU10" s="174">
        <f>IF(AU$2="Fcst",'Revenue C Inputs'!AU37,0)</f>
        <v>0</v>
      </c>
      <c r="AV10" s="174">
        <f>IF(AV$2="Fcst",'Revenue C Inputs'!AV37,0)</f>
        <v>0</v>
      </c>
      <c r="AW10" s="174">
        <f>IF(AW$2="Fcst",'Revenue C Inputs'!AW37,0)</f>
        <v>0</v>
      </c>
      <c r="AX10" s="174">
        <f>IF(AX$2="Fcst",'Revenue C Inputs'!AX37,0)</f>
        <v>0</v>
      </c>
      <c r="AY10" s="174">
        <f>IF(AY$2="Fcst",'Revenue C Inputs'!AY37,0)</f>
        <v>0</v>
      </c>
      <c r="AZ10" s="174">
        <f>IF(AZ$2="Fcst",'Revenue C Inputs'!AZ37,0)</f>
        <v>0</v>
      </c>
      <c r="BA10" s="174">
        <f>IF(BA$2="Fcst",'Revenue C Inputs'!BA37,0)</f>
        <v>0</v>
      </c>
      <c r="BB10" s="174">
        <f>IF(BB$2="Fcst",'Revenue C Inputs'!BB37,0)</f>
        <v>0</v>
      </c>
      <c r="BC10" s="174">
        <f>IF(BC$2="Fcst",'Revenue C Inputs'!BC37,0)</f>
        <v>0</v>
      </c>
      <c r="BD10" s="174">
        <f>IF(BD$2="Fcst",'Revenue C Inputs'!BD37,0)</f>
        <v>0</v>
      </c>
      <c r="BE10" s="174">
        <f>IF(BE$2="Fcst",'Revenue C Inputs'!BE37,0)</f>
        <v>0</v>
      </c>
      <c r="BF10" s="174">
        <f>IF(BF$2="Fcst",'Revenue C Inputs'!BF37,0)</f>
        <v>0</v>
      </c>
      <c r="BG10" s="174">
        <f>IF(BG$2="Fcst",'Revenue C Inputs'!BG37,0)</f>
        <v>0</v>
      </c>
      <c r="BH10" s="174">
        <f>IF(BH$2="Fcst",'Revenue C Inputs'!BH37,0)</f>
        <v>0</v>
      </c>
      <c r="BI10" s="174">
        <f>IF(BI$2="Fcst",'Revenue C Inputs'!BI37,0)</f>
        <v>0</v>
      </c>
      <c r="BJ10" s="174">
        <f>IF(BJ$2="Fcst",'Revenue C Inputs'!BJ37,0)</f>
        <v>0</v>
      </c>
      <c r="BK10" s="174">
        <f>IF(BK$2="Fcst",'Revenue C Inputs'!BK37,0)</f>
        <v>0</v>
      </c>
      <c r="BL10" s="174">
        <f>IF(BL$2="Fcst",'Revenue C Inputs'!BL37,0)</f>
        <v>0</v>
      </c>
      <c r="BM10" s="174">
        <f>IF(BM$2="Fcst",'Revenue C Inputs'!BM37,0)</f>
        <v>0</v>
      </c>
      <c r="BN10" s="174">
        <f>IF(BN$2="Fcst",'Revenue C Inputs'!BN37,0)</f>
        <v>0</v>
      </c>
      <c r="BO10" s="174">
        <f>IF(BO$2="Fcst",'Revenue C Inputs'!BO37,0)</f>
        <v>0</v>
      </c>
      <c r="BP10" s="174">
        <f>IF(BP$2="Fcst",'Revenue C Inputs'!BP37,0)</f>
        <v>0</v>
      </c>
      <c r="BQ10" s="174">
        <f>IF(BQ$2="Fcst",'Revenue C Inputs'!BQ37,0)</f>
        <v>0</v>
      </c>
      <c r="BR10" s="174">
        <f>IF(BR$2="Fcst",'Revenue C Inputs'!BR37,0)</f>
        <v>0</v>
      </c>
      <c r="BS10" s="174">
        <f>IF(BS$2="Fcst",'Revenue C Inputs'!BS37,0)</f>
        <v>0</v>
      </c>
      <c r="BT10" s="174">
        <f>IF(BT$2="Fcst",'Revenue C Inputs'!BT37,0)</f>
        <v>0</v>
      </c>
      <c r="BU10" s="174">
        <f>IF(BU$2="Fcst",'Revenue C Inputs'!BU37,0)</f>
        <v>0</v>
      </c>
    </row>
    <row r="11" spans="1:80" x14ac:dyDescent="0.3">
      <c r="A11" s="200" t="s">
        <v>383</v>
      </c>
      <c r="B11" s="174">
        <f>IF(B$2="Fcst",'Revenue D Inputs'!B48,0)</f>
        <v>0</v>
      </c>
      <c r="C11" s="174">
        <f>IF(C$2="Fcst",'Revenue D Inputs'!C48,0)</f>
        <v>0</v>
      </c>
      <c r="D11" s="174">
        <f>IF(D$2="Fcst",'Revenue D Inputs'!D48,0)</f>
        <v>0</v>
      </c>
      <c r="E11" s="174">
        <f>IF(E$2="Fcst",'Revenue D Inputs'!E48,0)</f>
        <v>0</v>
      </c>
      <c r="F11" s="174">
        <f>IF(F$2="Fcst",'Revenue D Inputs'!F48,0)</f>
        <v>0</v>
      </c>
      <c r="G11" s="174">
        <f>IF(G$2="Fcst",'Revenue D Inputs'!G48,0)</f>
        <v>0</v>
      </c>
      <c r="H11" s="174">
        <f>IF(H$2="Fcst",'Revenue D Inputs'!H48,0)</f>
        <v>0</v>
      </c>
      <c r="I11" s="174">
        <f>IF(I$2="Fcst",'Revenue D Inputs'!I48,0)</f>
        <v>0</v>
      </c>
      <c r="J11" s="174">
        <f>IF(J$2="Fcst",'Revenue D Inputs'!J48,0)</f>
        <v>0</v>
      </c>
      <c r="K11" s="174">
        <f>IF(K$2="Fcst",'Revenue D Inputs'!K48,0)</f>
        <v>0</v>
      </c>
      <c r="L11" s="174">
        <f>IF(L$2="Fcst",'Revenue D Inputs'!L48,0)</f>
        <v>0</v>
      </c>
      <c r="M11" s="174">
        <f>IF(M$2="Fcst",'Revenue D Inputs'!M48,0)</f>
        <v>0</v>
      </c>
      <c r="N11" s="174">
        <f>IF(N$2="Fcst",'Revenue D Inputs'!N48,0)</f>
        <v>0</v>
      </c>
      <c r="O11" s="174">
        <f>IF(O$2="Fcst",'Revenue D Inputs'!O48,0)</f>
        <v>0</v>
      </c>
      <c r="P11" s="174">
        <f>IF(P$2="Fcst",'Revenue D Inputs'!P48,0)</f>
        <v>0</v>
      </c>
      <c r="Q11" s="174">
        <f>IF(Q$2="Fcst",'Revenue D Inputs'!Q48,0)</f>
        <v>0</v>
      </c>
      <c r="R11" s="174">
        <f>IF(R$2="Fcst",'Revenue D Inputs'!R48,0)</f>
        <v>0</v>
      </c>
      <c r="S11" s="174">
        <f>IF(S$2="Fcst",'Revenue D Inputs'!S48,0)</f>
        <v>0</v>
      </c>
      <c r="T11" s="174">
        <f>IF(T$2="Fcst",'Revenue D Inputs'!T48,0)</f>
        <v>0</v>
      </c>
      <c r="U11" s="174">
        <f>IF(U$2="Fcst",'Revenue D Inputs'!U48,0)</f>
        <v>0</v>
      </c>
      <c r="V11" s="174">
        <f>IF(V$2="Fcst",'Revenue D Inputs'!V48,0)</f>
        <v>0</v>
      </c>
      <c r="W11" s="174">
        <f>IF(W$2="Fcst",'Revenue D Inputs'!W48,0)</f>
        <v>0</v>
      </c>
      <c r="X11" s="174">
        <f>IF(X$2="Fcst",'Revenue D Inputs'!X48,0)</f>
        <v>0</v>
      </c>
      <c r="Y11" s="174">
        <f>IF(Y$2="Fcst",'Revenue D Inputs'!Y48,0)</f>
        <v>0</v>
      </c>
      <c r="Z11" s="174">
        <f>IF(Z$2="Fcst",'Revenue D Inputs'!Z48,0)</f>
        <v>0</v>
      </c>
      <c r="AA11" s="174">
        <f>IF(AA$2="Fcst",'Revenue D Inputs'!AA48,0)</f>
        <v>0</v>
      </c>
      <c r="AB11" s="174">
        <f>IF(AB$2="Fcst",'Revenue D Inputs'!AB48,0)</f>
        <v>0</v>
      </c>
      <c r="AC11" s="174">
        <f>IF(AC$2="Fcst",'Revenue D Inputs'!AC48,0)</f>
        <v>0</v>
      </c>
      <c r="AD11" s="174">
        <f>IF(AD$2="Fcst",'Revenue D Inputs'!AD48,0)</f>
        <v>0</v>
      </c>
      <c r="AE11" s="174">
        <f>IF(AE$2="Fcst",'Revenue D Inputs'!AE48,0)</f>
        <v>0</v>
      </c>
      <c r="AF11" s="174">
        <f>IF(AF$2="Fcst",'Revenue D Inputs'!AF48,0)</f>
        <v>0</v>
      </c>
      <c r="AG11" s="174">
        <f>IF(AG$2="Fcst",'Revenue D Inputs'!AG48,0)</f>
        <v>0</v>
      </c>
      <c r="AH11" s="174">
        <f>IF(AH$2="Fcst",'Revenue D Inputs'!AH48,0)</f>
        <v>0</v>
      </c>
      <c r="AI11" s="174">
        <f>IF(AI$2="Fcst",'Revenue D Inputs'!AI48,0)</f>
        <v>0</v>
      </c>
      <c r="AJ11" s="174">
        <f>IF(AJ$2="Fcst",'Revenue D Inputs'!AJ48,0)</f>
        <v>0</v>
      </c>
      <c r="AK11" s="174">
        <f>IF(AK$2="Fcst",'Revenue D Inputs'!AK48,0)</f>
        <v>0</v>
      </c>
      <c r="AL11" s="174">
        <f>IF(AL$2="Fcst",'Revenue D Inputs'!AL48,0)</f>
        <v>0</v>
      </c>
      <c r="AM11" s="174">
        <f>IF(AM$2="Fcst",'Revenue D Inputs'!AM48,0)</f>
        <v>0</v>
      </c>
      <c r="AN11" s="174">
        <f>IF(AN$2="Fcst",'Revenue D Inputs'!AN48,0)</f>
        <v>0</v>
      </c>
      <c r="AO11" s="174">
        <f>IF(AO$2="Fcst",'Revenue D Inputs'!AO48,0)</f>
        <v>0</v>
      </c>
      <c r="AP11" s="174">
        <f>IF(AP$2="Fcst",'Revenue D Inputs'!AP48,0)</f>
        <v>0</v>
      </c>
      <c r="AQ11" s="174">
        <f>IF(AQ$2="Fcst",'Revenue D Inputs'!AQ48,0)</f>
        <v>0</v>
      </c>
      <c r="AR11" s="174">
        <f>IF(AR$2="Fcst",'Revenue D Inputs'!AR48,0)</f>
        <v>0</v>
      </c>
      <c r="AS11" s="174">
        <f>IF(AS$2="Fcst",'Revenue D Inputs'!AS48,0)</f>
        <v>0</v>
      </c>
      <c r="AT11" s="174">
        <f>IF(AT$2="Fcst",'Revenue D Inputs'!AT48,0)</f>
        <v>0</v>
      </c>
      <c r="AU11" s="174">
        <f>IF(AU$2="Fcst",'Revenue D Inputs'!AU48,0)</f>
        <v>0</v>
      </c>
      <c r="AV11" s="174">
        <f>IF(AV$2="Fcst",'Revenue D Inputs'!AV48,0)</f>
        <v>0</v>
      </c>
      <c r="AW11" s="174">
        <f>IF(AW$2="Fcst",'Revenue D Inputs'!AW48,0)</f>
        <v>0</v>
      </c>
      <c r="AX11" s="174">
        <f>IF(AX$2="Fcst",'Revenue D Inputs'!AX48,0)</f>
        <v>0</v>
      </c>
      <c r="AY11" s="174">
        <f>IF(AY$2="Fcst",'Revenue D Inputs'!AY48,0)</f>
        <v>0</v>
      </c>
      <c r="AZ11" s="174">
        <f>IF(AZ$2="Fcst",'Revenue D Inputs'!AZ48,0)</f>
        <v>0</v>
      </c>
      <c r="BA11" s="174">
        <f>IF(BA$2="Fcst",'Revenue D Inputs'!BA48,0)</f>
        <v>0</v>
      </c>
      <c r="BB11" s="174">
        <f>IF(BB$2="Fcst",'Revenue D Inputs'!BB48,0)</f>
        <v>0</v>
      </c>
      <c r="BC11" s="174">
        <f>IF(BC$2="Fcst",'Revenue D Inputs'!BC48,0)</f>
        <v>0</v>
      </c>
      <c r="BD11" s="174">
        <f>IF(BD$2="Fcst",'Revenue D Inputs'!BD48,0)</f>
        <v>0</v>
      </c>
      <c r="BE11" s="174">
        <f>IF(BE$2="Fcst",'Revenue D Inputs'!BE48,0)</f>
        <v>0</v>
      </c>
      <c r="BF11" s="174">
        <f>IF(BF$2="Fcst",'Revenue D Inputs'!BF48,0)</f>
        <v>0</v>
      </c>
      <c r="BG11" s="174">
        <f>IF(BG$2="Fcst",'Revenue D Inputs'!BG48,0)</f>
        <v>0</v>
      </c>
      <c r="BH11" s="174">
        <f>IF(BH$2="Fcst",'Revenue D Inputs'!BH48,0)</f>
        <v>0</v>
      </c>
      <c r="BI11" s="174">
        <f>IF(BI$2="Fcst",'Revenue D Inputs'!BI48,0)</f>
        <v>0</v>
      </c>
      <c r="BJ11" s="174">
        <f>IF(BJ$2="Fcst",'Revenue D Inputs'!BJ48,0)</f>
        <v>0</v>
      </c>
      <c r="BK11" s="174">
        <f>IF(BK$2="Fcst",'Revenue D Inputs'!BK48,0)</f>
        <v>0</v>
      </c>
      <c r="BL11" s="174">
        <f>IF(BL$2="Fcst",'Revenue D Inputs'!BL48,0)</f>
        <v>0</v>
      </c>
      <c r="BM11" s="174">
        <f>IF(BM$2="Fcst",'Revenue D Inputs'!BM48,0)</f>
        <v>0</v>
      </c>
      <c r="BN11" s="174">
        <f>IF(BN$2="Fcst",'Revenue D Inputs'!BN48,0)</f>
        <v>0</v>
      </c>
      <c r="BO11" s="174">
        <f>IF(BO$2="Fcst",'Revenue D Inputs'!BO48,0)</f>
        <v>0</v>
      </c>
      <c r="BP11" s="174">
        <f>IF(BP$2="Fcst",'Revenue D Inputs'!BP48,0)</f>
        <v>0</v>
      </c>
      <c r="BQ11" s="174">
        <f>IF(BQ$2="Fcst",'Revenue D Inputs'!BQ48,0)</f>
        <v>0</v>
      </c>
      <c r="BR11" s="174">
        <f>IF(BR$2="Fcst",'Revenue D Inputs'!BR48,0)</f>
        <v>0</v>
      </c>
      <c r="BS11" s="174">
        <f>IF(BS$2="Fcst",'Revenue D Inputs'!BS48,0)</f>
        <v>0</v>
      </c>
      <c r="BT11" s="174">
        <f>IF(BT$2="Fcst",'Revenue D Inputs'!BT48,0)</f>
        <v>0</v>
      </c>
      <c r="BU11" s="174">
        <f>IF(BU$2="Fcst",'Revenue D Inputs'!BU48,0)</f>
        <v>0</v>
      </c>
    </row>
    <row r="12" spans="1:80" x14ac:dyDescent="0.3">
      <c r="A12" s="575" t="s">
        <v>413</v>
      </c>
      <c r="B12" s="537">
        <f>IF(B$2="Fcst",'Revenue E Inputs'!B81,0)</f>
        <v>0</v>
      </c>
      <c r="C12" s="537">
        <f>IF(C$2="Fcst",'Revenue E Inputs'!C81,0)</f>
        <v>0</v>
      </c>
      <c r="D12" s="537">
        <f>IF(D$2="Fcst",'Revenue E Inputs'!D81,0)</f>
        <v>0</v>
      </c>
      <c r="E12" s="537">
        <f>IF(E$2="Fcst",'Revenue E Inputs'!E81,0)</f>
        <v>0</v>
      </c>
      <c r="F12" s="537">
        <f>IF(F$2="Fcst",'Revenue E Inputs'!F81,0)</f>
        <v>0</v>
      </c>
      <c r="G12" s="537">
        <f>IF(G$2="Fcst",'Revenue E Inputs'!G81,0)</f>
        <v>0</v>
      </c>
      <c r="H12" s="537">
        <f>IF(H$2="Fcst",'Revenue E Inputs'!H81,0)</f>
        <v>0</v>
      </c>
      <c r="I12" s="537">
        <f>IF(I$2="Fcst",'Revenue E Inputs'!I81,0)</f>
        <v>0</v>
      </c>
      <c r="J12" s="537">
        <f>IF(J$2="Fcst",'Revenue E Inputs'!J81,0)</f>
        <v>0</v>
      </c>
      <c r="K12" s="537">
        <f>IF(K$2="Fcst",'Revenue E Inputs'!K81,0)</f>
        <v>0</v>
      </c>
      <c r="L12" s="537">
        <f>IF(L$2="Fcst",'Revenue E Inputs'!L81,0)</f>
        <v>0</v>
      </c>
      <c r="M12" s="537">
        <f>IF(M$2="Fcst",'Revenue E Inputs'!M81,0)</f>
        <v>0</v>
      </c>
      <c r="N12" s="537">
        <f>IF(N$2="Fcst",'Revenue E Inputs'!N81,0)</f>
        <v>0</v>
      </c>
      <c r="O12" s="537">
        <f>IF(O$2="Fcst",'Revenue E Inputs'!O81,0)</f>
        <v>0</v>
      </c>
      <c r="P12" s="537">
        <f>IF(P$2="Fcst",'Revenue E Inputs'!P81,0)</f>
        <v>0</v>
      </c>
      <c r="Q12" s="537">
        <f>IF(Q$2="Fcst",'Revenue E Inputs'!Q81,0)</f>
        <v>0</v>
      </c>
      <c r="R12" s="537">
        <f>IF(R$2="Fcst",'Revenue E Inputs'!R81,0)</f>
        <v>0</v>
      </c>
      <c r="S12" s="537">
        <f>IF(S$2="Fcst",'Revenue E Inputs'!S81,0)</f>
        <v>0</v>
      </c>
      <c r="T12" s="537">
        <f>IF(T$2="Fcst",'Revenue E Inputs'!T81,0)</f>
        <v>0</v>
      </c>
      <c r="U12" s="537">
        <f>IF(U$2="Fcst",'Revenue E Inputs'!U81,0)</f>
        <v>0</v>
      </c>
      <c r="V12" s="537">
        <f>IF(V$2="Fcst",'Revenue E Inputs'!V81,0)</f>
        <v>0</v>
      </c>
      <c r="W12" s="537">
        <f>IF(W$2="Fcst",'Revenue E Inputs'!W81,0)</f>
        <v>0</v>
      </c>
      <c r="X12" s="537">
        <f>IF(X$2="Fcst",'Revenue E Inputs'!X81,0)</f>
        <v>0</v>
      </c>
      <c r="Y12" s="537">
        <f>IF(Y$2="Fcst",'Revenue E Inputs'!Y81,0)</f>
        <v>0</v>
      </c>
      <c r="Z12" s="537">
        <f>IF(Z$2="Fcst",'Revenue E Inputs'!Z81,0)</f>
        <v>0</v>
      </c>
      <c r="AA12" s="537">
        <f>IF(AA$2="Fcst",'Revenue E Inputs'!AA81,0)</f>
        <v>0</v>
      </c>
      <c r="AB12" s="537">
        <f>IF(AB$2="Fcst",'Revenue E Inputs'!AB81,0)</f>
        <v>0</v>
      </c>
      <c r="AC12" s="537">
        <f>IF(AC$2="Fcst",'Revenue E Inputs'!AC81,0)</f>
        <v>0</v>
      </c>
      <c r="AD12" s="537">
        <f>IF(AD$2="Fcst",'Revenue E Inputs'!AD81,0)</f>
        <v>0</v>
      </c>
      <c r="AE12" s="537">
        <f>IF(AE$2="Fcst",'Revenue E Inputs'!AE81,0)</f>
        <v>0</v>
      </c>
      <c r="AF12" s="537">
        <f>IF(AF$2="Fcst",'Revenue E Inputs'!AF81,0)</f>
        <v>0</v>
      </c>
      <c r="AG12" s="537">
        <f>IF(AG$2="Fcst",'Revenue E Inputs'!AG81,0)</f>
        <v>0</v>
      </c>
      <c r="AH12" s="537">
        <f>IF(AH$2="Fcst",'Revenue E Inputs'!AH81,0)</f>
        <v>0</v>
      </c>
      <c r="AI12" s="537">
        <f>IF(AI$2="Fcst",'Revenue E Inputs'!AI81,0)</f>
        <v>0</v>
      </c>
      <c r="AJ12" s="537">
        <f>IF(AJ$2="Fcst",'Revenue E Inputs'!AJ81,0)</f>
        <v>0</v>
      </c>
      <c r="AK12" s="537">
        <f>IF(AK$2="Fcst",'Revenue E Inputs'!AK81,0)</f>
        <v>0</v>
      </c>
      <c r="AL12" s="537">
        <f>IF(AL$2="Fcst",'Revenue E Inputs'!AL81,0)</f>
        <v>0</v>
      </c>
      <c r="AM12" s="537">
        <f>IF(AM$2="Fcst",'Revenue E Inputs'!AM81,0)</f>
        <v>0</v>
      </c>
      <c r="AN12" s="537">
        <f>IF(AN$2="Fcst",'Revenue E Inputs'!AN81,0)</f>
        <v>0</v>
      </c>
      <c r="AO12" s="537">
        <f>IF(AO$2="Fcst",'Revenue E Inputs'!AO81,0)</f>
        <v>0</v>
      </c>
      <c r="AP12" s="537">
        <f>IF(AP$2="Fcst",'Revenue E Inputs'!AP81,0)</f>
        <v>0</v>
      </c>
      <c r="AQ12" s="537">
        <f>IF(AQ$2="Fcst",'Revenue E Inputs'!AQ81,0)</f>
        <v>0</v>
      </c>
      <c r="AR12" s="537">
        <f>IF(AR$2="Fcst",'Revenue E Inputs'!AR81,0)</f>
        <v>0</v>
      </c>
      <c r="AS12" s="537">
        <f>IF(AS$2="Fcst",'Revenue E Inputs'!AS81,0)</f>
        <v>0</v>
      </c>
      <c r="AT12" s="537">
        <f>IF(AT$2="Fcst",'Revenue E Inputs'!AT81,0)</f>
        <v>0</v>
      </c>
      <c r="AU12" s="537">
        <f>IF(AU$2="Fcst",'Revenue E Inputs'!AU81,0)</f>
        <v>0</v>
      </c>
      <c r="AV12" s="537">
        <f>IF(AV$2="Fcst",'Revenue E Inputs'!AV81,0)</f>
        <v>0</v>
      </c>
      <c r="AW12" s="537">
        <f>IF(AW$2="Fcst",'Revenue E Inputs'!AW81,0)</f>
        <v>0</v>
      </c>
      <c r="AX12" s="537">
        <f>IF(AX$2="Fcst",'Revenue E Inputs'!AX81,0)</f>
        <v>0</v>
      </c>
      <c r="AY12" s="537">
        <f>IF(AY$2="Fcst",'Revenue E Inputs'!AY81,0)</f>
        <v>0</v>
      </c>
      <c r="AZ12" s="537">
        <f>IF(AZ$2="Fcst",'Revenue E Inputs'!AZ81,0)</f>
        <v>0</v>
      </c>
      <c r="BA12" s="537">
        <f>IF(BA$2="Fcst",'Revenue E Inputs'!BA81,0)</f>
        <v>0</v>
      </c>
      <c r="BB12" s="537">
        <f>IF(BB$2="Fcst",'Revenue E Inputs'!BB81,0)</f>
        <v>0</v>
      </c>
      <c r="BC12" s="537">
        <f>IF(BC$2="Fcst",'Revenue E Inputs'!BC81,0)</f>
        <v>0</v>
      </c>
      <c r="BD12" s="537">
        <f>IF(BD$2="Fcst",'Revenue E Inputs'!BD81,0)</f>
        <v>0</v>
      </c>
      <c r="BE12" s="537">
        <f>IF(BE$2="Fcst",'Revenue E Inputs'!BE81,0)</f>
        <v>0</v>
      </c>
      <c r="BF12" s="537">
        <f>IF(BF$2="Fcst",'Revenue E Inputs'!BF81,0)</f>
        <v>0</v>
      </c>
      <c r="BG12" s="537">
        <f>IF(BG$2="Fcst",'Revenue E Inputs'!BG81,0)</f>
        <v>0</v>
      </c>
      <c r="BH12" s="537">
        <f>IF(BH$2="Fcst",'Revenue E Inputs'!BH81,0)</f>
        <v>0</v>
      </c>
      <c r="BI12" s="537">
        <f>IF(BI$2="Fcst",'Revenue E Inputs'!BI81,0)</f>
        <v>0</v>
      </c>
      <c r="BJ12" s="537">
        <f>IF(BJ$2="Fcst",'Revenue E Inputs'!BJ81,0)</f>
        <v>0</v>
      </c>
      <c r="BK12" s="537">
        <f>IF(BK$2="Fcst",'Revenue E Inputs'!BK81,0)</f>
        <v>0</v>
      </c>
      <c r="BL12" s="537">
        <f>IF(BL$2="Fcst",'Revenue E Inputs'!BL81,0)</f>
        <v>0</v>
      </c>
      <c r="BM12" s="537">
        <f>IF(BM$2="Fcst",'Revenue E Inputs'!BM81,0)</f>
        <v>0</v>
      </c>
      <c r="BN12" s="537">
        <f>IF(BN$2="Fcst",'Revenue E Inputs'!BN81,0)</f>
        <v>0</v>
      </c>
      <c r="BO12" s="537">
        <f>IF(BO$2="Fcst",'Revenue E Inputs'!BO81,0)</f>
        <v>0</v>
      </c>
      <c r="BP12" s="537">
        <f>IF(BP$2="Fcst",'Revenue E Inputs'!BP81,0)</f>
        <v>0</v>
      </c>
      <c r="BQ12" s="537">
        <f>IF(BQ$2="Fcst",'Revenue E Inputs'!BQ81,0)</f>
        <v>0</v>
      </c>
      <c r="BR12" s="537">
        <f>IF(BR$2="Fcst",'Revenue E Inputs'!BR81,0)</f>
        <v>0</v>
      </c>
      <c r="BS12" s="537">
        <f>IF(BS$2="Fcst",'Revenue E Inputs'!BS81,0)</f>
        <v>0</v>
      </c>
      <c r="BT12" s="537">
        <f>IF(BT$2="Fcst",'Revenue E Inputs'!BT81,0)</f>
        <v>0</v>
      </c>
      <c r="BU12" s="537">
        <f>IF(BU$2="Fcst",'Revenue E Inputs'!BU81,0)</f>
        <v>0</v>
      </c>
      <c r="BV12" s="575"/>
      <c r="BW12" s="575"/>
      <c r="BX12" s="575"/>
      <c r="BY12" s="575"/>
      <c r="BZ12" s="575"/>
      <c r="CA12" s="575"/>
      <c r="CB12" s="575"/>
    </row>
    <row r="13" spans="1:80" x14ac:dyDescent="0.3">
      <c r="A13" s="575" t="s">
        <v>981</v>
      </c>
      <c r="B13" s="537">
        <f>IF(B$2="Fcst",'Revenue F Inputs'!B81,0)</f>
        <v>0</v>
      </c>
      <c r="C13" s="537">
        <f>IF(C$2="Fcst",'Revenue F Inputs'!C81,0)</f>
        <v>0</v>
      </c>
      <c r="D13" s="537">
        <f>IF(D$2="Fcst",'Revenue F Inputs'!D81,0)</f>
        <v>0</v>
      </c>
      <c r="E13" s="537">
        <f>IF(E$2="Fcst",'Revenue F Inputs'!E81,0)</f>
        <v>0</v>
      </c>
      <c r="F13" s="537">
        <f>IF(F$2="Fcst",'Revenue F Inputs'!F81,0)</f>
        <v>0</v>
      </c>
      <c r="G13" s="537">
        <f>IF(G$2="Fcst",'Revenue F Inputs'!G81,0)</f>
        <v>0</v>
      </c>
      <c r="H13" s="537">
        <f>IF(H$2="Fcst",'Revenue F Inputs'!H81,0)</f>
        <v>0</v>
      </c>
      <c r="I13" s="537">
        <f>IF(I$2="Fcst",'Revenue F Inputs'!I81,0)</f>
        <v>0</v>
      </c>
      <c r="J13" s="537">
        <f>IF(J$2="Fcst",'Revenue F Inputs'!J81,0)</f>
        <v>0</v>
      </c>
      <c r="K13" s="537">
        <f>IF(K$2="Fcst",'Revenue F Inputs'!K81,0)</f>
        <v>0</v>
      </c>
      <c r="L13" s="537">
        <f>IF(L$2="Fcst",'Revenue F Inputs'!L81,0)</f>
        <v>0</v>
      </c>
      <c r="M13" s="537">
        <f>IF(M$2="Fcst",'Revenue F Inputs'!M81,0)</f>
        <v>0</v>
      </c>
      <c r="N13" s="537">
        <f>IF(N$2="Fcst",'Revenue F Inputs'!N81,0)</f>
        <v>0</v>
      </c>
      <c r="O13" s="537">
        <f>IF(O$2="Fcst",'Revenue F Inputs'!O81,0)</f>
        <v>0</v>
      </c>
      <c r="P13" s="537">
        <f>IF(P$2="Fcst",'Revenue F Inputs'!P81,0)</f>
        <v>0</v>
      </c>
      <c r="Q13" s="537">
        <f>IF(Q$2="Fcst",'Revenue F Inputs'!Q81,0)</f>
        <v>0</v>
      </c>
      <c r="R13" s="537">
        <f>IF(R$2="Fcst",'Revenue F Inputs'!R81,0)</f>
        <v>0</v>
      </c>
      <c r="S13" s="537">
        <f>IF(S$2="Fcst",'Revenue F Inputs'!S81,0)</f>
        <v>0</v>
      </c>
      <c r="T13" s="537">
        <f>IF(T$2="Fcst",'Revenue F Inputs'!T81,0)</f>
        <v>0</v>
      </c>
      <c r="U13" s="537">
        <f>IF(U$2="Fcst",'Revenue F Inputs'!U81,0)</f>
        <v>0</v>
      </c>
      <c r="V13" s="537">
        <f>IF(V$2="Fcst",'Revenue F Inputs'!V81,0)</f>
        <v>0</v>
      </c>
      <c r="W13" s="537">
        <f>IF(W$2="Fcst",'Revenue F Inputs'!W81,0)</f>
        <v>0</v>
      </c>
      <c r="X13" s="537">
        <f>IF(X$2="Fcst",'Revenue F Inputs'!X81,0)</f>
        <v>0</v>
      </c>
      <c r="Y13" s="537">
        <f>IF(Y$2="Fcst",'Revenue F Inputs'!Y81,0)</f>
        <v>0</v>
      </c>
      <c r="Z13" s="537">
        <f>IF(Z$2="Fcst",'Revenue F Inputs'!Z81,0)</f>
        <v>0</v>
      </c>
      <c r="AA13" s="537">
        <f>IF(AA$2="Fcst",'Revenue F Inputs'!AA81,0)</f>
        <v>0</v>
      </c>
      <c r="AB13" s="537">
        <f>IF(AB$2="Fcst",'Revenue F Inputs'!AB81,0)</f>
        <v>0</v>
      </c>
      <c r="AC13" s="537">
        <f>IF(AC$2="Fcst",'Revenue F Inputs'!AC81,0)</f>
        <v>0</v>
      </c>
      <c r="AD13" s="537">
        <f>IF(AD$2="Fcst",'Revenue F Inputs'!AD81,0)</f>
        <v>0</v>
      </c>
      <c r="AE13" s="537">
        <f>IF(AE$2="Fcst",'Revenue F Inputs'!AE81,0)</f>
        <v>0</v>
      </c>
      <c r="AF13" s="537">
        <f>IF(AF$2="Fcst",'Revenue F Inputs'!AF81,0)</f>
        <v>0</v>
      </c>
      <c r="AG13" s="537">
        <f>IF(AG$2="Fcst",'Revenue F Inputs'!AG81,0)</f>
        <v>0</v>
      </c>
      <c r="AH13" s="537">
        <f>IF(AH$2="Fcst",'Revenue F Inputs'!AH81,0)</f>
        <v>0</v>
      </c>
      <c r="AI13" s="537">
        <f>IF(AI$2="Fcst",'Revenue F Inputs'!AI81,0)</f>
        <v>0</v>
      </c>
      <c r="AJ13" s="537">
        <f>IF(AJ$2="Fcst",'Revenue F Inputs'!AJ81,0)</f>
        <v>0</v>
      </c>
      <c r="AK13" s="537">
        <f>IF(AK$2="Fcst",'Revenue F Inputs'!AK81,0)</f>
        <v>0</v>
      </c>
      <c r="AL13" s="537">
        <f>IF(AL$2="Fcst",'Revenue F Inputs'!AL81,0)</f>
        <v>0</v>
      </c>
      <c r="AM13" s="537">
        <f>IF(AM$2="Fcst",'Revenue F Inputs'!AM81,0)</f>
        <v>0</v>
      </c>
      <c r="AN13" s="537">
        <f>IF(AN$2="Fcst",'Revenue F Inputs'!AN81,0)</f>
        <v>0</v>
      </c>
      <c r="AO13" s="537">
        <f>IF(AO$2="Fcst",'Revenue F Inputs'!AO81,0)</f>
        <v>0</v>
      </c>
      <c r="AP13" s="537">
        <f>IF(AP$2="Fcst",'Revenue F Inputs'!AP81,0)</f>
        <v>0</v>
      </c>
      <c r="AQ13" s="537">
        <f>IF(AQ$2="Fcst",'Revenue F Inputs'!AQ81,0)</f>
        <v>0</v>
      </c>
      <c r="AR13" s="537">
        <f>IF(AR$2="Fcst",'Revenue F Inputs'!AR81,0)</f>
        <v>0</v>
      </c>
      <c r="AS13" s="537">
        <f>IF(AS$2="Fcst",'Revenue F Inputs'!AS81,0)</f>
        <v>0</v>
      </c>
      <c r="AT13" s="537">
        <f>IF(AT$2="Fcst",'Revenue F Inputs'!AT81,0)</f>
        <v>0</v>
      </c>
      <c r="AU13" s="537">
        <f>IF(AU$2="Fcst",'Revenue F Inputs'!AU81,0)</f>
        <v>0</v>
      </c>
      <c r="AV13" s="537">
        <f>IF(AV$2="Fcst",'Revenue F Inputs'!AV81,0)</f>
        <v>0</v>
      </c>
      <c r="AW13" s="537">
        <f>IF(AW$2="Fcst",'Revenue F Inputs'!AW81,0)</f>
        <v>0</v>
      </c>
      <c r="AX13" s="537">
        <f>IF(AX$2="Fcst",'Revenue F Inputs'!AX81,0)</f>
        <v>0</v>
      </c>
      <c r="AY13" s="537">
        <f>IF(AY$2="Fcst",'Revenue F Inputs'!AY81,0)</f>
        <v>0</v>
      </c>
      <c r="AZ13" s="537">
        <f>IF(AZ$2="Fcst",'Revenue F Inputs'!AZ81,0)</f>
        <v>0</v>
      </c>
      <c r="BA13" s="537">
        <f>IF(BA$2="Fcst",'Revenue F Inputs'!BA81,0)</f>
        <v>0</v>
      </c>
      <c r="BB13" s="537">
        <f>IF(BB$2="Fcst",'Revenue F Inputs'!BB81,0)</f>
        <v>0</v>
      </c>
      <c r="BC13" s="537">
        <f>IF(BC$2="Fcst",'Revenue F Inputs'!BC81,0)</f>
        <v>0</v>
      </c>
      <c r="BD13" s="537">
        <f>IF(BD$2="Fcst",'Revenue F Inputs'!BD81,0)</f>
        <v>0</v>
      </c>
      <c r="BE13" s="537">
        <f>IF(BE$2="Fcst",'Revenue F Inputs'!BE81,0)</f>
        <v>0</v>
      </c>
      <c r="BF13" s="537">
        <f>IF(BF$2="Fcst",'Revenue F Inputs'!BF81,0)</f>
        <v>0</v>
      </c>
      <c r="BG13" s="537">
        <f>IF(BG$2="Fcst",'Revenue F Inputs'!BG81,0)</f>
        <v>0</v>
      </c>
      <c r="BH13" s="537">
        <f>IF(BH$2="Fcst",'Revenue F Inputs'!BH81,0)</f>
        <v>0</v>
      </c>
      <c r="BI13" s="537">
        <f>IF(BI$2="Fcst",'Revenue F Inputs'!BI81,0)</f>
        <v>0</v>
      </c>
      <c r="BJ13" s="537">
        <f>IF(BJ$2="Fcst",'Revenue F Inputs'!BJ81,0)</f>
        <v>0</v>
      </c>
      <c r="BK13" s="537">
        <f>IF(BK$2="Fcst",'Revenue F Inputs'!BK81,0)</f>
        <v>0</v>
      </c>
      <c r="BL13" s="537">
        <f>IF(BL$2="Fcst",'Revenue F Inputs'!BL81,0)</f>
        <v>0</v>
      </c>
      <c r="BM13" s="537">
        <f>IF(BM$2="Fcst",'Revenue F Inputs'!BM81,0)</f>
        <v>0</v>
      </c>
      <c r="BN13" s="537">
        <f>IF(BN$2="Fcst",'Revenue F Inputs'!BN81,0)</f>
        <v>0</v>
      </c>
      <c r="BO13" s="537">
        <f>IF(BO$2="Fcst",'Revenue F Inputs'!BO81,0)</f>
        <v>0</v>
      </c>
      <c r="BP13" s="537">
        <f>IF(BP$2="Fcst",'Revenue F Inputs'!BP81,0)</f>
        <v>0</v>
      </c>
      <c r="BQ13" s="537">
        <f>IF(BQ$2="Fcst",'Revenue F Inputs'!BQ81,0)</f>
        <v>0</v>
      </c>
      <c r="BR13" s="537">
        <f>IF(BR$2="Fcst",'Revenue F Inputs'!BR81,0)</f>
        <v>0</v>
      </c>
      <c r="BS13" s="537">
        <f>IF(BS$2="Fcst",'Revenue F Inputs'!BS81,0)</f>
        <v>0</v>
      </c>
      <c r="BT13" s="537">
        <f>IF(BT$2="Fcst",'Revenue F Inputs'!BT81,0)</f>
        <v>0</v>
      </c>
      <c r="BU13" s="537">
        <f>IF(BU$2="Fcst",'Revenue F Inputs'!BU81,0)</f>
        <v>0</v>
      </c>
      <c r="BV13" s="575"/>
      <c r="BW13" s="575"/>
      <c r="BX13" s="575"/>
      <c r="BY13" s="575"/>
      <c r="BZ13" s="575"/>
      <c r="CA13" s="575"/>
      <c r="CB13" s="575"/>
    </row>
    <row r="14" spans="1:80" x14ac:dyDescent="0.3">
      <c r="A14" s="575"/>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row>
    <row r="15" spans="1:80" x14ac:dyDescent="0.3">
      <c r="A15" s="218" t="s">
        <v>119</v>
      </c>
      <c r="B15" s="219">
        <f>IF(B$2="Fcst",SUM(B8:B14),Actuals!B14)</f>
        <v>96269.714104109007</v>
      </c>
      <c r="C15" s="219">
        <f>IF(C$2="Fcst",SUM(C8:C14),Actuals!C14)</f>
        <v>52342.575249953828</v>
      </c>
      <c r="D15" s="219">
        <f>IF(D$2="Fcst",SUM(D8:D14),Actuals!D14)</f>
        <v>112067.94754740449</v>
      </c>
      <c r="E15" s="219">
        <f>IF(E$2="Fcst",SUM(E8:E14),Actuals!E14)</f>
        <v>91991.724210637287</v>
      </c>
      <c r="F15" s="219">
        <f>IF(F$2="Fcst",SUM(F8:F14),Actuals!F14)</f>
        <v>90030.977557609105</v>
      </c>
      <c r="G15" s="219">
        <f>IF(G$2="Fcst",SUM(G8:G14),Actuals!G14)</f>
        <v>111583.19613362366</v>
      </c>
      <c r="H15" s="219">
        <f>IF(H$2="Fcst",SUM(H8:H14),Actuals!H14)</f>
        <v>204994.21635825213</v>
      </c>
      <c r="I15" s="219">
        <f>IF(I$2="Fcst",SUM(I8:I14),Actuals!I14)</f>
        <v>210000</v>
      </c>
      <c r="J15" s="219">
        <f>IF(J$2="Fcst",SUM(J8:J14),Actuals!J14)</f>
        <v>140000</v>
      </c>
      <c r="K15" s="219">
        <f>IF(K$2="Fcst",SUM(K8:K14),Actuals!K14)</f>
        <v>87500</v>
      </c>
      <c r="L15" s="219">
        <f>IF(L$2="Fcst",SUM(L8:L14),Actuals!L14)</f>
        <v>157500</v>
      </c>
      <c r="M15" s="219">
        <f>IF(M$2="Fcst",SUM(M8:M14),Actuals!M14)</f>
        <v>105000</v>
      </c>
      <c r="N15" s="219">
        <f>IF(N$2="Fcst",SUM(N8:N14),Actuals!N14)</f>
        <v>105000</v>
      </c>
      <c r="O15" s="219">
        <f>IF(O$2="Fcst",SUM(O8:O14),Actuals!O14)</f>
        <v>175000</v>
      </c>
      <c r="P15" s="219">
        <f>IF(P$2="Fcst",SUM(P8:P14),Actuals!P14)</f>
        <v>175000</v>
      </c>
      <c r="Q15" s="219">
        <f>IF(Q$2="Fcst",SUM(Q8:Q14),Actuals!Q14)</f>
        <v>280000</v>
      </c>
      <c r="R15" s="219">
        <f>IF(R$2="Fcst",SUM(R8:R14),Actuals!R14)</f>
        <v>122500</v>
      </c>
      <c r="S15" s="219">
        <f>IF(S$2="Fcst",SUM(S8:S14),Actuals!S14)</f>
        <v>192500</v>
      </c>
      <c r="T15" s="219">
        <f>IF(T$2="Fcst",SUM(T8:T14),Actuals!T14)</f>
        <v>315000</v>
      </c>
      <c r="U15" s="219">
        <f>IF(U$2="Fcst",SUM(U8:U14),Actuals!U14)</f>
        <v>210000</v>
      </c>
      <c r="V15" s="219">
        <f>IF(V$2="Fcst",SUM(V8:V14),Actuals!V14)</f>
        <v>192500</v>
      </c>
      <c r="W15" s="219">
        <f>IF(W$2="Fcst",SUM(W8:W14),Actuals!W14)</f>
        <v>315000</v>
      </c>
      <c r="X15" s="219">
        <f>IF(X$2="Fcst",SUM(X8:X14),Actuals!X14)</f>
        <v>122500</v>
      </c>
      <c r="Y15" s="219">
        <f>IF(Y$2="Fcst",SUM(Y8:Y14),Actuals!Y14)</f>
        <v>227500</v>
      </c>
      <c r="Z15" s="219">
        <f>IF(Z$2="Fcst",SUM(Z8:Z14),Actuals!Z14)</f>
        <v>140000</v>
      </c>
      <c r="AA15" s="219">
        <f>IF(AA$2="Fcst",SUM(AA8:AA14),Actuals!AA14)</f>
        <v>175000</v>
      </c>
      <c r="AB15" s="219">
        <f>IF(AB$2="Fcst",SUM(AB8:AB14),Actuals!AB14)</f>
        <v>297500</v>
      </c>
      <c r="AC15" s="219">
        <f>IF(AC$2="Fcst",SUM(AC8:AC14),Actuals!AC14)</f>
        <v>507500</v>
      </c>
      <c r="AD15" s="219">
        <f>IF(AD$2="Fcst",SUM(AD8:AD14),Actuals!AD14)</f>
        <v>280000</v>
      </c>
      <c r="AE15" s="219">
        <f>IF(AE$2="Fcst",SUM(AE8:AE14),Actuals!AE14)</f>
        <v>210000</v>
      </c>
      <c r="AF15" s="219">
        <f>IF(AF$2="Fcst",SUM(AF8:AF14),Actuals!AF14)</f>
        <v>262500</v>
      </c>
      <c r="AG15" s="219">
        <f>IF(AG$2="Fcst",SUM(AG8:AG14),Actuals!AG14)</f>
        <v>87500</v>
      </c>
      <c r="AH15" s="219">
        <f>IF(AH$2="Fcst",SUM(AH8:AH14),Actuals!AH14)</f>
        <v>70000</v>
      </c>
      <c r="AI15" s="219">
        <f>IF(AI$2="Fcst",SUM(AI8:AI14),Actuals!AI14)</f>
        <v>262500</v>
      </c>
      <c r="AJ15" s="219">
        <f>IF(AJ$2="Fcst",SUM(AJ8:AJ14),Actuals!AJ14)</f>
        <v>175000</v>
      </c>
      <c r="AK15" s="219">
        <f>IF(AK$2="Fcst",SUM(AK8:AK14),Actuals!AK14)</f>
        <v>227500</v>
      </c>
      <c r="AL15" s="219">
        <f>IF(AL$2="Fcst",SUM(AL8:AL14),Actuals!AL14)</f>
        <v>175000</v>
      </c>
      <c r="AM15" s="219">
        <f>IF(AM$2="Fcst",SUM(AM8:AM14),Actuals!AM14)</f>
        <v>140000</v>
      </c>
      <c r="AN15" s="219">
        <f>IF(AN$2="Fcst",SUM(AN8:AN14),Actuals!AN14)</f>
        <v>157500</v>
      </c>
      <c r="AO15" s="219">
        <f>IF(AO$2="Fcst",SUM(AO8:AO14),Actuals!AO14)</f>
        <v>157500</v>
      </c>
      <c r="AP15" s="219">
        <f>IF(AP$2="Fcst",SUM(AP8:AP14),Actuals!AP14)</f>
        <v>175000</v>
      </c>
      <c r="AQ15" s="219">
        <f>IF(AQ$2="Fcst",SUM(AQ8:AQ14),Actuals!AQ14)</f>
        <v>175000</v>
      </c>
      <c r="AR15" s="219">
        <f>IF(AR$2="Fcst",SUM(AR8:AR14),Actuals!AR14)</f>
        <v>192500</v>
      </c>
      <c r="AS15" s="219">
        <f>IF(AS$2="Fcst",SUM(AS8:AS14),Actuals!AS14)</f>
        <v>192500</v>
      </c>
      <c r="AT15" s="219">
        <f>IF(AT$2="Fcst",SUM(AT8:AT14),Actuals!AT14)</f>
        <v>210000</v>
      </c>
      <c r="AU15" s="219">
        <f>IF(AU$2="Fcst",SUM(AU8:AU14),Actuals!AU14)</f>
        <v>270391.99598948436</v>
      </c>
      <c r="AV15" s="219">
        <f>IF(AV$2="Fcst",SUM(AV8:AV14),Actuals!AV14)</f>
        <v>364064.9361991036</v>
      </c>
      <c r="AW15" s="219">
        <f>IF(AW$2="Fcst",SUM(AW8:AW14),Actuals!AW14)</f>
        <v>364064.66291589488</v>
      </c>
      <c r="AX15" s="219">
        <f>IF(AX$2="Fcst",SUM(AX8:AX14),Actuals!AX14)</f>
        <v>339085.37371862296</v>
      </c>
      <c r="AY15" s="219">
        <f>IF(AY$2="Fcst",SUM(AY8:AY14),Actuals!AY14)</f>
        <v>362821.34987892659</v>
      </c>
      <c r="AZ15" s="219">
        <f>IF(AZ$2="Fcst",SUM(AZ8:AZ14),Actuals!AZ14)</f>
        <v>447592.6933085823</v>
      </c>
      <c r="BA15" s="219">
        <f>IF(BA$2="Fcst",SUM(BA8:BA14),Actuals!BA14)</f>
        <v>498455.49936637579</v>
      </c>
      <c r="BB15" s="219">
        <f>IF(BB$2="Fcst",SUM(BB8:BB14),Actuals!BB14)</f>
        <v>629568.51053757663</v>
      </c>
      <c r="BC15" s="219">
        <f>IF(BC$2="Fcst",SUM(BC8:BC14),Actuals!BC14)</f>
        <v>672519.32454193558</v>
      </c>
      <c r="BD15" s="219">
        <f>IF(BD$2="Fcst",SUM(BD8:BD14),Actuals!BD14)</f>
        <v>672519.32454193558</v>
      </c>
      <c r="BE15" s="219">
        <f>IF(BE$2="Fcst",SUM(BE8:BE14),Actuals!BE14)</f>
        <v>722251.84602066688</v>
      </c>
      <c r="BF15" s="219">
        <f>IF(BF$2="Fcst",SUM(BF8:BF14),Actuals!BF14)</f>
        <v>740336.39928566013</v>
      </c>
      <c r="BG15" s="219">
        <f>IF(BG$2="Fcst",SUM(BG8:BG14),Actuals!BG14)</f>
        <v>762942.09086690168</v>
      </c>
      <c r="BH15" s="219">
        <f>IF(BH$2="Fcst",SUM(BH8:BH14),Actuals!BH14)</f>
        <v>812674.6123456331</v>
      </c>
      <c r="BI15" s="219">
        <f>IF(BI$2="Fcst",SUM(BI8:BI14),Actuals!BI14)</f>
        <v>830759.16561062622</v>
      </c>
      <c r="BJ15" s="219">
        <f>IF(BJ$2="Fcst",SUM(BJ8:BJ14),Actuals!BJ14)</f>
        <v>853364.85719186778</v>
      </c>
      <c r="BK15" s="219">
        <f>IF(BK$2="Fcst",SUM(BK8:BK14),Actuals!BK14)</f>
        <v>853364.85719186778</v>
      </c>
      <c r="BL15" s="219">
        <f>IF(BL$2="Fcst",SUM(BL8:BL14),Actuals!BL14)</f>
        <v>853364.85719186778</v>
      </c>
      <c r="BM15" s="219">
        <f>IF(BM$2="Fcst",SUM(BM8:BM14),Actuals!BM14)</f>
        <v>927963.6394099649</v>
      </c>
      <c r="BN15" s="219">
        <f>IF(BN$2="Fcst",SUM(BN8:BN14),Actuals!BN14)</f>
        <v>945463.6394099649</v>
      </c>
      <c r="BO15" s="219">
        <f>IF(BO$2="Fcst",SUM(BO8:BO14),Actuals!BO14)</f>
        <v>962963.6394099649</v>
      </c>
      <c r="BP15" s="219">
        <f>IF(BP$2="Fcst",SUM(BP8:BP14),Actuals!BP14)</f>
        <v>980463.6394099649</v>
      </c>
      <c r="BQ15" s="219">
        <f>IF(BQ$2="Fcst",SUM(BQ8:BQ14),Actuals!BQ14)</f>
        <v>997963.6394099649</v>
      </c>
      <c r="BR15" s="219">
        <f>IF(BR$2="Fcst",SUM(BR8:BR14),Actuals!BR14)</f>
        <v>1015463.6394099649</v>
      </c>
      <c r="BS15" s="219">
        <f>IF(BS$2="Fcst",SUM(BS8:BS14),Actuals!BS14)</f>
        <v>1032963.6394099649</v>
      </c>
      <c r="BT15" s="219">
        <f>IF(BT$2="Fcst",SUM(BT8:BT14),Actuals!BT14)</f>
        <v>1050463.6394099649</v>
      </c>
      <c r="BU15" s="219">
        <f>IF(BU$2="Fcst",SUM(BU8:BU14),Actuals!BU14)</f>
        <v>1067963.6394099649</v>
      </c>
    </row>
    <row r="16" spans="1:80" x14ac:dyDescent="0.3">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row>
    <row r="17" spans="1:73" x14ac:dyDescent="0.3">
      <c r="A17" s="215" t="s">
        <v>217</v>
      </c>
    </row>
    <row r="18" spans="1:73" x14ac:dyDescent="0.3">
      <c r="A18" s="200" t="str">
        <f>$A$8</f>
        <v>Revenue A Inputs</v>
      </c>
      <c r="B18" s="174">
        <f>IF(B$2="Fcst",'Revenue A Inputs'!B38,0)</f>
        <v>0</v>
      </c>
      <c r="C18" s="174">
        <f>IF(C$2="Fcst",'Revenue A Inputs'!C38,0)</f>
        <v>0</v>
      </c>
      <c r="D18" s="174">
        <f>IF(D$2="Fcst",'Revenue A Inputs'!D38,0)</f>
        <v>0</v>
      </c>
      <c r="E18" s="174">
        <f>IF(E$2="Fcst",'Revenue A Inputs'!E38,0)</f>
        <v>0</v>
      </c>
      <c r="F18" s="174">
        <f>IF(F$2="Fcst",'Revenue A Inputs'!F38,0)</f>
        <v>0</v>
      </c>
      <c r="G18" s="174">
        <f>IF(G$2="Fcst",'Revenue A Inputs'!G38,0)</f>
        <v>0</v>
      </c>
      <c r="H18" s="174">
        <f>IF(H$2="Fcst",'Revenue A Inputs'!H38,0)</f>
        <v>0</v>
      </c>
      <c r="I18" s="174">
        <f>IF(I$2="Fcst",'Revenue A Inputs'!I38,0)</f>
        <v>0</v>
      </c>
      <c r="J18" s="174">
        <f>IF(J$2="Fcst",'Revenue A Inputs'!J38,0)</f>
        <v>0</v>
      </c>
      <c r="K18" s="174">
        <f>IF(K$2="Fcst",'Revenue A Inputs'!K38,0)</f>
        <v>0</v>
      </c>
      <c r="L18" s="174">
        <f>IF(L$2="Fcst",'Revenue A Inputs'!L38,0)</f>
        <v>0</v>
      </c>
      <c r="M18" s="174">
        <f>IF(M$2="Fcst",'Revenue A Inputs'!M38,0)</f>
        <v>0</v>
      </c>
      <c r="N18" s="174">
        <f>IF(N$2="Fcst",'Revenue A Inputs'!N38,0)</f>
        <v>0</v>
      </c>
      <c r="O18" s="174">
        <f>IF(O$2="Fcst",'Revenue A Inputs'!O38,0)</f>
        <v>0</v>
      </c>
      <c r="P18" s="174">
        <f>IF(P$2="Fcst",'Revenue A Inputs'!P38,0)</f>
        <v>0</v>
      </c>
      <c r="Q18" s="174">
        <f>IF(Q$2="Fcst",'Revenue A Inputs'!Q38,0)</f>
        <v>0</v>
      </c>
      <c r="R18" s="174">
        <f>IF(R$2="Fcst",'Revenue A Inputs'!R38,0)</f>
        <v>0</v>
      </c>
      <c r="S18" s="174">
        <f>IF(S$2="Fcst",'Revenue A Inputs'!S38,0)</f>
        <v>0</v>
      </c>
      <c r="T18" s="174">
        <f>IF(T$2="Fcst",'Revenue A Inputs'!T38,0)</f>
        <v>0</v>
      </c>
      <c r="U18" s="174">
        <f>IF(U$2="Fcst",'Revenue A Inputs'!U38,0)</f>
        <v>0</v>
      </c>
      <c r="V18" s="174">
        <f>IF(V$2="Fcst",'Revenue A Inputs'!V38,0)</f>
        <v>0</v>
      </c>
      <c r="W18" s="174">
        <f>IF(W$2="Fcst",'Revenue A Inputs'!W38,0)</f>
        <v>0</v>
      </c>
      <c r="X18" s="174">
        <f>IF(X$2="Fcst",'Revenue A Inputs'!X38,0)</f>
        <v>0</v>
      </c>
      <c r="Y18" s="174">
        <f>IF(Y$2="Fcst",'Revenue A Inputs'!Y38,0)</f>
        <v>0</v>
      </c>
      <c r="Z18" s="174">
        <f>IF(Z$2="Fcst",'Revenue A Inputs'!Z38,0)</f>
        <v>0</v>
      </c>
      <c r="AA18" s="174">
        <f>IF(AA$2="Fcst",'Revenue A Inputs'!AA38,0)</f>
        <v>0</v>
      </c>
      <c r="AB18" s="174">
        <f>IF(AB$2="Fcst",'Revenue A Inputs'!AB38,0)</f>
        <v>0</v>
      </c>
      <c r="AC18" s="174">
        <f>IF(AC$2="Fcst",'Revenue A Inputs'!AC38,0)</f>
        <v>0</v>
      </c>
      <c r="AD18" s="174">
        <f>IF(AD$2="Fcst",'Revenue A Inputs'!AD38,0)</f>
        <v>0</v>
      </c>
      <c r="AE18" s="174">
        <f>IF(AE$2="Fcst",'Revenue A Inputs'!AE38,0)</f>
        <v>0</v>
      </c>
      <c r="AF18" s="174">
        <f>IF(AF$2="Fcst",'Revenue A Inputs'!AF38,0)</f>
        <v>0</v>
      </c>
      <c r="AG18" s="174">
        <f>IF(AG$2="Fcst",'Revenue A Inputs'!AG38,0)</f>
        <v>0</v>
      </c>
      <c r="AH18" s="174">
        <f>IF(AH$2="Fcst",'Revenue A Inputs'!AH38,0)</f>
        <v>0</v>
      </c>
      <c r="AI18" s="174">
        <f>IF(AI$2="Fcst",'Revenue A Inputs'!AI38,0)</f>
        <v>0</v>
      </c>
      <c r="AJ18" s="174">
        <f>IF(AJ$2="Fcst",'Revenue A Inputs'!AJ38,0)</f>
        <v>0</v>
      </c>
      <c r="AK18" s="174">
        <f>IF(AK$2="Fcst",'Revenue A Inputs'!AK38,0)</f>
        <v>0</v>
      </c>
      <c r="AL18" s="174">
        <f>IF(AL$2="Fcst",'Revenue A Inputs'!AL38,0)</f>
        <v>0</v>
      </c>
      <c r="AM18" s="174">
        <f>IF(AM$2="Fcst",'Revenue A Inputs'!AM38,0)</f>
        <v>0</v>
      </c>
      <c r="AN18" s="174">
        <f>IF(AN$2="Fcst",'Revenue A Inputs'!AN38,0)</f>
        <v>0</v>
      </c>
      <c r="AO18" s="174">
        <f>IF(AO$2="Fcst",'Revenue A Inputs'!AO38,0)</f>
        <v>0</v>
      </c>
      <c r="AP18" s="174">
        <f>IF(AP$2="Fcst",'Revenue A Inputs'!AP38,0)</f>
        <v>0</v>
      </c>
      <c r="AQ18" s="174">
        <f>IF(AQ$2="Fcst",'Revenue A Inputs'!AQ38,0)</f>
        <v>0</v>
      </c>
      <c r="AR18" s="174">
        <f>IF(AR$2="Fcst",'Revenue A Inputs'!AR38,0)</f>
        <v>0</v>
      </c>
      <c r="AS18" s="174">
        <f>IF(AS$2="Fcst",'Revenue A Inputs'!AS38,0)</f>
        <v>0</v>
      </c>
      <c r="AT18" s="174">
        <f>IF(AT$2="Fcst",'Revenue A Inputs'!AT38,0)</f>
        <v>0</v>
      </c>
      <c r="AU18" s="174">
        <f>IF(AU$2="Fcst",'Revenue A Inputs'!AU38,0)</f>
        <v>0</v>
      </c>
      <c r="AV18" s="174">
        <f>IF(AV$2="Fcst",'Revenue A Inputs'!AV38,0)</f>
        <v>0</v>
      </c>
      <c r="AW18" s="174">
        <f>IF(AW$2="Fcst",'Revenue A Inputs'!AW38,0)</f>
        <v>0</v>
      </c>
      <c r="AX18" s="174">
        <f>IF(AX$2="Fcst",'Revenue A Inputs'!AX38,0)</f>
        <v>0</v>
      </c>
      <c r="AY18" s="174">
        <f>IF(AY$2="Fcst",'Revenue A Inputs'!AY38,0)</f>
        <v>0</v>
      </c>
      <c r="AZ18" s="174">
        <f>IF(AZ$2="Fcst",'Revenue A Inputs'!AZ38,0)</f>
        <v>0</v>
      </c>
      <c r="BA18" s="174">
        <f>IF(BA$2="Fcst",'Revenue A Inputs'!BA38,0)</f>
        <v>0</v>
      </c>
      <c r="BB18" s="174">
        <f>IF(BB$2="Fcst",'Revenue A Inputs'!BB38,0)</f>
        <v>0</v>
      </c>
      <c r="BC18" s="174">
        <f>IF(BC$2="Fcst",'Revenue A Inputs'!BC38,0)</f>
        <v>0</v>
      </c>
      <c r="BD18" s="174">
        <f>IF(BD$2="Fcst",'Revenue A Inputs'!BD38,0)</f>
        <v>0</v>
      </c>
      <c r="BE18" s="174">
        <f>IF(BE$2="Fcst",'Revenue A Inputs'!BE38,0)</f>
        <v>0</v>
      </c>
      <c r="BF18" s="174">
        <f>IF(BF$2="Fcst",'Revenue A Inputs'!BF38,0)</f>
        <v>0</v>
      </c>
      <c r="BG18" s="174">
        <f>IF(BG$2="Fcst",'Revenue A Inputs'!BG38,0)</f>
        <v>0</v>
      </c>
      <c r="BH18" s="174">
        <f>IF(BH$2="Fcst",'Revenue A Inputs'!BH38,0)</f>
        <v>0</v>
      </c>
      <c r="BI18" s="174">
        <f>IF(BI$2="Fcst",'Revenue A Inputs'!BI38,0)</f>
        <v>0</v>
      </c>
      <c r="BJ18" s="174">
        <f>IF(BJ$2="Fcst",'Revenue A Inputs'!BJ38,0)</f>
        <v>0</v>
      </c>
      <c r="BK18" s="174">
        <f>IF(BK$2="Fcst",'Revenue A Inputs'!BK38,0)</f>
        <v>0</v>
      </c>
      <c r="BL18" s="174">
        <f>IF(BL$2="Fcst",'Revenue A Inputs'!BL38,0)</f>
        <v>0</v>
      </c>
      <c r="BM18" s="174">
        <f>IF(BM$2="Fcst",'Revenue A Inputs'!BM38,0)</f>
        <v>0</v>
      </c>
      <c r="BN18" s="174">
        <f>IF(BN$2="Fcst",'Revenue A Inputs'!BN38,0)</f>
        <v>0</v>
      </c>
      <c r="BO18" s="174">
        <f>IF(BO$2="Fcst",'Revenue A Inputs'!BO38,0)</f>
        <v>0</v>
      </c>
      <c r="BP18" s="174">
        <f>IF(BP$2="Fcst",'Revenue A Inputs'!BP38,0)</f>
        <v>0</v>
      </c>
      <c r="BQ18" s="174">
        <f>IF(BQ$2="Fcst",'Revenue A Inputs'!BQ38,0)</f>
        <v>0</v>
      </c>
      <c r="BR18" s="174">
        <f>IF(BR$2="Fcst",'Revenue A Inputs'!BR38,0)</f>
        <v>0</v>
      </c>
      <c r="BS18" s="174">
        <f>IF(BS$2="Fcst",'Revenue A Inputs'!BS38,0)</f>
        <v>0</v>
      </c>
      <c r="BT18" s="174">
        <f>IF(BT$2="Fcst",'Revenue A Inputs'!BT38,0)</f>
        <v>0</v>
      </c>
      <c r="BU18" s="174">
        <f>IF(BU$2="Fcst",'Revenue A Inputs'!BU38,0)</f>
        <v>0</v>
      </c>
    </row>
    <row r="19" spans="1:73" x14ac:dyDescent="0.3">
      <c r="A19" s="200" t="str">
        <f>$A$9</f>
        <v>Revenue B Inputs</v>
      </c>
      <c r="B19" s="174">
        <f>IF(B$2="Fcst",'Revenue B Inputs'!B38,0)</f>
        <v>0</v>
      </c>
      <c r="C19" s="174">
        <f>IF(C$2="Fcst",'Revenue B Inputs'!C38,0)</f>
        <v>0</v>
      </c>
      <c r="D19" s="174">
        <f>IF(D$2="Fcst",'Revenue B Inputs'!D38,0)</f>
        <v>0</v>
      </c>
      <c r="E19" s="174">
        <f>IF(E$2="Fcst",'Revenue B Inputs'!E38,0)</f>
        <v>0</v>
      </c>
      <c r="F19" s="174">
        <f>IF(F$2="Fcst",'Revenue B Inputs'!F38,0)</f>
        <v>0</v>
      </c>
      <c r="G19" s="174">
        <f>IF(G$2="Fcst",'Revenue B Inputs'!G38,0)</f>
        <v>0</v>
      </c>
      <c r="H19" s="174">
        <f>IF(H$2="Fcst",'Revenue B Inputs'!H38,0)</f>
        <v>0</v>
      </c>
      <c r="I19" s="174">
        <f>IF(I$2="Fcst",'Revenue B Inputs'!I38,0)</f>
        <v>0</v>
      </c>
      <c r="J19" s="174">
        <f>IF(J$2="Fcst",'Revenue B Inputs'!J38,0)</f>
        <v>0</v>
      </c>
      <c r="K19" s="174">
        <f>IF(K$2="Fcst",'Revenue B Inputs'!K38,0)</f>
        <v>0</v>
      </c>
      <c r="L19" s="174">
        <f>IF(L$2="Fcst",'Revenue B Inputs'!L38,0)</f>
        <v>0</v>
      </c>
      <c r="M19" s="174">
        <f>IF(M$2="Fcst",'Revenue B Inputs'!M38,0)</f>
        <v>0</v>
      </c>
      <c r="N19" s="174">
        <f>IF(N$2="Fcst",'Revenue B Inputs'!N38,0)</f>
        <v>0</v>
      </c>
      <c r="O19" s="174">
        <f>IF(O$2="Fcst",'Revenue B Inputs'!O38,0)</f>
        <v>0</v>
      </c>
      <c r="P19" s="174">
        <f>IF(P$2="Fcst",'Revenue B Inputs'!P38,0)</f>
        <v>0</v>
      </c>
      <c r="Q19" s="174">
        <f>IF(Q$2="Fcst",'Revenue B Inputs'!Q38,0)</f>
        <v>0</v>
      </c>
      <c r="R19" s="174">
        <f>IF(R$2="Fcst",'Revenue B Inputs'!R38,0)</f>
        <v>0</v>
      </c>
      <c r="S19" s="174">
        <f>IF(S$2="Fcst",'Revenue B Inputs'!S38,0)</f>
        <v>0</v>
      </c>
      <c r="T19" s="174">
        <f>IF(T$2="Fcst",'Revenue B Inputs'!T38,0)</f>
        <v>0</v>
      </c>
      <c r="U19" s="174">
        <f>IF(U$2="Fcst",'Revenue B Inputs'!U38,0)</f>
        <v>0</v>
      </c>
      <c r="V19" s="174">
        <f>IF(V$2="Fcst",'Revenue B Inputs'!V38,0)</f>
        <v>0</v>
      </c>
      <c r="W19" s="174">
        <f>IF(W$2="Fcst",'Revenue B Inputs'!W38,0)</f>
        <v>0</v>
      </c>
      <c r="X19" s="174">
        <f>IF(X$2="Fcst",'Revenue B Inputs'!X38,0)</f>
        <v>0</v>
      </c>
      <c r="Y19" s="174">
        <f>IF(Y$2="Fcst",'Revenue B Inputs'!Y38,0)</f>
        <v>0</v>
      </c>
      <c r="Z19" s="174">
        <f>IF(Z$2="Fcst",'Revenue B Inputs'!Z38,0)</f>
        <v>0</v>
      </c>
      <c r="AA19" s="174">
        <f>IF(AA$2="Fcst",'Revenue B Inputs'!AA38,0)</f>
        <v>0</v>
      </c>
      <c r="AB19" s="174">
        <f>IF(AB$2="Fcst",'Revenue B Inputs'!AB38,0)</f>
        <v>0</v>
      </c>
      <c r="AC19" s="174">
        <f>IF(AC$2="Fcst",'Revenue B Inputs'!AC38,0)</f>
        <v>0</v>
      </c>
      <c r="AD19" s="174">
        <f>IF(AD$2="Fcst",'Revenue B Inputs'!AD38,0)</f>
        <v>0</v>
      </c>
      <c r="AE19" s="174">
        <f>IF(AE$2="Fcst",'Revenue B Inputs'!AE38,0)</f>
        <v>0</v>
      </c>
      <c r="AF19" s="174">
        <f>IF(AF$2="Fcst",'Revenue B Inputs'!AF38,0)</f>
        <v>0</v>
      </c>
      <c r="AG19" s="174">
        <f>IF(AG$2="Fcst",'Revenue B Inputs'!AG38,0)</f>
        <v>0</v>
      </c>
      <c r="AH19" s="174">
        <f>IF(AH$2="Fcst",'Revenue B Inputs'!AH38,0)</f>
        <v>0</v>
      </c>
      <c r="AI19" s="174">
        <f>IF(AI$2="Fcst",'Revenue B Inputs'!AI38,0)</f>
        <v>0</v>
      </c>
      <c r="AJ19" s="174">
        <f>IF(AJ$2="Fcst",'Revenue B Inputs'!AJ38,0)</f>
        <v>0</v>
      </c>
      <c r="AK19" s="174">
        <f>IF(AK$2="Fcst",'Revenue B Inputs'!AK38,0)</f>
        <v>0</v>
      </c>
      <c r="AL19" s="174">
        <f>IF(AL$2="Fcst",'Revenue B Inputs'!AL38,0)</f>
        <v>0</v>
      </c>
      <c r="AM19" s="174">
        <f>IF(AM$2="Fcst",'Revenue B Inputs'!AM38,0)</f>
        <v>0</v>
      </c>
      <c r="AN19" s="174">
        <f>IF(AN$2="Fcst",'Revenue B Inputs'!AN38,0)</f>
        <v>0</v>
      </c>
      <c r="AO19" s="174">
        <f>IF(AO$2="Fcst",'Revenue B Inputs'!AO38,0)</f>
        <v>0</v>
      </c>
      <c r="AP19" s="174">
        <f>IF(AP$2="Fcst",'Revenue B Inputs'!AP38,0)</f>
        <v>0</v>
      </c>
      <c r="AQ19" s="174">
        <f>IF(AQ$2="Fcst",'Revenue B Inputs'!AQ38,0)</f>
        <v>0</v>
      </c>
      <c r="AR19" s="174">
        <f>IF(AR$2="Fcst",'Revenue B Inputs'!AR38,0)</f>
        <v>0</v>
      </c>
      <c r="AS19" s="174">
        <f>IF(AS$2="Fcst",'Revenue B Inputs'!AS38,0)</f>
        <v>0</v>
      </c>
      <c r="AT19" s="174">
        <f>IF(AT$2="Fcst",'Revenue B Inputs'!AT38,0)</f>
        <v>0</v>
      </c>
      <c r="AU19" s="174">
        <f>IF(AU$2="Fcst",'Revenue B Inputs'!AU38,0)</f>
        <v>0</v>
      </c>
      <c r="AV19" s="174">
        <f>IF(AV$2="Fcst",'Revenue B Inputs'!AV38,0)</f>
        <v>0</v>
      </c>
      <c r="AW19" s="174">
        <f>IF(AW$2="Fcst",'Revenue B Inputs'!AW38,0)</f>
        <v>0</v>
      </c>
      <c r="AX19" s="174">
        <f>IF(AX$2="Fcst",'Revenue B Inputs'!AX38,0)</f>
        <v>0</v>
      </c>
      <c r="AY19" s="174">
        <f>IF(AY$2="Fcst",'Revenue B Inputs'!AY38,0)</f>
        <v>0</v>
      </c>
      <c r="AZ19" s="174">
        <f>IF(AZ$2="Fcst",'Revenue B Inputs'!AZ38,0)</f>
        <v>0</v>
      </c>
      <c r="BA19" s="174">
        <f>IF(BA$2="Fcst",'Revenue B Inputs'!BA38,0)</f>
        <v>0</v>
      </c>
      <c r="BB19" s="174">
        <f>IF(BB$2="Fcst",'Revenue B Inputs'!BB38,0)</f>
        <v>0</v>
      </c>
      <c r="BC19" s="174">
        <f>IF(BC$2="Fcst",'Revenue B Inputs'!BC38,0)</f>
        <v>0</v>
      </c>
      <c r="BD19" s="174">
        <f>IF(BD$2="Fcst",'Revenue B Inputs'!BD38,0)</f>
        <v>0</v>
      </c>
      <c r="BE19" s="174">
        <f>IF(BE$2="Fcst",'Revenue B Inputs'!BE38,0)</f>
        <v>0</v>
      </c>
      <c r="BF19" s="174">
        <f>IF(BF$2="Fcst",'Revenue B Inputs'!BF38,0)</f>
        <v>0</v>
      </c>
      <c r="BG19" s="174">
        <f>IF(BG$2="Fcst",'Revenue B Inputs'!BG38,0)</f>
        <v>0</v>
      </c>
      <c r="BH19" s="174">
        <f>IF(BH$2="Fcst",'Revenue B Inputs'!BH38,0)</f>
        <v>0</v>
      </c>
      <c r="BI19" s="174">
        <f>IF(BI$2="Fcst",'Revenue B Inputs'!BI38,0)</f>
        <v>0</v>
      </c>
      <c r="BJ19" s="174">
        <f>IF(BJ$2="Fcst",'Revenue B Inputs'!BJ38,0)</f>
        <v>0</v>
      </c>
      <c r="BK19" s="174">
        <f>IF(BK$2="Fcst",'Revenue B Inputs'!BK38,0)</f>
        <v>0</v>
      </c>
      <c r="BL19" s="174">
        <f>IF(BL$2="Fcst",'Revenue B Inputs'!BL38,0)</f>
        <v>0</v>
      </c>
      <c r="BM19" s="174">
        <f>IF(BM$2="Fcst",'Revenue B Inputs'!BM38,0)</f>
        <v>0</v>
      </c>
      <c r="BN19" s="174">
        <f>IF(BN$2="Fcst",'Revenue B Inputs'!BN38,0)</f>
        <v>0</v>
      </c>
      <c r="BO19" s="174">
        <f>IF(BO$2="Fcst",'Revenue B Inputs'!BO38,0)</f>
        <v>0</v>
      </c>
      <c r="BP19" s="174">
        <f>IF(BP$2="Fcst",'Revenue B Inputs'!BP38,0)</f>
        <v>0</v>
      </c>
      <c r="BQ19" s="174">
        <f>IF(BQ$2="Fcst",'Revenue B Inputs'!BQ38,0)</f>
        <v>0</v>
      </c>
      <c r="BR19" s="174">
        <f>IF(BR$2="Fcst",'Revenue B Inputs'!BR38,0)</f>
        <v>0</v>
      </c>
      <c r="BS19" s="174">
        <f>IF(BS$2="Fcst",'Revenue B Inputs'!BS38,0)</f>
        <v>0</v>
      </c>
      <c r="BT19" s="174">
        <f>IF(BT$2="Fcst",'Revenue B Inputs'!BT38,0)</f>
        <v>0</v>
      </c>
      <c r="BU19" s="174">
        <f>IF(BU$2="Fcst",'Revenue B Inputs'!BU38,0)</f>
        <v>0</v>
      </c>
    </row>
    <row r="20" spans="1:73" x14ac:dyDescent="0.3">
      <c r="A20" s="200" t="str">
        <f>$A$10</f>
        <v>Revenue C Inputs</v>
      </c>
      <c r="B20" s="174">
        <f>IF(B$2="Fcst",'Revenue C Inputs'!B38,0)</f>
        <v>0</v>
      </c>
      <c r="C20" s="174">
        <f>IF(C$2="Fcst",'Revenue C Inputs'!C38,0)</f>
        <v>0</v>
      </c>
      <c r="D20" s="174">
        <f>IF(D$2="Fcst",'Revenue C Inputs'!D38,0)</f>
        <v>0</v>
      </c>
      <c r="E20" s="174">
        <f>IF(E$2="Fcst",'Revenue C Inputs'!E38,0)</f>
        <v>0</v>
      </c>
      <c r="F20" s="174">
        <f>IF(F$2="Fcst",'Revenue C Inputs'!F38,0)</f>
        <v>0</v>
      </c>
      <c r="G20" s="174">
        <f>IF(G$2="Fcst",'Revenue C Inputs'!G38,0)</f>
        <v>0</v>
      </c>
      <c r="H20" s="174">
        <f>IF(H$2="Fcst",'Revenue C Inputs'!H38,0)</f>
        <v>0</v>
      </c>
      <c r="I20" s="174">
        <f>IF(I$2="Fcst",'Revenue C Inputs'!I38,0)</f>
        <v>0</v>
      </c>
      <c r="J20" s="174">
        <f>IF(J$2="Fcst",'Revenue C Inputs'!J38,0)</f>
        <v>0</v>
      </c>
      <c r="K20" s="174">
        <f>IF(K$2="Fcst",'Revenue C Inputs'!K38,0)</f>
        <v>0</v>
      </c>
      <c r="L20" s="174">
        <f>IF(L$2="Fcst",'Revenue C Inputs'!L38,0)</f>
        <v>0</v>
      </c>
      <c r="M20" s="174">
        <f>IF(M$2="Fcst",'Revenue C Inputs'!M38,0)</f>
        <v>0</v>
      </c>
      <c r="N20" s="174">
        <f>IF(N$2="Fcst",'Revenue C Inputs'!N38,0)</f>
        <v>0</v>
      </c>
      <c r="O20" s="174">
        <f>IF(O$2="Fcst",'Revenue C Inputs'!O38,0)</f>
        <v>0</v>
      </c>
      <c r="P20" s="174">
        <f>IF(P$2="Fcst",'Revenue C Inputs'!P38,0)</f>
        <v>0</v>
      </c>
      <c r="Q20" s="174">
        <f>IF(Q$2="Fcst",'Revenue C Inputs'!Q38,0)</f>
        <v>0</v>
      </c>
      <c r="R20" s="174">
        <f>IF(R$2="Fcst",'Revenue C Inputs'!R38,0)</f>
        <v>0</v>
      </c>
      <c r="S20" s="174">
        <f>IF(S$2="Fcst",'Revenue C Inputs'!S38,0)</f>
        <v>0</v>
      </c>
      <c r="T20" s="174">
        <f>IF(T$2="Fcst",'Revenue C Inputs'!T38,0)</f>
        <v>0</v>
      </c>
      <c r="U20" s="174">
        <f>IF(U$2="Fcst",'Revenue C Inputs'!U38,0)</f>
        <v>0</v>
      </c>
      <c r="V20" s="174">
        <f>IF(V$2="Fcst",'Revenue C Inputs'!V38,0)</f>
        <v>0</v>
      </c>
      <c r="W20" s="174">
        <f>IF(W$2="Fcst",'Revenue C Inputs'!W38,0)</f>
        <v>0</v>
      </c>
      <c r="X20" s="174">
        <f>IF(X$2="Fcst",'Revenue C Inputs'!X38,0)</f>
        <v>0</v>
      </c>
      <c r="Y20" s="174">
        <f>IF(Y$2="Fcst",'Revenue C Inputs'!Y38,0)</f>
        <v>0</v>
      </c>
      <c r="Z20" s="174">
        <f>IF(Z$2="Fcst",'Revenue C Inputs'!Z38,0)</f>
        <v>0</v>
      </c>
      <c r="AA20" s="174">
        <f>IF(AA$2="Fcst",'Revenue C Inputs'!AA38,0)</f>
        <v>0</v>
      </c>
      <c r="AB20" s="174">
        <f>IF(AB$2="Fcst",'Revenue C Inputs'!AB38,0)</f>
        <v>0</v>
      </c>
      <c r="AC20" s="174">
        <f>IF(AC$2="Fcst",'Revenue C Inputs'!AC38,0)</f>
        <v>0</v>
      </c>
      <c r="AD20" s="174">
        <f>IF(AD$2="Fcst",'Revenue C Inputs'!AD38,0)</f>
        <v>0</v>
      </c>
      <c r="AE20" s="174">
        <f>IF(AE$2="Fcst",'Revenue C Inputs'!AE38,0)</f>
        <v>0</v>
      </c>
      <c r="AF20" s="174">
        <f>IF(AF$2="Fcst",'Revenue C Inputs'!AF38,0)</f>
        <v>0</v>
      </c>
      <c r="AG20" s="174">
        <f>IF(AG$2="Fcst",'Revenue C Inputs'!AG38,0)</f>
        <v>0</v>
      </c>
      <c r="AH20" s="174">
        <f>IF(AH$2="Fcst",'Revenue C Inputs'!AH38,0)</f>
        <v>0</v>
      </c>
      <c r="AI20" s="174">
        <f>IF(AI$2="Fcst",'Revenue C Inputs'!AI38,0)</f>
        <v>0</v>
      </c>
      <c r="AJ20" s="174">
        <f>IF(AJ$2="Fcst",'Revenue C Inputs'!AJ38,0)</f>
        <v>0</v>
      </c>
      <c r="AK20" s="174">
        <f>IF(AK$2="Fcst",'Revenue C Inputs'!AK38,0)</f>
        <v>0</v>
      </c>
      <c r="AL20" s="174">
        <f>IF(AL$2="Fcst",'Revenue C Inputs'!AL38,0)</f>
        <v>0</v>
      </c>
      <c r="AM20" s="174">
        <f>IF(AM$2="Fcst",'Revenue C Inputs'!AM38,0)</f>
        <v>0</v>
      </c>
      <c r="AN20" s="174">
        <f>IF(AN$2="Fcst",'Revenue C Inputs'!AN38,0)</f>
        <v>0</v>
      </c>
      <c r="AO20" s="174">
        <f>IF(AO$2="Fcst",'Revenue C Inputs'!AO38,0)</f>
        <v>0</v>
      </c>
      <c r="AP20" s="174">
        <f>IF(AP$2="Fcst",'Revenue C Inputs'!AP38,0)</f>
        <v>0</v>
      </c>
      <c r="AQ20" s="174">
        <f>IF(AQ$2="Fcst",'Revenue C Inputs'!AQ38,0)</f>
        <v>0</v>
      </c>
      <c r="AR20" s="174">
        <f>IF(AR$2="Fcst",'Revenue C Inputs'!AR38,0)</f>
        <v>0</v>
      </c>
      <c r="AS20" s="174">
        <f>IF(AS$2="Fcst",'Revenue C Inputs'!AS38,0)</f>
        <v>0</v>
      </c>
      <c r="AT20" s="174">
        <f>IF(AT$2="Fcst",'Revenue C Inputs'!AT38,0)</f>
        <v>0</v>
      </c>
      <c r="AU20" s="174">
        <f>IF(AU$2="Fcst",'Revenue C Inputs'!AU38,0)</f>
        <v>0</v>
      </c>
      <c r="AV20" s="174">
        <f>IF(AV$2="Fcst",'Revenue C Inputs'!AV38,0)</f>
        <v>0</v>
      </c>
      <c r="AW20" s="174">
        <f>IF(AW$2="Fcst",'Revenue C Inputs'!AW38,0)</f>
        <v>0</v>
      </c>
      <c r="AX20" s="174">
        <f>IF(AX$2="Fcst",'Revenue C Inputs'!AX38,0)</f>
        <v>0</v>
      </c>
      <c r="AY20" s="174">
        <f>IF(AY$2="Fcst",'Revenue C Inputs'!AY38,0)</f>
        <v>0</v>
      </c>
      <c r="AZ20" s="174">
        <f>IF(AZ$2="Fcst",'Revenue C Inputs'!AZ38,0)</f>
        <v>0</v>
      </c>
      <c r="BA20" s="174">
        <f>IF(BA$2="Fcst",'Revenue C Inputs'!BA38,0)</f>
        <v>0</v>
      </c>
      <c r="BB20" s="174">
        <f>IF(BB$2="Fcst",'Revenue C Inputs'!BB38,0)</f>
        <v>0</v>
      </c>
      <c r="BC20" s="174">
        <f>IF(BC$2="Fcst",'Revenue C Inputs'!BC38,0)</f>
        <v>0</v>
      </c>
      <c r="BD20" s="174">
        <f>IF(BD$2="Fcst",'Revenue C Inputs'!BD38,0)</f>
        <v>0</v>
      </c>
      <c r="BE20" s="174">
        <f>IF(BE$2="Fcst",'Revenue C Inputs'!BE38,0)</f>
        <v>0</v>
      </c>
      <c r="BF20" s="174">
        <f>IF(BF$2="Fcst",'Revenue C Inputs'!BF38,0)</f>
        <v>0</v>
      </c>
      <c r="BG20" s="174">
        <f>IF(BG$2="Fcst",'Revenue C Inputs'!BG38,0)</f>
        <v>0</v>
      </c>
      <c r="BH20" s="174">
        <f>IF(BH$2="Fcst",'Revenue C Inputs'!BH38,0)</f>
        <v>0</v>
      </c>
      <c r="BI20" s="174">
        <f>IF(BI$2="Fcst",'Revenue C Inputs'!BI38,0)</f>
        <v>0</v>
      </c>
      <c r="BJ20" s="174">
        <f>IF(BJ$2="Fcst",'Revenue C Inputs'!BJ38,0)</f>
        <v>0</v>
      </c>
      <c r="BK20" s="174">
        <f>IF(BK$2="Fcst",'Revenue C Inputs'!BK38,0)</f>
        <v>0</v>
      </c>
      <c r="BL20" s="174">
        <f>IF(BL$2="Fcst",'Revenue C Inputs'!BL38,0)</f>
        <v>0</v>
      </c>
      <c r="BM20" s="174">
        <f>IF(BM$2="Fcst",'Revenue C Inputs'!BM38,0)</f>
        <v>0</v>
      </c>
      <c r="BN20" s="174">
        <f>IF(BN$2="Fcst",'Revenue C Inputs'!BN38,0)</f>
        <v>0</v>
      </c>
      <c r="BO20" s="174">
        <f>IF(BO$2="Fcst",'Revenue C Inputs'!BO38,0)</f>
        <v>0</v>
      </c>
      <c r="BP20" s="174">
        <f>IF(BP$2="Fcst",'Revenue C Inputs'!BP38,0)</f>
        <v>0</v>
      </c>
      <c r="BQ20" s="174">
        <f>IF(BQ$2="Fcst",'Revenue C Inputs'!BQ38,0)</f>
        <v>0</v>
      </c>
      <c r="BR20" s="174">
        <f>IF(BR$2="Fcst",'Revenue C Inputs'!BR38,0)</f>
        <v>0</v>
      </c>
      <c r="BS20" s="174">
        <f>IF(BS$2="Fcst",'Revenue C Inputs'!BS38,0)</f>
        <v>0</v>
      </c>
      <c r="BT20" s="174">
        <f>IF(BT$2="Fcst",'Revenue C Inputs'!BT38,0)</f>
        <v>0</v>
      </c>
      <c r="BU20" s="174">
        <f>IF(BU$2="Fcst",'Revenue C Inputs'!BU38,0)</f>
        <v>0</v>
      </c>
    </row>
    <row r="21" spans="1:73" x14ac:dyDescent="0.3">
      <c r="A21" s="200" t="str">
        <f>$A$11</f>
        <v>Revenue D Inputs</v>
      </c>
      <c r="B21" s="174">
        <f>IF(B$2="Fcst",'Revenue D Inputs'!B49,0)</f>
        <v>0</v>
      </c>
      <c r="C21" s="174">
        <f>IF(C$2="Fcst",'Revenue D Inputs'!C49,0)</f>
        <v>0</v>
      </c>
      <c r="D21" s="174">
        <f>IF(D$2="Fcst",'Revenue D Inputs'!D49,0)</f>
        <v>0</v>
      </c>
      <c r="E21" s="174">
        <f>IF(E$2="Fcst",'Revenue D Inputs'!E49,0)</f>
        <v>0</v>
      </c>
      <c r="F21" s="174">
        <f>IF(F$2="Fcst",'Revenue D Inputs'!F49,0)</f>
        <v>0</v>
      </c>
      <c r="G21" s="174">
        <f>IF(G$2="Fcst",'Revenue D Inputs'!G49,0)</f>
        <v>0</v>
      </c>
      <c r="H21" s="174">
        <f>IF(H$2="Fcst",'Revenue D Inputs'!H49,0)</f>
        <v>0</v>
      </c>
      <c r="I21" s="174">
        <f>IF(I$2="Fcst",'Revenue D Inputs'!I49,0)</f>
        <v>0</v>
      </c>
      <c r="J21" s="174">
        <f>IF(J$2="Fcst",'Revenue D Inputs'!J49,0)</f>
        <v>0</v>
      </c>
      <c r="K21" s="174">
        <f>IF(K$2="Fcst",'Revenue D Inputs'!K49,0)</f>
        <v>0</v>
      </c>
      <c r="L21" s="174">
        <f>IF(L$2="Fcst",'Revenue D Inputs'!L49,0)</f>
        <v>0</v>
      </c>
      <c r="M21" s="174">
        <f>IF(M$2="Fcst",'Revenue D Inputs'!M49,0)</f>
        <v>0</v>
      </c>
      <c r="N21" s="174">
        <f>IF(N$2="Fcst",'Revenue D Inputs'!N49,0)</f>
        <v>0</v>
      </c>
      <c r="O21" s="174">
        <f>IF(O$2="Fcst",'Revenue D Inputs'!O49,0)</f>
        <v>0</v>
      </c>
      <c r="P21" s="174">
        <f>IF(P$2="Fcst",'Revenue D Inputs'!P49,0)</f>
        <v>0</v>
      </c>
      <c r="Q21" s="174">
        <f>IF(Q$2="Fcst",'Revenue D Inputs'!Q49,0)</f>
        <v>0</v>
      </c>
      <c r="R21" s="174">
        <f>IF(R$2="Fcst",'Revenue D Inputs'!R49,0)</f>
        <v>0</v>
      </c>
      <c r="S21" s="174">
        <f>IF(S$2="Fcst",'Revenue D Inputs'!S49,0)</f>
        <v>0</v>
      </c>
      <c r="T21" s="174">
        <f>IF(T$2="Fcst",'Revenue D Inputs'!T49,0)</f>
        <v>0</v>
      </c>
      <c r="U21" s="174">
        <f>IF(U$2="Fcst",'Revenue D Inputs'!U49,0)</f>
        <v>0</v>
      </c>
      <c r="V21" s="174">
        <f>IF(V$2="Fcst",'Revenue D Inputs'!V49,0)</f>
        <v>0</v>
      </c>
      <c r="W21" s="174">
        <f>IF(W$2="Fcst",'Revenue D Inputs'!W49,0)</f>
        <v>0</v>
      </c>
      <c r="X21" s="174">
        <f>IF(X$2="Fcst",'Revenue D Inputs'!X49,0)</f>
        <v>0</v>
      </c>
      <c r="Y21" s="174">
        <f>IF(Y$2="Fcst",'Revenue D Inputs'!Y49,0)</f>
        <v>0</v>
      </c>
      <c r="Z21" s="174">
        <f>IF(Z$2="Fcst",'Revenue D Inputs'!Z49,0)</f>
        <v>0</v>
      </c>
      <c r="AA21" s="174">
        <f>IF(AA$2="Fcst",'Revenue D Inputs'!AA49,0)</f>
        <v>0</v>
      </c>
      <c r="AB21" s="174">
        <f>IF(AB$2="Fcst",'Revenue D Inputs'!AB49,0)</f>
        <v>0</v>
      </c>
      <c r="AC21" s="174">
        <f>IF(AC$2="Fcst",'Revenue D Inputs'!AC49,0)</f>
        <v>0</v>
      </c>
      <c r="AD21" s="174">
        <f>IF(AD$2="Fcst",'Revenue D Inputs'!AD49,0)</f>
        <v>0</v>
      </c>
      <c r="AE21" s="174">
        <f>IF(AE$2="Fcst",'Revenue D Inputs'!AE49,0)</f>
        <v>0</v>
      </c>
      <c r="AF21" s="174">
        <f>IF(AF$2="Fcst",'Revenue D Inputs'!AF49,0)</f>
        <v>0</v>
      </c>
      <c r="AG21" s="174">
        <f>IF(AG$2="Fcst",'Revenue D Inputs'!AG49,0)</f>
        <v>0</v>
      </c>
      <c r="AH21" s="174">
        <f>IF(AH$2="Fcst",'Revenue D Inputs'!AH49,0)</f>
        <v>0</v>
      </c>
      <c r="AI21" s="174">
        <f>IF(AI$2="Fcst",'Revenue D Inputs'!AI49,0)</f>
        <v>0</v>
      </c>
      <c r="AJ21" s="174">
        <f>IF(AJ$2="Fcst",'Revenue D Inputs'!AJ49,0)</f>
        <v>0</v>
      </c>
      <c r="AK21" s="174">
        <f>IF(AK$2="Fcst",'Revenue D Inputs'!AK49,0)</f>
        <v>0</v>
      </c>
      <c r="AL21" s="174">
        <f>IF(AL$2="Fcst",'Revenue D Inputs'!AL49,0)</f>
        <v>0</v>
      </c>
      <c r="AM21" s="174">
        <f>IF(AM$2="Fcst",'Revenue D Inputs'!AM49,0)</f>
        <v>0</v>
      </c>
      <c r="AN21" s="174">
        <f>IF(AN$2="Fcst",'Revenue D Inputs'!AN49,0)</f>
        <v>0</v>
      </c>
      <c r="AO21" s="174">
        <f>IF(AO$2="Fcst",'Revenue D Inputs'!AO49,0)</f>
        <v>0</v>
      </c>
      <c r="AP21" s="174">
        <f>IF(AP$2="Fcst",'Revenue D Inputs'!AP49,0)</f>
        <v>0</v>
      </c>
      <c r="AQ21" s="174">
        <f>IF(AQ$2="Fcst",'Revenue D Inputs'!AQ49,0)</f>
        <v>0</v>
      </c>
      <c r="AR21" s="174">
        <f>IF(AR$2="Fcst",'Revenue D Inputs'!AR49,0)</f>
        <v>0</v>
      </c>
      <c r="AS21" s="174">
        <f>IF(AS$2="Fcst",'Revenue D Inputs'!AS49,0)</f>
        <v>0</v>
      </c>
      <c r="AT21" s="174">
        <f>IF(AT$2="Fcst",'Revenue D Inputs'!AT49,0)</f>
        <v>0</v>
      </c>
      <c r="AU21" s="174">
        <f>IF(AU$2="Fcst",'Revenue D Inputs'!AU49,0)</f>
        <v>0</v>
      </c>
      <c r="AV21" s="174">
        <f>IF(AV$2="Fcst",'Revenue D Inputs'!AV49,0)</f>
        <v>0</v>
      </c>
      <c r="AW21" s="174">
        <f>IF(AW$2="Fcst",'Revenue D Inputs'!AW49,0)</f>
        <v>0</v>
      </c>
      <c r="AX21" s="174">
        <f>IF(AX$2="Fcst",'Revenue D Inputs'!AX49,0)</f>
        <v>0</v>
      </c>
      <c r="AY21" s="174">
        <f>IF(AY$2="Fcst",'Revenue D Inputs'!AY49,0)</f>
        <v>0</v>
      </c>
      <c r="AZ21" s="174">
        <f>IF(AZ$2="Fcst",'Revenue D Inputs'!AZ49,0)</f>
        <v>0</v>
      </c>
      <c r="BA21" s="174">
        <f>IF(BA$2="Fcst",'Revenue D Inputs'!BA49,0)</f>
        <v>0</v>
      </c>
      <c r="BB21" s="174">
        <f>IF(BB$2="Fcst",'Revenue D Inputs'!BB49,0)</f>
        <v>0</v>
      </c>
      <c r="BC21" s="174">
        <f>IF(BC$2="Fcst",'Revenue D Inputs'!BC49,0)</f>
        <v>0</v>
      </c>
      <c r="BD21" s="174">
        <f>IF(BD$2="Fcst",'Revenue D Inputs'!BD49,0)</f>
        <v>0</v>
      </c>
      <c r="BE21" s="174">
        <f>IF(BE$2="Fcst",'Revenue D Inputs'!BE49,0)</f>
        <v>0</v>
      </c>
      <c r="BF21" s="174">
        <f>IF(BF$2="Fcst",'Revenue D Inputs'!BF49,0)</f>
        <v>0</v>
      </c>
      <c r="BG21" s="174">
        <f>IF(BG$2="Fcst",'Revenue D Inputs'!BG49,0)</f>
        <v>0</v>
      </c>
      <c r="BH21" s="174">
        <f>IF(BH$2="Fcst",'Revenue D Inputs'!BH49,0)</f>
        <v>0</v>
      </c>
      <c r="BI21" s="174">
        <f>IF(BI$2="Fcst",'Revenue D Inputs'!BI49,0)</f>
        <v>0</v>
      </c>
      <c r="BJ21" s="174">
        <f>IF(BJ$2="Fcst",'Revenue D Inputs'!BJ49,0)</f>
        <v>0</v>
      </c>
      <c r="BK21" s="174">
        <f>IF(BK$2="Fcst",'Revenue D Inputs'!BK49,0)</f>
        <v>0</v>
      </c>
      <c r="BL21" s="174">
        <f>IF(BL$2="Fcst",'Revenue D Inputs'!BL49,0)</f>
        <v>0</v>
      </c>
      <c r="BM21" s="174">
        <f>IF(BM$2="Fcst",'Revenue D Inputs'!BM49,0)</f>
        <v>0</v>
      </c>
      <c r="BN21" s="174">
        <f>IF(BN$2="Fcst",'Revenue D Inputs'!BN49,0)</f>
        <v>0</v>
      </c>
      <c r="BO21" s="174">
        <f>IF(BO$2="Fcst",'Revenue D Inputs'!BO49,0)</f>
        <v>0</v>
      </c>
      <c r="BP21" s="174">
        <f>IF(BP$2="Fcst",'Revenue D Inputs'!BP49,0)</f>
        <v>0</v>
      </c>
      <c r="BQ21" s="174">
        <f>IF(BQ$2="Fcst",'Revenue D Inputs'!BQ49,0)</f>
        <v>0</v>
      </c>
      <c r="BR21" s="174">
        <f>IF(BR$2="Fcst",'Revenue D Inputs'!BR49,0)</f>
        <v>0</v>
      </c>
      <c r="BS21" s="174">
        <f>IF(BS$2="Fcst",'Revenue D Inputs'!BS49,0)</f>
        <v>0</v>
      </c>
      <c r="BT21" s="174">
        <f>IF(BT$2="Fcst",'Revenue D Inputs'!BT49,0)</f>
        <v>0</v>
      </c>
      <c r="BU21" s="174">
        <f>IF(BU$2="Fcst",'Revenue D Inputs'!BU49,0)</f>
        <v>0</v>
      </c>
    </row>
    <row r="22" spans="1:73" s="575" customFormat="1" x14ac:dyDescent="0.3">
      <c r="A22" s="575" t="str">
        <f>$A$12</f>
        <v>Revenue E Inputs</v>
      </c>
      <c r="B22" s="537">
        <f>IF(B$2="Fcst",'Revenue E Inputs'!B83,0)</f>
        <v>0</v>
      </c>
      <c r="C22" s="537">
        <f>IF(C$2="Fcst",'Revenue E Inputs'!C83,0)</f>
        <v>0</v>
      </c>
      <c r="D22" s="537">
        <f>IF(D$2="Fcst",'Revenue E Inputs'!D83,0)</f>
        <v>0</v>
      </c>
      <c r="E22" s="537">
        <f>IF(E$2="Fcst",'Revenue E Inputs'!E83,0)</f>
        <v>0</v>
      </c>
      <c r="F22" s="537">
        <f>IF(F$2="Fcst",'Revenue E Inputs'!F83,0)</f>
        <v>0</v>
      </c>
      <c r="G22" s="537">
        <f>IF(G$2="Fcst",'Revenue E Inputs'!G83,0)</f>
        <v>0</v>
      </c>
      <c r="H22" s="537">
        <f>IF(H$2="Fcst",'Revenue E Inputs'!H83,0)</f>
        <v>0</v>
      </c>
      <c r="I22" s="537">
        <f>IF(I$2="Fcst",'Revenue E Inputs'!I83,0)</f>
        <v>0</v>
      </c>
      <c r="J22" s="537">
        <f>IF(J$2="Fcst",'Revenue E Inputs'!J83,0)</f>
        <v>0</v>
      </c>
      <c r="K22" s="537">
        <f>IF(K$2="Fcst",'Revenue E Inputs'!K83,0)</f>
        <v>0</v>
      </c>
      <c r="L22" s="537">
        <f>IF(L$2="Fcst",'Revenue E Inputs'!L83,0)</f>
        <v>0</v>
      </c>
      <c r="M22" s="537">
        <f>IF(M$2="Fcst",'Revenue E Inputs'!M83,0)</f>
        <v>0</v>
      </c>
      <c r="N22" s="537">
        <f>IF(N$2="Fcst",'Revenue E Inputs'!N83,0)</f>
        <v>0</v>
      </c>
      <c r="O22" s="537">
        <f>IF(O$2="Fcst",'Revenue E Inputs'!O83,0)</f>
        <v>0</v>
      </c>
      <c r="P22" s="537">
        <f>IF(P$2="Fcst",'Revenue E Inputs'!P83,0)</f>
        <v>0</v>
      </c>
      <c r="Q22" s="537">
        <f>IF(Q$2="Fcst",'Revenue E Inputs'!Q83,0)</f>
        <v>0</v>
      </c>
      <c r="R22" s="537">
        <f>IF(R$2="Fcst",'Revenue E Inputs'!R83,0)</f>
        <v>0</v>
      </c>
      <c r="S22" s="537">
        <f>IF(S$2="Fcst",'Revenue E Inputs'!S83,0)</f>
        <v>0</v>
      </c>
      <c r="T22" s="537">
        <f>IF(T$2="Fcst",'Revenue E Inputs'!T83,0)</f>
        <v>0</v>
      </c>
      <c r="U22" s="537">
        <f>IF(U$2="Fcst",'Revenue E Inputs'!U83,0)</f>
        <v>0</v>
      </c>
      <c r="V22" s="537">
        <f>IF(V$2="Fcst",'Revenue E Inputs'!V83,0)</f>
        <v>0</v>
      </c>
      <c r="W22" s="537">
        <f>IF(W$2="Fcst",'Revenue E Inputs'!W83,0)</f>
        <v>0</v>
      </c>
      <c r="X22" s="537">
        <f>IF(X$2="Fcst",'Revenue E Inputs'!X83,0)</f>
        <v>0</v>
      </c>
      <c r="Y22" s="537">
        <f>IF(Y$2="Fcst",'Revenue E Inputs'!Y83,0)</f>
        <v>0</v>
      </c>
      <c r="Z22" s="537">
        <f>IF(Z$2="Fcst",'Revenue E Inputs'!Z83,0)</f>
        <v>0</v>
      </c>
      <c r="AA22" s="537">
        <f>IF(AA$2="Fcst",'Revenue E Inputs'!AA83,0)</f>
        <v>0</v>
      </c>
      <c r="AB22" s="537">
        <f>IF(AB$2="Fcst",'Revenue E Inputs'!AB83,0)</f>
        <v>0</v>
      </c>
      <c r="AC22" s="537">
        <f>IF(AC$2="Fcst",'Revenue E Inputs'!AC83,0)</f>
        <v>0</v>
      </c>
      <c r="AD22" s="537">
        <f>IF(AD$2="Fcst",'Revenue E Inputs'!AD83,0)</f>
        <v>0</v>
      </c>
      <c r="AE22" s="537">
        <f>IF(AE$2="Fcst",'Revenue E Inputs'!AE83,0)</f>
        <v>0</v>
      </c>
      <c r="AF22" s="537">
        <f>IF(AF$2="Fcst",'Revenue E Inputs'!AF83,0)</f>
        <v>0</v>
      </c>
      <c r="AG22" s="537">
        <f>IF(AG$2="Fcst",'Revenue E Inputs'!AG83,0)</f>
        <v>0</v>
      </c>
      <c r="AH22" s="537">
        <f>IF(AH$2="Fcst",'Revenue E Inputs'!AH83,0)</f>
        <v>0</v>
      </c>
      <c r="AI22" s="537">
        <f>IF(AI$2="Fcst",'Revenue E Inputs'!AI83,0)</f>
        <v>0</v>
      </c>
      <c r="AJ22" s="537">
        <f>IF(AJ$2="Fcst",'Revenue E Inputs'!AJ83,0)</f>
        <v>0</v>
      </c>
      <c r="AK22" s="537">
        <f>IF(AK$2="Fcst",'Revenue E Inputs'!AK83,0)</f>
        <v>0</v>
      </c>
      <c r="AL22" s="537">
        <f>IF(AL$2="Fcst",'Revenue E Inputs'!AL83,0)</f>
        <v>0</v>
      </c>
      <c r="AM22" s="537">
        <f>IF(AM$2="Fcst",'Revenue E Inputs'!AM83,0)</f>
        <v>0</v>
      </c>
      <c r="AN22" s="537">
        <f>IF(AN$2="Fcst",'Revenue E Inputs'!AN83,0)</f>
        <v>0</v>
      </c>
      <c r="AO22" s="537">
        <f>IF(AO$2="Fcst",'Revenue E Inputs'!AO83,0)</f>
        <v>0</v>
      </c>
      <c r="AP22" s="537">
        <f>IF(AP$2="Fcst",'Revenue E Inputs'!AP83,0)</f>
        <v>0</v>
      </c>
      <c r="AQ22" s="537">
        <f>IF(AQ$2="Fcst",'Revenue E Inputs'!AQ83,0)</f>
        <v>0</v>
      </c>
      <c r="AR22" s="537">
        <f>IF(AR$2="Fcst",'Revenue E Inputs'!AR83,0)</f>
        <v>0</v>
      </c>
      <c r="AS22" s="537">
        <f>IF(AS$2="Fcst",'Revenue E Inputs'!AS83,0)</f>
        <v>0</v>
      </c>
      <c r="AT22" s="537">
        <f>IF(AT$2="Fcst",'Revenue E Inputs'!AT83,0)</f>
        <v>0</v>
      </c>
      <c r="AU22" s="537">
        <f>IF(AU$2="Fcst",'Revenue E Inputs'!AU83,0)</f>
        <v>0</v>
      </c>
      <c r="AV22" s="537">
        <f>IF(AV$2="Fcst",'Revenue E Inputs'!AV83,0)</f>
        <v>0</v>
      </c>
      <c r="AW22" s="537">
        <f>IF(AW$2="Fcst",'Revenue E Inputs'!AW83,0)</f>
        <v>0</v>
      </c>
      <c r="AX22" s="537">
        <f>IF(AX$2="Fcst",'Revenue E Inputs'!AX83,0)</f>
        <v>0</v>
      </c>
      <c r="AY22" s="537">
        <f>IF(AY$2="Fcst",'Revenue E Inputs'!AY83,0)</f>
        <v>0</v>
      </c>
      <c r="AZ22" s="537">
        <f>IF(AZ$2="Fcst",'Revenue E Inputs'!AZ83,0)</f>
        <v>0</v>
      </c>
      <c r="BA22" s="537">
        <f>IF(BA$2="Fcst",'Revenue E Inputs'!BA83,0)</f>
        <v>0</v>
      </c>
      <c r="BB22" s="537">
        <f>IF(BB$2="Fcst",'Revenue E Inputs'!BB83,0)</f>
        <v>0</v>
      </c>
      <c r="BC22" s="537">
        <f>IF(BC$2="Fcst",'Revenue E Inputs'!BC83,0)</f>
        <v>0</v>
      </c>
      <c r="BD22" s="537">
        <f>IF(BD$2="Fcst",'Revenue E Inputs'!BD83,0)</f>
        <v>0</v>
      </c>
      <c r="BE22" s="537">
        <f>IF(BE$2="Fcst",'Revenue E Inputs'!BE83,0)</f>
        <v>0</v>
      </c>
      <c r="BF22" s="537">
        <f>IF(BF$2="Fcst",'Revenue E Inputs'!BF83,0)</f>
        <v>0</v>
      </c>
      <c r="BG22" s="537">
        <f>IF(BG$2="Fcst",'Revenue E Inputs'!BG83,0)</f>
        <v>0</v>
      </c>
      <c r="BH22" s="537">
        <f>IF(BH$2="Fcst",'Revenue E Inputs'!BH83,0)</f>
        <v>0</v>
      </c>
      <c r="BI22" s="537">
        <f>IF(BI$2="Fcst",'Revenue E Inputs'!BI83,0)</f>
        <v>0</v>
      </c>
      <c r="BJ22" s="537">
        <f>IF(BJ$2="Fcst",'Revenue E Inputs'!BJ83,0)</f>
        <v>0</v>
      </c>
      <c r="BK22" s="537">
        <f>IF(BK$2="Fcst",'Revenue E Inputs'!BK83,0)</f>
        <v>0</v>
      </c>
      <c r="BL22" s="537">
        <f>IF(BL$2="Fcst",'Revenue E Inputs'!BL83,0)</f>
        <v>0</v>
      </c>
      <c r="BM22" s="537">
        <f>IF(BM$2="Fcst",'Revenue E Inputs'!BM83,0)</f>
        <v>0</v>
      </c>
      <c r="BN22" s="537">
        <f>IF(BN$2="Fcst",'Revenue E Inputs'!BN83,0)</f>
        <v>0</v>
      </c>
      <c r="BO22" s="537">
        <f>IF(BO$2="Fcst",'Revenue E Inputs'!BO83,0)</f>
        <v>0</v>
      </c>
      <c r="BP22" s="537">
        <f>IF(BP$2="Fcst",'Revenue E Inputs'!BP83,0)</f>
        <v>0</v>
      </c>
      <c r="BQ22" s="537">
        <f>IF(BQ$2="Fcst",'Revenue E Inputs'!BQ83,0)</f>
        <v>0</v>
      </c>
      <c r="BR22" s="537">
        <f>IF(BR$2="Fcst",'Revenue E Inputs'!BR83,0)</f>
        <v>0</v>
      </c>
      <c r="BS22" s="537">
        <f>IF(BS$2="Fcst",'Revenue E Inputs'!BS83,0)</f>
        <v>0</v>
      </c>
      <c r="BT22" s="537">
        <f>IF(BT$2="Fcst",'Revenue E Inputs'!BT83,0)</f>
        <v>0</v>
      </c>
      <c r="BU22" s="537">
        <f>IF(BU$2="Fcst",'Revenue E Inputs'!BU83,0)</f>
        <v>0</v>
      </c>
    </row>
    <row r="23" spans="1:73" s="575" customFormat="1" x14ac:dyDescent="0.3">
      <c r="A23" s="575" t="s">
        <v>981</v>
      </c>
      <c r="B23" s="537">
        <f>IF(B$2="Fcst",'Revenue F Inputs'!B83,0)</f>
        <v>0</v>
      </c>
      <c r="C23" s="537">
        <f>IF(C$2="Fcst",'Revenue F Inputs'!C83,0)</f>
        <v>0</v>
      </c>
      <c r="D23" s="537">
        <f>IF(D$2="Fcst",'Revenue F Inputs'!D83,0)</f>
        <v>0</v>
      </c>
      <c r="E23" s="537">
        <f>IF(E$2="Fcst",'Revenue F Inputs'!E83,0)</f>
        <v>0</v>
      </c>
      <c r="F23" s="537">
        <f>IF(F$2="Fcst",'Revenue F Inputs'!F83,0)</f>
        <v>0</v>
      </c>
      <c r="G23" s="537">
        <f>IF(G$2="Fcst",'Revenue F Inputs'!G83,0)</f>
        <v>0</v>
      </c>
      <c r="H23" s="537">
        <f>IF(H$2="Fcst",'Revenue F Inputs'!H83,0)</f>
        <v>0</v>
      </c>
      <c r="I23" s="537">
        <f>IF(I$2="Fcst",'Revenue F Inputs'!I83,0)</f>
        <v>4376.5508777822279</v>
      </c>
      <c r="J23" s="537">
        <f>IF(J$2="Fcst",'Revenue F Inputs'!J83,0)</f>
        <v>4411.1867885637494</v>
      </c>
      <c r="K23" s="537">
        <f>IF(K$2="Fcst",'Revenue F Inputs'!K83,0)</f>
        <v>4446.2930961562543</v>
      </c>
      <c r="L23" s="537">
        <f>IF(L$2="Fcst",'Revenue F Inputs'!L83,0)</f>
        <v>4481.876189107199</v>
      </c>
      <c r="M23" s="537">
        <f>IF(M$2="Fcst",'Revenue F Inputs'!M83,0)</f>
        <v>4517.9425427281058</v>
      </c>
      <c r="N23" s="537">
        <f>IF(N$2="Fcst",'Revenue F Inputs'!N83,0)</f>
        <v>4554.498720272918</v>
      </c>
      <c r="O23" s="537">
        <f>IF(O$2="Fcst",'Revenue F Inputs'!O83,0)</f>
        <v>4591.5513741323639</v>
      </c>
      <c r="P23" s="537">
        <f>IF(P$2="Fcst",'Revenue F Inputs'!P83,0)</f>
        <v>4629.1072470445406</v>
      </c>
      <c r="Q23" s="537">
        <f>IF(Q$2="Fcst",'Revenue F Inputs'!Q83,0)</f>
        <v>4667.1731733219367</v>
      </c>
      <c r="R23" s="537">
        <f>IF(R$2="Fcst",'Revenue F Inputs'!R83,0)</f>
        <v>4705.7560800951233</v>
      </c>
      <c r="S23" s="537">
        <f>IF(S$2="Fcst",'Revenue F Inputs'!S83,0)</f>
        <v>4744.8629885733335</v>
      </c>
      <c r="T23" s="537">
        <f>IF(T$2="Fcst",'Revenue F Inputs'!T83,0)</f>
        <v>4784.5010153221592</v>
      </c>
      <c r="U23" s="537">
        <f>IF(U$2="Fcst",'Revenue F Inputs'!U83,0)</f>
        <v>4824.6773735586121</v>
      </c>
      <c r="V23" s="537">
        <f>IF(V$2="Fcst",'Revenue F Inputs'!V83,0)</f>
        <v>4865.3993744637546</v>
      </c>
      <c r="W23" s="537">
        <f>IF(W$2="Fcst",'Revenue F Inputs'!W83,0)</f>
        <v>4906.6744285131736</v>
      </c>
      <c r="X23" s="537">
        <f>IF(X$2="Fcst",'Revenue F Inputs'!X83,0)</f>
        <v>4948.5100468255168</v>
      </c>
      <c r="Y23" s="537">
        <f>IF(Y$2="Fcst",'Revenue F Inputs'!Y83,0)</f>
        <v>4990.9138425293477</v>
      </c>
      <c r="Z23" s="537">
        <f>IF(Z$2="Fcst",'Revenue F Inputs'!Z83,0)</f>
        <v>5033.8935321485551</v>
      </c>
      <c r="AA23" s="537">
        <f>IF(AA$2="Fcst",'Revenue F Inputs'!AA83,0)</f>
        <v>5077.4569370065929</v>
      </c>
      <c r="AB23" s="537">
        <f>IF(AB$2="Fcst",'Revenue F Inputs'!AB83,0)</f>
        <v>5124.7123407576491</v>
      </c>
      <c r="AC23" s="537">
        <f>IF(AC$2="Fcst",'Revenue F Inputs'!AC83,0)</f>
        <v>5172.6095290243875</v>
      </c>
      <c r="AD23" s="537">
        <f>IF(AD$2="Fcst",'Revenue F Inputs'!AD83,0)</f>
        <v>5221.1572180028825</v>
      </c>
      <c r="AE23" s="537">
        <f>IF(AE$2="Fcst",'Revenue F Inputs'!AE83,0)</f>
        <v>5270.3642422655039</v>
      </c>
      <c r="AF23" s="537">
        <f>IF(AF$2="Fcst",'Revenue F Inputs'!AF83,0)</f>
        <v>5320.2395563686041</v>
      </c>
      <c r="AG23" s="537">
        <f>IF(AG$2="Fcst",'Revenue F Inputs'!AG83,0)</f>
        <v>5370.7922364820533</v>
      </c>
      <c r="AH23" s="537">
        <f>IF(AH$2="Fcst",'Revenue F Inputs'!AH83,0)</f>
        <v>5422.0314820408848</v>
      </c>
      <c r="AI23" s="537">
        <f>IF(AI$2="Fcst",'Revenue F Inputs'!AI83,0)</f>
        <v>5473.9666174193926</v>
      </c>
      <c r="AJ23" s="537">
        <f>IF(AJ$2="Fcst",'Revenue F Inputs'!AJ83,0)</f>
        <v>5526.6070936279448</v>
      </c>
      <c r="AK23" s="537">
        <f>IF(AK$2="Fcst",'Revenue F Inputs'!AK83,0)</f>
        <v>5579.9624900328599</v>
      </c>
      <c r="AL23" s="537">
        <f>IF(AL$2="Fcst",'Revenue F Inputs'!AL83,0)</f>
        <v>5634.0425160996274</v>
      </c>
      <c r="AM23" s="537">
        <f>IF(AM$2="Fcst",'Revenue F Inputs'!AM83,0)</f>
        <v>5688.8570131598135</v>
      </c>
      <c r="AN23" s="537">
        <f>IF(AN$2="Fcst",'Revenue F Inputs'!AN83,0)</f>
        <v>5744.4159562019568</v>
      </c>
      <c r="AO23" s="537">
        <f>IF(AO$2="Fcst",'Revenue F Inputs'!AO83,0)</f>
        <v>5800.7294556867882</v>
      </c>
      <c r="AP23" s="537">
        <f>IF(AP$2="Fcst",'Revenue F Inputs'!AP83,0)</f>
        <v>5857.8077593871076</v>
      </c>
      <c r="AQ23" s="537">
        <f>IF(AQ$2="Fcst",'Revenue F Inputs'!AQ83,0)</f>
        <v>5915.66125425264</v>
      </c>
      <c r="AR23" s="537">
        <f>IF(AR$2="Fcst",'Revenue F Inputs'!AR83,0)</f>
        <v>5974.3004683002246</v>
      </c>
      <c r="AS23" s="537">
        <f>IF(AS$2="Fcst",'Revenue F Inputs'!AS83,0)</f>
        <v>6033.7360725296794</v>
      </c>
      <c r="AT23" s="537">
        <f>IF(AT$2="Fcst",'Revenue F Inputs'!AT83,0)</f>
        <v>6093.9788828656719</v>
      </c>
      <c r="AU23" s="537">
        <f>IF(AU$2="Fcst",'Revenue F Inputs'!AU83,0)</f>
        <v>6155.0398621259765</v>
      </c>
      <c r="AV23" s="537">
        <f>IF(AV$2="Fcst",'Revenue F Inputs'!AV83,0)</f>
        <v>6216.9301220164543</v>
      </c>
      <c r="AW23" s="537">
        <f>IF(AW$2="Fcst",'Revenue F Inputs'!AW83,0)</f>
        <v>6279.6609251531318</v>
      </c>
      <c r="AX23" s="537">
        <f>IF(AX$2="Fcst",'Revenue F Inputs'!AX83,0)</f>
        <v>6343.243687111737</v>
      </c>
      <c r="AY23" s="537">
        <f>IF(AY$2="Fcst",'Revenue F Inputs'!AY83,0)</f>
        <v>6407.68997850508</v>
      </c>
      <c r="AZ23" s="537">
        <f>IF(AZ$2="Fcst",'Revenue F Inputs'!AZ83,0)</f>
        <v>6473.0115270886363</v>
      </c>
      <c r="BA23" s="537">
        <f>IF(BA$2="Fcst",'Revenue F Inputs'!BA83,0)</f>
        <v>6539.2202198947298</v>
      </c>
      <c r="BB23" s="537">
        <f>IF(BB$2="Fcst",'Revenue F Inputs'!BB83,0)</f>
        <v>6606.3281053957044</v>
      </c>
      <c r="BC23" s="537">
        <f>IF(BC$2="Fcst",'Revenue F Inputs'!BC83,0)</f>
        <v>6674.3473956964717</v>
      </c>
      <c r="BD23" s="537">
        <f>IF(BD$2="Fcst",'Revenue F Inputs'!BD83,0)</f>
        <v>6743.2904687568316</v>
      </c>
      <c r="BE23" s="537">
        <f>IF(BE$2="Fcst",'Revenue F Inputs'!BE83,0)</f>
        <v>6813.1698706439838</v>
      </c>
      <c r="BF23" s="537">
        <f>IF(BF$2="Fcst",'Revenue F Inputs'!BF83,0)</f>
        <v>6883.9983178156217</v>
      </c>
      <c r="BG23" s="537">
        <f>IF(BG$2="Fcst",'Revenue F Inputs'!BG83,0)</f>
        <v>6955.7886994340415</v>
      </c>
      <c r="BH23" s="537">
        <f>IF(BH$2="Fcst",'Revenue F Inputs'!BH83,0)</f>
        <v>7031.6544358195461</v>
      </c>
      <c r="BI23" s="537">
        <f>IF(BI$2="Fcst",'Revenue F Inputs'!BI83,0)</f>
        <v>7108.5505190229442</v>
      </c>
      <c r="BJ23" s="537">
        <f>IF(BJ$2="Fcst",'Revenue F Inputs'!BJ83,0)</f>
        <v>7186.4909423779291</v>
      </c>
      <c r="BK23" s="537">
        <f>IF(BK$2="Fcst",'Revenue F Inputs'!BK83,0)</f>
        <v>7265.4898892642886</v>
      </c>
      <c r="BL23" s="537">
        <f>IF(BL$2="Fcst",'Revenue F Inputs'!BL83,0)</f>
        <v>7345.5617356889543</v>
      </c>
      <c r="BM23" s="537">
        <f>IF(BM$2="Fcst",'Revenue F Inputs'!BM83,0)</f>
        <v>7426.7210529021113</v>
      </c>
      <c r="BN23" s="537">
        <f>IF(BN$2="Fcst",'Revenue F Inputs'!BN83,0)</f>
        <v>7508.9826100488262</v>
      </c>
      <c r="BO23" s="537">
        <f>IF(BO$2="Fcst",'Revenue F Inputs'!BO83,0)</f>
        <v>7592.3613768567056</v>
      </c>
      <c r="BP23" s="537">
        <f>IF(BP$2="Fcst",'Revenue F Inputs'!BP83,0)</f>
        <v>7676.8725263600318</v>
      </c>
      <c r="BQ23" s="537">
        <f>IF(BQ$2="Fcst",'Revenue F Inputs'!BQ83,0)</f>
        <v>7762.5314376609213</v>
      </c>
      <c r="BR23" s="537">
        <f>IF(BR$2="Fcst",'Revenue F Inputs'!BR83,0)</f>
        <v>7849.353698727964</v>
      </c>
      <c r="BS23" s="537">
        <f>IF(BS$2="Fcst",'Revenue F Inputs'!BS83,0)</f>
        <v>7937.3551092328798</v>
      </c>
      <c r="BT23" s="537">
        <f>IF(BT$2="Fcst",'Revenue F Inputs'!BT83,0)</f>
        <v>8026.5516834256969</v>
      </c>
      <c r="BU23" s="537">
        <f>IF(BU$2="Fcst",'Revenue F Inputs'!BU83,0)</f>
        <v>8116.9596530489825</v>
      </c>
    </row>
    <row r="24" spans="1:73" x14ac:dyDescent="0.3">
      <c r="A24" s="575"/>
      <c r="B24" s="537"/>
      <c r="C24" s="537"/>
      <c r="D24" s="537"/>
      <c r="E24" s="537"/>
      <c r="F24" s="537"/>
      <c r="G24" s="537"/>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row>
    <row r="25" spans="1:73" x14ac:dyDescent="0.3">
      <c r="A25" s="218" t="s">
        <v>119</v>
      </c>
      <c r="B25" s="219">
        <f>IF(B$2="Fcst",SUM(B18:B24),Actuals!B15)</f>
        <v>5164.4000688586675</v>
      </c>
      <c r="C25" s="219">
        <f>IF(C$2="Fcst",SUM(C18:C24),Actuals!C15)</f>
        <v>1384.9684754794628</v>
      </c>
      <c r="D25" s="219">
        <f>IF(D$2="Fcst",SUM(D18:D24),Actuals!D15)</f>
        <v>1270.2949466079156</v>
      </c>
      <c r="E25" s="219">
        <f>IF(E$2="Fcst",SUM(E18:E24),Actuals!E15)</f>
        <v>7656.4229613620791</v>
      </c>
      <c r="F25" s="219">
        <f>IF(F$2="Fcst",SUM(F18:F24),Actuals!F15)</f>
        <v>0</v>
      </c>
      <c r="G25" s="219">
        <f>IF(G$2="Fcst",SUM(G18:G24),Actuals!G15)</f>
        <v>0</v>
      </c>
      <c r="H25" s="219">
        <f>IF(H$2="Fcst",SUM(H18:H24),Actuals!H15)</f>
        <v>0</v>
      </c>
      <c r="I25" s="219">
        <f>IF(I$2="Fcst",SUM(I18:I24),Actuals!I15)</f>
        <v>4376.5508777822279</v>
      </c>
      <c r="J25" s="219">
        <f>IF(J$2="Fcst",SUM(J18:J24),Actuals!J15)</f>
        <v>4411.1867885637494</v>
      </c>
      <c r="K25" s="219">
        <f>IF(K$2="Fcst",SUM(K18:K24),Actuals!K15)</f>
        <v>4446.2930961562543</v>
      </c>
      <c r="L25" s="219">
        <f>IF(L$2="Fcst",SUM(L18:L24),Actuals!L15)</f>
        <v>4481.876189107199</v>
      </c>
      <c r="M25" s="219">
        <f>IF(M$2="Fcst",SUM(M18:M24),Actuals!M15)</f>
        <v>4517.9425427281058</v>
      </c>
      <c r="N25" s="219">
        <f>IF(N$2="Fcst",SUM(N18:N24),Actuals!N15)</f>
        <v>4554.498720272918</v>
      </c>
      <c r="O25" s="219">
        <f>IF(O$2="Fcst",SUM(O18:O24),Actuals!O15)</f>
        <v>4591.5513741323639</v>
      </c>
      <c r="P25" s="219">
        <f>IF(P$2="Fcst",SUM(P18:P24),Actuals!P15)</f>
        <v>4629.1072470445406</v>
      </c>
      <c r="Q25" s="219">
        <f>IF(Q$2="Fcst",SUM(Q18:Q24),Actuals!Q15)</f>
        <v>4667.1731733219367</v>
      </c>
      <c r="R25" s="219">
        <f>IF(R$2="Fcst",SUM(R18:R24),Actuals!R15)</f>
        <v>4705.7560800951233</v>
      </c>
      <c r="S25" s="219">
        <f>IF(S$2="Fcst",SUM(S18:S24),Actuals!S15)</f>
        <v>4744.8629885733335</v>
      </c>
      <c r="T25" s="219">
        <f>IF(T$2="Fcst",SUM(T18:T24),Actuals!T15)</f>
        <v>4784.5010153221592</v>
      </c>
      <c r="U25" s="219">
        <f>IF(U$2="Fcst",SUM(U18:U24),Actuals!U15)</f>
        <v>4824.6773735586121</v>
      </c>
      <c r="V25" s="219">
        <f>IF(V$2="Fcst",SUM(V18:V24),Actuals!V15)</f>
        <v>4865.3993744637546</v>
      </c>
      <c r="W25" s="219">
        <f>IF(W$2="Fcst",SUM(W18:W24),Actuals!W15)</f>
        <v>4906.6744285131736</v>
      </c>
      <c r="X25" s="219">
        <f>IF(X$2="Fcst",SUM(X18:X24),Actuals!X15)</f>
        <v>4948.5100468255168</v>
      </c>
      <c r="Y25" s="219">
        <f>IF(Y$2="Fcst",SUM(Y18:Y24),Actuals!Y15)</f>
        <v>4990.9138425293477</v>
      </c>
      <c r="Z25" s="219">
        <f>IF(Z$2="Fcst",SUM(Z18:Z24),Actuals!Z15)</f>
        <v>5033.8935321485551</v>
      </c>
      <c r="AA25" s="219">
        <f>IF(AA$2="Fcst",SUM(AA18:AA24),Actuals!AA15)</f>
        <v>5077.4569370065929</v>
      </c>
      <c r="AB25" s="219">
        <f>IF(AB$2="Fcst",SUM(AB18:AB24),Actuals!AB15)</f>
        <v>5124.7123407576491</v>
      </c>
      <c r="AC25" s="219">
        <f>IF(AC$2="Fcst",SUM(AC18:AC24),Actuals!AC15)</f>
        <v>5172.6095290243875</v>
      </c>
      <c r="AD25" s="219">
        <f>IF(AD$2="Fcst",SUM(AD18:AD24),Actuals!AD15)</f>
        <v>5221.1572180028825</v>
      </c>
      <c r="AE25" s="219">
        <f>IF(AE$2="Fcst",SUM(AE18:AE24),Actuals!AE15)</f>
        <v>5270.3642422655039</v>
      </c>
      <c r="AF25" s="219">
        <f>IF(AF$2="Fcst",SUM(AF18:AF24),Actuals!AF15)</f>
        <v>5320.2395563686041</v>
      </c>
      <c r="AG25" s="219">
        <f>IF(AG$2="Fcst",SUM(AG18:AG24),Actuals!AG15)</f>
        <v>5370.7922364820533</v>
      </c>
      <c r="AH25" s="219">
        <f>IF(AH$2="Fcst",SUM(AH18:AH24),Actuals!AH15)</f>
        <v>5422.0314820408848</v>
      </c>
      <c r="AI25" s="219">
        <f>IF(AI$2="Fcst",SUM(AI18:AI24),Actuals!AI15)</f>
        <v>5473.9666174193926</v>
      </c>
      <c r="AJ25" s="219">
        <f>IF(AJ$2="Fcst",SUM(AJ18:AJ24),Actuals!AJ15)</f>
        <v>5526.6070936279448</v>
      </c>
      <c r="AK25" s="219">
        <f>IF(AK$2="Fcst",SUM(AK18:AK24),Actuals!AK15)</f>
        <v>5579.9624900328599</v>
      </c>
      <c r="AL25" s="219">
        <f>IF(AL$2="Fcst",SUM(AL18:AL24),Actuals!AL15)</f>
        <v>5634.0425160996274</v>
      </c>
      <c r="AM25" s="219">
        <f>IF(AM$2="Fcst",SUM(AM18:AM24),Actuals!AM15)</f>
        <v>5688.8570131598135</v>
      </c>
      <c r="AN25" s="219">
        <f>IF(AN$2="Fcst",SUM(AN18:AN24),Actuals!AN15)</f>
        <v>5744.4159562019568</v>
      </c>
      <c r="AO25" s="219">
        <f>IF(AO$2="Fcst",SUM(AO18:AO24),Actuals!AO15)</f>
        <v>5800.7294556867882</v>
      </c>
      <c r="AP25" s="219">
        <f>IF(AP$2="Fcst",SUM(AP18:AP24),Actuals!AP15)</f>
        <v>5857.8077593871076</v>
      </c>
      <c r="AQ25" s="219">
        <f>IF(AQ$2="Fcst",SUM(AQ18:AQ24),Actuals!AQ15)</f>
        <v>5915.66125425264</v>
      </c>
      <c r="AR25" s="219">
        <f>IF(AR$2="Fcst",SUM(AR18:AR24),Actuals!AR15)</f>
        <v>5974.3004683002246</v>
      </c>
      <c r="AS25" s="219">
        <f>IF(AS$2="Fcst",SUM(AS18:AS24),Actuals!AS15)</f>
        <v>6033.7360725296794</v>
      </c>
      <c r="AT25" s="219">
        <f>IF(AT$2="Fcst",SUM(AT18:AT24),Actuals!AT15)</f>
        <v>6093.9788828656719</v>
      </c>
      <c r="AU25" s="219">
        <f>IF(AU$2="Fcst",SUM(AU18:AU24),Actuals!AU15)</f>
        <v>6155.0398621259765</v>
      </c>
      <c r="AV25" s="219">
        <f>IF(AV$2="Fcst",SUM(AV18:AV24),Actuals!AV15)</f>
        <v>6216.9301220164543</v>
      </c>
      <c r="AW25" s="219">
        <f>IF(AW$2="Fcst",SUM(AW18:AW24),Actuals!AW15)</f>
        <v>6279.6609251531318</v>
      </c>
      <c r="AX25" s="219">
        <f>IF(AX$2="Fcst",SUM(AX18:AX24),Actuals!AX15)</f>
        <v>6343.243687111737</v>
      </c>
      <c r="AY25" s="219">
        <f>IF(AY$2="Fcst",SUM(AY18:AY24),Actuals!AY15)</f>
        <v>6407.68997850508</v>
      </c>
      <c r="AZ25" s="219">
        <f>IF(AZ$2="Fcst",SUM(AZ18:AZ24),Actuals!AZ15)</f>
        <v>6473.0115270886363</v>
      </c>
      <c r="BA25" s="219">
        <f>IF(BA$2="Fcst",SUM(BA18:BA24),Actuals!BA15)</f>
        <v>6539.2202198947298</v>
      </c>
      <c r="BB25" s="219">
        <f>IF(BB$2="Fcst",SUM(BB18:BB24),Actuals!BB15)</f>
        <v>6606.3281053957044</v>
      </c>
      <c r="BC25" s="219">
        <f>IF(BC$2="Fcst",SUM(BC18:BC24),Actuals!BC15)</f>
        <v>6674.3473956964717</v>
      </c>
      <c r="BD25" s="219">
        <f>IF(BD$2="Fcst",SUM(BD18:BD24),Actuals!BD15)</f>
        <v>6743.2904687568316</v>
      </c>
      <c r="BE25" s="219">
        <f>IF(BE$2="Fcst",SUM(BE18:BE24),Actuals!BE15)</f>
        <v>6813.1698706439838</v>
      </c>
      <c r="BF25" s="219">
        <f>IF(BF$2="Fcst",SUM(BF18:BF24),Actuals!BF15)</f>
        <v>6883.9983178156217</v>
      </c>
      <c r="BG25" s="219">
        <f>IF(BG$2="Fcst",SUM(BG18:BG24),Actuals!BG15)</f>
        <v>6955.7886994340415</v>
      </c>
      <c r="BH25" s="219">
        <f>IF(BH$2="Fcst",SUM(BH18:BH24),Actuals!BH15)</f>
        <v>7031.6544358195461</v>
      </c>
      <c r="BI25" s="219">
        <f>IF(BI$2="Fcst",SUM(BI18:BI24),Actuals!BI15)</f>
        <v>7108.5505190229442</v>
      </c>
      <c r="BJ25" s="219">
        <f>IF(BJ$2="Fcst",SUM(BJ18:BJ24),Actuals!BJ15)</f>
        <v>7186.4909423779291</v>
      </c>
      <c r="BK25" s="219">
        <f>IF(BK$2="Fcst",SUM(BK18:BK24),Actuals!BK15)</f>
        <v>7265.4898892642886</v>
      </c>
      <c r="BL25" s="219">
        <f>IF(BL$2="Fcst",SUM(BL18:BL24),Actuals!BL15)</f>
        <v>7345.5617356889543</v>
      </c>
      <c r="BM25" s="219">
        <f>IF(BM$2="Fcst",SUM(BM18:BM24),Actuals!BM15)</f>
        <v>7426.7210529021113</v>
      </c>
      <c r="BN25" s="219">
        <f>IF(BN$2="Fcst",SUM(BN18:BN24),Actuals!BN15)</f>
        <v>7508.9826100488262</v>
      </c>
      <c r="BO25" s="219">
        <f>IF(BO$2="Fcst",SUM(BO18:BO24),Actuals!BO15)</f>
        <v>7592.3613768567056</v>
      </c>
      <c r="BP25" s="219">
        <f>IF(BP$2="Fcst",SUM(BP18:BP24),Actuals!BP15)</f>
        <v>7676.8725263600318</v>
      </c>
      <c r="BQ25" s="219">
        <f>IF(BQ$2="Fcst",SUM(BQ18:BQ24),Actuals!BQ15)</f>
        <v>7762.5314376609213</v>
      </c>
      <c r="BR25" s="219">
        <f>IF(BR$2="Fcst",SUM(BR18:BR24),Actuals!BR15)</f>
        <v>7849.353698727964</v>
      </c>
      <c r="BS25" s="219">
        <f>IF(BS$2="Fcst",SUM(BS18:BS24),Actuals!BS15)</f>
        <v>7937.3551092328798</v>
      </c>
      <c r="BT25" s="219">
        <f>IF(BT$2="Fcst",SUM(BT18:BT24),Actuals!BT15)</f>
        <v>8026.5516834256969</v>
      </c>
      <c r="BU25" s="219">
        <f>IF(BU$2="Fcst",SUM(BU18:BU24),Actuals!BU15)</f>
        <v>8116.9596530489825</v>
      </c>
    </row>
    <row r="26" spans="1:73" x14ac:dyDescent="0.3">
      <c r="A26" s="218"/>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c r="BP26" s="219"/>
      <c r="BQ26" s="219"/>
      <c r="BR26" s="219"/>
      <c r="BS26" s="219"/>
      <c r="BT26" s="219"/>
      <c r="BU26" s="219"/>
    </row>
    <row r="27" spans="1:73" x14ac:dyDescent="0.3">
      <c r="A27" s="218"/>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c r="BR27" s="219"/>
      <c r="BS27" s="219"/>
      <c r="BT27" s="219"/>
      <c r="BU27" s="219"/>
    </row>
    <row r="28" spans="1:73" x14ac:dyDescent="0.3">
      <c r="A28" s="218"/>
      <c r="B28" s="219"/>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c r="BR28" s="219"/>
      <c r="BS28" s="219"/>
      <c r="BT28" s="219"/>
      <c r="BU28" s="219"/>
    </row>
    <row r="29" spans="1:73" x14ac:dyDescent="0.3">
      <c r="A29" s="218"/>
      <c r="B29" s="219"/>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c r="BP29" s="219"/>
      <c r="BQ29" s="219"/>
      <c r="BR29" s="219"/>
      <c r="BS29" s="219"/>
      <c r="BT29" s="219"/>
      <c r="BU29" s="219"/>
    </row>
    <row r="30" spans="1:73" x14ac:dyDescent="0.3">
      <c r="A30" s="218"/>
      <c r="B30" s="219"/>
      <c r="C30" s="219"/>
      <c r="D30" s="219"/>
      <c r="E30" s="219"/>
      <c r="F30" s="219"/>
      <c r="G30" s="219"/>
      <c r="H30" s="219"/>
      <c r="I30" s="219"/>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c r="BR30" s="219"/>
      <c r="BS30" s="219"/>
      <c r="BT30" s="219"/>
      <c r="BU30" s="219"/>
    </row>
    <row r="31" spans="1:73" x14ac:dyDescent="0.3">
      <c r="A31" s="218"/>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c r="BR31" s="219"/>
      <c r="BS31" s="219"/>
      <c r="BT31" s="219"/>
      <c r="BU31" s="219"/>
    </row>
    <row r="32" spans="1:73" x14ac:dyDescent="0.3">
      <c r="A32" s="218"/>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c r="BT32" s="219"/>
      <c r="BU32" s="219"/>
    </row>
    <row r="33" spans="1:73" x14ac:dyDescent="0.3">
      <c r="A33" s="218"/>
      <c r="B33" s="219"/>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219"/>
      <c r="BT33" s="219"/>
      <c r="BU33" s="219"/>
    </row>
    <row r="34" spans="1:73" x14ac:dyDescent="0.3">
      <c r="A34" s="218"/>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c r="BT34" s="219"/>
      <c r="BU34" s="219"/>
    </row>
    <row r="35" spans="1:73" x14ac:dyDescent="0.3">
      <c r="A35" s="215" t="s">
        <v>4</v>
      </c>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row>
    <row r="36" spans="1:73" x14ac:dyDescent="0.3">
      <c r="A36" s="200" t="s">
        <v>859</v>
      </c>
      <c r="B36" s="174">
        <f>IF(B$2="Fcst",'Services Revenue Inputs'!B20,0)</f>
        <v>0</v>
      </c>
      <c r="C36" s="174">
        <f>IF(C$2="Fcst",'Services Revenue Inputs'!C20,0)</f>
        <v>0</v>
      </c>
      <c r="D36" s="174">
        <f>IF(D$2="Fcst",'Services Revenue Inputs'!D20,0)</f>
        <v>0</v>
      </c>
      <c r="E36" s="174">
        <f>IF(E$2="Fcst",'Services Revenue Inputs'!E20,0)</f>
        <v>0</v>
      </c>
      <c r="F36" s="174">
        <f>IF(F$2="Fcst",'Services Revenue Inputs'!F20,0)</f>
        <v>0</v>
      </c>
      <c r="G36" s="174">
        <f>IF(G$2="Fcst",'Services Revenue Inputs'!G20,0)</f>
        <v>0</v>
      </c>
      <c r="H36" s="174">
        <f>IF(H$2="Fcst",'Services Revenue Inputs'!H20,0)</f>
        <v>0</v>
      </c>
      <c r="I36" s="174">
        <f>IF(I$2="Fcst",'Services Revenue Inputs'!I20,0)</f>
        <v>120000</v>
      </c>
      <c r="J36" s="174">
        <f>IF(J$2="Fcst",'Services Revenue Inputs'!J20,0)</f>
        <v>80000</v>
      </c>
      <c r="K36" s="174">
        <f>IF(K$2="Fcst",'Services Revenue Inputs'!K20,0)</f>
        <v>50000</v>
      </c>
      <c r="L36" s="174">
        <f>IF(L$2="Fcst",'Services Revenue Inputs'!L20,0)</f>
        <v>90000</v>
      </c>
      <c r="M36" s="174">
        <f>IF(M$2="Fcst",'Services Revenue Inputs'!M20,0)</f>
        <v>60000</v>
      </c>
      <c r="N36" s="174">
        <f>IF(N$2="Fcst",'Services Revenue Inputs'!N20,0)</f>
        <v>60000</v>
      </c>
      <c r="O36" s="174">
        <f>IF(O$2="Fcst",'Services Revenue Inputs'!O20,0)</f>
        <v>100000</v>
      </c>
      <c r="P36" s="174">
        <f>IF(P$2="Fcst",'Services Revenue Inputs'!P20,0)</f>
        <v>100000</v>
      </c>
      <c r="Q36" s="174">
        <f>IF(Q$2="Fcst",'Services Revenue Inputs'!Q20,0)</f>
        <v>160000</v>
      </c>
      <c r="R36" s="174">
        <f>IF(R$2="Fcst",'Services Revenue Inputs'!R20,0)</f>
        <v>70000</v>
      </c>
      <c r="S36" s="174">
        <f>IF(S$2="Fcst",'Services Revenue Inputs'!S20,0)</f>
        <v>110000</v>
      </c>
      <c r="T36" s="174">
        <f>IF(T$2="Fcst",'Services Revenue Inputs'!T20,0)</f>
        <v>180000</v>
      </c>
      <c r="U36" s="174">
        <f>IF(U$2="Fcst",'Services Revenue Inputs'!U20,0)</f>
        <v>120000</v>
      </c>
      <c r="V36" s="174">
        <f>IF(V$2="Fcst",'Services Revenue Inputs'!V20,0)</f>
        <v>110000</v>
      </c>
      <c r="W36" s="174">
        <f>IF(W$2="Fcst",'Services Revenue Inputs'!W20,0)</f>
        <v>180000</v>
      </c>
      <c r="X36" s="174">
        <f>IF(X$2="Fcst",'Services Revenue Inputs'!X20,0)</f>
        <v>70000</v>
      </c>
      <c r="Y36" s="174">
        <f>IF(Y$2="Fcst",'Services Revenue Inputs'!Y20,0)</f>
        <v>130000</v>
      </c>
      <c r="Z36" s="174">
        <f>IF(Z$2="Fcst",'Services Revenue Inputs'!Z20,0)</f>
        <v>80000</v>
      </c>
      <c r="AA36" s="174">
        <f>IF(AA$2="Fcst",'Services Revenue Inputs'!AA20,0)</f>
        <v>100000</v>
      </c>
      <c r="AB36" s="174">
        <f>IF(AB$2="Fcst",'Services Revenue Inputs'!AB20,0)</f>
        <v>170000</v>
      </c>
      <c r="AC36" s="174">
        <f>IF(AC$2="Fcst",'Services Revenue Inputs'!AC20,0)</f>
        <v>290000</v>
      </c>
      <c r="AD36" s="174">
        <f>IF(AD$2="Fcst",'Services Revenue Inputs'!AD20,0)</f>
        <v>160000</v>
      </c>
      <c r="AE36" s="174">
        <f>IF(AE$2="Fcst",'Services Revenue Inputs'!AE20,0)</f>
        <v>120000</v>
      </c>
      <c r="AF36" s="174">
        <f>IF(AF$2="Fcst",'Services Revenue Inputs'!AF20,0)</f>
        <v>150000</v>
      </c>
      <c r="AG36" s="174">
        <f>IF(AG$2="Fcst",'Services Revenue Inputs'!AG20,0)</f>
        <v>50000</v>
      </c>
      <c r="AH36" s="174">
        <f>IF(AH$2="Fcst",'Services Revenue Inputs'!AH20,0)</f>
        <v>40000</v>
      </c>
      <c r="AI36" s="174">
        <f>IF(AI$2="Fcst",'Services Revenue Inputs'!AI20,0)</f>
        <v>150000</v>
      </c>
      <c r="AJ36" s="174">
        <f>IF(AJ$2="Fcst",'Services Revenue Inputs'!AJ20,0)</f>
        <v>100000</v>
      </c>
      <c r="AK36" s="174">
        <f>IF(AK$2="Fcst",'Services Revenue Inputs'!AK20,0)</f>
        <v>130000</v>
      </c>
      <c r="AL36" s="174">
        <f>IF(AL$2="Fcst",'Services Revenue Inputs'!AL20,0)</f>
        <v>100000</v>
      </c>
      <c r="AM36" s="174">
        <f>IF(AM$2="Fcst",'Services Revenue Inputs'!AM20,0)</f>
        <v>80000</v>
      </c>
      <c r="AN36" s="174">
        <f>IF(AN$2="Fcst",'Services Revenue Inputs'!AN20,0)</f>
        <v>90000</v>
      </c>
      <c r="AO36" s="174">
        <f>IF(AO$2="Fcst",'Services Revenue Inputs'!AO20,0)</f>
        <v>90000</v>
      </c>
      <c r="AP36" s="174">
        <f>IF(AP$2="Fcst",'Services Revenue Inputs'!AP20,0)</f>
        <v>100000</v>
      </c>
      <c r="AQ36" s="174">
        <f>IF(AQ$2="Fcst",'Services Revenue Inputs'!AQ20,0)</f>
        <v>100000</v>
      </c>
      <c r="AR36" s="174">
        <f>IF(AR$2="Fcst",'Services Revenue Inputs'!AR20,0)</f>
        <v>110000</v>
      </c>
      <c r="AS36" s="174">
        <f>IF(AS$2="Fcst",'Services Revenue Inputs'!AS20,0)</f>
        <v>110000</v>
      </c>
      <c r="AT36" s="174">
        <f>IF(AT$2="Fcst",'Services Revenue Inputs'!AT20,0)</f>
        <v>120000</v>
      </c>
      <c r="AU36" s="174">
        <f>IF(AU$2="Fcst",'Services Revenue Inputs'!AU20,0)</f>
        <v>154509.71199399105</v>
      </c>
      <c r="AV36" s="174">
        <f>IF(AV$2="Fcst",'Services Revenue Inputs'!AV20,0)</f>
        <v>208037.10639948776</v>
      </c>
      <c r="AW36" s="174">
        <f>IF(AW$2="Fcst",'Services Revenue Inputs'!AW20,0)</f>
        <v>208036.95023765421</v>
      </c>
      <c r="AX36" s="174">
        <f>IF(AX$2="Fcst",'Services Revenue Inputs'!AX20,0)</f>
        <v>193763.07069635598</v>
      </c>
      <c r="AY36" s="174">
        <f>IF(AY$2="Fcst",'Services Revenue Inputs'!AY20,0)</f>
        <v>207326.48564510088</v>
      </c>
      <c r="AZ36" s="174">
        <f>IF(AZ$2="Fcst",'Services Revenue Inputs'!AZ20,0)</f>
        <v>255767.25331918988</v>
      </c>
      <c r="BA36" s="174">
        <f>IF(BA$2="Fcst",'Services Revenue Inputs'!BA20,0)</f>
        <v>284831.71392364328</v>
      </c>
      <c r="BB36" s="174">
        <f>IF(BB$2="Fcst",'Services Revenue Inputs'!BB20,0)</f>
        <v>359753.43459290097</v>
      </c>
      <c r="BC36" s="174">
        <f>IF(BC$2="Fcst",'Services Revenue Inputs'!BC20,0)</f>
        <v>384296.75688110606</v>
      </c>
      <c r="BD36" s="174">
        <f>IF(BD$2="Fcst",'Services Revenue Inputs'!BD20,0)</f>
        <v>384296.75688110606</v>
      </c>
      <c r="BE36" s="174">
        <f>IF(BE$2="Fcst",'Services Revenue Inputs'!BE20,0)</f>
        <v>412715.34058323823</v>
      </c>
      <c r="BF36" s="174">
        <f>IF(BF$2="Fcst",'Services Revenue Inputs'!BF20,0)</f>
        <v>423049.37102037721</v>
      </c>
      <c r="BG36" s="174">
        <f>IF(BG$2="Fcst",'Services Revenue Inputs'!BG20,0)</f>
        <v>435966.90906680096</v>
      </c>
      <c r="BH36" s="174">
        <f>IF(BH$2="Fcst",'Services Revenue Inputs'!BH20,0)</f>
        <v>464385.49276893318</v>
      </c>
      <c r="BI36" s="174">
        <f>IF(BI$2="Fcst",'Services Revenue Inputs'!BI20,0)</f>
        <v>474719.52320607216</v>
      </c>
      <c r="BJ36" s="174">
        <f>IF(BJ$2="Fcst",'Services Revenue Inputs'!BJ20,0)</f>
        <v>487637.06125249586</v>
      </c>
      <c r="BK36" s="174">
        <f>IF(BK$2="Fcst",'Services Revenue Inputs'!BK20,0)</f>
        <v>487637.06125249586</v>
      </c>
      <c r="BL36" s="174">
        <f>IF(BL$2="Fcst",'Services Revenue Inputs'!BL20,0)</f>
        <v>487637.06125249586</v>
      </c>
      <c r="BM36" s="174">
        <f>IF(BM$2="Fcst",'Services Revenue Inputs'!BM20,0)</f>
        <v>530264.93680569425</v>
      </c>
      <c r="BN36" s="174">
        <f>IF(BN$2="Fcst",'Services Revenue Inputs'!BN20,0)</f>
        <v>540264.93680569425</v>
      </c>
      <c r="BO36" s="174">
        <f>IF(BO$2="Fcst",'Services Revenue Inputs'!BO20,0)</f>
        <v>550264.93680569425</v>
      </c>
      <c r="BP36" s="174">
        <f>IF(BP$2="Fcst",'Services Revenue Inputs'!BP20,0)</f>
        <v>560264.93680569425</v>
      </c>
      <c r="BQ36" s="174">
        <f>IF(BQ$2="Fcst",'Services Revenue Inputs'!BQ20,0)</f>
        <v>570264.93680569425</v>
      </c>
      <c r="BR36" s="174">
        <f>IF(BR$2="Fcst",'Services Revenue Inputs'!BR20,0)</f>
        <v>580264.93680569425</v>
      </c>
      <c r="BS36" s="174">
        <f>IF(BS$2="Fcst",'Services Revenue Inputs'!BS20,0)</f>
        <v>590264.93680569425</v>
      </c>
      <c r="BT36" s="174">
        <f>IF(BT$2="Fcst",'Services Revenue Inputs'!BT20,0)</f>
        <v>600264.93680569425</v>
      </c>
      <c r="BU36" s="174">
        <f>IF(BU$2="Fcst",'Services Revenue Inputs'!BU20,0)</f>
        <v>610264.93680569425</v>
      </c>
    </row>
    <row r="37" spans="1:73" x14ac:dyDescent="0.3">
      <c r="A37" s="200" t="s">
        <v>860</v>
      </c>
      <c r="B37" s="174">
        <f>IF(B$2="Fcst",'Services Revenue Inputs'!B21,0)</f>
        <v>0</v>
      </c>
      <c r="C37" s="174">
        <f>IF(C$2="Fcst",'Services Revenue Inputs'!C21,0)</f>
        <v>0</v>
      </c>
      <c r="D37" s="174">
        <f>IF(D$2="Fcst",'Services Revenue Inputs'!D21,0)</f>
        <v>0</v>
      </c>
      <c r="E37" s="174">
        <f>IF(E$2="Fcst",'Services Revenue Inputs'!E21,0)</f>
        <v>0</v>
      </c>
      <c r="F37" s="174">
        <f>IF(F$2="Fcst",'Services Revenue Inputs'!F21,0)</f>
        <v>0</v>
      </c>
      <c r="G37" s="174">
        <f>IF(G$2="Fcst",'Services Revenue Inputs'!G21,0)</f>
        <v>0</v>
      </c>
      <c r="H37" s="174">
        <f>IF(H$2="Fcst",'Services Revenue Inputs'!H21,0)</f>
        <v>0</v>
      </c>
      <c r="I37" s="174">
        <f>IF(I$2="Fcst",'Services Revenue Inputs'!I21,0)</f>
        <v>0</v>
      </c>
      <c r="J37" s="174">
        <f>IF(J$2="Fcst",'Services Revenue Inputs'!J21,0)</f>
        <v>0</v>
      </c>
      <c r="K37" s="174">
        <f>IF(K$2="Fcst",'Services Revenue Inputs'!K21,0)</f>
        <v>0</v>
      </c>
      <c r="L37" s="174">
        <f>IF(L$2="Fcst",'Services Revenue Inputs'!L21,0)</f>
        <v>0</v>
      </c>
      <c r="M37" s="174">
        <f>IF(M$2="Fcst",'Services Revenue Inputs'!M21,0)</f>
        <v>0</v>
      </c>
      <c r="N37" s="174">
        <f>IF(N$2="Fcst",'Services Revenue Inputs'!N21,0)</f>
        <v>0</v>
      </c>
      <c r="O37" s="174">
        <f>IF(O$2="Fcst",'Services Revenue Inputs'!O21,0)</f>
        <v>0</v>
      </c>
      <c r="P37" s="174">
        <f>IF(P$2="Fcst",'Services Revenue Inputs'!P21,0)</f>
        <v>0</v>
      </c>
      <c r="Q37" s="174">
        <f>IF(Q$2="Fcst",'Services Revenue Inputs'!Q21,0)</f>
        <v>0</v>
      </c>
      <c r="R37" s="174">
        <f>IF(R$2="Fcst",'Services Revenue Inputs'!R21,0)</f>
        <v>0</v>
      </c>
      <c r="S37" s="174">
        <f>IF(S$2="Fcst",'Services Revenue Inputs'!S21,0)</f>
        <v>0</v>
      </c>
      <c r="T37" s="174">
        <f>IF(T$2="Fcst",'Services Revenue Inputs'!T21,0)</f>
        <v>0</v>
      </c>
      <c r="U37" s="174">
        <f>IF(U$2="Fcst",'Services Revenue Inputs'!U21,0)</f>
        <v>0</v>
      </c>
      <c r="V37" s="174">
        <f>IF(V$2="Fcst",'Services Revenue Inputs'!V21,0)</f>
        <v>0</v>
      </c>
      <c r="W37" s="174">
        <f>IF(W$2="Fcst",'Services Revenue Inputs'!W21,0)</f>
        <v>0</v>
      </c>
      <c r="X37" s="174">
        <f>IF(X$2="Fcst",'Services Revenue Inputs'!X21,0)</f>
        <v>0</v>
      </c>
      <c r="Y37" s="174">
        <f>IF(Y$2="Fcst",'Services Revenue Inputs'!Y21,0)</f>
        <v>0</v>
      </c>
      <c r="Z37" s="174">
        <f>IF(Z$2="Fcst",'Services Revenue Inputs'!Z21,0)</f>
        <v>0</v>
      </c>
      <c r="AA37" s="174">
        <f>IF(AA$2="Fcst",'Services Revenue Inputs'!AA21,0)</f>
        <v>0</v>
      </c>
      <c r="AB37" s="174">
        <f>IF(AB$2="Fcst",'Services Revenue Inputs'!AB21,0)</f>
        <v>0</v>
      </c>
      <c r="AC37" s="174">
        <f>IF(AC$2="Fcst",'Services Revenue Inputs'!AC21,0)</f>
        <v>0</v>
      </c>
      <c r="AD37" s="174">
        <f>IF(AD$2="Fcst",'Services Revenue Inputs'!AD21,0)</f>
        <v>0</v>
      </c>
      <c r="AE37" s="174">
        <f>IF(AE$2="Fcst",'Services Revenue Inputs'!AE21,0)</f>
        <v>0</v>
      </c>
      <c r="AF37" s="174">
        <f>IF(AF$2="Fcst",'Services Revenue Inputs'!AF21,0)</f>
        <v>0</v>
      </c>
      <c r="AG37" s="174">
        <f>IF(AG$2="Fcst",'Services Revenue Inputs'!AG21,0)</f>
        <v>0</v>
      </c>
      <c r="AH37" s="174">
        <f>IF(AH$2="Fcst",'Services Revenue Inputs'!AH21,0)</f>
        <v>0</v>
      </c>
      <c r="AI37" s="174">
        <f>IF(AI$2="Fcst",'Services Revenue Inputs'!AI21,0)</f>
        <v>0</v>
      </c>
      <c r="AJ37" s="174">
        <f>IF(AJ$2="Fcst",'Services Revenue Inputs'!AJ21,0)</f>
        <v>0</v>
      </c>
      <c r="AK37" s="174">
        <f>IF(AK$2="Fcst",'Services Revenue Inputs'!AK21,0)</f>
        <v>0</v>
      </c>
      <c r="AL37" s="174">
        <f>IF(AL$2="Fcst",'Services Revenue Inputs'!AL21,0)</f>
        <v>0</v>
      </c>
      <c r="AM37" s="174">
        <f>IF(AM$2="Fcst",'Services Revenue Inputs'!AM21,0)</f>
        <v>0</v>
      </c>
      <c r="AN37" s="174">
        <f>IF(AN$2="Fcst",'Services Revenue Inputs'!AN21,0)</f>
        <v>0</v>
      </c>
      <c r="AO37" s="174">
        <f>IF(AO$2="Fcst",'Services Revenue Inputs'!AO21,0)</f>
        <v>0</v>
      </c>
      <c r="AP37" s="174">
        <f>IF(AP$2="Fcst",'Services Revenue Inputs'!AP21,0)</f>
        <v>0</v>
      </c>
      <c r="AQ37" s="174">
        <f>IF(AQ$2="Fcst",'Services Revenue Inputs'!AQ21,0)</f>
        <v>0</v>
      </c>
      <c r="AR37" s="174">
        <f>IF(AR$2="Fcst",'Services Revenue Inputs'!AR21,0)</f>
        <v>0</v>
      </c>
      <c r="AS37" s="174">
        <f>IF(AS$2="Fcst",'Services Revenue Inputs'!AS21,0)</f>
        <v>0</v>
      </c>
      <c r="AT37" s="174">
        <f>IF(AT$2="Fcst",'Services Revenue Inputs'!AT21,0)</f>
        <v>0</v>
      </c>
      <c r="AU37" s="174">
        <f>IF(AU$2="Fcst",'Services Revenue Inputs'!AU21,0)</f>
        <v>0</v>
      </c>
      <c r="AV37" s="174">
        <f>IF(AV$2="Fcst",'Services Revenue Inputs'!AV21,0)</f>
        <v>0</v>
      </c>
      <c r="AW37" s="174">
        <f>IF(AW$2="Fcst",'Services Revenue Inputs'!AW21,0)</f>
        <v>0</v>
      </c>
      <c r="AX37" s="174">
        <f>IF(AX$2="Fcst",'Services Revenue Inputs'!AX21,0)</f>
        <v>0</v>
      </c>
      <c r="AY37" s="174">
        <f>IF(AY$2="Fcst",'Services Revenue Inputs'!AY21,0)</f>
        <v>0</v>
      </c>
      <c r="AZ37" s="174">
        <f>IF(AZ$2="Fcst",'Services Revenue Inputs'!AZ21,0)</f>
        <v>0</v>
      </c>
      <c r="BA37" s="174">
        <f>IF(BA$2="Fcst",'Services Revenue Inputs'!BA21,0)</f>
        <v>0</v>
      </c>
      <c r="BB37" s="174">
        <f>IF(BB$2="Fcst",'Services Revenue Inputs'!BB21,0)</f>
        <v>0</v>
      </c>
      <c r="BC37" s="174">
        <f>IF(BC$2="Fcst",'Services Revenue Inputs'!BC21,0)</f>
        <v>0</v>
      </c>
      <c r="BD37" s="174">
        <f>IF(BD$2="Fcst",'Services Revenue Inputs'!BD21,0)</f>
        <v>0</v>
      </c>
      <c r="BE37" s="174">
        <f>IF(BE$2="Fcst",'Services Revenue Inputs'!BE21,0)</f>
        <v>0</v>
      </c>
      <c r="BF37" s="174">
        <f>IF(BF$2="Fcst",'Services Revenue Inputs'!BF21,0)</f>
        <v>0</v>
      </c>
      <c r="BG37" s="174">
        <f>IF(BG$2="Fcst",'Services Revenue Inputs'!BG21,0)</f>
        <v>0</v>
      </c>
      <c r="BH37" s="174">
        <f>IF(BH$2="Fcst",'Services Revenue Inputs'!BH21,0)</f>
        <v>0</v>
      </c>
      <c r="BI37" s="174">
        <f>IF(BI$2="Fcst",'Services Revenue Inputs'!BI21,0)</f>
        <v>0</v>
      </c>
      <c r="BJ37" s="174">
        <f>IF(BJ$2="Fcst",'Services Revenue Inputs'!BJ21,0)</f>
        <v>0</v>
      </c>
      <c r="BK37" s="174">
        <f>IF(BK$2="Fcst",'Services Revenue Inputs'!BK21,0)</f>
        <v>0</v>
      </c>
      <c r="BL37" s="174">
        <f>IF(BL$2="Fcst",'Services Revenue Inputs'!BL21,0)</f>
        <v>0</v>
      </c>
      <c r="BM37" s="174">
        <f>IF(BM$2="Fcst",'Services Revenue Inputs'!BM21,0)</f>
        <v>0</v>
      </c>
      <c r="BN37" s="174">
        <f>IF(BN$2="Fcst",'Services Revenue Inputs'!BN21,0)</f>
        <v>0</v>
      </c>
      <c r="BO37" s="174">
        <f>IF(BO$2="Fcst",'Services Revenue Inputs'!BO21,0)</f>
        <v>0</v>
      </c>
      <c r="BP37" s="174">
        <f>IF(BP$2="Fcst",'Services Revenue Inputs'!BP21,0)</f>
        <v>0</v>
      </c>
      <c r="BQ37" s="174">
        <f>IF(BQ$2="Fcst",'Services Revenue Inputs'!BQ21,0)</f>
        <v>0</v>
      </c>
      <c r="BR37" s="174">
        <f>IF(BR$2="Fcst",'Services Revenue Inputs'!BR21,0)</f>
        <v>0</v>
      </c>
      <c r="BS37" s="174">
        <f>IF(BS$2="Fcst",'Services Revenue Inputs'!BS21,0)</f>
        <v>0</v>
      </c>
      <c r="BT37" s="174">
        <f>IF(BT$2="Fcst",'Services Revenue Inputs'!BT21,0)</f>
        <v>0</v>
      </c>
      <c r="BU37" s="174">
        <f>IF(BU$2="Fcst",'Services Revenue Inputs'!BU21,0)</f>
        <v>0</v>
      </c>
    </row>
    <row r="38" spans="1:73" x14ac:dyDescent="0.3">
      <c r="A38" s="200" t="s">
        <v>861</v>
      </c>
      <c r="B38" s="174">
        <f>IF(B$2="Fcst",'Services Revenue Inputs'!B22,0)</f>
        <v>0</v>
      </c>
      <c r="C38" s="174">
        <f>IF(C$2="Fcst",'Services Revenue Inputs'!C22,0)</f>
        <v>0</v>
      </c>
      <c r="D38" s="174">
        <f>IF(D$2="Fcst",'Services Revenue Inputs'!D22,0)</f>
        <v>0</v>
      </c>
      <c r="E38" s="174">
        <f>IF(E$2="Fcst",'Services Revenue Inputs'!E22,0)</f>
        <v>0</v>
      </c>
      <c r="F38" s="174">
        <f>IF(F$2="Fcst",'Services Revenue Inputs'!F22,0)</f>
        <v>0</v>
      </c>
      <c r="G38" s="174">
        <f>IF(G$2="Fcst",'Services Revenue Inputs'!G22,0)</f>
        <v>0</v>
      </c>
      <c r="H38" s="174">
        <f>IF(H$2="Fcst",'Services Revenue Inputs'!H22,0)</f>
        <v>0</v>
      </c>
      <c r="I38" s="174">
        <f>IF(I$2="Fcst",'Services Revenue Inputs'!I22,0)</f>
        <v>0</v>
      </c>
      <c r="J38" s="174">
        <f>IF(J$2="Fcst",'Services Revenue Inputs'!J22,0)</f>
        <v>0</v>
      </c>
      <c r="K38" s="174">
        <f>IF(K$2="Fcst",'Services Revenue Inputs'!K22,0)</f>
        <v>0</v>
      </c>
      <c r="L38" s="174">
        <f>IF(L$2="Fcst",'Services Revenue Inputs'!L22,0)</f>
        <v>0</v>
      </c>
      <c r="M38" s="174">
        <f>IF(M$2="Fcst",'Services Revenue Inputs'!M22,0)</f>
        <v>0</v>
      </c>
      <c r="N38" s="174">
        <f>IF(N$2="Fcst",'Services Revenue Inputs'!N22,0)</f>
        <v>0</v>
      </c>
      <c r="O38" s="174">
        <f>IF(O$2="Fcst",'Services Revenue Inputs'!O22,0)</f>
        <v>0</v>
      </c>
      <c r="P38" s="174">
        <f>IF(P$2="Fcst",'Services Revenue Inputs'!P22,0)</f>
        <v>0</v>
      </c>
      <c r="Q38" s="174">
        <f>IF(Q$2="Fcst",'Services Revenue Inputs'!Q22,0)</f>
        <v>0</v>
      </c>
      <c r="R38" s="174">
        <f>IF(R$2="Fcst",'Services Revenue Inputs'!R22,0)</f>
        <v>0</v>
      </c>
      <c r="S38" s="174">
        <f>IF(S$2="Fcst",'Services Revenue Inputs'!S22,0)</f>
        <v>0</v>
      </c>
      <c r="T38" s="174">
        <f>IF(T$2="Fcst",'Services Revenue Inputs'!T22,0)</f>
        <v>0</v>
      </c>
      <c r="U38" s="174">
        <f>IF(U$2="Fcst",'Services Revenue Inputs'!U22,0)</f>
        <v>0</v>
      </c>
      <c r="V38" s="174">
        <f>IF(V$2="Fcst",'Services Revenue Inputs'!V22,0)</f>
        <v>0</v>
      </c>
      <c r="W38" s="174">
        <f>IF(W$2="Fcst",'Services Revenue Inputs'!W22,0)</f>
        <v>0</v>
      </c>
      <c r="X38" s="174">
        <f>IF(X$2="Fcst",'Services Revenue Inputs'!X22,0)</f>
        <v>0</v>
      </c>
      <c r="Y38" s="174">
        <f>IF(Y$2="Fcst",'Services Revenue Inputs'!Y22,0)</f>
        <v>0</v>
      </c>
      <c r="Z38" s="174">
        <f>IF(Z$2="Fcst",'Services Revenue Inputs'!Z22,0)</f>
        <v>0</v>
      </c>
      <c r="AA38" s="174">
        <f>IF(AA$2="Fcst",'Services Revenue Inputs'!AA22,0)</f>
        <v>0</v>
      </c>
      <c r="AB38" s="174">
        <f>IF(AB$2="Fcst",'Services Revenue Inputs'!AB22,0)</f>
        <v>0</v>
      </c>
      <c r="AC38" s="174">
        <f>IF(AC$2="Fcst",'Services Revenue Inputs'!AC22,0)</f>
        <v>0</v>
      </c>
      <c r="AD38" s="174">
        <f>IF(AD$2="Fcst",'Services Revenue Inputs'!AD22,0)</f>
        <v>0</v>
      </c>
      <c r="AE38" s="174">
        <f>IF(AE$2="Fcst",'Services Revenue Inputs'!AE22,0)</f>
        <v>0</v>
      </c>
      <c r="AF38" s="174">
        <f>IF(AF$2="Fcst",'Services Revenue Inputs'!AF22,0)</f>
        <v>0</v>
      </c>
      <c r="AG38" s="174">
        <f>IF(AG$2="Fcst",'Services Revenue Inputs'!AG22,0)</f>
        <v>0</v>
      </c>
      <c r="AH38" s="174">
        <f>IF(AH$2="Fcst",'Services Revenue Inputs'!AH22,0)</f>
        <v>0</v>
      </c>
      <c r="AI38" s="174">
        <f>IF(AI$2="Fcst",'Services Revenue Inputs'!AI22,0)</f>
        <v>0</v>
      </c>
      <c r="AJ38" s="174">
        <f>IF(AJ$2="Fcst",'Services Revenue Inputs'!AJ22,0)</f>
        <v>0</v>
      </c>
      <c r="AK38" s="174">
        <f>IF(AK$2="Fcst",'Services Revenue Inputs'!AK22,0)</f>
        <v>0</v>
      </c>
      <c r="AL38" s="174">
        <f>IF(AL$2="Fcst",'Services Revenue Inputs'!AL22,0)</f>
        <v>0</v>
      </c>
      <c r="AM38" s="174">
        <f>IF(AM$2="Fcst",'Services Revenue Inputs'!AM22,0)</f>
        <v>0</v>
      </c>
      <c r="AN38" s="174">
        <f>IF(AN$2="Fcst",'Services Revenue Inputs'!AN22,0)</f>
        <v>0</v>
      </c>
      <c r="AO38" s="174">
        <f>IF(AO$2="Fcst",'Services Revenue Inputs'!AO22,0)</f>
        <v>0</v>
      </c>
      <c r="AP38" s="174">
        <f>IF(AP$2="Fcst",'Services Revenue Inputs'!AP22,0)</f>
        <v>0</v>
      </c>
      <c r="AQ38" s="174">
        <f>IF(AQ$2="Fcst",'Services Revenue Inputs'!AQ22,0)</f>
        <v>0</v>
      </c>
      <c r="AR38" s="174">
        <f>IF(AR$2="Fcst",'Services Revenue Inputs'!AR22,0)</f>
        <v>0</v>
      </c>
      <c r="AS38" s="174">
        <f>IF(AS$2="Fcst",'Services Revenue Inputs'!AS22,0)</f>
        <v>0</v>
      </c>
      <c r="AT38" s="174">
        <f>IF(AT$2="Fcst",'Services Revenue Inputs'!AT22,0)</f>
        <v>0</v>
      </c>
      <c r="AU38" s="174">
        <f>IF(AU$2="Fcst",'Services Revenue Inputs'!AU22,0)</f>
        <v>0</v>
      </c>
      <c r="AV38" s="174">
        <f>IF(AV$2="Fcst",'Services Revenue Inputs'!AV22,0)</f>
        <v>0</v>
      </c>
      <c r="AW38" s="174">
        <f>IF(AW$2="Fcst",'Services Revenue Inputs'!AW22,0)</f>
        <v>0</v>
      </c>
      <c r="AX38" s="174">
        <f>IF(AX$2="Fcst",'Services Revenue Inputs'!AX22,0)</f>
        <v>0</v>
      </c>
      <c r="AY38" s="174">
        <f>IF(AY$2="Fcst",'Services Revenue Inputs'!AY22,0)</f>
        <v>0</v>
      </c>
      <c r="AZ38" s="174">
        <f>IF(AZ$2="Fcst",'Services Revenue Inputs'!AZ22,0)</f>
        <v>0</v>
      </c>
      <c r="BA38" s="174">
        <f>IF(BA$2="Fcst",'Services Revenue Inputs'!BA22,0)</f>
        <v>0</v>
      </c>
      <c r="BB38" s="174">
        <f>IF(BB$2="Fcst",'Services Revenue Inputs'!BB22,0)</f>
        <v>0</v>
      </c>
      <c r="BC38" s="174">
        <f>IF(BC$2="Fcst",'Services Revenue Inputs'!BC22,0)</f>
        <v>0</v>
      </c>
      <c r="BD38" s="174">
        <f>IF(BD$2="Fcst",'Services Revenue Inputs'!BD22,0)</f>
        <v>0</v>
      </c>
      <c r="BE38" s="174">
        <f>IF(BE$2="Fcst",'Services Revenue Inputs'!BE22,0)</f>
        <v>0</v>
      </c>
      <c r="BF38" s="174">
        <f>IF(BF$2="Fcst",'Services Revenue Inputs'!BF22,0)</f>
        <v>0</v>
      </c>
      <c r="BG38" s="174">
        <f>IF(BG$2="Fcst",'Services Revenue Inputs'!BG22,0)</f>
        <v>0</v>
      </c>
      <c r="BH38" s="174">
        <f>IF(BH$2="Fcst",'Services Revenue Inputs'!BH22,0)</f>
        <v>0</v>
      </c>
      <c r="BI38" s="174">
        <f>IF(BI$2="Fcst",'Services Revenue Inputs'!BI22,0)</f>
        <v>0</v>
      </c>
      <c r="BJ38" s="174">
        <f>IF(BJ$2="Fcst",'Services Revenue Inputs'!BJ22,0)</f>
        <v>0</v>
      </c>
      <c r="BK38" s="174">
        <f>IF(BK$2="Fcst",'Services Revenue Inputs'!BK22,0)</f>
        <v>0</v>
      </c>
      <c r="BL38" s="174">
        <f>IF(BL$2="Fcst",'Services Revenue Inputs'!BL22,0)</f>
        <v>0</v>
      </c>
      <c r="BM38" s="174">
        <f>IF(BM$2="Fcst",'Services Revenue Inputs'!BM22,0)</f>
        <v>0</v>
      </c>
      <c r="BN38" s="174">
        <f>IF(BN$2="Fcst",'Services Revenue Inputs'!BN22,0)</f>
        <v>0</v>
      </c>
      <c r="BO38" s="174">
        <f>IF(BO$2="Fcst",'Services Revenue Inputs'!BO22,0)</f>
        <v>0</v>
      </c>
      <c r="BP38" s="174">
        <f>IF(BP$2="Fcst",'Services Revenue Inputs'!BP22,0)</f>
        <v>0</v>
      </c>
      <c r="BQ38" s="174">
        <f>IF(BQ$2="Fcst",'Services Revenue Inputs'!BQ22,0)</f>
        <v>0</v>
      </c>
      <c r="BR38" s="174">
        <f>IF(BR$2="Fcst",'Services Revenue Inputs'!BR22,0)</f>
        <v>0</v>
      </c>
      <c r="BS38" s="174">
        <f>IF(BS$2="Fcst",'Services Revenue Inputs'!BS22,0)</f>
        <v>0</v>
      </c>
      <c r="BT38" s="174">
        <f>IF(BT$2="Fcst",'Services Revenue Inputs'!BT22,0)</f>
        <v>0</v>
      </c>
      <c r="BU38" s="174">
        <f>IF(BU$2="Fcst",'Services Revenue Inputs'!BU22,0)</f>
        <v>0</v>
      </c>
    </row>
    <row r="39" spans="1:73" x14ac:dyDescent="0.3">
      <c r="A39" s="200" t="s">
        <v>862</v>
      </c>
      <c r="B39" s="174">
        <f>IF(B$2="Fcst",'Services Revenue Inputs'!B23,0)</f>
        <v>0</v>
      </c>
      <c r="C39" s="174">
        <f>IF(C$2="Fcst",'Services Revenue Inputs'!C23,0)</f>
        <v>0</v>
      </c>
      <c r="D39" s="174">
        <f>IF(D$2="Fcst",'Services Revenue Inputs'!D23,0)</f>
        <v>0</v>
      </c>
      <c r="E39" s="174">
        <f>IF(E$2="Fcst",'Services Revenue Inputs'!E23,0)</f>
        <v>0</v>
      </c>
      <c r="F39" s="174">
        <f>IF(F$2="Fcst",'Services Revenue Inputs'!F23,0)</f>
        <v>0</v>
      </c>
      <c r="G39" s="174">
        <f>IF(G$2="Fcst",'Services Revenue Inputs'!G23,0)</f>
        <v>0</v>
      </c>
      <c r="H39" s="174">
        <f>IF(H$2="Fcst",'Services Revenue Inputs'!H23,0)</f>
        <v>0</v>
      </c>
      <c r="I39" s="174">
        <f>IF(I$2="Fcst",'Services Revenue Inputs'!I23,0)</f>
        <v>0</v>
      </c>
      <c r="J39" s="174">
        <f>IF(J$2="Fcst",'Services Revenue Inputs'!J23,0)</f>
        <v>0</v>
      </c>
      <c r="K39" s="174">
        <f>IF(K$2="Fcst",'Services Revenue Inputs'!K23,0)</f>
        <v>0</v>
      </c>
      <c r="L39" s="174">
        <f>IF(L$2="Fcst",'Services Revenue Inputs'!L23,0)</f>
        <v>0</v>
      </c>
      <c r="M39" s="174">
        <f>IF(M$2="Fcst",'Services Revenue Inputs'!M23,0)</f>
        <v>0</v>
      </c>
      <c r="N39" s="174">
        <f>IF(N$2="Fcst",'Services Revenue Inputs'!N23,0)</f>
        <v>0</v>
      </c>
      <c r="O39" s="174">
        <f>IF(O$2="Fcst",'Services Revenue Inputs'!O23,0)</f>
        <v>0</v>
      </c>
      <c r="P39" s="174">
        <f>IF(P$2="Fcst",'Services Revenue Inputs'!P23,0)</f>
        <v>0</v>
      </c>
      <c r="Q39" s="174">
        <f>IF(Q$2="Fcst",'Services Revenue Inputs'!Q23,0)</f>
        <v>0</v>
      </c>
      <c r="R39" s="174">
        <f>IF(R$2="Fcst",'Services Revenue Inputs'!R23,0)</f>
        <v>0</v>
      </c>
      <c r="S39" s="174">
        <f>IF(S$2="Fcst",'Services Revenue Inputs'!S23,0)</f>
        <v>0</v>
      </c>
      <c r="T39" s="174">
        <f>IF(T$2="Fcst",'Services Revenue Inputs'!T23,0)</f>
        <v>0</v>
      </c>
      <c r="U39" s="174">
        <f>IF(U$2="Fcst",'Services Revenue Inputs'!U23,0)</f>
        <v>0</v>
      </c>
      <c r="V39" s="174">
        <f>IF(V$2="Fcst",'Services Revenue Inputs'!V23,0)</f>
        <v>0</v>
      </c>
      <c r="W39" s="174">
        <f>IF(W$2="Fcst",'Services Revenue Inputs'!W23,0)</f>
        <v>0</v>
      </c>
      <c r="X39" s="174">
        <f>IF(X$2="Fcst",'Services Revenue Inputs'!X23,0)</f>
        <v>0</v>
      </c>
      <c r="Y39" s="174">
        <f>IF(Y$2="Fcst",'Services Revenue Inputs'!Y23,0)</f>
        <v>0</v>
      </c>
      <c r="Z39" s="174">
        <f>IF(Z$2="Fcst",'Services Revenue Inputs'!Z23,0)</f>
        <v>0</v>
      </c>
      <c r="AA39" s="174">
        <f>IF(AA$2="Fcst",'Services Revenue Inputs'!AA23,0)</f>
        <v>0</v>
      </c>
      <c r="AB39" s="174">
        <f>IF(AB$2="Fcst",'Services Revenue Inputs'!AB23,0)</f>
        <v>0</v>
      </c>
      <c r="AC39" s="174">
        <f>IF(AC$2="Fcst",'Services Revenue Inputs'!AC23,0)</f>
        <v>0</v>
      </c>
      <c r="AD39" s="174">
        <f>IF(AD$2="Fcst",'Services Revenue Inputs'!AD23,0)</f>
        <v>0</v>
      </c>
      <c r="AE39" s="174">
        <f>IF(AE$2="Fcst",'Services Revenue Inputs'!AE23,0)</f>
        <v>0</v>
      </c>
      <c r="AF39" s="174">
        <f>IF(AF$2="Fcst",'Services Revenue Inputs'!AF23,0)</f>
        <v>0</v>
      </c>
      <c r="AG39" s="174">
        <f>IF(AG$2="Fcst",'Services Revenue Inputs'!AG23,0)</f>
        <v>0</v>
      </c>
      <c r="AH39" s="174">
        <f>IF(AH$2="Fcst",'Services Revenue Inputs'!AH23,0)</f>
        <v>0</v>
      </c>
      <c r="AI39" s="174">
        <f>IF(AI$2="Fcst",'Services Revenue Inputs'!AI23,0)</f>
        <v>0</v>
      </c>
      <c r="AJ39" s="174">
        <f>IF(AJ$2="Fcst",'Services Revenue Inputs'!AJ23,0)</f>
        <v>0</v>
      </c>
      <c r="AK39" s="174">
        <f>IF(AK$2="Fcst",'Services Revenue Inputs'!AK23,0)</f>
        <v>0</v>
      </c>
      <c r="AL39" s="174">
        <f>IF(AL$2="Fcst",'Services Revenue Inputs'!AL23,0)</f>
        <v>0</v>
      </c>
      <c r="AM39" s="174">
        <f>IF(AM$2="Fcst",'Services Revenue Inputs'!AM23,0)</f>
        <v>0</v>
      </c>
      <c r="AN39" s="174">
        <f>IF(AN$2="Fcst",'Services Revenue Inputs'!AN23,0)</f>
        <v>0</v>
      </c>
      <c r="AO39" s="174">
        <f>IF(AO$2="Fcst",'Services Revenue Inputs'!AO23,0)</f>
        <v>0</v>
      </c>
      <c r="AP39" s="174">
        <f>IF(AP$2="Fcst",'Services Revenue Inputs'!AP23,0)</f>
        <v>0</v>
      </c>
      <c r="AQ39" s="174">
        <f>IF(AQ$2="Fcst",'Services Revenue Inputs'!AQ23,0)</f>
        <v>0</v>
      </c>
      <c r="AR39" s="174">
        <f>IF(AR$2="Fcst",'Services Revenue Inputs'!AR23,0)</f>
        <v>0</v>
      </c>
      <c r="AS39" s="174">
        <f>IF(AS$2="Fcst",'Services Revenue Inputs'!AS23,0)</f>
        <v>0</v>
      </c>
      <c r="AT39" s="174">
        <f>IF(AT$2="Fcst",'Services Revenue Inputs'!AT23,0)</f>
        <v>0</v>
      </c>
      <c r="AU39" s="174">
        <f>IF(AU$2="Fcst",'Services Revenue Inputs'!AU23,0)</f>
        <v>0</v>
      </c>
      <c r="AV39" s="174">
        <f>IF(AV$2="Fcst",'Services Revenue Inputs'!AV23,0)</f>
        <v>0</v>
      </c>
      <c r="AW39" s="174">
        <f>IF(AW$2="Fcst",'Services Revenue Inputs'!AW23,0)</f>
        <v>0</v>
      </c>
      <c r="AX39" s="174">
        <f>IF(AX$2="Fcst",'Services Revenue Inputs'!AX23,0)</f>
        <v>0</v>
      </c>
      <c r="AY39" s="174">
        <f>IF(AY$2="Fcst",'Services Revenue Inputs'!AY23,0)</f>
        <v>0</v>
      </c>
      <c r="AZ39" s="174">
        <f>IF(AZ$2="Fcst",'Services Revenue Inputs'!AZ23,0)</f>
        <v>0</v>
      </c>
      <c r="BA39" s="174">
        <f>IF(BA$2="Fcst",'Services Revenue Inputs'!BA23,0)</f>
        <v>0</v>
      </c>
      <c r="BB39" s="174">
        <f>IF(BB$2="Fcst",'Services Revenue Inputs'!BB23,0)</f>
        <v>0</v>
      </c>
      <c r="BC39" s="174">
        <f>IF(BC$2="Fcst",'Services Revenue Inputs'!BC23,0)</f>
        <v>0</v>
      </c>
      <c r="BD39" s="174">
        <f>IF(BD$2="Fcst",'Services Revenue Inputs'!BD23,0)</f>
        <v>0</v>
      </c>
      <c r="BE39" s="174">
        <f>IF(BE$2="Fcst",'Services Revenue Inputs'!BE23,0)</f>
        <v>0</v>
      </c>
      <c r="BF39" s="174">
        <f>IF(BF$2="Fcst",'Services Revenue Inputs'!BF23,0)</f>
        <v>0</v>
      </c>
      <c r="BG39" s="174">
        <f>IF(BG$2="Fcst",'Services Revenue Inputs'!BG23,0)</f>
        <v>0</v>
      </c>
      <c r="BH39" s="174">
        <f>IF(BH$2="Fcst",'Services Revenue Inputs'!BH23,0)</f>
        <v>0</v>
      </c>
      <c r="BI39" s="174">
        <f>IF(BI$2="Fcst",'Services Revenue Inputs'!BI23,0)</f>
        <v>0</v>
      </c>
      <c r="BJ39" s="174">
        <f>IF(BJ$2="Fcst",'Services Revenue Inputs'!BJ23,0)</f>
        <v>0</v>
      </c>
      <c r="BK39" s="174">
        <f>IF(BK$2="Fcst",'Services Revenue Inputs'!BK23,0)</f>
        <v>0</v>
      </c>
      <c r="BL39" s="174">
        <f>IF(BL$2="Fcst",'Services Revenue Inputs'!BL23,0)</f>
        <v>0</v>
      </c>
      <c r="BM39" s="174">
        <f>IF(BM$2="Fcst",'Services Revenue Inputs'!BM23,0)</f>
        <v>0</v>
      </c>
      <c r="BN39" s="174">
        <f>IF(BN$2="Fcst",'Services Revenue Inputs'!BN23,0)</f>
        <v>0</v>
      </c>
      <c r="BO39" s="174">
        <f>IF(BO$2="Fcst",'Services Revenue Inputs'!BO23,0)</f>
        <v>0</v>
      </c>
      <c r="BP39" s="174">
        <f>IF(BP$2="Fcst",'Services Revenue Inputs'!BP23,0)</f>
        <v>0</v>
      </c>
      <c r="BQ39" s="174">
        <f>IF(BQ$2="Fcst",'Services Revenue Inputs'!BQ23,0)</f>
        <v>0</v>
      </c>
      <c r="BR39" s="174">
        <f>IF(BR$2="Fcst",'Services Revenue Inputs'!BR23,0)</f>
        <v>0</v>
      </c>
      <c r="BS39" s="174">
        <f>IF(BS$2="Fcst",'Services Revenue Inputs'!BS23,0)</f>
        <v>0</v>
      </c>
      <c r="BT39" s="174">
        <f>IF(BT$2="Fcst",'Services Revenue Inputs'!BT23,0)</f>
        <v>0</v>
      </c>
      <c r="BU39" s="174">
        <f>IF(BU$2="Fcst",'Services Revenue Inputs'!BU23,0)</f>
        <v>0</v>
      </c>
    </row>
    <row r="40" spans="1:73" s="575" customFormat="1" x14ac:dyDescent="0.3">
      <c r="A40" s="575" t="s">
        <v>863</v>
      </c>
      <c r="B40" s="537">
        <f>IF(B$2="Fcst",'Services Revenue Inputs'!B24,0)</f>
        <v>0</v>
      </c>
      <c r="C40" s="537">
        <f>IF(C$2="Fcst",'Services Revenue Inputs'!C24,0)</f>
        <v>0</v>
      </c>
      <c r="D40" s="537">
        <f>IF(D$2="Fcst",'Services Revenue Inputs'!D24,0)</f>
        <v>0</v>
      </c>
      <c r="E40" s="537">
        <f>IF(E$2="Fcst",'Services Revenue Inputs'!E24,0)</f>
        <v>0</v>
      </c>
      <c r="F40" s="537">
        <f>IF(F$2="Fcst",'Services Revenue Inputs'!F24,0)</f>
        <v>0</v>
      </c>
      <c r="G40" s="537">
        <f>IF(G$2="Fcst",'Services Revenue Inputs'!G24,0)</f>
        <v>0</v>
      </c>
      <c r="H40" s="537">
        <f>IF(H$2="Fcst",'Services Revenue Inputs'!H24,0)</f>
        <v>0</v>
      </c>
      <c r="I40" s="537">
        <f>IF(I$2="Fcst",'Services Revenue Inputs'!I24,0)</f>
        <v>0</v>
      </c>
      <c r="J40" s="537">
        <f>IF(J$2="Fcst",'Services Revenue Inputs'!J24,0)</f>
        <v>0</v>
      </c>
      <c r="K40" s="537">
        <f>IF(K$2="Fcst",'Services Revenue Inputs'!K24,0)</f>
        <v>0</v>
      </c>
      <c r="L40" s="537">
        <f>IF(L$2="Fcst",'Services Revenue Inputs'!L24,0)</f>
        <v>0</v>
      </c>
      <c r="M40" s="537">
        <f>IF(M$2="Fcst",'Services Revenue Inputs'!M24,0)</f>
        <v>0</v>
      </c>
      <c r="N40" s="537">
        <f>IF(N$2="Fcst",'Services Revenue Inputs'!N24,0)</f>
        <v>0</v>
      </c>
      <c r="O40" s="537">
        <f>IF(O$2="Fcst",'Services Revenue Inputs'!O24,0)</f>
        <v>0</v>
      </c>
      <c r="P40" s="537">
        <f>IF(P$2="Fcst",'Services Revenue Inputs'!P24,0)</f>
        <v>0</v>
      </c>
      <c r="Q40" s="537">
        <f>IF(Q$2="Fcst",'Services Revenue Inputs'!Q24,0)</f>
        <v>0</v>
      </c>
      <c r="R40" s="537">
        <f>IF(R$2="Fcst",'Services Revenue Inputs'!R24,0)</f>
        <v>0</v>
      </c>
      <c r="S40" s="537">
        <f>IF(S$2="Fcst",'Services Revenue Inputs'!S24,0)</f>
        <v>0</v>
      </c>
      <c r="T40" s="537">
        <f>IF(T$2="Fcst",'Services Revenue Inputs'!T24,0)</f>
        <v>0</v>
      </c>
      <c r="U40" s="537">
        <f>IF(U$2="Fcst",'Services Revenue Inputs'!U24,0)</f>
        <v>0</v>
      </c>
      <c r="V40" s="537">
        <f>IF(V$2="Fcst",'Services Revenue Inputs'!V24,0)</f>
        <v>0</v>
      </c>
      <c r="W40" s="537">
        <f>IF(W$2="Fcst",'Services Revenue Inputs'!W24,0)</f>
        <v>0</v>
      </c>
      <c r="X40" s="537">
        <f>IF(X$2="Fcst",'Services Revenue Inputs'!X24,0)</f>
        <v>0</v>
      </c>
      <c r="Y40" s="537">
        <f>IF(Y$2="Fcst",'Services Revenue Inputs'!Y24,0)</f>
        <v>0</v>
      </c>
      <c r="Z40" s="537">
        <f>IF(Z$2="Fcst",'Services Revenue Inputs'!Z24,0)</f>
        <v>0</v>
      </c>
      <c r="AA40" s="537">
        <f>IF(AA$2="Fcst",'Services Revenue Inputs'!AA24,0)</f>
        <v>0</v>
      </c>
      <c r="AB40" s="537">
        <f>IF(AB$2="Fcst",'Services Revenue Inputs'!AB24,0)</f>
        <v>0</v>
      </c>
      <c r="AC40" s="537">
        <f>IF(AC$2="Fcst",'Services Revenue Inputs'!AC24,0)</f>
        <v>0</v>
      </c>
      <c r="AD40" s="537">
        <f>IF(AD$2="Fcst",'Services Revenue Inputs'!AD24,0)</f>
        <v>0</v>
      </c>
      <c r="AE40" s="537">
        <f>IF(AE$2="Fcst",'Services Revenue Inputs'!AE24,0)</f>
        <v>0</v>
      </c>
      <c r="AF40" s="537">
        <f>IF(AF$2="Fcst",'Services Revenue Inputs'!AF24,0)</f>
        <v>0</v>
      </c>
      <c r="AG40" s="537">
        <f>IF(AG$2="Fcst",'Services Revenue Inputs'!AG24,0)</f>
        <v>0</v>
      </c>
      <c r="AH40" s="537">
        <f>IF(AH$2="Fcst",'Services Revenue Inputs'!AH24,0)</f>
        <v>0</v>
      </c>
      <c r="AI40" s="537">
        <f>IF(AI$2="Fcst",'Services Revenue Inputs'!AI24,0)</f>
        <v>0</v>
      </c>
      <c r="AJ40" s="537">
        <f>IF(AJ$2="Fcst",'Services Revenue Inputs'!AJ24,0)</f>
        <v>0</v>
      </c>
      <c r="AK40" s="537">
        <f>IF(AK$2="Fcst",'Services Revenue Inputs'!AK24,0)</f>
        <v>0</v>
      </c>
      <c r="AL40" s="537">
        <f>IF(AL$2="Fcst",'Services Revenue Inputs'!AL24,0)</f>
        <v>0</v>
      </c>
      <c r="AM40" s="537">
        <f>IF(AM$2="Fcst",'Services Revenue Inputs'!AM24,0)</f>
        <v>0</v>
      </c>
      <c r="AN40" s="537">
        <f>IF(AN$2="Fcst",'Services Revenue Inputs'!AN24,0)</f>
        <v>0</v>
      </c>
      <c r="AO40" s="537">
        <f>IF(AO$2="Fcst",'Services Revenue Inputs'!AO24,0)</f>
        <v>0</v>
      </c>
      <c r="AP40" s="537">
        <f>IF(AP$2="Fcst",'Services Revenue Inputs'!AP24,0)</f>
        <v>0</v>
      </c>
      <c r="AQ40" s="537">
        <f>IF(AQ$2="Fcst",'Services Revenue Inputs'!AQ24,0)</f>
        <v>0</v>
      </c>
      <c r="AR40" s="537">
        <f>IF(AR$2="Fcst",'Services Revenue Inputs'!AR24,0)</f>
        <v>0</v>
      </c>
      <c r="AS40" s="537">
        <f>IF(AS$2="Fcst",'Services Revenue Inputs'!AS24,0)</f>
        <v>0</v>
      </c>
      <c r="AT40" s="537">
        <f>IF(AT$2="Fcst",'Services Revenue Inputs'!AT24,0)</f>
        <v>0</v>
      </c>
      <c r="AU40" s="537">
        <f>IF(AU$2="Fcst",'Services Revenue Inputs'!AU24,0)</f>
        <v>0</v>
      </c>
      <c r="AV40" s="537">
        <f>IF(AV$2="Fcst",'Services Revenue Inputs'!AV24,0)</f>
        <v>0</v>
      </c>
      <c r="AW40" s="537">
        <f>IF(AW$2="Fcst",'Services Revenue Inputs'!AW24,0)</f>
        <v>0</v>
      </c>
      <c r="AX40" s="537">
        <f>IF(AX$2="Fcst",'Services Revenue Inputs'!AX24,0)</f>
        <v>0</v>
      </c>
      <c r="AY40" s="537">
        <f>IF(AY$2="Fcst",'Services Revenue Inputs'!AY24,0)</f>
        <v>0</v>
      </c>
      <c r="AZ40" s="537">
        <f>IF(AZ$2="Fcst",'Services Revenue Inputs'!AZ24,0)</f>
        <v>0</v>
      </c>
      <c r="BA40" s="537">
        <f>IF(BA$2="Fcst",'Services Revenue Inputs'!BA24,0)</f>
        <v>0</v>
      </c>
      <c r="BB40" s="537">
        <f>IF(BB$2="Fcst",'Services Revenue Inputs'!BB24,0)</f>
        <v>0</v>
      </c>
      <c r="BC40" s="537">
        <f>IF(BC$2="Fcst",'Services Revenue Inputs'!BC24,0)</f>
        <v>0</v>
      </c>
      <c r="BD40" s="537">
        <f>IF(BD$2="Fcst",'Services Revenue Inputs'!BD24,0)</f>
        <v>0</v>
      </c>
      <c r="BE40" s="537">
        <f>IF(BE$2="Fcst",'Services Revenue Inputs'!BE24,0)</f>
        <v>0</v>
      </c>
      <c r="BF40" s="537">
        <f>IF(BF$2="Fcst",'Services Revenue Inputs'!BF24,0)</f>
        <v>0</v>
      </c>
      <c r="BG40" s="537">
        <f>IF(BG$2="Fcst",'Services Revenue Inputs'!BG24,0)</f>
        <v>0</v>
      </c>
      <c r="BH40" s="537">
        <f>IF(BH$2="Fcst",'Services Revenue Inputs'!BH24,0)</f>
        <v>0</v>
      </c>
      <c r="BI40" s="537">
        <f>IF(BI$2="Fcst",'Services Revenue Inputs'!BI24,0)</f>
        <v>0</v>
      </c>
      <c r="BJ40" s="537">
        <f>IF(BJ$2="Fcst",'Services Revenue Inputs'!BJ24,0)</f>
        <v>0</v>
      </c>
      <c r="BK40" s="537">
        <f>IF(BK$2="Fcst",'Services Revenue Inputs'!BK24,0)</f>
        <v>0</v>
      </c>
      <c r="BL40" s="537">
        <f>IF(BL$2="Fcst",'Services Revenue Inputs'!BL24,0)</f>
        <v>0</v>
      </c>
      <c r="BM40" s="537">
        <f>IF(BM$2="Fcst",'Services Revenue Inputs'!BM24,0)</f>
        <v>0</v>
      </c>
      <c r="BN40" s="537">
        <f>IF(BN$2="Fcst",'Services Revenue Inputs'!BN24,0)</f>
        <v>0</v>
      </c>
      <c r="BO40" s="537">
        <f>IF(BO$2="Fcst",'Services Revenue Inputs'!BO24,0)</f>
        <v>0</v>
      </c>
      <c r="BP40" s="537">
        <f>IF(BP$2="Fcst",'Services Revenue Inputs'!BP24,0)</f>
        <v>0</v>
      </c>
      <c r="BQ40" s="537">
        <f>IF(BQ$2="Fcst",'Services Revenue Inputs'!BQ24,0)</f>
        <v>0</v>
      </c>
      <c r="BR40" s="537">
        <f>IF(BR$2="Fcst",'Services Revenue Inputs'!BR24,0)</f>
        <v>0</v>
      </c>
      <c r="BS40" s="537">
        <f>IF(BS$2="Fcst",'Services Revenue Inputs'!BS24,0)</f>
        <v>0</v>
      </c>
      <c r="BT40" s="537">
        <f>IF(BT$2="Fcst",'Services Revenue Inputs'!BT24,0)</f>
        <v>0</v>
      </c>
      <c r="BU40" s="537">
        <f>IF(BU$2="Fcst",'Services Revenue Inputs'!BU24,0)</f>
        <v>0</v>
      </c>
    </row>
    <row r="41" spans="1:73" s="575" customFormat="1" x14ac:dyDescent="0.3">
      <c r="B41" s="537"/>
      <c r="C41" s="537"/>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row>
    <row r="42" spans="1:73" x14ac:dyDescent="0.3">
      <c r="A42" s="575"/>
      <c r="B42" s="537"/>
      <c r="C42" s="537"/>
      <c r="D42" s="537"/>
      <c r="E42" s="537"/>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row>
    <row r="43" spans="1:73" x14ac:dyDescent="0.3">
      <c r="A43" s="218" t="s">
        <v>119</v>
      </c>
      <c r="B43" s="219">
        <f>IF(B$2="Fcst",SUM(B36:B42),Actuals!B11)</f>
        <v>0</v>
      </c>
      <c r="C43" s="219">
        <f>IF(C$2="Fcst",SUM(C36:C42),Actuals!C11)</f>
        <v>0</v>
      </c>
      <c r="D43" s="219">
        <f>IF(D$2="Fcst",SUM(D36:D42),Actuals!D11)</f>
        <v>0</v>
      </c>
      <c r="E43" s="219">
        <f>IF(E$2="Fcst",SUM(E36:E42),Actuals!E11)</f>
        <v>0</v>
      </c>
      <c r="F43" s="219">
        <f>IF(F$2="Fcst",SUM(F36:F42),Actuals!F11)</f>
        <v>0</v>
      </c>
      <c r="G43" s="219">
        <f>IF(G$2="Fcst",SUM(G36:G42),Actuals!G11)</f>
        <v>0</v>
      </c>
      <c r="H43" s="219">
        <f>IF(H$2="Fcst",SUM(H36:H42),Actuals!H11)</f>
        <v>0</v>
      </c>
      <c r="I43" s="219">
        <f>IF(I$2="Fcst",SUM(I36:I42),Actuals!I11)</f>
        <v>120000</v>
      </c>
      <c r="J43" s="219">
        <f>IF(J$2="Fcst",SUM(J36:J42),Actuals!J11)</f>
        <v>80000</v>
      </c>
      <c r="K43" s="219">
        <f>IF(K$2="Fcst",SUM(K36:K42),Actuals!K11)</f>
        <v>50000</v>
      </c>
      <c r="L43" s="219">
        <f>IF(L$2="Fcst",SUM(L36:L42),Actuals!L11)</f>
        <v>90000</v>
      </c>
      <c r="M43" s="219">
        <f>IF(M$2="Fcst",SUM(M36:M42),Actuals!M11)</f>
        <v>60000</v>
      </c>
      <c r="N43" s="219">
        <f>IF(N$2="Fcst",SUM(N36:N42),Actuals!N11)</f>
        <v>60000</v>
      </c>
      <c r="O43" s="219">
        <f>IF(O$2="Fcst",SUM(O36:O42),Actuals!O11)</f>
        <v>100000</v>
      </c>
      <c r="P43" s="219">
        <f>IF(P$2="Fcst",SUM(P36:P42),Actuals!P11)</f>
        <v>100000</v>
      </c>
      <c r="Q43" s="219">
        <f>IF(Q$2="Fcst",SUM(Q36:Q42),Actuals!Q11)</f>
        <v>160000</v>
      </c>
      <c r="R43" s="219">
        <f>IF(R$2="Fcst",SUM(R36:R42),Actuals!R11)</f>
        <v>70000</v>
      </c>
      <c r="S43" s="219">
        <f>IF(S$2="Fcst",SUM(S36:S42),Actuals!S11)</f>
        <v>110000</v>
      </c>
      <c r="T43" s="219">
        <f>IF(T$2="Fcst",SUM(T36:T42),Actuals!T11)</f>
        <v>180000</v>
      </c>
      <c r="U43" s="219">
        <f>IF(U$2="Fcst",SUM(U36:U42),Actuals!U11)</f>
        <v>120000</v>
      </c>
      <c r="V43" s="219">
        <f>IF(V$2="Fcst",SUM(V36:V42),Actuals!V11)</f>
        <v>110000</v>
      </c>
      <c r="W43" s="219">
        <f>IF(W$2="Fcst",SUM(W36:W42),Actuals!W11)</f>
        <v>180000</v>
      </c>
      <c r="X43" s="219">
        <f>IF(X$2="Fcst",SUM(X36:X42),Actuals!X11)</f>
        <v>70000</v>
      </c>
      <c r="Y43" s="219">
        <f>IF(Y$2="Fcst",SUM(Y36:Y42),Actuals!Y11)</f>
        <v>130000</v>
      </c>
      <c r="Z43" s="219">
        <f>IF(Z$2="Fcst",SUM(Z36:Z42),Actuals!Z11)</f>
        <v>80000</v>
      </c>
      <c r="AA43" s="219">
        <f>IF(AA$2="Fcst",SUM(AA36:AA42),Actuals!AA11)</f>
        <v>100000</v>
      </c>
      <c r="AB43" s="219">
        <f>IF(AB$2="Fcst",SUM(AB36:AB42),Actuals!AB11)</f>
        <v>170000</v>
      </c>
      <c r="AC43" s="219">
        <f>IF(AC$2="Fcst",SUM(AC36:AC42),Actuals!AC11)</f>
        <v>290000</v>
      </c>
      <c r="AD43" s="219">
        <f>IF(AD$2="Fcst",SUM(AD36:AD42),Actuals!AD11)</f>
        <v>160000</v>
      </c>
      <c r="AE43" s="219">
        <f>IF(AE$2="Fcst",SUM(AE36:AE42),Actuals!AE11)</f>
        <v>120000</v>
      </c>
      <c r="AF43" s="219">
        <f>IF(AF$2="Fcst",SUM(AF36:AF42),Actuals!AF11)</f>
        <v>150000</v>
      </c>
      <c r="AG43" s="219">
        <f>IF(AG$2="Fcst",SUM(AG36:AG42),Actuals!AG11)</f>
        <v>50000</v>
      </c>
      <c r="AH43" s="219">
        <f>IF(AH$2="Fcst",SUM(AH36:AH42),Actuals!AH11)</f>
        <v>40000</v>
      </c>
      <c r="AI43" s="219">
        <f>IF(AI$2="Fcst",SUM(AI36:AI42),Actuals!AI11)</f>
        <v>150000</v>
      </c>
      <c r="AJ43" s="219">
        <f>IF(AJ$2="Fcst",SUM(AJ36:AJ42),Actuals!AJ11)</f>
        <v>100000</v>
      </c>
      <c r="AK43" s="219">
        <f>IF(AK$2="Fcst",SUM(AK36:AK42),Actuals!AK11)</f>
        <v>130000</v>
      </c>
      <c r="AL43" s="219">
        <f>IF(AL$2="Fcst",SUM(AL36:AL42),Actuals!AL11)</f>
        <v>100000</v>
      </c>
      <c r="AM43" s="219">
        <f>IF(AM$2="Fcst",SUM(AM36:AM42),Actuals!AM11)</f>
        <v>80000</v>
      </c>
      <c r="AN43" s="219">
        <f>IF(AN$2="Fcst",SUM(AN36:AN42),Actuals!AN11)</f>
        <v>90000</v>
      </c>
      <c r="AO43" s="219">
        <f>IF(AO$2="Fcst",SUM(AO36:AO42),Actuals!AO11)</f>
        <v>90000</v>
      </c>
      <c r="AP43" s="219">
        <f>IF(AP$2="Fcst",SUM(AP36:AP42),Actuals!AP11)</f>
        <v>100000</v>
      </c>
      <c r="AQ43" s="219">
        <f>IF(AQ$2="Fcst",SUM(AQ36:AQ42),Actuals!AQ11)</f>
        <v>100000</v>
      </c>
      <c r="AR43" s="219">
        <f>IF(AR$2="Fcst",SUM(AR36:AR42),Actuals!AR11)</f>
        <v>110000</v>
      </c>
      <c r="AS43" s="219">
        <f>IF(AS$2="Fcst",SUM(AS36:AS42),Actuals!AS11)</f>
        <v>110000</v>
      </c>
      <c r="AT43" s="219">
        <f>IF(AT$2="Fcst",SUM(AT36:AT42),Actuals!AT11)</f>
        <v>120000</v>
      </c>
      <c r="AU43" s="219">
        <f>IF(AU$2="Fcst",SUM(AU36:AU42),Actuals!AU11)</f>
        <v>154509.71199399105</v>
      </c>
      <c r="AV43" s="219">
        <f>IF(AV$2="Fcst",SUM(AV36:AV42),Actuals!AV11)</f>
        <v>208037.10639948776</v>
      </c>
      <c r="AW43" s="219">
        <f>IF(AW$2="Fcst",SUM(AW36:AW42),Actuals!AW11)</f>
        <v>208036.95023765421</v>
      </c>
      <c r="AX43" s="219">
        <f>IF(AX$2="Fcst",SUM(AX36:AX42),Actuals!AX11)</f>
        <v>193763.07069635598</v>
      </c>
      <c r="AY43" s="219">
        <f>IF(AY$2="Fcst",SUM(AY36:AY42),Actuals!AY11)</f>
        <v>207326.48564510088</v>
      </c>
      <c r="AZ43" s="219">
        <f>IF(AZ$2="Fcst",SUM(AZ36:AZ42),Actuals!AZ11)</f>
        <v>255767.25331918988</v>
      </c>
      <c r="BA43" s="219">
        <f>IF(BA$2="Fcst",SUM(BA36:BA42),Actuals!BA11)</f>
        <v>284831.71392364328</v>
      </c>
      <c r="BB43" s="219">
        <f>IF(BB$2="Fcst",SUM(BB36:BB42),Actuals!BB11)</f>
        <v>359753.43459290097</v>
      </c>
      <c r="BC43" s="219">
        <f>IF(BC$2="Fcst",SUM(BC36:BC42),Actuals!BC11)</f>
        <v>384296.75688110606</v>
      </c>
      <c r="BD43" s="219">
        <f>IF(BD$2="Fcst",SUM(BD36:BD42),Actuals!BD11)</f>
        <v>384296.75688110606</v>
      </c>
      <c r="BE43" s="219">
        <f>IF(BE$2="Fcst",SUM(BE36:BE42),Actuals!BE11)</f>
        <v>412715.34058323823</v>
      </c>
      <c r="BF43" s="219">
        <f>IF(BF$2="Fcst",SUM(BF36:BF42),Actuals!BF11)</f>
        <v>423049.37102037721</v>
      </c>
      <c r="BG43" s="219">
        <f>IF(BG$2="Fcst",SUM(BG36:BG42),Actuals!BG11)</f>
        <v>435966.90906680096</v>
      </c>
      <c r="BH43" s="219">
        <f>IF(BH$2="Fcst",SUM(BH36:BH42),Actuals!BH11)</f>
        <v>464385.49276893318</v>
      </c>
      <c r="BI43" s="219">
        <f>IF(BI$2="Fcst",SUM(BI36:BI42),Actuals!BI11)</f>
        <v>474719.52320607216</v>
      </c>
      <c r="BJ43" s="219">
        <f>IF(BJ$2="Fcst",SUM(BJ36:BJ42),Actuals!BJ11)</f>
        <v>487637.06125249586</v>
      </c>
      <c r="BK43" s="219">
        <f>IF(BK$2="Fcst",SUM(BK36:BK42),Actuals!BK11)</f>
        <v>487637.06125249586</v>
      </c>
      <c r="BL43" s="219">
        <f>IF(BL$2="Fcst",SUM(BL36:BL42),Actuals!BL11)</f>
        <v>487637.06125249586</v>
      </c>
      <c r="BM43" s="219">
        <f>IF(BM$2="Fcst",SUM(BM36:BM42),Actuals!BM11)</f>
        <v>530264.93680569425</v>
      </c>
      <c r="BN43" s="219">
        <f>IF(BN$2="Fcst",SUM(BN36:BN42),Actuals!BN11)</f>
        <v>540264.93680569425</v>
      </c>
      <c r="BO43" s="219">
        <f>IF(BO$2="Fcst",SUM(BO36:BO42),Actuals!BO11)</f>
        <v>550264.93680569425</v>
      </c>
      <c r="BP43" s="219">
        <f>IF(BP$2="Fcst",SUM(BP36:BP42),Actuals!BP11)</f>
        <v>560264.93680569425</v>
      </c>
      <c r="BQ43" s="219">
        <f>IF(BQ$2="Fcst",SUM(BQ36:BQ42),Actuals!BQ11)</f>
        <v>570264.93680569425</v>
      </c>
      <c r="BR43" s="219">
        <f>IF(BR$2="Fcst",SUM(BR36:BR42),Actuals!BR11)</f>
        <v>580264.93680569425</v>
      </c>
      <c r="BS43" s="219">
        <f>IF(BS$2="Fcst",SUM(BS36:BS42),Actuals!BS11)</f>
        <v>590264.93680569425</v>
      </c>
      <c r="BT43" s="219">
        <f>IF(BT$2="Fcst",SUM(BT36:BT42),Actuals!BT11)</f>
        <v>600264.93680569425</v>
      </c>
      <c r="BU43" s="219">
        <f>IF(BU$2="Fcst",SUM(BU36:BU42),Actuals!BU11)</f>
        <v>610264.93680569425</v>
      </c>
    </row>
    <row r="44" spans="1:73" x14ac:dyDescent="0.3">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row>
    <row r="45" spans="1:73" x14ac:dyDescent="0.3">
      <c r="A45" s="213" t="s">
        <v>167</v>
      </c>
      <c r="B45" s="214"/>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row>
    <row r="46" spans="1:73" x14ac:dyDescent="0.3">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row>
    <row r="47" spans="1:73" x14ac:dyDescent="0.3">
      <c r="A47" s="215" t="s">
        <v>7</v>
      </c>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row>
    <row r="48" spans="1:73" x14ac:dyDescent="0.3">
      <c r="A48" s="200" t="str">
        <f>$A$8</f>
        <v>Revenue A Inputs</v>
      </c>
      <c r="B48" s="174">
        <f>IF(B$2="Fcst",'Revenue A Inputs'!B33,0)</f>
        <v>0</v>
      </c>
      <c r="C48" s="174">
        <f>IF(C$2="Fcst",'Revenue A Inputs'!C33,0)</f>
        <v>0</v>
      </c>
      <c r="D48" s="174">
        <f>IF(D$2="Fcst",'Revenue A Inputs'!D33,0)</f>
        <v>0</v>
      </c>
      <c r="E48" s="174">
        <f>IF(E$2="Fcst",'Revenue A Inputs'!E33,0)</f>
        <v>0</v>
      </c>
      <c r="F48" s="174">
        <f>IF(F$2="Fcst",'Revenue A Inputs'!F33,0)</f>
        <v>0</v>
      </c>
      <c r="G48" s="174">
        <f>IF(G$2="Fcst",'Revenue A Inputs'!G33,0)</f>
        <v>0</v>
      </c>
      <c r="H48" s="174">
        <f>IF(H$2="Fcst",'Revenue A Inputs'!H33,0)</f>
        <v>0</v>
      </c>
      <c r="I48" s="174">
        <f>IF(I$2="Fcst",'Revenue A Inputs'!I33,0)</f>
        <v>144358.88769760708</v>
      </c>
      <c r="J48" s="174">
        <f>IF(J$2="Fcst",'Revenue A Inputs'!J33,0)</f>
        <v>145909.40774515565</v>
      </c>
      <c r="K48" s="174">
        <f>IF(K$2="Fcst",'Revenue A Inputs'!K33,0)</f>
        <v>145906.78436887939</v>
      </c>
      <c r="L48" s="174">
        <f>IF(L$2="Fcst",'Revenue A Inputs'!L33,0)</f>
        <v>161309.24191901722</v>
      </c>
      <c r="M48" s="174">
        <f>IF(M$2="Fcst",'Revenue A Inputs'!M33,0)</f>
        <v>157882.38355472224</v>
      </c>
      <c r="N48" s="174">
        <f>IF(N$2="Fcst",'Revenue A Inputs'!N33,0)</f>
        <v>164614.82185048214</v>
      </c>
      <c r="O48" s="174">
        <f>IF(O$2="Fcst",'Revenue A Inputs'!O33,0)</f>
        <v>186183.31466760891</v>
      </c>
      <c r="P48" s="174">
        <f>IF(P$2="Fcst",'Revenue A Inputs'!P33,0)</f>
        <v>189932.19544502621</v>
      </c>
      <c r="Q48" s="174">
        <f>IF(Q$2="Fcst",'Revenue A Inputs'!Q33,0)</f>
        <v>214636.46667965298</v>
      </c>
      <c r="R48" s="174">
        <f>IF(R$2="Fcst",'Revenue A Inputs'!R33,0)</f>
        <v>215912.93123448931</v>
      </c>
      <c r="S48" s="174">
        <f>IF(S$2="Fcst",'Revenue A Inputs'!S33,0)</f>
        <v>234772.36775875647</v>
      </c>
      <c r="T48" s="174">
        <f>IF(T$2="Fcst",'Revenue A Inputs'!T33,0)</f>
        <v>278029.69035105366</v>
      </c>
      <c r="U48" s="174">
        <f>IF(U$2="Fcst",'Revenue A Inputs'!U33,0)</f>
        <v>291167.26272591529</v>
      </c>
      <c r="V48" s="174">
        <f>IF(V$2="Fcst",'Revenue A Inputs'!V33,0)</f>
        <v>291330.86628825078</v>
      </c>
      <c r="W48" s="174">
        <f>IF(W$2="Fcst",'Revenue A Inputs'!W33,0)</f>
        <v>340056.90401091578</v>
      </c>
      <c r="X48" s="174">
        <f>IF(X$2="Fcst",'Revenue A Inputs'!X33,0)</f>
        <v>329635.56369923329</v>
      </c>
      <c r="Y48" s="174">
        <f>IF(Y$2="Fcst",'Revenue A Inputs'!Y33,0)</f>
        <v>400679.35189519147</v>
      </c>
      <c r="Z48" s="174">
        <f>IF(Z$2="Fcst",'Revenue A Inputs'!Z33,0)</f>
        <v>370226.80602322891</v>
      </c>
      <c r="AA48" s="174">
        <f>IF(AA$2="Fcst",'Revenue A Inputs'!AA33,0)</f>
        <v>380391.53372192068</v>
      </c>
      <c r="AB48" s="174">
        <f>IF(AB$2="Fcst",'Revenue A Inputs'!AB33,0)</f>
        <v>445392.78810916207</v>
      </c>
      <c r="AC48" s="174">
        <f>IF(AC$2="Fcst",'Revenue A Inputs'!AC33,0)</f>
        <v>454909.73562842194</v>
      </c>
      <c r="AD48" s="174">
        <f>IF(AD$2="Fcst",'Revenue A Inputs'!AD33,0)</f>
        <v>507686.42925220006</v>
      </c>
      <c r="AE48" s="174">
        <f>IF(AE$2="Fcst",'Revenue A Inputs'!AE33,0)</f>
        <v>527778.8868099401</v>
      </c>
      <c r="AF48" s="174">
        <f>IF(AF$2="Fcst",'Revenue A Inputs'!AF33,0)</f>
        <v>558564.32049345004</v>
      </c>
      <c r="AG48" s="174">
        <f>IF(AG$2="Fcst",'Revenue A Inputs'!AG33,0)</f>
        <v>560877.93831081258</v>
      </c>
      <c r="AH48" s="174">
        <f>IF(AH$2="Fcst",'Revenue A Inputs'!AH33,0)</f>
        <v>646635.29831922892</v>
      </c>
      <c r="AI48" s="174">
        <f>IF(AI$2="Fcst",'Revenue A Inputs'!AI33,0)</f>
        <v>648347.33828712231</v>
      </c>
      <c r="AJ48" s="174">
        <f>IF(AJ$2="Fcst",'Revenue A Inputs'!AJ33,0)</f>
        <v>637499.50298432051</v>
      </c>
      <c r="AK48" s="174">
        <f>IF(AK$2="Fcst",'Revenue A Inputs'!AK33,0)</f>
        <v>760046.44049712957</v>
      </c>
      <c r="AL48" s="174">
        <f>IF(AL$2="Fcst",'Revenue A Inputs'!AL33,0)</f>
        <v>691443.4969214967</v>
      </c>
      <c r="AM48" s="174">
        <f>IF(AM$2="Fcst",'Revenue A Inputs'!AM33,0)</f>
        <v>775403.78639178956</v>
      </c>
      <c r="AN48" s="174">
        <f>IF(AN$2="Fcst",'Revenue A Inputs'!AN33,0)</f>
        <v>801398.59375322144</v>
      </c>
      <c r="AO48" s="174">
        <f>IF(AO$2="Fcst",'Revenue A Inputs'!AO33,0)</f>
        <v>774427.46337315894</v>
      </c>
      <c r="AP48" s="174">
        <f>IF(AP$2="Fcst",'Revenue A Inputs'!AP33,0)</f>
        <v>845101.34256633592</v>
      </c>
      <c r="AQ48" s="174">
        <f>IF(AQ$2="Fcst",'Revenue A Inputs'!AQ33,0)</f>
        <v>850614.0259774616</v>
      </c>
      <c r="AR48" s="174">
        <f>IF(AR$2="Fcst",'Revenue A Inputs'!AR33,0)</f>
        <v>956813.71018644888</v>
      </c>
      <c r="AS48" s="174">
        <f>IF(AS$2="Fcst",'Revenue A Inputs'!AS33,0)</f>
        <v>914045.62575245183</v>
      </c>
      <c r="AT48" s="174">
        <f>IF(AT$2="Fcst",'Revenue A Inputs'!AT33,0)</f>
        <v>954971.4808587844</v>
      </c>
      <c r="AU48" s="174">
        <f>IF(AU$2="Fcst",'Revenue A Inputs'!AU33,0)</f>
        <v>977504.14719124138</v>
      </c>
      <c r="AV48" s="174">
        <f>IF(AV$2="Fcst",'Revenue A Inputs'!AV33,0)</f>
        <v>1007842.8918745</v>
      </c>
      <c r="AW48" s="174">
        <f>IF(AW$2="Fcst",'Revenue A Inputs'!AW33,0)</f>
        <v>1038181.6137841579</v>
      </c>
      <c r="AX48" s="174">
        <f>IF(AX$2="Fcst",'Revenue A Inputs'!AX33,0)</f>
        <v>1066438.7282607099</v>
      </c>
      <c r="AY48" s="174">
        <f>IF(AY$2="Fcst",'Revenue A Inputs'!AY33,0)</f>
        <v>1096673.8407506205</v>
      </c>
      <c r="AZ48" s="174">
        <f>IF(AZ$2="Fcst",'Revenue A Inputs'!AZ33,0)</f>
        <v>1133973.2318596691</v>
      </c>
      <c r="BA48" s="174">
        <f>IF(BA$2="Fcst",'Revenue A Inputs'!BA33,0)</f>
        <v>1175511.1901402003</v>
      </c>
      <c r="BB48" s="174">
        <f>IF(BB$2="Fcst",'Revenue A Inputs'!BB33,0)</f>
        <v>1227975.2326849983</v>
      </c>
      <c r="BC48" s="174">
        <f>IF(BC$2="Fcst",'Revenue A Inputs'!BC33,0)</f>
        <v>1284018.5097301595</v>
      </c>
      <c r="BD48" s="174">
        <f>IF(BD$2="Fcst",'Revenue A Inputs'!BD33,0)</f>
        <v>1340061.7867753208</v>
      </c>
      <c r="BE48" s="174">
        <f>IF(BE$2="Fcst",'Revenue A Inputs'!BE33,0)</f>
        <v>1400249.4406103764</v>
      </c>
      <c r="BF48" s="174">
        <f>IF(BF$2="Fcst",'Revenue A Inputs'!BF33,0)</f>
        <v>1461944.1405508481</v>
      </c>
      <c r="BG48" s="174">
        <f>IF(BG$2="Fcst",'Revenue A Inputs'!BG33,0)</f>
        <v>1525522.6481230899</v>
      </c>
      <c r="BH48" s="174">
        <f>IF(BH$2="Fcst",'Revenue A Inputs'!BH33,0)</f>
        <v>1593245.5324852259</v>
      </c>
      <c r="BI48" s="174">
        <f>IF(BI$2="Fcst",'Revenue A Inputs'!BI33,0)</f>
        <v>1662475.4629527782</v>
      </c>
      <c r="BJ48" s="174">
        <f>IF(BJ$2="Fcst",'Revenue A Inputs'!BJ33,0)</f>
        <v>1733589.2010521006</v>
      </c>
      <c r="BK48" s="174">
        <f>IF(BK$2="Fcst",'Revenue A Inputs'!BK33,0)</f>
        <v>1804702.9391514231</v>
      </c>
      <c r="BL48" s="174">
        <f>IF(BL$2="Fcst",'Revenue A Inputs'!BL33,0)</f>
        <v>1875816.6772507455</v>
      </c>
      <c r="BM48" s="174">
        <f>IF(BM$2="Fcst",'Revenue A Inputs'!BM33,0)</f>
        <v>1953146.9805349093</v>
      </c>
      <c r="BN48" s="174">
        <f>IF(BN$2="Fcst",'Revenue A Inputs'!BN33,0)</f>
        <v>2031935.6171524064</v>
      </c>
      <c r="BO48" s="174">
        <f>IF(BO$2="Fcst",'Revenue A Inputs'!BO33,0)</f>
        <v>2112182.5871032369</v>
      </c>
      <c r="BP48" s="174">
        <f>IF(BP$2="Fcst",'Revenue A Inputs'!BP33,0)</f>
        <v>2193887.8903874005</v>
      </c>
      <c r="BQ48" s="174">
        <f>IF(BQ$2="Fcst",'Revenue A Inputs'!BQ33,0)</f>
        <v>2277051.5270048976</v>
      </c>
      <c r="BR48" s="174">
        <f>IF(BR$2="Fcst",'Revenue A Inputs'!BR33,0)</f>
        <v>2361673.4969557282</v>
      </c>
      <c r="BS48" s="174">
        <f>IF(BS$2="Fcst",'Revenue A Inputs'!BS33,0)</f>
        <v>2447753.8002398917</v>
      </c>
      <c r="BT48" s="174">
        <f>IF(BT$2="Fcst",'Revenue A Inputs'!BT33,0)</f>
        <v>2535292.4368573888</v>
      </c>
      <c r="BU48" s="174">
        <f>IF(BU$2="Fcst",'Revenue A Inputs'!BU33,0)</f>
        <v>2624289.4068082194</v>
      </c>
    </row>
    <row r="49" spans="1:73" x14ac:dyDescent="0.3">
      <c r="A49" s="200" t="str">
        <f>$A$9</f>
        <v>Revenue B Inputs</v>
      </c>
      <c r="B49" s="174">
        <f>IF(B$2="Fcst",'Revenue B Inputs'!B33,0)</f>
        <v>0</v>
      </c>
      <c r="C49" s="174">
        <f>IF(C$2="Fcst",'Revenue B Inputs'!C33,0)</f>
        <v>0</v>
      </c>
      <c r="D49" s="174">
        <f>IF(D$2="Fcst",'Revenue B Inputs'!D33,0)</f>
        <v>0</v>
      </c>
      <c r="E49" s="174">
        <f>IF(E$2="Fcst",'Revenue B Inputs'!E33,0)</f>
        <v>0</v>
      </c>
      <c r="F49" s="174">
        <f>IF(F$2="Fcst",'Revenue B Inputs'!F33,0)</f>
        <v>0</v>
      </c>
      <c r="G49" s="174">
        <f>IF(G$2="Fcst",'Revenue B Inputs'!G33,0)</f>
        <v>0</v>
      </c>
      <c r="H49" s="174">
        <f>IF(H$2="Fcst",'Revenue B Inputs'!H33,0)</f>
        <v>0</v>
      </c>
      <c r="I49" s="174">
        <f>IF(I$2="Fcst",'Revenue B Inputs'!I33,0)</f>
        <v>111707.98301605337</v>
      </c>
      <c r="J49" s="174">
        <f>IF(J$2="Fcst",'Revenue B Inputs'!J33,0)</f>
        <v>109970.1227525681</v>
      </c>
      <c r="K49" s="174">
        <f>IF(K$2="Fcst",'Revenue B Inputs'!K33,0)</f>
        <v>107281.37970322349</v>
      </c>
      <c r="L49" s="174">
        <f>IF(L$2="Fcst",'Revenue B Inputs'!L33,0)</f>
        <v>103612.56098715005</v>
      </c>
      <c r="M49" s="174">
        <f>IF(M$2="Fcst",'Revenue B Inputs'!M33,0)</f>
        <v>106667.79746366048</v>
      </c>
      <c r="N49" s="174">
        <f>IF(N$2="Fcst",'Revenue B Inputs'!N33,0)</f>
        <v>103350.86514330903</v>
      </c>
      <c r="O49" s="174">
        <f>IF(O$2="Fcst",'Revenue B Inputs'!O33,0)</f>
        <v>101000.00000000231</v>
      </c>
      <c r="P49" s="174">
        <f>IF(P$2="Fcst",'Revenue B Inputs'!P33,0)</f>
        <v>96824.123036648947</v>
      </c>
      <c r="Q49" s="174">
        <f>IF(Q$2="Fcst",'Revenue B Inputs'!Q33,0)</f>
        <v>96031.128653999011</v>
      </c>
      <c r="R49" s="174">
        <f>IF(R$2="Fcst",'Revenue B Inputs'!R33,0)</f>
        <v>87628.787782375919</v>
      </c>
      <c r="S49" s="174">
        <f>IF(S$2="Fcst",'Revenue B Inputs'!S33,0)</f>
        <v>77086.396078328733</v>
      </c>
      <c r="T49" s="174">
        <f>IF(T$2="Fcst",'Revenue B Inputs'!T33,0)</f>
        <v>83797.188553037617</v>
      </c>
      <c r="U49" s="174">
        <f>IF(U$2="Fcst",'Revenue B Inputs'!U33,0)</f>
        <v>75965.515515517356</v>
      </c>
      <c r="V49" s="174">
        <f>IF(V$2="Fcst",'Revenue B Inputs'!V33,0)</f>
        <v>73348.573647363635</v>
      </c>
      <c r="W49" s="174">
        <f>IF(W$2="Fcst",'Revenue B Inputs'!W33,0)</f>
        <v>67016.53710765799</v>
      </c>
      <c r="X49" s="174">
        <f>IF(X$2="Fcst",'Revenue B Inputs'!X33,0)</f>
        <v>69208.278087711049</v>
      </c>
      <c r="Y49" s="174">
        <f>IF(Y$2="Fcst",'Revenue B Inputs'!Y33,0)</f>
        <v>67170.641369667908</v>
      </c>
      <c r="Z49" s="174">
        <f>IF(Z$2="Fcst",'Revenue B Inputs'!Z33,0)</f>
        <v>65281.145101021233</v>
      </c>
      <c r="AA49" s="174">
        <f>IF(AA$2="Fcst",'Revenue B Inputs'!AA33,0)</f>
        <v>56292.912562114114</v>
      </c>
      <c r="AB49" s="174">
        <f>IF(AB$2="Fcst",'Revenue B Inputs'!AB33,0)</f>
        <v>54591.330113888092</v>
      </c>
      <c r="AC49" s="174">
        <f>IF(AC$2="Fcst",'Revenue B Inputs'!AC33,0)</f>
        <v>54054.706777970729</v>
      </c>
      <c r="AD49" s="174">
        <f>IF(AD$2="Fcst",'Revenue B Inputs'!AD33,0)</f>
        <v>51937.243116630707</v>
      </c>
      <c r="AE49" s="174">
        <f>IF(AE$2="Fcst",'Revenue B Inputs'!AE33,0)</f>
        <v>47875.629794264139</v>
      </c>
      <c r="AF49" s="174">
        <f>IF(AF$2="Fcst",'Revenue B Inputs'!AF33,0)</f>
        <v>52128.67954137038</v>
      </c>
      <c r="AG49" s="174">
        <f>IF(AG$2="Fcst",'Revenue B Inputs'!AG33,0)</f>
        <v>49265.016258357107</v>
      </c>
      <c r="AH49" s="174">
        <f>IF(AH$2="Fcst",'Revenue B Inputs'!AH33,0)</f>
        <v>48165.086088901924</v>
      </c>
      <c r="AI49" s="174">
        <f>IF(AI$2="Fcst",'Revenue B Inputs'!AI33,0)</f>
        <v>46537.394627056521</v>
      </c>
      <c r="AJ49" s="174">
        <f>IF(AJ$2="Fcst",'Revenue B Inputs'!AJ33,0)</f>
        <v>48028.322186531463</v>
      </c>
      <c r="AK49" s="174">
        <f>IF(AK$2="Fcst",'Revenue B Inputs'!AK33,0)</f>
        <v>46823.256769272703</v>
      </c>
      <c r="AL49" s="174">
        <f>IF(AL$2="Fcst",'Revenue B Inputs'!AL33,0)</f>
        <v>46382.590807976696</v>
      </c>
      <c r="AM49" s="174">
        <f>IF(AM$2="Fcst",'Revenue B Inputs'!AM33,0)</f>
        <v>47275.237285345</v>
      </c>
      <c r="AN49" s="174">
        <f>IF(AN$2="Fcst",'Revenue B Inputs'!AN33,0)</f>
        <v>41400.562441468392</v>
      </c>
      <c r="AO49" s="174">
        <f>IF(AO$2="Fcst",'Revenue B Inputs'!AO33,0)</f>
        <v>42494.328353338838</v>
      </c>
      <c r="AP49" s="174">
        <f>IF(AP$2="Fcst",'Revenue B Inputs'!AP33,0)</f>
        <v>41133.444583020784</v>
      </c>
      <c r="AQ49" s="174">
        <f>IF(AQ$2="Fcst",'Revenue B Inputs'!AQ33,0)</f>
        <v>45836.402247251011</v>
      </c>
      <c r="AR49" s="174">
        <f>IF(AR$2="Fcst",'Revenue B Inputs'!AR33,0)</f>
        <v>44223.822265554511</v>
      </c>
      <c r="AS49" s="174">
        <f>IF(AS$2="Fcst",'Revenue B Inputs'!AS33,0)</f>
        <v>47242.696156326623</v>
      </c>
      <c r="AT49" s="174">
        <f>IF(AT$2="Fcst",'Revenue B Inputs'!AT33,0)</f>
        <v>45572.700561428224</v>
      </c>
      <c r="AU49" s="174">
        <f>IF(AU$2="Fcst",'Revenue B Inputs'!AU33,0)</f>
        <v>44701.801834213249</v>
      </c>
      <c r="AV49" s="174">
        <f>IF(AV$2="Fcst",'Revenue B Inputs'!AV33,0)</f>
        <v>43843.901595464173</v>
      </c>
      <c r="AW49" s="174">
        <f>IF(AW$2="Fcst",'Revenue B Inputs'!AW33,0)</f>
        <v>42998.999845180988</v>
      </c>
      <c r="AX49" s="174">
        <f>IF(AX$2="Fcst",'Revenue B Inputs'!AX33,0)</f>
        <v>42167.096583363702</v>
      </c>
      <c r="AY49" s="174">
        <f>IF(AY$2="Fcst",'Revenue B Inputs'!AY33,0)</f>
        <v>41361.190298478206</v>
      </c>
      <c r="AZ49" s="174">
        <f>IF(AZ$2="Fcst",'Revenue B Inputs'!AZ33,0)</f>
        <v>40568.282502058602</v>
      </c>
      <c r="BA49" s="174">
        <f>IF(BA$2="Fcst",'Revenue B Inputs'!BA33,0)</f>
        <v>39788.373194104897</v>
      </c>
      <c r="BB49" s="174">
        <f>IF(BB$2="Fcst",'Revenue B Inputs'!BB33,0)</f>
        <v>39021.462374617084</v>
      </c>
      <c r="BC49" s="174">
        <f>IF(BC$2="Fcst",'Revenue B Inputs'!BC33,0)</f>
        <v>38267.550043595169</v>
      </c>
      <c r="BD49" s="174">
        <f>IF(BD$2="Fcst",'Revenue B Inputs'!BD33,0)</f>
        <v>37526.636201039146</v>
      </c>
      <c r="BE49" s="174">
        <f>IF(BE$2="Fcst",'Revenue B Inputs'!BE33,0)</f>
        <v>36811.719335414913</v>
      </c>
      <c r="BF49" s="174">
        <f>IF(BF$2="Fcst",'Revenue B Inputs'!BF33,0)</f>
        <v>36109.800958256579</v>
      </c>
      <c r="BG49" s="174">
        <f>IF(BG$2="Fcst",'Revenue B Inputs'!BG33,0)</f>
        <v>35420.881069564137</v>
      </c>
      <c r="BH49" s="174">
        <f>IF(BH$2="Fcst",'Revenue B Inputs'!BH33,0)</f>
        <v>34744.959669337593</v>
      </c>
      <c r="BI49" s="174">
        <f>IF(BI$2="Fcst",'Revenue B Inputs'!BI33,0)</f>
        <v>34082.036757576941</v>
      </c>
      <c r="BJ49" s="174">
        <f>IF(BJ$2="Fcst",'Revenue B Inputs'!BJ33,0)</f>
        <v>33432.112334282188</v>
      </c>
      <c r="BK49" s="174">
        <f>IF(BK$2="Fcst",'Revenue B Inputs'!BK33,0)</f>
        <v>32795.186399453327</v>
      </c>
      <c r="BL49" s="174">
        <f>IF(BL$2="Fcst",'Revenue B Inputs'!BL33,0)</f>
        <v>32171.258953090361</v>
      </c>
      <c r="BM49" s="174">
        <f>IF(BM$2="Fcst",'Revenue B Inputs'!BM33,0)</f>
        <v>31547.331506727394</v>
      </c>
      <c r="BN49" s="174">
        <f>IF(BN$2="Fcst",'Revenue B Inputs'!BN33,0)</f>
        <v>30936.402548830323</v>
      </c>
      <c r="BO49" s="174">
        <f>IF(BO$2="Fcst",'Revenue B Inputs'!BO33,0)</f>
        <v>30338.472079399147</v>
      </c>
      <c r="BP49" s="174">
        <f>IF(BP$2="Fcst",'Revenue B Inputs'!BP33,0)</f>
        <v>29753.540098433867</v>
      </c>
      <c r="BQ49" s="174">
        <f>IF(BQ$2="Fcst",'Revenue B Inputs'!BQ33,0)</f>
        <v>29181.606605934481</v>
      </c>
      <c r="BR49" s="174">
        <f>IF(BR$2="Fcst",'Revenue B Inputs'!BR33,0)</f>
        <v>28622.671601900991</v>
      </c>
      <c r="BS49" s="174">
        <f>IF(BS$2="Fcst",'Revenue B Inputs'!BS33,0)</f>
        <v>28076.735086333396</v>
      </c>
      <c r="BT49" s="174">
        <f>IF(BT$2="Fcst",'Revenue B Inputs'!BT33,0)</f>
        <v>27543.797059231696</v>
      </c>
      <c r="BU49" s="174">
        <f>IF(BU$2="Fcst",'Revenue B Inputs'!BU33,0)</f>
        <v>27010.859032129996</v>
      </c>
    </row>
    <row r="50" spans="1:73" x14ac:dyDescent="0.3">
      <c r="A50" s="200" t="str">
        <f>$A$10</f>
        <v>Revenue C Inputs</v>
      </c>
      <c r="B50" s="174">
        <f>IF(B$2="Fcst",'Revenue C Inputs'!B33,0)</f>
        <v>0</v>
      </c>
      <c r="C50" s="174">
        <f>IF(C$2="Fcst",'Revenue C Inputs'!C33,0)</f>
        <v>0</v>
      </c>
      <c r="D50" s="174">
        <f>IF(D$2="Fcst",'Revenue C Inputs'!D33,0)</f>
        <v>0</v>
      </c>
      <c r="E50" s="174">
        <f>IF(E$2="Fcst",'Revenue C Inputs'!E33,0)</f>
        <v>0</v>
      </c>
      <c r="F50" s="174">
        <f>IF(F$2="Fcst",'Revenue C Inputs'!F33,0)</f>
        <v>0</v>
      </c>
      <c r="G50" s="174">
        <f>IF(G$2="Fcst",'Revenue C Inputs'!G33,0)</f>
        <v>0</v>
      </c>
      <c r="H50" s="174">
        <f>IF(H$2="Fcst",'Revenue C Inputs'!H33,0)</f>
        <v>0</v>
      </c>
      <c r="I50" s="174">
        <f>IF(I$2="Fcst",'Revenue C Inputs'!I33,0)</f>
        <v>111707.98301605337</v>
      </c>
      <c r="J50" s="174">
        <f>IF(J$2="Fcst",'Revenue C Inputs'!J33,0)</f>
        <v>109970.1227525681</v>
      </c>
      <c r="K50" s="174">
        <f>IF(K$2="Fcst",'Revenue C Inputs'!K33,0)</f>
        <v>107281.37970322349</v>
      </c>
      <c r="L50" s="174">
        <f>IF(L$2="Fcst",'Revenue C Inputs'!L33,0)</f>
        <v>103612.56098715005</v>
      </c>
      <c r="M50" s="174">
        <f>IF(M$2="Fcst",'Revenue C Inputs'!M33,0)</f>
        <v>106667.79746366048</v>
      </c>
      <c r="N50" s="174">
        <f>IF(N$2="Fcst",'Revenue C Inputs'!N33,0)</f>
        <v>103350.86514330903</v>
      </c>
      <c r="O50" s="174">
        <f>IF(O$2="Fcst",'Revenue C Inputs'!O33,0)</f>
        <v>101000.00000000231</v>
      </c>
      <c r="P50" s="174">
        <f>IF(P$2="Fcst",'Revenue C Inputs'!P33,0)</f>
        <v>96824.123036648947</v>
      </c>
      <c r="Q50" s="174">
        <f>IF(Q$2="Fcst",'Revenue C Inputs'!Q33,0)</f>
        <v>96031.128653999011</v>
      </c>
      <c r="R50" s="174">
        <f>IF(R$2="Fcst",'Revenue C Inputs'!R33,0)</f>
        <v>87628.787782375919</v>
      </c>
      <c r="S50" s="174">
        <f>IF(S$2="Fcst",'Revenue C Inputs'!S33,0)</f>
        <v>77086.396078328733</v>
      </c>
      <c r="T50" s="174">
        <f>IF(T$2="Fcst",'Revenue C Inputs'!T33,0)</f>
        <v>83797.188553037617</v>
      </c>
      <c r="U50" s="174">
        <f>IF(U$2="Fcst",'Revenue C Inputs'!U33,0)</f>
        <v>75965.515515517356</v>
      </c>
      <c r="V50" s="174">
        <f>IF(V$2="Fcst",'Revenue C Inputs'!V33,0)</f>
        <v>73348.573647363635</v>
      </c>
      <c r="W50" s="174">
        <f>IF(W$2="Fcst",'Revenue C Inputs'!W33,0)</f>
        <v>67016.53710765799</v>
      </c>
      <c r="X50" s="174">
        <f>IF(X$2="Fcst",'Revenue C Inputs'!X33,0)</f>
        <v>69208.278087711049</v>
      </c>
      <c r="Y50" s="174">
        <f>IF(Y$2="Fcst",'Revenue C Inputs'!Y33,0)</f>
        <v>67170.641369667908</v>
      </c>
      <c r="Z50" s="174">
        <f>IF(Z$2="Fcst",'Revenue C Inputs'!Z33,0)</f>
        <v>65281.145101021233</v>
      </c>
      <c r="AA50" s="174">
        <f>IF(AA$2="Fcst",'Revenue C Inputs'!AA33,0)</f>
        <v>56292.912562114114</v>
      </c>
      <c r="AB50" s="174">
        <f>IF(AB$2="Fcst",'Revenue C Inputs'!AB33,0)</f>
        <v>54591.330113888092</v>
      </c>
      <c r="AC50" s="174">
        <f>IF(AC$2="Fcst",'Revenue C Inputs'!AC33,0)</f>
        <v>54054.706777970729</v>
      </c>
      <c r="AD50" s="174">
        <f>IF(AD$2="Fcst",'Revenue C Inputs'!AD33,0)</f>
        <v>51937.243116630707</v>
      </c>
      <c r="AE50" s="174">
        <f>IF(AE$2="Fcst",'Revenue C Inputs'!AE33,0)</f>
        <v>47875.629794264139</v>
      </c>
      <c r="AF50" s="174">
        <f>IF(AF$2="Fcst",'Revenue C Inputs'!AF33,0)</f>
        <v>52128.67954137038</v>
      </c>
      <c r="AG50" s="174">
        <f>IF(AG$2="Fcst",'Revenue C Inputs'!AG33,0)</f>
        <v>49265.016258357107</v>
      </c>
      <c r="AH50" s="174">
        <f>IF(AH$2="Fcst",'Revenue C Inputs'!AH33,0)</f>
        <v>48165.086088901924</v>
      </c>
      <c r="AI50" s="174">
        <f>IF(AI$2="Fcst",'Revenue C Inputs'!AI33,0)</f>
        <v>46537.394627056521</v>
      </c>
      <c r="AJ50" s="174">
        <f>IF(AJ$2="Fcst",'Revenue C Inputs'!AJ33,0)</f>
        <v>48028.322186531463</v>
      </c>
      <c r="AK50" s="174">
        <f>IF(AK$2="Fcst",'Revenue C Inputs'!AK33,0)</f>
        <v>46823.256769272703</v>
      </c>
      <c r="AL50" s="174">
        <f>IF(AL$2="Fcst",'Revenue C Inputs'!AL33,0)</f>
        <v>46382.590807976696</v>
      </c>
      <c r="AM50" s="174">
        <f>IF(AM$2="Fcst",'Revenue C Inputs'!AM33,0)</f>
        <v>47275.237285345</v>
      </c>
      <c r="AN50" s="174">
        <f>IF(AN$2="Fcst",'Revenue C Inputs'!AN33,0)</f>
        <v>41400.562441468392</v>
      </c>
      <c r="AO50" s="174">
        <f>IF(AO$2="Fcst",'Revenue C Inputs'!AO33,0)</f>
        <v>42494.328353338838</v>
      </c>
      <c r="AP50" s="174">
        <f>IF(AP$2="Fcst",'Revenue C Inputs'!AP33,0)</f>
        <v>41133.444583020784</v>
      </c>
      <c r="AQ50" s="174">
        <f>IF(AQ$2="Fcst",'Revenue C Inputs'!AQ33,0)</f>
        <v>45836.402247251011</v>
      </c>
      <c r="AR50" s="174">
        <f>IF(AR$2="Fcst",'Revenue C Inputs'!AR33,0)</f>
        <v>44223.822265554511</v>
      </c>
      <c r="AS50" s="174">
        <f>IF(AS$2="Fcst",'Revenue C Inputs'!AS33,0)</f>
        <v>47242.696156326623</v>
      </c>
      <c r="AT50" s="174">
        <f>IF(AT$2="Fcst",'Revenue C Inputs'!AT33,0)</f>
        <v>45572.700561428224</v>
      </c>
      <c r="AU50" s="174">
        <f>IF(AU$2="Fcst",'Revenue C Inputs'!AU33,0)</f>
        <v>44701.801834213249</v>
      </c>
      <c r="AV50" s="174">
        <f>IF(AV$2="Fcst",'Revenue C Inputs'!AV33,0)</f>
        <v>43843.901595464173</v>
      </c>
      <c r="AW50" s="174">
        <f>IF(AW$2="Fcst",'Revenue C Inputs'!AW33,0)</f>
        <v>42998.999845180988</v>
      </c>
      <c r="AX50" s="174">
        <f>IF(AX$2="Fcst",'Revenue C Inputs'!AX33,0)</f>
        <v>42167.096583363702</v>
      </c>
      <c r="AY50" s="174">
        <f>IF(AY$2="Fcst",'Revenue C Inputs'!AY33,0)</f>
        <v>41361.190298478206</v>
      </c>
      <c r="AZ50" s="174">
        <f>IF(AZ$2="Fcst",'Revenue C Inputs'!AZ33,0)</f>
        <v>40568.282502058602</v>
      </c>
      <c r="BA50" s="174">
        <f>IF(BA$2="Fcst",'Revenue C Inputs'!BA33,0)</f>
        <v>39788.373194104897</v>
      </c>
      <c r="BB50" s="174">
        <f>IF(BB$2="Fcst",'Revenue C Inputs'!BB33,0)</f>
        <v>39021.462374617084</v>
      </c>
      <c r="BC50" s="174">
        <f>IF(BC$2="Fcst",'Revenue C Inputs'!BC33,0)</f>
        <v>38267.550043595169</v>
      </c>
      <c r="BD50" s="174">
        <f>IF(BD$2="Fcst",'Revenue C Inputs'!BD33,0)</f>
        <v>37526.636201039146</v>
      </c>
      <c r="BE50" s="174">
        <f>IF(BE$2="Fcst",'Revenue C Inputs'!BE33,0)</f>
        <v>36811.719335414913</v>
      </c>
      <c r="BF50" s="174">
        <f>IF(BF$2="Fcst",'Revenue C Inputs'!BF33,0)</f>
        <v>36109.800958256579</v>
      </c>
      <c r="BG50" s="174">
        <f>IF(BG$2="Fcst",'Revenue C Inputs'!BG33,0)</f>
        <v>35420.881069564137</v>
      </c>
      <c r="BH50" s="174">
        <f>IF(BH$2="Fcst",'Revenue C Inputs'!BH33,0)</f>
        <v>34744.959669337593</v>
      </c>
      <c r="BI50" s="174">
        <f>IF(BI$2="Fcst",'Revenue C Inputs'!BI33,0)</f>
        <v>34082.036757576941</v>
      </c>
      <c r="BJ50" s="174">
        <f>IF(BJ$2="Fcst",'Revenue C Inputs'!BJ33,0)</f>
        <v>33432.112334282188</v>
      </c>
      <c r="BK50" s="174">
        <f>IF(BK$2="Fcst",'Revenue C Inputs'!BK33,0)</f>
        <v>32795.186399453327</v>
      </c>
      <c r="BL50" s="174">
        <f>IF(BL$2="Fcst",'Revenue C Inputs'!BL33,0)</f>
        <v>32171.258953090361</v>
      </c>
      <c r="BM50" s="174">
        <f>IF(BM$2="Fcst",'Revenue C Inputs'!BM33,0)</f>
        <v>31547.331506727394</v>
      </c>
      <c r="BN50" s="174">
        <f>IF(BN$2="Fcst",'Revenue C Inputs'!BN33,0)</f>
        <v>30936.402548830323</v>
      </c>
      <c r="BO50" s="174">
        <f>IF(BO$2="Fcst",'Revenue C Inputs'!BO33,0)</f>
        <v>30338.472079399147</v>
      </c>
      <c r="BP50" s="174">
        <f>IF(BP$2="Fcst",'Revenue C Inputs'!BP33,0)</f>
        <v>29753.540098433867</v>
      </c>
      <c r="BQ50" s="174">
        <f>IF(BQ$2="Fcst",'Revenue C Inputs'!BQ33,0)</f>
        <v>29181.606605934481</v>
      </c>
      <c r="BR50" s="174">
        <f>IF(BR$2="Fcst",'Revenue C Inputs'!BR33,0)</f>
        <v>28622.671601900991</v>
      </c>
      <c r="BS50" s="174">
        <f>IF(BS$2="Fcst",'Revenue C Inputs'!BS33,0)</f>
        <v>28076.735086333396</v>
      </c>
      <c r="BT50" s="174">
        <f>IF(BT$2="Fcst",'Revenue C Inputs'!BT33,0)</f>
        <v>27543.797059231696</v>
      </c>
      <c r="BU50" s="174">
        <f>IF(BU$2="Fcst",'Revenue C Inputs'!BU33,0)</f>
        <v>27010.859032129996</v>
      </c>
    </row>
    <row r="51" spans="1:73" x14ac:dyDescent="0.3">
      <c r="A51" s="200" t="str">
        <f>$A$11</f>
        <v>Revenue D Inputs</v>
      </c>
      <c r="B51" s="174">
        <f>IF(B$2="Fcst",'Revenue D Inputs'!B44,0)</f>
        <v>0</v>
      </c>
      <c r="C51" s="174">
        <f>IF(C$2="Fcst",'Revenue D Inputs'!C44,0)</f>
        <v>0</v>
      </c>
      <c r="D51" s="174">
        <f>IF(D$2="Fcst",'Revenue D Inputs'!D44,0)</f>
        <v>0</v>
      </c>
      <c r="E51" s="174">
        <f>IF(E$2="Fcst",'Revenue D Inputs'!E44,0)</f>
        <v>0</v>
      </c>
      <c r="F51" s="174">
        <f>IF(F$2="Fcst",'Revenue D Inputs'!F44,0)</f>
        <v>0</v>
      </c>
      <c r="G51" s="174">
        <f>IF(G$2="Fcst",'Revenue D Inputs'!G44,0)</f>
        <v>0</v>
      </c>
      <c r="H51" s="174">
        <f>IF(H$2="Fcst",'Revenue D Inputs'!H44,0)</f>
        <v>0</v>
      </c>
      <c r="I51" s="174">
        <f>IF(I$2="Fcst",'Revenue D Inputs'!I44,0)</f>
        <v>0</v>
      </c>
      <c r="J51" s="174">
        <f>IF(J$2="Fcst",'Revenue D Inputs'!J44,0)</f>
        <v>0</v>
      </c>
      <c r="K51" s="174">
        <f>IF(K$2="Fcst",'Revenue D Inputs'!K44,0)</f>
        <v>0</v>
      </c>
      <c r="L51" s="174">
        <f>IF(L$2="Fcst",'Revenue D Inputs'!L44,0)</f>
        <v>0</v>
      </c>
      <c r="M51" s="174">
        <f>IF(M$2="Fcst",'Revenue D Inputs'!M44,0)</f>
        <v>0</v>
      </c>
      <c r="N51" s="174">
        <f>IF(N$2="Fcst",'Revenue D Inputs'!N44,0)</f>
        <v>0</v>
      </c>
      <c r="O51" s="174">
        <f>IF(O$2="Fcst",'Revenue D Inputs'!O44,0)</f>
        <v>0</v>
      </c>
      <c r="P51" s="174">
        <f>IF(P$2="Fcst",'Revenue D Inputs'!P44,0)</f>
        <v>0</v>
      </c>
      <c r="Q51" s="174">
        <f>IF(Q$2="Fcst",'Revenue D Inputs'!Q44,0)</f>
        <v>0</v>
      </c>
      <c r="R51" s="174">
        <f>IF(R$2="Fcst",'Revenue D Inputs'!R44,0)</f>
        <v>0</v>
      </c>
      <c r="S51" s="174">
        <f>IF(S$2="Fcst",'Revenue D Inputs'!S44,0)</f>
        <v>0</v>
      </c>
      <c r="T51" s="174">
        <f>IF(T$2="Fcst",'Revenue D Inputs'!T44,0)</f>
        <v>0</v>
      </c>
      <c r="U51" s="174">
        <f>IF(U$2="Fcst",'Revenue D Inputs'!U44,0)</f>
        <v>0</v>
      </c>
      <c r="V51" s="174">
        <f>IF(V$2="Fcst",'Revenue D Inputs'!V44,0)</f>
        <v>0</v>
      </c>
      <c r="W51" s="174">
        <f>IF(W$2="Fcst",'Revenue D Inputs'!W44,0)</f>
        <v>0</v>
      </c>
      <c r="X51" s="174">
        <f>IF(X$2="Fcst",'Revenue D Inputs'!X44,0)</f>
        <v>0</v>
      </c>
      <c r="Y51" s="174">
        <f>IF(Y$2="Fcst",'Revenue D Inputs'!Y44,0)</f>
        <v>0</v>
      </c>
      <c r="Z51" s="174">
        <f>IF(Z$2="Fcst",'Revenue D Inputs'!Z44,0)</f>
        <v>0</v>
      </c>
      <c r="AA51" s="174">
        <f>IF(AA$2="Fcst",'Revenue D Inputs'!AA44,0)</f>
        <v>0</v>
      </c>
      <c r="AB51" s="174">
        <f>IF(AB$2="Fcst",'Revenue D Inputs'!AB44,0)</f>
        <v>0</v>
      </c>
      <c r="AC51" s="174">
        <f>IF(AC$2="Fcst",'Revenue D Inputs'!AC44,0)</f>
        <v>0</v>
      </c>
      <c r="AD51" s="174">
        <f>IF(AD$2="Fcst",'Revenue D Inputs'!AD44,0)</f>
        <v>0</v>
      </c>
      <c r="AE51" s="174">
        <f>IF(AE$2="Fcst",'Revenue D Inputs'!AE44,0)</f>
        <v>0</v>
      </c>
      <c r="AF51" s="174">
        <f>IF(AF$2="Fcst",'Revenue D Inputs'!AF44,0)</f>
        <v>0</v>
      </c>
      <c r="AG51" s="174">
        <f>IF(AG$2="Fcst",'Revenue D Inputs'!AG44,0)</f>
        <v>0</v>
      </c>
      <c r="AH51" s="174">
        <f>IF(AH$2="Fcst",'Revenue D Inputs'!AH44,0)</f>
        <v>0</v>
      </c>
      <c r="AI51" s="174">
        <f>IF(AI$2="Fcst",'Revenue D Inputs'!AI44,0)</f>
        <v>0</v>
      </c>
      <c r="AJ51" s="174">
        <f>IF(AJ$2="Fcst",'Revenue D Inputs'!AJ44,0)</f>
        <v>0</v>
      </c>
      <c r="AK51" s="174">
        <f>IF(AK$2="Fcst",'Revenue D Inputs'!AK44,0)</f>
        <v>0</v>
      </c>
      <c r="AL51" s="174">
        <f>IF(AL$2="Fcst",'Revenue D Inputs'!AL44,0)</f>
        <v>0</v>
      </c>
      <c r="AM51" s="174">
        <f>IF(AM$2="Fcst",'Revenue D Inputs'!AM44,0)</f>
        <v>0</v>
      </c>
      <c r="AN51" s="174">
        <f>IF(AN$2="Fcst",'Revenue D Inputs'!AN44,0)</f>
        <v>0</v>
      </c>
      <c r="AO51" s="174">
        <f>IF(AO$2="Fcst",'Revenue D Inputs'!AO44,0)</f>
        <v>0</v>
      </c>
      <c r="AP51" s="174">
        <f>IF(AP$2="Fcst",'Revenue D Inputs'!AP44,0)</f>
        <v>0</v>
      </c>
      <c r="AQ51" s="174">
        <f>IF(AQ$2="Fcst",'Revenue D Inputs'!AQ44,0)</f>
        <v>0</v>
      </c>
      <c r="AR51" s="174">
        <f>IF(AR$2="Fcst",'Revenue D Inputs'!AR44,0)</f>
        <v>0</v>
      </c>
      <c r="AS51" s="174">
        <f>IF(AS$2="Fcst",'Revenue D Inputs'!AS44,0)</f>
        <v>0</v>
      </c>
      <c r="AT51" s="174">
        <f>IF(AT$2="Fcst",'Revenue D Inputs'!AT44,0)</f>
        <v>0</v>
      </c>
      <c r="AU51" s="174">
        <f>IF(AU$2="Fcst",'Revenue D Inputs'!AU44,0)</f>
        <v>0</v>
      </c>
      <c r="AV51" s="174">
        <f>IF(AV$2="Fcst",'Revenue D Inputs'!AV44,0)</f>
        <v>0</v>
      </c>
      <c r="AW51" s="174">
        <f>IF(AW$2="Fcst",'Revenue D Inputs'!AW44,0)</f>
        <v>0</v>
      </c>
      <c r="AX51" s="174">
        <f>IF(AX$2="Fcst",'Revenue D Inputs'!AX44,0)</f>
        <v>0</v>
      </c>
      <c r="AY51" s="174">
        <f>IF(AY$2="Fcst",'Revenue D Inputs'!AY44,0)</f>
        <v>0</v>
      </c>
      <c r="AZ51" s="174">
        <f>IF(AZ$2="Fcst",'Revenue D Inputs'!AZ44,0)</f>
        <v>0</v>
      </c>
      <c r="BA51" s="174">
        <f>IF(BA$2="Fcst",'Revenue D Inputs'!BA44,0)</f>
        <v>0</v>
      </c>
      <c r="BB51" s="174">
        <f>IF(BB$2="Fcst",'Revenue D Inputs'!BB44,0)</f>
        <v>0</v>
      </c>
      <c r="BC51" s="174">
        <f>IF(BC$2="Fcst",'Revenue D Inputs'!BC44,0)</f>
        <v>0</v>
      </c>
      <c r="BD51" s="174">
        <f>IF(BD$2="Fcst",'Revenue D Inputs'!BD44,0)</f>
        <v>0</v>
      </c>
      <c r="BE51" s="174">
        <f>IF(BE$2="Fcst",'Revenue D Inputs'!BE44,0)</f>
        <v>0</v>
      </c>
      <c r="BF51" s="174">
        <f>IF(BF$2="Fcst",'Revenue D Inputs'!BF44,0)</f>
        <v>0</v>
      </c>
      <c r="BG51" s="174">
        <f>IF(BG$2="Fcst",'Revenue D Inputs'!BG44,0)</f>
        <v>0</v>
      </c>
      <c r="BH51" s="174">
        <f>IF(BH$2="Fcst",'Revenue D Inputs'!BH44,0)</f>
        <v>0</v>
      </c>
      <c r="BI51" s="174">
        <f>IF(BI$2="Fcst",'Revenue D Inputs'!BI44,0)</f>
        <v>0</v>
      </c>
      <c r="BJ51" s="174">
        <f>IF(BJ$2="Fcst",'Revenue D Inputs'!BJ44,0)</f>
        <v>0</v>
      </c>
      <c r="BK51" s="174">
        <f>IF(BK$2="Fcst",'Revenue D Inputs'!BK44,0)</f>
        <v>0</v>
      </c>
      <c r="BL51" s="174">
        <f>IF(BL$2="Fcst",'Revenue D Inputs'!BL44,0)</f>
        <v>0</v>
      </c>
      <c r="BM51" s="174">
        <f>IF(BM$2="Fcst",'Revenue D Inputs'!BM44,0)</f>
        <v>0</v>
      </c>
      <c r="BN51" s="174">
        <f>IF(BN$2="Fcst",'Revenue D Inputs'!BN44,0)</f>
        <v>0</v>
      </c>
      <c r="BO51" s="174">
        <f>IF(BO$2="Fcst",'Revenue D Inputs'!BO44,0)</f>
        <v>0</v>
      </c>
      <c r="BP51" s="174">
        <f>IF(BP$2="Fcst",'Revenue D Inputs'!BP44,0)</f>
        <v>0</v>
      </c>
      <c r="BQ51" s="174">
        <f>IF(BQ$2="Fcst",'Revenue D Inputs'!BQ44,0)</f>
        <v>0</v>
      </c>
      <c r="BR51" s="174">
        <f>IF(BR$2="Fcst",'Revenue D Inputs'!BR44,0)</f>
        <v>0</v>
      </c>
      <c r="BS51" s="174">
        <f>IF(BS$2="Fcst",'Revenue D Inputs'!BS44,0)</f>
        <v>0</v>
      </c>
      <c r="BT51" s="174">
        <f>IF(BT$2="Fcst",'Revenue D Inputs'!BT44,0)</f>
        <v>0</v>
      </c>
      <c r="BU51" s="174">
        <f>IF(BU$2="Fcst",'Revenue D Inputs'!BU44,0)</f>
        <v>0</v>
      </c>
    </row>
    <row r="52" spans="1:73" s="575" customFormat="1" x14ac:dyDescent="0.3">
      <c r="A52" s="575" t="str">
        <f>$A$12</f>
        <v>Revenue E Inputs</v>
      </c>
      <c r="B52" s="537">
        <f>IF(B$2="Fcst",'Revenue E Inputs'!B77,0)</f>
        <v>0</v>
      </c>
      <c r="C52" s="537">
        <f>IF(C$2="Fcst",'Revenue E Inputs'!C77,0)</f>
        <v>0</v>
      </c>
      <c r="D52" s="537">
        <f>IF(D$2="Fcst",'Revenue E Inputs'!D77,0)</f>
        <v>0</v>
      </c>
      <c r="E52" s="537">
        <f>IF(E$2="Fcst",'Revenue E Inputs'!E77,0)</f>
        <v>0</v>
      </c>
      <c r="F52" s="537">
        <f>IF(F$2="Fcst",'Revenue E Inputs'!F77,0)</f>
        <v>0</v>
      </c>
      <c r="G52" s="537">
        <f>IF(G$2="Fcst",'Revenue E Inputs'!G77,0)</f>
        <v>0</v>
      </c>
      <c r="H52" s="537">
        <f>IF(H$2="Fcst",'Revenue E Inputs'!H77,0)</f>
        <v>0</v>
      </c>
      <c r="I52" s="537">
        <f>IF(I$2="Fcst",'Revenue E Inputs'!I77,0)</f>
        <v>0</v>
      </c>
      <c r="J52" s="537">
        <f>IF(J$2="Fcst",'Revenue E Inputs'!J77,0)</f>
        <v>0</v>
      </c>
      <c r="K52" s="537">
        <f>IF(K$2="Fcst",'Revenue E Inputs'!K77,0)</f>
        <v>0</v>
      </c>
      <c r="L52" s="537">
        <f>IF(L$2="Fcst",'Revenue E Inputs'!L77,0)</f>
        <v>0</v>
      </c>
      <c r="M52" s="537">
        <f>IF(M$2="Fcst",'Revenue E Inputs'!M77,0)</f>
        <v>0</v>
      </c>
      <c r="N52" s="537">
        <f>IF(N$2="Fcst",'Revenue E Inputs'!N77,0)</f>
        <v>0</v>
      </c>
      <c r="O52" s="537">
        <f>IF(O$2="Fcst",'Revenue E Inputs'!O77,0)</f>
        <v>0</v>
      </c>
      <c r="P52" s="537">
        <f>IF(P$2="Fcst",'Revenue E Inputs'!P77,0)</f>
        <v>0</v>
      </c>
      <c r="Q52" s="537">
        <f>IF(Q$2="Fcst",'Revenue E Inputs'!Q77,0)</f>
        <v>0</v>
      </c>
      <c r="R52" s="537">
        <f>IF(R$2="Fcst",'Revenue E Inputs'!R77,0)</f>
        <v>0</v>
      </c>
      <c r="S52" s="537">
        <f>IF(S$2="Fcst",'Revenue E Inputs'!S77,0)</f>
        <v>0</v>
      </c>
      <c r="T52" s="537">
        <f>IF(T$2="Fcst",'Revenue E Inputs'!T77,0)</f>
        <v>0</v>
      </c>
      <c r="U52" s="537">
        <f>IF(U$2="Fcst",'Revenue E Inputs'!U77,0)</f>
        <v>0</v>
      </c>
      <c r="V52" s="537">
        <f>IF(V$2="Fcst",'Revenue E Inputs'!V77,0)</f>
        <v>0</v>
      </c>
      <c r="W52" s="537">
        <f>IF(W$2="Fcst",'Revenue E Inputs'!W77,0)</f>
        <v>0</v>
      </c>
      <c r="X52" s="537">
        <f>IF(X$2="Fcst",'Revenue E Inputs'!X77,0)</f>
        <v>0</v>
      </c>
      <c r="Y52" s="537">
        <f>IF(Y$2="Fcst",'Revenue E Inputs'!Y77,0)</f>
        <v>0</v>
      </c>
      <c r="Z52" s="537">
        <f>IF(Z$2="Fcst",'Revenue E Inputs'!Z77,0)</f>
        <v>0</v>
      </c>
      <c r="AA52" s="537">
        <f>IF(AA$2="Fcst",'Revenue E Inputs'!AA77,0)</f>
        <v>0</v>
      </c>
      <c r="AB52" s="537">
        <f>IF(AB$2="Fcst",'Revenue E Inputs'!AB77,0)</f>
        <v>0</v>
      </c>
      <c r="AC52" s="537">
        <f>IF(AC$2="Fcst",'Revenue E Inputs'!AC77,0)</f>
        <v>0</v>
      </c>
      <c r="AD52" s="537">
        <f>IF(AD$2="Fcst",'Revenue E Inputs'!AD77,0)</f>
        <v>0</v>
      </c>
      <c r="AE52" s="537">
        <f>IF(AE$2="Fcst",'Revenue E Inputs'!AE77,0)</f>
        <v>0</v>
      </c>
      <c r="AF52" s="537">
        <f>IF(AF$2="Fcst",'Revenue E Inputs'!AF77,0)</f>
        <v>0</v>
      </c>
      <c r="AG52" s="537">
        <f>IF(AG$2="Fcst",'Revenue E Inputs'!AG77,0)</f>
        <v>0</v>
      </c>
      <c r="AH52" s="537">
        <f>IF(AH$2="Fcst",'Revenue E Inputs'!AH77,0)</f>
        <v>0</v>
      </c>
      <c r="AI52" s="537">
        <f>IF(AI$2="Fcst",'Revenue E Inputs'!AI77,0)</f>
        <v>0</v>
      </c>
      <c r="AJ52" s="537">
        <f>IF(AJ$2="Fcst",'Revenue E Inputs'!AJ77,0)</f>
        <v>0</v>
      </c>
      <c r="AK52" s="537">
        <f>IF(AK$2="Fcst",'Revenue E Inputs'!AK77,0)</f>
        <v>0</v>
      </c>
      <c r="AL52" s="537">
        <f>IF(AL$2="Fcst",'Revenue E Inputs'!AL77,0)</f>
        <v>0</v>
      </c>
      <c r="AM52" s="537">
        <f>IF(AM$2="Fcst",'Revenue E Inputs'!AM77,0)</f>
        <v>0</v>
      </c>
      <c r="AN52" s="537">
        <f>IF(AN$2="Fcst",'Revenue E Inputs'!AN77,0)</f>
        <v>0</v>
      </c>
      <c r="AO52" s="537">
        <f>IF(AO$2="Fcst",'Revenue E Inputs'!AO77,0)</f>
        <v>0</v>
      </c>
      <c r="AP52" s="537">
        <f>IF(AP$2="Fcst",'Revenue E Inputs'!AP77,0)</f>
        <v>0</v>
      </c>
      <c r="AQ52" s="537">
        <f>IF(AQ$2="Fcst",'Revenue E Inputs'!AQ77,0)</f>
        <v>0</v>
      </c>
      <c r="AR52" s="537">
        <f>IF(AR$2="Fcst",'Revenue E Inputs'!AR77,0)</f>
        <v>0</v>
      </c>
      <c r="AS52" s="537">
        <f>IF(AS$2="Fcst",'Revenue E Inputs'!AS77,0)</f>
        <v>0</v>
      </c>
      <c r="AT52" s="537">
        <f>IF(AT$2="Fcst",'Revenue E Inputs'!AT77,0)</f>
        <v>0</v>
      </c>
      <c r="AU52" s="537">
        <f>IF(AU$2="Fcst",'Revenue E Inputs'!AU77,0)</f>
        <v>0</v>
      </c>
      <c r="AV52" s="537">
        <f>IF(AV$2="Fcst",'Revenue E Inputs'!AV77,0)</f>
        <v>0</v>
      </c>
      <c r="AW52" s="537">
        <f>IF(AW$2="Fcst",'Revenue E Inputs'!AW77,0)</f>
        <v>0</v>
      </c>
      <c r="AX52" s="537">
        <f>IF(AX$2="Fcst",'Revenue E Inputs'!AX77,0)</f>
        <v>0</v>
      </c>
      <c r="AY52" s="537">
        <f>IF(AY$2="Fcst",'Revenue E Inputs'!AY77,0)</f>
        <v>0</v>
      </c>
      <c r="AZ52" s="537">
        <f>IF(AZ$2="Fcst",'Revenue E Inputs'!AZ77,0)</f>
        <v>0</v>
      </c>
      <c r="BA52" s="537">
        <f>IF(BA$2="Fcst",'Revenue E Inputs'!BA77,0)</f>
        <v>0</v>
      </c>
      <c r="BB52" s="537">
        <f>IF(BB$2="Fcst",'Revenue E Inputs'!BB77,0)</f>
        <v>0</v>
      </c>
      <c r="BC52" s="537">
        <f>IF(BC$2="Fcst",'Revenue E Inputs'!BC77,0)</f>
        <v>0</v>
      </c>
      <c r="BD52" s="537">
        <f>IF(BD$2="Fcst",'Revenue E Inputs'!BD77,0)</f>
        <v>0</v>
      </c>
      <c r="BE52" s="537">
        <f>IF(BE$2="Fcst",'Revenue E Inputs'!BE77,0)</f>
        <v>0</v>
      </c>
      <c r="BF52" s="537">
        <f>IF(BF$2="Fcst",'Revenue E Inputs'!BF77,0)</f>
        <v>0</v>
      </c>
      <c r="BG52" s="537">
        <f>IF(BG$2="Fcst",'Revenue E Inputs'!BG77,0)</f>
        <v>0</v>
      </c>
      <c r="BH52" s="537">
        <f>IF(BH$2="Fcst",'Revenue E Inputs'!BH77,0)</f>
        <v>0</v>
      </c>
      <c r="BI52" s="537">
        <f>IF(BI$2="Fcst",'Revenue E Inputs'!BI77,0)</f>
        <v>0</v>
      </c>
      <c r="BJ52" s="537">
        <f>IF(BJ$2="Fcst",'Revenue E Inputs'!BJ77,0)</f>
        <v>0</v>
      </c>
      <c r="BK52" s="537">
        <f>IF(BK$2="Fcst",'Revenue E Inputs'!BK77,0)</f>
        <v>0</v>
      </c>
      <c r="BL52" s="537">
        <f>IF(BL$2="Fcst",'Revenue E Inputs'!BL77,0)</f>
        <v>0</v>
      </c>
      <c r="BM52" s="537">
        <f>IF(BM$2="Fcst",'Revenue E Inputs'!BM77,0)</f>
        <v>0</v>
      </c>
      <c r="BN52" s="537">
        <f>IF(BN$2="Fcst",'Revenue E Inputs'!BN77,0)</f>
        <v>0</v>
      </c>
      <c r="BO52" s="537">
        <f>IF(BO$2="Fcst",'Revenue E Inputs'!BO77,0)</f>
        <v>0</v>
      </c>
      <c r="BP52" s="537">
        <f>IF(BP$2="Fcst",'Revenue E Inputs'!BP77,0)</f>
        <v>0</v>
      </c>
      <c r="BQ52" s="537">
        <f>IF(BQ$2="Fcst",'Revenue E Inputs'!BQ77,0)</f>
        <v>0</v>
      </c>
      <c r="BR52" s="537">
        <f>IF(BR$2="Fcst",'Revenue E Inputs'!BR77,0)</f>
        <v>0</v>
      </c>
      <c r="BS52" s="537">
        <f>IF(BS$2="Fcst",'Revenue E Inputs'!BS77,0)</f>
        <v>0</v>
      </c>
      <c r="BT52" s="537">
        <f>IF(BT$2="Fcst",'Revenue E Inputs'!BT77,0)</f>
        <v>0</v>
      </c>
      <c r="BU52" s="537">
        <f>IF(BU$2="Fcst",'Revenue E Inputs'!BU77,0)</f>
        <v>0</v>
      </c>
    </row>
    <row r="53" spans="1:73" s="575" customFormat="1" x14ac:dyDescent="0.3">
      <c r="A53" s="575" t="s">
        <v>981</v>
      </c>
      <c r="B53" s="537">
        <f>IF(B$2="Fcst",'Revenue F Inputs'!B77,0)</f>
        <v>0</v>
      </c>
      <c r="C53" s="537">
        <f>IF(C$2="Fcst",'Revenue F Inputs'!C77,0)</f>
        <v>0</v>
      </c>
      <c r="D53" s="537">
        <f>IF(D$2="Fcst",'Revenue F Inputs'!D77,0)</f>
        <v>0</v>
      </c>
      <c r="E53" s="537">
        <f>IF(E$2="Fcst",'Revenue F Inputs'!E77,0)</f>
        <v>0</v>
      </c>
      <c r="F53" s="537">
        <f>IF(F$2="Fcst",'Revenue F Inputs'!F77,0)</f>
        <v>0</v>
      </c>
      <c r="G53" s="537">
        <f>IF(G$2="Fcst",'Revenue F Inputs'!G77,0)</f>
        <v>0</v>
      </c>
      <c r="H53" s="537">
        <f>IF(H$2="Fcst",'Revenue F Inputs'!H77,0)</f>
        <v>0</v>
      </c>
      <c r="I53" s="537">
        <f>IF(I$2="Fcst",'Revenue F Inputs'!I77,0)</f>
        <v>245077.30657141749</v>
      </c>
      <c r="J53" s="537">
        <f>IF(J$2="Fcst",'Revenue F Inputs'!J77,0)</f>
        <v>247027.74751187925</v>
      </c>
      <c r="K53" s="537">
        <f>IF(K$2="Fcst",'Revenue F Inputs'!K77,0)</f>
        <v>249004.6777571608</v>
      </c>
      <c r="L53" s="537">
        <f>IF(L$2="Fcst",'Revenue F Inputs'!L77,0)</f>
        <v>251008.45706348712</v>
      </c>
      <c r="M53" s="537">
        <f>IF(M$2="Fcst",'Revenue F Inputs'!M77,0)</f>
        <v>253039.45007300013</v>
      </c>
      <c r="N53" s="537">
        <f>IF(N$2="Fcst",'Revenue F Inputs'!N77,0)</f>
        <v>255098.02638011513</v>
      </c>
      <c r="O53" s="537">
        <f>IF(O$2="Fcst",'Revenue F Inputs'!O77,0)</f>
        <v>257184.56059877865</v>
      </c>
      <c r="P53" s="537">
        <f>IF(P$2="Fcst",'Revenue F Inputs'!P77,0)</f>
        <v>259299.43243063954</v>
      </c>
      <c r="Q53" s="537">
        <f>IF(Q$2="Fcst",'Revenue F Inputs'!Q77,0)</f>
        <v>261443.02673414611</v>
      </c>
      <c r="R53" s="537">
        <f>IF(R$2="Fcst",'Revenue F Inputs'!R77,0)</f>
        <v>263615.73359458154</v>
      </c>
      <c r="S53" s="537">
        <f>IF(S$2="Fcst",'Revenue F Inputs'!S77,0)</f>
        <v>265817.94839505048</v>
      </c>
      <c r="T53" s="537">
        <f>IF(T$2="Fcst",'Revenue F Inputs'!T77,0)</f>
        <v>268050.07188842993</v>
      </c>
      <c r="U53" s="537">
        <f>IF(U$2="Fcst",'Revenue F Inputs'!U77,0)</f>
        <v>270312.51027029689</v>
      </c>
      <c r="V53" s="537">
        <f>IF(V$2="Fcst",'Revenue F Inputs'!V77,0)</f>
        <v>272605.67525284685</v>
      </c>
      <c r="W53" s="537">
        <f>IF(W$2="Fcst",'Revenue F Inputs'!W77,0)</f>
        <v>274929.98413981585</v>
      </c>
      <c r="X53" s="537">
        <f>IF(X$2="Fcst",'Revenue F Inputs'!X77,0)</f>
        <v>277285.85990242055</v>
      </c>
      <c r="Y53" s="537">
        <f>IF(Y$2="Fcst",'Revenue F Inputs'!Y77,0)</f>
        <v>279673.73125632905</v>
      </c>
      <c r="Z53" s="537">
        <f>IF(Z$2="Fcst",'Revenue F Inputs'!Z77,0)</f>
        <v>282094.03273967752</v>
      </c>
      <c r="AA53" s="537">
        <f>IF(AA$2="Fcst",'Revenue F Inputs'!AA77,0)</f>
        <v>284719.45479214616</v>
      </c>
      <c r="AB53" s="537">
        <f>IF(AB$2="Fcst",'Revenue F Inputs'!AB77,0)</f>
        <v>287380.53319471783</v>
      </c>
      <c r="AC53" s="537">
        <f>IF(AC$2="Fcst",'Revenue F Inputs'!AC77,0)</f>
        <v>290077.75220298168</v>
      </c>
      <c r="AD53" s="537">
        <f>IF(AD$2="Fcst",'Revenue F Inputs'!AD77,0)</f>
        <v>292811.60264929297</v>
      </c>
      <c r="AE53" s="537">
        <f>IF(AE$2="Fcst",'Revenue F Inputs'!AE77,0)</f>
        <v>295582.58203209331</v>
      </c>
      <c r="AF53" s="537">
        <f>IF(AF$2="Fcst",'Revenue F Inputs'!AF77,0)</f>
        <v>298391.19460644416</v>
      </c>
      <c r="AG53" s="537">
        <f>IF(AG$2="Fcst",'Revenue F Inputs'!AG77,0)</f>
        <v>301237.95147578965</v>
      </c>
      <c r="AH53" s="537">
        <f>IF(AH$2="Fcst",'Revenue F Inputs'!AH77,0)</f>
        <v>304123.37068496598</v>
      </c>
      <c r="AI53" s="537">
        <f>IF(AI$2="Fcst",'Revenue F Inputs'!AI77,0)</f>
        <v>307047.9773144733</v>
      </c>
      <c r="AJ53" s="537">
        <f>IF(AJ$2="Fcst",'Revenue F Inputs'!AJ77,0)</f>
        <v>310012.30357602896</v>
      </c>
      <c r="AK53" s="537">
        <f>IF(AK$2="Fcst",'Revenue F Inputs'!AK77,0)</f>
        <v>313016.88890941738</v>
      </c>
      <c r="AL53" s="537">
        <f>IF(AL$2="Fcst",'Revenue F Inputs'!AL77,0)</f>
        <v>316062.28008065617</v>
      </c>
      <c r="AM53" s="537">
        <f>IF(AM$2="Fcst",'Revenue F Inputs'!AM77,0)</f>
        <v>319149.03128149494</v>
      </c>
      <c r="AN53" s="537">
        <f>IF(AN$2="Fcst",'Revenue F Inputs'!AN77,0)</f>
        <v>322277.70423026552</v>
      </c>
      <c r="AO53" s="537">
        <f>IF(AO$2="Fcst",'Revenue F Inputs'!AO77,0)</f>
        <v>325448.86827410193</v>
      </c>
      <c r="AP53" s="537">
        <f>IF(AP$2="Fcst",'Revenue F Inputs'!AP77,0)</f>
        <v>328663.1004925486</v>
      </c>
      <c r="AQ53" s="537">
        <f>IF(AQ$2="Fcst",'Revenue F Inputs'!AQ77,0)</f>
        <v>331920.9858025756</v>
      </c>
      <c r="AR53" s="537">
        <f>IF(AR$2="Fcst",'Revenue F Inputs'!AR77,0)</f>
        <v>335223.11706502031</v>
      </c>
      <c r="AS53" s="537">
        <f>IF(AS$2="Fcst",'Revenue F Inputs'!AS77,0)</f>
        <v>338570.09519247455</v>
      </c>
      <c r="AT53" s="537">
        <f>IF(AT$2="Fcst",'Revenue F Inputs'!AT77,0)</f>
        <v>341962.52925863682</v>
      </c>
      <c r="AU53" s="537">
        <f>IF(AU$2="Fcst",'Revenue F Inputs'!AU77,0)</f>
        <v>345401.03660915006</v>
      </c>
      <c r="AV53" s="537">
        <f>IF(AV$2="Fcst",'Revenue F Inputs'!AV77,0)</f>
        <v>348886.24297394429</v>
      </c>
      <c r="AW53" s="537">
        <f>IF(AW$2="Fcst",'Revenue F Inputs'!AW77,0)</f>
        <v>352418.78258110525</v>
      </c>
      <c r="AX53" s="537">
        <f>IF(AX$2="Fcst",'Revenue F Inputs'!AX77,0)</f>
        <v>355999.29827228951</v>
      </c>
      <c r="AY53" s="537">
        <f>IF(AY$2="Fcst",'Revenue F Inputs'!AY77,0)</f>
        <v>359628.44161970698</v>
      </c>
      <c r="AZ53" s="537">
        <f>IF(AZ$2="Fcst",'Revenue F Inputs'!AZ77,0)</f>
        <v>363306.87304469204</v>
      </c>
      <c r="BA53" s="537">
        <f>IF(BA$2="Fcst",'Revenue F Inputs'!BA77,0)</f>
        <v>367035.26193788531</v>
      </c>
      <c r="BB53" s="537">
        <f>IF(BB$2="Fcst",'Revenue F Inputs'!BB77,0)</f>
        <v>370814.28678104753</v>
      </c>
      <c r="BC53" s="537">
        <f>IF(BC$2="Fcst",'Revenue F Inputs'!BC77,0)</f>
        <v>374644.63527052756</v>
      </c>
      <c r="BD53" s="537">
        <f>IF(BD$2="Fcst",'Revenue F Inputs'!BD77,0)</f>
        <v>378527.00444240769</v>
      </c>
      <c r="BE53" s="537">
        <f>IF(BE$2="Fcst",'Revenue F Inputs'!BE77,0)</f>
        <v>382462.10079934815</v>
      </c>
      <c r="BF53" s="537">
        <f>IF(BF$2="Fcst",'Revenue F Inputs'!BF77,0)</f>
        <v>386450.64043915446</v>
      </c>
      <c r="BG53" s="537">
        <f>IF(BG$2="Fcst",'Revenue F Inputs'!BG77,0)</f>
        <v>390665.59918509104</v>
      </c>
      <c r="BH53" s="537">
        <f>IF(BH$2="Fcst",'Revenue F Inputs'!BH77,0)</f>
        <v>394937.80207757303</v>
      </c>
      <c r="BI53" s="537">
        <f>IF(BI$2="Fcst",'Revenue F Inputs'!BI77,0)</f>
        <v>399268.02656010847</v>
      </c>
      <c r="BJ53" s="537">
        <f>IF(BJ$2="Fcst",'Revenue F Inputs'!BJ77,0)</f>
        <v>403657.06063481182</v>
      </c>
      <c r="BK53" s="537">
        <f>IF(BK$2="Fcst",'Revenue F Inputs'!BK77,0)</f>
        <v>408105.70300580212</v>
      </c>
      <c r="BL53" s="537">
        <f>IF(BL$2="Fcst",'Revenue F Inputs'!BL77,0)</f>
        <v>412614.76322454924</v>
      </c>
      <c r="BM53" s="537">
        <f>IF(BM$2="Fcst",'Revenue F Inputs'!BM77,0)</f>
        <v>417185.06183719356</v>
      </c>
      <c r="BN53" s="537">
        <f>IF(BN$2="Fcst",'Revenue F Inputs'!BN77,0)</f>
        <v>421817.43053386681</v>
      </c>
      <c r="BO53" s="537">
        <f>IF(BO$2="Fcst",'Revenue F Inputs'!BO77,0)</f>
        <v>426512.71230004047</v>
      </c>
      <c r="BP53" s="537">
        <f>IF(BP$2="Fcst",'Revenue F Inputs'!BP77,0)</f>
        <v>431271.7615699303</v>
      </c>
      <c r="BQ53" s="537">
        <f>IF(BQ$2="Fcst",'Revenue F Inputs'!BQ77,0)</f>
        <v>436095.44438198354</v>
      </c>
      <c r="BR53" s="537">
        <f>IF(BR$2="Fcst",'Revenue F Inputs'!BR77,0)</f>
        <v>440984.63853647828</v>
      </c>
      <c r="BS53" s="537">
        <f>IF(BS$2="Fcst",'Revenue F Inputs'!BS77,0)</f>
        <v>445940.23375526309</v>
      </c>
      <c r="BT53" s="537">
        <f>IF(BT$2="Fcst",'Revenue F Inputs'!BT77,0)</f>
        <v>450963.13184366608</v>
      </c>
      <c r="BU53" s="537">
        <f>IF(BU$2="Fcst",'Revenue F Inputs'!BU77,0)</f>
        <v>456054.24685460306</v>
      </c>
    </row>
    <row r="54" spans="1:73" x14ac:dyDescent="0.3">
      <c r="A54" s="575"/>
      <c r="B54" s="537"/>
      <c r="C54" s="537"/>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row>
    <row r="55" spans="1:73" x14ac:dyDescent="0.3">
      <c r="A55" s="218" t="s">
        <v>119</v>
      </c>
      <c r="B55" s="219">
        <f>IF(B$2="Fcst",SUM(B48:B54),Actuals!B20)</f>
        <v>186147.86</v>
      </c>
      <c r="C55" s="219">
        <f>IF(C$2="Fcst",SUM(C48:C54),Actuals!C20)</f>
        <v>185920.31</v>
      </c>
      <c r="D55" s="219">
        <f>IF(D$2="Fcst",SUM(D48:D54),Actuals!D20)</f>
        <v>204124.37</v>
      </c>
      <c r="E55" s="219">
        <f>IF(E$2="Fcst",SUM(E48:E54),Actuals!E20)</f>
        <v>206025.24</v>
      </c>
      <c r="F55" s="219">
        <f>IF(F$2="Fcst",SUM(F48:F54),Actuals!F20)</f>
        <v>219219.91999999998</v>
      </c>
      <c r="G55" s="219">
        <f>IF(G$2="Fcst",SUM(G48:G54),Actuals!G20)</f>
        <v>224949.76000000001</v>
      </c>
      <c r="H55" s="219">
        <f>IF(H$2="Fcst",SUM(H48:H54),Actuals!H20)</f>
        <v>245537.72999999998</v>
      </c>
      <c r="I55" s="219">
        <f>IF(I$2="Fcst",SUM(I48:I54),Actuals!I20)</f>
        <v>612852.16030113131</v>
      </c>
      <c r="J55" s="219">
        <f>IF(J$2="Fcst",SUM(J48:J54),Actuals!J20)</f>
        <v>612877.40076217102</v>
      </c>
      <c r="K55" s="219">
        <f>IF(K$2="Fcst",SUM(K48:K54),Actuals!K20)</f>
        <v>609474.22153248708</v>
      </c>
      <c r="L55" s="219">
        <f>IF(L$2="Fcst",SUM(L48:L54),Actuals!L20)</f>
        <v>619542.82095680444</v>
      </c>
      <c r="M55" s="219">
        <f>IF(M$2="Fcst",SUM(M48:M54),Actuals!M20)</f>
        <v>624257.4285550433</v>
      </c>
      <c r="N55" s="219">
        <f>IF(N$2="Fcst",SUM(N48:N54),Actuals!N20)</f>
        <v>626414.57851721533</v>
      </c>
      <c r="O55" s="219">
        <f>IF(O$2="Fcst",SUM(O48:O54),Actuals!O20)</f>
        <v>645367.87526639225</v>
      </c>
      <c r="P55" s="219">
        <f>IF(P$2="Fcst",SUM(P48:P54),Actuals!P20)</f>
        <v>642879.87394896371</v>
      </c>
      <c r="Q55" s="219">
        <f>IF(Q$2="Fcst",SUM(Q48:Q54),Actuals!Q20)</f>
        <v>668141.75072179711</v>
      </c>
      <c r="R55" s="219">
        <f>IF(R$2="Fcst",SUM(R48:R54),Actuals!R20)</f>
        <v>654786.24039382278</v>
      </c>
      <c r="S55" s="219">
        <f>IF(S$2="Fcst",SUM(S48:S54),Actuals!S20)</f>
        <v>654763.10831046442</v>
      </c>
      <c r="T55" s="219">
        <f>IF(T$2="Fcst",SUM(T48:T54),Actuals!T20)</f>
        <v>713674.13934555883</v>
      </c>
      <c r="U55" s="219">
        <f>IF(U$2="Fcst",SUM(U48:U54),Actuals!U20)</f>
        <v>713410.80402724678</v>
      </c>
      <c r="V55" s="219">
        <f>IF(V$2="Fcst",SUM(V48:V54),Actuals!V20)</f>
        <v>710633.68883582484</v>
      </c>
      <c r="W55" s="219">
        <f>IF(W$2="Fcst",SUM(W48:W54),Actuals!W20)</f>
        <v>749019.96236604755</v>
      </c>
      <c r="X55" s="219">
        <f>IF(X$2="Fcst",SUM(X48:X54),Actuals!X20)</f>
        <v>745337.97977707593</v>
      </c>
      <c r="Y55" s="219">
        <f>IF(Y$2="Fcst",SUM(Y48:Y54),Actuals!Y20)</f>
        <v>814694.36589085637</v>
      </c>
      <c r="Z55" s="219">
        <f>IF(Z$2="Fcst",SUM(Z48:Z54),Actuals!Z20)</f>
        <v>782883.12896494893</v>
      </c>
      <c r="AA55" s="219">
        <f>IF(AA$2="Fcst",SUM(AA48:AA54),Actuals!AA20)</f>
        <v>777696.81363829505</v>
      </c>
      <c r="AB55" s="219">
        <f>IF(AB$2="Fcst",SUM(AB48:AB54),Actuals!AB20)</f>
        <v>841955.98153165611</v>
      </c>
      <c r="AC55" s="219">
        <f>IF(AC$2="Fcst",SUM(AC48:AC54),Actuals!AC20)</f>
        <v>853096.90138734505</v>
      </c>
      <c r="AD55" s="219">
        <f>IF(AD$2="Fcst",SUM(AD48:AD54),Actuals!AD20)</f>
        <v>904372.51813475438</v>
      </c>
      <c r="AE55" s="219">
        <f>IF(AE$2="Fcst",SUM(AE48:AE54),Actuals!AE20)</f>
        <v>919112.7284305616</v>
      </c>
      <c r="AF55" s="219">
        <f>IF(AF$2="Fcst",SUM(AF48:AF54),Actuals!AF20)</f>
        <v>961212.87418263499</v>
      </c>
      <c r="AG55" s="219">
        <f>IF(AG$2="Fcst",SUM(AG48:AG54),Actuals!AG20)</f>
        <v>960645.92230331642</v>
      </c>
      <c r="AH55" s="219">
        <f>IF(AH$2="Fcst",SUM(AH48:AH54),Actuals!AH20)</f>
        <v>1047088.8411819988</v>
      </c>
      <c r="AI55" s="219">
        <f>IF(AI$2="Fcst",SUM(AI48:AI54),Actuals!AI20)</f>
        <v>1048470.1048557088</v>
      </c>
      <c r="AJ55" s="219">
        <f>IF(AJ$2="Fcst",SUM(AJ48:AJ54),Actuals!AJ20)</f>
        <v>1043568.4509334124</v>
      </c>
      <c r="AK55" s="219">
        <f>IF(AK$2="Fcst",SUM(AK48:AK54),Actuals!AK20)</f>
        <v>1166709.8429450924</v>
      </c>
      <c r="AL55" s="219">
        <f>IF(AL$2="Fcst",SUM(AL48:AL54),Actuals!AL20)</f>
        <v>1100270.9586181063</v>
      </c>
      <c r="AM55" s="219">
        <f>IF(AM$2="Fcst",SUM(AM48:AM54),Actuals!AM20)</f>
        <v>1189103.2922439745</v>
      </c>
      <c r="AN55" s="219">
        <f>IF(AN$2="Fcst",SUM(AN48:AN54),Actuals!AN20)</f>
        <v>1206477.4228664236</v>
      </c>
      <c r="AO55" s="219">
        <f>IF(AO$2="Fcst",SUM(AO48:AO54),Actuals!AO20)</f>
        <v>1184864.9883539386</v>
      </c>
      <c r="AP55" s="219">
        <f>IF(AP$2="Fcst",SUM(AP48:AP54),Actuals!AP20)</f>
        <v>1256031.332224926</v>
      </c>
      <c r="AQ55" s="219">
        <f>IF(AQ$2="Fcst",SUM(AQ48:AQ54),Actuals!AQ20)</f>
        <v>1274207.8162745391</v>
      </c>
      <c r="AR55" s="219">
        <f>IF(AR$2="Fcst",SUM(AR48:AR54),Actuals!AR20)</f>
        <v>1380484.4717825782</v>
      </c>
      <c r="AS55" s="219">
        <f>IF(AS$2="Fcst",SUM(AS48:AS54),Actuals!AS20)</f>
        <v>1347101.1132575797</v>
      </c>
      <c r="AT55" s="219">
        <f>IF(AT$2="Fcst",SUM(AT48:AT54),Actuals!AT20)</f>
        <v>1388079.4112402776</v>
      </c>
      <c r="AU55" s="219">
        <f>IF(AU$2="Fcst",SUM(AU48:AU54),Actuals!AU20)</f>
        <v>1412308.7874688178</v>
      </c>
      <c r="AV55" s="219">
        <f>IF(AV$2="Fcst",SUM(AV48:AV54),Actuals!AV20)</f>
        <v>1444416.9380393727</v>
      </c>
      <c r="AW55" s="219">
        <f>IF(AW$2="Fcst",SUM(AW48:AW54),Actuals!AW20)</f>
        <v>1476598.3960556248</v>
      </c>
      <c r="AX55" s="219">
        <f>IF(AX$2="Fcst",SUM(AX48:AX54),Actuals!AX20)</f>
        <v>1506772.2196997267</v>
      </c>
      <c r="AY55" s="219">
        <f>IF(AY$2="Fcst",SUM(AY48:AY54),Actuals!AY20)</f>
        <v>1539024.6629672837</v>
      </c>
      <c r="AZ55" s="219">
        <f>IF(AZ$2="Fcst",SUM(AZ48:AZ54),Actuals!AZ20)</f>
        <v>1578416.6699084784</v>
      </c>
      <c r="BA55" s="219">
        <f>IF(BA$2="Fcst",SUM(BA48:BA54),Actuals!BA20)</f>
        <v>1622123.1984662956</v>
      </c>
      <c r="BB55" s="219">
        <f>IF(BB$2="Fcst",SUM(BB48:BB54),Actuals!BB20)</f>
        <v>1676832.44421528</v>
      </c>
      <c r="BC55" s="219">
        <f>IF(BC$2="Fcst",SUM(BC48:BC54),Actuals!BC20)</f>
        <v>1735198.2450878776</v>
      </c>
      <c r="BD55" s="219">
        <f>IF(BD$2="Fcst",SUM(BD48:BD54),Actuals!BD20)</f>
        <v>1793642.0636198069</v>
      </c>
      <c r="BE55" s="219">
        <f>IF(BE$2="Fcst",SUM(BE48:BE54),Actuals!BE20)</f>
        <v>1856334.9800805545</v>
      </c>
      <c r="BF55" s="219">
        <f>IF(BF$2="Fcst",SUM(BF48:BF54),Actuals!BF20)</f>
        <v>1920614.3829065156</v>
      </c>
      <c r="BG55" s="219">
        <f>IF(BG$2="Fcst",SUM(BG48:BG54),Actuals!BG20)</f>
        <v>1987030.009447309</v>
      </c>
      <c r="BH55" s="219">
        <f>IF(BH$2="Fcst",SUM(BH48:BH54),Actuals!BH20)</f>
        <v>2057673.2539014742</v>
      </c>
      <c r="BI55" s="219">
        <f>IF(BI$2="Fcst",SUM(BI48:BI54),Actuals!BI20)</f>
        <v>2129907.5630280408</v>
      </c>
      <c r="BJ55" s="219">
        <f>IF(BJ$2="Fcst",SUM(BJ48:BJ54),Actuals!BJ20)</f>
        <v>2204110.4863554765</v>
      </c>
      <c r="BK55" s="219">
        <f>IF(BK$2="Fcst",SUM(BK48:BK54),Actuals!BK20)</f>
        <v>2278399.0149561316</v>
      </c>
      <c r="BL55" s="219">
        <f>IF(BL$2="Fcst",SUM(BL48:BL54),Actuals!BL20)</f>
        <v>2352773.9583814754</v>
      </c>
      <c r="BM55" s="219">
        <f>IF(BM$2="Fcst",SUM(BM48:BM54),Actuals!BM20)</f>
        <v>2433426.7053855578</v>
      </c>
      <c r="BN55" s="219">
        <f>IF(BN$2="Fcst",SUM(BN48:BN54),Actuals!BN20)</f>
        <v>2515625.8527839337</v>
      </c>
      <c r="BO55" s="219">
        <f>IF(BO$2="Fcst",SUM(BO48:BO54),Actuals!BO20)</f>
        <v>2599372.2435620753</v>
      </c>
      <c r="BP55" s="219">
        <f>IF(BP$2="Fcst",SUM(BP48:BP54),Actuals!BP20)</f>
        <v>2684666.7321541985</v>
      </c>
      <c r="BQ55" s="219">
        <f>IF(BQ$2="Fcst",SUM(BQ48:BQ54),Actuals!BQ20)</f>
        <v>2771510.18459875</v>
      </c>
      <c r="BR55" s="219">
        <f>IF(BR$2="Fcst",SUM(BR48:BR54),Actuals!BR20)</f>
        <v>2859903.4786960082</v>
      </c>
      <c r="BS55" s="219">
        <f>IF(BS$2="Fcst",SUM(BS48:BS54),Actuals!BS20)</f>
        <v>2949847.5041678217</v>
      </c>
      <c r="BT55" s="219">
        <f>IF(BT$2="Fcst",SUM(BT48:BT54),Actuals!BT20)</f>
        <v>3041343.1628195187</v>
      </c>
      <c r="BU55" s="219">
        <f>IF(BU$2="Fcst",SUM(BU48:BU54),Actuals!BU20)</f>
        <v>3134365.3717270819</v>
      </c>
    </row>
    <row r="56" spans="1:73" x14ac:dyDescent="0.3">
      <c r="A56" s="218"/>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row>
    <row r="57" spans="1:73" x14ac:dyDescent="0.3">
      <c r="A57" s="215" t="s">
        <v>4</v>
      </c>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row>
    <row r="58" spans="1:73" x14ac:dyDescent="0.3">
      <c r="A58" s="200" t="s">
        <v>858</v>
      </c>
      <c r="B58" s="174">
        <f>IF(B$2="Fcst",'Services Revenue Inputs'!B78,0)</f>
        <v>0</v>
      </c>
      <c r="C58" s="174">
        <f>IF(C$2="Fcst",'Services Revenue Inputs'!C78,0)</f>
        <v>0</v>
      </c>
      <c r="D58" s="174">
        <f>IF(D$2="Fcst",'Services Revenue Inputs'!D78,0)</f>
        <v>0</v>
      </c>
      <c r="E58" s="174">
        <f>IF(E$2="Fcst",'Services Revenue Inputs'!E78,0)</f>
        <v>0</v>
      </c>
      <c r="F58" s="174">
        <f>IF(F$2="Fcst",'Services Revenue Inputs'!F78,0)</f>
        <v>0</v>
      </c>
      <c r="G58" s="174">
        <f>IF(G$2="Fcst",'Services Revenue Inputs'!G78,0)</f>
        <v>0</v>
      </c>
      <c r="H58" s="174">
        <f>IF(H$2="Fcst",'Services Revenue Inputs'!H78,0)</f>
        <v>0</v>
      </c>
      <c r="I58" s="174">
        <f>IF(I$2="Fcst",'Services Revenue Inputs'!I78,0)</f>
        <v>30000</v>
      </c>
      <c r="J58" s="174">
        <f>IF(J$2="Fcst",'Services Revenue Inputs'!J78,0)</f>
        <v>30000</v>
      </c>
      <c r="K58" s="174">
        <f>IF(K$2="Fcst",'Services Revenue Inputs'!K78,0)</f>
        <v>30000</v>
      </c>
      <c r="L58" s="174">
        <f>IF(L$2="Fcst",'Services Revenue Inputs'!L78,0)</f>
        <v>30000</v>
      </c>
      <c r="M58" s="174">
        <f>IF(M$2="Fcst",'Services Revenue Inputs'!M78,0)</f>
        <v>30000</v>
      </c>
      <c r="N58" s="174">
        <f>IF(N$2="Fcst",'Services Revenue Inputs'!N78,0)</f>
        <v>30000</v>
      </c>
      <c r="O58" s="174">
        <f>IF(O$2="Fcst",'Services Revenue Inputs'!O78,0)</f>
        <v>30000.000000000004</v>
      </c>
      <c r="P58" s="174">
        <f>IF(P$2="Fcst",'Services Revenue Inputs'!P78,0)</f>
        <v>30000</v>
      </c>
      <c r="Q58" s="174">
        <f>IF(Q$2="Fcst",'Services Revenue Inputs'!Q78,0)</f>
        <v>30000</v>
      </c>
      <c r="R58" s="174">
        <f>IF(R$2="Fcst",'Services Revenue Inputs'!R78,0)</f>
        <v>30000</v>
      </c>
      <c r="S58" s="174">
        <f>IF(S$2="Fcst",'Services Revenue Inputs'!S78,0)</f>
        <v>30000</v>
      </c>
      <c r="T58" s="174">
        <f>IF(T$2="Fcst",'Services Revenue Inputs'!T78,0)</f>
        <v>30000</v>
      </c>
      <c r="U58" s="174">
        <f>IF(U$2="Fcst",'Services Revenue Inputs'!U78,0)</f>
        <v>30000</v>
      </c>
      <c r="V58" s="174">
        <f>IF(V$2="Fcst",'Services Revenue Inputs'!V78,0)</f>
        <v>30000</v>
      </c>
      <c r="W58" s="174">
        <f>IF(W$2="Fcst",'Services Revenue Inputs'!W78,0)</f>
        <v>30000</v>
      </c>
      <c r="X58" s="174">
        <f>IF(X$2="Fcst",'Services Revenue Inputs'!X78,0)</f>
        <v>30000</v>
      </c>
      <c r="Y58" s="174">
        <f>IF(Y$2="Fcst",'Services Revenue Inputs'!Y78,0)</f>
        <v>30000</v>
      </c>
      <c r="Z58" s="174">
        <f>IF(Z$2="Fcst",'Services Revenue Inputs'!Z78,0)</f>
        <v>30000</v>
      </c>
      <c r="AA58" s="174">
        <f>IF(AA$2="Fcst",'Services Revenue Inputs'!AA78,0)</f>
        <v>30000.000000000007</v>
      </c>
      <c r="AB58" s="174">
        <f>IF(AB$2="Fcst",'Services Revenue Inputs'!AB78,0)</f>
        <v>30000</v>
      </c>
      <c r="AC58" s="174">
        <f>IF(AC$2="Fcst",'Services Revenue Inputs'!AC78,0)</f>
        <v>30000</v>
      </c>
      <c r="AD58" s="174">
        <f>IF(AD$2="Fcst",'Services Revenue Inputs'!AD78,0)</f>
        <v>30000</v>
      </c>
      <c r="AE58" s="174">
        <f>IF(AE$2="Fcst",'Services Revenue Inputs'!AE78,0)</f>
        <v>30000</v>
      </c>
      <c r="AF58" s="174">
        <f>IF(AF$2="Fcst",'Services Revenue Inputs'!AF78,0)</f>
        <v>30000</v>
      </c>
      <c r="AG58" s="174">
        <f>IF(AG$2="Fcst",'Services Revenue Inputs'!AG78,0)</f>
        <v>30000</v>
      </c>
      <c r="AH58" s="174">
        <f>IF(AH$2="Fcst",'Services Revenue Inputs'!AH78,0)</f>
        <v>30000</v>
      </c>
      <c r="AI58" s="174">
        <f>IF(AI$2="Fcst",'Services Revenue Inputs'!AI78,0)</f>
        <v>30000</v>
      </c>
      <c r="AJ58" s="174">
        <f>IF(AJ$2="Fcst",'Services Revenue Inputs'!AJ78,0)</f>
        <v>30000</v>
      </c>
      <c r="AK58" s="174">
        <f>IF(AK$2="Fcst",'Services Revenue Inputs'!AK78,0)</f>
        <v>30000</v>
      </c>
      <c r="AL58" s="174">
        <f>IF(AL$2="Fcst",'Services Revenue Inputs'!AL78,0)</f>
        <v>30000</v>
      </c>
      <c r="AM58" s="174">
        <f>IF(AM$2="Fcst",'Services Revenue Inputs'!AM78,0)</f>
        <v>30000.000000000004</v>
      </c>
      <c r="AN58" s="174">
        <f>IF(AN$2="Fcst",'Services Revenue Inputs'!AN78,0)</f>
        <v>30000</v>
      </c>
      <c r="AO58" s="174">
        <f>IF(AO$2="Fcst",'Services Revenue Inputs'!AO78,0)</f>
        <v>30000</v>
      </c>
      <c r="AP58" s="174">
        <f>IF(AP$2="Fcst",'Services Revenue Inputs'!AP78,0)</f>
        <v>30000</v>
      </c>
      <c r="AQ58" s="174">
        <f>IF(AQ$2="Fcst",'Services Revenue Inputs'!AQ78,0)</f>
        <v>30000</v>
      </c>
      <c r="AR58" s="174">
        <f>IF(AR$2="Fcst",'Services Revenue Inputs'!AR78,0)</f>
        <v>30000</v>
      </c>
      <c r="AS58" s="174">
        <f>IF(AS$2="Fcst",'Services Revenue Inputs'!AS78,0)</f>
        <v>30000</v>
      </c>
      <c r="AT58" s="174">
        <f>IF(AT$2="Fcst",'Services Revenue Inputs'!AT78,0)</f>
        <v>30000</v>
      </c>
      <c r="AU58" s="174">
        <f>IF(AU$2="Fcst",'Services Revenue Inputs'!AU78,0)</f>
        <v>30000</v>
      </c>
      <c r="AV58" s="174">
        <f>IF(AV$2="Fcst",'Services Revenue Inputs'!AV78,0)</f>
        <v>30000</v>
      </c>
      <c r="AW58" s="174">
        <f>IF(AW$2="Fcst",'Services Revenue Inputs'!AW78,0)</f>
        <v>30000</v>
      </c>
      <c r="AX58" s="174">
        <f>IF(AX$2="Fcst",'Services Revenue Inputs'!AX78,0)</f>
        <v>0</v>
      </c>
      <c r="AY58" s="174">
        <f>IF(AY$2="Fcst",'Services Revenue Inputs'!AY78,0)</f>
        <v>0</v>
      </c>
      <c r="AZ58" s="174">
        <f>IF(AZ$2="Fcst",'Services Revenue Inputs'!AZ78,0)</f>
        <v>0</v>
      </c>
      <c r="BA58" s="174">
        <f>IF(BA$2="Fcst",'Services Revenue Inputs'!BA78,0)</f>
        <v>0</v>
      </c>
      <c r="BB58" s="174">
        <f>IF(BB$2="Fcst",'Services Revenue Inputs'!BB78,0)</f>
        <v>0</v>
      </c>
      <c r="BC58" s="174">
        <f>IF(BC$2="Fcst",'Services Revenue Inputs'!BC78,0)</f>
        <v>0</v>
      </c>
      <c r="BD58" s="174">
        <f>IF(BD$2="Fcst",'Services Revenue Inputs'!BD78,0)</f>
        <v>0</v>
      </c>
      <c r="BE58" s="174">
        <f>IF(BE$2="Fcst",'Services Revenue Inputs'!BE78,0)</f>
        <v>0</v>
      </c>
      <c r="BF58" s="174">
        <f>IF(BF$2="Fcst",'Services Revenue Inputs'!BF78,0)</f>
        <v>0</v>
      </c>
      <c r="BG58" s="174">
        <f>IF(BG$2="Fcst",'Services Revenue Inputs'!BG78,0)</f>
        <v>0</v>
      </c>
      <c r="BH58" s="174">
        <f>IF(BH$2="Fcst",'Services Revenue Inputs'!BH78,0)</f>
        <v>0</v>
      </c>
      <c r="BI58" s="174">
        <f>IF(BI$2="Fcst",'Services Revenue Inputs'!BI78,0)</f>
        <v>0</v>
      </c>
      <c r="BJ58" s="174">
        <f>IF(BJ$2="Fcst",'Services Revenue Inputs'!BJ78,0)</f>
        <v>0</v>
      </c>
      <c r="BK58" s="174">
        <f>IF(BK$2="Fcst",'Services Revenue Inputs'!BK78,0)</f>
        <v>0</v>
      </c>
      <c r="BL58" s="174">
        <f>IF(BL$2="Fcst",'Services Revenue Inputs'!BL78,0)</f>
        <v>0</v>
      </c>
      <c r="BM58" s="174">
        <f>IF(BM$2="Fcst",'Services Revenue Inputs'!BM78,0)</f>
        <v>0</v>
      </c>
      <c r="BN58" s="174">
        <f>IF(BN$2="Fcst",'Services Revenue Inputs'!BN78,0)</f>
        <v>0</v>
      </c>
      <c r="BO58" s="174">
        <f>IF(BO$2="Fcst",'Services Revenue Inputs'!BO78,0)</f>
        <v>0</v>
      </c>
      <c r="BP58" s="174">
        <f>IF(BP$2="Fcst",'Services Revenue Inputs'!BP78,0)</f>
        <v>0</v>
      </c>
      <c r="BQ58" s="174">
        <f>IF(BQ$2="Fcst",'Services Revenue Inputs'!BQ78,0)</f>
        <v>0</v>
      </c>
      <c r="BR58" s="174">
        <f>IF(BR$2="Fcst",'Services Revenue Inputs'!BR78,0)</f>
        <v>0</v>
      </c>
      <c r="BS58" s="174">
        <f>IF(BS$2="Fcst",'Services Revenue Inputs'!BS78,0)</f>
        <v>0</v>
      </c>
      <c r="BT58" s="174">
        <f>IF(BT$2="Fcst",'Services Revenue Inputs'!BT78,0)</f>
        <v>0</v>
      </c>
      <c r="BU58" s="174">
        <f>IF(BU$2="Fcst",'Services Revenue Inputs'!BU78,0)</f>
        <v>0</v>
      </c>
    </row>
    <row r="59" spans="1:73" x14ac:dyDescent="0.3">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row>
    <row r="60" spans="1:73" x14ac:dyDescent="0.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row>
    <row r="61" spans="1:73" x14ac:dyDescent="0.3">
      <c r="A61" s="216"/>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row>
    <row r="62" spans="1:73" x14ac:dyDescent="0.3">
      <c r="A62" s="218" t="s">
        <v>119</v>
      </c>
      <c r="B62" s="219">
        <f>IF(B$2="Fcst",SUM(B58:B61),Actuals!B21)</f>
        <v>0</v>
      </c>
      <c r="C62" s="219">
        <f>IF(C$2="Fcst",SUM(C58:C61),Actuals!C21)</f>
        <v>0</v>
      </c>
      <c r="D62" s="219">
        <f>IF(D$2="Fcst",SUM(D58:D61),Actuals!D21)</f>
        <v>0</v>
      </c>
      <c r="E62" s="219">
        <f>IF(E$2="Fcst",SUM(E58:E61),Actuals!E21)</f>
        <v>0</v>
      </c>
      <c r="F62" s="219">
        <f>IF(F$2="Fcst",SUM(F58:F61),Actuals!F21)</f>
        <v>0</v>
      </c>
      <c r="G62" s="219">
        <f>IF(G$2="Fcst",SUM(G58:G61),Actuals!G21)</f>
        <v>3360.95</v>
      </c>
      <c r="H62" s="219">
        <f>IF(H$2="Fcst",SUM(H58:H61),Actuals!H21)</f>
        <v>4055.77</v>
      </c>
      <c r="I62" s="219">
        <f>IF(I$2="Fcst",SUM(I58:I61),Actuals!I21)</f>
        <v>30000</v>
      </c>
      <c r="J62" s="219">
        <f>IF(J$2="Fcst",SUM(J58:J61),Actuals!J21)</f>
        <v>30000</v>
      </c>
      <c r="K62" s="219">
        <f>IF(K$2="Fcst",SUM(K58:K61),Actuals!K21)</f>
        <v>30000</v>
      </c>
      <c r="L62" s="219">
        <f>IF(L$2="Fcst",SUM(L58:L61),Actuals!L21)</f>
        <v>30000</v>
      </c>
      <c r="M62" s="219">
        <f>IF(M$2="Fcst",SUM(M58:M61),Actuals!M21)</f>
        <v>30000</v>
      </c>
      <c r="N62" s="219">
        <f>IF(N$2="Fcst",SUM(N58:N61),Actuals!N21)</f>
        <v>30000</v>
      </c>
      <c r="O62" s="219">
        <f>IF(O$2="Fcst",SUM(O58:O61),Actuals!O21)</f>
        <v>30000.000000000004</v>
      </c>
      <c r="P62" s="219">
        <f>IF(P$2="Fcst",SUM(P58:P61),Actuals!P21)</f>
        <v>30000</v>
      </c>
      <c r="Q62" s="219">
        <f>IF(Q$2="Fcst",SUM(Q58:Q61),Actuals!Q21)</f>
        <v>30000</v>
      </c>
      <c r="R62" s="219">
        <f>IF(R$2="Fcst",SUM(R58:R61),Actuals!R21)</f>
        <v>30000</v>
      </c>
      <c r="S62" s="219">
        <f>IF(S$2="Fcst",SUM(S58:S61),Actuals!S21)</f>
        <v>30000</v>
      </c>
      <c r="T62" s="219">
        <f>IF(T$2="Fcst",SUM(T58:T61),Actuals!T21)</f>
        <v>30000</v>
      </c>
      <c r="U62" s="219">
        <f>IF(U$2="Fcst",SUM(U58:U61),Actuals!U21)</f>
        <v>30000</v>
      </c>
      <c r="V62" s="219">
        <f>IF(V$2="Fcst",SUM(V58:V61),Actuals!V21)</f>
        <v>30000</v>
      </c>
      <c r="W62" s="219">
        <f>IF(W$2="Fcst",SUM(W58:W61),Actuals!W21)</f>
        <v>30000</v>
      </c>
      <c r="X62" s="219">
        <f>IF(X$2="Fcst",SUM(X58:X61),Actuals!X21)</f>
        <v>30000</v>
      </c>
      <c r="Y62" s="219">
        <f>IF(Y$2="Fcst",SUM(Y58:Y61),Actuals!Y21)</f>
        <v>30000</v>
      </c>
      <c r="Z62" s="219">
        <f>IF(Z$2="Fcst",SUM(Z58:Z61),Actuals!Z21)</f>
        <v>30000</v>
      </c>
      <c r="AA62" s="219">
        <f>IF(AA$2="Fcst",SUM(AA58:AA61),Actuals!AA21)</f>
        <v>30000.000000000007</v>
      </c>
      <c r="AB62" s="219">
        <f>IF(AB$2="Fcst",SUM(AB58:AB61),Actuals!AB21)</f>
        <v>30000</v>
      </c>
      <c r="AC62" s="219">
        <f>IF(AC$2="Fcst",SUM(AC58:AC61),Actuals!AC21)</f>
        <v>30000</v>
      </c>
      <c r="AD62" s="219">
        <f>IF(AD$2="Fcst",SUM(AD58:AD61),Actuals!AD21)</f>
        <v>30000</v>
      </c>
      <c r="AE62" s="219">
        <f>IF(AE$2="Fcst",SUM(AE58:AE61),Actuals!AE21)</f>
        <v>30000</v>
      </c>
      <c r="AF62" s="219">
        <f>IF(AF$2="Fcst",SUM(AF58:AF61),Actuals!AF21)</f>
        <v>30000</v>
      </c>
      <c r="AG62" s="219">
        <f>IF(AG$2="Fcst",SUM(AG58:AG61),Actuals!AG21)</f>
        <v>30000</v>
      </c>
      <c r="AH62" s="219">
        <f>IF(AH$2="Fcst",SUM(AH58:AH61),Actuals!AH21)</f>
        <v>30000</v>
      </c>
      <c r="AI62" s="219">
        <f>IF(AI$2="Fcst",SUM(AI58:AI61),Actuals!AI21)</f>
        <v>30000</v>
      </c>
      <c r="AJ62" s="219">
        <f>IF(AJ$2="Fcst",SUM(AJ58:AJ61),Actuals!AJ21)</f>
        <v>30000</v>
      </c>
      <c r="AK62" s="219">
        <f>IF(AK$2="Fcst",SUM(AK58:AK61),Actuals!AK21)</f>
        <v>30000</v>
      </c>
      <c r="AL62" s="219">
        <f>IF(AL$2="Fcst",SUM(AL58:AL61),Actuals!AL21)</f>
        <v>30000</v>
      </c>
      <c r="AM62" s="219">
        <f>IF(AM$2="Fcst",SUM(AM58:AM61),Actuals!AM21)</f>
        <v>30000.000000000004</v>
      </c>
      <c r="AN62" s="219">
        <f>IF(AN$2="Fcst",SUM(AN58:AN61),Actuals!AN21)</f>
        <v>30000</v>
      </c>
      <c r="AO62" s="219">
        <f>IF(AO$2="Fcst",SUM(AO58:AO61),Actuals!AO21)</f>
        <v>30000</v>
      </c>
      <c r="AP62" s="219">
        <f>IF(AP$2="Fcst",SUM(AP58:AP61),Actuals!AP21)</f>
        <v>30000</v>
      </c>
      <c r="AQ62" s="219">
        <f>IF(AQ$2="Fcst",SUM(AQ58:AQ61),Actuals!AQ21)</f>
        <v>30000</v>
      </c>
      <c r="AR62" s="219">
        <f>IF(AR$2="Fcst",SUM(AR58:AR61),Actuals!AR21)</f>
        <v>30000</v>
      </c>
      <c r="AS62" s="219">
        <f>IF(AS$2="Fcst",SUM(AS58:AS61),Actuals!AS21)</f>
        <v>30000</v>
      </c>
      <c r="AT62" s="219">
        <f>IF(AT$2="Fcst",SUM(AT58:AT61),Actuals!AT21)</f>
        <v>30000</v>
      </c>
      <c r="AU62" s="219">
        <f>IF(AU$2="Fcst",SUM(AU58:AU61),Actuals!AU21)</f>
        <v>30000</v>
      </c>
      <c r="AV62" s="219">
        <f>IF(AV$2="Fcst",SUM(AV58:AV61),Actuals!AV21)</f>
        <v>30000</v>
      </c>
      <c r="AW62" s="219">
        <f>IF(AW$2="Fcst",SUM(AW58:AW61),Actuals!AW21)</f>
        <v>30000</v>
      </c>
      <c r="AX62" s="219">
        <f>IF(AX$2="Fcst",SUM(AX58:AX61),Actuals!AX21)</f>
        <v>0</v>
      </c>
      <c r="AY62" s="219">
        <f>IF(AY$2="Fcst",SUM(AY58:AY61),Actuals!AY21)</f>
        <v>0</v>
      </c>
      <c r="AZ62" s="219">
        <f>IF(AZ$2="Fcst",SUM(AZ58:AZ61),Actuals!AZ21)</f>
        <v>0</v>
      </c>
      <c r="BA62" s="219">
        <f>IF(BA$2="Fcst",SUM(BA58:BA61),Actuals!BA21)</f>
        <v>0</v>
      </c>
      <c r="BB62" s="219">
        <f>IF(BB$2="Fcst",SUM(BB58:BB61),Actuals!BB21)</f>
        <v>0</v>
      </c>
      <c r="BC62" s="219">
        <f>IF(BC$2="Fcst",SUM(BC58:BC61),Actuals!BC21)</f>
        <v>0</v>
      </c>
      <c r="BD62" s="219">
        <f>IF(BD$2="Fcst",SUM(BD58:BD61),Actuals!BD21)</f>
        <v>0</v>
      </c>
      <c r="BE62" s="219">
        <f>IF(BE$2="Fcst",SUM(BE58:BE61),Actuals!BE21)</f>
        <v>0</v>
      </c>
      <c r="BF62" s="219">
        <f>IF(BF$2="Fcst",SUM(BF58:BF61),Actuals!BF21)</f>
        <v>0</v>
      </c>
      <c r="BG62" s="219">
        <f>IF(BG$2="Fcst",SUM(BG58:BG61),Actuals!BG21)</f>
        <v>0</v>
      </c>
      <c r="BH62" s="219">
        <f>IF(BH$2="Fcst",SUM(BH58:BH61),Actuals!BH21)</f>
        <v>0</v>
      </c>
      <c r="BI62" s="219">
        <f>IF(BI$2="Fcst",SUM(BI58:BI61),Actuals!BI21)</f>
        <v>0</v>
      </c>
      <c r="BJ62" s="219">
        <f>IF(BJ$2="Fcst",SUM(BJ58:BJ61),Actuals!BJ21)</f>
        <v>0</v>
      </c>
      <c r="BK62" s="219">
        <f>IF(BK$2="Fcst",SUM(BK58:BK61),Actuals!BK21)</f>
        <v>0</v>
      </c>
      <c r="BL62" s="219">
        <f>IF(BL$2="Fcst",SUM(BL58:BL61),Actuals!BL21)</f>
        <v>0</v>
      </c>
      <c r="BM62" s="219">
        <f>IF(BM$2="Fcst",SUM(BM58:BM61),Actuals!BM21)</f>
        <v>0</v>
      </c>
      <c r="BN62" s="219">
        <f>IF(BN$2="Fcst",SUM(BN58:BN61),Actuals!BN21)</f>
        <v>0</v>
      </c>
      <c r="BO62" s="219">
        <f>IF(BO$2="Fcst",SUM(BO58:BO61),Actuals!BO21)</f>
        <v>0</v>
      </c>
      <c r="BP62" s="219">
        <f>IF(BP$2="Fcst",SUM(BP58:BP61),Actuals!BP21)</f>
        <v>0</v>
      </c>
      <c r="BQ62" s="219">
        <f>IF(BQ$2="Fcst",SUM(BQ58:BQ61),Actuals!BQ21)</f>
        <v>0</v>
      </c>
      <c r="BR62" s="219">
        <f>IF(BR$2="Fcst",SUM(BR58:BR61),Actuals!BR21)</f>
        <v>0</v>
      </c>
      <c r="BS62" s="219">
        <f>IF(BS$2="Fcst",SUM(BS58:BS61),Actuals!BS21)</f>
        <v>0</v>
      </c>
      <c r="BT62" s="219">
        <f>IF(BT$2="Fcst",SUM(BT58:BT61),Actuals!BT21)</f>
        <v>0</v>
      </c>
      <c r="BU62" s="219">
        <f>IF(BU$2="Fcst",SUM(BU58:BU61),Actuals!BU21)</f>
        <v>0</v>
      </c>
    </row>
    <row r="63" spans="1:73" x14ac:dyDescent="0.3">
      <c r="A63" s="218"/>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219"/>
      <c r="BL63" s="219"/>
      <c r="BM63" s="219"/>
      <c r="BN63" s="219"/>
      <c r="BO63" s="219"/>
      <c r="BP63" s="219"/>
      <c r="BQ63" s="219"/>
      <c r="BR63" s="219"/>
      <c r="BS63" s="219"/>
      <c r="BT63" s="219"/>
      <c r="BU63" s="219"/>
    </row>
    <row r="64" spans="1:73" x14ac:dyDescent="0.3">
      <c r="A64" s="215" t="s">
        <v>831</v>
      </c>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row>
    <row r="65" spans="1:73" x14ac:dyDescent="0.3">
      <c r="A65" s="200" t="s">
        <v>833</v>
      </c>
      <c r="B65" s="174">
        <f>IF(B$2="Fcst",'Variable Revenue Inputs'!B29,0)</f>
        <v>0</v>
      </c>
      <c r="C65" s="174">
        <f>IF(C$2="Fcst",'Variable Revenue Inputs'!C29,0)</f>
        <v>0</v>
      </c>
      <c r="D65" s="174">
        <f>IF(D$2="Fcst",'Variable Revenue Inputs'!D29,0)</f>
        <v>0</v>
      </c>
      <c r="E65" s="174">
        <f>IF(E$2="Fcst",'Variable Revenue Inputs'!E29,0)</f>
        <v>0</v>
      </c>
      <c r="F65" s="174">
        <f>IF(F$2="Fcst",'Variable Revenue Inputs'!F29,0)</f>
        <v>0</v>
      </c>
      <c r="G65" s="174">
        <f>IF(G$2="Fcst",'Variable Revenue Inputs'!G29,0)</f>
        <v>0</v>
      </c>
      <c r="H65" s="174">
        <f>IF(H$2="Fcst",'Variable Revenue Inputs'!H29,0)</f>
        <v>0</v>
      </c>
      <c r="I65" s="174">
        <f>IF(I$2="Fcst",'Variable Revenue Inputs'!I29,0)</f>
        <v>0</v>
      </c>
      <c r="J65" s="174">
        <f>IF(J$2="Fcst",'Variable Revenue Inputs'!J29,0)</f>
        <v>0</v>
      </c>
      <c r="K65" s="174">
        <f>IF(K$2="Fcst",'Variable Revenue Inputs'!K29,0)</f>
        <v>0</v>
      </c>
      <c r="L65" s="174">
        <f>IF(L$2="Fcst",'Variable Revenue Inputs'!L29,0)</f>
        <v>0</v>
      </c>
      <c r="M65" s="174">
        <f>IF(M$2="Fcst",'Variable Revenue Inputs'!M29,0)</f>
        <v>0</v>
      </c>
      <c r="N65" s="174">
        <f>IF(N$2="Fcst",'Variable Revenue Inputs'!N29,0)</f>
        <v>0</v>
      </c>
      <c r="O65" s="174">
        <f>IF(O$2="Fcst",'Variable Revenue Inputs'!O29,0)</f>
        <v>0</v>
      </c>
      <c r="P65" s="174">
        <f>IF(P$2="Fcst",'Variable Revenue Inputs'!P29,0)</f>
        <v>0</v>
      </c>
      <c r="Q65" s="174">
        <f>IF(Q$2="Fcst",'Variable Revenue Inputs'!Q29,0)</f>
        <v>0</v>
      </c>
      <c r="R65" s="174">
        <f>IF(R$2="Fcst",'Variable Revenue Inputs'!R29,0)</f>
        <v>0</v>
      </c>
      <c r="S65" s="174">
        <f>IF(S$2="Fcst",'Variable Revenue Inputs'!S29,0)</f>
        <v>0</v>
      </c>
      <c r="T65" s="174">
        <f>IF(T$2="Fcst",'Variable Revenue Inputs'!T29,0)</f>
        <v>0</v>
      </c>
      <c r="U65" s="174">
        <f>IF(U$2="Fcst",'Variable Revenue Inputs'!U29,0)</f>
        <v>0</v>
      </c>
      <c r="V65" s="174">
        <f>IF(V$2="Fcst",'Variable Revenue Inputs'!V29,0)</f>
        <v>0</v>
      </c>
      <c r="W65" s="174">
        <f>IF(W$2="Fcst",'Variable Revenue Inputs'!W29,0)</f>
        <v>0</v>
      </c>
      <c r="X65" s="174">
        <f>IF(X$2="Fcst",'Variable Revenue Inputs'!X29,0)</f>
        <v>0</v>
      </c>
      <c r="Y65" s="174">
        <f>IF(Y$2="Fcst",'Variable Revenue Inputs'!Y29,0)</f>
        <v>0</v>
      </c>
      <c r="Z65" s="174">
        <f>IF(Z$2="Fcst",'Variable Revenue Inputs'!Z29,0)</f>
        <v>0</v>
      </c>
      <c r="AA65" s="174">
        <f>IF(AA$2="Fcst",'Variable Revenue Inputs'!AA29,0)</f>
        <v>0</v>
      </c>
      <c r="AB65" s="174">
        <f>IF(AB$2="Fcst",'Variable Revenue Inputs'!AB29,0)</f>
        <v>0</v>
      </c>
      <c r="AC65" s="174">
        <f>IF(AC$2="Fcst",'Variable Revenue Inputs'!AC29,0)</f>
        <v>0</v>
      </c>
      <c r="AD65" s="174">
        <f>IF(AD$2="Fcst",'Variable Revenue Inputs'!AD29,0)</f>
        <v>0</v>
      </c>
      <c r="AE65" s="174">
        <f>IF(AE$2="Fcst",'Variable Revenue Inputs'!AE29,0)</f>
        <v>0</v>
      </c>
      <c r="AF65" s="174">
        <f>IF(AF$2="Fcst",'Variable Revenue Inputs'!AF29,0)</f>
        <v>0</v>
      </c>
      <c r="AG65" s="174">
        <f>IF(AG$2="Fcst",'Variable Revenue Inputs'!AG29,0)</f>
        <v>0</v>
      </c>
      <c r="AH65" s="174">
        <f>IF(AH$2="Fcst",'Variable Revenue Inputs'!AH29,0)</f>
        <v>0</v>
      </c>
      <c r="AI65" s="174">
        <f>IF(AI$2="Fcst",'Variable Revenue Inputs'!AI29,0)</f>
        <v>0</v>
      </c>
      <c r="AJ65" s="174">
        <f>IF(AJ$2="Fcst",'Variable Revenue Inputs'!AJ29,0)</f>
        <v>0</v>
      </c>
      <c r="AK65" s="174">
        <f>IF(AK$2="Fcst",'Variable Revenue Inputs'!AK29,0)</f>
        <v>0</v>
      </c>
      <c r="AL65" s="174">
        <f>IF(AL$2="Fcst",'Variable Revenue Inputs'!AL29,0)</f>
        <v>0</v>
      </c>
      <c r="AM65" s="174">
        <f>IF(AM$2="Fcst",'Variable Revenue Inputs'!AM29,0)</f>
        <v>0</v>
      </c>
      <c r="AN65" s="174">
        <f>IF(AN$2="Fcst",'Variable Revenue Inputs'!AN29,0)</f>
        <v>0</v>
      </c>
      <c r="AO65" s="174">
        <f>IF(AO$2="Fcst",'Variable Revenue Inputs'!AO29,0)</f>
        <v>0</v>
      </c>
      <c r="AP65" s="174">
        <f>IF(AP$2="Fcst",'Variable Revenue Inputs'!AP29,0)</f>
        <v>0</v>
      </c>
      <c r="AQ65" s="174">
        <f>IF(AQ$2="Fcst",'Variable Revenue Inputs'!AQ29,0)</f>
        <v>0</v>
      </c>
      <c r="AR65" s="174">
        <f>IF(AR$2="Fcst",'Variable Revenue Inputs'!AR29,0)</f>
        <v>0</v>
      </c>
      <c r="AS65" s="174">
        <f>IF(AS$2="Fcst",'Variable Revenue Inputs'!AS29,0)</f>
        <v>0</v>
      </c>
      <c r="AT65" s="174">
        <f>IF(AT$2="Fcst",'Variable Revenue Inputs'!AT29,0)</f>
        <v>0</v>
      </c>
      <c r="AU65" s="174">
        <f>IF(AU$2="Fcst",'Variable Revenue Inputs'!AU29,0)</f>
        <v>0</v>
      </c>
      <c r="AV65" s="174">
        <f>IF(AV$2="Fcst",'Variable Revenue Inputs'!AV29,0)</f>
        <v>0</v>
      </c>
      <c r="AW65" s="174">
        <f>IF(AW$2="Fcst",'Variable Revenue Inputs'!AW29,0)</f>
        <v>0</v>
      </c>
      <c r="AX65" s="174">
        <f>IF(AX$2="Fcst",'Variable Revenue Inputs'!AX29,0)</f>
        <v>0</v>
      </c>
      <c r="AY65" s="174">
        <f>IF(AY$2="Fcst",'Variable Revenue Inputs'!AY29,0)</f>
        <v>0</v>
      </c>
      <c r="AZ65" s="174">
        <f>IF(AZ$2="Fcst",'Variable Revenue Inputs'!AZ29,0)</f>
        <v>0</v>
      </c>
      <c r="BA65" s="174">
        <f>IF(BA$2="Fcst",'Variable Revenue Inputs'!BA29,0)</f>
        <v>0</v>
      </c>
      <c r="BB65" s="174">
        <f>IF(BB$2="Fcst",'Variable Revenue Inputs'!BB29,0)</f>
        <v>0</v>
      </c>
      <c r="BC65" s="174">
        <f>IF(BC$2="Fcst",'Variable Revenue Inputs'!BC29,0)</f>
        <v>0</v>
      </c>
      <c r="BD65" s="174">
        <f>IF(BD$2="Fcst",'Variable Revenue Inputs'!BD29,0)</f>
        <v>0</v>
      </c>
      <c r="BE65" s="174">
        <f>IF(BE$2="Fcst",'Variable Revenue Inputs'!BE29,0)</f>
        <v>0</v>
      </c>
      <c r="BF65" s="174">
        <f>IF(BF$2="Fcst",'Variable Revenue Inputs'!BF29,0)</f>
        <v>0</v>
      </c>
      <c r="BG65" s="174">
        <f>IF(BG$2="Fcst",'Variable Revenue Inputs'!BG29,0)</f>
        <v>0</v>
      </c>
      <c r="BH65" s="174">
        <f>IF(BH$2="Fcst",'Variable Revenue Inputs'!BH29,0)</f>
        <v>0</v>
      </c>
      <c r="BI65" s="174">
        <f>IF(BI$2="Fcst",'Variable Revenue Inputs'!BI29,0)</f>
        <v>0</v>
      </c>
      <c r="BJ65" s="174">
        <f>IF(BJ$2="Fcst",'Variable Revenue Inputs'!BJ29,0)</f>
        <v>0</v>
      </c>
      <c r="BK65" s="174">
        <f>IF(BK$2="Fcst",'Variable Revenue Inputs'!BK29,0)</f>
        <v>0</v>
      </c>
      <c r="BL65" s="174">
        <f>IF(BL$2="Fcst",'Variable Revenue Inputs'!BL29,0)</f>
        <v>0</v>
      </c>
      <c r="BM65" s="174">
        <f>IF(BM$2="Fcst",'Variable Revenue Inputs'!BM29,0)</f>
        <v>0</v>
      </c>
      <c r="BN65" s="174">
        <f>IF(BN$2="Fcst",'Variable Revenue Inputs'!BN29,0)</f>
        <v>0</v>
      </c>
      <c r="BO65" s="174">
        <f>IF(BO$2="Fcst",'Variable Revenue Inputs'!BO29,0)</f>
        <v>0</v>
      </c>
      <c r="BP65" s="174">
        <f>IF(BP$2="Fcst",'Variable Revenue Inputs'!BP29,0)</f>
        <v>0</v>
      </c>
      <c r="BQ65" s="174">
        <f>IF(BQ$2="Fcst",'Variable Revenue Inputs'!BQ29,0)</f>
        <v>0</v>
      </c>
      <c r="BR65" s="174">
        <f>IF(BR$2="Fcst",'Variable Revenue Inputs'!BR29,0)</f>
        <v>0</v>
      </c>
      <c r="BS65" s="174">
        <f>IF(BS$2="Fcst",'Variable Revenue Inputs'!BS29,0)</f>
        <v>0</v>
      </c>
      <c r="BT65" s="174">
        <f>IF(BT$2="Fcst",'Variable Revenue Inputs'!BT29,0)</f>
        <v>0</v>
      </c>
      <c r="BU65" s="174">
        <f>IF(BU$2="Fcst",'Variable Revenue Inputs'!BU29,0)</f>
        <v>0</v>
      </c>
    </row>
    <row r="66" spans="1:73" x14ac:dyDescent="0.3">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row>
    <row r="67" spans="1:73" x14ac:dyDescent="0.3">
      <c r="B67" s="174"/>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row>
    <row r="68" spans="1:73" x14ac:dyDescent="0.3">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row>
    <row r="69" spans="1:73" x14ac:dyDescent="0.3">
      <c r="A69" s="216"/>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row>
    <row r="70" spans="1:73" x14ac:dyDescent="0.3">
      <c r="A70" s="218" t="s">
        <v>119</v>
      </c>
      <c r="B70" s="219">
        <f>IF(B$2="Fcst",SUM(B65:B69),Actuals!B22)</f>
        <v>0</v>
      </c>
      <c r="C70" s="219">
        <f>IF(C$2="Fcst",SUM(C65:C69),Actuals!C22)</f>
        <v>0</v>
      </c>
      <c r="D70" s="219">
        <f>IF(D$2="Fcst",SUM(D65:D69),Actuals!D22)</f>
        <v>0</v>
      </c>
      <c r="E70" s="219">
        <f>IF(E$2="Fcst",SUM(E65:E69),Actuals!E22)</f>
        <v>0</v>
      </c>
      <c r="F70" s="219">
        <f>IF(F$2="Fcst",SUM(F65:F69),Actuals!F22)</f>
        <v>0</v>
      </c>
      <c r="G70" s="219">
        <f>IF(G$2="Fcst",SUM(G65:G69),Actuals!G22)</f>
        <v>0</v>
      </c>
      <c r="H70" s="219">
        <f>IF(H$2="Fcst",SUM(H65:H69),Actuals!H22)</f>
        <v>0</v>
      </c>
      <c r="I70" s="219">
        <f>IF(I$2="Fcst",SUM(I65:I69),Actuals!I22)</f>
        <v>0</v>
      </c>
      <c r="J70" s="219">
        <f>IF(J$2="Fcst",SUM(J65:J69),Actuals!J22)</f>
        <v>0</v>
      </c>
      <c r="K70" s="219">
        <f>IF(K$2="Fcst",SUM(K65:K69),Actuals!K22)</f>
        <v>0</v>
      </c>
      <c r="L70" s="219">
        <f>IF(L$2="Fcst",SUM(L65:L69),Actuals!L22)</f>
        <v>0</v>
      </c>
      <c r="M70" s="219">
        <f>IF(M$2="Fcst",SUM(M65:M69),Actuals!M22)</f>
        <v>0</v>
      </c>
      <c r="N70" s="219">
        <f>IF(N$2="Fcst",SUM(N65:N69),Actuals!N22)</f>
        <v>0</v>
      </c>
      <c r="O70" s="219">
        <f>IF(O$2="Fcst",SUM(O65:O69),Actuals!O22)</f>
        <v>0</v>
      </c>
      <c r="P70" s="219">
        <f>IF(P$2="Fcst",SUM(P65:P69),Actuals!P22)</f>
        <v>0</v>
      </c>
      <c r="Q70" s="219">
        <f>IF(Q$2="Fcst",SUM(Q65:Q69),Actuals!Q22)</f>
        <v>0</v>
      </c>
      <c r="R70" s="219">
        <f>IF(R$2="Fcst",SUM(R65:R69),Actuals!R22)</f>
        <v>0</v>
      </c>
      <c r="S70" s="219">
        <f>IF(S$2="Fcst",SUM(S65:S69),Actuals!S22)</f>
        <v>0</v>
      </c>
      <c r="T70" s="219">
        <f>IF(T$2="Fcst",SUM(T65:T69),Actuals!T22)</f>
        <v>0</v>
      </c>
      <c r="U70" s="219">
        <f>IF(U$2="Fcst",SUM(U65:U69),Actuals!U22)</f>
        <v>0</v>
      </c>
      <c r="V70" s="219">
        <f>IF(V$2="Fcst",SUM(V65:V69),Actuals!V22)</f>
        <v>0</v>
      </c>
      <c r="W70" s="219">
        <f>IF(W$2="Fcst",SUM(W65:W69),Actuals!W22)</f>
        <v>0</v>
      </c>
      <c r="X70" s="219">
        <f>IF(X$2="Fcst",SUM(X65:X69),Actuals!X22)</f>
        <v>0</v>
      </c>
      <c r="Y70" s="219">
        <f>IF(Y$2="Fcst",SUM(Y65:Y69),Actuals!Y22)</f>
        <v>0</v>
      </c>
      <c r="Z70" s="219">
        <f>IF(Z$2="Fcst",SUM(Z65:Z69),Actuals!Z22)</f>
        <v>0</v>
      </c>
      <c r="AA70" s="219">
        <f>IF(AA$2="Fcst",SUM(AA65:AA69),Actuals!AA22)</f>
        <v>0</v>
      </c>
      <c r="AB70" s="219">
        <f>IF(AB$2="Fcst",SUM(AB65:AB69),Actuals!AB22)</f>
        <v>0</v>
      </c>
      <c r="AC70" s="219">
        <f>IF(AC$2="Fcst",SUM(AC65:AC69),Actuals!AC22)</f>
        <v>0</v>
      </c>
      <c r="AD70" s="219">
        <f>IF(AD$2="Fcst",SUM(AD65:AD69),Actuals!AD22)</f>
        <v>0</v>
      </c>
      <c r="AE70" s="219">
        <f>IF(AE$2="Fcst",SUM(AE65:AE69),Actuals!AE22)</f>
        <v>0</v>
      </c>
      <c r="AF70" s="219">
        <f>IF(AF$2="Fcst",SUM(AF65:AF69),Actuals!AF22)</f>
        <v>0</v>
      </c>
      <c r="AG70" s="219">
        <f>IF(AG$2="Fcst",SUM(AG65:AG69),Actuals!AG22)</f>
        <v>0</v>
      </c>
      <c r="AH70" s="219">
        <f>IF(AH$2="Fcst",SUM(AH65:AH69),Actuals!AH22)</f>
        <v>0</v>
      </c>
      <c r="AI70" s="219">
        <f>IF(AI$2="Fcst",SUM(AI65:AI69),Actuals!AI22)</f>
        <v>0</v>
      </c>
      <c r="AJ70" s="219">
        <f>IF(AJ$2="Fcst",SUM(AJ65:AJ69),Actuals!AJ22)</f>
        <v>0</v>
      </c>
      <c r="AK70" s="219">
        <f>IF(AK$2="Fcst",SUM(AK65:AK69),Actuals!AK22)</f>
        <v>0</v>
      </c>
      <c r="AL70" s="219">
        <f>IF(AL$2="Fcst",SUM(AL65:AL69),Actuals!AL22)</f>
        <v>0</v>
      </c>
      <c r="AM70" s="219">
        <f>IF(AM$2="Fcst",SUM(AM65:AM69),Actuals!AM22)</f>
        <v>0</v>
      </c>
      <c r="AN70" s="219">
        <f>IF(AN$2="Fcst",SUM(AN65:AN69),Actuals!AN22)</f>
        <v>0</v>
      </c>
      <c r="AO70" s="219">
        <f>IF(AO$2="Fcst",SUM(AO65:AO69),Actuals!AO22)</f>
        <v>0</v>
      </c>
      <c r="AP70" s="219">
        <f>IF(AP$2="Fcst",SUM(AP65:AP69),Actuals!AP22)</f>
        <v>0</v>
      </c>
      <c r="AQ70" s="219">
        <f>IF(AQ$2="Fcst",SUM(AQ65:AQ69),Actuals!AQ22)</f>
        <v>0</v>
      </c>
      <c r="AR70" s="219">
        <f>IF(AR$2="Fcst",SUM(AR65:AR69),Actuals!AR22)</f>
        <v>0</v>
      </c>
      <c r="AS70" s="219">
        <f>IF(AS$2="Fcst",SUM(AS65:AS69),Actuals!AS22)</f>
        <v>0</v>
      </c>
      <c r="AT70" s="219">
        <f>IF(AT$2="Fcst",SUM(AT65:AT69),Actuals!AT22)</f>
        <v>0</v>
      </c>
      <c r="AU70" s="219">
        <f>IF(AU$2="Fcst",SUM(AU65:AU69),Actuals!AU22)</f>
        <v>0</v>
      </c>
      <c r="AV70" s="219">
        <f>IF(AV$2="Fcst",SUM(AV65:AV69),Actuals!AV22)</f>
        <v>0</v>
      </c>
      <c r="AW70" s="219">
        <f>IF(AW$2="Fcst",SUM(AW65:AW69),Actuals!AW22)</f>
        <v>0</v>
      </c>
      <c r="AX70" s="219">
        <f>IF(AX$2="Fcst",SUM(AX65:AX69),Actuals!AX22)</f>
        <v>0</v>
      </c>
      <c r="AY70" s="219">
        <f>IF(AY$2="Fcst",SUM(AY65:AY69),Actuals!AY22)</f>
        <v>0</v>
      </c>
      <c r="AZ70" s="219">
        <f>IF(AZ$2="Fcst",SUM(AZ65:AZ69),Actuals!AZ22)</f>
        <v>0</v>
      </c>
      <c r="BA70" s="219">
        <f>IF(BA$2="Fcst",SUM(BA65:BA69),Actuals!BA22)</f>
        <v>0</v>
      </c>
      <c r="BB70" s="219">
        <f>IF(BB$2="Fcst",SUM(BB65:BB69),Actuals!BB22)</f>
        <v>0</v>
      </c>
      <c r="BC70" s="219">
        <f>IF(BC$2="Fcst",SUM(BC65:BC69),Actuals!BC22)</f>
        <v>0</v>
      </c>
      <c r="BD70" s="219">
        <f>IF(BD$2="Fcst",SUM(BD65:BD69),Actuals!BD22)</f>
        <v>0</v>
      </c>
      <c r="BE70" s="219">
        <f>IF(BE$2="Fcst",SUM(BE65:BE69),Actuals!BE22)</f>
        <v>0</v>
      </c>
      <c r="BF70" s="219">
        <f>IF(BF$2="Fcst",SUM(BF65:BF69),Actuals!BF22)</f>
        <v>0</v>
      </c>
      <c r="BG70" s="219">
        <f>IF(BG$2="Fcst",SUM(BG65:BG69),Actuals!BG22)</f>
        <v>0</v>
      </c>
      <c r="BH70" s="219">
        <f>IF(BH$2="Fcst",SUM(BH65:BH69),Actuals!BH22)</f>
        <v>0</v>
      </c>
      <c r="BI70" s="219">
        <f>IF(BI$2="Fcst",SUM(BI65:BI69),Actuals!BI22)</f>
        <v>0</v>
      </c>
      <c r="BJ70" s="219">
        <f>IF(BJ$2="Fcst",SUM(BJ65:BJ69),Actuals!BJ22)</f>
        <v>0</v>
      </c>
      <c r="BK70" s="219">
        <f>IF(BK$2="Fcst",SUM(BK65:BK69),Actuals!BK22)</f>
        <v>0</v>
      </c>
      <c r="BL70" s="219">
        <f>IF(BL$2="Fcst",SUM(BL65:BL69),Actuals!BL22)</f>
        <v>0</v>
      </c>
      <c r="BM70" s="219">
        <f>IF(BM$2="Fcst",SUM(BM65:BM69),Actuals!BM22)</f>
        <v>0</v>
      </c>
      <c r="BN70" s="219">
        <f>IF(BN$2="Fcst",SUM(BN65:BN69),Actuals!BN22)</f>
        <v>0</v>
      </c>
      <c r="BO70" s="219">
        <f>IF(BO$2="Fcst",SUM(BO65:BO69),Actuals!BO22)</f>
        <v>0</v>
      </c>
      <c r="BP70" s="219">
        <f>IF(BP$2="Fcst",SUM(BP65:BP69),Actuals!BP22)</f>
        <v>0</v>
      </c>
      <c r="BQ70" s="219">
        <f>IF(BQ$2="Fcst",SUM(BQ65:BQ69),Actuals!BQ22)</f>
        <v>0</v>
      </c>
      <c r="BR70" s="219">
        <f>IF(BR$2="Fcst",SUM(BR65:BR69),Actuals!BR22)</f>
        <v>0</v>
      </c>
      <c r="BS70" s="219">
        <f>IF(BS$2="Fcst",SUM(BS65:BS69),Actuals!BS22)</f>
        <v>0</v>
      </c>
      <c r="BT70" s="219">
        <f>IF(BT$2="Fcst",SUM(BT65:BT69),Actuals!BT22)</f>
        <v>0</v>
      </c>
      <c r="BU70" s="219">
        <f>IF(BU$2="Fcst",SUM(BU65:BU69),Actuals!BU22)</f>
        <v>0</v>
      </c>
    </row>
    <row r="71" spans="1:73" x14ac:dyDescent="0.3">
      <c r="A71" s="218"/>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c r="BJ71" s="219"/>
      <c r="BK71" s="219"/>
      <c r="BL71" s="219"/>
      <c r="BM71" s="219"/>
      <c r="BN71" s="219"/>
      <c r="BO71" s="219"/>
      <c r="BP71" s="219"/>
      <c r="BQ71" s="219"/>
      <c r="BR71" s="219"/>
      <c r="BS71" s="219"/>
      <c r="BT71" s="219"/>
      <c r="BU71" s="219"/>
    </row>
    <row r="72" spans="1:73" x14ac:dyDescent="0.3">
      <c r="A72" s="215" t="s">
        <v>476</v>
      </c>
      <c r="B72" s="174"/>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4"/>
      <c r="BJ72" s="174"/>
      <c r="BK72" s="174"/>
      <c r="BL72" s="174"/>
      <c r="BM72" s="174"/>
      <c r="BN72" s="174"/>
      <c r="BO72" s="174"/>
      <c r="BP72" s="174"/>
      <c r="BQ72" s="174"/>
      <c r="BR72" s="174"/>
      <c r="BS72" s="174"/>
      <c r="BT72" s="174"/>
      <c r="BU72" s="174"/>
    </row>
    <row r="73" spans="1:73" x14ac:dyDescent="0.3">
      <c r="A73" s="200" t="str">
        <f>$A$8</f>
        <v>Revenue A Inputs</v>
      </c>
      <c r="B73" s="174">
        <f>IF(B$2="Fcst",'Revenue A Inputs'!B55,0)</f>
        <v>0</v>
      </c>
      <c r="C73" s="174">
        <f>IF(C$2="Fcst",'Revenue A Inputs'!C55,0)</f>
        <v>0</v>
      </c>
      <c r="D73" s="174">
        <f>IF(D$2="Fcst",'Revenue A Inputs'!D55,0)</f>
        <v>0</v>
      </c>
      <c r="E73" s="174">
        <f>IF(E$2="Fcst",'Revenue A Inputs'!E55,0)</f>
        <v>0</v>
      </c>
      <c r="F73" s="174">
        <f>IF(F$2="Fcst",'Revenue A Inputs'!F55,0)</f>
        <v>0</v>
      </c>
      <c r="G73" s="174">
        <f>IF(G$2="Fcst",'Revenue A Inputs'!G55,0)</f>
        <v>0</v>
      </c>
      <c r="H73" s="174">
        <f>IF(H$2="Fcst",'Revenue A Inputs'!H55,0)</f>
        <v>0</v>
      </c>
      <c r="I73" s="174">
        <f>IF(I$2="Fcst",'Revenue A Inputs'!I55,0)</f>
        <v>0</v>
      </c>
      <c r="J73" s="174">
        <f>IF(J$2="Fcst",'Revenue A Inputs'!J55,0)</f>
        <v>0</v>
      </c>
      <c r="K73" s="174">
        <f>IF(K$2="Fcst",'Revenue A Inputs'!K55,0)</f>
        <v>0</v>
      </c>
      <c r="L73" s="174">
        <f>IF(L$2="Fcst",'Revenue A Inputs'!L55,0)</f>
        <v>0</v>
      </c>
      <c r="M73" s="174">
        <f>IF(M$2="Fcst",'Revenue A Inputs'!M55,0)</f>
        <v>0</v>
      </c>
      <c r="N73" s="174">
        <f>IF(N$2="Fcst",'Revenue A Inputs'!N55,0)</f>
        <v>0</v>
      </c>
      <c r="O73" s="174">
        <f>IF(O$2="Fcst",'Revenue A Inputs'!O55,0)</f>
        <v>0</v>
      </c>
      <c r="P73" s="174">
        <f>IF(P$2="Fcst",'Revenue A Inputs'!P55,0)</f>
        <v>0</v>
      </c>
      <c r="Q73" s="174">
        <f>IF(Q$2="Fcst",'Revenue A Inputs'!Q55,0)</f>
        <v>0</v>
      </c>
      <c r="R73" s="174">
        <f>IF(R$2="Fcst",'Revenue A Inputs'!R55,0)</f>
        <v>0</v>
      </c>
      <c r="S73" s="174">
        <f>IF(S$2="Fcst",'Revenue A Inputs'!S55,0)</f>
        <v>0</v>
      </c>
      <c r="T73" s="174">
        <f>IF(T$2="Fcst",'Revenue A Inputs'!T55,0)</f>
        <v>0</v>
      </c>
      <c r="U73" s="174">
        <f>IF(U$2="Fcst",'Revenue A Inputs'!U55,0)</f>
        <v>0</v>
      </c>
      <c r="V73" s="174">
        <f>IF(V$2="Fcst",'Revenue A Inputs'!V55,0)</f>
        <v>0</v>
      </c>
      <c r="W73" s="174">
        <f>IF(W$2="Fcst",'Revenue A Inputs'!W55,0)</f>
        <v>0</v>
      </c>
      <c r="X73" s="174">
        <f>IF(X$2="Fcst",'Revenue A Inputs'!X55,0)</f>
        <v>0</v>
      </c>
      <c r="Y73" s="174">
        <f>IF(Y$2="Fcst",'Revenue A Inputs'!Y55,0)</f>
        <v>0</v>
      </c>
      <c r="Z73" s="174">
        <f>IF(Z$2="Fcst",'Revenue A Inputs'!Z55,0)</f>
        <v>0</v>
      </c>
      <c r="AA73" s="174">
        <f>IF(AA$2="Fcst",'Revenue A Inputs'!AA55,0)</f>
        <v>0</v>
      </c>
      <c r="AB73" s="174">
        <f>IF(AB$2="Fcst",'Revenue A Inputs'!AB55,0)</f>
        <v>0</v>
      </c>
      <c r="AC73" s="174">
        <f>IF(AC$2="Fcst",'Revenue A Inputs'!AC55,0)</f>
        <v>0</v>
      </c>
      <c r="AD73" s="174">
        <f>IF(AD$2="Fcst",'Revenue A Inputs'!AD55,0)</f>
        <v>0</v>
      </c>
      <c r="AE73" s="174">
        <f>IF(AE$2="Fcst",'Revenue A Inputs'!AE55,0)</f>
        <v>0</v>
      </c>
      <c r="AF73" s="174">
        <f>IF(AF$2="Fcst",'Revenue A Inputs'!AF55,0)</f>
        <v>0</v>
      </c>
      <c r="AG73" s="174">
        <f>IF(AG$2="Fcst",'Revenue A Inputs'!AG55,0)</f>
        <v>0</v>
      </c>
      <c r="AH73" s="174">
        <f>IF(AH$2="Fcst",'Revenue A Inputs'!AH55,0)</f>
        <v>0</v>
      </c>
      <c r="AI73" s="174">
        <f>IF(AI$2="Fcst",'Revenue A Inputs'!AI55,0)</f>
        <v>0</v>
      </c>
      <c r="AJ73" s="174">
        <f>IF(AJ$2="Fcst",'Revenue A Inputs'!AJ55,0)</f>
        <v>0</v>
      </c>
      <c r="AK73" s="174">
        <f>IF(AK$2="Fcst",'Revenue A Inputs'!AK55,0)</f>
        <v>0</v>
      </c>
      <c r="AL73" s="174">
        <f>IF(AL$2="Fcst",'Revenue A Inputs'!AL55,0)</f>
        <v>0</v>
      </c>
      <c r="AM73" s="174">
        <f>IF(AM$2="Fcst",'Revenue A Inputs'!AM55,0)</f>
        <v>0</v>
      </c>
      <c r="AN73" s="174">
        <f>IF(AN$2="Fcst",'Revenue A Inputs'!AN55,0)</f>
        <v>0</v>
      </c>
      <c r="AO73" s="174">
        <f>IF(AO$2="Fcst",'Revenue A Inputs'!AO55,0)</f>
        <v>0</v>
      </c>
      <c r="AP73" s="174">
        <f>IF(AP$2="Fcst",'Revenue A Inputs'!AP55,0)</f>
        <v>0</v>
      </c>
      <c r="AQ73" s="174">
        <f>IF(AQ$2="Fcst",'Revenue A Inputs'!AQ55,0)</f>
        <v>0</v>
      </c>
      <c r="AR73" s="174">
        <f>IF(AR$2="Fcst",'Revenue A Inputs'!AR55,0)</f>
        <v>0</v>
      </c>
      <c r="AS73" s="174">
        <f>IF(AS$2="Fcst",'Revenue A Inputs'!AS55,0)</f>
        <v>0</v>
      </c>
      <c r="AT73" s="174">
        <f>IF(AT$2="Fcst",'Revenue A Inputs'!AT55,0)</f>
        <v>0</v>
      </c>
      <c r="AU73" s="174">
        <f>IF(AU$2="Fcst",'Revenue A Inputs'!AU55,0)</f>
        <v>0</v>
      </c>
      <c r="AV73" s="174">
        <f>IF(AV$2="Fcst",'Revenue A Inputs'!AV55,0)</f>
        <v>0</v>
      </c>
      <c r="AW73" s="174">
        <f>IF(AW$2="Fcst",'Revenue A Inputs'!AW55,0)</f>
        <v>0</v>
      </c>
      <c r="AX73" s="174">
        <f>IF(AX$2="Fcst",'Revenue A Inputs'!AX55,0)</f>
        <v>0</v>
      </c>
      <c r="AY73" s="174">
        <f>IF(AY$2="Fcst",'Revenue A Inputs'!AY55,0)</f>
        <v>0</v>
      </c>
      <c r="AZ73" s="174">
        <f>IF(AZ$2="Fcst",'Revenue A Inputs'!AZ55,0)</f>
        <v>0</v>
      </c>
      <c r="BA73" s="174">
        <f>IF(BA$2="Fcst",'Revenue A Inputs'!BA55,0)</f>
        <v>0</v>
      </c>
      <c r="BB73" s="174">
        <f>IF(BB$2="Fcst",'Revenue A Inputs'!BB55,0)</f>
        <v>0</v>
      </c>
      <c r="BC73" s="174">
        <f>IF(BC$2="Fcst",'Revenue A Inputs'!BC55,0)</f>
        <v>0</v>
      </c>
      <c r="BD73" s="174">
        <f>IF(BD$2="Fcst",'Revenue A Inputs'!BD55,0)</f>
        <v>0</v>
      </c>
      <c r="BE73" s="174">
        <f>IF(BE$2="Fcst",'Revenue A Inputs'!BE55,0)</f>
        <v>0</v>
      </c>
      <c r="BF73" s="174">
        <f>IF(BF$2="Fcst",'Revenue A Inputs'!BF55,0)</f>
        <v>0</v>
      </c>
      <c r="BG73" s="174">
        <f>IF(BG$2="Fcst",'Revenue A Inputs'!BG55,0)</f>
        <v>0</v>
      </c>
      <c r="BH73" s="174">
        <f>IF(BH$2="Fcst",'Revenue A Inputs'!BH55,0)</f>
        <v>0</v>
      </c>
      <c r="BI73" s="174">
        <f>IF(BI$2="Fcst",'Revenue A Inputs'!BI55,0)</f>
        <v>0</v>
      </c>
      <c r="BJ73" s="174">
        <f>IF(BJ$2="Fcst",'Revenue A Inputs'!BJ55,0)</f>
        <v>0</v>
      </c>
      <c r="BK73" s="174">
        <f>IF(BK$2="Fcst",'Revenue A Inputs'!BK55,0)</f>
        <v>0</v>
      </c>
      <c r="BL73" s="174">
        <f>IF(BL$2="Fcst",'Revenue A Inputs'!BL55,0)</f>
        <v>0</v>
      </c>
      <c r="BM73" s="174">
        <f>IF(BM$2="Fcst",'Revenue A Inputs'!BM55,0)</f>
        <v>0</v>
      </c>
      <c r="BN73" s="174">
        <f>IF(BN$2="Fcst",'Revenue A Inputs'!BN55,0)</f>
        <v>0</v>
      </c>
      <c r="BO73" s="174">
        <f>IF(BO$2="Fcst",'Revenue A Inputs'!BO55,0)</f>
        <v>0</v>
      </c>
      <c r="BP73" s="174">
        <f>IF(BP$2="Fcst",'Revenue A Inputs'!BP55,0)</f>
        <v>0</v>
      </c>
      <c r="BQ73" s="174">
        <f>IF(BQ$2="Fcst",'Revenue A Inputs'!BQ55,0)</f>
        <v>0</v>
      </c>
      <c r="BR73" s="174">
        <f>IF(BR$2="Fcst",'Revenue A Inputs'!BR55,0)</f>
        <v>0</v>
      </c>
      <c r="BS73" s="174">
        <f>IF(BS$2="Fcst",'Revenue A Inputs'!BS55,0)</f>
        <v>0</v>
      </c>
      <c r="BT73" s="174">
        <f>IF(BT$2="Fcst",'Revenue A Inputs'!BT55,0)</f>
        <v>0</v>
      </c>
      <c r="BU73" s="174">
        <f>IF(BU$2="Fcst",'Revenue A Inputs'!BU55,0)</f>
        <v>0</v>
      </c>
    </row>
    <row r="74" spans="1:73" x14ac:dyDescent="0.3">
      <c r="A74" s="200" t="str">
        <f>$A$9</f>
        <v>Revenue B Inputs</v>
      </c>
      <c r="B74" s="174"/>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row>
    <row r="75" spans="1:73" x14ac:dyDescent="0.3">
      <c r="A75" s="200" t="str">
        <f>$A$10</f>
        <v>Revenue C Inputs</v>
      </c>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row>
    <row r="76" spans="1:73" x14ac:dyDescent="0.3">
      <c r="A76" s="200" t="str">
        <f>$A$11</f>
        <v>Revenue D Inputs</v>
      </c>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row>
    <row r="77" spans="1:73" s="575" customFormat="1" x14ac:dyDescent="0.3">
      <c r="A77" s="575" t="str">
        <f>$A$12</f>
        <v>Revenue E Inputs</v>
      </c>
      <c r="B77" s="537"/>
      <c r="C77" s="537"/>
      <c r="D77" s="537"/>
      <c r="E77" s="537"/>
      <c r="F77" s="537"/>
      <c r="G77" s="537"/>
      <c r="H77" s="537"/>
      <c r="I77" s="537"/>
      <c r="J77" s="537"/>
      <c r="K77" s="537"/>
      <c r="L77" s="537"/>
      <c r="M77" s="537"/>
      <c r="N77" s="537"/>
      <c r="O77" s="537"/>
      <c r="P77" s="537"/>
      <c r="Q77" s="537"/>
      <c r="R77" s="537"/>
      <c r="S77" s="537"/>
      <c r="T77" s="537"/>
      <c r="U77" s="537"/>
      <c r="V77" s="537"/>
      <c r="W77" s="537"/>
      <c r="X77" s="537"/>
      <c r="Y77" s="537"/>
      <c r="Z77" s="537"/>
      <c r="AA77" s="537"/>
      <c r="AB77" s="537"/>
      <c r="AC77" s="537"/>
      <c r="AD77" s="537"/>
      <c r="AE77" s="537"/>
      <c r="AF77" s="537"/>
      <c r="AG77" s="537"/>
      <c r="AH77" s="537"/>
      <c r="AI77" s="537"/>
      <c r="AJ77" s="537"/>
      <c r="AK77" s="537"/>
      <c r="AL77" s="537"/>
      <c r="AM77" s="537"/>
      <c r="AN77" s="537"/>
      <c r="AO77" s="537"/>
      <c r="AP77" s="537"/>
      <c r="AQ77" s="537"/>
      <c r="AR77" s="537"/>
      <c r="AS77" s="537"/>
      <c r="AT77" s="537"/>
      <c r="AU77" s="537"/>
      <c r="AV77" s="537"/>
      <c r="AW77" s="537"/>
      <c r="AX77" s="537"/>
      <c r="AY77" s="537"/>
      <c r="AZ77" s="537"/>
      <c r="BA77" s="537"/>
      <c r="BB77" s="537"/>
      <c r="BC77" s="537"/>
      <c r="BD77" s="537"/>
      <c r="BE77" s="537"/>
      <c r="BF77" s="537"/>
      <c r="BG77" s="537"/>
      <c r="BH77" s="537"/>
      <c r="BI77" s="537"/>
      <c r="BJ77" s="537"/>
      <c r="BK77" s="537"/>
      <c r="BL77" s="537"/>
      <c r="BM77" s="537"/>
      <c r="BN77" s="537"/>
      <c r="BO77" s="537"/>
      <c r="BP77" s="537"/>
      <c r="BQ77" s="537"/>
      <c r="BR77" s="537"/>
      <c r="BS77" s="537"/>
      <c r="BT77" s="537"/>
      <c r="BU77" s="537"/>
    </row>
    <row r="78" spans="1:73" s="575" customFormat="1" x14ac:dyDescent="0.3">
      <c r="A78" s="575" t="s">
        <v>981</v>
      </c>
      <c r="B78" s="537"/>
      <c r="C78" s="537"/>
      <c r="D78" s="537"/>
      <c r="E78" s="537"/>
      <c r="F78" s="537"/>
      <c r="G78" s="537"/>
      <c r="H78" s="537"/>
      <c r="I78" s="537"/>
      <c r="J78" s="537"/>
      <c r="K78" s="537"/>
      <c r="L78" s="537"/>
      <c r="M78" s="537"/>
      <c r="N78" s="537"/>
      <c r="O78" s="537"/>
      <c r="P78" s="537"/>
      <c r="Q78" s="537"/>
      <c r="R78" s="537"/>
      <c r="S78" s="537"/>
      <c r="T78" s="537"/>
      <c r="U78" s="537"/>
      <c r="V78" s="537"/>
      <c r="W78" s="537"/>
      <c r="X78" s="537"/>
      <c r="Y78" s="537"/>
      <c r="Z78" s="537"/>
      <c r="AA78" s="537"/>
      <c r="AB78" s="537"/>
      <c r="AC78" s="537"/>
      <c r="AD78" s="537"/>
      <c r="AE78" s="537"/>
      <c r="AF78" s="537"/>
      <c r="AG78" s="537"/>
      <c r="AH78" s="537"/>
      <c r="AI78" s="537"/>
      <c r="AJ78" s="537"/>
      <c r="AK78" s="537"/>
      <c r="AL78" s="537"/>
      <c r="AM78" s="537"/>
      <c r="AN78" s="537"/>
      <c r="AO78" s="537"/>
      <c r="AP78" s="537"/>
      <c r="AQ78" s="537"/>
      <c r="AR78" s="537"/>
      <c r="AS78" s="537"/>
      <c r="AT78" s="537"/>
      <c r="AU78" s="537"/>
      <c r="AV78" s="537"/>
      <c r="AW78" s="537"/>
      <c r="AX78" s="537"/>
      <c r="AY78" s="537"/>
      <c r="AZ78" s="537"/>
      <c r="BA78" s="537"/>
      <c r="BB78" s="537"/>
      <c r="BC78" s="537"/>
      <c r="BD78" s="537"/>
      <c r="BE78" s="537"/>
      <c r="BF78" s="537"/>
      <c r="BG78" s="537"/>
      <c r="BH78" s="537"/>
      <c r="BI78" s="537"/>
      <c r="BJ78" s="537"/>
      <c r="BK78" s="537"/>
      <c r="BL78" s="537"/>
      <c r="BM78" s="537"/>
      <c r="BN78" s="537"/>
      <c r="BO78" s="537"/>
      <c r="BP78" s="537"/>
      <c r="BQ78" s="537"/>
      <c r="BR78" s="537"/>
      <c r="BS78" s="537"/>
      <c r="BT78" s="537"/>
      <c r="BU78" s="537"/>
    </row>
    <row r="79" spans="1:73" x14ac:dyDescent="0.3">
      <c r="A79" s="575"/>
      <c r="B79" s="537"/>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537"/>
      <c r="AY79" s="537"/>
      <c r="AZ79" s="537"/>
      <c r="BA79" s="537"/>
      <c r="BB79" s="537"/>
      <c r="BC79" s="537"/>
      <c r="BD79" s="537"/>
      <c r="BE79" s="537"/>
      <c r="BF79" s="537"/>
      <c r="BG79" s="537"/>
      <c r="BH79" s="537"/>
      <c r="BI79" s="537"/>
      <c r="BJ79" s="537"/>
      <c r="BK79" s="537"/>
      <c r="BL79" s="537"/>
      <c r="BM79" s="537"/>
      <c r="BN79" s="537"/>
      <c r="BO79" s="537"/>
      <c r="BP79" s="537"/>
      <c r="BQ79" s="537"/>
      <c r="BR79" s="537"/>
      <c r="BS79" s="537"/>
      <c r="BT79" s="537"/>
      <c r="BU79" s="537"/>
    </row>
    <row r="80" spans="1:73" x14ac:dyDescent="0.3">
      <c r="A80" s="218" t="s">
        <v>119</v>
      </c>
      <c r="B80" s="219">
        <f>IF(B$2="Fcst",SUM(B73:B79),Actuals!B23)</f>
        <v>0</v>
      </c>
      <c r="C80" s="219">
        <f>IF(C$2="Fcst",SUM(C73:C79),Actuals!C23)</f>
        <v>0</v>
      </c>
      <c r="D80" s="219">
        <f>IF(D$2="Fcst",SUM(D73:D79),Actuals!D23)</f>
        <v>0</v>
      </c>
      <c r="E80" s="219">
        <f>IF(E$2="Fcst",SUM(E73:E79),Actuals!E23)</f>
        <v>0</v>
      </c>
      <c r="F80" s="219">
        <f>IF(F$2="Fcst",SUM(F73:F79),Actuals!F23)</f>
        <v>0</v>
      </c>
      <c r="G80" s="219">
        <f>IF(G$2="Fcst",SUM(G73:G79),Actuals!G23)</f>
        <v>0</v>
      </c>
      <c r="H80" s="219">
        <f>IF(H$2="Fcst",SUM(H73:H79),Actuals!H23)</f>
        <v>0</v>
      </c>
      <c r="I80" s="219">
        <f>IF(I$2="Fcst",SUM(I73:I79),Actuals!I23)</f>
        <v>0</v>
      </c>
      <c r="J80" s="219">
        <f>IF(J$2="Fcst",SUM(J73:J79),Actuals!J23)</f>
        <v>0</v>
      </c>
      <c r="K80" s="219">
        <f>IF(K$2="Fcst",SUM(K73:K79),Actuals!K23)</f>
        <v>0</v>
      </c>
      <c r="L80" s="219">
        <f>IF(L$2="Fcst",SUM(L73:L79),Actuals!L23)</f>
        <v>0</v>
      </c>
      <c r="M80" s="219">
        <f>IF(M$2="Fcst",SUM(M73:M79),Actuals!M23)</f>
        <v>0</v>
      </c>
      <c r="N80" s="219">
        <f>IF(N$2="Fcst",SUM(N73:N79),Actuals!N23)</f>
        <v>0</v>
      </c>
      <c r="O80" s="219">
        <f>IF(O$2="Fcst",SUM(O73:O79),Actuals!O23)</f>
        <v>0</v>
      </c>
      <c r="P80" s="219">
        <f>IF(P$2="Fcst",SUM(P73:P79),Actuals!P23)</f>
        <v>0</v>
      </c>
      <c r="Q80" s="219">
        <f>IF(Q$2="Fcst",SUM(Q73:Q79),Actuals!Q23)</f>
        <v>0</v>
      </c>
      <c r="R80" s="219">
        <f>IF(R$2="Fcst",SUM(R73:R79),Actuals!R23)</f>
        <v>0</v>
      </c>
      <c r="S80" s="219">
        <f>IF(S$2="Fcst",SUM(S73:S79),Actuals!S23)</f>
        <v>0</v>
      </c>
      <c r="T80" s="219">
        <f>IF(T$2="Fcst",SUM(T73:T79),Actuals!T23)</f>
        <v>0</v>
      </c>
      <c r="U80" s="219">
        <f>IF(U$2="Fcst",SUM(U73:U79),Actuals!U23)</f>
        <v>0</v>
      </c>
      <c r="V80" s="219">
        <f>IF(V$2="Fcst",SUM(V73:V79),Actuals!V23)</f>
        <v>0</v>
      </c>
      <c r="W80" s="219">
        <f>IF(W$2="Fcst",SUM(W73:W79),Actuals!W23)</f>
        <v>0</v>
      </c>
      <c r="X80" s="219">
        <f>IF(X$2="Fcst",SUM(X73:X79),Actuals!X23)</f>
        <v>0</v>
      </c>
      <c r="Y80" s="219">
        <f>IF(Y$2="Fcst",SUM(Y73:Y79),Actuals!Y23)</f>
        <v>0</v>
      </c>
      <c r="Z80" s="219">
        <f>IF(Z$2="Fcst",SUM(Z73:Z79),Actuals!Z23)</f>
        <v>0</v>
      </c>
      <c r="AA80" s="219">
        <f>IF(AA$2="Fcst",SUM(AA73:AA79),Actuals!AA23)</f>
        <v>0</v>
      </c>
      <c r="AB80" s="219">
        <f>IF(AB$2="Fcst",SUM(AB73:AB79),Actuals!AB23)</f>
        <v>0</v>
      </c>
      <c r="AC80" s="219">
        <f>IF(AC$2="Fcst",SUM(AC73:AC79),Actuals!AC23)</f>
        <v>0</v>
      </c>
      <c r="AD80" s="219">
        <f>IF(AD$2="Fcst",SUM(AD73:AD79),Actuals!AD23)</f>
        <v>0</v>
      </c>
      <c r="AE80" s="219">
        <f>IF(AE$2="Fcst",SUM(AE73:AE79),Actuals!AE23)</f>
        <v>0</v>
      </c>
      <c r="AF80" s="219">
        <f>IF(AF$2="Fcst",SUM(AF73:AF79),Actuals!AF23)</f>
        <v>0</v>
      </c>
      <c r="AG80" s="219">
        <f>IF(AG$2="Fcst",SUM(AG73:AG79),Actuals!AG23)</f>
        <v>0</v>
      </c>
      <c r="AH80" s="219">
        <f>IF(AH$2="Fcst",SUM(AH73:AH79),Actuals!AH23)</f>
        <v>0</v>
      </c>
      <c r="AI80" s="219">
        <f>IF(AI$2="Fcst",SUM(AI73:AI79),Actuals!AI23)</f>
        <v>0</v>
      </c>
      <c r="AJ80" s="219">
        <f>IF(AJ$2="Fcst",SUM(AJ73:AJ79),Actuals!AJ23)</f>
        <v>0</v>
      </c>
      <c r="AK80" s="219">
        <f>IF(AK$2="Fcst",SUM(AK73:AK79),Actuals!AK23)</f>
        <v>0</v>
      </c>
      <c r="AL80" s="219">
        <f>IF(AL$2="Fcst",SUM(AL73:AL79),Actuals!AL23)</f>
        <v>0</v>
      </c>
      <c r="AM80" s="219">
        <f>IF(AM$2="Fcst",SUM(AM73:AM79),Actuals!AM23)</f>
        <v>0</v>
      </c>
      <c r="AN80" s="219">
        <f>IF(AN$2="Fcst",SUM(AN73:AN79),Actuals!AN23)</f>
        <v>0</v>
      </c>
      <c r="AO80" s="219">
        <f>IF(AO$2="Fcst",SUM(AO73:AO79),Actuals!AO23)</f>
        <v>0</v>
      </c>
      <c r="AP80" s="219">
        <f>IF(AP$2="Fcst",SUM(AP73:AP79),Actuals!AP23)</f>
        <v>0</v>
      </c>
      <c r="AQ80" s="219">
        <f>IF(AQ$2="Fcst",SUM(AQ73:AQ79),Actuals!AQ23)</f>
        <v>0</v>
      </c>
      <c r="AR80" s="219">
        <f>IF(AR$2="Fcst",SUM(AR73:AR79),Actuals!AR23)</f>
        <v>0</v>
      </c>
      <c r="AS80" s="219">
        <f>IF(AS$2="Fcst",SUM(AS73:AS79),Actuals!AS23)</f>
        <v>0</v>
      </c>
      <c r="AT80" s="219">
        <f>IF(AT$2="Fcst",SUM(AT73:AT79),Actuals!AT23)</f>
        <v>0</v>
      </c>
      <c r="AU80" s="219">
        <f>IF(AU$2="Fcst",SUM(AU73:AU79),Actuals!AU23)</f>
        <v>0</v>
      </c>
      <c r="AV80" s="219">
        <f>IF(AV$2="Fcst",SUM(AV73:AV79),Actuals!AV23)</f>
        <v>0</v>
      </c>
      <c r="AW80" s="219">
        <f>IF(AW$2="Fcst",SUM(AW73:AW79),Actuals!AW23)</f>
        <v>0</v>
      </c>
      <c r="AX80" s="219">
        <f>IF(AX$2="Fcst",SUM(AX73:AX79),Actuals!AX23)</f>
        <v>0</v>
      </c>
      <c r="AY80" s="219">
        <f>IF(AY$2="Fcst",SUM(AY73:AY79),Actuals!AY23)</f>
        <v>0</v>
      </c>
      <c r="AZ80" s="219">
        <f>IF(AZ$2="Fcst",SUM(AZ73:AZ79),Actuals!AZ23)</f>
        <v>0</v>
      </c>
      <c r="BA80" s="219">
        <f>IF(BA$2="Fcst",SUM(BA73:BA79),Actuals!BA23)</f>
        <v>0</v>
      </c>
      <c r="BB80" s="219">
        <f>IF(BB$2="Fcst",SUM(BB73:BB79),Actuals!BB23)</f>
        <v>0</v>
      </c>
      <c r="BC80" s="219">
        <f>IF(BC$2="Fcst",SUM(BC73:BC79),Actuals!BC23)</f>
        <v>0</v>
      </c>
      <c r="BD80" s="219">
        <f>IF(BD$2="Fcst",SUM(BD73:BD79),Actuals!BD23)</f>
        <v>0</v>
      </c>
      <c r="BE80" s="219">
        <f>IF(BE$2="Fcst",SUM(BE73:BE79),Actuals!BE23)</f>
        <v>0</v>
      </c>
      <c r="BF80" s="219">
        <f>IF(BF$2="Fcst",SUM(BF73:BF79),Actuals!BF23)</f>
        <v>0</v>
      </c>
      <c r="BG80" s="219">
        <f>IF(BG$2="Fcst",SUM(BG73:BG79),Actuals!BG23)</f>
        <v>0</v>
      </c>
      <c r="BH80" s="219">
        <f>IF(BH$2="Fcst",SUM(BH73:BH79),Actuals!BH23)</f>
        <v>0</v>
      </c>
      <c r="BI80" s="219">
        <f>IF(BI$2="Fcst",SUM(BI73:BI79),Actuals!BI23)</f>
        <v>0</v>
      </c>
      <c r="BJ80" s="219">
        <f>IF(BJ$2="Fcst",SUM(BJ73:BJ79),Actuals!BJ23)</f>
        <v>0</v>
      </c>
      <c r="BK80" s="219">
        <f>IF(BK$2="Fcst",SUM(BK73:BK79),Actuals!BK23)</f>
        <v>0</v>
      </c>
      <c r="BL80" s="219">
        <f>IF(BL$2="Fcst",SUM(BL73:BL79),Actuals!BL23)</f>
        <v>0</v>
      </c>
      <c r="BM80" s="219">
        <f>IF(BM$2="Fcst",SUM(BM73:BM79),Actuals!BM23)</f>
        <v>0</v>
      </c>
      <c r="BN80" s="219">
        <f>IF(BN$2="Fcst",SUM(BN73:BN79),Actuals!BN23)</f>
        <v>0</v>
      </c>
      <c r="BO80" s="219">
        <f>IF(BO$2="Fcst",SUM(BO73:BO79),Actuals!BO23)</f>
        <v>0</v>
      </c>
      <c r="BP80" s="219">
        <f>IF(BP$2="Fcst",SUM(BP73:BP79),Actuals!BP23)</f>
        <v>0</v>
      </c>
      <c r="BQ80" s="219">
        <f>IF(BQ$2="Fcst",SUM(BQ73:BQ79),Actuals!BQ23)</f>
        <v>0</v>
      </c>
      <c r="BR80" s="219">
        <f>IF(BR$2="Fcst",SUM(BR73:BR79),Actuals!BR23)</f>
        <v>0</v>
      </c>
      <c r="BS80" s="219">
        <f>IF(BS$2="Fcst",SUM(BS73:BS79),Actuals!BS23)</f>
        <v>0</v>
      </c>
      <c r="BT80" s="219">
        <f>IF(BT$2="Fcst",SUM(BT73:BT79),Actuals!BT23)</f>
        <v>0</v>
      </c>
      <c r="BU80" s="219">
        <f>IF(BU$2="Fcst",SUM(BU73:BU79),Actuals!BU23)</f>
        <v>0</v>
      </c>
    </row>
    <row r="81" spans="1:73" x14ac:dyDescent="0.3">
      <c r="A81" s="218"/>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19"/>
      <c r="BR81" s="219"/>
      <c r="BS81" s="219"/>
      <c r="BT81" s="219"/>
      <c r="BU81" s="219"/>
    </row>
    <row r="82" spans="1:73" x14ac:dyDescent="0.3">
      <c r="A82" s="215" t="s">
        <v>5</v>
      </c>
      <c r="B82" s="174"/>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c r="AS82" s="174"/>
      <c r="AT82" s="174"/>
      <c r="AU82" s="174"/>
      <c r="AV82" s="174"/>
      <c r="AW82" s="174"/>
      <c r="AX82" s="174"/>
      <c r="AY82" s="174"/>
      <c r="AZ82" s="174"/>
      <c r="BA82" s="174"/>
      <c r="BB82" s="174"/>
      <c r="BC82" s="174"/>
      <c r="BD82" s="174"/>
      <c r="BE82" s="174"/>
      <c r="BF82" s="174"/>
      <c r="BG82" s="174"/>
      <c r="BH82" s="174"/>
      <c r="BI82" s="174"/>
      <c r="BJ82" s="174"/>
      <c r="BK82" s="174"/>
      <c r="BL82" s="174"/>
      <c r="BM82" s="174"/>
      <c r="BN82" s="174"/>
      <c r="BO82" s="174"/>
      <c r="BP82" s="174"/>
      <c r="BQ82" s="174"/>
      <c r="BR82" s="174"/>
      <c r="BS82" s="174"/>
      <c r="BT82" s="174"/>
      <c r="BU82" s="174"/>
    </row>
    <row r="83" spans="1:73" x14ac:dyDescent="0.3">
      <c r="A83" s="200" t="str">
        <f>$A$8</f>
        <v>Revenue A Inputs</v>
      </c>
      <c r="B83" s="174">
        <f>IF(B$2="Fcst",'Revenue A Inputs'!B63,0)</f>
        <v>0</v>
      </c>
      <c r="C83" s="174">
        <f>IF(C$2="Fcst",'Revenue A Inputs'!C63,0)</f>
        <v>0</v>
      </c>
      <c r="D83" s="174">
        <f>IF(D$2="Fcst",'Revenue A Inputs'!D63,0)</f>
        <v>0</v>
      </c>
      <c r="E83" s="174">
        <f>IF(E$2="Fcst",'Revenue A Inputs'!E63,0)</f>
        <v>0</v>
      </c>
      <c r="F83" s="174">
        <f>IF(F$2="Fcst",'Revenue A Inputs'!F63,0)</f>
        <v>0</v>
      </c>
      <c r="G83" s="174">
        <f>IF(G$2="Fcst",'Revenue A Inputs'!G63,0)</f>
        <v>0</v>
      </c>
      <c r="H83" s="174">
        <f>IF(H$2="Fcst",'Revenue A Inputs'!H63,0)</f>
        <v>0</v>
      </c>
      <c r="I83" s="174">
        <f>IF(I$2="Fcst",'Revenue A Inputs'!I63,0)</f>
        <v>0</v>
      </c>
      <c r="J83" s="174">
        <f>IF(J$2="Fcst",'Revenue A Inputs'!J63,0)</f>
        <v>0</v>
      </c>
      <c r="K83" s="174">
        <f>IF(K$2="Fcst",'Revenue A Inputs'!K63,0)</f>
        <v>0</v>
      </c>
      <c r="L83" s="174">
        <f>IF(L$2="Fcst",'Revenue A Inputs'!L63,0)</f>
        <v>0</v>
      </c>
      <c r="M83" s="174">
        <f>IF(M$2="Fcst",'Revenue A Inputs'!M63,0)</f>
        <v>0</v>
      </c>
      <c r="N83" s="174">
        <f>IF(N$2="Fcst",'Revenue A Inputs'!N63,0)</f>
        <v>0</v>
      </c>
      <c r="O83" s="174">
        <f>IF(O$2="Fcst",'Revenue A Inputs'!O63,0)</f>
        <v>0</v>
      </c>
      <c r="P83" s="174">
        <f>IF(P$2="Fcst",'Revenue A Inputs'!P63,0)</f>
        <v>0</v>
      </c>
      <c r="Q83" s="174">
        <f>IF(Q$2="Fcst",'Revenue A Inputs'!Q63,0)</f>
        <v>0</v>
      </c>
      <c r="R83" s="174">
        <f>IF(R$2="Fcst",'Revenue A Inputs'!R63,0)</f>
        <v>0</v>
      </c>
      <c r="S83" s="174">
        <f>IF(S$2="Fcst",'Revenue A Inputs'!S63,0)</f>
        <v>0</v>
      </c>
      <c r="T83" s="174">
        <f>IF(T$2="Fcst",'Revenue A Inputs'!T63,0)</f>
        <v>0</v>
      </c>
      <c r="U83" s="174">
        <f>IF(U$2="Fcst",'Revenue A Inputs'!U63,0)</f>
        <v>0</v>
      </c>
      <c r="V83" s="174">
        <f>IF(V$2="Fcst",'Revenue A Inputs'!V63,0)</f>
        <v>0</v>
      </c>
      <c r="W83" s="174">
        <f>IF(W$2="Fcst",'Revenue A Inputs'!W63,0)</f>
        <v>0</v>
      </c>
      <c r="X83" s="174">
        <f>IF(X$2="Fcst",'Revenue A Inputs'!X63,0)</f>
        <v>0</v>
      </c>
      <c r="Y83" s="174">
        <f>IF(Y$2="Fcst",'Revenue A Inputs'!Y63,0)</f>
        <v>0</v>
      </c>
      <c r="Z83" s="174">
        <f>IF(Z$2="Fcst",'Revenue A Inputs'!Z63,0)</f>
        <v>0</v>
      </c>
      <c r="AA83" s="174">
        <f>IF(AA$2="Fcst",'Revenue A Inputs'!AA63,0)</f>
        <v>0</v>
      </c>
      <c r="AB83" s="174">
        <f>IF(AB$2="Fcst",'Revenue A Inputs'!AB63,0)</f>
        <v>0</v>
      </c>
      <c r="AC83" s="174">
        <f>IF(AC$2="Fcst",'Revenue A Inputs'!AC63,0)</f>
        <v>0</v>
      </c>
      <c r="AD83" s="174">
        <f>IF(AD$2="Fcst",'Revenue A Inputs'!AD63,0)</f>
        <v>0</v>
      </c>
      <c r="AE83" s="174">
        <f>IF(AE$2="Fcst",'Revenue A Inputs'!AE63,0)</f>
        <v>0</v>
      </c>
      <c r="AF83" s="174">
        <f>IF(AF$2="Fcst",'Revenue A Inputs'!AF63,0)</f>
        <v>0</v>
      </c>
      <c r="AG83" s="174">
        <f>IF(AG$2="Fcst",'Revenue A Inputs'!AG63,0)</f>
        <v>0</v>
      </c>
      <c r="AH83" s="174">
        <f>IF(AH$2="Fcst",'Revenue A Inputs'!AH63,0)</f>
        <v>0</v>
      </c>
      <c r="AI83" s="174">
        <f>IF(AI$2="Fcst",'Revenue A Inputs'!AI63,0)</f>
        <v>0</v>
      </c>
      <c r="AJ83" s="174">
        <f>IF(AJ$2="Fcst",'Revenue A Inputs'!AJ63,0)</f>
        <v>0</v>
      </c>
      <c r="AK83" s="174">
        <f>IF(AK$2="Fcst",'Revenue A Inputs'!AK63,0)</f>
        <v>0</v>
      </c>
      <c r="AL83" s="174">
        <f>IF(AL$2="Fcst",'Revenue A Inputs'!AL63,0)</f>
        <v>0</v>
      </c>
      <c r="AM83" s="174">
        <f>IF(AM$2="Fcst",'Revenue A Inputs'!AM63,0)</f>
        <v>0</v>
      </c>
      <c r="AN83" s="174">
        <f>IF(AN$2="Fcst",'Revenue A Inputs'!AN63,0)</f>
        <v>0</v>
      </c>
      <c r="AO83" s="174">
        <f>IF(AO$2="Fcst",'Revenue A Inputs'!AO63,0)</f>
        <v>0</v>
      </c>
      <c r="AP83" s="174">
        <f>IF(AP$2="Fcst",'Revenue A Inputs'!AP63,0)</f>
        <v>0</v>
      </c>
      <c r="AQ83" s="174">
        <f>IF(AQ$2="Fcst",'Revenue A Inputs'!AQ63,0)</f>
        <v>0</v>
      </c>
      <c r="AR83" s="174">
        <f>IF(AR$2="Fcst",'Revenue A Inputs'!AR63,0)</f>
        <v>0</v>
      </c>
      <c r="AS83" s="174">
        <f>IF(AS$2="Fcst",'Revenue A Inputs'!AS63,0)</f>
        <v>0</v>
      </c>
      <c r="AT83" s="174">
        <f>IF(AT$2="Fcst",'Revenue A Inputs'!AT63,0)</f>
        <v>0</v>
      </c>
      <c r="AU83" s="174">
        <f>IF(AU$2="Fcst",'Revenue A Inputs'!AU63,0)</f>
        <v>0</v>
      </c>
      <c r="AV83" s="174">
        <f>IF(AV$2="Fcst",'Revenue A Inputs'!AV63,0)</f>
        <v>0</v>
      </c>
      <c r="AW83" s="174">
        <f>IF(AW$2="Fcst",'Revenue A Inputs'!AW63,0)</f>
        <v>0</v>
      </c>
      <c r="AX83" s="174">
        <f>IF(AX$2="Fcst",'Revenue A Inputs'!AX63,0)</f>
        <v>0</v>
      </c>
      <c r="AY83" s="174">
        <f>IF(AY$2="Fcst",'Revenue A Inputs'!AY63,0)</f>
        <v>0</v>
      </c>
      <c r="AZ83" s="174">
        <f>IF(AZ$2="Fcst",'Revenue A Inputs'!AZ63,0)</f>
        <v>0</v>
      </c>
      <c r="BA83" s="174">
        <f>IF(BA$2="Fcst",'Revenue A Inputs'!BA63,0)</f>
        <v>0</v>
      </c>
      <c r="BB83" s="174">
        <f>IF(BB$2="Fcst",'Revenue A Inputs'!BB63,0)</f>
        <v>0</v>
      </c>
      <c r="BC83" s="174">
        <f>IF(BC$2="Fcst",'Revenue A Inputs'!BC63,0)</f>
        <v>0</v>
      </c>
      <c r="BD83" s="174">
        <f>IF(BD$2="Fcst",'Revenue A Inputs'!BD63,0)</f>
        <v>0</v>
      </c>
      <c r="BE83" s="174">
        <f>IF(BE$2="Fcst",'Revenue A Inputs'!BE63,0)</f>
        <v>0</v>
      </c>
      <c r="BF83" s="174">
        <f>IF(BF$2="Fcst",'Revenue A Inputs'!BF63,0)</f>
        <v>0</v>
      </c>
      <c r="BG83" s="174">
        <f>IF(BG$2="Fcst",'Revenue A Inputs'!BG63,0)</f>
        <v>0</v>
      </c>
      <c r="BH83" s="174">
        <f>IF(BH$2="Fcst",'Revenue A Inputs'!BH63,0)</f>
        <v>0</v>
      </c>
      <c r="BI83" s="174">
        <f>IF(BI$2="Fcst",'Revenue A Inputs'!BI63,0)</f>
        <v>0</v>
      </c>
      <c r="BJ83" s="174">
        <f>IF(BJ$2="Fcst",'Revenue A Inputs'!BJ63,0)</f>
        <v>0</v>
      </c>
      <c r="BK83" s="174">
        <f>IF(BK$2="Fcst",'Revenue A Inputs'!BK63,0)</f>
        <v>0</v>
      </c>
      <c r="BL83" s="174">
        <f>IF(BL$2="Fcst",'Revenue A Inputs'!BL63,0)</f>
        <v>0</v>
      </c>
      <c r="BM83" s="174">
        <f>IF(BM$2="Fcst",'Revenue A Inputs'!BM63,0)</f>
        <v>0</v>
      </c>
      <c r="BN83" s="174">
        <f>IF(BN$2="Fcst",'Revenue A Inputs'!BN63,0)</f>
        <v>0</v>
      </c>
      <c r="BO83" s="174">
        <f>IF(BO$2="Fcst",'Revenue A Inputs'!BO63,0)</f>
        <v>0</v>
      </c>
      <c r="BP83" s="174">
        <f>IF(BP$2="Fcst",'Revenue A Inputs'!BP63,0)</f>
        <v>0</v>
      </c>
      <c r="BQ83" s="174">
        <f>IF(BQ$2="Fcst",'Revenue A Inputs'!BQ63,0)</f>
        <v>0</v>
      </c>
      <c r="BR83" s="174">
        <f>IF(BR$2="Fcst",'Revenue A Inputs'!BR63,0)</f>
        <v>0</v>
      </c>
      <c r="BS83" s="174">
        <f>IF(BS$2="Fcst",'Revenue A Inputs'!BS63,0)</f>
        <v>0</v>
      </c>
      <c r="BT83" s="174">
        <f>IF(BT$2="Fcst",'Revenue A Inputs'!BT63,0)</f>
        <v>0</v>
      </c>
      <c r="BU83" s="174">
        <f>IF(BU$2="Fcst",'Revenue A Inputs'!BU63,0)</f>
        <v>0</v>
      </c>
    </row>
    <row r="84" spans="1:73" x14ac:dyDescent="0.3">
      <c r="A84" s="200" t="str">
        <f>$A$9</f>
        <v>Revenue B Inputs</v>
      </c>
      <c r="B84" s="174">
        <f>IF(B$2="Fcst",'Revenue B Inputs'!B52,0)</f>
        <v>0</v>
      </c>
      <c r="C84" s="174">
        <f>IF(C$2="Fcst",'Revenue B Inputs'!C52,0)</f>
        <v>0</v>
      </c>
      <c r="D84" s="174">
        <f>IF(D$2="Fcst",'Revenue B Inputs'!D52,0)</f>
        <v>0</v>
      </c>
      <c r="E84" s="174">
        <f>IF(E$2="Fcst",'Revenue B Inputs'!E52,0)</f>
        <v>0</v>
      </c>
      <c r="F84" s="174">
        <f>IF(F$2="Fcst",'Revenue B Inputs'!F52,0)</f>
        <v>0</v>
      </c>
      <c r="G84" s="174">
        <f>IF(G$2="Fcst",'Revenue B Inputs'!G52,0)</f>
        <v>0</v>
      </c>
      <c r="H84" s="174">
        <f>IF(H$2="Fcst",'Revenue B Inputs'!H52,0)</f>
        <v>0</v>
      </c>
      <c r="I84" s="174">
        <f>IF(I$2="Fcst",'Revenue B Inputs'!I52,0)</f>
        <v>0</v>
      </c>
      <c r="J84" s="174">
        <f>IF(J$2="Fcst",'Revenue B Inputs'!J52,0)</f>
        <v>0</v>
      </c>
      <c r="K84" s="174">
        <f>IF(K$2="Fcst",'Revenue B Inputs'!K52,0)</f>
        <v>0</v>
      </c>
      <c r="L84" s="174">
        <f>IF(L$2="Fcst",'Revenue B Inputs'!L52,0)</f>
        <v>0</v>
      </c>
      <c r="M84" s="174">
        <f>IF(M$2="Fcst",'Revenue B Inputs'!M52,0)</f>
        <v>0</v>
      </c>
      <c r="N84" s="174">
        <f>IF(N$2="Fcst",'Revenue B Inputs'!N52,0)</f>
        <v>0</v>
      </c>
      <c r="O84" s="174">
        <f>IF(O$2="Fcst",'Revenue B Inputs'!O52,0)</f>
        <v>0</v>
      </c>
      <c r="P84" s="174">
        <f>IF(P$2="Fcst",'Revenue B Inputs'!P52,0)</f>
        <v>0</v>
      </c>
      <c r="Q84" s="174">
        <f>IF(Q$2="Fcst",'Revenue B Inputs'!Q52,0)</f>
        <v>0</v>
      </c>
      <c r="R84" s="174">
        <f>IF(R$2="Fcst",'Revenue B Inputs'!R52,0)</f>
        <v>0</v>
      </c>
      <c r="S84" s="174">
        <f>IF(S$2="Fcst",'Revenue B Inputs'!S52,0)</f>
        <v>0</v>
      </c>
      <c r="T84" s="174">
        <f>IF(T$2="Fcst",'Revenue B Inputs'!T52,0)</f>
        <v>0</v>
      </c>
      <c r="U84" s="174">
        <f>IF(U$2="Fcst",'Revenue B Inputs'!U52,0)</f>
        <v>0</v>
      </c>
      <c r="V84" s="174">
        <f>IF(V$2="Fcst",'Revenue B Inputs'!V52,0)</f>
        <v>0</v>
      </c>
      <c r="W84" s="174">
        <f>IF(W$2="Fcst",'Revenue B Inputs'!W52,0)</f>
        <v>0</v>
      </c>
      <c r="X84" s="174">
        <f>IF(X$2="Fcst",'Revenue B Inputs'!X52,0)</f>
        <v>0</v>
      </c>
      <c r="Y84" s="174">
        <f>IF(Y$2="Fcst",'Revenue B Inputs'!Y52,0)</f>
        <v>0</v>
      </c>
      <c r="Z84" s="174">
        <f>IF(Z$2="Fcst",'Revenue B Inputs'!Z52,0)</f>
        <v>0</v>
      </c>
      <c r="AA84" s="174">
        <f>IF(AA$2="Fcst",'Revenue B Inputs'!AA52,0)</f>
        <v>0</v>
      </c>
      <c r="AB84" s="174">
        <f>IF(AB$2="Fcst",'Revenue B Inputs'!AB52,0)</f>
        <v>0</v>
      </c>
      <c r="AC84" s="174">
        <f>IF(AC$2="Fcst",'Revenue B Inputs'!AC52,0)</f>
        <v>0</v>
      </c>
      <c r="AD84" s="174">
        <f>IF(AD$2="Fcst",'Revenue B Inputs'!AD52,0)</f>
        <v>0</v>
      </c>
      <c r="AE84" s="174">
        <f>IF(AE$2="Fcst",'Revenue B Inputs'!AE52,0)</f>
        <v>0</v>
      </c>
      <c r="AF84" s="174">
        <f>IF(AF$2="Fcst",'Revenue B Inputs'!AF52,0)</f>
        <v>0</v>
      </c>
      <c r="AG84" s="174">
        <f>IF(AG$2="Fcst",'Revenue B Inputs'!AG52,0)</f>
        <v>0</v>
      </c>
      <c r="AH84" s="174">
        <f>IF(AH$2="Fcst",'Revenue B Inputs'!AH52,0)</f>
        <v>0</v>
      </c>
      <c r="AI84" s="174">
        <f>IF(AI$2="Fcst",'Revenue B Inputs'!AI52,0)</f>
        <v>0</v>
      </c>
      <c r="AJ84" s="174">
        <f>IF(AJ$2="Fcst",'Revenue B Inputs'!AJ52,0)</f>
        <v>0</v>
      </c>
      <c r="AK84" s="174">
        <f>IF(AK$2="Fcst",'Revenue B Inputs'!AK52,0)</f>
        <v>0</v>
      </c>
      <c r="AL84" s="174">
        <f>IF(AL$2="Fcst",'Revenue B Inputs'!AL52,0)</f>
        <v>0</v>
      </c>
      <c r="AM84" s="174">
        <f>IF(AM$2="Fcst",'Revenue B Inputs'!AM52,0)</f>
        <v>0</v>
      </c>
      <c r="AN84" s="174">
        <f>IF(AN$2="Fcst",'Revenue B Inputs'!AN52,0)</f>
        <v>0</v>
      </c>
      <c r="AO84" s="174">
        <f>IF(AO$2="Fcst",'Revenue B Inputs'!AO52,0)</f>
        <v>0</v>
      </c>
      <c r="AP84" s="174">
        <f>IF(AP$2="Fcst",'Revenue B Inputs'!AP52,0)</f>
        <v>0</v>
      </c>
      <c r="AQ84" s="174">
        <f>IF(AQ$2="Fcst",'Revenue B Inputs'!AQ52,0)</f>
        <v>0</v>
      </c>
      <c r="AR84" s="174">
        <f>IF(AR$2="Fcst",'Revenue B Inputs'!AR52,0)</f>
        <v>0</v>
      </c>
      <c r="AS84" s="174">
        <f>IF(AS$2="Fcst",'Revenue B Inputs'!AS52,0)</f>
        <v>0</v>
      </c>
      <c r="AT84" s="174">
        <f>IF(AT$2="Fcst",'Revenue B Inputs'!AT52,0)</f>
        <v>0</v>
      </c>
      <c r="AU84" s="174">
        <f>IF(AU$2="Fcst",'Revenue B Inputs'!AU52,0)</f>
        <v>0</v>
      </c>
      <c r="AV84" s="174">
        <f>IF(AV$2="Fcst",'Revenue B Inputs'!AV52,0)</f>
        <v>0</v>
      </c>
      <c r="AW84" s="174">
        <f>IF(AW$2="Fcst",'Revenue B Inputs'!AW52,0)</f>
        <v>0</v>
      </c>
      <c r="AX84" s="174">
        <f>IF(AX$2="Fcst",'Revenue B Inputs'!AX52,0)</f>
        <v>0</v>
      </c>
      <c r="AY84" s="174">
        <f>IF(AY$2="Fcst",'Revenue B Inputs'!AY52,0)</f>
        <v>0</v>
      </c>
      <c r="AZ84" s="174">
        <f>IF(AZ$2="Fcst",'Revenue B Inputs'!AZ52,0)</f>
        <v>0</v>
      </c>
      <c r="BA84" s="174">
        <f>IF(BA$2="Fcst",'Revenue B Inputs'!BA52,0)</f>
        <v>0</v>
      </c>
      <c r="BB84" s="174">
        <f>IF(BB$2="Fcst",'Revenue B Inputs'!BB52,0)</f>
        <v>0</v>
      </c>
      <c r="BC84" s="174">
        <f>IF(BC$2="Fcst",'Revenue B Inputs'!BC52,0)</f>
        <v>0</v>
      </c>
      <c r="BD84" s="174">
        <f>IF(BD$2="Fcst",'Revenue B Inputs'!BD52,0)</f>
        <v>0</v>
      </c>
      <c r="BE84" s="174">
        <f>IF(BE$2="Fcst",'Revenue B Inputs'!BE52,0)</f>
        <v>0</v>
      </c>
      <c r="BF84" s="174">
        <f>IF(BF$2="Fcst",'Revenue B Inputs'!BF52,0)</f>
        <v>0</v>
      </c>
      <c r="BG84" s="174">
        <f>IF(BG$2="Fcst",'Revenue B Inputs'!BG52,0)</f>
        <v>0</v>
      </c>
      <c r="BH84" s="174">
        <f>IF(BH$2="Fcst",'Revenue B Inputs'!BH52,0)</f>
        <v>0</v>
      </c>
      <c r="BI84" s="174">
        <f>IF(BI$2="Fcst",'Revenue B Inputs'!BI52,0)</f>
        <v>0</v>
      </c>
      <c r="BJ84" s="174">
        <f>IF(BJ$2="Fcst",'Revenue B Inputs'!BJ52,0)</f>
        <v>0</v>
      </c>
      <c r="BK84" s="174">
        <f>IF(BK$2="Fcst",'Revenue B Inputs'!BK52,0)</f>
        <v>0</v>
      </c>
      <c r="BL84" s="174">
        <f>IF(BL$2="Fcst",'Revenue B Inputs'!BL52,0)</f>
        <v>0</v>
      </c>
      <c r="BM84" s="174">
        <f>IF(BM$2="Fcst",'Revenue B Inputs'!BM52,0)</f>
        <v>0</v>
      </c>
      <c r="BN84" s="174">
        <f>IF(BN$2="Fcst",'Revenue B Inputs'!BN52,0)</f>
        <v>0</v>
      </c>
      <c r="BO84" s="174">
        <f>IF(BO$2="Fcst",'Revenue B Inputs'!BO52,0)</f>
        <v>0</v>
      </c>
      <c r="BP84" s="174">
        <f>IF(BP$2="Fcst",'Revenue B Inputs'!BP52,0)</f>
        <v>0</v>
      </c>
      <c r="BQ84" s="174">
        <f>IF(BQ$2="Fcst",'Revenue B Inputs'!BQ52,0)</f>
        <v>0</v>
      </c>
      <c r="BR84" s="174">
        <f>IF(BR$2="Fcst",'Revenue B Inputs'!BR52,0)</f>
        <v>0</v>
      </c>
      <c r="BS84" s="174">
        <f>IF(BS$2="Fcst",'Revenue B Inputs'!BS52,0)</f>
        <v>0</v>
      </c>
      <c r="BT84" s="174">
        <f>IF(BT$2="Fcst",'Revenue B Inputs'!BT52,0)</f>
        <v>0</v>
      </c>
      <c r="BU84" s="174">
        <f>IF(BU$2="Fcst",'Revenue B Inputs'!BU52,0)</f>
        <v>0</v>
      </c>
    </row>
    <row r="85" spans="1:73" x14ac:dyDescent="0.3">
      <c r="A85" s="200" t="str">
        <f>$A$10</f>
        <v>Revenue C Inputs</v>
      </c>
      <c r="B85" s="174">
        <f>IF(B$2="Fcst",'Revenue C Inputs'!B52,0)</f>
        <v>0</v>
      </c>
      <c r="C85" s="174">
        <f>IF(C$2="Fcst",'Revenue C Inputs'!C52,0)</f>
        <v>0</v>
      </c>
      <c r="D85" s="174">
        <f>IF(D$2="Fcst",'Revenue C Inputs'!D52,0)</f>
        <v>0</v>
      </c>
      <c r="E85" s="174">
        <f>IF(E$2="Fcst",'Revenue C Inputs'!E52,0)</f>
        <v>0</v>
      </c>
      <c r="F85" s="174">
        <f>IF(F$2="Fcst",'Revenue C Inputs'!F52,0)</f>
        <v>0</v>
      </c>
      <c r="G85" s="174">
        <f>IF(G$2="Fcst",'Revenue C Inputs'!G52,0)</f>
        <v>0</v>
      </c>
      <c r="H85" s="174">
        <f>IF(H$2="Fcst",'Revenue C Inputs'!H52,0)</f>
        <v>0</v>
      </c>
      <c r="I85" s="174">
        <f>IF(I$2="Fcst",'Revenue C Inputs'!I52,0)</f>
        <v>0</v>
      </c>
      <c r="J85" s="174">
        <f>IF(J$2="Fcst",'Revenue C Inputs'!J52,0)</f>
        <v>0</v>
      </c>
      <c r="K85" s="174">
        <f>IF(K$2="Fcst",'Revenue C Inputs'!K52,0)</f>
        <v>0</v>
      </c>
      <c r="L85" s="174">
        <f>IF(L$2="Fcst",'Revenue C Inputs'!L52,0)</f>
        <v>0</v>
      </c>
      <c r="M85" s="174">
        <f>IF(M$2="Fcst",'Revenue C Inputs'!M52,0)</f>
        <v>0</v>
      </c>
      <c r="N85" s="174">
        <f>IF(N$2="Fcst",'Revenue C Inputs'!N52,0)</f>
        <v>0</v>
      </c>
      <c r="O85" s="174">
        <f>IF(O$2="Fcst",'Revenue C Inputs'!O52,0)</f>
        <v>0</v>
      </c>
      <c r="P85" s="174">
        <f>IF(P$2="Fcst",'Revenue C Inputs'!P52,0)</f>
        <v>0</v>
      </c>
      <c r="Q85" s="174">
        <f>IF(Q$2="Fcst",'Revenue C Inputs'!Q52,0)</f>
        <v>0</v>
      </c>
      <c r="R85" s="174">
        <f>IF(R$2="Fcst",'Revenue C Inputs'!R52,0)</f>
        <v>0</v>
      </c>
      <c r="S85" s="174">
        <f>IF(S$2="Fcst",'Revenue C Inputs'!S52,0)</f>
        <v>0</v>
      </c>
      <c r="T85" s="174">
        <f>IF(T$2="Fcst",'Revenue C Inputs'!T52,0)</f>
        <v>0</v>
      </c>
      <c r="U85" s="174">
        <f>IF(U$2="Fcst",'Revenue C Inputs'!U52,0)</f>
        <v>0</v>
      </c>
      <c r="V85" s="174">
        <f>IF(V$2="Fcst",'Revenue C Inputs'!V52,0)</f>
        <v>0</v>
      </c>
      <c r="W85" s="174">
        <f>IF(W$2="Fcst",'Revenue C Inputs'!W52,0)</f>
        <v>0</v>
      </c>
      <c r="X85" s="174">
        <f>IF(X$2="Fcst",'Revenue C Inputs'!X52,0)</f>
        <v>0</v>
      </c>
      <c r="Y85" s="174">
        <f>IF(Y$2="Fcst",'Revenue C Inputs'!Y52,0)</f>
        <v>0</v>
      </c>
      <c r="Z85" s="174">
        <f>IF(Z$2="Fcst",'Revenue C Inputs'!Z52,0)</f>
        <v>0</v>
      </c>
      <c r="AA85" s="174">
        <f>IF(AA$2="Fcst",'Revenue C Inputs'!AA52,0)</f>
        <v>0</v>
      </c>
      <c r="AB85" s="174">
        <f>IF(AB$2="Fcst",'Revenue C Inputs'!AB52,0)</f>
        <v>0</v>
      </c>
      <c r="AC85" s="174">
        <f>IF(AC$2="Fcst",'Revenue C Inputs'!AC52,0)</f>
        <v>0</v>
      </c>
      <c r="AD85" s="174">
        <f>IF(AD$2="Fcst",'Revenue C Inputs'!AD52,0)</f>
        <v>0</v>
      </c>
      <c r="AE85" s="174">
        <f>IF(AE$2="Fcst",'Revenue C Inputs'!AE52,0)</f>
        <v>0</v>
      </c>
      <c r="AF85" s="174">
        <f>IF(AF$2="Fcst",'Revenue C Inputs'!AF52,0)</f>
        <v>0</v>
      </c>
      <c r="AG85" s="174">
        <f>IF(AG$2="Fcst",'Revenue C Inputs'!AG52,0)</f>
        <v>0</v>
      </c>
      <c r="AH85" s="174">
        <f>IF(AH$2="Fcst",'Revenue C Inputs'!AH52,0)</f>
        <v>0</v>
      </c>
      <c r="AI85" s="174">
        <f>IF(AI$2="Fcst",'Revenue C Inputs'!AI52,0)</f>
        <v>0</v>
      </c>
      <c r="AJ85" s="174">
        <f>IF(AJ$2="Fcst",'Revenue C Inputs'!AJ52,0)</f>
        <v>0</v>
      </c>
      <c r="AK85" s="174">
        <f>IF(AK$2="Fcst",'Revenue C Inputs'!AK52,0)</f>
        <v>0</v>
      </c>
      <c r="AL85" s="174">
        <f>IF(AL$2="Fcst",'Revenue C Inputs'!AL52,0)</f>
        <v>0</v>
      </c>
      <c r="AM85" s="174">
        <f>IF(AM$2="Fcst",'Revenue C Inputs'!AM52,0)</f>
        <v>0</v>
      </c>
      <c r="AN85" s="174">
        <f>IF(AN$2="Fcst",'Revenue C Inputs'!AN52,0)</f>
        <v>0</v>
      </c>
      <c r="AO85" s="174">
        <f>IF(AO$2="Fcst",'Revenue C Inputs'!AO52,0)</f>
        <v>0</v>
      </c>
      <c r="AP85" s="174">
        <f>IF(AP$2="Fcst",'Revenue C Inputs'!AP52,0)</f>
        <v>0</v>
      </c>
      <c r="AQ85" s="174">
        <f>IF(AQ$2="Fcst",'Revenue C Inputs'!AQ52,0)</f>
        <v>0</v>
      </c>
      <c r="AR85" s="174">
        <f>IF(AR$2="Fcst",'Revenue C Inputs'!AR52,0)</f>
        <v>0</v>
      </c>
      <c r="AS85" s="174">
        <f>IF(AS$2="Fcst",'Revenue C Inputs'!AS52,0)</f>
        <v>0</v>
      </c>
      <c r="AT85" s="174">
        <f>IF(AT$2="Fcst",'Revenue C Inputs'!AT52,0)</f>
        <v>0</v>
      </c>
      <c r="AU85" s="174">
        <f>IF(AU$2="Fcst",'Revenue C Inputs'!AU52,0)</f>
        <v>0</v>
      </c>
      <c r="AV85" s="174">
        <f>IF(AV$2="Fcst",'Revenue C Inputs'!AV52,0)</f>
        <v>0</v>
      </c>
      <c r="AW85" s="174">
        <f>IF(AW$2="Fcst",'Revenue C Inputs'!AW52,0)</f>
        <v>0</v>
      </c>
      <c r="AX85" s="174">
        <f>IF(AX$2="Fcst",'Revenue C Inputs'!AX52,0)</f>
        <v>0</v>
      </c>
      <c r="AY85" s="174">
        <f>IF(AY$2="Fcst",'Revenue C Inputs'!AY52,0)</f>
        <v>0</v>
      </c>
      <c r="AZ85" s="174">
        <f>IF(AZ$2="Fcst",'Revenue C Inputs'!AZ52,0)</f>
        <v>0</v>
      </c>
      <c r="BA85" s="174">
        <f>IF(BA$2="Fcst",'Revenue C Inputs'!BA52,0)</f>
        <v>0</v>
      </c>
      <c r="BB85" s="174">
        <f>IF(BB$2="Fcst",'Revenue C Inputs'!BB52,0)</f>
        <v>0</v>
      </c>
      <c r="BC85" s="174">
        <f>IF(BC$2="Fcst",'Revenue C Inputs'!BC52,0)</f>
        <v>0</v>
      </c>
      <c r="BD85" s="174">
        <f>IF(BD$2="Fcst",'Revenue C Inputs'!BD52,0)</f>
        <v>0</v>
      </c>
      <c r="BE85" s="174">
        <f>IF(BE$2="Fcst",'Revenue C Inputs'!BE52,0)</f>
        <v>0</v>
      </c>
      <c r="BF85" s="174">
        <f>IF(BF$2="Fcst",'Revenue C Inputs'!BF52,0)</f>
        <v>0</v>
      </c>
      <c r="BG85" s="174">
        <f>IF(BG$2="Fcst",'Revenue C Inputs'!BG52,0)</f>
        <v>0</v>
      </c>
      <c r="BH85" s="174">
        <f>IF(BH$2="Fcst",'Revenue C Inputs'!BH52,0)</f>
        <v>0</v>
      </c>
      <c r="BI85" s="174">
        <f>IF(BI$2="Fcst",'Revenue C Inputs'!BI52,0)</f>
        <v>0</v>
      </c>
      <c r="BJ85" s="174">
        <f>IF(BJ$2="Fcst",'Revenue C Inputs'!BJ52,0)</f>
        <v>0</v>
      </c>
      <c r="BK85" s="174">
        <f>IF(BK$2="Fcst",'Revenue C Inputs'!BK52,0)</f>
        <v>0</v>
      </c>
      <c r="BL85" s="174">
        <f>IF(BL$2="Fcst",'Revenue C Inputs'!BL52,0)</f>
        <v>0</v>
      </c>
      <c r="BM85" s="174">
        <f>IF(BM$2="Fcst",'Revenue C Inputs'!BM52,0)</f>
        <v>0</v>
      </c>
      <c r="BN85" s="174">
        <f>IF(BN$2="Fcst",'Revenue C Inputs'!BN52,0)</f>
        <v>0</v>
      </c>
      <c r="BO85" s="174">
        <f>IF(BO$2="Fcst",'Revenue C Inputs'!BO52,0)</f>
        <v>0</v>
      </c>
      <c r="BP85" s="174">
        <f>IF(BP$2="Fcst",'Revenue C Inputs'!BP52,0)</f>
        <v>0</v>
      </c>
      <c r="BQ85" s="174">
        <f>IF(BQ$2="Fcst",'Revenue C Inputs'!BQ52,0)</f>
        <v>0</v>
      </c>
      <c r="BR85" s="174">
        <f>IF(BR$2="Fcst",'Revenue C Inputs'!BR52,0)</f>
        <v>0</v>
      </c>
      <c r="BS85" s="174">
        <f>IF(BS$2="Fcst",'Revenue C Inputs'!BS52,0)</f>
        <v>0</v>
      </c>
      <c r="BT85" s="174">
        <f>IF(BT$2="Fcst",'Revenue C Inputs'!BT52,0)</f>
        <v>0</v>
      </c>
      <c r="BU85" s="174">
        <f>IF(BU$2="Fcst",'Revenue C Inputs'!BU52,0)</f>
        <v>0</v>
      </c>
    </row>
    <row r="86" spans="1:73" x14ac:dyDescent="0.3">
      <c r="A86" s="200" t="str">
        <f>$A$11</f>
        <v>Revenue D Inputs</v>
      </c>
      <c r="B86" s="174">
        <f>IF(B$2="Fcst",'Revenue D Inputs'!B65,0)</f>
        <v>0</v>
      </c>
      <c r="C86" s="174">
        <f>IF(C$2="Fcst",'Revenue D Inputs'!C65,0)</f>
        <v>0</v>
      </c>
      <c r="D86" s="174">
        <f>IF(D$2="Fcst",'Revenue D Inputs'!D65,0)</f>
        <v>0</v>
      </c>
      <c r="E86" s="174">
        <f>IF(E$2="Fcst",'Revenue D Inputs'!E65,0)</f>
        <v>0</v>
      </c>
      <c r="F86" s="174">
        <f>IF(F$2="Fcst",'Revenue D Inputs'!F65,0)</f>
        <v>0</v>
      </c>
      <c r="G86" s="174">
        <f>IF(G$2="Fcst",'Revenue D Inputs'!G65,0)</f>
        <v>0</v>
      </c>
      <c r="H86" s="174">
        <f>IF(H$2="Fcst",'Revenue D Inputs'!H65,0)</f>
        <v>0</v>
      </c>
      <c r="I86" s="174">
        <f>IF(I$2="Fcst",'Revenue D Inputs'!I65,0)</f>
        <v>0</v>
      </c>
      <c r="J86" s="174">
        <f>IF(J$2="Fcst",'Revenue D Inputs'!J65,0)</f>
        <v>0</v>
      </c>
      <c r="K86" s="174">
        <f>IF(K$2="Fcst",'Revenue D Inputs'!K65,0)</f>
        <v>0</v>
      </c>
      <c r="L86" s="174">
        <f>IF(L$2="Fcst",'Revenue D Inputs'!L65,0)</f>
        <v>0</v>
      </c>
      <c r="M86" s="174">
        <f>IF(M$2="Fcst",'Revenue D Inputs'!M65,0)</f>
        <v>0</v>
      </c>
      <c r="N86" s="174">
        <f>IF(N$2="Fcst",'Revenue D Inputs'!N65,0)</f>
        <v>0</v>
      </c>
      <c r="O86" s="174">
        <f>IF(O$2="Fcst",'Revenue D Inputs'!O65,0)</f>
        <v>0</v>
      </c>
      <c r="P86" s="174">
        <f>IF(P$2="Fcst",'Revenue D Inputs'!P65,0)</f>
        <v>0</v>
      </c>
      <c r="Q86" s="174">
        <f>IF(Q$2="Fcst",'Revenue D Inputs'!Q65,0)</f>
        <v>0</v>
      </c>
      <c r="R86" s="174">
        <f>IF(R$2="Fcst",'Revenue D Inputs'!R65,0)</f>
        <v>0</v>
      </c>
      <c r="S86" s="174">
        <f>IF(S$2="Fcst",'Revenue D Inputs'!S65,0)</f>
        <v>0</v>
      </c>
      <c r="T86" s="174">
        <f>IF(T$2="Fcst",'Revenue D Inputs'!T65,0)</f>
        <v>0</v>
      </c>
      <c r="U86" s="174">
        <f>IF(U$2="Fcst",'Revenue D Inputs'!U65,0)</f>
        <v>0</v>
      </c>
      <c r="V86" s="174">
        <f>IF(V$2="Fcst",'Revenue D Inputs'!V65,0)</f>
        <v>0</v>
      </c>
      <c r="W86" s="174">
        <f>IF(W$2="Fcst",'Revenue D Inputs'!W65,0)</f>
        <v>0</v>
      </c>
      <c r="X86" s="174">
        <f>IF(X$2="Fcst",'Revenue D Inputs'!X65,0)</f>
        <v>0</v>
      </c>
      <c r="Y86" s="174">
        <f>IF(Y$2="Fcst",'Revenue D Inputs'!Y65,0)</f>
        <v>0</v>
      </c>
      <c r="Z86" s="174">
        <f>IF(Z$2="Fcst",'Revenue D Inputs'!Z65,0)</f>
        <v>0</v>
      </c>
      <c r="AA86" s="174">
        <f>IF(AA$2="Fcst",'Revenue D Inputs'!AA65,0)</f>
        <v>0</v>
      </c>
      <c r="AB86" s="174">
        <f>IF(AB$2="Fcst",'Revenue D Inputs'!AB65,0)</f>
        <v>0</v>
      </c>
      <c r="AC86" s="174">
        <f>IF(AC$2="Fcst",'Revenue D Inputs'!AC65,0)</f>
        <v>0</v>
      </c>
      <c r="AD86" s="174">
        <f>IF(AD$2="Fcst",'Revenue D Inputs'!AD65,0)</f>
        <v>0</v>
      </c>
      <c r="AE86" s="174">
        <f>IF(AE$2="Fcst",'Revenue D Inputs'!AE65,0)</f>
        <v>0</v>
      </c>
      <c r="AF86" s="174">
        <f>IF(AF$2="Fcst",'Revenue D Inputs'!AF65,0)</f>
        <v>0</v>
      </c>
      <c r="AG86" s="174">
        <f>IF(AG$2="Fcst",'Revenue D Inputs'!AG65,0)</f>
        <v>0</v>
      </c>
      <c r="AH86" s="174">
        <f>IF(AH$2="Fcst",'Revenue D Inputs'!AH65,0)</f>
        <v>0</v>
      </c>
      <c r="AI86" s="174">
        <f>IF(AI$2="Fcst",'Revenue D Inputs'!AI65,0)</f>
        <v>0</v>
      </c>
      <c r="AJ86" s="174">
        <f>IF(AJ$2="Fcst",'Revenue D Inputs'!AJ65,0)</f>
        <v>0</v>
      </c>
      <c r="AK86" s="174">
        <f>IF(AK$2="Fcst",'Revenue D Inputs'!AK65,0)</f>
        <v>0</v>
      </c>
      <c r="AL86" s="174">
        <f>IF(AL$2="Fcst",'Revenue D Inputs'!AL65,0)</f>
        <v>0</v>
      </c>
      <c r="AM86" s="174">
        <f>IF(AM$2="Fcst",'Revenue D Inputs'!AM65,0)</f>
        <v>0</v>
      </c>
      <c r="AN86" s="174">
        <f>IF(AN$2="Fcst",'Revenue D Inputs'!AN65,0)</f>
        <v>0</v>
      </c>
      <c r="AO86" s="174">
        <f>IF(AO$2="Fcst",'Revenue D Inputs'!AO65,0)</f>
        <v>0</v>
      </c>
      <c r="AP86" s="174">
        <f>IF(AP$2="Fcst",'Revenue D Inputs'!AP65,0)</f>
        <v>0</v>
      </c>
      <c r="AQ86" s="174">
        <f>IF(AQ$2="Fcst",'Revenue D Inputs'!AQ65,0)</f>
        <v>0</v>
      </c>
      <c r="AR86" s="174">
        <f>IF(AR$2="Fcst",'Revenue D Inputs'!AR65,0)</f>
        <v>0</v>
      </c>
      <c r="AS86" s="174">
        <f>IF(AS$2="Fcst",'Revenue D Inputs'!AS65,0)</f>
        <v>0</v>
      </c>
      <c r="AT86" s="174">
        <f>IF(AT$2="Fcst",'Revenue D Inputs'!AT65,0)</f>
        <v>0</v>
      </c>
      <c r="AU86" s="174">
        <f>IF(AU$2="Fcst",'Revenue D Inputs'!AU65,0)</f>
        <v>0</v>
      </c>
      <c r="AV86" s="174">
        <f>IF(AV$2="Fcst",'Revenue D Inputs'!AV65,0)</f>
        <v>0</v>
      </c>
      <c r="AW86" s="174">
        <f>IF(AW$2="Fcst",'Revenue D Inputs'!AW65,0)</f>
        <v>0</v>
      </c>
      <c r="AX86" s="174">
        <f>IF(AX$2="Fcst",'Revenue D Inputs'!AX65,0)</f>
        <v>0</v>
      </c>
      <c r="AY86" s="174">
        <f>IF(AY$2="Fcst",'Revenue D Inputs'!AY65,0)</f>
        <v>0</v>
      </c>
      <c r="AZ86" s="174">
        <f>IF(AZ$2="Fcst",'Revenue D Inputs'!AZ65,0)</f>
        <v>0</v>
      </c>
      <c r="BA86" s="174">
        <f>IF(BA$2="Fcst",'Revenue D Inputs'!BA65,0)</f>
        <v>0</v>
      </c>
      <c r="BB86" s="174">
        <f>IF(BB$2="Fcst",'Revenue D Inputs'!BB65,0)</f>
        <v>0</v>
      </c>
      <c r="BC86" s="174">
        <f>IF(BC$2="Fcst",'Revenue D Inputs'!BC65,0)</f>
        <v>0</v>
      </c>
      <c r="BD86" s="174">
        <f>IF(BD$2="Fcst",'Revenue D Inputs'!BD65,0)</f>
        <v>0</v>
      </c>
      <c r="BE86" s="174">
        <f>IF(BE$2="Fcst",'Revenue D Inputs'!BE65,0)</f>
        <v>0</v>
      </c>
      <c r="BF86" s="174">
        <f>IF(BF$2="Fcst",'Revenue D Inputs'!BF65,0)</f>
        <v>0</v>
      </c>
      <c r="BG86" s="174">
        <f>IF(BG$2="Fcst",'Revenue D Inputs'!BG65,0)</f>
        <v>0</v>
      </c>
      <c r="BH86" s="174">
        <f>IF(BH$2="Fcst",'Revenue D Inputs'!BH65,0)</f>
        <v>0</v>
      </c>
      <c r="BI86" s="174">
        <f>IF(BI$2="Fcst",'Revenue D Inputs'!BI65,0)</f>
        <v>0</v>
      </c>
      <c r="BJ86" s="174">
        <f>IF(BJ$2="Fcst",'Revenue D Inputs'!BJ65,0)</f>
        <v>0</v>
      </c>
      <c r="BK86" s="174">
        <f>IF(BK$2="Fcst",'Revenue D Inputs'!BK65,0)</f>
        <v>0</v>
      </c>
      <c r="BL86" s="174">
        <f>IF(BL$2="Fcst",'Revenue D Inputs'!BL65,0)</f>
        <v>0</v>
      </c>
      <c r="BM86" s="174">
        <f>IF(BM$2="Fcst",'Revenue D Inputs'!BM65,0)</f>
        <v>0</v>
      </c>
      <c r="BN86" s="174">
        <f>IF(BN$2="Fcst",'Revenue D Inputs'!BN65,0)</f>
        <v>0</v>
      </c>
      <c r="BO86" s="174">
        <f>IF(BO$2="Fcst",'Revenue D Inputs'!BO65,0)</f>
        <v>0</v>
      </c>
      <c r="BP86" s="174">
        <f>IF(BP$2="Fcst",'Revenue D Inputs'!BP65,0)</f>
        <v>0</v>
      </c>
      <c r="BQ86" s="174">
        <f>IF(BQ$2="Fcst",'Revenue D Inputs'!BQ65,0)</f>
        <v>0</v>
      </c>
      <c r="BR86" s="174">
        <f>IF(BR$2="Fcst",'Revenue D Inputs'!BR65,0)</f>
        <v>0</v>
      </c>
      <c r="BS86" s="174">
        <f>IF(BS$2="Fcst",'Revenue D Inputs'!BS65,0)</f>
        <v>0</v>
      </c>
      <c r="BT86" s="174">
        <f>IF(BT$2="Fcst",'Revenue D Inputs'!BT65,0)</f>
        <v>0</v>
      </c>
      <c r="BU86" s="174">
        <f>IF(BU$2="Fcst",'Revenue D Inputs'!BU65,0)</f>
        <v>0</v>
      </c>
    </row>
    <row r="87" spans="1:73" s="575" customFormat="1" x14ac:dyDescent="0.3">
      <c r="A87" s="575" t="str">
        <f>$A$12</f>
        <v>Revenue E Inputs</v>
      </c>
      <c r="B87" s="537">
        <f>IF(B$2="Fcst",'Revenue E Inputs'!B99,0)</f>
        <v>0</v>
      </c>
      <c r="C87" s="537">
        <f>IF(C$2="Fcst",'Revenue E Inputs'!C99,0)</f>
        <v>0</v>
      </c>
      <c r="D87" s="537">
        <f>IF(D$2="Fcst",'Revenue E Inputs'!D99,0)</f>
        <v>0</v>
      </c>
      <c r="E87" s="537">
        <f>IF(E$2="Fcst",'Revenue E Inputs'!E99,0)</f>
        <v>0</v>
      </c>
      <c r="F87" s="537">
        <f>IF(F$2="Fcst",'Revenue E Inputs'!F99,0)</f>
        <v>0</v>
      </c>
      <c r="G87" s="537">
        <f>IF(G$2="Fcst",'Revenue E Inputs'!G99,0)</f>
        <v>0</v>
      </c>
      <c r="H87" s="537">
        <f>IF(H$2="Fcst",'Revenue E Inputs'!H99,0)</f>
        <v>0</v>
      </c>
      <c r="I87" s="537">
        <f>IF(I$2="Fcst",'Revenue E Inputs'!I99,0)</f>
        <v>0</v>
      </c>
      <c r="J87" s="537">
        <f>IF(J$2="Fcst",'Revenue E Inputs'!J99,0)</f>
        <v>0</v>
      </c>
      <c r="K87" s="537">
        <f>IF(K$2="Fcst",'Revenue E Inputs'!K99,0)</f>
        <v>0</v>
      </c>
      <c r="L87" s="537">
        <f>IF(L$2="Fcst",'Revenue E Inputs'!L99,0)</f>
        <v>0</v>
      </c>
      <c r="M87" s="537">
        <f>IF(M$2="Fcst",'Revenue E Inputs'!M99,0)</f>
        <v>0</v>
      </c>
      <c r="N87" s="537">
        <f>IF(N$2="Fcst",'Revenue E Inputs'!N99,0)</f>
        <v>0</v>
      </c>
      <c r="O87" s="537">
        <f>IF(O$2="Fcst",'Revenue E Inputs'!O99,0)</f>
        <v>0</v>
      </c>
      <c r="P87" s="537">
        <f>IF(P$2="Fcst",'Revenue E Inputs'!P99,0)</f>
        <v>0</v>
      </c>
      <c r="Q87" s="537">
        <f>IF(Q$2="Fcst",'Revenue E Inputs'!Q99,0)</f>
        <v>0</v>
      </c>
      <c r="R87" s="537">
        <f>IF(R$2="Fcst",'Revenue E Inputs'!R99,0)</f>
        <v>0</v>
      </c>
      <c r="S87" s="537">
        <f>IF(S$2="Fcst",'Revenue E Inputs'!S99,0)</f>
        <v>0</v>
      </c>
      <c r="T87" s="537">
        <f>IF(T$2="Fcst",'Revenue E Inputs'!T99,0)</f>
        <v>0</v>
      </c>
      <c r="U87" s="537">
        <f>IF(U$2="Fcst",'Revenue E Inputs'!U99,0)</f>
        <v>0</v>
      </c>
      <c r="V87" s="537">
        <f>IF(V$2="Fcst",'Revenue E Inputs'!V99,0)</f>
        <v>0</v>
      </c>
      <c r="W87" s="537">
        <f>IF(W$2="Fcst",'Revenue E Inputs'!W99,0)</f>
        <v>0</v>
      </c>
      <c r="X87" s="537">
        <f>IF(X$2="Fcst",'Revenue E Inputs'!X99,0)</f>
        <v>0</v>
      </c>
      <c r="Y87" s="537">
        <f>IF(Y$2="Fcst",'Revenue E Inputs'!Y99,0)</f>
        <v>0</v>
      </c>
      <c r="Z87" s="537">
        <f>IF(Z$2="Fcst",'Revenue E Inputs'!Z99,0)</f>
        <v>0</v>
      </c>
      <c r="AA87" s="537">
        <f>IF(AA$2="Fcst",'Revenue E Inputs'!AA99,0)</f>
        <v>0</v>
      </c>
      <c r="AB87" s="537">
        <f>IF(AB$2="Fcst",'Revenue E Inputs'!AB99,0)</f>
        <v>0</v>
      </c>
      <c r="AC87" s="537">
        <f>IF(AC$2="Fcst",'Revenue E Inputs'!AC99,0)</f>
        <v>0</v>
      </c>
      <c r="AD87" s="537">
        <f>IF(AD$2="Fcst",'Revenue E Inputs'!AD99,0)</f>
        <v>0</v>
      </c>
      <c r="AE87" s="537">
        <f>IF(AE$2="Fcst",'Revenue E Inputs'!AE99,0)</f>
        <v>0</v>
      </c>
      <c r="AF87" s="537">
        <f>IF(AF$2="Fcst",'Revenue E Inputs'!AF99,0)</f>
        <v>0</v>
      </c>
      <c r="AG87" s="537">
        <f>IF(AG$2="Fcst",'Revenue E Inputs'!AG99,0)</f>
        <v>0</v>
      </c>
      <c r="AH87" s="537">
        <f>IF(AH$2="Fcst",'Revenue E Inputs'!AH99,0)</f>
        <v>0</v>
      </c>
      <c r="AI87" s="537">
        <f>IF(AI$2="Fcst",'Revenue E Inputs'!AI99,0)</f>
        <v>0</v>
      </c>
      <c r="AJ87" s="537">
        <f>IF(AJ$2="Fcst",'Revenue E Inputs'!AJ99,0)</f>
        <v>0</v>
      </c>
      <c r="AK87" s="537">
        <f>IF(AK$2="Fcst",'Revenue E Inputs'!AK99,0)</f>
        <v>0</v>
      </c>
      <c r="AL87" s="537">
        <f>IF(AL$2="Fcst",'Revenue E Inputs'!AL99,0)</f>
        <v>0</v>
      </c>
      <c r="AM87" s="537">
        <f>IF(AM$2="Fcst",'Revenue E Inputs'!AM99,0)</f>
        <v>0</v>
      </c>
      <c r="AN87" s="537">
        <f>IF(AN$2="Fcst",'Revenue E Inputs'!AN99,0)</f>
        <v>0</v>
      </c>
      <c r="AO87" s="537">
        <f>IF(AO$2="Fcst",'Revenue E Inputs'!AO99,0)</f>
        <v>0</v>
      </c>
      <c r="AP87" s="537">
        <f>IF(AP$2="Fcst",'Revenue E Inputs'!AP99,0)</f>
        <v>0</v>
      </c>
      <c r="AQ87" s="537">
        <f>IF(AQ$2="Fcst",'Revenue E Inputs'!AQ99,0)</f>
        <v>0</v>
      </c>
      <c r="AR87" s="537">
        <f>IF(AR$2="Fcst",'Revenue E Inputs'!AR99,0)</f>
        <v>0</v>
      </c>
      <c r="AS87" s="537">
        <f>IF(AS$2="Fcst",'Revenue E Inputs'!AS99,0)</f>
        <v>0</v>
      </c>
      <c r="AT87" s="537">
        <f>IF(AT$2="Fcst",'Revenue E Inputs'!AT99,0)</f>
        <v>0</v>
      </c>
      <c r="AU87" s="537">
        <f>IF(AU$2="Fcst",'Revenue E Inputs'!AU99,0)</f>
        <v>0</v>
      </c>
      <c r="AV87" s="537">
        <f>IF(AV$2="Fcst",'Revenue E Inputs'!AV99,0)</f>
        <v>0</v>
      </c>
      <c r="AW87" s="537">
        <f>IF(AW$2="Fcst",'Revenue E Inputs'!AW99,0)</f>
        <v>0</v>
      </c>
      <c r="AX87" s="537">
        <f>IF(AX$2="Fcst",'Revenue E Inputs'!AX99,0)</f>
        <v>0</v>
      </c>
      <c r="AY87" s="537">
        <f>IF(AY$2="Fcst",'Revenue E Inputs'!AY99,0)</f>
        <v>0</v>
      </c>
      <c r="AZ87" s="537">
        <f>IF(AZ$2="Fcst",'Revenue E Inputs'!AZ99,0)</f>
        <v>0</v>
      </c>
      <c r="BA87" s="537">
        <f>IF(BA$2="Fcst",'Revenue E Inputs'!BA99,0)</f>
        <v>0</v>
      </c>
      <c r="BB87" s="537">
        <f>IF(BB$2="Fcst",'Revenue E Inputs'!BB99,0)</f>
        <v>0</v>
      </c>
      <c r="BC87" s="537">
        <f>IF(BC$2="Fcst",'Revenue E Inputs'!BC99,0)</f>
        <v>0</v>
      </c>
      <c r="BD87" s="537">
        <f>IF(BD$2="Fcst",'Revenue E Inputs'!BD99,0)</f>
        <v>0</v>
      </c>
      <c r="BE87" s="537">
        <f>IF(BE$2="Fcst",'Revenue E Inputs'!BE99,0)</f>
        <v>0</v>
      </c>
      <c r="BF87" s="537">
        <f>IF(BF$2="Fcst",'Revenue E Inputs'!BF99,0)</f>
        <v>0</v>
      </c>
      <c r="BG87" s="537">
        <f>IF(BG$2="Fcst",'Revenue E Inputs'!BG99,0)</f>
        <v>0</v>
      </c>
      <c r="BH87" s="537">
        <f>IF(BH$2="Fcst",'Revenue E Inputs'!BH99,0)</f>
        <v>0</v>
      </c>
      <c r="BI87" s="537">
        <f>IF(BI$2="Fcst",'Revenue E Inputs'!BI99,0)</f>
        <v>0</v>
      </c>
      <c r="BJ87" s="537">
        <f>IF(BJ$2="Fcst",'Revenue E Inputs'!BJ99,0)</f>
        <v>0</v>
      </c>
      <c r="BK87" s="537">
        <f>IF(BK$2="Fcst",'Revenue E Inputs'!BK99,0)</f>
        <v>0</v>
      </c>
      <c r="BL87" s="537">
        <f>IF(BL$2="Fcst",'Revenue E Inputs'!BL99,0)</f>
        <v>0</v>
      </c>
      <c r="BM87" s="537">
        <f>IF(BM$2="Fcst",'Revenue E Inputs'!BM99,0)</f>
        <v>0</v>
      </c>
      <c r="BN87" s="537">
        <f>IF(BN$2="Fcst",'Revenue E Inputs'!BN99,0)</f>
        <v>0</v>
      </c>
      <c r="BO87" s="537">
        <f>IF(BO$2="Fcst",'Revenue E Inputs'!BO99,0)</f>
        <v>0</v>
      </c>
      <c r="BP87" s="537">
        <f>IF(BP$2="Fcst",'Revenue E Inputs'!BP99,0)</f>
        <v>0</v>
      </c>
      <c r="BQ87" s="537">
        <f>IF(BQ$2="Fcst",'Revenue E Inputs'!BQ99,0)</f>
        <v>0</v>
      </c>
      <c r="BR87" s="537">
        <f>IF(BR$2="Fcst",'Revenue E Inputs'!BR99,0)</f>
        <v>0</v>
      </c>
      <c r="BS87" s="537">
        <f>IF(BS$2="Fcst",'Revenue E Inputs'!BS99,0)</f>
        <v>0</v>
      </c>
      <c r="BT87" s="537">
        <f>IF(BT$2="Fcst",'Revenue E Inputs'!BT99,0)</f>
        <v>0</v>
      </c>
      <c r="BU87" s="537">
        <f>IF(BU$2="Fcst",'Revenue E Inputs'!BU99,0)</f>
        <v>0</v>
      </c>
    </row>
    <row r="88" spans="1:73" s="575" customFormat="1" x14ac:dyDescent="0.3">
      <c r="A88" s="575" t="s">
        <v>981</v>
      </c>
      <c r="B88" s="537">
        <f>IF(B$2="Fcst",'Revenue F Inputs'!B99,0)</f>
        <v>0</v>
      </c>
      <c r="C88" s="537">
        <f>IF(C$2="Fcst",'Revenue F Inputs'!C99,0)</f>
        <v>0</v>
      </c>
      <c r="D88" s="537">
        <f>IF(D$2="Fcst",'Revenue F Inputs'!D99,0)</f>
        <v>0</v>
      </c>
      <c r="E88" s="537">
        <f>IF(E$2="Fcst",'Revenue F Inputs'!E99,0)</f>
        <v>0</v>
      </c>
      <c r="F88" s="537">
        <f>IF(F$2="Fcst",'Revenue F Inputs'!F99,0)</f>
        <v>0</v>
      </c>
      <c r="G88" s="537">
        <f>IF(G$2="Fcst",'Revenue F Inputs'!G99,0)</f>
        <v>0</v>
      </c>
      <c r="H88" s="537">
        <f>IF(H$2="Fcst",'Revenue F Inputs'!H99,0)</f>
        <v>0</v>
      </c>
      <c r="I88" s="537">
        <f>IF(I$2="Fcst",'Revenue F Inputs'!I99,0)</f>
        <v>0</v>
      </c>
      <c r="J88" s="537">
        <f>IF(J$2="Fcst",'Revenue F Inputs'!J99,0)</f>
        <v>0</v>
      </c>
      <c r="K88" s="537">
        <f>IF(K$2="Fcst",'Revenue F Inputs'!K99,0)</f>
        <v>0</v>
      </c>
      <c r="L88" s="537">
        <f>IF(L$2="Fcst",'Revenue F Inputs'!L99,0)</f>
        <v>0</v>
      </c>
      <c r="M88" s="537">
        <f>IF(M$2="Fcst",'Revenue F Inputs'!M99,0)</f>
        <v>0</v>
      </c>
      <c r="N88" s="537">
        <f>IF(N$2="Fcst",'Revenue F Inputs'!N99,0)</f>
        <v>0</v>
      </c>
      <c r="O88" s="537">
        <f>IF(O$2="Fcst",'Revenue F Inputs'!O99,0)</f>
        <v>0</v>
      </c>
      <c r="P88" s="537">
        <f>IF(P$2="Fcst",'Revenue F Inputs'!P99,0)</f>
        <v>0</v>
      </c>
      <c r="Q88" s="537">
        <f>IF(Q$2="Fcst",'Revenue F Inputs'!Q99,0)</f>
        <v>0</v>
      </c>
      <c r="R88" s="537">
        <f>IF(R$2="Fcst",'Revenue F Inputs'!R99,0)</f>
        <v>0</v>
      </c>
      <c r="S88" s="537">
        <f>IF(S$2="Fcst",'Revenue F Inputs'!S99,0)</f>
        <v>0</v>
      </c>
      <c r="T88" s="537">
        <f>IF(T$2="Fcst",'Revenue F Inputs'!T99,0)</f>
        <v>0</v>
      </c>
      <c r="U88" s="537">
        <f>IF(U$2="Fcst",'Revenue F Inputs'!U99,0)</f>
        <v>0</v>
      </c>
      <c r="V88" s="537">
        <f>IF(V$2="Fcst",'Revenue F Inputs'!V99,0)</f>
        <v>0</v>
      </c>
      <c r="W88" s="537">
        <f>IF(W$2="Fcst",'Revenue F Inputs'!W99,0)</f>
        <v>0</v>
      </c>
      <c r="X88" s="537">
        <f>IF(X$2="Fcst",'Revenue F Inputs'!X99,0)</f>
        <v>0</v>
      </c>
      <c r="Y88" s="537">
        <f>IF(Y$2="Fcst",'Revenue F Inputs'!Y99,0)</f>
        <v>0</v>
      </c>
      <c r="Z88" s="537">
        <f>IF(Z$2="Fcst",'Revenue F Inputs'!Z99,0)</f>
        <v>0</v>
      </c>
      <c r="AA88" s="537">
        <f>IF(AA$2="Fcst",'Revenue F Inputs'!AA99,0)</f>
        <v>0</v>
      </c>
      <c r="AB88" s="537">
        <f>IF(AB$2="Fcst",'Revenue F Inputs'!AB99,0)</f>
        <v>0</v>
      </c>
      <c r="AC88" s="537">
        <f>IF(AC$2="Fcst",'Revenue F Inputs'!AC99,0)</f>
        <v>0</v>
      </c>
      <c r="AD88" s="537">
        <f>IF(AD$2="Fcst",'Revenue F Inputs'!AD99,0)</f>
        <v>0</v>
      </c>
      <c r="AE88" s="537">
        <f>IF(AE$2="Fcst",'Revenue F Inputs'!AE99,0)</f>
        <v>0</v>
      </c>
      <c r="AF88" s="537">
        <f>IF(AF$2="Fcst",'Revenue F Inputs'!AF99,0)</f>
        <v>0</v>
      </c>
      <c r="AG88" s="537">
        <f>IF(AG$2="Fcst",'Revenue F Inputs'!AG99,0)</f>
        <v>0</v>
      </c>
      <c r="AH88" s="537">
        <f>IF(AH$2="Fcst",'Revenue F Inputs'!AH99,0)</f>
        <v>0</v>
      </c>
      <c r="AI88" s="537">
        <f>IF(AI$2="Fcst",'Revenue F Inputs'!AI99,0)</f>
        <v>0</v>
      </c>
      <c r="AJ88" s="537">
        <f>IF(AJ$2="Fcst",'Revenue F Inputs'!AJ99,0)</f>
        <v>0</v>
      </c>
      <c r="AK88" s="537">
        <f>IF(AK$2="Fcst",'Revenue F Inputs'!AK99,0)</f>
        <v>0</v>
      </c>
      <c r="AL88" s="537">
        <f>IF(AL$2="Fcst",'Revenue F Inputs'!AL99,0)</f>
        <v>0</v>
      </c>
      <c r="AM88" s="537">
        <f>IF(AM$2="Fcst",'Revenue F Inputs'!AM99,0)</f>
        <v>0</v>
      </c>
      <c r="AN88" s="537">
        <f>IF(AN$2="Fcst",'Revenue F Inputs'!AN99,0)</f>
        <v>0</v>
      </c>
      <c r="AO88" s="537">
        <f>IF(AO$2="Fcst",'Revenue F Inputs'!AO99,0)</f>
        <v>0</v>
      </c>
      <c r="AP88" s="537">
        <f>IF(AP$2="Fcst",'Revenue F Inputs'!AP99,0)</f>
        <v>0</v>
      </c>
      <c r="AQ88" s="537">
        <f>IF(AQ$2="Fcst",'Revenue F Inputs'!AQ99,0)</f>
        <v>0</v>
      </c>
      <c r="AR88" s="537">
        <f>IF(AR$2="Fcst",'Revenue F Inputs'!AR99,0)</f>
        <v>0</v>
      </c>
      <c r="AS88" s="537">
        <f>IF(AS$2="Fcst",'Revenue F Inputs'!AS99,0)</f>
        <v>0</v>
      </c>
      <c r="AT88" s="537">
        <f>IF(AT$2="Fcst",'Revenue F Inputs'!AT99,0)</f>
        <v>0</v>
      </c>
      <c r="AU88" s="537">
        <f>IF(AU$2="Fcst",'Revenue F Inputs'!AU99,0)</f>
        <v>0</v>
      </c>
      <c r="AV88" s="537">
        <f>IF(AV$2="Fcst",'Revenue F Inputs'!AV99,0)</f>
        <v>0</v>
      </c>
      <c r="AW88" s="537">
        <f>IF(AW$2="Fcst",'Revenue F Inputs'!AW99,0)</f>
        <v>0</v>
      </c>
      <c r="AX88" s="537">
        <f>IF(AX$2="Fcst",'Revenue F Inputs'!AX99,0)</f>
        <v>0</v>
      </c>
      <c r="AY88" s="537">
        <f>IF(AY$2="Fcst",'Revenue F Inputs'!AY99,0)</f>
        <v>0</v>
      </c>
      <c r="AZ88" s="537">
        <f>IF(AZ$2="Fcst",'Revenue F Inputs'!AZ99,0)</f>
        <v>0</v>
      </c>
      <c r="BA88" s="537">
        <f>IF(BA$2="Fcst",'Revenue F Inputs'!BA99,0)</f>
        <v>0</v>
      </c>
      <c r="BB88" s="537">
        <f>IF(BB$2="Fcst",'Revenue F Inputs'!BB99,0)</f>
        <v>0</v>
      </c>
      <c r="BC88" s="537">
        <f>IF(BC$2="Fcst",'Revenue F Inputs'!BC99,0)</f>
        <v>0</v>
      </c>
      <c r="BD88" s="537">
        <f>IF(BD$2="Fcst",'Revenue F Inputs'!BD99,0)</f>
        <v>0</v>
      </c>
      <c r="BE88" s="537">
        <f>IF(BE$2="Fcst",'Revenue F Inputs'!BE99,0)</f>
        <v>0</v>
      </c>
      <c r="BF88" s="537">
        <f>IF(BF$2="Fcst",'Revenue F Inputs'!BF99,0)</f>
        <v>0</v>
      </c>
      <c r="BG88" s="537">
        <f>IF(BG$2="Fcst",'Revenue F Inputs'!BG99,0)</f>
        <v>0</v>
      </c>
      <c r="BH88" s="537">
        <f>IF(BH$2="Fcst",'Revenue F Inputs'!BH99,0)</f>
        <v>0</v>
      </c>
      <c r="BI88" s="537">
        <f>IF(BI$2="Fcst",'Revenue F Inputs'!BI99,0)</f>
        <v>0</v>
      </c>
      <c r="BJ88" s="537">
        <f>IF(BJ$2="Fcst",'Revenue F Inputs'!BJ99,0)</f>
        <v>0</v>
      </c>
      <c r="BK88" s="537">
        <f>IF(BK$2="Fcst",'Revenue F Inputs'!BK99,0)</f>
        <v>0</v>
      </c>
      <c r="BL88" s="537">
        <f>IF(BL$2="Fcst",'Revenue F Inputs'!BL99,0)</f>
        <v>0</v>
      </c>
      <c r="BM88" s="537">
        <f>IF(BM$2="Fcst",'Revenue F Inputs'!BM99,0)</f>
        <v>0</v>
      </c>
      <c r="BN88" s="537">
        <f>IF(BN$2="Fcst",'Revenue F Inputs'!BN99,0)</f>
        <v>0</v>
      </c>
      <c r="BO88" s="537">
        <f>IF(BO$2="Fcst",'Revenue F Inputs'!BO99,0)</f>
        <v>0</v>
      </c>
      <c r="BP88" s="537">
        <f>IF(BP$2="Fcst",'Revenue F Inputs'!BP99,0)</f>
        <v>0</v>
      </c>
      <c r="BQ88" s="537">
        <f>IF(BQ$2="Fcst",'Revenue F Inputs'!BQ99,0)</f>
        <v>0</v>
      </c>
      <c r="BR88" s="537">
        <f>IF(BR$2="Fcst",'Revenue F Inputs'!BR99,0)</f>
        <v>0</v>
      </c>
      <c r="BS88" s="537">
        <f>IF(BS$2="Fcst",'Revenue F Inputs'!BS99,0)</f>
        <v>0</v>
      </c>
      <c r="BT88" s="537">
        <f>IF(BT$2="Fcst",'Revenue F Inputs'!BT99,0)</f>
        <v>0</v>
      </c>
      <c r="BU88" s="537">
        <f>IF(BU$2="Fcst",'Revenue F Inputs'!BU99,0)</f>
        <v>0</v>
      </c>
    </row>
    <row r="89" spans="1:73" x14ac:dyDescent="0.3">
      <c r="A89" s="575"/>
      <c r="B89" s="537"/>
      <c r="C89" s="537"/>
      <c r="D89" s="537"/>
      <c r="E89" s="537"/>
      <c r="F89" s="537"/>
      <c r="G89" s="537"/>
      <c r="H89" s="537"/>
      <c r="I89" s="537"/>
      <c r="J89" s="537"/>
      <c r="K89" s="537"/>
      <c r="L89" s="537"/>
      <c r="M89" s="537"/>
      <c r="N89" s="537"/>
      <c r="O89" s="537"/>
      <c r="P89" s="537"/>
      <c r="Q89" s="537"/>
      <c r="R89" s="537"/>
      <c r="S89" s="537"/>
      <c r="T89" s="537"/>
      <c r="U89" s="537"/>
      <c r="V89" s="537"/>
      <c r="W89" s="537"/>
      <c r="X89" s="537"/>
      <c r="Y89" s="537"/>
      <c r="Z89" s="537"/>
      <c r="AA89" s="537"/>
      <c r="AB89" s="537"/>
      <c r="AC89" s="537"/>
      <c r="AD89" s="537"/>
      <c r="AE89" s="537"/>
      <c r="AF89" s="537"/>
      <c r="AG89" s="537"/>
      <c r="AH89" s="537"/>
      <c r="AI89" s="537"/>
      <c r="AJ89" s="537"/>
      <c r="AK89" s="537"/>
      <c r="AL89" s="537"/>
      <c r="AM89" s="537"/>
      <c r="AN89" s="537"/>
      <c r="AO89" s="537"/>
      <c r="AP89" s="537"/>
      <c r="AQ89" s="537"/>
      <c r="AR89" s="537"/>
      <c r="AS89" s="537"/>
      <c r="AT89" s="537"/>
      <c r="AU89" s="537"/>
      <c r="AV89" s="537"/>
      <c r="AW89" s="537"/>
      <c r="AX89" s="537"/>
      <c r="AY89" s="537"/>
      <c r="AZ89" s="537"/>
      <c r="BA89" s="537"/>
      <c r="BB89" s="537"/>
      <c r="BC89" s="537"/>
      <c r="BD89" s="537"/>
      <c r="BE89" s="537"/>
      <c r="BF89" s="537"/>
      <c r="BG89" s="537"/>
      <c r="BH89" s="537"/>
      <c r="BI89" s="537"/>
      <c r="BJ89" s="537"/>
      <c r="BK89" s="537"/>
      <c r="BL89" s="537"/>
      <c r="BM89" s="537"/>
      <c r="BN89" s="537"/>
      <c r="BO89" s="537"/>
      <c r="BP89" s="537"/>
      <c r="BQ89" s="537"/>
      <c r="BR89" s="537"/>
      <c r="BS89" s="537"/>
      <c r="BT89" s="537"/>
      <c r="BU89" s="537"/>
    </row>
    <row r="90" spans="1:73" x14ac:dyDescent="0.3">
      <c r="A90" s="218" t="s">
        <v>119</v>
      </c>
      <c r="B90" s="219">
        <f>IF(B$2="Fcst",SUM(B83:B87),Actuals!B24)</f>
        <v>0</v>
      </c>
      <c r="C90" s="219">
        <f>IF(C$2="Fcst",SUM(C83:C87),Actuals!C24)</f>
        <v>0</v>
      </c>
      <c r="D90" s="219">
        <f>IF(D$2="Fcst",SUM(D83:D87),Actuals!D24)</f>
        <v>0</v>
      </c>
      <c r="E90" s="219">
        <f>IF(E$2="Fcst",SUM(E83:E87),Actuals!E24)</f>
        <v>0</v>
      </c>
      <c r="F90" s="219">
        <f>IF(F$2="Fcst",SUM(F83:F87),Actuals!F24)</f>
        <v>0</v>
      </c>
      <c r="G90" s="219">
        <f>IF(G$2="Fcst",SUM(G83:G87),Actuals!G24)</f>
        <v>0</v>
      </c>
      <c r="H90" s="219">
        <f>IF(H$2="Fcst",SUM(H83:H87),Actuals!H24)</f>
        <v>0</v>
      </c>
      <c r="I90" s="219">
        <f>IF(I$2="Fcst",SUM(I83:I87),Actuals!I24)</f>
        <v>0</v>
      </c>
      <c r="J90" s="219">
        <f>IF(J$2="Fcst",SUM(J83:J87),Actuals!J24)</f>
        <v>0</v>
      </c>
      <c r="K90" s="219">
        <f>IF(K$2="Fcst",SUM(K83:K87),Actuals!K24)</f>
        <v>0</v>
      </c>
      <c r="L90" s="219">
        <f>IF(L$2="Fcst",SUM(L83:L87),Actuals!L24)</f>
        <v>0</v>
      </c>
      <c r="M90" s="219">
        <f>IF(M$2="Fcst",SUM(M83:M87),Actuals!M24)</f>
        <v>0</v>
      </c>
      <c r="N90" s="219">
        <f>IF(N$2="Fcst",SUM(N83:N87),Actuals!N24)</f>
        <v>0</v>
      </c>
      <c r="O90" s="219">
        <f>IF(O$2="Fcst",SUM(O83:O87),Actuals!O24)</f>
        <v>0</v>
      </c>
      <c r="P90" s="219">
        <f>IF(P$2="Fcst",SUM(P83:P87),Actuals!P24)</f>
        <v>0</v>
      </c>
      <c r="Q90" s="219">
        <f>IF(Q$2="Fcst",SUM(Q83:Q87),Actuals!Q24)</f>
        <v>0</v>
      </c>
      <c r="R90" s="219">
        <f>IF(R$2="Fcst",SUM(R83:R87),Actuals!R24)</f>
        <v>0</v>
      </c>
      <c r="S90" s="219">
        <f>IF(S$2="Fcst",SUM(S83:S87),Actuals!S24)</f>
        <v>0</v>
      </c>
      <c r="T90" s="219">
        <f>IF(T$2="Fcst",SUM(T83:T87),Actuals!T24)</f>
        <v>0</v>
      </c>
      <c r="U90" s="219">
        <f>IF(U$2="Fcst",SUM(U83:U87),Actuals!U24)</f>
        <v>0</v>
      </c>
      <c r="V90" s="219">
        <f>IF(V$2="Fcst",SUM(V83:V87),Actuals!V24)</f>
        <v>0</v>
      </c>
      <c r="W90" s="219">
        <f>IF(W$2="Fcst",SUM(W83:W87),Actuals!W24)</f>
        <v>0</v>
      </c>
      <c r="X90" s="219">
        <f>IF(X$2="Fcst",SUM(X83:X87),Actuals!X24)</f>
        <v>0</v>
      </c>
      <c r="Y90" s="219">
        <f>IF(Y$2="Fcst",SUM(Y83:Y87),Actuals!Y24)</f>
        <v>0</v>
      </c>
      <c r="Z90" s="219">
        <f>IF(Z$2="Fcst",SUM(Z83:Z87),Actuals!Z24)</f>
        <v>0</v>
      </c>
      <c r="AA90" s="219">
        <f>IF(AA$2="Fcst",SUM(AA83:AA87),Actuals!AA24)</f>
        <v>0</v>
      </c>
      <c r="AB90" s="219">
        <f>IF(AB$2="Fcst",SUM(AB83:AB87),Actuals!AB24)</f>
        <v>0</v>
      </c>
      <c r="AC90" s="219">
        <f>IF(AC$2="Fcst",SUM(AC83:AC87),Actuals!AC24)</f>
        <v>0</v>
      </c>
      <c r="AD90" s="219">
        <f>IF(AD$2="Fcst",SUM(AD83:AD87),Actuals!AD24)</f>
        <v>0</v>
      </c>
      <c r="AE90" s="219">
        <f>IF(AE$2="Fcst",SUM(AE83:AE87),Actuals!AE24)</f>
        <v>0</v>
      </c>
      <c r="AF90" s="219">
        <f>IF(AF$2="Fcst",SUM(AF83:AF87),Actuals!AF24)</f>
        <v>0</v>
      </c>
      <c r="AG90" s="219">
        <f>IF(AG$2="Fcst",SUM(AG83:AG87),Actuals!AG24)</f>
        <v>0</v>
      </c>
      <c r="AH90" s="219">
        <f>IF(AH$2="Fcst",SUM(AH83:AH87),Actuals!AH24)</f>
        <v>0</v>
      </c>
      <c r="AI90" s="219">
        <f>IF(AI$2="Fcst",SUM(AI83:AI87),Actuals!AI24)</f>
        <v>0</v>
      </c>
      <c r="AJ90" s="219">
        <f>IF(AJ$2="Fcst",SUM(AJ83:AJ87),Actuals!AJ24)</f>
        <v>0</v>
      </c>
      <c r="AK90" s="219">
        <f>IF(AK$2="Fcst",SUM(AK83:AK87),Actuals!AK24)</f>
        <v>0</v>
      </c>
      <c r="AL90" s="219">
        <f>IF(AL$2="Fcst",SUM(AL83:AL87),Actuals!AL24)</f>
        <v>0</v>
      </c>
      <c r="AM90" s="219">
        <f>IF(AM$2="Fcst",SUM(AM83:AM87),Actuals!AM24)</f>
        <v>0</v>
      </c>
      <c r="AN90" s="219">
        <f>IF(AN$2="Fcst",SUM(AN83:AN87),Actuals!AN24)</f>
        <v>0</v>
      </c>
      <c r="AO90" s="219">
        <f>IF(AO$2="Fcst",SUM(AO83:AO87),Actuals!AO24)</f>
        <v>0</v>
      </c>
      <c r="AP90" s="219">
        <f>IF(AP$2="Fcst",SUM(AP83:AP87),Actuals!AP24)</f>
        <v>0</v>
      </c>
      <c r="AQ90" s="219">
        <f>IF(AQ$2="Fcst",SUM(AQ83:AQ87),Actuals!AQ24)</f>
        <v>0</v>
      </c>
      <c r="AR90" s="219">
        <f>IF(AR$2="Fcst",SUM(AR83:AR87),Actuals!AR24)</f>
        <v>0</v>
      </c>
      <c r="AS90" s="219">
        <f>IF(AS$2="Fcst",SUM(AS83:AS87),Actuals!AS24)</f>
        <v>0</v>
      </c>
      <c r="AT90" s="219">
        <f>IF(AT$2="Fcst",SUM(AT83:AT87),Actuals!AT24)</f>
        <v>0</v>
      </c>
      <c r="AU90" s="219">
        <f>IF(AU$2="Fcst",SUM(AU83:AU87),Actuals!AU24)</f>
        <v>0</v>
      </c>
      <c r="AV90" s="219">
        <f>IF(AV$2="Fcst",SUM(AV83:AV87),Actuals!AV24)</f>
        <v>0</v>
      </c>
      <c r="AW90" s="219">
        <f>IF(AW$2="Fcst",SUM(AW83:AW87),Actuals!AW24)</f>
        <v>0</v>
      </c>
      <c r="AX90" s="219">
        <f>IF(AX$2="Fcst",SUM(AX83:AX87),Actuals!AX24)</f>
        <v>0</v>
      </c>
      <c r="AY90" s="219">
        <f>IF(AY$2="Fcst",SUM(AY83:AY87),Actuals!AY24)</f>
        <v>0</v>
      </c>
      <c r="AZ90" s="219">
        <f>IF(AZ$2="Fcst",SUM(AZ83:AZ87),Actuals!AZ24)</f>
        <v>0</v>
      </c>
      <c r="BA90" s="219">
        <f>IF(BA$2="Fcst",SUM(BA83:BA87),Actuals!BA24)</f>
        <v>0</v>
      </c>
      <c r="BB90" s="219">
        <f>IF(BB$2="Fcst",SUM(BB83:BB87),Actuals!BB24)</f>
        <v>0</v>
      </c>
      <c r="BC90" s="219">
        <f>IF(BC$2="Fcst",SUM(BC83:BC87),Actuals!BC24)</f>
        <v>0</v>
      </c>
      <c r="BD90" s="219">
        <f>IF(BD$2="Fcst",SUM(BD83:BD87),Actuals!BD24)</f>
        <v>0</v>
      </c>
      <c r="BE90" s="219">
        <f>IF(BE$2="Fcst",SUM(BE83:BE87),Actuals!BE24)</f>
        <v>0</v>
      </c>
      <c r="BF90" s="219">
        <f>IF(BF$2="Fcst",SUM(BF83:BF87),Actuals!BF24)</f>
        <v>0</v>
      </c>
      <c r="BG90" s="219">
        <f>IF(BG$2="Fcst",SUM(BG83:BG87),Actuals!BG24)</f>
        <v>0</v>
      </c>
      <c r="BH90" s="219">
        <f>IF(BH$2="Fcst",SUM(BH83:BH87),Actuals!BH24)</f>
        <v>0</v>
      </c>
      <c r="BI90" s="219">
        <f>IF(BI$2="Fcst",SUM(BI83:BI87),Actuals!BI24)</f>
        <v>0</v>
      </c>
      <c r="BJ90" s="219">
        <f>IF(BJ$2="Fcst",SUM(BJ83:BJ87),Actuals!BJ24)</f>
        <v>0</v>
      </c>
      <c r="BK90" s="219">
        <f>IF(BK$2="Fcst",SUM(BK83:BK87),Actuals!BK24)</f>
        <v>0</v>
      </c>
      <c r="BL90" s="219">
        <f>IF(BL$2="Fcst",SUM(BL83:BL87),Actuals!BL24)</f>
        <v>0</v>
      </c>
      <c r="BM90" s="219">
        <f>IF(BM$2="Fcst",SUM(BM83:BM87),Actuals!BM24)</f>
        <v>0</v>
      </c>
      <c r="BN90" s="219">
        <f>IF(BN$2="Fcst",SUM(BN83:BN87),Actuals!BN24)</f>
        <v>0</v>
      </c>
      <c r="BO90" s="219">
        <f>IF(BO$2="Fcst",SUM(BO83:BO87),Actuals!BO24)</f>
        <v>0</v>
      </c>
      <c r="BP90" s="219">
        <f>IF(BP$2="Fcst",SUM(BP83:BP87),Actuals!BP24)</f>
        <v>0</v>
      </c>
      <c r="BQ90" s="219">
        <f>IF(BQ$2="Fcst",SUM(BQ83:BQ87),Actuals!BQ24)</f>
        <v>0</v>
      </c>
      <c r="BR90" s="219">
        <f>IF(BR$2="Fcst",SUM(BR83:BR87),Actuals!BR24)</f>
        <v>0</v>
      </c>
      <c r="BS90" s="219">
        <f>IF(BS$2="Fcst",SUM(BS83:BS87),Actuals!BS24)</f>
        <v>0</v>
      </c>
      <c r="BT90" s="219">
        <f>IF(BT$2="Fcst",SUM(BT83:BT87),Actuals!BT24)</f>
        <v>0</v>
      </c>
      <c r="BU90" s="219">
        <f>IF(BU$2="Fcst",SUM(BU83:BU87),Actuals!BU24)</f>
        <v>0</v>
      </c>
    </row>
    <row r="91" spans="1:73" x14ac:dyDescent="0.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row>
    <row r="92" spans="1:73" x14ac:dyDescent="0.3">
      <c r="A92" s="213" t="s">
        <v>168</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row>
    <row r="94" spans="1:73" x14ac:dyDescent="0.3">
      <c r="A94" s="215" t="s">
        <v>909</v>
      </c>
    </row>
    <row r="95" spans="1:73" x14ac:dyDescent="0.3">
      <c r="A95" s="200" t="str">
        <f>$A$8</f>
        <v>Revenue A Inputs</v>
      </c>
      <c r="B95" s="220">
        <f>IF(B$2="Fcst",'Revenue A Inputs'!B9,0)</f>
        <v>0</v>
      </c>
      <c r="C95" s="220">
        <f>IF(C$2="Fcst",'Revenue A Inputs'!C9,0)</f>
        <v>0</v>
      </c>
      <c r="D95" s="220">
        <f>IF(D$2="Fcst",'Revenue A Inputs'!D9,0)</f>
        <v>0</v>
      </c>
      <c r="E95" s="220">
        <f>IF(E$2="Fcst",'Revenue A Inputs'!E9,0)</f>
        <v>0</v>
      </c>
      <c r="F95" s="220">
        <f>IF(F$2="Fcst",'Revenue A Inputs'!F9,0)</f>
        <v>0</v>
      </c>
      <c r="G95" s="220">
        <f>IF(G$2="Fcst",'Revenue A Inputs'!G9,0)</f>
        <v>0</v>
      </c>
      <c r="H95" s="220">
        <f>IF(H$2="Fcst",'Revenue A Inputs'!H9,0)</f>
        <v>0</v>
      </c>
      <c r="I95" s="220">
        <f>IF(I$2="Fcst",'Revenue A Inputs'!I9,0)</f>
        <v>134</v>
      </c>
      <c r="J95" s="220">
        <f>IF(J$2="Fcst",'Revenue A Inputs'!J9,0)</f>
        <v>134</v>
      </c>
      <c r="K95" s="220">
        <f>IF(K$2="Fcst",'Revenue A Inputs'!K9,0)</f>
        <v>134</v>
      </c>
      <c r="L95" s="220">
        <f>IF(L$2="Fcst",'Revenue A Inputs'!L9,0)</f>
        <v>134</v>
      </c>
      <c r="M95" s="220">
        <f>IF(M$2="Fcst",'Revenue A Inputs'!M9,0)</f>
        <v>134</v>
      </c>
      <c r="N95" s="220">
        <f>IF(N$2="Fcst",'Revenue A Inputs'!N9,0)</f>
        <v>134</v>
      </c>
      <c r="O95" s="220">
        <f>IF(O$2="Fcst",'Revenue A Inputs'!O9,0)</f>
        <v>134</v>
      </c>
      <c r="P95" s="220">
        <f>IF(P$2="Fcst",'Revenue A Inputs'!P9,0)</f>
        <v>134</v>
      </c>
      <c r="Q95" s="220">
        <f>IF(Q$2="Fcst",'Revenue A Inputs'!Q9,0)</f>
        <v>134</v>
      </c>
      <c r="R95" s="220">
        <f>IF(R$2="Fcst",'Revenue A Inputs'!R9,0)</f>
        <v>134</v>
      </c>
      <c r="S95" s="220">
        <f>IF(S$2="Fcst",'Revenue A Inputs'!S9,0)</f>
        <v>134</v>
      </c>
      <c r="T95" s="220">
        <f>IF(T$2="Fcst",'Revenue A Inputs'!T9,0)</f>
        <v>134</v>
      </c>
      <c r="U95" s="220">
        <f>IF(U$2="Fcst",'Revenue A Inputs'!U9,0)</f>
        <v>134</v>
      </c>
      <c r="V95" s="220">
        <f>IF(V$2="Fcst",'Revenue A Inputs'!V9,0)</f>
        <v>134</v>
      </c>
      <c r="W95" s="220">
        <f>IF(W$2="Fcst",'Revenue A Inputs'!W9,0)</f>
        <v>134</v>
      </c>
      <c r="X95" s="220">
        <f>IF(X$2="Fcst",'Revenue A Inputs'!X9,0)</f>
        <v>134</v>
      </c>
      <c r="Y95" s="220">
        <f>IF(Y$2="Fcst",'Revenue A Inputs'!Y9,0)</f>
        <v>134</v>
      </c>
      <c r="Z95" s="220">
        <f>IF(Z$2="Fcst",'Revenue A Inputs'!Z9,0)</f>
        <v>134</v>
      </c>
      <c r="AA95" s="220">
        <f>IF(AA$2="Fcst",'Revenue A Inputs'!AA9,0)</f>
        <v>134</v>
      </c>
      <c r="AB95" s="220">
        <f>IF(AB$2="Fcst",'Revenue A Inputs'!AB9,0)</f>
        <v>134</v>
      </c>
      <c r="AC95" s="220">
        <f>IF(AC$2="Fcst",'Revenue A Inputs'!AC9,0)</f>
        <v>134</v>
      </c>
      <c r="AD95" s="220">
        <f>IF(AD$2="Fcst",'Revenue A Inputs'!AD9,0)</f>
        <v>134</v>
      </c>
      <c r="AE95" s="220">
        <f>IF(AE$2="Fcst",'Revenue A Inputs'!AE9,0)</f>
        <v>134</v>
      </c>
      <c r="AF95" s="220">
        <f>IF(AF$2="Fcst",'Revenue A Inputs'!AF9,0)</f>
        <v>134</v>
      </c>
      <c r="AG95" s="220">
        <f>IF(AG$2="Fcst",'Revenue A Inputs'!AG9,0)</f>
        <v>134</v>
      </c>
      <c r="AH95" s="220">
        <f>IF(AH$2="Fcst",'Revenue A Inputs'!AH9,0)</f>
        <v>134</v>
      </c>
      <c r="AI95" s="220">
        <f>IF(AI$2="Fcst",'Revenue A Inputs'!AI9,0)</f>
        <v>134</v>
      </c>
      <c r="AJ95" s="220">
        <f>IF(AJ$2="Fcst",'Revenue A Inputs'!AJ9,0)</f>
        <v>134</v>
      </c>
      <c r="AK95" s="220">
        <f>IF(AK$2="Fcst",'Revenue A Inputs'!AK9,0)</f>
        <v>134</v>
      </c>
      <c r="AL95" s="220">
        <f>IF(AL$2="Fcst",'Revenue A Inputs'!AL9,0)</f>
        <v>134</v>
      </c>
      <c r="AM95" s="220">
        <f>IF(AM$2="Fcst",'Revenue A Inputs'!AM9,0)</f>
        <v>134</v>
      </c>
      <c r="AN95" s="220">
        <f>IF(AN$2="Fcst",'Revenue A Inputs'!AN9,0)</f>
        <v>134</v>
      </c>
      <c r="AO95" s="220">
        <f>IF(AO$2="Fcst",'Revenue A Inputs'!AO9,0)</f>
        <v>134</v>
      </c>
      <c r="AP95" s="220">
        <f>IF(AP$2="Fcst",'Revenue A Inputs'!AP9,0)</f>
        <v>134</v>
      </c>
      <c r="AQ95" s="220">
        <f>IF(AQ$2="Fcst",'Revenue A Inputs'!AQ9,0)</f>
        <v>134</v>
      </c>
      <c r="AR95" s="220">
        <f>IF(AR$2="Fcst",'Revenue A Inputs'!AR9,0)</f>
        <v>134</v>
      </c>
      <c r="AS95" s="220">
        <f>IF(AS$2="Fcst",'Revenue A Inputs'!AS9,0)</f>
        <v>134</v>
      </c>
      <c r="AT95" s="220">
        <f>IF(AT$2="Fcst",'Revenue A Inputs'!AT9,0)</f>
        <v>134</v>
      </c>
      <c r="AU95" s="220">
        <f>IF(AU$2="Fcst",'Revenue A Inputs'!AU9,0)</f>
        <v>134</v>
      </c>
      <c r="AV95" s="220">
        <f>IF(AV$2="Fcst",'Revenue A Inputs'!AV9,0)</f>
        <v>134</v>
      </c>
      <c r="AW95" s="220">
        <f>IF(AW$2="Fcst",'Revenue A Inputs'!AW9,0)</f>
        <v>134</v>
      </c>
      <c r="AX95" s="220">
        <f>IF(AX$2="Fcst",'Revenue A Inputs'!AX9,0)</f>
        <v>134</v>
      </c>
      <c r="AY95" s="220">
        <f>IF(AY$2="Fcst",'Revenue A Inputs'!AY9,0)</f>
        <v>134</v>
      </c>
      <c r="AZ95" s="220">
        <f>IF(AZ$2="Fcst",'Revenue A Inputs'!AZ9,0)</f>
        <v>134</v>
      </c>
      <c r="BA95" s="220">
        <f>IF(BA$2="Fcst",'Revenue A Inputs'!BA9,0)</f>
        <v>134</v>
      </c>
      <c r="BB95" s="220">
        <f>IF(BB$2="Fcst",'Revenue A Inputs'!BB9,0)</f>
        <v>169.97534345929009</v>
      </c>
      <c r="BC95" s="220">
        <f>IF(BC$2="Fcst",'Revenue A Inputs'!BC9,0)</f>
        <v>208.40501914740071</v>
      </c>
      <c r="BD95" s="220">
        <f>IF(BD$2="Fcst",'Revenue A Inputs'!BD9,0)</f>
        <v>246.8346948355113</v>
      </c>
      <c r="BE95" s="220">
        <f>IF(BE$2="Fcst",'Revenue A Inputs'!BE9,0)</f>
        <v>288.10622889383512</v>
      </c>
      <c r="BF95" s="220">
        <f>IF(BF$2="Fcst",'Revenue A Inputs'!BF9,0)</f>
        <v>330.41116599587286</v>
      </c>
      <c r="BG95" s="220">
        <f>IF(BG$2="Fcst",'Revenue A Inputs'!BG9,0)</f>
        <v>374.00785690255293</v>
      </c>
      <c r="BH95" s="220">
        <f>IF(BH$2="Fcst",'Revenue A Inputs'!BH9,0)</f>
        <v>420.44640617944623</v>
      </c>
      <c r="BI95" s="220">
        <f>IF(BI$2="Fcst",'Revenue A Inputs'!BI9,0)</f>
        <v>467.91835850005344</v>
      </c>
      <c r="BJ95" s="220">
        <f>IF(BJ$2="Fcst",'Revenue A Inputs'!BJ9,0)</f>
        <v>516.68206462530304</v>
      </c>
      <c r="BK95" s="220">
        <f>IF(BK$2="Fcst",'Revenue A Inputs'!BK9,0)</f>
        <v>565.44577075055258</v>
      </c>
      <c r="BL95" s="220">
        <f>IF(BL$2="Fcst",'Revenue A Inputs'!BL9,0)</f>
        <v>614.20947687580212</v>
      </c>
      <c r="BM95" s="220">
        <f>IF(BM$2="Fcst",'Revenue A Inputs'!BM9,0)</f>
        <v>667.23597055637151</v>
      </c>
      <c r="BN95" s="220">
        <f>IF(BN$2="Fcst",'Revenue A Inputs'!BN9,0)</f>
        <v>721.2624642369409</v>
      </c>
      <c r="BO95" s="220">
        <f>IF(BO$2="Fcst",'Revenue A Inputs'!BO9,0)</f>
        <v>776.28895791751029</v>
      </c>
      <c r="BP95" s="220">
        <f>IF(BP$2="Fcst",'Revenue A Inputs'!BP9,0)</f>
        <v>832.31545159807968</v>
      </c>
      <c r="BQ95" s="220">
        <f>IF(BQ$2="Fcst",'Revenue A Inputs'!BQ9,0)</f>
        <v>889.34194527864906</v>
      </c>
      <c r="BR95" s="220">
        <f>IF(BR$2="Fcst",'Revenue A Inputs'!BR9,0)</f>
        <v>947.36843895921845</v>
      </c>
      <c r="BS95" s="220">
        <f>IF(BS$2="Fcst",'Revenue A Inputs'!BS9,0)</f>
        <v>1006.3949326397878</v>
      </c>
      <c r="BT95" s="220">
        <f>IF(BT$2="Fcst",'Revenue A Inputs'!BT9,0)</f>
        <v>1066.4214263203573</v>
      </c>
      <c r="BU95" s="220">
        <f>IF(BU$2="Fcst",'Revenue A Inputs'!BU9,0)</f>
        <v>1127.4479200009268</v>
      </c>
    </row>
    <row r="96" spans="1:73" x14ac:dyDescent="0.3">
      <c r="A96" s="200" t="str">
        <f>$A$9</f>
        <v>Revenue B Inputs</v>
      </c>
      <c r="B96" s="220">
        <f>IF(B$2="Fcst",'Revenue B Inputs'!B9,0)</f>
        <v>0</v>
      </c>
      <c r="C96" s="220">
        <f>IF(C$2="Fcst",'Revenue B Inputs'!C9,0)</f>
        <v>0</v>
      </c>
      <c r="D96" s="220">
        <f>IF(D$2="Fcst",'Revenue B Inputs'!D9,0)</f>
        <v>0</v>
      </c>
      <c r="E96" s="220">
        <f>IF(E$2="Fcst",'Revenue B Inputs'!E9,0)</f>
        <v>0</v>
      </c>
      <c r="F96" s="220">
        <f>IF(F$2="Fcst",'Revenue B Inputs'!F9,0)</f>
        <v>0</v>
      </c>
      <c r="G96" s="220">
        <f>IF(G$2="Fcst",'Revenue B Inputs'!G9,0)</f>
        <v>0</v>
      </c>
      <c r="H96" s="220">
        <f>IF(H$2="Fcst",'Revenue B Inputs'!H9,0)</f>
        <v>0</v>
      </c>
      <c r="I96" s="220">
        <f>IF(I$2="Fcst",'Revenue B Inputs'!I9,0)</f>
        <v>3506</v>
      </c>
      <c r="J96" s="220">
        <f>IF(J$2="Fcst",'Revenue B Inputs'!J9,0)</f>
        <v>3506</v>
      </c>
      <c r="K96" s="220">
        <f>IF(K$2="Fcst",'Revenue B Inputs'!K9,0)</f>
        <v>3506</v>
      </c>
      <c r="L96" s="220">
        <f>IF(L$2="Fcst",'Revenue B Inputs'!L9,0)</f>
        <v>3506</v>
      </c>
      <c r="M96" s="220">
        <f>IF(M$2="Fcst",'Revenue B Inputs'!M9,0)</f>
        <v>3506</v>
      </c>
      <c r="N96" s="220">
        <f>IF(N$2="Fcst",'Revenue B Inputs'!N9,0)</f>
        <v>3506</v>
      </c>
      <c r="O96" s="220">
        <f>IF(O$2="Fcst",'Revenue B Inputs'!O9,0)</f>
        <v>3506</v>
      </c>
      <c r="P96" s="220">
        <f>IF(P$2="Fcst",'Revenue B Inputs'!P9,0)</f>
        <v>3506</v>
      </c>
      <c r="Q96" s="220">
        <f>IF(Q$2="Fcst",'Revenue B Inputs'!Q9,0)</f>
        <v>3506</v>
      </c>
      <c r="R96" s="220">
        <f>IF(R$2="Fcst",'Revenue B Inputs'!R9,0)</f>
        <v>3506</v>
      </c>
      <c r="S96" s="220">
        <f>IF(S$2="Fcst",'Revenue B Inputs'!S9,0)</f>
        <v>3506</v>
      </c>
      <c r="T96" s="220">
        <f>IF(T$2="Fcst",'Revenue B Inputs'!T9,0)</f>
        <v>3506</v>
      </c>
      <c r="U96" s="220">
        <f>IF(U$2="Fcst",'Revenue B Inputs'!U9,0)</f>
        <v>3506</v>
      </c>
      <c r="V96" s="220">
        <f>IF(V$2="Fcst",'Revenue B Inputs'!V9,0)</f>
        <v>3506</v>
      </c>
      <c r="W96" s="220">
        <f>IF(W$2="Fcst",'Revenue B Inputs'!W9,0)</f>
        <v>3506</v>
      </c>
      <c r="X96" s="220">
        <f>IF(X$2="Fcst",'Revenue B Inputs'!X9,0)</f>
        <v>3506</v>
      </c>
      <c r="Y96" s="220">
        <f>IF(Y$2="Fcst",'Revenue B Inputs'!Y9,0)</f>
        <v>3506</v>
      </c>
      <c r="Z96" s="220">
        <f>IF(Z$2="Fcst",'Revenue B Inputs'!Z9,0)</f>
        <v>3506</v>
      </c>
      <c r="AA96" s="220">
        <f>IF(AA$2="Fcst",'Revenue B Inputs'!AA9,0)</f>
        <v>3506</v>
      </c>
      <c r="AB96" s="220">
        <f>IF(AB$2="Fcst",'Revenue B Inputs'!AB9,0)</f>
        <v>3506</v>
      </c>
      <c r="AC96" s="220">
        <f>IF(AC$2="Fcst",'Revenue B Inputs'!AC9,0)</f>
        <v>3506</v>
      </c>
      <c r="AD96" s="220">
        <f>IF(AD$2="Fcst",'Revenue B Inputs'!AD9,0)</f>
        <v>3506</v>
      </c>
      <c r="AE96" s="220">
        <f>IF(AE$2="Fcst",'Revenue B Inputs'!AE9,0)</f>
        <v>3506</v>
      </c>
      <c r="AF96" s="220">
        <f>IF(AF$2="Fcst",'Revenue B Inputs'!AF9,0)</f>
        <v>3506</v>
      </c>
      <c r="AG96" s="220">
        <f>IF(AG$2="Fcst",'Revenue B Inputs'!AG9,0)</f>
        <v>3506</v>
      </c>
      <c r="AH96" s="220">
        <f>IF(AH$2="Fcst",'Revenue B Inputs'!AH9,0)</f>
        <v>3506</v>
      </c>
      <c r="AI96" s="220">
        <f>IF(AI$2="Fcst",'Revenue B Inputs'!AI9,0)</f>
        <v>3506</v>
      </c>
      <c r="AJ96" s="220">
        <f>IF(AJ$2="Fcst",'Revenue B Inputs'!AJ9,0)</f>
        <v>3506</v>
      </c>
      <c r="AK96" s="220">
        <f>IF(AK$2="Fcst",'Revenue B Inputs'!AK9,0)</f>
        <v>3506</v>
      </c>
      <c r="AL96" s="220">
        <f>IF(AL$2="Fcst",'Revenue B Inputs'!AL9,0)</f>
        <v>3506</v>
      </c>
      <c r="AM96" s="220">
        <f>IF(AM$2="Fcst",'Revenue B Inputs'!AM9,0)</f>
        <v>3506</v>
      </c>
      <c r="AN96" s="220">
        <f>IF(AN$2="Fcst",'Revenue B Inputs'!AN9,0)</f>
        <v>3506</v>
      </c>
      <c r="AO96" s="220">
        <f>IF(AO$2="Fcst",'Revenue B Inputs'!AO9,0)</f>
        <v>3506</v>
      </c>
      <c r="AP96" s="220">
        <f>IF(AP$2="Fcst",'Revenue B Inputs'!AP9,0)</f>
        <v>3506</v>
      </c>
      <c r="AQ96" s="220">
        <f>IF(AQ$2="Fcst",'Revenue B Inputs'!AQ9,0)</f>
        <v>3506</v>
      </c>
      <c r="AR96" s="220">
        <f>IF(AR$2="Fcst",'Revenue B Inputs'!AR9,0)</f>
        <v>3506</v>
      </c>
      <c r="AS96" s="220">
        <f>IF(AS$2="Fcst",'Revenue B Inputs'!AS9,0)</f>
        <v>3506</v>
      </c>
      <c r="AT96" s="220">
        <f>IF(AT$2="Fcst",'Revenue B Inputs'!AT9,0)</f>
        <v>3506</v>
      </c>
      <c r="AU96" s="220">
        <f>IF(AU$2="Fcst",'Revenue B Inputs'!AU9,0)</f>
        <v>3439</v>
      </c>
      <c r="AV96" s="220">
        <f>IF(AV$2="Fcst",'Revenue B Inputs'!AV9,0)</f>
        <v>3373</v>
      </c>
      <c r="AW96" s="220">
        <f>IF(AW$2="Fcst",'Revenue B Inputs'!AW9,0)</f>
        <v>3308</v>
      </c>
      <c r="AX96" s="220">
        <f>IF(AX$2="Fcst",'Revenue B Inputs'!AX9,0)</f>
        <v>3244</v>
      </c>
      <c r="AY96" s="220">
        <f>IF(AY$2="Fcst",'Revenue B Inputs'!AY9,0)</f>
        <v>3182</v>
      </c>
      <c r="AZ96" s="220">
        <f>IF(AZ$2="Fcst",'Revenue B Inputs'!AZ9,0)</f>
        <v>3121</v>
      </c>
      <c r="BA96" s="220">
        <f>IF(BA$2="Fcst",'Revenue B Inputs'!BA9,0)</f>
        <v>3061</v>
      </c>
      <c r="BB96" s="220">
        <f>IF(BB$2="Fcst",'Revenue B Inputs'!BB9,0)</f>
        <v>3002</v>
      </c>
      <c r="BC96" s="220">
        <f>IF(BC$2="Fcst",'Revenue B Inputs'!BC9,0)</f>
        <v>2944</v>
      </c>
      <c r="BD96" s="220">
        <f>IF(BD$2="Fcst",'Revenue B Inputs'!BD9,0)</f>
        <v>2887</v>
      </c>
      <c r="BE96" s="220">
        <f>IF(BE$2="Fcst",'Revenue B Inputs'!BE9,0)</f>
        <v>2832</v>
      </c>
      <c r="BF96" s="220">
        <f>IF(BF$2="Fcst",'Revenue B Inputs'!BF9,0)</f>
        <v>2778</v>
      </c>
      <c r="BG96" s="220">
        <f>IF(BG$2="Fcst",'Revenue B Inputs'!BG9,0)</f>
        <v>2725</v>
      </c>
      <c r="BH96" s="220">
        <f>IF(BH$2="Fcst",'Revenue B Inputs'!BH9,0)</f>
        <v>2673</v>
      </c>
      <c r="BI96" s="220">
        <f>IF(BI$2="Fcst",'Revenue B Inputs'!BI9,0)</f>
        <v>2622</v>
      </c>
      <c r="BJ96" s="220">
        <f>IF(BJ$2="Fcst",'Revenue B Inputs'!BJ9,0)</f>
        <v>2572</v>
      </c>
      <c r="BK96" s="220">
        <f>IF(BK$2="Fcst",'Revenue B Inputs'!BK9,0)</f>
        <v>2523</v>
      </c>
      <c r="BL96" s="220">
        <f>IF(BL$2="Fcst",'Revenue B Inputs'!BL9,0)</f>
        <v>2475</v>
      </c>
      <c r="BM96" s="220">
        <f>IF(BM$2="Fcst",'Revenue B Inputs'!BM9,0)</f>
        <v>2427</v>
      </c>
      <c r="BN96" s="220">
        <f>IF(BN$2="Fcst",'Revenue B Inputs'!BN9,0)</f>
        <v>2380</v>
      </c>
      <c r="BO96" s="220">
        <f>IF(BO$2="Fcst",'Revenue B Inputs'!BO9,0)</f>
        <v>2334</v>
      </c>
      <c r="BP96" s="220">
        <f>IF(BP$2="Fcst",'Revenue B Inputs'!BP9,0)</f>
        <v>2289</v>
      </c>
      <c r="BQ96" s="220">
        <f>IF(BQ$2="Fcst",'Revenue B Inputs'!BQ9,0)</f>
        <v>2245</v>
      </c>
      <c r="BR96" s="220">
        <f>IF(BR$2="Fcst",'Revenue B Inputs'!BR9,0)</f>
        <v>2202</v>
      </c>
      <c r="BS96" s="220">
        <f>IF(BS$2="Fcst",'Revenue B Inputs'!BS9,0)</f>
        <v>2160</v>
      </c>
      <c r="BT96" s="220">
        <f>IF(BT$2="Fcst",'Revenue B Inputs'!BT9,0)</f>
        <v>2119</v>
      </c>
      <c r="BU96" s="220">
        <f>IF(BU$2="Fcst",'Revenue B Inputs'!BU9,0)</f>
        <v>2078</v>
      </c>
    </row>
    <row r="97" spans="1:73" x14ac:dyDescent="0.3">
      <c r="A97" s="200" t="str">
        <f>$A$10</f>
        <v>Revenue C Inputs</v>
      </c>
      <c r="B97" s="220">
        <f>IF(B$2="Fcst",'Revenue C Inputs'!B9,0)</f>
        <v>0</v>
      </c>
      <c r="C97" s="220">
        <f>IF(C$2="Fcst",'Revenue C Inputs'!C9,0)</f>
        <v>0</v>
      </c>
      <c r="D97" s="220">
        <f>IF(D$2="Fcst",'Revenue C Inputs'!D9,0)</f>
        <v>0</v>
      </c>
      <c r="E97" s="220">
        <f>IF(E$2="Fcst",'Revenue C Inputs'!E9,0)</f>
        <v>0</v>
      </c>
      <c r="F97" s="220">
        <f>IF(F$2="Fcst",'Revenue C Inputs'!F9,0)</f>
        <v>0</v>
      </c>
      <c r="G97" s="220">
        <f>IF(G$2="Fcst",'Revenue C Inputs'!G9,0)</f>
        <v>0</v>
      </c>
      <c r="H97" s="220">
        <f>IF(H$2="Fcst",'Revenue C Inputs'!H9,0)</f>
        <v>0</v>
      </c>
      <c r="I97" s="220">
        <f>IF(I$2="Fcst",'Revenue C Inputs'!I9,0)</f>
        <v>3506</v>
      </c>
      <c r="J97" s="220">
        <f>IF(J$2="Fcst",'Revenue C Inputs'!J9,0)</f>
        <v>3506</v>
      </c>
      <c r="K97" s="220">
        <f>IF(K$2="Fcst",'Revenue C Inputs'!K9,0)</f>
        <v>3506</v>
      </c>
      <c r="L97" s="220">
        <f>IF(L$2="Fcst",'Revenue C Inputs'!L9,0)</f>
        <v>3506</v>
      </c>
      <c r="M97" s="220">
        <f>IF(M$2="Fcst",'Revenue C Inputs'!M9,0)</f>
        <v>3506</v>
      </c>
      <c r="N97" s="220">
        <f>IF(N$2="Fcst",'Revenue C Inputs'!N9,0)</f>
        <v>3506</v>
      </c>
      <c r="O97" s="220">
        <f>IF(O$2="Fcst",'Revenue C Inputs'!O9,0)</f>
        <v>3506</v>
      </c>
      <c r="P97" s="220">
        <f>IF(P$2="Fcst",'Revenue C Inputs'!P9,0)</f>
        <v>3506</v>
      </c>
      <c r="Q97" s="220">
        <f>IF(Q$2="Fcst",'Revenue C Inputs'!Q9,0)</f>
        <v>3506</v>
      </c>
      <c r="R97" s="220">
        <f>IF(R$2="Fcst",'Revenue C Inputs'!R9,0)</f>
        <v>3506</v>
      </c>
      <c r="S97" s="220">
        <f>IF(S$2="Fcst",'Revenue C Inputs'!S9,0)</f>
        <v>3506</v>
      </c>
      <c r="T97" s="220">
        <f>IF(T$2="Fcst",'Revenue C Inputs'!T9,0)</f>
        <v>3506</v>
      </c>
      <c r="U97" s="220">
        <f>IF(U$2="Fcst",'Revenue C Inputs'!U9,0)</f>
        <v>3506</v>
      </c>
      <c r="V97" s="220">
        <f>IF(V$2="Fcst",'Revenue C Inputs'!V9,0)</f>
        <v>3506</v>
      </c>
      <c r="W97" s="220">
        <f>IF(W$2="Fcst",'Revenue C Inputs'!W9,0)</f>
        <v>3506</v>
      </c>
      <c r="X97" s="220">
        <f>IF(X$2="Fcst",'Revenue C Inputs'!X9,0)</f>
        <v>3506</v>
      </c>
      <c r="Y97" s="220">
        <f>IF(Y$2="Fcst",'Revenue C Inputs'!Y9,0)</f>
        <v>3506</v>
      </c>
      <c r="Z97" s="220">
        <f>IF(Z$2="Fcst",'Revenue C Inputs'!Z9,0)</f>
        <v>3506</v>
      </c>
      <c r="AA97" s="220">
        <f>IF(AA$2="Fcst",'Revenue C Inputs'!AA9,0)</f>
        <v>3506</v>
      </c>
      <c r="AB97" s="220">
        <f>IF(AB$2="Fcst",'Revenue C Inputs'!AB9,0)</f>
        <v>3506</v>
      </c>
      <c r="AC97" s="220">
        <f>IF(AC$2="Fcst",'Revenue C Inputs'!AC9,0)</f>
        <v>3506</v>
      </c>
      <c r="AD97" s="220">
        <f>IF(AD$2="Fcst",'Revenue C Inputs'!AD9,0)</f>
        <v>3506</v>
      </c>
      <c r="AE97" s="220">
        <f>IF(AE$2="Fcst",'Revenue C Inputs'!AE9,0)</f>
        <v>3506</v>
      </c>
      <c r="AF97" s="220">
        <f>IF(AF$2="Fcst",'Revenue C Inputs'!AF9,0)</f>
        <v>3506</v>
      </c>
      <c r="AG97" s="220">
        <f>IF(AG$2="Fcst",'Revenue C Inputs'!AG9,0)</f>
        <v>3506</v>
      </c>
      <c r="AH97" s="220">
        <f>IF(AH$2="Fcst",'Revenue C Inputs'!AH9,0)</f>
        <v>3506</v>
      </c>
      <c r="AI97" s="220">
        <f>IF(AI$2="Fcst",'Revenue C Inputs'!AI9,0)</f>
        <v>3506</v>
      </c>
      <c r="AJ97" s="220">
        <f>IF(AJ$2="Fcst",'Revenue C Inputs'!AJ9,0)</f>
        <v>3506</v>
      </c>
      <c r="AK97" s="220">
        <f>IF(AK$2="Fcst",'Revenue C Inputs'!AK9,0)</f>
        <v>3506</v>
      </c>
      <c r="AL97" s="220">
        <f>IF(AL$2="Fcst",'Revenue C Inputs'!AL9,0)</f>
        <v>3506</v>
      </c>
      <c r="AM97" s="220">
        <f>IF(AM$2="Fcst",'Revenue C Inputs'!AM9,0)</f>
        <v>3506</v>
      </c>
      <c r="AN97" s="220">
        <f>IF(AN$2="Fcst",'Revenue C Inputs'!AN9,0)</f>
        <v>3506</v>
      </c>
      <c r="AO97" s="220">
        <f>IF(AO$2="Fcst",'Revenue C Inputs'!AO9,0)</f>
        <v>3506</v>
      </c>
      <c r="AP97" s="220">
        <f>IF(AP$2="Fcst",'Revenue C Inputs'!AP9,0)</f>
        <v>3506</v>
      </c>
      <c r="AQ97" s="220">
        <f>IF(AQ$2="Fcst",'Revenue C Inputs'!AQ9,0)</f>
        <v>3506</v>
      </c>
      <c r="AR97" s="220">
        <f>IF(AR$2="Fcst",'Revenue C Inputs'!AR9,0)</f>
        <v>3506</v>
      </c>
      <c r="AS97" s="220">
        <f>IF(AS$2="Fcst",'Revenue C Inputs'!AS9,0)</f>
        <v>3506</v>
      </c>
      <c r="AT97" s="220">
        <f>IF(AT$2="Fcst",'Revenue C Inputs'!AT9,0)</f>
        <v>3506</v>
      </c>
      <c r="AU97" s="220">
        <f>IF(AU$2="Fcst",'Revenue C Inputs'!AU9,0)</f>
        <v>3439</v>
      </c>
      <c r="AV97" s="220">
        <f>IF(AV$2="Fcst",'Revenue C Inputs'!AV9,0)</f>
        <v>3373</v>
      </c>
      <c r="AW97" s="220">
        <f>IF(AW$2="Fcst",'Revenue C Inputs'!AW9,0)</f>
        <v>3308</v>
      </c>
      <c r="AX97" s="220">
        <f>IF(AX$2="Fcst",'Revenue C Inputs'!AX9,0)</f>
        <v>3244</v>
      </c>
      <c r="AY97" s="220">
        <f>IF(AY$2="Fcst",'Revenue C Inputs'!AY9,0)</f>
        <v>3182</v>
      </c>
      <c r="AZ97" s="220">
        <f>IF(AZ$2="Fcst",'Revenue C Inputs'!AZ9,0)</f>
        <v>3121</v>
      </c>
      <c r="BA97" s="220">
        <f>IF(BA$2="Fcst",'Revenue C Inputs'!BA9,0)</f>
        <v>3061</v>
      </c>
      <c r="BB97" s="220">
        <f>IF(BB$2="Fcst",'Revenue C Inputs'!BB9,0)</f>
        <v>3002</v>
      </c>
      <c r="BC97" s="220">
        <f>IF(BC$2="Fcst",'Revenue C Inputs'!BC9,0)</f>
        <v>2944</v>
      </c>
      <c r="BD97" s="220">
        <f>IF(BD$2="Fcst",'Revenue C Inputs'!BD9,0)</f>
        <v>2887</v>
      </c>
      <c r="BE97" s="220">
        <f>IF(BE$2="Fcst",'Revenue C Inputs'!BE9,0)</f>
        <v>2832</v>
      </c>
      <c r="BF97" s="220">
        <f>IF(BF$2="Fcst",'Revenue C Inputs'!BF9,0)</f>
        <v>2778</v>
      </c>
      <c r="BG97" s="220">
        <f>IF(BG$2="Fcst",'Revenue C Inputs'!BG9,0)</f>
        <v>2725</v>
      </c>
      <c r="BH97" s="220">
        <f>IF(BH$2="Fcst",'Revenue C Inputs'!BH9,0)</f>
        <v>2673</v>
      </c>
      <c r="BI97" s="220">
        <f>IF(BI$2="Fcst",'Revenue C Inputs'!BI9,0)</f>
        <v>2622</v>
      </c>
      <c r="BJ97" s="220">
        <f>IF(BJ$2="Fcst",'Revenue C Inputs'!BJ9,0)</f>
        <v>2572</v>
      </c>
      <c r="BK97" s="220">
        <f>IF(BK$2="Fcst",'Revenue C Inputs'!BK9,0)</f>
        <v>2523</v>
      </c>
      <c r="BL97" s="220">
        <f>IF(BL$2="Fcst",'Revenue C Inputs'!BL9,0)</f>
        <v>2475</v>
      </c>
      <c r="BM97" s="220">
        <f>IF(BM$2="Fcst",'Revenue C Inputs'!BM9,0)</f>
        <v>2427</v>
      </c>
      <c r="BN97" s="220">
        <f>IF(BN$2="Fcst",'Revenue C Inputs'!BN9,0)</f>
        <v>2380</v>
      </c>
      <c r="BO97" s="220">
        <f>IF(BO$2="Fcst",'Revenue C Inputs'!BO9,0)</f>
        <v>2334</v>
      </c>
      <c r="BP97" s="220">
        <f>IF(BP$2="Fcst",'Revenue C Inputs'!BP9,0)</f>
        <v>2289</v>
      </c>
      <c r="BQ97" s="220">
        <f>IF(BQ$2="Fcst",'Revenue C Inputs'!BQ9,0)</f>
        <v>2245</v>
      </c>
      <c r="BR97" s="220">
        <f>IF(BR$2="Fcst",'Revenue C Inputs'!BR9,0)</f>
        <v>2202</v>
      </c>
      <c r="BS97" s="220">
        <f>IF(BS$2="Fcst",'Revenue C Inputs'!BS9,0)</f>
        <v>2160</v>
      </c>
      <c r="BT97" s="220">
        <f>IF(BT$2="Fcst",'Revenue C Inputs'!BT9,0)</f>
        <v>2119</v>
      </c>
      <c r="BU97" s="220">
        <f>IF(BU$2="Fcst",'Revenue C Inputs'!BU9,0)</f>
        <v>2078</v>
      </c>
    </row>
    <row r="98" spans="1:73" x14ac:dyDescent="0.3">
      <c r="A98" s="200" t="str">
        <f>$A$11</f>
        <v>Revenue D Inputs</v>
      </c>
      <c r="B98" s="210">
        <f>IF(B$2="Fcst",'Revenue D Inputs'!B13,0)</f>
        <v>0</v>
      </c>
      <c r="C98" s="210">
        <f>IF(C$2="Fcst",'Revenue D Inputs'!C13,0)</f>
        <v>0</v>
      </c>
      <c r="D98" s="210">
        <f>IF(D$2="Fcst",'Revenue D Inputs'!D13,0)</f>
        <v>0</v>
      </c>
      <c r="E98" s="210">
        <f>IF(E$2="Fcst",'Revenue D Inputs'!E13,0)</f>
        <v>0</v>
      </c>
      <c r="F98" s="210">
        <f>IF(F$2="Fcst",'Revenue D Inputs'!F13,0)</f>
        <v>0</v>
      </c>
      <c r="G98" s="210">
        <f>IF(G$2="Fcst",'Revenue D Inputs'!G13,0)</f>
        <v>0</v>
      </c>
      <c r="H98" s="210">
        <f>IF(H$2="Fcst",'Revenue D Inputs'!H13,0)</f>
        <v>0</v>
      </c>
      <c r="I98" s="210">
        <f>IF(I$2="Fcst",'Revenue D Inputs'!I13,0)</f>
        <v>0</v>
      </c>
      <c r="J98" s="210">
        <f>IF(J$2="Fcst",'Revenue D Inputs'!J13,0)</f>
        <v>0</v>
      </c>
      <c r="K98" s="210">
        <f>IF(K$2="Fcst",'Revenue D Inputs'!K13,0)</f>
        <v>0</v>
      </c>
      <c r="L98" s="210">
        <f>IF(L$2="Fcst",'Revenue D Inputs'!L13,0)</f>
        <v>0</v>
      </c>
      <c r="M98" s="210">
        <f>IF(M$2="Fcst",'Revenue D Inputs'!M13,0)</f>
        <v>0</v>
      </c>
      <c r="N98" s="210">
        <f>IF(N$2="Fcst",'Revenue D Inputs'!N13,0)</f>
        <v>0</v>
      </c>
      <c r="O98" s="210">
        <f>IF(O$2="Fcst",'Revenue D Inputs'!O13,0)</f>
        <v>0</v>
      </c>
      <c r="P98" s="210">
        <f>IF(P$2="Fcst",'Revenue D Inputs'!P13,0)</f>
        <v>0</v>
      </c>
      <c r="Q98" s="210">
        <f>IF(Q$2="Fcst",'Revenue D Inputs'!Q13,0)</f>
        <v>0</v>
      </c>
      <c r="R98" s="210">
        <f>IF(R$2="Fcst",'Revenue D Inputs'!R13,0)</f>
        <v>0</v>
      </c>
      <c r="S98" s="210">
        <f>IF(S$2="Fcst",'Revenue D Inputs'!S13,0)</f>
        <v>0</v>
      </c>
      <c r="T98" s="210">
        <f>IF(T$2="Fcst",'Revenue D Inputs'!T13,0)</f>
        <v>0</v>
      </c>
      <c r="U98" s="210">
        <f>IF(U$2="Fcst",'Revenue D Inputs'!U13,0)</f>
        <v>0</v>
      </c>
      <c r="V98" s="210">
        <f>IF(V$2="Fcst",'Revenue D Inputs'!V13,0)</f>
        <v>0</v>
      </c>
      <c r="W98" s="210">
        <f>IF(W$2="Fcst",'Revenue D Inputs'!W13,0)</f>
        <v>0</v>
      </c>
      <c r="X98" s="210">
        <f>IF(X$2="Fcst",'Revenue D Inputs'!X13,0)</f>
        <v>0</v>
      </c>
      <c r="Y98" s="210">
        <f>IF(Y$2="Fcst",'Revenue D Inputs'!Y13,0)</f>
        <v>0</v>
      </c>
      <c r="Z98" s="210">
        <f>IF(Z$2="Fcst",'Revenue D Inputs'!Z13,0)</f>
        <v>0</v>
      </c>
      <c r="AA98" s="210">
        <f>IF(AA$2="Fcst",'Revenue D Inputs'!AA13,0)</f>
        <v>0</v>
      </c>
      <c r="AB98" s="210">
        <f>IF(AB$2="Fcst",'Revenue D Inputs'!AB13,0)</f>
        <v>0</v>
      </c>
      <c r="AC98" s="210">
        <f>IF(AC$2="Fcst",'Revenue D Inputs'!AC13,0)</f>
        <v>0</v>
      </c>
      <c r="AD98" s="210">
        <f>IF(AD$2="Fcst",'Revenue D Inputs'!AD13,0)</f>
        <v>0</v>
      </c>
      <c r="AE98" s="210">
        <f>IF(AE$2="Fcst",'Revenue D Inputs'!AE13,0)</f>
        <v>0</v>
      </c>
      <c r="AF98" s="210">
        <f>IF(AF$2="Fcst",'Revenue D Inputs'!AF13,0)</f>
        <v>0</v>
      </c>
      <c r="AG98" s="210">
        <f>IF(AG$2="Fcst",'Revenue D Inputs'!AG13,0)</f>
        <v>0</v>
      </c>
      <c r="AH98" s="210">
        <f>IF(AH$2="Fcst",'Revenue D Inputs'!AH13,0)</f>
        <v>0</v>
      </c>
      <c r="AI98" s="210">
        <f>IF(AI$2="Fcst",'Revenue D Inputs'!AI13,0)</f>
        <v>0</v>
      </c>
      <c r="AJ98" s="210">
        <f>IF(AJ$2="Fcst",'Revenue D Inputs'!AJ13,0)</f>
        <v>0</v>
      </c>
      <c r="AK98" s="210">
        <f>IF(AK$2="Fcst",'Revenue D Inputs'!AK13,0)</f>
        <v>0</v>
      </c>
      <c r="AL98" s="210">
        <f>IF(AL$2="Fcst",'Revenue D Inputs'!AL13,0)</f>
        <v>0</v>
      </c>
      <c r="AM98" s="210">
        <f>IF(AM$2="Fcst",'Revenue D Inputs'!AM13,0)</f>
        <v>0</v>
      </c>
      <c r="AN98" s="210">
        <f>IF(AN$2="Fcst",'Revenue D Inputs'!AN13,0)</f>
        <v>0</v>
      </c>
      <c r="AO98" s="210">
        <f>IF(AO$2="Fcst",'Revenue D Inputs'!AO13,0)</f>
        <v>0</v>
      </c>
      <c r="AP98" s="210">
        <f>IF(AP$2="Fcst",'Revenue D Inputs'!AP13,0)</f>
        <v>0</v>
      </c>
      <c r="AQ98" s="210">
        <f>IF(AQ$2="Fcst",'Revenue D Inputs'!AQ13,0)</f>
        <v>0</v>
      </c>
      <c r="AR98" s="210">
        <f>IF(AR$2="Fcst",'Revenue D Inputs'!AR13,0)</f>
        <v>0</v>
      </c>
      <c r="AS98" s="210">
        <f>IF(AS$2="Fcst",'Revenue D Inputs'!AS13,0)</f>
        <v>0</v>
      </c>
      <c r="AT98" s="210">
        <f>IF(AT$2="Fcst",'Revenue D Inputs'!AT13,0)</f>
        <v>0</v>
      </c>
      <c r="AU98" s="210">
        <f>IF(AU$2="Fcst",'Revenue D Inputs'!AU13,0)</f>
        <v>0</v>
      </c>
      <c r="AV98" s="210">
        <f>IF(AV$2="Fcst",'Revenue D Inputs'!AV13,0)</f>
        <v>0</v>
      </c>
      <c r="AW98" s="210">
        <f>IF(AW$2="Fcst",'Revenue D Inputs'!AW13,0)</f>
        <v>0</v>
      </c>
      <c r="AX98" s="210">
        <f>IF(AX$2="Fcst",'Revenue D Inputs'!AX13,0)</f>
        <v>0</v>
      </c>
      <c r="AY98" s="210">
        <f>IF(AY$2="Fcst",'Revenue D Inputs'!AY13,0)</f>
        <v>0</v>
      </c>
      <c r="AZ98" s="210">
        <f>IF(AZ$2="Fcst",'Revenue D Inputs'!AZ13,0)</f>
        <v>0</v>
      </c>
      <c r="BA98" s="210">
        <f>IF(BA$2="Fcst",'Revenue D Inputs'!BA13,0)</f>
        <v>0</v>
      </c>
      <c r="BB98" s="210">
        <f>IF(BB$2="Fcst",'Revenue D Inputs'!BB13,0)</f>
        <v>0</v>
      </c>
      <c r="BC98" s="210">
        <f>IF(BC$2="Fcst",'Revenue D Inputs'!BC13,0)</f>
        <v>0</v>
      </c>
      <c r="BD98" s="210">
        <f>IF(BD$2="Fcst",'Revenue D Inputs'!BD13,0)</f>
        <v>0</v>
      </c>
      <c r="BE98" s="210">
        <f>IF(BE$2="Fcst",'Revenue D Inputs'!BE13,0)</f>
        <v>0</v>
      </c>
      <c r="BF98" s="210">
        <f>IF(BF$2="Fcst",'Revenue D Inputs'!BF13,0)</f>
        <v>0</v>
      </c>
      <c r="BG98" s="210">
        <f>IF(BG$2="Fcst",'Revenue D Inputs'!BG13,0)</f>
        <v>0</v>
      </c>
      <c r="BH98" s="210">
        <f>IF(BH$2="Fcst",'Revenue D Inputs'!BH13,0)</f>
        <v>0</v>
      </c>
      <c r="BI98" s="210">
        <f>IF(BI$2="Fcst",'Revenue D Inputs'!BI13,0)</f>
        <v>0</v>
      </c>
      <c r="BJ98" s="210">
        <f>IF(BJ$2="Fcst",'Revenue D Inputs'!BJ13,0)</f>
        <v>0</v>
      </c>
      <c r="BK98" s="210">
        <f>IF(BK$2="Fcst",'Revenue D Inputs'!BK13,0)</f>
        <v>0</v>
      </c>
      <c r="BL98" s="210">
        <f>IF(BL$2="Fcst",'Revenue D Inputs'!BL13,0)</f>
        <v>0</v>
      </c>
      <c r="BM98" s="210">
        <f>IF(BM$2="Fcst",'Revenue D Inputs'!BM13,0)</f>
        <v>0</v>
      </c>
      <c r="BN98" s="210">
        <f>IF(BN$2="Fcst",'Revenue D Inputs'!BN13,0)</f>
        <v>0</v>
      </c>
      <c r="BO98" s="210">
        <f>IF(BO$2="Fcst",'Revenue D Inputs'!BO13,0)</f>
        <v>0</v>
      </c>
      <c r="BP98" s="210">
        <f>IF(BP$2="Fcst",'Revenue D Inputs'!BP13,0)</f>
        <v>0</v>
      </c>
      <c r="BQ98" s="210">
        <f>IF(BQ$2="Fcst",'Revenue D Inputs'!BQ13,0)</f>
        <v>0</v>
      </c>
      <c r="BR98" s="210">
        <f>IF(BR$2="Fcst",'Revenue D Inputs'!BR13,0)</f>
        <v>0</v>
      </c>
      <c r="BS98" s="210">
        <f>IF(BS$2="Fcst",'Revenue D Inputs'!BS13,0)</f>
        <v>0</v>
      </c>
      <c r="BT98" s="210">
        <f>IF(BT$2="Fcst",'Revenue D Inputs'!BT13,0)</f>
        <v>0</v>
      </c>
      <c r="BU98" s="210">
        <f>IF(BU$2="Fcst",'Revenue D Inputs'!BU13,0)</f>
        <v>0</v>
      </c>
    </row>
    <row r="99" spans="1:73" s="575" customFormat="1" x14ac:dyDescent="0.3">
      <c r="A99" s="575" t="str">
        <f>$A$12</f>
        <v>Revenue E Inputs</v>
      </c>
      <c r="B99" s="576">
        <f>IF(B$2="Fcst",'Revenue E Inputs'!B39,0)</f>
        <v>0</v>
      </c>
      <c r="C99" s="576">
        <f>IF(C$2="Fcst",'Revenue E Inputs'!C39,0)</f>
        <v>0</v>
      </c>
      <c r="D99" s="576">
        <f>IF(D$2="Fcst",'Revenue E Inputs'!D39,0)</f>
        <v>0</v>
      </c>
      <c r="E99" s="576">
        <f>IF(E$2="Fcst",'Revenue E Inputs'!E39,0)</f>
        <v>0</v>
      </c>
      <c r="F99" s="576">
        <f>IF(F$2="Fcst",'Revenue E Inputs'!F39,0)</f>
        <v>0</v>
      </c>
      <c r="G99" s="576">
        <f>IF(G$2="Fcst",'Revenue E Inputs'!G39,0)</f>
        <v>0</v>
      </c>
      <c r="H99" s="576">
        <f>IF(H$2="Fcst",'Revenue E Inputs'!H39,0)</f>
        <v>0</v>
      </c>
      <c r="I99" s="576">
        <f>IF(I$2="Fcst",'Revenue E Inputs'!I39,0)</f>
        <v>0</v>
      </c>
      <c r="J99" s="576">
        <f>IF(J$2="Fcst",'Revenue E Inputs'!J39,0)</f>
        <v>0</v>
      </c>
      <c r="K99" s="576">
        <f>IF(K$2="Fcst",'Revenue E Inputs'!K39,0)</f>
        <v>0</v>
      </c>
      <c r="L99" s="576">
        <f>IF(L$2="Fcst",'Revenue E Inputs'!L39,0)</f>
        <v>0</v>
      </c>
      <c r="M99" s="576">
        <f>IF(M$2="Fcst",'Revenue E Inputs'!M39,0)</f>
        <v>0</v>
      </c>
      <c r="N99" s="576">
        <f>IF(N$2="Fcst",'Revenue E Inputs'!N39,0)</f>
        <v>0</v>
      </c>
      <c r="O99" s="576">
        <f>IF(O$2="Fcst",'Revenue E Inputs'!O39,0)</f>
        <v>0</v>
      </c>
      <c r="P99" s="576">
        <f>IF(P$2="Fcst",'Revenue E Inputs'!P39,0)</f>
        <v>0</v>
      </c>
      <c r="Q99" s="576">
        <f>IF(Q$2="Fcst",'Revenue E Inputs'!Q39,0)</f>
        <v>0</v>
      </c>
      <c r="R99" s="576">
        <f>IF(R$2="Fcst",'Revenue E Inputs'!R39,0)</f>
        <v>0</v>
      </c>
      <c r="S99" s="576">
        <f>IF(S$2="Fcst",'Revenue E Inputs'!S39,0)</f>
        <v>0</v>
      </c>
      <c r="T99" s="576">
        <f>IF(T$2="Fcst",'Revenue E Inputs'!T39,0)</f>
        <v>0</v>
      </c>
      <c r="U99" s="576">
        <f>IF(U$2="Fcst",'Revenue E Inputs'!U39,0)</f>
        <v>0</v>
      </c>
      <c r="V99" s="576">
        <f>IF(V$2="Fcst",'Revenue E Inputs'!V39,0)</f>
        <v>0</v>
      </c>
      <c r="W99" s="576">
        <f>IF(W$2="Fcst",'Revenue E Inputs'!W39,0)</f>
        <v>0</v>
      </c>
      <c r="X99" s="576">
        <f>IF(X$2="Fcst",'Revenue E Inputs'!X39,0)</f>
        <v>0</v>
      </c>
      <c r="Y99" s="576">
        <f>IF(Y$2="Fcst",'Revenue E Inputs'!Y39,0)</f>
        <v>0</v>
      </c>
      <c r="Z99" s="576">
        <f>IF(Z$2="Fcst",'Revenue E Inputs'!Z39,0)</f>
        <v>0</v>
      </c>
      <c r="AA99" s="576">
        <f>IF(AA$2="Fcst",'Revenue E Inputs'!AA39,0)</f>
        <v>0</v>
      </c>
      <c r="AB99" s="576">
        <f>IF(AB$2="Fcst",'Revenue E Inputs'!AB39,0)</f>
        <v>0</v>
      </c>
      <c r="AC99" s="576">
        <f>IF(AC$2="Fcst",'Revenue E Inputs'!AC39,0)</f>
        <v>0</v>
      </c>
      <c r="AD99" s="576">
        <f>IF(AD$2="Fcst",'Revenue E Inputs'!AD39,0)</f>
        <v>0</v>
      </c>
      <c r="AE99" s="576">
        <f>IF(AE$2="Fcst",'Revenue E Inputs'!AE39,0)</f>
        <v>0</v>
      </c>
      <c r="AF99" s="576">
        <f>IF(AF$2="Fcst",'Revenue E Inputs'!AF39,0)</f>
        <v>0</v>
      </c>
      <c r="AG99" s="576">
        <f>IF(AG$2="Fcst",'Revenue E Inputs'!AG39,0)</f>
        <v>0</v>
      </c>
      <c r="AH99" s="576">
        <f>IF(AH$2="Fcst",'Revenue E Inputs'!AH39,0)</f>
        <v>0</v>
      </c>
      <c r="AI99" s="576">
        <f>IF(AI$2="Fcst",'Revenue E Inputs'!AI39,0)</f>
        <v>0</v>
      </c>
      <c r="AJ99" s="576">
        <f>IF(AJ$2="Fcst",'Revenue E Inputs'!AJ39,0)</f>
        <v>0</v>
      </c>
      <c r="AK99" s="576">
        <f>IF(AK$2="Fcst",'Revenue E Inputs'!AK39,0)</f>
        <v>0</v>
      </c>
      <c r="AL99" s="576">
        <f>IF(AL$2="Fcst",'Revenue E Inputs'!AL39,0)</f>
        <v>0</v>
      </c>
      <c r="AM99" s="576">
        <f>IF(AM$2="Fcst",'Revenue E Inputs'!AM39,0)</f>
        <v>0</v>
      </c>
      <c r="AN99" s="576">
        <f>IF(AN$2="Fcst",'Revenue E Inputs'!AN39,0)</f>
        <v>0</v>
      </c>
      <c r="AO99" s="576">
        <f>IF(AO$2="Fcst",'Revenue E Inputs'!AO39,0)</f>
        <v>0</v>
      </c>
      <c r="AP99" s="576">
        <f>IF(AP$2="Fcst",'Revenue E Inputs'!AP39,0)</f>
        <v>0</v>
      </c>
      <c r="AQ99" s="576">
        <f>IF(AQ$2="Fcst",'Revenue E Inputs'!AQ39,0)</f>
        <v>0</v>
      </c>
      <c r="AR99" s="576">
        <f>IF(AR$2="Fcst",'Revenue E Inputs'!AR39,0)</f>
        <v>0</v>
      </c>
      <c r="AS99" s="576">
        <f>IF(AS$2="Fcst",'Revenue E Inputs'!AS39,0)</f>
        <v>0</v>
      </c>
      <c r="AT99" s="576">
        <f>IF(AT$2="Fcst",'Revenue E Inputs'!AT39,0)</f>
        <v>0</v>
      </c>
      <c r="AU99" s="576">
        <f>IF(AU$2="Fcst",'Revenue E Inputs'!AU39,0)</f>
        <v>0</v>
      </c>
      <c r="AV99" s="576">
        <f>IF(AV$2="Fcst",'Revenue E Inputs'!AV39,0)</f>
        <v>0</v>
      </c>
      <c r="AW99" s="576">
        <f>IF(AW$2="Fcst",'Revenue E Inputs'!AW39,0)</f>
        <v>0</v>
      </c>
      <c r="AX99" s="576">
        <f>IF(AX$2="Fcst",'Revenue E Inputs'!AX39,0)</f>
        <v>0</v>
      </c>
      <c r="AY99" s="576">
        <f>IF(AY$2="Fcst",'Revenue E Inputs'!AY39,0)</f>
        <v>0</v>
      </c>
      <c r="AZ99" s="576">
        <f>IF(AZ$2="Fcst",'Revenue E Inputs'!AZ39,0)</f>
        <v>0</v>
      </c>
      <c r="BA99" s="576">
        <f>IF(BA$2="Fcst",'Revenue E Inputs'!BA39,0)</f>
        <v>0</v>
      </c>
      <c r="BB99" s="576">
        <f>IF(BB$2="Fcst",'Revenue E Inputs'!BB39,0)</f>
        <v>0</v>
      </c>
      <c r="BC99" s="576">
        <f>IF(BC$2="Fcst",'Revenue E Inputs'!BC39,0)</f>
        <v>0</v>
      </c>
      <c r="BD99" s="576">
        <f>IF(BD$2="Fcst",'Revenue E Inputs'!BD39,0)</f>
        <v>0</v>
      </c>
      <c r="BE99" s="576">
        <f>IF(BE$2="Fcst",'Revenue E Inputs'!BE39,0)</f>
        <v>0</v>
      </c>
      <c r="BF99" s="576">
        <f>IF(BF$2="Fcst",'Revenue E Inputs'!BF39,0)</f>
        <v>0</v>
      </c>
      <c r="BG99" s="576">
        <f>IF(BG$2="Fcst",'Revenue E Inputs'!BG39,0)</f>
        <v>0</v>
      </c>
      <c r="BH99" s="576">
        <f>IF(BH$2="Fcst",'Revenue E Inputs'!BH39,0)</f>
        <v>0</v>
      </c>
      <c r="BI99" s="576">
        <f>IF(BI$2="Fcst",'Revenue E Inputs'!BI39,0)</f>
        <v>0</v>
      </c>
      <c r="BJ99" s="576">
        <f>IF(BJ$2="Fcst",'Revenue E Inputs'!BJ39,0)</f>
        <v>0</v>
      </c>
      <c r="BK99" s="576">
        <f>IF(BK$2="Fcst",'Revenue E Inputs'!BK39,0)</f>
        <v>0</v>
      </c>
      <c r="BL99" s="576">
        <f>IF(BL$2="Fcst",'Revenue E Inputs'!BL39,0)</f>
        <v>0</v>
      </c>
      <c r="BM99" s="576">
        <f>IF(BM$2="Fcst",'Revenue E Inputs'!BM39,0)</f>
        <v>0</v>
      </c>
      <c r="BN99" s="576">
        <f>IF(BN$2="Fcst",'Revenue E Inputs'!BN39,0)</f>
        <v>0</v>
      </c>
      <c r="BO99" s="576">
        <f>IF(BO$2="Fcst",'Revenue E Inputs'!BO39,0)</f>
        <v>0</v>
      </c>
      <c r="BP99" s="576">
        <f>IF(BP$2="Fcst",'Revenue E Inputs'!BP39,0)</f>
        <v>0</v>
      </c>
      <c r="BQ99" s="576">
        <f>IF(BQ$2="Fcst",'Revenue E Inputs'!BQ39,0)</f>
        <v>0</v>
      </c>
      <c r="BR99" s="576">
        <f>IF(BR$2="Fcst",'Revenue E Inputs'!BR39,0)</f>
        <v>0</v>
      </c>
      <c r="BS99" s="576">
        <f>IF(BS$2="Fcst",'Revenue E Inputs'!BS39,0)</f>
        <v>0</v>
      </c>
      <c r="BT99" s="576">
        <f>IF(BT$2="Fcst",'Revenue E Inputs'!BT39,0)</f>
        <v>0</v>
      </c>
      <c r="BU99" s="576">
        <f>IF(BU$2="Fcst",'Revenue E Inputs'!BU39,0)</f>
        <v>0</v>
      </c>
    </row>
    <row r="100" spans="1:73" s="575" customFormat="1" x14ac:dyDescent="0.3">
      <c r="A100" s="575" t="s">
        <v>981</v>
      </c>
      <c r="B100" s="576">
        <f>IF(B$2="Fcst",'Revenue F Inputs'!B39,0)</f>
        <v>0</v>
      </c>
      <c r="C100" s="576">
        <f>IF(C$2="Fcst",'Revenue F Inputs'!C39,0)</f>
        <v>0</v>
      </c>
      <c r="D100" s="576">
        <f>IF(D$2="Fcst",'Revenue F Inputs'!D39,0)</f>
        <v>0</v>
      </c>
      <c r="E100" s="576">
        <f>IF(E$2="Fcst",'Revenue F Inputs'!E39,0)</f>
        <v>0</v>
      </c>
      <c r="F100" s="576">
        <f>IF(F$2="Fcst",'Revenue F Inputs'!F39,0)</f>
        <v>0</v>
      </c>
      <c r="G100" s="576">
        <f>IF(G$2="Fcst",'Revenue F Inputs'!G39,0)</f>
        <v>0</v>
      </c>
      <c r="H100" s="576">
        <f>IF(H$2="Fcst",'Revenue F Inputs'!H39,0)</f>
        <v>0</v>
      </c>
      <c r="I100" s="576">
        <f>IF(I$2="Fcst",'Revenue F Inputs'!I39,0)</f>
        <v>1833</v>
      </c>
      <c r="J100" s="576">
        <f>IF(J$2="Fcst",'Revenue F Inputs'!J39,0)</f>
        <v>1825</v>
      </c>
      <c r="K100" s="576">
        <f>IF(K$2="Fcst",'Revenue F Inputs'!K39,0)</f>
        <v>1817</v>
      </c>
      <c r="L100" s="576">
        <f>IF(L$2="Fcst",'Revenue F Inputs'!L39,0)</f>
        <v>1809</v>
      </c>
      <c r="M100" s="576">
        <f>IF(M$2="Fcst",'Revenue F Inputs'!M39,0)</f>
        <v>1801</v>
      </c>
      <c r="N100" s="576">
        <f>IF(N$2="Fcst",'Revenue F Inputs'!N39,0)</f>
        <v>1793</v>
      </c>
      <c r="O100" s="576">
        <f>IF(O$2="Fcst",'Revenue F Inputs'!O39,0)</f>
        <v>1785</v>
      </c>
      <c r="P100" s="576">
        <f>IF(P$2="Fcst",'Revenue F Inputs'!P39,0)</f>
        <v>1777</v>
      </c>
      <c r="Q100" s="576">
        <f>IF(Q$2="Fcst",'Revenue F Inputs'!Q39,0)</f>
        <v>1769</v>
      </c>
      <c r="R100" s="576">
        <f>IF(R$2="Fcst",'Revenue F Inputs'!R39,0)</f>
        <v>1761</v>
      </c>
      <c r="S100" s="576">
        <f>IF(S$2="Fcst",'Revenue F Inputs'!S39,0)</f>
        <v>1753</v>
      </c>
      <c r="T100" s="576">
        <f>IF(T$2="Fcst",'Revenue F Inputs'!T39,0)</f>
        <v>1745</v>
      </c>
      <c r="U100" s="576">
        <f>IF(U$2="Fcst",'Revenue F Inputs'!U39,0)</f>
        <v>1737</v>
      </c>
      <c r="V100" s="576">
        <f>IF(V$2="Fcst",'Revenue F Inputs'!V39,0)</f>
        <v>1729</v>
      </c>
      <c r="W100" s="576">
        <f>IF(W$2="Fcst",'Revenue F Inputs'!W39,0)</f>
        <v>1721</v>
      </c>
      <c r="X100" s="576">
        <f>IF(X$2="Fcst",'Revenue F Inputs'!X39,0)</f>
        <v>1713</v>
      </c>
      <c r="Y100" s="576">
        <f>IF(Y$2="Fcst",'Revenue F Inputs'!Y39,0)</f>
        <v>1705</v>
      </c>
      <c r="Z100" s="576">
        <f>IF(Z$2="Fcst",'Revenue F Inputs'!Z39,0)</f>
        <v>1697</v>
      </c>
      <c r="AA100" s="576">
        <f>IF(AA$2="Fcst",'Revenue F Inputs'!AA39,0)</f>
        <v>1690</v>
      </c>
      <c r="AB100" s="576">
        <f>IF(AB$2="Fcst",'Revenue F Inputs'!AB39,0)</f>
        <v>1683</v>
      </c>
      <c r="AC100" s="576">
        <f>IF(AC$2="Fcst",'Revenue F Inputs'!AC39,0)</f>
        <v>1676</v>
      </c>
      <c r="AD100" s="576">
        <f>IF(AD$2="Fcst",'Revenue F Inputs'!AD39,0)</f>
        <v>1669</v>
      </c>
      <c r="AE100" s="576">
        <f>IF(AE$2="Fcst",'Revenue F Inputs'!AE39,0)</f>
        <v>1662</v>
      </c>
      <c r="AF100" s="576">
        <f>IF(AF$2="Fcst",'Revenue F Inputs'!AF39,0)</f>
        <v>1655</v>
      </c>
      <c r="AG100" s="576">
        <f>IF(AG$2="Fcst",'Revenue F Inputs'!AG39,0)</f>
        <v>1648</v>
      </c>
      <c r="AH100" s="576">
        <f>IF(AH$2="Fcst",'Revenue F Inputs'!AH39,0)</f>
        <v>1641</v>
      </c>
      <c r="AI100" s="576">
        <f>IF(AI$2="Fcst",'Revenue F Inputs'!AI39,0)</f>
        <v>1634</v>
      </c>
      <c r="AJ100" s="576">
        <f>IF(AJ$2="Fcst",'Revenue F Inputs'!AJ39,0)</f>
        <v>1627</v>
      </c>
      <c r="AK100" s="576">
        <f>IF(AK$2="Fcst",'Revenue F Inputs'!AK39,0)</f>
        <v>1620</v>
      </c>
      <c r="AL100" s="576">
        <f>IF(AL$2="Fcst",'Revenue F Inputs'!AL39,0)</f>
        <v>1613</v>
      </c>
      <c r="AM100" s="576">
        <f>IF(AM$2="Fcst",'Revenue F Inputs'!AM39,0)</f>
        <v>1606</v>
      </c>
      <c r="AN100" s="576">
        <f>IF(AN$2="Fcst",'Revenue F Inputs'!AN39,0)</f>
        <v>1599</v>
      </c>
      <c r="AO100" s="576">
        <f>IF(AO$2="Fcst",'Revenue F Inputs'!AO39,0)</f>
        <v>1592</v>
      </c>
      <c r="AP100" s="576">
        <f>IF(AP$2="Fcst",'Revenue F Inputs'!AP39,0)</f>
        <v>1585</v>
      </c>
      <c r="AQ100" s="576">
        <f>IF(AQ$2="Fcst",'Revenue F Inputs'!AQ39,0)</f>
        <v>1578</v>
      </c>
      <c r="AR100" s="576">
        <f>IF(AR$2="Fcst",'Revenue F Inputs'!AR39,0)</f>
        <v>1571</v>
      </c>
      <c r="AS100" s="576">
        <f>IF(AS$2="Fcst",'Revenue F Inputs'!AS39,0)</f>
        <v>1564</v>
      </c>
      <c r="AT100" s="576">
        <f>IF(AT$2="Fcst",'Revenue F Inputs'!AT39,0)</f>
        <v>1557</v>
      </c>
      <c r="AU100" s="576">
        <f>IF(AU$2="Fcst",'Revenue F Inputs'!AU39,0)</f>
        <v>1550</v>
      </c>
      <c r="AV100" s="576">
        <f>IF(AV$2="Fcst",'Revenue F Inputs'!AV39,0)</f>
        <v>1543</v>
      </c>
      <c r="AW100" s="576">
        <f>IF(AW$2="Fcst",'Revenue F Inputs'!AW39,0)</f>
        <v>1536</v>
      </c>
      <c r="AX100" s="576">
        <f>IF(AX$2="Fcst",'Revenue F Inputs'!AX39,0)</f>
        <v>1529</v>
      </c>
      <c r="AY100" s="576">
        <f>IF(AY$2="Fcst",'Revenue F Inputs'!AY39,0)</f>
        <v>1522</v>
      </c>
      <c r="AZ100" s="576">
        <f>IF(AZ$2="Fcst",'Revenue F Inputs'!AZ39,0)</f>
        <v>1515</v>
      </c>
      <c r="BA100" s="576">
        <f>IF(BA$2="Fcst",'Revenue F Inputs'!BA39,0)</f>
        <v>1508</v>
      </c>
      <c r="BB100" s="576">
        <f>IF(BB$2="Fcst",'Revenue F Inputs'!BB39,0)</f>
        <v>1501</v>
      </c>
      <c r="BC100" s="576">
        <f>IF(BC$2="Fcst",'Revenue F Inputs'!BC39,0)</f>
        <v>1494</v>
      </c>
      <c r="BD100" s="576">
        <f>IF(BD$2="Fcst",'Revenue F Inputs'!BD39,0)</f>
        <v>1487</v>
      </c>
      <c r="BE100" s="576">
        <f>IF(BE$2="Fcst",'Revenue F Inputs'!BE39,0)</f>
        <v>1480</v>
      </c>
      <c r="BF100" s="576">
        <f>IF(BF$2="Fcst",'Revenue F Inputs'!BF39,0)</f>
        <v>1473</v>
      </c>
      <c r="BG100" s="576">
        <f>IF(BG$2="Fcst",'Revenue F Inputs'!BG39,0)</f>
        <v>1467</v>
      </c>
      <c r="BH100" s="576">
        <f>IF(BH$2="Fcst",'Revenue F Inputs'!BH39,0)</f>
        <v>1461</v>
      </c>
      <c r="BI100" s="576">
        <f>IF(BI$2="Fcst",'Revenue F Inputs'!BI39,0)</f>
        <v>1455</v>
      </c>
      <c r="BJ100" s="576">
        <f>IF(BJ$2="Fcst",'Revenue F Inputs'!BJ39,0)</f>
        <v>1449</v>
      </c>
      <c r="BK100" s="576">
        <f>IF(BK$2="Fcst",'Revenue F Inputs'!BK39,0)</f>
        <v>1443</v>
      </c>
      <c r="BL100" s="576">
        <f>IF(BL$2="Fcst",'Revenue F Inputs'!BL39,0)</f>
        <v>1437</v>
      </c>
      <c r="BM100" s="576">
        <f>IF(BM$2="Fcst",'Revenue F Inputs'!BM39,0)</f>
        <v>1431</v>
      </c>
      <c r="BN100" s="576">
        <f>IF(BN$2="Fcst",'Revenue F Inputs'!BN39,0)</f>
        <v>1425</v>
      </c>
      <c r="BO100" s="576">
        <f>IF(BO$2="Fcst",'Revenue F Inputs'!BO39,0)</f>
        <v>1419</v>
      </c>
      <c r="BP100" s="576">
        <f>IF(BP$2="Fcst",'Revenue F Inputs'!BP39,0)</f>
        <v>1413</v>
      </c>
      <c r="BQ100" s="576">
        <f>IF(BQ$2="Fcst",'Revenue F Inputs'!BQ39,0)</f>
        <v>1407</v>
      </c>
      <c r="BR100" s="576">
        <f>IF(BR$2="Fcst",'Revenue F Inputs'!BR39,0)</f>
        <v>1401</v>
      </c>
      <c r="BS100" s="576">
        <f>IF(BS$2="Fcst",'Revenue F Inputs'!BS39,0)</f>
        <v>1395</v>
      </c>
      <c r="BT100" s="576">
        <f>IF(BT$2="Fcst",'Revenue F Inputs'!BT39,0)</f>
        <v>1389</v>
      </c>
      <c r="BU100" s="576">
        <f>IF(BU$2="Fcst",'Revenue F Inputs'!BU39,0)</f>
        <v>1383</v>
      </c>
    </row>
    <row r="101" spans="1:73" x14ac:dyDescent="0.3">
      <c r="A101" s="575"/>
      <c r="B101" s="576"/>
      <c r="C101" s="576"/>
      <c r="D101" s="576"/>
      <c r="E101" s="576"/>
      <c r="F101" s="576"/>
      <c r="G101" s="576"/>
      <c r="H101" s="576"/>
      <c r="I101" s="576"/>
      <c r="J101" s="576"/>
      <c r="K101" s="576"/>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K101" s="576"/>
      <c r="AL101" s="576"/>
      <c r="AM101" s="576"/>
      <c r="AN101" s="576"/>
      <c r="AO101" s="576"/>
      <c r="AP101" s="576"/>
      <c r="AQ101" s="576"/>
      <c r="AR101" s="576"/>
      <c r="AS101" s="576"/>
      <c r="AT101" s="576"/>
      <c r="AU101" s="576"/>
      <c r="AV101" s="576"/>
      <c r="AW101" s="576"/>
      <c r="AX101" s="576"/>
      <c r="AY101" s="576"/>
      <c r="AZ101" s="576"/>
      <c r="BA101" s="576"/>
      <c r="BB101" s="576"/>
      <c r="BC101" s="576"/>
      <c r="BD101" s="576"/>
      <c r="BE101" s="576"/>
      <c r="BF101" s="576"/>
      <c r="BG101" s="576"/>
      <c r="BH101" s="576"/>
      <c r="BI101" s="576"/>
      <c r="BJ101" s="576"/>
      <c r="BK101" s="576"/>
      <c r="BL101" s="576"/>
      <c r="BM101" s="576"/>
      <c r="BN101" s="576"/>
      <c r="BO101" s="576"/>
      <c r="BP101" s="576"/>
      <c r="BQ101" s="576"/>
      <c r="BR101" s="576"/>
      <c r="BS101" s="576"/>
      <c r="BT101" s="576"/>
      <c r="BU101" s="576"/>
    </row>
    <row r="102" spans="1:73" x14ac:dyDescent="0.3">
      <c r="A102" s="218" t="s">
        <v>119</v>
      </c>
      <c r="B102" s="227">
        <f>IF(B$2="Fcst",SUM(B95:B101),Actuals!B64)</f>
        <v>3506</v>
      </c>
      <c r="C102" s="227">
        <f>IF(C$2="Fcst",SUM(C95:C99),Actuals!C64)</f>
        <v>3503</v>
      </c>
      <c r="D102" s="227">
        <f>IF(D$2="Fcst",SUM(D95:D99),Actuals!D64)</f>
        <v>3494</v>
      </c>
      <c r="E102" s="227">
        <f>IF(E$2="Fcst",SUM(E95:E99),Actuals!E64)</f>
        <v>3502</v>
      </c>
      <c r="F102" s="227">
        <f>IF(F$2="Fcst",SUM(F95:F99),Actuals!F64)</f>
        <v>3659</v>
      </c>
      <c r="G102" s="227">
        <f>IF(G$2="Fcst",SUM(G95:G99),Actuals!G64)</f>
        <v>3675</v>
      </c>
      <c r="H102" s="227">
        <f>IF(H$2="Fcst",SUM(H95:H99),Actuals!H64)</f>
        <v>3664</v>
      </c>
      <c r="I102" s="227">
        <f>IF(I$2="Fcst",SUM(I95:I99),Actuals!I64)</f>
        <v>7146</v>
      </c>
      <c r="J102" s="227">
        <f>IF(J$2="Fcst",SUM(J95:J99),Actuals!J64)</f>
        <v>7146</v>
      </c>
      <c r="K102" s="227">
        <f>IF(K$2="Fcst",SUM(K95:K99),Actuals!K64)</f>
        <v>7146</v>
      </c>
      <c r="L102" s="227">
        <f>IF(L$2="Fcst",SUM(L95:L99),Actuals!L64)</f>
        <v>7146</v>
      </c>
      <c r="M102" s="227">
        <f>IF(M$2="Fcst",SUM(M95:M99),Actuals!M64)</f>
        <v>7146</v>
      </c>
      <c r="N102" s="227">
        <f>IF(N$2="Fcst",SUM(N95:N99),Actuals!N64)</f>
        <v>7146</v>
      </c>
      <c r="O102" s="227">
        <f>IF(O$2="Fcst",SUM(O95:O99),Actuals!O64)</f>
        <v>7146</v>
      </c>
      <c r="P102" s="227">
        <f>IF(P$2="Fcst",SUM(P95:P99),Actuals!P64)</f>
        <v>7146</v>
      </c>
      <c r="Q102" s="227">
        <f>IF(Q$2="Fcst",SUM(Q95:Q99),Actuals!Q64)</f>
        <v>7146</v>
      </c>
      <c r="R102" s="227">
        <f>IF(R$2="Fcst",SUM(R95:R99),Actuals!R64)</f>
        <v>7146</v>
      </c>
      <c r="S102" s="227">
        <f>IF(S$2="Fcst",SUM(S95:S99),Actuals!S64)</f>
        <v>7146</v>
      </c>
      <c r="T102" s="227">
        <f>IF(T$2="Fcst",SUM(T95:T99),Actuals!T64)</f>
        <v>7146</v>
      </c>
      <c r="U102" s="227">
        <f>IF(U$2="Fcst",SUM(U95:U99),Actuals!U64)</f>
        <v>7146</v>
      </c>
      <c r="V102" s="227">
        <f>IF(V$2="Fcst",SUM(V95:V99),Actuals!V64)</f>
        <v>7146</v>
      </c>
      <c r="W102" s="227">
        <f>IF(W$2="Fcst",SUM(W95:W99),Actuals!W64)</f>
        <v>7146</v>
      </c>
      <c r="X102" s="227">
        <f>IF(X$2="Fcst",SUM(X95:X99),Actuals!X64)</f>
        <v>7146</v>
      </c>
      <c r="Y102" s="227">
        <f>IF(Y$2="Fcst",SUM(Y95:Y99),Actuals!Y64)</f>
        <v>7146</v>
      </c>
      <c r="Z102" s="227">
        <f>IF(Z$2="Fcst",SUM(Z95:Z99),Actuals!Z64)</f>
        <v>7146</v>
      </c>
      <c r="AA102" s="227">
        <f>IF(AA$2="Fcst",SUM(AA95:AA99),Actuals!AA64)</f>
        <v>7146</v>
      </c>
      <c r="AB102" s="227">
        <f>IF(AB$2="Fcst",SUM(AB95:AB99),Actuals!AB64)</f>
        <v>7146</v>
      </c>
      <c r="AC102" s="227">
        <f>IF(AC$2="Fcst",SUM(AC95:AC99),Actuals!AC64)</f>
        <v>7146</v>
      </c>
      <c r="AD102" s="227">
        <f>IF(AD$2="Fcst",SUM(AD95:AD99),Actuals!AD64)</f>
        <v>7146</v>
      </c>
      <c r="AE102" s="227">
        <f>IF(AE$2="Fcst",SUM(AE95:AE99),Actuals!AE64)</f>
        <v>7146</v>
      </c>
      <c r="AF102" s="227">
        <f>IF(AF$2="Fcst",SUM(AF95:AF99),Actuals!AF64)</f>
        <v>7146</v>
      </c>
      <c r="AG102" s="227">
        <f>IF(AG$2="Fcst",SUM(AG95:AG99),Actuals!AG64)</f>
        <v>7146</v>
      </c>
      <c r="AH102" s="227">
        <f>IF(AH$2="Fcst",SUM(AH95:AH99),Actuals!AH64)</f>
        <v>7146</v>
      </c>
      <c r="AI102" s="227">
        <f>IF(AI$2="Fcst",SUM(AI95:AI99),Actuals!AI64)</f>
        <v>7146</v>
      </c>
      <c r="AJ102" s="227">
        <f>IF(AJ$2="Fcst",SUM(AJ95:AJ99),Actuals!AJ64)</f>
        <v>7146</v>
      </c>
      <c r="AK102" s="227">
        <f>IF(AK$2="Fcst",SUM(AK95:AK99),Actuals!AK64)</f>
        <v>7146</v>
      </c>
      <c r="AL102" s="227">
        <f>IF(AL$2="Fcst",SUM(AL95:AL99),Actuals!AL64)</f>
        <v>7146</v>
      </c>
      <c r="AM102" s="227">
        <f>IF(AM$2="Fcst",SUM(AM95:AM99),Actuals!AM64)</f>
        <v>7146</v>
      </c>
      <c r="AN102" s="227">
        <f>IF(AN$2="Fcst",SUM(AN95:AN99),Actuals!AN64)</f>
        <v>7146</v>
      </c>
      <c r="AO102" s="227">
        <f>IF(AO$2="Fcst",SUM(AO95:AO99),Actuals!AO64)</f>
        <v>7146</v>
      </c>
      <c r="AP102" s="227">
        <f>IF(AP$2="Fcst",SUM(AP95:AP99),Actuals!AP64)</f>
        <v>7146</v>
      </c>
      <c r="AQ102" s="227">
        <f>IF(AQ$2="Fcst",SUM(AQ95:AQ99),Actuals!AQ64)</f>
        <v>7146</v>
      </c>
      <c r="AR102" s="227">
        <f>IF(AR$2="Fcst",SUM(AR95:AR99),Actuals!AR64)</f>
        <v>7146</v>
      </c>
      <c r="AS102" s="227">
        <f>IF(AS$2="Fcst",SUM(AS95:AS99),Actuals!AS64)</f>
        <v>7146</v>
      </c>
      <c r="AT102" s="227">
        <f>IF(AT$2="Fcst",SUM(AT95:AT99),Actuals!AT64)</f>
        <v>7146</v>
      </c>
      <c r="AU102" s="227">
        <f>IF(AU$2="Fcst",SUM(AU95:AU99),Actuals!AU64)</f>
        <v>7012</v>
      </c>
      <c r="AV102" s="227">
        <f>IF(AV$2="Fcst",SUM(AV95:AV99),Actuals!AV64)</f>
        <v>6880</v>
      </c>
      <c r="AW102" s="227">
        <f>IF(AW$2="Fcst",SUM(AW95:AW99),Actuals!AW64)</f>
        <v>6750</v>
      </c>
      <c r="AX102" s="227">
        <f>IF(AX$2="Fcst",SUM(AX95:AX99),Actuals!AX64)</f>
        <v>6622</v>
      </c>
      <c r="AY102" s="227">
        <f>IF(AY$2="Fcst",SUM(AY95:AY99),Actuals!AY64)</f>
        <v>6498</v>
      </c>
      <c r="AZ102" s="227">
        <f>IF(AZ$2="Fcst",SUM(AZ95:AZ99),Actuals!AZ64)</f>
        <v>6376</v>
      </c>
      <c r="BA102" s="227">
        <f>IF(BA$2="Fcst",SUM(BA95:BA99),Actuals!BA64)</f>
        <v>6256</v>
      </c>
      <c r="BB102" s="227">
        <f>IF(BB$2="Fcst",SUM(BB95:BB99),Actuals!BB64)</f>
        <v>6173.9753434592894</v>
      </c>
      <c r="BC102" s="227">
        <f>IF(BC$2="Fcst",SUM(BC95:BC99),Actuals!BC64)</f>
        <v>6096.4050191474007</v>
      </c>
      <c r="BD102" s="227">
        <f>IF(BD$2="Fcst",SUM(BD95:BD99),Actuals!BD64)</f>
        <v>6020.8346948355111</v>
      </c>
      <c r="BE102" s="227">
        <f>IF(BE$2="Fcst",SUM(BE95:BE99),Actuals!BE64)</f>
        <v>5952.1062288938356</v>
      </c>
      <c r="BF102" s="227">
        <f>IF(BF$2="Fcst",SUM(BF95:BF99),Actuals!BF64)</f>
        <v>5886.4111659958726</v>
      </c>
      <c r="BG102" s="227">
        <f>IF(BG$2="Fcst",SUM(BG95:BG99),Actuals!BG64)</f>
        <v>5824.0078569025527</v>
      </c>
      <c r="BH102" s="227">
        <f>IF(BH$2="Fcst",SUM(BH95:BH99),Actuals!BH64)</f>
        <v>5766.4464061794461</v>
      </c>
      <c r="BI102" s="227">
        <f>IF(BI$2="Fcst",SUM(BI95:BI99),Actuals!BI64)</f>
        <v>5711.9183585000537</v>
      </c>
      <c r="BJ102" s="227">
        <f>IF(BJ$2="Fcst",SUM(BJ95:BJ99),Actuals!BJ64)</f>
        <v>5660.6820646253036</v>
      </c>
      <c r="BK102" s="227">
        <f>IF(BK$2="Fcst",SUM(BK95:BK99),Actuals!BK64)</f>
        <v>5611.4457707505526</v>
      </c>
      <c r="BL102" s="227">
        <f>IF(BL$2="Fcst",SUM(BL95:BL99),Actuals!BL64)</f>
        <v>5564.2094768758016</v>
      </c>
      <c r="BM102" s="227">
        <f>IF(BM$2="Fcst",SUM(BM95:BM99),Actuals!BM64)</f>
        <v>5521.2359705563713</v>
      </c>
      <c r="BN102" s="227">
        <f>IF(BN$2="Fcst",SUM(BN95:BN99),Actuals!BN64)</f>
        <v>5481.262464236941</v>
      </c>
      <c r="BO102" s="227">
        <f>IF(BO$2="Fcst",SUM(BO95:BO99),Actuals!BO64)</f>
        <v>5444.2889579175098</v>
      </c>
      <c r="BP102" s="227">
        <f>IF(BP$2="Fcst",SUM(BP95:BP99),Actuals!BP64)</f>
        <v>5410.3154515980796</v>
      </c>
      <c r="BQ102" s="227">
        <f>IF(BQ$2="Fcst",SUM(BQ95:BQ99),Actuals!BQ64)</f>
        <v>5379.3419452786493</v>
      </c>
      <c r="BR102" s="227">
        <f>IF(BR$2="Fcst",SUM(BR95:BR99),Actuals!BR64)</f>
        <v>5351.3684389592181</v>
      </c>
      <c r="BS102" s="227">
        <f>IF(BS$2="Fcst",SUM(BS95:BS99),Actuals!BS64)</f>
        <v>5326.3949326397878</v>
      </c>
      <c r="BT102" s="227">
        <f>IF(BT$2="Fcst",SUM(BT95:BT99),Actuals!BT64)</f>
        <v>5304.4214263203576</v>
      </c>
      <c r="BU102" s="227">
        <f>IF(BU$2="Fcst",SUM(BU95:BU99),Actuals!BU64)</f>
        <v>5283.4479200009264</v>
      </c>
    </row>
    <row r="103" spans="1:73" x14ac:dyDescent="0.3">
      <c r="A103" s="218"/>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row>
    <row r="104" spans="1:73" x14ac:dyDescent="0.3">
      <c r="A104" s="215" t="s">
        <v>910</v>
      </c>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row>
    <row r="105" spans="1:73" x14ac:dyDescent="0.3">
      <c r="A105" s="200" t="s">
        <v>833</v>
      </c>
      <c r="B105" s="210">
        <f>IF(B$2="Fcst",'Variable Revenue Inputs'!B32,0)</f>
        <v>0</v>
      </c>
      <c r="C105" s="210">
        <f>IF(C$2="Fcst",'Variable Revenue Inputs'!C32,0)</f>
        <v>0</v>
      </c>
      <c r="D105" s="210">
        <f>IF(D$2="Fcst",'Variable Revenue Inputs'!D32,0)</f>
        <v>0</v>
      </c>
      <c r="E105" s="210">
        <f>IF(E$2="Fcst",'Variable Revenue Inputs'!E32,0)</f>
        <v>0</v>
      </c>
      <c r="F105" s="210">
        <f>IF(F$2="Fcst",'Variable Revenue Inputs'!F32,0)</f>
        <v>0</v>
      </c>
      <c r="G105" s="210">
        <f>IF(G$2="Fcst",'Variable Revenue Inputs'!G32,0)</f>
        <v>0</v>
      </c>
      <c r="H105" s="210">
        <f>IF(H$2="Fcst",'Variable Revenue Inputs'!H32,0)</f>
        <v>0</v>
      </c>
      <c r="I105" s="210" t="str">
        <f>IF(I$2="Fcst",'Variable Revenue Inputs'!I32,0)</f>
        <v>LINK TO FCST VAR CUST COUNT</v>
      </c>
      <c r="J105" s="210" t="str">
        <f>IF(J$2="Fcst",'Variable Revenue Inputs'!J32,0)</f>
        <v>LINK TO FCST VAR CUST COUNT</v>
      </c>
      <c r="K105" s="210" t="str">
        <f>IF(K$2="Fcst",'Variable Revenue Inputs'!K32,0)</f>
        <v>LINK TO FCST VAR CUST COUNT</v>
      </c>
      <c r="L105" s="210" t="str">
        <f>IF(L$2="Fcst",'Variable Revenue Inputs'!L32,0)</f>
        <v>LINK TO FCST VAR CUST COUNT</v>
      </c>
      <c r="M105" s="210" t="str">
        <f>IF(M$2="Fcst",'Variable Revenue Inputs'!M32,0)</f>
        <v>LINK TO FCST VAR CUST COUNT</v>
      </c>
      <c r="N105" s="210" t="str">
        <f>IF(N$2="Fcst",'Variable Revenue Inputs'!N32,0)</f>
        <v>LINK TO FCST VAR CUST COUNT</v>
      </c>
      <c r="O105" s="210" t="str">
        <f>IF(O$2="Fcst",'Variable Revenue Inputs'!O32,0)</f>
        <v>LINK TO FCST VAR CUST COUNT</v>
      </c>
      <c r="P105" s="210" t="str">
        <f>IF(P$2="Fcst",'Variable Revenue Inputs'!P32,0)</f>
        <v>LINK TO FCST VAR CUST COUNT</v>
      </c>
      <c r="Q105" s="210" t="str">
        <f>IF(Q$2="Fcst",'Variable Revenue Inputs'!Q32,0)</f>
        <v>LINK TO FCST VAR CUST COUNT</v>
      </c>
      <c r="R105" s="210" t="str">
        <f>IF(R$2="Fcst",'Variable Revenue Inputs'!R32,0)</f>
        <v>LINK TO FCST VAR CUST COUNT</v>
      </c>
      <c r="S105" s="210" t="str">
        <f>IF(S$2="Fcst",'Variable Revenue Inputs'!S32,0)</f>
        <v>LINK TO FCST VAR CUST COUNT</v>
      </c>
      <c r="T105" s="210" t="str">
        <f>IF(T$2="Fcst",'Variable Revenue Inputs'!T32,0)</f>
        <v>LINK TO FCST VAR CUST COUNT</v>
      </c>
      <c r="U105" s="210" t="str">
        <f>IF(U$2="Fcst",'Variable Revenue Inputs'!U32,0)</f>
        <v>LINK TO FCST VAR CUST COUNT</v>
      </c>
      <c r="V105" s="210" t="str">
        <f>IF(V$2="Fcst",'Variable Revenue Inputs'!V32,0)</f>
        <v>LINK TO FCST VAR CUST COUNT</v>
      </c>
      <c r="W105" s="210" t="str">
        <f>IF(W$2="Fcst",'Variable Revenue Inputs'!W32,0)</f>
        <v>LINK TO FCST VAR CUST COUNT</v>
      </c>
      <c r="X105" s="210" t="str">
        <f>IF(X$2="Fcst",'Variable Revenue Inputs'!X32,0)</f>
        <v>LINK TO FCST VAR CUST COUNT</v>
      </c>
      <c r="Y105" s="210" t="str">
        <f>IF(Y$2="Fcst",'Variable Revenue Inputs'!Y32,0)</f>
        <v>LINK TO FCST VAR CUST COUNT</v>
      </c>
      <c r="Z105" s="210" t="str">
        <f>IF(Z$2="Fcst",'Variable Revenue Inputs'!Z32,0)</f>
        <v>LINK TO FCST VAR CUST COUNT</v>
      </c>
      <c r="AA105" s="210" t="str">
        <f>IF(AA$2="Fcst",'Variable Revenue Inputs'!AA32,0)</f>
        <v>LINK TO FCST VAR CUST COUNT</v>
      </c>
      <c r="AB105" s="210" t="str">
        <f>IF(AB$2="Fcst",'Variable Revenue Inputs'!AB32,0)</f>
        <v>LINK TO FCST VAR CUST COUNT</v>
      </c>
      <c r="AC105" s="210" t="str">
        <f>IF(AC$2="Fcst",'Variable Revenue Inputs'!AC32,0)</f>
        <v>LINK TO FCST VAR CUST COUNT</v>
      </c>
      <c r="AD105" s="210" t="str">
        <f>IF(AD$2="Fcst",'Variable Revenue Inputs'!AD32,0)</f>
        <v>LINK TO FCST VAR CUST COUNT</v>
      </c>
      <c r="AE105" s="210" t="str">
        <f>IF(AE$2="Fcst",'Variable Revenue Inputs'!AE32,0)</f>
        <v>LINK TO FCST VAR CUST COUNT</v>
      </c>
      <c r="AF105" s="210" t="str">
        <f>IF(AF$2="Fcst",'Variable Revenue Inputs'!AF32,0)</f>
        <v>LINK TO FCST VAR CUST COUNT</v>
      </c>
      <c r="AG105" s="210" t="str">
        <f>IF(AG$2="Fcst",'Variable Revenue Inputs'!AG32,0)</f>
        <v>LINK TO FCST VAR CUST COUNT</v>
      </c>
      <c r="AH105" s="210" t="str">
        <f>IF(AH$2="Fcst",'Variable Revenue Inputs'!AH32,0)</f>
        <v>LINK TO FCST VAR CUST COUNT</v>
      </c>
      <c r="AI105" s="210" t="str">
        <f>IF(AI$2="Fcst",'Variable Revenue Inputs'!AI32,0)</f>
        <v>LINK TO FCST VAR CUST COUNT</v>
      </c>
      <c r="AJ105" s="210" t="str">
        <f>IF(AJ$2="Fcst",'Variable Revenue Inputs'!AJ32,0)</f>
        <v>LINK TO FCST VAR CUST COUNT</v>
      </c>
      <c r="AK105" s="210" t="str">
        <f>IF(AK$2="Fcst",'Variable Revenue Inputs'!AK32,0)</f>
        <v>LINK TO FCST VAR CUST COUNT</v>
      </c>
      <c r="AL105" s="210" t="str">
        <f>IF(AL$2="Fcst",'Variable Revenue Inputs'!AL32,0)</f>
        <v>LINK TO FCST VAR CUST COUNT</v>
      </c>
      <c r="AM105" s="210" t="str">
        <f>IF(AM$2="Fcst",'Variable Revenue Inputs'!AM32,0)</f>
        <v>LINK TO FCST VAR CUST COUNT</v>
      </c>
      <c r="AN105" s="210" t="str">
        <f>IF(AN$2="Fcst",'Variable Revenue Inputs'!AN32,0)</f>
        <v>LINK TO FCST VAR CUST COUNT</v>
      </c>
      <c r="AO105" s="210" t="str">
        <f>IF(AO$2="Fcst",'Variable Revenue Inputs'!AO32,0)</f>
        <v>LINK TO FCST VAR CUST COUNT</v>
      </c>
      <c r="AP105" s="210" t="str">
        <f>IF(AP$2="Fcst",'Variable Revenue Inputs'!AP32,0)</f>
        <v>LINK TO FCST VAR CUST COUNT</v>
      </c>
      <c r="AQ105" s="210" t="str">
        <f>IF(AQ$2="Fcst",'Variable Revenue Inputs'!AQ32,0)</f>
        <v>LINK TO FCST VAR CUST COUNT</v>
      </c>
      <c r="AR105" s="210" t="str">
        <f>IF(AR$2="Fcst",'Variable Revenue Inputs'!AR32,0)</f>
        <v>LINK TO FCST VAR CUST COUNT</v>
      </c>
      <c r="AS105" s="210" t="str">
        <f>IF(AS$2="Fcst",'Variable Revenue Inputs'!AS32,0)</f>
        <v>LINK TO FCST VAR CUST COUNT</v>
      </c>
      <c r="AT105" s="210" t="str">
        <f>IF(AT$2="Fcst",'Variable Revenue Inputs'!AT32,0)</f>
        <v>LINK TO FCST VAR CUST COUNT</v>
      </c>
      <c r="AU105" s="210" t="str">
        <f>IF(AU$2="Fcst",'Variable Revenue Inputs'!AU32,0)</f>
        <v>LINK TO FCST VAR CUST COUNT</v>
      </c>
      <c r="AV105" s="210" t="str">
        <f>IF(AV$2="Fcst",'Variable Revenue Inputs'!AV32,0)</f>
        <v>LINK TO FCST VAR CUST COUNT</v>
      </c>
      <c r="AW105" s="210" t="str">
        <f>IF(AW$2="Fcst",'Variable Revenue Inputs'!AW32,0)</f>
        <v>LINK TO FCST VAR CUST COUNT</v>
      </c>
      <c r="AX105" s="210" t="str">
        <f>IF(AX$2="Fcst",'Variable Revenue Inputs'!AX32,0)</f>
        <v>LINK TO FCST VAR CUST COUNT</v>
      </c>
      <c r="AY105" s="210" t="str">
        <f>IF(AY$2="Fcst",'Variable Revenue Inputs'!AY32,0)</f>
        <v>LINK TO FCST VAR CUST COUNT</v>
      </c>
      <c r="AZ105" s="210" t="str">
        <f>IF(AZ$2="Fcst",'Variable Revenue Inputs'!AZ32,0)</f>
        <v>LINK TO FCST VAR CUST COUNT</v>
      </c>
      <c r="BA105" s="210" t="str">
        <f>IF(BA$2="Fcst",'Variable Revenue Inputs'!BA32,0)</f>
        <v>LINK TO FCST VAR CUST COUNT</v>
      </c>
      <c r="BB105" s="210" t="str">
        <f>IF(BB$2="Fcst",'Variable Revenue Inputs'!BB32,0)</f>
        <v>LINK TO FCST VAR CUST COUNT</v>
      </c>
      <c r="BC105" s="210" t="str">
        <f>IF(BC$2="Fcst",'Variable Revenue Inputs'!BC32,0)</f>
        <v>LINK TO FCST VAR CUST COUNT</v>
      </c>
      <c r="BD105" s="210" t="str">
        <f>IF(BD$2="Fcst",'Variable Revenue Inputs'!BD32,0)</f>
        <v>LINK TO FCST VAR CUST COUNT</v>
      </c>
      <c r="BE105" s="210" t="str">
        <f>IF(BE$2="Fcst",'Variable Revenue Inputs'!BE32,0)</f>
        <v>LINK TO FCST VAR CUST COUNT</v>
      </c>
      <c r="BF105" s="210" t="str">
        <f>IF(BF$2="Fcst",'Variable Revenue Inputs'!BF32,0)</f>
        <v>LINK TO FCST VAR CUST COUNT</v>
      </c>
      <c r="BG105" s="210" t="str">
        <f>IF(BG$2="Fcst",'Variable Revenue Inputs'!BG32,0)</f>
        <v>LINK TO FCST VAR CUST COUNT</v>
      </c>
      <c r="BH105" s="210" t="str">
        <f>IF(BH$2="Fcst",'Variable Revenue Inputs'!BH32,0)</f>
        <v>LINK TO FCST VAR CUST COUNT</v>
      </c>
      <c r="BI105" s="210" t="str">
        <f>IF(BI$2="Fcst",'Variable Revenue Inputs'!BI32,0)</f>
        <v>LINK TO FCST VAR CUST COUNT</v>
      </c>
      <c r="BJ105" s="210" t="str">
        <f>IF(BJ$2="Fcst",'Variable Revenue Inputs'!BJ32,0)</f>
        <v>LINK TO FCST VAR CUST COUNT</v>
      </c>
      <c r="BK105" s="210" t="str">
        <f>IF(BK$2="Fcst",'Variable Revenue Inputs'!BK32,0)</f>
        <v>LINK TO FCST VAR CUST COUNT</v>
      </c>
      <c r="BL105" s="210" t="str">
        <f>IF(BL$2="Fcst",'Variable Revenue Inputs'!BL32,0)</f>
        <v>LINK TO FCST VAR CUST COUNT</v>
      </c>
      <c r="BM105" s="210" t="str">
        <f>IF(BM$2="Fcst",'Variable Revenue Inputs'!BM32,0)</f>
        <v>LINK TO FCST VAR CUST COUNT</v>
      </c>
      <c r="BN105" s="210" t="str">
        <f>IF(BN$2="Fcst",'Variable Revenue Inputs'!BN32,0)</f>
        <v>LINK TO FCST VAR CUST COUNT</v>
      </c>
      <c r="BO105" s="210" t="str">
        <f>IF(BO$2="Fcst",'Variable Revenue Inputs'!BO32,0)</f>
        <v>LINK TO FCST VAR CUST COUNT</v>
      </c>
      <c r="BP105" s="210" t="str">
        <f>IF(BP$2="Fcst",'Variable Revenue Inputs'!BP32,0)</f>
        <v>LINK TO FCST VAR CUST COUNT</v>
      </c>
      <c r="BQ105" s="210" t="str">
        <f>IF(BQ$2="Fcst",'Variable Revenue Inputs'!BQ32,0)</f>
        <v>LINK TO FCST VAR CUST COUNT</v>
      </c>
      <c r="BR105" s="210" t="str">
        <f>IF(BR$2="Fcst",'Variable Revenue Inputs'!BR32,0)</f>
        <v>LINK TO FCST VAR CUST COUNT</v>
      </c>
      <c r="BS105" s="210" t="str">
        <f>IF(BS$2="Fcst",'Variable Revenue Inputs'!BS32,0)</f>
        <v>LINK TO FCST VAR CUST COUNT</v>
      </c>
      <c r="BT105" s="210" t="str">
        <f>IF(BT$2="Fcst",'Variable Revenue Inputs'!BT32,0)</f>
        <v>LINK TO FCST VAR CUST COUNT</v>
      </c>
      <c r="BU105" s="210" t="str">
        <f>IF(BU$2="Fcst",'Variable Revenue Inputs'!BU32,0)</f>
        <v>LINK TO FCST VAR CUST COUNT</v>
      </c>
    </row>
    <row r="106" spans="1:73" x14ac:dyDescent="0.3">
      <c r="A106" s="218" t="s">
        <v>119</v>
      </c>
      <c r="B106" s="227">
        <f>IF(B$2="Fcst",SUM(B105),Actuals!B71)</f>
        <v>0</v>
      </c>
      <c r="C106" s="227">
        <f>IF(C$2="Fcst",SUM(C105),Actuals!C71)</f>
        <v>0</v>
      </c>
      <c r="D106" s="227">
        <f>IF(D$2="Fcst",SUM(D105),Actuals!D71)</f>
        <v>0</v>
      </c>
      <c r="E106" s="227">
        <f>IF(E$2="Fcst",SUM(E105),Actuals!E71)</f>
        <v>0</v>
      </c>
      <c r="F106" s="227">
        <f>IF(F$2="Fcst",SUM(F105),Actuals!F71)</f>
        <v>0</v>
      </c>
      <c r="G106" s="227">
        <f>IF(G$2="Fcst",SUM(G105),Actuals!G71)</f>
        <v>0</v>
      </c>
      <c r="H106" s="227">
        <f>IF(H$2="Fcst",SUM(H105),Actuals!H71)</f>
        <v>0</v>
      </c>
      <c r="I106" s="227">
        <f>IF(I$2="Fcst",SUM(I105),Actuals!I71)</f>
        <v>0</v>
      </c>
      <c r="J106" s="227">
        <f>IF(J$2="Fcst",SUM(J105),Actuals!J71)</f>
        <v>0</v>
      </c>
      <c r="K106" s="227">
        <f>IF(K$2="Fcst",SUM(K105),Actuals!K71)</f>
        <v>0</v>
      </c>
      <c r="L106" s="227">
        <f>IF(L$2="Fcst",SUM(L105),Actuals!L71)</f>
        <v>0</v>
      </c>
      <c r="M106" s="227">
        <f>IF(M$2="Fcst",SUM(M105),Actuals!M71)</f>
        <v>0</v>
      </c>
      <c r="N106" s="227">
        <f>IF(N$2="Fcst",SUM(N105),Actuals!N71)</f>
        <v>0</v>
      </c>
      <c r="O106" s="227">
        <f>IF(O$2="Fcst",SUM(O105),Actuals!O71)</f>
        <v>0</v>
      </c>
      <c r="P106" s="227">
        <f>IF(P$2="Fcst",SUM(P105),Actuals!P71)</f>
        <v>0</v>
      </c>
      <c r="Q106" s="227">
        <f>IF(Q$2="Fcst",SUM(Q105),Actuals!Q71)</f>
        <v>0</v>
      </c>
      <c r="R106" s="227">
        <f>IF(R$2="Fcst",SUM(R105),Actuals!R71)</f>
        <v>0</v>
      </c>
      <c r="S106" s="227">
        <f>IF(S$2="Fcst",SUM(S105),Actuals!S71)</f>
        <v>0</v>
      </c>
      <c r="T106" s="227">
        <f>IF(T$2="Fcst",SUM(T105),Actuals!T71)</f>
        <v>0</v>
      </c>
      <c r="U106" s="227">
        <f>IF(U$2="Fcst",SUM(U105),Actuals!U71)</f>
        <v>0</v>
      </c>
      <c r="V106" s="227">
        <f>IF(V$2="Fcst",SUM(V105),Actuals!V71)</f>
        <v>0</v>
      </c>
      <c r="W106" s="227">
        <f>IF(W$2="Fcst",SUM(W105),Actuals!W71)</f>
        <v>0</v>
      </c>
      <c r="X106" s="227">
        <f>IF(X$2="Fcst",SUM(X105),Actuals!X71)</f>
        <v>0</v>
      </c>
      <c r="Y106" s="227">
        <f>IF(Y$2="Fcst",SUM(Y105),Actuals!Y71)</f>
        <v>0</v>
      </c>
      <c r="Z106" s="227">
        <f>IF(Z$2="Fcst",SUM(Z105),Actuals!Z71)</f>
        <v>0</v>
      </c>
      <c r="AA106" s="227">
        <f>IF(AA$2="Fcst",SUM(AA105),Actuals!AA71)</f>
        <v>0</v>
      </c>
      <c r="AB106" s="227">
        <f>IF(AB$2="Fcst",SUM(AB105),Actuals!AB71)</f>
        <v>0</v>
      </c>
      <c r="AC106" s="227">
        <f>IF(AC$2="Fcst",SUM(AC105),Actuals!AC71)</f>
        <v>0</v>
      </c>
      <c r="AD106" s="227">
        <f>IF(AD$2="Fcst",SUM(AD105),Actuals!AD71)</f>
        <v>0</v>
      </c>
      <c r="AE106" s="227">
        <f>IF(AE$2="Fcst",SUM(AE105),Actuals!AE71)</f>
        <v>0</v>
      </c>
      <c r="AF106" s="227">
        <f>IF(AF$2="Fcst",SUM(AF105),Actuals!AF71)</f>
        <v>0</v>
      </c>
      <c r="AG106" s="227">
        <f>IF(AG$2="Fcst",SUM(AG105),Actuals!AG71)</f>
        <v>0</v>
      </c>
      <c r="AH106" s="227">
        <f>IF(AH$2="Fcst",SUM(AH105),Actuals!AH71)</f>
        <v>0</v>
      </c>
      <c r="AI106" s="227">
        <f>IF(AI$2="Fcst",SUM(AI105),Actuals!AI71)</f>
        <v>0</v>
      </c>
      <c r="AJ106" s="227">
        <f>IF(AJ$2="Fcst",SUM(AJ105),Actuals!AJ71)</f>
        <v>0</v>
      </c>
      <c r="AK106" s="227">
        <f>IF(AK$2="Fcst",SUM(AK105),Actuals!AK71)</f>
        <v>0</v>
      </c>
      <c r="AL106" s="227">
        <f>IF(AL$2="Fcst",SUM(AL105),Actuals!AL71)</f>
        <v>0</v>
      </c>
      <c r="AM106" s="227">
        <f>IF(AM$2="Fcst",SUM(AM105),Actuals!AM71)</f>
        <v>0</v>
      </c>
      <c r="AN106" s="227">
        <f>IF(AN$2="Fcst",SUM(AN105),Actuals!AN71)</f>
        <v>0</v>
      </c>
      <c r="AO106" s="227">
        <f>IF(AO$2="Fcst",SUM(AO105),Actuals!AO71)</f>
        <v>0</v>
      </c>
      <c r="AP106" s="227">
        <f>IF(AP$2="Fcst",SUM(AP105),Actuals!AP71)</f>
        <v>0</v>
      </c>
      <c r="AQ106" s="227">
        <f>IF(AQ$2="Fcst",SUM(AQ105),Actuals!AQ71)</f>
        <v>0</v>
      </c>
      <c r="AR106" s="227">
        <f>IF(AR$2="Fcst",SUM(AR105),Actuals!AR71)</f>
        <v>0</v>
      </c>
      <c r="AS106" s="227">
        <f>IF(AS$2="Fcst",SUM(AS105),Actuals!AS71)</f>
        <v>0</v>
      </c>
      <c r="AT106" s="227">
        <f>IF(AT$2="Fcst",SUM(AT105),Actuals!AT71)</f>
        <v>0</v>
      </c>
      <c r="AU106" s="227">
        <f>IF(AU$2="Fcst",SUM(AU105),Actuals!AU71)</f>
        <v>0</v>
      </c>
      <c r="AV106" s="227">
        <f>IF(AV$2="Fcst",SUM(AV105),Actuals!AV71)</f>
        <v>0</v>
      </c>
      <c r="AW106" s="227">
        <f>IF(AW$2="Fcst",SUM(AW105),Actuals!AW71)</f>
        <v>0</v>
      </c>
      <c r="AX106" s="227">
        <f>IF(AX$2="Fcst",SUM(AX105),Actuals!AX71)</f>
        <v>0</v>
      </c>
      <c r="AY106" s="227">
        <f>IF(AY$2="Fcst",SUM(AY105),Actuals!AY71)</f>
        <v>0</v>
      </c>
      <c r="AZ106" s="227">
        <f>IF(AZ$2="Fcst",SUM(AZ105),Actuals!AZ71)</f>
        <v>0</v>
      </c>
      <c r="BA106" s="227">
        <f>IF(BA$2="Fcst",SUM(BA105),Actuals!BA71)</f>
        <v>0</v>
      </c>
      <c r="BB106" s="227">
        <f>IF(BB$2="Fcst",SUM(BB105),Actuals!BB71)</f>
        <v>0</v>
      </c>
      <c r="BC106" s="227">
        <f>IF(BC$2="Fcst",SUM(BC105),Actuals!BC71)</f>
        <v>0</v>
      </c>
      <c r="BD106" s="227">
        <f>IF(BD$2="Fcst",SUM(BD105),Actuals!BD71)</f>
        <v>0</v>
      </c>
      <c r="BE106" s="227">
        <f>IF(BE$2="Fcst",SUM(BE105),Actuals!BE71)</f>
        <v>0</v>
      </c>
      <c r="BF106" s="227">
        <f>IF(BF$2="Fcst",SUM(BF105),Actuals!BF71)</f>
        <v>0</v>
      </c>
      <c r="BG106" s="227">
        <f>IF(BG$2="Fcst",SUM(BG105),Actuals!BG71)</f>
        <v>0</v>
      </c>
      <c r="BH106" s="227">
        <f>IF(BH$2="Fcst",SUM(BH105),Actuals!BH71)</f>
        <v>0</v>
      </c>
      <c r="BI106" s="227">
        <f>IF(BI$2="Fcst",SUM(BI105),Actuals!BI71)</f>
        <v>0</v>
      </c>
      <c r="BJ106" s="227">
        <f>IF(BJ$2="Fcst",SUM(BJ105),Actuals!BJ71)</f>
        <v>0</v>
      </c>
      <c r="BK106" s="227">
        <f>IF(BK$2="Fcst",SUM(BK105),Actuals!BK71)</f>
        <v>0</v>
      </c>
      <c r="BL106" s="227">
        <f>IF(BL$2="Fcst",SUM(BL105),Actuals!BL71)</f>
        <v>0</v>
      </c>
      <c r="BM106" s="227">
        <f>IF(BM$2="Fcst",SUM(BM105),Actuals!BM71)</f>
        <v>0</v>
      </c>
      <c r="BN106" s="227">
        <f>IF(BN$2="Fcst",SUM(BN105),Actuals!BN71)</f>
        <v>0</v>
      </c>
      <c r="BO106" s="227">
        <f>IF(BO$2="Fcst",SUM(BO105),Actuals!BO71)</f>
        <v>0</v>
      </c>
      <c r="BP106" s="227">
        <f>IF(BP$2="Fcst",SUM(BP105),Actuals!BP71)</f>
        <v>0</v>
      </c>
      <c r="BQ106" s="227">
        <f>IF(BQ$2="Fcst",SUM(BQ105),Actuals!BQ71)</f>
        <v>0</v>
      </c>
      <c r="BR106" s="227">
        <f>IF(BR$2="Fcst",SUM(BR105),Actuals!BR71)</f>
        <v>0</v>
      </c>
      <c r="BS106" s="227">
        <f>IF(BS$2="Fcst",SUM(BS105),Actuals!BS71)</f>
        <v>0</v>
      </c>
      <c r="BT106" s="227">
        <f>IF(BT$2="Fcst",SUM(BT105),Actuals!BT71)</f>
        <v>0</v>
      </c>
      <c r="BU106" s="227">
        <f>IF(BU$2="Fcst",SUM(BU105),Actuals!BU71)</f>
        <v>0</v>
      </c>
    </row>
    <row r="107" spans="1:73" x14ac:dyDescent="0.3">
      <c r="B107" s="222"/>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row>
    <row r="108" spans="1:73" x14ac:dyDescent="0.3">
      <c r="A108" s="215" t="s">
        <v>169</v>
      </c>
    </row>
    <row r="109" spans="1:73" x14ac:dyDescent="0.3">
      <c r="A109" s="200" t="str">
        <f>$A$8</f>
        <v>Revenue A Inputs</v>
      </c>
      <c r="B109" s="220">
        <f>IF(B$2="Fcst",'Revenue A Inputs'!B7,0)</f>
        <v>0</v>
      </c>
      <c r="C109" s="220">
        <f>IF(C$2="Fcst",'Revenue A Inputs'!C7,0)</f>
        <v>0</v>
      </c>
      <c r="D109" s="220">
        <f>IF(D$2="Fcst",'Revenue A Inputs'!D7,0)</f>
        <v>0</v>
      </c>
      <c r="E109" s="220">
        <f>IF(E$2="Fcst",'Revenue A Inputs'!E7,0)</f>
        <v>0</v>
      </c>
      <c r="F109" s="220">
        <f>IF(F$2="Fcst",'Revenue A Inputs'!F7,0)</f>
        <v>0</v>
      </c>
      <c r="G109" s="220">
        <f>IF(G$2="Fcst",'Revenue A Inputs'!G7,0)</f>
        <v>0</v>
      </c>
      <c r="H109" s="220">
        <f>IF(H$2="Fcst",'Revenue A Inputs'!H7,0)</f>
        <v>0</v>
      </c>
      <c r="I109" s="220">
        <f>IF(I$2="Fcst",'Revenue A Inputs'!I7,0)</f>
        <v>12</v>
      </c>
      <c r="J109" s="220">
        <f>IF(J$2="Fcst",'Revenue A Inputs'!J7,0)</f>
        <v>8</v>
      </c>
      <c r="K109" s="220">
        <f>IF(K$2="Fcst",'Revenue A Inputs'!K7,0)</f>
        <v>5</v>
      </c>
      <c r="L109" s="220">
        <f>IF(L$2="Fcst",'Revenue A Inputs'!L7,0)</f>
        <v>9</v>
      </c>
      <c r="M109" s="220">
        <f>IF(M$2="Fcst",'Revenue A Inputs'!M7,0)</f>
        <v>6</v>
      </c>
      <c r="N109" s="220">
        <f>IF(N$2="Fcst",'Revenue A Inputs'!N7,0)</f>
        <v>6</v>
      </c>
      <c r="O109" s="220">
        <f>IF(O$2="Fcst",'Revenue A Inputs'!O7,0)</f>
        <v>10</v>
      </c>
      <c r="P109" s="220">
        <f>IF(P$2="Fcst",'Revenue A Inputs'!P7,0)</f>
        <v>10</v>
      </c>
      <c r="Q109" s="220">
        <f>IF(Q$2="Fcst",'Revenue A Inputs'!Q7,0)</f>
        <v>16</v>
      </c>
      <c r="R109" s="220">
        <f>IF(R$2="Fcst",'Revenue A Inputs'!R7,0)</f>
        <v>7</v>
      </c>
      <c r="S109" s="220">
        <f>IF(S$2="Fcst",'Revenue A Inputs'!S7,0)</f>
        <v>11</v>
      </c>
      <c r="T109" s="220">
        <f>IF(T$2="Fcst",'Revenue A Inputs'!T7,0)</f>
        <v>18</v>
      </c>
      <c r="U109" s="220">
        <f>IF(U$2="Fcst",'Revenue A Inputs'!U7,0)</f>
        <v>12</v>
      </c>
      <c r="V109" s="220">
        <f>IF(V$2="Fcst",'Revenue A Inputs'!V7,0)</f>
        <v>11</v>
      </c>
      <c r="W109" s="220">
        <f>IF(W$2="Fcst",'Revenue A Inputs'!W7,0)</f>
        <v>18</v>
      </c>
      <c r="X109" s="220">
        <f>IF(X$2="Fcst",'Revenue A Inputs'!X7,0)</f>
        <v>7</v>
      </c>
      <c r="Y109" s="220">
        <f>IF(Y$2="Fcst",'Revenue A Inputs'!Y7,0)</f>
        <v>13</v>
      </c>
      <c r="Z109" s="220">
        <f>IF(Z$2="Fcst",'Revenue A Inputs'!Z7,0)</f>
        <v>8</v>
      </c>
      <c r="AA109" s="220">
        <f>IF(AA$2="Fcst",'Revenue A Inputs'!AA7,0)</f>
        <v>10</v>
      </c>
      <c r="AB109" s="220">
        <f>IF(AB$2="Fcst",'Revenue A Inputs'!AB7,0)</f>
        <v>17</v>
      </c>
      <c r="AC109" s="220">
        <f>IF(AC$2="Fcst",'Revenue A Inputs'!AC7,0)</f>
        <v>29</v>
      </c>
      <c r="AD109" s="220">
        <f>IF(AD$2="Fcst",'Revenue A Inputs'!AD7,0)</f>
        <v>16</v>
      </c>
      <c r="AE109" s="220">
        <f>IF(AE$2="Fcst",'Revenue A Inputs'!AE7,0)</f>
        <v>12</v>
      </c>
      <c r="AF109" s="220">
        <f>IF(AF$2="Fcst",'Revenue A Inputs'!AF7,0)</f>
        <v>15</v>
      </c>
      <c r="AG109" s="220">
        <f>IF(AG$2="Fcst",'Revenue A Inputs'!AG7,0)</f>
        <v>5</v>
      </c>
      <c r="AH109" s="220">
        <f>IF(AH$2="Fcst",'Revenue A Inputs'!AH7,0)</f>
        <v>4</v>
      </c>
      <c r="AI109" s="220">
        <f>IF(AI$2="Fcst",'Revenue A Inputs'!AI7,0)</f>
        <v>15</v>
      </c>
      <c r="AJ109" s="220">
        <f>IF(AJ$2="Fcst",'Revenue A Inputs'!AJ7,0)</f>
        <v>10</v>
      </c>
      <c r="AK109" s="220">
        <f>IF(AK$2="Fcst",'Revenue A Inputs'!AK7,0)</f>
        <v>13</v>
      </c>
      <c r="AL109" s="220">
        <f>IF(AL$2="Fcst",'Revenue A Inputs'!AL7,0)</f>
        <v>10</v>
      </c>
      <c r="AM109" s="220">
        <f>IF(AM$2="Fcst",'Revenue A Inputs'!AM7,0)</f>
        <v>8</v>
      </c>
      <c r="AN109" s="220">
        <f>IF(AN$2="Fcst",'Revenue A Inputs'!AN7,0)</f>
        <v>9</v>
      </c>
      <c r="AO109" s="220">
        <f>IF(AO$2="Fcst",'Revenue A Inputs'!AO7,0)</f>
        <v>9</v>
      </c>
      <c r="AP109" s="220">
        <f>IF(AP$2="Fcst",'Revenue A Inputs'!AP7,0)</f>
        <v>10</v>
      </c>
      <c r="AQ109" s="220">
        <f>IF(AQ$2="Fcst",'Revenue A Inputs'!AQ7,0)</f>
        <v>10</v>
      </c>
      <c r="AR109" s="220">
        <f>IF(AR$2="Fcst",'Revenue A Inputs'!AR7,0)</f>
        <v>11</v>
      </c>
      <c r="AS109" s="220">
        <f>IF(AS$2="Fcst",'Revenue A Inputs'!AS7,0)</f>
        <v>11</v>
      </c>
      <c r="AT109" s="220">
        <f>IF(AT$2="Fcst",'Revenue A Inputs'!AT7,0)</f>
        <v>12</v>
      </c>
      <c r="AU109" s="220">
        <f>IF(AU$2="Fcst",'Revenue A Inputs'!AU7,0)</f>
        <v>15.450971199399106</v>
      </c>
      <c r="AV109" s="220">
        <f>IF(AV$2="Fcst",'Revenue A Inputs'!AV7,0)</f>
        <v>20.803710639948775</v>
      </c>
      <c r="AW109" s="220">
        <f>IF(AW$2="Fcst",'Revenue A Inputs'!AW7,0)</f>
        <v>20.803695023765421</v>
      </c>
      <c r="AX109" s="220">
        <f>IF(AX$2="Fcst",'Revenue A Inputs'!AX7,0)</f>
        <v>19.376307069635597</v>
      </c>
      <c r="AY109" s="220">
        <f>IF(AY$2="Fcst",'Revenue A Inputs'!AY7,0)</f>
        <v>20.73264856451009</v>
      </c>
      <c r="AZ109" s="220">
        <f>IF(AZ$2="Fcst",'Revenue A Inputs'!AZ7,0)</f>
        <v>25.57672533191899</v>
      </c>
      <c r="BA109" s="220">
        <f>IF(BA$2="Fcst",'Revenue A Inputs'!BA7,0)</f>
        <v>28.48317139236433</v>
      </c>
      <c r="BB109" s="220">
        <f>IF(BB$2="Fcst",'Revenue A Inputs'!BB7,0)</f>
        <v>35.975343459290094</v>
      </c>
      <c r="BC109" s="220">
        <f>IF(BC$2="Fcst",'Revenue A Inputs'!BC7,0)</f>
        <v>38.429675688110606</v>
      </c>
      <c r="BD109" s="220">
        <f>IF(BD$2="Fcst",'Revenue A Inputs'!BD7,0)</f>
        <v>38.429675688110606</v>
      </c>
      <c r="BE109" s="220">
        <f>IF(BE$2="Fcst",'Revenue A Inputs'!BE7,0)</f>
        <v>41.271534058323823</v>
      </c>
      <c r="BF109" s="220">
        <f>IF(BF$2="Fcst",'Revenue A Inputs'!BF7,0)</f>
        <v>42.304937102037719</v>
      </c>
      <c r="BG109" s="220">
        <f>IF(BG$2="Fcst",'Revenue A Inputs'!BG7,0)</f>
        <v>43.596690906680095</v>
      </c>
      <c r="BH109" s="220">
        <f>IF(BH$2="Fcst",'Revenue A Inputs'!BH7,0)</f>
        <v>46.438549276893319</v>
      </c>
      <c r="BI109" s="220">
        <f>IF(BI$2="Fcst",'Revenue A Inputs'!BI7,0)</f>
        <v>47.471952320607215</v>
      </c>
      <c r="BJ109" s="220">
        <f>IF(BJ$2="Fcst",'Revenue A Inputs'!BJ7,0)</f>
        <v>48.763706125249584</v>
      </c>
      <c r="BK109" s="220">
        <f>IF(BK$2="Fcst",'Revenue A Inputs'!BK7,0)</f>
        <v>48.763706125249584</v>
      </c>
      <c r="BL109" s="220">
        <f>IF(BL$2="Fcst",'Revenue A Inputs'!BL7,0)</f>
        <v>48.763706125249584</v>
      </c>
      <c r="BM109" s="220">
        <f>IF(BM$2="Fcst",'Revenue A Inputs'!BM7,0)</f>
        <v>53.026493680569423</v>
      </c>
      <c r="BN109" s="220">
        <f>IF(BN$2="Fcst",'Revenue A Inputs'!BN7,0)</f>
        <v>54.026493680569423</v>
      </c>
      <c r="BO109" s="220">
        <f>IF(BO$2="Fcst",'Revenue A Inputs'!BO7,0)</f>
        <v>55.026493680569423</v>
      </c>
      <c r="BP109" s="220">
        <f>IF(BP$2="Fcst",'Revenue A Inputs'!BP7,0)</f>
        <v>56.026493680569423</v>
      </c>
      <c r="BQ109" s="220">
        <f>IF(BQ$2="Fcst",'Revenue A Inputs'!BQ7,0)</f>
        <v>57.026493680569423</v>
      </c>
      <c r="BR109" s="220">
        <f>IF(BR$2="Fcst",'Revenue A Inputs'!BR7,0)</f>
        <v>58.026493680569423</v>
      </c>
      <c r="BS109" s="220">
        <f>IF(BS$2="Fcst",'Revenue A Inputs'!BS7,0)</f>
        <v>59.026493680569423</v>
      </c>
      <c r="BT109" s="220">
        <f>IF(BT$2="Fcst",'Revenue A Inputs'!BT7,0)</f>
        <v>60.026493680569423</v>
      </c>
      <c r="BU109" s="220">
        <f>IF(BU$2="Fcst",'Revenue A Inputs'!BU7,0)</f>
        <v>61.026493680569423</v>
      </c>
    </row>
    <row r="110" spans="1:73" x14ac:dyDescent="0.3">
      <c r="A110" s="200" t="str">
        <f>$A$9</f>
        <v>Revenue B Inputs</v>
      </c>
      <c r="B110" s="220">
        <f>IF(B$2="Fcst",'Revenue B Inputs'!B7,0)</f>
        <v>0</v>
      </c>
      <c r="C110" s="220">
        <f>IF(C$2="Fcst",'Revenue B Inputs'!C7,0)</f>
        <v>0</v>
      </c>
      <c r="D110" s="220">
        <f>IF(D$2="Fcst",'Revenue B Inputs'!D7,0)</f>
        <v>0</v>
      </c>
      <c r="E110" s="220">
        <f>IF(E$2="Fcst",'Revenue B Inputs'!E7,0)</f>
        <v>0</v>
      </c>
      <c r="F110" s="220">
        <f>IF(F$2="Fcst",'Revenue B Inputs'!F7,0)</f>
        <v>0</v>
      </c>
      <c r="G110" s="220">
        <f>IF(G$2="Fcst",'Revenue B Inputs'!G7,0)</f>
        <v>0</v>
      </c>
      <c r="H110" s="220">
        <f>IF(H$2="Fcst",'Revenue B Inputs'!H7,0)</f>
        <v>0</v>
      </c>
      <c r="I110" s="220">
        <f>IF(I$2="Fcst",'Revenue B Inputs'!I7,0)</f>
        <v>0</v>
      </c>
      <c r="J110" s="220">
        <f>IF(J$2="Fcst",'Revenue B Inputs'!J7,0)</f>
        <v>0</v>
      </c>
      <c r="K110" s="220">
        <f>IF(K$2="Fcst",'Revenue B Inputs'!K7,0)</f>
        <v>0</v>
      </c>
      <c r="L110" s="220">
        <f>IF(L$2="Fcst",'Revenue B Inputs'!L7,0)</f>
        <v>0</v>
      </c>
      <c r="M110" s="220">
        <f>IF(M$2="Fcst",'Revenue B Inputs'!M7,0)</f>
        <v>0</v>
      </c>
      <c r="N110" s="220">
        <f>IF(N$2="Fcst",'Revenue B Inputs'!N7,0)</f>
        <v>0</v>
      </c>
      <c r="O110" s="220">
        <f>IF(O$2="Fcst",'Revenue B Inputs'!O7,0)</f>
        <v>0</v>
      </c>
      <c r="P110" s="220">
        <f>IF(P$2="Fcst",'Revenue B Inputs'!P7,0)</f>
        <v>0</v>
      </c>
      <c r="Q110" s="220">
        <f>IF(Q$2="Fcst",'Revenue B Inputs'!Q7,0)</f>
        <v>0</v>
      </c>
      <c r="R110" s="220">
        <f>IF(R$2="Fcst",'Revenue B Inputs'!R7,0)</f>
        <v>0</v>
      </c>
      <c r="S110" s="220">
        <f>IF(S$2="Fcst",'Revenue B Inputs'!S7,0)</f>
        <v>0</v>
      </c>
      <c r="T110" s="220">
        <f>IF(T$2="Fcst",'Revenue B Inputs'!T7,0)</f>
        <v>0</v>
      </c>
      <c r="U110" s="220">
        <f>IF(U$2="Fcst",'Revenue B Inputs'!U7,0)</f>
        <v>0</v>
      </c>
      <c r="V110" s="220">
        <f>IF(V$2="Fcst",'Revenue B Inputs'!V7,0)</f>
        <v>0</v>
      </c>
      <c r="W110" s="220">
        <f>IF(W$2="Fcst",'Revenue B Inputs'!W7,0)</f>
        <v>0</v>
      </c>
      <c r="X110" s="220">
        <f>IF(X$2="Fcst",'Revenue B Inputs'!X7,0)</f>
        <v>0</v>
      </c>
      <c r="Y110" s="220">
        <f>IF(Y$2="Fcst",'Revenue B Inputs'!Y7,0)</f>
        <v>0</v>
      </c>
      <c r="Z110" s="220">
        <f>IF(Z$2="Fcst",'Revenue B Inputs'!Z7,0)</f>
        <v>0</v>
      </c>
      <c r="AA110" s="220">
        <f>IF(AA$2="Fcst",'Revenue B Inputs'!AA7,0)</f>
        <v>0</v>
      </c>
      <c r="AB110" s="220">
        <f>IF(AB$2="Fcst",'Revenue B Inputs'!AB7,0)</f>
        <v>0</v>
      </c>
      <c r="AC110" s="220">
        <f>IF(AC$2="Fcst",'Revenue B Inputs'!AC7,0)</f>
        <v>0</v>
      </c>
      <c r="AD110" s="220">
        <f>IF(AD$2="Fcst",'Revenue B Inputs'!AD7,0)</f>
        <v>0</v>
      </c>
      <c r="AE110" s="220">
        <f>IF(AE$2="Fcst",'Revenue B Inputs'!AE7,0)</f>
        <v>0</v>
      </c>
      <c r="AF110" s="220">
        <f>IF(AF$2="Fcst",'Revenue B Inputs'!AF7,0)</f>
        <v>0</v>
      </c>
      <c r="AG110" s="220">
        <f>IF(AG$2="Fcst",'Revenue B Inputs'!AG7,0)</f>
        <v>0</v>
      </c>
      <c r="AH110" s="220">
        <f>IF(AH$2="Fcst",'Revenue B Inputs'!AH7,0)</f>
        <v>0</v>
      </c>
      <c r="AI110" s="220">
        <f>IF(AI$2="Fcst",'Revenue B Inputs'!AI7,0)</f>
        <v>0</v>
      </c>
      <c r="AJ110" s="220">
        <f>IF(AJ$2="Fcst",'Revenue B Inputs'!AJ7,0)</f>
        <v>0</v>
      </c>
      <c r="AK110" s="220">
        <f>IF(AK$2="Fcst",'Revenue B Inputs'!AK7,0)</f>
        <v>0</v>
      </c>
      <c r="AL110" s="220">
        <f>IF(AL$2="Fcst",'Revenue B Inputs'!AL7,0)</f>
        <v>0</v>
      </c>
      <c r="AM110" s="220">
        <f>IF(AM$2="Fcst",'Revenue B Inputs'!AM7,0)</f>
        <v>0</v>
      </c>
      <c r="AN110" s="220">
        <f>IF(AN$2="Fcst",'Revenue B Inputs'!AN7,0)</f>
        <v>0</v>
      </c>
      <c r="AO110" s="220">
        <f>IF(AO$2="Fcst",'Revenue B Inputs'!AO7,0)</f>
        <v>0</v>
      </c>
      <c r="AP110" s="220">
        <f>IF(AP$2="Fcst",'Revenue B Inputs'!AP7,0)</f>
        <v>0</v>
      </c>
      <c r="AQ110" s="220">
        <f>IF(AQ$2="Fcst",'Revenue B Inputs'!AQ7,0)</f>
        <v>0</v>
      </c>
      <c r="AR110" s="220">
        <f>IF(AR$2="Fcst",'Revenue B Inputs'!AR7,0)</f>
        <v>0</v>
      </c>
      <c r="AS110" s="220">
        <f>IF(AS$2="Fcst",'Revenue B Inputs'!AS7,0)</f>
        <v>0</v>
      </c>
      <c r="AT110" s="220">
        <f>IF(AT$2="Fcst",'Revenue B Inputs'!AT7,0)</f>
        <v>0</v>
      </c>
      <c r="AU110" s="220">
        <f>IF(AU$2="Fcst",'Revenue B Inputs'!AU7,0)</f>
        <v>0</v>
      </c>
      <c r="AV110" s="220">
        <f>IF(AV$2="Fcst",'Revenue B Inputs'!AV7,0)</f>
        <v>0</v>
      </c>
      <c r="AW110" s="220">
        <f>IF(AW$2="Fcst",'Revenue B Inputs'!AW7,0)</f>
        <v>0</v>
      </c>
      <c r="AX110" s="220">
        <f>IF(AX$2="Fcst",'Revenue B Inputs'!AX7,0)</f>
        <v>0</v>
      </c>
      <c r="AY110" s="220">
        <f>IF(AY$2="Fcst",'Revenue B Inputs'!AY7,0)</f>
        <v>0</v>
      </c>
      <c r="AZ110" s="220">
        <f>IF(AZ$2="Fcst",'Revenue B Inputs'!AZ7,0)</f>
        <v>0</v>
      </c>
      <c r="BA110" s="220">
        <f>IF(BA$2="Fcst",'Revenue B Inputs'!BA7,0)</f>
        <v>0</v>
      </c>
      <c r="BB110" s="220">
        <f>IF(BB$2="Fcst",'Revenue B Inputs'!BB7,0)</f>
        <v>0</v>
      </c>
      <c r="BC110" s="220">
        <f>IF(BC$2="Fcst",'Revenue B Inputs'!BC7,0)</f>
        <v>0</v>
      </c>
      <c r="BD110" s="220">
        <f>IF(BD$2="Fcst",'Revenue B Inputs'!BD7,0)</f>
        <v>0</v>
      </c>
      <c r="BE110" s="220">
        <f>IF(BE$2="Fcst",'Revenue B Inputs'!BE7,0)</f>
        <v>0</v>
      </c>
      <c r="BF110" s="220">
        <f>IF(BF$2="Fcst",'Revenue B Inputs'!BF7,0)</f>
        <v>0</v>
      </c>
      <c r="BG110" s="220">
        <f>IF(BG$2="Fcst",'Revenue B Inputs'!BG7,0)</f>
        <v>0</v>
      </c>
      <c r="BH110" s="220">
        <f>IF(BH$2="Fcst",'Revenue B Inputs'!BH7,0)</f>
        <v>0</v>
      </c>
      <c r="BI110" s="220">
        <f>IF(BI$2="Fcst",'Revenue B Inputs'!BI7,0)</f>
        <v>0</v>
      </c>
      <c r="BJ110" s="220">
        <f>IF(BJ$2="Fcst",'Revenue B Inputs'!BJ7,0)</f>
        <v>0</v>
      </c>
      <c r="BK110" s="220">
        <f>IF(BK$2="Fcst",'Revenue B Inputs'!BK7,0)</f>
        <v>0</v>
      </c>
      <c r="BL110" s="220">
        <f>IF(BL$2="Fcst",'Revenue B Inputs'!BL7,0)</f>
        <v>0</v>
      </c>
      <c r="BM110" s="220">
        <f>IF(BM$2="Fcst",'Revenue B Inputs'!BM7,0)</f>
        <v>0</v>
      </c>
      <c r="BN110" s="220">
        <f>IF(BN$2="Fcst",'Revenue B Inputs'!BN7,0)</f>
        <v>0</v>
      </c>
      <c r="BO110" s="220">
        <f>IF(BO$2="Fcst",'Revenue B Inputs'!BO7,0)</f>
        <v>0</v>
      </c>
      <c r="BP110" s="220">
        <f>IF(BP$2="Fcst",'Revenue B Inputs'!BP7,0)</f>
        <v>0</v>
      </c>
      <c r="BQ110" s="220">
        <f>IF(BQ$2="Fcst",'Revenue B Inputs'!BQ7,0)</f>
        <v>0</v>
      </c>
      <c r="BR110" s="220">
        <f>IF(BR$2="Fcst",'Revenue B Inputs'!BR7,0)</f>
        <v>0</v>
      </c>
      <c r="BS110" s="220">
        <f>IF(BS$2="Fcst",'Revenue B Inputs'!BS7,0)</f>
        <v>0</v>
      </c>
      <c r="BT110" s="220">
        <f>IF(BT$2="Fcst",'Revenue B Inputs'!BT7,0)</f>
        <v>0</v>
      </c>
      <c r="BU110" s="220">
        <f>IF(BU$2="Fcst",'Revenue B Inputs'!BU7,0)</f>
        <v>0</v>
      </c>
    </row>
    <row r="111" spans="1:73" x14ac:dyDescent="0.3">
      <c r="A111" s="200" t="str">
        <f>$A$10</f>
        <v>Revenue C Inputs</v>
      </c>
      <c r="B111" s="220">
        <f>IF(B$2="Fcst",'Revenue C Inputs'!B7,0)</f>
        <v>0</v>
      </c>
      <c r="C111" s="220">
        <f>IF(C$2="Fcst",'Revenue C Inputs'!C7,0)</f>
        <v>0</v>
      </c>
      <c r="D111" s="220">
        <f>IF(D$2="Fcst",'Revenue C Inputs'!D7,0)</f>
        <v>0</v>
      </c>
      <c r="E111" s="220">
        <f>IF(E$2="Fcst",'Revenue C Inputs'!E7,0)</f>
        <v>0</v>
      </c>
      <c r="F111" s="220">
        <f>IF(F$2="Fcst",'Revenue C Inputs'!F7,0)</f>
        <v>0</v>
      </c>
      <c r="G111" s="220">
        <f>IF(G$2="Fcst",'Revenue C Inputs'!G7,0)</f>
        <v>0</v>
      </c>
      <c r="H111" s="220">
        <f>IF(H$2="Fcst",'Revenue C Inputs'!H7,0)</f>
        <v>0</v>
      </c>
      <c r="I111" s="220">
        <f>IF(I$2="Fcst",'Revenue C Inputs'!I7,0)</f>
        <v>0</v>
      </c>
      <c r="J111" s="220">
        <f>IF(J$2="Fcst",'Revenue C Inputs'!J7,0)</f>
        <v>0</v>
      </c>
      <c r="K111" s="220">
        <f>IF(K$2="Fcst",'Revenue C Inputs'!K7,0)</f>
        <v>0</v>
      </c>
      <c r="L111" s="220">
        <f>IF(L$2="Fcst",'Revenue C Inputs'!L7,0)</f>
        <v>0</v>
      </c>
      <c r="M111" s="220">
        <f>IF(M$2="Fcst",'Revenue C Inputs'!M7,0)</f>
        <v>0</v>
      </c>
      <c r="N111" s="220">
        <f>IF(N$2="Fcst",'Revenue C Inputs'!N7,0)</f>
        <v>0</v>
      </c>
      <c r="O111" s="220">
        <f>IF(O$2="Fcst",'Revenue C Inputs'!O7,0)</f>
        <v>0</v>
      </c>
      <c r="P111" s="220">
        <f>IF(P$2="Fcst",'Revenue C Inputs'!P7,0)</f>
        <v>0</v>
      </c>
      <c r="Q111" s="220">
        <f>IF(Q$2="Fcst",'Revenue C Inputs'!Q7,0)</f>
        <v>0</v>
      </c>
      <c r="R111" s="220">
        <f>IF(R$2="Fcst",'Revenue C Inputs'!R7,0)</f>
        <v>0</v>
      </c>
      <c r="S111" s="220">
        <f>IF(S$2="Fcst",'Revenue C Inputs'!S7,0)</f>
        <v>0</v>
      </c>
      <c r="T111" s="220">
        <f>IF(T$2="Fcst",'Revenue C Inputs'!T7,0)</f>
        <v>0</v>
      </c>
      <c r="U111" s="220">
        <f>IF(U$2="Fcst",'Revenue C Inputs'!U7,0)</f>
        <v>0</v>
      </c>
      <c r="V111" s="220">
        <f>IF(V$2="Fcst",'Revenue C Inputs'!V7,0)</f>
        <v>0</v>
      </c>
      <c r="W111" s="220">
        <f>IF(W$2="Fcst",'Revenue C Inputs'!W7,0)</f>
        <v>0</v>
      </c>
      <c r="X111" s="220">
        <f>IF(X$2="Fcst",'Revenue C Inputs'!X7,0)</f>
        <v>0</v>
      </c>
      <c r="Y111" s="220">
        <f>IF(Y$2="Fcst",'Revenue C Inputs'!Y7,0)</f>
        <v>0</v>
      </c>
      <c r="Z111" s="220">
        <f>IF(Z$2="Fcst",'Revenue C Inputs'!Z7,0)</f>
        <v>0</v>
      </c>
      <c r="AA111" s="220">
        <f>IF(AA$2="Fcst",'Revenue C Inputs'!AA7,0)</f>
        <v>0</v>
      </c>
      <c r="AB111" s="220">
        <f>IF(AB$2="Fcst",'Revenue C Inputs'!AB7,0)</f>
        <v>0</v>
      </c>
      <c r="AC111" s="220">
        <f>IF(AC$2="Fcst",'Revenue C Inputs'!AC7,0)</f>
        <v>0</v>
      </c>
      <c r="AD111" s="220">
        <f>IF(AD$2="Fcst",'Revenue C Inputs'!AD7,0)</f>
        <v>0</v>
      </c>
      <c r="AE111" s="220">
        <f>IF(AE$2="Fcst",'Revenue C Inputs'!AE7,0)</f>
        <v>0</v>
      </c>
      <c r="AF111" s="220">
        <f>IF(AF$2="Fcst",'Revenue C Inputs'!AF7,0)</f>
        <v>0</v>
      </c>
      <c r="AG111" s="220">
        <f>IF(AG$2="Fcst",'Revenue C Inputs'!AG7,0)</f>
        <v>0</v>
      </c>
      <c r="AH111" s="220">
        <f>IF(AH$2="Fcst",'Revenue C Inputs'!AH7,0)</f>
        <v>0</v>
      </c>
      <c r="AI111" s="220">
        <f>IF(AI$2="Fcst",'Revenue C Inputs'!AI7,0)</f>
        <v>0</v>
      </c>
      <c r="AJ111" s="220">
        <f>IF(AJ$2="Fcst",'Revenue C Inputs'!AJ7,0)</f>
        <v>0</v>
      </c>
      <c r="AK111" s="220">
        <f>IF(AK$2="Fcst",'Revenue C Inputs'!AK7,0)</f>
        <v>0</v>
      </c>
      <c r="AL111" s="220">
        <f>IF(AL$2="Fcst",'Revenue C Inputs'!AL7,0)</f>
        <v>0</v>
      </c>
      <c r="AM111" s="220">
        <f>IF(AM$2="Fcst",'Revenue C Inputs'!AM7,0)</f>
        <v>0</v>
      </c>
      <c r="AN111" s="220">
        <f>IF(AN$2="Fcst",'Revenue C Inputs'!AN7,0)</f>
        <v>0</v>
      </c>
      <c r="AO111" s="220">
        <f>IF(AO$2="Fcst",'Revenue C Inputs'!AO7,0)</f>
        <v>0</v>
      </c>
      <c r="AP111" s="220">
        <f>IF(AP$2="Fcst",'Revenue C Inputs'!AP7,0)</f>
        <v>0</v>
      </c>
      <c r="AQ111" s="220">
        <f>IF(AQ$2="Fcst",'Revenue C Inputs'!AQ7,0)</f>
        <v>0</v>
      </c>
      <c r="AR111" s="220">
        <f>IF(AR$2="Fcst",'Revenue C Inputs'!AR7,0)</f>
        <v>0</v>
      </c>
      <c r="AS111" s="220">
        <f>IF(AS$2="Fcst",'Revenue C Inputs'!AS7,0)</f>
        <v>0</v>
      </c>
      <c r="AT111" s="220">
        <f>IF(AT$2="Fcst",'Revenue C Inputs'!AT7,0)</f>
        <v>0</v>
      </c>
      <c r="AU111" s="220">
        <f>IF(AU$2="Fcst",'Revenue C Inputs'!AU7,0)</f>
        <v>0</v>
      </c>
      <c r="AV111" s="220">
        <f>IF(AV$2="Fcst",'Revenue C Inputs'!AV7,0)</f>
        <v>0</v>
      </c>
      <c r="AW111" s="220">
        <f>IF(AW$2="Fcst",'Revenue C Inputs'!AW7,0)</f>
        <v>0</v>
      </c>
      <c r="AX111" s="220">
        <f>IF(AX$2="Fcst",'Revenue C Inputs'!AX7,0)</f>
        <v>0</v>
      </c>
      <c r="AY111" s="220">
        <f>IF(AY$2="Fcst",'Revenue C Inputs'!AY7,0)</f>
        <v>0</v>
      </c>
      <c r="AZ111" s="220">
        <f>IF(AZ$2="Fcst",'Revenue C Inputs'!AZ7,0)</f>
        <v>0</v>
      </c>
      <c r="BA111" s="220">
        <f>IF(BA$2="Fcst",'Revenue C Inputs'!BA7,0)</f>
        <v>0</v>
      </c>
      <c r="BB111" s="220">
        <f>IF(BB$2="Fcst",'Revenue C Inputs'!BB7,0)</f>
        <v>0</v>
      </c>
      <c r="BC111" s="220">
        <f>IF(BC$2="Fcst",'Revenue C Inputs'!BC7,0)</f>
        <v>0</v>
      </c>
      <c r="BD111" s="220">
        <f>IF(BD$2="Fcst",'Revenue C Inputs'!BD7,0)</f>
        <v>0</v>
      </c>
      <c r="BE111" s="220">
        <f>IF(BE$2="Fcst",'Revenue C Inputs'!BE7,0)</f>
        <v>0</v>
      </c>
      <c r="BF111" s="220">
        <f>IF(BF$2="Fcst",'Revenue C Inputs'!BF7,0)</f>
        <v>0</v>
      </c>
      <c r="BG111" s="220">
        <f>IF(BG$2="Fcst",'Revenue C Inputs'!BG7,0)</f>
        <v>0</v>
      </c>
      <c r="BH111" s="220">
        <f>IF(BH$2="Fcst",'Revenue C Inputs'!BH7,0)</f>
        <v>0</v>
      </c>
      <c r="BI111" s="220">
        <f>IF(BI$2="Fcst",'Revenue C Inputs'!BI7,0)</f>
        <v>0</v>
      </c>
      <c r="BJ111" s="220">
        <f>IF(BJ$2="Fcst",'Revenue C Inputs'!BJ7,0)</f>
        <v>0</v>
      </c>
      <c r="BK111" s="220">
        <f>IF(BK$2="Fcst",'Revenue C Inputs'!BK7,0)</f>
        <v>0</v>
      </c>
      <c r="BL111" s="220">
        <f>IF(BL$2="Fcst",'Revenue C Inputs'!BL7,0)</f>
        <v>0</v>
      </c>
      <c r="BM111" s="220">
        <f>IF(BM$2="Fcst",'Revenue C Inputs'!BM7,0)</f>
        <v>0</v>
      </c>
      <c r="BN111" s="220">
        <f>IF(BN$2="Fcst",'Revenue C Inputs'!BN7,0)</f>
        <v>0</v>
      </c>
      <c r="BO111" s="220">
        <f>IF(BO$2="Fcst",'Revenue C Inputs'!BO7,0)</f>
        <v>0</v>
      </c>
      <c r="BP111" s="220">
        <f>IF(BP$2="Fcst",'Revenue C Inputs'!BP7,0)</f>
        <v>0</v>
      </c>
      <c r="BQ111" s="220">
        <f>IF(BQ$2="Fcst",'Revenue C Inputs'!BQ7,0)</f>
        <v>0</v>
      </c>
      <c r="BR111" s="220">
        <f>IF(BR$2="Fcst",'Revenue C Inputs'!BR7,0)</f>
        <v>0</v>
      </c>
      <c r="BS111" s="220">
        <f>IF(BS$2="Fcst",'Revenue C Inputs'!BS7,0)</f>
        <v>0</v>
      </c>
      <c r="BT111" s="220">
        <f>IF(BT$2="Fcst",'Revenue C Inputs'!BT7,0)</f>
        <v>0</v>
      </c>
      <c r="BU111" s="220">
        <f>IF(BU$2="Fcst",'Revenue C Inputs'!BU7,0)</f>
        <v>0</v>
      </c>
    </row>
    <row r="112" spans="1:73" x14ac:dyDescent="0.3">
      <c r="A112" s="200" t="str">
        <f>$A$11</f>
        <v>Revenue D Inputs</v>
      </c>
      <c r="B112" s="210">
        <f>IF(B$2="Fcst",'Revenue D Inputs'!B11,0)</f>
        <v>0</v>
      </c>
      <c r="C112" s="210">
        <f>IF(C$2="Fcst",'Revenue D Inputs'!C11,0)</f>
        <v>0</v>
      </c>
      <c r="D112" s="210">
        <f>IF(D$2="Fcst",'Revenue D Inputs'!D11,0)</f>
        <v>0</v>
      </c>
      <c r="E112" s="210">
        <f>IF(E$2="Fcst",'Revenue D Inputs'!E11,0)</f>
        <v>0</v>
      </c>
      <c r="F112" s="210">
        <f>IF(F$2="Fcst",'Revenue D Inputs'!F11,0)</f>
        <v>0</v>
      </c>
      <c r="G112" s="210">
        <f>IF(G$2="Fcst",'Revenue D Inputs'!G11,0)</f>
        <v>0</v>
      </c>
      <c r="H112" s="210">
        <f>IF(H$2="Fcst",'Revenue D Inputs'!H11,0)</f>
        <v>0</v>
      </c>
      <c r="I112" s="210">
        <f>IF(I$2="Fcst",'Revenue D Inputs'!I11,0)</f>
        <v>0</v>
      </c>
      <c r="J112" s="210">
        <f>IF(J$2="Fcst",'Revenue D Inputs'!J11,0)</f>
        <v>0</v>
      </c>
      <c r="K112" s="210">
        <f>IF(K$2="Fcst",'Revenue D Inputs'!K11,0)</f>
        <v>0</v>
      </c>
      <c r="L112" s="210">
        <f>IF(L$2="Fcst",'Revenue D Inputs'!L11,0)</f>
        <v>0</v>
      </c>
      <c r="M112" s="210">
        <f>IF(M$2="Fcst",'Revenue D Inputs'!M11,0)</f>
        <v>0</v>
      </c>
      <c r="N112" s="210">
        <f>IF(N$2="Fcst",'Revenue D Inputs'!N11,0)</f>
        <v>0</v>
      </c>
      <c r="O112" s="210">
        <f>IF(O$2="Fcst",'Revenue D Inputs'!O11,0)</f>
        <v>0</v>
      </c>
      <c r="P112" s="210">
        <f>IF(P$2="Fcst",'Revenue D Inputs'!P11,0)</f>
        <v>0</v>
      </c>
      <c r="Q112" s="210">
        <f>IF(Q$2="Fcst",'Revenue D Inputs'!Q11,0)</f>
        <v>0</v>
      </c>
      <c r="R112" s="210">
        <f>IF(R$2="Fcst",'Revenue D Inputs'!R11,0)</f>
        <v>0</v>
      </c>
      <c r="S112" s="210">
        <f>IF(S$2="Fcst",'Revenue D Inputs'!S11,0)</f>
        <v>0</v>
      </c>
      <c r="T112" s="210">
        <f>IF(T$2="Fcst",'Revenue D Inputs'!T11,0)</f>
        <v>0</v>
      </c>
      <c r="U112" s="210">
        <f>IF(U$2="Fcst",'Revenue D Inputs'!U11,0)</f>
        <v>0</v>
      </c>
      <c r="V112" s="210">
        <f>IF(V$2="Fcst",'Revenue D Inputs'!V11,0)</f>
        <v>0</v>
      </c>
      <c r="W112" s="210">
        <f>IF(W$2="Fcst",'Revenue D Inputs'!W11,0)</f>
        <v>0</v>
      </c>
      <c r="X112" s="210">
        <f>IF(X$2="Fcst",'Revenue D Inputs'!X11,0)</f>
        <v>0</v>
      </c>
      <c r="Y112" s="210">
        <f>IF(Y$2="Fcst",'Revenue D Inputs'!Y11,0)</f>
        <v>0</v>
      </c>
      <c r="Z112" s="210">
        <f>IF(Z$2="Fcst",'Revenue D Inputs'!Z11,0)</f>
        <v>0</v>
      </c>
      <c r="AA112" s="210">
        <f>IF(AA$2="Fcst",'Revenue D Inputs'!AA11,0)</f>
        <v>0</v>
      </c>
      <c r="AB112" s="210">
        <f>IF(AB$2="Fcst",'Revenue D Inputs'!AB11,0)</f>
        <v>0</v>
      </c>
      <c r="AC112" s="210">
        <f>IF(AC$2="Fcst",'Revenue D Inputs'!AC11,0)</f>
        <v>0</v>
      </c>
      <c r="AD112" s="210">
        <f>IF(AD$2="Fcst",'Revenue D Inputs'!AD11,0)</f>
        <v>0</v>
      </c>
      <c r="AE112" s="210">
        <f>IF(AE$2="Fcst",'Revenue D Inputs'!AE11,0)</f>
        <v>0</v>
      </c>
      <c r="AF112" s="210">
        <f>IF(AF$2="Fcst",'Revenue D Inputs'!AF11,0)</f>
        <v>0</v>
      </c>
      <c r="AG112" s="210">
        <f>IF(AG$2="Fcst",'Revenue D Inputs'!AG11,0)</f>
        <v>0</v>
      </c>
      <c r="AH112" s="210">
        <f>IF(AH$2="Fcst",'Revenue D Inputs'!AH11,0)</f>
        <v>0</v>
      </c>
      <c r="AI112" s="210">
        <f>IF(AI$2="Fcst",'Revenue D Inputs'!AI11,0)</f>
        <v>0</v>
      </c>
      <c r="AJ112" s="210">
        <f>IF(AJ$2="Fcst",'Revenue D Inputs'!AJ11,0)</f>
        <v>0</v>
      </c>
      <c r="AK112" s="210">
        <f>IF(AK$2="Fcst",'Revenue D Inputs'!AK11,0)</f>
        <v>0</v>
      </c>
      <c r="AL112" s="210">
        <f>IF(AL$2="Fcst",'Revenue D Inputs'!AL11,0)</f>
        <v>0</v>
      </c>
      <c r="AM112" s="210">
        <f>IF(AM$2="Fcst",'Revenue D Inputs'!AM11,0)</f>
        <v>0</v>
      </c>
      <c r="AN112" s="210">
        <f>IF(AN$2="Fcst",'Revenue D Inputs'!AN11,0)</f>
        <v>0</v>
      </c>
      <c r="AO112" s="210">
        <f>IF(AO$2="Fcst",'Revenue D Inputs'!AO11,0)</f>
        <v>0</v>
      </c>
      <c r="AP112" s="210">
        <f>IF(AP$2="Fcst",'Revenue D Inputs'!AP11,0)</f>
        <v>0</v>
      </c>
      <c r="AQ112" s="210">
        <f>IF(AQ$2="Fcst",'Revenue D Inputs'!AQ11,0)</f>
        <v>0</v>
      </c>
      <c r="AR112" s="210">
        <f>IF(AR$2="Fcst",'Revenue D Inputs'!AR11,0)</f>
        <v>0</v>
      </c>
      <c r="AS112" s="210">
        <f>IF(AS$2="Fcst",'Revenue D Inputs'!AS11,0)</f>
        <v>0</v>
      </c>
      <c r="AT112" s="210">
        <f>IF(AT$2="Fcst",'Revenue D Inputs'!AT11,0)</f>
        <v>0</v>
      </c>
      <c r="AU112" s="210">
        <f>IF(AU$2="Fcst",'Revenue D Inputs'!AU11,0)</f>
        <v>0</v>
      </c>
      <c r="AV112" s="210">
        <f>IF(AV$2="Fcst",'Revenue D Inputs'!AV11,0)</f>
        <v>0</v>
      </c>
      <c r="AW112" s="210">
        <f>IF(AW$2="Fcst",'Revenue D Inputs'!AW11,0)</f>
        <v>0</v>
      </c>
      <c r="AX112" s="210">
        <f>IF(AX$2="Fcst",'Revenue D Inputs'!AX11,0)</f>
        <v>0</v>
      </c>
      <c r="AY112" s="210">
        <f>IF(AY$2="Fcst",'Revenue D Inputs'!AY11,0)</f>
        <v>0</v>
      </c>
      <c r="AZ112" s="210">
        <f>IF(AZ$2="Fcst",'Revenue D Inputs'!AZ11,0)</f>
        <v>0</v>
      </c>
      <c r="BA112" s="210">
        <f>IF(BA$2="Fcst",'Revenue D Inputs'!BA11,0)</f>
        <v>0</v>
      </c>
      <c r="BB112" s="210">
        <f>IF(BB$2="Fcst",'Revenue D Inputs'!BB11,0)</f>
        <v>0</v>
      </c>
      <c r="BC112" s="210">
        <f>IF(BC$2="Fcst",'Revenue D Inputs'!BC11,0)</f>
        <v>0</v>
      </c>
      <c r="BD112" s="210">
        <f>IF(BD$2="Fcst",'Revenue D Inputs'!BD11,0)</f>
        <v>0</v>
      </c>
      <c r="BE112" s="210">
        <f>IF(BE$2="Fcst",'Revenue D Inputs'!BE11,0)</f>
        <v>0</v>
      </c>
      <c r="BF112" s="210">
        <f>IF(BF$2="Fcst",'Revenue D Inputs'!BF11,0)</f>
        <v>0</v>
      </c>
      <c r="BG112" s="210">
        <f>IF(BG$2="Fcst",'Revenue D Inputs'!BG11,0)</f>
        <v>0</v>
      </c>
      <c r="BH112" s="210">
        <f>IF(BH$2="Fcst",'Revenue D Inputs'!BH11,0)</f>
        <v>0</v>
      </c>
      <c r="BI112" s="210">
        <f>IF(BI$2="Fcst",'Revenue D Inputs'!BI11,0)</f>
        <v>0</v>
      </c>
      <c r="BJ112" s="210">
        <f>IF(BJ$2="Fcst",'Revenue D Inputs'!BJ11,0)</f>
        <v>0</v>
      </c>
      <c r="BK112" s="210">
        <f>IF(BK$2="Fcst",'Revenue D Inputs'!BK11,0)</f>
        <v>0</v>
      </c>
      <c r="BL112" s="210">
        <f>IF(BL$2="Fcst",'Revenue D Inputs'!BL11,0)</f>
        <v>0</v>
      </c>
      <c r="BM112" s="210">
        <f>IF(BM$2="Fcst",'Revenue D Inputs'!BM11,0)</f>
        <v>0</v>
      </c>
      <c r="BN112" s="210">
        <f>IF(BN$2="Fcst",'Revenue D Inputs'!BN11,0)</f>
        <v>0</v>
      </c>
      <c r="BO112" s="210">
        <f>IF(BO$2="Fcst",'Revenue D Inputs'!BO11,0)</f>
        <v>0</v>
      </c>
      <c r="BP112" s="210">
        <f>IF(BP$2="Fcst",'Revenue D Inputs'!BP11,0)</f>
        <v>0</v>
      </c>
      <c r="BQ112" s="210">
        <f>IF(BQ$2="Fcst",'Revenue D Inputs'!BQ11,0)</f>
        <v>0</v>
      </c>
      <c r="BR112" s="210">
        <f>IF(BR$2="Fcst",'Revenue D Inputs'!BR11,0)</f>
        <v>0</v>
      </c>
      <c r="BS112" s="210">
        <f>IF(BS$2="Fcst",'Revenue D Inputs'!BS11,0)</f>
        <v>0</v>
      </c>
      <c r="BT112" s="210">
        <f>IF(BT$2="Fcst",'Revenue D Inputs'!BT11,0)</f>
        <v>0</v>
      </c>
      <c r="BU112" s="210">
        <f>IF(BU$2="Fcst",'Revenue D Inputs'!BU11,0)</f>
        <v>0</v>
      </c>
    </row>
    <row r="113" spans="1:73" s="575" customFormat="1" x14ac:dyDescent="0.3">
      <c r="A113" s="575" t="str">
        <f>$A$12</f>
        <v>Revenue E Inputs</v>
      </c>
      <c r="B113" s="576">
        <f>IF(B$2="Fcst",'Revenue E Inputs'!B36,0)</f>
        <v>0</v>
      </c>
      <c r="C113" s="576">
        <f>IF(C$2="Fcst",'Revenue E Inputs'!C36,0)</f>
        <v>0</v>
      </c>
      <c r="D113" s="576">
        <f>IF(D$2="Fcst",'Revenue E Inputs'!D36,0)</f>
        <v>0</v>
      </c>
      <c r="E113" s="576">
        <f>IF(E$2="Fcst",'Revenue E Inputs'!E36,0)</f>
        <v>0</v>
      </c>
      <c r="F113" s="576">
        <f>IF(F$2="Fcst",'Revenue E Inputs'!F36,0)</f>
        <v>0</v>
      </c>
      <c r="G113" s="576">
        <f>IF(G$2="Fcst",'Revenue E Inputs'!G36,0)</f>
        <v>0</v>
      </c>
      <c r="H113" s="576">
        <f>IF(H$2="Fcst",'Revenue E Inputs'!H36,0)</f>
        <v>0</v>
      </c>
      <c r="I113" s="576">
        <f>IF(I$2="Fcst",'Revenue E Inputs'!I36,0)</f>
        <v>0</v>
      </c>
      <c r="J113" s="576">
        <f>IF(J$2="Fcst",'Revenue E Inputs'!J36,0)</f>
        <v>0</v>
      </c>
      <c r="K113" s="576">
        <f>IF(K$2="Fcst",'Revenue E Inputs'!K36,0)</f>
        <v>0</v>
      </c>
      <c r="L113" s="576">
        <f>IF(L$2="Fcst",'Revenue E Inputs'!L36,0)</f>
        <v>0</v>
      </c>
      <c r="M113" s="576">
        <f>IF(M$2="Fcst",'Revenue E Inputs'!M36,0)</f>
        <v>0</v>
      </c>
      <c r="N113" s="576">
        <f>IF(N$2="Fcst",'Revenue E Inputs'!N36,0)</f>
        <v>0</v>
      </c>
      <c r="O113" s="576">
        <f>IF(O$2="Fcst",'Revenue E Inputs'!O36,0)</f>
        <v>0</v>
      </c>
      <c r="P113" s="576">
        <f>IF(P$2="Fcst",'Revenue E Inputs'!P36,0)</f>
        <v>0</v>
      </c>
      <c r="Q113" s="576">
        <f>IF(Q$2="Fcst",'Revenue E Inputs'!Q36,0)</f>
        <v>0</v>
      </c>
      <c r="R113" s="576">
        <f>IF(R$2="Fcst",'Revenue E Inputs'!R36,0)</f>
        <v>0</v>
      </c>
      <c r="S113" s="576">
        <f>IF(S$2="Fcst",'Revenue E Inputs'!S36,0)</f>
        <v>0</v>
      </c>
      <c r="T113" s="576">
        <f>IF(T$2="Fcst",'Revenue E Inputs'!T36,0)</f>
        <v>0</v>
      </c>
      <c r="U113" s="576">
        <f>IF(U$2="Fcst",'Revenue E Inputs'!U36,0)</f>
        <v>0</v>
      </c>
      <c r="V113" s="576">
        <f>IF(V$2="Fcst",'Revenue E Inputs'!V36,0)</f>
        <v>0</v>
      </c>
      <c r="W113" s="576">
        <f>IF(W$2="Fcst",'Revenue E Inputs'!W36,0)</f>
        <v>0</v>
      </c>
      <c r="X113" s="576">
        <f>IF(X$2="Fcst",'Revenue E Inputs'!X36,0)</f>
        <v>0</v>
      </c>
      <c r="Y113" s="576">
        <f>IF(Y$2="Fcst",'Revenue E Inputs'!Y36,0)</f>
        <v>0</v>
      </c>
      <c r="Z113" s="576">
        <f>IF(Z$2="Fcst",'Revenue E Inputs'!Z36,0)</f>
        <v>0</v>
      </c>
      <c r="AA113" s="576">
        <f>IF(AA$2="Fcst",'Revenue E Inputs'!AA36,0)</f>
        <v>0</v>
      </c>
      <c r="AB113" s="576">
        <f>IF(AB$2="Fcst",'Revenue E Inputs'!AB36,0)</f>
        <v>0</v>
      </c>
      <c r="AC113" s="576">
        <f>IF(AC$2="Fcst",'Revenue E Inputs'!AC36,0)</f>
        <v>0</v>
      </c>
      <c r="AD113" s="576">
        <f>IF(AD$2="Fcst",'Revenue E Inputs'!AD36,0)</f>
        <v>0</v>
      </c>
      <c r="AE113" s="576">
        <f>IF(AE$2="Fcst",'Revenue E Inputs'!AE36,0)</f>
        <v>0</v>
      </c>
      <c r="AF113" s="576">
        <f>IF(AF$2="Fcst",'Revenue E Inputs'!AF36,0)</f>
        <v>0</v>
      </c>
      <c r="AG113" s="576">
        <f>IF(AG$2="Fcst",'Revenue E Inputs'!AG36,0)</f>
        <v>0</v>
      </c>
      <c r="AH113" s="576">
        <f>IF(AH$2="Fcst",'Revenue E Inputs'!AH36,0)</f>
        <v>0</v>
      </c>
      <c r="AI113" s="576">
        <f>IF(AI$2="Fcst",'Revenue E Inputs'!AI36,0)</f>
        <v>0</v>
      </c>
      <c r="AJ113" s="576">
        <f>IF(AJ$2="Fcst",'Revenue E Inputs'!AJ36,0)</f>
        <v>0</v>
      </c>
      <c r="AK113" s="576">
        <f>IF(AK$2="Fcst",'Revenue E Inputs'!AK36,0)</f>
        <v>0</v>
      </c>
      <c r="AL113" s="576">
        <f>IF(AL$2="Fcst",'Revenue E Inputs'!AL36,0)</f>
        <v>0</v>
      </c>
      <c r="AM113" s="576">
        <f>IF(AM$2="Fcst",'Revenue E Inputs'!AM36,0)</f>
        <v>0</v>
      </c>
      <c r="AN113" s="576">
        <f>IF(AN$2="Fcst",'Revenue E Inputs'!AN36,0)</f>
        <v>0</v>
      </c>
      <c r="AO113" s="576">
        <f>IF(AO$2="Fcst",'Revenue E Inputs'!AO36,0)</f>
        <v>0</v>
      </c>
      <c r="AP113" s="576">
        <f>IF(AP$2="Fcst",'Revenue E Inputs'!AP36,0)</f>
        <v>0</v>
      </c>
      <c r="AQ113" s="576">
        <f>IF(AQ$2="Fcst",'Revenue E Inputs'!AQ36,0)</f>
        <v>0</v>
      </c>
      <c r="AR113" s="576">
        <f>IF(AR$2="Fcst",'Revenue E Inputs'!AR36,0)</f>
        <v>0</v>
      </c>
      <c r="AS113" s="576">
        <f>IF(AS$2="Fcst",'Revenue E Inputs'!AS36,0)</f>
        <v>0</v>
      </c>
      <c r="AT113" s="576">
        <f>IF(AT$2="Fcst",'Revenue E Inputs'!AT36,0)</f>
        <v>0</v>
      </c>
      <c r="AU113" s="576">
        <f>IF(AU$2="Fcst",'Revenue E Inputs'!AU36,0)</f>
        <v>0</v>
      </c>
      <c r="AV113" s="576">
        <f>IF(AV$2="Fcst",'Revenue E Inputs'!AV36,0)</f>
        <v>0</v>
      </c>
      <c r="AW113" s="576">
        <f>IF(AW$2="Fcst",'Revenue E Inputs'!AW36,0)</f>
        <v>0</v>
      </c>
      <c r="AX113" s="576">
        <f>IF(AX$2="Fcst",'Revenue E Inputs'!AX36,0)</f>
        <v>0</v>
      </c>
      <c r="AY113" s="576">
        <f>IF(AY$2="Fcst",'Revenue E Inputs'!AY36,0)</f>
        <v>0</v>
      </c>
      <c r="AZ113" s="576">
        <f>IF(AZ$2="Fcst",'Revenue E Inputs'!AZ36,0)</f>
        <v>0</v>
      </c>
      <c r="BA113" s="576">
        <f>IF(BA$2="Fcst",'Revenue E Inputs'!BA36,0)</f>
        <v>0</v>
      </c>
      <c r="BB113" s="576">
        <f>IF(BB$2="Fcst",'Revenue E Inputs'!BB36,0)</f>
        <v>0</v>
      </c>
      <c r="BC113" s="576">
        <f>IF(BC$2="Fcst",'Revenue E Inputs'!BC36,0)</f>
        <v>0</v>
      </c>
      <c r="BD113" s="576">
        <f>IF(BD$2="Fcst",'Revenue E Inputs'!BD36,0)</f>
        <v>0</v>
      </c>
      <c r="BE113" s="576">
        <f>IF(BE$2="Fcst",'Revenue E Inputs'!BE36,0)</f>
        <v>0</v>
      </c>
      <c r="BF113" s="576">
        <f>IF(BF$2="Fcst",'Revenue E Inputs'!BF36,0)</f>
        <v>0</v>
      </c>
      <c r="BG113" s="576">
        <f>IF(BG$2="Fcst",'Revenue E Inputs'!BG36,0)</f>
        <v>0</v>
      </c>
      <c r="BH113" s="576">
        <f>IF(BH$2="Fcst",'Revenue E Inputs'!BH36,0)</f>
        <v>0</v>
      </c>
      <c r="BI113" s="576">
        <f>IF(BI$2="Fcst",'Revenue E Inputs'!BI36,0)</f>
        <v>0</v>
      </c>
      <c r="BJ113" s="576">
        <f>IF(BJ$2="Fcst",'Revenue E Inputs'!BJ36,0)</f>
        <v>0</v>
      </c>
      <c r="BK113" s="576">
        <f>IF(BK$2="Fcst",'Revenue E Inputs'!BK36,0)</f>
        <v>0</v>
      </c>
      <c r="BL113" s="576">
        <f>IF(BL$2="Fcst",'Revenue E Inputs'!BL36,0)</f>
        <v>0</v>
      </c>
      <c r="BM113" s="576">
        <f>IF(BM$2="Fcst",'Revenue E Inputs'!BM36,0)</f>
        <v>0</v>
      </c>
      <c r="BN113" s="576">
        <f>IF(BN$2="Fcst",'Revenue E Inputs'!BN36,0)</f>
        <v>0</v>
      </c>
      <c r="BO113" s="576">
        <f>IF(BO$2="Fcst",'Revenue E Inputs'!BO36,0)</f>
        <v>0</v>
      </c>
      <c r="BP113" s="576">
        <f>IF(BP$2="Fcst",'Revenue E Inputs'!BP36,0)</f>
        <v>0</v>
      </c>
      <c r="BQ113" s="576">
        <f>IF(BQ$2="Fcst",'Revenue E Inputs'!BQ36,0)</f>
        <v>0</v>
      </c>
      <c r="BR113" s="576">
        <f>IF(BR$2="Fcst",'Revenue E Inputs'!BR36,0)</f>
        <v>0</v>
      </c>
      <c r="BS113" s="576">
        <f>IF(BS$2="Fcst",'Revenue E Inputs'!BS36,0)</f>
        <v>0</v>
      </c>
      <c r="BT113" s="576">
        <f>IF(BT$2="Fcst",'Revenue E Inputs'!BT36,0)</f>
        <v>0</v>
      </c>
      <c r="BU113" s="576">
        <f>IF(BU$2="Fcst",'Revenue E Inputs'!BU36,0)</f>
        <v>0</v>
      </c>
    </row>
    <row r="114" spans="1:73" s="575" customFormat="1" x14ac:dyDescent="0.3">
      <c r="A114" s="575" t="s">
        <v>981</v>
      </c>
      <c r="B114" s="576">
        <f>IF(B$2="Fcst",'Revenue F Inputs'!B36,0)</f>
        <v>0</v>
      </c>
      <c r="C114" s="576">
        <f>IF(C$2="Fcst",'Revenue F Inputs'!C36,0)</f>
        <v>0</v>
      </c>
      <c r="D114" s="576">
        <f>IF(D$2="Fcst",'Revenue F Inputs'!D36,0)</f>
        <v>0</v>
      </c>
      <c r="E114" s="576">
        <f>IF(E$2="Fcst",'Revenue F Inputs'!E36,0)</f>
        <v>0</v>
      </c>
      <c r="F114" s="576">
        <f>IF(F$2="Fcst",'Revenue F Inputs'!F36,0)</f>
        <v>0</v>
      </c>
      <c r="G114" s="576">
        <f>IF(G$2="Fcst",'Revenue F Inputs'!G36,0)</f>
        <v>0</v>
      </c>
      <c r="H114" s="576">
        <f>IF(H$2="Fcst",'Revenue F Inputs'!H36,0)</f>
        <v>0</v>
      </c>
      <c r="I114" s="576">
        <f>IF(I$2="Fcst",'Revenue F Inputs'!I36,0)</f>
        <v>0</v>
      </c>
      <c r="J114" s="576">
        <f>IF(J$2="Fcst",'Revenue F Inputs'!J36,0)</f>
        <v>0</v>
      </c>
      <c r="K114" s="576">
        <f>IF(K$2="Fcst",'Revenue F Inputs'!K36,0)</f>
        <v>0</v>
      </c>
      <c r="L114" s="576">
        <f>IF(L$2="Fcst",'Revenue F Inputs'!L36,0)</f>
        <v>0</v>
      </c>
      <c r="M114" s="576">
        <f>IF(M$2="Fcst",'Revenue F Inputs'!M36,0)</f>
        <v>0</v>
      </c>
      <c r="N114" s="576">
        <f>IF(N$2="Fcst",'Revenue F Inputs'!N36,0)</f>
        <v>0</v>
      </c>
      <c r="O114" s="576">
        <f>IF(O$2="Fcst",'Revenue F Inputs'!O36,0)</f>
        <v>0</v>
      </c>
      <c r="P114" s="576">
        <f>IF(P$2="Fcst",'Revenue F Inputs'!P36,0)</f>
        <v>0</v>
      </c>
      <c r="Q114" s="576">
        <f>IF(Q$2="Fcst",'Revenue F Inputs'!Q36,0)</f>
        <v>0</v>
      </c>
      <c r="R114" s="576">
        <f>IF(R$2="Fcst",'Revenue F Inputs'!R36,0)</f>
        <v>0</v>
      </c>
      <c r="S114" s="576">
        <f>IF(S$2="Fcst",'Revenue F Inputs'!S36,0)</f>
        <v>0</v>
      </c>
      <c r="T114" s="576">
        <f>IF(T$2="Fcst",'Revenue F Inputs'!T36,0)</f>
        <v>0</v>
      </c>
      <c r="U114" s="576">
        <f>IF(U$2="Fcst",'Revenue F Inputs'!U36,0)</f>
        <v>0</v>
      </c>
      <c r="V114" s="576">
        <f>IF(V$2="Fcst",'Revenue F Inputs'!V36,0)</f>
        <v>0</v>
      </c>
      <c r="W114" s="576">
        <f>IF(W$2="Fcst",'Revenue F Inputs'!W36,0)</f>
        <v>0</v>
      </c>
      <c r="X114" s="576">
        <f>IF(X$2="Fcst",'Revenue F Inputs'!X36,0)</f>
        <v>0</v>
      </c>
      <c r="Y114" s="576">
        <f>IF(Y$2="Fcst",'Revenue F Inputs'!Y36,0)</f>
        <v>0</v>
      </c>
      <c r="Z114" s="576">
        <f>IF(Z$2="Fcst",'Revenue F Inputs'!Z36,0)</f>
        <v>0</v>
      </c>
      <c r="AA114" s="576">
        <f>IF(AA$2="Fcst",'Revenue F Inputs'!AA36,0)</f>
        <v>0</v>
      </c>
      <c r="AB114" s="576">
        <f>IF(AB$2="Fcst",'Revenue F Inputs'!AB36,0)</f>
        <v>0</v>
      </c>
      <c r="AC114" s="576">
        <f>IF(AC$2="Fcst",'Revenue F Inputs'!AC36,0)</f>
        <v>0</v>
      </c>
      <c r="AD114" s="576">
        <f>IF(AD$2="Fcst",'Revenue F Inputs'!AD36,0)</f>
        <v>0</v>
      </c>
      <c r="AE114" s="576">
        <f>IF(AE$2="Fcst",'Revenue F Inputs'!AE36,0)</f>
        <v>0</v>
      </c>
      <c r="AF114" s="576">
        <f>IF(AF$2="Fcst",'Revenue F Inputs'!AF36,0)</f>
        <v>0</v>
      </c>
      <c r="AG114" s="576">
        <f>IF(AG$2="Fcst",'Revenue F Inputs'!AG36,0)</f>
        <v>0</v>
      </c>
      <c r="AH114" s="576">
        <f>IF(AH$2="Fcst",'Revenue F Inputs'!AH36,0)</f>
        <v>0</v>
      </c>
      <c r="AI114" s="576">
        <f>IF(AI$2="Fcst",'Revenue F Inputs'!AI36,0)</f>
        <v>0</v>
      </c>
      <c r="AJ114" s="576">
        <f>IF(AJ$2="Fcst",'Revenue F Inputs'!AJ36,0)</f>
        <v>0</v>
      </c>
      <c r="AK114" s="576">
        <f>IF(AK$2="Fcst",'Revenue F Inputs'!AK36,0)</f>
        <v>0</v>
      </c>
      <c r="AL114" s="576">
        <f>IF(AL$2="Fcst",'Revenue F Inputs'!AL36,0)</f>
        <v>0</v>
      </c>
      <c r="AM114" s="576">
        <f>IF(AM$2="Fcst",'Revenue F Inputs'!AM36,0)</f>
        <v>0</v>
      </c>
      <c r="AN114" s="576">
        <f>IF(AN$2="Fcst",'Revenue F Inputs'!AN36,0)</f>
        <v>0</v>
      </c>
      <c r="AO114" s="576">
        <f>IF(AO$2="Fcst",'Revenue F Inputs'!AO36,0)</f>
        <v>0</v>
      </c>
      <c r="AP114" s="576">
        <f>IF(AP$2="Fcst",'Revenue F Inputs'!AP36,0)</f>
        <v>0</v>
      </c>
      <c r="AQ114" s="576">
        <f>IF(AQ$2="Fcst",'Revenue F Inputs'!AQ36,0)</f>
        <v>0</v>
      </c>
      <c r="AR114" s="576">
        <f>IF(AR$2="Fcst",'Revenue F Inputs'!AR36,0)</f>
        <v>0</v>
      </c>
      <c r="AS114" s="576">
        <f>IF(AS$2="Fcst",'Revenue F Inputs'!AS36,0)</f>
        <v>0</v>
      </c>
      <c r="AT114" s="576">
        <f>IF(AT$2="Fcst",'Revenue F Inputs'!AT36,0)</f>
        <v>0</v>
      </c>
      <c r="AU114" s="576">
        <f>IF(AU$2="Fcst",'Revenue F Inputs'!AU36,0)</f>
        <v>0</v>
      </c>
      <c r="AV114" s="576">
        <f>IF(AV$2="Fcst",'Revenue F Inputs'!AV36,0)</f>
        <v>0</v>
      </c>
      <c r="AW114" s="576">
        <f>IF(AW$2="Fcst",'Revenue F Inputs'!AW36,0)</f>
        <v>0</v>
      </c>
      <c r="AX114" s="576">
        <f>IF(AX$2="Fcst",'Revenue F Inputs'!AX36,0)</f>
        <v>0</v>
      </c>
      <c r="AY114" s="576">
        <f>IF(AY$2="Fcst",'Revenue F Inputs'!AY36,0)</f>
        <v>0</v>
      </c>
      <c r="AZ114" s="576">
        <f>IF(AZ$2="Fcst",'Revenue F Inputs'!AZ36,0)</f>
        <v>0</v>
      </c>
      <c r="BA114" s="576">
        <f>IF(BA$2="Fcst",'Revenue F Inputs'!BA36,0)</f>
        <v>0</v>
      </c>
      <c r="BB114" s="576">
        <f>IF(BB$2="Fcst",'Revenue F Inputs'!BB36,0)</f>
        <v>0</v>
      </c>
      <c r="BC114" s="576">
        <f>IF(BC$2="Fcst",'Revenue F Inputs'!BC36,0)</f>
        <v>0</v>
      </c>
      <c r="BD114" s="576">
        <f>IF(BD$2="Fcst",'Revenue F Inputs'!BD36,0)</f>
        <v>0</v>
      </c>
      <c r="BE114" s="576">
        <f>IF(BE$2="Fcst",'Revenue F Inputs'!BE36,0)</f>
        <v>0</v>
      </c>
      <c r="BF114" s="576">
        <f>IF(BF$2="Fcst",'Revenue F Inputs'!BF36,0)</f>
        <v>0</v>
      </c>
      <c r="BG114" s="576">
        <f>IF(BG$2="Fcst",'Revenue F Inputs'!BG36,0)</f>
        <v>0</v>
      </c>
      <c r="BH114" s="576">
        <f>IF(BH$2="Fcst",'Revenue F Inputs'!BH36,0)</f>
        <v>0</v>
      </c>
      <c r="BI114" s="576">
        <f>IF(BI$2="Fcst",'Revenue F Inputs'!BI36,0)</f>
        <v>0</v>
      </c>
      <c r="BJ114" s="576">
        <f>IF(BJ$2="Fcst",'Revenue F Inputs'!BJ36,0)</f>
        <v>0</v>
      </c>
      <c r="BK114" s="576">
        <f>IF(BK$2="Fcst",'Revenue F Inputs'!BK36,0)</f>
        <v>0</v>
      </c>
      <c r="BL114" s="576">
        <f>IF(BL$2="Fcst",'Revenue F Inputs'!BL36,0)</f>
        <v>0</v>
      </c>
      <c r="BM114" s="576">
        <f>IF(BM$2="Fcst",'Revenue F Inputs'!BM36,0)</f>
        <v>0</v>
      </c>
      <c r="BN114" s="576">
        <f>IF(BN$2="Fcst",'Revenue F Inputs'!BN36,0)</f>
        <v>0</v>
      </c>
      <c r="BO114" s="576">
        <f>IF(BO$2="Fcst",'Revenue F Inputs'!BO36,0)</f>
        <v>0</v>
      </c>
      <c r="BP114" s="576">
        <f>IF(BP$2="Fcst",'Revenue F Inputs'!BP36,0)</f>
        <v>0</v>
      </c>
      <c r="BQ114" s="576">
        <f>IF(BQ$2="Fcst",'Revenue F Inputs'!BQ36,0)</f>
        <v>0</v>
      </c>
      <c r="BR114" s="576">
        <f>IF(BR$2="Fcst",'Revenue F Inputs'!BR36,0)</f>
        <v>0</v>
      </c>
      <c r="BS114" s="576">
        <f>IF(BS$2="Fcst",'Revenue F Inputs'!BS36,0)</f>
        <v>0</v>
      </c>
      <c r="BT114" s="576">
        <f>IF(BT$2="Fcst",'Revenue F Inputs'!BT36,0)</f>
        <v>0</v>
      </c>
      <c r="BU114" s="576">
        <f>IF(BU$2="Fcst",'Revenue F Inputs'!BU36,0)</f>
        <v>0</v>
      </c>
    </row>
    <row r="115" spans="1:73" x14ac:dyDescent="0.3">
      <c r="A115" s="575"/>
      <c r="B115" s="576"/>
      <c r="C115" s="576"/>
      <c r="D115" s="576"/>
      <c r="E115" s="576"/>
      <c r="F115" s="576"/>
      <c r="G115" s="576"/>
      <c r="H115" s="576"/>
      <c r="I115" s="576"/>
      <c r="J115" s="576"/>
      <c r="K115" s="576"/>
      <c r="L115" s="576"/>
      <c r="M115" s="576"/>
      <c r="N115" s="576"/>
      <c r="O115" s="576"/>
      <c r="P115" s="576"/>
      <c r="Q115" s="576"/>
      <c r="R115" s="576"/>
      <c r="S115" s="576"/>
      <c r="T115" s="576"/>
      <c r="U115" s="576"/>
      <c r="V115" s="576"/>
      <c r="W115" s="576"/>
      <c r="X115" s="576"/>
      <c r="Y115" s="576"/>
      <c r="Z115" s="576"/>
      <c r="AA115" s="576"/>
      <c r="AB115" s="576"/>
      <c r="AC115" s="576"/>
      <c r="AD115" s="576"/>
      <c r="AE115" s="576"/>
      <c r="AF115" s="576"/>
      <c r="AG115" s="576"/>
      <c r="AH115" s="576"/>
      <c r="AI115" s="576"/>
      <c r="AJ115" s="576"/>
      <c r="AK115" s="576"/>
      <c r="AL115" s="576"/>
      <c r="AM115" s="576"/>
      <c r="AN115" s="576"/>
      <c r="AO115" s="576"/>
      <c r="AP115" s="576"/>
      <c r="AQ115" s="576"/>
      <c r="AR115" s="576"/>
      <c r="AS115" s="576"/>
      <c r="AT115" s="576"/>
      <c r="AU115" s="576"/>
      <c r="AV115" s="576"/>
      <c r="AW115" s="576"/>
      <c r="AX115" s="576"/>
      <c r="AY115" s="576"/>
      <c r="AZ115" s="576"/>
      <c r="BA115" s="576"/>
      <c r="BB115" s="576"/>
      <c r="BC115" s="576"/>
      <c r="BD115" s="576"/>
      <c r="BE115" s="576"/>
      <c r="BF115" s="576"/>
      <c r="BG115" s="576"/>
      <c r="BH115" s="576"/>
      <c r="BI115" s="576"/>
      <c r="BJ115" s="576"/>
      <c r="BK115" s="576"/>
      <c r="BL115" s="576"/>
      <c r="BM115" s="576"/>
      <c r="BN115" s="576"/>
      <c r="BO115" s="576"/>
      <c r="BP115" s="576"/>
      <c r="BQ115" s="576"/>
      <c r="BR115" s="576"/>
      <c r="BS115" s="576"/>
      <c r="BT115" s="576"/>
      <c r="BU115" s="576"/>
    </row>
    <row r="116" spans="1:73" x14ac:dyDescent="0.3">
      <c r="A116" s="218" t="s">
        <v>119</v>
      </c>
      <c r="B116" s="227">
        <f>IF(B$2="Fcst",SUM(B109:B115),Actuals!B65)</f>
        <v>12</v>
      </c>
      <c r="C116" s="227">
        <f>IF(C$2="Fcst",SUM(C109:C115),Actuals!C65)</f>
        <v>5</v>
      </c>
      <c r="D116" s="227">
        <f>IF(D$2="Fcst",SUM(D109:D115),Actuals!D65)</f>
        <v>9</v>
      </c>
      <c r="E116" s="227">
        <f>IF(E$2="Fcst",SUM(E109:E115),Actuals!E65)</f>
        <v>7</v>
      </c>
      <c r="F116" s="227">
        <f>IF(F$2="Fcst",SUM(F109:F115),Actuals!F65)</f>
        <v>10</v>
      </c>
      <c r="G116" s="227">
        <f>IF(G$2="Fcst",SUM(G109:G115),Actuals!G65)</f>
        <v>9</v>
      </c>
      <c r="H116" s="227">
        <f>IF(H$2="Fcst",SUM(H109:H115),Actuals!H65)</f>
        <v>14</v>
      </c>
      <c r="I116" s="227">
        <f>IF(I$2="Fcst",SUM(I109:I115),Actuals!I65)</f>
        <v>12</v>
      </c>
      <c r="J116" s="227">
        <f>IF(J$2="Fcst",SUM(J109:J115),Actuals!J65)</f>
        <v>8</v>
      </c>
      <c r="K116" s="227">
        <f>IF(K$2="Fcst",SUM(K109:K115),Actuals!K65)</f>
        <v>5</v>
      </c>
      <c r="L116" s="227">
        <f>IF(L$2="Fcst",SUM(L109:L115),Actuals!L65)</f>
        <v>9</v>
      </c>
      <c r="M116" s="227">
        <f>IF(M$2="Fcst",SUM(M109:M115),Actuals!M65)</f>
        <v>6</v>
      </c>
      <c r="N116" s="227">
        <f>IF(N$2="Fcst",SUM(N109:N115),Actuals!N65)</f>
        <v>6</v>
      </c>
      <c r="O116" s="227">
        <f>IF(O$2="Fcst",SUM(O109:O115),Actuals!O65)</f>
        <v>10</v>
      </c>
      <c r="P116" s="227">
        <f>IF(P$2="Fcst",SUM(P109:P115),Actuals!P65)</f>
        <v>10</v>
      </c>
      <c r="Q116" s="227">
        <f>IF(Q$2="Fcst",SUM(Q109:Q115),Actuals!Q65)</f>
        <v>16</v>
      </c>
      <c r="R116" s="227">
        <f>IF(R$2="Fcst",SUM(R109:R115),Actuals!R65)</f>
        <v>7</v>
      </c>
      <c r="S116" s="227">
        <f>IF(S$2="Fcst",SUM(S109:S115),Actuals!S65)</f>
        <v>11</v>
      </c>
      <c r="T116" s="227">
        <f>IF(T$2="Fcst",SUM(T109:T115),Actuals!T65)</f>
        <v>18</v>
      </c>
      <c r="U116" s="227">
        <f>IF(U$2="Fcst",SUM(U109:U115),Actuals!U65)</f>
        <v>12</v>
      </c>
      <c r="V116" s="227">
        <f>IF(V$2="Fcst",SUM(V109:V115),Actuals!V65)</f>
        <v>11</v>
      </c>
      <c r="W116" s="227">
        <f>IF(W$2="Fcst",SUM(W109:W115),Actuals!W65)</f>
        <v>18</v>
      </c>
      <c r="X116" s="227">
        <f>IF(X$2="Fcst",SUM(X109:X115),Actuals!X65)</f>
        <v>7</v>
      </c>
      <c r="Y116" s="227">
        <f>IF(Y$2="Fcst",SUM(Y109:Y115),Actuals!Y65)</f>
        <v>13</v>
      </c>
      <c r="Z116" s="227">
        <f>IF(Z$2="Fcst",SUM(Z109:Z115),Actuals!Z65)</f>
        <v>8</v>
      </c>
      <c r="AA116" s="227">
        <f>IF(AA$2="Fcst",SUM(AA109:AA115),Actuals!AA65)</f>
        <v>10</v>
      </c>
      <c r="AB116" s="227">
        <f>IF(AB$2="Fcst",SUM(AB109:AB115),Actuals!AB65)</f>
        <v>17</v>
      </c>
      <c r="AC116" s="227">
        <f>IF(AC$2="Fcst",SUM(AC109:AC115),Actuals!AC65)</f>
        <v>29</v>
      </c>
      <c r="AD116" s="227">
        <f>IF(AD$2="Fcst",SUM(AD109:AD115),Actuals!AD65)</f>
        <v>16</v>
      </c>
      <c r="AE116" s="227">
        <f>IF(AE$2="Fcst",SUM(AE109:AE115),Actuals!AE65)</f>
        <v>12</v>
      </c>
      <c r="AF116" s="227">
        <f>IF(AF$2="Fcst",SUM(AF109:AF115),Actuals!AF65)</f>
        <v>15</v>
      </c>
      <c r="AG116" s="227">
        <f>IF(AG$2="Fcst",SUM(AG109:AG115),Actuals!AG65)</f>
        <v>5</v>
      </c>
      <c r="AH116" s="227">
        <f>IF(AH$2="Fcst",SUM(AH109:AH115),Actuals!AH65)</f>
        <v>4</v>
      </c>
      <c r="AI116" s="227">
        <f>IF(AI$2="Fcst",SUM(AI109:AI115),Actuals!AI65)</f>
        <v>15</v>
      </c>
      <c r="AJ116" s="227">
        <f>IF(AJ$2="Fcst",SUM(AJ109:AJ115),Actuals!AJ65)</f>
        <v>10</v>
      </c>
      <c r="AK116" s="227">
        <f>IF(AK$2="Fcst",SUM(AK109:AK115),Actuals!AK65)</f>
        <v>13</v>
      </c>
      <c r="AL116" s="227">
        <f>IF(AL$2="Fcst",SUM(AL109:AL115),Actuals!AL65)</f>
        <v>10</v>
      </c>
      <c r="AM116" s="227">
        <f>IF(AM$2="Fcst",SUM(AM109:AM115),Actuals!AM65)</f>
        <v>8</v>
      </c>
      <c r="AN116" s="227">
        <f>IF(AN$2="Fcst",SUM(AN109:AN115),Actuals!AN65)</f>
        <v>9</v>
      </c>
      <c r="AO116" s="227">
        <f>IF(AO$2="Fcst",SUM(AO109:AO115),Actuals!AO65)</f>
        <v>9</v>
      </c>
      <c r="AP116" s="227">
        <f>IF(AP$2="Fcst",SUM(AP109:AP115),Actuals!AP65)</f>
        <v>10</v>
      </c>
      <c r="AQ116" s="227">
        <f>IF(AQ$2="Fcst",SUM(AQ109:AQ115),Actuals!AQ65)</f>
        <v>10</v>
      </c>
      <c r="AR116" s="227">
        <f>IF(AR$2="Fcst",SUM(AR109:AR115),Actuals!AR65)</f>
        <v>11</v>
      </c>
      <c r="AS116" s="227">
        <f>IF(AS$2="Fcst",SUM(AS109:AS115),Actuals!AS65)</f>
        <v>11</v>
      </c>
      <c r="AT116" s="227">
        <f>IF(AT$2="Fcst",SUM(AT109:AT115),Actuals!AT65)</f>
        <v>12</v>
      </c>
      <c r="AU116" s="227">
        <f>IF(AU$2="Fcst",SUM(AU109:AU115),Actuals!AU65)</f>
        <v>15.450971199399106</v>
      </c>
      <c r="AV116" s="227">
        <f>IF(AV$2="Fcst",SUM(AV109:AV115),Actuals!AV65)</f>
        <v>20.803710639948775</v>
      </c>
      <c r="AW116" s="227">
        <f>IF(AW$2="Fcst",SUM(AW109:AW115),Actuals!AW65)</f>
        <v>20.803695023765421</v>
      </c>
      <c r="AX116" s="227">
        <f>IF(AX$2="Fcst",SUM(AX109:AX115),Actuals!AX65)</f>
        <v>19.376307069635597</v>
      </c>
      <c r="AY116" s="227">
        <f>IF(AY$2="Fcst",SUM(AY109:AY115),Actuals!AY65)</f>
        <v>20.73264856451009</v>
      </c>
      <c r="AZ116" s="227">
        <f>IF(AZ$2="Fcst",SUM(AZ109:AZ115),Actuals!AZ65)</f>
        <v>25.57672533191899</v>
      </c>
      <c r="BA116" s="227">
        <f>IF(BA$2="Fcst",SUM(BA109:BA115),Actuals!BA65)</f>
        <v>28.48317139236433</v>
      </c>
      <c r="BB116" s="227">
        <f>IF(BB$2="Fcst",SUM(BB109:BB115),Actuals!BB65)</f>
        <v>35.975343459290094</v>
      </c>
      <c r="BC116" s="227">
        <f>IF(BC$2="Fcst",SUM(BC109:BC115),Actuals!BC65)</f>
        <v>38.429675688110606</v>
      </c>
      <c r="BD116" s="227">
        <f>IF(BD$2="Fcst",SUM(BD109:BD115),Actuals!BD65)</f>
        <v>38.429675688110606</v>
      </c>
      <c r="BE116" s="227">
        <f>IF(BE$2="Fcst",SUM(BE109:BE115),Actuals!BE65)</f>
        <v>41.271534058323823</v>
      </c>
      <c r="BF116" s="227">
        <f>IF(BF$2="Fcst",SUM(BF109:BF115),Actuals!BF65)</f>
        <v>42.304937102037719</v>
      </c>
      <c r="BG116" s="227">
        <f>IF(BG$2="Fcst",SUM(BG109:BG115),Actuals!BG65)</f>
        <v>43.596690906680095</v>
      </c>
      <c r="BH116" s="227">
        <f>IF(BH$2="Fcst",SUM(BH109:BH115),Actuals!BH65)</f>
        <v>46.438549276893319</v>
      </c>
      <c r="BI116" s="227">
        <f>IF(BI$2="Fcst",SUM(BI109:BI115),Actuals!BI65)</f>
        <v>47.471952320607215</v>
      </c>
      <c r="BJ116" s="227">
        <f>IF(BJ$2="Fcst",SUM(BJ109:BJ115),Actuals!BJ65)</f>
        <v>48.763706125249584</v>
      </c>
      <c r="BK116" s="227">
        <f>IF(BK$2="Fcst",SUM(BK109:BK115),Actuals!BK65)</f>
        <v>48.763706125249584</v>
      </c>
      <c r="BL116" s="227">
        <f>IF(BL$2="Fcst",SUM(BL109:BL115),Actuals!BL65)</f>
        <v>48.763706125249584</v>
      </c>
      <c r="BM116" s="227">
        <f>IF(BM$2="Fcst",SUM(BM109:BM115),Actuals!BM65)</f>
        <v>53.026493680569423</v>
      </c>
      <c r="BN116" s="227">
        <f>IF(BN$2="Fcst",SUM(BN109:BN115),Actuals!BN65)</f>
        <v>54.026493680569423</v>
      </c>
      <c r="BO116" s="227">
        <f>IF(BO$2="Fcst",SUM(BO109:BO115),Actuals!BO65)</f>
        <v>55.026493680569423</v>
      </c>
      <c r="BP116" s="227">
        <f>IF(BP$2="Fcst",SUM(BP109:BP115),Actuals!BP65)</f>
        <v>56.026493680569423</v>
      </c>
      <c r="BQ116" s="227">
        <f>IF(BQ$2="Fcst",SUM(BQ109:BQ115),Actuals!BQ65)</f>
        <v>57.026493680569423</v>
      </c>
      <c r="BR116" s="227">
        <f>IF(BR$2="Fcst",SUM(BR109:BR115),Actuals!BR65)</f>
        <v>58.026493680569423</v>
      </c>
      <c r="BS116" s="227">
        <f>IF(BS$2="Fcst",SUM(BS109:BS115),Actuals!BS65)</f>
        <v>59.026493680569423</v>
      </c>
      <c r="BT116" s="227">
        <f>IF(BT$2="Fcst",SUM(BT109:BT115),Actuals!BT65)</f>
        <v>60.026493680569423</v>
      </c>
      <c r="BU116" s="227">
        <f>IF(BU$2="Fcst",SUM(BU109:BU115),Actuals!BU65)</f>
        <v>61.026493680569423</v>
      </c>
    </row>
    <row r="117" spans="1:73" x14ac:dyDescent="0.3">
      <c r="B117" s="174"/>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row>
    <row r="118" spans="1:73" x14ac:dyDescent="0.3">
      <c r="A118" s="215" t="s">
        <v>170</v>
      </c>
    </row>
    <row r="119" spans="1:73" x14ac:dyDescent="0.3">
      <c r="A119" s="200" t="str">
        <f>$A$8</f>
        <v>Revenue A Inputs</v>
      </c>
      <c r="B119" s="220">
        <f>IF(B$2="Fcst",'Revenue A Inputs'!B8,0)</f>
        <v>0</v>
      </c>
      <c r="C119" s="220">
        <f>IF(C$2="Fcst",'Revenue A Inputs'!C8,0)</f>
        <v>0</v>
      </c>
      <c r="D119" s="220">
        <f>IF(D$2="Fcst",'Revenue A Inputs'!D8,0)</f>
        <v>0</v>
      </c>
      <c r="E119" s="220">
        <f>IF(E$2="Fcst",'Revenue A Inputs'!E8,0)</f>
        <v>0</v>
      </c>
      <c r="F119" s="220">
        <f>IF(F$2="Fcst",'Revenue A Inputs'!F8,0)</f>
        <v>0</v>
      </c>
      <c r="G119" s="220">
        <f>IF(G$2="Fcst",'Revenue A Inputs'!G8,0)</f>
        <v>0</v>
      </c>
      <c r="H119" s="220">
        <f>IF(H$2="Fcst",'Revenue A Inputs'!H8,0)</f>
        <v>0</v>
      </c>
      <c r="I119" s="220">
        <f>IF(I$2="Fcst",'Revenue A Inputs'!I8,0)</f>
        <v>-3</v>
      </c>
      <c r="J119" s="220">
        <f>IF(J$2="Fcst",'Revenue A Inputs'!J8,0)</f>
        <v>-4</v>
      </c>
      <c r="K119" s="220">
        <f>IF(K$2="Fcst",'Revenue A Inputs'!K8,0)</f>
        <v>-5</v>
      </c>
      <c r="L119" s="220">
        <f>IF(L$2="Fcst",'Revenue A Inputs'!L8,0)</f>
        <v>-2</v>
      </c>
      <c r="M119" s="220">
        <f>IF(M$2="Fcst",'Revenue A Inputs'!M8,0)</f>
        <v>-5</v>
      </c>
      <c r="N119" s="220">
        <f>IF(N$2="Fcst",'Revenue A Inputs'!N8,0)</f>
        <v>-3</v>
      </c>
      <c r="O119" s="220">
        <f>IF(O$2="Fcst",'Revenue A Inputs'!O8,0)</f>
        <v>0</v>
      </c>
      <c r="P119" s="220">
        <f>IF(P$2="Fcst",'Revenue A Inputs'!P8,0)</f>
        <v>-3</v>
      </c>
      <c r="Q119" s="220">
        <f>IF(Q$2="Fcst",'Revenue A Inputs'!Q8,0)</f>
        <v>0</v>
      </c>
      <c r="R119" s="220">
        <f>IF(R$2="Fcst",'Revenue A Inputs'!R8,0)</f>
        <v>-4</v>
      </c>
      <c r="S119" s="220">
        <f>IF(S$2="Fcst",'Revenue A Inputs'!S8,0)</f>
        <v>-2</v>
      </c>
      <c r="T119" s="220">
        <f>IF(T$2="Fcst",'Revenue A Inputs'!T8,0)</f>
        <v>-2</v>
      </c>
      <c r="U119" s="220">
        <f>IF(U$2="Fcst",'Revenue A Inputs'!U8,0)</f>
        <v>-2</v>
      </c>
      <c r="V119" s="220">
        <f>IF(V$2="Fcst",'Revenue A Inputs'!V8,0)</f>
        <v>0</v>
      </c>
      <c r="W119" s="220">
        <f>IF(W$2="Fcst",'Revenue A Inputs'!W8,0)</f>
        <v>0</v>
      </c>
      <c r="X119" s="220">
        <f>IF(X$2="Fcst",'Revenue A Inputs'!X8,0)</f>
        <v>-2</v>
      </c>
      <c r="Y119" s="220">
        <f>IF(Y$2="Fcst",'Revenue A Inputs'!Y8,0)</f>
        <v>-1</v>
      </c>
      <c r="Z119" s="220">
        <f>IF(Z$2="Fcst",'Revenue A Inputs'!Z8,0)</f>
        <v>-1</v>
      </c>
      <c r="AA119" s="220">
        <f>IF(AA$2="Fcst",'Revenue A Inputs'!AA8,0)</f>
        <v>-1</v>
      </c>
      <c r="AB119" s="220">
        <f>IF(AB$2="Fcst",'Revenue A Inputs'!AB8,0)</f>
        <v>-1</v>
      </c>
      <c r="AC119" s="220">
        <f>IF(AC$2="Fcst",'Revenue A Inputs'!AC8,0)</f>
        <v>-2</v>
      </c>
      <c r="AD119" s="220">
        <f>IF(AD$2="Fcst",'Revenue A Inputs'!AD8,0)</f>
        <v>-2</v>
      </c>
      <c r="AE119" s="220">
        <f>IF(AE$2="Fcst",'Revenue A Inputs'!AE8,0)</f>
        <v>-4</v>
      </c>
      <c r="AF119" s="220">
        <f>IF(AF$2="Fcst",'Revenue A Inputs'!AF8,0)</f>
        <v>-1</v>
      </c>
      <c r="AG119" s="220">
        <f>IF(AG$2="Fcst",'Revenue A Inputs'!AG8,0)</f>
        <v>-3</v>
      </c>
      <c r="AH119" s="220">
        <f>IF(AH$2="Fcst",'Revenue A Inputs'!AH8,0)</f>
        <v>0</v>
      </c>
      <c r="AI119" s="220">
        <f>IF(AI$2="Fcst",'Revenue A Inputs'!AI8,0)</f>
        <v>-2</v>
      </c>
      <c r="AJ119" s="220">
        <f>IF(AJ$2="Fcst",'Revenue A Inputs'!AJ8,0)</f>
        <v>-2</v>
      </c>
      <c r="AK119" s="220">
        <f>IF(AK$2="Fcst",'Revenue A Inputs'!AK8,0)</f>
        <v>-3</v>
      </c>
      <c r="AL119" s="220">
        <f>IF(AL$2="Fcst",'Revenue A Inputs'!AL8,0)</f>
        <v>-3</v>
      </c>
      <c r="AM119" s="220">
        <f>IF(AM$2="Fcst",'Revenue A Inputs'!AM8,0)</f>
        <v>-3</v>
      </c>
      <c r="AN119" s="220">
        <f>IF(AN$2="Fcst",'Revenue A Inputs'!AN8,0)</f>
        <v>-5</v>
      </c>
      <c r="AO119" s="220">
        <f>IF(AO$2="Fcst",'Revenue A Inputs'!AO8,0)</f>
        <v>-6</v>
      </c>
      <c r="AP119" s="220">
        <f>IF(AP$2="Fcst",'Revenue A Inputs'!AP8,0)</f>
        <v>0</v>
      </c>
      <c r="AQ119" s="220">
        <f>IF(AQ$2="Fcst",'Revenue A Inputs'!AQ8,0)</f>
        <v>0</v>
      </c>
      <c r="AR119" s="220">
        <f>IF(AR$2="Fcst",'Revenue A Inputs'!AR8,0)</f>
        <v>0</v>
      </c>
      <c r="AS119" s="220">
        <f>IF(AS$2="Fcst",'Revenue A Inputs'!AS8,0)</f>
        <v>0</v>
      </c>
      <c r="AT119" s="220">
        <f>IF(AT$2="Fcst",'Revenue A Inputs'!AT8,0)</f>
        <v>0</v>
      </c>
      <c r="AU119" s="220">
        <f>IF(AU$2="Fcst",'Revenue A Inputs'!AU8,0)</f>
        <v>0</v>
      </c>
      <c r="AV119" s="220">
        <f>IF(AV$2="Fcst",'Revenue A Inputs'!AV8,0)</f>
        <v>0</v>
      </c>
      <c r="AW119" s="220">
        <f>IF(AW$2="Fcst",'Revenue A Inputs'!AW8,0)</f>
        <v>0</v>
      </c>
      <c r="AX119" s="220">
        <f>IF(AX$2="Fcst",'Revenue A Inputs'!AX8,0)</f>
        <v>0</v>
      </c>
      <c r="AY119" s="220">
        <f>IF(AY$2="Fcst",'Revenue A Inputs'!AY8,0)</f>
        <v>0</v>
      </c>
      <c r="AZ119" s="220">
        <f>IF(AZ$2="Fcst",'Revenue A Inputs'!AZ8,0)</f>
        <v>0</v>
      </c>
      <c r="BA119" s="220">
        <f>IF(BA$2="Fcst",'Revenue A Inputs'!BA8,0)</f>
        <v>0</v>
      </c>
      <c r="BB119" s="220">
        <f>IF(BB$2="Fcst",'Revenue A Inputs'!BB8,0)</f>
        <v>0</v>
      </c>
      <c r="BC119" s="220">
        <f>IF(BC$2="Fcst",'Revenue A Inputs'!BC8,0)</f>
        <v>0</v>
      </c>
      <c r="BD119" s="220">
        <f>IF(BD$2="Fcst",'Revenue A Inputs'!BD8,0)</f>
        <v>0</v>
      </c>
      <c r="BE119" s="220">
        <f>IF(BE$2="Fcst",'Revenue A Inputs'!BE8,0)</f>
        <v>0</v>
      </c>
      <c r="BF119" s="220">
        <f>IF(BF$2="Fcst",'Revenue A Inputs'!BF8,0)</f>
        <v>0</v>
      </c>
      <c r="BG119" s="220">
        <f>IF(BG$2="Fcst",'Revenue A Inputs'!BG8,0)</f>
        <v>0</v>
      </c>
      <c r="BH119" s="220">
        <f>IF(BH$2="Fcst",'Revenue A Inputs'!BH8,0)</f>
        <v>0</v>
      </c>
      <c r="BI119" s="220">
        <f>IF(BI$2="Fcst",'Revenue A Inputs'!BI8,0)</f>
        <v>0</v>
      </c>
      <c r="BJ119" s="220">
        <f>IF(BJ$2="Fcst",'Revenue A Inputs'!BJ8,0)</f>
        <v>0</v>
      </c>
      <c r="BK119" s="220">
        <f>IF(BK$2="Fcst",'Revenue A Inputs'!BK8,0)</f>
        <v>0</v>
      </c>
      <c r="BL119" s="220">
        <f>IF(BL$2="Fcst",'Revenue A Inputs'!BL8,0)</f>
        <v>0</v>
      </c>
      <c r="BM119" s="220">
        <f>IF(BM$2="Fcst",'Revenue A Inputs'!BM8,0)</f>
        <v>0</v>
      </c>
      <c r="BN119" s="220">
        <f>IF(BN$2="Fcst",'Revenue A Inputs'!BN8,0)</f>
        <v>0</v>
      </c>
      <c r="BO119" s="220">
        <f>IF(BO$2="Fcst",'Revenue A Inputs'!BO8,0)</f>
        <v>0</v>
      </c>
      <c r="BP119" s="220">
        <f>IF(BP$2="Fcst",'Revenue A Inputs'!BP8,0)</f>
        <v>0</v>
      </c>
      <c r="BQ119" s="220">
        <f>IF(BQ$2="Fcst",'Revenue A Inputs'!BQ8,0)</f>
        <v>0</v>
      </c>
      <c r="BR119" s="220">
        <f>IF(BR$2="Fcst",'Revenue A Inputs'!BR8,0)</f>
        <v>0</v>
      </c>
      <c r="BS119" s="220">
        <f>IF(BS$2="Fcst",'Revenue A Inputs'!BS8,0)</f>
        <v>0</v>
      </c>
      <c r="BT119" s="220">
        <f>IF(BT$2="Fcst",'Revenue A Inputs'!BT8,0)</f>
        <v>0</v>
      </c>
      <c r="BU119" s="220">
        <f>IF(BU$2="Fcst",'Revenue A Inputs'!BU8,0)</f>
        <v>0</v>
      </c>
    </row>
    <row r="120" spans="1:73" x14ac:dyDescent="0.3">
      <c r="A120" s="200" t="str">
        <f>$A$9</f>
        <v>Revenue B Inputs</v>
      </c>
      <c r="B120" s="220">
        <f>IF(B$2="Fcst",'Revenue B Inputs'!B8,0)</f>
        <v>0</v>
      </c>
      <c r="C120" s="220">
        <f>IF(C$2="Fcst",'Revenue B Inputs'!C8,0)</f>
        <v>0</v>
      </c>
      <c r="D120" s="220">
        <f>IF(D$2="Fcst",'Revenue B Inputs'!D8,0)</f>
        <v>0</v>
      </c>
      <c r="E120" s="220">
        <f>IF(E$2="Fcst",'Revenue B Inputs'!E8,0)</f>
        <v>0</v>
      </c>
      <c r="F120" s="220">
        <f>IF(F$2="Fcst",'Revenue B Inputs'!F8,0)</f>
        <v>0</v>
      </c>
      <c r="G120" s="220">
        <f>IF(G$2="Fcst",'Revenue B Inputs'!G8,0)</f>
        <v>0</v>
      </c>
      <c r="H120" s="220">
        <f>IF(H$2="Fcst",'Revenue B Inputs'!H8,0)</f>
        <v>0</v>
      </c>
      <c r="I120" s="220">
        <f>IF(I$2="Fcst",'Revenue B Inputs'!I8,0)</f>
        <v>0</v>
      </c>
      <c r="J120" s="220">
        <f>IF(J$2="Fcst",'Revenue B Inputs'!J8,0)</f>
        <v>0</v>
      </c>
      <c r="K120" s="220">
        <f>IF(K$2="Fcst",'Revenue B Inputs'!K8,0)</f>
        <v>0</v>
      </c>
      <c r="L120" s="220">
        <f>IF(L$2="Fcst",'Revenue B Inputs'!L8,0)</f>
        <v>0</v>
      </c>
      <c r="M120" s="220">
        <f>IF(M$2="Fcst",'Revenue B Inputs'!M8,0)</f>
        <v>0</v>
      </c>
      <c r="N120" s="220">
        <f>IF(N$2="Fcst",'Revenue B Inputs'!N8,0)</f>
        <v>0</v>
      </c>
      <c r="O120" s="220">
        <f>IF(O$2="Fcst",'Revenue B Inputs'!O8,0)</f>
        <v>0</v>
      </c>
      <c r="P120" s="220">
        <f>IF(P$2="Fcst",'Revenue B Inputs'!P8,0)</f>
        <v>0</v>
      </c>
      <c r="Q120" s="220">
        <f>IF(Q$2="Fcst",'Revenue B Inputs'!Q8,0)</f>
        <v>0</v>
      </c>
      <c r="R120" s="220">
        <f>IF(R$2="Fcst",'Revenue B Inputs'!R8,0)</f>
        <v>0</v>
      </c>
      <c r="S120" s="220">
        <f>IF(S$2="Fcst",'Revenue B Inputs'!S8,0)</f>
        <v>0</v>
      </c>
      <c r="T120" s="220">
        <f>IF(T$2="Fcst",'Revenue B Inputs'!T8,0)</f>
        <v>0</v>
      </c>
      <c r="U120" s="220">
        <f>IF(U$2="Fcst",'Revenue B Inputs'!U8,0)</f>
        <v>0</v>
      </c>
      <c r="V120" s="220">
        <f>IF(V$2="Fcst",'Revenue B Inputs'!V8,0)</f>
        <v>0</v>
      </c>
      <c r="W120" s="220">
        <f>IF(W$2="Fcst",'Revenue B Inputs'!W8,0)</f>
        <v>0</v>
      </c>
      <c r="X120" s="220">
        <f>IF(X$2="Fcst",'Revenue B Inputs'!X8,0)</f>
        <v>0</v>
      </c>
      <c r="Y120" s="220">
        <f>IF(Y$2="Fcst",'Revenue B Inputs'!Y8,0)</f>
        <v>0</v>
      </c>
      <c r="Z120" s="220">
        <f>IF(Z$2="Fcst",'Revenue B Inputs'!Z8,0)</f>
        <v>0</v>
      </c>
      <c r="AA120" s="220">
        <f>IF(AA$2="Fcst",'Revenue B Inputs'!AA8,0)</f>
        <v>0</v>
      </c>
      <c r="AB120" s="220">
        <f>IF(AB$2="Fcst",'Revenue B Inputs'!AB8,0)</f>
        <v>0</v>
      </c>
      <c r="AC120" s="220">
        <f>IF(AC$2="Fcst",'Revenue B Inputs'!AC8,0)</f>
        <v>0</v>
      </c>
      <c r="AD120" s="220">
        <f>IF(AD$2="Fcst",'Revenue B Inputs'!AD8,0)</f>
        <v>0</v>
      </c>
      <c r="AE120" s="220">
        <f>IF(AE$2="Fcst",'Revenue B Inputs'!AE8,0)</f>
        <v>0</v>
      </c>
      <c r="AF120" s="220">
        <f>IF(AF$2="Fcst",'Revenue B Inputs'!AF8,0)</f>
        <v>0</v>
      </c>
      <c r="AG120" s="220">
        <f>IF(AG$2="Fcst",'Revenue B Inputs'!AG8,0)</f>
        <v>0</v>
      </c>
      <c r="AH120" s="220">
        <f>IF(AH$2="Fcst",'Revenue B Inputs'!AH8,0)</f>
        <v>0</v>
      </c>
      <c r="AI120" s="220">
        <f>IF(AI$2="Fcst",'Revenue B Inputs'!AI8,0)</f>
        <v>0</v>
      </c>
      <c r="AJ120" s="220">
        <f>IF(AJ$2="Fcst",'Revenue B Inputs'!AJ8,0)</f>
        <v>0</v>
      </c>
      <c r="AK120" s="220">
        <f>IF(AK$2="Fcst",'Revenue B Inputs'!AK8,0)</f>
        <v>0</v>
      </c>
      <c r="AL120" s="220">
        <f>IF(AL$2="Fcst",'Revenue B Inputs'!AL8,0)</f>
        <v>0</v>
      </c>
      <c r="AM120" s="220">
        <f>IF(AM$2="Fcst",'Revenue B Inputs'!AM8,0)</f>
        <v>0</v>
      </c>
      <c r="AN120" s="220">
        <f>IF(AN$2="Fcst",'Revenue B Inputs'!AN8,0)</f>
        <v>0</v>
      </c>
      <c r="AO120" s="220">
        <f>IF(AO$2="Fcst",'Revenue B Inputs'!AO8,0)</f>
        <v>0</v>
      </c>
      <c r="AP120" s="220">
        <f>IF(AP$2="Fcst",'Revenue B Inputs'!AP8,0)</f>
        <v>0</v>
      </c>
      <c r="AQ120" s="220">
        <f>IF(AQ$2="Fcst",'Revenue B Inputs'!AQ8,0)</f>
        <v>0</v>
      </c>
      <c r="AR120" s="220">
        <f>IF(AR$2="Fcst",'Revenue B Inputs'!AR8,0)</f>
        <v>0</v>
      </c>
      <c r="AS120" s="220">
        <f>IF(AS$2="Fcst",'Revenue B Inputs'!AS8,0)</f>
        <v>0</v>
      </c>
      <c r="AT120" s="220">
        <f>IF(AT$2="Fcst",'Revenue B Inputs'!AT8,0)</f>
        <v>0</v>
      </c>
      <c r="AU120" s="220">
        <f>IF(AU$2="Fcst",'Revenue B Inputs'!AU8,0)</f>
        <v>-67</v>
      </c>
      <c r="AV120" s="220">
        <f>IF(AV$2="Fcst",'Revenue B Inputs'!AV8,0)</f>
        <v>-66</v>
      </c>
      <c r="AW120" s="220">
        <f>IF(AW$2="Fcst",'Revenue B Inputs'!AW8,0)</f>
        <v>-65</v>
      </c>
      <c r="AX120" s="220">
        <f>IF(AX$2="Fcst",'Revenue B Inputs'!AX8,0)</f>
        <v>-64</v>
      </c>
      <c r="AY120" s="220">
        <f>IF(AY$2="Fcst",'Revenue B Inputs'!AY8,0)</f>
        <v>-62</v>
      </c>
      <c r="AZ120" s="220">
        <f>IF(AZ$2="Fcst",'Revenue B Inputs'!AZ8,0)</f>
        <v>-61</v>
      </c>
      <c r="BA120" s="220">
        <f>IF(BA$2="Fcst",'Revenue B Inputs'!BA8,0)</f>
        <v>-60</v>
      </c>
      <c r="BB120" s="220">
        <f>IF(BB$2="Fcst",'Revenue B Inputs'!BB8,0)</f>
        <v>-59</v>
      </c>
      <c r="BC120" s="220">
        <f>IF(BC$2="Fcst",'Revenue B Inputs'!BC8,0)</f>
        <v>-58</v>
      </c>
      <c r="BD120" s="220">
        <f>IF(BD$2="Fcst",'Revenue B Inputs'!BD8,0)</f>
        <v>-57</v>
      </c>
      <c r="BE120" s="220">
        <f>IF(BE$2="Fcst",'Revenue B Inputs'!BE8,0)</f>
        <v>-55</v>
      </c>
      <c r="BF120" s="220">
        <f>IF(BF$2="Fcst",'Revenue B Inputs'!BF8,0)</f>
        <v>-54</v>
      </c>
      <c r="BG120" s="220">
        <f>IF(BG$2="Fcst",'Revenue B Inputs'!BG8,0)</f>
        <v>-53</v>
      </c>
      <c r="BH120" s="220">
        <f>IF(BH$2="Fcst",'Revenue B Inputs'!BH8,0)</f>
        <v>-52</v>
      </c>
      <c r="BI120" s="220">
        <f>IF(BI$2="Fcst",'Revenue B Inputs'!BI8,0)</f>
        <v>-51</v>
      </c>
      <c r="BJ120" s="220">
        <f>IF(BJ$2="Fcst",'Revenue B Inputs'!BJ8,0)</f>
        <v>-50</v>
      </c>
      <c r="BK120" s="220">
        <f>IF(BK$2="Fcst",'Revenue B Inputs'!BK8,0)</f>
        <v>-49</v>
      </c>
      <c r="BL120" s="220">
        <f>IF(BL$2="Fcst",'Revenue B Inputs'!BL8,0)</f>
        <v>-48</v>
      </c>
      <c r="BM120" s="220">
        <f>IF(BM$2="Fcst",'Revenue B Inputs'!BM8,0)</f>
        <v>-48</v>
      </c>
      <c r="BN120" s="220">
        <f>IF(BN$2="Fcst",'Revenue B Inputs'!BN8,0)</f>
        <v>-47</v>
      </c>
      <c r="BO120" s="220">
        <f>IF(BO$2="Fcst",'Revenue B Inputs'!BO8,0)</f>
        <v>-46</v>
      </c>
      <c r="BP120" s="220">
        <f>IF(BP$2="Fcst",'Revenue B Inputs'!BP8,0)</f>
        <v>-45</v>
      </c>
      <c r="BQ120" s="220">
        <f>IF(BQ$2="Fcst",'Revenue B Inputs'!BQ8,0)</f>
        <v>-44</v>
      </c>
      <c r="BR120" s="220">
        <f>IF(BR$2="Fcst",'Revenue B Inputs'!BR8,0)</f>
        <v>-43</v>
      </c>
      <c r="BS120" s="220">
        <f>IF(BS$2="Fcst",'Revenue B Inputs'!BS8,0)</f>
        <v>-42</v>
      </c>
      <c r="BT120" s="220">
        <f>IF(BT$2="Fcst",'Revenue B Inputs'!BT8,0)</f>
        <v>-41</v>
      </c>
      <c r="BU120" s="220">
        <f>IF(BU$2="Fcst",'Revenue B Inputs'!BU8,0)</f>
        <v>-41</v>
      </c>
    </row>
    <row r="121" spans="1:73" x14ac:dyDescent="0.3">
      <c r="A121" s="200" t="str">
        <f>$A$10</f>
        <v>Revenue C Inputs</v>
      </c>
      <c r="B121" s="220">
        <f>IF(B$2="Fcst",'Revenue C Inputs'!B8,0)</f>
        <v>0</v>
      </c>
      <c r="C121" s="220">
        <f>IF(C$2="Fcst",'Revenue C Inputs'!C8,0)</f>
        <v>0</v>
      </c>
      <c r="D121" s="220">
        <f>IF(D$2="Fcst",'Revenue C Inputs'!D8,0)</f>
        <v>0</v>
      </c>
      <c r="E121" s="220">
        <f>IF(E$2="Fcst",'Revenue C Inputs'!E8,0)</f>
        <v>0</v>
      </c>
      <c r="F121" s="220">
        <f>IF(F$2="Fcst",'Revenue C Inputs'!F8,0)</f>
        <v>0</v>
      </c>
      <c r="G121" s="220">
        <f>IF(G$2="Fcst",'Revenue C Inputs'!G8,0)</f>
        <v>0</v>
      </c>
      <c r="H121" s="220">
        <f>IF(H$2="Fcst",'Revenue C Inputs'!H8,0)</f>
        <v>0</v>
      </c>
      <c r="I121" s="220">
        <f>IF(I$2="Fcst",'Revenue C Inputs'!I8,0)</f>
        <v>0</v>
      </c>
      <c r="J121" s="220">
        <f>IF(J$2="Fcst",'Revenue C Inputs'!J8,0)</f>
        <v>0</v>
      </c>
      <c r="K121" s="220">
        <f>IF(K$2="Fcst",'Revenue C Inputs'!K8,0)</f>
        <v>0</v>
      </c>
      <c r="L121" s="220">
        <f>IF(L$2="Fcst",'Revenue C Inputs'!L8,0)</f>
        <v>0</v>
      </c>
      <c r="M121" s="220">
        <f>IF(M$2="Fcst",'Revenue C Inputs'!M8,0)</f>
        <v>0</v>
      </c>
      <c r="N121" s="220">
        <f>IF(N$2="Fcst",'Revenue C Inputs'!N8,0)</f>
        <v>0</v>
      </c>
      <c r="O121" s="220">
        <f>IF(O$2="Fcst",'Revenue C Inputs'!O8,0)</f>
        <v>0</v>
      </c>
      <c r="P121" s="220">
        <f>IF(P$2="Fcst",'Revenue C Inputs'!P8,0)</f>
        <v>0</v>
      </c>
      <c r="Q121" s="220">
        <f>IF(Q$2="Fcst",'Revenue C Inputs'!Q8,0)</f>
        <v>0</v>
      </c>
      <c r="R121" s="220">
        <f>IF(R$2="Fcst",'Revenue C Inputs'!R8,0)</f>
        <v>0</v>
      </c>
      <c r="S121" s="220">
        <f>IF(S$2="Fcst",'Revenue C Inputs'!S8,0)</f>
        <v>0</v>
      </c>
      <c r="T121" s="220">
        <f>IF(T$2="Fcst",'Revenue C Inputs'!T8,0)</f>
        <v>0</v>
      </c>
      <c r="U121" s="220">
        <f>IF(U$2="Fcst",'Revenue C Inputs'!U8,0)</f>
        <v>0</v>
      </c>
      <c r="V121" s="220">
        <f>IF(V$2="Fcst",'Revenue C Inputs'!V8,0)</f>
        <v>0</v>
      </c>
      <c r="W121" s="220">
        <f>IF(W$2="Fcst",'Revenue C Inputs'!W8,0)</f>
        <v>0</v>
      </c>
      <c r="X121" s="220">
        <f>IF(X$2="Fcst",'Revenue C Inputs'!X8,0)</f>
        <v>0</v>
      </c>
      <c r="Y121" s="220">
        <f>IF(Y$2="Fcst",'Revenue C Inputs'!Y8,0)</f>
        <v>0</v>
      </c>
      <c r="Z121" s="220">
        <f>IF(Z$2="Fcst",'Revenue C Inputs'!Z8,0)</f>
        <v>0</v>
      </c>
      <c r="AA121" s="220">
        <f>IF(AA$2="Fcst",'Revenue C Inputs'!AA8,0)</f>
        <v>0</v>
      </c>
      <c r="AB121" s="220">
        <f>IF(AB$2="Fcst",'Revenue C Inputs'!AB8,0)</f>
        <v>0</v>
      </c>
      <c r="AC121" s="220">
        <f>IF(AC$2="Fcst",'Revenue C Inputs'!AC8,0)</f>
        <v>0</v>
      </c>
      <c r="AD121" s="220">
        <f>IF(AD$2="Fcst",'Revenue C Inputs'!AD8,0)</f>
        <v>0</v>
      </c>
      <c r="AE121" s="220">
        <f>IF(AE$2="Fcst",'Revenue C Inputs'!AE8,0)</f>
        <v>0</v>
      </c>
      <c r="AF121" s="220">
        <f>IF(AF$2="Fcst",'Revenue C Inputs'!AF8,0)</f>
        <v>0</v>
      </c>
      <c r="AG121" s="220">
        <f>IF(AG$2="Fcst",'Revenue C Inputs'!AG8,0)</f>
        <v>0</v>
      </c>
      <c r="AH121" s="220">
        <f>IF(AH$2="Fcst",'Revenue C Inputs'!AH8,0)</f>
        <v>0</v>
      </c>
      <c r="AI121" s="220">
        <f>IF(AI$2="Fcst",'Revenue C Inputs'!AI8,0)</f>
        <v>0</v>
      </c>
      <c r="AJ121" s="220">
        <f>IF(AJ$2="Fcst",'Revenue C Inputs'!AJ8,0)</f>
        <v>0</v>
      </c>
      <c r="AK121" s="220">
        <f>IF(AK$2="Fcst",'Revenue C Inputs'!AK8,0)</f>
        <v>0</v>
      </c>
      <c r="AL121" s="220">
        <f>IF(AL$2="Fcst",'Revenue C Inputs'!AL8,0)</f>
        <v>0</v>
      </c>
      <c r="AM121" s="220">
        <f>IF(AM$2="Fcst",'Revenue C Inputs'!AM8,0)</f>
        <v>0</v>
      </c>
      <c r="AN121" s="220">
        <f>IF(AN$2="Fcst",'Revenue C Inputs'!AN8,0)</f>
        <v>0</v>
      </c>
      <c r="AO121" s="220">
        <f>IF(AO$2="Fcst",'Revenue C Inputs'!AO8,0)</f>
        <v>0</v>
      </c>
      <c r="AP121" s="220">
        <f>IF(AP$2="Fcst",'Revenue C Inputs'!AP8,0)</f>
        <v>0</v>
      </c>
      <c r="AQ121" s="220">
        <f>IF(AQ$2="Fcst",'Revenue C Inputs'!AQ8,0)</f>
        <v>0</v>
      </c>
      <c r="AR121" s="220">
        <f>IF(AR$2="Fcst",'Revenue C Inputs'!AR8,0)</f>
        <v>0</v>
      </c>
      <c r="AS121" s="220">
        <f>IF(AS$2="Fcst",'Revenue C Inputs'!AS8,0)</f>
        <v>0</v>
      </c>
      <c r="AT121" s="220">
        <f>IF(AT$2="Fcst",'Revenue C Inputs'!AT8,0)</f>
        <v>0</v>
      </c>
      <c r="AU121" s="220">
        <f>IF(AU$2="Fcst",'Revenue C Inputs'!AU8,0)</f>
        <v>-67</v>
      </c>
      <c r="AV121" s="220">
        <f>IF(AV$2="Fcst",'Revenue C Inputs'!AV8,0)</f>
        <v>-66</v>
      </c>
      <c r="AW121" s="220">
        <f>IF(AW$2="Fcst",'Revenue C Inputs'!AW8,0)</f>
        <v>-65</v>
      </c>
      <c r="AX121" s="220">
        <f>IF(AX$2="Fcst",'Revenue C Inputs'!AX8,0)</f>
        <v>-64</v>
      </c>
      <c r="AY121" s="220">
        <f>IF(AY$2="Fcst",'Revenue C Inputs'!AY8,0)</f>
        <v>-62</v>
      </c>
      <c r="AZ121" s="220">
        <f>IF(AZ$2="Fcst",'Revenue C Inputs'!AZ8,0)</f>
        <v>-61</v>
      </c>
      <c r="BA121" s="220">
        <f>IF(BA$2="Fcst",'Revenue C Inputs'!BA8,0)</f>
        <v>-60</v>
      </c>
      <c r="BB121" s="220">
        <f>IF(BB$2="Fcst",'Revenue C Inputs'!BB8,0)</f>
        <v>-59</v>
      </c>
      <c r="BC121" s="220">
        <f>IF(BC$2="Fcst",'Revenue C Inputs'!BC8,0)</f>
        <v>-58</v>
      </c>
      <c r="BD121" s="220">
        <f>IF(BD$2="Fcst",'Revenue C Inputs'!BD8,0)</f>
        <v>-57</v>
      </c>
      <c r="BE121" s="220">
        <f>IF(BE$2="Fcst",'Revenue C Inputs'!BE8,0)</f>
        <v>-55</v>
      </c>
      <c r="BF121" s="220">
        <f>IF(BF$2="Fcst",'Revenue C Inputs'!BF8,0)</f>
        <v>-54</v>
      </c>
      <c r="BG121" s="220">
        <f>IF(BG$2="Fcst",'Revenue C Inputs'!BG8,0)</f>
        <v>-53</v>
      </c>
      <c r="BH121" s="220">
        <f>IF(BH$2="Fcst",'Revenue C Inputs'!BH8,0)</f>
        <v>-52</v>
      </c>
      <c r="BI121" s="220">
        <f>IF(BI$2="Fcst",'Revenue C Inputs'!BI8,0)</f>
        <v>-51</v>
      </c>
      <c r="BJ121" s="220">
        <f>IF(BJ$2="Fcst",'Revenue C Inputs'!BJ8,0)</f>
        <v>-50</v>
      </c>
      <c r="BK121" s="220">
        <f>IF(BK$2="Fcst",'Revenue C Inputs'!BK8,0)</f>
        <v>-49</v>
      </c>
      <c r="BL121" s="220">
        <f>IF(BL$2="Fcst",'Revenue C Inputs'!BL8,0)</f>
        <v>-48</v>
      </c>
      <c r="BM121" s="220">
        <f>IF(BM$2="Fcst",'Revenue C Inputs'!BM8,0)</f>
        <v>-48</v>
      </c>
      <c r="BN121" s="220">
        <f>IF(BN$2="Fcst",'Revenue C Inputs'!BN8,0)</f>
        <v>-47</v>
      </c>
      <c r="BO121" s="220">
        <f>IF(BO$2="Fcst",'Revenue C Inputs'!BO8,0)</f>
        <v>-46</v>
      </c>
      <c r="BP121" s="220">
        <f>IF(BP$2="Fcst",'Revenue C Inputs'!BP8,0)</f>
        <v>-45</v>
      </c>
      <c r="BQ121" s="220">
        <f>IF(BQ$2="Fcst",'Revenue C Inputs'!BQ8,0)</f>
        <v>-44</v>
      </c>
      <c r="BR121" s="220">
        <f>IF(BR$2="Fcst",'Revenue C Inputs'!BR8,0)</f>
        <v>-43</v>
      </c>
      <c r="BS121" s="220">
        <f>IF(BS$2="Fcst",'Revenue C Inputs'!BS8,0)</f>
        <v>-42</v>
      </c>
      <c r="BT121" s="220">
        <f>IF(BT$2="Fcst",'Revenue C Inputs'!BT8,0)</f>
        <v>-41</v>
      </c>
      <c r="BU121" s="220">
        <f>IF(BU$2="Fcst",'Revenue C Inputs'!BU8,0)</f>
        <v>-41</v>
      </c>
    </row>
    <row r="122" spans="1:73" x14ac:dyDescent="0.3">
      <c r="A122" s="200" t="str">
        <f>$A$11</f>
        <v>Revenue D Inputs</v>
      </c>
      <c r="B122" s="210">
        <f>IF(B$2="Fcst",'Revenue D Inputs'!B12,0)</f>
        <v>0</v>
      </c>
      <c r="C122" s="210">
        <f>IF(C$2="Fcst",'Revenue D Inputs'!C12,0)</f>
        <v>0</v>
      </c>
      <c r="D122" s="210">
        <f>IF(D$2="Fcst",'Revenue D Inputs'!D12,0)</f>
        <v>0</v>
      </c>
      <c r="E122" s="210">
        <f>IF(E$2="Fcst",'Revenue D Inputs'!E12,0)</f>
        <v>0</v>
      </c>
      <c r="F122" s="210">
        <f>IF(F$2="Fcst",'Revenue D Inputs'!F12,0)</f>
        <v>0</v>
      </c>
      <c r="G122" s="210">
        <f>IF(G$2="Fcst",'Revenue D Inputs'!G12,0)</f>
        <v>0</v>
      </c>
      <c r="H122" s="210">
        <f>IF(H$2="Fcst",'Revenue D Inputs'!H12,0)</f>
        <v>0</v>
      </c>
      <c r="I122" s="210">
        <f>IF(I$2="Fcst",'Revenue D Inputs'!I12,0)</f>
        <v>0</v>
      </c>
      <c r="J122" s="210">
        <f>IF(J$2="Fcst",'Revenue D Inputs'!J12,0)</f>
        <v>0</v>
      </c>
      <c r="K122" s="210">
        <f>IF(K$2="Fcst",'Revenue D Inputs'!K12,0)</f>
        <v>0</v>
      </c>
      <c r="L122" s="210">
        <f>IF(L$2="Fcst",'Revenue D Inputs'!L12,0)</f>
        <v>0</v>
      </c>
      <c r="M122" s="210">
        <f>IF(M$2="Fcst",'Revenue D Inputs'!M12,0)</f>
        <v>0</v>
      </c>
      <c r="N122" s="210">
        <f>IF(N$2="Fcst",'Revenue D Inputs'!N12,0)</f>
        <v>0</v>
      </c>
      <c r="O122" s="210">
        <f>IF(O$2="Fcst",'Revenue D Inputs'!O12,0)</f>
        <v>0</v>
      </c>
      <c r="P122" s="210">
        <f>IF(P$2="Fcst",'Revenue D Inputs'!P12,0)</f>
        <v>0</v>
      </c>
      <c r="Q122" s="210">
        <f>IF(Q$2="Fcst",'Revenue D Inputs'!Q12,0)</f>
        <v>0</v>
      </c>
      <c r="R122" s="210">
        <f>IF(R$2="Fcst",'Revenue D Inputs'!R12,0)</f>
        <v>0</v>
      </c>
      <c r="S122" s="210">
        <f>IF(S$2="Fcst",'Revenue D Inputs'!S12,0)</f>
        <v>0</v>
      </c>
      <c r="T122" s="210">
        <f>IF(T$2="Fcst",'Revenue D Inputs'!T12,0)</f>
        <v>0</v>
      </c>
      <c r="U122" s="210">
        <f>IF(U$2="Fcst",'Revenue D Inputs'!U12,0)</f>
        <v>0</v>
      </c>
      <c r="V122" s="210">
        <f>IF(V$2="Fcst",'Revenue D Inputs'!V12,0)</f>
        <v>0</v>
      </c>
      <c r="W122" s="210">
        <f>IF(W$2="Fcst",'Revenue D Inputs'!W12,0)</f>
        <v>0</v>
      </c>
      <c r="X122" s="210">
        <f>IF(X$2="Fcst",'Revenue D Inputs'!X12,0)</f>
        <v>0</v>
      </c>
      <c r="Y122" s="210">
        <f>IF(Y$2="Fcst",'Revenue D Inputs'!Y12,0)</f>
        <v>0</v>
      </c>
      <c r="Z122" s="210">
        <f>IF(Z$2="Fcst",'Revenue D Inputs'!Z12,0)</f>
        <v>0</v>
      </c>
      <c r="AA122" s="210">
        <f>IF(AA$2="Fcst",'Revenue D Inputs'!AA12,0)</f>
        <v>0</v>
      </c>
      <c r="AB122" s="210">
        <f>IF(AB$2="Fcst",'Revenue D Inputs'!AB12,0)</f>
        <v>0</v>
      </c>
      <c r="AC122" s="210">
        <f>IF(AC$2="Fcst",'Revenue D Inputs'!AC12,0)</f>
        <v>0</v>
      </c>
      <c r="AD122" s="210">
        <f>IF(AD$2="Fcst",'Revenue D Inputs'!AD12,0)</f>
        <v>0</v>
      </c>
      <c r="AE122" s="210">
        <f>IF(AE$2="Fcst",'Revenue D Inputs'!AE12,0)</f>
        <v>0</v>
      </c>
      <c r="AF122" s="210">
        <f>IF(AF$2="Fcst",'Revenue D Inputs'!AF12,0)</f>
        <v>0</v>
      </c>
      <c r="AG122" s="210">
        <f>IF(AG$2="Fcst",'Revenue D Inputs'!AG12,0)</f>
        <v>0</v>
      </c>
      <c r="AH122" s="210">
        <f>IF(AH$2="Fcst",'Revenue D Inputs'!AH12,0)</f>
        <v>0</v>
      </c>
      <c r="AI122" s="210">
        <f>IF(AI$2="Fcst",'Revenue D Inputs'!AI12,0)</f>
        <v>0</v>
      </c>
      <c r="AJ122" s="210">
        <f>IF(AJ$2="Fcst",'Revenue D Inputs'!AJ12,0)</f>
        <v>0</v>
      </c>
      <c r="AK122" s="210">
        <f>IF(AK$2="Fcst",'Revenue D Inputs'!AK12,0)</f>
        <v>0</v>
      </c>
      <c r="AL122" s="210">
        <f>IF(AL$2="Fcst",'Revenue D Inputs'!AL12,0)</f>
        <v>0</v>
      </c>
      <c r="AM122" s="210">
        <f>IF(AM$2="Fcst",'Revenue D Inputs'!AM12,0)</f>
        <v>0</v>
      </c>
      <c r="AN122" s="210">
        <f>IF(AN$2="Fcst",'Revenue D Inputs'!AN12,0)</f>
        <v>0</v>
      </c>
      <c r="AO122" s="210">
        <f>IF(AO$2="Fcst",'Revenue D Inputs'!AO12,0)</f>
        <v>0</v>
      </c>
      <c r="AP122" s="210">
        <f>IF(AP$2="Fcst",'Revenue D Inputs'!AP12,0)</f>
        <v>0</v>
      </c>
      <c r="AQ122" s="210">
        <f>IF(AQ$2="Fcst",'Revenue D Inputs'!AQ12,0)</f>
        <v>0</v>
      </c>
      <c r="AR122" s="210">
        <f>IF(AR$2="Fcst",'Revenue D Inputs'!AR12,0)</f>
        <v>0</v>
      </c>
      <c r="AS122" s="210">
        <f>IF(AS$2="Fcst",'Revenue D Inputs'!AS12,0)</f>
        <v>0</v>
      </c>
      <c r="AT122" s="210">
        <f>IF(AT$2="Fcst",'Revenue D Inputs'!AT12,0)</f>
        <v>0</v>
      </c>
      <c r="AU122" s="210">
        <f>IF(AU$2="Fcst",'Revenue D Inputs'!AU12,0)</f>
        <v>0</v>
      </c>
      <c r="AV122" s="210">
        <f>IF(AV$2="Fcst",'Revenue D Inputs'!AV12,0)</f>
        <v>0</v>
      </c>
      <c r="AW122" s="210">
        <f>IF(AW$2="Fcst",'Revenue D Inputs'!AW12,0)</f>
        <v>0</v>
      </c>
      <c r="AX122" s="210">
        <f>IF(AX$2="Fcst",'Revenue D Inputs'!AX12,0)</f>
        <v>0</v>
      </c>
      <c r="AY122" s="210">
        <f>IF(AY$2="Fcst",'Revenue D Inputs'!AY12,0)</f>
        <v>0</v>
      </c>
      <c r="AZ122" s="210">
        <f>IF(AZ$2="Fcst",'Revenue D Inputs'!AZ12,0)</f>
        <v>0</v>
      </c>
      <c r="BA122" s="210">
        <f>IF(BA$2="Fcst",'Revenue D Inputs'!BA12,0)</f>
        <v>0</v>
      </c>
      <c r="BB122" s="210">
        <f>IF(BB$2="Fcst",'Revenue D Inputs'!BB12,0)</f>
        <v>0</v>
      </c>
      <c r="BC122" s="210">
        <f>IF(BC$2="Fcst",'Revenue D Inputs'!BC12,0)</f>
        <v>0</v>
      </c>
      <c r="BD122" s="210">
        <f>IF(BD$2="Fcst",'Revenue D Inputs'!BD12,0)</f>
        <v>0</v>
      </c>
      <c r="BE122" s="210">
        <f>IF(BE$2="Fcst",'Revenue D Inputs'!BE12,0)</f>
        <v>0</v>
      </c>
      <c r="BF122" s="210">
        <f>IF(BF$2="Fcst",'Revenue D Inputs'!BF12,0)</f>
        <v>0</v>
      </c>
      <c r="BG122" s="210">
        <f>IF(BG$2="Fcst",'Revenue D Inputs'!BG12,0)</f>
        <v>0</v>
      </c>
      <c r="BH122" s="210">
        <f>IF(BH$2="Fcst",'Revenue D Inputs'!BH12,0)</f>
        <v>0</v>
      </c>
      <c r="BI122" s="210">
        <f>IF(BI$2="Fcst",'Revenue D Inputs'!BI12,0)</f>
        <v>0</v>
      </c>
      <c r="BJ122" s="210">
        <f>IF(BJ$2="Fcst",'Revenue D Inputs'!BJ12,0)</f>
        <v>0</v>
      </c>
      <c r="BK122" s="210">
        <f>IF(BK$2="Fcst",'Revenue D Inputs'!BK12,0)</f>
        <v>0</v>
      </c>
      <c r="BL122" s="210">
        <f>IF(BL$2="Fcst",'Revenue D Inputs'!BL12,0)</f>
        <v>0</v>
      </c>
      <c r="BM122" s="210">
        <f>IF(BM$2="Fcst",'Revenue D Inputs'!BM12,0)</f>
        <v>0</v>
      </c>
      <c r="BN122" s="210">
        <f>IF(BN$2="Fcst",'Revenue D Inputs'!BN12,0)</f>
        <v>0</v>
      </c>
      <c r="BO122" s="210">
        <f>IF(BO$2="Fcst",'Revenue D Inputs'!BO12,0)</f>
        <v>0</v>
      </c>
      <c r="BP122" s="210">
        <f>IF(BP$2="Fcst",'Revenue D Inputs'!BP12,0)</f>
        <v>0</v>
      </c>
      <c r="BQ122" s="210">
        <f>IF(BQ$2="Fcst",'Revenue D Inputs'!BQ12,0)</f>
        <v>0</v>
      </c>
      <c r="BR122" s="210">
        <f>IF(BR$2="Fcst",'Revenue D Inputs'!BR12,0)</f>
        <v>0</v>
      </c>
      <c r="BS122" s="210">
        <f>IF(BS$2="Fcst",'Revenue D Inputs'!BS12,0)</f>
        <v>0</v>
      </c>
      <c r="BT122" s="210">
        <f>IF(BT$2="Fcst",'Revenue D Inputs'!BT12,0)</f>
        <v>0</v>
      </c>
      <c r="BU122" s="210">
        <f>IF(BU$2="Fcst",'Revenue D Inputs'!BU12,0)</f>
        <v>0</v>
      </c>
    </row>
    <row r="123" spans="1:73" s="575" customFormat="1" x14ac:dyDescent="0.3">
      <c r="A123" s="575" t="str">
        <f>$A$12</f>
        <v>Revenue E Inputs</v>
      </c>
      <c r="B123" s="576">
        <f>IF(B$2="Fcst",'Revenue E Inputs'!B38,0)</f>
        <v>0</v>
      </c>
      <c r="C123" s="576">
        <f>IF(C$2="Fcst",'Revenue E Inputs'!C38,0)</f>
        <v>0</v>
      </c>
      <c r="D123" s="576">
        <f>IF(D$2="Fcst",'Revenue E Inputs'!D38,0)</f>
        <v>0</v>
      </c>
      <c r="E123" s="576">
        <f>IF(E$2="Fcst",'Revenue E Inputs'!E38,0)</f>
        <v>0</v>
      </c>
      <c r="F123" s="576">
        <f>IF(F$2="Fcst",'Revenue E Inputs'!F38,0)</f>
        <v>0</v>
      </c>
      <c r="G123" s="576">
        <f>IF(G$2="Fcst",'Revenue E Inputs'!G38,0)</f>
        <v>0</v>
      </c>
      <c r="H123" s="576">
        <f>IF(H$2="Fcst",'Revenue E Inputs'!H38,0)</f>
        <v>0</v>
      </c>
      <c r="I123" s="576">
        <f>IF(I$2="Fcst",'Revenue E Inputs'!I38,0)</f>
        <v>0</v>
      </c>
      <c r="J123" s="576">
        <f>IF(J$2="Fcst",'Revenue E Inputs'!J38,0)</f>
        <v>0</v>
      </c>
      <c r="K123" s="576">
        <f>IF(K$2="Fcst",'Revenue E Inputs'!K38,0)</f>
        <v>0</v>
      </c>
      <c r="L123" s="576">
        <f>IF(L$2="Fcst",'Revenue E Inputs'!L38,0)</f>
        <v>0</v>
      </c>
      <c r="M123" s="576">
        <f>IF(M$2="Fcst",'Revenue E Inputs'!M38,0)</f>
        <v>0</v>
      </c>
      <c r="N123" s="576">
        <f>IF(N$2="Fcst",'Revenue E Inputs'!N38,0)</f>
        <v>0</v>
      </c>
      <c r="O123" s="576">
        <f>IF(O$2="Fcst",'Revenue E Inputs'!O38,0)</f>
        <v>0</v>
      </c>
      <c r="P123" s="576">
        <f>IF(P$2="Fcst",'Revenue E Inputs'!P38,0)</f>
        <v>0</v>
      </c>
      <c r="Q123" s="576">
        <f>IF(Q$2="Fcst",'Revenue E Inputs'!Q38,0)</f>
        <v>0</v>
      </c>
      <c r="R123" s="576">
        <f>IF(R$2="Fcst",'Revenue E Inputs'!R38,0)</f>
        <v>0</v>
      </c>
      <c r="S123" s="576">
        <f>IF(S$2="Fcst",'Revenue E Inputs'!S38,0)</f>
        <v>0</v>
      </c>
      <c r="T123" s="576">
        <f>IF(T$2="Fcst",'Revenue E Inputs'!T38,0)</f>
        <v>0</v>
      </c>
      <c r="U123" s="576">
        <f>IF(U$2="Fcst",'Revenue E Inputs'!U38,0)</f>
        <v>0</v>
      </c>
      <c r="V123" s="576">
        <f>IF(V$2="Fcst",'Revenue E Inputs'!V38,0)</f>
        <v>0</v>
      </c>
      <c r="W123" s="576">
        <f>IF(W$2="Fcst",'Revenue E Inputs'!W38,0)</f>
        <v>0</v>
      </c>
      <c r="X123" s="576">
        <f>IF(X$2="Fcst",'Revenue E Inputs'!X38,0)</f>
        <v>0</v>
      </c>
      <c r="Y123" s="576">
        <f>IF(Y$2="Fcst",'Revenue E Inputs'!Y38,0)</f>
        <v>0</v>
      </c>
      <c r="Z123" s="576">
        <f>IF(Z$2="Fcst",'Revenue E Inputs'!Z38,0)</f>
        <v>0</v>
      </c>
      <c r="AA123" s="576">
        <f>IF(AA$2="Fcst",'Revenue E Inputs'!AA38,0)</f>
        <v>0</v>
      </c>
      <c r="AB123" s="576">
        <f>IF(AB$2="Fcst",'Revenue E Inputs'!AB38,0)</f>
        <v>0</v>
      </c>
      <c r="AC123" s="576">
        <f>IF(AC$2="Fcst",'Revenue E Inputs'!AC38,0)</f>
        <v>0</v>
      </c>
      <c r="AD123" s="576">
        <f>IF(AD$2="Fcst",'Revenue E Inputs'!AD38,0)</f>
        <v>0</v>
      </c>
      <c r="AE123" s="576">
        <f>IF(AE$2="Fcst",'Revenue E Inputs'!AE38,0)</f>
        <v>0</v>
      </c>
      <c r="AF123" s="576">
        <f>IF(AF$2="Fcst",'Revenue E Inputs'!AF38,0)</f>
        <v>0</v>
      </c>
      <c r="AG123" s="576">
        <f>IF(AG$2="Fcst",'Revenue E Inputs'!AG38,0)</f>
        <v>0</v>
      </c>
      <c r="AH123" s="576">
        <f>IF(AH$2="Fcst",'Revenue E Inputs'!AH38,0)</f>
        <v>0</v>
      </c>
      <c r="AI123" s="576">
        <f>IF(AI$2="Fcst",'Revenue E Inputs'!AI38,0)</f>
        <v>0</v>
      </c>
      <c r="AJ123" s="576">
        <f>IF(AJ$2="Fcst",'Revenue E Inputs'!AJ38,0)</f>
        <v>0</v>
      </c>
      <c r="AK123" s="576">
        <f>IF(AK$2="Fcst",'Revenue E Inputs'!AK38,0)</f>
        <v>0</v>
      </c>
      <c r="AL123" s="576">
        <f>IF(AL$2="Fcst",'Revenue E Inputs'!AL38,0)</f>
        <v>0</v>
      </c>
      <c r="AM123" s="576">
        <f>IF(AM$2="Fcst",'Revenue E Inputs'!AM38,0)</f>
        <v>0</v>
      </c>
      <c r="AN123" s="576">
        <f>IF(AN$2="Fcst",'Revenue E Inputs'!AN38,0)</f>
        <v>0</v>
      </c>
      <c r="AO123" s="576">
        <f>IF(AO$2="Fcst",'Revenue E Inputs'!AO38,0)</f>
        <v>0</v>
      </c>
      <c r="AP123" s="576">
        <f>IF(AP$2="Fcst",'Revenue E Inputs'!AP38,0)</f>
        <v>0</v>
      </c>
      <c r="AQ123" s="576">
        <f>IF(AQ$2="Fcst",'Revenue E Inputs'!AQ38,0)</f>
        <v>0</v>
      </c>
      <c r="AR123" s="576">
        <f>IF(AR$2="Fcst",'Revenue E Inputs'!AR38,0)</f>
        <v>0</v>
      </c>
      <c r="AS123" s="576">
        <f>IF(AS$2="Fcst",'Revenue E Inputs'!AS38,0)</f>
        <v>0</v>
      </c>
      <c r="AT123" s="576">
        <f>IF(AT$2="Fcst",'Revenue E Inputs'!AT38,0)</f>
        <v>0</v>
      </c>
      <c r="AU123" s="576">
        <f>IF(AU$2="Fcst",'Revenue E Inputs'!AU38,0)</f>
        <v>0</v>
      </c>
      <c r="AV123" s="576">
        <f>IF(AV$2="Fcst",'Revenue E Inputs'!AV38,0)</f>
        <v>0</v>
      </c>
      <c r="AW123" s="576">
        <f>IF(AW$2="Fcst",'Revenue E Inputs'!AW38,0)</f>
        <v>0</v>
      </c>
      <c r="AX123" s="576">
        <f>IF(AX$2="Fcst",'Revenue E Inputs'!AX38,0)</f>
        <v>0</v>
      </c>
      <c r="AY123" s="576">
        <f>IF(AY$2="Fcst",'Revenue E Inputs'!AY38,0)</f>
        <v>0</v>
      </c>
      <c r="AZ123" s="576">
        <f>IF(AZ$2="Fcst",'Revenue E Inputs'!AZ38,0)</f>
        <v>0</v>
      </c>
      <c r="BA123" s="576">
        <f>IF(BA$2="Fcst",'Revenue E Inputs'!BA38,0)</f>
        <v>0</v>
      </c>
      <c r="BB123" s="576">
        <f>IF(BB$2="Fcst",'Revenue E Inputs'!BB38,0)</f>
        <v>0</v>
      </c>
      <c r="BC123" s="576">
        <f>IF(BC$2="Fcst",'Revenue E Inputs'!BC38,0)</f>
        <v>0</v>
      </c>
      <c r="BD123" s="576">
        <f>IF(BD$2="Fcst",'Revenue E Inputs'!BD38,0)</f>
        <v>0</v>
      </c>
      <c r="BE123" s="576">
        <f>IF(BE$2="Fcst",'Revenue E Inputs'!BE38,0)</f>
        <v>0</v>
      </c>
      <c r="BF123" s="576">
        <f>IF(BF$2="Fcst",'Revenue E Inputs'!BF38,0)</f>
        <v>0</v>
      </c>
      <c r="BG123" s="576">
        <f>IF(BG$2="Fcst",'Revenue E Inputs'!BG38,0)</f>
        <v>0</v>
      </c>
      <c r="BH123" s="576">
        <f>IF(BH$2="Fcst",'Revenue E Inputs'!BH38,0)</f>
        <v>0</v>
      </c>
      <c r="BI123" s="576">
        <f>IF(BI$2="Fcst",'Revenue E Inputs'!BI38,0)</f>
        <v>0</v>
      </c>
      <c r="BJ123" s="576">
        <f>IF(BJ$2="Fcst",'Revenue E Inputs'!BJ38,0)</f>
        <v>0</v>
      </c>
      <c r="BK123" s="576">
        <f>IF(BK$2="Fcst",'Revenue E Inputs'!BK38,0)</f>
        <v>0</v>
      </c>
      <c r="BL123" s="576">
        <f>IF(BL$2="Fcst",'Revenue E Inputs'!BL38,0)</f>
        <v>0</v>
      </c>
      <c r="BM123" s="576">
        <f>IF(BM$2="Fcst",'Revenue E Inputs'!BM38,0)</f>
        <v>0</v>
      </c>
      <c r="BN123" s="576">
        <f>IF(BN$2="Fcst",'Revenue E Inputs'!BN38,0)</f>
        <v>0</v>
      </c>
      <c r="BO123" s="576">
        <f>IF(BO$2="Fcst",'Revenue E Inputs'!BO38,0)</f>
        <v>0</v>
      </c>
      <c r="BP123" s="576">
        <f>IF(BP$2="Fcst",'Revenue E Inputs'!BP38,0)</f>
        <v>0</v>
      </c>
      <c r="BQ123" s="576">
        <f>IF(BQ$2="Fcst",'Revenue E Inputs'!BQ38,0)</f>
        <v>0</v>
      </c>
      <c r="BR123" s="576">
        <f>IF(BR$2="Fcst",'Revenue E Inputs'!BR38,0)</f>
        <v>0</v>
      </c>
      <c r="BS123" s="576">
        <f>IF(BS$2="Fcst",'Revenue E Inputs'!BS38,0)</f>
        <v>0</v>
      </c>
      <c r="BT123" s="576">
        <f>IF(BT$2="Fcst",'Revenue E Inputs'!BT38,0)</f>
        <v>0</v>
      </c>
      <c r="BU123" s="576">
        <f>IF(BU$2="Fcst",'Revenue E Inputs'!BU38,0)</f>
        <v>0</v>
      </c>
    </row>
    <row r="124" spans="1:73" s="575" customFormat="1" x14ac:dyDescent="0.3">
      <c r="A124" s="575" t="s">
        <v>981</v>
      </c>
      <c r="B124" s="576">
        <f>IF(B$2="Fcst",'Revenue F Inputs'!B38,0)</f>
        <v>0</v>
      </c>
      <c r="C124" s="576">
        <f>IF(C$2="Fcst",'Revenue F Inputs'!C38,0)</f>
        <v>0</v>
      </c>
      <c r="D124" s="576">
        <f>IF(D$2="Fcst",'Revenue F Inputs'!D38,0)</f>
        <v>0</v>
      </c>
      <c r="E124" s="576">
        <f>IF(E$2="Fcst",'Revenue F Inputs'!E38,0)</f>
        <v>0</v>
      </c>
      <c r="F124" s="576">
        <f>IF(F$2="Fcst",'Revenue F Inputs'!F38,0)</f>
        <v>0</v>
      </c>
      <c r="G124" s="576">
        <f>IF(G$2="Fcst",'Revenue F Inputs'!G38,0)</f>
        <v>0</v>
      </c>
      <c r="H124" s="576">
        <f>IF(H$2="Fcst",'Revenue F Inputs'!H38,0)</f>
        <v>0</v>
      </c>
      <c r="I124" s="576">
        <f>IF(I$2="Fcst",'Revenue F Inputs'!I38,0)</f>
        <v>-8</v>
      </c>
      <c r="J124" s="576">
        <f>IF(J$2="Fcst",'Revenue F Inputs'!J38,0)</f>
        <v>-8</v>
      </c>
      <c r="K124" s="576">
        <f>IF(K$2="Fcst",'Revenue F Inputs'!K38,0)</f>
        <v>-8</v>
      </c>
      <c r="L124" s="576">
        <f>IF(L$2="Fcst",'Revenue F Inputs'!L38,0)</f>
        <v>-8</v>
      </c>
      <c r="M124" s="576">
        <f>IF(M$2="Fcst",'Revenue F Inputs'!M38,0)</f>
        <v>-8</v>
      </c>
      <c r="N124" s="576">
        <f>IF(N$2="Fcst",'Revenue F Inputs'!N38,0)</f>
        <v>-8</v>
      </c>
      <c r="O124" s="576">
        <f>IF(O$2="Fcst",'Revenue F Inputs'!O38,0)</f>
        <v>-8</v>
      </c>
      <c r="P124" s="576">
        <f>IF(P$2="Fcst",'Revenue F Inputs'!P38,0)</f>
        <v>-8</v>
      </c>
      <c r="Q124" s="576">
        <f>IF(Q$2="Fcst",'Revenue F Inputs'!Q38,0)</f>
        <v>-8</v>
      </c>
      <c r="R124" s="576">
        <f>IF(R$2="Fcst",'Revenue F Inputs'!R38,0)</f>
        <v>-8</v>
      </c>
      <c r="S124" s="576">
        <f>IF(S$2="Fcst",'Revenue F Inputs'!S38,0)</f>
        <v>-8</v>
      </c>
      <c r="T124" s="576">
        <f>IF(T$2="Fcst",'Revenue F Inputs'!T38,0)</f>
        <v>-8</v>
      </c>
      <c r="U124" s="576">
        <f>IF(U$2="Fcst",'Revenue F Inputs'!U38,0)</f>
        <v>-8</v>
      </c>
      <c r="V124" s="576">
        <f>IF(V$2="Fcst",'Revenue F Inputs'!V38,0)</f>
        <v>-8</v>
      </c>
      <c r="W124" s="576">
        <f>IF(W$2="Fcst",'Revenue F Inputs'!W38,0)</f>
        <v>-8</v>
      </c>
      <c r="X124" s="576">
        <f>IF(X$2="Fcst",'Revenue F Inputs'!X38,0)</f>
        <v>-8</v>
      </c>
      <c r="Y124" s="576">
        <f>IF(Y$2="Fcst",'Revenue F Inputs'!Y38,0)</f>
        <v>-8</v>
      </c>
      <c r="Z124" s="576">
        <f>IF(Z$2="Fcst",'Revenue F Inputs'!Z38,0)</f>
        <v>-8</v>
      </c>
      <c r="AA124" s="576">
        <f>IF(AA$2="Fcst",'Revenue F Inputs'!AA38,0)</f>
        <v>-7</v>
      </c>
      <c r="AB124" s="576">
        <f>IF(AB$2="Fcst",'Revenue F Inputs'!AB38,0)</f>
        <v>-7</v>
      </c>
      <c r="AC124" s="576">
        <f>IF(AC$2="Fcst",'Revenue F Inputs'!AC38,0)</f>
        <v>-7</v>
      </c>
      <c r="AD124" s="576">
        <f>IF(AD$2="Fcst",'Revenue F Inputs'!AD38,0)</f>
        <v>-7</v>
      </c>
      <c r="AE124" s="576">
        <f>IF(AE$2="Fcst",'Revenue F Inputs'!AE38,0)</f>
        <v>-7</v>
      </c>
      <c r="AF124" s="576">
        <f>IF(AF$2="Fcst",'Revenue F Inputs'!AF38,0)</f>
        <v>-7</v>
      </c>
      <c r="AG124" s="576">
        <f>IF(AG$2="Fcst",'Revenue F Inputs'!AG38,0)</f>
        <v>-7</v>
      </c>
      <c r="AH124" s="576">
        <f>IF(AH$2="Fcst",'Revenue F Inputs'!AH38,0)</f>
        <v>-7</v>
      </c>
      <c r="AI124" s="576">
        <f>IF(AI$2="Fcst",'Revenue F Inputs'!AI38,0)</f>
        <v>-7</v>
      </c>
      <c r="AJ124" s="576">
        <f>IF(AJ$2="Fcst",'Revenue F Inputs'!AJ38,0)</f>
        <v>-7</v>
      </c>
      <c r="AK124" s="576">
        <f>IF(AK$2="Fcst",'Revenue F Inputs'!AK38,0)</f>
        <v>-7</v>
      </c>
      <c r="AL124" s="576">
        <f>IF(AL$2="Fcst",'Revenue F Inputs'!AL38,0)</f>
        <v>-7</v>
      </c>
      <c r="AM124" s="576">
        <f>IF(AM$2="Fcst",'Revenue F Inputs'!AM38,0)</f>
        <v>-7</v>
      </c>
      <c r="AN124" s="576">
        <f>IF(AN$2="Fcst",'Revenue F Inputs'!AN38,0)</f>
        <v>-7</v>
      </c>
      <c r="AO124" s="576">
        <f>IF(AO$2="Fcst",'Revenue F Inputs'!AO38,0)</f>
        <v>-7</v>
      </c>
      <c r="AP124" s="576">
        <f>IF(AP$2="Fcst",'Revenue F Inputs'!AP38,0)</f>
        <v>-7</v>
      </c>
      <c r="AQ124" s="576">
        <f>IF(AQ$2="Fcst",'Revenue F Inputs'!AQ38,0)</f>
        <v>-7</v>
      </c>
      <c r="AR124" s="576">
        <f>IF(AR$2="Fcst",'Revenue F Inputs'!AR38,0)</f>
        <v>-7</v>
      </c>
      <c r="AS124" s="576">
        <f>IF(AS$2="Fcst",'Revenue F Inputs'!AS38,0)</f>
        <v>-7</v>
      </c>
      <c r="AT124" s="576">
        <f>IF(AT$2="Fcst",'Revenue F Inputs'!AT38,0)</f>
        <v>-7</v>
      </c>
      <c r="AU124" s="576">
        <f>IF(AU$2="Fcst",'Revenue F Inputs'!AU38,0)</f>
        <v>-7</v>
      </c>
      <c r="AV124" s="576">
        <f>IF(AV$2="Fcst",'Revenue F Inputs'!AV38,0)</f>
        <v>-7</v>
      </c>
      <c r="AW124" s="576">
        <f>IF(AW$2="Fcst",'Revenue F Inputs'!AW38,0)</f>
        <v>-7</v>
      </c>
      <c r="AX124" s="576">
        <f>IF(AX$2="Fcst",'Revenue F Inputs'!AX38,0)</f>
        <v>-7</v>
      </c>
      <c r="AY124" s="576">
        <f>IF(AY$2="Fcst",'Revenue F Inputs'!AY38,0)</f>
        <v>-7</v>
      </c>
      <c r="AZ124" s="576">
        <f>IF(AZ$2="Fcst",'Revenue F Inputs'!AZ38,0)</f>
        <v>-7</v>
      </c>
      <c r="BA124" s="576">
        <f>IF(BA$2="Fcst",'Revenue F Inputs'!BA38,0)</f>
        <v>-7</v>
      </c>
      <c r="BB124" s="576">
        <f>IF(BB$2="Fcst",'Revenue F Inputs'!BB38,0)</f>
        <v>-7</v>
      </c>
      <c r="BC124" s="576">
        <f>IF(BC$2="Fcst",'Revenue F Inputs'!BC38,0)</f>
        <v>-7</v>
      </c>
      <c r="BD124" s="576">
        <f>IF(BD$2="Fcst",'Revenue F Inputs'!BD38,0)</f>
        <v>-7</v>
      </c>
      <c r="BE124" s="576">
        <f>IF(BE$2="Fcst",'Revenue F Inputs'!BE38,0)</f>
        <v>-7</v>
      </c>
      <c r="BF124" s="576">
        <f>IF(BF$2="Fcst",'Revenue F Inputs'!BF38,0)</f>
        <v>-7</v>
      </c>
      <c r="BG124" s="576">
        <f>IF(BG$2="Fcst",'Revenue F Inputs'!BG38,0)</f>
        <v>-6</v>
      </c>
      <c r="BH124" s="576">
        <f>IF(BH$2="Fcst",'Revenue F Inputs'!BH38,0)</f>
        <v>-6</v>
      </c>
      <c r="BI124" s="576">
        <f>IF(BI$2="Fcst",'Revenue F Inputs'!BI38,0)</f>
        <v>-6</v>
      </c>
      <c r="BJ124" s="576">
        <f>IF(BJ$2="Fcst",'Revenue F Inputs'!BJ38,0)</f>
        <v>-6</v>
      </c>
      <c r="BK124" s="576">
        <f>IF(BK$2="Fcst",'Revenue F Inputs'!BK38,0)</f>
        <v>-6</v>
      </c>
      <c r="BL124" s="576">
        <f>IF(BL$2="Fcst",'Revenue F Inputs'!BL38,0)</f>
        <v>-6</v>
      </c>
      <c r="BM124" s="576">
        <f>IF(BM$2="Fcst",'Revenue F Inputs'!BM38,0)</f>
        <v>-6</v>
      </c>
      <c r="BN124" s="576">
        <f>IF(BN$2="Fcst",'Revenue F Inputs'!BN38,0)</f>
        <v>-6</v>
      </c>
      <c r="BO124" s="576">
        <f>IF(BO$2="Fcst",'Revenue F Inputs'!BO38,0)</f>
        <v>-6</v>
      </c>
      <c r="BP124" s="576">
        <f>IF(BP$2="Fcst",'Revenue F Inputs'!BP38,0)</f>
        <v>-6</v>
      </c>
      <c r="BQ124" s="576">
        <f>IF(BQ$2="Fcst",'Revenue F Inputs'!BQ38,0)</f>
        <v>-6</v>
      </c>
      <c r="BR124" s="576">
        <f>IF(BR$2="Fcst",'Revenue F Inputs'!BR38,0)</f>
        <v>-6</v>
      </c>
      <c r="BS124" s="576">
        <f>IF(BS$2="Fcst",'Revenue F Inputs'!BS38,0)</f>
        <v>-6</v>
      </c>
      <c r="BT124" s="576">
        <f>IF(BT$2="Fcst",'Revenue F Inputs'!BT38,0)</f>
        <v>-6</v>
      </c>
      <c r="BU124" s="576">
        <f>IF(BU$2="Fcst",'Revenue F Inputs'!BU38,0)</f>
        <v>-6</v>
      </c>
    </row>
    <row r="125" spans="1:73" x14ac:dyDescent="0.3">
      <c r="A125" s="575"/>
      <c r="B125" s="576"/>
      <c r="C125" s="576"/>
      <c r="D125" s="576"/>
      <c r="E125" s="576"/>
      <c r="F125" s="576"/>
      <c r="G125" s="576"/>
      <c r="H125" s="576"/>
      <c r="I125" s="576"/>
      <c r="J125" s="576"/>
      <c r="K125" s="576"/>
      <c r="L125" s="576"/>
      <c r="M125" s="576"/>
      <c r="N125" s="576"/>
      <c r="O125" s="576"/>
      <c r="P125" s="576"/>
      <c r="Q125" s="576"/>
      <c r="R125" s="576"/>
      <c r="S125" s="576"/>
      <c r="T125" s="576"/>
      <c r="U125" s="576"/>
      <c r="V125" s="576"/>
      <c r="W125" s="576"/>
      <c r="X125" s="576"/>
      <c r="Y125" s="576"/>
      <c r="Z125" s="576"/>
      <c r="AA125" s="576"/>
      <c r="AB125" s="576"/>
      <c r="AC125" s="576"/>
      <c r="AD125" s="576"/>
      <c r="AE125" s="576"/>
      <c r="AF125" s="576"/>
      <c r="AG125" s="576"/>
      <c r="AH125" s="576"/>
      <c r="AI125" s="576"/>
      <c r="AJ125" s="576"/>
      <c r="AK125" s="576"/>
      <c r="AL125" s="576"/>
      <c r="AM125" s="576"/>
      <c r="AN125" s="576"/>
      <c r="AO125" s="576"/>
      <c r="AP125" s="576"/>
      <c r="AQ125" s="576"/>
      <c r="AR125" s="576"/>
      <c r="AS125" s="576"/>
      <c r="AT125" s="576"/>
      <c r="AU125" s="576"/>
      <c r="AV125" s="576"/>
      <c r="AW125" s="576"/>
      <c r="AX125" s="576"/>
      <c r="AY125" s="576"/>
      <c r="AZ125" s="576"/>
      <c r="BA125" s="576"/>
      <c r="BB125" s="576"/>
      <c r="BC125" s="576"/>
      <c r="BD125" s="576"/>
      <c r="BE125" s="576"/>
      <c r="BF125" s="576"/>
      <c r="BG125" s="576"/>
      <c r="BH125" s="576"/>
      <c r="BI125" s="576"/>
      <c r="BJ125" s="576"/>
      <c r="BK125" s="576"/>
      <c r="BL125" s="576"/>
      <c r="BM125" s="576"/>
      <c r="BN125" s="576"/>
      <c r="BO125" s="576"/>
      <c r="BP125" s="576"/>
      <c r="BQ125" s="576"/>
      <c r="BR125" s="576"/>
      <c r="BS125" s="576"/>
      <c r="BT125" s="576"/>
      <c r="BU125" s="576"/>
    </row>
    <row r="126" spans="1:73" x14ac:dyDescent="0.3">
      <c r="A126" s="218" t="s">
        <v>119</v>
      </c>
      <c r="B126" s="227">
        <f>IF(B$2="Fcst",SUM(B119:B125),Actuals!B66)</f>
        <v>-2</v>
      </c>
      <c r="C126" s="227">
        <f>IF(C$2="Fcst",SUM(C119:C125),Actuals!C66)</f>
        <v>0</v>
      </c>
      <c r="D126" s="227">
        <f>IF(D$2="Fcst",SUM(D119:D125),Actuals!D66)</f>
        <v>0</v>
      </c>
      <c r="E126" s="227">
        <f>IF(E$2="Fcst",SUM(E119:E125),Actuals!E66)</f>
        <v>-1</v>
      </c>
      <c r="F126" s="227">
        <f>IF(F$2="Fcst",SUM(F119:F125),Actuals!F66)</f>
        <v>0</v>
      </c>
      <c r="G126" s="227">
        <f>IF(G$2="Fcst",SUM(G119:G125),Actuals!G66)</f>
        <v>-2</v>
      </c>
      <c r="H126" s="227">
        <f>IF(H$2="Fcst",SUM(H119:H125),Actuals!H66)</f>
        <v>-1</v>
      </c>
      <c r="I126" s="227">
        <f>IF(I$2="Fcst",SUM(I119:I125),Actuals!I66)</f>
        <v>-11</v>
      </c>
      <c r="J126" s="227">
        <f>IF(J$2="Fcst",SUM(J119:J125),Actuals!J66)</f>
        <v>-12</v>
      </c>
      <c r="K126" s="227">
        <f>IF(K$2="Fcst",SUM(K119:K125),Actuals!K66)</f>
        <v>-13</v>
      </c>
      <c r="L126" s="227">
        <f>IF(L$2="Fcst",SUM(L119:L125),Actuals!L66)</f>
        <v>-10</v>
      </c>
      <c r="M126" s="227">
        <f>IF(M$2="Fcst",SUM(M119:M125),Actuals!M66)</f>
        <v>-13</v>
      </c>
      <c r="N126" s="227">
        <f>IF(N$2="Fcst",SUM(N119:N125),Actuals!N66)</f>
        <v>-11</v>
      </c>
      <c r="O126" s="227">
        <f>IF(O$2="Fcst",SUM(O119:O125),Actuals!O66)</f>
        <v>-8</v>
      </c>
      <c r="P126" s="227">
        <f>IF(P$2="Fcst",SUM(P119:P125),Actuals!P66)</f>
        <v>-11</v>
      </c>
      <c r="Q126" s="227">
        <f>IF(Q$2="Fcst",SUM(Q119:Q125),Actuals!Q66)</f>
        <v>-8</v>
      </c>
      <c r="R126" s="227">
        <f>IF(R$2="Fcst",SUM(R119:R125),Actuals!R66)</f>
        <v>-12</v>
      </c>
      <c r="S126" s="227">
        <f>IF(S$2="Fcst",SUM(S119:S125),Actuals!S66)</f>
        <v>-10</v>
      </c>
      <c r="T126" s="227">
        <f>IF(T$2="Fcst",SUM(T119:T125),Actuals!T66)</f>
        <v>-10</v>
      </c>
      <c r="U126" s="227">
        <f>IF(U$2="Fcst",SUM(U119:U125),Actuals!U66)</f>
        <v>-10</v>
      </c>
      <c r="V126" s="227">
        <f>IF(V$2="Fcst",SUM(V119:V125),Actuals!V66)</f>
        <v>-8</v>
      </c>
      <c r="W126" s="227">
        <f>IF(W$2="Fcst",SUM(W119:W125),Actuals!W66)</f>
        <v>-8</v>
      </c>
      <c r="X126" s="227">
        <f>IF(X$2="Fcst",SUM(X119:X125),Actuals!X66)</f>
        <v>-10</v>
      </c>
      <c r="Y126" s="227">
        <f>IF(Y$2="Fcst",SUM(Y119:Y125),Actuals!Y66)</f>
        <v>-9</v>
      </c>
      <c r="Z126" s="227">
        <f>IF(Z$2="Fcst",SUM(Z119:Z125),Actuals!Z66)</f>
        <v>-9</v>
      </c>
      <c r="AA126" s="227">
        <f>IF(AA$2="Fcst",SUM(AA119:AA125),Actuals!AA66)</f>
        <v>-8</v>
      </c>
      <c r="AB126" s="227">
        <f>IF(AB$2="Fcst",SUM(AB119:AB125),Actuals!AB66)</f>
        <v>-8</v>
      </c>
      <c r="AC126" s="227">
        <f>IF(AC$2="Fcst",SUM(AC119:AC125),Actuals!AC66)</f>
        <v>-9</v>
      </c>
      <c r="AD126" s="227">
        <f>IF(AD$2="Fcst",SUM(AD119:AD125),Actuals!AD66)</f>
        <v>-9</v>
      </c>
      <c r="AE126" s="227">
        <f>IF(AE$2="Fcst",SUM(AE119:AE125),Actuals!AE66)</f>
        <v>-11</v>
      </c>
      <c r="AF126" s="227">
        <f>IF(AF$2="Fcst",SUM(AF119:AF125),Actuals!AF66)</f>
        <v>-8</v>
      </c>
      <c r="AG126" s="227">
        <f>IF(AG$2="Fcst",SUM(AG119:AG125),Actuals!AG66)</f>
        <v>-10</v>
      </c>
      <c r="AH126" s="227">
        <f>IF(AH$2="Fcst",SUM(AH119:AH125),Actuals!AH66)</f>
        <v>-7</v>
      </c>
      <c r="AI126" s="227">
        <f>IF(AI$2="Fcst",SUM(AI119:AI125),Actuals!AI66)</f>
        <v>-9</v>
      </c>
      <c r="AJ126" s="227">
        <f>IF(AJ$2="Fcst",SUM(AJ119:AJ125),Actuals!AJ66)</f>
        <v>-9</v>
      </c>
      <c r="AK126" s="227">
        <f>IF(AK$2="Fcst",SUM(AK119:AK125),Actuals!AK66)</f>
        <v>-10</v>
      </c>
      <c r="AL126" s="227">
        <f>IF(AL$2="Fcst",SUM(AL119:AL125),Actuals!AL66)</f>
        <v>-10</v>
      </c>
      <c r="AM126" s="227">
        <f>IF(AM$2="Fcst",SUM(AM119:AM125),Actuals!AM66)</f>
        <v>-10</v>
      </c>
      <c r="AN126" s="227">
        <f>IF(AN$2="Fcst",SUM(AN119:AN125),Actuals!AN66)</f>
        <v>-12</v>
      </c>
      <c r="AO126" s="227">
        <f>IF(AO$2="Fcst",SUM(AO119:AO125),Actuals!AO66)</f>
        <v>-13</v>
      </c>
      <c r="AP126" s="227">
        <f>IF(AP$2="Fcst",SUM(AP119:AP125),Actuals!AP66)</f>
        <v>-7</v>
      </c>
      <c r="AQ126" s="227">
        <f>IF(AQ$2="Fcst",SUM(AQ119:AQ125),Actuals!AQ66)</f>
        <v>-7</v>
      </c>
      <c r="AR126" s="227">
        <f>IF(AR$2="Fcst",SUM(AR119:AR125),Actuals!AR66)</f>
        <v>-7</v>
      </c>
      <c r="AS126" s="227">
        <f>IF(AS$2="Fcst",SUM(AS119:AS125),Actuals!AS66)</f>
        <v>-7</v>
      </c>
      <c r="AT126" s="227">
        <f>IF(AT$2="Fcst",SUM(AT119:AT125),Actuals!AT66)</f>
        <v>-7</v>
      </c>
      <c r="AU126" s="227">
        <f>IF(AU$2="Fcst",SUM(AU119:AU125),Actuals!AU66)</f>
        <v>-141</v>
      </c>
      <c r="AV126" s="227">
        <f>IF(AV$2="Fcst",SUM(AV119:AV125),Actuals!AV66)</f>
        <v>-139</v>
      </c>
      <c r="AW126" s="227">
        <f>IF(AW$2="Fcst",SUM(AW119:AW125),Actuals!AW66)</f>
        <v>-137</v>
      </c>
      <c r="AX126" s="227">
        <f>IF(AX$2="Fcst",SUM(AX119:AX125),Actuals!AX66)</f>
        <v>-135</v>
      </c>
      <c r="AY126" s="227">
        <f>IF(AY$2="Fcst",SUM(AY119:AY125),Actuals!AY66)</f>
        <v>-131</v>
      </c>
      <c r="AZ126" s="227">
        <f>IF(AZ$2="Fcst",SUM(AZ119:AZ125),Actuals!AZ66)</f>
        <v>-129</v>
      </c>
      <c r="BA126" s="227">
        <f>IF(BA$2="Fcst",SUM(BA119:BA125),Actuals!BA66)</f>
        <v>-127</v>
      </c>
      <c r="BB126" s="227">
        <f>IF(BB$2="Fcst",SUM(BB119:BB125),Actuals!BB66)</f>
        <v>-125</v>
      </c>
      <c r="BC126" s="227">
        <f>IF(BC$2="Fcst",SUM(BC119:BC125),Actuals!BC66)</f>
        <v>-123</v>
      </c>
      <c r="BD126" s="227">
        <f>IF(BD$2="Fcst",SUM(BD119:BD125),Actuals!BD66)</f>
        <v>-121</v>
      </c>
      <c r="BE126" s="227">
        <f>IF(BE$2="Fcst",SUM(BE119:BE125),Actuals!BE66)</f>
        <v>-117</v>
      </c>
      <c r="BF126" s="227">
        <f>IF(BF$2="Fcst",SUM(BF119:BF125),Actuals!BF66)</f>
        <v>-115</v>
      </c>
      <c r="BG126" s="227">
        <f>IF(BG$2="Fcst",SUM(BG119:BG125),Actuals!BG66)</f>
        <v>-112</v>
      </c>
      <c r="BH126" s="227">
        <f>IF(BH$2="Fcst",SUM(BH119:BH125),Actuals!BH66)</f>
        <v>-110</v>
      </c>
      <c r="BI126" s="227">
        <f>IF(BI$2="Fcst",SUM(BI119:BI125),Actuals!BI66)</f>
        <v>-108</v>
      </c>
      <c r="BJ126" s="227">
        <f>IF(BJ$2="Fcst",SUM(BJ119:BJ125),Actuals!BJ66)</f>
        <v>-106</v>
      </c>
      <c r="BK126" s="227">
        <f>IF(BK$2="Fcst",SUM(BK119:BK125),Actuals!BK66)</f>
        <v>-104</v>
      </c>
      <c r="BL126" s="227">
        <f>IF(BL$2="Fcst",SUM(BL119:BL125),Actuals!BL66)</f>
        <v>-102</v>
      </c>
      <c r="BM126" s="227">
        <f>IF(BM$2="Fcst",SUM(BM119:BM125),Actuals!BM66)</f>
        <v>-102</v>
      </c>
      <c r="BN126" s="227">
        <f>IF(BN$2="Fcst",SUM(BN119:BN125),Actuals!BN66)</f>
        <v>-100</v>
      </c>
      <c r="BO126" s="227">
        <f>IF(BO$2="Fcst",SUM(BO119:BO125),Actuals!BO66)</f>
        <v>-98</v>
      </c>
      <c r="BP126" s="227">
        <f>IF(BP$2="Fcst",SUM(BP119:BP125),Actuals!BP66)</f>
        <v>-96</v>
      </c>
      <c r="BQ126" s="227">
        <f>IF(BQ$2="Fcst",SUM(BQ119:BQ125),Actuals!BQ66)</f>
        <v>-94</v>
      </c>
      <c r="BR126" s="227">
        <f>IF(BR$2="Fcst",SUM(BR119:BR125),Actuals!BR66)</f>
        <v>-92</v>
      </c>
      <c r="BS126" s="227">
        <f>IF(BS$2="Fcst",SUM(BS119:BS125),Actuals!BS66)</f>
        <v>-90</v>
      </c>
      <c r="BT126" s="227">
        <f>IF(BT$2="Fcst",SUM(BT119:BT125),Actuals!BT66)</f>
        <v>-88</v>
      </c>
      <c r="BU126" s="227">
        <f>IF(BU$2="Fcst",SUM(BU119:BU125),Actuals!BU66)</f>
        <v>-88</v>
      </c>
    </row>
    <row r="127" spans="1:73" x14ac:dyDescent="0.3">
      <c r="A127" s="218"/>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7"/>
      <c r="BL127" s="227"/>
      <c r="BM127" s="227"/>
      <c r="BN127" s="227"/>
      <c r="BO127" s="227"/>
      <c r="BP127" s="227"/>
      <c r="BQ127" s="227"/>
      <c r="BR127" s="227"/>
      <c r="BS127" s="227"/>
      <c r="BT127" s="227"/>
      <c r="BU127" s="227"/>
    </row>
    <row r="128" spans="1:73" x14ac:dyDescent="0.3">
      <c r="A128" s="213" t="s">
        <v>835</v>
      </c>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row>
    <row r="129" spans="1:73" x14ac:dyDescent="0.3">
      <c r="A129" s="218"/>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7"/>
      <c r="BL129" s="227"/>
      <c r="BM129" s="227"/>
      <c r="BN129" s="227"/>
      <c r="BO129" s="227"/>
      <c r="BP129" s="227"/>
      <c r="BQ129" s="227"/>
      <c r="BR129" s="227"/>
      <c r="BS129" s="227"/>
      <c r="BT129" s="227"/>
      <c r="BU129" s="227"/>
    </row>
    <row r="130" spans="1:73" x14ac:dyDescent="0.3">
      <c r="A130" s="215" t="s">
        <v>834</v>
      </c>
    </row>
    <row r="131" spans="1:73" x14ac:dyDescent="0.3">
      <c r="A131" s="200" t="s">
        <v>833</v>
      </c>
      <c r="B131" s="220">
        <f>IF(B$2="Fcst",'Variable Revenue Inputs'!B32,0)</f>
        <v>0</v>
      </c>
      <c r="C131" s="220">
        <f>IF(C$2="Fcst",'Variable Revenue Inputs'!C32,0)</f>
        <v>0</v>
      </c>
      <c r="D131" s="220">
        <f>IF(D$2="Fcst",'Variable Revenue Inputs'!D32,0)</f>
        <v>0</v>
      </c>
      <c r="E131" s="220">
        <f>IF(E$2="Fcst",'Variable Revenue Inputs'!E32,0)</f>
        <v>0</v>
      </c>
      <c r="F131" s="220">
        <f>IF(F$2="Fcst",'Variable Revenue Inputs'!F32,0)</f>
        <v>0</v>
      </c>
      <c r="G131" s="220">
        <f>IF(G$2="Fcst",'Variable Revenue Inputs'!G32,0)</f>
        <v>0</v>
      </c>
      <c r="H131" s="220">
        <f>IF(H$2="Fcst",'Variable Revenue Inputs'!H32,0)</f>
        <v>0</v>
      </c>
      <c r="I131" s="220" t="str">
        <f>IF(I$2="Fcst",'Variable Revenue Inputs'!I32,0)</f>
        <v>LINK TO FCST VAR CUST COUNT</v>
      </c>
      <c r="J131" s="220" t="str">
        <f>IF(J$2="Fcst",'Variable Revenue Inputs'!J32,0)</f>
        <v>LINK TO FCST VAR CUST COUNT</v>
      </c>
      <c r="K131" s="220" t="str">
        <f>IF(K$2="Fcst",'Variable Revenue Inputs'!K32,0)</f>
        <v>LINK TO FCST VAR CUST COUNT</v>
      </c>
      <c r="L131" s="220" t="str">
        <f>IF(L$2="Fcst",'Variable Revenue Inputs'!L32,0)</f>
        <v>LINK TO FCST VAR CUST COUNT</v>
      </c>
      <c r="M131" s="220" t="str">
        <f>IF(M$2="Fcst",'Variable Revenue Inputs'!M32,0)</f>
        <v>LINK TO FCST VAR CUST COUNT</v>
      </c>
      <c r="N131" s="220" t="str">
        <f>IF(N$2="Fcst",'Variable Revenue Inputs'!N32,0)</f>
        <v>LINK TO FCST VAR CUST COUNT</v>
      </c>
      <c r="O131" s="220" t="str">
        <f>IF(O$2="Fcst",'Variable Revenue Inputs'!O32,0)</f>
        <v>LINK TO FCST VAR CUST COUNT</v>
      </c>
      <c r="P131" s="220" t="str">
        <f>IF(P$2="Fcst",'Variable Revenue Inputs'!P32,0)</f>
        <v>LINK TO FCST VAR CUST COUNT</v>
      </c>
      <c r="Q131" s="220" t="str">
        <f>IF(Q$2="Fcst",'Variable Revenue Inputs'!Q32,0)</f>
        <v>LINK TO FCST VAR CUST COUNT</v>
      </c>
      <c r="R131" s="220" t="str">
        <f>IF(R$2="Fcst",'Variable Revenue Inputs'!R32,0)</f>
        <v>LINK TO FCST VAR CUST COUNT</v>
      </c>
      <c r="S131" s="220" t="str">
        <f>IF(S$2="Fcst",'Variable Revenue Inputs'!S32,0)</f>
        <v>LINK TO FCST VAR CUST COUNT</v>
      </c>
      <c r="T131" s="220" t="str">
        <f>IF(T$2="Fcst",'Variable Revenue Inputs'!T32,0)</f>
        <v>LINK TO FCST VAR CUST COUNT</v>
      </c>
      <c r="U131" s="220" t="str">
        <f>IF(U$2="Fcst",'Variable Revenue Inputs'!U32,0)</f>
        <v>LINK TO FCST VAR CUST COUNT</v>
      </c>
      <c r="V131" s="220" t="str">
        <f>IF(V$2="Fcst",'Variable Revenue Inputs'!V32,0)</f>
        <v>LINK TO FCST VAR CUST COUNT</v>
      </c>
      <c r="W131" s="220" t="str">
        <f>IF(W$2="Fcst",'Variable Revenue Inputs'!W32,0)</f>
        <v>LINK TO FCST VAR CUST COUNT</v>
      </c>
      <c r="X131" s="220" t="str">
        <f>IF(X$2="Fcst",'Variable Revenue Inputs'!X32,0)</f>
        <v>LINK TO FCST VAR CUST COUNT</v>
      </c>
      <c r="Y131" s="220" t="str">
        <f>IF(Y$2="Fcst",'Variable Revenue Inputs'!Y32,0)</f>
        <v>LINK TO FCST VAR CUST COUNT</v>
      </c>
      <c r="Z131" s="220" t="str">
        <f>IF(Z$2="Fcst",'Variable Revenue Inputs'!Z32,0)</f>
        <v>LINK TO FCST VAR CUST COUNT</v>
      </c>
      <c r="AA131" s="220" t="str">
        <f>IF(AA$2="Fcst",'Variable Revenue Inputs'!AA32,0)</f>
        <v>LINK TO FCST VAR CUST COUNT</v>
      </c>
      <c r="AB131" s="220" t="str">
        <f>IF(AB$2="Fcst",'Variable Revenue Inputs'!AB32,0)</f>
        <v>LINK TO FCST VAR CUST COUNT</v>
      </c>
      <c r="AC131" s="220" t="str">
        <f>IF(AC$2="Fcst",'Variable Revenue Inputs'!AC32,0)</f>
        <v>LINK TO FCST VAR CUST COUNT</v>
      </c>
      <c r="AD131" s="220" t="str">
        <f>IF(AD$2="Fcst",'Variable Revenue Inputs'!AD32,0)</f>
        <v>LINK TO FCST VAR CUST COUNT</v>
      </c>
      <c r="AE131" s="220" t="str">
        <f>IF(AE$2="Fcst",'Variable Revenue Inputs'!AE32,0)</f>
        <v>LINK TO FCST VAR CUST COUNT</v>
      </c>
      <c r="AF131" s="220" t="str">
        <f>IF(AF$2="Fcst",'Variable Revenue Inputs'!AF32,0)</f>
        <v>LINK TO FCST VAR CUST COUNT</v>
      </c>
      <c r="AG131" s="220" t="str">
        <f>IF(AG$2="Fcst",'Variable Revenue Inputs'!AG32,0)</f>
        <v>LINK TO FCST VAR CUST COUNT</v>
      </c>
      <c r="AH131" s="220" t="str">
        <f>IF(AH$2="Fcst",'Variable Revenue Inputs'!AH32,0)</f>
        <v>LINK TO FCST VAR CUST COUNT</v>
      </c>
      <c r="AI131" s="220" t="str">
        <f>IF(AI$2="Fcst",'Variable Revenue Inputs'!AI32,0)</f>
        <v>LINK TO FCST VAR CUST COUNT</v>
      </c>
      <c r="AJ131" s="220" t="str">
        <f>IF(AJ$2="Fcst",'Variable Revenue Inputs'!AJ32,0)</f>
        <v>LINK TO FCST VAR CUST COUNT</v>
      </c>
      <c r="AK131" s="220" t="str">
        <f>IF(AK$2="Fcst",'Variable Revenue Inputs'!AK32,0)</f>
        <v>LINK TO FCST VAR CUST COUNT</v>
      </c>
      <c r="AL131" s="220" t="str">
        <f>IF(AL$2="Fcst",'Variable Revenue Inputs'!AL32,0)</f>
        <v>LINK TO FCST VAR CUST COUNT</v>
      </c>
      <c r="AM131" s="220" t="str">
        <f>IF(AM$2="Fcst",'Variable Revenue Inputs'!AM32,0)</f>
        <v>LINK TO FCST VAR CUST COUNT</v>
      </c>
      <c r="AN131" s="220" t="str">
        <f>IF(AN$2="Fcst",'Variable Revenue Inputs'!AN32,0)</f>
        <v>LINK TO FCST VAR CUST COUNT</v>
      </c>
      <c r="AO131" s="220" t="str">
        <f>IF(AO$2="Fcst",'Variable Revenue Inputs'!AO32,0)</f>
        <v>LINK TO FCST VAR CUST COUNT</v>
      </c>
      <c r="AP131" s="220" t="str">
        <f>IF(AP$2="Fcst",'Variable Revenue Inputs'!AP32,0)</f>
        <v>LINK TO FCST VAR CUST COUNT</v>
      </c>
      <c r="AQ131" s="220" t="str">
        <f>IF(AQ$2="Fcst",'Variable Revenue Inputs'!AQ32,0)</f>
        <v>LINK TO FCST VAR CUST COUNT</v>
      </c>
      <c r="AR131" s="220" t="str">
        <f>IF(AR$2="Fcst",'Variable Revenue Inputs'!AR32,0)</f>
        <v>LINK TO FCST VAR CUST COUNT</v>
      </c>
      <c r="AS131" s="220" t="str">
        <f>IF(AS$2="Fcst",'Variable Revenue Inputs'!AS32,0)</f>
        <v>LINK TO FCST VAR CUST COUNT</v>
      </c>
      <c r="AT131" s="220" t="str">
        <f>IF(AT$2="Fcst",'Variable Revenue Inputs'!AT32,0)</f>
        <v>LINK TO FCST VAR CUST COUNT</v>
      </c>
      <c r="AU131" s="220" t="str">
        <f>IF(AU$2="Fcst",'Variable Revenue Inputs'!AU32,0)</f>
        <v>LINK TO FCST VAR CUST COUNT</v>
      </c>
      <c r="AV131" s="220" t="str">
        <f>IF(AV$2="Fcst",'Variable Revenue Inputs'!AV32,0)</f>
        <v>LINK TO FCST VAR CUST COUNT</v>
      </c>
      <c r="AW131" s="220" t="str">
        <f>IF(AW$2="Fcst",'Variable Revenue Inputs'!AW32,0)</f>
        <v>LINK TO FCST VAR CUST COUNT</v>
      </c>
      <c r="AX131" s="220" t="str">
        <f>IF(AX$2="Fcst",'Variable Revenue Inputs'!AX32,0)</f>
        <v>LINK TO FCST VAR CUST COUNT</v>
      </c>
      <c r="AY131" s="220" t="str">
        <f>IF(AY$2="Fcst",'Variable Revenue Inputs'!AY32,0)</f>
        <v>LINK TO FCST VAR CUST COUNT</v>
      </c>
      <c r="AZ131" s="220" t="str">
        <f>IF(AZ$2="Fcst",'Variable Revenue Inputs'!AZ32,0)</f>
        <v>LINK TO FCST VAR CUST COUNT</v>
      </c>
      <c r="BA131" s="220" t="str">
        <f>IF(BA$2="Fcst",'Variable Revenue Inputs'!BA32,0)</f>
        <v>LINK TO FCST VAR CUST COUNT</v>
      </c>
      <c r="BB131" s="220" t="str">
        <f>IF(BB$2="Fcst",'Variable Revenue Inputs'!BB32,0)</f>
        <v>LINK TO FCST VAR CUST COUNT</v>
      </c>
      <c r="BC131" s="220" t="str">
        <f>IF(BC$2="Fcst",'Variable Revenue Inputs'!BC32,0)</f>
        <v>LINK TO FCST VAR CUST COUNT</v>
      </c>
      <c r="BD131" s="220" t="str">
        <f>IF(BD$2="Fcst",'Variable Revenue Inputs'!BD32,0)</f>
        <v>LINK TO FCST VAR CUST COUNT</v>
      </c>
      <c r="BE131" s="220" t="str">
        <f>IF(BE$2="Fcst",'Variable Revenue Inputs'!BE32,0)</f>
        <v>LINK TO FCST VAR CUST COUNT</v>
      </c>
      <c r="BF131" s="220" t="str">
        <f>IF(BF$2="Fcst",'Variable Revenue Inputs'!BF32,0)</f>
        <v>LINK TO FCST VAR CUST COUNT</v>
      </c>
      <c r="BG131" s="220" t="str">
        <f>IF(BG$2="Fcst",'Variable Revenue Inputs'!BG32,0)</f>
        <v>LINK TO FCST VAR CUST COUNT</v>
      </c>
      <c r="BH131" s="220" t="str">
        <f>IF(BH$2="Fcst",'Variable Revenue Inputs'!BH32,0)</f>
        <v>LINK TO FCST VAR CUST COUNT</v>
      </c>
      <c r="BI131" s="220" t="str">
        <f>IF(BI$2="Fcst",'Variable Revenue Inputs'!BI32,0)</f>
        <v>LINK TO FCST VAR CUST COUNT</v>
      </c>
      <c r="BJ131" s="220" t="str">
        <f>IF(BJ$2="Fcst",'Variable Revenue Inputs'!BJ32,0)</f>
        <v>LINK TO FCST VAR CUST COUNT</v>
      </c>
      <c r="BK131" s="220" t="str">
        <f>IF(BK$2="Fcst",'Variable Revenue Inputs'!BK32,0)</f>
        <v>LINK TO FCST VAR CUST COUNT</v>
      </c>
      <c r="BL131" s="220" t="str">
        <f>IF(BL$2="Fcst",'Variable Revenue Inputs'!BL32,0)</f>
        <v>LINK TO FCST VAR CUST COUNT</v>
      </c>
      <c r="BM131" s="220" t="str">
        <f>IF(BM$2="Fcst",'Variable Revenue Inputs'!BM32,0)</f>
        <v>LINK TO FCST VAR CUST COUNT</v>
      </c>
      <c r="BN131" s="220" t="str">
        <f>IF(BN$2="Fcst",'Variable Revenue Inputs'!BN32,0)</f>
        <v>LINK TO FCST VAR CUST COUNT</v>
      </c>
      <c r="BO131" s="220" t="str">
        <f>IF(BO$2="Fcst",'Variable Revenue Inputs'!BO32,0)</f>
        <v>LINK TO FCST VAR CUST COUNT</v>
      </c>
      <c r="BP131" s="220" t="str">
        <f>IF(BP$2="Fcst",'Variable Revenue Inputs'!BP32,0)</f>
        <v>LINK TO FCST VAR CUST COUNT</v>
      </c>
      <c r="BQ131" s="220" t="str">
        <f>IF(BQ$2="Fcst",'Variable Revenue Inputs'!BQ32,0)</f>
        <v>LINK TO FCST VAR CUST COUNT</v>
      </c>
      <c r="BR131" s="220" t="str">
        <f>IF(BR$2="Fcst",'Variable Revenue Inputs'!BR32,0)</f>
        <v>LINK TO FCST VAR CUST COUNT</v>
      </c>
      <c r="BS131" s="220" t="str">
        <f>IF(BS$2="Fcst",'Variable Revenue Inputs'!BS32,0)</f>
        <v>LINK TO FCST VAR CUST COUNT</v>
      </c>
      <c r="BT131" s="220" t="str">
        <f>IF(BT$2="Fcst",'Variable Revenue Inputs'!BT32,0)</f>
        <v>LINK TO FCST VAR CUST COUNT</v>
      </c>
      <c r="BU131" s="220" t="str">
        <f>IF(BU$2="Fcst",'Variable Revenue Inputs'!BU32,0)</f>
        <v>LINK TO FCST VAR CUST COUNT</v>
      </c>
    </row>
    <row r="132" spans="1:73" x14ac:dyDescent="0.3">
      <c r="B132" s="220"/>
      <c r="C132" s="220"/>
      <c r="D132" s="220"/>
      <c r="E132" s="220"/>
      <c r="F132" s="220"/>
      <c r="G132" s="220"/>
      <c r="H132" s="220"/>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20"/>
      <c r="BL132" s="220"/>
      <c r="BM132" s="220"/>
      <c r="BN132" s="220"/>
      <c r="BO132" s="220"/>
      <c r="BP132" s="220"/>
      <c r="BQ132" s="220"/>
      <c r="BR132" s="220"/>
      <c r="BS132" s="220"/>
      <c r="BT132" s="220"/>
      <c r="BU132" s="220"/>
    </row>
    <row r="133" spans="1:73" x14ac:dyDescent="0.3">
      <c r="B133" s="220"/>
      <c r="C133" s="220"/>
      <c r="D133" s="220"/>
      <c r="E133" s="220"/>
      <c r="F133" s="220"/>
      <c r="G133" s="220"/>
      <c r="H133" s="220"/>
      <c r="I133" s="220"/>
      <c r="J133" s="220"/>
      <c r="K133" s="220"/>
      <c r="L133" s="220"/>
      <c r="M133" s="220"/>
      <c r="N133" s="220"/>
      <c r="O133" s="220"/>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c r="BJ133" s="220"/>
      <c r="BK133" s="220"/>
      <c r="BL133" s="220"/>
      <c r="BM133" s="220"/>
      <c r="BN133" s="220"/>
      <c r="BO133" s="220"/>
      <c r="BP133" s="220"/>
      <c r="BQ133" s="220"/>
      <c r="BR133" s="220"/>
      <c r="BS133" s="220"/>
      <c r="BT133" s="220"/>
      <c r="BU133" s="220"/>
    </row>
    <row r="134" spans="1:73" x14ac:dyDescent="0.3">
      <c r="B134" s="210"/>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c r="BI134" s="210"/>
      <c r="BJ134" s="210"/>
      <c r="BK134" s="210"/>
      <c r="BL134" s="210"/>
      <c r="BM134" s="210"/>
      <c r="BN134" s="210"/>
      <c r="BO134" s="210"/>
      <c r="BP134" s="210"/>
      <c r="BQ134" s="210"/>
      <c r="BR134" s="210"/>
      <c r="BS134" s="210"/>
      <c r="BT134" s="210"/>
      <c r="BU134" s="210"/>
    </row>
    <row r="135" spans="1:73" x14ac:dyDescent="0.3">
      <c r="A135" s="216"/>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8"/>
      <c r="BL135" s="228"/>
      <c r="BM135" s="228"/>
      <c r="BN135" s="228"/>
      <c r="BO135" s="228"/>
      <c r="BP135" s="228"/>
      <c r="BQ135" s="228"/>
      <c r="BR135" s="228"/>
      <c r="BS135" s="228"/>
      <c r="BT135" s="228"/>
      <c r="BU135" s="228"/>
    </row>
    <row r="136" spans="1:73" x14ac:dyDescent="0.3">
      <c r="A136" s="218" t="s">
        <v>119</v>
      </c>
      <c r="B136" s="227">
        <f>IF(B$2="Fcst",SUM(B131:B135),Actuals!B71)</f>
        <v>0</v>
      </c>
      <c r="C136" s="227">
        <f>IF(C$2="Fcst",SUM(C131:C135),Actuals!C71)</f>
        <v>0</v>
      </c>
      <c r="D136" s="227">
        <f>IF(D$2="Fcst",SUM(D131:D135),Actuals!D71)</f>
        <v>0</v>
      </c>
      <c r="E136" s="227">
        <f>IF(E$2="Fcst",SUM(E131:E135),Actuals!E71)</f>
        <v>0</v>
      </c>
      <c r="F136" s="227">
        <f>IF(F$2="Fcst",SUM(F131:F135),Actuals!F71)</f>
        <v>0</v>
      </c>
      <c r="G136" s="227">
        <f>IF(G$2="Fcst",SUM(G131:G135),Actuals!G71)</f>
        <v>0</v>
      </c>
      <c r="H136" s="227">
        <f>IF(H$2="Fcst",SUM(H131:H135),Actuals!H71)</f>
        <v>0</v>
      </c>
      <c r="I136" s="227">
        <f>IF(I$2="Fcst",SUM(I131:I135),Actuals!I71)</f>
        <v>0</v>
      </c>
      <c r="J136" s="227">
        <f>IF(J$2="Fcst",SUM(J131:J135),Actuals!J71)</f>
        <v>0</v>
      </c>
      <c r="K136" s="227">
        <f>IF(K$2="Fcst",SUM(K131:K135),Actuals!K71)</f>
        <v>0</v>
      </c>
      <c r="L136" s="227">
        <f>IF(L$2="Fcst",SUM(L131:L135),Actuals!L71)</f>
        <v>0</v>
      </c>
      <c r="M136" s="227">
        <f>IF(M$2="Fcst",SUM(M131:M135),Actuals!M71)</f>
        <v>0</v>
      </c>
      <c r="N136" s="227">
        <f>IF(N$2="Fcst",SUM(N131:N135),Actuals!N71)</f>
        <v>0</v>
      </c>
      <c r="O136" s="227">
        <f>IF(O$2="Fcst",SUM(O131:O135),Actuals!O71)</f>
        <v>0</v>
      </c>
      <c r="P136" s="227">
        <f>IF(P$2="Fcst",SUM(P131:P135),Actuals!P71)</f>
        <v>0</v>
      </c>
      <c r="Q136" s="227">
        <f>IF(Q$2="Fcst",SUM(Q131:Q135),Actuals!Q71)</f>
        <v>0</v>
      </c>
      <c r="R136" s="227">
        <f>IF(R$2="Fcst",SUM(R131:R135),Actuals!R71)</f>
        <v>0</v>
      </c>
      <c r="S136" s="227">
        <f>IF(S$2="Fcst",SUM(S131:S135),Actuals!S71)</f>
        <v>0</v>
      </c>
      <c r="T136" s="227">
        <f>IF(T$2="Fcst",SUM(T131:T135),Actuals!T71)</f>
        <v>0</v>
      </c>
      <c r="U136" s="227">
        <f>IF(U$2="Fcst",SUM(U131:U135),Actuals!U71)</f>
        <v>0</v>
      </c>
      <c r="V136" s="227">
        <f>IF(V$2="Fcst",SUM(V131:V135),Actuals!V71)</f>
        <v>0</v>
      </c>
      <c r="W136" s="227">
        <f>IF(W$2="Fcst",SUM(W131:W135),Actuals!W71)</f>
        <v>0</v>
      </c>
      <c r="X136" s="227">
        <f>IF(X$2="Fcst",SUM(X131:X135),Actuals!X71)</f>
        <v>0</v>
      </c>
      <c r="Y136" s="227">
        <f>IF(Y$2="Fcst",SUM(Y131:Y135),Actuals!Y71)</f>
        <v>0</v>
      </c>
      <c r="Z136" s="227">
        <f>IF(Z$2="Fcst",SUM(Z131:Z135),Actuals!Z71)</f>
        <v>0</v>
      </c>
      <c r="AA136" s="227">
        <f>IF(AA$2="Fcst",SUM(AA131:AA135),Actuals!AA71)</f>
        <v>0</v>
      </c>
      <c r="AB136" s="227">
        <f>IF(AB$2="Fcst",SUM(AB131:AB135),Actuals!AB71)</f>
        <v>0</v>
      </c>
      <c r="AC136" s="227">
        <f>IF(AC$2="Fcst",SUM(AC131:AC135),Actuals!AC71)</f>
        <v>0</v>
      </c>
      <c r="AD136" s="227">
        <f>IF(AD$2="Fcst",SUM(AD131:AD135),Actuals!AD71)</f>
        <v>0</v>
      </c>
      <c r="AE136" s="227">
        <f>IF(AE$2="Fcst",SUM(AE131:AE135),Actuals!AE71)</f>
        <v>0</v>
      </c>
      <c r="AF136" s="227">
        <f>IF(AF$2="Fcst",SUM(AF131:AF135),Actuals!AF71)</f>
        <v>0</v>
      </c>
      <c r="AG136" s="227">
        <f>IF(AG$2="Fcst",SUM(AG131:AG135),Actuals!AG71)</f>
        <v>0</v>
      </c>
      <c r="AH136" s="227">
        <f>IF(AH$2="Fcst",SUM(AH131:AH135),Actuals!AH71)</f>
        <v>0</v>
      </c>
      <c r="AI136" s="227">
        <f>IF(AI$2="Fcst",SUM(AI131:AI135),Actuals!AI71)</f>
        <v>0</v>
      </c>
      <c r="AJ136" s="227">
        <f>IF(AJ$2="Fcst",SUM(AJ131:AJ135),Actuals!AJ71)</f>
        <v>0</v>
      </c>
      <c r="AK136" s="227">
        <f>IF(AK$2="Fcst",SUM(AK131:AK135),Actuals!AK71)</f>
        <v>0</v>
      </c>
      <c r="AL136" s="227">
        <f>IF(AL$2="Fcst",SUM(AL131:AL135),Actuals!AL71)</f>
        <v>0</v>
      </c>
      <c r="AM136" s="227">
        <f>IF(AM$2="Fcst",SUM(AM131:AM135),Actuals!AM71)</f>
        <v>0</v>
      </c>
      <c r="AN136" s="227">
        <f>IF(AN$2="Fcst",SUM(AN131:AN135),Actuals!AN71)</f>
        <v>0</v>
      </c>
      <c r="AO136" s="227">
        <f>IF(AO$2="Fcst",SUM(AO131:AO135),Actuals!AO71)</f>
        <v>0</v>
      </c>
      <c r="AP136" s="227">
        <f>IF(AP$2="Fcst",SUM(AP131:AP135),Actuals!AP71)</f>
        <v>0</v>
      </c>
      <c r="AQ136" s="227">
        <f>IF(AQ$2="Fcst",SUM(AQ131:AQ135),Actuals!AQ71)</f>
        <v>0</v>
      </c>
      <c r="AR136" s="227">
        <f>IF(AR$2="Fcst",SUM(AR131:AR135),Actuals!AR71)</f>
        <v>0</v>
      </c>
      <c r="AS136" s="227">
        <f>IF(AS$2="Fcst",SUM(AS131:AS135),Actuals!AS71)</f>
        <v>0</v>
      </c>
      <c r="AT136" s="227">
        <f>IF(AT$2="Fcst",SUM(AT131:AT135),Actuals!AT71)</f>
        <v>0</v>
      </c>
      <c r="AU136" s="227">
        <f>IF(AU$2="Fcst",SUM(AU131:AU135),Actuals!AU71)</f>
        <v>0</v>
      </c>
      <c r="AV136" s="227">
        <f>IF(AV$2="Fcst",SUM(AV131:AV135),Actuals!AV71)</f>
        <v>0</v>
      </c>
      <c r="AW136" s="227">
        <f>IF(AW$2="Fcst",SUM(AW131:AW135),Actuals!AW71)</f>
        <v>0</v>
      </c>
      <c r="AX136" s="227">
        <f>IF(AX$2="Fcst",SUM(AX131:AX135),Actuals!AX71)</f>
        <v>0</v>
      </c>
      <c r="AY136" s="227">
        <f>IF(AY$2="Fcst",SUM(AY131:AY135),Actuals!AY71)</f>
        <v>0</v>
      </c>
      <c r="AZ136" s="227">
        <f>IF(AZ$2="Fcst",SUM(AZ131:AZ135),Actuals!AZ71)</f>
        <v>0</v>
      </c>
      <c r="BA136" s="227">
        <f>IF(BA$2="Fcst",SUM(BA131:BA135),Actuals!BA71)</f>
        <v>0</v>
      </c>
      <c r="BB136" s="227">
        <f>IF(BB$2="Fcst",SUM(BB131:BB135),Actuals!BB71)</f>
        <v>0</v>
      </c>
      <c r="BC136" s="227">
        <f>IF(BC$2="Fcst",SUM(BC131:BC135),Actuals!BC71)</f>
        <v>0</v>
      </c>
      <c r="BD136" s="227">
        <f>IF(BD$2="Fcst",SUM(BD131:BD135),Actuals!BD71)</f>
        <v>0</v>
      </c>
      <c r="BE136" s="227">
        <f>IF(BE$2="Fcst",SUM(BE131:BE135),Actuals!BE71)</f>
        <v>0</v>
      </c>
      <c r="BF136" s="227">
        <f>IF(BF$2="Fcst",SUM(BF131:BF135),Actuals!BF71)</f>
        <v>0</v>
      </c>
      <c r="BG136" s="227">
        <f>IF(BG$2="Fcst",SUM(BG131:BG135),Actuals!BG71)</f>
        <v>0</v>
      </c>
      <c r="BH136" s="227">
        <f>IF(BH$2="Fcst",SUM(BH131:BH135),Actuals!BH71)</f>
        <v>0</v>
      </c>
      <c r="BI136" s="227">
        <f>IF(BI$2="Fcst",SUM(BI131:BI135),Actuals!BI71)</f>
        <v>0</v>
      </c>
      <c r="BJ136" s="227">
        <f>IF(BJ$2="Fcst",SUM(BJ131:BJ135),Actuals!BJ71)</f>
        <v>0</v>
      </c>
      <c r="BK136" s="227">
        <f>IF(BK$2="Fcst",SUM(BK131:BK135),Actuals!BK71)</f>
        <v>0</v>
      </c>
      <c r="BL136" s="227">
        <f>IF(BL$2="Fcst",SUM(BL131:BL135),Actuals!BL71)</f>
        <v>0</v>
      </c>
      <c r="BM136" s="227">
        <f>IF(BM$2="Fcst",SUM(BM131:BM135),Actuals!BM71)</f>
        <v>0</v>
      </c>
      <c r="BN136" s="227">
        <f>IF(BN$2="Fcst",SUM(BN131:BN135),Actuals!BN71)</f>
        <v>0</v>
      </c>
      <c r="BO136" s="227">
        <f>IF(BO$2="Fcst",SUM(BO131:BO135),Actuals!BO71)</f>
        <v>0</v>
      </c>
      <c r="BP136" s="227">
        <f>IF(BP$2="Fcst",SUM(BP131:BP135),Actuals!BP71)</f>
        <v>0</v>
      </c>
      <c r="BQ136" s="227">
        <f>IF(BQ$2="Fcst",SUM(BQ131:BQ135),Actuals!BQ71)</f>
        <v>0</v>
      </c>
      <c r="BR136" s="227">
        <f>IF(BR$2="Fcst",SUM(BR131:BR135),Actuals!BR71)</f>
        <v>0</v>
      </c>
      <c r="BS136" s="227">
        <f>IF(BS$2="Fcst",SUM(BS131:BS135),Actuals!BS71)</f>
        <v>0</v>
      </c>
      <c r="BT136" s="227">
        <f>IF(BT$2="Fcst",SUM(BT131:BT135),Actuals!BT71)</f>
        <v>0</v>
      </c>
      <c r="BU136" s="227">
        <f>IF(BU$2="Fcst",SUM(BU131:BU135),Actuals!BU71)</f>
        <v>0</v>
      </c>
    </row>
    <row r="137" spans="1:73" x14ac:dyDescent="0.3">
      <c r="A137" s="218"/>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7"/>
      <c r="BN137" s="227"/>
      <c r="BO137" s="227"/>
      <c r="BP137" s="227"/>
      <c r="BQ137" s="227"/>
      <c r="BR137" s="227"/>
      <c r="BS137" s="227"/>
      <c r="BT137" s="227"/>
      <c r="BU137" s="227"/>
    </row>
    <row r="138" spans="1:73" x14ac:dyDescent="0.3">
      <c r="A138" s="215" t="s">
        <v>839</v>
      </c>
    </row>
    <row r="139" spans="1:73" x14ac:dyDescent="0.3">
      <c r="A139" s="200" t="s">
        <v>833</v>
      </c>
      <c r="B139" s="220">
        <f>IF(B$2="Fcst",'Variable Revenue Inputs'!B33,0)</f>
        <v>0</v>
      </c>
      <c r="C139" s="220">
        <f>IF(C$2="Fcst",'Variable Revenue Inputs'!C33,0)</f>
        <v>0</v>
      </c>
      <c r="D139" s="220">
        <f>IF(D$2="Fcst",'Variable Revenue Inputs'!D33,0)</f>
        <v>0</v>
      </c>
      <c r="E139" s="220">
        <f>IF(E$2="Fcst",'Variable Revenue Inputs'!E33,0)</f>
        <v>0</v>
      </c>
      <c r="F139" s="220">
        <f>IF(F$2="Fcst",'Variable Revenue Inputs'!F33,0)</f>
        <v>0</v>
      </c>
      <c r="G139" s="220">
        <f>IF(G$2="Fcst",'Variable Revenue Inputs'!G33,0)</f>
        <v>0</v>
      </c>
      <c r="H139" s="220">
        <f>IF(H$2="Fcst",'Variable Revenue Inputs'!H33,0)</f>
        <v>0</v>
      </c>
      <c r="I139" s="220">
        <f>IF(I$2="Fcst",'Variable Revenue Inputs'!I33,0)</f>
        <v>0</v>
      </c>
      <c r="J139" s="220">
        <f>IF(J$2="Fcst",'Variable Revenue Inputs'!J33,0)</f>
        <v>0</v>
      </c>
      <c r="K139" s="220">
        <f>IF(K$2="Fcst",'Variable Revenue Inputs'!K33,0)</f>
        <v>0</v>
      </c>
      <c r="L139" s="220">
        <f>IF(L$2="Fcst",'Variable Revenue Inputs'!L33,0)</f>
        <v>0</v>
      </c>
      <c r="M139" s="220">
        <f>IF(M$2="Fcst",'Variable Revenue Inputs'!M33,0)</f>
        <v>0</v>
      </c>
      <c r="N139" s="220">
        <f>IF(N$2="Fcst",'Variable Revenue Inputs'!N33,0)</f>
        <v>0</v>
      </c>
      <c r="O139" s="220">
        <f>IF(O$2="Fcst",'Variable Revenue Inputs'!O33,0)</f>
        <v>0</v>
      </c>
      <c r="P139" s="220">
        <f>IF(P$2="Fcst",'Variable Revenue Inputs'!P33,0)</f>
        <v>0</v>
      </c>
      <c r="Q139" s="220">
        <f>IF(Q$2="Fcst",'Variable Revenue Inputs'!Q33,0)</f>
        <v>0</v>
      </c>
      <c r="R139" s="220">
        <f>IF(R$2="Fcst",'Variable Revenue Inputs'!R33,0)</f>
        <v>0</v>
      </c>
      <c r="S139" s="220">
        <f>IF(S$2="Fcst",'Variable Revenue Inputs'!S33,0)</f>
        <v>0</v>
      </c>
      <c r="T139" s="220">
        <f>IF(T$2="Fcst",'Variable Revenue Inputs'!T33,0)</f>
        <v>0</v>
      </c>
      <c r="U139" s="220">
        <f>IF(U$2="Fcst",'Variable Revenue Inputs'!U33,0)</f>
        <v>0</v>
      </c>
      <c r="V139" s="220">
        <f>IF(V$2="Fcst",'Variable Revenue Inputs'!V33,0)</f>
        <v>0</v>
      </c>
      <c r="W139" s="220">
        <f>IF(W$2="Fcst",'Variable Revenue Inputs'!W33,0)</f>
        <v>0</v>
      </c>
      <c r="X139" s="220">
        <f>IF(X$2="Fcst",'Variable Revenue Inputs'!X33,0)</f>
        <v>0</v>
      </c>
      <c r="Y139" s="220">
        <f>IF(Y$2="Fcst",'Variable Revenue Inputs'!Y33,0)</f>
        <v>0</v>
      </c>
      <c r="Z139" s="220">
        <f>IF(Z$2="Fcst",'Variable Revenue Inputs'!Z33,0)</f>
        <v>0</v>
      </c>
      <c r="AA139" s="220">
        <f>IF(AA$2="Fcst",'Variable Revenue Inputs'!AA33,0)</f>
        <v>0</v>
      </c>
      <c r="AB139" s="220">
        <f>IF(AB$2="Fcst",'Variable Revenue Inputs'!AB33,0)</f>
        <v>0</v>
      </c>
      <c r="AC139" s="220">
        <f>IF(AC$2="Fcst",'Variable Revenue Inputs'!AC33,0)</f>
        <v>0</v>
      </c>
      <c r="AD139" s="220">
        <f>IF(AD$2="Fcst",'Variable Revenue Inputs'!AD33,0)</f>
        <v>0</v>
      </c>
      <c r="AE139" s="220">
        <f>IF(AE$2="Fcst",'Variable Revenue Inputs'!AE33,0)</f>
        <v>0</v>
      </c>
      <c r="AF139" s="220">
        <f>IF(AF$2="Fcst",'Variable Revenue Inputs'!AF33,0)</f>
        <v>0</v>
      </c>
      <c r="AG139" s="220">
        <f>IF(AG$2="Fcst",'Variable Revenue Inputs'!AG33,0)</f>
        <v>0</v>
      </c>
      <c r="AH139" s="220">
        <f>IF(AH$2="Fcst",'Variable Revenue Inputs'!AH33,0)</f>
        <v>0</v>
      </c>
      <c r="AI139" s="220">
        <f>IF(AI$2="Fcst",'Variable Revenue Inputs'!AI33,0)</f>
        <v>0</v>
      </c>
      <c r="AJ139" s="220">
        <f>IF(AJ$2="Fcst",'Variable Revenue Inputs'!AJ33,0)</f>
        <v>0</v>
      </c>
      <c r="AK139" s="220">
        <f>IF(AK$2="Fcst",'Variable Revenue Inputs'!AK33,0)</f>
        <v>0</v>
      </c>
      <c r="AL139" s="220">
        <f>IF(AL$2="Fcst",'Variable Revenue Inputs'!AL33,0)</f>
        <v>0</v>
      </c>
      <c r="AM139" s="220">
        <f>IF(AM$2="Fcst",'Variable Revenue Inputs'!AM33,0)</f>
        <v>0</v>
      </c>
      <c r="AN139" s="220">
        <f>IF(AN$2="Fcst",'Variable Revenue Inputs'!AN33,0)</f>
        <v>0</v>
      </c>
      <c r="AO139" s="220">
        <f>IF(AO$2="Fcst",'Variable Revenue Inputs'!AO33,0)</f>
        <v>0</v>
      </c>
      <c r="AP139" s="220">
        <f>IF(AP$2="Fcst",'Variable Revenue Inputs'!AP33,0)</f>
        <v>0</v>
      </c>
      <c r="AQ139" s="220">
        <f>IF(AQ$2="Fcst",'Variable Revenue Inputs'!AQ33,0)</f>
        <v>0</v>
      </c>
      <c r="AR139" s="220">
        <f>IF(AR$2="Fcst",'Variable Revenue Inputs'!AR33,0)</f>
        <v>0</v>
      </c>
      <c r="AS139" s="220">
        <f>IF(AS$2="Fcst",'Variable Revenue Inputs'!AS33,0)</f>
        <v>0</v>
      </c>
      <c r="AT139" s="220">
        <f>IF(AT$2="Fcst",'Variable Revenue Inputs'!AT33,0)</f>
        <v>0</v>
      </c>
      <c r="AU139" s="220">
        <f>IF(AU$2="Fcst",'Variable Revenue Inputs'!AU33,0)</f>
        <v>0</v>
      </c>
      <c r="AV139" s="220">
        <f>IF(AV$2="Fcst",'Variable Revenue Inputs'!AV33,0)</f>
        <v>0</v>
      </c>
      <c r="AW139" s="220">
        <f>IF(AW$2="Fcst",'Variable Revenue Inputs'!AW33,0)</f>
        <v>0</v>
      </c>
      <c r="AX139" s="220">
        <f>IF(AX$2="Fcst",'Variable Revenue Inputs'!AX33,0)</f>
        <v>0</v>
      </c>
      <c r="AY139" s="220">
        <f>IF(AY$2="Fcst",'Variable Revenue Inputs'!AY33,0)</f>
        <v>0</v>
      </c>
      <c r="AZ139" s="220">
        <f>IF(AZ$2="Fcst",'Variable Revenue Inputs'!AZ33,0)</f>
        <v>0</v>
      </c>
      <c r="BA139" s="220">
        <f>IF(BA$2="Fcst",'Variable Revenue Inputs'!BA33,0)</f>
        <v>0</v>
      </c>
      <c r="BB139" s="220">
        <f>IF(BB$2="Fcst",'Variable Revenue Inputs'!BB33,0)</f>
        <v>0</v>
      </c>
      <c r="BC139" s="220">
        <f>IF(BC$2="Fcst",'Variable Revenue Inputs'!BC33,0)</f>
        <v>0</v>
      </c>
      <c r="BD139" s="220">
        <f>IF(BD$2="Fcst",'Variable Revenue Inputs'!BD33,0)</f>
        <v>0</v>
      </c>
      <c r="BE139" s="220">
        <f>IF(BE$2="Fcst",'Variable Revenue Inputs'!BE33,0)</f>
        <v>0</v>
      </c>
      <c r="BF139" s="220">
        <f>IF(BF$2="Fcst",'Variable Revenue Inputs'!BF33,0)</f>
        <v>0</v>
      </c>
      <c r="BG139" s="220">
        <f>IF(BG$2="Fcst",'Variable Revenue Inputs'!BG33,0)</f>
        <v>0</v>
      </c>
      <c r="BH139" s="220">
        <f>IF(BH$2="Fcst",'Variable Revenue Inputs'!BH33,0)</f>
        <v>0</v>
      </c>
      <c r="BI139" s="220">
        <f>IF(BI$2="Fcst",'Variable Revenue Inputs'!BI33,0)</f>
        <v>0</v>
      </c>
      <c r="BJ139" s="220">
        <f>IF(BJ$2="Fcst",'Variable Revenue Inputs'!BJ33,0)</f>
        <v>0</v>
      </c>
      <c r="BK139" s="220">
        <f>IF(BK$2="Fcst",'Variable Revenue Inputs'!BK33,0)</f>
        <v>0</v>
      </c>
      <c r="BL139" s="220">
        <f>IF(BL$2="Fcst",'Variable Revenue Inputs'!BL33,0)</f>
        <v>0</v>
      </c>
      <c r="BM139" s="220">
        <f>IF(BM$2="Fcst",'Variable Revenue Inputs'!BM33,0)</f>
        <v>0</v>
      </c>
      <c r="BN139" s="220">
        <f>IF(BN$2="Fcst",'Variable Revenue Inputs'!BN33,0)</f>
        <v>0</v>
      </c>
      <c r="BO139" s="220">
        <f>IF(BO$2="Fcst",'Variable Revenue Inputs'!BO33,0)</f>
        <v>0</v>
      </c>
      <c r="BP139" s="220">
        <f>IF(BP$2="Fcst",'Variable Revenue Inputs'!BP33,0)</f>
        <v>0</v>
      </c>
      <c r="BQ139" s="220">
        <f>IF(BQ$2="Fcst",'Variable Revenue Inputs'!BQ33,0)</f>
        <v>0</v>
      </c>
      <c r="BR139" s="220">
        <f>IF(BR$2="Fcst",'Variable Revenue Inputs'!BR33,0)</f>
        <v>0</v>
      </c>
      <c r="BS139" s="220">
        <f>IF(BS$2="Fcst",'Variable Revenue Inputs'!BS33,0)</f>
        <v>0</v>
      </c>
      <c r="BT139" s="220">
        <f>IF(BT$2="Fcst",'Variable Revenue Inputs'!BT33,0)</f>
        <v>0</v>
      </c>
      <c r="BU139" s="220">
        <f>IF(BU$2="Fcst",'Variable Revenue Inputs'!BU33,0)</f>
        <v>0</v>
      </c>
    </row>
    <row r="140" spans="1:73" x14ac:dyDescent="0.3">
      <c r="B140" s="220"/>
      <c r="C140" s="220"/>
      <c r="D140" s="220"/>
      <c r="E140" s="220"/>
      <c r="F140" s="220"/>
      <c r="G140" s="220"/>
      <c r="H140" s="220"/>
      <c r="I140" s="220"/>
      <c r="J140" s="220"/>
      <c r="K140" s="220"/>
      <c r="L140" s="220"/>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20"/>
      <c r="BK140" s="220"/>
      <c r="BL140" s="220"/>
      <c r="BM140" s="220"/>
      <c r="BN140" s="220"/>
      <c r="BO140" s="220"/>
      <c r="BP140" s="220"/>
      <c r="BQ140" s="220"/>
      <c r="BR140" s="220"/>
      <c r="BS140" s="220"/>
      <c r="BT140" s="220"/>
      <c r="BU140" s="220"/>
    </row>
    <row r="141" spans="1:73" x14ac:dyDescent="0.3">
      <c r="B141" s="220"/>
      <c r="C141" s="220"/>
      <c r="D141" s="220"/>
      <c r="E141" s="220"/>
      <c r="F141" s="220"/>
      <c r="G141" s="220"/>
      <c r="H141" s="220"/>
      <c r="I141" s="220"/>
      <c r="J141" s="220"/>
      <c r="K141" s="220"/>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20"/>
      <c r="BK141" s="220"/>
      <c r="BL141" s="220"/>
      <c r="BM141" s="220"/>
      <c r="BN141" s="220"/>
      <c r="BO141" s="220"/>
      <c r="BP141" s="220"/>
      <c r="BQ141" s="220"/>
      <c r="BR141" s="220"/>
      <c r="BS141" s="220"/>
      <c r="BT141" s="220"/>
      <c r="BU141" s="220"/>
    </row>
    <row r="142" spans="1:73" x14ac:dyDescent="0.3">
      <c r="B142" s="210"/>
      <c r="C142" s="210"/>
      <c r="D142" s="210"/>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210"/>
      <c r="BJ142" s="210"/>
      <c r="BK142" s="210"/>
      <c r="BL142" s="210"/>
      <c r="BM142" s="210"/>
      <c r="BN142" s="210"/>
      <c r="BO142" s="210"/>
      <c r="BP142" s="210"/>
      <c r="BQ142" s="210"/>
      <c r="BR142" s="210"/>
      <c r="BS142" s="210"/>
      <c r="BT142" s="210"/>
      <c r="BU142" s="210"/>
    </row>
    <row r="143" spans="1:73" x14ac:dyDescent="0.3">
      <c r="A143" s="216"/>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8"/>
      <c r="BL143" s="228"/>
      <c r="BM143" s="228"/>
      <c r="BN143" s="228"/>
      <c r="BO143" s="228"/>
      <c r="BP143" s="228"/>
      <c r="BQ143" s="228"/>
      <c r="BR143" s="228"/>
      <c r="BS143" s="228"/>
      <c r="BT143" s="228"/>
      <c r="BU143" s="228"/>
    </row>
    <row r="144" spans="1:73" x14ac:dyDescent="0.3">
      <c r="A144" s="218" t="s">
        <v>119</v>
      </c>
      <c r="B144" s="227">
        <f>IF(B$2="Fcst",SUM(B139:B143),Actuals!B72)</f>
        <v>0</v>
      </c>
      <c r="C144" s="227">
        <f>IF(C$2="Fcst",SUM(C139:C143),Actuals!C72)</f>
        <v>0</v>
      </c>
      <c r="D144" s="227">
        <f>IF(D$2="Fcst",SUM(D139:D143),Actuals!D72)</f>
        <v>0</v>
      </c>
      <c r="E144" s="227">
        <f>IF(E$2="Fcst",SUM(E139:E143),Actuals!E72)</f>
        <v>0</v>
      </c>
      <c r="F144" s="227">
        <f>IF(F$2="Fcst",SUM(F139:F143),Actuals!F72)</f>
        <v>0</v>
      </c>
      <c r="G144" s="227">
        <f>IF(G$2="Fcst",SUM(G139:G143),Actuals!G72)</f>
        <v>0</v>
      </c>
      <c r="H144" s="227">
        <f>IF(H$2="Fcst",SUM(H139:H143),Actuals!H72)</f>
        <v>0</v>
      </c>
      <c r="I144" s="227">
        <f>IF(I$2="Fcst",SUM(I139:I143),Actuals!I72)</f>
        <v>0</v>
      </c>
      <c r="J144" s="227">
        <f>IF(J$2="Fcst",SUM(J139:J143),Actuals!J72)</f>
        <v>0</v>
      </c>
      <c r="K144" s="227">
        <f>IF(K$2="Fcst",SUM(K139:K143),Actuals!K72)</f>
        <v>0</v>
      </c>
      <c r="L144" s="227">
        <f>IF(L$2="Fcst",SUM(L139:L143),Actuals!L72)</f>
        <v>0</v>
      </c>
      <c r="M144" s="227">
        <f>IF(M$2="Fcst",SUM(M139:M143),Actuals!M72)</f>
        <v>0</v>
      </c>
      <c r="N144" s="227">
        <f>IF(N$2="Fcst",SUM(N139:N143),Actuals!N72)</f>
        <v>0</v>
      </c>
      <c r="O144" s="227">
        <f>IF(O$2="Fcst",SUM(O139:O143),Actuals!O72)</f>
        <v>0</v>
      </c>
      <c r="P144" s="227">
        <f>IF(P$2="Fcst",SUM(P139:P143),Actuals!P72)</f>
        <v>0</v>
      </c>
      <c r="Q144" s="227">
        <f>IF(Q$2="Fcst",SUM(Q139:Q143),Actuals!Q72)</f>
        <v>0</v>
      </c>
      <c r="R144" s="227">
        <f>IF(R$2="Fcst",SUM(R139:R143),Actuals!R72)</f>
        <v>0</v>
      </c>
      <c r="S144" s="227">
        <f>IF(S$2="Fcst",SUM(S139:S143),Actuals!S72)</f>
        <v>0</v>
      </c>
      <c r="T144" s="227">
        <f>IF(T$2="Fcst",SUM(T139:T143),Actuals!T72)</f>
        <v>0</v>
      </c>
      <c r="U144" s="227">
        <f>IF(U$2="Fcst",SUM(U139:U143),Actuals!U72)</f>
        <v>0</v>
      </c>
      <c r="V144" s="227">
        <f>IF(V$2="Fcst",SUM(V139:V143),Actuals!V72)</f>
        <v>0</v>
      </c>
      <c r="W144" s="227">
        <f>IF(W$2="Fcst",SUM(W139:W143),Actuals!W72)</f>
        <v>0</v>
      </c>
      <c r="X144" s="227">
        <f>IF(X$2="Fcst",SUM(X139:X143),Actuals!X72)</f>
        <v>0</v>
      </c>
      <c r="Y144" s="227">
        <f>IF(Y$2="Fcst",SUM(Y139:Y143),Actuals!Y72)</f>
        <v>0</v>
      </c>
      <c r="Z144" s="227">
        <f>IF(Z$2="Fcst",SUM(Z139:Z143),Actuals!Z72)</f>
        <v>0</v>
      </c>
      <c r="AA144" s="227">
        <f>IF(AA$2="Fcst",SUM(AA139:AA143),Actuals!AA72)</f>
        <v>0</v>
      </c>
      <c r="AB144" s="227">
        <f>IF(AB$2="Fcst",SUM(AB139:AB143),Actuals!AB72)</f>
        <v>0</v>
      </c>
      <c r="AC144" s="227">
        <f>IF(AC$2="Fcst",SUM(AC139:AC143),Actuals!AC72)</f>
        <v>0</v>
      </c>
      <c r="AD144" s="227">
        <f>IF(AD$2="Fcst",SUM(AD139:AD143),Actuals!AD72)</f>
        <v>0</v>
      </c>
      <c r="AE144" s="227">
        <f>IF(AE$2="Fcst",SUM(AE139:AE143),Actuals!AE72)</f>
        <v>0</v>
      </c>
      <c r="AF144" s="227">
        <f>IF(AF$2="Fcst",SUM(AF139:AF143),Actuals!AF72)</f>
        <v>0</v>
      </c>
      <c r="AG144" s="227">
        <f>IF(AG$2="Fcst",SUM(AG139:AG143),Actuals!AG72)</f>
        <v>0</v>
      </c>
      <c r="AH144" s="227">
        <f>IF(AH$2="Fcst",SUM(AH139:AH143),Actuals!AH72)</f>
        <v>0</v>
      </c>
      <c r="AI144" s="227">
        <f>IF(AI$2="Fcst",SUM(AI139:AI143),Actuals!AI72)</f>
        <v>0</v>
      </c>
      <c r="AJ144" s="227">
        <f>IF(AJ$2="Fcst",SUM(AJ139:AJ143),Actuals!AJ72)</f>
        <v>0</v>
      </c>
      <c r="AK144" s="227">
        <f>IF(AK$2="Fcst",SUM(AK139:AK143),Actuals!AK72)</f>
        <v>0</v>
      </c>
      <c r="AL144" s="227">
        <f>IF(AL$2="Fcst",SUM(AL139:AL143),Actuals!AL72)</f>
        <v>0</v>
      </c>
      <c r="AM144" s="227">
        <f>IF(AM$2="Fcst",SUM(AM139:AM143),Actuals!AM72)</f>
        <v>0</v>
      </c>
      <c r="AN144" s="227">
        <f>IF(AN$2="Fcst",SUM(AN139:AN143),Actuals!AN72)</f>
        <v>0</v>
      </c>
      <c r="AO144" s="227">
        <f>IF(AO$2="Fcst",SUM(AO139:AO143),Actuals!AO72)</f>
        <v>0</v>
      </c>
      <c r="AP144" s="227">
        <f>IF(AP$2="Fcst",SUM(AP139:AP143),Actuals!AP72)</f>
        <v>0</v>
      </c>
      <c r="AQ144" s="227">
        <f>IF(AQ$2="Fcst",SUM(AQ139:AQ143),Actuals!AQ72)</f>
        <v>0</v>
      </c>
      <c r="AR144" s="227">
        <f>IF(AR$2="Fcst",SUM(AR139:AR143),Actuals!AR72)</f>
        <v>0</v>
      </c>
      <c r="AS144" s="227">
        <f>IF(AS$2="Fcst",SUM(AS139:AS143),Actuals!AS72)</f>
        <v>0</v>
      </c>
      <c r="AT144" s="227">
        <f>IF(AT$2="Fcst",SUM(AT139:AT143),Actuals!AT72)</f>
        <v>0</v>
      </c>
      <c r="AU144" s="227">
        <f>IF(AU$2="Fcst",SUM(AU139:AU143),Actuals!AU72)</f>
        <v>0</v>
      </c>
      <c r="AV144" s="227">
        <f>IF(AV$2="Fcst",SUM(AV139:AV143),Actuals!AV72)</f>
        <v>0</v>
      </c>
      <c r="AW144" s="227">
        <f>IF(AW$2="Fcst",SUM(AW139:AW143),Actuals!AW72)</f>
        <v>0</v>
      </c>
      <c r="AX144" s="227">
        <f>IF(AX$2="Fcst",SUM(AX139:AX143),Actuals!AX72)</f>
        <v>0</v>
      </c>
      <c r="AY144" s="227">
        <f>IF(AY$2="Fcst",SUM(AY139:AY143),Actuals!AY72)</f>
        <v>0</v>
      </c>
      <c r="AZ144" s="227">
        <f>IF(AZ$2="Fcst",SUM(AZ139:AZ143),Actuals!AZ72)</f>
        <v>0</v>
      </c>
      <c r="BA144" s="227">
        <f>IF(BA$2="Fcst",SUM(BA139:BA143),Actuals!BA72)</f>
        <v>0</v>
      </c>
      <c r="BB144" s="227">
        <f>IF(BB$2="Fcst",SUM(BB139:BB143),Actuals!BB72)</f>
        <v>0</v>
      </c>
      <c r="BC144" s="227">
        <f>IF(BC$2="Fcst",SUM(BC139:BC143),Actuals!BC72)</f>
        <v>0</v>
      </c>
      <c r="BD144" s="227">
        <f>IF(BD$2="Fcst",SUM(BD139:BD143),Actuals!BD72)</f>
        <v>0</v>
      </c>
      <c r="BE144" s="227">
        <f>IF(BE$2="Fcst",SUM(BE139:BE143),Actuals!BE72)</f>
        <v>0</v>
      </c>
      <c r="BF144" s="227">
        <f>IF(BF$2="Fcst",SUM(BF139:BF143),Actuals!BF72)</f>
        <v>0</v>
      </c>
      <c r="BG144" s="227">
        <f>IF(BG$2="Fcst",SUM(BG139:BG143),Actuals!BG72)</f>
        <v>0</v>
      </c>
      <c r="BH144" s="227">
        <f>IF(BH$2="Fcst",SUM(BH139:BH143),Actuals!BH72)</f>
        <v>0</v>
      </c>
      <c r="BI144" s="227">
        <f>IF(BI$2="Fcst",SUM(BI139:BI143),Actuals!BI72)</f>
        <v>0</v>
      </c>
      <c r="BJ144" s="227">
        <f>IF(BJ$2="Fcst",SUM(BJ139:BJ143),Actuals!BJ72)</f>
        <v>0</v>
      </c>
      <c r="BK144" s="227">
        <f>IF(BK$2="Fcst",SUM(BK139:BK143),Actuals!BK72)</f>
        <v>0</v>
      </c>
      <c r="BL144" s="227">
        <f>IF(BL$2="Fcst",SUM(BL139:BL143),Actuals!BL72)</f>
        <v>0</v>
      </c>
      <c r="BM144" s="227">
        <f>IF(BM$2="Fcst",SUM(BM139:BM143),Actuals!BM72)</f>
        <v>0</v>
      </c>
      <c r="BN144" s="227">
        <f>IF(BN$2="Fcst",SUM(BN139:BN143),Actuals!BN72)</f>
        <v>0</v>
      </c>
      <c r="BO144" s="227">
        <f>IF(BO$2="Fcst",SUM(BO139:BO143),Actuals!BO72)</f>
        <v>0</v>
      </c>
      <c r="BP144" s="227">
        <f>IF(BP$2="Fcst",SUM(BP139:BP143),Actuals!BP72)</f>
        <v>0</v>
      </c>
      <c r="BQ144" s="227">
        <f>IF(BQ$2="Fcst",SUM(BQ139:BQ143),Actuals!BQ72)</f>
        <v>0</v>
      </c>
      <c r="BR144" s="227">
        <f>IF(BR$2="Fcst",SUM(BR139:BR143),Actuals!BR72)</f>
        <v>0</v>
      </c>
      <c r="BS144" s="227">
        <f>IF(BS$2="Fcst",SUM(BS139:BS143),Actuals!BS72)</f>
        <v>0</v>
      </c>
      <c r="BT144" s="227">
        <f>IF(BT$2="Fcst",SUM(BT139:BT143),Actuals!BT72)</f>
        <v>0</v>
      </c>
      <c r="BU144" s="227">
        <f>IF(BU$2="Fcst",SUM(BU139:BU143),Actuals!BU72)</f>
        <v>0</v>
      </c>
    </row>
    <row r="145" spans="1:73" x14ac:dyDescent="0.3">
      <c r="A145" s="218"/>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7"/>
      <c r="BL145" s="227"/>
      <c r="BM145" s="227"/>
      <c r="BN145" s="227"/>
      <c r="BO145" s="227"/>
      <c r="BP145" s="227"/>
      <c r="BQ145" s="227"/>
      <c r="BR145" s="227"/>
      <c r="BS145" s="227"/>
      <c r="BT145" s="227"/>
      <c r="BU145" s="227"/>
    </row>
    <row r="146" spans="1:73" x14ac:dyDescent="0.3">
      <c r="A146" s="215" t="s">
        <v>475</v>
      </c>
    </row>
    <row r="147" spans="1:73" x14ac:dyDescent="0.3">
      <c r="A147" s="200" t="s">
        <v>833</v>
      </c>
      <c r="B147" s="220">
        <f>IF(B$2="Fcst",'Variable Revenue Inputs'!B34,0)</f>
        <v>0</v>
      </c>
      <c r="C147" s="220">
        <f>IF(C$2="Fcst",'Variable Revenue Inputs'!C34,0)</f>
        <v>0</v>
      </c>
      <c r="D147" s="220">
        <f>IF(D$2="Fcst",'Variable Revenue Inputs'!D34,0)</f>
        <v>0</v>
      </c>
      <c r="E147" s="220">
        <f>IF(E$2="Fcst",'Variable Revenue Inputs'!E34,0)</f>
        <v>0</v>
      </c>
      <c r="F147" s="220">
        <f>IF(F$2="Fcst",'Variable Revenue Inputs'!F34,0)</f>
        <v>0</v>
      </c>
      <c r="G147" s="220">
        <f>IF(G$2="Fcst",'Variable Revenue Inputs'!G34,0)</f>
        <v>0</v>
      </c>
      <c r="H147" s="220">
        <f>IF(H$2="Fcst",'Variable Revenue Inputs'!H34,0)</f>
        <v>0</v>
      </c>
      <c r="I147" s="220">
        <f>IF(I$2="Fcst",'Variable Revenue Inputs'!I34,0)</f>
        <v>0</v>
      </c>
      <c r="J147" s="220">
        <f>IF(J$2="Fcst",'Variable Revenue Inputs'!J34,0)</f>
        <v>0</v>
      </c>
      <c r="K147" s="220">
        <f>IF(K$2="Fcst",'Variable Revenue Inputs'!K34,0)</f>
        <v>0</v>
      </c>
      <c r="L147" s="220">
        <f>IF(L$2="Fcst",'Variable Revenue Inputs'!L34,0)</f>
        <v>0</v>
      </c>
      <c r="M147" s="220">
        <f>IF(M$2="Fcst",'Variable Revenue Inputs'!M34,0)</f>
        <v>0</v>
      </c>
      <c r="N147" s="220">
        <f>IF(N$2="Fcst",'Variable Revenue Inputs'!N34,0)</f>
        <v>0</v>
      </c>
      <c r="O147" s="220">
        <f>IF(O$2="Fcst",'Variable Revenue Inputs'!O34,0)</f>
        <v>0</v>
      </c>
      <c r="P147" s="220">
        <f>IF(P$2="Fcst",'Variable Revenue Inputs'!P34,0)</f>
        <v>0</v>
      </c>
      <c r="Q147" s="220">
        <f>IF(Q$2="Fcst",'Variable Revenue Inputs'!Q34,0)</f>
        <v>0</v>
      </c>
      <c r="R147" s="220">
        <f>IF(R$2="Fcst",'Variable Revenue Inputs'!R34,0)</f>
        <v>0</v>
      </c>
      <c r="S147" s="220">
        <f>IF(S$2="Fcst",'Variable Revenue Inputs'!S34,0)</f>
        <v>0</v>
      </c>
      <c r="T147" s="220">
        <f>IF(T$2="Fcst",'Variable Revenue Inputs'!T34,0)</f>
        <v>0</v>
      </c>
      <c r="U147" s="220">
        <f>IF(U$2="Fcst",'Variable Revenue Inputs'!U34,0)</f>
        <v>0</v>
      </c>
      <c r="V147" s="220">
        <f>IF(V$2="Fcst",'Variable Revenue Inputs'!V34,0)</f>
        <v>0</v>
      </c>
      <c r="W147" s="220">
        <f>IF(W$2="Fcst",'Variable Revenue Inputs'!W34,0)</f>
        <v>0</v>
      </c>
      <c r="X147" s="220">
        <f>IF(X$2="Fcst",'Variable Revenue Inputs'!X34,0)</f>
        <v>0</v>
      </c>
      <c r="Y147" s="220">
        <f>IF(Y$2="Fcst",'Variable Revenue Inputs'!Y34,0)</f>
        <v>0</v>
      </c>
      <c r="Z147" s="220">
        <f>IF(Z$2="Fcst",'Variable Revenue Inputs'!Z34,0)</f>
        <v>0</v>
      </c>
      <c r="AA147" s="220">
        <f>IF(AA$2="Fcst",'Variable Revenue Inputs'!AA34,0)</f>
        <v>0</v>
      </c>
      <c r="AB147" s="220">
        <f>IF(AB$2="Fcst",'Variable Revenue Inputs'!AB34,0)</f>
        <v>0</v>
      </c>
      <c r="AC147" s="220">
        <f>IF(AC$2="Fcst",'Variable Revenue Inputs'!AC34,0)</f>
        <v>0</v>
      </c>
      <c r="AD147" s="220">
        <f>IF(AD$2="Fcst",'Variable Revenue Inputs'!AD34,0)</f>
        <v>0</v>
      </c>
      <c r="AE147" s="220">
        <f>IF(AE$2="Fcst",'Variable Revenue Inputs'!AE34,0)</f>
        <v>0</v>
      </c>
      <c r="AF147" s="220">
        <f>IF(AF$2="Fcst",'Variable Revenue Inputs'!AF34,0)</f>
        <v>0</v>
      </c>
      <c r="AG147" s="220">
        <f>IF(AG$2="Fcst",'Variable Revenue Inputs'!AG34,0)</f>
        <v>0</v>
      </c>
      <c r="AH147" s="220">
        <f>IF(AH$2="Fcst",'Variable Revenue Inputs'!AH34,0)</f>
        <v>0</v>
      </c>
      <c r="AI147" s="220">
        <f>IF(AI$2="Fcst",'Variable Revenue Inputs'!AI34,0)</f>
        <v>0</v>
      </c>
      <c r="AJ147" s="220">
        <f>IF(AJ$2="Fcst",'Variable Revenue Inputs'!AJ34,0)</f>
        <v>0</v>
      </c>
      <c r="AK147" s="220">
        <f>IF(AK$2="Fcst",'Variable Revenue Inputs'!AK34,0)</f>
        <v>0</v>
      </c>
      <c r="AL147" s="220">
        <f>IF(AL$2="Fcst",'Variable Revenue Inputs'!AL34,0)</f>
        <v>0</v>
      </c>
      <c r="AM147" s="220">
        <f>IF(AM$2="Fcst",'Variable Revenue Inputs'!AM34,0)</f>
        <v>0</v>
      </c>
      <c r="AN147" s="220">
        <f>IF(AN$2="Fcst",'Variable Revenue Inputs'!AN34,0)</f>
        <v>0</v>
      </c>
      <c r="AO147" s="220">
        <f>IF(AO$2="Fcst",'Variable Revenue Inputs'!AO34,0)</f>
        <v>0</v>
      </c>
      <c r="AP147" s="220">
        <f>IF(AP$2="Fcst",'Variable Revenue Inputs'!AP34,0)</f>
        <v>0</v>
      </c>
      <c r="AQ147" s="220">
        <f>IF(AQ$2="Fcst",'Variable Revenue Inputs'!AQ34,0)</f>
        <v>0</v>
      </c>
      <c r="AR147" s="220">
        <f>IF(AR$2="Fcst",'Variable Revenue Inputs'!AR34,0)</f>
        <v>0</v>
      </c>
      <c r="AS147" s="220">
        <f>IF(AS$2="Fcst",'Variable Revenue Inputs'!AS34,0)</f>
        <v>0</v>
      </c>
      <c r="AT147" s="220">
        <f>IF(AT$2="Fcst",'Variable Revenue Inputs'!AT34,0)</f>
        <v>0</v>
      </c>
      <c r="AU147" s="220">
        <f>IF(AU$2="Fcst",'Variable Revenue Inputs'!AU34,0)</f>
        <v>0</v>
      </c>
      <c r="AV147" s="220">
        <f>IF(AV$2="Fcst",'Variable Revenue Inputs'!AV34,0)</f>
        <v>0</v>
      </c>
      <c r="AW147" s="220">
        <f>IF(AW$2="Fcst",'Variable Revenue Inputs'!AW34,0)</f>
        <v>0</v>
      </c>
      <c r="AX147" s="220">
        <f>IF(AX$2="Fcst",'Variable Revenue Inputs'!AX34,0)</f>
        <v>0</v>
      </c>
      <c r="AY147" s="220">
        <f>IF(AY$2="Fcst",'Variable Revenue Inputs'!AY34,0)</f>
        <v>0</v>
      </c>
      <c r="AZ147" s="220">
        <f>IF(AZ$2="Fcst",'Variable Revenue Inputs'!AZ34,0)</f>
        <v>0</v>
      </c>
      <c r="BA147" s="220">
        <f>IF(BA$2="Fcst",'Variable Revenue Inputs'!BA34,0)</f>
        <v>0</v>
      </c>
      <c r="BB147" s="220">
        <f>IF(BB$2="Fcst",'Variable Revenue Inputs'!BB34,0)</f>
        <v>0</v>
      </c>
      <c r="BC147" s="220">
        <f>IF(BC$2="Fcst",'Variable Revenue Inputs'!BC34,0)</f>
        <v>0</v>
      </c>
      <c r="BD147" s="220">
        <f>IF(BD$2="Fcst",'Variable Revenue Inputs'!BD34,0)</f>
        <v>0</v>
      </c>
      <c r="BE147" s="220">
        <f>IF(BE$2="Fcst",'Variable Revenue Inputs'!BE34,0)</f>
        <v>0</v>
      </c>
      <c r="BF147" s="220">
        <f>IF(BF$2="Fcst",'Variable Revenue Inputs'!BF34,0)</f>
        <v>0</v>
      </c>
      <c r="BG147" s="220">
        <f>IF(BG$2="Fcst",'Variable Revenue Inputs'!BG34,0)</f>
        <v>0</v>
      </c>
      <c r="BH147" s="220">
        <f>IF(BH$2="Fcst",'Variable Revenue Inputs'!BH34,0)</f>
        <v>0</v>
      </c>
      <c r="BI147" s="220">
        <f>IF(BI$2="Fcst",'Variable Revenue Inputs'!BI34,0)</f>
        <v>0</v>
      </c>
      <c r="BJ147" s="220">
        <f>IF(BJ$2="Fcst",'Variable Revenue Inputs'!BJ34,0)</f>
        <v>0</v>
      </c>
      <c r="BK147" s="220">
        <f>IF(BK$2="Fcst",'Variable Revenue Inputs'!BK34,0)</f>
        <v>0</v>
      </c>
      <c r="BL147" s="220">
        <f>IF(BL$2="Fcst",'Variable Revenue Inputs'!BL34,0)</f>
        <v>0</v>
      </c>
      <c r="BM147" s="220">
        <f>IF(BM$2="Fcst",'Variable Revenue Inputs'!BM34,0)</f>
        <v>0</v>
      </c>
      <c r="BN147" s="220">
        <f>IF(BN$2="Fcst",'Variable Revenue Inputs'!BN34,0)</f>
        <v>0</v>
      </c>
      <c r="BO147" s="220">
        <f>IF(BO$2="Fcst",'Variable Revenue Inputs'!BO34,0)</f>
        <v>0</v>
      </c>
      <c r="BP147" s="220">
        <f>IF(BP$2="Fcst",'Variable Revenue Inputs'!BP34,0)</f>
        <v>0</v>
      </c>
      <c r="BQ147" s="220">
        <f>IF(BQ$2="Fcst",'Variable Revenue Inputs'!BQ34,0)</f>
        <v>0</v>
      </c>
      <c r="BR147" s="220">
        <f>IF(BR$2="Fcst",'Variable Revenue Inputs'!BR34,0)</f>
        <v>0</v>
      </c>
      <c r="BS147" s="220">
        <f>IF(BS$2="Fcst",'Variable Revenue Inputs'!BS34,0)</f>
        <v>0</v>
      </c>
      <c r="BT147" s="220">
        <f>IF(BT$2="Fcst",'Variable Revenue Inputs'!BT34,0)</f>
        <v>0</v>
      </c>
      <c r="BU147" s="220">
        <f>IF(BU$2="Fcst",'Variable Revenue Inputs'!BU34,0)</f>
        <v>0</v>
      </c>
    </row>
    <row r="148" spans="1:73" x14ac:dyDescent="0.3">
      <c r="B148" s="220"/>
      <c r="C148" s="220"/>
      <c r="D148" s="220"/>
      <c r="E148" s="220"/>
      <c r="F148" s="220"/>
      <c r="G148" s="220"/>
      <c r="H148" s="220"/>
      <c r="I148" s="220"/>
      <c r="J148" s="220"/>
      <c r="K148" s="220"/>
      <c r="L148" s="220"/>
      <c r="M148" s="220"/>
      <c r="N148" s="220"/>
      <c r="O148" s="220"/>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20"/>
      <c r="BK148" s="220"/>
      <c r="BL148" s="220"/>
      <c r="BM148" s="220"/>
      <c r="BN148" s="220"/>
      <c r="BO148" s="220"/>
      <c r="BP148" s="220"/>
      <c r="BQ148" s="220"/>
      <c r="BR148" s="220"/>
      <c r="BS148" s="220"/>
      <c r="BT148" s="220"/>
      <c r="BU148" s="220"/>
    </row>
    <row r="149" spans="1:73" x14ac:dyDescent="0.3">
      <c r="B149" s="220"/>
      <c r="C149" s="220"/>
      <c r="D149" s="220"/>
      <c r="E149" s="220"/>
      <c r="F149" s="220"/>
      <c r="G149" s="220"/>
      <c r="H149" s="220"/>
      <c r="I149" s="220"/>
      <c r="J149" s="220"/>
      <c r="K149" s="220"/>
      <c r="L149" s="220"/>
      <c r="M149" s="220"/>
      <c r="N149" s="220"/>
      <c r="O149" s="220"/>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20"/>
      <c r="BK149" s="220"/>
      <c r="BL149" s="220"/>
      <c r="BM149" s="220"/>
      <c r="BN149" s="220"/>
      <c r="BO149" s="220"/>
      <c r="BP149" s="220"/>
      <c r="BQ149" s="220"/>
      <c r="BR149" s="220"/>
      <c r="BS149" s="220"/>
      <c r="BT149" s="220"/>
      <c r="BU149" s="220"/>
    </row>
    <row r="150" spans="1:73" x14ac:dyDescent="0.3">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c r="BS150" s="210"/>
      <c r="BT150" s="210"/>
      <c r="BU150" s="210"/>
    </row>
    <row r="151" spans="1:73" x14ac:dyDescent="0.3">
      <c r="A151" s="216"/>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8"/>
      <c r="BK151" s="228"/>
      <c r="BL151" s="228"/>
      <c r="BM151" s="228"/>
      <c r="BN151" s="228"/>
      <c r="BO151" s="228"/>
      <c r="BP151" s="228"/>
      <c r="BQ151" s="228"/>
      <c r="BR151" s="228"/>
      <c r="BS151" s="228"/>
      <c r="BT151" s="228"/>
      <c r="BU151" s="228"/>
    </row>
    <row r="152" spans="1:73" x14ac:dyDescent="0.3">
      <c r="A152" s="218" t="s">
        <v>119</v>
      </c>
      <c r="B152" s="227">
        <f>IF(B$2="Fcst",SUM(B147:B151),Actuals!B73)</f>
        <v>0</v>
      </c>
      <c r="C152" s="227">
        <f>IF(C$2="Fcst",SUM(C147:C151),Actuals!C73)</f>
        <v>0</v>
      </c>
      <c r="D152" s="227">
        <f>IF(D$2="Fcst",SUM(D147:D151),Actuals!D73)</f>
        <v>0</v>
      </c>
      <c r="E152" s="227">
        <f>IF(E$2="Fcst",SUM(E147:E151),Actuals!E73)</f>
        <v>0</v>
      </c>
      <c r="F152" s="227">
        <f>IF(F$2="Fcst",SUM(F147:F151),Actuals!F73)</f>
        <v>0</v>
      </c>
      <c r="G152" s="227">
        <f>IF(G$2="Fcst",SUM(G147:G151),Actuals!G73)</f>
        <v>0</v>
      </c>
      <c r="H152" s="227">
        <f>IF(H$2="Fcst",SUM(H147:H151),Actuals!H73)</f>
        <v>0</v>
      </c>
      <c r="I152" s="227">
        <f>IF(I$2="Fcst",SUM(I147:I151),Actuals!I73)</f>
        <v>0</v>
      </c>
      <c r="J152" s="227">
        <f>IF(J$2="Fcst",SUM(J147:J151),Actuals!J73)</f>
        <v>0</v>
      </c>
      <c r="K152" s="227">
        <f>IF(K$2="Fcst",SUM(K147:K151),Actuals!K73)</f>
        <v>0</v>
      </c>
      <c r="L152" s="227">
        <f>IF(L$2="Fcst",SUM(L147:L151),Actuals!L73)</f>
        <v>0</v>
      </c>
      <c r="M152" s="227">
        <f>IF(M$2="Fcst",SUM(M147:M151),Actuals!M73)</f>
        <v>0</v>
      </c>
      <c r="N152" s="227">
        <f>IF(N$2="Fcst",SUM(N147:N151),Actuals!N73)</f>
        <v>0</v>
      </c>
      <c r="O152" s="227">
        <f>IF(O$2="Fcst",SUM(O147:O151),Actuals!O73)</f>
        <v>0</v>
      </c>
      <c r="P152" s="227">
        <f>IF(P$2="Fcst",SUM(P147:P151),Actuals!P73)</f>
        <v>0</v>
      </c>
      <c r="Q152" s="227">
        <f>IF(Q$2="Fcst",SUM(Q147:Q151),Actuals!Q73)</f>
        <v>0</v>
      </c>
      <c r="R152" s="227">
        <f>IF(R$2="Fcst",SUM(R147:R151),Actuals!R73)</f>
        <v>0</v>
      </c>
      <c r="S152" s="227">
        <f>IF(S$2="Fcst",SUM(S147:S151),Actuals!S73)</f>
        <v>0</v>
      </c>
      <c r="T152" s="227">
        <f>IF(T$2="Fcst",SUM(T147:T151),Actuals!T73)</f>
        <v>0</v>
      </c>
      <c r="U152" s="227">
        <f>IF(U$2="Fcst",SUM(U147:U151),Actuals!U73)</f>
        <v>0</v>
      </c>
      <c r="V152" s="227">
        <f>IF(V$2="Fcst",SUM(V147:V151),Actuals!V73)</f>
        <v>0</v>
      </c>
      <c r="W152" s="227">
        <f>IF(W$2="Fcst",SUM(W147:W151),Actuals!W73)</f>
        <v>0</v>
      </c>
      <c r="X152" s="227">
        <f>IF(X$2="Fcst",SUM(X147:X151),Actuals!X73)</f>
        <v>0</v>
      </c>
      <c r="Y152" s="227">
        <f>IF(Y$2="Fcst",SUM(Y147:Y151),Actuals!Y73)</f>
        <v>0</v>
      </c>
      <c r="Z152" s="227">
        <f>IF(Z$2="Fcst",SUM(Z147:Z151),Actuals!Z73)</f>
        <v>0</v>
      </c>
      <c r="AA152" s="227">
        <f>IF(AA$2="Fcst",SUM(AA147:AA151),Actuals!AA73)</f>
        <v>0</v>
      </c>
      <c r="AB152" s="227">
        <f>IF(AB$2="Fcst",SUM(AB147:AB151),Actuals!AB73)</f>
        <v>0</v>
      </c>
      <c r="AC152" s="227">
        <f>IF(AC$2="Fcst",SUM(AC147:AC151),Actuals!AC73)</f>
        <v>0</v>
      </c>
      <c r="AD152" s="227">
        <f>IF(AD$2="Fcst",SUM(AD147:AD151),Actuals!AD73)</f>
        <v>0</v>
      </c>
      <c r="AE152" s="227">
        <f>IF(AE$2="Fcst",SUM(AE147:AE151),Actuals!AE73)</f>
        <v>0</v>
      </c>
      <c r="AF152" s="227">
        <f>IF(AF$2="Fcst",SUM(AF147:AF151),Actuals!AF73)</f>
        <v>0</v>
      </c>
      <c r="AG152" s="227">
        <f>IF(AG$2="Fcst",SUM(AG147:AG151),Actuals!AG73)</f>
        <v>0</v>
      </c>
      <c r="AH152" s="227">
        <f>IF(AH$2="Fcst",SUM(AH147:AH151),Actuals!AH73)</f>
        <v>0</v>
      </c>
      <c r="AI152" s="227">
        <f>IF(AI$2="Fcst",SUM(AI147:AI151),Actuals!AI73)</f>
        <v>0</v>
      </c>
      <c r="AJ152" s="227">
        <f>IF(AJ$2="Fcst",SUM(AJ147:AJ151),Actuals!AJ73)</f>
        <v>0</v>
      </c>
      <c r="AK152" s="227">
        <f>IF(AK$2="Fcst",SUM(AK147:AK151),Actuals!AK73)</f>
        <v>0</v>
      </c>
      <c r="AL152" s="227">
        <f>IF(AL$2="Fcst",SUM(AL147:AL151),Actuals!AL73)</f>
        <v>0</v>
      </c>
      <c r="AM152" s="227">
        <f>IF(AM$2="Fcst",SUM(AM147:AM151),Actuals!AM73)</f>
        <v>0</v>
      </c>
      <c r="AN152" s="227">
        <f>IF(AN$2="Fcst",SUM(AN147:AN151),Actuals!AN73)</f>
        <v>0</v>
      </c>
      <c r="AO152" s="227">
        <f>IF(AO$2="Fcst",SUM(AO147:AO151),Actuals!AO73)</f>
        <v>0</v>
      </c>
      <c r="AP152" s="227">
        <f>IF(AP$2="Fcst",SUM(AP147:AP151),Actuals!AP73)</f>
        <v>0</v>
      </c>
      <c r="AQ152" s="227">
        <f>IF(AQ$2="Fcst",SUM(AQ147:AQ151),Actuals!AQ73)</f>
        <v>0</v>
      </c>
      <c r="AR152" s="227">
        <f>IF(AR$2="Fcst",SUM(AR147:AR151),Actuals!AR73)</f>
        <v>0</v>
      </c>
      <c r="AS152" s="227">
        <f>IF(AS$2="Fcst",SUM(AS147:AS151),Actuals!AS73)</f>
        <v>0</v>
      </c>
      <c r="AT152" s="227">
        <f>IF(AT$2="Fcst",SUM(AT147:AT151),Actuals!AT73)</f>
        <v>0</v>
      </c>
      <c r="AU152" s="227">
        <f>IF(AU$2="Fcst",SUM(AU147:AU151),Actuals!AU73)</f>
        <v>0</v>
      </c>
      <c r="AV152" s="227">
        <f>IF(AV$2="Fcst",SUM(AV147:AV151),Actuals!AV73)</f>
        <v>0</v>
      </c>
      <c r="AW152" s="227">
        <f>IF(AW$2="Fcst",SUM(AW147:AW151),Actuals!AW73)</f>
        <v>0</v>
      </c>
      <c r="AX152" s="227">
        <f>IF(AX$2="Fcst",SUM(AX147:AX151),Actuals!AX73)</f>
        <v>0</v>
      </c>
      <c r="AY152" s="227">
        <f>IF(AY$2="Fcst",SUM(AY147:AY151),Actuals!AY73)</f>
        <v>0</v>
      </c>
      <c r="AZ152" s="227">
        <f>IF(AZ$2="Fcst",SUM(AZ147:AZ151),Actuals!AZ73)</f>
        <v>0</v>
      </c>
      <c r="BA152" s="227">
        <f>IF(BA$2="Fcst",SUM(BA147:BA151),Actuals!BA73)</f>
        <v>0</v>
      </c>
      <c r="BB152" s="227">
        <f>IF(BB$2="Fcst",SUM(BB147:BB151),Actuals!BB73)</f>
        <v>0</v>
      </c>
      <c r="BC152" s="227">
        <f>IF(BC$2="Fcst",SUM(BC147:BC151),Actuals!BC73)</f>
        <v>0</v>
      </c>
      <c r="BD152" s="227">
        <f>IF(BD$2="Fcst",SUM(BD147:BD151),Actuals!BD73)</f>
        <v>0</v>
      </c>
      <c r="BE152" s="227">
        <f>IF(BE$2="Fcst",SUM(BE147:BE151),Actuals!BE73)</f>
        <v>0</v>
      </c>
      <c r="BF152" s="227">
        <f>IF(BF$2="Fcst",SUM(BF147:BF151),Actuals!BF73)</f>
        <v>0</v>
      </c>
      <c r="BG152" s="227">
        <f>IF(BG$2="Fcst",SUM(BG147:BG151),Actuals!BG73)</f>
        <v>0</v>
      </c>
      <c r="BH152" s="227">
        <f>IF(BH$2="Fcst",SUM(BH147:BH151),Actuals!BH73)</f>
        <v>0</v>
      </c>
      <c r="BI152" s="227">
        <f>IF(BI$2="Fcst",SUM(BI147:BI151),Actuals!BI73)</f>
        <v>0</v>
      </c>
      <c r="BJ152" s="227">
        <f>IF(BJ$2="Fcst",SUM(BJ147:BJ151),Actuals!BJ73)</f>
        <v>0</v>
      </c>
      <c r="BK152" s="227">
        <f>IF(BK$2="Fcst",SUM(BK147:BK151),Actuals!BK73)</f>
        <v>0</v>
      </c>
      <c r="BL152" s="227">
        <f>IF(BL$2="Fcst",SUM(BL147:BL151),Actuals!BL73)</f>
        <v>0</v>
      </c>
      <c r="BM152" s="227">
        <f>IF(BM$2="Fcst",SUM(BM147:BM151),Actuals!BM73)</f>
        <v>0</v>
      </c>
      <c r="BN152" s="227">
        <f>IF(BN$2="Fcst",SUM(BN147:BN151),Actuals!BN73)</f>
        <v>0</v>
      </c>
      <c r="BO152" s="227">
        <f>IF(BO$2="Fcst",SUM(BO147:BO151),Actuals!BO73)</f>
        <v>0</v>
      </c>
      <c r="BP152" s="227">
        <f>IF(BP$2="Fcst",SUM(BP147:BP151),Actuals!BP73)</f>
        <v>0</v>
      </c>
      <c r="BQ152" s="227">
        <f>IF(BQ$2="Fcst",SUM(BQ147:BQ151),Actuals!BQ73)</f>
        <v>0</v>
      </c>
      <c r="BR152" s="227">
        <f>IF(BR$2="Fcst",SUM(BR147:BR151),Actuals!BR73)</f>
        <v>0</v>
      </c>
      <c r="BS152" s="227">
        <f>IF(BS$2="Fcst",SUM(BS147:BS151),Actuals!BS73)</f>
        <v>0</v>
      </c>
      <c r="BT152" s="227">
        <f>IF(BT$2="Fcst",SUM(BT147:BT151),Actuals!BT73)</f>
        <v>0</v>
      </c>
      <c r="BU152" s="227">
        <f>IF(BU$2="Fcst",SUM(BU147:BU151),Actuals!BU73)</f>
        <v>0</v>
      </c>
    </row>
    <row r="153" spans="1:73" x14ac:dyDescent="0.3">
      <c r="B153" s="174"/>
      <c r="C153" s="174"/>
      <c r="D153" s="17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174"/>
      <c r="BM153" s="174"/>
      <c r="BN153" s="174"/>
      <c r="BO153" s="174"/>
      <c r="BP153" s="174"/>
      <c r="BQ153" s="174"/>
      <c r="BR153" s="174"/>
      <c r="BS153" s="174"/>
      <c r="BT153" s="174"/>
      <c r="BU153" s="174"/>
    </row>
    <row r="154" spans="1:73" x14ac:dyDescent="0.3">
      <c r="A154" s="213" t="s">
        <v>274</v>
      </c>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row>
    <row r="156" spans="1:73" x14ac:dyDescent="0.3">
      <c r="A156" s="215" t="s">
        <v>169</v>
      </c>
    </row>
    <row r="157" spans="1:73" x14ac:dyDescent="0.3">
      <c r="A157" s="200" t="str">
        <f>$A$8</f>
        <v>Revenue A Inputs</v>
      </c>
      <c r="B157" s="174">
        <f>IF(B$2="Fcst",'Revenue A Inputs'!B29,0)*12</f>
        <v>0</v>
      </c>
      <c r="C157" s="174">
        <f>IF(C$2="Fcst",'Revenue A Inputs'!C29,0)*12</f>
        <v>0</v>
      </c>
      <c r="D157" s="174">
        <f>IF(D$2="Fcst",'Revenue A Inputs'!D29,0)*12</f>
        <v>0</v>
      </c>
      <c r="E157" s="174">
        <f>IF(E$2="Fcst",'Revenue A Inputs'!E29,0)*12</f>
        <v>0</v>
      </c>
      <c r="F157" s="174">
        <f>IF(F$2="Fcst",'Revenue A Inputs'!F29,0)*12</f>
        <v>0</v>
      </c>
      <c r="G157" s="174">
        <f>IF(G$2="Fcst",'Revenue A Inputs'!G29,0)*12</f>
        <v>0</v>
      </c>
      <c r="H157" s="174">
        <f>IF(H$2="Fcst",'Revenue A Inputs'!H29,0)*12</f>
        <v>0</v>
      </c>
      <c r="I157" s="174">
        <f>IF(I$2="Fcst",'Revenue A Inputs'!I29,0)*12</f>
        <v>210000</v>
      </c>
      <c r="J157" s="174">
        <f>IF(J$2="Fcst",'Revenue A Inputs'!J29,0)*12</f>
        <v>140000</v>
      </c>
      <c r="K157" s="174">
        <f>IF(K$2="Fcst",'Revenue A Inputs'!K29,0)*12</f>
        <v>87500</v>
      </c>
      <c r="L157" s="174">
        <f>IF(L$2="Fcst",'Revenue A Inputs'!L29,0)*12</f>
        <v>157500</v>
      </c>
      <c r="M157" s="174">
        <f>IF(M$2="Fcst",'Revenue A Inputs'!M29,0)*12</f>
        <v>105000</v>
      </c>
      <c r="N157" s="174">
        <f>IF(N$2="Fcst",'Revenue A Inputs'!N29,0)*12</f>
        <v>105000</v>
      </c>
      <c r="O157" s="174">
        <f>IF(O$2="Fcst",'Revenue A Inputs'!O29,0)*12</f>
        <v>175000</v>
      </c>
      <c r="P157" s="174">
        <f>IF(P$2="Fcst",'Revenue A Inputs'!P29,0)*12</f>
        <v>175000</v>
      </c>
      <c r="Q157" s="174">
        <f>IF(Q$2="Fcst",'Revenue A Inputs'!Q29,0)*12</f>
        <v>280000</v>
      </c>
      <c r="R157" s="174">
        <f>IF(R$2="Fcst",'Revenue A Inputs'!R29,0)*12</f>
        <v>122500</v>
      </c>
      <c r="S157" s="174">
        <f>IF(S$2="Fcst",'Revenue A Inputs'!S29,0)*12</f>
        <v>192500</v>
      </c>
      <c r="T157" s="174">
        <f>IF(T$2="Fcst",'Revenue A Inputs'!T29,0)*12</f>
        <v>315000</v>
      </c>
      <c r="U157" s="174">
        <f>IF(U$2="Fcst",'Revenue A Inputs'!U29,0)*12</f>
        <v>210000</v>
      </c>
      <c r="V157" s="174">
        <f>IF(V$2="Fcst",'Revenue A Inputs'!V29,0)*12</f>
        <v>192500</v>
      </c>
      <c r="W157" s="174">
        <f>IF(W$2="Fcst",'Revenue A Inputs'!W29,0)*12</f>
        <v>315000</v>
      </c>
      <c r="X157" s="174">
        <f>IF(X$2="Fcst",'Revenue A Inputs'!X29,0)*12</f>
        <v>122500</v>
      </c>
      <c r="Y157" s="174">
        <f>IF(Y$2="Fcst",'Revenue A Inputs'!Y29,0)*12</f>
        <v>227500</v>
      </c>
      <c r="Z157" s="174">
        <f>IF(Z$2="Fcst",'Revenue A Inputs'!Z29,0)*12</f>
        <v>140000</v>
      </c>
      <c r="AA157" s="174">
        <f>IF(AA$2="Fcst",'Revenue A Inputs'!AA29,0)*12</f>
        <v>175000</v>
      </c>
      <c r="AB157" s="174">
        <f>IF(AB$2="Fcst",'Revenue A Inputs'!AB29,0)*12</f>
        <v>297500</v>
      </c>
      <c r="AC157" s="174">
        <f>IF(AC$2="Fcst",'Revenue A Inputs'!AC29,0)*12</f>
        <v>507500</v>
      </c>
      <c r="AD157" s="174">
        <f>IF(AD$2="Fcst",'Revenue A Inputs'!AD29,0)*12</f>
        <v>280000</v>
      </c>
      <c r="AE157" s="174">
        <f>IF(AE$2="Fcst",'Revenue A Inputs'!AE29,0)*12</f>
        <v>210000</v>
      </c>
      <c r="AF157" s="174">
        <f>IF(AF$2="Fcst",'Revenue A Inputs'!AF29,0)*12</f>
        <v>262500</v>
      </c>
      <c r="AG157" s="174">
        <f>IF(AG$2="Fcst",'Revenue A Inputs'!AG29,0)*12</f>
        <v>87500</v>
      </c>
      <c r="AH157" s="174">
        <f>IF(AH$2="Fcst",'Revenue A Inputs'!AH29,0)*12</f>
        <v>70000</v>
      </c>
      <c r="AI157" s="174">
        <f>IF(AI$2="Fcst",'Revenue A Inputs'!AI29,0)*12</f>
        <v>262500</v>
      </c>
      <c r="AJ157" s="174">
        <f>IF(AJ$2="Fcst",'Revenue A Inputs'!AJ29,0)*12</f>
        <v>175000</v>
      </c>
      <c r="AK157" s="174">
        <f>IF(AK$2="Fcst",'Revenue A Inputs'!AK29,0)*12</f>
        <v>227500</v>
      </c>
      <c r="AL157" s="174">
        <f>IF(AL$2="Fcst",'Revenue A Inputs'!AL29,0)*12</f>
        <v>175000</v>
      </c>
      <c r="AM157" s="174">
        <f>IF(AM$2="Fcst",'Revenue A Inputs'!AM29,0)*12</f>
        <v>140000</v>
      </c>
      <c r="AN157" s="174">
        <f>IF(AN$2="Fcst",'Revenue A Inputs'!AN29,0)*12</f>
        <v>157500</v>
      </c>
      <c r="AO157" s="174">
        <f>IF(AO$2="Fcst",'Revenue A Inputs'!AO29,0)*12</f>
        <v>157500</v>
      </c>
      <c r="AP157" s="174">
        <f>IF(AP$2="Fcst",'Revenue A Inputs'!AP29,0)*12</f>
        <v>175000</v>
      </c>
      <c r="AQ157" s="174">
        <f>IF(AQ$2="Fcst",'Revenue A Inputs'!AQ29,0)*12</f>
        <v>175000</v>
      </c>
      <c r="AR157" s="174">
        <f>IF(AR$2="Fcst",'Revenue A Inputs'!AR29,0)*12</f>
        <v>192500</v>
      </c>
      <c r="AS157" s="174">
        <f>IF(AS$2="Fcst",'Revenue A Inputs'!AS29,0)*12</f>
        <v>192500</v>
      </c>
      <c r="AT157" s="174">
        <f>IF(AT$2="Fcst",'Revenue A Inputs'!AT29,0)*12</f>
        <v>210000</v>
      </c>
      <c r="AU157" s="174">
        <f>IF(AU$2="Fcst",'Revenue A Inputs'!AU29,0)*12</f>
        <v>270391.99598948436</v>
      </c>
      <c r="AV157" s="174">
        <f>IF(AV$2="Fcst",'Revenue A Inputs'!AV29,0)*12</f>
        <v>364064.9361991036</v>
      </c>
      <c r="AW157" s="174">
        <f>IF(AW$2="Fcst",'Revenue A Inputs'!AW29,0)*12</f>
        <v>364064.66291589488</v>
      </c>
      <c r="AX157" s="174">
        <f>IF(AX$2="Fcst",'Revenue A Inputs'!AX29,0)*12</f>
        <v>339085.37371862296</v>
      </c>
      <c r="AY157" s="174">
        <f>IF(AY$2="Fcst",'Revenue A Inputs'!AY29,0)*12</f>
        <v>362821.34987892659</v>
      </c>
      <c r="AZ157" s="174">
        <f>IF(AZ$2="Fcst",'Revenue A Inputs'!AZ29,0)*12</f>
        <v>447592.6933085823</v>
      </c>
      <c r="BA157" s="174">
        <f>IF(BA$2="Fcst",'Revenue A Inputs'!BA29,0)*12</f>
        <v>498455.49936637585</v>
      </c>
      <c r="BB157" s="174">
        <f>IF(BB$2="Fcst",'Revenue A Inputs'!BB29,0)*12</f>
        <v>629568.51053757663</v>
      </c>
      <c r="BC157" s="174">
        <f>IF(BC$2="Fcst",'Revenue A Inputs'!BC29,0)*12</f>
        <v>672519.32454193558</v>
      </c>
      <c r="BD157" s="174">
        <f>IF(BD$2="Fcst",'Revenue A Inputs'!BD29,0)*12</f>
        <v>672519.32454193558</v>
      </c>
      <c r="BE157" s="174">
        <f>IF(BE$2="Fcst",'Revenue A Inputs'!BE29,0)*12</f>
        <v>722251.84602066688</v>
      </c>
      <c r="BF157" s="174">
        <f>IF(BF$2="Fcst",'Revenue A Inputs'!BF29,0)*12</f>
        <v>740336.39928566013</v>
      </c>
      <c r="BG157" s="174">
        <f>IF(BG$2="Fcst",'Revenue A Inputs'!BG29,0)*12</f>
        <v>762942.09086690168</v>
      </c>
      <c r="BH157" s="174">
        <f>IF(BH$2="Fcst",'Revenue A Inputs'!BH29,0)*12</f>
        <v>812674.6123456331</v>
      </c>
      <c r="BI157" s="174">
        <f>IF(BI$2="Fcst",'Revenue A Inputs'!BI29,0)*12</f>
        <v>830759.16561062622</v>
      </c>
      <c r="BJ157" s="174">
        <f>IF(BJ$2="Fcst",'Revenue A Inputs'!BJ29,0)*12</f>
        <v>853364.85719186789</v>
      </c>
      <c r="BK157" s="174">
        <f>IF(BK$2="Fcst",'Revenue A Inputs'!BK29,0)*12</f>
        <v>853364.85719186789</v>
      </c>
      <c r="BL157" s="174">
        <f>IF(BL$2="Fcst",'Revenue A Inputs'!BL29,0)*12</f>
        <v>853364.85719186789</v>
      </c>
      <c r="BM157" s="174">
        <f>IF(BM$2="Fcst",'Revenue A Inputs'!BM29,0)*12</f>
        <v>927963.6394099649</v>
      </c>
      <c r="BN157" s="174">
        <f>IF(BN$2="Fcst",'Revenue A Inputs'!BN29,0)*12</f>
        <v>945463.6394099649</v>
      </c>
      <c r="BO157" s="174">
        <f>IF(BO$2="Fcst",'Revenue A Inputs'!BO29,0)*12</f>
        <v>962963.6394099649</v>
      </c>
      <c r="BP157" s="174">
        <f>IF(BP$2="Fcst",'Revenue A Inputs'!BP29,0)*12</f>
        <v>980463.6394099649</v>
      </c>
      <c r="BQ157" s="174">
        <f>IF(BQ$2="Fcst",'Revenue A Inputs'!BQ29,0)*12</f>
        <v>997963.6394099649</v>
      </c>
      <c r="BR157" s="174">
        <f>IF(BR$2="Fcst",'Revenue A Inputs'!BR29,0)*12</f>
        <v>1015463.6394099649</v>
      </c>
      <c r="BS157" s="174">
        <f>IF(BS$2="Fcst",'Revenue A Inputs'!BS29,0)*12</f>
        <v>1032963.6394099649</v>
      </c>
      <c r="BT157" s="174">
        <f>IF(BT$2="Fcst",'Revenue A Inputs'!BT29,0)*12</f>
        <v>1050463.6394099649</v>
      </c>
      <c r="BU157" s="174">
        <f>IF(BU$2="Fcst",'Revenue A Inputs'!BU29,0)*12</f>
        <v>1067963.6394099649</v>
      </c>
    </row>
    <row r="158" spans="1:73" x14ac:dyDescent="0.3">
      <c r="A158" s="200" t="str">
        <f>$A$9</f>
        <v>Revenue B Inputs</v>
      </c>
      <c r="B158" s="174">
        <f>IF(B$2="Fcst",'Revenue B Inputs'!B29,0)*12</f>
        <v>0</v>
      </c>
      <c r="C158" s="174">
        <f>IF(C$2="Fcst",'Revenue B Inputs'!C29,0)*12</f>
        <v>0</v>
      </c>
      <c r="D158" s="174">
        <f>IF(D$2="Fcst",'Revenue B Inputs'!D29,0)*12</f>
        <v>0</v>
      </c>
      <c r="E158" s="174">
        <f>IF(E$2="Fcst",'Revenue B Inputs'!E29,0)*12</f>
        <v>0</v>
      </c>
      <c r="F158" s="174">
        <f>IF(F$2="Fcst",'Revenue B Inputs'!F29,0)*12</f>
        <v>0</v>
      </c>
      <c r="G158" s="174">
        <f>IF(G$2="Fcst",'Revenue B Inputs'!G29,0)*12</f>
        <v>0</v>
      </c>
      <c r="H158" s="174">
        <f>IF(H$2="Fcst",'Revenue B Inputs'!H29,0)*12</f>
        <v>0</v>
      </c>
      <c r="I158" s="174">
        <f>IF(I$2="Fcst",'Revenue B Inputs'!I29,0)*12</f>
        <v>0</v>
      </c>
      <c r="J158" s="174">
        <f>IF(J$2="Fcst",'Revenue B Inputs'!J29,0)*12</f>
        <v>0</v>
      </c>
      <c r="K158" s="174">
        <f>IF(K$2="Fcst",'Revenue B Inputs'!K29,0)*12</f>
        <v>0</v>
      </c>
      <c r="L158" s="174">
        <f>IF(L$2="Fcst",'Revenue B Inputs'!L29,0)*12</f>
        <v>0</v>
      </c>
      <c r="M158" s="174">
        <f>IF(M$2="Fcst",'Revenue B Inputs'!M29,0)*12</f>
        <v>0</v>
      </c>
      <c r="N158" s="174">
        <f>IF(N$2="Fcst",'Revenue B Inputs'!N29,0)*12</f>
        <v>0</v>
      </c>
      <c r="O158" s="174">
        <f>IF(O$2="Fcst",'Revenue B Inputs'!O29,0)*12</f>
        <v>0</v>
      </c>
      <c r="P158" s="174">
        <f>IF(P$2="Fcst",'Revenue B Inputs'!P29,0)*12</f>
        <v>0</v>
      </c>
      <c r="Q158" s="174">
        <f>IF(Q$2="Fcst",'Revenue B Inputs'!Q29,0)*12</f>
        <v>0</v>
      </c>
      <c r="R158" s="174">
        <f>IF(R$2="Fcst",'Revenue B Inputs'!R29,0)*12</f>
        <v>0</v>
      </c>
      <c r="S158" s="174">
        <f>IF(S$2="Fcst",'Revenue B Inputs'!S29,0)*12</f>
        <v>0</v>
      </c>
      <c r="T158" s="174">
        <f>IF(T$2="Fcst",'Revenue B Inputs'!T29,0)*12</f>
        <v>0</v>
      </c>
      <c r="U158" s="174">
        <f>IF(U$2="Fcst",'Revenue B Inputs'!U29,0)*12</f>
        <v>0</v>
      </c>
      <c r="V158" s="174">
        <f>IF(V$2="Fcst",'Revenue B Inputs'!V29,0)*12</f>
        <v>0</v>
      </c>
      <c r="W158" s="174">
        <f>IF(W$2="Fcst",'Revenue B Inputs'!W29,0)*12</f>
        <v>0</v>
      </c>
      <c r="X158" s="174">
        <f>IF(X$2="Fcst",'Revenue B Inputs'!X29,0)*12</f>
        <v>0</v>
      </c>
      <c r="Y158" s="174">
        <f>IF(Y$2="Fcst",'Revenue B Inputs'!Y29,0)*12</f>
        <v>0</v>
      </c>
      <c r="Z158" s="174">
        <f>IF(Z$2="Fcst",'Revenue B Inputs'!Z29,0)*12</f>
        <v>0</v>
      </c>
      <c r="AA158" s="174">
        <f>IF(AA$2="Fcst",'Revenue B Inputs'!AA29,0)*12</f>
        <v>0</v>
      </c>
      <c r="AB158" s="174">
        <f>IF(AB$2="Fcst",'Revenue B Inputs'!AB29,0)*12</f>
        <v>0</v>
      </c>
      <c r="AC158" s="174">
        <f>IF(AC$2="Fcst",'Revenue B Inputs'!AC29,0)*12</f>
        <v>0</v>
      </c>
      <c r="AD158" s="174">
        <f>IF(AD$2="Fcst",'Revenue B Inputs'!AD29,0)*12</f>
        <v>0</v>
      </c>
      <c r="AE158" s="174">
        <f>IF(AE$2="Fcst",'Revenue B Inputs'!AE29,0)*12</f>
        <v>0</v>
      </c>
      <c r="AF158" s="174">
        <f>IF(AF$2="Fcst",'Revenue B Inputs'!AF29,0)*12</f>
        <v>0</v>
      </c>
      <c r="AG158" s="174">
        <f>IF(AG$2="Fcst",'Revenue B Inputs'!AG29,0)*12</f>
        <v>0</v>
      </c>
      <c r="AH158" s="174">
        <f>IF(AH$2="Fcst",'Revenue B Inputs'!AH29,0)*12</f>
        <v>0</v>
      </c>
      <c r="AI158" s="174">
        <f>IF(AI$2="Fcst",'Revenue B Inputs'!AI29,0)*12</f>
        <v>0</v>
      </c>
      <c r="AJ158" s="174">
        <f>IF(AJ$2="Fcst",'Revenue B Inputs'!AJ29,0)*12</f>
        <v>0</v>
      </c>
      <c r="AK158" s="174">
        <f>IF(AK$2="Fcst",'Revenue B Inputs'!AK29,0)*12</f>
        <v>0</v>
      </c>
      <c r="AL158" s="174">
        <f>IF(AL$2="Fcst",'Revenue B Inputs'!AL29,0)*12</f>
        <v>0</v>
      </c>
      <c r="AM158" s="174">
        <f>IF(AM$2="Fcst",'Revenue B Inputs'!AM29,0)*12</f>
        <v>0</v>
      </c>
      <c r="AN158" s="174">
        <f>IF(AN$2="Fcst",'Revenue B Inputs'!AN29,0)*12</f>
        <v>0</v>
      </c>
      <c r="AO158" s="174">
        <f>IF(AO$2="Fcst",'Revenue B Inputs'!AO29,0)*12</f>
        <v>0</v>
      </c>
      <c r="AP158" s="174">
        <f>IF(AP$2="Fcst",'Revenue B Inputs'!AP29,0)*12</f>
        <v>0</v>
      </c>
      <c r="AQ158" s="174">
        <f>IF(AQ$2="Fcst",'Revenue B Inputs'!AQ29,0)*12</f>
        <v>0</v>
      </c>
      <c r="AR158" s="174">
        <f>IF(AR$2="Fcst",'Revenue B Inputs'!AR29,0)*12</f>
        <v>0</v>
      </c>
      <c r="AS158" s="174">
        <f>IF(AS$2="Fcst",'Revenue B Inputs'!AS29,0)*12</f>
        <v>0</v>
      </c>
      <c r="AT158" s="174">
        <f>IF(AT$2="Fcst",'Revenue B Inputs'!AT29,0)*12</f>
        <v>0</v>
      </c>
      <c r="AU158" s="174">
        <f>IF(AU$2="Fcst",'Revenue B Inputs'!AU29,0)*12</f>
        <v>0</v>
      </c>
      <c r="AV158" s="174">
        <f>IF(AV$2="Fcst",'Revenue B Inputs'!AV29,0)*12</f>
        <v>0</v>
      </c>
      <c r="AW158" s="174">
        <f>IF(AW$2="Fcst",'Revenue B Inputs'!AW29,0)*12</f>
        <v>0</v>
      </c>
      <c r="AX158" s="174">
        <f>IF(AX$2="Fcst",'Revenue B Inputs'!AX29,0)*12</f>
        <v>0</v>
      </c>
      <c r="AY158" s="174">
        <f>IF(AY$2="Fcst",'Revenue B Inputs'!AY29,0)*12</f>
        <v>0</v>
      </c>
      <c r="AZ158" s="174">
        <f>IF(AZ$2="Fcst",'Revenue B Inputs'!AZ29,0)*12</f>
        <v>0</v>
      </c>
      <c r="BA158" s="174">
        <f>IF(BA$2="Fcst",'Revenue B Inputs'!BA29,0)*12</f>
        <v>0</v>
      </c>
      <c r="BB158" s="174">
        <f>IF(BB$2="Fcst",'Revenue B Inputs'!BB29,0)*12</f>
        <v>0</v>
      </c>
      <c r="BC158" s="174">
        <f>IF(BC$2="Fcst",'Revenue B Inputs'!BC29,0)*12</f>
        <v>0</v>
      </c>
      <c r="BD158" s="174">
        <f>IF(BD$2="Fcst",'Revenue B Inputs'!BD29,0)*12</f>
        <v>0</v>
      </c>
      <c r="BE158" s="174">
        <f>IF(BE$2="Fcst",'Revenue B Inputs'!BE29,0)*12</f>
        <v>0</v>
      </c>
      <c r="BF158" s="174">
        <f>IF(BF$2="Fcst",'Revenue B Inputs'!BF29,0)*12</f>
        <v>0</v>
      </c>
      <c r="BG158" s="174">
        <f>IF(BG$2="Fcst",'Revenue B Inputs'!BG29,0)*12</f>
        <v>0</v>
      </c>
      <c r="BH158" s="174">
        <f>IF(BH$2="Fcst",'Revenue B Inputs'!BH29,0)*12</f>
        <v>0</v>
      </c>
      <c r="BI158" s="174">
        <f>IF(BI$2="Fcst",'Revenue B Inputs'!BI29,0)*12</f>
        <v>0</v>
      </c>
      <c r="BJ158" s="174">
        <f>IF(BJ$2="Fcst",'Revenue B Inputs'!BJ29,0)*12</f>
        <v>0</v>
      </c>
      <c r="BK158" s="174">
        <f>IF(BK$2="Fcst",'Revenue B Inputs'!BK29,0)*12</f>
        <v>0</v>
      </c>
      <c r="BL158" s="174">
        <f>IF(BL$2="Fcst",'Revenue B Inputs'!BL29,0)*12</f>
        <v>0</v>
      </c>
      <c r="BM158" s="174">
        <f>IF(BM$2="Fcst",'Revenue B Inputs'!BM29,0)*12</f>
        <v>0</v>
      </c>
      <c r="BN158" s="174">
        <f>IF(BN$2="Fcst",'Revenue B Inputs'!BN29,0)*12</f>
        <v>0</v>
      </c>
      <c r="BO158" s="174">
        <f>IF(BO$2="Fcst",'Revenue B Inputs'!BO29,0)*12</f>
        <v>0</v>
      </c>
      <c r="BP158" s="174">
        <f>IF(BP$2="Fcst",'Revenue B Inputs'!BP29,0)*12</f>
        <v>0</v>
      </c>
      <c r="BQ158" s="174">
        <f>IF(BQ$2="Fcst",'Revenue B Inputs'!BQ29,0)*12</f>
        <v>0</v>
      </c>
      <c r="BR158" s="174">
        <f>IF(BR$2="Fcst",'Revenue B Inputs'!BR29,0)*12</f>
        <v>0</v>
      </c>
      <c r="BS158" s="174">
        <f>IF(BS$2="Fcst",'Revenue B Inputs'!BS29,0)*12</f>
        <v>0</v>
      </c>
      <c r="BT158" s="174">
        <f>IF(BT$2="Fcst",'Revenue B Inputs'!BT29,0)*12</f>
        <v>0</v>
      </c>
      <c r="BU158" s="174">
        <f>IF(BU$2="Fcst",'Revenue B Inputs'!BU29,0)*12</f>
        <v>0</v>
      </c>
    </row>
    <row r="159" spans="1:73" x14ac:dyDescent="0.3">
      <c r="A159" s="200" t="str">
        <f>$A$10</f>
        <v>Revenue C Inputs</v>
      </c>
      <c r="B159" s="174">
        <f>IF(B$2="Fcst",'Revenue C Inputs'!B29,0)*12</f>
        <v>0</v>
      </c>
      <c r="C159" s="174">
        <f>IF(C$2="Fcst",'Revenue C Inputs'!C29,0)*12</f>
        <v>0</v>
      </c>
      <c r="D159" s="174">
        <f>IF(D$2="Fcst",'Revenue C Inputs'!D29,0)*12</f>
        <v>0</v>
      </c>
      <c r="E159" s="174">
        <f>IF(E$2="Fcst",'Revenue C Inputs'!E29,0)*12</f>
        <v>0</v>
      </c>
      <c r="F159" s="174">
        <f>IF(F$2="Fcst",'Revenue C Inputs'!F29,0)*12</f>
        <v>0</v>
      </c>
      <c r="G159" s="174">
        <f>IF(G$2="Fcst",'Revenue C Inputs'!G29,0)*12</f>
        <v>0</v>
      </c>
      <c r="H159" s="174">
        <f>IF(H$2="Fcst",'Revenue C Inputs'!H29,0)*12</f>
        <v>0</v>
      </c>
      <c r="I159" s="174">
        <f>IF(I$2="Fcst",'Revenue C Inputs'!I29,0)*12</f>
        <v>0</v>
      </c>
      <c r="J159" s="174">
        <f>IF(J$2="Fcst",'Revenue C Inputs'!J29,0)*12</f>
        <v>0</v>
      </c>
      <c r="K159" s="174">
        <f>IF(K$2="Fcst",'Revenue C Inputs'!K29,0)*12</f>
        <v>0</v>
      </c>
      <c r="L159" s="174">
        <f>IF(L$2="Fcst",'Revenue C Inputs'!L29,0)*12</f>
        <v>0</v>
      </c>
      <c r="M159" s="174">
        <f>IF(M$2="Fcst",'Revenue C Inputs'!M29,0)*12</f>
        <v>0</v>
      </c>
      <c r="N159" s="174">
        <f>IF(N$2="Fcst",'Revenue C Inputs'!N29,0)*12</f>
        <v>0</v>
      </c>
      <c r="O159" s="174">
        <f>IF(O$2="Fcst",'Revenue C Inputs'!O29,0)*12</f>
        <v>0</v>
      </c>
      <c r="P159" s="174">
        <f>IF(P$2="Fcst",'Revenue C Inputs'!P29,0)*12</f>
        <v>0</v>
      </c>
      <c r="Q159" s="174">
        <f>IF(Q$2="Fcst",'Revenue C Inputs'!Q29,0)*12</f>
        <v>0</v>
      </c>
      <c r="R159" s="174">
        <f>IF(R$2="Fcst",'Revenue C Inputs'!R29,0)*12</f>
        <v>0</v>
      </c>
      <c r="S159" s="174">
        <f>IF(S$2="Fcst",'Revenue C Inputs'!S29,0)*12</f>
        <v>0</v>
      </c>
      <c r="T159" s="174">
        <f>IF(T$2="Fcst",'Revenue C Inputs'!T29,0)*12</f>
        <v>0</v>
      </c>
      <c r="U159" s="174">
        <f>IF(U$2="Fcst",'Revenue C Inputs'!U29,0)*12</f>
        <v>0</v>
      </c>
      <c r="V159" s="174">
        <f>IF(V$2="Fcst",'Revenue C Inputs'!V29,0)*12</f>
        <v>0</v>
      </c>
      <c r="W159" s="174">
        <f>IF(W$2="Fcst",'Revenue C Inputs'!W29,0)*12</f>
        <v>0</v>
      </c>
      <c r="X159" s="174">
        <f>IF(X$2="Fcst",'Revenue C Inputs'!X29,0)*12</f>
        <v>0</v>
      </c>
      <c r="Y159" s="174">
        <f>IF(Y$2="Fcst",'Revenue C Inputs'!Y29,0)*12</f>
        <v>0</v>
      </c>
      <c r="Z159" s="174">
        <f>IF(Z$2="Fcst",'Revenue C Inputs'!Z29,0)*12</f>
        <v>0</v>
      </c>
      <c r="AA159" s="174">
        <f>IF(AA$2="Fcst",'Revenue C Inputs'!AA29,0)*12</f>
        <v>0</v>
      </c>
      <c r="AB159" s="174">
        <f>IF(AB$2="Fcst",'Revenue C Inputs'!AB29,0)*12</f>
        <v>0</v>
      </c>
      <c r="AC159" s="174">
        <f>IF(AC$2="Fcst",'Revenue C Inputs'!AC29,0)*12</f>
        <v>0</v>
      </c>
      <c r="AD159" s="174">
        <f>IF(AD$2="Fcst",'Revenue C Inputs'!AD29,0)*12</f>
        <v>0</v>
      </c>
      <c r="AE159" s="174">
        <f>IF(AE$2="Fcst",'Revenue C Inputs'!AE29,0)*12</f>
        <v>0</v>
      </c>
      <c r="AF159" s="174">
        <f>IF(AF$2="Fcst",'Revenue C Inputs'!AF29,0)*12</f>
        <v>0</v>
      </c>
      <c r="AG159" s="174">
        <f>IF(AG$2="Fcst",'Revenue C Inputs'!AG29,0)*12</f>
        <v>0</v>
      </c>
      <c r="AH159" s="174">
        <f>IF(AH$2="Fcst",'Revenue C Inputs'!AH29,0)*12</f>
        <v>0</v>
      </c>
      <c r="AI159" s="174">
        <f>IF(AI$2="Fcst",'Revenue C Inputs'!AI29,0)*12</f>
        <v>0</v>
      </c>
      <c r="AJ159" s="174">
        <f>IF(AJ$2="Fcst",'Revenue C Inputs'!AJ29,0)*12</f>
        <v>0</v>
      </c>
      <c r="AK159" s="174">
        <f>IF(AK$2="Fcst",'Revenue C Inputs'!AK29,0)*12</f>
        <v>0</v>
      </c>
      <c r="AL159" s="174">
        <f>IF(AL$2="Fcst",'Revenue C Inputs'!AL29,0)*12</f>
        <v>0</v>
      </c>
      <c r="AM159" s="174">
        <f>IF(AM$2="Fcst",'Revenue C Inputs'!AM29,0)*12</f>
        <v>0</v>
      </c>
      <c r="AN159" s="174">
        <f>IF(AN$2="Fcst",'Revenue C Inputs'!AN29,0)*12</f>
        <v>0</v>
      </c>
      <c r="AO159" s="174">
        <f>IF(AO$2="Fcst",'Revenue C Inputs'!AO29,0)*12</f>
        <v>0</v>
      </c>
      <c r="AP159" s="174">
        <f>IF(AP$2="Fcst",'Revenue C Inputs'!AP29,0)*12</f>
        <v>0</v>
      </c>
      <c r="AQ159" s="174">
        <f>IF(AQ$2="Fcst",'Revenue C Inputs'!AQ29,0)*12</f>
        <v>0</v>
      </c>
      <c r="AR159" s="174">
        <f>IF(AR$2="Fcst",'Revenue C Inputs'!AR29,0)*12</f>
        <v>0</v>
      </c>
      <c r="AS159" s="174">
        <f>IF(AS$2="Fcst",'Revenue C Inputs'!AS29,0)*12</f>
        <v>0</v>
      </c>
      <c r="AT159" s="174">
        <f>IF(AT$2="Fcst",'Revenue C Inputs'!AT29,0)*12</f>
        <v>0</v>
      </c>
      <c r="AU159" s="174">
        <f>IF(AU$2="Fcst",'Revenue C Inputs'!AU29,0)*12</f>
        <v>0</v>
      </c>
      <c r="AV159" s="174">
        <f>IF(AV$2="Fcst",'Revenue C Inputs'!AV29,0)*12</f>
        <v>0</v>
      </c>
      <c r="AW159" s="174">
        <f>IF(AW$2="Fcst",'Revenue C Inputs'!AW29,0)*12</f>
        <v>0</v>
      </c>
      <c r="AX159" s="174">
        <f>IF(AX$2="Fcst",'Revenue C Inputs'!AX29,0)*12</f>
        <v>0</v>
      </c>
      <c r="AY159" s="174">
        <f>IF(AY$2="Fcst",'Revenue C Inputs'!AY29,0)*12</f>
        <v>0</v>
      </c>
      <c r="AZ159" s="174">
        <f>IF(AZ$2="Fcst",'Revenue C Inputs'!AZ29,0)*12</f>
        <v>0</v>
      </c>
      <c r="BA159" s="174">
        <f>IF(BA$2="Fcst",'Revenue C Inputs'!BA29,0)*12</f>
        <v>0</v>
      </c>
      <c r="BB159" s="174">
        <f>IF(BB$2="Fcst",'Revenue C Inputs'!BB29,0)*12</f>
        <v>0</v>
      </c>
      <c r="BC159" s="174">
        <f>IF(BC$2="Fcst",'Revenue C Inputs'!BC29,0)*12</f>
        <v>0</v>
      </c>
      <c r="BD159" s="174">
        <f>IF(BD$2="Fcst",'Revenue C Inputs'!BD29,0)*12</f>
        <v>0</v>
      </c>
      <c r="BE159" s="174">
        <f>IF(BE$2="Fcst",'Revenue C Inputs'!BE29,0)*12</f>
        <v>0</v>
      </c>
      <c r="BF159" s="174">
        <f>IF(BF$2="Fcst",'Revenue C Inputs'!BF29,0)*12</f>
        <v>0</v>
      </c>
      <c r="BG159" s="174">
        <f>IF(BG$2="Fcst",'Revenue C Inputs'!BG29,0)*12</f>
        <v>0</v>
      </c>
      <c r="BH159" s="174">
        <f>IF(BH$2="Fcst",'Revenue C Inputs'!BH29,0)*12</f>
        <v>0</v>
      </c>
      <c r="BI159" s="174">
        <f>IF(BI$2="Fcst",'Revenue C Inputs'!BI29,0)*12</f>
        <v>0</v>
      </c>
      <c r="BJ159" s="174">
        <f>IF(BJ$2="Fcst",'Revenue C Inputs'!BJ29,0)*12</f>
        <v>0</v>
      </c>
      <c r="BK159" s="174">
        <f>IF(BK$2="Fcst",'Revenue C Inputs'!BK29,0)*12</f>
        <v>0</v>
      </c>
      <c r="BL159" s="174">
        <f>IF(BL$2="Fcst",'Revenue C Inputs'!BL29,0)*12</f>
        <v>0</v>
      </c>
      <c r="BM159" s="174">
        <f>IF(BM$2="Fcst",'Revenue C Inputs'!BM29,0)*12</f>
        <v>0</v>
      </c>
      <c r="BN159" s="174">
        <f>IF(BN$2="Fcst",'Revenue C Inputs'!BN29,0)*12</f>
        <v>0</v>
      </c>
      <c r="BO159" s="174">
        <f>IF(BO$2="Fcst",'Revenue C Inputs'!BO29,0)*12</f>
        <v>0</v>
      </c>
      <c r="BP159" s="174">
        <f>IF(BP$2="Fcst",'Revenue C Inputs'!BP29,0)*12</f>
        <v>0</v>
      </c>
      <c r="BQ159" s="174">
        <f>IF(BQ$2="Fcst",'Revenue C Inputs'!BQ29,0)*12</f>
        <v>0</v>
      </c>
      <c r="BR159" s="174">
        <f>IF(BR$2="Fcst",'Revenue C Inputs'!BR29,0)*12</f>
        <v>0</v>
      </c>
      <c r="BS159" s="174">
        <f>IF(BS$2="Fcst",'Revenue C Inputs'!BS29,0)*12</f>
        <v>0</v>
      </c>
      <c r="BT159" s="174">
        <f>IF(BT$2="Fcst",'Revenue C Inputs'!BT29,0)*12</f>
        <v>0</v>
      </c>
      <c r="BU159" s="174">
        <f>IF(BU$2="Fcst",'Revenue C Inputs'!BU29,0)*12</f>
        <v>0</v>
      </c>
    </row>
    <row r="160" spans="1:73" x14ac:dyDescent="0.3">
      <c r="A160" s="200" t="str">
        <f>$A$11</f>
        <v>Revenue D Inputs</v>
      </c>
      <c r="B160" s="174">
        <f>IF(B$2="Fcst",'Revenue D Inputs'!B40,0)*12</f>
        <v>0</v>
      </c>
      <c r="C160" s="174">
        <f>IF(C$2="Fcst",'Revenue D Inputs'!C40,0)*12</f>
        <v>0</v>
      </c>
      <c r="D160" s="174">
        <f>IF(D$2="Fcst",'Revenue D Inputs'!D40,0)*12</f>
        <v>0</v>
      </c>
      <c r="E160" s="174">
        <f>IF(E$2="Fcst",'Revenue D Inputs'!E40,0)*12</f>
        <v>0</v>
      </c>
      <c r="F160" s="174">
        <f>IF(F$2="Fcst",'Revenue D Inputs'!F40,0)*12</f>
        <v>0</v>
      </c>
      <c r="G160" s="174">
        <f>IF(G$2="Fcst",'Revenue D Inputs'!G40,0)*12</f>
        <v>0</v>
      </c>
      <c r="H160" s="174">
        <f>IF(H$2="Fcst",'Revenue D Inputs'!H40,0)*12</f>
        <v>0</v>
      </c>
      <c r="I160" s="174">
        <f>IF(I$2="Fcst",'Revenue D Inputs'!I40,0)*12</f>
        <v>0</v>
      </c>
      <c r="J160" s="174">
        <f>IF(J$2="Fcst",'Revenue D Inputs'!J40,0)*12</f>
        <v>0</v>
      </c>
      <c r="K160" s="174">
        <f>IF(K$2="Fcst",'Revenue D Inputs'!K40,0)*12</f>
        <v>0</v>
      </c>
      <c r="L160" s="174">
        <f>IF(L$2="Fcst",'Revenue D Inputs'!L40,0)*12</f>
        <v>0</v>
      </c>
      <c r="M160" s="174">
        <f>IF(M$2="Fcst",'Revenue D Inputs'!M40,0)*12</f>
        <v>0</v>
      </c>
      <c r="N160" s="174">
        <f>IF(N$2="Fcst",'Revenue D Inputs'!N40,0)*12</f>
        <v>0</v>
      </c>
      <c r="O160" s="174">
        <f>IF(O$2="Fcst",'Revenue D Inputs'!O40,0)*12</f>
        <v>0</v>
      </c>
      <c r="P160" s="174">
        <f>IF(P$2="Fcst",'Revenue D Inputs'!P40,0)*12</f>
        <v>0</v>
      </c>
      <c r="Q160" s="174">
        <f>IF(Q$2="Fcst",'Revenue D Inputs'!Q40,0)*12</f>
        <v>0</v>
      </c>
      <c r="R160" s="174">
        <f>IF(R$2="Fcst",'Revenue D Inputs'!R40,0)*12</f>
        <v>0</v>
      </c>
      <c r="S160" s="174">
        <f>IF(S$2="Fcst",'Revenue D Inputs'!S40,0)*12</f>
        <v>0</v>
      </c>
      <c r="T160" s="174">
        <f>IF(T$2="Fcst",'Revenue D Inputs'!T40,0)*12</f>
        <v>0</v>
      </c>
      <c r="U160" s="174">
        <f>IF(U$2="Fcst",'Revenue D Inputs'!U40,0)*12</f>
        <v>0</v>
      </c>
      <c r="V160" s="174">
        <f>IF(V$2="Fcst",'Revenue D Inputs'!V40,0)*12</f>
        <v>0</v>
      </c>
      <c r="W160" s="174">
        <f>IF(W$2="Fcst",'Revenue D Inputs'!W40,0)*12</f>
        <v>0</v>
      </c>
      <c r="X160" s="174">
        <f>IF(X$2="Fcst",'Revenue D Inputs'!X40,0)*12</f>
        <v>0</v>
      </c>
      <c r="Y160" s="174">
        <f>IF(Y$2="Fcst",'Revenue D Inputs'!Y40,0)*12</f>
        <v>0</v>
      </c>
      <c r="Z160" s="174">
        <f>IF(Z$2="Fcst",'Revenue D Inputs'!Z40,0)*12</f>
        <v>0</v>
      </c>
      <c r="AA160" s="174">
        <f>IF(AA$2="Fcst",'Revenue D Inputs'!AA40,0)*12</f>
        <v>0</v>
      </c>
      <c r="AB160" s="174">
        <f>IF(AB$2="Fcst",'Revenue D Inputs'!AB40,0)*12</f>
        <v>0</v>
      </c>
      <c r="AC160" s="174">
        <f>IF(AC$2="Fcst",'Revenue D Inputs'!AC40,0)*12</f>
        <v>0</v>
      </c>
      <c r="AD160" s="174">
        <f>IF(AD$2="Fcst",'Revenue D Inputs'!AD40,0)*12</f>
        <v>0</v>
      </c>
      <c r="AE160" s="174">
        <f>IF(AE$2="Fcst",'Revenue D Inputs'!AE40,0)*12</f>
        <v>0</v>
      </c>
      <c r="AF160" s="174">
        <f>IF(AF$2="Fcst",'Revenue D Inputs'!AF40,0)*12</f>
        <v>0</v>
      </c>
      <c r="AG160" s="174">
        <f>IF(AG$2="Fcst",'Revenue D Inputs'!AG40,0)*12</f>
        <v>0</v>
      </c>
      <c r="AH160" s="174">
        <f>IF(AH$2="Fcst",'Revenue D Inputs'!AH40,0)*12</f>
        <v>0</v>
      </c>
      <c r="AI160" s="174">
        <f>IF(AI$2="Fcst",'Revenue D Inputs'!AI40,0)*12</f>
        <v>0</v>
      </c>
      <c r="AJ160" s="174">
        <f>IF(AJ$2="Fcst",'Revenue D Inputs'!AJ40,0)*12</f>
        <v>0</v>
      </c>
      <c r="AK160" s="174">
        <f>IF(AK$2="Fcst",'Revenue D Inputs'!AK40,0)*12</f>
        <v>0</v>
      </c>
      <c r="AL160" s="174">
        <f>IF(AL$2="Fcst",'Revenue D Inputs'!AL40,0)*12</f>
        <v>0</v>
      </c>
      <c r="AM160" s="174">
        <f>IF(AM$2="Fcst",'Revenue D Inputs'!AM40,0)*12</f>
        <v>0</v>
      </c>
      <c r="AN160" s="174">
        <f>IF(AN$2="Fcst",'Revenue D Inputs'!AN40,0)*12</f>
        <v>0</v>
      </c>
      <c r="AO160" s="174">
        <f>IF(AO$2="Fcst",'Revenue D Inputs'!AO40,0)*12</f>
        <v>0</v>
      </c>
      <c r="AP160" s="174">
        <f>IF(AP$2="Fcst",'Revenue D Inputs'!AP40,0)*12</f>
        <v>0</v>
      </c>
      <c r="AQ160" s="174">
        <f>IF(AQ$2="Fcst",'Revenue D Inputs'!AQ40,0)*12</f>
        <v>0</v>
      </c>
      <c r="AR160" s="174">
        <f>IF(AR$2="Fcst",'Revenue D Inputs'!AR40,0)*12</f>
        <v>0</v>
      </c>
      <c r="AS160" s="174">
        <f>IF(AS$2="Fcst",'Revenue D Inputs'!AS40,0)*12</f>
        <v>0</v>
      </c>
      <c r="AT160" s="174">
        <f>IF(AT$2="Fcst",'Revenue D Inputs'!AT40,0)*12</f>
        <v>0</v>
      </c>
      <c r="AU160" s="174">
        <f>IF(AU$2="Fcst",'Revenue D Inputs'!AU40,0)*12</f>
        <v>0</v>
      </c>
      <c r="AV160" s="174">
        <f>IF(AV$2="Fcst",'Revenue D Inputs'!AV40,0)*12</f>
        <v>0</v>
      </c>
      <c r="AW160" s="174">
        <f>IF(AW$2="Fcst",'Revenue D Inputs'!AW40,0)*12</f>
        <v>0</v>
      </c>
      <c r="AX160" s="174">
        <f>IF(AX$2="Fcst",'Revenue D Inputs'!AX40,0)*12</f>
        <v>0</v>
      </c>
      <c r="AY160" s="174">
        <f>IF(AY$2="Fcst",'Revenue D Inputs'!AY40,0)*12</f>
        <v>0</v>
      </c>
      <c r="AZ160" s="174">
        <f>IF(AZ$2="Fcst",'Revenue D Inputs'!AZ40,0)*12</f>
        <v>0</v>
      </c>
      <c r="BA160" s="174">
        <f>IF(BA$2="Fcst",'Revenue D Inputs'!BA40,0)*12</f>
        <v>0</v>
      </c>
      <c r="BB160" s="174">
        <f>IF(BB$2="Fcst",'Revenue D Inputs'!BB40,0)*12</f>
        <v>0</v>
      </c>
      <c r="BC160" s="174">
        <f>IF(BC$2="Fcst",'Revenue D Inputs'!BC40,0)*12</f>
        <v>0</v>
      </c>
      <c r="BD160" s="174">
        <f>IF(BD$2="Fcst",'Revenue D Inputs'!BD40,0)*12</f>
        <v>0</v>
      </c>
      <c r="BE160" s="174">
        <f>IF(BE$2="Fcst",'Revenue D Inputs'!BE40,0)*12</f>
        <v>0</v>
      </c>
      <c r="BF160" s="174">
        <f>IF(BF$2="Fcst",'Revenue D Inputs'!BF40,0)*12</f>
        <v>0</v>
      </c>
      <c r="BG160" s="174">
        <f>IF(BG$2="Fcst",'Revenue D Inputs'!BG40,0)*12</f>
        <v>0</v>
      </c>
      <c r="BH160" s="174">
        <f>IF(BH$2="Fcst",'Revenue D Inputs'!BH40,0)*12</f>
        <v>0</v>
      </c>
      <c r="BI160" s="174">
        <f>IF(BI$2="Fcst",'Revenue D Inputs'!BI40,0)*12</f>
        <v>0</v>
      </c>
      <c r="BJ160" s="174">
        <f>IF(BJ$2="Fcst",'Revenue D Inputs'!BJ40,0)*12</f>
        <v>0</v>
      </c>
      <c r="BK160" s="174">
        <f>IF(BK$2="Fcst",'Revenue D Inputs'!BK40,0)*12</f>
        <v>0</v>
      </c>
      <c r="BL160" s="174">
        <f>IF(BL$2="Fcst",'Revenue D Inputs'!BL40,0)*12</f>
        <v>0</v>
      </c>
      <c r="BM160" s="174">
        <f>IF(BM$2="Fcst",'Revenue D Inputs'!BM40,0)*12</f>
        <v>0</v>
      </c>
      <c r="BN160" s="174">
        <f>IF(BN$2="Fcst",'Revenue D Inputs'!BN40,0)*12</f>
        <v>0</v>
      </c>
      <c r="BO160" s="174">
        <f>IF(BO$2="Fcst",'Revenue D Inputs'!BO40,0)*12</f>
        <v>0</v>
      </c>
      <c r="BP160" s="174">
        <f>IF(BP$2="Fcst",'Revenue D Inputs'!BP40,0)*12</f>
        <v>0</v>
      </c>
      <c r="BQ160" s="174">
        <f>IF(BQ$2="Fcst",'Revenue D Inputs'!BQ40,0)*12</f>
        <v>0</v>
      </c>
      <c r="BR160" s="174">
        <f>IF(BR$2="Fcst",'Revenue D Inputs'!BR40,0)*12</f>
        <v>0</v>
      </c>
      <c r="BS160" s="174">
        <f>IF(BS$2="Fcst",'Revenue D Inputs'!BS40,0)*12</f>
        <v>0</v>
      </c>
      <c r="BT160" s="174">
        <f>IF(BT$2="Fcst",'Revenue D Inputs'!BT40,0)*12</f>
        <v>0</v>
      </c>
      <c r="BU160" s="174">
        <f>IF(BU$2="Fcst",'Revenue D Inputs'!BU40,0)*12</f>
        <v>0</v>
      </c>
    </row>
    <row r="161" spans="1:73" s="575" customFormat="1" x14ac:dyDescent="0.3">
      <c r="A161" s="575" t="str">
        <f>$A$12</f>
        <v>Revenue E Inputs</v>
      </c>
      <c r="B161" s="537">
        <f>IF(B$2="Fcst",'Revenue E Inputs'!B72,0)*12+IF(B$2="Fcst",'Revenue E Inputs'!B73,0)*12</f>
        <v>0</v>
      </c>
      <c r="C161" s="537">
        <f>IF(C$2="Fcst",'Revenue E Inputs'!C72,0)*12+IF(C$2="Fcst",'Revenue E Inputs'!C73,0)*12</f>
        <v>0</v>
      </c>
      <c r="D161" s="537">
        <f>IF(D$2="Fcst",'Revenue E Inputs'!D72,0)*12+IF(D$2="Fcst",'Revenue E Inputs'!D73,0)*12</f>
        <v>0</v>
      </c>
      <c r="E161" s="537">
        <f>IF(E$2="Fcst",'Revenue E Inputs'!E72,0)*12+IF(E$2="Fcst",'Revenue E Inputs'!E73,0)*12</f>
        <v>0</v>
      </c>
      <c r="F161" s="537">
        <f>IF(F$2="Fcst",'Revenue E Inputs'!F72,0)*12+IF(F$2="Fcst",'Revenue E Inputs'!F73,0)*12</f>
        <v>0</v>
      </c>
      <c r="G161" s="537">
        <f>IF(G$2="Fcst",'Revenue E Inputs'!G72,0)*12+IF(G$2="Fcst",'Revenue E Inputs'!G73,0)*12</f>
        <v>0</v>
      </c>
      <c r="H161" s="537">
        <f>IF(H$2="Fcst",'Revenue E Inputs'!H72,0)*12+IF(H$2="Fcst",'Revenue E Inputs'!H73,0)*12</f>
        <v>0</v>
      </c>
      <c r="I161" s="537">
        <f>IF(I$2="Fcst",'Revenue E Inputs'!I72,0)*12+IF(I$2="Fcst",'Revenue E Inputs'!I73,0)*12</f>
        <v>0</v>
      </c>
      <c r="J161" s="537">
        <f>IF(J$2="Fcst",'Revenue E Inputs'!J72,0)*12+IF(J$2="Fcst",'Revenue E Inputs'!J73,0)*12</f>
        <v>0</v>
      </c>
      <c r="K161" s="537">
        <f>IF(K$2="Fcst",'Revenue E Inputs'!K72,0)*12+IF(K$2="Fcst",'Revenue E Inputs'!K73,0)*12</f>
        <v>0</v>
      </c>
      <c r="L161" s="537">
        <f>IF(L$2="Fcst",'Revenue E Inputs'!L72,0)*12+IF(L$2="Fcst",'Revenue E Inputs'!L73,0)*12</f>
        <v>0</v>
      </c>
      <c r="M161" s="537">
        <f>IF(M$2="Fcst",'Revenue E Inputs'!M72,0)*12+IF(M$2="Fcst",'Revenue E Inputs'!M73,0)*12</f>
        <v>0</v>
      </c>
      <c r="N161" s="537">
        <f>IF(N$2="Fcst",'Revenue E Inputs'!N72,0)*12+IF(N$2="Fcst",'Revenue E Inputs'!N73,0)*12</f>
        <v>0</v>
      </c>
      <c r="O161" s="537">
        <f>IF(O$2="Fcst",'Revenue E Inputs'!O72,0)*12+IF(O$2="Fcst",'Revenue E Inputs'!O73,0)*12</f>
        <v>0</v>
      </c>
      <c r="P161" s="537">
        <f>IF(P$2="Fcst",'Revenue E Inputs'!P72,0)*12+IF(P$2="Fcst",'Revenue E Inputs'!P73,0)*12</f>
        <v>0</v>
      </c>
      <c r="Q161" s="537">
        <f>IF(Q$2="Fcst",'Revenue E Inputs'!Q72,0)*12+IF(Q$2="Fcst",'Revenue E Inputs'!Q73,0)*12</f>
        <v>0</v>
      </c>
      <c r="R161" s="537">
        <f>IF(R$2="Fcst",'Revenue E Inputs'!R72,0)*12+IF(R$2="Fcst",'Revenue E Inputs'!R73,0)*12</f>
        <v>0</v>
      </c>
      <c r="S161" s="537">
        <f>IF(S$2="Fcst",'Revenue E Inputs'!S72,0)*12+IF(S$2="Fcst",'Revenue E Inputs'!S73,0)*12</f>
        <v>0</v>
      </c>
      <c r="T161" s="537">
        <f>IF(T$2="Fcst",'Revenue E Inputs'!T72,0)*12+IF(T$2="Fcst",'Revenue E Inputs'!T73,0)*12</f>
        <v>0</v>
      </c>
      <c r="U161" s="537">
        <f>IF(U$2="Fcst",'Revenue E Inputs'!U72,0)*12+IF(U$2="Fcst",'Revenue E Inputs'!U73,0)*12</f>
        <v>0</v>
      </c>
      <c r="V161" s="537">
        <f>IF(V$2="Fcst",'Revenue E Inputs'!V72,0)*12+IF(V$2="Fcst",'Revenue E Inputs'!V73,0)*12</f>
        <v>0</v>
      </c>
      <c r="W161" s="537">
        <f>IF(W$2="Fcst",'Revenue E Inputs'!W72,0)*12+IF(W$2="Fcst",'Revenue E Inputs'!W73,0)*12</f>
        <v>0</v>
      </c>
      <c r="X161" s="537">
        <f>IF(X$2="Fcst",'Revenue E Inputs'!X72,0)*12+IF(X$2="Fcst",'Revenue E Inputs'!X73,0)*12</f>
        <v>0</v>
      </c>
      <c r="Y161" s="537">
        <f>IF(Y$2="Fcst",'Revenue E Inputs'!Y72,0)*12+IF(Y$2="Fcst",'Revenue E Inputs'!Y73,0)*12</f>
        <v>0</v>
      </c>
      <c r="Z161" s="537">
        <f>IF(Z$2="Fcst",'Revenue E Inputs'!Z72,0)*12+IF(Z$2="Fcst",'Revenue E Inputs'!Z73,0)*12</f>
        <v>0</v>
      </c>
      <c r="AA161" s="537">
        <f>IF(AA$2="Fcst",'Revenue E Inputs'!AA72,0)*12+IF(AA$2="Fcst",'Revenue E Inputs'!AA73,0)*12</f>
        <v>0</v>
      </c>
      <c r="AB161" s="537">
        <f>IF(AB$2="Fcst",'Revenue E Inputs'!AB72,0)*12+IF(AB$2="Fcst",'Revenue E Inputs'!AB73,0)*12</f>
        <v>0</v>
      </c>
      <c r="AC161" s="537">
        <f>IF(AC$2="Fcst",'Revenue E Inputs'!AC72,0)*12+IF(AC$2="Fcst",'Revenue E Inputs'!AC73,0)*12</f>
        <v>0</v>
      </c>
      <c r="AD161" s="537">
        <f>IF(AD$2="Fcst",'Revenue E Inputs'!AD72,0)*12+IF(AD$2="Fcst",'Revenue E Inputs'!AD73,0)*12</f>
        <v>0</v>
      </c>
      <c r="AE161" s="537">
        <f>IF(AE$2="Fcst",'Revenue E Inputs'!AE72,0)*12+IF(AE$2="Fcst",'Revenue E Inputs'!AE73,0)*12</f>
        <v>0</v>
      </c>
      <c r="AF161" s="537">
        <f>IF(AF$2="Fcst",'Revenue E Inputs'!AF72,0)*12+IF(AF$2="Fcst",'Revenue E Inputs'!AF73,0)*12</f>
        <v>0</v>
      </c>
      <c r="AG161" s="537">
        <f>IF(AG$2="Fcst",'Revenue E Inputs'!AG72,0)*12+IF(AG$2="Fcst",'Revenue E Inputs'!AG73,0)*12</f>
        <v>0</v>
      </c>
      <c r="AH161" s="537">
        <f>IF(AH$2="Fcst",'Revenue E Inputs'!AH72,0)*12+IF(AH$2="Fcst",'Revenue E Inputs'!AH73,0)*12</f>
        <v>0</v>
      </c>
      <c r="AI161" s="537">
        <f>IF(AI$2="Fcst",'Revenue E Inputs'!AI72,0)*12+IF(AI$2="Fcst",'Revenue E Inputs'!AI73,0)*12</f>
        <v>0</v>
      </c>
      <c r="AJ161" s="537">
        <f>IF(AJ$2="Fcst",'Revenue E Inputs'!AJ72,0)*12+IF(AJ$2="Fcst",'Revenue E Inputs'!AJ73,0)*12</f>
        <v>0</v>
      </c>
      <c r="AK161" s="537">
        <f>IF(AK$2="Fcst",'Revenue E Inputs'!AK72,0)*12+IF(AK$2="Fcst",'Revenue E Inputs'!AK73,0)*12</f>
        <v>0</v>
      </c>
      <c r="AL161" s="537">
        <f>IF(AL$2="Fcst",'Revenue E Inputs'!AL72,0)*12+IF(AL$2="Fcst",'Revenue E Inputs'!AL73,0)*12</f>
        <v>0</v>
      </c>
      <c r="AM161" s="537">
        <f>IF(AM$2="Fcst",'Revenue E Inputs'!AM72,0)*12+IF(AM$2="Fcst",'Revenue E Inputs'!AM73,0)*12</f>
        <v>0</v>
      </c>
      <c r="AN161" s="537">
        <f>IF(AN$2="Fcst",'Revenue E Inputs'!AN72,0)*12+IF(AN$2="Fcst",'Revenue E Inputs'!AN73,0)*12</f>
        <v>0</v>
      </c>
      <c r="AO161" s="537">
        <f>IF(AO$2="Fcst",'Revenue E Inputs'!AO72,0)*12+IF(AO$2="Fcst",'Revenue E Inputs'!AO73,0)*12</f>
        <v>0</v>
      </c>
      <c r="AP161" s="537">
        <f>IF(AP$2="Fcst",'Revenue E Inputs'!AP72,0)*12+IF(AP$2="Fcst",'Revenue E Inputs'!AP73,0)*12</f>
        <v>0</v>
      </c>
      <c r="AQ161" s="537">
        <f>IF(AQ$2="Fcst",'Revenue E Inputs'!AQ72,0)*12+IF(AQ$2="Fcst",'Revenue E Inputs'!AQ73,0)*12</f>
        <v>0</v>
      </c>
      <c r="AR161" s="537">
        <f>IF(AR$2="Fcst",'Revenue E Inputs'!AR72,0)*12+IF(AR$2="Fcst",'Revenue E Inputs'!AR73,0)*12</f>
        <v>0</v>
      </c>
      <c r="AS161" s="537">
        <f>IF(AS$2="Fcst",'Revenue E Inputs'!AS72,0)*12+IF(AS$2="Fcst",'Revenue E Inputs'!AS73,0)*12</f>
        <v>0</v>
      </c>
      <c r="AT161" s="537">
        <f>IF(AT$2="Fcst",'Revenue E Inputs'!AT72,0)*12+IF(AT$2="Fcst",'Revenue E Inputs'!AT73,0)*12</f>
        <v>0</v>
      </c>
      <c r="AU161" s="537">
        <f>IF(AU$2="Fcst",'Revenue E Inputs'!AU72,0)*12+IF(AU$2="Fcst",'Revenue E Inputs'!AU73,0)*12</f>
        <v>0</v>
      </c>
      <c r="AV161" s="537">
        <f>IF(AV$2="Fcst",'Revenue E Inputs'!AV72,0)*12+IF(AV$2="Fcst",'Revenue E Inputs'!AV73,0)*12</f>
        <v>0</v>
      </c>
      <c r="AW161" s="537">
        <f>IF(AW$2="Fcst",'Revenue E Inputs'!AW72,0)*12+IF(AW$2="Fcst",'Revenue E Inputs'!AW73,0)*12</f>
        <v>0</v>
      </c>
      <c r="AX161" s="537">
        <f>IF(AX$2="Fcst",'Revenue E Inputs'!AX72,0)*12+IF(AX$2="Fcst",'Revenue E Inputs'!AX73,0)*12</f>
        <v>0</v>
      </c>
      <c r="AY161" s="537">
        <f>IF(AY$2="Fcst",'Revenue E Inputs'!AY72,0)*12+IF(AY$2="Fcst",'Revenue E Inputs'!AY73,0)*12</f>
        <v>0</v>
      </c>
      <c r="AZ161" s="537">
        <f>IF(AZ$2="Fcst",'Revenue E Inputs'!AZ72,0)*12+IF(AZ$2="Fcst",'Revenue E Inputs'!AZ73,0)*12</f>
        <v>0</v>
      </c>
      <c r="BA161" s="537">
        <f>IF(BA$2="Fcst",'Revenue E Inputs'!BA72,0)*12+IF(BA$2="Fcst",'Revenue E Inputs'!BA73,0)*12</f>
        <v>0</v>
      </c>
      <c r="BB161" s="537">
        <f>IF(BB$2="Fcst",'Revenue E Inputs'!BB72,0)*12+IF(BB$2="Fcst",'Revenue E Inputs'!BB73,0)*12</f>
        <v>0</v>
      </c>
      <c r="BC161" s="537">
        <f>IF(BC$2="Fcst",'Revenue E Inputs'!BC72,0)*12+IF(BC$2="Fcst",'Revenue E Inputs'!BC73,0)*12</f>
        <v>0</v>
      </c>
      <c r="BD161" s="537">
        <f>IF(BD$2="Fcst",'Revenue E Inputs'!BD72,0)*12+IF(BD$2="Fcst",'Revenue E Inputs'!BD73,0)*12</f>
        <v>0</v>
      </c>
      <c r="BE161" s="537">
        <f>IF(BE$2="Fcst",'Revenue E Inputs'!BE72,0)*12+IF(BE$2="Fcst",'Revenue E Inputs'!BE73,0)*12</f>
        <v>0</v>
      </c>
      <c r="BF161" s="537">
        <f>IF(BF$2="Fcst",'Revenue E Inputs'!BF72,0)*12+IF(BF$2="Fcst",'Revenue E Inputs'!BF73,0)*12</f>
        <v>0</v>
      </c>
      <c r="BG161" s="537">
        <f>IF(BG$2="Fcst",'Revenue E Inputs'!BG72,0)*12+IF(BG$2="Fcst",'Revenue E Inputs'!BG73,0)*12</f>
        <v>0</v>
      </c>
      <c r="BH161" s="537">
        <f>IF(BH$2="Fcst",'Revenue E Inputs'!BH72,0)*12+IF(BH$2="Fcst",'Revenue E Inputs'!BH73,0)*12</f>
        <v>0</v>
      </c>
      <c r="BI161" s="537">
        <f>IF(BI$2="Fcst",'Revenue E Inputs'!BI72,0)*12+IF(BI$2="Fcst",'Revenue E Inputs'!BI73,0)*12</f>
        <v>0</v>
      </c>
      <c r="BJ161" s="537">
        <f>IF(BJ$2="Fcst",'Revenue E Inputs'!BJ72,0)*12+IF(BJ$2="Fcst",'Revenue E Inputs'!BJ73,0)*12</f>
        <v>0</v>
      </c>
      <c r="BK161" s="537">
        <f>IF(BK$2="Fcst",'Revenue E Inputs'!BK72,0)*12+IF(BK$2="Fcst",'Revenue E Inputs'!BK73,0)*12</f>
        <v>0</v>
      </c>
      <c r="BL161" s="537">
        <f>IF(BL$2="Fcst",'Revenue E Inputs'!BL72,0)*12+IF(BL$2="Fcst",'Revenue E Inputs'!BL73,0)*12</f>
        <v>0</v>
      </c>
      <c r="BM161" s="537">
        <f>IF(BM$2="Fcst",'Revenue E Inputs'!BM72,0)*12+IF(BM$2="Fcst",'Revenue E Inputs'!BM73,0)*12</f>
        <v>0</v>
      </c>
      <c r="BN161" s="537">
        <f>IF(BN$2="Fcst",'Revenue E Inputs'!BN72,0)*12+IF(BN$2="Fcst",'Revenue E Inputs'!BN73,0)*12</f>
        <v>0</v>
      </c>
      <c r="BO161" s="537">
        <f>IF(BO$2="Fcst",'Revenue E Inputs'!BO72,0)*12+IF(BO$2="Fcst",'Revenue E Inputs'!BO73,0)*12</f>
        <v>0</v>
      </c>
      <c r="BP161" s="537">
        <f>IF(BP$2="Fcst",'Revenue E Inputs'!BP72,0)*12+IF(BP$2="Fcst",'Revenue E Inputs'!BP73,0)*12</f>
        <v>0</v>
      </c>
      <c r="BQ161" s="537">
        <f>IF(BQ$2="Fcst",'Revenue E Inputs'!BQ72,0)*12+IF(BQ$2="Fcst",'Revenue E Inputs'!BQ73,0)*12</f>
        <v>0</v>
      </c>
      <c r="BR161" s="537">
        <f>IF(BR$2="Fcst",'Revenue E Inputs'!BR72,0)*12+IF(BR$2="Fcst",'Revenue E Inputs'!BR73,0)*12</f>
        <v>0</v>
      </c>
      <c r="BS161" s="537">
        <f>IF(BS$2="Fcst",'Revenue E Inputs'!BS72,0)*12+IF(BS$2="Fcst",'Revenue E Inputs'!BS73,0)*12</f>
        <v>0</v>
      </c>
      <c r="BT161" s="537">
        <f>IF(BT$2="Fcst",'Revenue E Inputs'!BT72,0)*12+IF(BT$2="Fcst",'Revenue E Inputs'!BT73,0)*12</f>
        <v>0</v>
      </c>
      <c r="BU161" s="537">
        <f>IF(BU$2="Fcst",'Revenue E Inputs'!BU72,0)*12+IF(BU$2="Fcst",'Revenue E Inputs'!BU73,0)*12</f>
        <v>0</v>
      </c>
    </row>
    <row r="162" spans="1:73" s="575" customFormat="1" x14ac:dyDescent="0.3">
      <c r="A162" s="575" t="s">
        <v>981</v>
      </c>
      <c r="B162" s="537">
        <f>IF(B$2="Fcst",'Revenue F Inputs'!B72,0)*12+IF(B$2="Fcst",'Revenue F Inputs'!B73,0)*12</f>
        <v>0</v>
      </c>
      <c r="C162" s="537">
        <f>IF(C$2="Fcst",'Revenue F Inputs'!C72,0)*12+IF(C$2="Fcst",'Revenue F Inputs'!C73,0)*12</f>
        <v>0</v>
      </c>
      <c r="D162" s="537">
        <f>IF(D$2="Fcst",'Revenue F Inputs'!D72,0)*12+IF(D$2="Fcst",'Revenue F Inputs'!D73,0)*12</f>
        <v>0</v>
      </c>
      <c r="E162" s="537">
        <f>IF(E$2="Fcst",'Revenue F Inputs'!E72,0)*12+IF(E$2="Fcst",'Revenue F Inputs'!E73,0)*12</f>
        <v>0</v>
      </c>
      <c r="F162" s="537">
        <f>IF(F$2="Fcst",'Revenue F Inputs'!F72,0)*12+IF(F$2="Fcst",'Revenue F Inputs'!F73,0)*12</f>
        <v>0</v>
      </c>
      <c r="G162" s="537">
        <f>IF(G$2="Fcst",'Revenue F Inputs'!G72,0)*12+IF(G$2="Fcst",'Revenue F Inputs'!G73,0)*12</f>
        <v>0</v>
      </c>
      <c r="H162" s="537">
        <f>IF(H$2="Fcst",'Revenue F Inputs'!H72,0)*12+IF(H$2="Fcst",'Revenue F Inputs'!H73,0)*12</f>
        <v>0</v>
      </c>
      <c r="I162" s="537">
        <f>IF(I$2="Fcst",'Revenue F Inputs'!I72,0)*12+IF(I$2="Fcst",'Revenue F Inputs'!I73,0)*12</f>
        <v>0</v>
      </c>
      <c r="J162" s="537">
        <f>IF(J$2="Fcst",'Revenue F Inputs'!J72,0)*12+IF(J$2="Fcst",'Revenue F Inputs'!J73,0)*12</f>
        <v>0</v>
      </c>
      <c r="K162" s="537">
        <f>IF(K$2="Fcst",'Revenue F Inputs'!K72,0)*12+IF(K$2="Fcst",'Revenue F Inputs'!K73,0)*12</f>
        <v>0</v>
      </c>
      <c r="L162" s="537">
        <f>IF(L$2="Fcst",'Revenue F Inputs'!L72,0)*12+IF(L$2="Fcst",'Revenue F Inputs'!L73,0)*12</f>
        <v>0</v>
      </c>
      <c r="M162" s="537">
        <f>IF(M$2="Fcst",'Revenue F Inputs'!M72,0)*12+IF(M$2="Fcst",'Revenue F Inputs'!M73,0)*12</f>
        <v>0</v>
      </c>
      <c r="N162" s="537">
        <f>IF(N$2="Fcst",'Revenue F Inputs'!N72,0)*12+IF(N$2="Fcst",'Revenue F Inputs'!N73,0)*12</f>
        <v>0</v>
      </c>
      <c r="O162" s="537">
        <f>IF(O$2="Fcst",'Revenue F Inputs'!O72,0)*12+IF(O$2="Fcst",'Revenue F Inputs'!O73,0)*12</f>
        <v>0</v>
      </c>
      <c r="P162" s="537">
        <f>IF(P$2="Fcst",'Revenue F Inputs'!P72,0)*12+IF(P$2="Fcst",'Revenue F Inputs'!P73,0)*12</f>
        <v>0</v>
      </c>
      <c r="Q162" s="537">
        <f>IF(Q$2="Fcst",'Revenue F Inputs'!Q72,0)*12+IF(Q$2="Fcst",'Revenue F Inputs'!Q73,0)*12</f>
        <v>0</v>
      </c>
      <c r="R162" s="537">
        <f>IF(R$2="Fcst",'Revenue F Inputs'!R72,0)*12+IF(R$2="Fcst",'Revenue F Inputs'!R73,0)*12</f>
        <v>0</v>
      </c>
      <c r="S162" s="537">
        <f>IF(S$2="Fcst",'Revenue F Inputs'!S72,0)*12+IF(S$2="Fcst",'Revenue F Inputs'!S73,0)*12</f>
        <v>0</v>
      </c>
      <c r="T162" s="537">
        <f>IF(T$2="Fcst",'Revenue F Inputs'!T72,0)*12+IF(T$2="Fcst",'Revenue F Inputs'!T73,0)*12</f>
        <v>0</v>
      </c>
      <c r="U162" s="537">
        <f>IF(U$2="Fcst",'Revenue F Inputs'!U72,0)*12+IF(U$2="Fcst",'Revenue F Inputs'!U73,0)*12</f>
        <v>0</v>
      </c>
      <c r="V162" s="537">
        <f>IF(V$2="Fcst",'Revenue F Inputs'!V72,0)*12+IF(V$2="Fcst",'Revenue F Inputs'!V73,0)*12</f>
        <v>0</v>
      </c>
      <c r="W162" s="537">
        <f>IF(W$2="Fcst",'Revenue F Inputs'!W72,0)*12+IF(W$2="Fcst",'Revenue F Inputs'!W73,0)*12</f>
        <v>0</v>
      </c>
      <c r="X162" s="537">
        <f>IF(X$2="Fcst",'Revenue F Inputs'!X72,0)*12+IF(X$2="Fcst",'Revenue F Inputs'!X73,0)*12</f>
        <v>0</v>
      </c>
      <c r="Y162" s="537">
        <f>IF(Y$2="Fcst",'Revenue F Inputs'!Y72,0)*12+IF(Y$2="Fcst",'Revenue F Inputs'!Y73,0)*12</f>
        <v>0</v>
      </c>
      <c r="Z162" s="537">
        <f>IF(Z$2="Fcst",'Revenue F Inputs'!Z72,0)*12+IF(Z$2="Fcst",'Revenue F Inputs'!Z73,0)*12</f>
        <v>0</v>
      </c>
      <c r="AA162" s="537">
        <f>IF(AA$2="Fcst",'Revenue F Inputs'!AA72,0)*12+IF(AA$2="Fcst",'Revenue F Inputs'!AA73,0)*12</f>
        <v>0</v>
      </c>
      <c r="AB162" s="537">
        <f>IF(AB$2="Fcst",'Revenue F Inputs'!AB72,0)*12+IF(AB$2="Fcst",'Revenue F Inputs'!AB73,0)*12</f>
        <v>0</v>
      </c>
      <c r="AC162" s="537">
        <f>IF(AC$2="Fcst",'Revenue F Inputs'!AC72,0)*12+IF(AC$2="Fcst",'Revenue F Inputs'!AC73,0)*12</f>
        <v>0</v>
      </c>
      <c r="AD162" s="537">
        <f>IF(AD$2="Fcst",'Revenue F Inputs'!AD72,0)*12+IF(AD$2="Fcst",'Revenue F Inputs'!AD73,0)*12</f>
        <v>0</v>
      </c>
      <c r="AE162" s="537">
        <f>IF(AE$2="Fcst",'Revenue F Inputs'!AE72,0)*12+IF(AE$2="Fcst",'Revenue F Inputs'!AE73,0)*12</f>
        <v>0</v>
      </c>
      <c r="AF162" s="537">
        <f>IF(AF$2="Fcst",'Revenue F Inputs'!AF72,0)*12+IF(AF$2="Fcst",'Revenue F Inputs'!AF73,0)*12</f>
        <v>0</v>
      </c>
      <c r="AG162" s="537">
        <f>IF(AG$2="Fcst",'Revenue F Inputs'!AG72,0)*12+IF(AG$2="Fcst",'Revenue F Inputs'!AG73,0)*12</f>
        <v>0</v>
      </c>
      <c r="AH162" s="537">
        <f>IF(AH$2="Fcst",'Revenue F Inputs'!AH72,0)*12+IF(AH$2="Fcst",'Revenue F Inputs'!AH73,0)*12</f>
        <v>0</v>
      </c>
      <c r="AI162" s="537">
        <f>IF(AI$2="Fcst",'Revenue F Inputs'!AI72,0)*12+IF(AI$2="Fcst",'Revenue F Inputs'!AI73,0)*12</f>
        <v>0</v>
      </c>
      <c r="AJ162" s="537">
        <f>IF(AJ$2="Fcst",'Revenue F Inputs'!AJ72,0)*12+IF(AJ$2="Fcst",'Revenue F Inputs'!AJ73,0)*12</f>
        <v>0</v>
      </c>
      <c r="AK162" s="537">
        <f>IF(AK$2="Fcst",'Revenue F Inputs'!AK72,0)*12+IF(AK$2="Fcst",'Revenue F Inputs'!AK73,0)*12</f>
        <v>0</v>
      </c>
      <c r="AL162" s="537">
        <f>IF(AL$2="Fcst",'Revenue F Inputs'!AL72,0)*12+IF(AL$2="Fcst",'Revenue F Inputs'!AL73,0)*12</f>
        <v>0</v>
      </c>
      <c r="AM162" s="537">
        <f>IF(AM$2="Fcst",'Revenue F Inputs'!AM72,0)*12+IF(AM$2="Fcst",'Revenue F Inputs'!AM73,0)*12</f>
        <v>0</v>
      </c>
      <c r="AN162" s="537">
        <f>IF(AN$2="Fcst",'Revenue F Inputs'!AN72,0)*12+IF(AN$2="Fcst",'Revenue F Inputs'!AN73,0)*12</f>
        <v>0</v>
      </c>
      <c r="AO162" s="537">
        <f>IF(AO$2="Fcst",'Revenue F Inputs'!AO72,0)*12+IF(AO$2="Fcst",'Revenue F Inputs'!AO73,0)*12</f>
        <v>0</v>
      </c>
      <c r="AP162" s="537">
        <f>IF(AP$2="Fcst",'Revenue F Inputs'!AP72,0)*12+IF(AP$2="Fcst",'Revenue F Inputs'!AP73,0)*12</f>
        <v>0</v>
      </c>
      <c r="AQ162" s="537">
        <f>IF(AQ$2="Fcst",'Revenue F Inputs'!AQ72,0)*12+IF(AQ$2="Fcst",'Revenue F Inputs'!AQ73,0)*12</f>
        <v>0</v>
      </c>
      <c r="AR162" s="537">
        <f>IF(AR$2="Fcst",'Revenue F Inputs'!AR72,0)*12+IF(AR$2="Fcst",'Revenue F Inputs'!AR73,0)*12</f>
        <v>0</v>
      </c>
      <c r="AS162" s="537">
        <f>IF(AS$2="Fcst",'Revenue F Inputs'!AS72,0)*12+IF(AS$2="Fcst",'Revenue F Inputs'!AS73,0)*12</f>
        <v>0</v>
      </c>
      <c r="AT162" s="537">
        <f>IF(AT$2="Fcst",'Revenue F Inputs'!AT72,0)*12+IF(AT$2="Fcst",'Revenue F Inputs'!AT73,0)*12</f>
        <v>0</v>
      </c>
      <c r="AU162" s="537">
        <f>IF(AU$2="Fcst",'Revenue F Inputs'!AU72,0)*12+IF(AU$2="Fcst",'Revenue F Inputs'!AU73,0)*12</f>
        <v>0</v>
      </c>
      <c r="AV162" s="537">
        <f>IF(AV$2="Fcst",'Revenue F Inputs'!AV72,0)*12+IF(AV$2="Fcst",'Revenue F Inputs'!AV73,0)*12</f>
        <v>0</v>
      </c>
      <c r="AW162" s="537">
        <f>IF(AW$2="Fcst",'Revenue F Inputs'!AW72,0)*12+IF(AW$2="Fcst",'Revenue F Inputs'!AW73,0)*12</f>
        <v>0</v>
      </c>
      <c r="AX162" s="537">
        <f>IF(AX$2="Fcst",'Revenue F Inputs'!AX72,0)*12+IF(AX$2="Fcst",'Revenue F Inputs'!AX73,0)*12</f>
        <v>0</v>
      </c>
      <c r="AY162" s="537">
        <f>IF(AY$2="Fcst",'Revenue F Inputs'!AY72,0)*12+IF(AY$2="Fcst",'Revenue F Inputs'!AY73,0)*12</f>
        <v>0</v>
      </c>
      <c r="AZ162" s="537">
        <f>IF(AZ$2="Fcst",'Revenue F Inputs'!AZ72,0)*12+IF(AZ$2="Fcst",'Revenue F Inputs'!AZ73,0)*12</f>
        <v>0</v>
      </c>
      <c r="BA162" s="537">
        <f>IF(BA$2="Fcst",'Revenue F Inputs'!BA72,0)*12+IF(BA$2="Fcst",'Revenue F Inputs'!BA73,0)*12</f>
        <v>0</v>
      </c>
      <c r="BB162" s="537">
        <f>IF(BB$2="Fcst",'Revenue F Inputs'!BB72,0)*12+IF(BB$2="Fcst",'Revenue F Inputs'!BB73,0)*12</f>
        <v>0</v>
      </c>
      <c r="BC162" s="537">
        <f>IF(BC$2="Fcst",'Revenue F Inputs'!BC72,0)*12+IF(BC$2="Fcst",'Revenue F Inputs'!BC73,0)*12</f>
        <v>0</v>
      </c>
      <c r="BD162" s="537">
        <f>IF(BD$2="Fcst",'Revenue F Inputs'!BD72,0)*12+IF(BD$2="Fcst",'Revenue F Inputs'!BD73,0)*12</f>
        <v>0</v>
      </c>
      <c r="BE162" s="537">
        <f>IF(BE$2="Fcst",'Revenue F Inputs'!BE72,0)*12+IF(BE$2="Fcst",'Revenue F Inputs'!BE73,0)*12</f>
        <v>0</v>
      </c>
      <c r="BF162" s="537">
        <f>IF(BF$2="Fcst",'Revenue F Inputs'!BF72,0)*12+IF(BF$2="Fcst",'Revenue F Inputs'!BF73,0)*12</f>
        <v>0</v>
      </c>
      <c r="BG162" s="537">
        <f>IF(BG$2="Fcst",'Revenue F Inputs'!BG72,0)*12+IF(BG$2="Fcst",'Revenue F Inputs'!BG73,0)*12</f>
        <v>0</v>
      </c>
      <c r="BH162" s="537">
        <f>IF(BH$2="Fcst",'Revenue F Inputs'!BH72,0)*12+IF(BH$2="Fcst",'Revenue F Inputs'!BH73,0)*12</f>
        <v>0</v>
      </c>
      <c r="BI162" s="537">
        <f>IF(BI$2="Fcst",'Revenue F Inputs'!BI72,0)*12+IF(BI$2="Fcst",'Revenue F Inputs'!BI73,0)*12</f>
        <v>0</v>
      </c>
      <c r="BJ162" s="537">
        <f>IF(BJ$2="Fcst",'Revenue F Inputs'!BJ72,0)*12+IF(BJ$2="Fcst",'Revenue F Inputs'!BJ73,0)*12</f>
        <v>0</v>
      </c>
      <c r="BK162" s="537">
        <f>IF(BK$2="Fcst",'Revenue F Inputs'!BK72,0)*12+IF(BK$2="Fcst",'Revenue F Inputs'!BK73,0)*12</f>
        <v>0</v>
      </c>
      <c r="BL162" s="537">
        <f>IF(BL$2="Fcst",'Revenue F Inputs'!BL72,0)*12+IF(BL$2="Fcst",'Revenue F Inputs'!BL73,0)*12</f>
        <v>0</v>
      </c>
      <c r="BM162" s="537">
        <f>IF(BM$2="Fcst",'Revenue F Inputs'!BM72,0)*12+IF(BM$2="Fcst",'Revenue F Inputs'!BM73,0)*12</f>
        <v>0</v>
      </c>
      <c r="BN162" s="537">
        <f>IF(BN$2="Fcst",'Revenue F Inputs'!BN72,0)*12+IF(BN$2="Fcst",'Revenue F Inputs'!BN73,0)*12</f>
        <v>0</v>
      </c>
      <c r="BO162" s="537">
        <f>IF(BO$2="Fcst",'Revenue F Inputs'!BO72,0)*12+IF(BO$2="Fcst",'Revenue F Inputs'!BO73,0)*12</f>
        <v>0</v>
      </c>
      <c r="BP162" s="537">
        <f>IF(BP$2="Fcst",'Revenue F Inputs'!BP72,0)*12+IF(BP$2="Fcst",'Revenue F Inputs'!BP73,0)*12</f>
        <v>0</v>
      </c>
      <c r="BQ162" s="537">
        <f>IF(BQ$2="Fcst",'Revenue F Inputs'!BQ72,0)*12+IF(BQ$2="Fcst",'Revenue F Inputs'!BQ73,0)*12</f>
        <v>0</v>
      </c>
      <c r="BR162" s="537">
        <f>IF(BR$2="Fcst",'Revenue F Inputs'!BR72,0)*12+IF(BR$2="Fcst",'Revenue F Inputs'!BR73,0)*12</f>
        <v>0</v>
      </c>
      <c r="BS162" s="537">
        <f>IF(BS$2="Fcst",'Revenue F Inputs'!BS72,0)*12+IF(BS$2="Fcst",'Revenue F Inputs'!BS73,0)*12</f>
        <v>0</v>
      </c>
      <c r="BT162" s="537">
        <f>IF(BT$2="Fcst",'Revenue F Inputs'!BT72,0)*12+IF(BT$2="Fcst",'Revenue F Inputs'!BT73,0)*12</f>
        <v>0</v>
      </c>
      <c r="BU162" s="537">
        <f>IF(BU$2="Fcst",'Revenue F Inputs'!BU72,0)*12+IF(BU$2="Fcst",'Revenue F Inputs'!BU73,0)*12</f>
        <v>0</v>
      </c>
    </row>
    <row r="163" spans="1:73" x14ac:dyDescent="0.3">
      <c r="A163" s="575"/>
      <c r="B163" s="537"/>
      <c r="C163" s="537"/>
      <c r="D163" s="537"/>
      <c r="E163" s="537"/>
      <c r="F163" s="537"/>
      <c r="G163" s="537"/>
      <c r="H163" s="537"/>
      <c r="I163" s="537"/>
      <c r="J163" s="537"/>
      <c r="K163" s="537"/>
      <c r="L163" s="537"/>
      <c r="M163" s="537"/>
      <c r="N163" s="537"/>
      <c r="O163" s="537"/>
      <c r="P163" s="537"/>
      <c r="Q163" s="537"/>
      <c r="R163" s="537"/>
      <c r="S163" s="537"/>
      <c r="T163" s="537"/>
      <c r="U163" s="537"/>
      <c r="V163" s="537"/>
      <c r="W163" s="537"/>
      <c r="X163" s="537"/>
      <c r="Y163" s="537"/>
      <c r="Z163" s="537"/>
      <c r="AA163" s="537"/>
      <c r="AB163" s="537"/>
      <c r="AC163" s="537"/>
      <c r="AD163" s="537"/>
      <c r="AE163" s="537"/>
      <c r="AF163" s="537"/>
      <c r="AG163" s="537"/>
      <c r="AH163" s="537"/>
      <c r="AI163" s="537"/>
      <c r="AJ163" s="537"/>
      <c r="AK163" s="537"/>
      <c r="AL163" s="537"/>
      <c r="AM163" s="537"/>
      <c r="AN163" s="537"/>
      <c r="AO163" s="537"/>
      <c r="AP163" s="537"/>
      <c r="AQ163" s="537"/>
      <c r="AR163" s="537"/>
      <c r="AS163" s="537"/>
      <c r="AT163" s="537"/>
      <c r="AU163" s="537"/>
      <c r="AV163" s="537"/>
      <c r="AW163" s="537"/>
      <c r="AX163" s="537"/>
      <c r="AY163" s="537"/>
      <c r="AZ163" s="537"/>
      <c r="BA163" s="537"/>
      <c r="BB163" s="537"/>
      <c r="BC163" s="537"/>
      <c r="BD163" s="537"/>
      <c r="BE163" s="537"/>
      <c r="BF163" s="537"/>
      <c r="BG163" s="537"/>
      <c r="BH163" s="537"/>
      <c r="BI163" s="537"/>
      <c r="BJ163" s="537"/>
      <c r="BK163" s="537"/>
      <c r="BL163" s="537"/>
      <c r="BM163" s="537"/>
      <c r="BN163" s="537"/>
      <c r="BO163" s="537"/>
      <c r="BP163" s="537"/>
      <c r="BQ163" s="537"/>
      <c r="BR163" s="537"/>
      <c r="BS163" s="537"/>
      <c r="BT163" s="537"/>
      <c r="BU163" s="537"/>
    </row>
    <row r="164" spans="1:73" x14ac:dyDescent="0.3">
      <c r="A164" s="218" t="s">
        <v>119</v>
      </c>
      <c r="B164" s="219">
        <f>IF(B$2="Fcst",SUM(B157:B163),IF(Actuals!$B$5="ARR",Actuals!B14,Actuals!B14*12))</f>
        <v>96269.714104109007</v>
      </c>
      <c r="C164" s="219">
        <f>IF(C$2="Fcst",SUM(C157:C163),IF(Actuals!$B$5="ARR",Actuals!C14,Actuals!C14*12))</f>
        <v>52342.575249953828</v>
      </c>
      <c r="D164" s="219">
        <f>IF(D$2="Fcst",SUM(D157:D163),IF(Actuals!$B$5="ARR",Actuals!D14,Actuals!D14*12))</f>
        <v>112067.94754740449</v>
      </c>
      <c r="E164" s="219">
        <f>IF(E$2="Fcst",SUM(E157:E163),IF(Actuals!$B$5="ARR",Actuals!E14,Actuals!E14*12))</f>
        <v>91991.724210637287</v>
      </c>
      <c r="F164" s="219">
        <f>IF(F$2="Fcst",SUM(F157:F163),IF(Actuals!$B$5="ARR",Actuals!F14,Actuals!F14*12))</f>
        <v>90030.977557609105</v>
      </c>
      <c r="G164" s="219">
        <f>IF(G$2="Fcst",SUM(G157:G163),IF(Actuals!$B$5="ARR",Actuals!G14,Actuals!G14*12))</f>
        <v>111583.19613362366</v>
      </c>
      <c r="H164" s="219">
        <f>IF(H$2="Fcst",SUM(H157:H163),IF(Actuals!$B$5="ARR",Actuals!H14,Actuals!H14*12))</f>
        <v>204994.21635825213</v>
      </c>
      <c r="I164" s="219">
        <f>IF(I$2="Fcst",SUM(I157:I163),IF(Actuals!$B$5="ARR",Actuals!I14,Actuals!I14*12))</f>
        <v>210000</v>
      </c>
      <c r="J164" s="219">
        <f>IF(J$2="Fcst",SUM(J157:J163),IF(Actuals!$B$5="ARR",Actuals!J14,Actuals!J14*12))</f>
        <v>140000</v>
      </c>
      <c r="K164" s="219">
        <f>IF(K$2="Fcst",SUM(K157:K163),IF(Actuals!$B$5="ARR",Actuals!K14,Actuals!K14*12))</f>
        <v>87500</v>
      </c>
      <c r="L164" s="219">
        <f>IF(L$2="Fcst",SUM(L157:L163),IF(Actuals!$B$5="ARR",Actuals!L14,Actuals!L14*12))</f>
        <v>157500</v>
      </c>
      <c r="M164" s="219">
        <f>IF(M$2="Fcst",SUM(M157:M163),IF(Actuals!$B$5="ARR",Actuals!M14,Actuals!M14*12))</f>
        <v>105000</v>
      </c>
      <c r="N164" s="219">
        <f>IF(N$2="Fcst",SUM(N157:N163),IF(Actuals!$B$5="ARR",Actuals!N14,Actuals!N14*12))</f>
        <v>105000</v>
      </c>
      <c r="O164" s="219">
        <f>IF(O$2="Fcst",SUM(O157:O163),IF(Actuals!$B$5="ARR",Actuals!O14,Actuals!O14*12))</f>
        <v>175000</v>
      </c>
      <c r="P164" s="219">
        <f>IF(P$2="Fcst",SUM(P157:P163),IF(Actuals!$B$5="ARR",Actuals!P14,Actuals!P14*12))</f>
        <v>175000</v>
      </c>
      <c r="Q164" s="219">
        <f>IF(Q$2="Fcst",SUM(Q157:Q163),IF(Actuals!$B$5="ARR",Actuals!Q14,Actuals!Q14*12))</f>
        <v>280000</v>
      </c>
      <c r="R164" s="219">
        <f>IF(R$2="Fcst",SUM(R157:R163),IF(Actuals!$B$5="ARR",Actuals!R14,Actuals!R14*12))</f>
        <v>122500</v>
      </c>
      <c r="S164" s="219">
        <f>IF(S$2="Fcst",SUM(S157:S163),IF(Actuals!$B$5="ARR",Actuals!S14,Actuals!S14*12))</f>
        <v>192500</v>
      </c>
      <c r="T164" s="219">
        <f>IF(T$2="Fcst",SUM(T157:T163),IF(Actuals!$B$5="ARR",Actuals!T14,Actuals!T14*12))</f>
        <v>315000</v>
      </c>
      <c r="U164" s="219">
        <f>IF(U$2="Fcst",SUM(U157:U163),IF(Actuals!$B$5="ARR",Actuals!U14,Actuals!U14*12))</f>
        <v>210000</v>
      </c>
      <c r="V164" s="219">
        <f>IF(V$2="Fcst",SUM(V157:V163),IF(Actuals!$B$5="ARR",Actuals!V14,Actuals!V14*12))</f>
        <v>192500</v>
      </c>
      <c r="W164" s="219">
        <f>IF(W$2="Fcst",SUM(W157:W163),IF(Actuals!$B$5="ARR",Actuals!W14,Actuals!W14*12))</f>
        <v>315000</v>
      </c>
      <c r="X164" s="219">
        <f>IF(X$2="Fcst",SUM(X157:X163),IF(Actuals!$B$5="ARR",Actuals!X14,Actuals!X14*12))</f>
        <v>122500</v>
      </c>
      <c r="Y164" s="219">
        <f>IF(Y$2="Fcst",SUM(Y157:Y163),IF(Actuals!$B$5="ARR",Actuals!Y14,Actuals!Y14*12))</f>
        <v>227500</v>
      </c>
      <c r="Z164" s="219">
        <f>IF(Z$2="Fcst",SUM(Z157:Z163),IF(Actuals!$B$5="ARR",Actuals!Z14,Actuals!Z14*12))</f>
        <v>140000</v>
      </c>
      <c r="AA164" s="219">
        <f>IF(AA$2="Fcst",SUM(AA157:AA163),IF(Actuals!$B$5="ARR",Actuals!AA14,Actuals!AA14*12))</f>
        <v>175000</v>
      </c>
      <c r="AB164" s="219">
        <f>IF(AB$2="Fcst",SUM(AB157:AB163),IF(Actuals!$B$5="ARR",Actuals!AB14,Actuals!AB14*12))</f>
        <v>297500</v>
      </c>
      <c r="AC164" s="219">
        <f>IF(AC$2="Fcst",SUM(AC157:AC163),IF(Actuals!$B$5="ARR",Actuals!AC14,Actuals!AC14*12))</f>
        <v>507500</v>
      </c>
      <c r="AD164" s="219">
        <f>IF(AD$2="Fcst",SUM(AD157:AD163),IF(Actuals!$B$5="ARR",Actuals!AD14,Actuals!AD14*12))</f>
        <v>280000</v>
      </c>
      <c r="AE164" s="219">
        <f>IF(AE$2="Fcst",SUM(AE157:AE163),IF(Actuals!$B$5="ARR",Actuals!AE14,Actuals!AE14*12))</f>
        <v>210000</v>
      </c>
      <c r="AF164" s="219">
        <f>IF(AF$2="Fcst",SUM(AF157:AF163),IF(Actuals!$B$5="ARR",Actuals!AF14,Actuals!AF14*12))</f>
        <v>262500</v>
      </c>
      <c r="AG164" s="219">
        <f>IF(AG$2="Fcst",SUM(AG157:AG163),IF(Actuals!$B$5="ARR",Actuals!AG14,Actuals!AG14*12))</f>
        <v>87500</v>
      </c>
      <c r="AH164" s="219">
        <f>IF(AH$2="Fcst",SUM(AH157:AH163),IF(Actuals!$B$5="ARR",Actuals!AH14,Actuals!AH14*12))</f>
        <v>70000</v>
      </c>
      <c r="AI164" s="219">
        <f>IF(AI$2="Fcst",SUM(AI157:AI163),IF(Actuals!$B$5="ARR",Actuals!AI14,Actuals!AI14*12))</f>
        <v>262500</v>
      </c>
      <c r="AJ164" s="219">
        <f>IF(AJ$2="Fcst",SUM(AJ157:AJ163),IF(Actuals!$B$5="ARR",Actuals!AJ14,Actuals!AJ14*12))</f>
        <v>175000</v>
      </c>
      <c r="AK164" s="219">
        <f>IF(AK$2="Fcst",SUM(AK157:AK163),IF(Actuals!$B$5="ARR",Actuals!AK14,Actuals!AK14*12))</f>
        <v>227500</v>
      </c>
      <c r="AL164" s="219">
        <f>IF(AL$2="Fcst",SUM(AL157:AL163),IF(Actuals!$B$5="ARR",Actuals!AL14,Actuals!AL14*12))</f>
        <v>175000</v>
      </c>
      <c r="AM164" s="219">
        <f>IF(AM$2="Fcst",SUM(AM157:AM163),IF(Actuals!$B$5="ARR",Actuals!AM14,Actuals!AM14*12))</f>
        <v>140000</v>
      </c>
      <c r="AN164" s="219">
        <f>IF(AN$2="Fcst",SUM(AN157:AN163),IF(Actuals!$B$5="ARR",Actuals!AN14,Actuals!AN14*12))</f>
        <v>157500</v>
      </c>
      <c r="AO164" s="219">
        <f>IF(AO$2="Fcst",SUM(AO157:AO163),IF(Actuals!$B$5="ARR",Actuals!AO14,Actuals!AO14*12))</f>
        <v>157500</v>
      </c>
      <c r="AP164" s="219">
        <f>IF(AP$2="Fcst",SUM(AP157:AP163),IF(Actuals!$B$5="ARR",Actuals!AP14,Actuals!AP14*12))</f>
        <v>175000</v>
      </c>
      <c r="AQ164" s="219">
        <f>IF(AQ$2="Fcst",SUM(AQ157:AQ163),IF(Actuals!$B$5="ARR",Actuals!AQ14,Actuals!AQ14*12))</f>
        <v>175000</v>
      </c>
      <c r="AR164" s="219">
        <f>IF(AR$2="Fcst",SUM(AR157:AR163),IF(Actuals!$B$5="ARR",Actuals!AR14,Actuals!AR14*12))</f>
        <v>192500</v>
      </c>
      <c r="AS164" s="219">
        <f>IF(AS$2="Fcst",SUM(AS157:AS163),IF(Actuals!$B$5="ARR",Actuals!AS14,Actuals!AS14*12))</f>
        <v>192500</v>
      </c>
      <c r="AT164" s="219">
        <f>IF(AT$2="Fcst",SUM(AT157:AT163),IF(Actuals!$B$5="ARR",Actuals!AT14,Actuals!AT14*12))</f>
        <v>210000</v>
      </c>
      <c r="AU164" s="219">
        <f>IF(AU$2="Fcst",SUM(AU157:AU163),IF(Actuals!$B$5="ARR",Actuals!AU14,Actuals!AU14*12))</f>
        <v>270391.99598948436</v>
      </c>
      <c r="AV164" s="219">
        <f>IF(AV$2="Fcst",SUM(AV157:AV163),IF(Actuals!$B$5="ARR",Actuals!AV14,Actuals!AV14*12))</f>
        <v>364064.9361991036</v>
      </c>
      <c r="AW164" s="219">
        <f>IF(AW$2="Fcst",SUM(AW157:AW163),IF(Actuals!$B$5="ARR",Actuals!AW14,Actuals!AW14*12))</f>
        <v>364064.66291589488</v>
      </c>
      <c r="AX164" s="219">
        <f>IF(AX$2="Fcst",SUM(AX157:AX163),IF(Actuals!$B$5="ARR",Actuals!AX14,Actuals!AX14*12))</f>
        <v>339085.37371862296</v>
      </c>
      <c r="AY164" s="219">
        <f>IF(AY$2="Fcst",SUM(AY157:AY163),IF(Actuals!$B$5="ARR",Actuals!AY14,Actuals!AY14*12))</f>
        <v>362821.34987892659</v>
      </c>
      <c r="AZ164" s="219">
        <f>IF(AZ$2="Fcst",SUM(AZ157:AZ163),IF(Actuals!$B$5="ARR",Actuals!AZ14,Actuals!AZ14*12))</f>
        <v>447592.6933085823</v>
      </c>
      <c r="BA164" s="219">
        <f>IF(BA$2="Fcst",SUM(BA157:BA163),IF(Actuals!$B$5="ARR",Actuals!BA14,Actuals!BA14*12))</f>
        <v>498455.49936637585</v>
      </c>
      <c r="BB164" s="219">
        <f>IF(BB$2="Fcst",SUM(BB157:BB163),IF(Actuals!$B$5="ARR",Actuals!BB14,Actuals!BB14*12))</f>
        <v>629568.51053757663</v>
      </c>
      <c r="BC164" s="219">
        <f>IF(BC$2="Fcst",SUM(BC157:BC163),IF(Actuals!$B$5="ARR",Actuals!BC14,Actuals!BC14*12))</f>
        <v>672519.32454193558</v>
      </c>
      <c r="BD164" s="219">
        <f>IF(BD$2="Fcst",SUM(BD157:BD163),IF(Actuals!$B$5="ARR",Actuals!BD14,Actuals!BD14*12))</f>
        <v>672519.32454193558</v>
      </c>
      <c r="BE164" s="219">
        <f>IF(BE$2="Fcst",SUM(BE157:BE163),IF(Actuals!$B$5="ARR",Actuals!BE14,Actuals!BE14*12))</f>
        <v>722251.84602066688</v>
      </c>
      <c r="BF164" s="219">
        <f>IF(BF$2="Fcst",SUM(BF157:BF163),IF(Actuals!$B$5="ARR",Actuals!BF14,Actuals!BF14*12))</f>
        <v>740336.39928566013</v>
      </c>
      <c r="BG164" s="219">
        <f>IF(BG$2="Fcst",SUM(BG157:BG163),IF(Actuals!$B$5="ARR",Actuals!BG14,Actuals!BG14*12))</f>
        <v>762942.09086690168</v>
      </c>
      <c r="BH164" s="219">
        <f>IF(BH$2="Fcst",SUM(BH157:BH163),IF(Actuals!$B$5="ARR",Actuals!BH14,Actuals!BH14*12))</f>
        <v>812674.6123456331</v>
      </c>
      <c r="BI164" s="219">
        <f>IF(BI$2="Fcst",SUM(BI157:BI163),IF(Actuals!$B$5="ARR",Actuals!BI14,Actuals!BI14*12))</f>
        <v>830759.16561062622</v>
      </c>
      <c r="BJ164" s="219">
        <f>IF(BJ$2="Fcst",SUM(BJ157:BJ163),IF(Actuals!$B$5="ARR",Actuals!BJ14,Actuals!BJ14*12))</f>
        <v>853364.85719186789</v>
      </c>
      <c r="BK164" s="219">
        <f>IF(BK$2="Fcst",SUM(BK157:BK163),IF(Actuals!$B$5="ARR",Actuals!BK14,Actuals!BK14*12))</f>
        <v>853364.85719186789</v>
      </c>
      <c r="BL164" s="219">
        <f>IF(BL$2="Fcst",SUM(BL157:BL163),IF(Actuals!$B$5="ARR",Actuals!BL14,Actuals!BL14*12))</f>
        <v>853364.85719186789</v>
      </c>
      <c r="BM164" s="219">
        <f>IF(BM$2="Fcst",SUM(BM157:BM163),IF(Actuals!$B$5="ARR",Actuals!BM14,Actuals!BM14*12))</f>
        <v>927963.6394099649</v>
      </c>
      <c r="BN164" s="219">
        <f>IF(BN$2="Fcst",SUM(BN157:BN163),IF(Actuals!$B$5="ARR",Actuals!BN14,Actuals!BN14*12))</f>
        <v>945463.6394099649</v>
      </c>
      <c r="BO164" s="219">
        <f>IF(BO$2="Fcst",SUM(BO157:BO163),IF(Actuals!$B$5="ARR",Actuals!BO14,Actuals!BO14*12))</f>
        <v>962963.6394099649</v>
      </c>
      <c r="BP164" s="219">
        <f>IF(BP$2="Fcst",SUM(BP157:BP163),IF(Actuals!$B$5="ARR",Actuals!BP14,Actuals!BP14*12))</f>
        <v>980463.6394099649</v>
      </c>
      <c r="BQ164" s="219">
        <f>IF(BQ$2="Fcst",SUM(BQ157:BQ163),IF(Actuals!$B$5="ARR",Actuals!BQ14,Actuals!BQ14*12))</f>
        <v>997963.6394099649</v>
      </c>
      <c r="BR164" s="219">
        <f>IF(BR$2="Fcst",SUM(BR157:BR163),IF(Actuals!$B$5="ARR",Actuals!BR14,Actuals!BR14*12))</f>
        <v>1015463.6394099649</v>
      </c>
      <c r="BS164" s="219">
        <f>IF(BS$2="Fcst",SUM(BS157:BS163),IF(Actuals!$B$5="ARR",Actuals!BS14,Actuals!BS14*12))</f>
        <v>1032963.6394099649</v>
      </c>
      <c r="BT164" s="219">
        <f>IF(BT$2="Fcst",SUM(BT157:BT163),IF(Actuals!$B$5="ARR",Actuals!BT14,Actuals!BT14*12))</f>
        <v>1050463.6394099649</v>
      </c>
      <c r="BU164" s="219">
        <f>IF(BU$2="Fcst",SUM(BU157:BU163),IF(Actuals!$B$5="ARR",Actuals!BU14,Actuals!BU14*12))</f>
        <v>1067963.6394099649</v>
      </c>
    </row>
    <row r="165" spans="1:73" x14ac:dyDescent="0.3">
      <c r="B165" s="174"/>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row>
    <row r="166" spans="1:73" x14ac:dyDescent="0.3">
      <c r="A166" s="215" t="s">
        <v>171</v>
      </c>
    </row>
    <row r="167" spans="1:73" x14ac:dyDescent="0.3">
      <c r="A167" s="200" t="str">
        <f>$A$8</f>
        <v>Revenue A Inputs</v>
      </c>
      <c r="B167" s="174">
        <f>IF(B$2="Fcst",'Revenue A Inputs'!B30,0)*12</f>
        <v>0</v>
      </c>
      <c r="C167" s="174">
        <f>IF(C$2="Fcst",'Revenue A Inputs'!C30,0)*12</f>
        <v>0</v>
      </c>
      <c r="D167" s="174">
        <f>IF(D$2="Fcst",'Revenue A Inputs'!D30,0)*12</f>
        <v>0</v>
      </c>
      <c r="E167" s="174">
        <f>IF(E$2="Fcst",'Revenue A Inputs'!E30,0)*12</f>
        <v>0</v>
      </c>
      <c r="F167" s="174">
        <f>IF(F$2="Fcst",'Revenue A Inputs'!F30,0)*12</f>
        <v>0</v>
      </c>
      <c r="G167" s="174">
        <f>IF(G$2="Fcst",'Revenue A Inputs'!G30,0)*12</f>
        <v>0</v>
      </c>
      <c r="H167" s="174">
        <f>IF(H$2="Fcst",'Revenue A Inputs'!H30,0)*12</f>
        <v>0</v>
      </c>
      <c r="I167" s="174">
        <f>IF(I$2="Fcst",'Revenue A Inputs'!I30,0)*12</f>
        <v>0</v>
      </c>
      <c r="J167" s="174">
        <f>IF(J$2="Fcst",'Revenue A Inputs'!J30,0)*12</f>
        <v>0</v>
      </c>
      <c r="K167" s="174">
        <f>IF(K$2="Fcst",'Revenue A Inputs'!K30,0)*12</f>
        <v>0</v>
      </c>
      <c r="L167" s="174">
        <f>IF(L$2="Fcst",'Revenue A Inputs'!L30,0)*12</f>
        <v>0</v>
      </c>
      <c r="M167" s="174">
        <f>IF(M$2="Fcst",'Revenue A Inputs'!M30,0)*12</f>
        <v>0</v>
      </c>
      <c r="N167" s="174">
        <f>IF(N$2="Fcst",'Revenue A Inputs'!N30,0)*12</f>
        <v>0</v>
      </c>
      <c r="O167" s="174">
        <f>IF(O$2="Fcst",'Revenue A Inputs'!O30,0)*12</f>
        <v>0</v>
      </c>
      <c r="P167" s="174">
        <f>IF(P$2="Fcst",'Revenue A Inputs'!P30,0)*12</f>
        <v>0</v>
      </c>
      <c r="Q167" s="174">
        <f>IF(Q$2="Fcst",'Revenue A Inputs'!Q30,0)*12</f>
        <v>0</v>
      </c>
      <c r="R167" s="174">
        <f>IF(R$2="Fcst",'Revenue A Inputs'!R30,0)*12</f>
        <v>0</v>
      </c>
      <c r="S167" s="174">
        <f>IF(S$2="Fcst",'Revenue A Inputs'!S30,0)*12</f>
        <v>0</v>
      </c>
      <c r="T167" s="174">
        <f>IF(T$2="Fcst",'Revenue A Inputs'!T30,0)*12</f>
        <v>0</v>
      </c>
      <c r="U167" s="174">
        <f>IF(U$2="Fcst",'Revenue A Inputs'!U30,0)*12</f>
        <v>0</v>
      </c>
      <c r="V167" s="174">
        <f>IF(V$2="Fcst",'Revenue A Inputs'!V30,0)*12</f>
        <v>0</v>
      </c>
      <c r="W167" s="174">
        <f>IF(W$2="Fcst",'Revenue A Inputs'!W30,0)*12</f>
        <v>0</v>
      </c>
      <c r="X167" s="174">
        <f>IF(X$2="Fcst",'Revenue A Inputs'!X30,0)*12</f>
        <v>0</v>
      </c>
      <c r="Y167" s="174">
        <f>IF(Y$2="Fcst",'Revenue A Inputs'!Y30,0)*12</f>
        <v>0</v>
      </c>
      <c r="Z167" s="174">
        <f>IF(Z$2="Fcst",'Revenue A Inputs'!Z30,0)*12</f>
        <v>0</v>
      </c>
      <c r="AA167" s="174">
        <f>IF(AA$2="Fcst",'Revenue A Inputs'!AA30,0)*12</f>
        <v>0</v>
      </c>
      <c r="AB167" s="174">
        <f>IF(AB$2="Fcst",'Revenue A Inputs'!AB30,0)*12</f>
        <v>0</v>
      </c>
      <c r="AC167" s="174">
        <f>IF(AC$2="Fcst",'Revenue A Inputs'!AC30,0)*12</f>
        <v>0</v>
      </c>
      <c r="AD167" s="174">
        <f>IF(AD$2="Fcst",'Revenue A Inputs'!AD30,0)*12</f>
        <v>0</v>
      </c>
      <c r="AE167" s="174">
        <f>IF(AE$2="Fcst",'Revenue A Inputs'!AE30,0)*12</f>
        <v>0</v>
      </c>
      <c r="AF167" s="174">
        <f>IF(AF$2="Fcst",'Revenue A Inputs'!AF30,0)*12</f>
        <v>0</v>
      </c>
      <c r="AG167" s="174">
        <f>IF(AG$2="Fcst",'Revenue A Inputs'!AG30,0)*12</f>
        <v>0</v>
      </c>
      <c r="AH167" s="174">
        <f>IF(AH$2="Fcst",'Revenue A Inputs'!AH30,0)*12</f>
        <v>0</v>
      </c>
      <c r="AI167" s="174">
        <f>IF(AI$2="Fcst",'Revenue A Inputs'!AI30,0)*12</f>
        <v>0</v>
      </c>
      <c r="AJ167" s="174">
        <f>IF(AJ$2="Fcst",'Revenue A Inputs'!AJ30,0)*12</f>
        <v>0</v>
      </c>
      <c r="AK167" s="174">
        <f>IF(AK$2="Fcst",'Revenue A Inputs'!AK30,0)*12</f>
        <v>0</v>
      </c>
      <c r="AL167" s="174">
        <f>IF(AL$2="Fcst",'Revenue A Inputs'!AL30,0)*12</f>
        <v>0</v>
      </c>
      <c r="AM167" s="174">
        <f>IF(AM$2="Fcst",'Revenue A Inputs'!AM30,0)*12</f>
        <v>0</v>
      </c>
      <c r="AN167" s="174">
        <f>IF(AN$2="Fcst",'Revenue A Inputs'!AN30,0)*12</f>
        <v>0</v>
      </c>
      <c r="AO167" s="174">
        <f>IF(AO$2="Fcst",'Revenue A Inputs'!AO30,0)*12</f>
        <v>0</v>
      </c>
      <c r="AP167" s="174">
        <f>IF(AP$2="Fcst",'Revenue A Inputs'!AP30,0)*12</f>
        <v>0</v>
      </c>
      <c r="AQ167" s="174">
        <f>IF(AQ$2="Fcst",'Revenue A Inputs'!AQ30,0)*12</f>
        <v>0</v>
      </c>
      <c r="AR167" s="174">
        <f>IF(AR$2="Fcst",'Revenue A Inputs'!AR30,0)*12</f>
        <v>0</v>
      </c>
      <c r="AS167" s="174">
        <f>IF(AS$2="Fcst",'Revenue A Inputs'!AS30,0)*12</f>
        <v>0</v>
      </c>
      <c r="AT167" s="174">
        <f>IF(AT$2="Fcst",'Revenue A Inputs'!AT30,0)*12</f>
        <v>0</v>
      </c>
      <c r="AU167" s="174">
        <f>IF(AU$2="Fcst",'Revenue A Inputs'!AU30,0)*12</f>
        <v>0</v>
      </c>
      <c r="AV167" s="174">
        <f>IF(AV$2="Fcst",'Revenue A Inputs'!AV30,0)*12</f>
        <v>0</v>
      </c>
      <c r="AW167" s="174">
        <f>IF(AW$2="Fcst",'Revenue A Inputs'!AW30,0)*12</f>
        <v>0</v>
      </c>
      <c r="AX167" s="174">
        <f>IF(AX$2="Fcst",'Revenue A Inputs'!AX30,0)*12</f>
        <v>0</v>
      </c>
      <c r="AY167" s="174">
        <f>IF(AY$2="Fcst",'Revenue A Inputs'!AY30,0)*12</f>
        <v>0</v>
      </c>
      <c r="AZ167" s="174">
        <f>IF(AZ$2="Fcst",'Revenue A Inputs'!AZ30,0)*12</f>
        <v>0</v>
      </c>
      <c r="BA167" s="174">
        <f>IF(BA$2="Fcst",'Revenue A Inputs'!BA30,0)*12</f>
        <v>0</v>
      </c>
      <c r="BB167" s="174">
        <f>IF(BB$2="Fcst",'Revenue A Inputs'!BB30,0)*12</f>
        <v>0</v>
      </c>
      <c r="BC167" s="174">
        <f>IF(BC$2="Fcst",'Revenue A Inputs'!BC30,0)*12</f>
        <v>0</v>
      </c>
      <c r="BD167" s="174">
        <f>IF(BD$2="Fcst",'Revenue A Inputs'!BD30,0)*12</f>
        <v>0</v>
      </c>
      <c r="BE167" s="174">
        <f>IF(BE$2="Fcst",'Revenue A Inputs'!BE30,0)*12</f>
        <v>0</v>
      </c>
      <c r="BF167" s="174">
        <f>IF(BF$2="Fcst",'Revenue A Inputs'!BF30,0)*12</f>
        <v>0</v>
      </c>
      <c r="BG167" s="174">
        <f>IF(BG$2="Fcst",'Revenue A Inputs'!BG30,0)*12</f>
        <v>0</v>
      </c>
      <c r="BH167" s="174">
        <f>IF(BH$2="Fcst",'Revenue A Inputs'!BH30,0)*12</f>
        <v>0</v>
      </c>
      <c r="BI167" s="174">
        <f>IF(BI$2="Fcst",'Revenue A Inputs'!BI30,0)*12</f>
        <v>0</v>
      </c>
      <c r="BJ167" s="174">
        <f>IF(BJ$2="Fcst",'Revenue A Inputs'!BJ30,0)*12</f>
        <v>0</v>
      </c>
      <c r="BK167" s="174">
        <f>IF(BK$2="Fcst",'Revenue A Inputs'!BK30,0)*12</f>
        <v>0</v>
      </c>
      <c r="BL167" s="174">
        <f>IF(BL$2="Fcst",'Revenue A Inputs'!BL30,0)*12</f>
        <v>0</v>
      </c>
      <c r="BM167" s="174">
        <f>IF(BM$2="Fcst",'Revenue A Inputs'!BM30,0)*12</f>
        <v>0</v>
      </c>
      <c r="BN167" s="174">
        <f>IF(BN$2="Fcst",'Revenue A Inputs'!BN30,0)*12</f>
        <v>0</v>
      </c>
      <c r="BO167" s="174">
        <f>IF(BO$2="Fcst",'Revenue A Inputs'!BO30,0)*12</f>
        <v>0</v>
      </c>
      <c r="BP167" s="174">
        <f>IF(BP$2="Fcst",'Revenue A Inputs'!BP30,0)*12</f>
        <v>0</v>
      </c>
      <c r="BQ167" s="174">
        <f>IF(BQ$2="Fcst",'Revenue A Inputs'!BQ30,0)*12</f>
        <v>0</v>
      </c>
      <c r="BR167" s="174">
        <f>IF(BR$2="Fcst",'Revenue A Inputs'!BR30,0)*12</f>
        <v>0</v>
      </c>
      <c r="BS167" s="174">
        <f>IF(BS$2="Fcst",'Revenue A Inputs'!BS30,0)*12</f>
        <v>0</v>
      </c>
      <c r="BT167" s="174">
        <f>IF(BT$2="Fcst",'Revenue A Inputs'!BT30,0)*12</f>
        <v>0</v>
      </c>
      <c r="BU167" s="174">
        <f>IF(BU$2="Fcst",'Revenue A Inputs'!BU30,0)*12</f>
        <v>0</v>
      </c>
    </row>
    <row r="168" spans="1:73" x14ac:dyDescent="0.3">
      <c r="A168" s="200" t="str">
        <f>$A$9</f>
        <v>Revenue B Inputs</v>
      </c>
      <c r="B168" s="174">
        <f>IF(B$2="Fcst",'Revenue B Inputs'!B30,0)*12</f>
        <v>0</v>
      </c>
      <c r="C168" s="174">
        <f>IF(C$2="Fcst",'Revenue B Inputs'!C30,0)*12</f>
        <v>0</v>
      </c>
      <c r="D168" s="174">
        <f>IF(D$2="Fcst",'Revenue B Inputs'!D30,0)*12</f>
        <v>0</v>
      </c>
      <c r="E168" s="174">
        <f>IF(E$2="Fcst",'Revenue B Inputs'!E30,0)*12</f>
        <v>0</v>
      </c>
      <c r="F168" s="174">
        <f>IF(F$2="Fcst",'Revenue B Inputs'!F30,0)*12</f>
        <v>0</v>
      </c>
      <c r="G168" s="174">
        <f>IF(G$2="Fcst",'Revenue B Inputs'!G30,0)*12</f>
        <v>0</v>
      </c>
      <c r="H168" s="174">
        <f>IF(H$2="Fcst",'Revenue B Inputs'!H30,0)*12</f>
        <v>0</v>
      </c>
      <c r="I168" s="174">
        <f>IF(I$2="Fcst",'Revenue B Inputs'!I30,0)*12</f>
        <v>0</v>
      </c>
      <c r="J168" s="174">
        <f>IF(J$2="Fcst",'Revenue B Inputs'!J30,0)*12</f>
        <v>0</v>
      </c>
      <c r="K168" s="174">
        <f>IF(K$2="Fcst",'Revenue B Inputs'!K30,0)*12</f>
        <v>0</v>
      </c>
      <c r="L168" s="174">
        <f>IF(L$2="Fcst",'Revenue B Inputs'!L30,0)*12</f>
        <v>0</v>
      </c>
      <c r="M168" s="174">
        <f>IF(M$2="Fcst",'Revenue B Inputs'!M30,0)*12</f>
        <v>0</v>
      </c>
      <c r="N168" s="174">
        <f>IF(N$2="Fcst",'Revenue B Inputs'!N30,0)*12</f>
        <v>0</v>
      </c>
      <c r="O168" s="174">
        <f>IF(O$2="Fcst",'Revenue B Inputs'!O30,0)*12</f>
        <v>0</v>
      </c>
      <c r="P168" s="174">
        <f>IF(P$2="Fcst",'Revenue B Inputs'!P30,0)*12</f>
        <v>0</v>
      </c>
      <c r="Q168" s="174">
        <f>IF(Q$2="Fcst",'Revenue B Inputs'!Q30,0)*12</f>
        <v>0</v>
      </c>
      <c r="R168" s="174">
        <f>IF(R$2="Fcst",'Revenue B Inputs'!R30,0)*12</f>
        <v>0</v>
      </c>
      <c r="S168" s="174">
        <f>IF(S$2="Fcst",'Revenue B Inputs'!S30,0)*12</f>
        <v>0</v>
      </c>
      <c r="T168" s="174">
        <f>IF(T$2="Fcst",'Revenue B Inputs'!T30,0)*12</f>
        <v>0</v>
      </c>
      <c r="U168" s="174">
        <f>IF(U$2="Fcst",'Revenue B Inputs'!U30,0)*12</f>
        <v>0</v>
      </c>
      <c r="V168" s="174">
        <f>IF(V$2="Fcst",'Revenue B Inputs'!V30,0)*12</f>
        <v>0</v>
      </c>
      <c r="W168" s="174">
        <f>IF(W$2="Fcst",'Revenue B Inputs'!W30,0)*12</f>
        <v>0</v>
      </c>
      <c r="X168" s="174">
        <f>IF(X$2="Fcst",'Revenue B Inputs'!X30,0)*12</f>
        <v>0</v>
      </c>
      <c r="Y168" s="174">
        <f>IF(Y$2="Fcst",'Revenue B Inputs'!Y30,0)*12</f>
        <v>0</v>
      </c>
      <c r="Z168" s="174">
        <f>IF(Z$2="Fcst",'Revenue B Inputs'!Z30,0)*12</f>
        <v>0</v>
      </c>
      <c r="AA168" s="174">
        <f>IF(AA$2="Fcst",'Revenue B Inputs'!AA30,0)*12</f>
        <v>0</v>
      </c>
      <c r="AB168" s="174">
        <f>IF(AB$2="Fcst",'Revenue B Inputs'!AB30,0)*12</f>
        <v>0</v>
      </c>
      <c r="AC168" s="174">
        <f>IF(AC$2="Fcst",'Revenue B Inputs'!AC30,0)*12</f>
        <v>0</v>
      </c>
      <c r="AD168" s="174">
        <f>IF(AD$2="Fcst",'Revenue B Inputs'!AD30,0)*12</f>
        <v>0</v>
      </c>
      <c r="AE168" s="174">
        <f>IF(AE$2="Fcst",'Revenue B Inputs'!AE30,0)*12</f>
        <v>0</v>
      </c>
      <c r="AF168" s="174">
        <f>IF(AF$2="Fcst",'Revenue B Inputs'!AF30,0)*12</f>
        <v>0</v>
      </c>
      <c r="AG168" s="174">
        <f>IF(AG$2="Fcst",'Revenue B Inputs'!AG30,0)*12</f>
        <v>0</v>
      </c>
      <c r="AH168" s="174">
        <f>IF(AH$2="Fcst",'Revenue B Inputs'!AH30,0)*12</f>
        <v>0</v>
      </c>
      <c r="AI168" s="174">
        <f>IF(AI$2="Fcst",'Revenue B Inputs'!AI30,0)*12</f>
        <v>0</v>
      </c>
      <c r="AJ168" s="174">
        <f>IF(AJ$2="Fcst",'Revenue B Inputs'!AJ30,0)*12</f>
        <v>0</v>
      </c>
      <c r="AK168" s="174">
        <f>IF(AK$2="Fcst",'Revenue B Inputs'!AK30,0)*12</f>
        <v>0</v>
      </c>
      <c r="AL168" s="174">
        <f>IF(AL$2="Fcst",'Revenue B Inputs'!AL30,0)*12</f>
        <v>0</v>
      </c>
      <c r="AM168" s="174">
        <f>IF(AM$2="Fcst",'Revenue B Inputs'!AM30,0)*12</f>
        <v>0</v>
      </c>
      <c r="AN168" s="174">
        <f>IF(AN$2="Fcst",'Revenue B Inputs'!AN30,0)*12</f>
        <v>0</v>
      </c>
      <c r="AO168" s="174">
        <f>IF(AO$2="Fcst",'Revenue B Inputs'!AO30,0)*12</f>
        <v>0</v>
      </c>
      <c r="AP168" s="174">
        <f>IF(AP$2="Fcst",'Revenue B Inputs'!AP30,0)*12</f>
        <v>0</v>
      </c>
      <c r="AQ168" s="174">
        <f>IF(AQ$2="Fcst",'Revenue B Inputs'!AQ30,0)*12</f>
        <v>0</v>
      </c>
      <c r="AR168" s="174">
        <f>IF(AR$2="Fcst",'Revenue B Inputs'!AR30,0)*12</f>
        <v>0</v>
      </c>
      <c r="AS168" s="174">
        <f>IF(AS$2="Fcst",'Revenue B Inputs'!AS30,0)*12</f>
        <v>0</v>
      </c>
      <c r="AT168" s="174">
        <f>IF(AT$2="Fcst",'Revenue B Inputs'!AT30,0)*12</f>
        <v>0</v>
      </c>
      <c r="AU168" s="174">
        <f>IF(AU$2="Fcst",'Revenue B Inputs'!AU30,0)*12</f>
        <v>0</v>
      </c>
      <c r="AV168" s="174">
        <f>IF(AV$2="Fcst",'Revenue B Inputs'!AV30,0)*12</f>
        <v>0</v>
      </c>
      <c r="AW168" s="174">
        <f>IF(AW$2="Fcst",'Revenue B Inputs'!AW30,0)*12</f>
        <v>0</v>
      </c>
      <c r="AX168" s="174">
        <f>IF(AX$2="Fcst",'Revenue B Inputs'!AX30,0)*12</f>
        <v>0</v>
      </c>
      <c r="AY168" s="174">
        <f>IF(AY$2="Fcst",'Revenue B Inputs'!AY30,0)*12</f>
        <v>0</v>
      </c>
      <c r="AZ168" s="174">
        <f>IF(AZ$2="Fcst",'Revenue B Inputs'!AZ30,0)*12</f>
        <v>0</v>
      </c>
      <c r="BA168" s="174">
        <f>IF(BA$2="Fcst",'Revenue B Inputs'!BA30,0)*12</f>
        <v>0</v>
      </c>
      <c r="BB168" s="174">
        <f>IF(BB$2="Fcst",'Revenue B Inputs'!BB30,0)*12</f>
        <v>0</v>
      </c>
      <c r="BC168" s="174">
        <f>IF(BC$2="Fcst",'Revenue B Inputs'!BC30,0)*12</f>
        <v>0</v>
      </c>
      <c r="BD168" s="174">
        <f>IF(BD$2="Fcst",'Revenue B Inputs'!BD30,0)*12</f>
        <v>0</v>
      </c>
      <c r="BE168" s="174">
        <f>IF(BE$2="Fcst",'Revenue B Inputs'!BE30,0)*12</f>
        <v>0</v>
      </c>
      <c r="BF168" s="174">
        <f>IF(BF$2="Fcst",'Revenue B Inputs'!BF30,0)*12</f>
        <v>0</v>
      </c>
      <c r="BG168" s="174">
        <f>IF(BG$2="Fcst",'Revenue B Inputs'!BG30,0)*12</f>
        <v>0</v>
      </c>
      <c r="BH168" s="174">
        <f>IF(BH$2="Fcst",'Revenue B Inputs'!BH30,0)*12</f>
        <v>0</v>
      </c>
      <c r="BI168" s="174">
        <f>IF(BI$2="Fcst",'Revenue B Inputs'!BI30,0)*12</f>
        <v>0</v>
      </c>
      <c r="BJ168" s="174">
        <f>IF(BJ$2="Fcst",'Revenue B Inputs'!BJ30,0)*12</f>
        <v>0</v>
      </c>
      <c r="BK168" s="174">
        <f>IF(BK$2="Fcst",'Revenue B Inputs'!BK30,0)*12</f>
        <v>0</v>
      </c>
      <c r="BL168" s="174">
        <f>IF(BL$2="Fcst",'Revenue B Inputs'!BL30,0)*12</f>
        <v>0</v>
      </c>
      <c r="BM168" s="174">
        <f>IF(BM$2="Fcst",'Revenue B Inputs'!BM30,0)*12</f>
        <v>0</v>
      </c>
      <c r="BN168" s="174">
        <f>IF(BN$2="Fcst",'Revenue B Inputs'!BN30,0)*12</f>
        <v>0</v>
      </c>
      <c r="BO168" s="174">
        <f>IF(BO$2="Fcst",'Revenue B Inputs'!BO30,0)*12</f>
        <v>0</v>
      </c>
      <c r="BP168" s="174">
        <f>IF(BP$2="Fcst",'Revenue B Inputs'!BP30,0)*12</f>
        <v>0</v>
      </c>
      <c r="BQ168" s="174">
        <f>IF(BQ$2="Fcst",'Revenue B Inputs'!BQ30,0)*12</f>
        <v>0</v>
      </c>
      <c r="BR168" s="174">
        <f>IF(BR$2="Fcst",'Revenue B Inputs'!BR30,0)*12</f>
        <v>0</v>
      </c>
      <c r="BS168" s="174">
        <f>IF(BS$2="Fcst",'Revenue B Inputs'!BS30,0)*12</f>
        <v>0</v>
      </c>
      <c r="BT168" s="174">
        <f>IF(BT$2="Fcst",'Revenue B Inputs'!BT30,0)*12</f>
        <v>0</v>
      </c>
      <c r="BU168" s="174">
        <f>IF(BU$2="Fcst",'Revenue B Inputs'!BU30,0)*12</f>
        <v>0</v>
      </c>
    </row>
    <row r="169" spans="1:73" x14ac:dyDescent="0.3">
      <c r="A169" s="200" t="str">
        <f>$A$10</f>
        <v>Revenue C Inputs</v>
      </c>
      <c r="B169" s="174">
        <f>IF(B$2="Fcst",'Revenue C Inputs'!B30,0)*12</f>
        <v>0</v>
      </c>
      <c r="C169" s="174">
        <f>IF(C$2="Fcst",'Revenue C Inputs'!C30,0)*12</f>
        <v>0</v>
      </c>
      <c r="D169" s="174">
        <f>IF(D$2="Fcst",'Revenue C Inputs'!D30,0)*12</f>
        <v>0</v>
      </c>
      <c r="E169" s="174">
        <f>IF(E$2="Fcst",'Revenue C Inputs'!E30,0)*12</f>
        <v>0</v>
      </c>
      <c r="F169" s="174">
        <f>IF(F$2="Fcst",'Revenue C Inputs'!F30,0)*12</f>
        <v>0</v>
      </c>
      <c r="G169" s="174">
        <f>IF(G$2="Fcst",'Revenue C Inputs'!G30,0)*12</f>
        <v>0</v>
      </c>
      <c r="H169" s="174">
        <f>IF(H$2="Fcst",'Revenue C Inputs'!H30,0)*12</f>
        <v>0</v>
      </c>
      <c r="I169" s="174">
        <f>IF(I$2="Fcst",'Revenue C Inputs'!I30,0)*12</f>
        <v>0</v>
      </c>
      <c r="J169" s="174">
        <f>IF(J$2="Fcst",'Revenue C Inputs'!J30,0)*12</f>
        <v>0</v>
      </c>
      <c r="K169" s="174">
        <f>IF(K$2="Fcst",'Revenue C Inputs'!K30,0)*12</f>
        <v>0</v>
      </c>
      <c r="L169" s="174">
        <f>IF(L$2="Fcst",'Revenue C Inputs'!L30,0)*12</f>
        <v>0</v>
      </c>
      <c r="M169" s="174">
        <f>IF(M$2="Fcst",'Revenue C Inputs'!M30,0)*12</f>
        <v>0</v>
      </c>
      <c r="N169" s="174">
        <f>IF(N$2="Fcst",'Revenue C Inputs'!N30,0)*12</f>
        <v>0</v>
      </c>
      <c r="O169" s="174">
        <f>IF(O$2="Fcst",'Revenue C Inputs'!O30,0)*12</f>
        <v>0</v>
      </c>
      <c r="P169" s="174">
        <f>IF(P$2="Fcst",'Revenue C Inputs'!P30,0)*12</f>
        <v>0</v>
      </c>
      <c r="Q169" s="174">
        <f>IF(Q$2="Fcst",'Revenue C Inputs'!Q30,0)*12</f>
        <v>0</v>
      </c>
      <c r="R169" s="174">
        <f>IF(R$2="Fcst",'Revenue C Inputs'!R30,0)*12</f>
        <v>0</v>
      </c>
      <c r="S169" s="174">
        <f>IF(S$2="Fcst",'Revenue C Inputs'!S30,0)*12</f>
        <v>0</v>
      </c>
      <c r="T169" s="174">
        <f>IF(T$2="Fcst",'Revenue C Inputs'!T30,0)*12</f>
        <v>0</v>
      </c>
      <c r="U169" s="174">
        <f>IF(U$2="Fcst",'Revenue C Inputs'!U30,0)*12</f>
        <v>0</v>
      </c>
      <c r="V169" s="174">
        <f>IF(V$2="Fcst",'Revenue C Inputs'!V30,0)*12</f>
        <v>0</v>
      </c>
      <c r="W169" s="174">
        <f>IF(W$2="Fcst",'Revenue C Inputs'!W30,0)*12</f>
        <v>0</v>
      </c>
      <c r="X169" s="174">
        <f>IF(X$2="Fcst",'Revenue C Inputs'!X30,0)*12</f>
        <v>0</v>
      </c>
      <c r="Y169" s="174">
        <f>IF(Y$2="Fcst",'Revenue C Inputs'!Y30,0)*12</f>
        <v>0</v>
      </c>
      <c r="Z169" s="174">
        <f>IF(Z$2="Fcst",'Revenue C Inputs'!Z30,0)*12</f>
        <v>0</v>
      </c>
      <c r="AA169" s="174">
        <f>IF(AA$2="Fcst",'Revenue C Inputs'!AA30,0)*12</f>
        <v>0</v>
      </c>
      <c r="AB169" s="174">
        <f>IF(AB$2="Fcst",'Revenue C Inputs'!AB30,0)*12</f>
        <v>0</v>
      </c>
      <c r="AC169" s="174">
        <f>IF(AC$2="Fcst",'Revenue C Inputs'!AC30,0)*12</f>
        <v>0</v>
      </c>
      <c r="AD169" s="174">
        <f>IF(AD$2="Fcst",'Revenue C Inputs'!AD30,0)*12</f>
        <v>0</v>
      </c>
      <c r="AE169" s="174">
        <f>IF(AE$2="Fcst",'Revenue C Inputs'!AE30,0)*12</f>
        <v>0</v>
      </c>
      <c r="AF169" s="174">
        <f>IF(AF$2="Fcst",'Revenue C Inputs'!AF30,0)*12</f>
        <v>0</v>
      </c>
      <c r="AG169" s="174">
        <f>IF(AG$2="Fcst",'Revenue C Inputs'!AG30,0)*12</f>
        <v>0</v>
      </c>
      <c r="AH169" s="174">
        <f>IF(AH$2="Fcst",'Revenue C Inputs'!AH30,0)*12</f>
        <v>0</v>
      </c>
      <c r="AI169" s="174">
        <f>IF(AI$2="Fcst",'Revenue C Inputs'!AI30,0)*12</f>
        <v>0</v>
      </c>
      <c r="AJ169" s="174">
        <f>IF(AJ$2="Fcst",'Revenue C Inputs'!AJ30,0)*12</f>
        <v>0</v>
      </c>
      <c r="AK169" s="174">
        <f>IF(AK$2="Fcst",'Revenue C Inputs'!AK30,0)*12</f>
        <v>0</v>
      </c>
      <c r="AL169" s="174">
        <f>IF(AL$2="Fcst",'Revenue C Inputs'!AL30,0)*12</f>
        <v>0</v>
      </c>
      <c r="AM169" s="174">
        <f>IF(AM$2="Fcst",'Revenue C Inputs'!AM30,0)*12</f>
        <v>0</v>
      </c>
      <c r="AN169" s="174">
        <f>IF(AN$2="Fcst",'Revenue C Inputs'!AN30,0)*12</f>
        <v>0</v>
      </c>
      <c r="AO169" s="174">
        <f>IF(AO$2="Fcst",'Revenue C Inputs'!AO30,0)*12</f>
        <v>0</v>
      </c>
      <c r="AP169" s="174">
        <f>IF(AP$2="Fcst",'Revenue C Inputs'!AP30,0)*12</f>
        <v>0</v>
      </c>
      <c r="AQ169" s="174">
        <f>IF(AQ$2="Fcst",'Revenue C Inputs'!AQ30,0)*12</f>
        <v>0</v>
      </c>
      <c r="AR169" s="174">
        <f>IF(AR$2="Fcst",'Revenue C Inputs'!AR30,0)*12</f>
        <v>0</v>
      </c>
      <c r="AS169" s="174">
        <f>IF(AS$2="Fcst",'Revenue C Inputs'!AS30,0)*12</f>
        <v>0</v>
      </c>
      <c r="AT169" s="174">
        <f>IF(AT$2="Fcst",'Revenue C Inputs'!AT30,0)*12</f>
        <v>0</v>
      </c>
      <c r="AU169" s="174">
        <f>IF(AU$2="Fcst",'Revenue C Inputs'!AU30,0)*12</f>
        <v>0</v>
      </c>
      <c r="AV169" s="174">
        <f>IF(AV$2="Fcst",'Revenue C Inputs'!AV30,0)*12</f>
        <v>0</v>
      </c>
      <c r="AW169" s="174">
        <f>IF(AW$2="Fcst",'Revenue C Inputs'!AW30,0)*12</f>
        <v>0</v>
      </c>
      <c r="AX169" s="174">
        <f>IF(AX$2="Fcst",'Revenue C Inputs'!AX30,0)*12</f>
        <v>0</v>
      </c>
      <c r="AY169" s="174">
        <f>IF(AY$2="Fcst",'Revenue C Inputs'!AY30,0)*12</f>
        <v>0</v>
      </c>
      <c r="AZ169" s="174">
        <f>IF(AZ$2="Fcst",'Revenue C Inputs'!AZ30,0)*12</f>
        <v>0</v>
      </c>
      <c r="BA169" s="174">
        <f>IF(BA$2="Fcst",'Revenue C Inputs'!BA30,0)*12</f>
        <v>0</v>
      </c>
      <c r="BB169" s="174">
        <f>IF(BB$2="Fcst",'Revenue C Inputs'!BB30,0)*12</f>
        <v>0</v>
      </c>
      <c r="BC169" s="174">
        <f>IF(BC$2="Fcst",'Revenue C Inputs'!BC30,0)*12</f>
        <v>0</v>
      </c>
      <c r="BD169" s="174">
        <f>IF(BD$2="Fcst",'Revenue C Inputs'!BD30,0)*12</f>
        <v>0</v>
      </c>
      <c r="BE169" s="174">
        <f>IF(BE$2="Fcst",'Revenue C Inputs'!BE30,0)*12</f>
        <v>0</v>
      </c>
      <c r="BF169" s="174">
        <f>IF(BF$2="Fcst",'Revenue C Inputs'!BF30,0)*12</f>
        <v>0</v>
      </c>
      <c r="BG169" s="174">
        <f>IF(BG$2="Fcst",'Revenue C Inputs'!BG30,0)*12</f>
        <v>0</v>
      </c>
      <c r="BH169" s="174">
        <f>IF(BH$2="Fcst",'Revenue C Inputs'!BH30,0)*12</f>
        <v>0</v>
      </c>
      <c r="BI169" s="174">
        <f>IF(BI$2="Fcst",'Revenue C Inputs'!BI30,0)*12</f>
        <v>0</v>
      </c>
      <c r="BJ169" s="174">
        <f>IF(BJ$2="Fcst",'Revenue C Inputs'!BJ30,0)*12</f>
        <v>0</v>
      </c>
      <c r="BK169" s="174">
        <f>IF(BK$2="Fcst",'Revenue C Inputs'!BK30,0)*12</f>
        <v>0</v>
      </c>
      <c r="BL169" s="174">
        <f>IF(BL$2="Fcst",'Revenue C Inputs'!BL30,0)*12</f>
        <v>0</v>
      </c>
      <c r="BM169" s="174">
        <f>IF(BM$2="Fcst",'Revenue C Inputs'!BM30,0)*12</f>
        <v>0</v>
      </c>
      <c r="BN169" s="174">
        <f>IF(BN$2="Fcst",'Revenue C Inputs'!BN30,0)*12</f>
        <v>0</v>
      </c>
      <c r="BO169" s="174">
        <f>IF(BO$2="Fcst",'Revenue C Inputs'!BO30,0)*12</f>
        <v>0</v>
      </c>
      <c r="BP169" s="174">
        <f>IF(BP$2="Fcst",'Revenue C Inputs'!BP30,0)*12</f>
        <v>0</v>
      </c>
      <c r="BQ169" s="174">
        <f>IF(BQ$2="Fcst",'Revenue C Inputs'!BQ30,0)*12</f>
        <v>0</v>
      </c>
      <c r="BR169" s="174">
        <f>IF(BR$2="Fcst",'Revenue C Inputs'!BR30,0)*12</f>
        <v>0</v>
      </c>
      <c r="BS169" s="174">
        <f>IF(BS$2="Fcst",'Revenue C Inputs'!BS30,0)*12</f>
        <v>0</v>
      </c>
      <c r="BT169" s="174">
        <f>IF(BT$2="Fcst",'Revenue C Inputs'!BT30,0)*12</f>
        <v>0</v>
      </c>
      <c r="BU169" s="174">
        <f>IF(BU$2="Fcst",'Revenue C Inputs'!BU30,0)*12</f>
        <v>0</v>
      </c>
    </row>
    <row r="170" spans="1:73" x14ac:dyDescent="0.3">
      <c r="A170" s="200" t="str">
        <f>$A$11</f>
        <v>Revenue D Inputs</v>
      </c>
      <c r="B170" s="174">
        <f>IF(B$2="Fcst",'Revenue D Inputs'!B41,0)*12</f>
        <v>0</v>
      </c>
      <c r="C170" s="174">
        <f>IF(C$2="Fcst",'Revenue D Inputs'!C41,0)*12</f>
        <v>0</v>
      </c>
      <c r="D170" s="174">
        <f>IF(D$2="Fcst",'Revenue D Inputs'!D41,0)*12</f>
        <v>0</v>
      </c>
      <c r="E170" s="174">
        <f>IF(E$2="Fcst",'Revenue D Inputs'!E41,0)*12</f>
        <v>0</v>
      </c>
      <c r="F170" s="174">
        <f>IF(F$2="Fcst",'Revenue D Inputs'!F41,0)*12</f>
        <v>0</v>
      </c>
      <c r="G170" s="174">
        <f>IF(G$2="Fcst",'Revenue D Inputs'!G41,0)*12</f>
        <v>0</v>
      </c>
      <c r="H170" s="174">
        <f>IF(H$2="Fcst",'Revenue D Inputs'!H41,0)*12</f>
        <v>0</v>
      </c>
      <c r="I170" s="174">
        <f>IF(I$2="Fcst",'Revenue D Inputs'!I41,0)*12</f>
        <v>0</v>
      </c>
      <c r="J170" s="174">
        <f>IF(J$2="Fcst",'Revenue D Inputs'!J41,0)*12</f>
        <v>0</v>
      </c>
      <c r="K170" s="174">
        <f>IF(K$2="Fcst",'Revenue D Inputs'!K41,0)*12</f>
        <v>0</v>
      </c>
      <c r="L170" s="174">
        <f>IF(L$2="Fcst",'Revenue D Inputs'!L41,0)*12</f>
        <v>0</v>
      </c>
      <c r="M170" s="174">
        <f>IF(M$2="Fcst",'Revenue D Inputs'!M41,0)*12</f>
        <v>0</v>
      </c>
      <c r="N170" s="174">
        <f>IF(N$2="Fcst",'Revenue D Inputs'!N41,0)*12</f>
        <v>0</v>
      </c>
      <c r="O170" s="174">
        <f>IF(O$2="Fcst",'Revenue D Inputs'!O41,0)*12</f>
        <v>0</v>
      </c>
      <c r="P170" s="174">
        <f>IF(P$2="Fcst",'Revenue D Inputs'!P41,0)*12</f>
        <v>0</v>
      </c>
      <c r="Q170" s="174">
        <f>IF(Q$2="Fcst",'Revenue D Inputs'!Q41,0)*12</f>
        <v>0</v>
      </c>
      <c r="R170" s="174">
        <f>IF(R$2="Fcst",'Revenue D Inputs'!R41,0)*12</f>
        <v>0</v>
      </c>
      <c r="S170" s="174">
        <f>IF(S$2="Fcst",'Revenue D Inputs'!S41,0)*12</f>
        <v>0</v>
      </c>
      <c r="T170" s="174">
        <f>IF(T$2="Fcst",'Revenue D Inputs'!T41,0)*12</f>
        <v>0</v>
      </c>
      <c r="U170" s="174">
        <f>IF(U$2="Fcst",'Revenue D Inputs'!U41,0)*12</f>
        <v>0</v>
      </c>
      <c r="V170" s="174">
        <f>IF(V$2="Fcst",'Revenue D Inputs'!V41,0)*12</f>
        <v>0</v>
      </c>
      <c r="W170" s="174">
        <f>IF(W$2="Fcst",'Revenue D Inputs'!W41,0)*12</f>
        <v>0</v>
      </c>
      <c r="X170" s="174">
        <f>IF(X$2="Fcst",'Revenue D Inputs'!X41,0)*12</f>
        <v>0</v>
      </c>
      <c r="Y170" s="174">
        <f>IF(Y$2="Fcst",'Revenue D Inputs'!Y41,0)*12</f>
        <v>0</v>
      </c>
      <c r="Z170" s="174">
        <f>IF(Z$2="Fcst",'Revenue D Inputs'!Z41,0)*12</f>
        <v>0</v>
      </c>
      <c r="AA170" s="174">
        <f>IF(AA$2="Fcst",'Revenue D Inputs'!AA41,0)*12</f>
        <v>0</v>
      </c>
      <c r="AB170" s="174">
        <f>IF(AB$2="Fcst",'Revenue D Inputs'!AB41,0)*12</f>
        <v>0</v>
      </c>
      <c r="AC170" s="174">
        <f>IF(AC$2="Fcst",'Revenue D Inputs'!AC41,0)*12</f>
        <v>0</v>
      </c>
      <c r="AD170" s="174">
        <f>IF(AD$2="Fcst",'Revenue D Inputs'!AD41,0)*12</f>
        <v>0</v>
      </c>
      <c r="AE170" s="174">
        <f>IF(AE$2="Fcst",'Revenue D Inputs'!AE41,0)*12</f>
        <v>0</v>
      </c>
      <c r="AF170" s="174">
        <f>IF(AF$2="Fcst",'Revenue D Inputs'!AF41,0)*12</f>
        <v>0</v>
      </c>
      <c r="AG170" s="174">
        <f>IF(AG$2="Fcst",'Revenue D Inputs'!AG41,0)*12</f>
        <v>0</v>
      </c>
      <c r="AH170" s="174">
        <f>IF(AH$2="Fcst",'Revenue D Inputs'!AH41,0)*12</f>
        <v>0</v>
      </c>
      <c r="AI170" s="174">
        <f>IF(AI$2="Fcst",'Revenue D Inputs'!AI41,0)*12</f>
        <v>0</v>
      </c>
      <c r="AJ170" s="174">
        <f>IF(AJ$2="Fcst",'Revenue D Inputs'!AJ41,0)*12</f>
        <v>0</v>
      </c>
      <c r="AK170" s="174">
        <f>IF(AK$2="Fcst",'Revenue D Inputs'!AK41,0)*12</f>
        <v>0</v>
      </c>
      <c r="AL170" s="174">
        <f>IF(AL$2="Fcst",'Revenue D Inputs'!AL41,0)*12</f>
        <v>0</v>
      </c>
      <c r="AM170" s="174">
        <f>IF(AM$2="Fcst",'Revenue D Inputs'!AM41,0)*12</f>
        <v>0</v>
      </c>
      <c r="AN170" s="174">
        <f>IF(AN$2="Fcst",'Revenue D Inputs'!AN41,0)*12</f>
        <v>0</v>
      </c>
      <c r="AO170" s="174">
        <f>IF(AO$2="Fcst",'Revenue D Inputs'!AO41,0)*12</f>
        <v>0</v>
      </c>
      <c r="AP170" s="174">
        <f>IF(AP$2="Fcst",'Revenue D Inputs'!AP41,0)*12</f>
        <v>0</v>
      </c>
      <c r="AQ170" s="174">
        <f>IF(AQ$2="Fcst",'Revenue D Inputs'!AQ41,0)*12</f>
        <v>0</v>
      </c>
      <c r="AR170" s="174">
        <f>IF(AR$2="Fcst",'Revenue D Inputs'!AR41,0)*12</f>
        <v>0</v>
      </c>
      <c r="AS170" s="174">
        <f>IF(AS$2="Fcst",'Revenue D Inputs'!AS41,0)*12</f>
        <v>0</v>
      </c>
      <c r="AT170" s="174">
        <f>IF(AT$2="Fcst",'Revenue D Inputs'!AT41,0)*12</f>
        <v>0</v>
      </c>
      <c r="AU170" s="174">
        <f>IF(AU$2="Fcst",'Revenue D Inputs'!AU41,0)*12</f>
        <v>0</v>
      </c>
      <c r="AV170" s="174">
        <f>IF(AV$2="Fcst",'Revenue D Inputs'!AV41,0)*12</f>
        <v>0</v>
      </c>
      <c r="AW170" s="174">
        <f>IF(AW$2="Fcst",'Revenue D Inputs'!AW41,0)*12</f>
        <v>0</v>
      </c>
      <c r="AX170" s="174">
        <f>IF(AX$2="Fcst",'Revenue D Inputs'!AX41,0)*12</f>
        <v>0</v>
      </c>
      <c r="AY170" s="174">
        <f>IF(AY$2="Fcst",'Revenue D Inputs'!AY41,0)*12</f>
        <v>0</v>
      </c>
      <c r="AZ170" s="174">
        <f>IF(AZ$2="Fcst",'Revenue D Inputs'!AZ41,0)*12</f>
        <v>0</v>
      </c>
      <c r="BA170" s="174">
        <f>IF(BA$2="Fcst",'Revenue D Inputs'!BA41,0)*12</f>
        <v>0</v>
      </c>
      <c r="BB170" s="174">
        <f>IF(BB$2="Fcst",'Revenue D Inputs'!BB41,0)*12</f>
        <v>0</v>
      </c>
      <c r="BC170" s="174">
        <f>IF(BC$2="Fcst",'Revenue D Inputs'!BC41,0)*12</f>
        <v>0</v>
      </c>
      <c r="BD170" s="174">
        <f>IF(BD$2="Fcst",'Revenue D Inputs'!BD41,0)*12</f>
        <v>0</v>
      </c>
      <c r="BE170" s="174">
        <f>IF(BE$2="Fcst",'Revenue D Inputs'!BE41,0)*12</f>
        <v>0</v>
      </c>
      <c r="BF170" s="174">
        <f>IF(BF$2="Fcst",'Revenue D Inputs'!BF41,0)*12</f>
        <v>0</v>
      </c>
      <c r="BG170" s="174">
        <f>IF(BG$2="Fcst",'Revenue D Inputs'!BG41,0)*12</f>
        <v>0</v>
      </c>
      <c r="BH170" s="174">
        <f>IF(BH$2="Fcst",'Revenue D Inputs'!BH41,0)*12</f>
        <v>0</v>
      </c>
      <c r="BI170" s="174">
        <f>IF(BI$2="Fcst",'Revenue D Inputs'!BI41,0)*12</f>
        <v>0</v>
      </c>
      <c r="BJ170" s="174">
        <f>IF(BJ$2="Fcst",'Revenue D Inputs'!BJ41,0)*12</f>
        <v>0</v>
      </c>
      <c r="BK170" s="174">
        <f>IF(BK$2="Fcst",'Revenue D Inputs'!BK41,0)*12</f>
        <v>0</v>
      </c>
      <c r="BL170" s="174">
        <f>IF(BL$2="Fcst",'Revenue D Inputs'!BL41,0)*12</f>
        <v>0</v>
      </c>
      <c r="BM170" s="174">
        <f>IF(BM$2="Fcst",'Revenue D Inputs'!BM41,0)*12</f>
        <v>0</v>
      </c>
      <c r="BN170" s="174">
        <f>IF(BN$2="Fcst",'Revenue D Inputs'!BN41,0)*12</f>
        <v>0</v>
      </c>
      <c r="BO170" s="174">
        <f>IF(BO$2="Fcst",'Revenue D Inputs'!BO41,0)*12</f>
        <v>0</v>
      </c>
      <c r="BP170" s="174">
        <f>IF(BP$2="Fcst",'Revenue D Inputs'!BP41,0)*12</f>
        <v>0</v>
      </c>
      <c r="BQ170" s="174">
        <f>IF(BQ$2="Fcst",'Revenue D Inputs'!BQ41,0)*12</f>
        <v>0</v>
      </c>
      <c r="BR170" s="174">
        <f>IF(BR$2="Fcst",'Revenue D Inputs'!BR41,0)*12</f>
        <v>0</v>
      </c>
      <c r="BS170" s="174">
        <f>IF(BS$2="Fcst",'Revenue D Inputs'!BS41,0)*12</f>
        <v>0</v>
      </c>
      <c r="BT170" s="174">
        <f>IF(BT$2="Fcst",'Revenue D Inputs'!BT41,0)*12</f>
        <v>0</v>
      </c>
      <c r="BU170" s="174">
        <f>IF(BU$2="Fcst",'Revenue D Inputs'!BU41,0)*12</f>
        <v>0</v>
      </c>
    </row>
    <row r="171" spans="1:73" s="575" customFormat="1" x14ac:dyDescent="0.3">
      <c r="A171" s="575" t="str">
        <f>$A$12</f>
        <v>Revenue E Inputs</v>
      </c>
      <c r="B171" s="537">
        <f>IF(B$2="Fcst",'Revenue E Inputs'!B74,0)*12</f>
        <v>0</v>
      </c>
      <c r="C171" s="537">
        <f>IF(C$2="Fcst",'Revenue E Inputs'!C74,0)*12</f>
        <v>0</v>
      </c>
      <c r="D171" s="537">
        <f>IF(D$2="Fcst",'Revenue E Inputs'!D74,0)*12</f>
        <v>0</v>
      </c>
      <c r="E171" s="537">
        <f>IF(E$2="Fcst",'Revenue E Inputs'!E74,0)*12</f>
        <v>0</v>
      </c>
      <c r="F171" s="537">
        <f>IF(F$2="Fcst",'Revenue E Inputs'!F74,0)*12</f>
        <v>0</v>
      </c>
      <c r="G171" s="537">
        <f>IF(G$2="Fcst",'Revenue E Inputs'!G74,0)*12</f>
        <v>0</v>
      </c>
      <c r="H171" s="537">
        <f>IF(H$2="Fcst",'Revenue E Inputs'!H74,0)*12</f>
        <v>0</v>
      </c>
      <c r="I171" s="537">
        <f>IF(I$2="Fcst",'Revenue E Inputs'!I74,0)*12</f>
        <v>0</v>
      </c>
      <c r="J171" s="537">
        <f>IF(J$2="Fcst",'Revenue E Inputs'!J74,0)*12</f>
        <v>0</v>
      </c>
      <c r="K171" s="537">
        <f>IF(K$2="Fcst",'Revenue E Inputs'!K74,0)*12</f>
        <v>0</v>
      </c>
      <c r="L171" s="537">
        <f>IF(L$2="Fcst",'Revenue E Inputs'!L74,0)*12</f>
        <v>0</v>
      </c>
      <c r="M171" s="537">
        <f>IF(M$2="Fcst",'Revenue E Inputs'!M74,0)*12</f>
        <v>0</v>
      </c>
      <c r="N171" s="537">
        <f>IF(N$2="Fcst",'Revenue E Inputs'!N74,0)*12</f>
        <v>0</v>
      </c>
      <c r="O171" s="537">
        <f>IF(O$2="Fcst",'Revenue E Inputs'!O74,0)*12</f>
        <v>0</v>
      </c>
      <c r="P171" s="537">
        <f>IF(P$2="Fcst",'Revenue E Inputs'!P74,0)*12</f>
        <v>0</v>
      </c>
      <c r="Q171" s="537">
        <f>IF(Q$2="Fcst",'Revenue E Inputs'!Q74,0)*12</f>
        <v>0</v>
      </c>
      <c r="R171" s="537">
        <f>IF(R$2="Fcst",'Revenue E Inputs'!R74,0)*12</f>
        <v>0</v>
      </c>
      <c r="S171" s="537">
        <f>IF(S$2="Fcst",'Revenue E Inputs'!S74,0)*12</f>
        <v>0</v>
      </c>
      <c r="T171" s="537">
        <f>IF(T$2="Fcst",'Revenue E Inputs'!T74,0)*12</f>
        <v>0</v>
      </c>
      <c r="U171" s="537">
        <f>IF(U$2="Fcst",'Revenue E Inputs'!U74,0)*12</f>
        <v>0</v>
      </c>
      <c r="V171" s="537">
        <f>IF(V$2="Fcst",'Revenue E Inputs'!V74,0)*12</f>
        <v>0</v>
      </c>
      <c r="W171" s="537">
        <f>IF(W$2="Fcst",'Revenue E Inputs'!W74,0)*12</f>
        <v>0</v>
      </c>
      <c r="X171" s="537">
        <f>IF(X$2="Fcst",'Revenue E Inputs'!X74,0)*12</f>
        <v>0</v>
      </c>
      <c r="Y171" s="537">
        <f>IF(Y$2="Fcst",'Revenue E Inputs'!Y74,0)*12</f>
        <v>0</v>
      </c>
      <c r="Z171" s="537">
        <f>IF(Z$2="Fcst",'Revenue E Inputs'!Z74,0)*12</f>
        <v>0</v>
      </c>
      <c r="AA171" s="537">
        <f>IF(AA$2="Fcst",'Revenue E Inputs'!AA74,0)*12</f>
        <v>0</v>
      </c>
      <c r="AB171" s="537">
        <f>IF(AB$2="Fcst",'Revenue E Inputs'!AB74,0)*12</f>
        <v>0</v>
      </c>
      <c r="AC171" s="537">
        <f>IF(AC$2="Fcst",'Revenue E Inputs'!AC74,0)*12</f>
        <v>0</v>
      </c>
      <c r="AD171" s="537">
        <f>IF(AD$2="Fcst",'Revenue E Inputs'!AD74,0)*12</f>
        <v>0</v>
      </c>
      <c r="AE171" s="537">
        <f>IF(AE$2="Fcst",'Revenue E Inputs'!AE74,0)*12</f>
        <v>0</v>
      </c>
      <c r="AF171" s="537">
        <f>IF(AF$2="Fcst",'Revenue E Inputs'!AF74,0)*12</f>
        <v>0</v>
      </c>
      <c r="AG171" s="537">
        <f>IF(AG$2="Fcst",'Revenue E Inputs'!AG74,0)*12</f>
        <v>0</v>
      </c>
      <c r="AH171" s="537">
        <f>IF(AH$2="Fcst",'Revenue E Inputs'!AH74,0)*12</f>
        <v>0</v>
      </c>
      <c r="AI171" s="537">
        <f>IF(AI$2="Fcst",'Revenue E Inputs'!AI74,0)*12</f>
        <v>0</v>
      </c>
      <c r="AJ171" s="537">
        <f>IF(AJ$2="Fcst",'Revenue E Inputs'!AJ74,0)*12</f>
        <v>0</v>
      </c>
      <c r="AK171" s="537">
        <f>IF(AK$2="Fcst",'Revenue E Inputs'!AK74,0)*12</f>
        <v>0</v>
      </c>
      <c r="AL171" s="537">
        <f>IF(AL$2="Fcst",'Revenue E Inputs'!AL74,0)*12</f>
        <v>0</v>
      </c>
      <c r="AM171" s="537">
        <f>IF(AM$2="Fcst",'Revenue E Inputs'!AM74,0)*12</f>
        <v>0</v>
      </c>
      <c r="AN171" s="537">
        <f>IF(AN$2="Fcst",'Revenue E Inputs'!AN74,0)*12</f>
        <v>0</v>
      </c>
      <c r="AO171" s="537">
        <f>IF(AO$2="Fcst",'Revenue E Inputs'!AO74,0)*12</f>
        <v>0</v>
      </c>
      <c r="AP171" s="537">
        <f>IF(AP$2="Fcst",'Revenue E Inputs'!AP74,0)*12</f>
        <v>0</v>
      </c>
      <c r="AQ171" s="537">
        <f>IF(AQ$2="Fcst",'Revenue E Inputs'!AQ74,0)*12</f>
        <v>0</v>
      </c>
      <c r="AR171" s="537">
        <f>IF(AR$2="Fcst",'Revenue E Inputs'!AR74,0)*12</f>
        <v>0</v>
      </c>
      <c r="AS171" s="537">
        <f>IF(AS$2="Fcst",'Revenue E Inputs'!AS74,0)*12</f>
        <v>0</v>
      </c>
      <c r="AT171" s="537">
        <f>IF(AT$2="Fcst",'Revenue E Inputs'!AT74,0)*12</f>
        <v>0</v>
      </c>
      <c r="AU171" s="537">
        <f>IF(AU$2="Fcst",'Revenue E Inputs'!AU74,0)*12</f>
        <v>0</v>
      </c>
      <c r="AV171" s="537">
        <f>IF(AV$2="Fcst",'Revenue E Inputs'!AV74,0)*12</f>
        <v>0</v>
      </c>
      <c r="AW171" s="537">
        <f>IF(AW$2="Fcst",'Revenue E Inputs'!AW74,0)*12</f>
        <v>0</v>
      </c>
      <c r="AX171" s="537">
        <f>IF(AX$2="Fcst",'Revenue E Inputs'!AX74,0)*12</f>
        <v>0</v>
      </c>
      <c r="AY171" s="537">
        <f>IF(AY$2="Fcst",'Revenue E Inputs'!AY74,0)*12</f>
        <v>0</v>
      </c>
      <c r="AZ171" s="537">
        <f>IF(AZ$2="Fcst",'Revenue E Inputs'!AZ74,0)*12</f>
        <v>0</v>
      </c>
      <c r="BA171" s="537">
        <f>IF(BA$2="Fcst",'Revenue E Inputs'!BA74,0)*12</f>
        <v>0</v>
      </c>
      <c r="BB171" s="537">
        <f>IF(BB$2="Fcst",'Revenue E Inputs'!BB74,0)*12</f>
        <v>0</v>
      </c>
      <c r="BC171" s="537">
        <f>IF(BC$2="Fcst",'Revenue E Inputs'!BC74,0)*12</f>
        <v>0</v>
      </c>
      <c r="BD171" s="537">
        <f>IF(BD$2="Fcst",'Revenue E Inputs'!BD74,0)*12</f>
        <v>0</v>
      </c>
      <c r="BE171" s="537">
        <f>IF(BE$2="Fcst",'Revenue E Inputs'!BE74,0)*12</f>
        <v>0</v>
      </c>
      <c r="BF171" s="537">
        <f>IF(BF$2="Fcst",'Revenue E Inputs'!BF74,0)*12</f>
        <v>0</v>
      </c>
      <c r="BG171" s="537">
        <f>IF(BG$2="Fcst",'Revenue E Inputs'!BG74,0)*12</f>
        <v>0</v>
      </c>
      <c r="BH171" s="537">
        <f>IF(BH$2="Fcst",'Revenue E Inputs'!BH74,0)*12</f>
        <v>0</v>
      </c>
      <c r="BI171" s="537">
        <f>IF(BI$2="Fcst",'Revenue E Inputs'!BI74,0)*12</f>
        <v>0</v>
      </c>
      <c r="BJ171" s="537">
        <f>IF(BJ$2="Fcst",'Revenue E Inputs'!BJ74,0)*12</f>
        <v>0</v>
      </c>
      <c r="BK171" s="537">
        <f>IF(BK$2="Fcst",'Revenue E Inputs'!BK74,0)*12</f>
        <v>0</v>
      </c>
      <c r="BL171" s="537">
        <f>IF(BL$2="Fcst",'Revenue E Inputs'!BL74,0)*12</f>
        <v>0</v>
      </c>
      <c r="BM171" s="537">
        <f>IF(BM$2="Fcst",'Revenue E Inputs'!BM74,0)*12</f>
        <v>0</v>
      </c>
      <c r="BN171" s="537">
        <f>IF(BN$2="Fcst",'Revenue E Inputs'!BN74,0)*12</f>
        <v>0</v>
      </c>
      <c r="BO171" s="537">
        <f>IF(BO$2="Fcst",'Revenue E Inputs'!BO74,0)*12</f>
        <v>0</v>
      </c>
      <c r="BP171" s="537">
        <f>IF(BP$2="Fcst",'Revenue E Inputs'!BP74,0)*12</f>
        <v>0</v>
      </c>
      <c r="BQ171" s="537">
        <f>IF(BQ$2="Fcst",'Revenue E Inputs'!BQ74,0)*12</f>
        <v>0</v>
      </c>
      <c r="BR171" s="537">
        <f>IF(BR$2="Fcst",'Revenue E Inputs'!BR74,0)*12</f>
        <v>0</v>
      </c>
      <c r="BS171" s="537">
        <f>IF(BS$2="Fcst",'Revenue E Inputs'!BS74,0)*12</f>
        <v>0</v>
      </c>
      <c r="BT171" s="537">
        <f>IF(BT$2="Fcst",'Revenue E Inputs'!BT74,0)*12</f>
        <v>0</v>
      </c>
      <c r="BU171" s="537">
        <f>IF(BU$2="Fcst",'Revenue E Inputs'!BU74,0)*12</f>
        <v>0</v>
      </c>
    </row>
    <row r="172" spans="1:73" s="575" customFormat="1" x14ac:dyDescent="0.3">
      <c r="A172" s="575" t="s">
        <v>981</v>
      </c>
      <c r="B172" s="537">
        <f>IF(B$2="Fcst",'Revenue F Inputs'!B74,0)*12</f>
        <v>0</v>
      </c>
      <c r="C172" s="537">
        <f>IF(C$2="Fcst",'Revenue F Inputs'!C74,0)*12</f>
        <v>0</v>
      </c>
      <c r="D172" s="537">
        <f>IF(D$2="Fcst",'Revenue F Inputs'!D74,0)*12</f>
        <v>0</v>
      </c>
      <c r="E172" s="537">
        <f>IF(E$2="Fcst",'Revenue F Inputs'!E74,0)*12</f>
        <v>0</v>
      </c>
      <c r="F172" s="537">
        <f>IF(F$2="Fcst",'Revenue F Inputs'!F74,0)*12</f>
        <v>0</v>
      </c>
      <c r="G172" s="537">
        <f>IF(G$2="Fcst",'Revenue F Inputs'!G74,0)*12</f>
        <v>0</v>
      </c>
      <c r="H172" s="537">
        <f>IF(H$2="Fcst",'Revenue F Inputs'!H74,0)*12</f>
        <v>0</v>
      </c>
      <c r="I172" s="537">
        <f>IF(I$2="Fcst",'Revenue F Inputs'!I74,0)*12</f>
        <v>52518.610533386731</v>
      </c>
      <c r="J172" s="537">
        <f>IF(J$2="Fcst",'Revenue F Inputs'!J74,0)*12</f>
        <v>52934.241462764992</v>
      </c>
      <c r="K172" s="537">
        <f>IF(K$2="Fcst",'Revenue F Inputs'!K74,0)*12</f>
        <v>53355.517153875051</v>
      </c>
      <c r="L172" s="537">
        <f>IF(L$2="Fcst",'Revenue F Inputs'!L74,0)*12</f>
        <v>53782.514269286388</v>
      </c>
      <c r="M172" s="537">
        <f>IF(M$2="Fcst",'Revenue F Inputs'!M74,0)*12</f>
        <v>54215.310512737269</v>
      </c>
      <c r="N172" s="537">
        <f>IF(N$2="Fcst",'Revenue F Inputs'!N74,0)*12</f>
        <v>54653.98464327502</v>
      </c>
      <c r="O172" s="537">
        <f>IF(O$2="Fcst",'Revenue F Inputs'!O74,0)*12</f>
        <v>55098.61648958837</v>
      </c>
      <c r="P172" s="537">
        <f>IF(P$2="Fcst",'Revenue F Inputs'!P74,0)*12</f>
        <v>55549.286964534491</v>
      </c>
      <c r="Q172" s="537">
        <f>IF(Q$2="Fcst",'Revenue F Inputs'!Q74,0)*12</f>
        <v>56006.07807986324</v>
      </c>
      <c r="R172" s="537">
        <f>IF(R$2="Fcst",'Revenue F Inputs'!R74,0)*12</f>
        <v>56469.072961141479</v>
      </c>
      <c r="S172" s="537">
        <f>IF(S$2="Fcst",'Revenue F Inputs'!S74,0)*12</f>
        <v>56938.355862880002</v>
      </c>
      <c r="T172" s="537">
        <f>IF(T$2="Fcst",'Revenue F Inputs'!T74,0)*12</f>
        <v>57414.012183865911</v>
      </c>
      <c r="U172" s="537">
        <f>IF(U$2="Fcst",'Revenue F Inputs'!U74,0)*12</f>
        <v>57896.128482703345</v>
      </c>
      <c r="V172" s="537">
        <f>IF(V$2="Fcst",'Revenue F Inputs'!V74,0)*12</f>
        <v>58384.792493565052</v>
      </c>
      <c r="W172" s="537">
        <f>IF(W$2="Fcst",'Revenue F Inputs'!W74,0)*12</f>
        <v>58880.093142158083</v>
      </c>
      <c r="X172" s="537">
        <f>IF(X$2="Fcst",'Revenue F Inputs'!X74,0)*12</f>
        <v>59382.120561906202</v>
      </c>
      <c r="Y172" s="537">
        <f>IF(Y$2="Fcst",'Revenue F Inputs'!Y74,0)*12</f>
        <v>59890.966110352172</v>
      </c>
      <c r="Z172" s="537">
        <f>IF(Z$2="Fcst",'Revenue F Inputs'!Z74,0)*12</f>
        <v>60406.722385782661</v>
      </c>
      <c r="AA172" s="537">
        <f>IF(AA$2="Fcst",'Revenue F Inputs'!AA74,0)*12</f>
        <v>60929.483244079114</v>
      </c>
      <c r="AB172" s="537">
        <f>IF(AB$2="Fcst",'Revenue F Inputs'!AB74,0)*12</f>
        <v>61496.54808909179</v>
      </c>
      <c r="AC172" s="537">
        <f>IF(AC$2="Fcst",'Revenue F Inputs'!AC74,0)*12</f>
        <v>62071.314348292653</v>
      </c>
      <c r="AD172" s="537">
        <f>IF(AD$2="Fcst",'Revenue F Inputs'!AD74,0)*12</f>
        <v>62653.886616034593</v>
      </c>
      <c r="AE172" s="537">
        <f>IF(AE$2="Fcst",'Revenue F Inputs'!AE74,0)*12</f>
        <v>63244.37090718605</v>
      </c>
      <c r="AF172" s="537">
        <f>IF(AF$2="Fcst",'Revenue F Inputs'!AF74,0)*12</f>
        <v>63842.874676423249</v>
      </c>
      <c r="AG172" s="537">
        <f>IF(AG$2="Fcst",'Revenue F Inputs'!AG74,0)*12</f>
        <v>64449.50683778464</v>
      </c>
      <c r="AH172" s="537">
        <f>IF(AH$2="Fcst",'Revenue F Inputs'!AH74,0)*12</f>
        <v>65064.377784490614</v>
      </c>
      <c r="AI172" s="537">
        <f>IF(AI$2="Fcst",'Revenue F Inputs'!AI74,0)*12</f>
        <v>65687.599409032715</v>
      </c>
      <c r="AJ172" s="537">
        <f>IF(AJ$2="Fcst",'Revenue F Inputs'!AJ74,0)*12</f>
        <v>66319.285123535345</v>
      </c>
      <c r="AK172" s="537">
        <f>IF(AK$2="Fcst",'Revenue F Inputs'!AK74,0)*12</f>
        <v>66959.549880394319</v>
      </c>
      <c r="AL172" s="537">
        <f>IF(AL$2="Fcst",'Revenue F Inputs'!AL74,0)*12</f>
        <v>67608.510193195529</v>
      </c>
      <c r="AM172" s="537">
        <f>IF(AM$2="Fcst",'Revenue F Inputs'!AM74,0)*12</f>
        <v>68266.284157917762</v>
      </c>
      <c r="AN172" s="537">
        <f>IF(AN$2="Fcst",'Revenue F Inputs'!AN74,0)*12</f>
        <v>68932.991474423485</v>
      </c>
      <c r="AO172" s="537">
        <f>IF(AO$2="Fcst",'Revenue F Inputs'!AO74,0)*12</f>
        <v>69608.753468241455</v>
      </c>
      <c r="AP172" s="537">
        <f>IF(AP$2="Fcst",'Revenue F Inputs'!AP74,0)*12</f>
        <v>70293.693112645298</v>
      </c>
      <c r="AQ172" s="537">
        <f>IF(AQ$2="Fcst",'Revenue F Inputs'!AQ74,0)*12</f>
        <v>70987.935051031673</v>
      </c>
      <c r="AR172" s="537">
        <f>IF(AR$2="Fcst",'Revenue F Inputs'!AR74,0)*12</f>
        <v>71691.605619602691</v>
      </c>
      <c r="AS172" s="537">
        <f>IF(AS$2="Fcst",'Revenue F Inputs'!AS74,0)*12</f>
        <v>72404.832870356156</v>
      </c>
      <c r="AT172" s="537">
        <f>IF(AT$2="Fcst",'Revenue F Inputs'!AT74,0)*12</f>
        <v>73127.746594388067</v>
      </c>
      <c r="AU172" s="537">
        <f>IF(AU$2="Fcst",'Revenue F Inputs'!AU74,0)*12</f>
        <v>73860.478345511714</v>
      </c>
      <c r="AV172" s="537">
        <f>IF(AV$2="Fcst",'Revenue F Inputs'!AV74,0)*12</f>
        <v>74603.161464197445</v>
      </c>
      <c r="AW172" s="537">
        <f>IF(AW$2="Fcst",'Revenue F Inputs'!AW74,0)*12</f>
        <v>75355.931101837574</v>
      </c>
      <c r="AX172" s="537">
        <f>IF(AX$2="Fcst",'Revenue F Inputs'!AX74,0)*12</f>
        <v>76118.924245340837</v>
      </c>
      <c r="AY172" s="537">
        <f>IF(AY$2="Fcst",'Revenue F Inputs'!AY74,0)*12</f>
        <v>76892.279742060957</v>
      </c>
      <c r="AZ172" s="537">
        <f>IF(AZ$2="Fcst",'Revenue F Inputs'!AZ74,0)*12</f>
        <v>77676.138325063628</v>
      </c>
      <c r="BA172" s="537">
        <f>IF(BA$2="Fcst",'Revenue F Inputs'!BA74,0)*12</f>
        <v>78470.642638736754</v>
      </c>
      <c r="BB172" s="537">
        <f>IF(BB$2="Fcst",'Revenue F Inputs'!BB74,0)*12</f>
        <v>79275.937264748456</v>
      </c>
      <c r="BC172" s="537">
        <f>IF(BC$2="Fcst",'Revenue F Inputs'!BC74,0)*12</f>
        <v>80092.168748357653</v>
      </c>
      <c r="BD172" s="537">
        <f>IF(BD$2="Fcst",'Revenue F Inputs'!BD74,0)*12</f>
        <v>80919.485625081987</v>
      </c>
      <c r="BE172" s="537">
        <f>IF(BE$2="Fcst",'Revenue F Inputs'!BE74,0)*12</f>
        <v>81758.038447727798</v>
      </c>
      <c r="BF172" s="537">
        <f>IF(BF$2="Fcst",'Revenue F Inputs'!BF74,0)*12</f>
        <v>82607.97981378746</v>
      </c>
      <c r="BG172" s="537">
        <f>IF(BG$2="Fcst",'Revenue F Inputs'!BG74,0)*12</f>
        <v>83469.464393208502</v>
      </c>
      <c r="BH172" s="537">
        <f>IF(BH$2="Fcst",'Revenue F Inputs'!BH74,0)*12</f>
        <v>84379.853229834553</v>
      </c>
      <c r="BI172" s="537">
        <f>IF(BI$2="Fcst",'Revenue F Inputs'!BI74,0)*12</f>
        <v>85302.606228275326</v>
      </c>
      <c r="BJ172" s="537">
        <f>IF(BJ$2="Fcst",'Revenue F Inputs'!BJ74,0)*12</f>
        <v>86237.891308535152</v>
      </c>
      <c r="BK172" s="537">
        <f>IF(BK$2="Fcst",'Revenue F Inputs'!BK74,0)*12</f>
        <v>87185.878671171464</v>
      </c>
      <c r="BL172" s="537">
        <f>IF(BL$2="Fcst",'Revenue F Inputs'!BL74,0)*12</f>
        <v>88146.740828267444</v>
      </c>
      <c r="BM172" s="537">
        <f>IF(BM$2="Fcst",'Revenue F Inputs'!BM74,0)*12</f>
        <v>89120.652634825339</v>
      </c>
      <c r="BN172" s="537">
        <f>IF(BN$2="Fcst",'Revenue F Inputs'!BN74,0)*12</f>
        <v>90107.791320585908</v>
      </c>
      <c r="BO172" s="537">
        <f>IF(BO$2="Fcst",'Revenue F Inputs'!BO74,0)*12</f>
        <v>91108.336522280471</v>
      </c>
      <c r="BP172" s="537">
        <f>IF(BP$2="Fcst",'Revenue F Inputs'!BP74,0)*12</f>
        <v>92122.470316320381</v>
      </c>
      <c r="BQ172" s="537">
        <f>IF(BQ$2="Fcst",'Revenue F Inputs'!BQ74,0)*12</f>
        <v>93150.377251931059</v>
      </c>
      <c r="BR172" s="537">
        <f>IF(BR$2="Fcst",'Revenue F Inputs'!BR74,0)*12</f>
        <v>94192.244384735561</v>
      </c>
      <c r="BS172" s="537">
        <f>IF(BS$2="Fcst",'Revenue F Inputs'!BS74,0)*12</f>
        <v>95248.261310794565</v>
      </c>
      <c r="BT172" s="537">
        <f>IF(BT$2="Fcst",'Revenue F Inputs'!BT74,0)*12</f>
        <v>96318.620201108366</v>
      </c>
      <c r="BU172" s="537">
        <f>IF(BU$2="Fcst",'Revenue F Inputs'!BU74,0)*12</f>
        <v>97403.515836587787</v>
      </c>
    </row>
    <row r="173" spans="1:73" x14ac:dyDescent="0.3">
      <c r="A173" s="575"/>
      <c r="B173" s="537"/>
      <c r="C173" s="537"/>
      <c r="D173" s="537"/>
      <c r="E173" s="537"/>
      <c r="F173" s="537"/>
      <c r="G173" s="537"/>
      <c r="H173" s="537"/>
      <c r="I173" s="537"/>
      <c r="J173" s="537"/>
      <c r="K173" s="537"/>
      <c r="L173" s="537"/>
      <c r="M173" s="537"/>
      <c r="N173" s="537"/>
      <c r="O173" s="537"/>
      <c r="P173" s="537"/>
      <c r="Q173" s="537"/>
      <c r="R173" s="537"/>
      <c r="S173" s="537"/>
      <c r="T173" s="537"/>
      <c r="U173" s="537"/>
      <c r="V173" s="537"/>
      <c r="W173" s="537"/>
      <c r="X173" s="537"/>
      <c r="Y173" s="537"/>
      <c r="Z173" s="537"/>
      <c r="AA173" s="537"/>
      <c r="AB173" s="537"/>
      <c r="AC173" s="537"/>
      <c r="AD173" s="537"/>
      <c r="AE173" s="537"/>
      <c r="AF173" s="537"/>
      <c r="AG173" s="537"/>
      <c r="AH173" s="537"/>
      <c r="AI173" s="537"/>
      <c r="AJ173" s="537"/>
      <c r="AK173" s="537"/>
      <c r="AL173" s="537"/>
      <c r="AM173" s="537"/>
      <c r="AN173" s="537"/>
      <c r="AO173" s="537"/>
      <c r="AP173" s="537"/>
      <c r="AQ173" s="537"/>
      <c r="AR173" s="537"/>
      <c r="AS173" s="537"/>
      <c r="AT173" s="537"/>
      <c r="AU173" s="537"/>
      <c r="AV173" s="537"/>
      <c r="AW173" s="537"/>
      <c r="AX173" s="537"/>
      <c r="AY173" s="537"/>
      <c r="AZ173" s="537"/>
      <c r="BA173" s="537"/>
      <c r="BB173" s="537"/>
      <c r="BC173" s="537"/>
      <c r="BD173" s="537"/>
      <c r="BE173" s="537"/>
      <c r="BF173" s="537"/>
      <c r="BG173" s="537"/>
      <c r="BH173" s="537"/>
      <c r="BI173" s="537"/>
      <c r="BJ173" s="537"/>
      <c r="BK173" s="537"/>
      <c r="BL173" s="537"/>
      <c r="BM173" s="537"/>
      <c r="BN173" s="537"/>
      <c r="BO173" s="537"/>
      <c r="BP173" s="537"/>
      <c r="BQ173" s="537"/>
      <c r="BR173" s="537"/>
      <c r="BS173" s="537"/>
      <c r="BT173" s="537"/>
      <c r="BU173" s="537"/>
    </row>
    <row r="174" spans="1:73" x14ac:dyDescent="0.3">
      <c r="A174" s="218" t="s">
        <v>119</v>
      </c>
      <c r="B174" s="221">
        <f>IF(B$2="Fcst",SUM(B167:B173),IF(Actuals!$B$5="ARR",Actuals!B15,Actuals!B15*12))</f>
        <v>5164.4000688586675</v>
      </c>
      <c r="C174" s="221">
        <f>IF(C$2="Fcst",SUM(C167:C173),IF(Actuals!$B$5="ARR",Actuals!C15,Actuals!C15*12))</f>
        <v>1384.9684754794628</v>
      </c>
      <c r="D174" s="221">
        <f>IF(D$2="Fcst",SUM(D167:D173),IF(Actuals!$B$5="ARR",Actuals!D15,Actuals!D15*12))</f>
        <v>1270.2949466079156</v>
      </c>
      <c r="E174" s="221">
        <f>IF(E$2="Fcst",SUM(E167:E173),IF(Actuals!$B$5="ARR",Actuals!E15,Actuals!E15*12))</f>
        <v>7656.4229613620791</v>
      </c>
      <c r="F174" s="221">
        <f>IF(F$2="Fcst",SUM(F167:F173),IF(Actuals!$B$5="ARR",Actuals!F15,Actuals!F15*12))</f>
        <v>0</v>
      </c>
      <c r="G174" s="221">
        <f>IF(G$2="Fcst",SUM(G167:G173),IF(Actuals!$B$5="ARR",Actuals!G15,Actuals!G15*12))</f>
        <v>0</v>
      </c>
      <c r="H174" s="221">
        <f>IF(H$2="Fcst",SUM(H167:H173),IF(Actuals!$B$5="ARR",Actuals!H15,Actuals!H15*12))</f>
        <v>0</v>
      </c>
      <c r="I174" s="221">
        <f>IF(I$2="Fcst",SUM(I167:I173),IF(Actuals!$B$5="ARR",Actuals!I15,Actuals!I15*12))</f>
        <v>52518.610533386731</v>
      </c>
      <c r="J174" s="221">
        <f>IF(J$2="Fcst",SUM(J167:J173),IF(Actuals!$B$5="ARR",Actuals!J15,Actuals!J15*12))</f>
        <v>52934.241462764992</v>
      </c>
      <c r="K174" s="221">
        <f>IF(K$2="Fcst",SUM(K167:K173),IF(Actuals!$B$5="ARR",Actuals!K15,Actuals!K15*12))</f>
        <v>53355.517153875051</v>
      </c>
      <c r="L174" s="221">
        <f>IF(L$2="Fcst",SUM(L167:L173),IF(Actuals!$B$5="ARR",Actuals!L15,Actuals!L15*12))</f>
        <v>53782.514269286388</v>
      </c>
      <c r="M174" s="221">
        <f>IF(M$2="Fcst",SUM(M167:M173),IF(Actuals!$B$5="ARR",Actuals!M15,Actuals!M15*12))</f>
        <v>54215.310512737269</v>
      </c>
      <c r="N174" s="221">
        <f>IF(N$2="Fcst",SUM(N167:N173),IF(Actuals!$B$5="ARR",Actuals!N15,Actuals!N15*12))</f>
        <v>54653.98464327502</v>
      </c>
      <c r="O174" s="221">
        <f>IF(O$2="Fcst",SUM(O167:O173),IF(Actuals!$B$5="ARR",Actuals!O15,Actuals!O15*12))</f>
        <v>55098.61648958837</v>
      </c>
      <c r="P174" s="221">
        <f>IF(P$2="Fcst",SUM(P167:P173),IF(Actuals!$B$5="ARR",Actuals!P15,Actuals!P15*12))</f>
        <v>55549.286964534491</v>
      </c>
      <c r="Q174" s="221">
        <f>IF(Q$2="Fcst",SUM(Q167:Q173),IF(Actuals!$B$5="ARR",Actuals!Q15,Actuals!Q15*12))</f>
        <v>56006.07807986324</v>
      </c>
      <c r="R174" s="221">
        <f>IF(R$2="Fcst",SUM(R167:R173),IF(Actuals!$B$5="ARR",Actuals!R15,Actuals!R15*12))</f>
        <v>56469.072961141479</v>
      </c>
      <c r="S174" s="221">
        <f>IF(S$2="Fcst",SUM(S167:S173),IF(Actuals!$B$5="ARR",Actuals!S15,Actuals!S15*12))</f>
        <v>56938.355862880002</v>
      </c>
      <c r="T174" s="221">
        <f>IF(T$2="Fcst",SUM(T167:T173),IF(Actuals!$B$5="ARR",Actuals!T15,Actuals!T15*12))</f>
        <v>57414.012183865911</v>
      </c>
      <c r="U174" s="221">
        <f>IF(U$2="Fcst",SUM(U167:U173),IF(Actuals!$B$5="ARR",Actuals!U15,Actuals!U15*12))</f>
        <v>57896.128482703345</v>
      </c>
      <c r="V174" s="221">
        <f>IF(V$2="Fcst",SUM(V167:V173),IF(Actuals!$B$5="ARR",Actuals!V15,Actuals!V15*12))</f>
        <v>58384.792493565052</v>
      </c>
      <c r="W174" s="221">
        <f>IF(W$2="Fcst",SUM(W167:W173),IF(Actuals!$B$5="ARR",Actuals!W15,Actuals!W15*12))</f>
        <v>58880.093142158083</v>
      </c>
      <c r="X174" s="221">
        <f>IF(X$2="Fcst",SUM(X167:X173),IF(Actuals!$B$5="ARR",Actuals!X15,Actuals!X15*12))</f>
        <v>59382.120561906202</v>
      </c>
      <c r="Y174" s="221">
        <f>IF(Y$2="Fcst",SUM(Y167:Y173),IF(Actuals!$B$5="ARR",Actuals!Y15,Actuals!Y15*12))</f>
        <v>59890.966110352172</v>
      </c>
      <c r="Z174" s="221">
        <f>IF(Z$2="Fcst",SUM(Z167:Z173),IF(Actuals!$B$5="ARR",Actuals!Z15,Actuals!Z15*12))</f>
        <v>60406.722385782661</v>
      </c>
      <c r="AA174" s="221">
        <f>IF(AA$2="Fcst",SUM(AA167:AA173),IF(Actuals!$B$5="ARR",Actuals!AA15,Actuals!AA15*12))</f>
        <v>60929.483244079114</v>
      </c>
      <c r="AB174" s="221">
        <f>IF(AB$2="Fcst",SUM(AB167:AB173),IF(Actuals!$B$5="ARR",Actuals!AB15,Actuals!AB15*12))</f>
        <v>61496.54808909179</v>
      </c>
      <c r="AC174" s="221">
        <f>IF(AC$2="Fcst",SUM(AC167:AC173),IF(Actuals!$B$5="ARR",Actuals!AC15,Actuals!AC15*12))</f>
        <v>62071.314348292653</v>
      </c>
      <c r="AD174" s="221">
        <f>IF(AD$2="Fcst",SUM(AD167:AD173),IF(Actuals!$B$5="ARR",Actuals!AD15,Actuals!AD15*12))</f>
        <v>62653.886616034593</v>
      </c>
      <c r="AE174" s="221">
        <f>IF(AE$2="Fcst",SUM(AE167:AE173),IF(Actuals!$B$5="ARR",Actuals!AE15,Actuals!AE15*12))</f>
        <v>63244.37090718605</v>
      </c>
      <c r="AF174" s="221">
        <f>IF(AF$2="Fcst",SUM(AF167:AF173),IF(Actuals!$B$5="ARR",Actuals!AF15,Actuals!AF15*12))</f>
        <v>63842.874676423249</v>
      </c>
      <c r="AG174" s="221">
        <f>IF(AG$2="Fcst",SUM(AG167:AG173),IF(Actuals!$B$5="ARR",Actuals!AG15,Actuals!AG15*12))</f>
        <v>64449.50683778464</v>
      </c>
      <c r="AH174" s="221">
        <f>IF(AH$2="Fcst",SUM(AH167:AH173),IF(Actuals!$B$5="ARR",Actuals!AH15,Actuals!AH15*12))</f>
        <v>65064.377784490614</v>
      </c>
      <c r="AI174" s="221">
        <f>IF(AI$2="Fcst",SUM(AI167:AI173),IF(Actuals!$B$5="ARR",Actuals!AI15,Actuals!AI15*12))</f>
        <v>65687.599409032715</v>
      </c>
      <c r="AJ174" s="221">
        <f>IF(AJ$2="Fcst",SUM(AJ167:AJ173),IF(Actuals!$B$5="ARR",Actuals!AJ15,Actuals!AJ15*12))</f>
        <v>66319.285123535345</v>
      </c>
      <c r="AK174" s="221">
        <f>IF(AK$2="Fcst",SUM(AK167:AK173),IF(Actuals!$B$5="ARR",Actuals!AK15,Actuals!AK15*12))</f>
        <v>66959.549880394319</v>
      </c>
      <c r="AL174" s="221">
        <f>IF(AL$2="Fcst",SUM(AL167:AL173),IF(Actuals!$B$5="ARR",Actuals!AL15,Actuals!AL15*12))</f>
        <v>67608.510193195529</v>
      </c>
      <c r="AM174" s="221">
        <f>IF(AM$2="Fcst",SUM(AM167:AM173),IF(Actuals!$B$5="ARR",Actuals!AM15,Actuals!AM15*12))</f>
        <v>68266.284157917762</v>
      </c>
      <c r="AN174" s="221">
        <f>IF(AN$2="Fcst",SUM(AN167:AN173),IF(Actuals!$B$5="ARR",Actuals!AN15,Actuals!AN15*12))</f>
        <v>68932.991474423485</v>
      </c>
      <c r="AO174" s="221">
        <f>IF(AO$2="Fcst",SUM(AO167:AO173),IF(Actuals!$B$5="ARR",Actuals!AO15,Actuals!AO15*12))</f>
        <v>69608.753468241455</v>
      </c>
      <c r="AP174" s="221">
        <f>IF(AP$2="Fcst",SUM(AP167:AP173),IF(Actuals!$B$5="ARR",Actuals!AP15,Actuals!AP15*12))</f>
        <v>70293.693112645298</v>
      </c>
      <c r="AQ174" s="221">
        <f>IF(AQ$2="Fcst",SUM(AQ167:AQ173),IF(Actuals!$B$5="ARR",Actuals!AQ15,Actuals!AQ15*12))</f>
        <v>70987.935051031673</v>
      </c>
      <c r="AR174" s="221">
        <f>IF(AR$2="Fcst",SUM(AR167:AR173),IF(Actuals!$B$5="ARR",Actuals!AR15,Actuals!AR15*12))</f>
        <v>71691.605619602691</v>
      </c>
      <c r="AS174" s="221">
        <f>IF(AS$2="Fcst",SUM(AS167:AS173),IF(Actuals!$B$5="ARR",Actuals!AS15,Actuals!AS15*12))</f>
        <v>72404.832870356156</v>
      </c>
      <c r="AT174" s="221">
        <f>IF(AT$2="Fcst",SUM(AT167:AT173),IF(Actuals!$B$5="ARR",Actuals!AT15,Actuals!AT15*12))</f>
        <v>73127.746594388067</v>
      </c>
      <c r="AU174" s="221">
        <f>IF(AU$2="Fcst",SUM(AU167:AU173),IF(Actuals!$B$5="ARR",Actuals!AU15,Actuals!AU15*12))</f>
        <v>73860.478345511714</v>
      </c>
      <c r="AV174" s="221">
        <f>IF(AV$2="Fcst",SUM(AV167:AV173),IF(Actuals!$B$5="ARR",Actuals!AV15,Actuals!AV15*12))</f>
        <v>74603.161464197445</v>
      </c>
      <c r="AW174" s="221">
        <f>IF(AW$2="Fcst",SUM(AW167:AW173),IF(Actuals!$B$5="ARR",Actuals!AW15,Actuals!AW15*12))</f>
        <v>75355.931101837574</v>
      </c>
      <c r="AX174" s="221">
        <f>IF(AX$2="Fcst",SUM(AX167:AX173),IF(Actuals!$B$5="ARR",Actuals!AX15,Actuals!AX15*12))</f>
        <v>76118.924245340837</v>
      </c>
      <c r="AY174" s="221">
        <f>IF(AY$2="Fcst",SUM(AY167:AY173),IF(Actuals!$B$5="ARR",Actuals!AY15,Actuals!AY15*12))</f>
        <v>76892.279742060957</v>
      </c>
      <c r="AZ174" s="221">
        <f>IF(AZ$2="Fcst",SUM(AZ167:AZ173),IF(Actuals!$B$5="ARR",Actuals!AZ15,Actuals!AZ15*12))</f>
        <v>77676.138325063628</v>
      </c>
      <c r="BA174" s="221">
        <f>IF(BA$2="Fcst",SUM(BA167:BA173),IF(Actuals!$B$5="ARR",Actuals!BA15,Actuals!BA15*12))</f>
        <v>78470.642638736754</v>
      </c>
      <c r="BB174" s="221">
        <f>IF(BB$2="Fcst",SUM(BB167:BB173),IF(Actuals!$B$5="ARR",Actuals!BB15,Actuals!BB15*12))</f>
        <v>79275.937264748456</v>
      </c>
      <c r="BC174" s="221">
        <f>IF(BC$2="Fcst",SUM(BC167:BC173),IF(Actuals!$B$5="ARR",Actuals!BC15,Actuals!BC15*12))</f>
        <v>80092.168748357653</v>
      </c>
      <c r="BD174" s="221">
        <f>IF(BD$2="Fcst",SUM(BD167:BD173),IF(Actuals!$B$5="ARR",Actuals!BD15,Actuals!BD15*12))</f>
        <v>80919.485625081987</v>
      </c>
      <c r="BE174" s="221">
        <f>IF(BE$2="Fcst",SUM(BE167:BE173),IF(Actuals!$B$5="ARR",Actuals!BE15,Actuals!BE15*12))</f>
        <v>81758.038447727798</v>
      </c>
      <c r="BF174" s="221">
        <f>IF(BF$2="Fcst",SUM(BF167:BF173),IF(Actuals!$B$5="ARR",Actuals!BF15,Actuals!BF15*12))</f>
        <v>82607.97981378746</v>
      </c>
      <c r="BG174" s="221">
        <f>IF(BG$2="Fcst",SUM(BG167:BG173),IF(Actuals!$B$5="ARR",Actuals!BG15,Actuals!BG15*12))</f>
        <v>83469.464393208502</v>
      </c>
      <c r="BH174" s="221">
        <f>IF(BH$2="Fcst",SUM(BH167:BH173),IF(Actuals!$B$5="ARR",Actuals!BH15,Actuals!BH15*12))</f>
        <v>84379.853229834553</v>
      </c>
      <c r="BI174" s="221">
        <f>IF(BI$2="Fcst",SUM(BI167:BI173),IF(Actuals!$B$5="ARR",Actuals!BI15,Actuals!BI15*12))</f>
        <v>85302.606228275326</v>
      </c>
      <c r="BJ174" s="221">
        <f>IF(BJ$2="Fcst",SUM(BJ167:BJ173),IF(Actuals!$B$5="ARR",Actuals!BJ15,Actuals!BJ15*12))</f>
        <v>86237.891308535152</v>
      </c>
      <c r="BK174" s="221">
        <f>IF(BK$2="Fcst",SUM(BK167:BK173),IF(Actuals!$B$5="ARR",Actuals!BK15,Actuals!BK15*12))</f>
        <v>87185.878671171464</v>
      </c>
      <c r="BL174" s="221">
        <f>IF(BL$2="Fcst",SUM(BL167:BL173),IF(Actuals!$B$5="ARR",Actuals!BL15,Actuals!BL15*12))</f>
        <v>88146.740828267444</v>
      </c>
      <c r="BM174" s="221">
        <f>IF(BM$2="Fcst",SUM(BM167:BM173),IF(Actuals!$B$5="ARR",Actuals!BM15,Actuals!BM15*12))</f>
        <v>89120.652634825339</v>
      </c>
      <c r="BN174" s="221">
        <f>IF(BN$2="Fcst",SUM(BN167:BN173),IF(Actuals!$B$5="ARR",Actuals!BN15,Actuals!BN15*12))</f>
        <v>90107.791320585908</v>
      </c>
      <c r="BO174" s="221">
        <f>IF(BO$2="Fcst",SUM(BO167:BO173),IF(Actuals!$B$5="ARR",Actuals!BO15,Actuals!BO15*12))</f>
        <v>91108.336522280471</v>
      </c>
      <c r="BP174" s="221">
        <f>IF(BP$2="Fcst",SUM(BP167:BP173),IF(Actuals!$B$5="ARR",Actuals!BP15,Actuals!BP15*12))</f>
        <v>92122.470316320381</v>
      </c>
      <c r="BQ174" s="221">
        <f>IF(BQ$2="Fcst",SUM(BQ167:BQ173),IF(Actuals!$B$5="ARR",Actuals!BQ15,Actuals!BQ15*12))</f>
        <v>93150.377251931059</v>
      </c>
      <c r="BR174" s="221">
        <f>IF(BR$2="Fcst",SUM(BR167:BR173),IF(Actuals!$B$5="ARR",Actuals!BR15,Actuals!BR15*12))</f>
        <v>94192.244384735561</v>
      </c>
      <c r="BS174" s="221">
        <f>IF(BS$2="Fcst",SUM(BS167:BS173),IF(Actuals!$B$5="ARR",Actuals!BS15,Actuals!BS15*12))</f>
        <v>95248.261310794565</v>
      </c>
      <c r="BT174" s="221">
        <f>IF(BT$2="Fcst",SUM(BT167:BT173),IF(Actuals!$B$5="ARR",Actuals!BT15,Actuals!BT15*12))</f>
        <v>96318.620201108366</v>
      </c>
      <c r="BU174" s="221">
        <f>IF(BU$2="Fcst",SUM(BU167:BU173),IF(Actuals!$B$5="ARR",Actuals!BU15,Actuals!BU15*12))</f>
        <v>97403.515836587787</v>
      </c>
    </row>
    <row r="175" spans="1:73" ht="14.1" customHeight="1" x14ac:dyDescent="0.3">
      <c r="B175" s="174"/>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row>
    <row r="176" spans="1:73" x14ac:dyDescent="0.3">
      <c r="A176" s="215" t="s">
        <v>172</v>
      </c>
    </row>
    <row r="177" spans="1:73" x14ac:dyDescent="0.3">
      <c r="A177" s="200" t="str">
        <f>$A$8</f>
        <v>Revenue A Inputs</v>
      </c>
      <c r="B177" s="174">
        <f>IF(B$2="Fcst",'Revenue A Inputs'!B31,0)*12</f>
        <v>0</v>
      </c>
      <c r="C177" s="174">
        <f>IF(C$2="Fcst",'Revenue A Inputs'!C31,0)*12</f>
        <v>0</v>
      </c>
      <c r="D177" s="174">
        <f>IF(D$2="Fcst",'Revenue A Inputs'!D31,0)*12</f>
        <v>0</v>
      </c>
      <c r="E177" s="174">
        <f>IF(E$2="Fcst",'Revenue A Inputs'!E31,0)*12</f>
        <v>0</v>
      </c>
      <c r="F177" s="174">
        <f>IF(F$2="Fcst",'Revenue A Inputs'!F31,0)*12</f>
        <v>0</v>
      </c>
      <c r="G177" s="174">
        <f>IF(G$2="Fcst",'Revenue A Inputs'!G31,0)*12</f>
        <v>0</v>
      </c>
      <c r="H177" s="174">
        <f>IF(H$2="Fcst",'Revenue A Inputs'!H31,0)*12</f>
        <v>0</v>
      </c>
      <c r="I177" s="174">
        <f>IF(I$2="Fcst",'Revenue A Inputs'!I31,0)*12</f>
        <v>0</v>
      </c>
      <c r="J177" s="174">
        <f>IF(J$2="Fcst",'Revenue A Inputs'!J31,0)*12</f>
        <v>0</v>
      </c>
      <c r="K177" s="174">
        <f>IF(K$2="Fcst",'Revenue A Inputs'!K31,0)*12</f>
        <v>0</v>
      </c>
      <c r="L177" s="174">
        <f>IF(L$2="Fcst",'Revenue A Inputs'!L31,0)*12</f>
        <v>0</v>
      </c>
      <c r="M177" s="174">
        <f>IF(M$2="Fcst",'Revenue A Inputs'!M31,0)*12</f>
        <v>0</v>
      </c>
      <c r="N177" s="174">
        <f>IF(N$2="Fcst",'Revenue A Inputs'!N31,0)*12</f>
        <v>0</v>
      </c>
      <c r="O177" s="174">
        <f>IF(O$2="Fcst",'Revenue A Inputs'!O31,0)*12</f>
        <v>0</v>
      </c>
      <c r="P177" s="174">
        <f>IF(P$2="Fcst",'Revenue A Inputs'!P31,0)*12</f>
        <v>0</v>
      </c>
      <c r="Q177" s="174">
        <f>IF(Q$2="Fcst",'Revenue A Inputs'!Q31,0)*12</f>
        <v>0</v>
      </c>
      <c r="R177" s="174">
        <f>IF(R$2="Fcst",'Revenue A Inputs'!R31,0)*12</f>
        <v>0</v>
      </c>
      <c r="S177" s="174">
        <f>IF(S$2="Fcst",'Revenue A Inputs'!S31,0)*12</f>
        <v>0</v>
      </c>
      <c r="T177" s="174">
        <f>IF(T$2="Fcst",'Revenue A Inputs'!T31,0)*12</f>
        <v>0</v>
      </c>
      <c r="U177" s="174">
        <f>IF(U$2="Fcst",'Revenue A Inputs'!U31,0)*12</f>
        <v>0</v>
      </c>
      <c r="V177" s="174">
        <f>IF(V$2="Fcst",'Revenue A Inputs'!V31,0)*12</f>
        <v>0</v>
      </c>
      <c r="W177" s="174">
        <f>IF(W$2="Fcst",'Revenue A Inputs'!W31,0)*12</f>
        <v>0</v>
      </c>
      <c r="X177" s="174">
        <f>IF(X$2="Fcst",'Revenue A Inputs'!X31,0)*12</f>
        <v>0</v>
      </c>
      <c r="Y177" s="174">
        <f>IF(Y$2="Fcst",'Revenue A Inputs'!Y31,0)*12</f>
        <v>0</v>
      </c>
      <c r="Z177" s="174">
        <f>IF(Z$2="Fcst",'Revenue A Inputs'!Z31,0)*12</f>
        <v>0</v>
      </c>
      <c r="AA177" s="174">
        <f>IF(AA$2="Fcst",'Revenue A Inputs'!AA31,0)*12</f>
        <v>0</v>
      </c>
      <c r="AB177" s="174">
        <f>IF(AB$2="Fcst",'Revenue A Inputs'!AB31,0)*12</f>
        <v>0</v>
      </c>
      <c r="AC177" s="174">
        <f>IF(AC$2="Fcst",'Revenue A Inputs'!AC31,0)*12</f>
        <v>0</v>
      </c>
      <c r="AD177" s="174">
        <f>IF(AD$2="Fcst",'Revenue A Inputs'!AD31,0)*12</f>
        <v>0</v>
      </c>
      <c r="AE177" s="174">
        <f>IF(AE$2="Fcst",'Revenue A Inputs'!AE31,0)*12</f>
        <v>0</v>
      </c>
      <c r="AF177" s="174">
        <f>IF(AF$2="Fcst",'Revenue A Inputs'!AF31,0)*12</f>
        <v>0</v>
      </c>
      <c r="AG177" s="174">
        <f>IF(AG$2="Fcst",'Revenue A Inputs'!AG31,0)*12</f>
        <v>0</v>
      </c>
      <c r="AH177" s="174">
        <f>IF(AH$2="Fcst",'Revenue A Inputs'!AH31,0)*12</f>
        <v>0</v>
      </c>
      <c r="AI177" s="174">
        <f>IF(AI$2="Fcst",'Revenue A Inputs'!AI31,0)*12</f>
        <v>0</v>
      </c>
      <c r="AJ177" s="174">
        <f>IF(AJ$2="Fcst",'Revenue A Inputs'!AJ31,0)*12</f>
        <v>0</v>
      </c>
      <c r="AK177" s="174">
        <f>IF(AK$2="Fcst",'Revenue A Inputs'!AK31,0)*12</f>
        <v>0</v>
      </c>
      <c r="AL177" s="174">
        <f>IF(AL$2="Fcst",'Revenue A Inputs'!AL31,0)*12</f>
        <v>0</v>
      </c>
      <c r="AM177" s="174">
        <f>IF(AM$2="Fcst",'Revenue A Inputs'!AM31,0)*12</f>
        <v>0</v>
      </c>
      <c r="AN177" s="174">
        <f>IF(AN$2="Fcst",'Revenue A Inputs'!AN31,0)*12</f>
        <v>0</v>
      </c>
      <c r="AO177" s="174">
        <f>IF(AO$2="Fcst",'Revenue A Inputs'!AO31,0)*12</f>
        <v>0</v>
      </c>
      <c r="AP177" s="174">
        <f>IF(AP$2="Fcst",'Revenue A Inputs'!AP31,0)*12</f>
        <v>0</v>
      </c>
      <c r="AQ177" s="174">
        <f>IF(AQ$2="Fcst",'Revenue A Inputs'!AQ31,0)*12</f>
        <v>0</v>
      </c>
      <c r="AR177" s="174">
        <f>IF(AR$2="Fcst",'Revenue A Inputs'!AR31,0)*12</f>
        <v>0</v>
      </c>
      <c r="AS177" s="174">
        <f>IF(AS$2="Fcst",'Revenue A Inputs'!AS31,0)*12</f>
        <v>0</v>
      </c>
      <c r="AT177" s="174">
        <f>IF(AT$2="Fcst",'Revenue A Inputs'!AT31,0)*12</f>
        <v>0</v>
      </c>
      <c r="AU177" s="174">
        <f>IF(AU$2="Fcst",'Revenue A Inputs'!AU31,0)*12</f>
        <v>0</v>
      </c>
      <c r="AV177" s="174">
        <f>IF(AV$2="Fcst",'Revenue A Inputs'!AV31,0)*12</f>
        <v>0</v>
      </c>
      <c r="AW177" s="174">
        <f>IF(AW$2="Fcst",'Revenue A Inputs'!AW31,0)*12</f>
        <v>0</v>
      </c>
      <c r="AX177" s="174">
        <f>IF(AX$2="Fcst",'Revenue A Inputs'!AX31,0)*12</f>
        <v>0</v>
      </c>
      <c r="AY177" s="174">
        <f>IF(AY$2="Fcst",'Revenue A Inputs'!AY31,0)*12</f>
        <v>0</v>
      </c>
      <c r="AZ177" s="174">
        <f>IF(AZ$2="Fcst",'Revenue A Inputs'!AZ31,0)*12</f>
        <v>0</v>
      </c>
      <c r="BA177" s="174">
        <f>IF(BA$2="Fcst",'Revenue A Inputs'!BA31,0)*12</f>
        <v>0</v>
      </c>
      <c r="BB177" s="174">
        <f>IF(BB$2="Fcst",'Revenue A Inputs'!BB31,0)*12</f>
        <v>0</v>
      </c>
      <c r="BC177" s="174">
        <f>IF(BC$2="Fcst",'Revenue A Inputs'!BC31,0)*12</f>
        <v>0</v>
      </c>
      <c r="BD177" s="174">
        <f>IF(BD$2="Fcst",'Revenue A Inputs'!BD31,0)*12</f>
        <v>0</v>
      </c>
      <c r="BE177" s="174">
        <f>IF(BE$2="Fcst",'Revenue A Inputs'!BE31,0)*12</f>
        <v>0</v>
      </c>
      <c r="BF177" s="174">
        <f>IF(BF$2="Fcst",'Revenue A Inputs'!BF31,0)*12</f>
        <v>0</v>
      </c>
      <c r="BG177" s="174">
        <f>IF(BG$2="Fcst",'Revenue A Inputs'!BG31,0)*12</f>
        <v>0</v>
      </c>
      <c r="BH177" s="174">
        <f>IF(BH$2="Fcst",'Revenue A Inputs'!BH31,0)*12</f>
        <v>0</v>
      </c>
      <c r="BI177" s="174">
        <f>IF(BI$2="Fcst",'Revenue A Inputs'!BI31,0)*12</f>
        <v>0</v>
      </c>
      <c r="BJ177" s="174">
        <f>IF(BJ$2="Fcst",'Revenue A Inputs'!BJ31,0)*12</f>
        <v>0</v>
      </c>
      <c r="BK177" s="174">
        <f>IF(BK$2="Fcst",'Revenue A Inputs'!BK31,0)*12</f>
        <v>0</v>
      </c>
      <c r="BL177" s="174">
        <f>IF(BL$2="Fcst",'Revenue A Inputs'!BL31,0)*12</f>
        <v>0</v>
      </c>
      <c r="BM177" s="174">
        <f>IF(BM$2="Fcst",'Revenue A Inputs'!BM31,0)*12</f>
        <v>0</v>
      </c>
      <c r="BN177" s="174">
        <f>IF(BN$2="Fcst",'Revenue A Inputs'!BN31,0)*12</f>
        <v>0</v>
      </c>
      <c r="BO177" s="174">
        <f>IF(BO$2="Fcst",'Revenue A Inputs'!BO31,0)*12</f>
        <v>0</v>
      </c>
      <c r="BP177" s="174">
        <f>IF(BP$2="Fcst",'Revenue A Inputs'!BP31,0)*12</f>
        <v>0</v>
      </c>
      <c r="BQ177" s="174">
        <f>IF(BQ$2="Fcst",'Revenue A Inputs'!BQ31,0)*12</f>
        <v>0</v>
      </c>
      <c r="BR177" s="174">
        <f>IF(BR$2="Fcst",'Revenue A Inputs'!BR31,0)*12</f>
        <v>0</v>
      </c>
      <c r="BS177" s="174">
        <f>IF(BS$2="Fcst",'Revenue A Inputs'!BS31,0)*12</f>
        <v>0</v>
      </c>
      <c r="BT177" s="174">
        <f>IF(BT$2="Fcst",'Revenue A Inputs'!BT31,0)*12</f>
        <v>0</v>
      </c>
      <c r="BU177" s="174">
        <f>IF(BU$2="Fcst",'Revenue A Inputs'!BU31,0)*12</f>
        <v>0</v>
      </c>
    </row>
    <row r="178" spans="1:73" x14ac:dyDescent="0.3">
      <c r="A178" s="200" t="str">
        <f>$A$9</f>
        <v>Revenue B Inputs</v>
      </c>
      <c r="B178" s="174">
        <f>IF(B$2="Fcst",'Revenue B Inputs'!B31,0)*12</f>
        <v>0</v>
      </c>
      <c r="C178" s="174">
        <f>IF(C$2="Fcst",'Revenue B Inputs'!C31,0)*12</f>
        <v>0</v>
      </c>
      <c r="D178" s="174">
        <f>IF(D$2="Fcst",'Revenue B Inputs'!D31,0)*12</f>
        <v>0</v>
      </c>
      <c r="E178" s="174">
        <f>IF(E$2="Fcst",'Revenue B Inputs'!E31,0)*12</f>
        <v>0</v>
      </c>
      <c r="F178" s="174">
        <f>IF(F$2="Fcst",'Revenue B Inputs'!F31,0)*12</f>
        <v>0</v>
      </c>
      <c r="G178" s="174">
        <f>IF(G$2="Fcst",'Revenue B Inputs'!G31,0)*12</f>
        <v>0</v>
      </c>
      <c r="H178" s="174">
        <f>IF(H$2="Fcst",'Revenue B Inputs'!H31,0)*12</f>
        <v>0</v>
      </c>
      <c r="I178" s="174">
        <f>IF(I$2="Fcst",'Revenue B Inputs'!I31,0)*12</f>
        <v>0</v>
      </c>
      <c r="J178" s="174">
        <f>IF(J$2="Fcst",'Revenue B Inputs'!J31,0)*12</f>
        <v>0</v>
      </c>
      <c r="K178" s="174">
        <f>IF(K$2="Fcst",'Revenue B Inputs'!K31,0)*12</f>
        <v>0</v>
      </c>
      <c r="L178" s="174">
        <f>IF(L$2="Fcst",'Revenue B Inputs'!L31,0)*12</f>
        <v>0</v>
      </c>
      <c r="M178" s="174">
        <f>IF(M$2="Fcst",'Revenue B Inputs'!M31,0)*12</f>
        <v>0</v>
      </c>
      <c r="N178" s="174">
        <f>IF(N$2="Fcst",'Revenue B Inputs'!N31,0)*12</f>
        <v>0</v>
      </c>
      <c r="O178" s="174">
        <f>IF(O$2="Fcst",'Revenue B Inputs'!O31,0)*12</f>
        <v>0</v>
      </c>
      <c r="P178" s="174">
        <f>IF(P$2="Fcst",'Revenue B Inputs'!P31,0)*12</f>
        <v>0</v>
      </c>
      <c r="Q178" s="174">
        <f>IF(Q$2="Fcst",'Revenue B Inputs'!Q31,0)*12</f>
        <v>0</v>
      </c>
      <c r="R178" s="174">
        <f>IF(R$2="Fcst",'Revenue B Inputs'!R31,0)*12</f>
        <v>0</v>
      </c>
      <c r="S178" s="174">
        <f>IF(S$2="Fcst",'Revenue B Inputs'!S31,0)*12</f>
        <v>0</v>
      </c>
      <c r="T178" s="174">
        <f>IF(T$2="Fcst",'Revenue B Inputs'!T31,0)*12</f>
        <v>0</v>
      </c>
      <c r="U178" s="174">
        <f>IF(U$2="Fcst",'Revenue B Inputs'!U31,0)*12</f>
        <v>0</v>
      </c>
      <c r="V178" s="174">
        <f>IF(V$2="Fcst",'Revenue B Inputs'!V31,0)*12</f>
        <v>0</v>
      </c>
      <c r="W178" s="174">
        <f>IF(W$2="Fcst",'Revenue B Inputs'!W31,0)*12</f>
        <v>0</v>
      </c>
      <c r="X178" s="174">
        <f>IF(X$2="Fcst",'Revenue B Inputs'!X31,0)*12</f>
        <v>0</v>
      </c>
      <c r="Y178" s="174">
        <f>IF(Y$2="Fcst",'Revenue B Inputs'!Y31,0)*12</f>
        <v>0</v>
      </c>
      <c r="Z178" s="174">
        <f>IF(Z$2="Fcst",'Revenue B Inputs'!Z31,0)*12</f>
        <v>0</v>
      </c>
      <c r="AA178" s="174">
        <f>IF(AA$2="Fcst",'Revenue B Inputs'!AA31,0)*12</f>
        <v>0</v>
      </c>
      <c r="AB178" s="174">
        <f>IF(AB$2="Fcst",'Revenue B Inputs'!AB31,0)*12</f>
        <v>0</v>
      </c>
      <c r="AC178" s="174">
        <f>IF(AC$2="Fcst",'Revenue B Inputs'!AC31,0)*12</f>
        <v>0</v>
      </c>
      <c r="AD178" s="174">
        <f>IF(AD$2="Fcst",'Revenue B Inputs'!AD31,0)*12</f>
        <v>0</v>
      </c>
      <c r="AE178" s="174">
        <f>IF(AE$2="Fcst",'Revenue B Inputs'!AE31,0)*12</f>
        <v>0</v>
      </c>
      <c r="AF178" s="174">
        <f>IF(AF$2="Fcst",'Revenue B Inputs'!AF31,0)*12</f>
        <v>0</v>
      </c>
      <c r="AG178" s="174">
        <f>IF(AG$2="Fcst",'Revenue B Inputs'!AG31,0)*12</f>
        <v>0</v>
      </c>
      <c r="AH178" s="174">
        <f>IF(AH$2="Fcst",'Revenue B Inputs'!AH31,0)*12</f>
        <v>0</v>
      </c>
      <c r="AI178" s="174">
        <f>IF(AI$2="Fcst",'Revenue B Inputs'!AI31,0)*12</f>
        <v>0</v>
      </c>
      <c r="AJ178" s="174">
        <f>IF(AJ$2="Fcst",'Revenue B Inputs'!AJ31,0)*12</f>
        <v>0</v>
      </c>
      <c r="AK178" s="174">
        <f>IF(AK$2="Fcst",'Revenue B Inputs'!AK31,0)*12</f>
        <v>0</v>
      </c>
      <c r="AL178" s="174">
        <f>IF(AL$2="Fcst",'Revenue B Inputs'!AL31,0)*12</f>
        <v>0</v>
      </c>
      <c r="AM178" s="174">
        <f>IF(AM$2="Fcst",'Revenue B Inputs'!AM31,0)*12</f>
        <v>0</v>
      </c>
      <c r="AN178" s="174">
        <f>IF(AN$2="Fcst",'Revenue B Inputs'!AN31,0)*12</f>
        <v>0</v>
      </c>
      <c r="AO178" s="174">
        <f>IF(AO$2="Fcst",'Revenue B Inputs'!AO31,0)*12</f>
        <v>0</v>
      </c>
      <c r="AP178" s="174">
        <f>IF(AP$2="Fcst",'Revenue B Inputs'!AP31,0)*12</f>
        <v>0</v>
      </c>
      <c r="AQ178" s="174">
        <f>IF(AQ$2="Fcst",'Revenue B Inputs'!AQ31,0)*12</f>
        <v>0</v>
      </c>
      <c r="AR178" s="174">
        <f>IF(AR$2="Fcst",'Revenue B Inputs'!AR31,0)*12</f>
        <v>0</v>
      </c>
      <c r="AS178" s="174">
        <f>IF(AS$2="Fcst",'Revenue B Inputs'!AS31,0)*12</f>
        <v>0</v>
      </c>
      <c r="AT178" s="174">
        <f>IF(AT$2="Fcst",'Revenue B Inputs'!AT31,0)*12</f>
        <v>0</v>
      </c>
      <c r="AU178" s="174">
        <f>IF(AU$2="Fcst",'Revenue B Inputs'!AU31,0)*12</f>
        <v>0</v>
      </c>
      <c r="AV178" s="174">
        <f>IF(AV$2="Fcst",'Revenue B Inputs'!AV31,0)*12</f>
        <v>0</v>
      </c>
      <c r="AW178" s="174">
        <f>IF(AW$2="Fcst",'Revenue B Inputs'!AW31,0)*12</f>
        <v>0</v>
      </c>
      <c r="AX178" s="174">
        <f>IF(AX$2="Fcst",'Revenue B Inputs'!AX31,0)*12</f>
        <v>0</v>
      </c>
      <c r="AY178" s="174">
        <f>IF(AY$2="Fcst",'Revenue B Inputs'!AY31,0)*12</f>
        <v>0</v>
      </c>
      <c r="AZ178" s="174">
        <f>IF(AZ$2="Fcst",'Revenue B Inputs'!AZ31,0)*12</f>
        <v>0</v>
      </c>
      <c r="BA178" s="174">
        <f>IF(BA$2="Fcst",'Revenue B Inputs'!BA31,0)*12</f>
        <v>0</v>
      </c>
      <c r="BB178" s="174">
        <f>IF(BB$2="Fcst",'Revenue B Inputs'!BB31,0)*12</f>
        <v>0</v>
      </c>
      <c r="BC178" s="174">
        <f>IF(BC$2="Fcst",'Revenue B Inputs'!BC31,0)*12</f>
        <v>0</v>
      </c>
      <c r="BD178" s="174">
        <f>IF(BD$2="Fcst",'Revenue B Inputs'!BD31,0)*12</f>
        <v>0</v>
      </c>
      <c r="BE178" s="174">
        <f>IF(BE$2="Fcst",'Revenue B Inputs'!BE31,0)*12</f>
        <v>0</v>
      </c>
      <c r="BF178" s="174">
        <f>IF(BF$2="Fcst",'Revenue B Inputs'!BF31,0)*12</f>
        <v>0</v>
      </c>
      <c r="BG178" s="174">
        <f>IF(BG$2="Fcst",'Revenue B Inputs'!BG31,0)*12</f>
        <v>0</v>
      </c>
      <c r="BH178" s="174">
        <f>IF(BH$2="Fcst",'Revenue B Inputs'!BH31,0)*12</f>
        <v>0</v>
      </c>
      <c r="BI178" s="174">
        <f>IF(BI$2="Fcst",'Revenue B Inputs'!BI31,0)*12</f>
        <v>0</v>
      </c>
      <c r="BJ178" s="174">
        <f>IF(BJ$2="Fcst",'Revenue B Inputs'!BJ31,0)*12</f>
        <v>0</v>
      </c>
      <c r="BK178" s="174">
        <f>IF(BK$2="Fcst",'Revenue B Inputs'!BK31,0)*12</f>
        <v>0</v>
      </c>
      <c r="BL178" s="174">
        <f>IF(BL$2="Fcst",'Revenue B Inputs'!BL31,0)*12</f>
        <v>0</v>
      </c>
      <c r="BM178" s="174">
        <f>IF(BM$2="Fcst",'Revenue B Inputs'!BM31,0)*12</f>
        <v>0</v>
      </c>
      <c r="BN178" s="174">
        <f>IF(BN$2="Fcst",'Revenue B Inputs'!BN31,0)*12</f>
        <v>0</v>
      </c>
      <c r="BO178" s="174">
        <f>IF(BO$2="Fcst",'Revenue B Inputs'!BO31,0)*12</f>
        <v>0</v>
      </c>
      <c r="BP178" s="174">
        <f>IF(BP$2="Fcst",'Revenue B Inputs'!BP31,0)*12</f>
        <v>0</v>
      </c>
      <c r="BQ178" s="174">
        <f>IF(BQ$2="Fcst",'Revenue B Inputs'!BQ31,0)*12</f>
        <v>0</v>
      </c>
      <c r="BR178" s="174">
        <f>IF(BR$2="Fcst",'Revenue B Inputs'!BR31,0)*12</f>
        <v>0</v>
      </c>
      <c r="BS178" s="174">
        <f>IF(BS$2="Fcst",'Revenue B Inputs'!BS31,0)*12</f>
        <v>0</v>
      </c>
      <c r="BT178" s="174">
        <f>IF(BT$2="Fcst",'Revenue B Inputs'!BT31,0)*12</f>
        <v>0</v>
      </c>
      <c r="BU178" s="174">
        <f>IF(BU$2="Fcst",'Revenue B Inputs'!BU31,0)*12</f>
        <v>0</v>
      </c>
    </row>
    <row r="179" spans="1:73" x14ac:dyDescent="0.3">
      <c r="A179" s="200" t="str">
        <f>$A$10</f>
        <v>Revenue C Inputs</v>
      </c>
      <c r="B179" s="174">
        <f>IF(B$2="Fcst",'Revenue C Inputs'!B31,0)*12</f>
        <v>0</v>
      </c>
      <c r="C179" s="174">
        <f>IF(C$2="Fcst",'Revenue C Inputs'!C31,0)*12</f>
        <v>0</v>
      </c>
      <c r="D179" s="174">
        <f>IF(D$2="Fcst",'Revenue C Inputs'!D31,0)*12</f>
        <v>0</v>
      </c>
      <c r="E179" s="174">
        <f>IF(E$2="Fcst",'Revenue C Inputs'!E31,0)*12</f>
        <v>0</v>
      </c>
      <c r="F179" s="174">
        <f>IF(F$2="Fcst",'Revenue C Inputs'!F31,0)*12</f>
        <v>0</v>
      </c>
      <c r="G179" s="174">
        <f>IF(G$2="Fcst",'Revenue C Inputs'!G31,0)*12</f>
        <v>0</v>
      </c>
      <c r="H179" s="174">
        <f>IF(H$2="Fcst",'Revenue C Inputs'!H31,0)*12</f>
        <v>0</v>
      </c>
      <c r="I179" s="174">
        <f>IF(I$2="Fcst",'Revenue C Inputs'!I31,0)*12</f>
        <v>0</v>
      </c>
      <c r="J179" s="174">
        <f>IF(J$2="Fcst",'Revenue C Inputs'!J31,0)*12</f>
        <v>0</v>
      </c>
      <c r="K179" s="174">
        <f>IF(K$2="Fcst",'Revenue C Inputs'!K31,0)*12</f>
        <v>0</v>
      </c>
      <c r="L179" s="174">
        <f>IF(L$2="Fcst",'Revenue C Inputs'!L31,0)*12</f>
        <v>0</v>
      </c>
      <c r="M179" s="174">
        <f>IF(M$2="Fcst",'Revenue C Inputs'!M31,0)*12</f>
        <v>0</v>
      </c>
      <c r="N179" s="174">
        <f>IF(N$2="Fcst",'Revenue C Inputs'!N31,0)*12</f>
        <v>0</v>
      </c>
      <c r="O179" s="174">
        <f>IF(O$2="Fcst",'Revenue C Inputs'!O31,0)*12</f>
        <v>0</v>
      </c>
      <c r="P179" s="174">
        <f>IF(P$2="Fcst",'Revenue C Inputs'!P31,0)*12</f>
        <v>0</v>
      </c>
      <c r="Q179" s="174">
        <f>IF(Q$2="Fcst",'Revenue C Inputs'!Q31,0)*12</f>
        <v>0</v>
      </c>
      <c r="R179" s="174">
        <f>IF(R$2="Fcst",'Revenue C Inputs'!R31,0)*12</f>
        <v>0</v>
      </c>
      <c r="S179" s="174">
        <f>IF(S$2="Fcst",'Revenue C Inputs'!S31,0)*12</f>
        <v>0</v>
      </c>
      <c r="T179" s="174">
        <f>IF(T$2="Fcst",'Revenue C Inputs'!T31,0)*12</f>
        <v>0</v>
      </c>
      <c r="U179" s="174">
        <f>IF(U$2="Fcst",'Revenue C Inputs'!U31,0)*12</f>
        <v>0</v>
      </c>
      <c r="V179" s="174">
        <f>IF(V$2="Fcst",'Revenue C Inputs'!V31,0)*12</f>
        <v>0</v>
      </c>
      <c r="W179" s="174">
        <f>IF(W$2="Fcst",'Revenue C Inputs'!W31,0)*12</f>
        <v>0</v>
      </c>
      <c r="X179" s="174">
        <f>IF(X$2="Fcst",'Revenue C Inputs'!X31,0)*12</f>
        <v>0</v>
      </c>
      <c r="Y179" s="174">
        <f>IF(Y$2="Fcst",'Revenue C Inputs'!Y31,0)*12</f>
        <v>0</v>
      </c>
      <c r="Z179" s="174">
        <f>IF(Z$2="Fcst",'Revenue C Inputs'!Z31,0)*12</f>
        <v>0</v>
      </c>
      <c r="AA179" s="174">
        <f>IF(AA$2="Fcst",'Revenue C Inputs'!AA31,0)*12</f>
        <v>0</v>
      </c>
      <c r="AB179" s="174">
        <f>IF(AB$2="Fcst",'Revenue C Inputs'!AB31,0)*12</f>
        <v>0</v>
      </c>
      <c r="AC179" s="174">
        <f>IF(AC$2="Fcst",'Revenue C Inputs'!AC31,0)*12</f>
        <v>0</v>
      </c>
      <c r="AD179" s="174">
        <f>IF(AD$2="Fcst",'Revenue C Inputs'!AD31,0)*12</f>
        <v>0</v>
      </c>
      <c r="AE179" s="174">
        <f>IF(AE$2="Fcst",'Revenue C Inputs'!AE31,0)*12</f>
        <v>0</v>
      </c>
      <c r="AF179" s="174">
        <f>IF(AF$2="Fcst",'Revenue C Inputs'!AF31,0)*12</f>
        <v>0</v>
      </c>
      <c r="AG179" s="174">
        <f>IF(AG$2="Fcst",'Revenue C Inputs'!AG31,0)*12</f>
        <v>0</v>
      </c>
      <c r="AH179" s="174">
        <f>IF(AH$2="Fcst",'Revenue C Inputs'!AH31,0)*12</f>
        <v>0</v>
      </c>
      <c r="AI179" s="174">
        <f>IF(AI$2="Fcst",'Revenue C Inputs'!AI31,0)*12</f>
        <v>0</v>
      </c>
      <c r="AJ179" s="174">
        <f>IF(AJ$2="Fcst",'Revenue C Inputs'!AJ31,0)*12</f>
        <v>0</v>
      </c>
      <c r="AK179" s="174">
        <f>IF(AK$2="Fcst",'Revenue C Inputs'!AK31,0)*12</f>
        <v>0</v>
      </c>
      <c r="AL179" s="174">
        <f>IF(AL$2="Fcst",'Revenue C Inputs'!AL31,0)*12</f>
        <v>0</v>
      </c>
      <c r="AM179" s="174">
        <f>IF(AM$2="Fcst",'Revenue C Inputs'!AM31,0)*12</f>
        <v>0</v>
      </c>
      <c r="AN179" s="174">
        <f>IF(AN$2="Fcst",'Revenue C Inputs'!AN31,0)*12</f>
        <v>0</v>
      </c>
      <c r="AO179" s="174">
        <f>IF(AO$2="Fcst",'Revenue C Inputs'!AO31,0)*12</f>
        <v>0</v>
      </c>
      <c r="AP179" s="174">
        <f>IF(AP$2="Fcst",'Revenue C Inputs'!AP31,0)*12</f>
        <v>0</v>
      </c>
      <c r="AQ179" s="174">
        <f>IF(AQ$2="Fcst",'Revenue C Inputs'!AQ31,0)*12</f>
        <v>0</v>
      </c>
      <c r="AR179" s="174">
        <f>IF(AR$2="Fcst",'Revenue C Inputs'!AR31,0)*12</f>
        <v>0</v>
      </c>
      <c r="AS179" s="174">
        <f>IF(AS$2="Fcst",'Revenue C Inputs'!AS31,0)*12</f>
        <v>0</v>
      </c>
      <c r="AT179" s="174">
        <f>IF(AT$2="Fcst",'Revenue C Inputs'!AT31,0)*12</f>
        <v>0</v>
      </c>
      <c r="AU179" s="174">
        <f>IF(AU$2="Fcst",'Revenue C Inputs'!AU31,0)*12</f>
        <v>0</v>
      </c>
      <c r="AV179" s="174">
        <f>IF(AV$2="Fcst",'Revenue C Inputs'!AV31,0)*12</f>
        <v>0</v>
      </c>
      <c r="AW179" s="174">
        <f>IF(AW$2="Fcst",'Revenue C Inputs'!AW31,0)*12</f>
        <v>0</v>
      </c>
      <c r="AX179" s="174">
        <f>IF(AX$2="Fcst",'Revenue C Inputs'!AX31,0)*12</f>
        <v>0</v>
      </c>
      <c r="AY179" s="174">
        <f>IF(AY$2="Fcst",'Revenue C Inputs'!AY31,0)*12</f>
        <v>0</v>
      </c>
      <c r="AZ179" s="174">
        <f>IF(AZ$2="Fcst",'Revenue C Inputs'!AZ31,0)*12</f>
        <v>0</v>
      </c>
      <c r="BA179" s="174">
        <f>IF(BA$2="Fcst",'Revenue C Inputs'!BA31,0)*12</f>
        <v>0</v>
      </c>
      <c r="BB179" s="174">
        <f>IF(BB$2="Fcst",'Revenue C Inputs'!BB31,0)*12</f>
        <v>0</v>
      </c>
      <c r="BC179" s="174">
        <f>IF(BC$2="Fcst",'Revenue C Inputs'!BC31,0)*12</f>
        <v>0</v>
      </c>
      <c r="BD179" s="174">
        <f>IF(BD$2="Fcst",'Revenue C Inputs'!BD31,0)*12</f>
        <v>0</v>
      </c>
      <c r="BE179" s="174">
        <f>IF(BE$2="Fcst",'Revenue C Inputs'!BE31,0)*12</f>
        <v>0</v>
      </c>
      <c r="BF179" s="174">
        <f>IF(BF$2="Fcst",'Revenue C Inputs'!BF31,0)*12</f>
        <v>0</v>
      </c>
      <c r="BG179" s="174">
        <f>IF(BG$2="Fcst",'Revenue C Inputs'!BG31,0)*12</f>
        <v>0</v>
      </c>
      <c r="BH179" s="174">
        <f>IF(BH$2="Fcst",'Revenue C Inputs'!BH31,0)*12</f>
        <v>0</v>
      </c>
      <c r="BI179" s="174">
        <f>IF(BI$2="Fcst",'Revenue C Inputs'!BI31,0)*12</f>
        <v>0</v>
      </c>
      <c r="BJ179" s="174">
        <f>IF(BJ$2="Fcst",'Revenue C Inputs'!BJ31,0)*12</f>
        <v>0</v>
      </c>
      <c r="BK179" s="174">
        <f>IF(BK$2="Fcst",'Revenue C Inputs'!BK31,0)*12</f>
        <v>0</v>
      </c>
      <c r="BL179" s="174">
        <f>IF(BL$2="Fcst",'Revenue C Inputs'!BL31,0)*12</f>
        <v>0</v>
      </c>
      <c r="BM179" s="174">
        <f>IF(BM$2="Fcst",'Revenue C Inputs'!BM31,0)*12</f>
        <v>0</v>
      </c>
      <c r="BN179" s="174">
        <f>IF(BN$2="Fcst",'Revenue C Inputs'!BN31,0)*12</f>
        <v>0</v>
      </c>
      <c r="BO179" s="174">
        <f>IF(BO$2="Fcst",'Revenue C Inputs'!BO31,0)*12</f>
        <v>0</v>
      </c>
      <c r="BP179" s="174">
        <f>IF(BP$2="Fcst",'Revenue C Inputs'!BP31,0)*12</f>
        <v>0</v>
      </c>
      <c r="BQ179" s="174">
        <f>IF(BQ$2="Fcst",'Revenue C Inputs'!BQ31,0)*12</f>
        <v>0</v>
      </c>
      <c r="BR179" s="174">
        <f>IF(BR$2="Fcst",'Revenue C Inputs'!BR31,0)*12</f>
        <v>0</v>
      </c>
      <c r="BS179" s="174">
        <f>IF(BS$2="Fcst",'Revenue C Inputs'!BS31,0)*12</f>
        <v>0</v>
      </c>
      <c r="BT179" s="174">
        <f>IF(BT$2="Fcst",'Revenue C Inputs'!BT31,0)*12</f>
        <v>0</v>
      </c>
      <c r="BU179" s="174">
        <f>IF(BU$2="Fcst",'Revenue C Inputs'!BU31,0)*12</f>
        <v>0</v>
      </c>
    </row>
    <row r="180" spans="1:73" x14ac:dyDescent="0.3">
      <c r="A180" s="200" t="str">
        <f>$A$11</f>
        <v>Revenue D Inputs</v>
      </c>
      <c r="B180" s="174">
        <f>IF(B$2="Fcst",'Revenue D Inputs'!B42,0)*12</f>
        <v>0</v>
      </c>
      <c r="C180" s="174">
        <f>IF(C$2="Fcst",'Revenue D Inputs'!C42,0)*12</f>
        <v>0</v>
      </c>
      <c r="D180" s="174">
        <f>IF(D$2="Fcst",'Revenue D Inputs'!D42,0)*12</f>
        <v>0</v>
      </c>
      <c r="E180" s="174">
        <f>IF(E$2="Fcst",'Revenue D Inputs'!E42,0)*12</f>
        <v>0</v>
      </c>
      <c r="F180" s="174">
        <f>IF(F$2="Fcst",'Revenue D Inputs'!F42,0)*12</f>
        <v>0</v>
      </c>
      <c r="G180" s="174">
        <f>IF(G$2="Fcst",'Revenue D Inputs'!G42,0)*12</f>
        <v>0</v>
      </c>
      <c r="H180" s="174">
        <f>IF(H$2="Fcst",'Revenue D Inputs'!H42,0)*12</f>
        <v>0</v>
      </c>
      <c r="I180" s="174">
        <f>IF(I$2="Fcst",'Revenue D Inputs'!I42,0)*12</f>
        <v>0</v>
      </c>
      <c r="J180" s="174">
        <f>IF(J$2="Fcst",'Revenue D Inputs'!J42,0)*12</f>
        <v>0</v>
      </c>
      <c r="K180" s="174">
        <f>IF(K$2="Fcst",'Revenue D Inputs'!K42,0)*12</f>
        <v>0</v>
      </c>
      <c r="L180" s="174">
        <f>IF(L$2="Fcst",'Revenue D Inputs'!L42,0)*12</f>
        <v>0</v>
      </c>
      <c r="M180" s="174">
        <f>IF(M$2="Fcst",'Revenue D Inputs'!M42,0)*12</f>
        <v>0</v>
      </c>
      <c r="N180" s="174">
        <f>IF(N$2="Fcst",'Revenue D Inputs'!N42,0)*12</f>
        <v>0</v>
      </c>
      <c r="O180" s="174">
        <f>IF(O$2="Fcst",'Revenue D Inputs'!O42,0)*12</f>
        <v>0</v>
      </c>
      <c r="P180" s="174">
        <f>IF(P$2="Fcst",'Revenue D Inputs'!P42,0)*12</f>
        <v>0</v>
      </c>
      <c r="Q180" s="174">
        <f>IF(Q$2="Fcst",'Revenue D Inputs'!Q42,0)*12</f>
        <v>0</v>
      </c>
      <c r="R180" s="174">
        <f>IF(R$2="Fcst",'Revenue D Inputs'!R42,0)*12</f>
        <v>0</v>
      </c>
      <c r="S180" s="174">
        <f>IF(S$2="Fcst",'Revenue D Inputs'!S42,0)*12</f>
        <v>0</v>
      </c>
      <c r="T180" s="174">
        <f>IF(T$2="Fcst",'Revenue D Inputs'!T42,0)*12</f>
        <v>0</v>
      </c>
      <c r="U180" s="174">
        <f>IF(U$2="Fcst",'Revenue D Inputs'!U42,0)*12</f>
        <v>0</v>
      </c>
      <c r="V180" s="174">
        <f>IF(V$2="Fcst",'Revenue D Inputs'!V42,0)*12</f>
        <v>0</v>
      </c>
      <c r="W180" s="174">
        <f>IF(W$2="Fcst",'Revenue D Inputs'!W42,0)*12</f>
        <v>0</v>
      </c>
      <c r="X180" s="174">
        <f>IF(X$2="Fcst",'Revenue D Inputs'!X42,0)*12</f>
        <v>0</v>
      </c>
      <c r="Y180" s="174">
        <f>IF(Y$2="Fcst",'Revenue D Inputs'!Y42,0)*12</f>
        <v>0</v>
      </c>
      <c r="Z180" s="174">
        <f>IF(Z$2="Fcst",'Revenue D Inputs'!Z42,0)*12</f>
        <v>0</v>
      </c>
      <c r="AA180" s="174">
        <f>IF(AA$2="Fcst",'Revenue D Inputs'!AA42,0)*12</f>
        <v>0</v>
      </c>
      <c r="AB180" s="174">
        <f>IF(AB$2="Fcst",'Revenue D Inputs'!AB42,0)*12</f>
        <v>0</v>
      </c>
      <c r="AC180" s="174">
        <f>IF(AC$2="Fcst",'Revenue D Inputs'!AC42,0)*12</f>
        <v>0</v>
      </c>
      <c r="AD180" s="174">
        <f>IF(AD$2="Fcst",'Revenue D Inputs'!AD42,0)*12</f>
        <v>0</v>
      </c>
      <c r="AE180" s="174">
        <f>IF(AE$2="Fcst",'Revenue D Inputs'!AE42,0)*12</f>
        <v>0</v>
      </c>
      <c r="AF180" s="174">
        <f>IF(AF$2="Fcst",'Revenue D Inputs'!AF42,0)*12</f>
        <v>0</v>
      </c>
      <c r="AG180" s="174">
        <f>IF(AG$2="Fcst",'Revenue D Inputs'!AG42,0)*12</f>
        <v>0</v>
      </c>
      <c r="AH180" s="174">
        <f>IF(AH$2="Fcst",'Revenue D Inputs'!AH42,0)*12</f>
        <v>0</v>
      </c>
      <c r="AI180" s="174">
        <f>IF(AI$2="Fcst",'Revenue D Inputs'!AI42,0)*12</f>
        <v>0</v>
      </c>
      <c r="AJ180" s="174">
        <f>IF(AJ$2="Fcst",'Revenue D Inputs'!AJ42,0)*12</f>
        <v>0</v>
      </c>
      <c r="AK180" s="174">
        <f>IF(AK$2="Fcst",'Revenue D Inputs'!AK42,0)*12</f>
        <v>0</v>
      </c>
      <c r="AL180" s="174">
        <f>IF(AL$2="Fcst",'Revenue D Inputs'!AL42,0)*12</f>
        <v>0</v>
      </c>
      <c r="AM180" s="174">
        <f>IF(AM$2="Fcst",'Revenue D Inputs'!AM42,0)*12</f>
        <v>0</v>
      </c>
      <c r="AN180" s="174">
        <f>IF(AN$2="Fcst",'Revenue D Inputs'!AN42,0)*12</f>
        <v>0</v>
      </c>
      <c r="AO180" s="174">
        <f>IF(AO$2="Fcst",'Revenue D Inputs'!AO42,0)*12</f>
        <v>0</v>
      </c>
      <c r="AP180" s="174">
        <f>IF(AP$2="Fcst",'Revenue D Inputs'!AP42,0)*12</f>
        <v>0</v>
      </c>
      <c r="AQ180" s="174">
        <f>IF(AQ$2="Fcst",'Revenue D Inputs'!AQ42,0)*12</f>
        <v>0</v>
      </c>
      <c r="AR180" s="174">
        <f>IF(AR$2="Fcst",'Revenue D Inputs'!AR42,0)*12</f>
        <v>0</v>
      </c>
      <c r="AS180" s="174">
        <f>IF(AS$2="Fcst",'Revenue D Inputs'!AS42,0)*12</f>
        <v>0</v>
      </c>
      <c r="AT180" s="174">
        <f>IF(AT$2="Fcst",'Revenue D Inputs'!AT42,0)*12</f>
        <v>0</v>
      </c>
      <c r="AU180" s="174">
        <f>IF(AU$2="Fcst",'Revenue D Inputs'!AU42,0)*12</f>
        <v>0</v>
      </c>
      <c r="AV180" s="174">
        <f>IF(AV$2="Fcst",'Revenue D Inputs'!AV42,0)*12</f>
        <v>0</v>
      </c>
      <c r="AW180" s="174">
        <f>IF(AW$2="Fcst",'Revenue D Inputs'!AW42,0)*12</f>
        <v>0</v>
      </c>
      <c r="AX180" s="174">
        <f>IF(AX$2="Fcst",'Revenue D Inputs'!AX42,0)*12</f>
        <v>0</v>
      </c>
      <c r="AY180" s="174">
        <f>IF(AY$2="Fcst",'Revenue D Inputs'!AY42,0)*12</f>
        <v>0</v>
      </c>
      <c r="AZ180" s="174">
        <f>IF(AZ$2="Fcst",'Revenue D Inputs'!AZ42,0)*12</f>
        <v>0</v>
      </c>
      <c r="BA180" s="174">
        <f>IF(BA$2="Fcst",'Revenue D Inputs'!BA42,0)*12</f>
        <v>0</v>
      </c>
      <c r="BB180" s="174">
        <f>IF(BB$2="Fcst",'Revenue D Inputs'!BB42,0)*12</f>
        <v>0</v>
      </c>
      <c r="BC180" s="174">
        <f>IF(BC$2="Fcst",'Revenue D Inputs'!BC42,0)*12</f>
        <v>0</v>
      </c>
      <c r="BD180" s="174">
        <f>IF(BD$2="Fcst",'Revenue D Inputs'!BD42,0)*12</f>
        <v>0</v>
      </c>
      <c r="BE180" s="174">
        <f>IF(BE$2="Fcst",'Revenue D Inputs'!BE42,0)*12</f>
        <v>0</v>
      </c>
      <c r="BF180" s="174">
        <f>IF(BF$2="Fcst",'Revenue D Inputs'!BF42,0)*12</f>
        <v>0</v>
      </c>
      <c r="BG180" s="174">
        <f>IF(BG$2="Fcst",'Revenue D Inputs'!BG42,0)*12</f>
        <v>0</v>
      </c>
      <c r="BH180" s="174">
        <f>IF(BH$2="Fcst",'Revenue D Inputs'!BH42,0)*12</f>
        <v>0</v>
      </c>
      <c r="BI180" s="174">
        <f>IF(BI$2="Fcst",'Revenue D Inputs'!BI42,0)*12</f>
        <v>0</v>
      </c>
      <c r="BJ180" s="174">
        <f>IF(BJ$2="Fcst",'Revenue D Inputs'!BJ42,0)*12</f>
        <v>0</v>
      </c>
      <c r="BK180" s="174">
        <f>IF(BK$2="Fcst",'Revenue D Inputs'!BK42,0)*12</f>
        <v>0</v>
      </c>
      <c r="BL180" s="174">
        <f>IF(BL$2="Fcst",'Revenue D Inputs'!BL42,0)*12</f>
        <v>0</v>
      </c>
      <c r="BM180" s="174">
        <f>IF(BM$2="Fcst",'Revenue D Inputs'!BM42,0)*12</f>
        <v>0</v>
      </c>
      <c r="BN180" s="174">
        <f>IF(BN$2="Fcst",'Revenue D Inputs'!BN42,0)*12</f>
        <v>0</v>
      </c>
      <c r="BO180" s="174">
        <f>IF(BO$2="Fcst",'Revenue D Inputs'!BO42,0)*12</f>
        <v>0</v>
      </c>
      <c r="BP180" s="174">
        <f>IF(BP$2="Fcst",'Revenue D Inputs'!BP42,0)*12</f>
        <v>0</v>
      </c>
      <c r="BQ180" s="174">
        <f>IF(BQ$2="Fcst",'Revenue D Inputs'!BQ42,0)*12</f>
        <v>0</v>
      </c>
      <c r="BR180" s="174">
        <f>IF(BR$2="Fcst",'Revenue D Inputs'!BR42,0)*12</f>
        <v>0</v>
      </c>
      <c r="BS180" s="174">
        <f>IF(BS$2="Fcst",'Revenue D Inputs'!BS42,0)*12</f>
        <v>0</v>
      </c>
      <c r="BT180" s="174">
        <f>IF(BT$2="Fcst",'Revenue D Inputs'!BT42,0)*12</f>
        <v>0</v>
      </c>
      <c r="BU180" s="174">
        <f>IF(BU$2="Fcst",'Revenue D Inputs'!BU42,0)*12</f>
        <v>0</v>
      </c>
    </row>
    <row r="181" spans="1:73" s="575" customFormat="1" x14ac:dyDescent="0.3">
      <c r="A181" s="575" t="str">
        <f>$A$12</f>
        <v>Revenue E Inputs</v>
      </c>
      <c r="B181" s="537">
        <f>IF(B$2="Fcst",'Revenue E Inputs'!B75,0)*12</f>
        <v>0</v>
      </c>
      <c r="C181" s="537">
        <f>IF(C$2="Fcst",'Revenue E Inputs'!C75,0)*12</f>
        <v>0</v>
      </c>
      <c r="D181" s="537">
        <f>IF(D$2="Fcst",'Revenue E Inputs'!D75,0)*12</f>
        <v>0</v>
      </c>
      <c r="E181" s="537">
        <f>IF(E$2="Fcst",'Revenue E Inputs'!E75,0)*12</f>
        <v>0</v>
      </c>
      <c r="F181" s="537">
        <f>IF(F$2="Fcst",'Revenue E Inputs'!F75,0)*12</f>
        <v>0</v>
      </c>
      <c r="G181" s="537">
        <f>IF(G$2="Fcst",'Revenue E Inputs'!G75,0)*12</f>
        <v>0</v>
      </c>
      <c r="H181" s="537">
        <f>IF(H$2="Fcst",'Revenue E Inputs'!H75,0)*12</f>
        <v>0</v>
      </c>
      <c r="I181" s="537">
        <f>IF(I$2="Fcst",'Revenue E Inputs'!I75,0)*12</f>
        <v>0</v>
      </c>
      <c r="J181" s="537">
        <f>IF(J$2="Fcst",'Revenue E Inputs'!J75,0)*12</f>
        <v>0</v>
      </c>
      <c r="K181" s="537">
        <f>IF(K$2="Fcst",'Revenue E Inputs'!K75,0)*12</f>
        <v>0</v>
      </c>
      <c r="L181" s="537">
        <f>IF(L$2="Fcst",'Revenue E Inputs'!L75,0)*12</f>
        <v>0</v>
      </c>
      <c r="M181" s="537">
        <f>IF(M$2="Fcst",'Revenue E Inputs'!M75,0)*12</f>
        <v>0</v>
      </c>
      <c r="N181" s="537">
        <f>IF(N$2="Fcst",'Revenue E Inputs'!N75,0)*12</f>
        <v>0</v>
      </c>
      <c r="O181" s="537">
        <f>IF(O$2="Fcst",'Revenue E Inputs'!O75,0)*12</f>
        <v>0</v>
      </c>
      <c r="P181" s="537">
        <f>IF(P$2="Fcst",'Revenue E Inputs'!P75,0)*12</f>
        <v>0</v>
      </c>
      <c r="Q181" s="537">
        <f>IF(Q$2="Fcst",'Revenue E Inputs'!Q75,0)*12</f>
        <v>0</v>
      </c>
      <c r="R181" s="537">
        <f>IF(R$2="Fcst",'Revenue E Inputs'!R75,0)*12</f>
        <v>0</v>
      </c>
      <c r="S181" s="537">
        <f>IF(S$2="Fcst",'Revenue E Inputs'!S75,0)*12</f>
        <v>0</v>
      </c>
      <c r="T181" s="537">
        <f>IF(T$2="Fcst",'Revenue E Inputs'!T75,0)*12</f>
        <v>0</v>
      </c>
      <c r="U181" s="537">
        <f>IF(U$2="Fcst",'Revenue E Inputs'!U75,0)*12</f>
        <v>0</v>
      </c>
      <c r="V181" s="537">
        <f>IF(V$2="Fcst",'Revenue E Inputs'!V75,0)*12</f>
        <v>0</v>
      </c>
      <c r="W181" s="537">
        <f>IF(W$2="Fcst",'Revenue E Inputs'!W75,0)*12</f>
        <v>0</v>
      </c>
      <c r="X181" s="537">
        <f>IF(X$2="Fcst",'Revenue E Inputs'!X75,0)*12</f>
        <v>0</v>
      </c>
      <c r="Y181" s="537">
        <f>IF(Y$2="Fcst",'Revenue E Inputs'!Y75,0)*12</f>
        <v>0</v>
      </c>
      <c r="Z181" s="537">
        <f>IF(Z$2="Fcst",'Revenue E Inputs'!Z75,0)*12</f>
        <v>0</v>
      </c>
      <c r="AA181" s="537">
        <f>IF(AA$2="Fcst",'Revenue E Inputs'!AA75,0)*12</f>
        <v>0</v>
      </c>
      <c r="AB181" s="537">
        <f>IF(AB$2="Fcst",'Revenue E Inputs'!AB75,0)*12</f>
        <v>0</v>
      </c>
      <c r="AC181" s="537">
        <f>IF(AC$2="Fcst",'Revenue E Inputs'!AC75,0)*12</f>
        <v>0</v>
      </c>
      <c r="AD181" s="537">
        <f>IF(AD$2="Fcst",'Revenue E Inputs'!AD75,0)*12</f>
        <v>0</v>
      </c>
      <c r="AE181" s="537">
        <f>IF(AE$2="Fcst",'Revenue E Inputs'!AE75,0)*12</f>
        <v>0</v>
      </c>
      <c r="AF181" s="537">
        <f>IF(AF$2="Fcst",'Revenue E Inputs'!AF75,0)*12</f>
        <v>0</v>
      </c>
      <c r="AG181" s="537">
        <f>IF(AG$2="Fcst",'Revenue E Inputs'!AG75,0)*12</f>
        <v>0</v>
      </c>
      <c r="AH181" s="537">
        <f>IF(AH$2="Fcst",'Revenue E Inputs'!AH75,0)*12</f>
        <v>0</v>
      </c>
      <c r="AI181" s="537">
        <f>IF(AI$2="Fcst",'Revenue E Inputs'!AI75,0)*12</f>
        <v>0</v>
      </c>
      <c r="AJ181" s="537">
        <f>IF(AJ$2="Fcst",'Revenue E Inputs'!AJ75,0)*12</f>
        <v>0</v>
      </c>
      <c r="AK181" s="537">
        <f>IF(AK$2="Fcst",'Revenue E Inputs'!AK75,0)*12</f>
        <v>0</v>
      </c>
      <c r="AL181" s="537">
        <f>IF(AL$2="Fcst",'Revenue E Inputs'!AL75,0)*12</f>
        <v>0</v>
      </c>
      <c r="AM181" s="537">
        <f>IF(AM$2="Fcst",'Revenue E Inputs'!AM75,0)*12</f>
        <v>0</v>
      </c>
      <c r="AN181" s="537">
        <f>IF(AN$2="Fcst",'Revenue E Inputs'!AN75,0)*12</f>
        <v>0</v>
      </c>
      <c r="AO181" s="537">
        <f>IF(AO$2="Fcst",'Revenue E Inputs'!AO75,0)*12</f>
        <v>0</v>
      </c>
      <c r="AP181" s="537">
        <f>IF(AP$2="Fcst",'Revenue E Inputs'!AP75,0)*12</f>
        <v>0</v>
      </c>
      <c r="AQ181" s="537">
        <f>IF(AQ$2="Fcst",'Revenue E Inputs'!AQ75,0)*12</f>
        <v>0</v>
      </c>
      <c r="AR181" s="537">
        <f>IF(AR$2="Fcst",'Revenue E Inputs'!AR75,0)*12</f>
        <v>0</v>
      </c>
      <c r="AS181" s="537">
        <f>IF(AS$2="Fcst",'Revenue E Inputs'!AS75,0)*12</f>
        <v>0</v>
      </c>
      <c r="AT181" s="537">
        <f>IF(AT$2="Fcst",'Revenue E Inputs'!AT75,0)*12</f>
        <v>0</v>
      </c>
      <c r="AU181" s="537">
        <f>IF(AU$2="Fcst",'Revenue E Inputs'!AU75,0)*12</f>
        <v>0</v>
      </c>
      <c r="AV181" s="537">
        <f>IF(AV$2="Fcst",'Revenue E Inputs'!AV75,0)*12</f>
        <v>0</v>
      </c>
      <c r="AW181" s="537">
        <f>IF(AW$2="Fcst",'Revenue E Inputs'!AW75,0)*12</f>
        <v>0</v>
      </c>
      <c r="AX181" s="537">
        <f>IF(AX$2="Fcst",'Revenue E Inputs'!AX75,0)*12</f>
        <v>0</v>
      </c>
      <c r="AY181" s="537">
        <f>IF(AY$2="Fcst",'Revenue E Inputs'!AY75,0)*12</f>
        <v>0</v>
      </c>
      <c r="AZ181" s="537">
        <f>IF(AZ$2="Fcst",'Revenue E Inputs'!AZ75,0)*12</f>
        <v>0</v>
      </c>
      <c r="BA181" s="537">
        <f>IF(BA$2="Fcst",'Revenue E Inputs'!BA75,0)*12</f>
        <v>0</v>
      </c>
      <c r="BB181" s="537">
        <f>IF(BB$2="Fcst",'Revenue E Inputs'!BB75,0)*12</f>
        <v>0</v>
      </c>
      <c r="BC181" s="537">
        <f>IF(BC$2="Fcst",'Revenue E Inputs'!BC75,0)*12</f>
        <v>0</v>
      </c>
      <c r="BD181" s="537">
        <f>IF(BD$2="Fcst",'Revenue E Inputs'!BD75,0)*12</f>
        <v>0</v>
      </c>
      <c r="BE181" s="537">
        <f>IF(BE$2="Fcst",'Revenue E Inputs'!BE75,0)*12</f>
        <v>0</v>
      </c>
      <c r="BF181" s="537">
        <f>IF(BF$2="Fcst",'Revenue E Inputs'!BF75,0)*12</f>
        <v>0</v>
      </c>
      <c r="BG181" s="537">
        <f>IF(BG$2="Fcst",'Revenue E Inputs'!BG75,0)*12</f>
        <v>0</v>
      </c>
      <c r="BH181" s="537">
        <f>IF(BH$2="Fcst",'Revenue E Inputs'!BH75,0)*12</f>
        <v>0</v>
      </c>
      <c r="BI181" s="537">
        <f>IF(BI$2="Fcst",'Revenue E Inputs'!BI75,0)*12</f>
        <v>0</v>
      </c>
      <c r="BJ181" s="537">
        <f>IF(BJ$2="Fcst",'Revenue E Inputs'!BJ75,0)*12</f>
        <v>0</v>
      </c>
      <c r="BK181" s="537">
        <f>IF(BK$2="Fcst",'Revenue E Inputs'!BK75,0)*12</f>
        <v>0</v>
      </c>
      <c r="BL181" s="537">
        <f>IF(BL$2="Fcst",'Revenue E Inputs'!BL75,0)*12</f>
        <v>0</v>
      </c>
      <c r="BM181" s="537">
        <f>IF(BM$2="Fcst",'Revenue E Inputs'!BM75,0)*12</f>
        <v>0</v>
      </c>
      <c r="BN181" s="537">
        <f>IF(BN$2="Fcst",'Revenue E Inputs'!BN75,0)*12</f>
        <v>0</v>
      </c>
      <c r="BO181" s="537">
        <f>IF(BO$2="Fcst",'Revenue E Inputs'!BO75,0)*12</f>
        <v>0</v>
      </c>
      <c r="BP181" s="537">
        <f>IF(BP$2="Fcst",'Revenue E Inputs'!BP75,0)*12</f>
        <v>0</v>
      </c>
      <c r="BQ181" s="537">
        <f>IF(BQ$2="Fcst",'Revenue E Inputs'!BQ75,0)*12</f>
        <v>0</v>
      </c>
      <c r="BR181" s="537">
        <f>IF(BR$2="Fcst",'Revenue E Inputs'!BR75,0)*12</f>
        <v>0</v>
      </c>
      <c r="BS181" s="537">
        <f>IF(BS$2="Fcst",'Revenue E Inputs'!BS75,0)*12</f>
        <v>0</v>
      </c>
      <c r="BT181" s="537">
        <f>IF(BT$2="Fcst",'Revenue E Inputs'!BT75,0)*12</f>
        <v>0</v>
      </c>
      <c r="BU181" s="537">
        <f>IF(BU$2="Fcst",'Revenue E Inputs'!BU75,0)*12</f>
        <v>0</v>
      </c>
    </row>
    <row r="182" spans="1:73" s="575" customFormat="1" x14ac:dyDescent="0.3">
      <c r="A182" s="575" t="s">
        <v>981</v>
      </c>
      <c r="B182" s="537">
        <f>IF(B$2="Fcst",'Revenue F Inputs'!B75,0)*12</f>
        <v>0</v>
      </c>
      <c r="C182" s="537">
        <f>IF(C$2="Fcst",'Revenue F Inputs'!C75,0)*12</f>
        <v>0</v>
      </c>
      <c r="D182" s="537">
        <f>IF(D$2="Fcst",'Revenue F Inputs'!D75,0)*12</f>
        <v>0</v>
      </c>
      <c r="E182" s="537">
        <f>IF(E$2="Fcst",'Revenue F Inputs'!E75,0)*12</f>
        <v>0</v>
      </c>
      <c r="F182" s="537">
        <f>IF(F$2="Fcst",'Revenue F Inputs'!F75,0)*12</f>
        <v>0</v>
      </c>
      <c r="G182" s="537">
        <f>IF(G$2="Fcst",'Revenue F Inputs'!G75,0)*12</f>
        <v>0</v>
      </c>
      <c r="H182" s="537">
        <f>IF(H$2="Fcst",'Revenue F Inputs'!H75,0)*12</f>
        <v>0</v>
      </c>
      <c r="I182" s="537">
        <f>IF(I$2="Fcst",'Revenue F Inputs'!I75,0)*12</f>
        <v>-12890.931676376742</v>
      </c>
      <c r="J182" s="537">
        <f>IF(J$2="Fcst",'Revenue F Inputs'!J75,0)*12</f>
        <v>-12992.950177224135</v>
      </c>
      <c r="K182" s="537">
        <f>IF(K$2="Fcst",'Revenue F Inputs'!K75,0)*12</f>
        <v>-13096.354210496604</v>
      </c>
      <c r="L182" s="537">
        <f>IF(L$2="Fcst",'Revenue F Inputs'!L75,0)*12</f>
        <v>-13201.162593370296</v>
      </c>
      <c r="M182" s="537">
        <f>IF(M$2="Fcst",'Revenue F Inputs'!M75,0)*12</f>
        <v>-13307.394398580966</v>
      </c>
      <c r="N182" s="537">
        <f>IF(N$2="Fcst",'Revenue F Inputs'!N75,0)*12</f>
        <v>-13415.068957894777</v>
      </c>
      <c r="O182" s="537">
        <f>IF(O$2="Fcst",'Revenue F Inputs'!O75,0)*12</f>
        <v>-13524.205865626234</v>
      </c>
      <c r="P182" s="537">
        <f>IF(P$2="Fcst",'Revenue F Inputs'!P75,0)*12</f>
        <v>-13634.824982203922</v>
      </c>
      <c r="Q182" s="537">
        <f>IF(Q$2="Fcst",'Revenue F Inputs'!Q75,0)*12</f>
        <v>-13746.946437784612</v>
      </c>
      <c r="R182" s="537">
        <f>IF(R$2="Fcst",'Revenue F Inputs'!R75,0)*12</f>
        <v>-13860.590635916546</v>
      </c>
      <c r="S182" s="537">
        <f>IF(S$2="Fcst",'Revenue F Inputs'!S75,0)*12</f>
        <v>-13975.778257252365</v>
      </c>
      <c r="T182" s="537">
        <f>IF(T$2="Fcst",'Revenue F Inputs'!T75,0)*12</f>
        <v>-14092.530263312543</v>
      </c>
      <c r="U182" s="537">
        <f>IF(U$2="Fcst",'Revenue F Inputs'!U75,0)*12</f>
        <v>-14210.867900299912</v>
      </c>
      <c r="V182" s="537">
        <f>IF(V$2="Fcst",'Revenue F Inputs'!V75,0)*12</f>
        <v>-14330.812702965968</v>
      </c>
      <c r="W182" s="537">
        <f>IF(W$2="Fcst",'Revenue F Inputs'!W75,0)*12</f>
        <v>-14452.386498529711</v>
      </c>
      <c r="X182" s="537">
        <f>IF(X$2="Fcst",'Revenue F Inputs'!X75,0)*12</f>
        <v>-14575.611410649704</v>
      </c>
      <c r="Y182" s="537">
        <f>IF(Y$2="Fcst",'Revenue F Inputs'!Y75,0)*12</f>
        <v>-14700.509863450077</v>
      </c>
      <c r="Z182" s="537">
        <f>IF(Z$2="Fcst",'Revenue F Inputs'!Z75,0)*12</f>
        <v>-14827.104585601199</v>
      </c>
      <c r="AA182" s="537">
        <f>IF(AA$2="Fcst",'Revenue F Inputs'!AA75,0)*12</f>
        <v>-14955.418614455783</v>
      </c>
      <c r="AB182" s="537">
        <f>IF(AB$2="Fcst",'Revenue F Inputs'!AB75,0)*12</f>
        <v>-15094.607258231621</v>
      </c>
      <c r="AC182" s="537">
        <f>IF(AC$2="Fcst",'Revenue F Inputs'!AC75,0)*12</f>
        <v>-15235.686249126378</v>
      </c>
      <c r="AD182" s="537">
        <f>IF(AD$2="Fcst",'Revenue F Inputs'!AD75,0)*12</f>
        <v>-15378.6812602994</v>
      </c>
      <c r="AE182" s="537">
        <f>IF(AE$2="Fcst",'Revenue F Inputs'!AE75,0)*12</f>
        <v>-15523.618313582028</v>
      </c>
      <c r="AF182" s="537">
        <f>IF(AF$2="Fcst",'Revenue F Inputs'!AF75,0)*12</f>
        <v>-15670.523784212979</v>
      </c>
      <c r="AG182" s="537">
        <f>IF(AG$2="Fcst",'Revenue F Inputs'!AG75,0)*12</f>
        <v>-15819.424405638048</v>
      </c>
      <c r="AH182" s="537">
        <f>IF(AH$2="Fcst",'Revenue F Inputs'!AH75,0)*12</f>
        <v>-15970.347274374972</v>
      </c>
      <c r="AI182" s="537">
        <f>IF(AI$2="Fcst",'Revenue F Inputs'!AI75,0)*12</f>
        <v>-16123.319854944395</v>
      </c>
      <c r="AJ182" s="537">
        <f>IF(AJ$2="Fcst",'Revenue F Inputs'!AJ75,0)*12</f>
        <v>-16278.369984867766</v>
      </c>
      <c r="AK182" s="537">
        <f>IF(AK$2="Fcst",'Revenue F Inputs'!AK75,0)*12</f>
        <v>-16435.525879733152</v>
      </c>
      <c r="AL182" s="537">
        <f>IF(AL$2="Fcst",'Revenue F Inputs'!AL75,0)*12</f>
        <v>-16594.81613832981</v>
      </c>
      <c r="AM182" s="537">
        <f>IF(AM$2="Fcst",'Revenue F Inputs'!AM75,0)*12</f>
        <v>-16756.269747852541</v>
      </c>
      <c r="AN182" s="537">
        <f>IF(AN$2="Fcst",'Revenue F Inputs'!AN75,0)*12</f>
        <v>-16919.916089176673</v>
      </c>
      <c r="AO182" s="537">
        <f>IF(AO$2="Fcst",'Revenue F Inputs'!AO75,0)*12</f>
        <v>-17085.784942204722</v>
      </c>
      <c r="AP182" s="537">
        <f>IF(AP$2="Fcst",'Revenue F Inputs'!AP75,0)*12</f>
        <v>-17253.906491285663</v>
      </c>
      <c r="AQ182" s="537">
        <f>IF(AQ$2="Fcst",'Revenue F Inputs'!AQ75,0)*12</f>
        <v>-17424.311330707773</v>
      </c>
      <c r="AR182" s="537">
        <f>IF(AR$2="Fcst",'Revenue F Inputs'!AR75,0)*12</f>
        <v>-17597.030470266116</v>
      </c>
      <c r="AS182" s="537">
        <f>IF(AS$2="Fcst",'Revenue F Inputs'!AS75,0)*12</f>
        <v>-17772.095340905602</v>
      </c>
      <c r="AT182" s="537">
        <f>IF(AT$2="Fcst",'Revenue F Inputs'!AT75,0)*12</f>
        <v>-17949.53780044071</v>
      </c>
      <c r="AU182" s="537">
        <f>IF(AU$2="Fcst",'Revenue F Inputs'!AU75,0)*12</f>
        <v>-18129.390139352879</v>
      </c>
      <c r="AV182" s="537">
        <f>IF(AV$2="Fcst",'Revenue F Inputs'!AV75,0)*12</f>
        <v>-18311.68508666665</v>
      </c>
      <c r="AW182" s="537">
        <f>IF(AW$2="Fcst",'Revenue F Inputs'!AW75,0)*12</f>
        <v>-18496.455815905589</v>
      </c>
      <c r="AX182" s="537">
        <f>IF(AX$2="Fcst",'Revenue F Inputs'!AX75,0)*12</f>
        <v>-18683.735951129118</v>
      </c>
      <c r="AY182" s="537">
        <f>IF(AY$2="Fcst",'Revenue F Inputs'!AY75,0)*12</f>
        <v>-18873.559573051327</v>
      </c>
      <c r="AZ182" s="537">
        <f>IF(AZ$2="Fcst",'Revenue F Inputs'!AZ75,0)*12</f>
        <v>-19065.961225242892</v>
      </c>
      <c r="BA182" s="537">
        <f>IF(BA$2="Fcst",'Revenue F Inputs'!BA75,0)*12</f>
        <v>-19260.975920417204</v>
      </c>
      <c r="BB182" s="537">
        <f>IF(BB$2="Fcst",'Revenue F Inputs'!BB75,0)*12</f>
        <v>-19458.639146801896</v>
      </c>
      <c r="BC182" s="537">
        <f>IF(BC$2="Fcst",'Revenue F Inputs'!BC75,0)*12</f>
        <v>-19658.986874596882</v>
      </c>
      <c r="BD182" s="537">
        <f>IF(BD$2="Fcst",'Revenue F Inputs'!BD75,0)*12</f>
        <v>-19862.055562520123</v>
      </c>
      <c r="BE182" s="537">
        <f>IF(BE$2="Fcst",'Revenue F Inputs'!BE75,0)*12</f>
        <v>-20067.882164442279</v>
      </c>
      <c r="BF182" s="537">
        <f>IF(BF$2="Fcst",'Revenue F Inputs'!BF75,0)*12</f>
        <v>-20276.504136111471</v>
      </c>
      <c r="BG182" s="537">
        <f>IF(BG$2="Fcst",'Revenue F Inputs'!BG75,0)*12</f>
        <v>-20487.95944196936</v>
      </c>
      <c r="BH182" s="537">
        <f>IF(BH$2="Fcst",'Revenue F Inputs'!BH75,0)*12</f>
        <v>-20711.418520050298</v>
      </c>
      <c r="BI182" s="537">
        <f>IF(BI$2="Fcst",'Revenue F Inputs'!BI75,0)*12</f>
        <v>-20937.912437849402</v>
      </c>
      <c r="BJ182" s="537">
        <f>IF(BJ$2="Fcst",'Revenue F Inputs'!BJ75,0)*12</f>
        <v>-21167.482412094992</v>
      </c>
      <c r="BK182" s="537">
        <f>IF(BK$2="Fcst",'Revenue F Inputs'!BK75,0)*12</f>
        <v>-21400.170219287538</v>
      </c>
      <c r="BL182" s="537">
        <f>IF(BL$2="Fcst",'Revenue F Inputs'!BL75,0)*12</f>
        <v>-21636.01820330201</v>
      </c>
      <c r="BM182" s="537">
        <f>IF(BM$2="Fcst",'Revenue F Inputs'!BM75,0)*12</f>
        <v>-21875.06928309349</v>
      </c>
      <c r="BN182" s="537">
        <f>IF(BN$2="Fcst",'Revenue F Inputs'!BN75,0)*12</f>
        <v>-22117.366960507454</v>
      </c>
      <c r="BO182" s="537">
        <f>IF(BO$2="Fcst",'Revenue F Inputs'!BO75,0)*12</f>
        <v>-22362.955328196116</v>
      </c>
      <c r="BP182" s="537">
        <f>IF(BP$2="Fcst",'Revenue F Inputs'!BP75,0)*12</f>
        <v>-22611.879077642276</v>
      </c>
      <c r="BQ182" s="537">
        <f>IF(BQ$2="Fcst",'Revenue F Inputs'!BQ75,0)*12</f>
        <v>-22864.183507292168</v>
      </c>
      <c r="BR182" s="537">
        <f>IF(BR$2="Fcst",'Revenue F Inputs'!BR75,0)*12</f>
        <v>-23119.914530798735</v>
      </c>
      <c r="BS182" s="537">
        <f>IF(BS$2="Fcst",'Revenue F Inputs'!BS75,0)*12</f>
        <v>-23379.118685376845</v>
      </c>
      <c r="BT182" s="537">
        <f>IF(BT$2="Fcst",'Revenue F Inputs'!BT75,0)*12</f>
        <v>-23641.843140272053</v>
      </c>
      <c r="BU182" s="537">
        <f>IF(BU$2="Fcst",'Revenue F Inputs'!BU75,0)*12</f>
        <v>-23908.135705344277</v>
      </c>
    </row>
    <row r="183" spans="1:73" x14ac:dyDescent="0.3">
      <c r="A183" s="575"/>
      <c r="B183" s="537"/>
      <c r="C183" s="537"/>
      <c r="D183" s="537"/>
      <c r="E183" s="537"/>
      <c r="F183" s="537"/>
      <c r="G183" s="537"/>
      <c r="H183" s="537"/>
      <c r="I183" s="537"/>
      <c r="J183" s="537"/>
      <c r="K183" s="537"/>
      <c r="L183" s="537"/>
      <c r="M183" s="537"/>
      <c r="N183" s="537"/>
      <c r="O183" s="537"/>
      <c r="P183" s="537"/>
      <c r="Q183" s="537"/>
      <c r="R183" s="537"/>
      <c r="S183" s="537"/>
      <c r="T183" s="537"/>
      <c r="U183" s="537"/>
      <c r="V183" s="537"/>
      <c r="W183" s="537"/>
      <c r="X183" s="537"/>
      <c r="Y183" s="537"/>
      <c r="Z183" s="537"/>
      <c r="AA183" s="537"/>
      <c r="AB183" s="537"/>
      <c r="AC183" s="537"/>
      <c r="AD183" s="537"/>
      <c r="AE183" s="537"/>
      <c r="AF183" s="537"/>
      <c r="AG183" s="537"/>
      <c r="AH183" s="537"/>
      <c r="AI183" s="537"/>
      <c r="AJ183" s="537"/>
      <c r="AK183" s="537"/>
      <c r="AL183" s="537"/>
      <c r="AM183" s="537"/>
      <c r="AN183" s="537"/>
      <c r="AO183" s="537"/>
      <c r="AP183" s="537"/>
      <c r="AQ183" s="537"/>
      <c r="AR183" s="537"/>
      <c r="AS183" s="537"/>
      <c r="AT183" s="537"/>
      <c r="AU183" s="537"/>
      <c r="AV183" s="537"/>
      <c r="AW183" s="537"/>
      <c r="AX183" s="537"/>
      <c r="AY183" s="537"/>
      <c r="AZ183" s="537"/>
      <c r="BA183" s="537"/>
      <c r="BB183" s="537"/>
      <c r="BC183" s="537"/>
      <c r="BD183" s="537"/>
      <c r="BE183" s="537"/>
      <c r="BF183" s="537"/>
      <c r="BG183" s="537"/>
      <c r="BH183" s="537"/>
      <c r="BI183" s="537"/>
      <c r="BJ183" s="537"/>
      <c r="BK183" s="537"/>
      <c r="BL183" s="537"/>
      <c r="BM183" s="537"/>
      <c r="BN183" s="537"/>
      <c r="BO183" s="537"/>
      <c r="BP183" s="537"/>
      <c r="BQ183" s="537"/>
      <c r="BR183" s="537"/>
      <c r="BS183" s="537"/>
      <c r="BT183" s="537"/>
      <c r="BU183" s="537"/>
    </row>
    <row r="184" spans="1:73" x14ac:dyDescent="0.3">
      <c r="A184" s="218" t="s">
        <v>119</v>
      </c>
      <c r="B184" s="219">
        <f>IF(B$2="Fcst",SUM(B177:B183),IF(Actuals!$B$5="ARR",Actuals!B16,Actuals!B16*12))</f>
        <v>-1853.8872042056755</v>
      </c>
      <c r="C184" s="219">
        <f>IF(C$2="Fcst",SUM(C177:C183),IF(Actuals!$B$5="ARR",Actuals!C16,Actuals!C16*12))</f>
        <v>0</v>
      </c>
      <c r="D184" s="219">
        <f>IF(D$2="Fcst",SUM(D177:D183),IF(Actuals!$B$5="ARR",Actuals!D16,Actuals!D16*12))</f>
        <v>0</v>
      </c>
      <c r="E184" s="219">
        <f>IF(E$2="Fcst",SUM(E177:E183),IF(Actuals!$B$5="ARR",Actuals!E16,Actuals!E16*12))</f>
        <v>0</v>
      </c>
      <c r="F184" s="219">
        <f>IF(F$2="Fcst",SUM(F177:F183),IF(Actuals!$B$5="ARR",Actuals!F16,Actuals!F16*12))</f>
        <v>-1911.5897891696184</v>
      </c>
      <c r="G184" s="219">
        <f>IF(G$2="Fcst",SUM(G177:G183),IF(Actuals!$B$5="ARR",Actuals!G16,Actuals!G16*12))</f>
        <v>0</v>
      </c>
      <c r="H184" s="219">
        <f>IF(H$2="Fcst",SUM(H177:H183),IF(Actuals!$B$5="ARR",Actuals!H16,Actuals!H16*12))</f>
        <v>-1737.8731213591559</v>
      </c>
      <c r="I184" s="219">
        <f>IF(I$2="Fcst",SUM(I177:I183),IF(Actuals!$B$5="ARR",Actuals!I16,Actuals!I16*12))</f>
        <v>-12890.931676376742</v>
      </c>
      <c r="J184" s="219">
        <f>IF(J$2="Fcst",SUM(J177:J183),IF(Actuals!$B$5="ARR",Actuals!J16,Actuals!J16*12))</f>
        <v>-12992.950177224135</v>
      </c>
      <c r="K184" s="219">
        <f>IF(K$2="Fcst",SUM(K177:K183),IF(Actuals!$B$5="ARR",Actuals!K16,Actuals!K16*12))</f>
        <v>-13096.354210496604</v>
      </c>
      <c r="L184" s="219">
        <f>IF(L$2="Fcst",SUM(L177:L183),IF(Actuals!$B$5="ARR",Actuals!L16,Actuals!L16*12))</f>
        <v>-13201.162593370296</v>
      </c>
      <c r="M184" s="219">
        <f>IF(M$2="Fcst",SUM(M177:M183),IF(Actuals!$B$5="ARR",Actuals!M16,Actuals!M16*12))</f>
        <v>-13307.394398580966</v>
      </c>
      <c r="N184" s="219">
        <f>IF(N$2="Fcst",SUM(N177:N183),IF(Actuals!$B$5="ARR",Actuals!N16,Actuals!N16*12))</f>
        <v>-13415.068957894777</v>
      </c>
      <c r="O184" s="219">
        <f>IF(O$2="Fcst",SUM(O177:O183),IF(Actuals!$B$5="ARR",Actuals!O16,Actuals!O16*12))</f>
        <v>-13524.205865626234</v>
      </c>
      <c r="P184" s="219">
        <f>IF(P$2="Fcst",SUM(P177:P183),IF(Actuals!$B$5="ARR",Actuals!P16,Actuals!P16*12))</f>
        <v>-13634.824982203922</v>
      </c>
      <c r="Q184" s="219">
        <f>IF(Q$2="Fcst",SUM(Q177:Q183),IF(Actuals!$B$5="ARR",Actuals!Q16,Actuals!Q16*12))</f>
        <v>-13746.946437784612</v>
      </c>
      <c r="R184" s="219">
        <f>IF(R$2="Fcst",SUM(R177:R183),IF(Actuals!$B$5="ARR",Actuals!R16,Actuals!R16*12))</f>
        <v>-13860.590635916546</v>
      </c>
      <c r="S184" s="219">
        <f>IF(S$2="Fcst",SUM(S177:S183),IF(Actuals!$B$5="ARR",Actuals!S16,Actuals!S16*12))</f>
        <v>-13975.778257252365</v>
      </c>
      <c r="T184" s="219">
        <f>IF(T$2="Fcst",SUM(T177:T183),IF(Actuals!$B$5="ARR",Actuals!T16,Actuals!T16*12))</f>
        <v>-14092.530263312543</v>
      </c>
      <c r="U184" s="219">
        <f>IF(U$2="Fcst",SUM(U177:U183),IF(Actuals!$B$5="ARR",Actuals!U16,Actuals!U16*12))</f>
        <v>-14210.867900299912</v>
      </c>
      <c r="V184" s="219">
        <f>IF(V$2="Fcst",SUM(V177:V183),IF(Actuals!$B$5="ARR",Actuals!V16,Actuals!V16*12))</f>
        <v>-14330.812702965968</v>
      </c>
      <c r="W184" s="219">
        <f>IF(W$2="Fcst",SUM(W177:W183),IF(Actuals!$B$5="ARR",Actuals!W16,Actuals!W16*12))</f>
        <v>-14452.386498529711</v>
      </c>
      <c r="X184" s="219">
        <f>IF(X$2="Fcst",SUM(X177:X183),IF(Actuals!$B$5="ARR",Actuals!X16,Actuals!X16*12))</f>
        <v>-14575.611410649704</v>
      </c>
      <c r="Y184" s="219">
        <f>IF(Y$2="Fcst",SUM(Y177:Y183),IF(Actuals!$B$5="ARR",Actuals!Y16,Actuals!Y16*12))</f>
        <v>-14700.509863450077</v>
      </c>
      <c r="Z184" s="219">
        <f>IF(Z$2="Fcst",SUM(Z177:Z183),IF(Actuals!$B$5="ARR",Actuals!Z16,Actuals!Z16*12))</f>
        <v>-14827.104585601199</v>
      </c>
      <c r="AA184" s="219">
        <f>IF(AA$2="Fcst",SUM(AA177:AA183),IF(Actuals!$B$5="ARR",Actuals!AA16,Actuals!AA16*12))</f>
        <v>-14955.418614455783</v>
      </c>
      <c r="AB184" s="219">
        <f>IF(AB$2="Fcst",SUM(AB177:AB183),IF(Actuals!$B$5="ARR",Actuals!AB16,Actuals!AB16*12))</f>
        <v>-15094.607258231621</v>
      </c>
      <c r="AC184" s="219">
        <f>IF(AC$2="Fcst",SUM(AC177:AC183),IF(Actuals!$B$5="ARR",Actuals!AC16,Actuals!AC16*12))</f>
        <v>-15235.686249126378</v>
      </c>
      <c r="AD184" s="219">
        <f>IF(AD$2="Fcst",SUM(AD177:AD183),IF(Actuals!$B$5="ARR",Actuals!AD16,Actuals!AD16*12))</f>
        <v>-15378.6812602994</v>
      </c>
      <c r="AE184" s="219">
        <f>IF(AE$2="Fcst",SUM(AE177:AE183),IF(Actuals!$B$5="ARR",Actuals!AE16,Actuals!AE16*12))</f>
        <v>-15523.618313582028</v>
      </c>
      <c r="AF184" s="219">
        <f>IF(AF$2="Fcst",SUM(AF177:AF183),IF(Actuals!$B$5="ARR",Actuals!AF16,Actuals!AF16*12))</f>
        <v>-15670.523784212979</v>
      </c>
      <c r="AG184" s="219">
        <f>IF(AG$2="Fcst",SUM(AG177:AG183),IF(Actuals!$B$5="ARR",Actuals!AG16,Actuals!AG16*12))</f>
        <v>-15819.424405638048</v>
      </c>
      <c r="AH184" s="219">
        <f>IF(AH$2="Fcst",SUM(AH177:AH183),IF(Actuals!$B$5="ARR",Actuals!AH16,Actuals!AH16*12))</f>
        <v>-15970.347274374972</v>
      </c>
      <c r="AI184" s="219">
        <f>IF(AI$2="Fcst",SUM(AI177:AI183),IF(Actuals!$B$5="ARR",Actuals!AI16,Actuals!AI16*12))</f>
        <v>-16123.319854944395</v>
      </c>
      <c r="AJ184" s="219">
        <f>IF(AJ$2="Fcst",SUM(AJ177:AJ183),IF(Actuals!$B$5="ARR",Actuals!AJ16,Actuals!AJ16*12))</f>
        <v>-16278.369984867766</v>
      </c>
      <c r="AK184" s="219">
        <f>IF(AK$2="Fcst",SUM(AK177:AK183),IF(Actuals!$B$5="ARR",Actuals!AK16,Actuals!AK16*12))</f>
        <v>-16435.525879733152</v>
      </c>
      <c r="AL184" s="219">
        <f>IF(AL$2="Fcst",SUM(AL177:AL183),IF(Actuals!$B$5="ARR",Actuals!AL16,Actuals!AL16*12))</f>
        <v>-16594.81613832981</v>
      </c>
      <c r="AM184" s="219">
        <f>IF(AM$2="Fcst",SUM(AM177:AM183),IF(Actuals!$B$5="ARR",Actuals!AM16,Actuals!AM16*12))</f>
        <v>-16756.269747852541</v>
      </c>
      <c r="AN184" s="219">
        <f>IF(AN$2="Fcst",SUM(AN177:AN183),IF(Actuals!$B$5="ARR",Actuals!AN16,Actuals!AN16*12))</f>
        <v>-16919.916089176673</v>
      </c>
      <c r="AO184" s="219">
        <f>IF(AO$2="Fcst",SUM(AO177:AO183),IF(Actuals!$B$5="ARR",Actuals!AO16,Actuals!AO16*12))</f>
        <v>-17085.784942204722</v>
      </c>
      <c r="AP184" s="219">
        <f>IF(AP$2="Fcst",SUM(AP177:AP183),IF(Actuals!$B$5="ARR",Actuals!AP16,Actuals!AP16*12))</f>
        <v>-17253.906491285663</v>
      </c>
      <c r="AQ184" s="219">
        <f>IF(AQ$2="Fcst",SUM(AQ177:AQ183),IF(Actuals!$B$5="ARR",Actuals!AQ16,Actuals!AQ16*12))</f>
        <v>-17424.311330707773</v>
      </c>
      <c r="AR184" s="219">
        <f>IF(AR$2="Fcst",SUM(AR177:AR183),IF(Actuals!$B$5="ARR",Actuals!AR16,Actuals!AR16*12))</f>
        <v>-17597.030470266116</v>
      </c>
      <c r="AS184" s="219">
        <f>IF(AS$2="Fcst",SUM(AS177:AS183),IF(Actuals!$B$5="ARR",Actuals!AS16,Actuals!AS16*12))</f>
        <v>-17772.095340905602</v>
      </c>
      <c r="AT184" s="219">
        <f>IF(AT$2="Fcst",SUM(AT177:AT183),IF(Actuals!$B$5="ARR",Actuals!AT16,Actuals!AT16*12))</f>
        <v>-17949.53780044071</v>
      </c>
      <c r="AU184" s="219">
        <f>IF(AU$2="Fcst",SUM(AU177:AU183),IF(Actuals!$B$5="ARR",Actuals!AU16,Actuals!AU16*12))</f>
        <v>-18129.390139352879</v>
      </c>
      <c r="AV184" s="219">
        <f>IF(AV$2="Fcst",SUM(AV177:AV183),IF(Actuals!$B$5="ARR",Actuals!AV16,Actuals!AV16*12))</f>
        <v>-18311.68508666665</v>
      </c>
      <c r="AW184" s="219">
        <f>IF(AW$2="Fcst",SUM(AW177:AW183),IF(Actuals!$B$5="ARR",Actuals!AW16,Actuals!AW16*12))</f>
        <v>-18496.455815905589</v>
      </c>
      <c r="AX184" s="219">
        <f>IF(AX$2="Fcst",SUM(AX177:AX183),IF(Actuals!$B$5="ARR",Actuals!AX16,Actuals!AX16*12))</f>
        <v>-18683.735951129118</v>
      </c>
      <c r="AY184" s="219">
        <f>IF(AY$2="Fcst",SUM(AY177:AY183),IF(Actuals!$B$5="ARR",Actuals!AY16,Actuals!AY16*12))</f>
        <v>-18873.559573051327</v>
      </c>
      <c r="AZ184" s="219">
        <f>IF(AZ$2="Fcst",SUM(AZ177:AZ183),IF(Actuals!$B$5="ARR",Actuals!AZ16,Actuals!AZ16*12))</f>
        <v>-19065.961225242892</v>
      </c>
      <c r="BA184" s="219">
        <f>IF(BA$2="Fcst",SUM(BA177:BA183),IF(Actuals!$B$5="ARR",Actuals!BA16,Actuals!BA16*12))</f>
        <v>-19260.975920417204</v>
      </c>
      <c r="BB184" s="219">
        <f>IF(BB$2="Fcst",SUM(BB177:BB183),IF(Actuals!$B$5="ARR",Actuals!BB16,Actuals!BB16*12))</f>
        <v>-19458.639146801896</v>
      </c>
      <c r="BC184" s="219">
        <f>IF(BC$2="Fcst",SUM(BC177:BC183),IF(Actuals!$B$5="ARR",Actuals!BC16,Actuals!BC16*12))</f>
        <v>-19658.986874596882</v>
      </c>
      <c r="BD184" s="219">
        <f>IF(BD$2="Fcst",SUM(BD177:BD183),IF(Actuals!$B$5="ARR",Actuals!BD16,Actuals!BD16*12))</f>
        <v>-19862.055562520123</v>
      </c>
      <c r="BE184" s="219">
        <f>IF(BE$2="Fcst",SUM(BE177:BE183),IF(Actuals!$B$5="ARR",Actuals!BE16,Actuals!BE16*12))</f>
        <v>-20067.882164442279</v>
      </c>
      <c r="BF184" s="219">
        <f>IF(BF$2="Fcst",SUM(BF177:BF183),IF(Actuals!$B$5="ARR",Actuals!BF16,Actuals!BF16*12))</f>
        <v>-20276.504136111471</v>
      </c>
      <c r="BG184" s="219">
        <f>IF(BG$2="Fcst",SUM(BG177:BG183),IF(Actuals!$B$5="ARR",Actuals!BG16,Actuals!BG16*12))</f>
        <v>-20487.95944196936</v>
      </c>
      <c r="BH184" s="219">
        <f>IF(BH$2="Fcst",SUM(BH177:BH183),IF(Actuals!$B$5="ARR",Actuals!BH16,Actuals!BH16*12))</f>
        <v>-20711.418520050298</v>
      </c>
      <c r="BI184" s="219">
        <f>IF(BI$2="Fcst",SUM(BI177:BI183),IF(Actuals!$B$5="ARR",Actuals!BI16,Actuals!BI16*12))</f>
        <v>-20937.912437849402</v>
      </c>
      <c r="BJ184" s="219">
        <f>IF(BJ$2="Fcst",SUM(BJ177:BJ183),IF(Actuals!$B$5="ARR",Actuals!BJ16,Actuals!BJ16*12))</f>
        <v>-21167.482412094992</v>
      </c>
      <c r="BK184" s="219">
        <f>IF(BK$2="Fcst",SUM(BK177:BK183),IF(Actuals!$B$5="ARR",Actuals!BK16,Actuals!BK16*12))</f>
        <v>-21400.170219287538</v>
      </c>
      <c r="BL184" s="219">
        <f>IF(BL$2="Fcst",SUM(BL177:BL183),IF(Actuals!$B$5="ARR",Actuals!BL16,Actuals!BL16*12))</f>
        <v>-21636.01820330201</v>
      </c>
      <c r="BM184" s="219">
        <f>IF(BM$2="Fcst",SUM(BM177:BM183),IF(Actuals!$B$5="ARR",Actuals!BM16,Actuals!BM16*12))</f>
        <v>-21875.06928309349</v>
      </c>
      <c r="BN184" s="219">
        <f>IF(BN$2="Fcst",SUM(BN177:BN183),IF(Actuals!$B$5="ARR",Actuals!BN16,Actuals!BN16*12))</f>
        <v>-22117.366960507454</v>
      </c>
      <c r="BO184" s="219">
        <f>IF(BO$2="Fcst",SUM(BO177:BO183),IF(Actuals!$B$5="ARR",Actuals!BO16,Actuals!BO16*12))</f>
        <v>-22362.955328196116</v>
      </c>
      <c r="BP184" s="219">
        <f>IF(BP$2="Fcst",SUM(BP177:BP183),IF(Actuals!$B$5="ARR",Actuals!BP16,Actuals!BP16*12))</f>
        <v>-22611.879077642276</v>
      </c>
      <c r="BQ184" s="219">
        <f>IF(BQ$2="Fcst",SUM(BQ177:BQ183),IF(Actuals!$B$5="ARR",Actuals!BQ16,Actuals!BQ16*12))</f>
        <v>-22864.183507292168</v>
      </c>
      <c r="BR184" s="219">
        <f>IF(BR$2="Fcst",SUM(BR177:BR183),IF(Actuals!$B$5="ARR",Actuals!BR16,Actuals!BR16*12))</f>
        <v>-23119.914530798735</v>
      </c>
      <c r="BS184" s="219">
        <f>IF(BS$2="Fcst",SUM(BS177:BS183),IF(Actuals!$B$5="ARR",Actuals!BS16,Actuals!BS16*12))</f>
        <v>-23379.118685376845</v>
      </c>
      <c r="BT184" s="219">
        <f>IF(BT$2="Fcst",SUM(BT177:BT183),IF(Actuals!$B$5="ARR",Actuals!BT16,Actuals!BT16*12))</f>
        <v>-23641.843140272053</v>
      </c>
      <c r="BU184" s="219">
        <f>IF(BU$2="Fcst",SUM(BU177:BU183),IF(Actuals!$B$5="ARR",Actuals!BU16,Actuals!BU16*12))</f>
        <v>-23908.135705344277</v>
      </c>
    </row>
    <row r="185" spans="1:73" x14ac:dyDescent="0.3">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row>
    <row r="186" spans="1:73" x14ac:dyDescent="0.3">
      <c r="A186" s="215" t="s">
        <v>170</v>
      </c>
    </row>
    <row r="187" spans="1:73" x14ac:dyDescent="0.3">
      <c r="A187" s="200" t="str">
        <f>$A$8</f>
        <v>Revenue A Inputs</v>
      </c>
      <c r="B187" s="174">
        <f>IF(B$2="Fcst",'Revenue A Inputs'!B32,0)*12</f>
        <v>0</v>
      </c>
      <c r="C187" s="174">
        <f>IF(C$2="Fcst",'Revenue A Inputs'!C32,0)*12</f>
        <v>0</v>
      </c>
      <c r="D187" s="174">
        <f>IF(D$2="Fcst",'Revenue A Inputs'!D32,0)*12</f>
        <v>0</v>
      </c>
      <c r="E187" s="174">
        <f>IF(E$2="Fcst",'Revenue A Inputs'!E32,0)*12</f>
        <v>0</v>
      </c>
      <c r="F187" s="174">
        <f>IF(F$2="Fcst",'Revenue A Inputs'!F32,0)*12</f>
        <v>0</v>
      </c>
      <c r="G187" s="174">
        <f>IF(G$2="Fcst",'Revenue A Inputs'!G32,0)*12</f>
        <v>0</v>
      </c>
      <c r="H187" s="174">
        <f>IF(H$2="Fcst",'Revenue A Inputs'!H32,0)*12</f>
        <v>0</v>
      </c>
      <c r="I187" s="174">
        <f>IF(I$2="Fcst",'Revenue A Inputs'!I32,0)*12</f>
        <v>0</v>
      </c>
      <c r="J187" s="174">
        <f>IF(J$2="Fcst",'Revenue A Inputs'!J32,0)*12</f>
        <v>0</v>
      </c>
      <c r="K187" s="174">
        <f>IF(K$2="Fcst",'Revenue A Inputs'!K32,0)*12</f>
        <v>0</v>
      </c>
      <c r="L187" s="174">
        <f>IF(L$2="Fcst",'Revenue A Inputs'!L32,0)*12</f>
        <v>0</v>
      </c>
      <c r="M187" s="174">
        <f>IF(M$2="Fcst",'Revenue A Inputs'!M32,0)*12</f>
        <v>0</v>
      </c>
      <c r="N187" s="174">
        <f>IF(N$2="Fcst",'Revenue A Inputs'!N32,0)*12</f>
        <v>0</v>
      </c>
      <c r="O187" s="174">
        <f>IF(O$2="Fcst",'Revenue A Inputs'!O32,0)*12</f>
        <v>0</v>
      </c>
      <c r="P187" s="174">
        <f>IF(P$2="Fcst",'Revenue A Inputs'!P32,0)*12</f>
        <v>0</v>
      </c>
      <c r="Q187" s="174">
        <f>IF(Q$2="Fcst",'Revenue A Inputs'!Q32,0)*12</f>
        <v>0</v>
      </c>
      <c r="R187" s="174">
        <f>IF(R$2="Fcst",'Revenue A Inputs'!R32,0)*12</f>
        <v>0</v>
      </c>
      <c r="S187" s="174">
        <f>IF(S$2="Fcst",'Revenue A Inputs'!S32,0)*12</f>
        <v>0</v>
      </c>
      <c r="T187" s="174">
        <f>IF(T$2="Fcst",'Revenue A Inputs'!T32,0)*12</f>
        <v>0</v>
      </c>
      <c r="U187" s="174">
        <f>IF(U$2="Fcst",'Revenue A Inputs'!U32,0)*12</f>
        <v>0</v>
      </c>
      <c r="V187" s="174">
        <f>IF(V$2="Fcst",'Revenue A Inputs'!V32,0)*12</f>
        <v>0</v>
      </c>
      <c r="W187" s="174">
        <f>IF(W$2="Fcst",'Revenue A Inputs'!W32,0)*12</f>
        <v>0</v>
      </c>
      <c r="X187" s="174">
        <f>IF(X$2="Fcst",'Revenue A Inputs'!X32,0)*12</f>
        <v>0</v>
      </c>
      <c r="Y187" s="174">
        <f>IF(Y$2="Fcst",'Revenue A Inputs'!Y32,0)*12</f>
        <v>0</v>
      </c>
      <c r="Z187" s="174">
        <f>IF(Z$2="Fcst",'Revenue A Inputs'!Z32,0)*12</f>
        <v>0</v>
      </c>
      <c r="AA187" s="174">
        <f>IF(AA$2="Fcst",'Revenue A Inputs'!AA32,0)*12</f>
        <v>0</v>
      </c>
      <c r="AB187" s="174">
        <f>IF(AB$2="Fcst",'Revenue A Inputs'!AB32,0)*12</f>
        <v>0</v>
      </c>
      <c r="AC187" s="174">
        <f>IF(AC$2="Fcst",'Revenue A Inputs'!AC32,0)*12</f>
        <v>0</v>
      </c>
      <c r="AD187" s="174">
        <f>IF(AD$2="Fcst",'Revenue A Inputs'!AD32,0)*12</f>
        <v>0</v>
      </c>
      <c r="AE187" s="174">
        <f>IF(AE$2="Fcst",'Revenue A Inputs'!AE32,0)*12</f>
        <v>0</v>
      </c>
      <c r="AF187" s="174">
        <f>IF(AF$2="Fcst",'Revenue A Inputs'!AF32,0)*12</f>
        <v>0</v>
      </c>
      <c r="AG187" s="174">
        <f>IF(AG$2="Fcst",'Revenue A Inputs'!AG32,0)*12</f>
        <v>0</v>
      </c>
      <c r="AH187" s="174">
        <f>IF(AH$2="Fcst",'Revenue A Inputs'!AH32,0)*12</f>
        <v>0</v>
      </c>
      <c r="AI187" s="174">
        <f>IF(AI$2="Fcst",'Revenue A Inputs'!AI32,0)*12</f>
        <v>0</v>
      </c>
      <c r="AJ187" s="174">
        <f>IF(AJ$2="Fcst",'Revenue A Inputs'!AJ32,0)*12</f>
        <v>0</v>
      </c>
      <c r="AK187" s="174">
        <f>IF(AK$2="Fcst",'Revenue A Inputs'!AK32,0)*12</f>
        <v>0</v>
      </c>
      <c r="AL187" s="174">
        <f>IF(AL$2="Fcst",'Revenue A Inputs'!AL32,0)*12</f>
        <v>0</v>
      </c>
      <c r="AM187" s="174">
        <f>IF(AM$2="Fcst",'Revenue A Inputs'!AM32,0)*12</f>
        <v>0</v>
      </c>
      <c r="AN187" s="174">
        <f>IF(AN$2="Fcst",'Revenue A Inputs'!AN32,0)*12</f>
        <v>0</v>
      </c>
      <c r="AO187" s="174">
        <f>IF(AO$2="Fcst",'Revenue A Inputs'!AO32,0)*12</f>
        <v>0</v>
      </c>
      <c r="AP187" s="174">
        <f>IF(AP$2="Fcst",'Revenue A Inputs'!AP32,0)*12</f>
        <v>0</v>
      </c>
      <c r="AQ187" s="174">
        <f>IF(AQ$2="Fcst",'Revenue A Inputs'!AQ32,0)*12</f>
        <v>0</v>
      </c>
      <c r="AR187" s="174">
        <f>IF(AR$2="Fcst",'Revenue A Inputs'!AR32,0)*12</f>
        <v>0</v>
      </c>
      <c r="AS187" s="174">
        <f>IF(AS$2="Fcst",'Revenue A Inputs'!AS32,0)*12</f>
        <v>0</v>
      </c>
      <c r="AT187" s="174">
        <f>IF(AT$2="Fcst",'Revenue A Inputs'!AT32,0)*12</f>
        <v>0</v>
      </c>
      <c r="AU187" s="174">
        <f>IF(AU$2="Fcst",'Revenue A Inputs'!AU32,0)*12</f>
        <v>0</v>
      </c>
      <c r="AV187" s="174">
        <f>IF(AV$2="Fcst",'Revenue A Inputs'!AV32,0)*12</f>
        <v>0</v>
      </c>
      <c r="AW187" s="174">
        <f>IF(AW$2="Fcst",'Revenue A Inputs'!AW32,0)*12</f>
        <v>0</v>
      </c>
      <c r="AX187" s="174">
        <f>IF(AX$2="Fcst",'Revenue A Inputs'!AX32,0)*12</f>
        <v>0</v>
      </c>
      <c r="AY187" s="174">
        <f>IF(AY$2="Fcst",'Revenue A Inputs'!AY32,0)*12</f>
        <v>0</v>
      </c>
      <c r="AZ187" s="174">
        <f>IF(AZ$2="Fcst",'Revenue A Inputs'!AZ32,0)*12</f>
        <v>0</v>
      </c>
      <c r="BA187" s="174">
        <f>IF(BA$2="Fcst",'Revenue A Inputs'!BA32,0)*12</f>
        <v>0</v>
      </c>
      <c r="BB187" s="174">
        <f>IF(BB$2="Fcst",'Revenue A Inputs'!BB32,0)*12</f>
        <v>0</v>
      </c>
      <c r="BC187" s="174">
        <f>IF(BC$2="Fcst",'Revenue A Inputs'!BC32,0)*12</f>
        <v>0</v>
      </c>
      <c r="BD187" s="174">
        <f>IF(BD$2="Fcst",'Revenue A Inputs'!BD32,0)*12</f>
        <v>0</v>
      </c>
      <c r="BE187" s="174">
        <f>IF(BE$2="Fcst",'Revenue A Inputs'!BE32,0)*12</f>
        <v>0</v>
      </c>
      <c r="BF187" s="174">
        <f>IF(BF$2="Fcst",'Revenue A Inputs'!BF32,0)*12</f>
        <v>0</v>
      </c>
      <c r="BG187" s="174">
        <f>IF(BG$2="Fcst",'Revenue A Inputs'!BG32,0)*12</f>
        <v>0</v>
      </c>
      <c r="BH187" s="174">
        <f>IF(BH$2="Fcst",'Revenue A Inputs'!BH32,0)*12</f>
        <v>0</v>
      </c>
      <c r="BI187" s="174">
        <f>IF(BI$2="Fcst",'Revenue A Inputs'!BI32,0)*12</f>
        <v>0</v>
      </c>
      <c r="BJ187" s="174">
        <f>IF(BJ$2="Fcst",'Revenue A Inputs'!BJ32,0)*12</f>
        <v>0</v>
      </c>
      <c r="BK187" s="174">
        <f>IF(BK$2="Fcst",'Revenue A Inputs'!BK32,0)*12</f>
        <v>0</v>
      </c>
      <c r="BL187" s="174">
        <f>IF(BL$2="Fcst",'Revenue A Inputs'!BL32,0)*12</f>
        <v>0</v>
      </c>
      <c r="BM187" s="174">
        <f>IF(BM$2="Fcst",'Revenue A Inputs'!BM32,0)*12</f>
        <v>0</v>
      </c>
      <c r="BN187" s="174">
        <f>IF(BN$2="Fcst",'Revenue A Inputs'!BN32,0)*12</f>
        <v>0</v>
      </c>
      <c r="BO187" s="174">
        <f>IF(BO$2="Fcst",'Revenue A Inputs'!BO32,0)*12</f>
        <v>0</v>
      </c>
      <c r="BP187" s="174">
        <f>IF(BP$2="Fcst",'Revenue A Inputs'!BP32,0)*12</f>
        <v>0</v>
      </c>
      <c r="BQ187" s="174">
        <f>IF(BQ$2="Fcst",'Revenue A Inputs'!BQ32,0)*12</f>
        <v>0</v>
      </c>
      <c r="BR187" s="174">
        <f>IF(BR$2="Fcst",'Revenue A Inputs'!BR32,0)*12</f>
        <v>0</v>
      </c>
      <c r="BS187" s="174">
        <f>IF(BS$2="Fcst",'Revenue A Inputs'!BS32,0)*12</f>
        <v>0</v>
      </c>
      <c r="BT187" s="174">
        <f>IF(BT$2="Fcst",'Revenue A Inputs'!BT32,0)*12</f>
        <v>0</v>
      </c>
      <c r="BU187" s="174">
        <f>IF(BU$2="Fcst",'Revenue A Inputs'!BU32,0)*12</f>
        <v>0</v>
      </c>
    </row>
    <row r="188" spans="1:73" x14ac:dyDescent="0.3">
      <c r="A188" s="200" t="str">
        <f>$A$9</f>
        <v>Revenue B Inputs</v>
      </c>
      <c r="B188" s="174">
        <f>IF(B$2="Fcst",'Revenue B Inputs'!B32,0)*12</f>
        <v>0</v>
      </c>
      <c r="C188" s="174">
        <f>IF(C$2="Fcst",'Revenue B Inputs'!C32,0)*12</f>
        <v>0</v>
      </c>
      <c r="D188" s="174">
        <f>IF(D$2="Fcst",'Revenue B Inputs'!D32,0)*12</f>
        <v>0</v>
      </c>
      <c r="E188" s="174">
        <f>IF(E$2="Fcst",'Revenue B Inputs'!E32,0)*12</f>
        <v>0</v>
      </c>
      <c r="F188" s="174">
        <f>IF(F$2="Fcst",'Revenue B Inputs'!F32,0)*12</f>
        <v>0</v>
      </c>
      <c r="G188" s="174">
        <f>IF(G$2="Fcst",'Revenue B Inputs'!G32,0)*12</f>
        <v>0</v>
      </c>
      <c r="H188" s="174">
        <f>IF(H$2="Fcst",'Revenue B Inputs'!H32,0)*12</f>
        <v>0</v>
      </c>
      <c r="I188" s="174">
        <f>IF(I$2="Fcst",'Revenue B Inputs'!I32,0)*12</f>
        <v>0</v>
      </c>
      <c r="J188" s="174">
        <f>IF(J$2="Fcst",'Revenue B Inputs'!J32,0)*12</f>
        <v>0</v>
      </c>
      <c r="K188" s="174">
        <f>IF(K$2="Fcst",'Revenue B Inputs'!K32,0)*12</f>
        <v>0</v>
      </c>
      <c r="L188" s="174">
        <f>IF(L$2="Fcst",'Revenue B Inputs'!L32,0)*12</f>
        <v>0</v>
      </c>
      <c r="M188" s="174">
        <f>IF(M$2="Fcst",'Revenue B Inputs'!M32,0)*12</f>
        <v>0</v>
      </c>
      <c r="N188" s="174">
        <f>IF(N$2="Fcst",'Revenue B Inputs'!N32,0)*12</f>
        <v>0</v>
      </c>
      <c r="O188" s="174">
        <f>IF(O$2="Fcst",'Revenue B Inputs'!O32,0)*12</f>
        <v>0</v>
      </c>
      <c r="P188" s="174">
        <f>IF(P$2="Fcst",'Revenue B Inputs'!P32,0)*12</f>
        <v>0</v>
      </c>
      <c r="Q188" s="174">
        <f>IF(Q$2="Fcst",'Revenue B Inputs'!Q32,0)*12</f>
        <v>0</v>
      </c>
      <c r="R188" s="174">
        <f>IF(R$2="Fcst",'Revenue B Inputs'!R32,0)*12</f>
        <v>0</v>
      </c>
      <c r="S188" s="174">
        <f>IF(S$2="Fcst",'Revenue B Inputs'!S32,0)*12</f>
        <v>0</v>
      </c>
      <c r="T188" s="174">
        <f>IF(T$2="Fcst",'Revenue B Inputs'!T32,0)*12</f>
        <v>0</v>
      </c>
      <c r="U188" s="174">
        <f>IF(U$2="Fcst",'Revenue B Inputs'!U32,0)*12</f>
        <v>0</v>
      </c>
      <c r="V188" s="174">
        <f>IF(V$2="Fcst",'Revenue B Inputs'!V32,0)*12</f>
        <v>0</v>
      </c>
      <c r="W188" s="174">
        <f>IF(W$2="Fcst",'Revenue B Inputs'!W32,0)*12</f>
        <v>0</v>
      </c>
      <c r="X188" s="174">
        <f>IF(X$2="Fcst",'Revenue B Inputs'!X32,0)*12</f>
        <v>0</v>
      </c>
      <c r="Y188" s="174">
        <f>IF(Y$2="Fcst",'Revenue B Inputs'!Y32,0)*12</f>
        <v>0</v>
      </c>
      <c r="Z188" s="174">
        <f>IF(Z$2="Fcst",'Revenue B Inputs'!Z32,0)*12</f>
        <v>0</v>
      </c>
      <c r="AA188" s="174">
        <f>IF(AA$2="Fcst",'Revenue B Inputs'!AA32,0)*12</f>
        <v>0</v>
      </c>
      <c r="AB188" s="174">
        <f>IF(AB$2="Fcst",'Revenue B Inputs'!AB32,0)*12</f>
        <v>0</v>
      </c>
      <c r="AC188" s="174">
        <f>IF(AC$2="Fcst",'Revenue B Inputs'!AC32,0)*12</f>
        <v>0</v>
      </c>
      <c r="AD188" s="174">
        <f>IF(AD$2="Fcst",'Revenue B Inputs'!AD32,0)*12</f>
        <v>0</v>
      </c>
      <c r="AE188" s="174">
        <f>IF(AE$2="Fcst",'Revenue B Inputs'!AE32,0)*12</f>
        <v>0</v>
      </c>
      <c r="AF188" s="174">
        <f>IF(AF$2="Fcst",'Revenue B Inputs'!AF32,0)*12</f>
        <v>0</v>
      </c>
      <c r="AG188" s="174">
        <f>IF(AG$2="Fcst",'Revenue B Inputs'!AG32,0)*12</f>
        <v>0</v>
      </c>
      <c r="AH188" s="174">
        <f>IF(AH$2="Fcst",'Revenue B Inputs'!AH32,0)*12</f>
        <v>0</v>
      </c>
      <c r="AI188" s="174">
        <f>IF(AI$2="Fcst",'Revenue B Inputs'!AI32,0)*12</f>
        <v>0</v>
      </c>
      <c r="AJ188" s="174">
        <f>IF(AJ$2="Fcst",'Revenue B Inputs'!AJ32,0)*12</f>
        <v>0</v>
      </c>
      <c r="AK188" s="174">
        <f>IF(AK$2="Fcst",'Revenue B Inputs'!AK32,0)*12</f>
        <v>0</v>
      </c>
      <c r="AL188" s="174">
        <f>IF(AL$2="Fcst",'Revenue B Inputs'!AL32,0)*12</f>
        <v>0</v>
      </c>
      <c r="AM188" s="174">
        <f>IF(AM$2="Fcst",'Revenue B Inputs'!AM32,0)*12</f>
        <v>0</v>
      </c>
      <c r="AN188" s="174">
        <f>IF(AN$2="Fcst",'Revenue B Inputs'!AN32,0)*12</f>
        <v>0</v>
      </c>
      <c r="AO188" s="174">
        <f>IF(AO$2="Fcst",'Revenue B Inputs'!AO32,0)*12</f>
        <v>0</v>
      </c>
      <c r="AP188" s="174">
        <f>IF(AP$2="Fcst",'Revenue B Inputs'!AP32,0)*12</f>
        <v>0</v>
      </c>
      <c r="AQ188" s="174">
        <f>IF(AQ$2="Fcst",'Revenue B Inputs'!AQ32,0)*12</f>
        <v>0</v>
      </c>
      <c r="AR188" s="174">
        <f>IF(AR$2="Fcst",'Revenue B Inputs'!AR32,0)*12</f>
        <v>0</v>
      </c>
      <c r="AS188" s="174">
        <f>IF(AS$2="Fcst",'Revenue B Inputs'!AS32,0)*12</f>
        <v>0</v>
      </c>
      <c r="AT188" s="174">
        <f>IF(AT$2="Fcst",'Revenue B Inputs'!AT32,0)*12</f>
        <v>0</v>
      </c>
      <c r="AU188" s="174">
        <f>IF(AU$2="Fcst",'Revenue B Inputs'!AU32,0)*12</f>
        <v>-10450.784726579661</v>
      </c>
      <c r="AV188" s="174">
        <f>IF(AV$2="Fcst",'Revenue B Inputs'!AV32,0)*12</f>
        <v>-10294.80286498892</v>
      </c>
      <c r="AW188" s="174">
        <f>IF(AW$2="Fcst",'Revenue B Inputs'!AW32,0)*12</f>
        <v>-10138.821003398178</v>
      </c>
      <c r="AX188" s="174">
        <f>IF(AX$2="Fcst",'Revenue B Inputs'!AX32,0)*12</f>
        <v>-9982.8391418074352</v>
      </c>
      <c r="AY188" s="174">
        <f>IF(AY$2="Fcst",'Revenue B Inputs'!AY32,0)*12</f>
        <v>-9670.8754186259539</v>
      </c>
      <c r="AZ188" s="174">
        <f>IF(AZ$2="Fcst",'Revenue B Inputs'!AZ32,0)*12</f>
        <v>-9514.8935570352114</v>
      </c>
      <c r="BA188" s="174">
        <f>IF(BA$2="Fcst",'Revenue B Inputs'!BA32,0)*12</f>
        <v>-9358.9116954444708</v>
      </c>
      <c r="BB188" s="174">
        <f>IF(BB$2="Fcst",'Revenue B Inputs'!BB32,0)*12</f>
        <v>-9202.9298338537301</v>
      </c>
      <c r="BC188" s="174">
        <f>IF(BC$2="Fcst",'Revenue B Inputs'!BC32,0)*12</f>
        <v>-9046.9479722629894</v>
      </c>
      <c r="BD188" s="174">
        <f>IF(BD$2="Fcst",'Revenue B Inputs'!BD32,0)*12</f>
        <v>-8890.9661106722488</v>
      </c>
      <c r="BE188" s="174">
        <f>IF(BE$2="Fcst",'Revenue B Inputs'!BE32,0)*12</f>
        <v>-8579.0023874907638</v>
      </c>
      <c r="BF188" s="174">
        <f>IF(BF$2="Fcst",'Revenue B Inputs'!BF32,0)*12</f>
        <v>-8423.0205259000231</v>
      </c>
      <c r="BG188" s="174">
        <f>IF(BG$2="Fcst",'Revenue B Inputs'!BG32,0)*12</f>
        <v>-8267.0386643092825</v>
      </c>
      <c r="BH188" s="174">
        <f>IF(BH$2="Fcst",'Revenue B Inputs'!BH32,0)*12</f>
        <v>-8111.0568027185409</v>
      </c>
      <c r="BI188" s="174">
        <f>IF(BI$2="Fcst",'Revenue B Inputs'!BI32,0)*12</f>
        <v>-7955.0749411277993</v>
      </c>
      <c r="BJ188" s="174">
        <f>IF(BJ$2="Fcst",'Revenue B Inputs'!BJ32,0)*12</f>
        <v>-7799.0930795370587</v>
      </c>
      <c r="BK188" s="174">
        <f>IF(BK$2="Fcst",'Revenue B Inputs'!BK32,0)*12</f>
        <v>-7643.111217946318</v>
      </c>
      <c r="BL188" s="174">
        <f>IF(BL$2="Fcst",'Revenue B Inputs'!BL32,0)*12</f>
        <v>-7487.1293563555755</v>
      </c>
      <c r="BM188" s="174">
        <f>IF(BM$2="Fcst",'Revenue B Inputs'!BM32,0)*12</f>
        <v>-7487.1293563555755</v>
      </c>
      <c r="BN188" s="174">
        <f>IF(BN$2="Fcst",'Revenue B Inputs'!BN32,0)*12</f>
        <v>-7331.1474947648339</v>
      </c>
      <c r="BO188" s="174">
        <f>IF(BO$2="Fcst",'Revenue B Inputs'!BO32,0)*12</f>
        <v>-7175.1656331740915</v>
      </c>
      <c r="BP188" s="174">
        <f>IF(BP$2="Fcst",'Revenue B Inputs'!BP32,0)*12</f>
        <v>-7019.1837715833499</v>
      </c>
      <c r="BQ188" s="174">
        <f>IF(BQ$2="Fcst",'Revenue B Inputs'!BQ32,0)*12</f>
        <v>-6863.2019099926092</v>
      </c>
      <c r="BR188" s="174">
        <f>IF(BR$2="Fcst",'Revenue B Inputs'!BR32,0)*12</f>
        <v>-6707.2200484018667</v>
      </c>
      <c r="BS188" s="174">
        <f>IF(BS$2="Fcst",'Revenue B Inputs'!BS32,0)*12</f>
        <v>-6551.2381868111261</v>
      </c>
      <c r="BT188" s="174">
        <f>IF(BT$2="Fcst",'Revenue B Inputs'!BT32,0)*12</f>
        <v>-6395.2563252203845</v>
      </c>
      <c r="BU188" s="174">
        <f>IF(BU$2="Fcst",'Revenue B Inputs'!BU32,0)*12</f>
        <v>-6395.2563252203845</v>
      </c>
    </row>
    <row r="189" spans="1:73" x14ac:dyDescent="0.3">
      <c r="A189" s="200" t="str">
        <f>$A$10</f>
        <v>Revenue C Inputs</v>
      </c>
      <c r="B189" s="174">
        <f>IF(B$2="Fcst",'Revenue C Inputs'!B32,0)*12</f>
        <v>0</v>
      </c>
      <c r="C189" s="174">
        <f>IF(C$2="Fcst",'Revenue C Inputs'!C32,0)*12</f>
        <v>0</v>
      </c>
      <c r="D189" s="174">
        <f>IF(D$2="Fcst",'Revenue C Inputs'!D32,0)*12</f>
        <v>0</v>
      </c>
      <c r="E189" s="174">
        <f>IF(E$2="Fcst",'Revenue C Inputs'!E32,0)*12</f>
        <v>0</v>
      </c>
      <c r="F189" s="174">
        <f>IF(F$2="Fcst",'Revenue C Inputs'!F32,0)*12</f>
        <v>0</v>
      </c>
      <c r="G189" s="174">
        <f>IF(G$2="Fcst",'Revenue C Inputs'!G32,0)*12</f>
        <v>0</v>
      </c>
      <c r="H189" s="174">
        <f>IF(H$2="Fcst",'Revenue C Inputs'!H32,0)*12</f>
        <v>0</v>
      </c>
      <c r="I189" s="174">
        <f>IF(I$2="Fcst",'Revenue C Inputs'!I32,0)*12</f>
        <v>0</v>
      </c>
      <c r="J189" s="174">
        <f>IF(J$2="Fcst",'Revenue C Inputs'!J32,0)*12</f>
        <v>0</v>
      </c>
      <c r="K189" s="174">
        <f>IF(K$2="Fcst",'Revenue C Inputs'!K32,0)*12</f>
        <v>0</v>
      </c>
      <c r="L189" s="174">
        <f>IF(L$2="Fcst",'Revenue C Inputs'!L32,0)*12</f>
        <v>0</v>
      </c>
      <c r="M189" s="174">
        <f>IF(M$2="Fcst",'Revenue C Inputs'!M32,0)*12</f>
        <v>0</v>
      </c>
      <c r="N189" s="174">
        <f>IF(N$2="Fcst",'Revenue C Inputs'!N32,0)*12</f>
        <v>0</v>
      </c>
      <c r="O189" s="174">
        <f>IF(O$2="Fcst",'Revenue C Inputs'!O32,0)*12</f>
        <v>0</v>
      </c>
      <c r="P189" s="174">
        <f>IF(P$2="Fcst",'Revenue C Inputs'!P32,0)*12</f>
        <v>0</v>
      </c>
      <c r="Q189" s="174">
        <f>IF(Q$2="Fcst",'Revenue C Inputs'!Q32,0)*12</f>
        <v>0</v>
      </c>
      <c r="R189" s="174">
        <f>IF(R$2="Fcst",'Revenue C Inputs'!R32,0)*12</f>
        <v>0</v>
      </c>
      <c r="S189" s="174">
        <f>IF(S$2="Fcst",'Revenue C Inputs'!S32,0)*12</f>
        <v>0</v>
      </c>
      <c r="T189" s="174">
        <f>IF(T$2="Fcst",'Revenue C Inputs'!T32,0)*12</f>
        <v>0</v>
      </c>
      <c r="U189" s="174">
        <f>IF(U$2="Fcst",'Revenue C Inputs'!U32,0)*12</f>
        <v>0</v>
      </c>
      <c r="V189" s="174">
        <f>IF(V$2="Fcst",'Revenue C Inputs'!V32,0)*12</f>
        <v>0</v>
      </c>
      <c r="W189" s="174">
        <f>IF(W$2="Fcst",'Revenue C Inputs'!W32,0)*12</f>
        <v>0</v>
      </c>
      <c r="X189" s="174">
        <f>IF(X$2="Fcst",'Revenue C Inputs'!X32,0)*12</f>
        <v>0</v>
      </c>
      <c r="Y189" s="174">
        <f>IF(Y$2="Fcst",'Revenue C Inputs'!Y32,0)*12</f>
        <v>0</v>
      </c>
      <c r="Z189" s="174">
        <f>IF(Z$2="Fcst",'Revenue C Inputs'!Z32,0)*12</f>
        <v>0</v>
      </c>
      <c r="AA189" s="174">
        <f>IF(AA$2="Fcst",'Revenue C Inputs'!AA32,0)*12</f>
        <v>0</v>
      </c>
      <c r="AB189" s="174">
        <f>IF(AB$2="Fcst",'Revenue C Inputs'!AB32,0)*12</f>
        <v>0</v>
      </c>
      <c r="AC189" s="174">
        <f>IF(AC$2="Fcst",'Revenue C Inputs'!AC32,0)*12</f>
        <v>0</v>
      </c>
      <c r="AD189" s="174">
        <f>IF(AD$2="Fcst",'Revenue C Inputs'!AD32,0)*12</f>
        <v>0</v>
      </c>
      <c r="AE189" s="174">
        <f>IF(AE$2="Fcst",'Revenue C Inputs'!AE32,0)*12</f>
        <v>0</v>
      </c>
      <c r="AF189" s="174">
        <f>IF(AF$2="Fcst",'Revenue C Inputs'!AF32,0)*12</f>
        <v>0</v>
      </c>
      <c r="AG189" s="174">
        <f>IF(AG$2="Fcst",'Revenue C Inputs'!AG32,0)*12</f>
        <v>0</v>
      </c>
      <c r="AH189" s="174">
        <f>IF(AH$2="Fcst",'Revenue C Inputs'!AH32,0)*12</f>
        <v>0</v>
      </c>
      <c r="AI189" s="174">
        <f>IF(AI$2="Fcst",'Revenue C Inputs'!AI32,0)*12</f>
        <v>0</v>
      </c>
      <c r="AJ189" s="174">
        <f>IF(AJ$2="Fcst",'Revenue C Inputs'!AJ32,0)*12</f>
        <v>0</v>
      </c>
      <c r="AK189" s="174">
        <f>IF(AK$2="Fcst",'Revenue C Inputs'!AK32,0)*12</f>
        <v>0</v>
      </c>
      <c r="AL189" s="174">
        <f>IF(AL$2="Fcst",'Revenue C Inputs'!AL32,0)*12</f>
        <v>0</v>
      </c>
      <c r="AM189" s="174">
        <f>IF(AM$2="Fcst",'Revenue C Inputs'!AM32,0)*12</f>
        <v>0</v>
      </c>
      <c r="AN189" s="174">
        <f>IF(AN$2="Fcst",'Revenue C Inputs'!AN32,0)*12</f>
        <v>0</v>
      </c>
      <c r="AO189" s="174">
        <f>IF(AO$2="Fcst",'Revenue C Inputs'!AO32,0)*12</f>
        <v>0</v>
      </c>
      <c r="AP189" s="174">
        <f>IF(AP$2="Fcst",'Revenue C Inputs'!AP32,0)*12</f>
        <v>0</v>
      </c>
      <c r="AQ189" s="174">
        <f>IF(AQ$2="Fcst",'Revenue C Inputs'!AQ32,0)*12</f>
        <v>0</v>
      </c>
      <c r="AR189" s="174">
        <f>IF(AR$2="Fcst",'Revenue C Inputs'!AR32,0)*12</f>
        <v>0</v>
      </c>
      <c r="AS189" s="174">
        <f>IF(AS$2="Fcst",'Revenue C Inputs'!AS32,0)*12</f>
        <v>0</v>
      </c>
      <c r="AT189" s="174">
        <f>IF(AT$2="Fcst",'Revenue C Inputs'!AT32,0)*12</f>
        <v>0</v>
      </c>
      <c r="AU189" s="174">
        <f>IF(AU$2="Fcst",'Revenue C Inputs'!AU32,0)*12</f>
        <v>-10450.784726579661</v>
      </c>
      <c r="AV189" s="174">
        <f>IF(AV$2="Fcst",'Revenue C Inputs'!AV32,0)*12</f>
        <v>-10294.80286498892</v>
      </c>
      <c r="AW189" s="174">
        <f>IF(AW$2="Fcst",'Revenue C Inputs'!AW32,0)*12</f>
        <v>-10138.821003398178</v>
      </c>
      <c r="AX189" s="174">
        <f>IF(AX$2="Fcst",'Revenue C Inputs'!AX32,0)*12</f>
        <v>-9982.8391418074352</v>
      </c>
      <c r="AY189" s="174">
        <f>IF(AY$2="Fcst",'Revenue C Inputs'!AY32,0)*12</f>
        <v>-9670.8754186259539</v>
      </c>
      <c r="AZ189" s="174">
        <f>IF(AZ$2="Fcst",'Revenue C Inputs'!AZ32,0)*12</f>
        <v>-9514.8935570352114</v>
      </c>
      <c r="BA189" s="174">
        <f>IF(BA$2="Fcst",'Revenue C Inputs'!BA32,0)*12</f>
        <v>-9358.9116954444708</v>
      </c>
      <c r="BB189" s="174">
        <f>IF(BB$2="Fcst",'Revenue C Inputs'!BB32,0)*12</f>
        <v>-9202.9298338537301</v>
      </c>
      <c r="BC189" s="174">
        <f>IF(BC$2="Fcst",'Revenue C Inputs'!BC32,0)*12</f>
        <v>-9046.9479722629894</v>
      </c>
      <c r="BD189" s="174">
        <f>IF(BD$2="Fcst",'Revenue C Inputs'!BD32,0)*12</f>
        <v>-8890.9661106722488</v>
      </c>
      <c r="BE189" s="174">
        <f>IF(BE$2="Fcst",'Revenue C Inputs'!BE32,0)*12</f>
        <v>-8579.0023874907638</v>
      </c>
      <c r="BF189" s="174">
        <f>IF(BF$2="Fcst",'Revenue C Inputs'!BF32,0)*12</f>
        <v>-8423.0205259000231</v>
      </c>
      <c r="BG189" s="174">
        <f>IF(BG$2="Fcst",'Revenue C Inputs'!BG32,0)*12</f>
        <v>-8267.0386643092825</v>
      </c>
      <c r="BH189" s="174">
        <f>IF(BH$2="Fcst",'Revenue C Inputs'!BH32,0)*12</f>
        <v>-8111.0568027185409</v>
      </c>
      <c r="BI189" s="174">
        <f>IF(BI$2="Fcst",'Revenue C Inputs'!BI32,0)*12</f>
        <v>-7955.0749411277993</v>
      </c>
      <c r="BJ189" s="174">
        <f>IF(BJ$2="Fcst",'Revenue C Inputs'!BJ32,0)*12</f>
        <v>-7799.0930795370587</v>
      </c>
      <c r="BK189" s="174">
        <f>IF(BK$2="Fcst",'Revenue C Inputs'!BK32,0)*12</f>
        <v>-7643.111217946318</v>
      </c>
      <c r="BL189" s="174">
        <f>IF(BL$2="Fcst",'Revenue C Inputs'!BL32,0)*12</f>
        <v>-7487.1293563555755</v>
      </c>
      <c r="BM189" s="174">
        <f>IF(BM$2="Fcst",'Revenue C Inputs'!BM32,0)*12</f>
        <v>-7487.1293563555755</v>
      </c>
      <c r="BN189" s="174">
        <f>IF(BN$2="Fcst",'Revenue C Inputs'!BN32,0)*12</f>
        <v>-7331.1474947648339</v>
      </c>
      <c r="BO189" s="174">
        <f>IF(BO$2="Fcst",'Revenue C Inputs'!BO32,0)*12</f>
        <v>-7175.1656331740915</v>
      </c>
      <c r="BP189" s="174">
        <f>IF(BP$2="Fcst",'Revenue C Inputs'!BP32,0)*12</f>
        <v>-7019.1837715833499</v>
      </c>
      <c r="BQ189" s="174">
        <f>IF(BQ$2="Fcst",'Revenue C Inputs'!BQ32,0)*12</f>
        <v>-6863.2019099926092</v>
      </c>
      <c r="BR189" s="174">
        <f>IF(BR$2="Fcst",'Revenue C Inputs'!BR32,0)*12</f>
        <v>-6707.2200484018667</v>
      </c>
      <c r="BS189" s="174">
        <f>IF(BS$2="Fcst",'Revenue C Inputs'!BS32,0)*12</f>
        <v>-6551.2381868111261</v>
      </c>
      <c r="BT189" s="174">
        <f>IF(BT$2="Fcst",'Revenue C Inputs'!BT32,0)*12</f>
        <v>-6395.2563252203845</v>
      </c>
      <c r="BU189" s="174">
        <f>IF(BU$2="Fcst",'Revenue C Inputs'!BU32,0)*12</f>
        <v>-6395.2563252203845</v>
      </c>
    </row>
    <row r="190" spans="1:73" x14ac:dyDescent="0.3">
      <c r="A190" s="200" t="str">
        <f>$A$11</f>
        <v>Revenue D Inputs</v>
      </c>
      <c r="B190" s="174">
        <f>IF(B$2="Fcst",'Revenue D Inputs'!B43,0)*12</f>
        <v>0</v>
      </c>
      <c r="C190" s="174">
        <f>IF(C$2="Fcst",'Revenue D Inputs'!C43,0)*12</f>
        <v>0</v>
      </c>
      <c r="D190" s="174">
        <f>IF(D$2="Fcst",'Revenue D Inputs'!D43,0)*12</f>
        <v>0</v>
      </c>
      <c r="E190" s="174">
        <f>IF(E$2="Fcst",'Revenue D Inputs'!E43,0)*12</f>
        <v>0</v>
      </c>
      <c r="F190" s="174">
        <f>IF(F$2="Fcst",'Revenue D Inputs'!F43,0)*12</f>
        <v>0</v>
      </c>
      <c r="G190" s="174">
        <f>IF(G$2="Fcst",'Revenue D Inputs'!G43,0)*12</f>
        <v>0</v>
      </c>
      <c r="H190" s="174">
        <f>IF(H$2="Fcst",'Revenue D Inputs'!H43,0)*12</f>
        <v>0</v>
      </c>
      <c r="I190" s="174">
        <f>IF(I$2="Fcst",'Revenue D Inputs'!I43,0)*12</f>
        <v>0</v>
      </c>
      <c r="J190" s="174">
        <f>IF(J$2="Fcst",'Revenue D Inputs'!J43,0)*12</f>
        <v>0</v>
      </c>
      <c r="K190" s="174">
        <f>IF(K$2="Fcst",'Revenue D Inputs'!K43,0)*12</f>
        <v>0</v>
      </c>
      <c r="L190" s="174">
        <f>IF(L$2="Fcst",'Revenue D Inputs'!L43,0)*12</f>
        <v>0</v>
      </c>
      <c r="M190" s="174">
        <f>IF(M$2="Fcst",'Revenue D Inputs'!M43,0)*12</f>
        <v>0</v>
      </c>
      <c r="N190" s="174">
        <f>IF(N$2="Fcst",'Revenue D Inputs'!N43,0)*12</f>
        <v>0</v>
      </c>
      <c r="O190" s="174">
        <f>IF(O$2="Fcst",'Revenue D Inputs'!O43,0)*12</f>
        <v>0</v>
      </c>
      <c r="P190" s="174">
        <f>IF(P$2="Fcst",'Revenue D Inputs'!P43,0)*12</f>
        <v>0</v>
      </c>
      <c r="Q190" s="174">
        <f>IF(Q$2="Fcst",'Revenue D Inputs'!Q43,0)*12</f>
        <v>0</v>
      </c>
      <c r="R190" s="174">
        <f>IF(R$2="Fcst",'Revenue D Inputs'!R43,0)*12</f>
        <v>0</v>
      </c>
      <c r="S190" s="174">
        <f>IF(S$2="Fcst",'Revenue D Inputs'!S43,0)*12</f>
        <v>0</v>
      </c>
      <c r="T190" s="174">
        <f>IF(T$2="Fcst",'Revenue D Inputs'!T43,0)*12</f>
        <v>0</v>
      </c>
      <c r="U190" s="174">
        <f>IF(U$2="Fcst",'Revenue D Inputs'!U43,0)*12</f>
        <v>0</v>
      </c>
      <c r="V190" s="174">
        <f>IF(V$2="Fcst",'Revenue D Inputs'!V43,0)*12</f>
        <v>0</v>
      </c>
      <c r="W190" s="174">
        <f>IF(W$2="Fcst",'Revenue D Inputs'!W43,0)*12</f>
        <v>0</v>
      </c>
      <c r="X190" s="174">
        <f>IF(X$2="Fcst",'Revenue D Inputs'!X43,0)*12</f>
        <v>0</v>
      </c>
      <c r="Y190" s="174">
        <f>IF(Y$2="Fcst",'Revenue D Inputs'!Y43,0)*12</f>
        <v>0</v>
      </c>
      <c r="Z190" s="174">
        <f>IF(Z$2="Fcst",'Revenue D Inputs'!Z43,0)*12</f>
        <v>0</v>
      </c>
      <c r="AA190" s="174">
        <f>IF(AA$2="Fcst",'Revenue D Inputs'!AA43,0)*12</f>
        <v>0</v>
      </c>
      <c r="AB190" s="174">
        <f>IF(AB$2="Fcst",'Revenue D Inputs'!AB43,0)*12</f>
        <v>0</v>
      </c>
      <c r="AC190" s="174">
        <f>IF(AC$2="Fcst",'Revenue D Inputs'!AC43,0)*12</f>
        <v>0</v>
      </c>
      <c r="AD190" s="174">
        <f>IF(AD$2="Fcst",'Revenue D Inputs'!AD43,0)*12</f>
        <v>0</v>
      </c>
      <c r="AE190" s="174">
        <f>IF(AE$2="Fcst",'Revenue D Inputs'!AE43,0)*12</f>
        <v>0</v>
      </c>
      <c r="AF190" s="174">
        <f>IF(AF$2="Fcst",'Revenue D Inputs'!AF43,0)*12</f>
        <v>0</v>
      </c>
      <c r="AG190" s="174">
        <f>IF(AG$2="Fcst",'Revenue D Inputs'!AG43,0)*12</f>
        <v>0</v>
      </c>
      <c r="AH190" s="174">
        <f>IF(AH$2="Fcst",'Revenue D Inputs'!AH43,0)*12</f>
        <v>0</v>
      </c>
      <c r="AI190" s="174">
        <f>IF(AI$2="Fcst",'Revenue D Inputs'!AI43,0)*12</f>
        <v>0</v>
      </c>
      <c r="AJ190" s="174">
        <f>IF(AJ$2="Fcst",'Revenue D Inputs'!AJ43,0)*12</f>
        <v>0</v>
      </c>
      <c r="AK190" s="174">
        <f>IF(AK$2="Fcst",'Revenue D Inputs'!AK43,0)*12</f>
        <v>0</v>
      </c>
      <c r="AL190" s="174">
        <f>IF(AL$2="Fcst",'Revenue D Inputs'!AL43,0)*12</f>
        <v>0</v>
      </c>
      <c r="AM190" s="174">
        <f>IF(AM$2="Fcst",'Revenue D Inputs'!AM43,0)*12</f>
        <v>0</v>
      </c>
      <c r="AN190" s="174">
        <f>IF(AN$2="Fcst",'Revenue D Inputs'!AN43,0)*12</f>
        <v>0</v>
      </c>
      <c r="AO190" s="174">
        <f>IF(AO$2="Fcst",'Revenue D Inputs'!AO43,0)*12</f>
        <v>0</v>
      </c>
      <c r="AP190" s="174">
        <f>IF(AP$2="Fcst",'Revenue D Inputs'!AP43,0)*12</f>
        <v>0</v>
      </c>
      <c r="AQ190" s="174">
        <f>IF(AQ$2="Fcst",'Revenue D Inputs'!AQ43,0)*12</f>
        <v>0</v>
      </c>
      <c r="AR190" s="174">
        <f>IF(AR$2="Fcst",'Revenue D Inputs'!AR43,0)*12</f>
        <v>0</v>
      </c>
      <c r="AS190" s="174">
        <f>IF(AS$2="Fcst",'Revenue D Inputs'!AS43,0)*12</f>
        <v>0</v>
      </c>
      <c r="AT190" s="174">
        <f>IF(AT$2="Fcst",'Revenue D Inputs'!AT43,0)*12</f>
        <v>0</v>
      </c>
      <c r="AU190" s="174">
        <f>IF(AU$2="Fcst",'Revenue D Inputs'!AU43,0)*12</f>
        <v>0</v>
      </c>
      <c r="AV190" s="174">
        <f>IF(AV$2="Fcst",'Revenue D Inputs'!AV43,0)*12</f>
        <v>0</v>
      </c>
      <c r="AW190" s="174">
        <f>IF(AW$2="Fcst",'Revenue D Inputs'!AW43,0)*12</f>
        <v>0</v>
      </c>
      <c r="AX190" s="174">
        <f>IF(AX$2="Fcst",'Revenue D Inputs'!AX43,0)*12</f>
        <v>0</v>
      </c>
      <c r="AY190" s="174">
        <f>IF(AY$2="Fcst",'Revenue D Inputs'!AY43,0)*12</f>
        <v>0</v>
      </c>
      <c r="AZ190" s="174">
        <f>IF(AZ$2="Fcst",'Revenue D Inputs'!AZ43,0)*12</f>
        <v>0</v>
      </c>
      <c r="BA190" s="174">
        <f>IF(BA$2="Fcst",'Revenue D Inputs'!BA43,0)*12</f>
        <v>0</v>
      </c>
      <c r="BB190" s="174">
        <f>IF(BB$2="Fcst",'Revenue D Inputs'!BB43,0)*12</f>
        <v>0</v>
      </c>
      <c r="BC190" s="174">
        <f>IF(BC$2="Fcst",'Revenue D Inputs'!BC43,0)*12</f>
        <v>0</v>
      </c>
      <c r="BD190" s="174">
        <f>IF(BD$2="Fcst",'Revenue D Inputs'!BD43,0)*12</f>
        <v>0</v>
      </c>
      <c r="BE190" s="174">
        <f>IF(BE$2="Fcst",'Revenue D Inputs'!BE43,0)*12</f>
        <v>0</v>
      </c>
      <c r="BF190" s="174">
        <f>IF(BF$2="Fcst",'Revenue D Inputs'!BF43,0)*12</f>
        <v>0</v>
      </c>
      <c r="BG190" s="174">
        <f>IF(BG$2="Fcst",'Revenue D Inputs'!BG43,0)*12</f>
        <v>0</v>
      </c>
      <c r="BH190" s="174">
        <f>IF(BH$2="Fcst",'Revenue D Inputs'!BH43,0)*12</f>
        <v>0</v>
      </c>
      <c r="BI190" s="174">
        <f>IF(BI$2="Fcst",'Revenue D Inputs'!BI43,0)*12</f>
        <v>0</v>
      </c>
      <c r="BJ190" s="174">
        <f>IF(BJ$2="Fcst",'Revenue D Inputs'!BJ43,0)*12</f>
        <v>0</v>
      </c>
      <c r="BK190" s="174">
        <f>IF(BK$2="Fcst",'Revenue D Inputs'!BK43,0)*12</f>
        <v>0</v>
      </c>
      <c r="BL190" s="174">
        <f>IF(BL$2="Fcst",'Revenue D Inputs'!BL43,0)*12</f>
        <v>0</v>
      </c>
      <c r="BM190" s="174">
        <f>IF(BM$2="Fcst",'Revenue D Inputs'!BM43,0)*12</f>
        <v>0</v>
      </c>
      <c r="BN190" s="174">
        <f>IF(BN$2="Fcst",'Revenue D Inputs'!BN43,0)*12</f>
        <v>0</v>
      </c>
      <c r="BO190" s="174">
        <f>IF(BO$2="Fcst",'Revenue D Inputs'!BO43,0)*12</f>
        <v>0</v>
      </c>
      <c r="BP190" s="174">
        <f>IF(BP$2="Fcst",'Revenue D Inputs'!BP43,0)*12</f>
        <v>0</v>
      </c>
      <c r="BQ190" s="174">
        <f>IF(BQ$2="Fcst",'Revenue D Inputs'!BQ43,0)*12</f>
        <v>0</v>
      </c>
      <c r="BR190" s="174">
        <f>IF(BR$2="Fcst",'Revenue D Inputs'!BR43,0)*12</f>
        <v>0</v>
      </c>
      <c r="BS190" s="174">
        <f>IF(BS$2="Fcst",'Revenue D Inputs'!BS43,0)*12</f>
        <v>0</v>
      </c>
      <c r="BT190" s="174">
        <f>IF(BT$2="Fcst",'Revenue D Inputs'!BT43,0)*12</f>
        <v>0</v>
      </c>
      <c r="BU190" s="174">
        <f>IF(BU$2="Fcst",'Revenue D Inputs'!BU43,0)*12</f>
        <v>0</v>
      </c>
    </row>
    <row r="191" spans="1:73" s="575" customFormat="1" x14ac:dyDescent="0.3">
      <c r="A191" s="575" t="str">
        <f>$A$12</f>
        <v>Revenue E Inputs</v>
      </c>
      <c r="B191" s="537">
        <f>IF(B$2="Fcst",'Revenue E Inputs'!B76,0)*12</f>
        <v>0</v>
      </c>
      <c r="C191" s="537">
        <f>IF(C$2="Fcst",'Revenue E Inputs'!C76,0)*12</f>
        <v>0</v>
      </c>
      <c r="D191" s="537">
        <f>IF(D$2="Fcst",'Revenue E Inputs'!D76,0)*12</f>
        <v>0</v>
      </c>
      <c r="E191" s="537">
        <f>IF(E$2="Fcst",'Revenue E Inputs'!E76,0)*12</f>
        <v>0</v>
      </c>
      <c r="F191" s="537">
        <f>IF(F$2="Fcst",'Revenue E Inputs'!F76,0)*12</f>
        <v>0</v>
      </c>
      <c r="G191" s="537">
        <f>IF(G$2="Fcst",'Revenue E Inputs'!G76,0)*12</f>
        <v>0</v>
      </c>
      <c r="H191" s="537">
        <f>IF(H$2="Fcst",'Revenue E Inputs'!H76,0)*12</f>
        <v>0</v>
      </c>
      <c r="I191" s="537">
        <f>IF(I$2="Fcst",'Revenue E Inputs'!I76,0)*12</f>
        <v>0</v>
      </c>
      <c r="J191" s="537">
        <f>IF(J$2="Fcst",'Revenue E Inputs'!J76,0)*12</f>
        <v>0</v>
      </c>
      <c r="K191" s="537">
        <f>IF(K$2="Fcst",'Revenue E Inputs'!K76,0)*12</f>
        <v>0</v>
      </c>
      <c r="L191" s="537">
        <f>IF(L$2="Fcst",'Revenue E Inputs'!L76,0)*12</f>
        <v>0</v>
      </c>
      <c r="M191" s="537">
        <f>IF(M$2="Fcst",'Revenue E Inputs'!M76,0)*12</f>
        <v>0</v>
      </c>
      <c r="N191" s="537">
        <f>IF(N$2="Fcst",'Revenue E Inputs'!N76,0)*12</f>
        <v>0</v>
      </c>
      <c r="O191" s="537">
        <f>IF(O$2="Fcst",'Revenue E Inputs'!O76,0)*12</f>
        <v>0</v>
      </c>
      <c r="P191" s="537">
        <f>IF(P$2="Fcst",'Revenue E Inputs'!P76,0)*12</f>
        <v>0</v>
      </c>
      <c r="Q191" s="537">
        <f>IF(Q$2="Fcst",'Revenue E Inputs'!Q76,0)*12</f>
        <v>0</v>
      </c>
      <c r="R191" s="537">
        <f>IF(R$2="Fcst",'Revenue E Inputs'!R76,0)*12</f>
        <v>0</v>
      </c>
      <c r="S191" s="537">
        <f>IF(S$2="Fcst",'Revenue E Inputs'!S76,0)*12</f>
        <v>0</v>
      </c>
      <c r="T191" s="537">
        <f>IF(T$2="Fcst",'Revenue E Inputs'!T76,0)*12</f>
        <v>0</v>
      </c>
      <c r="U191" s="537">
        <f>IF(U$2="Fcst",'Revenue E Inputs'!U76,0)*12</f>
        <v>0</v>
      </c>
      <c r="V191" s="537">
        <f>IF(V$2="Fcst",'Revenue E Inputs'!V76,0)*12</f>
        <v>0</v>
      </c>
      <c r="W191" s="537">
        <f>IF(W$2="Fcst",'Revenue E Inputs'!W76,0)*12</f>
        <v>0</v>
      </c>
      <c r="X191" s="537">
        <f>IF(X$2="Fcst",'Revenue E Inputs'!X76,0)*12</f>
        <v>0</v>
      </c>
      <c r="Y191" s="537">
        <f>IF(Y$2="Fcst",'Revenue E Inputs'!Y76,0)*12</f>
        <v>0</v>
      </c>
      <c r="Z191" s="537">
        <f>IF(Z$2="Fcst",'Revenue E Inputs'!Z76,0)*12</f>
        <v>0</v>
      </c>
      <c r="AA191" s="537">
        <f>IF(AA$2="Fcst",'Revenue E Inputs'!AA76,0)*12</f>
        <v>0</v>
      </c>
      <c r="AB191" s="537">
        <f>IF(AB$2="Fcst",'Revenue E Inputs'!AB76,0)*12</f>
        <v>0</v>
      </c>
      <c r="AC191" s="537">
        <f>IF(AC$2="Fcst",'Revenue E Inputs'!AC76,0)*12</f>
        <v>0</v>
      </c>
      <c r="AD191" s="537">
        <f>IF(AD$2="Fcst",'Revenue E Inputs'!AD76,0)*12</f>
        <v>0</v>
      </c>
      <c r="AE191" s="537">
        <f>IF(AE$2="Fcst",'Revenue E Inputs'!AE76,0)*12</f>
        <v>0</v>
      </c>
      <c r="AF191" s="537">
        <f>IF(AF$2="Fcst",'Revenue E Inputs'!AF76,0)*12</f>
        <v>0</v>
      </c>
      <c r="AG191" s="537">
        <f>IF(AG$2="Fcst",'Revenue E Inputs'!AG76,0)*12</f>
        <v>0</v>
      </c>
      <c r="AH191" s="537">
        <f>IF(AH$2="Fcst",'Revenue E Inputs'!AH76,0)*12</f>
        <v>0</v>
      </c>
      <c r="AI191" s="537">
        <f>IF(AI$2="Fcst",'Revenue E Inputs'!AI76,0)*12</f>
        <v>0</v>
      </c>
      <c r="AJ191" s="537">
        <f>IF(AJ$2="Fcst",'Revenue E Inputs'!AJ76,0)*12</f>
        <v>0</v>
      </c>
      <c r="AK191" s="537">
        <f>IF(AK$2="Fcst",'Revenue E Inputs'!AK76,0)*12</f>
        <v>0</v>
      </c>
      <c r="AL191" s="537">
        <f>IF(AL$2="Fcst",'Revenue E Inputs'!AL76,0)*12</f>
        <v>0</v>
      </c>
      <c r="AM191" s="537">
        <f>IF(AM$2="Fcst",'Revenue E Inputs'!AM76,0)*12</f>
        <v>0</v>
      </c>
      <c r="AN191" s="537">
        <f>IF(AN$2="Fcst",'Revenue E Inputs'!AN76,0)*12</f>
        <v>0</v>
      </c>
      <c r="AO191" s="537">
        <f>IF(AO$2="Fcst",'Revenue E Inputs'!AO76,0)*12</f>
        <v>0</v>
      </c>
      <c r="AP191" s="537">
        <f>IF(AP$2="Fcst",'Revenue E Inputs'!AP76,0)*12</f>
        <v>0</v>
      </c>
      <c r="AQ191" s="537">
        <f>IF(AQ$2="Fcst",'Revenue E Inputs'!AQ76,0)*12</f>
        <v>0</v>
      </c>
      <c r="AR191" s="537">
        <f>IF(AR$2="Fcst",'Revenue E Inputs'!AR76,0)*12</f>
        <v>0</v>
      </c>
      <c r="AS191" s="537">
        <f>IF(AS$2="Fcst",'Revenue E Inputs'!AS76,0)*12</f>
        <v>0</v>
      </c>
      <c r="AT191" s="537">
        <f>IF(AT$2="Fcst",'Revenue E Inputs'!AT76,0)*12</f>
        <v>0</v>
      </c>
      <c r="AU191" s="537">
        <f>IF(AU$2="Fcst",'Revenue E Inputs'!AU76,0)*12</f>
        <v>0</v>
      </c>
      <c r="AV191" s="537">
        <f>IF(AV$2="Fcst",'Revenue E Inputs'!AV76,0)*12</f>
        <v>0</v>
      </c>
      <c r="AW191" s="537">
        <f>IF(AW$2="Fcst",'Revenue E Inputs'!AW76,0)*12</f>
        <v>0</v>
      </c>
      <c r="AX191" s="537">
        <f>IF(AX$2="Fcst",'Revenue E Inputs'!AX76,0)*12</f>
        <v>0</v>
      </c>
      <c r="AY191" s="537">
        <f>IF(AY$2="Fcst",'Revenue E Inputs'!AY76,0)*12</f>
        <v>0</v>
      </c>
      <c r="AZ191" s="537">
        <f>IF(AZ$2="Fcst",'Revenue E Inputs'!AZ76,0)*12</f>
        <v>0</v>
      </c>
      <c r="BA191" s="537">
        <f>IF(BA$2="Fcst",'Revenue E Inputs'!BA76,0)*12</f>
        <v>0</v>
      </c>
      <c r="BB191" s="537">
        <f>IF(BB$2="Fcst",'Revenue E Inputs'!BB76,0)*12</f>
        <v>0</v>
      </c>
      <c r="BC191" s="537">
        <f>IF(BC$2="Fcst",'Revenue E Inputs'!BC76,0)*12</f>
        <v>0</v>
      </c>
      <c r="BD191" s="537">
        <f>IF(BD$2="Fcst",'Revenue E Inputs'!BD76,0)*12</f>
        <v>0</v>
      </c>
      <c r="BE191" s="537">
        <f>IF(BE$2="Fcst",'Revenue E Inputs'!BE76,0)*12</f>
        <v>0</v>
      </c>
      <c r="BF191" s="537">
        <f>IF(BF$2="Fcst",'Revenue E Inputs'!BF76,0)*12</f>
        <v>0</v>
      </c>
      <c r="BG191" s="537">
        <f>IF(BG$2="Fcst",'Revenue E Inputs'!BG76,0)*12</f>
        <v>0</v>
      </c>
      <c r="BH191" s="537">
        <f>IF(BH$2="Fcst",'Revenue E Inputs'!BH76,0)*12</f>
        <v>0</v>
      </c>
      <c r="BI191" s="537">
        <f>IF(BI$2="Fcst",'Revenue E Inputs'!BI76,0)*12</f>
        <v>0</v>
      </c>
      <c r="BJ191" s="537">
        <f>IF(BJ$2="Fcst",'Revenue E Inputs'!BJ76,0)*12</f>
        <v>0</v>
      </c>
      <c r="BK191" s="537">
        <f>IF(BK$2="Fcst",'Revenue E Inputs'!BK76,0)*12</f>
        <v>0</v>
      </c>
      <c r="BL191" s="537">
        <f>IF(BL$2="Fcst",'Revenue E Inputs'!BL76,0)*12</f>
        <v>0</v>
      </c>
      <c r="BM191" s="537">
        <f>IF(BM$2="Fcst",'Revenue E Inputs'!BM76,0)*12</f>
        <v>0</v>
      </c>
      <c r="BN191" s="537">
        <f>IF(BN$2="Fcst",'Revenue E Inputs'!BN76,0)*12</f>
        <v>0</v>
      </c>
      <c r="BO191" s="537">
        <f>IF(BO$2="Fcst",'Revenue E Inputs'!BO76,0)*12</f>
        <v>0</v>
      </c>
      <c r="BP191" s="537">
        <f>IF(BP$2="Fcst",'Revenue E Inputs'!BP76,0)*12</f>
        <v>0</v>
      </c>
      <c r="BQ191" s="537">
        <f>IF(BQ$2="Fcst",'Revenue E Inputs'!BQ76,0)*12</f>
        <v>0</v>
      </c>
      <c r="BR191" s="537">
        <f>IF(BR$2="Fcst",'Revenue E Inputs'!BR76,0)*12</f>
        <v>0</v>
      </c>
      <c r="BS191" s="537">
        <f>IF(BS$2="Fcst",'Revenue E Inputs'!BS76,0)*12</f>
        <v>0</v>
      </c>
      <c r="BT191" s="537">
        <f>IF(BT$2="Fcst",'Revenue E Inputs'!BT76,0)*12</f>
        <v>0</v>
      </c>
      <c r="BU191" s="537">
        <f>IF(BU$2="Fcst",'Revenue E Inputs'!BU76,0)*12</f>
        <v>0</v>
      </c>
    </row>
    <row r="192" spans="1:73" s="575" customFormat="1" x14ac:dyDescent="0.3">
      <c r="A192" s="575" t="s">
        <v>981</v>
      </c>
      <c r="B192" s="537">
        <f>IF(B$2="Fcst",'Revenue F Inputs'!B76,0)*12</f>
        <v>0</v>
      </c>
      <c r="C192" s="537">
        <f>IF(C$2="Fcst",'Revenue F Inputs'!C76,0)*12</f>
        <v>0</v>
      </c>
      <c r="D192" s="537">
        <f>IF(D$2="Fcst",'Revenue F Inputs'!D76,0)*12</f>
        <v>0</v>
      </c>
      <c r="E192" s="537">
        <f>IF(E$2="Fcst",'Revenue F Inputs'!E76,0)*12</f>
        <v>0</v>
      </c>
      <c r="F192" s="537">
        <f>IF(F$2="Fcst",'Revenue F Inputs'!F76,0)*12</f>
        <v>0</v>
      </c>
      <c r="G192" s="537">
        <f>IF(G$2="Fcst",'Revenue F Inputs'!G76,0)*12</f>
        <v>0</v>
      </c>
      <c r="H192" s="537">
        <f>IF(H$2="Fcst",'Revenue F Inputs'!H76,0)*12</f>
        <v>0</v>
      </c>
      <c r="I192" s="537">
        <f>IF(I$2="Fcst",'Revenue F Inputs'!I76,0)*12</f>
        <v>-16536</v>
      </c>
      <c r="J192" s="537">
        <f>IF(J$2="Fcst",'Revenue F Inputs'!J76,0)*12</f>
        <v>-16536</v>
      </c>
      <c r="K192" s="537">
        <f>IF(K$2="Fcst",'Revenue F Inputs'!K76,0)*12</f>
        <v>-16536</v>
      </c>
      <c r="L192" s="537">
        <f>IF(L$2="Fcst",'Revenue F Inputs'!L76,0)*12</f>
        <v>-16536</v>
      </c>
      <c r="M192" s="537">
        <f>IF(M$2="Fcst",'Revenue F Inputs'!M76,0)*12</f>
        <v>-16536</v>
      </c>
      <c r="N192" s="537">
        <f>IF(N$2="Fcst",'Revenue F Inputs'!N76,0)*12</f>
        <v>-16536</v>
      </c>
      <c r="O192" s="537">
        <f>IF(O$2="Fcst",'Revenue F Inputs'!O76,0)*12</f>
        <v>-16536</v>
      </c>
      <c r="P192" s="537">
        <f>IF(P$2="Fcst",'Revenue F Inputs'!P76,0)*12</f>
        <v>-16536</v>
      </c>
      <c r="Q192" s="537">
        <f>IF(Q$2="Fcst",'Revenue F Inputs'!Q76,0)*12</f>
        <v>-16536</v>
      </c>
      <c r="R192" s="537">
        <f>IF(R$2="Fcst",'Revenue F Inputs'!R76,0)*12</f>
        <v>-16536</v>
      </c>
      <c r="S192" s="537">
        <f>IF(S$2="Fcst",'Revenue F Inputs'!S76,0)*12</f>
        <v>-16536</v>
      </c>
      <c r="T192" s="537">
        <f>IF(T$2="Fcst",'Revenue F Inputs'!T76,0)*12</f>
        <v>-16536</v>
      </c>
      <c r="U192" s="537">
        <f>IF(U$2="Fcst",'Revenue F Inputs'!U76,0)*12</f>
        <v>-16536</v>
      </c>
      <c r="V192" s="537">
        <f>IF(V$2="Fcst",'Revenue F Inputs'!V76,0)*12</f>
        <v>-16536</v>
      </c>
      <c r="W192" s="537">
        <f>IF(W$2="Fcst",'Revenue F Inputs'!W76,0)*12</f>
        <v>-16536</v>
      </c>
      <c r="X192" s="537">
        <f>IF(X$2="Fcst",'Revenue F Inputs'!X76,0)*12</f>
        <v>-16536</v>
      </c>
      <c r="Y192" s="537">
        <f>IF(Y$2="Fcst",'Revenue F Inputs'!Y76,0)*12</f>
        <v>-16536</v>
      </c>
      <c r="Z192" s="537">
        <f>IF(Z$2="Fcst",'Revenue F Inputs'!Z76,0)*12</f>
        <v>-16536</v>
      </c>
      <c r="AA192" s="537">
        <f>IF(AA$2="Fcst",'Revenue F Inputs'!AA76,0)*12</f>
        <v>-14469</v>
      </c>
      <c r="AB192" s="537">
        <f>IF(AB$2="Fcst",'Revenue F Inputs'!AB76,0)*12</f>
        <v>-14469</v>
      </c>
      <c r="AC192" s="537">
        <f>IF(AC$2="Fcst",'Revenue F Inputs'!AC76,0)*12</f>
        <v>-14469</v>
      </c>
      <c r="AD192" s="537">
        <f>IF(AD$2="Fcst",'Revenue F Inputs'!AD76,0)*12</f>
        <v>-14469</v>
      </c>
      <c r="AE192" s="537">
        <f>IF(AE$2="Fcst",'Revenue F Inputs'!AE76,0)*12</f>
        <v>-14469</v>
      </c>
      <c r="AF192" s="537">
        <f>IF(AF$2="Fcst",'Revenue F Inputs'!AF76,0)*12</f>
        <v>-14469</v>
      </c>
      <c r="AG192" s="537">
        <f>IF(AG$2="Fcst",'Revenue F Inputs'!AG76,0)*12</f>
        <v>-14469</v>
      </c>
      <c r="AH192" s="537">
        <f>IF(AH$2="Fcst",'Revenue F Inputs'!AH76,0)*12</f>
        <v>-14469</v>
      </c>
      <c r="AI192" s="537">
        <f>IF(AI$2="Fcst",'Revenue F Inputs'!AI76,0)*12</f>
        <v>-14469</v>
      </c>
      <c r="AJ192" s="537">
        <f>IF(AJ$2="Fcst",'Revenue F Inputs'!AJ76,0)*12</f>
        <v>-14469</v>
      </c>
      <c r="AK192" s="537">
        <f>IF(AK$2="Fcst",'Revenue F Inputs'!AK76,0)*12</f>
        <v>-14469</v>
      </c>
      <c r="AL192" s="537">
        <f>IF(AL$2="Fcst",'Revenue F Inputs'!AL76,0)*12</f>
        <v>-14469</v>
      </c>
      <c r="AM192" s="537">
        <f>IF(AM$2="Fcst",'Revenue F Inputs'!AM76,0)*12</f>
        <v>-14469</v>
      </c>
      <c r="AN192" s="537">
        <f>IF(AN$2="Fcst",'Revenue F Inputs'!AN76,0)*12</f>
        <v>-14469</v>
      </c>
      <c r="AO192" s="537">
        <f>IF(AO$2="Fcst",'Revenue F Inputs'!AO76,0)*12</f>
        <v>-14469</v>
      </c>
      <c r="AP192" s="537">
        <f>IF(AP$2="Fcst",'Revenue F Inputs'!AP76,0)*12</f>
        <v>-14469</v>
      </c>
      <c r="AQ192" s="537">
        <f>IF(AQ$2="Fcst",'Revenue F Inputs'!AQ76,0)*12</f>
        <v>-14469</v>
      </c>
      <c r="AR192" s="537">
        <f>IF(AR$2="Fcst",'Revenue F Inputs'!AR76,0)*12</f>
        <v>-14469</v>
      </c>
      <c r="AS192" s="537">
        <f>IF(AS$2="Fcst",'Revenue F Inputs'!AS76,0)*12</f>
        <v>-14469</v>
      </c>
      <c r="AT192" s="537">
        <f>IF(AT$2="Fcst",'Revenue F Inputs'!AT76,0)*12</f>
        <v>-14469</v>
      </c>
      <c r="AU192" s="537">
        <f>IF(AU$2="Fcst",'Revenue F Inputs'!AU76,0)*12</f>
        <v>-14469</v>
      </c>
      <c r="AV192" s="537">
        <f>IF(AV$2="Fcst",'Revenue F Inputs'!AV76,0)*12</f>
        <v>-14469</v>
      </c>
      <c r="AW192" s="537">
        <f>IF(AW$2="Fcst",'Revenue F Inputs'!AW76,0)*12</f>
        <v>-14469</v>
      </c>
      <c r="AX192" s="537">
        <f>IF(AX$2="Fcst",'Revenue F Inputs'!AX76,0)*12</f>
        <v>-14469</v>
      </c>
      <c r="AY192" s="537">
        <f>IF(AY$2="Fcst",'Revenue F Inputs'!AY76,0)*12</f>
        <v>-14469</v>
      </c>
      <c r="AZ192" s="537">
        <f>IF(AZ$2="Fcst",'Revenue F Inputs'!AZ76,0)*12</f>
        <v>-14469</v>
      </c>
      <c r="BA192" s="537">
        <f>IF(BA$2="Fcst",'Revenue F Inputs'!BA76,0)*12</f>
        <v>-14469</v>
      </c>
      <c r="BB192" s="537">
        <f>IF(BB$2="Fcst",'Revenue F Inputs'!BB76,0)*12</f>
        <v>-14469</v>
      </c>
      <c r="BC192" s="537">
        <f>IF(BC$2="Fcst",'Revenue F Inputs'!BC76,0)*12</f>
        <v>-14469</v>
      </c>
      <c r="BD192" s="537">
        <f>IF(BD$2="Fcst",'Revenue F Inputs'!BD76,0)*12</f>
        <v>-14469</v>
      </c>
      <c r="BE192" s="537">
        <f>IF(BE$2="Fcst",'Revenue F Inputs'!BE76,0)*12</f>
        <v>-14469</v>
      </c>
      <c r="BF192" s="537">
        <f>IF(BF$2="Fcst",'Revenue F Inputs'!BF76,0)*12</f>
        <v>-14469</v>
      </c>
      <c r="BG192" s="537">
        <f>IF(BG$2="Fcst",'Revenue F Inputs'!BG76,0)*12</f>
        <v>-12402</v>
      </c>
      <c r="BH192" s="537">
        <f>IF(BH$2="Fcst",'Revenue F Inputs'!BH76,0)*12</f>
        <v>-12402</v>
      </c>
      <c r="BI192" s="537">
        <f>IF(BI$2="Fcst",'Revenue F Inputs'!BI76,0)*12</f>
        <v>-12402</v>
      </c>
      <c r="BJ192" s="537">
        <f>IF(BJ$2="Fcst",'Revenue F Inputs'!BJ76,0)*12</f>
        <v>-12402</v>
      </c>
      <c r="BK192" s="537">
        <f>IF(BK$2="Fcst",'Revenue F Inputs'!BK76,0)*12</f>
        <v>-12402</v>
      </c>
      <c r="BL192" s="537">
        <f>IF(BL$2="Fcst",'Revenue F Inputs'!BL76,0)*12</f>
        <v>-12402</v>
      </c>
      <c r="BM192" s="537">
        <f>IF(BM$2="Fcst",'Revenue F Inputs'!BM76,0)*12</f>
        <v>-12402</v>
      </c>
      <c r="BN192" s="537">
        <f>IF(BN$2="Fcst",'Revenue F Inputs'!BN76,0)*12</f>
        <v>-12402</v>
      </c>
      <c r="BO192" s="537">
        <f>IF(BO$2="Fcst",'Revenue F Inputs'!BO76,0)*12</f>
        <v>-12402</v>
      </c>
      <c r="BP192" s="537">
        <f>IF(BP$2="Fcst",'Revenue F Inputs'!BP76,0)*12</f>
        <v>-12402</v>
      </c>
      <c r="BQ192" s="537">
        <f>IF(BQ$2="Fcst",'Revenue F Inputs'!BQ76,0)*12</f>
        <v>-12402</v>
      </c>
      <c r="BR192" s="537">
        <f>IF(BR$2="Fcst",'Revenue F Inputs'!BR76,0)*12</f>
        <v>-12402</v>
      </c>
      <c r="BS192" s="537">
        <f>IF(BS$2="Fcst",'Revenue F Inputs'!BS76,0)*12</f>
        <v>-12402</v>
      </c>
      <c r="BT192" s="537">
        <f>IF(BT$2="Fcst",'Revenue F Inputs'!BT76,0)*12</f>
        <v>-12402</v>
      </c>
      <c r="BU192" s="537">
        <f>IF(BU$2="Fcst",'Revenue F Inputs'!BU76,0)*12</f>
        <v>-12402</v>
      </c>
    </row>
    <row r="193" spans="1:73" x14ac:dyDescent="0.3">
      <c r="A193" s="575"/>
      <c r="B193" s="537"/>
      <c r="C193" s="537"/>
      <c r="D193" s="537"/>
      <c r="E193" s="537"/>
      <c r="F193" s="537"/>
      <c r="G193" s="537"/>
      <c r="H193" s="537"/>
      <c r="I193" s="537"/>
      <c r="J193" s="537"/>
      <c r="K193" s="537"/>
      <c r="L193" s="537"/>
      <c r="M193" s="537"/>
      <c r="N193" s="537"/>
      <c r="O193" s="537"/>
      <c r="P193" s="537"/>
      <c r="Q193" s="537"/>
      <c r="R193" s="537"/>
      <c r="S193" s="537"/>
      <c r="T193" s="537"/>
      <c r="U193" s="537"/>
      <c r="V193" s="537"/>
      <c r="W193" s="537"/>
      <c r="X193" s="537"/>
      <c r="Y193" s="537"/>
      <c r="Z193" s="537"/>
      <c r="AA193" s="537"/>
      <c r="AB193" s="537"/>
      <c r="AC193" s="537"/>
      <c r="AD193" s="537"/>
      <c r="AE193" s="537"/>
      <c r="AF193" s="537"/>
      <c r="AG193" s="537"/>
      <c r="AH193" s="537"/>
      <c r="AI193" s="537"/>
      <c r="AJ193" s="537"/>
      <c r="AK193" s="537"/>
      <c r="AL193" s="537"/>
      <c r="AM193" s="537"/>
      <c r="AN193" s="537"/>
      <c r="AO193" s="537"/>
      <c r="AP193" s="537"/>
      <c r="AQ193" s="537"/>
      <c r="AR193" s="537"/>
      <c r="AS193" s="537"/>
      <c r="AT193" s="537"/>
      <c r="AU193" s="537"/>
      <c r="AV193" s="537"/>
      <c r="AW193" s="537"/>
      <c r="AX193" s="537"/>
      <c r="AY193" s="537"/>
      <c r="AZ193" s="537"/>
      <c r="BA193" s="537"/>
      <c r="BB193" s="537"/>
      <c r="BC193" s="537"/>
      <c r="BD193" s="537"/>
      <c r="BE193" s="537"/>
      <c r="BF193" s="537"/>
      <c r="BG193" s="537"/>
      <c r="BH193" s="537"/>
      <c r="BI193" s="537"/>
      <c r="BJ193" s="537"/>
      <c r="BK193" s="537"/>
      <c r="BL193" s="537"/>
      <c r="BM193" s="537"/>
      <c r="BN193" s="537"/>
      <c r="BO193" s="537"/>
      <c r="BP193" s="537"/>
      <c r="BQ193" s="537"/>
      <c r="BR193" s="537"/>
      <c r="BS193" s="537"/>
      <c r="BT193" s="537"/>
      <c r="BU193" s="537"/>
    </row>
    <row r="194" spans="1:73" x14ac:dyDescent="0.3">
      <c r="A194" s="218" t="s">
        <v>119</v>
      </c>
      <c r="B194" s="219">
        <f>IF(B$2="Fcst",SUM(B187:B193),IF(Actuals!$B$5="ARR",Actuals!B17,Actuals!B17*12))</f>
        <v>-13824.701722790895</v>
      </c>
      <c r="C194" s="219">
        <f>IF(C$2="Fcst",SUM(C187:C191),IF(Actuals!$B$5="ARR",Actuals!C17,Actuals!C17*12))</f>
        <v>0</v>
      </c>
      <c r="D194" s="219">
        <f>IF(D$2="Fcst",SUM(D187:D191),IF(Actuals!$B$5="ARR",Actuals!D17,Actuals!D17*12))</f>
        <v>0</v>
      </c>
      <c r="E194" s="219">
        <f>IF(E$2="Fcst",SUM(E187:E191),IF(Actuals!$B$5="ARR",Actuals!E17,Actuals!E17*12))</f>
        <v>-5360.8138738073903</v>
      </c>
      <c r="F194" s="219">
        <f>IF(F$2="Fcst",SUM(F187:F191),IF(Actuals!$B$5="ARR",Actuals!F17,Actuals!F17*12))</f>
        <v>0</v>
      </c>
      <c r="G194" s="219">
        <f>IF(G$2="Fcst",SUM(G187:G191),IF(Actuals!$B$5="ARR",Actuals!G17,Actuals!G17*12))</f>
        <v>-9294.1738807159163</v>
      </c>
      <c r="H194" s="219">
        <f>IF(H$2="Fcst",SUM(H187:H191),IF(Actuals!$B$5="ARR",Actuals!H17,Actuals!H17*12))</f>
        <v>-8341.7909825239476</v>
      </c>
      <c r="I194" s="219">
        <f>IF(I$2="Fcst",SUM(I187:I191),IF(Actuals!$B$5="ARR",Actuals!I17,Actuals!I17*12))</f>
        <v>0</v>
      </c>
      <c r="J194" s="219">
        <f>IF(J$2="Fcst",SUM(J187:J191),IF(Actuals!$B$5="ARR",Actuals!J17,Actuals!J17*12))</f>
        <v>0</v>
      </c>
      <c r="K194" s="219">
        <f>IF(K$2="Fcst",SUM(K187:K191),IF(Actuals!$B$5="ARR",Actuals!K17,Actuals!K17*12))</f>
        <v>0</v>
      </c>
      <c r="L194" s="219">
        <f>IF(L$2="Fcst",SUM(L187:L191),IF(Actuals!$B$5="ARR",Actuals!L17,Actuals!L17*12))</f>
        <v>0</v>
      </c>
      <c r="M194" s="219">
        <f>IF(M$2="Fcst",SUM(M187:M191),IF(Actuals!$B$5="ARR",Actuals!M17,Actuals!M17*12))</f>
        <v>0</v>
      </c>
      <c r="N194" s="219">
        <f>IF(N$2="Fcst",SUM(N187:N191),IF(Actuals!$B$5="ARR",Actuals!N17,Actuals!N17*12))</f>
        <v>0</v>
      </c>
      <c r="O194" s="219">
        <f>IF(O$2="Fcst",SUM(O187:O191),IF(Actuals!$B$5="ARR",Actuals!O17,Actuals!O17*12))</f>
        <v>0</v>
      </c>
      <c r="P194" s="219">
        <f>IF(P$2="Fcst",SUM(P187:P191),IF(Actuals!$B$5="ARR",Actuals!P17,Actuals!P17*12))</f>
        <v>0</v>
      </c>
      <c r="Q194" s="219">
        <f>IF(Q$2="Fcst",SUM(Q187:Q191),IF(Actuals!$B$5="ARR",Actuals!Q17,Actuals!Q17*12))</f>
        <v>0</v>
      </c>
      <c r="R194" s="219">
        <f>IF(R$2="Fcst",SUM(R187:R191),IF(Actuals!$B$5="ARR",Actuals!R17,Actuals!R17*12))</f>
        <v>0</v>
      </c>
      <c r="S194" s="219">
        <f>IF(S$2="Fcst",SUM(S187:S191),IF(Actuals!$B$5="ARR",Actuals!S17,Actuals!S17*12))</f>
        <v>0</v>
      </c>
      <c r="T194" s="219">
        <f>IF(T$2="Fcst",SUM(T187:T191),IF(Actuals!$B$5="ARR",Actuals!T17,Actuals!T17*12))</f>
        <v>0</v>
      </c>
      <c r="U194" s="219">
        <f>IF(U$2="Fcst",SUM(U187:U191),IF(Actuals!$B$5="ARR",Actuals!U17,Actuals!U17*12))</f>
        <v>0</v>
      </c>
      <c r="V194" s="219">
        <f>IF(V$2="Fcst",SUM(V187:V191),IF(Actuals!$B$5="ARR",Actuals!V17,Actuals!V17*12))</f>
        <v>0</v>
      </c>
      <c r="W194" s="219">
        <f>IF(W$2="Fcst",SUM(W187:W191),IF(Actuals!$B$5="ARR",Actuals!W17,Actuals!W17*12))</f>
        <v>0</v>
      </c>
      <c r="X194" s="219">
        <f>IF(X$2="Fcst",SUM(X187:X191),IF(Actuals!$B$5="ARR",Actuals!X17,Actuals!X17*12))</f>
        <v>0</v>
      </c>
      <c r="Y194" s="219">
        <f>IF(Y$2="Fcst",SUM(Y187:Y191),IF(Actuals!$B$5="ARR",Actuals!Y17,Actuals!Y17*12))</f>
        <v>0</v>
      </c>
      <c r="Z194" s="219">
        <f>IF(Z$2="Fcst",SUM(Z187:Z191),IF(Actuals!$B$5="ARR",Actuals!Z17,Actuals!Z17*12))</f>
        <v>0</v>
      </c>
      <c r="AA194" s="219">
        <f>IF(AA$2="Fcst",SUM(AA187:AA191),IF(Actuals!$B$5="ARR",Actuals!AA17,Actuals!AA17*12))</f>
        <v>0</v>
      </c>
      <c r="AB194" s="219">
        <f>IF(AB$2="Fcst",SUM(AB187:AB191),IF(Actuals!$B$5="ARR",Actuals!AB17,Actuals!AB17*12))</f>
        <v>0</v>
      </c>
      <c r="AC194" s="219">
        <f>IF(AC$2="Fcst",SUM(AC187:AC191),IF(Actuals!$B$5="ARR",Actuals!AC17,Actuals!AC17*12))</f>
        <v>0</v>
      </c>
      <c r="AD194" s="219">
        <f>IF(AD$2="Fcst",SUM(AD187:AD191),IF(Actuals!$B$5="ARR",Actuals!AD17,Actuals!AD17*12))</f>
        <v>0</v>
      </c>
      <c r="AE194" s="219">
        <f>IF(AE$2="Fcst",SUM(AE187:AE191),IF(Actuals!$B$5="ARR",Actuals!AE17,Actuals!AE17*12))</f>
        <v>0</v>
      </c>
      <c r="AF194" s="219">
        <f>IF(AF$2="Fcst",SUM(AF187:AF191),IF(Actuals!$B$5="ARR",Actuals!AF17,Actuals!AF17*12))</f>
        <v>0</v>
      </c>
      <c r="AG194" s="219">
        <f>IF(AG$2="Fcst",SUM(AG187:AG191),IF(Actuals!$B$5="ARR",Actuals!AG17,Actuals!AG17*12))</f>
        <v>0</v>
      </c>
      <c r="AH194" s="219">
        <f>IF(AH$2="Fcst",SUM(AH187:AH191),IF(Actuals!$B$5="ARR",Actuals!AH17,Actuals!AH17*12))</f>
        <v>0</v>
      </c>
      <c r="AI194" s="219">
        <f>IF(AI$2="Fcst",SUM(AI187:AI191),IF(Actuals!$B$5="ARR",Actuals!AI17,Actuals!AI17*12))</f>
        <v>0</v>
      </c>
      <c r="AJ194" s="219">
        <f>IF(AJ$2="Fcst",SUM(AJ187:AJ191),IF(Actuals!$B$5="ARR",Actuals!AJ17,Actuals!AJ17*12))</f>
        <v>0</v>
      </c>
      <c r="AK194" s="219">
        <f>IF(AK$2="Fcst",SUM(AK187:AK191),IF(Actuals!$B$5="ARR",Actuals!AK17,Actuals!AK17*12))</f>
        <v>0</v>
      </c>
      <c r="AL194" s="219">
        <f>IF(AL$2="Fcst",SUM(AL187:AL191),IF(Actuals!$B$5="ARR",Actuals!AL17,Actuals!AL17*12))</f>
        <v>0</v>
      </c>
      <c r="AM194" s="219">
        <f>IF(AM$2="Fcst",SUM(AM187:AM191),IF(Actuals!$B$5="ARR",Actuals!AM17,Actuals!AM17*12))</f>
        <v>0</v>
      </c>
      <c r="AN194" s="219">
        <f>IF(AN$2="Fcst",SUM(AN187:AN191),IF(Actuals!$B$5="ARR",Actuals!AN17,Actuals!AN17*12))</f>
        <v>0</v>
      </c>
      <c r="AO194" s="219">
        <f>IF(AO$2="Fcst",SUM(AO187:AO191),IF(Actuals!$B$5="ARR",Actuals!AO17,Actuals!AO17*12))</f>
        <v>0</v>
      </c>
      <c r="AP194" s="219">
        <f>IF(AP$2="Fcst",SUM(AP187:AP191),IF(Actuals!$B$5="ARR",Actuals!AP17,Actuals!AP17*12))</f>
        <v>0</v>
      </c>
      <c r="AQ194" s="219">
        <f>IF(AQ$2="Fcst",SUM(AQ187:AQ191),IF(Actuals!$B$5="ARR",Actuals!AQ17,Actuals!AQ17*12))</f>
        <v>0</v>
      </c>
      <c r="AR194" s="219">
        <f>IF(AR$2="Fcst",SUM(AR187:AR191),IF(Actuals!$B$5="ARR",Actuals!AR17,Actuals!AR17*12))</f>
        <v>0</v>
      </c>
      <c r="AS194" s="219">
        <f>IF(AS$2="Fcst",SUM(AS187:AS191),IF(Actuals!$B$5="ARR",Actuals!AS17,Actuals!AS17*12))</f>
        <v>0</v>
      </c>
      <c r="AT194" s="219">
        <f>IF(AT$2="Fcst",SUM(AT187:AT191),IF(Actuals!$B$5="ARR",Actuals!AT17,Actuals!AT17*12))</f>
        <v>0</v>
      </c>
      <c r="AU194" s="219">
        <f>IF(AU$2="Fcst",SUM(AU187:AU191),IF(Actuals!$B$5="ARR",Actuals!AU17,Actuals!AU17*12))</f>
        <v>-20901.569453159322</v>
      </c>
      <c r="AV194" s="219">
        <f>IF(AV$2="Fcst",SUM(AV187:AV191),IF(Actuals!$B$5="ARR",Actuals!AV17,Actuals!AV17*12))</f>
        <v>-20589.60572997784</v>
      </c>
      <c r="AW194" s="219">
        <f>IF(AW$2="Fcst",SUM(AW187:AW191),IF(Actuals!$B$5="ARR",Actuals!AW17,Actuals!AW17*12))</f>
        <v>-20277.642006796355</v>
      </c>
      <c r="AX194" s="219">
        <f>IF(AX$2="Fcst",SUM(AX187:AX191),IF(Actuals!$B$5="ARR",Actuals!AX17,Actuals!AX17*12))</f>
        <v>-19965.67828361487</v>
      </c>
      <c r="AY194" s="219">
        <f>IF(AY$2="Fcst",SUM(AY187:AY191),IF(Actuals!$B$5="ARR",Actuals!AY17,Actuals!AY17*12))</f>
        <v>-19341.750837251908</v>
      </c>
      <c r="AZ194" s="219">
        <f>IF(AZ$2="Fcst",SUM(AZ187:AZ191),IF(Actuals!$B$5="ARR",Actuals!AZ17,Actuals!AZ17*12))</f>
        <v>-19029.787114070423</v>
      </c>
      <c r="BA194" s="219">
        <f>IF(BA$2="Fcst",SUM(BA187:BA191),IF(Actuals!$B$5="ARR",Actuals!BA17,Actuals!BA17*12))</f>
        <v>-18717.823390888942</v>
      </c>
      <c r="BB194" s="219">
        <f>IF(BB$2="Fcst",SUM(BB187:BB191),IF(Actuals!$B$5="ARR",Actuals!BB17,Actuals!BB17*12))</f>
        <v>-18405.85966770746</v>
      </c>
      <c r="BC194" s="219">
        <f>IF(BC$2="Fcst",SUM(BC187:BC191),IF(Actuals!$B$5="ARR",Actuals!BC17,Actuals!BC17*12))</f>
        <v>-18093.895944525979</v>
      </c>
      <c r="BD194" s="219">
        <f>IF(BD$2="Fcst",SUM(BD187:BD191),IF(Actuals!$B$5="ARR",Actuals!BD17,Actuals!BD17*12))</f>
        <v>-17781.932221344498</v>
      </c>
      <c r="BE194" s="219">
        <f>IF(BE$2="Fcst",SUM(BE187:BE191),IF(Actuals!$B$5="ARR",Actuals!BE17,Actuals!BE17*12))</f>
        <v>-17158.004774981528</v>
      </c>
      <c r="BF194" s="219">
        <f>IF(BF$2="Fcst",SUM(BF187:BF191),IF(Actuals!$B$5="ARR",Actuals!BF17,Actuals!BF17*12))</f>
        <v>-16846.041051800046</v>
      </c>
      <c r="BG194" s="219">
        <f>IF(BG$2="Fcst",SUM(BG187:BG191),IF(Actuals!$B$5="ARR",Actuals!BG17,Actuals!BG17*12))</f>
        <v>-16534.077328618565</v>
      </c>
      <c r="BH194" s="219">
        <f>IF(BH$2="Fcst",SUM(BH187:BH191),IF(Actuals!$B$5="ARR",Actuals!BH17,Actuals!BH17*12))</f>
        <v>-16222.113605437082</v>
      </c>
      <c r="BI194" s="219">
        <f>IF(BI$2="Fcst",SUM(BI187:BI191),IF(Actuals!$B$5="ARR",Actuals!BI17,Actuals!BI17*12))</f>
        <v>-15910.149882255599</v>
      </c>
      <c r="BJ194" s="219">
        <f>IF(BJ$2="Fcst",SUM(BJ187:BJ191),IF(Actuals!$B$5="ARR",Actuals!BJ17,Actuals!BJ17*12))</f>
        <v>-15598.186159074117</v>
      </c>
      <c r="BK194" s="219">
        <f>IF(BK$2="Fcst",SUM(BK187:BK191),IF(Actuals!$B$5="ARR",Actuals!BK17,Actuals!BK17*12))</f>
        <v>-15286.222435892636</v>
      </c>
      <c r="BL194" s="219">
        <f>IF(BL$2="Fcst",SUM(BL187:BL191),IF(Actuals!$B$5="ARR",Actuals!BL17,Actuals!BL17*12))</f>
        <v>-14974.258712711151</v>
      </c>
      <c r="BM194" s="219">
        <f>IF(BM$2="Fcst",SUM(BM187:BM191),IF(Actuals!$B$5="ARR",Actuals!BM17,Actuals!BM17*12))</f>
        <v>-14974.258712711151</v>
      </c>
      <c r="BN194" s="219">
        <f>IF(BN$2="Fcst",SUM(BN187:BN191),IF(Actuals!$B$5="ARR",Actuals!BN17,Actuals!BN17*12))</f>
        <v>-14662.294989529668</v>
      </c>
      <c r="BO194" s="219">
        <f>IF(BO$2="Fcst",SUM(BO187:BO191),IF(Actuals!$B$5="ARR",Actuals!BO17,Actuals!BO17*12))</f>
        <v>-14350.331266348183</v>
      </c>
      <c r="BP194" s="219">
        <f>IF(BP$2="Fcst",SUM(BP187:BP191),IF(Actuals!$B$5="ARR",Actuals!BP17,Actuals!BP17*12))</f>
        <v>-14038.3675431667</v>
      </c>
      <c r="BQ194" s="219">
        <f>IF(BQ$2="Fcst",SUM(BQ187:BQ191),IF(Actuals!$B$5="ARR",Actuals!BQ17,Actuals!BQ17*12))</f>
        <v>-13726.403819985218</v>
      </c>
      <c r="BR194" s="219">
        <f>IF(BR$2="Fcst",SUM(BR187:BR191),IF(Actuals!$B$5="ARR",Actuals!BR17,Actuals!BR17*12))</f>
        <v>-13414.440096803733</v>
      </c>
      <c r="BS194" s="219">
        <f>IF(BS$2="Fcst",SUM(BS187:BS191),IF(Actuals!$B$5="ARR",Actuals!BS17,Actuals!BS17*12))</f>
        <v>-13102.476373622252</v>
      </c>
      <c r="BT194" s="219">
        <f>IF(BT$2="Fcst",SUM(BT187:BT191),IF(Actuals!$B$5="ARR",Actuals!BT17,Actuals!BT17*12))</f>
        <v>-12790.512650440769</v>
      </c>
      <c r="BU194" s="219">
        <f>IF(BU$2="Fcst",SUM(BU187:BU191),IF(Actuals!$B$5="ARR",Actuals!BU17,Actuals!BU17*12))</f>
        <v>-12790.512650440769</v>
      </c>
    </row>
    <row r="195" spans="1:73" x14ac:dyDescent="0.3">
      <c r="A195" s="218"/>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c r="AJ195" s="219"/>
      <c r="AK195" s="219"/>
      <c r="AL195" s="219"/>
      <c r="AM195" s="219"/>
      <c r="AN195" s="219"/>
      <c r="AO195" s="219"/>
      <c r="AP195" s="219"/>
      <c r="AQ195" s="219"/>
      <c r="AR195" s="219"/>
      <c r="AS195" s="219"/>
      <c r="AT195" s="219"/>
      <c r="AU195" s="219"/>
      <c r="AV195" s="219"/>
      <c r="AW195" s="219"/>
      <c r="AX195" s="219"/>
      <c r="AY195" s="219"/>
      <c r="AZ195" s="219"/>
      <c r="BA195" s="219"/>
      <c r="BB195" s="219"/>
      <c r="BC195" s="219"/>
      <c r="BD195" s="219"/>
      <c r="BE195" s="219"/>
      <c r="BF195" s="219"/>
      <c r="BG195" s="219"/>
      <c r="BH195" s="219"/>
      <c r="BI195" s="219"/>
      <c r="BJ195" s="219"/>
      <c r="BK195" s="219"/>
      <c r="BL195" s="219"/>
      <c r="BM195" s="219"/>
      <c r="BN195" s="219"/>
      <c r="BO195" s="219"/>
      <c r="BP195" s="219"/>
      <c r="BQ195" s="219"/>
      <c r="BR195" s="219"/>
      <c r="BS195" s="219"/>
      <c r="BT195" s="219"/>
      <c r="BU195" s="219"/>
    </row>
    <row r="196" spans="1:73" x14ac:dyDescent="0.3">
      <c r="A196" s="218"/>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c r="AW196" s="219"/>
      <c r="AX196" s="219"/>
      <c r="AY196" s="219"/>
      <c r="AZ196" s="219"/>
      <c r="BA196" s="219"/>
      <c r="BB196" s="219"/>
      <c r="BC196" s="219"/>
      <c r="BD196" s="219"/>
      <c r="BE196" s="219"/>
      <c r="BF196" s="219"/>
      <c r="BG196" s="219"/>
      <c r="BH196" s="219"/>
      <c r="BI196" s="219"/>
      <c r="BJ196" s="219"/>
      <c r="BK196" s="219"/>
      <c r="BL196" s="219"/>
      <c r="BM196" s="219"/>
      <c r="BN196" s="219"/>
      <c r="BO196" s="219"/>
      <c r="BP196" s="219"/>
      <c r="BQ196" s="219"/>
      <c r="BR196" s="219"/>
      <c r="BS196" s="219"/>
      <c r="BT196" s="219"/>
      <c r="BU196" s="219"/>
    </row>
    <row r="197" spans="1:73" x14ac:dyDescent="0.3">
      <c r="A197" s="213" t="s">
        <v>444</v>
      </c>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row>
    <row r="199" spans="1:73" x14ac:dyDescent="0.3">
      <c r="A199" s="215" t="s">
        <v>169</v>
      </c>
    </row>
    <row r="200" spans="1:73" x14ac:dyDescent="0.3">
      <c r="A200" s="200" t="str">
        <f>$A$8</f>
        <v>Revenue A Inputs</v>
      </c>
      <c r="B200" s="174">
        <f>IF(B$2="Fcst",'Revenue A Inputs'!B29,0)</f>
        <v>0</v>
      </c>
      <c r="C200" s="174">
        <f>IF(C$2="Fcst",'Revenue A Inputs'!C29,0)</f>
        <v>0</v>
      </c>
      <c r="D200" s="174">
        <f>IF(D$2="Fcst",'Revenue A Inputs'!D29,0)</f>
        <v>0</v>
      </c>
      <c r="E200" s="174">
        <f>IF(E$2="Fcst",'Revenue A Inputs'!E29,0)</f>
        <v>0</v>
      </c>
      <c r="F200" s="174">
        <f>IF(F$2="Fcst",'Revenue A Inputs'!F29,0)</f>
        <v>0</v>
      </c>
      <c r="G200" s="174">
        <f>IF(G$2="Fcst",'Revenue A Inputs'!G29,0)</f>
        <v>0</v>
      </c>
      <c r="H200" s="174">
        <f>IF(H$2="Fcst",'Revenue A Inputs'!H29,0)</f>
        <v>0</v>
      </c>
      <c r="I200" s="174">
        <f>IF(I$2="Fcst",'Revenue A Inputs'!I29,0)</f>
        <v>17500</v>
      </c>
      <c r="J200" s="174">
        <f>IF(J$2="Fcst",'Revenue A Inputs'!J29,0)</f>
        <v>11666.666666666666</v>
      </c>
      <c r="K200" s="174">
        <f>IF(K$2="Fcst",'Revenue A Inputs'!K29,0)</f>
        <v>7291.666666666667</v>
      </c>
      <c r="L200" s="174">
        <f>IF(L$2="Fcst",'Revenue A Inputs'!L29,0)</f>
        <v>13125</v>
      </c>
      <c r="M200" s="174">
        <f>IF(M$2="Fcst",'Revenue A Inputs'!M29,0)</f>
        <v>8750</v>
      </c>
      <c r="N200" s="174">
        <f>IF(N$2="Fcst",'Revenue A Inputs'!N29,0)</f>
        <v>8750</v>
      </c>
      <c r="O200" s="174">
        <f>IF(O$2="Fcst",'Revenue A Inputs'!O29,0)</f>
        <v>14583.333333333334</v>
      </c>
      <c r="P200" s="174">
        <f>IF(P$2="Fcst",'Revenue A Inputs'!P29,0)</f>
        <v>14583.333333333334</v>
      </c>
      <c r="Q200" s="174">
        <f>IF(Q$2="Fcst",'Revenue A Inputs'!Q29,0)</f>
        <v>23333.333333333332</v>
      </c>
      <c r="R200" s="174">
        <f>IF(R$2="Fcst",'Revenue A Inputs'!R29,0)</f>
        <v>10208.333333333334</v>
      </c>
      <c r="S200" s="174">
        <f>IF(S$2="Fcst",'Revenue A Inputs'!S29,0)</f>
        <v>16041.666666666666</v>
      </c>
      <c r="T200" s="174">
        <f>IF(T$2="Fcst",'Revenue A Inputs'!T29,0)</f>
        <v>26250</v>
      </c>
      <c r="U200" s="174">
        <f>IF(U$2="Fcst",'Revenue A Inputs'!U29,0)</f>
        <v>17500</v>
      </c>
      <c r="V200" s="174">
        <f>IF(V$2="Fcst",'Revenue A Inputs'!V29,0)</f>
        <v>16041.666666666666</v>
      </c>
      <c r="W200" s="174">
        <f>IF(W$2="Fcst",'Revenue A Inputs'!W29,0)</f>
        <v>26250</v>
      </c>
      <c r="X200" s="174">
        <f>IF(X$2="Fcst",'Revenue A Inputs'!X29,0)</f>
        <v>10208.333333333334</v>
      </c>
      <c r="Y200" s="174">
        <f>IF(Y$2="Fcst",'Revenue A Inputs'!Y29,0)</f>
        <v>18958.333333333332</v>
      </c>
      <c r="Z200" s="174">
        <f>IF(Z$2="Fcst",'Revenue A Inputs'!Z29,0)</f>
        <v>11666.666666666666</v>
      </c>
      <c r="AA200" s="174">
        <f>IF(AA$2="Fcst",'Revenue A Inputs'!AA29,0)</f>
        <v>14583.333333333334</v>
      </c>
      <c r="AB200" s="174">
        <f>IF(AB$2="Fcst",'Revenue A Inputs'!AB29,0)</f>
        <v>24791.666666666668</v>
      </c>
      <c r="AC200" s="174">
        <f>IF(AC$2="Fcst",'Revenue A Inputs'!AC29,0)</f>
        <v>42291.666666666664</v>
      </c>
      <c r="AD200" s="174">
        <f>IF(AD$2="Fcst",'Revenue A Inputs'!AD29,0)</f>
        <v>23333.333333333332</v>
      </c>
      <c r="AE200" s="174">
        <f>IF(AE$2="Fcst",'Revenue A Inputs'!AE29,0)</f>
        <v>17500</v>
      </c>
      <c r="AF200" s="174">
        <f>IF(AF$2="Fcst",'Revenue A Inputs'!AF29,0)</f>
        <v>21875</v>
      </c>
      <c r="AG200" s="174">
        <f>IF(AG$2="Fcst",'Revenue A Inputs'!AG29,0)</f>
        <v>7291.666666666667</v>
      </c>
      <c r="AH200" s="174">
        <f>IF(AH$2="Fcst",'Revenue A Inputs'!AH29,0)</f>
        <v>5833.333333333333</v>
      </c>
      <c r="AI200" s="174">
        <f>IF(AI$2="Fcst",'Revenue A Inputs'!AI29,0)</f>
        <v>21875</v>
      </c>
      <c r="AJ200" s="174">
        <f>IF(AJ$2="Fcst",'Revenue A Inputs'!AJ29,0)</f>
        <v>14583.333333333334</v>
      </c>
      <c r="AK200" s="174">
        <f>IF(AK$2="Fcst",'Revenue A Inputs'!AK29,0)</f>
        <v>18958.333333333332</v>
      </c>
      <c r="AL200" s="174">
        <f>IF(AL$2="Fcst",'Revenue A Inputs'!AL29,0)</f>
        <v>14583.333333333334</v>
      </c>
      <c r="AM200" s="174">
        <f>IF(AM$2="Fcst",'Revenue A Inputs'!AM29,0)</f>
        <v>11666.666666666666</v>
      </c>
      <c r="AN200" s="174">
        <f>IF(AN$2="Fcst",'Revenue A Inputs'!AN29,0)</f>
        <v>13125</v>
      </c>
      <c r="AO200" s="174">
        <f>IF(AO$2="Fcst",'Revenue A Inputs'!AO29,0)</f>
        <v>13125</v>
      </c>
      <c r="AP200" s="174">
        <f>IF(AP$2="Fcst",'Revenue A Inputs'!AP29,0)</f>
        <v>14583.333333333334</v>
      </c>
      <c r="AQ200" s="174">
        <f>IF(AQ$2="Fcst",'Revenue A Inputs'!AQ29,0)</f>
        <v>14583.333333333334</v>
      </c>
      <c r="AR200" s="174">
        <f>IF(AR$2="Fcst",'Revenue A Inputs'!AR29,0)</f>
        <v>16041.666666666666</v>
      </c>
      <c r="AS200" s="174">
        <f>IF(AS$2="Fcst",'Revenue A Inputs'!AS29,0)</f>
        <v>16041.666666666666</v>
      </c>
      <c r="AT200" s="174">
        <f>IF(AT$2="Fcst",'Revenue A Inputs'!AT29,0)</f>
        <v>17500</v>
      </c>
      <c r="AU200" s="174">
        <f>IF(AU$2="Fcst",'Revenue A Inputs'!AU29,0)</f>
        <v>22532.666332457029</v>
      </c>
      <c r="AV200" s="174">
        <f>IF(AV$2="Fcst",'Revenue A Inputs'!AV29,0)</f>
        <v>30338.744683258632</v>
      </c>
      <c r="AW200" s="174">
        <f>IF(AW$2="Fcst",'Revenue A Inputs'!AW29,0)</f>
        <v>30338.721909657907</v>
      </c>
      <c r="AX200" s="174">
        <f>IF(AX$2="Fcst",'Revenue A Inputs'!AX29,0)</f>
        <v>28257.114476551913</v>
      </c>
      <c r="AY200" s="174">
        <f>IF(AY$2="Fcst",'Revenue A Inputs'!AY29,0)</f>
        <v>30235.112489910549</v>
      </c>
      <c r="AZ200" s="174">
        <f>IF(AZ$2="Fcst",'Revenue A Inputs'!AZ29,0)</f>
        <v>37299.391109048527</v>
      </c>
      <c r="BA200" s="174">
        <f>IF(BA$2="Fcst",'Revenue A Inputs'!BA29,0)</f>
        <v>41537.958280531318</v>
      </c>
      <c r="BB200" s="174">
        <f>IF(BB$2="Fcst",'Revenue A Inputs'!BB29,0)</f>
        <v>52464.042544798052</v>
      </c>
      <c r="BC200" s="174">
        <f>IF(BC$2="Fcst",'Revenue A Inputs'!BC29,0)</f>
        <v>56043.277045161296</v>
      </c>
      <c r="BD200" s="174">
        <f>IF(BD$2="Fcst",'Revenue A Inputs'!BD29,0)</f>
        <v>56043.277045161296</v>
      </c>
      <c r="BE200" s="174">
        <f>IF(BE$2="Fcst",'Revenue A Inputs'!BE29,0)</f>
        <v>60187.653835055571</v>
      </c>
      <c r="BF200" s="174">
        <f>IF(BF$2="Fcst",'Revenue A Inputs'!BF29,0)</f>
        <v>61694.699940471677</v>
      </c>
      <c r="BG200" s="174">
        <f>IF(BG$2="Fcst",'Revenue A Inputs'!BG29,0)</f>
        <v>63578.507572241804</v>
      </c>
      <c r="BH200" s="174">
        <f>IF(BH$2="Fcst",'Revenue A Inputs'!BH29,0)</f>
        <v>67722.884362136087</v>
      </c>
      <c r="BI200" s="174">
        <f>IF(BI$2="Fcst",'Revenue A Inputs'!BI29,0)</f>
        <v>69229.930467552185</v>
      </c>
      <c r="BJ200" s="174">
        <f>IF(BJ$2="Fcst",'Revenue A Inputs'!BJ29,0)</f>
        <v>71113.73809932232</v>
      </c>
      <c r="BK200" s="174">
        <f>IF(BK$2="Fcst",'Revenue A Inputs'!BK29,0)</f>
        <v>71113.73809932232</v>
      </c>
      <c r="BL200" s="174">
        <f>IF(BL$2="Fcst",'Revenue A Inputs'!BL29,0)</f>
        <v>71113.73809932232</v>
      </c>
      <c r="BM200" s="174">
        <f>IF(BM$2="Fcst",'Revenue A Inputs'!BM29,0)</f>
        <v>77330.303284163747</v>
      </c>
      <c r="BN200" s="174">
        <f>IF(BN$2="Fcst",'Revenue A Inputs'!BN29,0)</f>
        <v>78788.636617497075</v>
      </c>
      <c r="BO200" s="174">
        <f>IF(BO$2="Fcst",'Revenue A Inputs'!BO29,0)</f>
        <v>80246.969950830404</v>
      </c>
      <c r="BP200" s="174">
        <f>IF(BP$2="Fcst",'Revenue A Inputs'!BP29,0)</f>
        <v>81705.303284163747</v>
      </c>
      <c r="BQ200" s="174">
        <f>IF(BQ$2="Fcst",'Revenue A Inputs'!BQ29,0)</f>
        <v>83163.636617497075</v>
      </c>
      <c r="BR200" s="174">
        <f>IF(BR$2="Fcst",'Revenue A Inputs'!BR29,0)</f>
        <v>84621.969950830404</v>
      </c>
      <c r="BS200" s="174">
        <f>IF(BS$2="Fcst",'Revenue A Inputs'!BS29,0)</f>
        <v>86080.303284163747</v>
      </c>
      <c r="BT200" s="174">
        <f>IF(BT$2="Fcst",'Revenue A Inputs'!BT29,0)</f>
        <v>87538.636617497075</v>
      </c>
      <c r="BU200" s="174">
        <f>IF(BU$2="Fcst",'Revenue A Inputs'!BU29,0)</f>
        <v>88996.969950830404</v>
      </c>
    </row>
    <row r="201" spans="1:73" x14ac:dyDescent="0.3">
      <c r="A201" s="200" t="str">
        <f>$A$9</f>
        <v>Revenue B Inputs</v>
      </c>
      <c r="B201" s="174">
        <f>IF(B$2="Fcst",'Revenue B Inputs'!B29,0)</f>
        <v>0</v>
      </c>
      <c r="C201" s="174">
        <f>IF(C$2="Fcst",'Revenue B Inputs'!C29,0)</f>
        <v>0</v>
      </c>
      <c r="D201" s="174">
        <f>IF(D$2="Fcst",'Revenue B Inputs'!D29,0)</f>
        <v>0</v>
      </c>
      <c r="E201" s="174">
        <f>IF(E$2="Fcst",'Revenue B Inputs'!E29,0)</f>
        <v>0</v>
      </c>
      <c r="F201" s="174">
        <f>IF(F$2="Fcst",'Revenue B Inputs'!F29,0)</f>
        <v>0</v>
      </c>
      <c r="G201" s="174">
        <f>IF(G$2="Fcst",'Revenue B Inputs'!G29,0)</f>
        <v>0</v>
      </c>
      <c r="H201" s="174">
        <f>IF(H$2="Fcst",'Revenue B Inputs'!H29,0)</f>
        <v>0</v>
      </c>
      <c r="I201" s="174">
        <f>IF(I$2="Fcst",'Revenue B Inputs'!I29,0)</f>
        <v>0</v>
      </c>
      <c r="J201" s="174">
        <f>IF(J$2="Fcst",'Revenue B Inputs'!J29,0)</f>
        <v>0</v>
      </c>
      <c r="K201" s="174">
        <f>IF(K$2="Fcst",'Revenue B Inputs'!K29,0)</f>
        <v>0</v>
      </c>
      <c r="L201" s="174">
        <f>IF(L$2="Fcst",'Revenue B Inputs'!L29,0)</f>
        <v>0</v>
      </c>
      <c r="M201" s="174">
        <f>IF(M$2="Fcst",'Revenue B Inputs'!M29,0)</f>
        <v>0</v>
      </c>
      <c r="N201" s="174">
        <f>IF(N$2="Fcst",'Revenue B Inputs'!N29,0)</f>
        <v>0</v>
      </c>
      <c r="O201" s="174">
        <f>IF(O$2="Fcst",'Revenue B Inputs'!O29,0)</f>
        <v>0</v>
      </c>
      <c r="P201" s="174">
        <f>IF(P$2="Fcst",'Revenue B Inputs'!P29,0)</f>
        <v>0</v>
      </c>
      <c r="Q201" s="174">
        <f>IF(Q$2="Fcst",'Revenue B Inputs'!Q29,0)</f>
        <v>0</v>
      </c>
      <c r="R201" s="174">
        <f>IF(R$2="Fcst",'Revenue B Inputs'!R29,0)</f>
        <v>0</v>
      </c>
      <c r="S201" s="174">
        <f>IF(S$2="Fcst",'Revenue B Inputs'!S29,0)</f>
        <v>0</v>
      </c>
      <c r="T201" s="174">
        <f>IF(T$2="Fcst",'Revenue B Inputs'!T29,0)</f>
        <v>0</v>
      </c>
      <c r="U201" s="174">
        <f>IF(U$2="Fcst",'Revenue B Inputs'!U29,0)</f>
        <v>0</v>
      </c>
      <c r="V201" s="174">
        <f>IF(V$2="Fcst",'Revenue B Inputs'!V29,0)</f>
        <v>0</v>
      </c>
      <c r="W201" s="174">
        <f>IF(W$2="Fcst",'Revenue B Inputs'!W29,0)</f>
        <v>0</v>
      </c>
      <c r="X201" s="174">
        <f>IF(X$2="Fcst",'Revenue B Inputs'!X29,0)</f>
        <v>0</v>
      </c>
      <c r="Y201" s="174">
        <f>IF(Y$2="Fcst",'Revenue B Inputs'!Y29,0)</f>
        <v>0</v>
      </c>
      <c r="Z201" s="174">
        <f>IF(Z$2="Fcst",'Revenue B Inputs'!Z29,0)</f>
        <v>0</v>
      </c>
      <c r="AA201" s="174">
        <f>IF(AA$2="Fcst",'Revenue B Inputs'!AA29,0)</f>
        <v>0</v>
      </c>
      <c r="AB201" s="174">
        <f>IF(AB$2="Fcst",'Revenue B Inputs'!AB29,0)</f>
        <v>0</v>
      </c>
      <c r="AC201" s="174">
        <f>IF(AC$2="Fcst",'Revenue B Inputs'!AC29,0)</f>
        <v>0</v>
      </c>
      <c r="AD201" s="174">
        <f>IF(AD$2="Fcst",'Revenue B Inputs'!AD29,0)</f>
        <v>0</v>
      </c>
      <c r="AE201" s="174">
        <f>IF(AE$2="Fcst",'Revenue B Inputs'!AE29,0)</f>
        <v>0</v>
      </c>
      <c r="AF201" s="174">
        <f>IF(AF$2="Fcst",'Revenue B Inputs'!AF29,0)</f>
        <v>0</v>
      </c>
      <c r="AG201" s="174">
        <f>IF(AG$2="Fcst",'Revenue B Inputs'!AG29,0)</f>
        <v>0</v>
      </c>
      <c r="AH201" s="174">
        <f>IF(AH$2="Fcst",'Revenue B Inputs'!AH29,0)</f>
        <v>0</v>
      </c>
      <c r="AI201" s="174">
        <f>IF(AI$2="Fcst",'Revenue B Inputs'!AI29,0)</f>
        <v>0</v>
      </c>
      <c r="AJ201" s="174">
        <f>IF(AJ$2="Fcst",'Revenue B Inputs'!AJ29,0)</f>
        <v>0</v>
      </c>
      <c r="AK201" s="174">
        <f>IF(AK$2="Fcst",'Revenue B Inputs'!AK29,0)</f>
        <v>0</v>
      </c>
      <c r="AL201" s="174">
        <f>IF(AL$2="Fcst",'Revenue B Inputs'!AL29,0)</f>
        <v>0</v>
      </c>
      <c r="AM201" s="174">
        <f>IF(AM$2="Fcst",'Revenue B Inputs'!AM29,0)</f>
        <v>0</v>
      </c>
      <c r="AN201" s="174">
        <f>IF(AN$2="Fcst",'Revenue B Inputs'!AN29,0)</f>
        <v>0</v>
      </c>
      <c r="AO201" s="174">
        <f>IF(AO$2="Fcst",'Revenue B Inputs'!AO29,0)</f>
        <v>0</v>
      </c>
      <c r="AP201" s="174">
        <f>IF(AP$2="Fcst",'Revenue B Inputs'!AP29,0)</f>
        <v>0</v>
      </c>
      <c r="AQ201" s="174">
        <f>IF(AQ$2="Fcst",'Revenue B Inputs'!AQ29,0)</f>
        <v>0</v>
      </c>
      <c r="AR201" s="174">
        <f>IF(AR$2="Fcst",'Revenue B Inputs'!AR29,0)</f>
        <v>0</v>
      </c>
      <c r="AS201" s="174">
        <f>IF(AS$2="Fcst",'Revenue B Inputs'!AS29,0)</f>
        <v>0</v>
      </c>
      <c r="AT201" s="174">
        <f>IF(AT$2="Fcst",'Revenue B Inputs'!AT29,0)</f>
        <v>0</v>
      </c>
      <c r="AU201" s="174">
        <f>IF(AU$2="Fcst",'Revenue B Inputs'!AU29,0)</f>
        <v>0</v>
      </c>
      <c r="AV201" s="174">
        <f>IF(AV$2="Fcst",'Revenue B Inputs'!AV29,0)</f>
        <v>0</v>
      </c>
      <c r="AW201" s="174">
        <f>IF(AW$2="Fcst",'Revenue B Inputs'!AW29,0)</f>
        <v>0</v>
      </c>
      <c r="AX201" s="174">
        <f>IF(AX$2="Fcst",'Revenue B Inputs'!AX29,0)</f>
        <v>0</v>
      </c>
      <c r="AY201" s="174">
        <f>IF(AY$2="Fcst",'Revenue B Inputs'!AY29,0)</f>
        <v>0</v>
      </c>
      <c r="AZ201" s="174">
        <f>IF(AZ$2="Fcst",'Revenue B Inputs'!AZ29,0)</f>
        <v>0</v>
      </c>
      <c r="BA201" s="174">
        <f>IF(BA$2="Fcst",'Revenue B Inputs'!BA29,0)</f>
        <v>0</v>
      </c>
      <c r="BB201" s="174">
        <f>IF(BB$2="Fcst",'Revenue B Inputs'!BB29,0)</f>
        <v>0</v>
      </c>
      <c r="BC201" s="174">
        <f>IF(BC$2="Fcst",'Revenue B Inputs'!BC29,0)</f>
        <v>0</v>
      </c>
      <c r="BD201" s="174">
        <f>IF(BD$2="Fcst",'Revenue B Inputs'!BD29,0)</f>
        <v>0</v>
      </c>
      <c r="BE201" s="174">
        <f>IF(BE$2="Fcst",'Revenue B Inputs'!BE29,0)</f>
        <v>0</v>
      </c>
      <c r="BF201" s="174">
        <f>IF(BF$2="Fcst",'Revenue B Inputs'!BF29,0)</f>
        <v>0</v>
      </c>
      <c r="BG201" s="174">
        <f>IF(BG$2="Fcst",'Revenue B Inputs'!BG29,0)</f>
        <v>0</v>
      </c>
      <c r="BH201" s="174">
        <f>IF(BH$2="Fcst",'Revenue B Inputs'!BH29,0)</f>
        <v>0</v>
      </c>
      <c r="BI201" s="174">
        <f>IF(BI$2="Fcst",'Revenue B Inputs'!BI29,0)</f>
        <v>0</v>
      </c>
      <c r="BJ201" s="174">
        <f>IF(BJ$2="Fcst",'Revenue B Inputs'!BJ29,0)</f>
        <v>0</v>
      </c>
      <c r="BK201" s="174">
        <f>IF(BK$2="Fcst",'Revenue B Inputs'!BK29,0)</f>
        <v>0</v>
      </c>
      <c r="BL201" s="174">
        <f>IF(BL$2="Fcst",'Revenue B Inputs'!BL29,0)</f>
        <v>0</v>
      </c>
      <c r="BM201" s="174">
        <f>IF(BM$2="Fcst",'Revenue B Inputs'!BM29,0)</f>
        <v>0</v>
      </c>
      <c r="BN201" s="174">
        <f>IF(BN$2="Fcst",'Revenue B Inputs'!BN29,0)</f>
        <v>0</v>
      </c>
      <c r="BO201" s="174">
        <f>IF(BO$2="Fcst",'Revenue B Inputs'!BO29,0)</f>
        <v>0</v>
      </c>
      <c r="BP201" s="174">
        <f>IF(BP$2="Fcst",'Revenue B Inputs'!BP29,0)</f>
        <v>0</v>
      </c>
      <c r="BQ201" s="174">
        <f>IF(BQ$2="Fcst",'Revenue B Inputs'!BQ29,0)</f>
        <v>0</v>
      </c>
      <c r="BR201" s="174">
        <f>IF(BR$2="Fcst",'Revenue B Inputs'!BR29,0)</f>
        <v>0</v>
      </c>
      <c r="BS201" s="174">
        <f>IF(BS$2="Fcst",'Revenue B Inputs'!BS29,0)</f>
        <v>0</v>
      </c>
      <c r="BT201" s="174">
        <f>IF(BT$2="Fcst",'Revenue B Inputs'!BT29,0)</f>
        <v>0</v>
      </c>
      <c r="BU201" s="174">
        <f>IF(BU$2="Fcst",'Revenue B Inputs'!BU29,0)</f>
        <v>0</v>
      </c>
    </row>
    <row r="202" spans="1:73" x14ac:dyDescent="0.3">
      <c r="A202" s="200" t="str">
        <f>$A$10</f>
        <v>Revenue C Inputs</v>
      </c>
      <c r="B202" s="174">
        <f>IF(B$2="Fcst",'Revenue C Inputs'!B29,0)</f>
        <v>0</v>
      </c>
      <c r="C202" s="174">
        <f>IF(C$2="Fcst",'Revenue C Inputs'!C29,0)</f>
        <v>0</v>
      </c>
      <c r="D202" s="174">
        <f>IF(D$2="Fcst",'Revenue C Inputs'!D29,0)</f>
        <v>0</v>
      </c>
      <c r="E202" s="174">
        <f>IF(E$2="Fcst",'Revenue C Inputs'!E29,0)</f>
        <v>0</v>
      </c>
      <c r="F202" s="174">
        <f>IF(F$2="Fcst",'Revenue C Inputs'!F29,0)</f>
        <v>0</v>
      </c>
      <c r="G202" s="174">
        <f>IF(G$2="Fcst",'Revenue C Inputs'!G29,0)</f>
        <v>0</v>
      </c>
      <c r="H202" s="174">
        <f>IF(H$2="Fcst",'Revenue C Inputs'!H29,0)</f>
        <v>0</v>
      </c>
      <c r="I202" s="174">
        <f>IF(I$2="Fcst",'Revenue C Inputs'!I29,0)</f>
        <v>0</v>
      </c>
      <c r="J202" s="174">
        <f>IF(J$2="Fcst",'Revenue C Inputs'!J29,0)</f>
        <v>0</v>
      </c>
      <c r="K202" s="174">
        <f>IF(K$2="Fcst",'Revenue C Inputs'!K29,0)</f>
        <v>0</v>
      </c>
      <c r="L202" s="174">
        <f>IF(L$2="Fcst",'Revenue C Inputs'!L29,0)</f>
        <v>0</v>
      </c>
      <c r="M202" s="174">
        <f>IF(M$2="Fcst",'Revenue C Inputs'!M29,0)</f>
        <v>0</v>
      </c>
      <c r="N202" s="174">
        <f>IF(N$2="Fcst",'Revenue C Inputs'!N29,0)</f>
        <v>0</v>
      </c>
      <c r="O202" s="174">
        <f>IF(O$2="Fcst",'Revenue C Inputs'!O29,0)</f>
        <v>0</v>
      </c>
      <c r="P202" s="174">
        <f>IF(P$2="Fcst",'Revenue C Inputs'!P29,0)</f>
        <v>0</v>
      </c>
      <c r="Q202" s="174">
        <f>IF(Q$2="Fcst",'Revenue C Inputs'!Q29,0)</f>
        <v>0</v>
      </c>
      <c r="R202" s="174">
        <f>IF(R$2="Fcst",'Revenue C Inputs'!R29,0)</f>
        <v>0</v>
      </c>
      <c r="S202" s="174">
        <f>IF(S$2="Fcst",'Revenue C Inputs'!S29,0)</f>
        <v>0</v>
      </c>
      <c r="T202" s="174">
        <f>IF(T$2="Fcst",'Revenue C Inputs'!T29,0)</f>
        <v>0</v>
      </c>
      <c r="U202" s="174">
        <f>IF(U$2="Fcst",'Revenue C Inputs'!U29,0)</f>
        <v>0</v>
      </c>
      <c r="V202" s="174">
        <f>IF(V$2="Fcst",'Revenue C Inputs'!V29,0)</f>
        <v>0</v>
      </c>
      <c r="W202" s="174">
        <f>IF(W$2="Fcst",'Revenue C Inputs'!W29,0)</f>
        <v>0</v>
      </c>
      <c r="X202" s="174">
        <f>IF(X$2="Fcst",'Revenue C Inputs'!X29,0)</f>
        <v>0</v>
      </c>
      <c r="Y202" s="174">
        <f>IF(Y$2="Fcst",'Revenue C Inputs'!Y29,0)</f>
        <v>0</v>
      </c>
      <c r="Z202" s="174">
        <f>IF(Z$2="Fcst",'Revenue C Inputs'!Z29,0)</f>
        <v>0</v>
      </c>
      <c r="AA202" s="174">
        <f>IF(AA$2="Fcst",'Revenue C Inputs'!AA29,0)</f>
        <v>0</v>
      </c>
      <c r="AB202" s="174">
        <f>IF(AB$2="Fcst",'Revenue C Inputs'!AB29,0)</f>
        <v>0</v>
      </c>
      <c r="AC202" s="174">
        <f>IF(AC$2="Fcst",'Revenue C Inputs'!AC29,0)</f>
        <v>0</v>
      </c>
      <c r="AD202" s="174">
        <f>IF(AD$2="Fcst",'Revenue C Inputs'!AD29,0)</f>
        <v>0</v>
      </c>
      <c r="AE202" s="174">
        <f>IF(AE$2="Fcst",'Revenue C Inputs'!AE29,0)</f>
        <v>0</v>
      </c>
      <c r="AF202" s="174">
        <f>IF(AF$2="Fcst",'Revenue C Inputs'!AF29,0)</f>
        <v>0</v>
      </c>
      <c r="AG202" s="174">
        <f>IF(AG$2="Fcst",'Revenue C Inputs'!AG29,0)</f>
        <v>0</v>
      </c>
      <c r="AH202" s="174">
        <f>IF(AH$2="Fcst",'Revenue C Inputs'!AH29,0)</f>
        <v>0</v>
      </c>
      <c r="AI202" s="174">
        <f>IF(AI$2="Fcst",'Revenue C Inputs'!AI29,0)</f>
        <v>0</v>
      </c>
      <c r="AJ202" s="174">
        <f>IF(AJ$2="Fcst",'Revenue C Inputs'!AJ29,0)</f>
        <v>0</v>
      </c>
      <c r="AK202" s="174">
        <f>IF(AK$2="Fcst",'Revenue C Inputs'!AK29,0)</f>
        <v>0</v>
      </c>
      <c r="AL202" s="174">
        <f>IF(AL$2="Fcst",'Revenue C Inputs'!AL29,0)</f>
        <v>0</v>
      </c>
      <c r="AM202" s="174">
        <f>IF(AM$2="Fcst",'Revenue C Inputs'!AM29,0)</f>
        <v>0</v>
      </c>
      <c r="AN202" s="174">
        <f>IF(AN$2="Fcst",'Revenue C Inputs'!AN29,0)</f>
        <v>0</v>
      </c>
      <c r="AO202" s="174">
        <f>IF(AO$2="Fcst",'Revenue C Inputs'!AO29,0)</f>
        <v>0</v>
      </c>
      <c r="AP202" s="174">
        <f>IF(AP$2="Fcst",'Revenue C Inputs'!AP29,0)</f>
        <v>0</v>
      </c>
      <c r="AQ202" s="174">
        <f>IF(AQ$2="Fcst",'Revenue C Inputs'!AQ29,0)</f>
        <v>0</v>
      </c>
      <c r="AR202" s="174">
        <f>IF(AR$2="Fcst",'Revenue C Inputs'!AR29,0)</f>
        <v>0</v>
      </c>
      <c r="AS202" s="174">
        <f>IF(AS$2="Fcst",'Revenue C Inputs'!AS29,0)</f>
        <v>0</v>
      </c>
      <c r="AT202" s="174">
        <f>IF(AT$2="Fcst",'Revenue C Inputs'!AT29,0)</f>
        <v>0</v>
      </c>
      <c r="AU202" s="174">
        <f>IF(AU$2="Fcst",'Revenue C Inputs'!AU29,0)</f>
        <v>0</v>
      </c>
      <c r="AV202" s="174">
        <f>IF(AV$2="Fcst",'Revenue C Inputs'!AV29,0)</f>
        <v>0</v>
      </c>
      <c r="AW202" s="174">
        <f>IF(AW$2="Fcst",'Revenue C Inputs'!AW29,0)</f>
        <v>0</v>
      </c>
      <c r="AX202" s="174">
        <f>IF(AX$2="Fcst",'Revenue C Inputs'!AX29,0)</f>
        <v>0</v>
      </c>
      <c r="AY202" s="174">
        <f>IF(AY$2="Fcst",'Revenue C Inputs'!AY29,0)</f>
        <v>0</v>
      </c>
      <c r="AZ202" s="174">
        <f>IF(AZ$2="Fcst",'Revenue C Inputs'!AZ29,0)</f>
        <v>0</v>
      </c>
      <c r="BA202" s="174">
        <f>IF(BA$2="Fcst",'Revenue C Inputs'!BA29,0)</f>
        <v>0</v>
      </c>
      <c r="BB202" s="174">
        <f>IF(BB$2="Fcst",'Revenue C Inputs'!BB29,0)</f>
        <v>0</v>
      </c>
      <c r="BC202" s="174">
        <f>IF(BC$2="Fcst",'Revenue C Inputs'!BC29,0)</f>
        <v>0</v>
      </c>
      <c r="BD202" s="174">
        <f>IF(BD$2="Fcst",'Revenue C Inputs'!BD29,0)</f>
        <v>0</v>
      </c>
      <c r="BE202" s="174">
        <f>IF(BE$2="Fcst",'Revenue C Inputs'!BE29,0)</f>
        <v>0</v>
      </c>
      <c r="BF202" s="174">
        <f>IF(BF$2="Fcst",'Revenue C Inputs'!BF29,0)</f>
        <v>0</v>
      </c>
      <c r="BG202" s="174">
        <f>IF(BG$2="Fcst",'Revenue C Inputs'!BG29,0)</f>
        <v>0</v>
      </c>
      <c r="BH202" s="174">
        <f>IF(BH$2="Fcst",'Revenue C Inputs'!BH29,0)</f>
        <v>0</v>
      </c>
      <c r="BI202" s="174">
        <f>IF(BI$2="Fcst",'Revenue C Inputs'!BI29,0)</f>
        <v>0</v>
      </c>
      <c r="BJ202" s="174">
        <f>IF(BJ$2="Fcst",'Revenue C Inputs'!BJ29,0)</f>
        <v>0</v>
      </c>
      <c r="BK202" s="174">
        <f>IF(BK$2="Fcst",'Revenue C Inputs'!BK29,0)</f>
        <v>0</v>
      </c>
      <c r="BL202" s="174">
        <f>IF(BL$2="Fcst",'Revenue C Inputs'!BL29,0)</f>
        <v>0</v>
      </c>
      <c r="BM202" s="174">
        <f>IF(BM$2="Fcst",'Revenue C Inputs'!BM29,0)</f>
        <v>0</v>
      </c>
      <c r="BN202" s="174">
        <f>IF(BN$2="Fcst",'Revenue C Inputs'!BN29,0)</f>
        <v>0</v>
      </c>
      <c r="BO202" s="174">
        <f>IF(BO$2="Fcst",'Revenue C Inputs'!BO29,0)</f>
        <v>0</v>
      </c>
      <c r="BP202" s="174">
        <f>IF(BP$2="Fcst",'Revenue C Inputs'!BP29,0)</f>
        <v>0</v>
      </c>
      <c r="BQ202" s="174">
        <f>IF(BQ$2="Fcst",'Revenue C Inputs'!BQ29,0)</f>
        <v>0</v>
      </c>
      <c r="BR202" s="174">
        <f>IF(BR$2="Fcst",'Revenue C Inputs'!BR29,0)</f>
        <v>0</v>
      </c>
      <c r="BS202" s="174">
        <f>IF(BS$2="Fcst",'Revenue C Inputs'!BS29,0)</f>
        <v>0</v>
      </c>
      <c r="BT202" s="174">
        <f>IF(BT$2="Fcst",'Revenue C Inputs'!BT29,0)</f>
        <v>0</v>
      </c>
      <c r="BU202" s="174">
        <f>IF(BU$2="Fcst",'Revenue C Inputs'!BU29,0)</f>
        <v>0</v>
      </c>
    </row>
    <row r="203" spans="1:73" x14ac:dyDescent="0.3">
      <c r="A203" s="200" t="str">
        <f>$A$11</f>
        <v>Revenue D Inputs</v>
      </c>
      <c r="B203" s="174">
        <f>IF(B$2="Fcst",'Revenue D Inputs'!B40,0)</f>
        <v>0</v>
      </c>
      <c r="C203" s="174">
        <f>IF(C$2="Fcst",'Revenue D Inputs'!C40,0)</f>
        <v>0</v>
      </c>
      <c r="D203" s="174">
        <f>IF(D$2="Fcst",'Revenue D Inputs'!D40,0)</f>
        <v>0</v>
      </c>
      <c r="E203" s="174">
        <f>IF(E$2="Fcst",'Revenue D Inputs'!E40,0)</f>
        <v>0</v>
      </c>
      <c r="F203" s="174">
        <f>IF(F$2="Fcst",'Revenue D Inputs'!F40,0)</f>
        <v>0</v>
      </c>
      <c r="G203" s="174">
        <f>IF(G$2="Fcst",'Revenue D Inputs'!G40,0)</f>
        <v>0</v>
      </c>
      <c r="H203" s="174">
        <f>IF(H$2="Fcst",'Revenue D Inputs'!H40,0)</f>
        <v>0</v>
      </c>
      <c r="I203" s="174">
        <f>IF(I$2="Fcst",'Revenue D Inputs'!I40,0)</f>
        <v>0</v>
      </c>
      <c r="J203" s="174">
        <f>IF(J$2="Fcst",'Revenue D Inputs'!J40,0)</f>
        <v>0</v>
      </c>
      <c r="K203" s="174">
        <f>IF(K$2="Fcst",'Revenue D Inputs'!K40,0)</f>
        <v>0</v>
      </c>
      <c r="L203" s="174">
        <f>IF(L$2="Fcst",'Revenue D Inputs'!L40,0)</f>
        <v>0</v>
      </c>
      <c r="M203" s="174">
        <f>IF(M$2="Fcst",'Revenue D Inputs'!M40,0)</f>
        <v>0</v>
      </c>
      <c r="N203" s="174">
        <f>IF(N$2="Fcst",'Revenue D Inputs'!N40,0)</f>
        <v>0</v>
      </c>
      <c r="O203" s="174">
        <f>IF(O$2="Fcst",'Revenue D Inputs'!O40,0)</f>
        <v>0</v>
      </c>
      <c r="P203" s="174">
        <f>IF(P$2="Fcst",'Revenue D Inputs'!P40,0)</f>
        <v>0</v>
      </c>
      <c r="Q203" s="174">
        <f>IF(Q$2="Fcst",'Revenue D Inputs'!Q40,0)</f>
        <v>0</v>
      </c>
      <c r="R203" s="174">
        <f>IF(R$2="Fcst",'Revenue D Inputs'!R40,0)</f>
        <v>0</v>
      </c>
      <c r="S203" s="174">
        <f>IF(S$2="Fcst",'Revenue D Inputs'!S40,0)</f>
        <v>0</v>
      </c>
      <c r="T203" s="174">
        <f>IF(T$2="Fcst",'Revenue D Inputs'!T40,0)</f>
        <v>0</v>
      </c>
      <c r="U203" s="174">
        <f>IF(U$2="Fcst",'Revenue D Inputs'!U40,0)</f>
        <v>0</v>
      </c>
      <c r="V203" s="174">
        <f>IF(V$2="Fcst",'Revenue D Inputs'!V40,0)</f>
        <v>0</v>
      </c>
      <c r="W203" s="174">
        <f>IF(W$2="Fcst",'Revenue D Inputs'!W40,0)</f>
        <v>0</v>
      </c>
      <c r="X203" s="174">
        <f>IF(X$2="Fcst",'Revenue D Inputs'!X40,0)</f>
        <v>0</v>
      </c>
      <c r="Y203" s="174">
        <f>IF(Y$2="Fcst",'Revenue D Inputs'!Y40,0)</f>
        <v>0</v>
      </c>
      <c r="Z203" s="174">
        <f>IF(Z$2="Fcst",'Revenue D Inputs'!Z40,0)</f>
        <v>0</v>
      </c>
      <c r="AA203" s="174">
        <f>IF(AA$2="Fcst",'Revenue D Inputs'!AA40,0)</f>
        <v>0</v>
      </c>
      <c r="AB203" s="174">
        <f>IF(AB$2="Fcst",'Revenue D Inputs'!AB40,0)</f>
        <v>0</v>
      </c>
      <c r="AC203" s="174">
        <f>IF(AC$2="Fcst",'Revenue D Inputs'!AC40,0)</f>
        <v>0</v>
      </c>
      <c r="AD203" s="174">
        <f>IF(AD$2="Fcst",'Revenue D Inputs'!AD40,0)</f>
        <v>0</v>
      </c>
      <c r="AE203" s="174">
        <f>IF(AE$2="Fcst",'Revenue D Inputs'!AE40,0)</f>
        <v>0</v>
      </c>
      <c r="AF203" s="174">
        <f>IF(AF$2="Fcst",'Revenue D Inputs'!AF40,0)</f>
        <v>0</v>
      </c>
      <c r="AG203" s="174">
        <f>IF(AG$2="Fcst",'Revenue D Inputs'!AG40,0)</f>
        <v>0</v>
      </c>
      <c r="AH203" s="174">
        <f>IF(AH$2="Fcst",'Revenue D Inputs'!AH40,0)</f>
        <v>0</v>
      </c>
      <c r="AI203" s="174">
        <f>IF(AI$2="Fcst",'Revenue D Inputs'!AI40,0)</f>
        <v>0</v>
      </c>
      <c r="AJ203" s="174">
        <f>IF(AJ$2="Fcst",'Revenue D Inputs'!AJ40,0)</f>
        <v>0</v>
      </c>
      <c r="AK203" s="174">
        <f>IF(AK$2="Fcst",'Revenue D Inputs'!AK40,0)</f>
        <v>0</v>
      </c>
      <c r="AL203" s="174">
        <f>IF(AL$2="Fcst",'Revenue D Inputs'!AL40,0)</f>
        <v>0</v>
      </c>
      <c r="AM203" s="174">
        <f>IF(AM$2="Fcst",'Revenue D Inputs'!AM40,0)</f>
        <v>0</v>
      </c>
      <c r="AN203" s="174">
        <f>IF(AN$2="Fcst",'Revenue D Inputs'!AN40,0)</f>
        <v>0</v>
      </c>
      <c r="AO203" s="174">
        <f>IF(AO$2="Fcst",'Revenue D Inputs'!AO40,0)</f>
        <v>0</v>
      </c>
      <c r="AP203" s="174">
        <f>IF(AP$2="Fcst",'Revenue D Inputs'!AP40,0)</f>
        <v>0</v>
      </c>
      <c r="AQ203" s="174">
        <f>IF(AQ$2="Fcst",'Revenue D Inputs'!AQ40,0)</f>
        <v>0</v>
      </c>
      <c r="AR203" s="174">
        <f>IF(AR$2="Fcst",'Revenue D Inputs'!AR40,0)</f>
        <v>0</v>
      </c>
      <c r="AS203" s="174">
        <f>IF(AS$2="Fcst",'Revenue D Inputs'!AS40,0)</f>
        <v>0</v>
      </c>
      <c r="AT203" s="174">
        <f>IF(AT$2="Fcst",'Revenue D Inputs'!AT40,0)</f>
        <v>0</v>
      </c>
      <c r="AU203" s="174">
        <f>IF(AU$2="Fcst",'Revenue D Inputs'!AU40,0)</f>
        <v>0</v>
      </c>
      <c r="AV203" s="174">
        <f>IF(AV$2="Fcst",'Revenue D Inputs'!AV40,0)</f>
        <v>0</v>
      </c>
      <c r="AW203" s="174">
        <f>IF(AW$2="Fcst",'Revenue D Inputs'!AW40,0)</f>
        <v>0</v>
      </c>
      <c r="AX203" s="174">
        <f>IF(AX$2="Fcst",'Revenue D Inputs'!AX40,0)</f>
        <v>0</v>
      </c>
      <c r="AY203" s="174">
        <f>IF(AY$2="Fcst",'Revenue D Inputs'!AY40,0)</f>
        <v>0</v>
      </c>
      <c r="AZ203" s="174">
        <f>IF(AZ$2="Fcst",'Revenue D Inputs'!AZ40,0)</f>
        <v>0</v>
      </c>
      <c r="BA203" s="174">
        <f>IF(BA$2="Fcst",'Revenue D Inputs'!BA40,0)</f>
        <v>0</v>
      </c>
      <c r="BB203" s="174">
        <f>IF(BB$2="Fcst",'Revenue D Inputs'!BB40,0)</f>
        <v>0</v>
      </c>
      <c r="BC203" s="174">
        <f>IF(BC$2="Fcst",'Revenue D Inputs'!BC40,0)</f>
        <v>0</v>
      </c>
      <c r="BD203" s="174">
        <f>IF(BD$2="Fcst",'Revenue D Inputs'!BD40,0)</f>
        <v>0</v>
      </c>
      <c r="BE203" s="174">
        <f>IF(BE$2="Fcst",'Revenue D Inputs'!BE40,0)</f>
        <v>0</v>
      </c>
      <c r="BF203" s="174">
        <f>IF(BF$2="Fcst",'Revenue D Inputs'!BF40,0)</f>
        <v>0</v>
      </c>
      <c r="BG203" s="174">
        <f>IF(BG$2="Fcst",'Revenue D Inputs'!BG40,0)</f>
        <v>0</v>
      </c>
      <c r="BH203" s="174">
        <f>IF(BH$2="Fcst",'Revenue D Inputs'!BH40,0)</f>
        <v>0</v>
      </c>
      <c r="BI203" s="174">
        <f>IF(BI$2="Fcst",'Revenue D Inputs'!BI40,0)</f>
        <v>0</v>
      </c>
      <c r="BJ203" s="174">
        <f>IF(BJ$2="Fcst",'Revenue D Inputs'!BJ40,0)</f>
        <v>0</v>
      </c>
      <c r="BK203" s="174">
        <f>IF(BK$2="Fcst",'Revenue D Inputs'!BK40,0)</f>
        <v>0</v>
      </c>
      <c r="BL203" s="174">
        <f>IF(BL$2="Fcst",'Revenue D Inputs'!BL40,0)</f>
        <v>0</v>
      </c>
      <c r="BM203" s="174">
        <f>IF(BM$2="Fcst",'Revenue D Inputs'!BM40,0)</f>
        <v>0</v>
      </c>
      <c r="BN203" s="174">
        <f>IF(BN$2="Fcst",'Revenue D Inputs'!BN40,0)</f>
        <v>0</v>
      </c>
      <c r="BO203" s="174">
        <f>IF(BO$2="Fcst",'Revenue D Inputs'!BO40,0)</f>
        <v>0</v>
      </c>
      <c r="BP203" s="174">
        <f>IF(BP$2="Fcst",'Revenue D Inputs'!BP40,0)</f>
        <v>0</v>
      </c>
      <c r="BQ203" s="174">
        <f>IF(BQ$2="Fcst",'Revenue D Inputs'!BQ40,0)</f>
        <v>0</v>
      </c>
      <c r="BR203" s="174">
        <f>IF(BR$2="Fcst",'Revenue D Inputs'!BR40,0)</f>
        <v>0</v>
      </c>
      <c r="BS203" s="174">
        <f>IF(BS$2="Fcst",'Revenue D Inputs'!BS40,0)</f>
        <v>0</v>
      </c>
      <c r="BT203" s="174">
        <f>IF(BT$2="Fcst",'Revenue D Inputs'!BT40,0)</f>
        <v>0</v>
      </c>
      <c r="BU203" s="174">
        <f>IF(BU$2="Fcst",'Revenue D Inputs'!BU40,0)</f>
        <v>0</v>
      </c>
    </row>
    <row r="204" spans="1:73" s="575" customFormat="1" x14ac:dyDescent="0.3">
      <c r="A204" s="575" t="str">
        <f>$A$12</f>
        <v>Revenue E Inputs</v>
      </c>
      <c r="B204" s="537">
        <f>IF(B$2="Fcst",'Revenue E Inputs'!B72,0)+IF(B$2="Fcst",'Revenue E Inputs'!B73,0)</f>
        <v>0</v>
      </c>
      <c r="C204" s="537">
        <f>IF(C$2="Fcst",'Revenue E Inputs'!C72,0)+IF(C$2="Fcst",'Revenue E Inputs'!C73,0)</f>
        <v>0</v>
      </c>
      <c r="D204" s="537">
        <f>IF(D$2="Fcst",'Revenue E Inputs'!D72,0)+IF(D$2="Fcst",'Revenue E Inputs'!D73,0)</f>
        <v>0</v>
      </c>
      <c r="E204" s="537">
        <f>IF(E$2="Fcst",'Revenue E Inputs'!E72,0)+IF(E$2="Fcst",'Revenue E Inputs'!E73,0)</f>
        <v>0</v>
      </c>
      <c r="F204" s="537">
        <f>IF(F$2="Fcst",'Revenue E Inputs'!F72,0)+IF(F$2="Fcst",'Revenue E Inputs'!F73,0)</f>
        <v>0</v>
      </c>
      <c r="G204" s="537">
        <f>IF(G$2="Fcst",'Revenue E Inputs'!G72,0)+IF(G$2="Fcst",'Revenue E Inputs'!G73,0)</f>
        <v>0</v>
      </c>
      <c r="H204" s="537">
        <f>IF(H$2="Fcst",'Revenue E Inputs'!H72,0)+IF(H$2="Fcst",'Revenue E Inputs'!H73,0)</f>
        <v>0</v>
      </c>
      <c r="I204" s="537">
        <f>IF(I$2="Fcst",'Revenue E Inputs'!I72,0)+IF(I$2="Fcst",'Revenue E Inputs'!I73,0)</f>
        <v>0</v>
      </c>
      <c r="J204" s="537">
        <f>IF(J$2="Fcst",'Revenue E Inputs'!J72,0)+IF(J$2="Fcst",'Revenue E Inputs'!J73,0)</f>
        <v>0</v>
      </c>
      <c r="K204" s="537">
        <f>IF(K$2="Fcst",'Revenue E Inputs'!K72,0)+IF(K$2="Fcst",'Revenue E Inputs'!K73,0)</f>
        <v>0</v>
      </c>
      <c r="L204" s="537">
        <f>IF(L$2="Fcst",'Revenue E Inputs'!L72,0)+IF(L$2="Fcst",'Revenue E Inputs'!L73,0)</f>
        <v>0</v>
      </c>
      <c r="M204" s="537">
        <f>IF(M$2="Fcst",'Revenue E Inputs'!M72,0)+IF(M$2="Fcst",'Revenue E Inputs'!M73,0)</f>
        <v>0</v>
      </c>
      <c r="N204" s="537">
        <f>IF(N$2="Fcst",'Revenue E Inputs'!N72,0)+IF(N$2="Fcst",'Revenue E Inputs'!N73,0)</f>
        <v>0</v>
      </c>
      <c r="O204" s="537">
        <f>IF(O$2="Fcst",'Revenue E Inputs'!O72,0)+IF(O$2="Fcst",'Revenue E Inputs'!O73,0)</f>
        <v>0</v>
      </c>
      <c r="P204" s="537">
        <f>IF(P$2="Fcst",'Revenue E Inputs'!P72,0)+IF(P$2="Fcst",'Revenue E Inputs'!P73,0)</f>
        <v>0</v>
      </c>
      <c r="Q204" s="537">
        <f>IF(Q$2="Fcst",'Revenue E Inputs'!Q72,0)+IF(Q$2="Fcst",'Revenue E Inputs'!Q73,0)</f>
        <v>0</v>
      </c>
      <c r="R204" s="537">
        <f>IF(R$2="Fcst",'Revenue E Inputs'!R72,0)+IF(R$2="Fcst",'Revenue E Inputs'!R73,0)</f>
        <v>0</v>
      </c>
      <c r="S204" s="537">
        <f>IF(S$2="Fcst",'Revenue E Inputs'!S72,0)+IF(S$2="Fcst",'Revenue E Inputs'!S73,0)</f>
        <v>0</v>
      </c>
      <c r="T204" s="537">
        <f>IF(T$2="Fcst",'Revenue E Inputs'!T72,0)+IF(T$2="Fcst",'Revenue E Inputs'!T73,0)</f>
        <v>0</v>
      </c>
      <c r="U204" s="537">
        <f>IF(U$2="Fcst",'Revenue E Inputs'!U72,0)+IF(U$2="Fcst",'Revenue E Inputs'!U73,0)</f>
        <v>0</v>
      </c>
      <c r="V204" s="537">
        <f>IF(V$2="Fcst",'Revenue E Inputs'!V72,0)+IF(V$2="Fcst",'Revenue E Inputs'!V73,0)</f>
        <v>0</v>
      </c>
      <c r="W204" s="537">
        <f>IF(W$2="Fcst",'Revenue E Inputs'!W72,0)+IF(W$2="Fcst",'Revenue E Inputs'!W73,0)</f>
        <v>0</v>
      </c>
      <c r="X204" s="537">
        <f>IF(X$2="Fcst",'Revenue E Inputs'!X72,0)+IF(X$2="Fcst",'Revenue E Inputs'!X73,0)</f>
        <v>0</v>
      </c>
      <c r="Y204" s="537">
        <f>IF(Y$2="Fcst",'Revenue E Inputs'!Y72,0)+IF(Y$2="Fcst",'Revenue E Inputs'!Y73,0)</f>
        <v>0</v>
      </c>
      <c r="Z204" s="537">
        <f>IF(Z$2="Fcst",'Revenue E Inputs'!Z72,0)+IF(Z$2="Fcst",'Revenue E Inputs'!Z73,0)</f>
        <v>0</v>
      </c>
      <c r="AA204" s="537">
        <f>IF(AA$2="Fcst",'Revenue E Inputs'!AA72,0)+IF(AA$2="Fcst",'Revenue E Inputs'!AA73,0)</f>
        <v>0</v>
      </c>
      <c r="AB204" s="537">
        <f>IF(AB$2="Fcst",'Revenue E Inputs'!AB72,0)+IF(AB$2="Fcst",'Revenue E Inputs'!AB73,0)</f>
        <v>0</v>
      </c>
      <c r="AC204" s="537">
        <f>IF(AC$2="Fcst",'Revenue E Inputs'!AC72,0)+IF(AC$2="Fcst",'Revenue E Inputs'!AC73,0)</f>
        <v>0</v>
      </c>
      <c r="AD204" s="537">
        <f>IF(AD$2="Fcst",'Revenue E Inputs'!AD72,0)+IF(AD$2="Fcst",'Revenue E Inputs'!AD73,0)</f>
        <v>0</v>
      </c>
      <c r="AE204" s="537">
        <f>IF(AE$2="Fcst",'Revenue E Inputs'!AE72,0)+IF(AE$2="Fcst",'Revenue E Inputs'!AE73,0)</f>
        <v>0</v>
      </c>
      <c r="AF204" s="537">
        <f>IF(AF$2="Fcst",'Revenue E Inputs'!AF72,0)+IF(AF$2="Fcst",'Revenue E Inputs'!AF73,0)</f>
        <v>0</v>
      </c>
      <c r="AG204" s="537">
        <f>IF(AG$2="Fcst",'Revenue E Inputs'!AG72,0)+IF(AG$2="Fcst",'Revenue E Inputs'!AG73,0)</f>
        <v>0</v>
      </c>
      <c r="AH204" s="537">
        <f>IF(AH$2="Fcst",'Revenue E Inputs'!AH72,0)+IF(AH$2="Fcst",'Revenue E Inputs'!AH73,0)</f>
        <v>0</v>
      </c>
      <c r="AI204" s="537">
        <f>IF(AI$2="Fcst",'Revenue E Inputs'!AI72,0)+IF(AI$2="Fcst",'Revenue E Inputs'!AI73,0)</f>
        <v>0</v>
      </c>
      <c r="AJ204" s="537">
        <f>IF(AJ$2="Fcst",'Revenue E Inputs'!AJ72,0)+IF(AJ$2="Fcst",'Revenue E Inputs'!AJ73,0)</f>
        <v>0</v>
      </c>
      <c r="AK204" s="537">
        <f>IF(AK$2="Fcst",'Revenue E Inputs'!AK72,0)+IF(AK$2="Fcst",'Revenue E Inputs'!AK73,0)</f>
        <v>0</v>
      </c>
      <c r="AL204" s="537">
        <f>IF(AL$2="Fcst",'Revenue E Inputs'!AL72,0)+IF(AL$2="Fcst",'Revenue E Inputs'!AL73,0)</f>
        <v>0</v>
      </c>
      <c r="AM204" s="537">
        <f>IF(AM$2="Fcst",'Revenue E Inputs'!AM72,0)+IF(AM$2="Fcst",'Revenue E Inputs'!AM73,0)</f>
        <v>0</v>
      </c>
      <c r="AN204" s="537">
        <f>IF(AN$2="Fcst",'Revenue E Inputs'!AN72,0)+IF(AN$2="Fcst",'Revenue E Inputs'!AN73,0)</f>
        <v>0</v>
      </c>
      <c r="AO204" s="537">
        <f>IF(AO$2="Fcst",'Revenue E Inputs'!AO72,0)+IF(AO$2="Fcst",'Revenue E Inputs'!AO73,0)</f>
        <v>0</v>
      </c>
      <c r="AP204" s="537">
        <f>IF(AP$2="Fcst",'Revenue E Inputs'!AP72,0)+IF(AP$2="Fcst",'Revenue E Inputs'!AP73,0)</f>
        <v>0</v>
      </c>
      <c r="AQ204" s="537">
        <f>IF(AQ$2="Fcst",'Revenue E Inputs'!AQ72,0)+IF(AQ$2="Fcst",'Revenue E Inputs'!AQ73,0)</f>
        <v>0</v>
      </c>
      <c r="AR204" s="537">
        <f>IF(AR$2="Fcst",'Revenue E Inputs'!AR72,0)+IF(AR$2="Fcst",'Revenue E Inputs'!AR73,0)</f>
        <v>0</v>
      </c>
      <c r="AS204" s="537">
        <f>IF(AS$2="Fcst",'Revenue E Inputs'!AS72,0)+IF(AS$2="Fcst",'Revenue E Inputs'!AS73,0)</f>
        <v>0</v>
      </c>
      <c r="AT204" s="537">
        <f>IF(AT$2="Fcst",'Revenue E Inputs'!AT72,0)+IF(AT$2="Fcst",'Revenue E Inputs'!AT73,0)</f>
        <v>0</v>
      </c>
      <c r="AU204" s="537">
        <f>IF(AU$2="Fcst",'Revenue E Inputs'!AU72,0)+IF(AU$2="Fcst",'Revenue E Inputs'!AU73,0)</f>
        <v>0</v>
      </c>
      <c r="AV204" s="537">
        <f>IF(AV$2="Fcst",'Revenue E Inputs'!AV72,0)+IF(AV$2="Fcst",'Revenue E Inputs'!AV73,0)</f>
        <v>0</v>
      </c>
      <c r="AW204" s="537">
        <f>IF(AW$2="Fcst",'Revenue E Inputs'!AW72,0)+IF(AW$2="Fcst",'Revenue E Inputs'!AW73,0)</f>
        <v>0</v>
      </c>
      <c r="AX204" s="537">
        <f>IF(AX$2="Fcst",'Revenue E Inputs'!AX72,0)+IF(AX$2="Fcst",'Revenue E Inputs'!AX73,0)</f>
        <v>0</v>
      </c>
      <c r="AY204" s="537">
        <f>IF(AY$2="Fcst",'Revenue E Inputs'!AY72,0)+IF(AY$2="Fcst",'Revenue E Inputs'!AY73,0)</f>
        <v>0</v>
      </c>
      <c r="AZ204" s="537">
        <f>IF(AZ$2="Fcst",'Revenue E Inputs'!AZ72,0)+IF(AZ$2="Fcst",'Revenue E Inputs'!AZ73,0)</f>
        <v>0</v>
      </c>
      <c r="BA204" s="537">
        <f>IF(BA$2="Fcst",'Revenue E Inputs'!BA72,0)+IF(BA$2="Fcst",'Revenue E Inputs'!BA73,0)</f>
        <v>0</v>
      </c>
      <c r="BB204" s="537">
        <f>IF(BB$2="Fcst",'Revenue E Inputs'!BB72,0)+IF(BB$2="Fcst",'Revenue E Inputs'!BB73,0)</f>
        <v>0</v>
      </c>
      <c r="BC204" s="537">
        <f>IF(BC$2="Fcst",'Revenue E Inputs'!BC72,0)+IF(BC$2="Fcst",'Revenue E Inputs'!BC73,0)</f>
        <v>0</v>
      </c>
      <c r="BD204" s="537">
        <f>IF(BD$2="Fcst",'Revenue E Inputs'!BD72,0)+IF(BD$2="Fcst",'Revenue E Inputs'!BD73,0)</f>
        <v>0</v>
      </c>
      <c r="BE204" s="537">
        <f>IF(BE$2="Fcst",'Revenue E Inputs'!BE72,0)+IF(BE$2="Fcst",'Revenue E Inputs'!BE73,0)</f>
        <v>0</v>
      </c>
      <c r="BF204" s="537">
        <f>IF(BF$2="Fcst",'Revenue E Inputs'!BF72,0)+IF(BF$2="Fcst",'Revenue E Inputs'!BF73,0)</f>
        <v>0</v>
      </c>
      <c r="BG204" s="537">
        <f>IF(BG$2="Fcst",'Revenue E Inputs'!BG72,0)+IF(BG$2="Fcst",'Revenue E Inputs'!BG73,0)</f>
        <v>0</v>
      </c>
      <c r="BH204" s="537">
        <f>IF(BH$2="Fcst",'Revenue E Inputs'!BH72,0)+IF(BH$2="Fcst",'Revenue E Inputs'!BH73,0)</f>
        <v>0</v>
      </c>
      <c r="BI204" s="537">
        <f>IF(BI$2="Fcst",'Revenue E Inputs'!BI72,0)+IF(BI$2="Fcst",'Revenue E Inputs'!BI73,0)</f>
        <v>0</v>
      </c>
      <c r="BJ204" s="537">
        <f>IF(BJ$2="Fcst",'Revenue E Inputs'!BJ72,0)+IF(BJ$2="Fcst",'Revenue E Inputs'!BJ73,0)</f>
        <v>0</v>
      </c>
      <c r="BK204" s="537">
        <f>IF(BK$2="Fcst",'Revenue E Inputs'!BK72,0)+IF(BK$2="Fcst",'Revenue E Inputs'!BK73,0)</f>
        <v>0</v>
      </c>
      <c r="BL204" s="537">
        <f>IF(BL$2="Fcst",'Revenue E Inputs'!BL72,0)+IF(BL$2="Fcst",'Revenue E Inputs'!BL73,0)</f>
        <v>0</v>
      </c>
      <c r="BM204" s="537">
        <f>IF(BM$2="Fcst",'Revenue E Inputs'!BM72,0)+IF(BM$2="Fcst",'Revenue E Inputs'!BM73,0)</f>
        <v>0</v>
      </c>
      <c r="BN204" s="537">
        <f>IF(BN$2="Fcst",'Revenue E Inputs'!BN72,0)+IF(BN$2="Fcst",'Revenue E Inputs'!BN73,0)</f>
        <v>0</v>
      </c>
      <c r="BO204" s="537">
        <f>IF(BO$2="Fcst",'Revenue E Inputs'!BO72,0)+IF(BO$2="Fcst",'Revenue E Inputs'!BO73,0)</f>
        <v>0</v>
      </c>
      <c r="BP204" s="537">
        <f>IF(BP$2="Fcst",'Revenue E Inputs'!BP72,0)+IF(BP$2="Fcst",'Revenue E Inputs'!BP73,0)</f>
        <v>0</v>
      </c>
      <c r="BQ204" s="537">
        <f>IF(BQ$2="Fcst",'Revenue E Inputs'!BQ72,0)+IF(BQ$2="Fcst",'Revenue E Inputs'!BQ73,0)</f>
        <v>0</v>
      </c>
      <c r="BR204" s="537">
        <f>IF(BR$2="Fcst",'Revenue E Inputs'!BR72,0)+IF(BR$2="Fcst",'Revenue E Inputs'!BR73,0)</f>
        <v>0</v>
      </c>
      <c r="BS204" s="537">
        <f>IF(BS$2="Fcst",'Revenue E Inputs'!BS72,0)+IF(BS$2="Fcst",'Revenue E Inputs'!BS73,0)</f>
        <v>0</v>
      </c>
      <c r="BT204" s="537">
        <f>IF(BT$2="Fcst",'Revenue E Inputs'!BT72,0)+IF(BT$2="Fcst",'Revenue E Inputs'!BT73,0)</f>
        <v>0</v>
      </c>
      <c r="BU204" s="537">
        <f>IF(BU$2="Fcst",'Revenue E Inputs'!BU72,0)+IF(BU$2="Fcst",'Revenue E Inputs'!BU73,0)</f>
        <v>0</v>
      </c>
    </row>
    <row r="205" spans="1:73" s="575" customFormat="1" x14ac:dyDescent="0.3">
      <c r="A205" s="575" t="s">
        <v>981</v>
      </c>
      <c r="B205" s="537">
        <f>IF(B$2="Fcst",'Revenue F Inputs'!B72,0)+IF(B$2="Fcst",'Revenue F Inputs'!B73,0)</f>
        <v>0</v>
      </c>
      <c r="C205" s="537">
        <f>IF(C$2="Fcst",'Revenue F Inputs'!C72,0)+IF(C$2="Fcst",'Revenue F Inputs'!C73,0)</f>
        <v>0</v>
      </c>
      <c r="D205" s="537">
        <f>IF(D$2="Fcst",'Revenue F Inputs'!D72,0)+IF(D$2="Fcst",'Revenue F Inputs'!D73,0)</f>
        <v>0</v>
      </c>
      <c r="E205" s="537">
        <f>IF(E$2="Fcst",'Revenue F Inputs'!E72,0)+IF(E$2="Fcst",'Revenue F Inputs'!E73,0)</f>
        <v>0</v>
      </c>
      <c r="F205" s="537">
        <f>IF(F$2="Fcst",'Revenue F Inputs'!F72,0)+IF(F$2="Fcst",'Revenue F Inputs'!F73,0)</f>
        <v>0</v>
      </c>
      <c r="G205" s="537">
        <f>IF(G$2="Fcst",'Revenue F Inputs'!G72,0)+IF(G$2="Fcst",'Revenue F Inputs'!G73,0)</f>
        <v>0</v>
      </c>
      <c r="H205" s="537">
        <f>IF(H$2="Fcst",'Revenue F Inputs'!H72,0)+IF(H$2="Fcst",'Revenue F Inputs'!H73,0)</f>
        <v>0</v>
      </c>
      <c r="I205" s="537">
        <f>IF(I$2="Fcst",'Revenue F Inputs'!I72,0)+IF(I$2="Fcst",'Revenue F Inputs'!I73,0)</f>
        <v>0</v>
      </c>
      <c r="J205" s="537">
        <f>IF(J$2="Fcst",'Revenue F Inputs'!J72,0)+IF(J$2="Fcst",'Revenue F Inputs'!J73,0)</f>
        <v>0</v>
      </c>
      <c r="K205" s="537">
        <f>IF(K$2="Fcst",'Revenue F Inputs'!K72,0)+IF(K$2="Fcst",'Revenue F Inputs'!K73,0)</f>
        <v>0</v>
      </c>
      <c r="L205" s="537">
        <f>IF(L$2="Fcst",'Revenue F Inputs'!L72,0)+IF(L$2="Fcst",'Revenue F Inputs'!L73,0)</f>
        <v>0</v>
      </c>
      <c r="M205" s="537">
        <f>IF(M$2="Fcst",'Revenue F Inputs'!M72,0)+IF(M$2="Fcst",'Revenue F Inputs'!M73,0)</f>
        <v>0</v>
      </c>
      <c r="N205" s="537">
        <f>IF(N$2="Fcst",'Revenue F Inputs'!N72,0)+IF(N$2="Fcst",'Revenue F Inputs'!N73,0)</f>
        <v>0</v>
      </c>
      <c r="O205" s="537">
        <f>IF(O$2="Fcst",'Revenue F Inputs'!O72,0)+IF(O$2="Fcst",'Revenue F Inputs'!O73,0)</f>
        <v>0</v>
      </c>
      <c r="P205" s="537">
        <f>IF(P$2="Fcst",'Revenue F Inputs'!P72,0)+IF(P$2="Fcst",'Revenue F Inputs'!P73,0)</f>
        <v>0</v>
      </c>
      <c r="Q205" s="537">
        <f>IF(Q$2="Fcst",'Revenue F Inputs'!Q72,0)+IF(Q$2="Fcst",'Revenue F Inputs'!Q73,0)</f>
        <v>0</v>
      </c>
      <c r="R205" s="537">
        <f>IF(R$2="Fcst",'Revenue F Inputs'!R72,0)+IF(R$2="Fcst",'Revenue F Inputs'!R73,0)</f>
        <v>0</v>
      </c>
      <c r="S205" s="537">
        <f>IF(S$2="Fcst",'Revenue F Inputs'!S72,0)+IF(S$2="Fcst",'Revenue F Inputs'!S73,0)</f>
        <v>0</v>
      </c>
      <c r="T205" s="537">
        <f>IF(T$2="Fcst",'Revenue F Inputs'!T72,0)+IF(T$2="Fcst",'Revenue F Inputs'!T73,0)</f>
        <v>0</v>
      </c>
      <c r="U205" s="537">
        <f>IF(U$2="Fcst",'Revenue F Inputs'!U72,0)+IF(U$2="Fcst",'Revenue F Inputs'!U73,0)</f>
        <v>0</v>
      </c>
      <c r="V205" s="537">
        <f>IF(V$2="Fcst",'Revenue F Inputs'!V72,0)+IF(V$2="Fcst",'Revenue F Inputs'!V73,0)</f>
        <v>0</v>
      </c>
      <c r="W205" s="537">
        <f>IF(W$2="Fcst",'Revenue F Inputs'!W72,0)+IF(W$2="Fcst",'Revenue F Inputs'!W73,0)</f>
        <v>0</v>
      </c>
      <c r="X205" s="537">
        <f>IF(X$2="Fcst",'Revenue F Inputs'!X72,0)+IF(X$2="Fcst",'Revenue F Inputs'!X73,0)</f>
        <v>0</v>
      </c>
      <c r="Y205" s="537">
        <f>IF(Y$2="Fcst",'Revenue F Inputs'!Y72,0)+IF(Y$2="Fcst",'Revenue F Inputs'!Y73,0)</f>
        <v>0</v>
      </c>
      <c r="Z205" s="537">
        <f>IF(Z$2="Fcst",'Revenue F Inputs'!Z72,0)+IF(Z$2="Fcst",'Revenue F Inputs'!Z73,0)</f>
        <v>0</v>
      </c>
      <c r="AA205" s="537">
        <f>IF(AA$2="Fcst",'Revenue F Inputs'!AA72,0)+IF(AA$2="Fcst",'Revenue F Inputs'!AA73,0)</f>
        <v>0</v>
      </c>
      <c r="AB205" s="537">
        <f>IF(AB$2="Fcst",'Revenue F Inputs'!AB72,0)+IF(AB$2="Fcst",'Revenue F Inputs'!AB73,0)</f>
        <v>0</v>
      </c>
      <c r="AC205" s="537">
        <f>IF(AC$2="Fcst",'Revenue F Inputs'!AC72,0)+IF(AC$2="Fcst",'Revenue F Inputs'!AC73,0)</f>
        <v>0</v>
      </c>
      <c r="AD205" s="537">
        <f>IF(AD$2="Fcst",'Revenue F Inputs'!AD72,0)+IF(AD$2="Fcst",'Revenue F Inputs'!AD73,0)</f>
        <v>0</v>
      </c>
      <c r="AE205" s="537">
        <f>IF(AE$2="Fcst",'Revenue F Inputs'!AE72,0)+IF(AE$2="Fcst",'Revenue F Inputs'!AE73,0)</f>
        <v>0</v>
      </c>
      <c r="AF205" s="537">
        <f>IF(AF$2="Fcst",'Revenue F Inputs'!AF72,0)+IF(AF$2="Fcst",'Revenue F Inputs'!AF73,0)</f>
        <v>0</v>
      </c>
      <c r="AG205" s="537">
        <f>IF(AG$2="Fcst",'Revenue F Inputs'!AG72,0)+IF(AG$2="Fcst",'Revenue F Inputs'!AG73,0)</f>
        <v>0</v>
      </c>
      <c r="AH205" s="537">
        <f>IF(AH$2="Fcst",'Revenue F Inputs'!AH72,0)+IF(AH$2="Fcst",'Revenue F Inputs'!AH73,0)</f>
        <v>0</v>
      </c>
      <c r="AI205" s="537">
        <f>IF(AI$2="Fcst",'Revenue F Inputs'!AI72,0)+IF(AI$2="Fcst",'Revenue F Inputs'!AI73,0)</f>
        <v>0</v>
      </c>
      <c r="AJ205" s="537">
        <f>IF(AJ$2="Fcst",'Revenue F Inputs'!AJ72,0)+IF(AJ$2="Fcst",'Revenue F Inputs'!AJ73,0)</f>
        <v>0</v>
      </c>
      <c r="AK205" s="537">
        <f>IF(AK$2="Fcst",'Revenue F Inputs'!AK72,0)+IF(AK$2="Fcst",'Revenue F Inputs'!AK73,0)</f>
        <v>0</v>
      </c>
      <c r="AL205" s="537">
        <f>IF(AL$2="Fcst",'Revenue F Inputs'!AL72,0)+IF(AL$2="Fcst",'Revenue F Inputs'!AL73,0)</f>
        <v>0</v>
      </c>
      <c r="AM205" s="537">
        <f>IF(AM$2="Fcst",'Revenue F Inputs'!AM72,0)+IF(AM$2="Fcst",'Revenue F Inputs'!AM73,0)</f>
        <v>0</v>
      </c>
      <c r="AN205" s="537">
        <f>IF(AN$2="Fcst",'Revenue F Inputs'!AN72,0)+IF(AN$2="Fcst",'Revenue F Inputs'!AN73,0)</f>
        <v>0</v>
      </c>
      <c r="AO205" s="537">
        <f>IF(AO$2="Fcst",'Revenue F Inputs'!AO72,0)+IF(AO$2="Fcst",'Revenue F Inputs'!AO73,0)</f>
        <v>0</v>
      </c>
      <c r="AP205" s="537">
        <f>IF(AP$2="Fcst",'Revenue F Inputs'!AP72,0)+IF(AP$2="Fcst",'Revenue F Inputs'!AP73,0)</f>
        <v>0</v>
      </c>
      <c r="AQ205" s="537">
        <f>IF(AQ$2="Fcst",'Revenue F Inputs'!AQ72,0)+IF(AQ$2="Fcst",'Revenue F Inputs'!AQ73,0)</f>
        <v>0</v>
      </c>
      <c r="AR205" s="537">
        <f>IF(AR$2="Fcst",'Revenue F Inputs'!AR72,0)+IF(AR$2="Fcst",'Revenue F Inputs'!AR73,0)</f>
        <v>0</v>
      </c>
      <c r="AS205" s="537">
        <f>IF(AS$2="Fcst",'Revenue F Inputs'!AS72,0)+IF(AS$2="Fcst",'Revenue F Inputs'!AS73,0)</f>
        <v>0</v>
      </c>
      <c r="AT205" s="537">
        <f>IF(AT$2="Fcst",'Revenue F Inputs'!AT72,0)+IF(AT$2="Fcst",'Revenue F Inputs'!AT73,0)</f>
        <v>0</v>
      </c>
      <c r="AU205" s="537">
        <f>IF(AU$2="Fcst",'Revenue F Inputs'!AU72,0)+IF(AU$2="Fcst",'Revenue F Inputs'!AU73,0)</f>
        <v>0</v>
      </c>
      <c r="AV205" s="537">
        <f>IF(AV$2="Fcst",'Revenue F Inputs'!AV72,0)+IF(AV$2="Fcst",'Revenue F Inputs'!AV73,0)</f>
        <v>0</v>
      </c>
      <c r="AW205" s="537">
        <f>IF(AW$2="Fcst",'Revenue F Inputs'!AW72,0)+IF(AW$2="Fcst",'Revenue F Inputs'!AW73,0)</f>
        <v>0</v>
      </c>
      <c r="AX205" s="537">
        <f>IF(AX$2="Fcst",'Revenue F Inputs'!AX72,0)+IF(AX$2="Fcst",'Revenue F Inputs'!AX73,0)</f>
        <v>0</v>
      </c>
      <c r="AY205" s="537">
        <f>IF(AY$2="Fcst",'Revenue F Inputs'!AY72,0)+IF(AY$2="Fcst",'Revenue F Inputs'!AY73,0)</f>
        <v>0</v>
      </c>
      <c r="AZ205" s="537">
        <f>IF(AZ$2="Fcst",'Revenue F Inputs'!AZ72,0)+IF(AZ$2="Fcst",'Revenue F Inputs'!AZ73,0)</f>
        <v>0</v>
      </c>
      <c r="BA205" s="537">
        <f>IF(BA$2="Fcst",'Revenue F Inputs'!BA72,0)+IF(BA$2="Fcst",'Revenue F Inputs'!BA73,0)</f>
        <v>0</v>
      </c>
      <c r="BB205" s="537">
        <f>IF(BB$2="Fcst",'Revenue F Inputs'!BB72,0)+IF(BB$2="Fcst",'Revenue F Inputs'!BB73,0)</f>
        <v>0</v>
      </c>
      <c r="BC205" s="537">
        <f>IF(BC$2="Fcst",'Revenue F Inputs'!BC72,0)+IF(BC$2="Fcst",'Revenue F Inputs'!BC73,0)</f>
        <v>0</v>
      </c>
      <c r="BD205" s="537">
        <f>IF(BD$2="Fcst",'Revenue F Inputs'!BD72,0)+IF(BD$2="Fcst",'Revenue F Inputs'!BD73,0)</f>
        <v>0</v>
      </c>
      <c r="BE205" s="537">
        <f>IF(BE$2="Fcst",'Revenue F Inputs'!BE72,0)+IF(BE$2="Fcst",'Revenue F Inputs'!BE73,0)</f>
        <v>0</v>
      </c>
      <c r="BF205" s="537">
        <f>IF(BF$2="Fcst",'Revenue F Inputs'!BF72,0)+IF(BF$2="Fcst",'Revenue F Inputs'!BF73,0)</f>
        <v>0</v>
      </c>
      <c r="BG205" s="537">
        <f>IF(BG$2="Fcst",'Revenue F Inputs'!BG72,0)+IF(BG$2="Fcst",'Revenue F Inputs'!BG73,0)</f>
        <v>0</v>
      </c>
      <c r="BH205" s="537">
        <f>IF(BH$2="Fcst",'Revenue F Inputs'!BH72,0)+IF(BH$2="Fcst",'Revenue F Inputs'!BH73,0)</f>
        <v>0</v>
      </c>
      <c r="BI205" s="537">
        <f>IF(BI$2="Fcst",'Revenue F Inputs'!BI72,0)+IF(BI$2="Fcst",'Revenue F Inputs'!BI73,0)</f>
        <v>0</v>
      </c>
      <c r="BJ205" s="537">
        <f>IF(BJ$2="Fcst",'Revenue F Inputs'!BJ72,0)+IF(BJ$2="Fcst",'Revenue F Inputs'!BJ73,0)</f>
        <v>0</v>
      </c>
      <c r="BK205" s="537">
        <f>IF(BK$2="Fcst",'Revenue F Inputs'!BK72,0)+IF(BK$2="Fcst",'Revenue F Inputs'!BK73,0)</f>
        <v>0</v>
      </c>
      <c r="BL205" s="537">
        <f>IF(BL$2="Fcst",'Revenue F Inputs'!BL72,0)+IF(BL$2="Fcst",'Revenue F Inputs'!BL73,0)</f>
        <v>0</v>
      </c>
      <c r="BM205" s="537">
        <f>IF(BM$2="Fcst",'Revenue F Inputs'!BM72,0)+IF(BM$2="Fcst",'Revenue F Inputs'!BM73,0)</f>
        <v>0</v>
      </c>
      <c r="BN205" s="537">
        <f>IF(BN$2="Fcst",'Revenue F Inputs'!BN72,0)+IF(BN$2="Fcst",'Revenue F Inputs'!BN73,0)</f>
        <v>0</v>
      </c>
      <c r="BO205" s="537">
        <f>IF(BO$2="Fcst",'Revenue F Inputs'!BO72,0)+IF(BO$2="Fcst",'Revenue F Inputs'!BO73,0)</f>
        <v>0</v>
      </c>
      <c r="BP205" s="537">
        <f>IF(BP$2="Fcst",'Revenue F Inputs'!BP72,0)+IF(BP$2="Fcst",'Revenue F Inputs'!BP73,0)</f>
        <v>0</v>
      </c>
      <c r="BQ205" s="537">
        <f>IF(BQ$2="Fcst",'Revenue F Inputs'!BQ72,0)+IF(BQ$2="Fcst",'Revenue F Inputs'!BQ73,0)</f>
        <v>0</v>
      </c>
      <c r="BR205" s="537">
        <f>IF(BR$2="Fcst",'Revenue F Inputs'!BR72,0)+IF(BR$2="Fcst",'Revenue F Inputs'!BR73,0)</f>
        <v>0</v>
      </c>
      <c r="BS205" s="537">
        <f>IF(BS$2="Fcst",'Revenue F Inputs'!BS72,0)+IF(BS$2="Fcst",'Revenue F Inputs'!BS73,0)</f>
        <v>0</v>
      </c>
      <c r="BT205" s="537">
        <f>IF(BT$2="Fcst",'Revenue F Inputs'!BT72,0)+IF(BT$2="Fcst",'Revenue F Inputs'!BT73,0)</f>
        <v>0</v>
      </c>
      <c r="BU205" s="537">
        <f>IF(BU$2="Fcst",'Revenue F Inputs'!BU72,0)+IF(BU$2="Fcst",'Revenue F Inputs'!BU73,0)</f>
        <v>0</v>
      </c>
    </row>
    <row r="206" spans="1:73" x14ac:dyDescent="0.3">
      <c r="A206" s="575"/>
      <c r="B206" s="537"/>
      <c r="C206" s="537"/>
      <c r="D206" s="537"/>
      <c r="E206" s="537"/>
      <c r="F206" s="537"/>
      <c r="G206" s="537"/>
      <c r="H206" s="537"/>
      <c r="I206" s="537"/>
      <c r="J206" s="537"/>
      <c r="K206" s="537"/>
      <c r="L206" s="537"/>
      <c r="M206" s="537"/>
      <c r="N206" s="537"/>
      <c r="O206" s="537"/>
      <c r="P206" s="537"/>
      <c r="Q206" s="537"/>
      <c r="R206" s="537"/>
      <c r="S206" s="537"/>
      <c r="T206" s="537"/>
      <c r="U206" s="537"/>
      <c r="V206" s="537"/>
      <c r="W206" s="537"/>
      <c r="X206" s="537"/>
      <c r="Y206" s="537"/>
      <c r="Z206" s="537"/>
      <c r="AA206" s="537"/>
      <c r="AB206" s="537"/>
      <c r="AC206" s="537"/>
      <c r="AD206" s="537"/>
      <c r="AE206" s="537"/>
      <c r="AF206" s="537"/>
      <c r="AG206" s="537"/>
      <c r="AH206" s="537"/>
      <c r="AI206" s="537"/>
      <c r="AJ206" s="537"/>
      <c r="AK206" s="537"/>
      <c r="AL206" s="537"/>
      <c r="AM206" s="537"/>
      <c r="AN206" s="537"/>
      <c r="AO206" s="537"/>
      <c r="AP206" s="537"/>
      <c r="AQ206" s="537"/>
      <c r="AR206" s="537"/>
      <c r="AS206" s="537"/>
      <c r="AT206" s="537"/>
      <c r="AU206" s="537"/>
      <c r="AV206" s="537"/>
      <c r="AW206" s="537"/>
      <c r="AX206" s="537"/>
      <c r="AY206" s="537"/>
      <c r="AZ206" s="537"/>
      <c r="BA206" s="537"/>
      <c r="BB206" s="537"/>
      <c r="BC206" s="537"/>
      <c r="BD206" s="537"/>
      <c r="BE206" s="537"/>
      <c r="BF206" s="537"/>
      <c r="BG206" s="537"/>
      <c r="BH206" s="537"/>
      <c r="BI206" s="537"/>
      <c r="BJ206" s="537"/>
      <c r="BK206" s="537"/>
      <c r="BL206" s="537"/>
      <c r="BM206" s="537"/>
      <c r="BN206" s="537"/>
      <c r="BO206" s="537"/>
      <c r="BP206" s="537"/>
      <c r="BQ206" s="537"/>
      <c r="BR206" s="537"/>
      <c r="BS206" s="537"/>
      <c r="BT206" s="537"/>
      <c r="BU206" s="537"/>
    </row>
    <row r="207" spans="1:73" x14ac:dyDescent="0.3">
      <c r="A207" s="218" t="s">
        <v>119</v>
      </c>
      <c r="B207" s="219">
        <f>IF(B$2="Fcst",SUM(B200:B206),IF(Actuals!$B$5="ARR",Actuals!B14/12,Actuals!B14))</f>
        <v>8022.4761753424173</v>
      </c>
      <c r="C207" s="219">
        <f>IF(C$2="Fcst",SUM(C200:C206),IF(Actuals!$B$5="ARR",Actuals!C14/12,Actuals!C14))</f>
        <v>4361.8812708294854</v>
      </c>
      <c r="D207" s="219">
        <f>IF(D$2="Fcst",SUM(D200:D206),IF(Actuals!$B$5="ARR",Actuals!D14/12,Actuals!D14))</f>
        <v>9338.9956289503734</v>
      </c>
      <c r="E207" s="219">
        <f>IF(E$2="Fcst",SUM(E200:E206),IF(Actuals!$B$5="ARR",Actuals!E14/12,Actuals!E14))</f>
        <v>7665.9770175531075</v>
      </c>
      <c r="F207" s="219">
        <f>IF(F$2="Fcst",SUM(F200:F206),IF(Actuals!$B$5="ARR",Actuals!F14/12,Actuals!F14))</f>
        <v>7502.5814631340918</v>
      </c>
      <c r="G207" s="219">
        <f>IF(G$2="Fcst",SUM(G200:G206),IF(Actuals!$B$5="ARR",Actuals!G14/12,Actuals!G14))</f>
        <v>9298.5996778019708</v>
      </c>
      <c r="H207" s="219">
        <f>IF(H$2="Fcst",SUM(H200:H206),IF(Actuals!$B$5="ARR",Actuals!H14/12,Actuals!H14))</f>
        <v>17082.851363187678</v>
      </c>
      <c r="I207" s="219">
        <f>IF(I$2="Fcst",SUM(I200:I206),IF(Actuals!$B$5="ARR",Actuals!I14/12,Actuals!I14))</f>
        <v>17500</v>
      </c>
      <c r="J207" s="219">
        <f>IF(J$2="Fcst",SUM(J200:J206),IF(Actuals!$B$5="ARR",Actuals!J14/12,Actuals!J14))</f>
        <v>11666.666666666666</v>
      </c>
      <c r="K207" s="219">
        <f>IF(K$2="Fcst",SUM(K200:K206),IF(Actuals!$B$5="ARR",Actuals!K14/12,Actuals!K14))</f>
        <v>7291.666666666667</v>
      </c>
      <c r="L207" s="219">
        <f>IF(L$2="Fcst",SUM(L200:L206),IF(Actuals!$B$5="ARR",Actuals!L14/12,Actuals!L14))</f>
        <v>13125</v>
      </c>
      <c r="M207" s="219">
        <f>IF(M$2="Fcst",SUM(M200:M206),IF(Actuals!$B$5="ARR",Actuals!M14/12,Actuals!M14))</f>
        <v>8750</v>
      </c>
      <c r="N207" s="219">
        <f>IF(N$2="Fcst",SUM(N200:N206),IF(Actuals!$B$5="ARR",Actuals!N14/12,Actuals!N14))</f>
        <v>8750</v>
      </c>
      <c r="O207" s="219">
        <f>IF(O$2="Fcst",SUM(O200:O206),IF(Actuals!$B$5="ARR",Actuals!O14/12,Actuals!O14))</f>
        <v>14583.333333333334</v>
      </c>
      <c r="P207" s="219">
        <f>IF(P$2="Fcst",SUM(P200:P206),IF(Actuals!$B$5="ARR",Actuals!P14/12,Actuals!P14))</f>
        <v>14583.333333333334</v>
      </c>
      <c r="Q207" s="219">
        <f>IF(Q$2="Fcst",SUM(Q200:Q206),IF(Actuals!$B$5="ARR",Actuals!Q14/12,Actuals!Q14))</f>
        <v>23333.333333333332</v>
      </c>
      <c r="R207" s="219">
        <f>IF(R$2="Fcst",SUM(R200:R206),IF(Actuals!$B$5="ARR",Actuals!R14/12,Actuals!R14))</f>
        <v>10208.333333333334</v>
      </c>
      <c r="S207" s="219">
        <f>IF(S$2="Fcst",SUM(S200:S206),IF(Actuals!$B$5="ARR",Actuals!S14/12,Actuals!S14))</f>
        <v>16041.666666666666</v>
      </c>
      <c r="T207" s="219">
        <f>IF(T$2="Fcst",SUM(T200:T206),IF(Actuals!$B$5="ARR",Actuals!T14/12,Actuals!T14))</f>
        <v>26250</v>
      </c>
      <c r="U207" s="219">
        <f>IF(U$2="Fcst",SUM(U200:U206),IF(Actuals!$B$5="ARR",Actuals!U14/12,Actuals!U14))</f>
        <v>17500</v>
      </c>
      <c r="V207" s="219">
        <f>IF(V$2="Fcst",SUM(V200:V206),IF(Actuals!$B$5="ARR",Actuals!V14/12,Actuals!V14))</f>
        <v>16041.666666666666</v>
      </c>
      <c r="W207" s="219">
        <f>IF(W$2="Fcst",SUM(W200:W206),IF(Actuals!$B$5="ARR",Actuals!W14/12,Actuals!W14))</f>
        <v>26250</v>
      </c>
      <c r="X207" s="219">
        <f>IF(X$2="Fcst",SUM(X200:X206),IF(Actuals!$B$5="ARR",Actuals!X14/12,Actuals!X14))</f>
        <v>10208.333333333334</v>
      </c>
      <c r="Y207" s="219">
        <f>IF(Y$2="Fcst",SUM(Y200:Y206),IF(Actuals!$B$5="ARR",Actuals!Y14/12,Actuals!Y14))</f>
        <v>18958.333333333332</v>
      </c>
      <c r="Z207" s="219">
        <f>IF(Z$2="Fcst",SUM(Z200:Z206),IF(Actuals!$B$5="ARR",Actuals!Z14/12,Actuals!Z14))</f>
        <v>11666.666666666666</v>
      </c>
      <c r="AA207" s="219">
        <f>IF(AA$2="Fcst",SUM(AA200:AA206),IF(Actuals!$B$5="ARR",Actuals!AA14/12,Actuals!AA14))</f>
        <v>14583.333333333334</v>
      </c>
      <c r="AB207" s="219">
        <f>IF(AB$2="Fcst",SUM(AB200:AB206),IF(Actuals!$B$5="ARR",Actuals!AB14/12,Actuals!AB14))</f>
        <v>24791.666666666668</v>
      </c>
      <c r="AC207" s="219">
        <f>IF(AC$2="Fcst",SUM(AC200:AC206),IF(Actuals!$B$5="ARR",Actuals!AC14/12,Actuals!AC14))</f>
        <v>42291.666666666664</v>
      </c>
      <c r="AD207" s="219">
        <f>IF(AD$2="Fcst",SUM(AD200:AD206),IF(Actuals!$B$5="ARR",Actuals!AD14/12,Actuals!AD14))</f>
        <v>23333.333333333332</v>
      </c>
      <c r="AE207" s="219">
        <f>IF(AE$2="Fcst",SUM(AE200:AE206),IF(Actuals!$B$5="ARR",Actuals!AE14/12,Actuals!AE14))</f>
        <v>17500</v>
      </c>
      <c r="AF207" s="219">
        <f>IF(AF$2="Fcst",SUM(AF200:AF206),IF(Actuals!$B$5="ARR",Actuals!AF14/12,Actuals!AF14))</f>
        <v>21875</v>
      </c>
      <c r="AG207" s="219">
        <f>IF(AG$2="Fcst",SUM(AG200:AG206),IF(Actuals!$B$5="ARR",Actuals!AG14/12,Actuals!AG14))</f>
        <v>7291.666666666667</v>
      </c>
      <c r="AH207" s="219">
        <f>IF(AH$2="Fcst",SUM(AH200:AH206),IF(Actuals!$B$5="ARR",Actuals!AH14/12,Actuals!AH14))</f>
        <v>5833.333333333333</v>
      </c>
      <c r="AI207" s="219">
        <f>IF(AI$2="Fcst",SUM(AI200:AI206),IF(Actuals!$B$5="ARR",Actuals!AI14/12,Actuals!AI14))</f>
        <v>21875</v>
      </c>
      <c r="AJ207" s="219">
        <f>IF(AJ$2="Fcst",SUM(AJ200:AJ206),IF(Actuals!$B$5="ARR",Actuals!AJ14/12,Actuals!AJ14))</f>
        <v>14583.333333333334</v>
      </c>
      <c r="AK207" s="219">
        <f>IF(AK$2="Fcst",SUM(AK200:AK206),IF(Actuals!$B$5="ARR",Actuals!AK14/12,Actuals!AK14))</f>
        <v>18958.333333333332</v>
      </c>
      <c r="AL207" s="219">
        <f>IF(AL$2="Fcst",SUM(AL200:AL206),IF(Actuals!$B$5="ARR",Actuals!AL14/12,Actuals!AL14))</f>
        <v>14583.333333333334</v>
      </c>
      <c r="AM207" s="219">
        <f>IF(AM$2="Fcst",SUM(AM200:AM206),IF(Actuals!$B$5="ARR",Actuals!AM14/12,Actuals!AM14))</f>
        <v>11666.666666666666</v>
      </c>
      <c r="AN207" s="219">
        <f>IF(AN$2="Fcst",SUM(AN200:AN206),IF(Actuals!$B$5="ARR",Actuals!AN14/12,Actuals!AN14))</f>
        <v>13125</v>
      </c>
      <c r="AO207" s="219">
        <f>IF(AO$2="Fcst",SUM(AO200:AO206),IF(Actuals!$B$5="ARR",Actuals!AO14/12,Actuals!AO14))</f>
        <v>13125</v>
      </c>
      <c r="AP207" s="219">
        <f>IF(AP$2="Fcst",SUM(AP200:AP206),IF(Actuals!$B$5="ARR",Actuals!AP14/12,Actuals!AP14))</f>
        <v>14583.333333333334</v>
      </c>
      <c r="AQ207" s="219">
        <f>IF(AQ$2="Fcst",SUM(AQ200:AQ206),IF(Actuals!$B$5="ARR",Actuals!AQ14/12,Actuals!AQ14))</f>
        <v>14583.333333333334</v>
      </c>
      <c r="AR207" s="219">
        <f>IF(AR$2="Fcst",SUM(AR200:AR206),IF(Actuals!$B$5="ARR",Actuals!AR14/12,Actuals!AR14))</f>
        <v>16041.666666666666</v>
      </c>
      <c r="AS207" s="219">
        <f>IF(AS$2="Fcst",SUM(AS200:AS206),IF(Actuals!$B$5="ARR",Actuals!AS14/12,Actuals!AS14))</f>
        <v>16041.666666666666</v>
      </c>
      <c r="AT207" s="219">
        <f>IF(AT$2="Fcst",SUM(AT200:AT206),IF(Actuals!$B$5="ARR",Actuals!AT14/12,Actuals!AT14))</f>
        <v>17500</v>
      </c>
      <c r="AU207" s="219">
        <f>IF(AU$2="Fcst",SUM(AU200:AU206),IF(Actuals!$B$5="ARR",Actuals!AU14/12,Actuals!AU14))</f>
        <v>22532.666332457029</v>
      </c>
      <c r="AV207" s="219">
        <f>IF(AV$2="Fcst",SUM(AV200:AV206),IF(Actuals!$B$5="ARR",Actuals!AV14/12,Actuals!AV14))</f>
        <v>30338.744683258632</v>
      </c>
      <c r="AW207" s="219">
        <f>IF(AW$2="Fcst",SUM(AW200:AW206),IF(Actuals!$B$5="ARR",Actuals!AW14/12,Actuals!AW14))</f>
        <v>30338.721909657907</v>
      </c>
      <c r="AX207" s="219">
        <f>IF(AX$2="Fcst",SUM(AX200:AX206),IF(Actuals!$B$5="ARR",Actuals!AX14/12,Actuals!AX14))</f>
        <v>28257.114476551913</v>
      </c>
      <c r="AY207" s="219">
        <f>IF(AY$2="Fcst",SUM(AY200:AY206),IF(Actuals!$B$5="ARR",Actuals!AY14/12,Actuals!AY14))</f>
        <v>30235.112489910549</v>
      </c>
      <c r="AZ207" s="219">
        <f>IF(AZ$2="Fcst",SUM(AZ200:AZ206),IF(Actuals!$B$5="ARR",Actuals!AZ14/12,Actuals!AZ14))</f>
        <v>37299.391109048527</v>
      </c>
      <c r="BA207" s="219">
        <f>IF(BA$2="Fcst",SUM(BA200:BA206),IF(Actuals!$B$5="ARR",Actuals!BA14/12,Actuals!BA14))</f>
        <v>41537.958280531318</v>
      </c>
      <c r="BB207" s="219">
        <f>IF(BB$2="Fcst",SUM(BB200:BB206),IF(Actuals!$B$5="ARR",Actuals!BB14/12,Actuals!BB14))</f>
        <v>52464.042544798052</v>
      </c>
      <c r="BC207" s="219">
        <f>IF(BC$2="Fcst",SUM(BC200:BC206),IF(Actuals!$B$5="ARR",Actuals!BC14/12,Actuals!BC14))</f>
        <v>56043.277045161296</v>
      </c>
      <c r="BD207" s="219">
        <f>IF(BD$2="Fcst",SUM(BD200:BD206),IF(Actuals!$B$5="ARR",Actuals!BD14/12,Actuals!BD14))</f>
        <v>56043.277045161296</v>
      </c>
      <c r="BE207" s="219">
        <f>IF(BE$2="Fcst",SUM(BE200:BE206),IF(Actuals!$B$5="ARR",Actuals!BE14/12,Actuals!BE14))</f>
        <v>60187.653835055571</v>
      </c>
      <c r="BF207" s="219">
        <f>IF(BF$2="Fcst",SUM(BF200:BF206),IF(Actuals!$B$5="ARR",Actuals!BF14/12,Actuals!BF14))</f>
        <v>61694.699940471677</v>
      </c>
      <c r="BG207" s="219">
        <f>IF(BG$2="Fcst",SUM(BG200:BG206),IF(Actuals!$B$5="ARR",Actuals!BG14/12,Actuals!BG14))</f>
        <v>63578.507572241804</v>
      </c>
      <c r="BH207" s="219">
        <f>IF(BH$2="Fcst",SUM(BH200:BH206),IF(Actuals!$B$5="ARR",Actuals!BH14/12,Actuals!BH14))</f>
        <v>67722.884362136087</v>
      </c>
      <c r="BI207" s="219">
        <f>IF(BI$2="Fcst",SUM(BI200:BI206),IF(Actuals!$B$5="ARR",Actuals!BI14/12,Actuals!BI14))</f>
        <v>69229.930467552185</v>
      </c>
      <c r="BJ207" s="219">
        <f>IF(BJ$2="Fcst",SUM(BJ200:BJ206),IF(Actuals!$B$5="ARR",Actuals!BJ14/12,Actuals!BJ14))</f>
        <v>71113.73809932232</v>
      </c>
      <c r="BK207" s="219">
        <f>IF(BK$2="Fcst",SUM(BK200:BK206),IF(Actuals!$B$5="ARR",Actuals!BK14/12,Actuals!BK14))</f>
        <v>71113.73809932232</v>
      </c>
      <c r="BL207" s="219">
        <f>IF(BL$2="Fcst",SUM(BL200:BL206),IF(Actuals!$B$5="ARR",Actuals!BL14/12,Actuals!BL14))</f>
        <v>71113.73809932232</v>
      </c>
      <c r="BM207" s="219">
        <f>IF(BM$2="Fcst",SUM(BM200:BM206),IF(Actuals!$B$5="ARR",Actuals!BM14/12,Actuals!BM14))</f>
        <v>77330.303284163747</v>
      </c>
      <c r="BN207" s="219">
        <f>IF(BN$2="Fcst",SUM(BN200:BN206),IF(Actuals!$B$5="ARR",Actuals!BN14/12,Actuals!BN14))</f>
        <v>78788.636617497075</v>
      </c>
      <c r="BO207" s="219">
        <f>IF(BO$2="Fcst",SUM(BO200:BO206),IF(Actuals!$B$5="ARR",Actuals!BO14/12,Actuals!BO14))</f>
        <v>80246.969950830404</v>
      </c>
      <c r="BP207" s="219">
        <f>IF(BP$2="Fcst",SUM(BP200:BP206),IF(Actuals!$B$5="ARR",Actuals!BP14/12,Actuals!BP14))</f>
        <v>81705.303284163747</v>
      </c>
      <c r="BQ207" s="219">
        <f>IF(BQ$2="Fcst",SUM(BQ200:BQ206),IF(Actuals!$B$5="ARR",Actuals!BQ14/12,Actuals!BQ14))</f>
        <v>83163.636617497075</v>
      </c>
      <c r="BR207" s="219">
        <f>IF(BR$2="Fcst",SUM(BR200:BR206),IF(Actuals!$B$5="ARR",Actuals!BR14/12,Actuals!BR14))</f>
        <v>84621.969950830404</v>
      </c>
      <c r="BS207" s="219">
        <f>IF(BS$2="Fcst",SUM(BS200:BS206),IF(Actuals!$B$5="ARR",Actuals!BS14/12,Actuals!BS14))</f>
        <v>86080.303284163747</v>
      </c>
      <c r="BT207" s="219">
        <f>IF(BT$2="Fcst",SUM(BT200:BT206),IF(Actuals!$B$5="ARR",Actuals!BT14/12,Actuals!BT14))</f>
        <v>87538.636617497075</v>
      </c>
      <c r="BU207" s="219">
        <f>IF(BU$2="Fcst",SUM(BU200:BU206),IF(Actuals!$B$5="ARR",Actuals!BU14/12,Actuals!BU14))</f>
        <v>88996.969950830404</v>
      </c>
    </row>
    <row r="208" spans="1:73" x14ac:dyDescent="0.3">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row>
    <row r="209" spans="1:73" x14ac:dyDescent="0.3">
      <c r="A209" s="215" t="s">
        <v>171</v>
      </c>
    </row>
    <row r="210" spans="1:73" x14ac:dyDescent="0.3">
      <c r="A210" s="200" t="str">
        <f>$A$8</f>
        <v>Revenue A Inputs</v>
      </c>
      <c r="B210" s="174">
        <f>IF(B$2="Fcst",'Revenue A Inputs'!B30,0)</f>
        <v>0</v>
      </c>
      <c r="C210" s="174">
        <f>IF(C$2="Fcst",'Revenue A Inputs'!C30,0)</f>
        <v>0</v>
      </c>
      <c r="D210" s="174">
        <f>IF(D$2="Fcst",'Revenue A Inputs'!D30,0)</f>
        <v>0</v>
      </c>
      <c r="E210" s="174">
        <f>IF(E$2="Fcst",'Revenue A Inputs'!E30,0)</f>
        <v>0</v>
      </c>
      <c r="F210" s="174">
        <f>IF(F$2="Fcst",'Revenue A Inputs'!F30,0)</f>
        <v>0</v>
      </c>
      <c r="G210" s="174">
        <f>IF(G$2="Fcst",'Revenue A Inputs'!G30,0)</f>
        <v>0</v>
      </c>
      <c r="H210" s="174">
        <f>IF(H$2="Fcst",'Revenue A Inputs'!H30,0)</f>
        <v>0</v>
      </c>
      <c r="I210" s="174">
        <f>IF(I$2="Fcst",'Revenue A Inputs'!I30,0)</f>
        <v>0</v>
      </c>
      <c r="J210" s="174">
        <f>IF(J$2="Fcst",'Revenue A Inputs'!J30,0)</f>
        <v>0</v>
      </c>
      <c r="K210" s="174">
        <f>IF(K$2="Fcst",'Revenue A Inputs'!K30,0)</f>
        <v>0</v>
      </c>
      <c r="L210" s="174">
        <f>IF(L$2="Fcst",'Revenue A Inputs'!L30,0)</f>
        <v>0</v>
      </c>
      <c r="M210" s="174">
        <f>IF(M$2="Fcst",'Revenue A Inputs'!M30,0)</f>
        <v>0</v>
      </c>
      <c r="N210" s="174">
        <f>IF(N$2="Fcst",'Revenue A Inputs'!N30,0)</f>
        <v>0</v>
      </c>
      <c r="O210" s="174">
        <f>IF(O$2="Fcst",'Revenue A Inputs'!O30,0)</f>
        <v>0</v>
      </c>
      <c r="P210" s="174">
        <f>IF(P$2="Fcst",'Revenue A Inputs'!P30,0)</f>
        <v>0</v>
      </c>
      <c r="Q210" s="174">
        <f>IF(Q$2="Fcst",'Revenue A Inputs'!Q30,0)</f>
        <v>0</v>
      </c>
      <c r="R210" s="174">
        <f>IF(R$2="Fcst",'Revenue A Inputs'!R30,0)</f>
        <v>0</v>
      </c>
      <c r="S210" s="174">
        <f>IF(S$2="Fcst",'Revenue A Inputs'!S30,0)</f>
        <v>0</v>
      </c>
      <c r="T210" s="174">
        <f>IF(T$2="Fcst",'Revenue A Inputs'!T30,0)</f>
        <v>0</v>
      </c>
      <c r="U210" s="174">
        <f>IF(U$2="Fcst",'Revenue A Inputs'!U30,0)</f>
        <v>0</v>
      </c>
      <c r="V210" s="174">
        <f>IF(V$2="Fcst",'Revenue A Inputs'!V30,0)</f>
        <v>0</v>
      </c>
      <c r="W210" s="174">
        <f>IF(W$2="Fcst",'Revenue A Inputs'!W30,0)</f>
        <v>0</v>
      </c>
      <c r="X210" s="174">
        <f>IF(X$2="Fcst",'Revenue A Inputs'!X30,0)</f>
        <v>0</v>
      </c>
      <c r="Y210" s="174">
        <f>IF(Y$2="Fcst",'Revenue A Inputs'!Y30,0)</f>
        <v>0</v>
      </c>
      <c r="Z210" s="174">
        <f>IF(Z$2="Fcst",'Revenue A Inputs'!Z30,0)</f>
        <v>0</v>
      </c>
      <c r="AA210" s="174">
        <f>IF(AA$2="Fcst",'Revenue A Inputs'!AA30,0)</f>
        <v>0</v>
      </c>
      <c r="AB210" s="174">
        <f>IF(AB$2="Fcst",'Revenue A Inputs'!AB30,0)</f>
        <v>0</v>
      </c>
      <c r="AC210" s="174">
        <f>IF(AC$2="Fcst",'Revenue A Inputs'!AC30,0)</f>
        <v>0</v>
      </c>
      <c r="AD210" s="174">
        <f>IF(AD$2="Fcst",'Revenue A Inputs'!AD30,0)</f>
        <v>0</v>
      </c>
      <c r="AE210" s="174">
        <f>IF(AE$2="Fcst",'Revenue A Inputs'!AE30,0)</f>
        <v>0</v>
      </c>
      <c r="AF210" s="174">
        <f>IF(AF$2="Fcst",'Revenue A Inputs'!AF30,0)</f>
        <v>0</v>
      </c>
      <c r="AG210" s="174">
        <f>IF(AG$2="Fcst",'Revenue A Inputs'!AG30,0)</f>
        <v>0</v>
      </c>
      <c r="AH210" s="174">
        <f>IF(AH$2="Fcst",'Revenue A Inputs'!AH30,0)</f>
        <v>0</v>
      </c>
      <c r="AI210" s="174">
        <f>IF(AI$2="Fcst",'Revenue A Inputs'!AI30,0)</f>
        <v>0</v>
      </c>
      <c r="AJ210" s="174">
        <f>IF(AJ$2="Fcst",'Revenue A Inputs'!AJ30,0)</f>
        <v>0</v>
      </c>
      <c r="AK210" s="174">
        <f>IF(AK$2="Fcst",'Revenue A Inputs'!AK30,0)</f>
        <v>0</v>
      </c>
      <c r="AL210" s="174">
        <f>IF(AL$2="Fcst",'Revenue A Inputs'!AL30,0)</f>
        <v>0</v>
      </c>
      <c r="AM210" s="174">
        <f>IF(AM$2="Fcst",'Revenue A Inputs'!AM30,0)</f>
        <v>0</v>
      </c>
      <c r="AN210" s="174">
        <f>IF(AN$2="Fcst",'Revenue A Inputs'!AN30,0)</f>
        <v>0</v>
      </c>
      <c r="AO210" s="174">
        <f>IF(AO$2="Fcst",'Revenue A Inputs'!AO30,0)</f>
        <v>0</v>
      </c>
      <c r="AP210" s="174">
        <f>IF(AP$2="Fcst",'Revenue A Inputs'!AP30,0)</f>
        <v>0</v>
      </c>
      <c r="AQ210" s="174">
        <f>IF(AQ$2="Fcst",'Revenue A Inputs'!AQ30,0)</f>
        <v>0</v>
      </c>
      <c r="AR210" s="174">
        <f>IF(AR$2="Fcst",'Revenue A Inputs'!AR30,0)</f>
        <v>0</v>
      </c>
      <c r="AS210" s="174">
        <f>IF(AS$2="Fcst",'Revenue A Inputs'!AS30,0)</f>
        <v>0</v>
      </c>
      <c r="AT210" s="174">
        <f>IF(AT$2="Fcst",'Revenue A Inputs'!AT30,0)</f>
        <v>0</v>
      </c>
      <c r="AU210" s="174">
        <f>IF(AU$2="Fcst",'Revenue A Inputs'!AU30,0)</f>
        <v>0</v>
      </c>
      <c r="AV210" s="174">
        <f>IF(AV$2="Fcst",'Revenue A Inputs'!AV30,0)</f>
        <v>0</v>
      </c>
      <c r="AW210" s="174">
        <f>IF(AW$2="Fcst",'Revenue A Inputs'!AW30,0)</f>
        <v>0</v>
      </c>
      <c r="AX210" s="174">
        <f>IF(AX$2="Fcst",'Revenue A Inputs'!AX30,0)</f>
        <v>0</v>
      </c>
      <c r="AY210" s="174">
        <f>IF(AY$2="Fcst",'Revenue A Inputs'!AY30,0)</f>
        <v>0</v>
      </c>
      <c r="AZ210" s="174">
        <f>IF(AZ$2="Fcst",'Revenue A Inputs'!AZ30,0)</f>
        <v>0</v>
      </c>
      <c r="BA210" s="174">
        <f>IF(BA$2="Fcst",'Revenue A Inputs'!BA30,0)</f>
        <v>0</v>
      </c>
      <c r="BB210" s="174">
        <f>IF(BB$2="Fcst",'Revenue A Inputs'!BB30,0)</f>
        <v>0</v>
      </c>
      <c r="BC210" s="174">
        <f>IF(BC$2="Fcst",'Revenue A Inputs'!BC30,0)</f>
        <v>0</v>
      </c>
      <c r="BD210" s="174">
        <f>IF(BD$2="Fcst",'Revenue A Inputs'!BD30,0)</f>
        <v>0</v>
      </c>
      <c r="BE210" s="174">
        <f>IF(BE$2="Fcst",'Revenue A Inputs'!BE30,0)</f>
        <v>0</v>
      </c>
      <c r="BF210" s="174">
        <f>IF(BF$2="Fcst",'Revenue A Inputs'!BF30,0)</f>
        <v>0</v>
      </c>
      <c r="BG210" s="174">
        <f>IF(BG$2="Fcst",'Revenue A Inputs'!BG30,0)</f>
        <v>0</v>
      </c>
      <c r="BH210" s="174">
        <f>IF(BH$2="Fcst",'Revenue A Inputs'!BH30,0)</f>
        <v>0</v>
      </c>
      <c r="BI210" s="174">
        <f>IF(BI$2="Fcst",'Revenue A Inputs'!BI30,0)</f>
        <v>0</v>
      </c>
      <c r="BJ210" s="174">
        <f>IF(BJ$2="Fcst",'Revenue A Inputs'!BJ30,0)</f>
        <v>0</v>
      </c>
      <c r="BK210" s="174">
        <f>IF(BK$2="Fcst",'Revenue A Inputs'!BK30,0)</f>
        <v>0</v>
      </c>
      <c r="BL210" s="174">
        <f>IF(BL$2="Fcst",'Revenue A Inputs'!BL30,0)</f>
        <v>0</v>
      </c>
      <c r="BM210" s="174">
        <f>IF(BM$2="Fcst",'Revenue A Inputs'!BM30,0)</f>
        <v>0</v>
      </c>
      <c r="BN210" s="174">
        <f>IF(BN$2="Fcst",'Revenue A Inputs'!BN30,0)</f>
        <v>0</v>
      </c>
      <c r="BO210" s="174">
        <f>IF(BO$2="Fcst",'Revenue A Inputs'!BO30,0)</f>
        <v>0</v>
      </c>
      <c r="BP210" s="174">
        <f>IF(BP$2="Fcst",'Revenue A Inputs'!BP30,0)</f>
        <v>0</v>
      </c>
      <c r="BQ210" s="174">
        <f>IF(BQ$2="Fcst",'Revenue A Inputs'!BQ30,0)</f>
        <v>0</v>
      </c>
      <c r="BR210" s="174">
        <f>IF(BR$2="Fcst",'Revenue A Inputs'!BR30,0)</f>
        <v>0</v>
      </c>
      <c r="BS210" s="174">
        <f>IF(BS$2="Fcst",'Revenue A Inputs'!BS30,0)</f>
        <v>0</v>
      </c>
      <c r="BT210" s="174">
        <f>IF(BT$2="Fcst",'Revenue A Inputs'!BT30,0)</f>
        <v>0</v>
      </c>
      <c r="BU210" s="174">
        <f>IF(BU$2="Fcst",'Revenue A Inputs'!BU30,0)</f>
        <v>0</v>
      </c>
    </row>
    <row r="211" spans="1:73" x14ac:dyDescent="0.3">
      <c r="A211" s="200" t="str">
        <f>$A$9</f>
        <v>Revenue B Inputs</v>
      </c>
      <c r="B211" s="174">
        <f>IF(B$2="Fcst",'Revenue B Inputs'!B30,0)</f>
        <v>0</v>
      </c>
      <c r="C211" s="174">
        <f>IF(C$2="Fcst",'Revenue B Inputs'!C30,0)</f>
        <v>0</v>
      </c>
      <c r="D211" s="174">
        <f>IF(D$2="Fcst",'Revenue B Inputs'!D30,0)</f>
        <v>0</v>
      </c>
      <c r="E211" s="174">
        <f>IF(E$2="Fcst",'Revenue B Inputs'!E30,0)</f>
        <v>0</v>
      </c>
      <c r="F211" s="174">
        <f>IF(F$2="Fcst",'Revenue B Inputs'!F30,0)</f>
        <v>0</v>
      </c>
      <c r="G211" s="174">
        <f>IF(G$2="Fcst",'Revenue B Inputs'!G30,0)</f>
        <v>0</v>
      </c>
      <c r="H211" s="174">
        <f>IF(H$2="Fcst",'Revenue B Inputs'!H30,0)</f>
        <v>0</v>
      </c>
      <c r="I211" s="174">
        <f>IF(I$2="Fcst",'Revenue B Inputs'!I30,0)</f>
        <v>0</v>
      </c>
      <c r="J211" s="174">
        <f>IF(J$2="Fcst",'Revenue B Inputs'!J30,0)</f>
        <v>0</v>
      </c>
      <c r="K211" s="174">
        <f>IF(K$2="Fcst",'Revenue B Inputs'!K30,0)</f>
        <v>0</v>
      </c>
      <c r="L211" s="174">
        <f>IF(L$2="Fcst",'Revenue B Inputs'!L30,0)</f>
        <v>0</v>
      </c>
      <c r="M211" s="174">
        <f>IF(M$2="Fcst",'Revenue B Inputs'!M30,0)</f>
        <v>0</v>
      </c>
      <c r="N211" s="174">
        <f>IF(N$2="Fcst",'Revenue B Inputs'!N30,0)</f>
        <v>0</v>
      </c>
      <c r="O211" s="174">
        <f>IF(O$2="Fcst",'Revenue B Inputs'!O30,0)</f>
        <v>0</v>
      </c>
      <c r="P211" s="174">
        <f>IF(P$2="Fcst",'Revenue B Inputs'!P30,0)</f>
        <v>0</v>
      </c>
      <c r="Q211" s="174">
        <f>IF(Q$2="Fcst",'Revenue B Inputs'!Q30,0)</f>
        <v>0</v>
      </c>
      <c r="R211" s="174">
        <f>IF(R$2="Fcst",'Revenue B Inputs'!R30,0)</f>
        <v>0</v>
      </c>
      <c r="S211" s="174">
        <f>IF(S$2="Fcst",'Revenue B Inputs'!S30,0)</f>
        <v>0</v>
      </c>
      <c r="T211" s="174">
        <f>IF(T$2="Fcst",'Revenue B Inputs'!T30,0)</f>
        <v>0</v>
      </c>
      <c r="U211" s="174">
        <f>IF(U$2="Fcst",'Revenue B Inputs'!U30,0)</f>
        <v>0</v>
      </c>
      <c r="V211" s="174">
        <f>IF(V$2="Fcst",'Revenue B Inputs'!V30,0)</f>
        <v>0</v>
      </c>
      <c r="W211" s="174">
        <f>IF(W$2="Fcst",'Revenue B Inputs'!W30,0)</f>
        <v>0</v>
      </c>
      <c r="X211" s="174">
        <f>IF(X$2="Fcst",'Revenue B Inputs'!X30,0)</f>
        <v>0</v>
      </c>
      <c r="Y211" s="174">
        <f>IF(Y$2="Fcst",'Revenue B Inputs'!Y30,0)</f>
        <v>0</v>
      </c>
      <c r="Z211" s="174">
        <f>IF(Z$2="Fcst",'Revenue B Inputs'!Z30,0)</f>
        <v>0</v>
      </c>
      <c r="AA211" s="174">
        <f>IF(AA$2="Fcst",'Revenue B Inputs'!AA30,0)</f>
        <v>0</v>
      </c>
      <c r="AB211" s="174">
        <f>IF(AB$2="Fcst",'Revenue B Inputs'!AB30,0)</f>
        <v>0</v>
      </c>
      <c r="AC211" s="174">
        <f>IF(AC$2="Fcst",'Revenue B Inputs'!AC30,0)</f>
        <v>0</v>
      </c>
      <c r="AD211" s="174">
        <f>IF(AD$2="Fcst",'Revenue B Inputs'!AD30,0)</f>
        <v>0</v>
      </c>
      <c r="AE211" s="174">
        <f>IF(AE$2="Fcst",'Revenue B Inputs'!AE30,0)</f>
        <v>0</v>
      </c>
      <c r="AF211" s="174">
        <f>IF(AF$2="Fcst",'Revenue B Inputs'!AF30,0)</f>
        <v>0</v>
      </c>
      <c r="AG211" s="174">
        <f>IF(AG$2="Fcst",'Revenue B Inputs'!AG30,0)</f>
        <v>0</v>
      </c>
      <c r="AH211" s="174">
        <f>IF(AH$2="Fcst",'Revenue B Inputs'!AH30,0)</f>
        <v>0</v>
      </c>
      <c r="AI211" s="174">
        <f>IF(AI$2="Fcst",'Revenue B Inputs'!AI30,0)</f>
        <v>0</v>
      </c>
      <c r="AJ211" s="174">
        <f>IF(AJ$2="Fcst",'Revenue B Inputs'!AJ30,0)</f>
        <v>0</v>
      </c>
      <c r="AK211" s="174">
        <f>IF(AK$2="Fcst",'Revenue B Inputs'!AK30,0)</f>
        <v>0</v>
      </c>
      <c r="AL211" s="174">
        <f>IF(AL$2="Fcst",'Revenue B Inputs'!AL30,0)</f>
        <v>0</v>
      </c>
      <c r="AM211" s="174">
        <f>IF(AM$2="Fcst",'Revenue B Inputs'!AM30,0)</f>
        <v>0</v>
      </c>
      <c r="AN211" s="174">
        <f>IF(AN$2="Fcst",'Revenue B Inputs'!AN30,0)</f>
        <v>0</v>
      </c>
      <c r="AO211" s="174">
        <f>IF(AO$2="Fcst",'Revenue B Inputs'!AO30,0)</f>
        <v>0</v>
      </c>
      <c r="AP211" s="174">
        <f>IF(AP$2="Fcst",'Revenue B Inputs'!AP30,0)</f>
        <v>0</v>
      </c>
      <c r="AQ211" s="174">
        <f>IF(AQ$2="Fcst",'Revenue B Inputs'!AQ30,0)</f>
        <v>0</v>
      </c>
      <c r="AR211" s="174">
        <f>IF(AR$2="Fcst",'Revenue B Inputs'!AR30,0)</f>
        <v>0</v>
      </c>
      <c r="AS211" s="174">
        <f>IF(AS$2="Fcst",'Revenue B Inputs'!AS30,0)</f>
        <v>0</v>
      </c>
      <c r="AT211" s="174">
        <f>IF(AT$2="Fcst",'Revenue B Inputs'!AT30,0)</f>
        <v>0</v>
      </c>
      <c r="AU211" s="174">
        <f>IF(AU$2="Fcst",'Revenue B Inputs'!AU30,0)</f>
        <v>0</v>
      </c>
      <c r="AV211" s="174">
        <f>IF(AV$2="Fcst",'Revenue B Inputs'!AV30,0)</f>
        <v>0</v>
      </c>
      <c r="AW211" s="174">
        <f>IF(AW$2="Fcst",'Revenue B Inputs'!AW30,0)</f>
        <v>0</v>
      </c>
      <c r="AX211" s="174">
        <f>IF(AX$2="Fcst",'Revenue B Inputs'!AX30,0)</f>
        <v>0</v>
      </c>
      <c r="AY211" s="174">
        <f>IF(AY$2="Fcst",'Revenue B Inputs'!AY30,0)</f>
        <v>0</v>
      </c>
      <c r="AZ211" s="174">
        <f>IF(AZ$2="Fcst",'Revenue B Inputs'!AZ30,0)</f>
        <v>0</v>
      </c>
      <c r="BA211" s="174">
        <f>IF(BA$2="Fcst",'Revenue B Inputs'!BA30,0)</f>
        <v>0</v>
      </c>
      <c r="BB211" s="174">
        <f>IF(BB$2="Fcst",'Revenue B Inputs'!BB30,0)</f>
        <v>0</v>
      </c>
      <c r="BC211" s="174">
        <f>IF(BC$2="Fcst",'Revenue B Inputs'!BC30,0)</f>
        <v>0</v>
      </c>
      <c r="BD211" s="174">
        <f>IF(BD$2="Fcst",'Revenue B Inputs'!BD30,0)</f>
        <v>0</v>
      </c>
      <c r="BE211" s="174">
        <f>IF(BE$2="Fcst",'Revenue B Inputs'!BE30,0)</f>
        <v>0</v>
      </c>
      <c r="BF211" s="174">
        <f>IF(BF$2="Fcst",'Revenue B Inputs'!BF30,0)</f>
        <v>0</v>
      </c>
      <c r="BG211" s="174">
        <f>IF(BG$2="Fcst",'Revenue B Inputs'!BG30,0)</f>
        <v>0</v>
      </c>
      <c r="BH211" s="174">
        <f>IF(BH$2="Fcst",'Revenue B Inputs'!BH30,0)</f>
        <v>0</v>
      </c>
      <c r="BI211" s="174">
        <f>IF(BI$2="Fcst",'Revenue B Inputs'!BI30,0)</f>
        <v>0</v>
      </c>
      <c r="BJ211" s="174">
        <f>IF(BJ$2="Fcst",'Revenue B Inputs'!BJ30,0)</f>
        <v>0</v>
      </c>
      <c r="BK211" s="174">
        <f>IF(BK$2="Fcst",'Revenue B Inputs'!BK30,0)</f>
        <v>0</v>
      </c>
      <c r="BL211" s="174">
        <f>IF(BL$2="Fcst",'Revenue B Inputs'!BL30,0)</f>
        <v>0</v>
      </c>
      <c r="BM211" s="174">
        <f>IF(BM$2="Fcst",'Revenue B Inputs'!BM30,0)</f>
        <v>0</v>
      </c>
      <c r="BN211" s="174">
        <f>IF(BN$2="Fcst",'Revenue B Inputs'!BN30,0)</f>
        <v>0</v>
      </c>
      <c r="BO211" s="174">
        <f>IF(BO$2="Fcst",'Revenue B Inputs'!BO30,0)</f>
        <v>0</v>
      </c>
      <c r="BP211" s="174">
        <f>IF(BP$2="Fcst",'Revenue B Inputs'!BP30,0)</f>
        <v>0</v>
      </c>
      <c r="BQ211" s="174">
        <f>IF(BQ$2="Fcst",'Revenue B Inputs'!BQ30,0)</f>
        <v>0</v>
      </c>
      <c r="BR211" s="174">
        <f>IF(BR$2="Fcst",'Revenue B Inputs'!BR30,0)</f>
        <v>0</v>
      </c>
      <c r="BS211" s="174">
        <f>IF(BS$2="Fcst",'Revenue B Inputs'!BS30,0)</f>
        <v>0</v>
      </c>
      <c r="BT211" s="174">
        <f>IF(BT$2="Fcst",'Revenue B Inputs'!BT30,0)</f>
        <v>0</v>
      </c>
      <c r="BU211" s="174">
        <f>IF(BU$2="Fcst",'Revenue B Inputs'!BU30,0)</f>
        <v>0</v>
      </c>
    </row>
    <row r="212" spans="1:73" x14ac:dyDescent="0.3">
      <c r="A212" s="200" t="str">
        <f>$A$10</f>
        <v>Revenue C Inputs</v>
      </c>
      <c r="B212" s="174">
        <f>IF(B$2="Fcst",'Revenue C Inputs'!B30,0)</f>
        <v>0</v>
      </c>
      <c r="C212" s="174">
        <f>IF(C$2="Fcst",'Revenue C Inputs'!C30,0)</f>
        <v>0</v>
      </c>
      <c r="D212" s="174">
        <f>IF(D$2="Fcst",'Revenue C Inputs'!D30,0)</f>
        <v>0</v>
      </c>
      <c r="E212" s="174">
        <f>IF(E$2="Fcst",'Revenue C Inputs'!E30,0)</f>
        <v>0</v>
      </c>
      <c r="F212" s="174">
        <f>IF(F$2="Fcst",'Revenue C Inputs'!F30,0)</f>
        <v>0</v>
      </c>
      <c r="G212" s="174">
        <f>IF(G$2="Fcst",'Revenue C Inputs'!G30,0)</f>
        <v>0</v>
      </c>
      <c r="H212" s="174">
        <f>IF(H$2="Fcst",'Revenue C Inputs'!H30,0)</f>
        <v>0</v>
      </c>
      <c r="I212" s="174">
        <f>IF(I$2="Fcst",'Revenue C Inputs'!I30,0)</f>
        <v>0</v>
      </c>
      <c r="J212" s="174">
        <f>IF(J$2="Fcst",'Revenue C Inputs'!J30,0)</f>
        <v>0</v>
      </c>
      <c r="K212" s="174">
        <f>IF(K$2="Fcst",'Revenue C Inputs'!K30,0)</f>
        <v>0</v>
      </c>
      <c r="L212" s="174">
        <f>IF(L$2="Fcst",'Revenue C Inputs'!L30,0)</f>
        <v>0</v>
      </c>
      <c r="M212" s="174">
        <f>IF(M$2="Fcst",'Revenue C Inputs'!M30,0)</f>
        <v>0</v>
      </c>
      <c r="N212" s="174">
        <f>IF(N$2="Fcst",'Revenue C Inputs'!N30,0)</f>
        <v>0</v>
      </c>
      <c r="O212" s="174">
        <f>IF(O$2="Fcst",'Revenue C Inputs'!O30,0)</f>
        <v>0</v>
      </c>
      <c r="P212" s="174">
        <f>IF(P$2="Fcst",'Revenue C Inputs'!P30,0)</f>
        <v>0</v>
      </c>
      <c r="Q212" s="174">
        <f>IF(Q$2="Fcst",'Revenue C Inputs'!Q30,0)</f>
        <v>0</v>
      </c>
      <c r="R212" s="174">
        <f>IF(R$2="Fcst",'Revenue C Inputs'!R30,0)</f>
        <v>0</v>
      </c>
      <c r="S212" s="174">
        <f>IF(S$2="Fcst",'Revenue C Inputs'!S30,0)</f>
        <v>0</v>
      </c>
      <c r="T212" s="174">
        <f>IF(T$2="Fcst",'Revenue C Inputs'!T30,0)</f>
        <v>0</v>
      </c>
      <c r="U212" s="174">
        <f>IF(U$2="Fcst",'Revenue C Inputs'!U30,0)</f>
        <v>0</v>
      </c>
      <c r="V212" s="174">
        <f>IF(V$2="Fcst",'Revenue C Inputs'!V30,0)</f>
        <v>0</v>
      </c>
      <c r="W212" s="174">
        <f>IF(W$2="Fcst",'Revenue C Inputs'!W30,0)</f>
        <v>0</v>
      </c>
      <c r="X212" s="174">
        <f>IF(X$2="Fcst",'Revenue C Inputs'!X30,0)</f>
        <v>0</v>
      </c>
      <c r="Y212" s="174">
        <f>IF(Y$2="Fcst",'Revenue C Inputs'!Y30,0)</f>
        <v>0</v>
      </c>
      <c r="Z212" s="174">
        <f>IF(Z$2="Fcst",'Revenue C Inputs'!Z30,0)</f>
        <v>0</v>
      </c>
      <c r="AA212" s="174">
        <f>IF(AA$2="Fcst",'Revenue C Inputs'!AA30,0)</f>
        <v>0</v>
      </c>
      <c r="AB212" s="174">
        <f>IF(AB$2="Fcst",'Revenue C Inputs'!AB30,0)</f>
        <v>0</v>
      </c>
      <c r="AC212" s="174">
        <f>IF(AC$2="Fcst",'Revenue C Inputs'!AC30,0)</f>
        <v>0</v>
      </c>
      <c r="AD212" s="174">
        <f>IF(AD$2="Fcst",'Revenue C Inputs'!AD30,0)</f>
        <v>0</v>
      </c>
      <c r="AE212" s="174">
        <f>IF(AE$2="Fcst",'Revenue C Inputs'!AE30,0)</f>
        <v>0</v>
      </c>
      <c r="AF212" s="174">
        <f>IF(AF$2="Fcst",'Revenue C Inputs'!AF30,0)</f>
        <v>0</v>
      </c>
      <c r="AG212" s="174">
        <f>IF(AG$2="Fcst",'Revenue C Inputs'!AG30,0)</f>
        <v>0</v>
      </c>
      <c r="AH212" s="174">
        <f>IF(AH$2="Fcst",'Revenue C Inputs'!AH30,0)</f>
        <v>0</v>
      </c>
      <c r="AI212" s="174">
        <f>IF(AI$2="Fcst",'Revenue C Inputs'!AI30,0)</f>
        <v>0</v>
      </c>
      <c r="AJ212" s="174">
        <f>IF(AJ$2="Fcst",'Revenue C Inputs'!AJ30,0)</f>
        <v>0</v>
      </c>
      <c r="AK212" s="174">
        <f>IF(AK$2="Fcst",'Revenue C Inputs'!AK30,0)</f>
        <v>0</v>
      </c>
      <c r="AL212" s="174">
        <f>IF(AL$2="Fcst",'Revenue C Inputs'!AL30,0)</f>
        <v>0</v>
      </c>
      <c r="AM212" s="174">
        <f>IF(AM$2="Fcst",'Revenue C Inputs'!AM30,0)</f>
        <v>0</v>
      </c>
      <c r="AN212" s="174">
        <f>IF(AN$2="Fcst",'Revenue C Inputs'!AN30,0)</f>
        <v>0</v>
      </c>
      <c r="AO212" s="174">
        <f>IF(AO$2="Fcst",'Revenue C Inputs'!AO30,0)</f>
        <v>0</v>
      </c>
      <c r="AP212" s="174">
        <f>IF(AP$2="Fcst",'Revenue C Inputs'!AP30,0)</f>
        <v>0</v>
      </c>
      <c r="AQ212" s="174">
        <f>IF(AQ$2="Fcst",'Revenue C Inputs'!AQ30,0)</f>
        <v>0</v>
      </c>
      <c r="AR212" s="174">
        <f>IF(AR$2="Fcst",'Revenue C Inputs'!AR30,0)</f>
        <v>0</v>
      </c>
      <c r="AS212" s="174">
        <f>IF(AS$2="Fcst",'Revenue C Inputs'!AS30,0)</f>
        <v>0</v>
      </c>
      <c r="AT212" s="174">
        <f>IF(AT$2="Fcst",'Revenue C Inputs'!AT30,0)</f>
        <v>0</v>
      </c>
      <c r="AU212" s="174">
        <f>IF(AU$2="Fcst",'Revenue C Inputs'!AU30,0)</f>
        <v>0</v>
      </c>
      <c r="AV212" s="174">
        <f>IF(AV$2="Fcst",'Revenue C Inputs'!AV30,0)</f>
        <v>0</v>
      </c>
      <c r="AW212" s="174">
        <f>IF(AW$2="Fcst",'Revenue C Inputs'!AW30,0)</f>
        <v>0</v>
      </c>
      <c r="AX212" s="174">
        <f>IF(AX$2="Fcst",'Revenue C Inputs'!AX30,0)</f>
        <v>0</v>
      </c>
      <c r="AY212" s="174">
        <f>IF(AY$2="Fcst",'Revenue C Inputs'!AY30,0)</f>
        <v>0</v>
      </c>
      <c r="AZ212" s="174">
        <f>IF(AZ$2="Fcst",'Revenue C Inputs'!AZ30,0)</f>
        <v>0</v>
      </c>
      <c r="BA212" s="174">
        <f>IF(BA$2="Fcst",'Revenue C Inputs'!BA30,0)</f>
        <v>0</v>
      </c>
      <c r="BB212" s="174">
        <f>IF(BB$2="Fcst",'Revenue C Inputs'!BB30,0)</f>
        <v>0</v>
      </c>
      <c r="BC212" s="174">
        <f>IF(BC$2="Fcst",'Revenue C Inputs'!BC30,0)</f>
        <v>0</v>
      </c>
      <c r="BD212" s="174">
        <f>IF(BD$2="Fcst",'Revenue C Inputs'!BD30,0)</f>
        <v>0</v>
      </c>
      <c r="BE212" s="174">
        <f>IF(BE$2="Fcst",'Revenue C Inputs'!BE30,0)</f>
        <v>0</v>
      </c>
      <c r="BF212" s="174">
        <f>IF(BF$2="Fcst",'Revenue C Inputs'!BF30,0)</f>
        <v>0</v>
      </c>
      <c r="BG212" s="174">
        <f>IF(BG$2="Fcst",'Revenue C Inputs'!BG30,0)</f>
        <v>0</v>
      </c>
      <c r="BH212" s="174">
        <f>IF(BH$2="Fcst",'Revenue C Inputs'!BH30,0)</f>
        <v>0</v>
      </c>
      <c r="BI212" s="174">
        <f>IF(BI$2="Fcst",'Revenue C Inputs'!BI30,0)</f>
        <v>0</v>
      </c>
      <c r="BJ212" s="174">
        <f>IF(BJ$2="Fcst",'Revenue C Inputs'!BJ30,0)</f>
        <v>0</v>
      </c>
      <c r="BK212" s="174">
        <f>IF(BK$2="Fcst",'Revenue C Inputs'!BK30,0)</f>
        <v>0</v>
      </c>
      <c r="BL212" s="174">
        <f>IF(BL$2="Fcst",'Revenue C Inputs'!BL30,0)</f>
        <v>0</v>
      </c>
      <c r="BM212" s="174">
        <f>IF(BM$2="Fcst",'Revenue C Inputs'!BM30,0)</f>
        <v>0</v>
      </c>
      <c r="BN212" s="174">
        <f>IF(BN$2="Fcst",'Revenue C Inputs'!BN30,0)</f>
        <v>0</v>
      </c>
      <c r="BO212" s="174">
        <f>IF(BO$2="Fcst",'Revenue C Inputs'!BO30,0)</f>
        <v>0</v>
      </c>
      <c r="BP212" s="174">
        <f>IF(BP$2="Fcst",'Revenue C Inputs'!BP30,0)</f>
        <v>0</v>
      </c>
      <c r="BQ212" s="174">
        <f>IF(BQ$2="Fcst",'Revenue C Inputs'!BQ30,0)</f>
        <v>0</v>
      </c>
      <c r="BR212" s="174">
        <f>IF(BR$2="Fcst",'Revenue C Inputs'!BR30,0)</f>
        <v>0</v>
      </c>
      <c r="BS212" s="174">
        <f>IF(BS$2="Fcst",'Revenue C Inputs'!BS30,0)</f>
        <v>0</v>
      </c>
      <c r="BT212" s="174">
        <f>IF(BT$2="Fcst",'Revenue C Inputs'!BT30,0)</f>
        <v>0</v>
      </c>
      <c r="BU212" s="174">
        <f>IF(BU$2="Fcst",'Revenue C Inputs'!BU30,0)</f>
        <v>0</v>
      </c>
    </row>
    <row r="213" spans="1:73" x14ac:dyDescent="0.3">
      <c r="A213" s="200" t="str">
        <f>$A$11</f>
        <v>Revenue D Inputs</v>
      </c>
      <c r="B213" s="174">
        <f>IF(B$2="Fcst",'Revenue D Inputs'!B41,0)</f>
        <v>0</v>
      </c>
      <c r="C213" s="174">
        <f>IF(C$2="Fcst",'Revenue D Inputs'!C41,0)</f>
        <v>0</v>
      </c>
      <c r="D213" s="174">
        <f>IF(D$2="Fcst",'Revenue D Inputs'!D41,0)</f>
        <v>0</v>
      </c>
      <c r="E213" s="174">
        <f>IF(E$2="Fcst",'Revenue D Inputs'!E41,0)</f>
        <v>0</v>
      </c>
      <c r="F213" s="174">
        <f>IF(F$2="Fcst",'Revenue D Inputs'!F41,0)</f>
        <v>0</v>
      </c>
      <c r="G213" s="174">
        <f>IF(G$2="Fcst",'Revenue D Inputs'!G41,0)</f>
        <v>0</v>
      </c>
      <c r="H213" s="174">
        <f>IF(H$2="Fcst",'Revenue D Inputs'!H41,0)</f>
        <v>0</v>
      </c>
      <c r="I213" s="174">
        <f>IF(I$2="Fcst",'Revenue D Inputs'!I41,0)</f>
        <v>0</v>
      </c>
      <c r="J213" s="174">
        <f>IF(J$2="Fcst",'Revenue D Inputs'!J41,0)</f>
        <v>0</v>
      </c>
      <c r="K213" s="174">
        <f>IF(K$2="Fcst",'Revenue D Inputs'!K41,0)</f>
        <v>0</v>
      </c>
      <c r="L213" s="174">
        <f>IF(L$2="Fcst",'Revenue D Inputs'!L41,0)</f>
        <v>0</v>
      </c>
      <c r="M213" s="174">
        <f>IF(M$2="Fcst",'Revenue D Inputs'!M41,0)</f>
        <v>0</v>
      </c>
      <c r="N213" s="174">
        <f>IF(N$2="Fcst",'Revenue D Inputs'!N41,0)</f>
        <v>0</v>
      </c>
      <c r="O213" s="174">
        <f>IF(O$2="Fcst",'Revenue D Inputs'!O41,0)</f>
        <v>0</v>
      </c>
      <c r="P213" s="174">
        <f>IF(P$2="Fcst",'Revenue D Inputs'!P41,0)</f>
        <v>0</v>
      </c>
      <c r="Q213" s="174">
        <f>IF(Q$2="Fcst",'Revenue D Inputs'!Q41,0)</f>
        <v>0</v>
      </c>
      <c r="R213" s="174">
        <f>IF(R$2="Fcst",'Revenue D Inputs'!R41,0)</f>
        <v>0</v>
      </c>
      <c r="S213" s="174">
        <f>IF(S$2="Fcst",'Revenue D Inputs'!S41,0)</f>
        <v>0</v>
      </c>
      <c r="T213" s="174">
        <f>IF(T$2="Fcst",'Revenue D Inputs'!T41,0)</f>
        <v>0</v>
      </c>
      <c r="U213" s="174">
        <f>IF(U$2="Fcst",'Revenue D Inputs'!U41,0)</f>
        <v>0</v>
      </c>
      <c r="V213" s="174">
        <f>IF(V$2="Fcst",'Revenue D Inputs'!V41,0)</f>
        <v>0</v>
      </c>
      <c r="W213" s="174">
        <f>IF(W$2="Fcst",'Revenue D Inputs'!W41,0)</f>
        <v>0</v>
      </c>
      <c r="X213" s="174">
        <f>IF(X$2="Fcst",'Revenue D Inputs'!X41,0)</f>
        <v>0</v>
      </c>
      <c r="Y213" s="174">
        <f>IF(Y$2="Fcst",'Revenue D Inputs'!Y41,0)</f>
        <v>0</v>
      </c>
      <c r="Z213" s="174">
        <f>IF(Z$2="Fcst",'Revenue D Inputs'!Z41,0)</f>
        <v>0</v>
      </c>
      <c r="AA213" s="174">
        <f>IF(AA$2="Fcst",'Revenue D Inputs'!AA41,0)</f>
        <v>0</v>
      </c>
      <c r="AB213" s="174">
        <f>IF(AB$2="Fcst",'Revenue D Inputs'!AB41,0)</f>
        <v>0</v>
      </c>
      <c r="AC213" s="174">
        <f>IF(AC$2="Fcst",'Revenue D Inputs'!AC41,0)</f>
        <v>0</v>
      </c>
      <c r="AD213" s="174">
        <f>IF(AD$2="Fcst",'Revenue D Inputs'!AD41,0)</f>
        <v>0</v>
      </c>
      <c r="AE213" s="174">
        <f>IF(AE$2="Fcst",'Revenue D Inputs'!AE41,0)</f>
        <v>0</v>
      </c>
      <c r="AF213" s="174">
        <f>IF(AF$2="Fcst",'Revenue D Inputs'!AF41,0)</f>
        <v>0</v>
      </c>
      <c r="AG213" s="174">
        <f>IF(AG$2="Fcst",'Revenue D Inputs'!AG41,0)</f>
        <v>0</v>
      </c>
      <c r="AH213" s="174">
        <f>IF(AH$2="Fcst",'Revenue D Inputs'!AH41,0)</f>
        <v>0</v>
      </c>
      <c r="AI213" s="174">
        <f>IF(AI$2="Fcst",'Revenue D Inputs'!AI41,0)</f>
        <v>0</v>
      </c>
      <c r="AJ213" s="174">
        <f>IF(AJ$2="Fcst",'Revenue D Inputs'!AJ41,0)</f>
        <v>0</v>
      </c>
      <c r="AK213" s="174">
        <f>IF(AK$2="Fcst",'Revenue D Inputs'!AK41,0)</f>
        <v>0</v>
      </c>
      <c r="AL213" s="174">
        <f>IF(AL$2="Fcst",'Revenue D Inputs'!AL41,0)</f>
        <v>0</v>
      </c>
      <c r="AM213" s="174">
        <f>IF(AM$2="Fcst",'Revenue D Inputs'!AM41,0)</f>
        <v>0</v>
      </c>
      <c r="AN213" s="174">
        <f>IF(AN$2="Fcst",'Revenue D Inputs'!AN41,0)</f>
        <v>0</v>
      </c>
      <c r="AO213" s="174">
        <f>IF(AO$2="Fcst",'Revenue D Inputs'!AO41,0)</f>
        <v>0</v>
      </c>
      <c r="AP213" s="174">
        <f>IF(AP$2="Fcst",'Revenue D Inputs'!AP41,0)</f>
        <v>0</v>
      </c>
      <c r="AQ213" s="174">
        <f>IF(AQ$2="Fcst",'Revenue D Inputs'!AQ41,0)</f>
        <v>0</v>
      </c>
      <c r="AR213" s="174">
        <f>IF(AR$2="Fcst",'Revenue D Inputs'!AR41,0)</f>
        <v>0</v>
      </c>
      <c r="AS213" s="174">
        <f>IF(AS$2="Fcst",'Revenue D Inputs'!AS41,0)</f>
        <v>0</v>
      </c>
      <c r="AT213" s="174">
        <f>IF(AT$2="Fcst",'Revenue D Inputs'!AT41,0)</f>
        <v>0</v>
      </c>
      <c r="AU213" s="174">
        <f>IF(AU$2="Fcst",'Revenue D Inputs'!AU41,0)</f>
        <v>0</v>
      </c>
      <c r="AV213" s="174">
        <f>IF(AV$2="Fcst",'Revenue D Inputs'!AV41,0)</f>
        <v>0</v>
      </c>
      <c r="AW213" s="174">
        <f>IF(AW$2="Fcst",'Revenue D Inputs'!AW41,0)</f>
        <v>0</v>
      </c>
      <c r="AX213" s="174">
        <f>IF(AX$2="Fcst",'Revenue D Inputs'!AX41,0)</f>
        <v>0</v>
      </c>
      <c r="AY213" s="174">
        <f>IF(AY$2="Fcst",'Revenue D Inputs'!AY41,0)</f>
        <v>0</v>
      </c>
      <c r="AZ213" s="174">
        <f>IF(AZ$2="Fcst",'Revenue D Inputs'!AZ41,0)</f>
        <v>0</v>
      </c>
      <c r="BA213" s="174">
        <f>IF(BA$2="Fcst",'Revenue D Inputs'!BA41,0)</f>
        <v>0</v>
      </c>
      <c r="BB213" s="174">
        <f>IF(BB$2="Fcst",'Revenue D Inputs'!BB41,0)</f>
        <v>0</v>
      </c>
      <c r="BC213" s="174">
        <f>IF(BC$2="Fcst",'Revenue D Inputs'!BC41,0)</f>
        <v>0</v>
      </c>
      <c r="BD213" s="174">
        <f>IF(BD$2="Fcst",'Revenue D Inputs'!BD41,0)</f>
        <v>0</v>
      </c>
      <c r="BE213" s="174">
        <f>IF(BE$2="Fcst",'Revenue D Inputs'!BE41,0)</f>
        <v>0</v>
      </c>
      <c r="BF213" s="174">
        <f>IF(BF$2="Fcst",'Revenue D Inputs'!BF41,0)</f>
        <v>0</v>
      </c>
      <c r="BG213" s="174">
        <f>IF(BG$2="Fcst",'Revenue D Inputs'!BG41,0)</f>
        <v>0</v>
      </c>
      <c r="BH213" s="174">
        <f>IF(BH$2="Fcst",'Revenue D Inputs'!BH41,0)</f>
        <v>0</v>
      </c>
      <c r="BI213" s="174">
        <f>IF(BI$2="Fcst",'Revenue D Inputs'!BI41,0)</f>
        <v>0</v>
      </c>
      <c r="BJ213" s="174">
        <f>IF(BJ$2="Fcst",'Revenue D Inputs'!BJ41,0)</f>
        <v>0</v>
      </c>
      <c r="BK213" s="174">
        <f>IF(BK$2="Fcst",'Revenue D Inputs'!BK41,0)</f>
        <v>0</v>
      </c>
      <c r="BL213" s="174">
        <f>IF(BL$2="Fcst",'Revenue D Inputs'!BL41,0)</f>
        <v>0</v>
      </c>
      <c r="BM213" s="174">
        <f>IF(BM$2="Fcst",'Revenue D Inputs'!BM41,0)</f>
        <v>0</v>
      </c>
      <c r="BN213" s="174">
        <f>IF(BN$2="Fcst",'Revenue D Inputs'!BN41,0)</f>
        <v>0</v>
      </c>
      <c r="BO213" s="174">
        <f>IF(BO$2="Fcst",'Revenue D Inputs'!BO41,0)</f>
        <v>0</v>
      </c>
      <c r="BP213" s="174">
        <f>IF(BP$2="Fcst",'Revenue D Inputs'!BP41,0)</f>
        <v>0</v>
      </c>
      <c r="BQ213" s="174">
        <f>IF(BQ$2="Fcst",'Revenue D Inputs'!BQ41,0)</f>
        <v>0</v>
      </c>
      <c r="BR213" s="174">
        <f>IF(BR$2="Fcst",'Revenue D Inputs'!BR41,0)</f>
        <v>0</v>
      </c>
      <c r="BS213" s="174">
        <f>IF(BS$2="Fcst",'Revenue D Inputs'!BS41,0)</f>
        <v>0</v>
      </c>
      <c r="BT213" s="174">
        <f>IF(BT$2="Fcst",'Revenue D Inputs'!BT41,0)</f>
        <v>0</v>
      </c>
      <c r="BU213" s="174">
        <f>IF(BU$2="Fcst",'Revenue D Inputs'!BU41,0)</f>
        <v>0</v>
      </c>
    </row>
    <row r="214" spans="1:73" s="575" customFormat="1" x14ac:dyDescent="0.3">
      <c r="A214" s="575" t="str">
        <f>$A$12</f>
        <v>Revenue E Inputs</v>
      </c>
      <c r="B214" s="537">
        <f>IF(B$2="Fcst",'Revenue E Inputs'!B74,0)</f>
        <v>0</v>
      </c>
      <c r="C214" s="537">
        <f>IF(C$2="Fcst",'Revenue E Inputs'!C74,0)</f>
        <v>0</v>
      </c>
      <c r="D214" s="537">
        <f>IF(D$2="Fcst",'Revenue E Inputs'!D74,0)</f>
        <v>0</v>
      </c>
      <c r="E214" s="537">
        <f>IF(E$2="Fcst",'Revenue E Inputs'!E74,0)</f>
        <v>0</v>
      </c>
      <c r="F214" s="537">
        <f>IF(F$2="Fcst",'Revenue E Inputs'!F74,0)</f>
        <v>0</v>
      </c>
      <c r="G214" s="537">
        <f>IF(G$2="Fcst",'Revenue E Inputs'!G74,0)</f>
        <v>0</v>
      </c>
      <c r="H214" s="537">
        <f>IF(H$2="Fcst",'Revenue E Inputs'!H74,0)</f>
        <v>0</v>
      </c>
      <c r="I214" s="537">
        <f>IF(I$2="Fcst",'Revenue E Inputs'!I74,0)</f>
        <v>0</v>
      </c>
      <c r="J214" s="537">
        <f>IF(J$2="Fcst",'Revenue E Inputs'!J74,0)</f>
        <v>0</v>
      </c>
      <c r="K214" s="537">
        <f>IF(K$2="Fcst",'Revenue E Inputs'!K74,0)</f>
        <v>0</v>
      </c>
      <c r="L214" s="537">
        <f>IF(L$2="Fcst",'Revenue E Inputs'!L74,0)</f>
        <v>0</v>
      </c>
      <c r="M214" s="537">
        <f>IF(M$2="Fcst",'Revenue E Inputs'!M74,0)</f>
        <v>0</v>
      </c>
      <c r="N214" s="537">
        <f>IF(N$2="Fcst",'Revenue E Inputs'!N74,0)</f>
        <v>0</v>
      </c>
      <c r="O214" s="537">
        <f>IF(O$2="Fcst",'Revenue E Inputs'!O74,0)</f>
        <v>0</v>
      </c>
      <c r="P214" s="537">
        <f>IF(P$2="Fcst",'Revenue E Inputs'!P74,0)</f>
        <v>0</v>
      </c>
      <c r="Q214" s="537">
        <f>IF(Q$2="Fcst",'Revenue E Inputs'!Q74,0)</f>
        <v>0</v>
      </c>
      <c r="R214" s="537">
        <f>IF(R$2="Fcst",'Revenue E Inputs'!R74,0)</f>
        <v>0</v>
      </c>
      <c r="S214" s="537">
        <f>IF(S$2="Fcst",'Revenue E Inputs'!S74,0)</f>
        <v>0</v>
      </c>
      <c r="T214" s="537">
        <f>IF(T$2="Fcst",'Revenue E Inputs'!T74,0)</f>
        <v>0</v>
      </c>
      <c r="U214" s="537">
        <f>IF(U$2="Fcst",'Revenue E Inputs'!U74,0)</f>
        <v>0</v>
      </c>
      <c r="V214" s="537">
        <f>IF(V$2="Fcst",'Revenue E Inputs'!V74,0)</f>
        <v>0</v>
      </c>
      <c r="W214" s="537">
        <f>IF(W$2="Fcst",'Revenue E Inputs'!W74,0)</f>
        <v>0</v>
      </c>
      <c r="X214" s="537">
        <f>IF(X$2="Fcst",'Revenue E Inputs'!X74,0)</f>
        <v>0</v>
      </c>
      <c r="Y214" s="537">
        <f>IF(Y$2="Fcst",'Revenue E Inputs'!Y74,0)</f>
        <v>0</v>
      </c>
      <c r="Z214" s="537">
        <f>IF(Z$2="Fcst",'Revenue E Inputs'!Z74,0)</f>
        <v>0</v>
      </c>
      <c r="AA214" s="537">
        <f>IF(AA$2="Fcst",'Revenue E Inputs'!AA74,0)</f>
        <v>0</v>
      </c>
      <c r="AB214" s="537">
        <f>IF(AB$2="Fcst",'Revenue E Inputs'!AB74,0)</f>
        <v>0</v>
      </c>
      <c r="AC214" s="537">
        <f>IF(AC$2="Fcst",'Revenue E Inputs'!AC74,0)</f>
        <v>0</v>
      </c>
      <c r="AD214" s="537">
        <f>IF(AD$2="Fcst",'Revenue E Inputs'!AD74,0)</f>
        <v>0</v>
      </c>
      <c r="AE214" s="537">
        <f>IF(AE$2="Fcst",'Revenue E Inputs'!AE74,0)</f>
        <v>0</v>
      </c>
      <c r="AF214" s="537">
        <f>IF(AF$2="Fcst",'Revenue E Inputs'!AF74,0)</f>
        <v>0</v>
      </c>
      <c r="AG214" s="537">
        <f>IF(AG$2="Fcst",'Revenue E Inputs'!AG74,0)</f>
        <v>0</v>
      </c>
      <c r="AH214" s="537">
        <f>IF(AH$2="Fcst",'Revenue E Inputs'!AH74,0)</f>
        <v>0</v>
      </c>
      <c r="AI214" s="537">
        <f>IF(AI$2="Fcst",'Revenue E Inputs'!AI74,0)</f>
        <v>0</v>
      </c>
      <c r="AJ214" s="537">
        <f>IF(AJ$2="Fcst",'Revenue E Inputs'!AJ74,0)</f>
        <v>0</v>
      </c>
      <c r="AK214" s="537">
        <f>IF(AK$2="Fcst",'Revenue E Inputs'!AK74,0)</f>
        <v>0</v>
      </c>
      <c r="AL214" s="537">
        <f>IF(AL$2="Fcst",'Revenue E Inputs'!AL74,0)</f>
        <v>0</v>
      </c>
      <c r="AM214" s="537">
        <f>IF(AM$2="Fcst",'Revenue E Inputs'!AM74,0)</f>
        <v>0</v>
      </c>
      <c r="AN214" s="537">
        <f>IF(AN$2="Fcst",'Revenue E Inputs'!AN74,0)</f>
        <v>0</v>
      </c>
      <c r="AO214" s="537">
        <f>IF(AO$2="Fcst",'Revenue E Inputs'!AO74,0)</f>
        <v>0</v>
      </c>
      <c r="AP214" s="537">
        <f>IF(AP$2="Fcst",'Revenue E Inputs'!AP74,0)</f>
        <v>0</v>
      </c>
      <c r="AQ214" s="537">
        <f>IF(AQ$2="Fcst",'Revenue E Inputs'!AQ74,0)</f>
        <v>0</v>
      </c>
      <c r="AR214" s="537">
        <f>IF(AR$2="Fcst",'Revenue E Inputs'!AR74,0)</f>
        <v>0</v>
      </c>
      <c r="AS214" s="537">
        <f>IF(AS$2="Fcst",'Revenue E Inputs'!AS74,0)</f>
        <v>0</v>
      </c>
      <c r="AT214" s="537">
        <f>IF(AT$2="Fcst",'Revenue E Inputs'!AT74,0)</f>
        <v>0</v>
      </c>
      <c r="AU214" s="537">
        <f>IF(AU$2="Fcst",'Revenue E Inputs'!AU74,0)</f>
        <v>0</v>
      </c>
      <c r="AV214" s="537">
        <f>IF(AV$2="Fcst",'Revenue E Inputs'!AV74,0)</f>
        <v>0</v>
      </c>
      <c r="AW214" s="537">
        <f>IF(AW$2="Fcst",'Revenue E Inputs'!AW74,0)</f>
        <v>0</v>
      </c>
      <c r="AX214" s="537">
        <f>IF(AX$2="Fcst",'Revenue E Inputs'!AX74,0)</f>
        <v>0</v>
      </c>
      <c r="AY214" s="537">
        <f>IF(AY$2="Fcst",'Revenue E Inputs'!AY74,0)</f>
        <v>0</v>
      </c>
      <c r="AZ214" s="537">
        <f>IF(AZ$2="Fcst",'Revenue E Inputs'!AZ74,0)</f>
        <v>0</v>
      </c>
      <c r="BA214" s="537">
        <f>IF(BA$2="Fcst",'Revenue E Inputs'!BA74,0)</f>
        <v>0</v>
      </c>
      <c r="BB214" s="537">
        <f>IF(BB$2="Fcst",'Revenue E Inputs'!BB74,0)</f>
        <v>0</v>
      </c>
      <c r="BC214" s="537">
        <f>IF(BC$2="Fcst",'Revenue E Inputs'!BC74,0)</f>
        <v>0</v>
      </c>
      <c r="BD214" s="537">
        <f>IF(BD$2="Fcst",'Revenue E Inputs'!BD74,0)</f>
        <v>0</v>
      </c>
      <c r="BE214" s="537">
        <f>IF(BE$2="Fcst",'Revenue E Inputs'!BE74,0)</f>
        <v>0</v>
      </c>
      <c r="BF214" s="537">
        <f>IF(BF$2="Fcst",'Revenue E Inputs'!BF74,0)</f>
        <v>0</v>
      </c>
      <c r="BG214" s="537">
        <f>IF(BG$2="Fcst",'Revenue E Inputs'!BG74,0)</f>
        <v>0</v>
      </c>
      <c r="BH214" s="537">
        <f>IF(BH$2="Fcst",'Revenue E Inputs'!BH74,0)</f>
        <v>0</v>
      </c>
      <c r="BI214" s="537">
        <f>IF(BI$2="Fcst",'Revenue E Inputs'!BI74,0)</f>
        <v>0</v>
      </c>
      <c r="BJ214" s="537">
        <f>IF(BJ$2="Fcst",'Revenue E Inputs'!BJ74,0)</f>
        <v>0</v>
      </c>
      <c r="BK214" s="537">
        <f>IF(BK$2="Fcst",'Revenue E Inputs'!BK74,0)</f>
        <v>0</v>
      </c>
      <c r="BL214" s="537">
        <f>IF(BL$2="Fcst",'Revenue E Inputs'!BL74,0)</f>
        <v>0</v>
      </c>
      <c r="BM214" s="537">
        <f>IF(BM$2="Fcst",'Revenue E Inputs'!BM74,0)</f>
        <v>0</v>
      </c>
      <c r="BN214" s="537">
        <f>IF(BN$2="Fcst",'Revenue E Inputs'!BN74,0)</f>
        <v>0</v>
      </c>
      <c r="BO214" s="537">
        <f>IF(BO$2="Fcst",'Revenue E Inputs'!BO74,0)</f>
        <v>0</v>
      </c>
      <c r="BP214" s="537">
        <f>IF(BP$2="Fcst",'Revenue E Inputs'!BP74,0)</f>
        <v>0</v>
      </c>
      <c r="BQ214" s="537">
        <f>IF(BQ$2="Fcst",'Revenue E Inputs'!BQ74,0)</f>
        <v>0</v>
      </c>
      <c r="BR214" s="537">
        <f>IF(BR$2="Fcst",'Revenue E Inputs'!BR74,0)</f>
        <v>0</v>
      </c>
      <c r="BS214" s="537">
        <f>IF(BS$2="Fcst",'Revenue E Inputs'!BS74,0)</f>
        <v>0</v>
      </c>
      <c r="BT214" s="537">
        <f>IF(BT$2="Fcst",'Revenue E Inputs'!BT74,0)</f>
        <v>0</v>
      </c>
      <c r="BU214" s="537">
        <f>IF(BU$2="Fcst",'Revenue E Inputs'!BU74,0)</f>
        <v>0</v>
      </c>
    </row>
    <row r="215" spans="1:73" s="575" customFormat="1" x14ac:dyDescent="0.3">
      <c r="A215" s="575" t="s">
        <v>981</v>
      </c>
      <c r="B215" s="537">
        <f>IF(B$2="Fcst",'Revenue F Inputs'!B74,0)</f>
        <v>0</v>
      </c>
      <c r="C215" s="537">
        <f>IF(C$2="Fcst",'Revenue F Inputs'!C74,0)</f>
        <v>0</v>
      </c>
      <c r="D215" s="537">
        <f>IF(D$2="Fcst",'Revenue F Inputs'!D74,0)</f>
        <v>0</v>
      </c>
      <c r="E215" s="537">
        <f>IF(E$2="Fcst",'Revenue F Inputs'!E74,0)</f>
        <v>0</v>
      </c>
      <c r="F215" s="537">
        <f>IF(F$2="Fcst",'Revenue F Inputs'!F74,0)</f>
        <v>0</v>
      </c>
      <c r="G215" s="537">
        <f>IF(G$2="Fcst",'Revenue F Inputs'!G74,0)</f>
        <v>0</v>
      </c>
      <c r="H215" s="537">
        <f>IF(H$2="Fcst",'Revenue F Inputs'!H74,0)</f>
        <v>0</v>
      </c>
      <c r="I215" s="537">
        <f>IF(I$2="Fcst",'Revenue F Inputs'!I74,0)</f>
        <v>4376.5508777822279</v>
      </c>
      <c r="J215" s="537">
        <f>IF(J$2="Fcst",'Revenue F Inputs'!J74,0)</f>
        <v>4411.1867885637494</v>
      </c>
      <c r="K215" s="537">
        <f>IF(K$2="Fcst",'Revenue F Inputs'!K74,0)</f>
        <v>4446.2930961562543</v>
      </c>
      <c r="L215" s="537">
        <f>IF(L$2="Fcst",'Revenue F Inputs'!L74,0)</f>
        <v>4481.876189107199</v>
      </c>
      <c r="M215" s="537">
        <f>IF(M$2="Fcst",'Revenue F Inputs'!M74,0)</f>
        <v>4517.9425427281058</v>
      </c>
      <c r="N215" s="537">
        <f>IF(N$2="Fcst",'Revenue F Inputs'!N74,0)</f>
        <v>4554.498720272918</v>
      </c>
      <c r="O215" s="537">
        <f>IF(O$2="Fcst",'Revenue F Inputs'!O74,0)</f>
        <v>4591.5513741323639</v>
      </c>
      <c r="P215" s="537">
        <f>IF(P$2="Fcst",'Revenue F Inputs'!P74,0)</f>
        <v>4629.1072470445406</v>
      </c>
      <c r="Q215" s="537">
        <f>IF(Q$2="Fcst",'Revenue F Inputs'!Q74,0)</f>
        <v>4667.1731733219367</v>
      </c>
      <c r="R215" s="537">
        <f>IF(R$2="Fcst",'Revenue F Inputs'!R74,0)</f>
        <v>4705.7560800951233</v>
      </c>
      <c r="S215" s="537">
        <f>IF(S$2="Fcst",'Revenue F Inputs'!S74,0)</f>
        <v>4744.8629885733335</v>
      </c>
      <c r="T215" s="537">
        <f>IF(T$2="Fcst",'Revenue F Inputs'!T74,0)</f>
        <v>4784.5010153221592</v>
      </c>
      <c r="U215" s="537">
        <f>IF(U$2="Fcst",'Revenue F Inputs'!U74,0)</f>
        <v>4824.6773735586121</v>
      </c>
      <c r="V215" s="537">
        <f>IF(V$2="Fcst",'Revenue F Inputs'!V74,0)</f>
        <v>4865.3993744637546</v>
      </c>
      <c r="W215" s="537">
        <f>IF(W$2="Fcst",'Revenue F Inputs'!W74,0)</f>
        <v>4906.6744285131736</v>
      </c>
      <c r="X215" s="537">
        <f>IF(X$2="Fcst",'Revenue F Inputs'!X74,0)</f>
        <v>4948.5100468255168</v>
      </c>
      <c r="Y215" s="537">
        <f>IF(Y$2="Fcst",'Revenue F Inputs'!Y74,0)</f>
        <v>4990.9138425293477</v>
      </c>
      <c r="Z215" s="537">
        <f>IF(Z$2="Fcst",'Revenue F Inputs'!Z74,0)</f>
        <v>5033.8935321485551</v>
      </c>
      <c r="AA215" s="537">
        <f>IF(AA$2="Fcst",'Revenue F Inputs'!AA74,0)</f>
        <v>5077.4569370065929</v>
      </c>
      <c r="AB215" s="537">
        <f>IF(AB$2="Fcst",'Revenue F Inputs'!AB74,0)</f>
        <v>5124.7123407576491</v>
      </c>
      <c r="AC215" s="537">
        <f>IF(AC$2="Fcst",'Revenue F Inputs'!AC74,0)</f>
        <v>5172.6095290243875</v>
      </c>
      <c r="AD215" s="537">
        <f>IF(AD$2="Fcst",'Revenue F Inputs'!AD74,0)</f>
        <v>5221.1572180028825</v>
      </c>
      <c r="AE215" s="537">
        <f>IF(AE$2="Fcst",'Revenue F Inputs'!AE74,0)</f>
        <v>5270.3642422655039</v>
      </c>
      <c r="AF215" s="537">
        <f>IF(AF$2="Fcst",'Revenue F Inputs'!AF74,0)</f>
        <v>5320.2395563686041</v>
      </c>
      <c r="AG215" s="537">
        <f>IF(AG$2="Fcst",'Revenue F Inputs'!AG74,0)</f>
        <v>5370.7922364820533</v>
      </c>
      <c r="AH215" s="537">
        <f>IF(AH$2="Fcst",'Revenue F Inputs'!AH74,0)</f>
        <v>5422.0314820408848</v>
      </c>
      <c r="AI215" s="537">
        <f>IF(AI$2="Fcst",'Revenue F Inputs'!AI74,0)</f>
        <v>5473.9666174193926</v>
      </c>
      <c r="AJ215" s="537">
        <f>IF(AJ$2="Fcst",'Revenue F Inputs'!AJ74,0)</f>
        <v>5526.6070936279448</v>
      </c>
      <c r="AK215" s="537">
        <f>IF(AK$2="Fcst",'Revenue F Inputs'!AK74,0)</f>
        <v>5579.9624900328599</v>
      </c>
      <c r="AL215" s="537">
        <f>IF(AL$2="Fcst",'Revenue F Inputs'!AL74,0)</f>
        <v>5634.0425160996274</v>
      </c>
      <c r="AM215" s="537">
        <f>IF(AM$2="Fcst",'Revenue F Inputs'!AM74,0)</f>
        <v>5688.8570131598135</v>
      </c>
      <c r="AN215" s="537">
        <f>IF(AN$2="Fcst",'Revenue F Inputs'!AN74,0)</f>
        <v>5744.4159562019568</v>
      </c>
      <c r="AO215" s="537">
        <f>IF(AO$2="Fcst",'Revenue F Inputs'!AO74,0)</f>
        <v>5800.7294556867882</v>
      </c>
      <c r="AP215" s="537">
        <f>IF(AP$2="Fcst",'Revenue F Inputs'!AP74,0)</f>
        <v>5857.8077593871076</v>
      </c>
      <c r="AQ215" s="537">
        <f>IF(AQ$2="Fcst",'Revenue F Inputs'!AQ74,0)</f>
        <v>5915.66125425264</v>
      </c>
      <c r="AR215" s="537">
        <f>IF(AR$2="Fcst",'Revenue F Inputs'!AR74,0)</f>
        <v>5974.3004683002246</v>
      </c>
      <c r="AS215" s="537">
        <f>IF(AS$2="Fcst",'Revenue F Inputs'!AS74,0)</f>
        <v>6033.7360725296794</v>
      </c>
      <c r="AT215" s="537">
        <f>IF(AT$2="Fcst",'Revenue F Inputs'!AT74,0)</f>
        <v>6093.9788828656719</v>
      </c>
      <c r="AU215" s="537">
        <f>IF(AU$2="Fcst",'Revenue F Inputs'!AU74,0)</f>
        <v>6155.0398621259765</v>
      </c>
      <c r="AV215" s="537">
        <f>IF(AV$2="Fcst",'Revenue F Inputs'!AV74,0)</f>
        <v>6216.9301220164543</v>
      </c>
      <c r="AW215" s="537">
        <f>IF(AW$2="Fcst",'Revenue F Inputs'!AW74,0)</f>
        <v>6279.6609251531318</v>
      </c>
      <c r="AX215" s="537">
        <f>IF(AX$2="Fcst",'Revenue F Inputs'!AX74,0)</f>
        <v>6343.243687111737</v>
      </c>
      <c r="AY215" s="537">
        <f>IF(AY$2="Fcst",'Revenue F Inputs'!AY74,0)</f>
        <v>6407.68997850508</v>
      </c>
      <c r="AZ215" s="537">
        <f>IF(AZ$2="Fcst",'Revenue F Inputs'!AZ74,0)</f>
        <v>6473.0115270886363</v>
      </c>
      <c r="BA215" s="537">
        <f>IF(BA$2="Fcst",'Revenue F Inputs'!BA74,0)</f>
        <v>6539.2202198947298</v>
      </c>
      <c r="BB215" s="537">
        <f>IF(BB$2="Fcst",'Revenue F Inputs'!BB74,0)</f>
        <v>6606.3281053957044</v>
      </c>
      <c r="BC215" s="537">
        <f>IF(BC$2="Fcst",'Revenue F Inputs'!BC74,0)</f>
        <v>6674.3473956964717</v>
      </c>
      <c r="BD215" s="537">
        <f>IF(BD$2="Fcst",'Revenue F Inputs'!BD74,0)</f>
        <v>6743.2904687568316</v>
      </c>
      <c r="BE215" s="537">
        <f>IF(BE$2="Fcst",'Revenue F Inputs'!BE74,0)</f>
        <v>6813.1698706439838</v>
      </c>
      <c r="BF215" s="537">
        <f>IF(BF$2="Fcst",'Revenue F Inputs'!BF74,0)</f>
        <v>6883.9983178156217</v>
      </c>
      <c r="BG215" s="537">
        <f>IF(BG$2="Fcst",'Revenue F Inputs'!BG74,0)</f>
        <v>6955.7886994340415</v>
      </c>
      <c r="BH215" s="537">
        <f>IF(BH$2="Fcst",'Revenue F Inputs'!BH74,0)</f>
        <v>7031.6544358195461</v>
      </c>
      <c r="BI215" s="537">
        <f>IF(BI$2="Fcst",'Revenue F Inputs'!BI74,0)</f>
        <v>7108.5505190229442</v>
      </c>
      <c r="BJ215" s="537">
        <f>IF(BJ$2="Fcst",'Revenue F Inputs'!BJ74,0)</f>
        <v>7186.4909423779291</v>
      </c>
      <c r="BK215" s="537">
        <f>IF(BK$2="Fcst",'Revenue F Inputs'!BK74,0)</f>
        <v>7265.4898892642886</v>
      </c>
      <c r="BL215" s="537">
        <f>IF(BL$2="Fcst",'Revenue F Inputs'!BL74,0)</f>
        <v>7345.5617356889543</v>
      </c>
      <c r="BM215" s="537">
        <f>IF(BM$2="Fcst",'Revenue F Inputs'!BM74,0)</f>
        <v>7426.7210529021113</v>
      </c>
      <c r="BN215" s="537">
        <f>IF(BN$2="Fcst",'Revenue F Inputs'!BN74,0)</f>
        <v>7508.9826100488262</v>
      </c>
      <c r="BO215" s="537">
        <f>IF(BO$2="Fcst",'Revenue F Inputs'!BO74,0)</f>
        <v>7592.3613768567056</v>
      </c>
      <c r="BP215" s="537">
        <f>IF(BP$2="Fcst",'Revenue F Inputs'!BP74,0)</f>
        <v>7676.8725263600318</v>
      </c>
      <c r="BQ215" s="537">
        <f>IF(BQ$2="Fcst",'Revenue F Inputs'!BQ74,0)</f>
        <v>7762.5314376609213</v>
      </c>
      <c r="BR215" s="537">
        <f>IF(BR$2="Fcst",'Revenue F Inputs'!BR74,0)</f>
        <v>7849.353698727964</v>
      </c>
      <c r="BS215" s="537">
        <f>IF(BS$2="Fcst",'Revenue F Inputs'!BS74,0)</f>
        <v>7937.3551092328798</v>
      </c>
      <c r="BT215" s="537">
        <f>IF(BT$2="Fcst",'Revenue F Inputs'!BT74,0)</f>
        <v>8026.5516834256969</v>
      </c>
      <c r="BU215" s="537">
        <f>IF(BU$2="Fcst",'Revenue F Inputs'!BU74,0)</f>
        <v>8116.9596530489825</v>
      </c>
    </row>
    <row r="216" spans="1:73" x14ac:dyDescent="0.3">
      <c r="A216" s="575"/>
      <c r="B216" s="537"/>
      <c r="C216" s="537"/>
      <c r="D216" s="537"/>
      <c r="E216" s="537"/>
      <c r="F216" s="537"/>
      <c r="G216" s="537"/>
      <c r="H216" s="537"/>
      <c r="I216" s="537"/>
      <c r="J216" s="537"/>
      <c r="K216" s="537"/>
      <c r="L216" s="537"/>
      <c r="M216" s="537"/>
      <c r="N216" s="537"/>
      <c r="O216" s="537"/>
      <c r="P216" s="537"/>
      <c r="Q216" s="537"/>
      <c r="R216" s="537"/>
      <c r="S216" s="537"/>
      <c r="T216" s="537"/>
      <c r="U216" s="537"/>
      <c r="V216" s="537"/>
      <c r="W216" s="537"/>
      <c r="X216" s="537"/>
      <c r="Y216" s="537"/>
      <c r="Z216" s="537"/>
      <c r="AA216" s="537"/>
      <c r="AB216" s="537"/>
      <c r="AC216" s="537"/>
      <c r="AD216" s="537"/>
      <c r="AE216" s="537"/>
      <c r="AF216" s="537"/>
      <c r="AG216" s="537"/>
      <c r="AH216" s="537"/>
      <c r="AI216" s="537"/>
      <c r="AJ216" s="537"/>
      <c r="AK216" s="537"/>
      <c r="AL216" s="537"/>
      <c r="AM216" s="537"/>
      <c r="AN216" s="537"/>
      <c r="AO216" s="537"/>
      <c r="AP216" s="537"/>
      <c r="AQ216" s="537"/>
      <c r="AR216" s="537"/>
      <c r="AS216" s="537"/>
      <c r="AT216" s="537"/>
      <c r="AU216" s="537"/>
      <c r="AV216" s="537"/>
      <c r="AW216" s="537"/>
      <c r="AX216" s="537"/>
      <c r="AY216" s="537"/>
      <c r="AZ216" s="537"/>
      <c r="BA216" s="537"/>
      <c r="BB216" s="537"/>
      <c r="BC216" s="537"/>
      <c r="BD216" s="537"/>
      <c r="BE216" s="537"/>
      <c r="BF216" s="537"/>
      <c r="BG216" s="537"/>
      <c r="BH216" s="537"/>
      <c r="BI216" s="537"/>
      <c r="BJ216" s="537"/>
      <c r="BK216" s="537"/>
      <c r="BL216" s="537"/>
      <c r="BM216" s="537"/>
      <c r="BN216" s="537"/>
      <c r="BO216" s="537"/>
      <c r="BP216" s="537"/>
      <c r="BQ216" s="537"/>
      <c r="BR216" s="537"/>
      <c r="BS216" s="537"/>
      <c r="BT216" s="537"/>
      <c r="BU216" s="537"/>
    </row>
    <row r="217" spans="1:73" x14ac:dyDescent="0.3">
      <c r="A217" s="218" t="s">
        <v>119</v>
      </c>
      <c r="B217" s="221">
        <f>IF(B$2="Fcst",SUM(B210:B216),IF(Actuals!$B$5="ARR",Actuals!B15/12,Actuals!B15))</f>
        <v>430.36667240488896</v>
      </c>
      <c r="C217" s="221">
        <f>IF(C$2="Fcst",SUM(C210:C216),IF(Actuals!$B$5="ARR",Actuals!C15/12,Actuals!C15))</f>
        <v>115.41403962328856</v>
      </c>
      <c r="D217" s="221">
        <f>IF(D$2="Fcst",SUM(D210:D216),IF(Actuals!$B$5="ARR",Actuals!D15/12,Actuals!D15))</f>
        <v>105.8579122173263</v>
      </c>
      <c r="E217" s="221">
        <f>IF(E$2="Fcst",SUM(E210:E216),IF(Actuals!$B$5="ARR",Actuals!E15/12,Actuals!E15))</f>
        <v>638.03524678017322</v>
      </c>
      <c r="F217" s="221">
        <f>IF(F$2="Fcst",SUM(F210:F216),IF(Actuals!$B$5="ARR",Actuals!F15/12,Actuals!F15))</f>
        <v>0</v>
      </c>
      <c r="G217" s="221">
        <f>IF(G$2="Fcst",SUM(G210:G216),IF(Actuals!$B$5="ARR",Actuals!G15/12,Actuals!G15))</f>
        <v>0</v>
      </c>
      <c r="H217" s="221">
        <f>IF(H$2="Fcst",SUM(H210:H216),IF(Actuals!$B$5="ARR",Actuals!H15/12,Actuals!H15))</f>
        <v>0</v>
      </c>
      <c r="I217" s="221">
        <f>IF(I$2="Fcst",SUM(I210:I216),IF(Actuals!$B$5="ARR",Actuals!I15/12,Actuals!I15))</f>
        <v>4376.5508777822279</v>
      </c>
      <c r="J217" s="221">
        <f>IF(J$2="Fcst",SUM(J210:J216),IF(Actuals!$B$5="ARR",Actuals!J15/12,Actuals!J15))</f>
        <v>4411.1867885637494</v>
      </c>
      <c r="K217" s="221">
        <f>IF(K$2="Fcst",SUM(K210:K216),IF(Actuals!$B$5="ARR",Actuals!K15/12,Actuals!K15))</f>
        <v>4446.2930961562543</v>
      </c>
      <c r="L217" s="221">
        <f>IF(L$2="Fcst",SUM(L210:L216),IF(Actuals!$B$5="ARR",Actuals!L15/12,Actuals!L15))</f>
        <v>4481.876189107199</v>
      </c>
      <c r="M217" s="221">
        <f>IF(M$2="Fcst",SUM(M210:M216),IF(Actuals!$B$5="ARR",Actuals!M15/12,Actuals!M15))</f>
        <v>4517.9425427281058</v>
      </c>
      <c r="N217" s="221">
        <f>IF(N$2="Fcst",SUM(N210:N216),IF(Actuals!$B$5="ARR",Actuals!N15/12,Actuals!N15))</f>
        <v>4554.498720272918</v>
      </c>
      <c r="O217" s="221">
        <f>IF(O$2="Fcst",SUM(O210:O216),IF(Actuals!$B$5="ARR",Actuals!O15/12,Actuals!O15))</f>
        <v>4591.5513741323639</v>
      </c>
      <c r="P217" s="221">
        <f>IF(P$2="Fcst",SUM(P210:P216),IF(Actuals!$B$5="ARR",Actuals!P15/12,Actuals!P15))</f>
        <v>4629.1072470445406</v>
      </c>
      <c r="Q217" s="221">
        <f>IF(Q$2="Fcst",SUM(Q210:Q216),IF(Actuals!$B$5="ARR",Actuals!Q15/12,Actuals!Q15))</f>
        <v>4667.1731733219367</v>
      </c>
      <c r="R217" s="221">
        <f>IF(R$2="Fcst",SUM(R210:R216),IF(Actuals!$B$5="ARR",Actuals!R15/12,Actuals!R15))</f>
        <v>4705.7560800951233</v>
      </c>
      <c r="S217" s="221">
        <f>IF(S$2="Fcst",SUM(S210:S216),IF(Actuals!$B$5="ARR",Actuals!S15/12,Actuals!S15))</f>
        <v>4744.8629885733335</v>
      </c>
      <c r="T217" s="221">
        <f>IF(T$2="Fcst",SUM(T210:T216),IF(Actuals!$B$5="ARR",Actuals!T15/12,Actuals!T15))</f>
        <v>4784.5010153221592</v>
      </c>
      <c r="U217" s="221">
        <f>IF(U$2="Fcst",SUM(U210:U216),IF(Actuals!$B$5="ARR",Actuals!U15/12,Actuals!U15))</f>
        <v>4824.6773735586121</v>
      </c>
      <c r="V217" s="221">
        <f>IF(V$2="Fcst",SUM(V210:V216),IF(Actuals!$B$5="ARR",Actuals!V15/12,Actuals!V15))</f>
        <v>4865.3993744637546</v>
      </c>
      <c r="W217" s="221">
        <f>IF(W$2="Fcst",SUM(W210:W216),IF(Actuals!$B$5="ARR",Actuals!W15/12,Actuals!W15))</f>
        <v>4906.6744285131736</v>
      </c>
      <c r="X217" s="221">
        <f>IF(X$2="Fcst",SUM(X210:X216),IF(Actuals!$B$5="ARR",Actuals!X15/12,Actuals!X15))</f>
        <v>4948.5100468255168</v>
      </c>
      <c r="Y217" s="221">
        <f>IF(Y$2="Fcst",SUM(Y210:Y216),IF(Actuals!$B$5="ARR",Actuals!Y15/12,Actuals!Y15))</f>
        <v>4990.9138425293477</v>
      </c>
      <c r="Z217" s="221">
        <f>IF(Z$2="Fcst",SUM(Z210:Z216),IF(Actuals!$B$5="ARR",Actuals!Z15/12,Actuals!Z15))</f>
        <v>5033.8935321485551</v>
      </c>
      <c r="AA217" s="221">
        <f>IF(AA$2="Fcst",SUM(AA210:AA216),IF(Actuals!$B$5="ARR",Actuals!AA15/12,Actuals!AA15))</f>
        <v>5077.4569370065929</v>
      </c>
      <c r="AB217" s="221">
        <f>IF(AB$2="Fcst",SUM(AB210:AB216),IF(Actuals!$B$5="ARR",Actuals!AB15/12,Actuals!AB15))</f>
        <v>5124.7123407576491</v>
      </c>
      <c r="AC217" s="221">
        <f>IF(AC$2="Fcst",SUM(AC210:AC216),IF(Actuals!$B$5="ARR",Actuals!AC15/12,Actuals!AC15))</f>
        <v>5172.6095290243875</v>
      </c>
      <c r="AD217" s="221">
        <f>IF(AD$2="Fcst",SUM(AD210:AD216),IF(Actuals!$B$5="ARR",Actuals!AD15/12,Actuals!AD15))</f>
        <v>5221.1572180028825</v>
      </c>
      <c r="AE217" s="221">
        <f>IF(AE$2="Fcst",SUM(AE210:AE216),IF(Actuals!$B$5="ARR",Actuals!AE15/12,Actuals!AE15))</f>
        <v>5270.3642422655039</v>
      </c>
      <c r="AF217" s="221">
        <f>IF(AF$2="Fcst",SUM(AF210:AF216),IF(Actuals!$B$5="ARR",Actuals!AF15/12,Actuals!AF15))</f>
        <v>5320.2395563686041</v>
      </c>
      <c r="AG217" s="221">
        <f>IF(AG$2="Fcst",SUM(AG210:AG216),IF(Actuals!$B$5="ARR",Actuals!AG15/12,Actuals!AG15))</f>
        <v>5370.7922364820533</v>
      </c>
      <c r="AH217" s="221">
        <f>IF(AH$2="Fcst",SUM(AH210:AH216),IF(Actuals!$B$5="ARR",Actuals!AH15/12,Actuals!AH15))</f>
        <v>5422.0314820408848</v>
      </c>
      <c r="AI217" s="221">
        <f>IF(AI$2="Fcst",SUM(AI210:AI216),IF(Actuals!$B$5="ARR",Actuals!AI15/12,Actuals!AI15))</f>
        <v>5473.9666174193926</v>
      </c>
      <c r="AJ217" s="221">
        <f>IF(AJ$2="Fcst",SUM(AJ210:AJ216),IF(Actuals!$B$5="ARR",Actuals!AJ15/12,Actuals!AJ15))</f>
        <v>5526.6070936279448</v>
      </c>
      <c r="AK217" s="221">
        <f>IF(AK$2="Fcst",SUM(AK210:AK216),IF(Actuals!$B$5="ARR",Actuals!AK15/12,Actuals!AK15))</f>
        <v>5579.9624900328599</v>
      </c>
      <c r="AL217" s="221">
        <f>IF(AL$2="Fcst",SUM(AL210:AL216),IF(Actuals!$B$5="ARR",Actuals!AL15/12,Actuals!AL15))</f>
        <v>5634.0425160996274</v>
      </c>
      <c r="AM217" s="221">
        <f>IF(AM$2="Fcst",SUM(AM210:AM216),IF(Actuals!$B$5="ARR",Actuals!AM15/12,Actuals!AM15))</f>
        <v>5688.8570131598135</v>
      </c>
      <c r="AN217" s="221">
        <f>IF(AN$2="Fcst",SUM(AN210:AN216),IF(Actuals!$B$5="ARR",Actuals!AN15/12,Actuals!AN15))</f>
        <v>5744.4159562019568</v>
      </c>
      <c r="AO217" s="221">
        <f>IF(AO$2="Fcst",SUM(AO210:AO216),IF(Actuals!$B$5="ARR",Actuals!AO15/12,Actuals!AO15))</f>
        <v>5800.7294556867882</v>
      </c>
      <c r="AP217" s="221">
        <f>IF(AP$2="Fcst",SUM(AP210:AP216),IF(Actuals!$B$5="ARR",Actuals!AP15/12,Actuals!AP15))</f>
        <v>5857.8077593871076</v>
      </c>
      <c r="AQ217" s="221">
        <f>IF(AQ$2="Fcst",SUM(AQ210:AQ216),IF(Actuals!$B$5="ARR",Actuals!AQ15/12,Actuals!AQ15))</f>
        <v>5915.66125425264</v>
      </c>
      <c r="AR217" s="221">
        <f>IF(AR$2="Fcst",SUM(AR210:AR216),IF(Actuals!$B$5="ARR",Actuals!AR15/12,Actuals!AR15))</f>
        <v>5974.3004683002246</v>
      </c>
      <c r="AS217" s="221">
        <f>IF(AS$2="Fcst",SUM(AS210:AS216),IF(Actuals!$B$5="ARR",Actuals!AS15/12,Actuals!AS15))</f>
        <v>6033.7360725296794</v>
      </c>
      <c r="AT217" s="221">
        <f>IF(AT$2="Fcst",SUM(AT210:AT216),IF(Actuals!$B$5="ARR",Actuals!AT15/12,Actuals!AT15))</f>
        <v>6093.9788828656719</v>
      </c>
      <c r="AU217" s="221">
        <f>IF(AU$2="Fcst",SUM(AU210:AU216),IF(Actuals!$B$5="ARR",Actuals!AU15/12,Actuals!AU15))</f>
        <v>6155.0398621259765</v>
      </c>
      <c r="AV217" s="221">
        <f>IF(AV$2="Fcst",SUM(AV210:AV216),IF(Actuals!$B$5="ARR",Actuals!AV15/12,Actuals!AV15))</f>
        <v>6216.9301220164543</v>
      </c>
      <c r="AW217" s="221">
        <f>IF(AW$2="Fcst",SUM(AW210:AW216),IF(Actuals!$B$5="ARR",Actuals!AW15/12,Actuals!AW15))</f>
        <v>6279.6609251531318</v>
      </c>
      <c r="AX217" s="221">
        <f>IF(AX$2="Fcst",SUM(AX210:AX216),IF(Actuals!$B$5="ARR",Actuals!AX15/12,Actuals!AX15))</f>
        <v>6343.243687111737</v>
      </c>
      <c r="AY217" s="221">
        <f>IF(AY$2="Fcst",SUM(AY210:AY216),IF(Actuals!$B$5="ARR",Actuals!AY15/12,Actuals!AY15))</f>
        <v>6407.68997850508</v>
      </c>
      <c r="AZ217" s="221">
        <f>IF(AZ$2="Fcst",SUM(AZ210:AZ216),IF(Actuals!$B$5="ARR",Actuals!AZ15/12,Actuals!AZ15))</f>
        <v>6473.0115270886363</v>
      </c>
      <c r="BA217" s="221">
        <f>IF(BA$2="Fcst",SUM(BA210:BA216),IF(Actuals!$B$5="ARR",Actuals!BA15/12,Actuals!BA15))</f>
        <v>6539.2202198947298</v>
      </c>
      <c r="BB217" s="221">
        <f>IF(BB$2="Fcst",SUM(BB210:BB216),IF(Actuals!$B$5="ARR",Actuals!BB15/12,Actuals!BB15))</f>
        <v>6606.3281053957044</v>
      </c>
      <c r="BC217" s="221">
        <f>IF(BC$2="Fcst",SUM(BC210:BC216),IF(Actuals!$B$5="ARR",Actuals!BC15/12,Actuals!BC15))</f>
        <v>6674.3473956964717</v>
      </c>
      <c r="BD217" s="221">
        <f>IF(BD$2="Fcst",SUM(BD210:BD216),IF(Actuals!$B$5="ARR",Actuals!BD15/12,Actuals!BD15))</f>
        <v>6743.2904687568316</v>
      </c>
      <c r="BE217" s="221">
        <f>IF(BE$2="Fcst",SUM(BE210:BE216),IF(Actuals!$B$5="ARR",Actuals!BE15/12,Actuals!BE15))</f>
        <v>6813.1698706439838</v>
      </c>
      <c r="BF217" s="221">
        <f>IF(BF$2="Fcst",SUM(BF210:BF216),IF(Actuals!$B$5="ARR",Actuals!BF15/12,Actuals!BF15))</f>
        <v>6883.9983178156217</v>
      </c>
      <c r="BG217" s="221">
        <f>IF(BG$2="Fcst",SUM(BG210:BG216),IF(Actuals!$B$5="ARR",Actuals!BG15/12,Actuals!BG15))</f>
        <v>6955.7886994340415</v>
      </c>
      <c r="BH217" s="221">
        <f>IF(BH$2="Fcst",SUM(BH210:BH216),IF(Actuals!$B$5="ARR",Actuals!BH15/12,Actuals!BH15))</f>
        <v>7031.6544358195461</v>
      </c>
      <c r="BI217" s="221">
        <f>IF(BI$2="Fcst",SUM(BI210:BI216),IF(Actuals!$B$5="ARR",Actuals!BI15/12,Actuals!BI15))</f>
        <v>7108.5505190229442</v>
      </c>
      <c r="BJ217" s="221">
        <f>IF(BJ$2="Fcst",SUM(BJ210:BJ216),IF(Actuals!$B$5="ARR",Actuals!BJ15/12,Actuals!BJ15))</f>
        <v>7186.4909423779291</v>
      </c>
      <c r="BK217" s="221">
        <f>IF(BK$2="Fcst",SUM(BK210:BK216),IF(Actuals!$B$5="ARR",Actuals!BK15/12,Actuals!BK15))</f>
        <v>7265.4898892642886</v>
      </c>
      <c r="BL217" s="221">
        <f>IF(BL$2="Fcst",SUM(BL210:BL216),IF(Actuals!$B$5="ARR",Actuals!BL15/12,Actuals!BL15))</f>
        <v>7345.5617356889543</v>
      </c>
      <c r="BM217" s="221">
        <f>IF(BM$2="Fcst",SUM(BM210:BM216),IF(Actuals!$B$5="ARR",Actuals!BM15/12,Actuals!BM15))</f>
        <v>7426.7210529021113</v>
      </c>
      <c r="BN217" s="221">
        <f>IF(BN$2="Fcst",SUM(BN210:BN216),IF(Actuals!$B$5="ARR",Actuals!BN15/12,Actuals!BN15))</f>
        <v>7508.9826100488262</v>
      </c>
      <c r="BO217" s="221">
        <f>IF(BO$2="Fcst",SUM(BO210:BO216),IF(Actuals!$B$5="ARR",Actuals!BO15/12,Actuals!BO15))</f>
        <v>7592.3613768567056</v>
      </c>
      <c r="BP217" s="221">
        <f>IF(BP$2="Fcst",SUM(BP210:BP216),IF(Actuals!$B$5="ARR",Actuals!BP15/12,Actuals!BP15))</f>
        <v>7676.8725263600318</v>
      </c>
      <c r="BQ217" s="221">
        <f>IF(BQ$2="Fcst",SUM(BQ210:BQ216),IF(Actuals!$B$5="ARR",Actuals!BQ15/12,Actuals!BQ15))</f>
        <v>7762.5314376609213</v>
      </c>
      <c r="BR217" s="221">
        <f>IF(BR$2="Fcst",SUM(BR210:BR216),IF(Actuals!$B$5="ARR",Actuals!BR15/12,Actuals!BR15))</f>
        <v>7849.353698727964</v>
      </c>
      <c r="BS217" s="221">
        <f>IF(BS$2="Fcst",SUM(BS210:BS216),IF(Actuals!$B$5="ARR",Actuals!BS15/12,Actuals!BS15))</f>
        <v>7937.3551092328798</v>
      </c>
      <c r="BT217" s="221">
        <f>IF(BT$2="Fcst",SUM(BT210:BT216),IF(Actuals!$B$5="ARR",Actuals!BT15/12,Actuals!BT15))</f>
        <v>8026.5516834256969</v>
      </c>
      <c r="BU217" s="221">
        <f>IF(BU$2="Fcst",SUM(BU210:BU216),IF(Actuals!$B$5="ARR",Actuals!BU15/12,Actuals!BU15))</f>
        <v>8116.9596530489825</v>
      </c>
    </row>
    <row r="218" spans="1:73" ht="14.1" customHeight="1" x14ac:dyDescent="0.3">
      <c r="B218" s="174"/>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row>
    <row r="219" spans="1:73" x14ac:dyDescent="0.3">
      <c r="A219" s="215" t="s">
        <v>172</v>
      </c>
    </row>
    <row r="220" spans="1:73" x14ac:dyDescent="0.3">
      <c r="A220" s="200" t="str">
        <f>$A$8</f>
        <v>Revenue A Inputs</v>
      </c>
      <c r="B220" s="174">
        <f>IF(B$2="Fcst",'Revenue A Inputs'!B31,0)</f>
        <v>0</v>
      </c>
      <c r="C220" s="174">
        <f>IF(C$2="Fcst",'Revenue A Inputs'!C31,0)</f>
        <v>0</v>
      </c>
      <c r="D220" s="174">
        <f>IF(D$2="Fcst",'Revenue A Inputs'!D31,0)</f>
        <v>0</v>
      </c>
      <c r="E220" s="174">
        <f>IF(E$2="Fcst",'Revenue A Inputs'!E31,0)</f>
        <v>0</v>
      </c>
      <c r="F220" s="174">
        <f>IF(F$2="Fcst",'Revenue A Inputs'!F31,0)</f>
        <v>0</v>
      </c>
      <c r="G220" s="174">
        <f>IF(G$2="Fcst",'Revenue A Inputs'!G31,0)</f>
        <v>0</v>
      </c>
      <c r="H220" s="174">
        <f>IF(H$2="Fcst",'Revenue A Inputs'!H31,0)</f>
        <v>0</v>
      </c>
      <c r="I220" s="174">
        <f>IF(I$2="Fcst",'Revenue A Inputs'!I31,0)</f>
        <v>0</v>
      </c>
      <c r="J220" s="174">
        <f>IF(J$2="Fcst",'Revenue A Inputs'!J31,0)</f>
        <v>0</v>
      </c>
      <c r="K220" s="174">
        <f>IF(K$2="Fcst",'Revenue A Inputs'!K31,0)</f>
        <v>0</v>
      </c>
      <c r="L220" s="174">
        <f>IF(L$2="Fcst",'Revenue A Inputs'!L31,0)</f>
        <v>0</v>
      </c>
      <c r="M220" s="174">
        <f>IF(M$2="Fcst",'Revenue A Inputs'!M31,0)</f>
        <v>0</v>
      </c>
      <c r="N220" s="174">
        <f>IF(N$2="Fcst",'Revenue A Inputs'!N31,0)</f>
        <v>0</v>
      </c>
      <c r="O220" s="174">
        <f>IF(O$2="Fcst",'Revenue A Inputs'!O31,0)</f>
        <v>0</v>
      </c>
      <c r="P220" s="174">
        <f>IF(P$2="Fcst",'Revenue A Inputs'!P31,0)</f>
        <v>0</v>
      </c>
      <c r="Q220" s="174">
        <f>IF(Q$2="Fcst",'Revenue A Inputs'!Q31,0)</f>
        <v>0</v>
      </c>
      <c r="R220" s="174">
        <f>IF(R$2="Fcst",'Revenue A Inputs'!R31,0)</f>
        <v>0</v>
      </c>
      <c r="S220" s="174">
        <f>IF(S$2="Fcst",'Revenue A Inputs'!S31,0)</f>
        <v>0</v>
      </c>
      <c r="T220" s="174">
        <f>IF(T$2="Fcst",'Revenue A Inputs'!T31,0)</f>
        <v>0</v>
      </c>
      <c r="U220" s="174">
        <f>IF(U$2="Fcst",'Revenue A Inputs'!U31,0)</f>
        <v>0</v>
      </c>
      <c r="V220" s="174">
        <f>IF(V$2="Fcst",'Revenue A Inputs'!V31,0)</f>
        <v>0</v>
      </c>
      <c r="W220" s="174">
        <f>IF(W$2="Fcst",'Revenue A Inputs'!W31,0)</f>
        <v>0</v>
      </c>
      <c r="X220" s="174">
        <f>IF(X$2="Fcst",'Revenue A Inputs'!X31,0)</f>
        <v>0</v>
      </c>
      <c r="Y220" s="174">
        <f>IF(Y$2="Fcst",'Revenue A Inputs'!Y31,0)</f>
        <v>0</v>
      </c>
      <c r="Z220" s="174">
        <f>IF(Z$2="Fcst",'Revenue A Inputs'!Z31,0)</f>
        <v>0</v>
      </c>
      <c r="AA220" s="174">
        <f>IF(AA$2="Fcst",'Revenue A Inputs'!AA31,0)</f>
        <v>0</v>
      </c>
      <c r="AB220" s="174">
        <f>IF(AB$2="Fcst",'Revenue A Inputs'!AB31,0)</f>
        <v>0</v>
      </c>
      <c r="AC220" s="174">
        <f>IF(AC$2="Fcst",'Revenue A Inputs'!AC31,0)</f>
        <v>0</v>
      </c>
      <c r="AD220" s="174">
        <f>IF(AD$2="Fcst",'Revenue A Inputs'!AD31,0)</f>
        <v>0</v>
      </c>
      <c r="AE220" s="174">
        <f>IF(AE$2="Fcst",'Revenue A Inputs'!AE31,0)</f>
        <v>0</v>
      </c>
      <c r="AF220" s="174">
        <f>IF(AF$2="Fcst",'Revenue A Inputs'!AF31,0)</f>
        <v>0</v>
      </c>
      <c r="AG220" s="174">
        <f>IF(AG$2="Fcst",'Revenue A Inputs'!AG31,0)</f>
        <v>0</v>
      </c>
      <c r="AH220" s="174">
        <f>IF(AH$2="Fcst",'Revenue A Inputs'!AH31,0)</f>
        <v>0</v>
      </c>
      <c r="AI220" s="174">
        <f>IF(AI$2="Fcst",'Revenue A Inputs'!AI31,0)</f>
        <v>0</v>
      </c>
      <c r="AJ220" s="174">
        <f>IF(AJ$2="Fcst",'Revenue A Inputs'!AJ31,0)</f>
        <v>0</v>
      </c>
      <c r="AK220" s="174">
        <f>IF(AK$2="Fcst",'Revenue A Inputs'!AK31,0)</f>
        <v>0</v>
      </c>
      <c r="AL220" s="174">
        <f>IF(AL$2="Fcst",'Revenue A Inputs'!AL31,0)</f>
        <v>0</v>
      </c>
      <c r="AM220" s="174">
        <f>IF(AM$2="Fcst",'Revenue A Inputs'!AM31,0)</f>
        <v>0</v>
      </c>
      <c r="AN220" s="174">
        <f>IF(AN$2="Fcst",'Revenue A Inputs'!AN31,0)</f>
        <v>0</v>
      </c>
      <c r="AO220" s="174">
        <f>IF(AO$2="Fcst",'Revenue A Inputs'!AO31,0)</f>
        <v>0</v>
      </c>
      <c r="AP220" s="174">
        <f>IF(AP$2="Fcst",'Revenue A Inputs'!AP31,0)</f>
        <v>0</v>
      </c>
      <c r="AQ220" s="174">
        <f>IF(AQ$2="Fcst",'Revenue A Inputs'!AQ31,0)</f>
        <v>0</v>
      </c>
      <c r="AR220" s="174">
        <f>IF(AR$2="Fcst",'Revenue A Inputs'!AR31,0)</f>
        <v>0</v>
      </c>
      <c r="AS220" s="174">
        <f>IF(AS$2="Fcst",'Revenue A Inputs'!AS31,0)</f>
        <v>0</v>
      </c>
      <c r="AT220" s="174">
        <f>IF(AT$2="Fcst",'Revenue A Inputs'!AT31,0)</f>
        <v>0</v>
      </c>
      <c r="AU220" s="174">
        <f>IF(AU$2="Fcst",'Revenue A Inputs'!AU31,0)</f>
        <v>0</v>
      </c>
      <c r="AV220" s="174">
        <f>IF(AV$2="Fcst",'Revenue A Inputs'!AV31,0)</f>
        <v>0</v>
      </c>
      <c r="AW220" s="174">
        <f>IF(AW$2="Fcst",'Revenue A Inputs'!AW31,0)</f>
        <v>0</v>
      </c>
      <c r="AX220" s="174">
        <f>IF(AX$2="Fcst",'Revenue A Inputs'!AX31,0)</f>
        <v>0</v>
      </c>
      <c r="AY220" s="174">
        <f>IF(AY$2="Fcst",'Revenue A Inputs'!AY31,0)</f>
        <v>0</v>
      </c>
      <c r="AZ220" s="174">
        <f>IF(AZ$2="Fcst",'Revenue A Inputs'!AZ31,0)</f>
        <v>0</v>
      </c>
      <c r="BA220" s="174">
        <f>IF(BA$2="Fcst",'Revenue A Inputs'!BA31,0)</f>
        <v>0</v>
      </c>
      <c r="BB220" s="174">
        <f>IF(BB$2="Fcst",'Revenue A Inputs'!BB31,0)</f>
        <v>0</v>
      </c>
      <c r="BC220" s="174">
        <f>IF(BC$2="Fcst",'Revenue A Inputs'!BC31,0)</f>
        <v>0</v>
      </c>
      <c r="BD220" s="174">
        <f>IF(BD$2="Fcst",'Revenue A Inputs'!BD31,0)</f>
        <v>0</v>
      </c>
      <c r="BE220" s="174">
        <f>IF(BE$2="Fcst",'Revenue A Inputs'!BE31,0)</f>
        <v>0</v>
      </c>
      <c r="BF220" s="174">
        <f>IF(BF$2="Fcst",'Revenue A Inputs'!BF31,0)</f>
        <v>0</v>
      </c>
      <c r="BG220" s="174">
        <f>IF(BG$2="Fcst",'Revenue A Inputs'!BG31,0)</f>
        <v>0</v>
      </c>
      <c r="BH220" s="174">
        <f>IF(BH$2="Fcst",'Revenue A Inputs'!BH31,0)</f>
        <v>0</v>
      </c>
      <c r="BI220" s="174">
        <f>IF(BI$2="Fcst",'Revenue A Inputs'!BI31,0)</f>
        <v>0</v>
      </c>
      <c r="BJ220" s="174">
        <f>IF(BJ$2="Fcst",'Revenue A Inputs'!BJ31,0)</f>
        <v>0</v>
      </c>
      <c r="BK220" s="174">
        <f>IF(BK$2="Fcst",'Revenue A Inputs'!BK31,0)</f>
        <v>0</v>
      </c>
      <c r="BL220" s="174">
        <f>IF(BL$2="Fcst",'Revenue A Inputs'!BL31,0)</f>
        <v>0</v>
      </c>
      <c r="BM220" s="174">
        <f>IF(BM$2="Fcst",'Revenue A Inputs'!BM31,0)</f>
        <v>0</v>
      </c>
      <c r="BN220" s="174">
        <f>IF(BN$2="Fcst",'Revenue A Inputs'!BN31,0)</f>
        <v>0</v>
      </c>
      <c r="BO220" s="174">
        <f>IF(BO$2="Fcst",'Revenue A Inputs'!BO31,0)</f>
        <v>0</v>
      </c>
      <c r="BP220" s="174">
        <f>IF(BP$2="Fcst",'Revenue A Inputs'!BP31,0)</f>
        <v>0</v>
      </c>
      <c r="BQ220" s="174">
        <f>IF(BQ$2="Fcst",'Revenue A Inputs'!BQ31,0)</f>
        <v>0</v>
      </c>
      <c r="BR220" s="174">
        <f>IF(BR$2="Fcst",'Revenue A Inputs'!BR31,0)</f>
        <v>0</v>
      </c>
      <c r="BS220" s="174">
        <f>IF(BS$2="Fcst",'Revenue A Inputs'!BS31,0)</f>
        <v>0</v>
      </c>
      <c r="BT220" s="174">
        <f>IF(BT$2="Fcst",'Revenue A Inputs'!BT31,0)</f>
        <v>0</v>
      </c>
      <c r="BU220" s="174">
        <f>IF(BU$2="Fcst",'Revenue A Inputs'!BU31,0)</f>
        <v>0</v>
      </c>
    </row>
    <row r="221" spans="1:73" x14ac:dyDescent="0.3">
      <c r="A221" s="200" t="str">
        <f>$A$9</f>
        <v>Revenue B Inputs</v>
      </c>
      <c r="B221" s="174">
        <f>IF(B$2="Fcst",'Revenue B Inputs'!B31,0)</f>
        <v>0</v>
      </c>
      <c r="C221" s="174">
        <f>IF(C$2="Fcst",'Revenue B Inputs'!C31,0)</f>
        <v>0</v>
      </c>
      <c r="D221" s="174">
        <f>IF(D$2="Fcst",'Revenue B Inputs'!D31,0)</f>
        <v>0</v>
      </c>
      <c r="E221" s="174">
        <f>IF(E$2="Fcst",'Revenue B Inputs'!E31,0)</f>
        <v>0</v>
      </c>
      <c r="F221" s="174">
        <f>IF(F$2="Fcst",'Revenue B Inputs'!F31,0)</f>
        <v>0</v>
      </c>
      <c r="G221" s="174">
        <f>IF(G$2="Fcst",'Revenue B Inputs'!G31,0)</f>
        <v>0</v>
      </c>
      <c r="H221" s="174">
        <f>IF(H$2="Fcst",'Revenue B Inputs'!H31,0)</f>
        <v>0</v>
      </c>
      <c r="I221" s="174">
        <f>IF(I$2="Fcst",'Revenue B Inputs'!I31,0)</f>
        <v>0</v>
      </c>
      <c r="J221" s="174">
        <f>IF(J$2="Fcst",'Revenue B Inputs'!J31,0)</f>
        <v>0</v>
      </c>
      <c r="K221" s="174">
        <f>IF(K$2="Fcst",'Revenue B Inputs'!K31,0)</f>
        <v>0</v>
      </c>
      <c r="L221" s="174">
        <f>IF(L$2="Fcst",'Revenue B Inputs'!L31,0)</f>
        <v>0</v>
      </c>
      <c r="M221" s="174">
        <f>IF(M$2="Fcst",'Revenue B Inputs'!M31,0)</f>
        <v>0</v>
      </c>
      <c r="N221" s="174">
        <f>IF(N$2="Fcst",'Revenue B Inputs'!N31,0)</f>
        <v>0</v>
      </c>
      <c r="O221" s="174">
        <f>IF(O$2="Fcst",'Revenue B Inputs'!O31,0)</f>
        <v>0</v>
      </c>
      <c r="P221" s="174">
        <f>IF(P$2="Fcst",'Revenue B Inputs'!P31,0)</f>
        <v>0</v>
      </c>
      <c r="Q221" s="174">
        <f>IF(Q$2="Fcst",'Revenue B Inputs'!Q31,0)</f>
        <v>0</v>
      </c>
      <c r="R221" s="174">
        <f>IF(R$2="Fcst",'Revenue B Inputs'!R31,0)</f>
        <v>0</v>
      </c>
      <c r="S221" s="174">
        <f>IF(S$2="Fcst",'Revenue B Inputs'!S31,0)</f>
        <v>0</v>
      </c>
      <c r="T221" s="174">
        <f>IF(T$2="Fcst",'Revenue B Inputs'!T31,0)</f>
        <v>0</v>
      </c>
      <c r="U221" s="174">
        <f>IF(U$2="Fcst",'Revenue B Inputs'!U31,0)</f>
        <v>0</v>
      </c>
      <c r="V221" s="174">
        <f>IF(V$2="Fcst",'Revenue B Inputs'!V31,0)</f>
        <v>0</v>
      </c>
      <c r="W221" s="174">
        <f>IF(W$2="Fcst",'Revenue B Inputs'!W31,0)</f>
        <v>0</v>
      </c>
      <c r="X221" s="174">
        <f>IF(X$2="Fcst",'Revenue B Inputs'!X31,0)</f>
        <v>0</v>
      </c>
      <c r="Y221" s="174">
        <f>IF(Y$2="Fcst",'Revenue B Inputs'!Y31,0)</f>
        <v>0</v>
      </c>
      <c r="Z221" s="174">
        <f>IF(Z$2="Fcst",'Revenue B Inputs'!Z31,0)</f>
        <v>0</v>
      </c>
      <c r="AA221" s="174">
        <f>IF(AA$2="Fcst",'Revenue B Inputs'!AA31,0)</f>
        <v>0</v>
      </c>
      <c r="AB221" s="174">
        <f>IF(AB$2="Fcst",'Revenue B Inputs'!AB31,0)</f>
        <v>0</v>
      </c>
      <c r="AC221" s="174">
        <f>IF(AC$2="Fcst",'Revenue B Inputs'!AC31,0)</f>
        <v>0</v>
      </c>
      <c r="AD221" s="174">
        <f>IF(AD$2="Fcst",'Revenue B Inputs'!AD31,0)</f>
        <v>0</v>
      </c>
      <c r="AE221" s="174">
        <f>IF(AE$2="Fcst",'Revenue B Inputs'!AE31,0)</f>
        <v>0</v>
      </c>
      <c r="AF221" s="174">
        <f>IF(AF$2="Fcst",'Revenue B Inputs'!AF31,0)</f>
        <v>0</v>
      </c>
      <c r="AG221" s="174">
        <f>IF(AG$2="Fcst",'Revenue B Inputs'!AG31,0)</f>
        <v>0</v>
      </c>
      <c r="AH221" s="174">
        <f>IF(AH$2="Fcst",'Revenue B Inputs'!AH31,0)</f>
        <v>0</v>
      </c>
      <c r="AI221" s="174">
        <f>IF(AI$2="Fcst",'Revenue B Inputs'!AI31,0)</f>
        <v>0</v>
      </c>
      <c r="AJ221" s="174">
        <f>IF(AJ$2="Fcst",'Revenue B Inputs'!AJ31,0)</f>
        <v>0</v>
      </c>
      <c r="AK221" s="174">
        <f>IF(AK$2="Fcst",'Revenue B Inputs'!AK31,0)</f>
        <v>0</v>
      </c>
      <c r="AL221" s="174">
        <f>IF(AL$2="Fcst",'Revenue B Inputs'!AL31,0)</f>
        <v>0</v>
      </c>
      <c r="AM221" s="174">
        <f>IF(AM$2="Fcst",'Revenue B Inputs'!AM31,0)</f>
        <v>0</v>
      </c>
      <c r="AN221" s="174">
        <f>IF(AN$2="Fcst",'Revenue B Inputs'!AN31,0)</f>
        <v>0</v>
      </c>
      <c r="AO221" s="174">
        <f>IF(AO$2="Fcst",'Revenue B Inputs'!AO31,0)</f>
        <v>0</v>
      </c>
      <c r="AP221" s="174">
        <f>IF(AP$2="Fcst",'Revenue B Inputs'!AP31,0)</f>
        <v>0</v>
      </c>
      <c r="AQ221" s="174">
        <f>IF(AQ$2="Fcst",'Revenue B Inputs'!AQ31,0)</f>
        <v>0</v>
      </c>
      <c r="AR221" s="174">
        <f>IF(AR$2="Fcst",'Revenue B Inputs'!AR31,0)</f>
        <v>0</v>
      </c>
      <c r="AS221" s="174">
        <f>IF(AS$2="Fcst",'Revenue B Inputs'!AS31,0)</f>
        <v>0</v>
      </c>
      <c r="AT221" s="174">
        <f>IF(AT$2="Fcst",'Revenue B Inputs'!AT31,0)</f>
        <v>0</v>
      </c>
      <c r="AU221" s="174">
        <f>IF(AU$2="Fcst",'Revenue B Inputs'!AU31,0)</f>
        <v>0</v>
      </c>
      <c r="AV221" s="174">
        <f>IF(AV$2="Fcst",'Revenue B Inputs'!AV31,0)</f>
        <v>0</v>
      </c>
      <c r="AW221" s="174">
        <f>IF(AW$2="Fcst",'Revenue B Inputs'!AW31,0)</f>
        <v>0</v>
      </c>
      <c r="AX221" s="174">
        <f>IF(AX$2="Fcst",'Revenue B Inputs'!AX31,0)</f>
        <v>0</v>
      </c>
      <c r="AY221" s="174">
        <f>IF(AY$2="Fcst",'Revenue B Inputs'!AY31,0)</f>
        <v>0</v>
      </c>
      <c r="AZ221" s="174">
        <f>IF(AZ$2="Fcst",'Revenue B Inputs'!AZ31,0)</f>
        <v>0</v>
      </c>
      <c r="BA221" s="174">
        <f>IF(BA$2="Fcst",'Revenue B Inputs'!BA31,0)</f>
        <v>0</v>
      </c>
      <c r="BB221" s="174">
        <f>IF(BB$2="Fcst",'Revenue B Inputs'!BB31,0)</f>
        <v>0</v>
      </c>
      <c r="BC221" s="174">
        <f>IF(BC$2="Fcst",'Revenue B Inputs'!BC31,0)</f>
        <v>0</v>
      </c>
      <c r="BD221" s="174">
        <f>IF(BD$2="Fcst",'Revenue B Inputs'!BD31,0)</f>
        <v>0</v>
      </c>
      <c r="BE221" s="174">
        <f>IF(BE$2="Fcst",'Revenue B Inputs'!BE31,0)</f>
        <v>0</v>
      </c>
      <c r="BF221" s="174">
        <f>IF(BF$2="Fcst",'Revenue B Inputs'!BF31,0)</f>
        <v>0</v>
      </c>
      <c r="BG221" s="174">
        <f>IF(BG$2="Fcst",'Revenue B Inputs'!BG31,0)</f>
        <v>0</v>
      </c>
      <c r="BH221" s="174">
        <f>IF(BH$2="Fcst",'Revenue B Inputs'!BH31,0)</f>
        <v>0</v>
      </c>
      <c r="BI221" s="174">
        <f>IF(BI$2="Fcst",'Revenue B Inputs'!BI31,0)</f>
        <v>0</v>
      </c>
      <c r="BJ221" s="174">
        <f>IF(BJ$2="Fcst",'Revenue B Inputs'!BJ31,0)</f>
        <v>0</v>
      </c>
      <c r="BK221" s="174">
        <f>IF(BK$2="Fcst",'Revenue B Inputs'!BK31,0)</f>
        <v>0</v>
      </c>
      <c r="BL221" s="174">
        <f>IF(BL$2="Fcst",'Revenue B Inputs'!BL31,0)</f>
        <v>0</v>
      </c>
      <c r="BM221" s="174">
        <f>IF(BM$2="Fcst",'Revenue B Inputs'!BM31,0)</f>
        <v>0</v>
      </c>
      <c r="BN221" s="174">
        <f>IF(BN$2="Fcst",'Revenue B Inputs'!BN31,0)</f>
        <v>0</v>
      </c>
      <c r="BO221" s="174">
        <f>IF(BO$2="Fcst",'Revenue B Inputs'!BO31,0)</f>
        <v>0</v>
      </c>
      <c r="BP221" s="174">
        <f>IF(BP$2="Fcst",'Revenue B Inputs'!BP31,0)</f>
        <v>0</v>
      </c>
      <c r="BQ221" s="174">
        <f>IF(BQ$2="Fcst",'Revenue B Inputs'!BQ31,0)</f>
        <v>0</v>
      </c>
      <c r="BR221" s="174">
        <f>IF(BR$2="Fcst",'Revenue B Inputs'!BR31,0)</f>
        <v>0</v>
      </c>
      <c r="BS221" s="174">
        <f>IF(BS$2="Fcst",'Revenue B Inputs'!BS31,0)</f>
        <v>0</v>
      </c>
      <c r="BT221" s="174">
        <f>IF(BT$2="Fcst",'Revenue B Inputs'!BT31,0)</f>
        <v>0</v>
      </c>
      <c r="BU221" s="174">
        <f>IF(BU$2="Fcst",'Revenue B Inputs'!BU31,0)</f>
        <v>0</v>
      </c>
    </row>
    <row r="222" spans="1:73" x14ac:dyDescent="0.3">
      <c r="A222" s="200" t="str">
        <f>$A$10</f>
        <v>Revenue C Inputs</v>
      </c>
      <c r="B222" s="174">
        <f>IF(B$2="Fcst",'Revenue C Inputs'!B31,0)</f>
        <v>0</v>
      </c>
      <c r="C222" s="174">
        <f>IF(C$2="Fcst",'Revenue C Inputs'!C31,0)</f>
        <v>0</v>
      </c>
      <c r="D222" s="174">
        <f>IF(D$2="Fcst",'Revenue C Inputs'!D31,0)</f>
        <v>0</v>
      </c>
      <c r="E222" s="174">
        <f>IF(E$2="Fcst",'Revenue C Inputs'!E31,0)</f>
        <v>0</v>
      </c>
      <c r="F222" s="174">
        <f>IF(F$2="Fcst",'Revenue C Inputs'!F31,0)</f>
        <v>0</v>
      </c>
      <c r="G222" s="174">
        <f>IF(G$2="Fcst",'Revenue C Inputs'!G31,0)</f>
        <v>0</v>
      </c>
      <c r="H222" s="174">
        <f>IF(H$2="Fcst",'Revenue C Inputs'!H31,0)</f>
        <v>0</v>
      </c>
      <c r="I222" s="174">
        <f>IF(I$2="Fcst",'Revenue C Inputs'!I31,0)</f>
        <v>0</v>
      </c>
      <c r="J222" s="174">
        <f>IF(J$2="Fcst",'Revenue C Inputs'!J31,0)</f>
        <v>0</v>
      </c>
      <c r="K222" s="174">
        <f>IF(K$2="Fcst",'Revenue C Inputs'!K31,0)</f>
        <v>0</v>
      </c>
      <c r="L222" s="174">
        <f>IF(L$2="Fcst",'Revenue C Inputs'!L31,0)</f>
        <v>0</v>
      </c>
      <c r="M222" s="174">
        <f>IF(M$2="Fcst",'Revenue C Inputs'!M31,0)</f>
        <v>0</v>
      </c>
      <c r="N222" s="174">
        <f>IF(N$2="Fcst",'Revenue C Inputs'!N31,0)</f>
        <v>0</v>
      </c>
      <c r="O222" s="174">
        <f>IF(O$2="Fcst",'Revenue C Inputs'!O31,0)</f>
        <v>0</v>
      </c>
      <c r="P222" s="174">
        <f>IF(P$2="Fcst",'Revenue C Inputs'!P31,0)</f>
        <v>0</v>
      </c>
      <c r="Q222" s="174">
        <f>IF(Q$2="Fcst",'Revenue C Inputs'!Q31,0)</f>
        <v>0</v>
      </c>
      <c r="R222" s="174">
        <f>IF(R$2="Fcst",'Revenue C Inputs'!R31,0)</f>
        <v>0</v>
      </c>
      <c r="S222" s="174">
        <f>IF(S$2="Fcst",'Revenue C Inputs'!S31,0)</f>
        <v>0</v>
      </c>
      <c r="T222" s="174">
        <f>IF(T$2="Fcst",'Revenue C Inputs'!T31,0)</f>
        <v>0</v>
      </c>
      <c r="U222" s="174">
        <f>IF(U$2="Fcst",'Revenue C Inputs'!U31,0)</f>
        <v>0</v>
      </c>
      <c r="V222" s="174">
        <f>IF(V$2="Fcst",'Revenue C Inputs'!V31,0)</f>
        <v>0</v>
      </c>
      <c r="W222" s="174">
        <f>IF(W$2="Fcst",'Revenue C Inputs'!W31,0)</f>
        <v>0</v>
      </c>
      <c r="X222" s="174">
        <f>IF(X$2="Fcst",'Revenue C Inputs'!X31,0)</f>
        <v>0</v>
      </c>
      <c r="Y222" s="174">
        <f>IF(Y$2="Fcst",'Revenue C Inputs'!Y31,0)</f>
        <v>0</v>
      </c>
      <c r="Z222" s="174">
        <f>IF(Z$2="Fcst",'Revenue C Inputs'!Z31,0)</f>
        <v>0</v>
      </c>
      <c r="AA222" s="174">
        <f>IF(AA$2="Fcst",'Revenue C Inputs'!AA31,0)</f>
        <v>0</v>
      </c>
      <c r="AB222" s="174">
        <f>IF(AB$2="Fcst",'Revenue C Inputs'!AB31,0)</f>
        <v>0</v>
      </c>
      <c r="AC222" s="174">
        <f>IF(AC$2="Fcst",'Revenue C Inputs'!AC31,0)</f>
        <v>0</v>
      </c>
      <c r="AD222" s="174">
        <f>IF(AD$2="Fcst",'Revenue C Inputs'!AD31,0)</f>
        <v>0</v>
      </c>
      <c r="AE222" s="174">
        <f>IF(AE$2="Fcst",'Revenue C Inputs'!AE31,0)</f>
        <v>0</v>
      </c>
      <c r="AF222" s="174">
        <f>IF(AF$2="Fcst",'Revenue C Inputs'!AF31,0)</f>
        <v>0</v>
      </c>
      <c r="AG222" s="174">
        <f>IF(AG$2="Fcst",'Revenue C Inputs'!AG31,0)</f>
        <v>0</v>
      </c>
      <c r="AH222" s="174">
        <f>IF(AH$2="Fcst",'Revenue C Inputs'!AH31,0)</f>
        <v>0</v>
      </c>
      <c r="AI222" s="174">
        <f>IF(AI$2="Fcst",'Revenue C Inputs'!AI31,0)</f>
        <v>0</v>
      </c>
      <c r="AJ222" s="174">
        <f>IF(AJ$2="Fcst",'Revenue C Inputs'!AJ31,0)</f>
        <v>0</v>
      </c>
      <c r="AK222" s="174">
        <f>IF(AK$2="Fcst",'Revenue C Inputs'!AK31,0)</f>
        <v>0</v>
      </c>
      <c r="AL222" s="174">
        <f>IF(AL$2="Fcst",'Revenue C Inputs'!AL31,0)</f>
        <v>0</v>
      </c>
      <c r="AM222" s="174">
        <f>IF(AM$2="Fcst",'Revenue C Inputs'!AM31,0)</f>
        <v>0</v>
      </c>
      <c r="AN222" s="174">
        <f>IF(AN$2="Fcst",'Revenue C Inputs'!AN31,0)</f>
        <v>0</v>
      </c>
      <c r="AO222" s="174">
        <f>IF(AO$2="Fcst",'Revenue C Inputs'!AO31,0)</f>
        <v>0</v>
      </c>
      <c r="AP222" s="174">
        <f>IF(AP$2="Fcst",'Revenue C Inputs'!AP31,0)</f>
        <v>0</v>
      </c>
      <c r="AQ222" s="174">
        <f>IF(AQ$2="Fcst",'Revenue C Inputs'!AQ31,0)</f>
        <v>0</v>
      </c>
      <c r="AR222" s="174">
        <f>IF(AR$2="Fcst",'Revenue C Inputs'!AR31,0)</f>
        <v>0</v>
      </c>
      <c r="AS222" s="174">
        <f>IF(AS$2="Fcst",'Revenue C Inputs'!AS31,0)</f>
        <v>0</v>
      </c>
      <c r="AT222" s="174">
        <f>IF(AT$2="Fcst",'Revenue C Inputs'!AT31,0)</f>
        <v>0</v>
      </c>
      <c r="AU222" s="174">
        <f>IF(AU$2="Fcst",'Revenue C Inputs'!AU31,0)</f>
        <v>0</v>
      </c>
      <c r="AV222" s="174">
        <f>IF(AV$2="Fcst",'Revenue C Inputs'!AV31,0)</f>
        <v>0</v>
      </c>
      <c r="AW222" s="174">
        <f>IF(AW$2="Fcst",'Revenue C Inputs'!AW31,0)</f>
        <v>0</v>
      </c>
      <c r="AX222" s="174">
        <f>IF(AX$2="Fcst",'Revenue C Inputs'!AX31,0)</f>
        <v>0</v>
      </c>
      <c r="AY222" s="174">
        <f>IF(AY$2="Fcst",'Revenue C Inputs'!AY31,0)</f>
        <v>0</v>
      </c>
      <c r="AZ222" s="174">
        <f>IF(AZ$2="Fcst",'Revenue C Inputs'!AZ31,0)</f>
        <v>0</v>
      </c>
      <c r="BA222" s="174">
        <f>IF(BA$2="Fcst",'Revenue C Inputs'!BA31,0)</f>
        <v>0</v>
      </c>
      <c r="BB222" s="174">
        <f>IF(BB$2="Fcst",'Revenue C Inputs'!BB31,0)</f>
        <v>0</v>
      </c>
      <c r="BC222" s="174">
        <f>IF(BC$2="Fcst",'Revenue C Inputs'!BC31,0)</f>
        <v>0</v>
      </c>
      <c r="BD222" s="174">
        <f>IF(BD$2="Fcst",'Revenue C Inputs'!BD31,0)</f>
        <v>0</v>
      </c>
      <c r="BE222" s="174">
        <f>IF(BE$2="Fcst",'Revenue C Inputs'!BE31,0)</f>
        <v>0</v>
      </c>
      <c r="BF222" s="174">
        <f>IF(BF$2="Fcst",'Revenue C Inputs'!BF31,0)</f>
        <v>0</v>
      </c>
      <c r="BG222" s="174">
        <f>IF(BG$2="Fcst",'Revenue C Inputs'!BG31,0)</f>
        <v>0</v>
      </c>
      <c r="BH222" s="174">
        <f>IF(BH$2="Fcst",'Revenue C Inputs'!BH31,0)</f>
        <v>0</v>
      </c>
      <c r="BI222" s="174">
        <f>IF(BI$2="Fcst",'Revenue C Inputs'!BI31,0)</f>
        <v>0</v>
      </c>
      <c r="BJ222" s="174">
        <f>IF(BJ$2="Fcst",'Revenue C Inputs'!BJ31,0)</f>
        <v>0</v>
      </c>
      <c r="BK222" s="174">
        <f>IF(BK$2="Fcst",'Revenue C Inputs'!BK31,0)</f>
        <v>0</v>
      </c>
      <c r="BL222" s="174">
        <f>IF(BL$2="Fcst",'Revenue C Inputs'!BL31,0)</f>
        <v>0</v>
      </c>
      <c r="BM222" s="174">
        <f>IF(BM$2="Fcst",'Revenue C Inputs'!BM31,0)</f>
        <v>0</v>
      </c>
      <c r="BN222" s="174">
        <f>IF(BN$2="Fcst",'Revenue C Inputs'!BN31,0)</f>
        <v>0</v>
      </c>
      <c r="BO222" s="174">
        <f>IF(BO$2="Fcst",'Revenue C Inputs'!BO31,0)</f>
        <v>0</v>
      </c>
      <c r="BP222" s="174">
        <f>IF(BP$2="Fcst",'Revenue C Inputs'!BP31,0)</f>
        <v>0</v>
      </c>
      <c r="BQ222" s="174">
        <f>IF(BQ$2="Fcst",'Revenue C Inputs'!BQ31,0)</f>
        <v>0</v>
      </c>
      <c r="BR222" s="174">
        <f>IF(BR$2="Fcst",'Revenue C Inputs'!BR31,0)</f>
        <v>0</v>
      </c>
      <c r="BS222" s="174">
        <f>IF(BS$2="Fcst",'Revenue C Inputs'!BS31,0)</f>
        <v>0</v>
      </c>
      <c r="BT222" s="174">
        <f>IF(BT$2="Fcst",'Revenue C Inputs'!BT31,0)</f>
        <v>0</v>
      </c>
      <c r="BU222" s="174">
        <f>IF(BU$2="Fcst",'Revenue C Inputs'!BU31,0)</f>
        <v>0</v>
      </c>
    </row>
    <row r="223" spans="1:73" x14ac:dyDescent="0.3">
      <c r="A223" s="200" t="str">
        <f>$A$11</f>
        <v>Revenue D Inputs</v>
      </c>
      <c r="B223" s="174">
        <f>IF(B$2="Fcst",'Revenue D Inputs'!B42,0)</f>
        <v>0</v>
      </c>
      <c r="C223" s="174">
        <f>IF(C$2="Fcst",'Revenue D Inputs'!C42,0)</f>
        <v>0</v>
      </c>
      <c r="D223" s="174">
        <f>IF(D$2="Fcst",'Revenue D Inputs'!D42,0)</f>
        <v>0</v>
      </c>
      <c r="E223" s="174">
        <f>IF(E$2="Fcst",'Revenue D Inputs'!E42,0)</f>
        <v>0</v>
      </c>
      <c r="F223" s="174">
        <f>IF(F$2="Fcst",'Revenue D Inputs'!F42,0)</f>
        <v>0</v>
      </c>
      <c r="G223" s="174">
        <f>IF(G$2="Fcst",'Revenue D Inputs'!G42,0)</f>
        <v>0</v>
      </c>
      <c r="H223" s="174">
        <f>IF(H$2="Fcst",'Revenue D Inputs'!H42,0)</f>
        <v>0</v>
      </c>
      <c r="I223" s="174">
        <f>IF(I$2="Fcst",'Revenue D Inputs'!I42,0)</f>
        <v>0</v>
      </c>
      <c r="J223" s="174">
        <f>IF(J$2="Fcst",'Revenue D Inputs'!J42,0)</f>
        <v>0</v>
      </c>
      <c r="K223" s="174">
        <f>IF(K$2="Fcst",'Revenue D Inputs'!K42,0)</f>
        <v>0</v>
      </c>
      <c r="L223" s="174">
        <f>IF(L$2="Fcst",'Revenue D Inputs'!L42,0)</f>
        <v>0</v>
      </c>
      <c r="M223" s="174">
        <f>IF(M$2="Fcst",'Revenue D Inputs'!M42,0)</f>
        <v>0</v>
      </c>
      <c r="N223" s="174">
        <f>IF(N$2="Fcst",'Revenue D Inputs'!N42,0)</f>
        <v>0</v>
      </c>
      <c r="O223" s="174">
        <f>IF(O$2="Fcst",'Revenue D Inputs'!O42,0)</f>
        <v>0</v>
      </c>
      <c r="P223" s="174">
        <f>IF(P$2="Fcst",'Revenue D Inputs'!P42,0)</f>
        <v>0</v>
      </c>
      <c r="Q223" s="174">
        <f>IF(Q$2="Fcst",'Revenue D Inputs'!Q42,0)</f>
        <v>0</v>
      </c>
      <c r="R223" s="174">
        <f>IF(R$2="Fcst",'Revenue D Inputs'!R42,0)</f>
        <v>0</v>
      </c>
      <c r="S223" s="174">
        <f>IF(S$2="Fcst",'Revenue D Inputs'!S42,0)</f>
        <v>0</v>
      </c>
      <c r="T223" s="174">
        <f>IF(T$2="Fcst",'Revenue D Inputs'!T42,0)</f>
        <v>0</v>
      </c>
      <c r="U223" s="174">
        <f>IF(U$2="Fcst",'Revenue D Inputs'!U42,0)</f>
        <v>0</v>
      </c>
      <c r="V223" s="174">
        <f>IF(V$2="Fcst",'Revenue D Inputs'!V42,0)</f>
        <v>0</v>
      </c>
      <c r="W223" s="174">
        <f>IF(W$2="Fcst",'Revenue D Inputs'!W42,0)</f>
        <v>0</v>
      </c>
      <c r="X223" s="174">
        <f>IF(X$2="Fcst",'Revenue D Inputs'!X42,0)</f>
        <v>0</v>
      </c>
      <c r="Y223" s="174">
        <f>IF(Y$2="Fcst",'Revenue D Inputs'!Y42,0)</f>
        <v>0</v>
      </c>
      <c r="Z223" s="174">
        <f>IF(Z$2="Fcst",'Revenue D Inputs'!Z42,0)</f>
        <v>0</v>
      </c>
      <c r="AA223" s="174">
        <f>IF(AA$2="Fcst",'Revenue D Inputs'!AA42,0)</f>
        <v>0</v>
      </c>
      <c r="AB223" s="174">
        <f>IF(AB$2="Fcst",'Revenue D Inputs'!AB42,0)</f>
        <v>0</v>
      </c>
      <c r="AC223" s="174">
        <f>IF(AC$2="Fcst",'Revenue D Inputs'!AC42,0)</f>
        <v>0</v>
      </c>
      <c r="AD223" s="174">
        <f>IF(AD$2="Fcst",'Revenue D Inputs'!AD42,0)</f>
        <v>0</v>
      </c>
      <c r="AE223" s="174">
        <f>IF(AE$2="Fcst",'Revenue D Inputs'!AE42,0)</f>
        <v>0</v>
      </c>
      <c r="AF223" s="174">
        <f>IF(AF$2="Fcst",'Revenue D Inputs'!AF42,0)</f>
        <v>0</v>
      </c>
      <c r="AG223" s="174">
        <f>IF(AG$2="Fcst",'Revenue D Inputs'!AG42,0)</f>
        <v>0</v>
      </c>
      <c r="AH223" s="174">
        <f>IF(AH$2="Fcst",'Revenue D Inputs'!AH42,0)</f>
        <v>0</v>
      </c>
      <c r="AI223" s="174">
        <f>IF(AI$2="Fcst",'Revenue D Inputs'!AI42,0)</f>
        <v>0</v>
      </c>
      <c r="AJ223" s="174">
        <f>IF(AJ$2="Fcst",'Revenue D Inputs'!AJ42,0)</f>
        <v>0</v>
      </c>
      <c r="AK223" s="174">
        <f>IF(AK$2="Fcst",'Revenue D Inputs'!AK42,0)</f>
        <v>0</v>
      </c>
      <c r="AL223" s="174">
        <f>IF(AL$2="Fcst",'Revenue D Inputs'!AL42,0)</f>
        <v>0</v>
      </c>
      <c r="AM223" s="174">
        <f>IF(AM$2="Fcst",'Revenue D Inputs'!AM42,0)</f>
        <v>0</v>
      </c>
      <c r="AN223" s="174">
        <f>IF(AN$2="Fcst",'Revenue D Inputs'!AN42,0)</f>
        <v>0</v>
      </c>
      <c r="AO223" s="174">
        <f>IF(AO$2="Fcst",'Revenue D Inputs'!AO42,0)</f>
        <v>0</v>
      </c>
      <c r="AP223" s="174">
        <f>IF(AP$2="Fcst",'Revenue D Inputs'!AP42,0)</f>
        <v>0</v>
      </c>
      <c r="AQ223" s="174">
        <f>IF(AQ$2="Fcst",'Revenue D Inputs'!AQ42,0)</f>
        <v>0</v>
      </c>
      <c r="AR223" s="174">
        <f>IF(AR$2="Fcst",'Revenue D Inputs'!AR42,0)</f>
        <v>0</v>
      </c>
      <c r="AS223" s="174">
        <f>IF(AS$2="Fcst",'Revenue D Inputs'!AS42,0)</f>
        <v>0</v>
      </c>
      <c r="AT223" s="174">
        <f>IF(AT$2="Fcst",'Revenue D Inputs'!AT42,0)</f>
        <v>0</v>
      </c>
      <c r="AU223" s="174">
        <f>IF(AU$2="Fcst",'Revenue D Inputs'!AU42,0)</f>
        <v>0</v>
      </c>
      <c r="AV223" s="174">
        <f>IF(AV$2="Fcst",'Revenue D Inputs'!AV42,0)</f>
        <v>0</v>
      </c>
      <c r="AW223" s="174">
        <f>IF(AW$2="Fcst",'Revenue D Inputs'!AW42,0)</f>
        <v>0</v>
      </c>
      <c r="AX223" s="174">
        <f>IF(AX$2="Fcst",'Revenue D Inputs'!AX42,0)</f>
        <v>0</v>
      </c>
      <c r="AY223" s="174">
        <f>IF(AY$2="Fcst",'Revenue D Inputs'!AY42,0)</f>
        <v>0</v>
      </c>
      <c r="AZ223" s="174">
        <f>IF(AZ$2="Fcst",'Revenue D Inputs'!AZ42,0)</f>
        <v>0</v>
      </c>
      <c r="BA223" s="174">
        <f>IF(BA$2="Fcst",'Revenue D Inputs'!BA42,0)</f>
        <v>0</v>
      </c>
      <c r="BB223" s="174">
        <f>IF(BB$2="Fcst",'Revenue D Inputs'!BB42,0)</f>
        <v>0</v>
      </c>
      <c r="BC223" s="174">
        <f>IF(BC$2="Fcst",'Revenue D Inputs'!BC42,0)</f>
        <v>0</v>
      </c>
      <c r="BD223" s="174">
        <f>IF(BD$2="Fcst",'Revenue D Inputs'!BD42,0)</f>
        <v>0</v>
      </c>
      <c r="BE223" s="174">
        <f>IF(BE$2="Fcst",'Revenue D Inputs'!BE42,0)</f>
        <v>0</v>
      </c>
      <c r="BF223" s="174">
        <f>IF(BF$2="Fcst",'Revenue D Inputs'!BF42,0)</f>
        <v>0</v>
      </c>
      <c r="BG223" s="174">
        <f>IF(BG$2="Fcst",'Revenue D Inputs'!BG42,0)</f>
        <v>0</v>
      </c>
      <c r="BH223" s="174">
        <f>IF(BH$2="Fcst",'Revenue D Inputs'!BH42,0)</f>
        <v>0</v>
      </c>
      <c r="BI223" s="174">
        <f>IF(BI$2="Fcst",'Revenue D Inputs'!BI42,0)</f>
        <v>0</v>
      </c>
      <c r="BJ223" s="174">
        <f>IF(BJ$2="Fcst",'Revenue D Inputs'!BJ42,0)</f>
        <v>0</v>
      </c>
      <c r="BK223" s="174">
        <f>IF(BK$2="Fcst",'Revenue D Inputs'!BK42,0)</f>
        <v>0</v>
      </c>
      <c r="BL223" s="174">
        <f>IF(BL$2="Fcst",'Revenue D Inputs'!BL42,0)</f>
        <v>0</v>
      </c>
      <c r="BM223" s="174">
        <f>IF(BM$2="Fcst",'Revenue D Inputs'!BM42,0)</f>
        <v>0</v>
      </c>
      <c r="BN223" s="174">
        <f>IF(BN$2="Fcst",'Revenue D Inputs'!BN42,0)</f>
        <v>0</v>
      </c>
      <c r="BO223" s="174">
        <f>IF(BO$2="Fcst",'Revenue D Inputs'!BO42,0)</f>
        <v>0</v>
      </c>
      <c r="BP223" s="174">
        <f>IF(BP$2="Fcst",'Revenue D Inputs'!BP42,0)</f>
        <v>0</v>
      </c>
      <c r="BQ223" s="174">
        <f>IF(BQ$2="Fcst",'Revenue D Inputs'!BQ42,0)</f>
        <v>0</v>
      </c>
      <c r="BR223" s="174">
        <f>IF(BR$2="Fcst",'Revenue D Inputs'!BR42,0)</f>
        <v>0</v>
      </c>
      <c r="BS223" s="174">
        <f>IF(BS$2="Fcst",'Revenue D Inputs'!BS42,0)</f>
        <v>0</v>
      </c>
      <c r="BT223" s="174">
        <f>IF(BT$2="Fcst",'Revenue D Inputs'!BT42,0)</f>
        <v>0</v>
      </c>
      <c r="BU223" s="174">
        <f>IF(BU$2="Fcst",'Revenue D Inputs'!BU42,0)</f>
        <v>0</v>
      </c>
    </row>
    <row r="224" spans="1:73" s="575" customFormat="1" x14ac:dyDescent="0.3">
      <c r="A224" s="575" t="str">
        <f>$A$12</f>
        <v>Revenue E Inputs</v>
      </c>
      <c r="B224" s="537">
        <f>IF(B$2="Fcst",'Revenue E Inputs'!B75,0)</f>
        <v>0</v>
      </c>
      <c r="C224" s="537">
        <f>IF(C$2="Fcst",'Revenue E Inputs'!C75,0)</f>
        <v>0</v>
      </c>
      <c r="D224" s="537">
        <f>IF(D$2="Fcst",'Revenue E Inputs'!D75,0)</f>
        <v>0</v>
      </c>
      <c r="E224" s="537">
        <f>IF(E$2="Fcst",'Revenue E Inputs'!E75,0)</f>
        <v>0</v>
      </c>
      <c r="F224" s="537">
        <f>IF(F$2="Fcst",'Revenue E Inputs'!F75,0)</f>
        <v>0</v>
      </c>
      <c r="G224" s="537">
        <f>IF(G$2="Fcst",'Revenue E Inputs'!G75,0)</f>
        <v>0</v>
      </c>
      <c r="H224" s="537">
        <f>IF(H$2="Fcst",'Revenue E Inputs'!H75,0)</f>
        <v>0</v>
      </c>
      <c r="I224" s="537">
        <f>IF(I$2="Fcst",'Revenue E Inputs'!I75,0)</f>
        <v>0</v>
      </c>
      <c r="J224" s="537">
        <f>IF(J$2="Fcst",'Revenue E Inputs'!J75,0)</f>
        <v>0</v>
      </c>
      <c r="K224" s="537">
        <f>IF(K$2="Fcst",'Revenue E Inputs'!K75,0)</f>
        <v>0</v>
      </c>
      <c r="L224" s="537">
        <f>IF(L$2="Fcst",'Revenue E Inputs'!L75,0)</f>
        <v>0</v>
      </c>
      <c r="M224" s="537">
        <f>IF(M$2="Fcst",'Revenue E Inputs'!M75,0)</f>
        <v>0</v>
      </c>
      <c r="N224" s="537">
        <f>IF(N$2="Fcst",'Revenue E Inputs'!N75,0)</f>
        <v>0</v>
      </c>
      <c r="O224" s="537">
        <f>IF(O$2="Fcst",'Revenue E Inputs'!O75,0)</f>
        <v>0</v>
      </c>
      <c r="P224" s="537">
        <f>IF(P$2="Fcst",'Revenue E Inputs'!P75,0)</f>
        <v>0</v>
      </c>
      <c r="Q224" s="537">
        <f>IF(Q$2="Fcst",'Revenue E Inputs'!Q75,0)</f>
        <v>0</v>
      </c>
      <c r="R224" s="537">
        <f>IF(R$2="Fcst",'Revenue E Inputs'!R75,0)</f>
        <v>0</v>
      </c>
      <c r="S224" s="537">
        <f>IF(S$2="Fcst",'Revenue E Inputs'!S75,0)</f>
        <v>0</v>
      </c>
      <c r="T224" s="537">
        <f>IF(T$2="Fcst",'Revenue E Inputs'!T75,0)</f>
        <v>0</v>
      </c>
      <c r="U224" s="537">
        <f>IF(U$2="Fcst",'Revenue E Inputs'!U75,0)</f>
        <v>0</v>
      </c>
      <c r="V224" s="537">
        <f>IF(V$2="Fcst",'Revenue E Inputs'!V75,0)</f>
        <v>0</v>
      </c>
      <c r="W224" s="537">
        <f>IF(W$2="Fcst",'Revenue E Inputs'!W75,0)</f>
        <v>0</v>
      </c>
      <c r="X224" s="537">
        <f>IF(X$2="Fcst",'Revenue E Inputs'!X75,0)</f>
        <v>0</v>
      </c>
      <c r="Y224" s="537">
        <f>IF(Y$2="Fcst",'Revenue E Inputs'!Y75,0)</f>
        <v>0</v>
      </c>
      <c r="Z224" s="537">
        <f>IF(Z$2="Fcst",'Revenue E Inputs'!Z75,0)</f>
        <v>0</v>
      </c>
      <c r="AA224" s="537">
        <f>IF(AA$2="Fcst",'Revenue E Inputs'!AA75,0)</f>
        <v>0</v>
      </c>
      <c r="AB224" s="537">
        <f>IF(AB$2="Fcst",'Revenue E Inputs'!AB75,0)</f>
        <v>0</v>
      </c>
      <c r="AC224" s="537">
        <f>IF(AC$2="Fcst",'Revenue E Inputs'!AC75,0)</f>
        <v>0</v>
      </c>
      <c r="AD224" s="537">
        <f>IF(AD$2="Fcst",'Revenue E Inputs'!AD75,0)</f>
        <v>0</v>
      </c>
      <c r="AE224" s="537">
        <f>IF(AE$2="Fcst",'Revenue E Inputs'!AE75,0)</f>
        <v>0</v>
      </c>
      <c r="AF224" s="537">
        <f>IF(AF$2="Fcst",'Revenue E Inputs'!AF75,0)</f>
        <v>0</v>
      </c>
      <c r="AG224" s="537">
        <f>IF(AG$2="Fcst",'Revenue E Inputs'!AG75,0)</f>
        <v>0</v>
      </c>
      <c r="AH224" s="537">
        <f>IF(AH$2="Fcst",'Revenue E Inputs'!AH75,0)</f>
        <v>0</v>
      </c>
      <c r="AI224" s="537">
        <f>IF(AI$2="Fcst",'Revenue E Inputs'!AI75,0)</f>
        <v>0</v>
      </c>
      <c r="AJ224" s="537">
        <f>IF(AJ$2="Fcst",'Revenue E Inputs'!AJ75,0)</f>
        <v>0</v>
      </c>
      <c r="AK224" s="537">
        <f>IF(AK$2="Fcst",'Revenue E Inputs'!AK75,0)</f>
        <v>0</v>
      </c>
      <c r="AL224" s="537">
        <f>IF(AL$2="Fcst",'Revenue E Inputs'!AL75,0)</f>
        <v>0</v>
      </c>
      <c r="AM224" s="537">
        <f>IF(AM$2="Fcst",'Revenue E Inputs'!AM75,0)</f>
        <v>0</v>
      </c>
      <c r="AN224" s="537">
        <f>IF(AN$2="Fcst",'Revenue E Inputs'!AN75,0)</f>
        <v>0</v>
      </c>
      <c r="AO224" s="537">
        <f>IF(AO$2="Fcst",'Revenue E Inputs'!AO75,0)</f>
        <v>0</v>
      </c>
      <c r="AP224" s="537">
        <f>IF(AP$2="Fcst",'Revenue E Inputs'!AP75,0)</f>
        <v>0</v>
      </c>
      <c r="AQ224" s="537">
        <f>IF(AQ$2="Fcst",'Revenue E Inputs'!AQ75,0)</f>
        <v>0</v>
      </c>
      <c r="AR224" s="537">
        <f>IF(AR$2="Fcst",'Revenue E Inputs'!AR75,0)</f>
        <v>0</v>
      </c>
      <c r="AS224" s="537">
        <f>IF(AS$2="Fcst",'Revenue E Inputs'!AS75,0)</f>
        <v>0</v>
      </c>
      <c r="AT224" s="537">
        <f>IF(AT$2="Fcst",'Revenue E Inputs'!AT75,0)</f>
        <v>0</v>
      </c>
      <c r="AU224" s="537">
        <f>IF(AU$2="Fcst",'Revenue E Inputs'!AU75,0)</f>
        <v>0</v>
      </c>
      <c r="AV224" s="537">
        <f>IF(AV$2="Fcst",'Revenue E Inputs'!AV75,0)</f>
        <v>0</v>
      </c>
      <c r="AW224" s="537">
        <f>IF(AW$2="Fcst",'Revenue E Inputs'!AW75,0)</f>
        <v>0</v>
      </c>
      <c r="AX224" s="537">
        <f>IF(AX$2="Fcst",'Revenue E Inputs'!AX75,0)</f>
        <v>0</v>
      </c>
      <c r="AY224" s="537">
        <f>IF(AY$2="Fcst",'Revenue E Inputs'!AY75,0)</f>
        <v>0</v>
      </c>
      <c r="AZ224" s="537">
        <f>IF(AZ$2="Fcst",'Revenue E Inputs'!AZ75,0)</f>
        <v>0</v>
      </c>
      <c r="BA224" s="537">
        <f>IF(BA$2="Fcst",'Revenue E Inputs'!BA75,0)</f>
        <v>0</v>
      </c>
      <c r="BB224" s="537">
        <f>IF(BB$2="Fcst",'Revenue E Inputs'!BB75,0)</f>
        <v>0</v>
      </c>
      <c r="BC224" s="537">
        <f>IF(BC$2="Fcst",'Revenue E Inputs'!BC75,0)</f>
        <v>0</v>
      </c>
      <c r="BD224" s="537">
        <f>IF(BD$2="Fcst",'Revenue E Inputs'!BD75,0)</f>
        <v>0</v>
      </c>
      <c r="BE224" s="537">
        <f>IF(BE$2="Fcst",'Revenue E Inputs'!BE75,0)</f>
        <v>0</v>
      </c>
      <c r="BF224" s="537">
        <f>IF(BF$2="Fcst",'Revenue E Inputs'!BF75,0)</f>
        <v>0</v>
      </c>
      <c r="BG224" s="537">
        <f>IF(BG$2="Fcst",'Revenue E Inputs'!BG75,0)</f>
        <v>0</v>
      </c>
      <c r="BH224" s="537">
        <f>IF(BH$2="Fcst",'Revenue E Inputs'!BH75,0)</f>
        <v>0</v>
      </c>
      <c r="BI224" s="537">
        <f>IF(BI$2="Fcst",'Revenue E Inputs'!BI75,0)</f>
        <v>0</v>
      </c>
      <c r="BJ224" s="537">
        <f>IF(BJ$2="Fcst",'Revenue E Inputs'!BJ75,0)</f>
        <v>0</v>
      </c>
      <c r="BK224" s="537">
        <f>IF(BK$2="Fcst",'Revenue E Inputs'!BK75,0)</f>
        <v>0</v>
      </c>
      <c r="BL224" s="537">
        <f>IF(BL$2="Fcst",'Revenue E Inputs'!BL75,0)</f>
        <v>0</v>
      </c>
      <c r="BM224" s="537">
        <f>IF(BM$2="Fcst",'Revenue E Inputs'!BM75,0)</f>
        <v>0</v>
      </c>
      <c r="BN224" s="537">
        <f>IF(BN$2="Fcst",'Revenue E Inputs'!BN75,0)</f>
        <v>0</v>
      </c>
      <c r="BO224" s="537">
        <f>IF(BO$2="Fcst",'Revenue E Inputs'!BO75,0)</f>
        <v>0</v>
      </c>
      <c r="BP224" s="537">
        <f>IF(BP$2="Fcst",'Revenue E Inputs'!BP75,0)</f>
        <v>0</v>
      </c>
      <c r="BQ224" s="537">
        <f>IF(BQ$2="Fcst",'Revenue E Inputs'!BQ75,0)</f>
        <v>0</v>
      </c>
      <c r="BR224" s="537">
        <f>IF(BR$2="Fcst",'Revenue E Inputs'!BR75,0)</f>
        <v>0</v>
      </c>
      <c r="BS224" s="537">
        <f>IF(BS$2="Fcst",'Revenue E Inputs'!BS75,0)</f>
        <v>0</v>
      </c>
      <c r="BT224" s="537">
        <f>IF(BT$2="Fcst",'Revenue E Inputs'!BT75,0)</f>
        <v>0</v>
      </c>
      <c r="BU224" s="537">
        <f>IF(BU$2="Fcst",'Revenue E Inputs'!BU75,0)</f>
        <v>0</v>
      </c>
    </row>
    <row r="225" spans="1:73" s="575" customFormat="1" x14ac:dyDescent="0.3">
      <c r="A225" s="575" t="s">
        <v>981</v>
      </c>
      <c r="B225" s="537">
        <f>IF(B$2="Fcst",'Revenue F Inputs'!B75,0)</f>
        <v>0</v>
      </c>
      <c r="C225" s="537">
        <f>IF(C$2="Fcst",'Revenue F Inputs'!C75,0)</f>
        <v>0</v>
      </c>
      <c r="D225" s="537">
        <f>IF(D$2="Fcst",'Revenue F Inputs'!D75,0)</f>
        <v>0</v>
      </c>
      <c r="E225" s="537">
        <f>IF(E$2="Fcst",'Revenue F Inputs'!E75,0)</f>
        <v>0</v>
      </c>
      <c r="F225" s="537">
        <f>IF(F$2="Fcst",'Revenue F Inputs'!F75,0)</f>
        <v>0</v>
      </c>
      <c r="G225" s="537">
        <f>IF(G$2="Fcst",'Revenue F Inputs'!G75,0)</f>
        <v>0</v>
      </c>
      <c r="H225" s="537">
        <f>IF(H$2="Fcst",'Revenue F Inputs'!H75,0)</f>
        <v>0</v>
      </c>
      <c r="I225" s="537">
        <f>IF(I$2="Fcst",'Revenue F Inputs'!I75,0)</f>
        <v>-1074.2443063647286</v>
      </c>
      <c r="J225" s="537">
        <f>IF(J$2="Fcst",'Revenue F Inputs'!J75,0)</f>
        <v>-1082.7458481020112</v>
      </c>
      <c r="K225" s="537">
        <f>IF(K$2="Fcst",'Revenue F Inputs'!K75,0)</f>
        <v>-1091.362850874717</v>
      </c>
      <c r="L225" s="537">
        <f>IF(L$2="Fcst",'Revenue F Inputs'!L75,0)</f>
        <v>-1100.0968827808581</v>
      </c>
      <c r="M225" s="537">
        <f>IF(M$2="Fcst",'Revenue F Inputs'!M75,0)</f>
        <v>-1108.9495332150805</v>
      </c>
      <c r="N225" s="537">
        <f>IF(N$2="Fcst",'Revenue F Inputs'!N75,0)</f>
        <v>-1117.9224131578981</v>
      </c>
      <c r="O225" s="537">
        <f>IF(O$2="Fcst",'Revenue F Inputs'!O75,0)</f>
        <v>-1127.0171554688529</v>
      </c>
      <c r="P225" s="537">
        <f>IF(P$2="Fcst",'Revenue F Inputs'!P75,0)</f>
        <v>-1136.2354151836601</v>
      </c>
      <c r="Q225" s="537">
        <f>IF(Q$2="Fcst",'Revenue F Inputs'!Q75,0)</f>
        <v>-1145.5788698153845</v>
      </c>
      <c r="R225" s="537">
        <f>IF(R$2="Fcst",'Revenue F Inputs'!R75,0)</f>
        <v>-1155.0492196597122</v>
      </c>
      <c r="S225" s="537">
        <f>IF(S$2="Fcst",'Revenue F Inputs'!S75,0)</f>
        <v>-1164.6481881043637</v>
      </c>
      <c r="T225" s="537">
        <f>IF(T$2="Fcst",'Revenue F Inputs'!T75,0)</f>
        <v>-1174.3775219427118</v>
      </c>
      <c r="U225" s="537">
        <f>IF(U$2="Fcst",'Revenue F Inputs'!U75,0)</f>
        <v>-1184.2389916916593</v>
      </c>
      <c r="V225" s="537">
        <f>IF(V$2="Fcst",'Revenue F Inputs'!V75,0)</f>
        <v>-1194.2343919138307</v>
      </c>
      <c r="W225" s="537">
        <f>IF(W$2="Fcst",'Revenue F Inputs'!W75,0)</f>
        <v>-1204.3655415441426</v>
      </c>
      <c r="X225" s="537">
        <f>IF(X$2="Fcst",'Revenue F Inputs'!X75,0)</f>
        <v>-1214.6342842208087</v>
      </c>
      <c r="Y225" s="537">
        <f>IF(Y$2="Fcst",'Revenue F Inputs'!Y75,0)</f>
        <v>-1225.0424886208398</v>
      </c>
      <c r="Z225" s="537">
        <f>IF(Z$2="Fcst",'Revenue F Inputs'!Z75,0)</f>
        <v>-1235.5920488001</v>
      </c>
      <c r="AA225" s="537">
        <f>IF(AA$2="Fcst",'Revenue F Inputs'!AA75,0)</f>
        <v>-1246.284884537982</v>
      </c>
      <c r="AB225" s="537">
        <f>IF(AB$2="Fcst",'Revenue F Inputs'!AB75,0)</f>
        <v>-1257.8839381859684</v>
      </c>
      <c r="AC225" s="537">
        <f>IF(AC$2="Fcst",'Revenue F Inputs'!AC75,0)</f>
        <v>-1269.6405207605314</v>
      </c>
      <c r="AD225" s="537">
        <f>IF(AD$2="Fcst",'Revenue F Inputs'!AD75,0)</f>
        <v>-1281.5567716916166</v>
      </c>
      <c r="AE225" s="537">
        <f>IF(AE$2="Fcst",'Revenue F Inputs'!AE75,0)</f>
        <v>-1293.634859465169</v>
      </c>
      <c r="AF225" s="537">
        <f>IF(AF$2="Fcst",'Revenue F Inputs'!AF75,0)</f>
        <v>-1305.8769820177483</v>
      </c>
      <c r="AG225" s="537">
        <f>IF(AG$2="Fcst",'Revenue F Inputs'!AG75,0)</f>
        <v>-1318.285367136504</v>
      </c>
      <c r="AH225" s="537">
        <f>IF(AH$2="Fcst",'Revenue F Inputs'!AH75,0)</f>
        <v>-1330.862272864581</v>
      </c>
      <c r="AI225" s="537">
        <f>IF(AI$2="Fcst",'Revenue F Inputs'!AI75,0)</f>
        <v>-1343.6099879120329</v>
      </c>
      <c r="AJ225" s="537">
        <f>IF(AJ$2="Fcst",'Revenue F Inputs'!AJ75,0)</f>
        <v>-1356.5308320723138</v>
      </c>
      <c r="AK225" s="537">
        <f>IF(AK$2="Fcst",'Revenue F Inputs'!AK75,0)</f>
        <v>-1369.6271566444293</v>
      </c>
      <c r="AL225" s="537">
        <f>IF(AL$2="Fcst",'Revenue F Inputs'!AL75,0)</f>
        <v>-1382.9013448608175</v>
      </c>
      <c r="AM225" s="537">
        <f>IF(AM$2="Fcst",'Revenue F Inputs'!AM75,0)</f>
        <v>-1396.3558123210451</v>
      </c>
      <c r="AN225" s="537">
        <f>IF(AN$2="Fcst",'Revenue F Inputs'!AN75,0)</f>
        <v>-1409.9930074313893</v>
      </c>
      <c r="AO225" s="537">
        <f>IF(AO$2="Fcst",'Revenue F Inputs'!AO75,0)</f>
        <v>-1423.8154118503935</v>
      </c>
      <c r="AP225" s="537">
        <f>IF(AP$2="Fcst",'Revenue F Inputs'!AP75,0)</f>
        <v>-1437.8255409404719</v>
      </c>
      <c r="AQ225" s="537">
        <f>IF(AQ$2="Fcst",'Revenue F Inputs'!AQ75,0)</f>
        <v>-1452.0259442256479</v>
      </c>
      <c r="AR225" s="537">
        <f>IF(AR$2="Fcst",'Revenue F Inputs'!AR75,0)</f>
        <v>-1466.4192058555097</v>
      </c>
      <c r="AS225" s="537">
        <f>IF(AS$2="Fcst",'Revenue F Inputs'!AS75,0)</f>
        <v>-1481.0079450754668</v>
      </c>
      <c r="AT225" s="537">
        <f>IF(AT$2="Fcst",'Revenue F Inputs'!AT75,0)</f>
        <v>-1495.7948167033924</v>
      </c>
      <c r="AU225" s="537">
        <f>IF(AU$2="Fcst",'Revenue F Inputs'!AU75,0)</f>
        <v>-1510.7825116127399</v>
      </c>
      <c r="AV225" s="537">
        <f>IF(AV$2="Fcst",'Revenue F Inputs'!AV75,0)</f>
        <v>-1525.9737572222207</v>
      </c>
      <c r="AW225" s="537">
        <f>IF(AW$2="Fcst",'Revenue F Inputs'!AW75,0)</f>
        <v>-1541.3713179921324</v>
      </c>
      <c r="AX225" s="537">
        <f>IF(AX$2="Fcst",'Revenue F Inputs'!AX75,0)</f>
        <v>-1556.9779959274265</v>
      </c>
      <c r="AY225" s="537">
        <f>IF(AY$2="Fcst",'Revenue F Inputs'!AY75,0)</f>
        <v>-1572.7966310876106</v>
      </c>
      <c r="AZ225" s="537">
        <f>IF(AZ$2="Fcst",'Revenue F Inputs'!AZ75,0)</f>
        <v>-1588.8301021035743</v>
      </c>
      <c r="BA225" s="537">
        <f>IF(BA$2="Fcst",'Revenue F Inputs'!BA75,0)</f>
        <v>-1605.0813267014337</v>
      </c>
      <c r="BB225" s="537">
        <f>IF(BB$2="Fcst",'Revenue F Inputs'!BB75,0)</f>
        <v>-1621.5532622334913</v>
      </c>
      <c r="BC225" s="537">
        <f>IF(BC$2="Fcst",'Revenue F Inputs'!BC75,0)</f>
        <v>-1638.2489062164068</v>
      </c>
      <c r="BD225" s="537">
        <f>IF(BD$2="Fcst",'Revenue F Inputs'!BD75,0)</f>
        <v>-1655.1712968766769</v>
      </c>
      <c r="BE225" s="537">
        <f>IF(BE$2="Fcst",'Revenue F Inputs'!BE75,0)</f>
        <v>-1672.3235137035233</v>
      </c>
      <c r="BF225" s="537">
        <f>IF(BF$2="Fcst",'Revenue F Inputs'!BF75,0)</f>
        <v>-1689.7086780092891</v>
      </c>
      <c r="BG225" s="537">
        <f>IF(BG$2="Fcst",'Revenue F Inputs'!BG75,0)</f>
        <v>-1707.3299534974467</v>
      </c>
      <c r="BH225" s="537">
        <f>IF(BH$2="Fcst",'Revenue F Inputs'!BH75,0)</f>
        <v>-1725.951543337525</v>
      </c>
      <c r="BI225" s="537">
        <f>IF(BI$2="Fcst",'Revenue F Inputs'!BI75,0)</f>
        <v>-1744.82603648745</v>
      </c>
      <c r="BJ225" s="537">
        <f>IF(BJ$2="Fcst",'Revenue F Inputs'!BJ75,0)</f>
        <v>-1763.9568676745826</v>
      </c>
      <c r="BK225" s="537">
        <f>IF(BK$2="Fcst",'Revenue F Inputs'!BK75,0)</f>
        <v>-1783.3475182739617</v>
      </c>
      <c r="BL225" s="537">
        <f>IF(BL$2="Fcst",'Revenue F Inputs'!BL75,0)</f>
        <v>-1803.0015169418343</v>
      </c>
      <c r="BM225" s="537">
        <f>IF(BM$2="Fcst",'Revenue F Inputs'!BM75,0)</f>
        <v>-1822.9224402577909</v>
      </c>
      <c r="BN225" s="537">
        <f>IF(BN$2="Fcst",'Revenue F Inputs'!BN75,0)</f>
        <v>-1843.1139133756212</v>
      </c>
      <c r="BO225" s="537">
        <f>IF(BO$2="Fcst",'Revenue F Inputs'!BO75,0)</f>
        <v>-1863.5796106830096</v>
      </c>
      <c r="BP225" s="537">
        <f>IF(BP$2="Fcst",'Revenue F Inputs'!BP75,0)</f>
        <v>-1884.3232564701896</v>
      </c>
      <c r="BQ225" s="537">
        <f>IF(BQ$2="Fcst",'Revenue F Inputs'!BQ75,0)</f>
        <v>-1905.3486256076808</v>
      </c>
      <c r="BR225" s="537">
        <f>IF(BR$2="Fcst",'Revenue F Inputs'!BR75,0)</f>
        <v>-1926.6595442332277</v>
      </c>
      <c r="BS225" s="537">
        <f>IF(BS$2="Fcst",'Revenue F Inputs'!BS75,0)</f>
        <v>-1948.2598904480706</v>
      </c>
      <c r="BT225" s="537">
        <f>IF(BT$2="Fcst",'Revenue F Inputs'!BT75,0)</f>
        <v>-1970.153595022671</v>
      </c>
      <c r="BU225" s="537">
        <f>IF(BU$2="Fcst",'Revenue F Inputs'!BU75,0)</f>
        <v>-1992.3446421120229</v>
      </c>
    </row>
    <row r="226" spans="1:73" x14ac:dyDescent="0.3">
      <c r="A226" s="575"/>
      <c r="B226" s="537"/>
      <c r="C226" s="537"/>
      <c r="D226" s="537"/>
      <c r="E226" s="537"/>
      <c r="F226" s="537"/>
      <c r="G226" s="537"/>
      <c r="H226" s="537"/>
      <c r="I226" s="537"/>
      <c r="J226" s="537"/>
      <c r="K226" s="537"/>
      <c r="L226" s="537"/>
      <c r="M226" s="537"/>
      <c r="N226" s="537"/>
      <c r="O226" s="537"/>
      <c r="P226" s="537"/>
      <c r="Q226" s="537"/>
      <c r="R226" s="537"/>
      <c r="S226" s="537"/>
      <c r="T226" s="537"/>
      <c r="U226" s="537"/>
      <c r="V226" s="537"/>
      <c r="W226" s="537"/>
      <c r="X226" s="537"/>
      <c r="Y226" s="537"/>
      <c r="Z226" s="537"/>
      <c r="AA226" s="537"/>
      <c r="AB226" s="537"/>
      <c r="AC226" s="537"/>
      <c r="AD226" s="537"/>
      <c r="AE226" s="537"/>
      <c r="AF226" s="537"/>
      <c r="AG226" s="537"/>
      <c r="AH226" s="537"/>
      <c r="AI226" s="537"/>
      <c r="AJ226" s="537"/>
      <c r="AK226" s="537"/>
      <c r="AL226" s="537"/>
      <c r="AM226" s="537"/>
      <c r="AN226" s="537"/>
      <c r="AO226" s="537"/>
      <c r="AP226" s="537"/>
      <c r="AQ226" s="537"/>
      <c r="AR226" s="537"/>
      <c r="AS226" s="537"/>
      <c r="AT226" s="537"/>
      <c r="AU226" s="537"/>
      <c r="AV226" s="537"/>
      <c r="AW226" s="537"/>
      <c r="AX226" s="537"/>
      <c r="AY226" s="537"/>
      <c r="AZ226" s="537"/>
      <c r="BA226" s="537"/>
      <c r="BB226" s="537"/>
      <c r="BC226" s="537"/>
      <c r="BD226" s="537"/>
      <c r="BE226" s="537"/>
      <c r="BF226" s="537"/>
      <c r="BG226" s="537"/>
      <c r="BH226" s="537"/>
      <c r="BI226" s="537"/>
      <c r="BJ226" s="537"/>
      <c r="BK226" s="537"/>
      <c r="BL226" s="537"/>
      <c r="BM226" s="537"/>
      <c r="BN226" s="537"/>
      <c r="BO226" s="537"/>
      <c r="BP226" s="537"/>
      <c r="BQ226" s="537"/>
      <c r="BR226" s="537"/>
      <c r="BS226" s="537"/>
      <c r="BT226" s="537"/>
      <c r="BU226" s="537"/>
    </row>
    <row r="227" spans="1:73" x14ac:dyDescent="0.3">
      <c r="A227" s="218" t="s">
        <v>119</v>
      </c>
      <c r="B227" s="219">
        <f>IF(B$2="Fcst",SUM(B220:B226),IF(Actuals!$B$5="ARR",Actuals!B16/12,Actuals!B16))</f>
        <v>-154.49060035047296</v>
      </c>
      <c r="C227" s="219">
        <f>IF(C$2="Fcst",SUM(C220:C226),IF(Actuals!$B$5="ARR",Actuals!C16/12,Actuals!C16))</f>
        <v>0</v>
      </c>
      <c r="D227" s="219">
        <f>IF(D$2="Fcst",SUM(D220:D226),IF(Actuals!$B$5="ARR",Actuals!D16/12,Actuals!D16))</f>
        <v>0</v>
      </c>
      <c r="E227" s="219">
        <f>IF(E$2="Fcst",SUM(E220:E226),IF(Actuals!$B$5="ARR",Actuals!E16/12,Actuals!E16))</f>
        <v>0</v>
      </c>
      <c r="F227" s="219">
        <f>IF(F$2="Fcst",SUM(F220:F226),IF(Actuals!$B$5="ARR",Actuals!F16/12,Actuals!F16))</f>
        <v>-159.29914909746819</v>
      </c>
      <c r="G227" s="219">
        <f>IF(G$2="Fcst",SUM(G220:G226),IF(Actuals!$B$5="ARR",Actuals!G16/12,Actuals!G16))</f>
        <v>0</v>
      </c>
      <c r="H227" s="219">
        <f>IF(H$2="Fcst",SUM(H220:H226),IF(Actuals!$B$5="ARR",Actuals!H16/12,Actuals!H16))</f>
        <v>-144.822760113263</v>
      </c>
      <c r="I227" s="219">
        <f>IF(I$2="Fcst",SUM(I220:I226),IF(Actuals!$B$5="ARR",Actuals!I16/12,Actuals!I16))</f>
        <v>-1074.2443063647286</v>
      </c>
      <c r="J227" s="219">
        <f>IF(J$2="Fcst",SUM(J220:J226),IF(Actuals!$B$5="ARR",Actuals!J16/12,Actuals!J16))</f>
        <v>-1082.7458481020112</v>
      </c>
      <c r="K227" s="219">
        <f>IF(K$2="Fcst",SUM(K220:K226),IF(Actuals!$B$5="ARR",Actuals!K16/12,Actuals!K16))</f>
        <v>-1091.362850874717</v>
      </c>
      <c r="L227" s="219">
        <f>IF(L$2="Fcst",SUM(L220:L226),IF(Actuals!$B$5="ARR",Actuals!L16/12,Actuals!L16))</f>
        <v>-1100.0968827808581</v>
      </c>
      <c r="M227" s="219">
        <f>IF(M$2="Fcst",SUM(M220:M226),IF(Actuals!$B$5="ARR",Actuals!M16/12,Actuals!M16))</f>
        <v>-1108.9495332150805</v>
      </c>
      <c r="N227" s="219">
        <f>IF(N$2="Fcst",SUM(N220:N226),IF(Actuals!$B$5="ARR",Actuals!N16/12,Actuals!N16))</f>
        <v>-1117.9224131578981</v>
      </c>
      <c r="O227" s="219">
        <f>IF(O$2="Fcst",SUM(O220:O226),IF(Actuals!$B$5="ARR",Actuals!O16/12,Actuals!O16))</f>
        <v>-1127.0171554688529</v>
      </c>
      <c r="P227" s="219">
        <f>IF(P$2="Fcst",SUM(P220:P226),IF(Actuals!$B$5="ARR",Actuals!P16/12,Actuals!P16))</f>
        <v>-1136.2354151836601</v>
      </c>
      <c r="Q227" s="219">
        <f>IF(Q$2="Fcst",SUM(Q220:Q226),IF(Actuals!$B$5="ARR",Actuals!Q16/12,Actuals!Q16))</f>
        <v>-1145.5788698153845</v>
      </c>
      <c r="R227" s="219">
        <f>IF(R$2="Fcst",SUM(R220:R226),IF(Actuals!$B$5="ARR",Actuals!R16/12,Actuals!R16))</f>
        <v>-1155.0492196597122</v>
      </c>
      <c r="S227" s="219">
        <f>IF(S$2="Fcst",SUM(S220:S226),IF(Actuals!$B$5="ARR",Actuals!S16/12,Actuals!S16))</f>
        <v>-1164.6481881043637</v>
      </c>
      <c r="T227" s="219">
        <f>IF(T$2="Fcst",SUM(T220:T226),IF(Actuals!$B$5="ARR",Actuals!T16/12,Actuals!T16))</f>
        <v>-1174.3775219427118</v>
      </c>
      <c r="U227" s="219">
        <f>IF(U$2="Fcst",SUM(U220:U226),IF(Actuals!$B$5="ARR",Actuals!U16/12,Actuals!U16))</f>
        <v>-1184.2389916916593</v>
      </c>
      <c r="V227" s="219">
        <f>IF(V$2="Fcst",SUM(V220:V226),IF(Actuals!$B$5="ARR",Actuals!V16/12,Actuals!V16))</f>
        <v>-1194.2343919138307</v>
      </c>
      <c r="W227" s="219">
        <f>IF(W$2="Fcst",SUM(W220:W226),IF(Actuals!$B$5="ARR",Actuals!W16/12,Actuals!W16))</f>
        <v>-1204.3655415441426</v>
      </c>
      <c r="X227" s="219">
        <f>IF(X$2="Fcst",SUM(X220:X226),IF(Actuals!$B$5="ARR",Actuals!X16/12,Actuals!X16))</f>
        <v>-1214.6342842208087</v>
      </c>
      <c r="Y227" s="219">
        <f>IF(Y$2="Fcst",SUM(Y220:Y226),IF(Actuals!$B$5="ARR",Actuals!Y16/12,Actuals!Y16))</f>
        <v>-1225.0424886208398</v>
      </c>
      <c r="Z227" s="219">
        <f>IF(Z$2="Fcst",SUM(Z220:Z226),IF(Actuals!$B$5="ARR",Actuals!Z16/12,Actuals!Z16))</f>
        <v>-1235.5920488001</v>
      </c>
      <c r="AA227" s="219">
        <f>IF(AA$2="Fcst",SUM(AA220:AA226),IF(Actuals!$B$5="ARR",Actuals!AA16/12,Actuals!AA16))</f>
        <v>-1246.284884537982</v>
      </c>
      <c r="AB227" s="219">
        <f>IF(AB$2="Fcst",SUM(AB220:AB226),IF(Actuals!$B$5="ARR",Actuals!AB16/12,Actuals!AB16))</f>
        <v>-1257.8839381859684</v>
      </c>
      <c r="AC227" s="219">
        <f>IF(AC$2="Fcst",SUM(AC220:AC226),IF(Actuals!$B$5="ARR",Actuals!AC16/12,Actuals!AC16))</f>
        <v>-1269.6405207605314</v>
      </c>
      <c r="AD227" s="219">
        <f>IF(AD$2="Fcst",SUM(AD220:AD226),IF(Actuals!$B$5="ARR",Actuals!AD16/12,Actuals!AD16))</f>
        <v>-1281.5567716916166</v>
      </c>
      <c r="AE227" s="219">
        <f>IF(AE$2="Fcst",SUM(AE220:AE226),IF(Actuals!$B$5="ARR",Actuals!AE16/12,Actuals!AE16))</f>
        <v>-1293.634859465169</v>
      </c>
      <c r="AF227" s="219">
        <f>IF(AF$2="Fcst",SUM(AF220:AF226),IF(Actuals!$B$5="ARR",Actuals!AF16/12,Actuals!AF16))</f>
        <v>-1305.8769820177483</v>
      </c>
      <c r="AG227" s="219">
        <f>IF(AG$2="Fcst",SUM(AG220:AG226),IF(Actuals!$B$5="ARR",Actuals!AG16/12,Actuals!AG16))</f>
        <v>-1318.285367136504</v>
      </c>
      <c r="AH227" s="219">
        <f>IF(AH$2="Fcst",SUM(AH220:AH226),IF(Actuals!$B$5="ARR",Actuals!AH16/12,Actuals!AH16))</f>
        <v>-1330.862272864581</v>
      </c>
      <c r="AI227" s="219">
        <f>IF(AI$2="Fcst",SUM(AI220:AI226),IF(Actuals!$B$5="ARR",Actuals!AI16/12,Actuals!AI16))</f>
        <v>-1343.6099879120329</v>
      </c>
      <c r="AJ227" s="219">
        <f>IF(AJ$2="Fcst",SUM(AJ220:AJ226),IF(Actuals!$B$5="ARR",Actuals!AJ16/12,Actuals!AJ16))</f>
        <v>-1356.5308320723138</v>
      </c>
      <c r="AK227" s="219">
        <f>IF(AK$2="Fcst",SUM(AK220:AK226),IF(Actuals!$B$5="ARR",Actuals!AK16/12,Actuals!AK16))</f>
        <v>-1369.6271566444293</v>
      </c>
      <c r="AL227" s="219">
        <f>IF(AL$2="Fcst",SUM(AL220:AL226),IF(Actuals!$B$5="ARR",Actuals!AL16/12,Actuals!AL16))</f>
        <v>-1382.9013448608175</v>
      </c>
      <c r="AM227" s="219">
        <f>IF(AM$2="Fcst",SUM(AM220:AM226),IF(Actuals!$B$5="ARR",Actuals!AM16/12,Actuals!AM16))</f>
        <v>-1396.3558123210451</v>
      </c>
      <c r="AN227" s="219">
        <f>IF(AN$2="Fcst",SUM(AN220:AN226),IF(Actuals!$B$5="ARR",Actuals!AN16/12,Actuals!AN16))</f>
        <v>-1409.9930074313893</v>
      </c>
      <c r="AO227" s="219">
        <f>IF(AO$2="Fcst",SUM(AO220:AO226),IF(Actuals!$B$5="ARR",Actuals!AO16/12,Actuals!AO16))</f>
        <v>-1423.8154118503935</v>
      </c>
      <c r="AP227" s="219">
        <f>IF(AP$2="Fcst",SUM(AP220:AP226),IF(Actuals!$B$5="ARR",Actuals!AP16/12,Actuals!AP16))</f>
        <v>-1437.8255409404719</v>
      </c>
      <c r="AQ227" s="219">
        <f>IF(AQ$2="Fcst",SUM(AQ220:AQ226),IF(Actuals!$B$5="ARR",Actuals!AQ16/12,Actuals!AQ16))</f>
        <v>-1452.0259442256479</v>
      </c>
      <c r="AR227" s="219">
        <f>IF(AR$2="Fcst",SUM(AR220:AR226),IF(Actuals!$B$5="ARR",Actuals!AR16/12,Actuals!AR16))</f>
        <v>-1466.4192058555097</v>
      </c>
      <c r="AS227" s="219">
        <f>IF(AS$2="Fcst",SUM(AS220:AS226),IF(Actuals!$B$5="ARR",Actuals!AS16/12,Actuals!AS16))</f>
        <v>-1481.0079450754668</v>
      </c>
      <c r="AT227" s="219">
        <f>IF(AT$2="Fcst",SUM(AT220:AT226),IF(Actuals!$B$5="ARR",Actuals!AT16/12,Actuals!AT16))</f>
        <v>-1495.7948167033924</v>
      </c>
      <c r="AU227" s="219">
        <f>IF(AU$2="Fcst",SUM(AU220:AU226),IF(Actuals!$B$5="ARR",Actuals!AU16/12,Actuals!AU16))</f>
        <v>-1510.7825116127399</v>
      </c>
      <c r="AV227" s="219">
        <f>IF(AV$2="Fcst",SUM(AV220:AV226),IF(Actuals!$B$5="ARR",Actuals!AV16/12,Actuals!AV16))</f>
        <v>-1525.9737572222207</v>
      </c>
      <c r="AW227" s="219">
        <f>IF(AW$2="Fcst",SUM(AW220:AW226),IF(Actuals!$B$5="ARR",Actuals!AW16/12,Actuals!AW16))</f>
        <v>-1541.3713179921324</v>
      </c>
      <c r="AX227" s="219">
        <f>IF(AX$2="Fcst",SUM(AX220:AX226),IF(Actuals!$B$5="ARR",Actuals!AX16/12,Actuals!AX16))</f>
        <v>-1556.9779959274265</v>
      </c>
      <c r="AY227" s="219">
        <f>IF(AY$2="Fcst",SUM(AY220:AY226),IF(Actuals!$B$5="ARR",Actuals!AY16/12,Actuals!AY16))</f>
        <v>-1572.7966310876106</v>
      </c>
      <c r="AZ227" s="219">
        <f>IF(AZ$2="Fcst",SUM(AZ220:AZ226),IF(Actuals!$B$5="ARR",Actuals!AZ16/12,Actuals!AZ16))</f>
        <v>-1588.8301021035743</v>
      </c>
      <c r="BA227" s="219">
        <f>IF(BA$2="Fcst",SUM(BA220:BA226),IF(Actuals!$B$5="ARR",Actuals!BA16/12,Actuals!BA16))</f>
        <v>-1605.0813267014337</v>
      </c>
      <c r="BB227" s="219">
        <f>IF(BB$2="Fcst",SUM(BB220:BB226),IF(Actuals!$B$5="ARR",Actuals!BB16/12,Actuals!BB16))</f>
        <v>-1621.5532622334913</v>
      </c>
      <c r="BC227" s="219">
        <f>IF(BC$2="Fcst",SUM(BC220:BC226),IF(Actuals!$B$5="ARR",Actuals!BC16/12,Actuals!BC16))</f>
        <v>-1638.2489062164068</v>
      </c>
      <c r="BD227" s="219">
        <f>IF(BD$2="Fcst",SUM(BD220:BD226),IF(Actuals!$B$5="ARR",Actuals!BD16/12,Actuals!BD16))</f>
        <v>-1655.1712968766769</v>
      </c>
      <c r="BE227" s="219">
        <f>IF(BE$2="Fcst",SUM(BE220:BE226),IF(Actuals!$B$5="ARR",Actuals!BE16/12,Actuals!BE16))</f>
        <v>-1672.3235137035233</v>
      </c>
      <c r="BF227" s="219">
        <f>IF(BF$2="Fcst",SUM(BF220:BF226),IF(Actuals!$B$5="ARR",Actuals!BF16/12,Actuals!BF16))</f>
        <v>-1689.7086780092891</v>
      </c>
      <c r="BG227" s="219">
        <f>IF(BG$2="Fcst",SUM(BG220:BG226),IF(Actuals!$B$5="ARR",Actuals!BG16/12,Actuals!BG16))</f>
        <v>-1707.3299534974467</v>
      </c>
      <c r="BH227" s="219">
        <f>IF(BH$2="Fcst",SUM(BH220:BH226),IF(Actuals!$B$5="ARR",Actuals!BH16/12,Actuals!BH16))</f>
        <v>-1725.951543337525</v>
      </c>
      <c r="BI227" s="219">
        <f>IF(BI$2="Fcst",SUM(BI220:BI226),IF(Actuals!$B$5="ARR",Actuals!BI16/12,Actuals!BI16))</f>
        <v>-1744.82603648745</v>
      </c>
      <c r="BJ227" s="219">
        <f>IF(BJ$2="Fcst",SUM(BJ220:BJ226),IF(Actuals!$B$5="ARR",Actuals!BJ16/12,Actuals!BJ16))</f>
        <v>-1763.9568676745826</v>
      </c>
      <c r="BK227" s="219">
        <f>IF(BK$2="Fcst",SUM(BK220:BK226),IF(Actuals!$B$5="ARR",Actuals!BK16/12,Actuals!BK16))</f>
        <v>-1783.3475182739617</v>
      </c>
      <c r="BL227" s="219">
        <f>IF(BL$2="Fcst",SUM(BL220:BL226),IF(Actuals!$B$5="ARR",Actuals!BL16/12,Actuals!BL16))</f>
        <v>-1803.0015169418343</v>
      </c>
      <c r="BM227" s="219">
        <f>IF(BM$2="Fcst",SUM(BM220:BM226),IF(Actuals!$B$5="ARR",Actuals!BM16/12,Actuals!BM16))</f>
        <v>-1822.9224402577909</v>
      </c>
      <c r="BN227" s="219">
        <f>IF(BN$2="Fcst",SUM(BN220:BN226),IF(Actuals!$B$5="ARR",Actuals!BN16/12,Actuals!BN16))</f>
        <v>-1843.1139133756212</v>
      </c>
      <c r="BO227" s="219">
        <f>IF(BO$2="Fcst",SUM(BO220:BO226),IF(Actuals!$B$5="ARR",Actuals!BO16/12,Actuals!BO16))</f>
        <v>-1863.5796106830096</v>
      </c>
      <c r="BP227" s="219">
        <f>IF(BP$2="Fcst",SUM(BP220:BP226),IF(Actuals!$B$5="ARR",Actuals!BP16/12,Actuals!BP16))</f>
        <v>-1884.3232564701896</v>
      </c>
      <c r="BQ227" s="219">
        <f>IF(BQ$2="Fcst",SUM(BQ220:BQ226),IF(Actuals!$B$5="ARR",Actuals!BQ16/12,Actuals!BQ16))</f>
        <v>-1905.3486256076808</v>
      </c>
      <c r="BR227" s="219">
        <f>IF(BR$2="Fcst",SUM(BR220:BR226),IF(Actuals!$B$5="ARR",Actuals!BR16/12,Actuals!BR16))</f>
        <v>-1926.6595442332277</v>
      </c>
      <c r="BS227" s="219">
        <f>IF(BS$2="Fcst",SUM(BS220:BS226),IF(Actuals!$B$5="ARR",Actuals!BS16/12,Actuals!BS16))</f>
        <v>-1948.2598904480706</v>
      </c>
      <c r="BT227" s="219">
        <f>IF(BT$2="Fcst",SUM(BT220:BT226),IF(Actuals!$B$5="ARR",Actuals!BT16/12,Actuals!BT16))</f>
        <v>-1970.153595022671</v>
      </c>
      <c r="BU227" s="219">
        <f>IF(BU$2="Fcst",SUM(BU220:BU226),IF(Actuals!$B$5="ARR",Actuals!BU16/12,Actuals!BU16))</f>
        <v>-1992.3446421120229</v>
      </c>
    </row>
    <row r="228" spans="1:73" x14ac:dyDescent="0.3">
      <c r="B228" s="174"/>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row>
    <row r="229" spans="1:73" x14ac:dyDescent="0.3">
      <c r="A229" s="215" t="s">
        <v>170</v>
      </c>
    </row>
    <row r="230" spans="1:73" x14ac:dyDescent="0.3">
      <c r="A230" s="200" t="str">
        <f>$A$8</f>
        <v>Revenue A Inputs</v>
      </c>
      <c r="B230" s="174">
        <f>IF(B$2="Fcst",'Revenue A Inputs'!B32,0)</f>
        <v>0</v>
      </c>
      <c r="C230" s="174">
        <f>IF(C$2="Fcst",'Revenue A Inputs'!C32,0)</f>
        <v>0</v>
      </c>
      <c r="D230" s="174">
        <f>IF(D$2="Fcst",'Revenue A Inputs'!D32,0)</f>
        <v>0</v>
      </c>
      <c r="E230" s="174">
        <f>IF(E$2="Fcst",'Revenue A Inputs'!E32,0)</f>
        <v>0</v>
      </c>
      <c r="F230" s="174">
        <f>IF(F$2="Fcst",'Revenue A Inputs'!F32,0)</f>
        <v>0</v>
      </c>
      <c r="G230" s="174">
        <f>IF(G$2="Fcst",'Revenue A Inputs'!G32,0)</f>
        <v>0</v>
      </c>
      <c r="H230" s="174">
        <f>IF(H$2="Fcst",'Revenue A Inputs'!H32,0)</f>
        <v>0</v>
      </c>
      <c r="I230" s="174">
        <f>IF(I$2="Fcst",'Revenue A Inputs'!I32,0)</f>
        <v>0</v>
      </c>
      <c r="J230" s="174">
        <f>IF(J$2="Fcst",'Revenue A Inputs'!J32,0)</f>
        <v>0</v>
      </c>
      <c r="K230" s="174">
        <f>IF(K$2="Fcst",'Revenue A Inputs'!K32,0)</f>
        <v>0</v>
      </c>
      <c r="L230" s="174">
        <f>IF(L$2="Fcst",'Revenue A Inputs'!L32,0)</f>
        <v>0</v>
      </c>
      <c r="M230" s="174">
        <f>IF(M$2="Fcst",'Revenue A Inputs'!M32,0)</f>
        <v>0</v>
      </c>
      <c r="N230" s="174">
        <f>IF(N$2="Fcst",'Revenue A Inputs'!N32,0)</f>
        <v>0</v>
      </c>
      <c r="O230" s="174">
        <f>IF(O$2="Fcst",'Revenue A Inputs'!O32,0)</f>
        <v>0</v>
      </c>
      <c r="P230" s="174">
        <f>IF(P$2="Fcst",'Revenue A Inputs'!P32,0)</f>
        <v>0</v>
      </c>
      <c r="Q230" s="174">
        <f>IF(Q$2="Fcst",'Revenue A Inputs'!Q32,0)</f>
        <v>0</v>
      </c>
      <c r="R230" s="174">
        <f>IF(R$2="Fcst",'Revenue A Inputs'!R32,0)</f>
        <v>0</v>
      </c>
      <c r="S230" s="174">
        <f>IF(S$2="Fcst",'Revenue A Inputs'!S32,0)</f>
        <v>0</v>
      </c>
      <c r="T230" s="174">
        <f>IF(T$2="Fcst",'Revenue A Inputs'!T32,0)</f>
        <v>0</v>
      </c>
      <c r="U230" s="174">
        <f>IF(U$2="Fcst",'Revenue A Inputs'!U32,0)</f>
        <v>0</v>
      </c>
      <c r="V230" s="174">
        <f>IF(V$2="Fcst",'Revenue A Inputs'!V32,0)</f>
        <v>0</v>
      </c>
      <c r="W230" s="174">
        <f>IF(W$2="Fcst",'Revenue A Inputs'!W32,0)</f>
        <v>0</v>
      </c>
      <c r="X230" s="174">
        <f>IF(X$2="Fcst",'Revenue A Inputs'!X32,0)</f>
        <v>0</v>
      </c>
      <c r="Y230" s="174">
        <f>IF(Y$2="Fcst",'Revenue A Inputs'!Y32,0)</f>
        <v>0</v>
      </c>
      <c r="Z230" s="174">
        <f>IF(Z$2="Fcst",'Revenue A Inputs'!Z32,0)</f>
        <v>0</v>
      </c>
      <c r="AA230" s="174">
        <f>IF(AA$2="Fcst",'Revenue A Inputs'!AA32,0)</f>
        <v>0</v>
      </c>
      <c r="AB230" s="174">
        <f>IF(AB$2="Fcst",'Revenue A Inputs'!AB32,0)</f>
        <v>0</v>
      </c>
      <c r="AC230" s="174">
        <f>IF(AC$2="Fcst",'Revenue A Inputs'!AC32,0)</f>
        <v>0</v>
      </c>
      <c r="AD230" s="174">
        <f>IF(AD$2="Fcst",'Revenue A Inputs'!AD32,0)</f>
        <v>0</v>
      </c>
      <c r="AE230" s="174">
        <f>IF(AE$2="Fcst",'Revenue A Inputs'!AE32,0)</f>
        <v>0</v>
      </c>
      <c r="AF230" s="174">
        <f>IF(AF$2="Fcst",'Revenue A Inputs'!AF32,0)</f>
        <v>0</v>
      </c>
      <c r="AG230" s="174">
        <f>IF(AG$2="Fcst",'Revenue A Inputs'!AG32,0)</f>
        <v>0</v>
      </c>
      <c r="AH230" s="174">
        <f>IF(AH$2="Fcst",'Revenue A Inputs'!AH32,0)</f>
        <v>0</v>
      </c>
      <c r="AI230" s="174">
        <f>IF(AI$2="Fcst",'Revenue A Inputs'!AI32,0)</f>
        <v>0</v>
      </c>
      <c r="AJ230" s="174">
        <f>IF(AJ$2="Fcst",'Revenue A Inputs'!AJ32,0)</f>
        <v>0</v>
      </c>
      <c r="AK230" s="174">
        <f>IF(AK$2="Fcst",'Revenue A Inputs'!AK32,0)</f>
        <v>0</v>
      </c>
      <c r="AL230" s="174">
        <f>IF(AL$2="Fcst",'Revenue A Inputs'!AL32,0)</f>
        <v>0</v>
      </c>
      <c r="AM230" s="174">
        <f>IF(AM$2="Fcst",'Revenue A Inputs'!AM32,0)</f>
        <v>0</v>
      </c>
      <c r="AN230" s="174">
        <f>IF(AN$2="Fcst",'Revenue A Inputs'!AN32,0)</f>
        <v>0</v>
      </c>
      <c r="AO230" s="174">
        <f>IF(AO$2="Fcst",'Revenue A Inputs'!AO32,0)</f>
        <v>0</v>
      </c>
      <c r="AP230" s="174">
        <f>IF(AP$2="Fcst",'Revenue A Inputs'!AP32,0)</f>
        <v>0</v>
      </c>
      <c r="AQ230" s="174">
        <f>IF(AQ$2="Fcst",'Revenue A Inputs'!AQ32,0)</f>
        <v>0</v>
      </c>
      <c r="AR230" s="174">
        <f>IF(AR$2="Fcst",'Revenue A Inputs'!AR32,0)</f>
        <v>0</v>
      </c>
      <c r="AS230" s="174">
        <f>IF(AS$2="Fcst",'Revenue A Inputs'!AS32,0)</f>
        <v>0</v>
      </c>
      <c r="AT230" s="174">
        <f>IF(AT$2="Fcst",'Revenue A Inputs'!AT32,0)</f>
        <v>0</v>
      </c>
      <c r="AU230" s="174">
        <f>IF(AU$2="Fcst",'Revenue A Inputs'!AU32,0)</f>
        <v>0</v>
      </c>
      <c r="AV230" s="174">
        <f>IF(AV$2="Fcst",'Revenue A Inputs'!AV32,0)</f>
        <v>0</v>
      </c>
      <c r="AW230" s="174">
        <f>IF(AW$2="Fcst",'Revenue A Inputs'!AW32,0)</f>
        <v>0</v>
      </c>
      <c r="AX230" s="174">
        <f>IF(AX$2="Fcst",'Revenue A Inputs'!AX32,0)</f>
        <v>0</v>
      </c>
      <c r="AY230" s="174">
        <f>IF(AY$2="Fcst",'Revenue A Inputs'!AY32,0)</f>
        <v>0</v>
      </c>
      <c r="AZ230" s="174">
        <f>IF(AZ$2="Fcst",'Revenue A Inputs'!AZ32,0)</f>
        <v>0</v>
      </c>
      <c r="BA230" s="174">
        <f>IF(BA$2="Fcst",'Revenue A Inputs'!BA32,0)</f>
        <v>0</v>
      </c>
      <c r="BB230" s="174">
        <f>IF(BB$2="Fcst",'Revenue A Inputs'!BB32,0)</f>
        <v>0</v>
      </c>
      <c r="BC230" s="174">
        <f>IF(BC$2="Fcst",'Revenue A Inputs'!BC32,0)</f>
        <v>0</v>
      </c>
      <c r="BD230" s="174">
        <f>IF(BD$2="Fcst",'Revenue A Inputs'!BD32,0)</f>
        <v>0</v>
      </c>
      <c r="BE230" s="174">
        <f>IF(BE$2="Fcst",'Revenue A Inputs'!BE32,0)</f>
        <v>0</v>
      </c>
      <c r="BF230" s="174">
        <f>IF(BF$2="Fcst",'Revenue A Inputs'!BF32,0)</f>
        <v>0</v>
      </c>
      <c r="BG230" s="174">
        <f>IF(BG$2="Fcst",'Revenue A Inputs'!BG32,0)</f>
        <v>0</v>
      </c>
      <c r="BH230" s="174">
        <f>IF(BH$2="Fcst",'Revenue A Inputs'!BH32,0)</f>
        <v>0</v>
      </c>
      <c r="BI230" s="174">
        <f>IF(BI$2="Fcst",'Revenue A Inputs'!BI32,0)</f>
        <v>0</v>
      </c>
      <c r="BJ230" s="174">
        <f>IF(BJ$2="Fcst",'Revenue A Inputs'!BJ32,0)</f>
        <v>0</v>
      </c>
      <c r="BK230" s="174">
        <f>IF(BK$2="Fcst",'Revenue A Inputs'!BK32,0)</f>
        <v>0</v>
      </c>
      <c r="BL230" s="174">
        <f>IF(BL$2="Fcst",'Revenue A Inputs'!BL32,0)</f>
        <v>0</v>
      </c>
      <c r="BM230" s="174">
        <f>IF(BM$2="Fcst",'Revenue A Inputs'!BM32,0)</f>
        <v>0</v>
      </c>
      <c r="BN230" s="174">
        <f>IF(BN$2="Fcst",'Revenue A Inputs'!BN32,0)</f>
        <v>0</v>
      </c>
      <c r="BO230" s="174">
        <f>IF(BO$2="Fcst",'Revenue A Inputs'!BO32,0)</f>
        <v>0</v>
      </c>
      <c r="BP230" s="174">
        <f>IF(BP$2="Fcst",'Revenue A Inputs'!BP32,0)</f>
        <v>0</v>
      </c>
      <c r="BQ230" s="174">
        <f>IF(BQ$2="Fcst",'Revenue A Inputs'!BQ32,0)</f>
        <v>0</v>
      </c>
      <c r="BR230" s="174">
        <f>IF(BR$2="Fcst",'Revenue A Inputs'!BR32,0)</f>
        <v>0</v>
      </c>
      <c r="BS230" s="174">
        <f>IF(BS$2="Fcst",'Revenue A Inputs'!BS32,0)</f>
        <v>0</v>
      </c>
      <c r="BT230" s="174">
        <f>IF(BT$2="Fcst",'Revenue A Inputs'!BT32,0)</f>
        <v>0</v>
      </c>
      <c r="BU230" s="174">
        <f>IF(BU$2="Fcst",'Revenue A Inputs'!BU32,0)</f>
        <v>0</v>
      </c>
    </row>
    <row r="231" spans="1:73" x14ac:dyDescent="0.3">
      <c r="A231" s="200" t="str">
        <f>$A$9</f>
        <v>Revenue B Inputs</v>
      </c>
      <c r="B231" s="174">
        <f>IF(B$2="Fcst",'Revenue B Inputs'!B32,0)</f>
        <v>0</v>
      </c>
      <c r="C231" s="174">
        <f>IF(C$2="Fcst",'Revenue B Inputs'!C32,0)</f>
        <v>0</v>
      </c>
      <c r="D231" s="174">
        <f>IF(D$2="Fcst",'Revenue B Inputs'!D32,0)</f>
        <v>0</v>
      </c>
      <c r="E231" s="174">
        <f>IF(E$2="Fcst",'Revenue B Inputs'!E32,0)</f>
        <v>0</v>
      </c>
      <c r="F231" s="174">
        <f>IF(F$2="Fcst",'Revenue B Inputs'!F32,0)</f>
        <v>0</v>
      </c>
      <c r="G231" s="174">
        <f>IF(G$2="Fcst",'Revenue B Inputs'!G32,0)</f>
        <v>0</v>
      </c>
      <c r="H231" s="174">
        <f>IF(H$2="Fcst",'Revenue B Inputs'!H32,0)</f>
        <v>0</v>
      </c>
      <c r="I231" s="174">
        <f>IF(I$2="Fcst",'Revenue B Inputs'!I32,0)</f>
        <v>0</v>
      </c>
      <c r="J231" s="174">
        <f>IF(J$2="Fcst",'Revenue B Inputs'!J32,0)</f>
        <v>0</v>
      </c>
      <c r="K231" s="174">
        <f>IF(K$2="Fcst",'Revenue B Inputs'!K32,0)</f>
        <v>0</v>
      </c>
      <c r="L231" s="174">
        <f>IF(L$2="Fcst",'Revenue B Inputs'!L32,0)</f>
        <v>0</v>
      </c>
      <c r="M231" s="174">
        <f>IF(M$2="Fcst",'Revenue B Inputs'!M32,0)</f>
        <v>0</v>
      </c>
      <c r="N231" s="174">
        <f>IF(N$2="Fcst",'Revenue B Inputs'!N32,0)</f>
        <v>0</v>
      </c>
      <c r="O231" s="174">
        <f>IF(O$2="Fcst",'Revenue B Inputs'!O32,0)</f>
        <v>0</v>
      </c>
      <c r="P231" s="174">
        <f>IF(P$2="Fcst",'Revenue B Inputs'!P32,0)</f>
        <v>0</v>
      </c>
      <c r="Q231" s="174">
        <f>IF(Q$2="Fcst",'Revenue B Inputs'!Q32,0)</f>
        <v>0</v>
      </c>
      <c r="R231" s="174">
        <f>IF(R$2="Fcst",'Revenue B Inputs'!R32,0)</f>
        <v>0</v>
      </c>
      <c r="S231" s="174">
        <f>IF(S$2="Fcst",'Revenue B Inputs'!S32,0)</f>
        <v>0</v>
      </c>
      <c r="T231" s="174">
        <f>IF(T$2="Fcst",'Revenue B Inputs'!T32,0)</f>
        <v>0</v>
      </c>
      <c r="U231" s="174">
        <f>IF(U$2="Fcst",'Revenue B Inputs'!U32,0)</f>
        <v>0</v>
      </c>
      <c r="V231" s="174">
        <f>IF(V$2="Fcst",'Revenue B Inputs'!V32,0)</f>
        <v>0</v>
      </c>
      <c r="W231" s="174">
        <f>IF(W$2="Fcst",'Revenue B Inputs'!W32,0)</f>
        <v>0</v>
      </c>
      <c r="X231" s="174">
        <f>IF(X$2="Fcst",'Revenue B Inputs'!X32,0)</f>
        <v>0</v>
      </c>
      <c r="Y231" s="174">
        <f>IF(Y$2="Fcst",'Revenue B Inputs'!Y32,0)</f>
        <v>0</v>
      </c>
      <c r="Z231" s="174">
        <f>IF(Z$2="Fcst",'Revenue B Inputs'!Z32,0)</f>
        <v>0</v>
      </c>
      <c r="AA231" s="174">
        <f>IF(AA$2="Fcst",'Revenue B Inputs'!AA32,0)</f>
        <v>0</v>
      </c>
      <c r="AB231" s="174">
        <f>IF(AB$2="Fcst",'Revenue B Inputs'!AB32,0)</f>
        <v>0</v>
      </c>
      <c r="AC231" s="174">
        <f>IF(AC$2="Fcst",'Revenue B Inputs'!AC32,0)</f>
        <v>0</v>
      </c>
      <c r="AD231" s="174">
        <f>IF(AD$2="Fcst",'Revenue B Inputs'!AD32,0)</f>
        <v>0</v>
      </c>
      <c r="AE231" s="174">
        <f>IF(AE$2="Fcst",'Revenue B Inputs'!AE32,0)</f>
        <v>0</v>
      </c>
      <c r="AF231" s="174">
        <f>IF(AF$2="Fcst",'Revenue B Inputs'!AF32,0)</f>
        <v>0</v>
      </c>
      <c r="AG231" s="174">
        <f>IF(AG$2="Fcst",'Revenue B Inputs'!AG32,0)</f>
        <v>0</v>
      </c>
      <c r="AH231" s="174">
        <f>IF(AH$2="Fcst",'Revenue B Inputs'!AH32,0)</f>
        <v>0</v>
      </c>
      <c r="AI231" s="174">
        <f>IF(AI$2="Fcst",'Revenue B Inputs'!AI32,0)</f>
        <v>0</v>
      </c>
      <c r="AJ231" s="174">
        <f>IF(AJ$2="Fcst",'Revenue B Inputs'!AJ32,0)</f>
        <v>0</v>
      </c>
      <c r="AK231" s="174">
        <f>IF(AK$2="Fcst",'Revenue B Inputs'!AK32,0)</f>
        <v>0</v>
      </c>
      <c r="AL231" s="174">
        <f>IF(AL$2="Fcst",'Revenue B Inputs'!AL32,0)</f>
        <v>0</v>
      </c>
      <c r="AM231" s="174">
        <f>IF(AM$2="Fcst",'Revenue B Inputs'!AM32,0)</f>
        <v>0</v>
      </c>
      <c r="AN231" s="174">
        <f>IF(AN$2="Fcst",'Revenue B Inputs'!AN32,0)</f>
        <v>0</v>
      </c>
      <c r="AO231" s="174">
        <f>IF(AO$2="Fcst",'Revenue B Inputs'!AO32,0)</f>
        <v>0</v>
      </c>
      <c r="AP231" s="174">
        <f>IF(AP$2="Fcst",'Revenue B Inputs'!AP32,0)</f>
        <v>0</v>
      </c>
      <c r="AQ231" s="174">
        <f>IF(AQ$2="Fcst",'Revenue B Inputs'!AQ32,0)</f>
        <v>0</v>
      </c>
      <c r="AR231" s="174">
        <f>IF(AR$2="Fcst",'Revenue B Inputs'!AR32,0)</f>
        <v>0</v>
      </c>
      <c r="AS231" s="174">
        <f>IF(AS$2="Fcst",'Revenue B Inputs'!AS32,0)</f>
        <v>0</v>
      </c>
      <c r="AT231" s="174">
        <f>IF(AT$2="Fcst",'Revenue B Inputs'!AT32,0)</f>
        <v>0</v>
      </c>
      <c r="AU231" s="174">
        <f>IF(AU$2="Fcst",'Revenue B Inputs'!AU32,0)</f>
        <v>-870.8987272149717</v>
      </c>
      <c r="AV231" s="174">
        <f>IF(AV$2="Fcst",'Revenue B Inputs'!AV32,0)</f>
        <v>-857.90023874907661</v>
      </c>
      <c r="AW231" s="174">
        <f>IF(AW$2="Fcst",'Revenue B Inputs'!AW32,0)</f>
        <v>-844.90175028318151</v>
      </c>
      <c r="AX231" s="174">
        <f>IF(AX$2="Fcst",'Revenue B Inputs'!AX32,0)</f>
        <v>-831.90326181728631</v>
      </c>
      <c r="AY231" s="174">
        <f>IF(AY$2="Fcst",'Revenue B Inputs'!AY32,0)</f>
        <v>-805.90628488549612</v>
      </c>
      <c r="AZ231" s="174">
        <f>IF(AZ$2="Fcst",'Revenue B Inputs'!AZ32,0)</f>
        <v>-792.90779641960103</v>
      </c>
      <c r="BA231" s="174">
        <f>IF(BA$2="Fcst",'Revenue B Inputs'!BA32,0)</f>
        <v>-779.90930795370593</v>
      </c>
      <c r="BB231" s="174">
        <f>IF(BB$2="Fcst",'Revenue B Inputs'!BB32,0)</f>
        <v>-766.91081948781084</v>
      </c>
      <c r="BC231" s="174">
        <f>IF(BC$2="Fcst",'Revenue B Inputs'!BC32,0)</f>
        <v>-753.91233102191575</v>
      </c>
      <c r="BD231" s="174">
        <f>IF(BD$2="Fcst",'Revenue B Inputs'!BD32,0)</f>
        <v>-740.91384255602065</v>
      </c>
      <c r="BE231" s="174">
        <f>IF(BE$2="Fcst",'Revenue B Inputs'!BE32,0)</f>
        <v>-714.91686562423035</v>
      </c>
      <c r="BF231" s="174">
        <f>IF(BF$2="Fcst",'Revenue B Inputs'!BF32,0)</f>
        <v>-701.91837715833526</v>
      </c>
      <c r="BG231" s="174">
        <f>IF(BG$2="Fcst",'Revenue B Inputs'!BG32,0)</f>
        <v>-688.91988869244017</v>
      </c>
      <c r="BH231" s="174">
        <f>IF(BH$2="Fcst",'Revenue B Inputs'!BH32,0)</f>
        <v>-675.92140022654507</v>
      </c>
      <c r="BI231" s="174">
        <f>IF(BI$2="Fcst",'Revenue B Inputs'!BI32,0)</f>
        <v>-662.92291176064998</v>
      </c>
      <c r="BJ231" s="174">
        <f>IF(BJ$2="Fcst",'Revenue B Inputs'!BJ32,0)</f>
        <v>-649.92442329475489</v>
      </c>
      <c r="BK231" s="174">
        <f>IF(BK$2="Fcst",'Revenue B Inputs'!BK32,0)</f>
        <v>-636.92593482885979</v>
      </c>
      <c r="BL231" s="174">
        <f>IF(BL$2="Fcst",'Revenue B Inputs'!BL32,0)</f>
        <v>-623.92744636296459</v>
      </c>
      <c r="BM231" s="174">
        <f>IF(BM$2="Fcst",'Revenue B Inputs'!BM32,0)</f>
        <v>-623.92744636296459</v>
      </c>
      <c r="BN231" s="174">
        <f>IF(BN$2="Fcst",'Revenue B Inputs'!BN32,0)</f>
        <v>-610.92895789706949</v>
      </c>
      <c r="BO231" s="174">
        <f>IF(BO$2="Fcst",'Revenue B Inputs'!BO32,0)</f>
        <v>-597.93046943117429</v>
      </c>
      <c r="BP231" s="174">
        <f>IF(BP$2="Fcst",'Revenue B Inputs'!BP32,0)</f>
        <v>-584.93198096527919</v>
      </c>
      <c r="BQ231" s="174">
        <f>IF(BQ$2="Fcst",'Revenue B Inputs'!BQ32,0)</f>
        <v>-571.9334924993841</v>
      </c>
      <c r="BR231" s="174">
        <f>IF(BR$2="Fcst",'Revenue B Inputs'!BR32,0)</f>
        <v>-558.93500403348889</v>
      </c>
      <c r="BS231" s="174">
        <f>IF(BS$2="Fcst",'Revenue B Inputs'!BS32,0)</f>
        <v>-545.9365155675938</v>
      </c>
      <c r="BT231" s="174">
        <f>IF(BT$2="Fcst",'Revenue B Inputs'!BT32,0)</f>
        <v>-532.93802710169871</v>
      </c>
      <c r="BU231" s="174">
        <f>IF(BU$2="Fcst",'Revenue B Inputs'!BU32,0)</f>
        <v>-532.93802710169871</v>
      </c>
    </row>
    <row r="232" spans="1:73" x14ac:dyDescent="0.3">
      <c r="A232" s="200" t="str">
        <f>$A$10</f>
        <v>Revenue C Inputs</v>
      </c>
      <c r="B232" s="174">
        <f>IF(B$2="Fcst",'Revenue C Inputs'!B32,0)</f>
        <v>0</v>
      </c>
      <c r="C232" s="174">
        <f>IF(C$2="Fcst",'Revenue C Inputs'!C32,0)</f>
        <v>0</v>
      </c>
      <c r="D232" s="174">
        <f>IF(D$2="Fcst",'Revenue C Inputs'!D32,0)</f>
        <v>0</v>
      </c>
      <c r="E232" s="174">
        <f>IF(E$2="Fcst",'Revenue C Inputs'!E32,0)</f>
        <v>0</v>
      </c>
      <c r="F232" s="174">
        <f>IF(F$2="Fcst",'Revenue C Inputs'!F32,0)</f>
        <v>0</v>
      </c>
      <c r="G232" s="174">
        <f>IF(G$2="Fcst",'Revenue C Inputs'!G32,0)</f>
        <v>0</v>
      </c>
      <c r="H232" s="174">
        <f>IF(H$2="Fcst",'Revenue C Inputs'!H32,0)</f>
        <v>0</v>
      </c>
      <c r="I232" s="174">
        <f>IF(I$2="Fcst",'Revenue C Inputs'!I32,0)</f>
        <v>0</v>
      </c>
      <c r="J232" s="174">
        <f>IF(J$2="Fcst",'Revenue C Inputs'!J32,0)</f>
        <v>0</v>
      </c>
      <c r="K232" s="174">
        <f>IF(K$2="Fcst",'Revenue C Inputs'!K32,0)</f>
        <v>0</v>
      </c>
      <c r="L232" s="174">
        <f>IF(L$2="Fcst",'Revenue C Inputs'!L32,0)</f>
        <v>0</v>
      </c>
      <c r="M232" s="174">
        <f>IF(M$2="Fcst",'Revenue C Inputs'!M32,0)</f>
        <v>0</v>
      </c>
      <c r="N232" s="174">
        <f>IF(N$2="Fcst",'Revenue C Inputs'!N32,0)</f>
        <v>0</v>
      </c>
      <c r="O232" s="174">
        <f>IF(O$2="Fcst",'Revenue C Inputs'!O32,0)</f>
        <v>0</v>
      </c>
      <c r="P232" s="174">
        <f>IF(P$2="Fcst",'Revenue C Inputs'!P32,0)</f>
        <v>0</v>
      </c>
      <c r="Q232" s="174">
        <f>IF(Q$2="Fcst",'Revenue C Inputs'!Q32,0)</f>
        <v>0</v>
      </c>
      <c r="R232" s="174">
        <f>IF(R$2="Fcst",'Revenue C Inputs'!R32,0)</f>
        <v>0</v>
      </c>
      <c r="S232" s="174">
        <f>IF(S$2="Fcst",'Revenue C Inputs'!S32,0)</f>
        <v>0</v>
      </c>
      <c r="T232" s="174">
        <f>IF(T$2="Fcst",'Revenue C Inputs'!T32,0)</f>
        <v>0</v>
      </c>
      <c r="U232" s="174">
        <f>IF(U$2="Fcst",'Revenue C Inputs'!U32,0)</f>
        <v>0</v>
      </c>
      <c r="V232" s="174">
        <f>IF(V$2="Fcst",'Revenue C Inputs'!V32,0)</f>
        <v>0</v>
      </c>
      <c r="W232" s="174">
        <f>IF(W$2="Fcst",'Revenue C Inputs'!W32,0)</f>
        <v>0</v>
      </c>
      <c r="X232" s="174">
        <f>IF(X$2="Fcst",'Revenue C Inputs'!X32,0)</f>
        <v>0</v>
      </c>
      <c r="Y232" s="174">
        <f>IF(Y$2="Fcst",'Revenue C Inputs'!Y32,0)</f>
        <v>0</v>
      </c>
      <c r="Z232" s="174">
        <f>IF(Z$2="Fcst",'Revenue C Inputs'!Z32,0)</f>
        <v>0</v>
      </c>
      <c r="AA232" s="174">
        <f>IF(AA$2="Fcst",'Revenue C Inputs'!AA32,0)</f>
        <v>0</v>
      </c>
      <c r="AB232" s="174">
        <f>IF(AB$2="Fcst",'Revenue C Inputs'!AB32,0)</f>
        <v>0</v>
      </c>
      <c r="AC232" s="174">
        <f>IF(AC$2="Fcst",'Revenue C Inputs'!AC32,0)</f>
        <v>0</v>
      </c>
      <c r="AD232" s="174">
        <f>IF(AD$2="Fcst",'Revenue C Inputs'!AD32,0)</f>
        <v>0</v>
      </c>
      <c r="AE232" s="174">
        <f>IF(AE$2="Fcst",'Revenue C Inputs'!AE32,0)</f>
        <v>0</v>
      </c>
      <c r="AF232" s="174">
        <f>IF(AF$2="Fcst",'Revenue C Inputs'!AF32,0)</f>
        <v>0</v>
      </c>
      <c r="AG232" s="174">
        <f>IF(AG$2="Fcst",'Revenue C Inputs'!AG32,0)</f>
        <v>0</v>
      </c>
      <c r="AH232" s="174">
        <f>IF(AH$2="Fcst",'Revenue C Inputs'!AH32,0)</f>
        <v>0</v>
      </c>
      <c r="AI232" s="174">
        <f>IF(AI$2="Fcst",'Revenue C Inputs'!AI32,0)</f>
        <v>0</v>
      </c>
      <c r="AJ232" s="174">
        <f>IF(AJ$2="Fcst",'Revenue C Inputs'!AJ32,0)</f>
        <v>0</v>
      </c>
      <c r="AK232" s="174">
        <f>IF(AK$2="Fcst",'Revenue C Inputs'!AK32,0)</f>
        <v>0</v>
      </c>
      <c r="AL232" s="174">
        <f>IF(AL$2="Fcst",'Revenue C Inputs'!AL32,0)</f>
        <v>0</v>
      </c>
      <c r="AM232" s="174">
        <f>IF(AM$2="Fcst",'Revenue C Inputs'!AM32,0)</f>
        <v>0</v>
      </c>
      <c r="AN232" s="174">
        <f>IF(AN$2="Fcst",'Revenue C Inputs'!AN32,0)</f>
        <v>0</v>
      </c>
      <c r="AO232" s="174">
        <f>IF(AO$2="Fcst",'Revenue C Inputs'!AO32,0)</f>
        <v>0</v>
      </c>
      <c r="AP232" s="174">
        <f>IF(AP$2="Fcst",'Revenue C Inputs'!AP32,0)</f>
        <v>0</v>
      </c>
      <c r="AQ232" s="174">
        <f>IF(AQ$2="Fcst",'Revenue C Inputs'!AQ32,0)</f>
        <v>0</v>
      </c>
      <c r="AR232" s="174">
        <f>IF(AR$2="Fcst",'Revenue C Inputs'!AR32,0)</f>
        <v>0</v>
      </c>
      <c r="AS232" s="174">
        <f>IF(AS$2="Fcst",'Revenue C Inputs'!AS32,0)</f>
        <v>0</v>
      </c>
      <c r="AT232" s="174">
        <f>IF(AT$2="Fcst",'Revenue C Inputs'!AT32,0)</f>
        <v>0</v>
      </c>
      <c r="AU232" s="174">
        <f>IF(AU$2="Fcst",'Revenue C Inputs'!AU32,0)</f>
        <v>-870.8987272149717</v>
      </c>
      <c r="AV232" s="174">
        <f>IF(AV$2="Fcst",'Revenue C Inputs'!AV32,0)</f>
        <v>-857.90023874907661</v>
      </c>
      <c r="AW232" s="174">
        <f>IF(AW$2="Fcst",'Revenue C Inputs'!AW32,0)</f>
        <v>-844.90175028318151</v>
      </c>
      <c r="AX232" s="174">
        <f>IF(AX$2="Fcst",'Revenue C Inputs'!AX32,0)</f>
        <v>-831.90326181728631</v>
      </c>
      <c r="AY232" s="174">
        <f>IF(AY$2="Fcst",'Revenue C Inputs'!AY32,0)</f>
        <v>-805.90628488549612</v>
      </c>
      <c r="AZ232" s="174">
        <f>IF(AZ$2="Fcst",'Revenue C Inputs'!AZ32,0)</f>
        <v>-792.90779641960103</v>
      </c>
      <c r="BA232" s="174">
        <f>IF(BA$2="Fcst",'Revenue C Inputs'!BA32,0)</f>
        <v>-779.90930795370593</v>
      </c>
      <c r="BB232" s="174">
        <f>IF(BB$2="Fcst",'Revenue C Inputs'!BB32,0)</f>
        <v>-766.91081948781084</v>
      </c>
      <c r="BC232" s="174">
        <f>IF(BC$2="Fcst",'Revenue C Inputs'!BC32,0)</f>
        <v>-753.91233102191575</v>
      </c>
      <c r="BD232" s="174">
        <f>IF(BD$2="Fcst",'Revenue C Inputs'!BD32,0)</f>
        <v>-740.91384255602065</v>
      </c>
      <c r="BE232" s="174">
        <f>IF(BE$2="Fcst",'Revenue C Inputs'!BE32,0)</f>
        <v>-714.91686562423035</v>
      </c>
      <c r="BF232" s="174">
        <f>IF(BF$2="Fcst",'Revenue C Inputs'!BF32,0)</f>
        <v>-701.91837715833526</v>
      </c>
      <c r="BG232" s="174">
        <f>IF(BG$2="Fcst",'Revenue C Inputs'!BG32,0)</f>
        <v>-688.91988869244017</v>
      </c>
      <c r="BH232" s="174">
        <f>IF(BH$2="Fcst",'Revenue C Inputs'!BH32,0)</f>
        <v>-675.92140022654507</v>
      </c>
      <c r="BI232" s="174">
        <f>IF(BI$2="Fcst",'Revenue C Inputs'!BI32,0)</f>
        <v>-662.92291176064998</v>
      </c>
      <c r="BJ232" s="174">
        <f>IF(BJ$2="Fcst",'Revenue C Inputs'!BJ32,0)</f>
        <v>-649.92442329475489</v>
      </c>
      <c r="BK232" s="174">
        <f>IF(BK$2="Fcst",'Revenue C Inputs'!BK32,0)</f>
        <v>-636.92593482885979</v>
      </c>
      <c r="BL232" s="174">
        <f>IF(BL$2="Fcst",'Revenue C Inputs'!BL32,0)</f>
        <v>-623.92744636296459</v>
      </c>
      <c r="BM232" s="174">
        <f>IF(BM$2="Fcst",'Revenue C Inputs'!BM32,0)</f>
        <v>-623.92744636296459</v>
      </c>
      <c r="BN232" s="174">
        <f>IF(BN$2="Fcst",'Revenue C Inputs'!BN32,0)</f>
        <v>-610.92895789706949</v>
      </c>
      <c r="BO232" s="174">
        <f>IF(BO$2="Fcst",'Revenue C Inputs'!BO32,0)</f>
        <v>-597.93046943117429</v>
      </c>
      <c r="BP232" s="174">
        <f>IF(BP$2="Fcst",'Revenue C Inputs'!BP32,0)</f>
        <v>-584.93198096527919</v>
      </c>
      <c r="BQ232" s="174">
        <f>IF(BQ$2="Fcst",'Revenue C Inputs'!BQ32,0)</f>
        <v>-571.9334924993841</v>
      </c>
      <c r="BR232" s="174">
        <f>IF(BR$2="Fcst",'Revenue C Inputs'!BR32,0)</f>
        <v>-558.93500403348889</v>
      </c>
      <c r="BS232" s="174">
        <f>IF(BS$2="Fcst",'Revenue C Inputs'!BS32,0)</f>
        <v>-545.9365155675938</v>
      </c>
      <c r="BT232" s="174">
        <f>IF(BT$2="Fcst",'Revenue C Inputs'!BT32,0)</f>
        <v>-532.93802710169871</v>
      </c>
      <c r="BU232" s="174">
        <f>IF(BU$2="Fcst",'Revenue C Inputs'!BU32,0)</f>
        <v>-532.93802710169871</v>
      </c>
    </row>
    <row r="233" spans="1:73" x14ac:dyDescent="0.3">
      <c r="A233" s="200" t="str">
        <f>$A$11</f>
        <v>Revenue D Inputs</v>
      </c>
      <c r="B233" s="174">
        <f>IF(B$2="Fcst",'Revenue D Inputs'!B43,0)</f>
        <v>0</v>
      </c>
      <c r="C233" s="174">
        <f>IF(C$2="Fcst",'Revenue D Inputs'!C43,0)</f>
        <v>0</v>
      </c>
      <c r="D233" s="174">
        <f>IF(D$2="Fcst",'Revenue D Inputs'!D43,0)</f>
        <v>0</v>
      </c>
      <c r="E233" s="174">
        <f>IF(E$2="Fcst",'Revenue D Inputs'!E43,0)</f>
        <v>0</v>
      </c>
      <c r="F233" s="174">
        <f>IF(F$2="Fcst",'Revenue D Inputs'!F43,0)</f>
        <v>0</v>
      </c>
      <c r="G233" s="174">
        <f>IF(G$2="Fcst",'Revenue D Inputs'!G43,0)</f>
        <v>0</v>
      </c>
      <c r="H233" s="174">
        <f>IF(H$2="Fcst",'Revenue D Inputs'!H43,0)</f>
        <v>0</v>
      </c>
      <c r="I233" s="174">
        <f>IF(I$2="Fcst",'Revenue D Inputs'!I43,0)</f>
        <v>0</v>
      </c>
      <c r="J233" s="174">
        <f>IF(J$2="Fcst",'Revenue D Inputs'!J43,0)</f>
        <v>0</v>
      </c>
      <c r="K233" s="174">
        <f>IF(K$2="Fcst",'Revenue D Inputs'!K43,0)</f>
        <v>0</v>
      </c>
      <c r="L233" s="174">
        <f>IF(L$2="Fcst",'Revenue D Inputs'!L43,0)</f>
        <v>0</v>
      </c>
      <c r="M233" s="174">
        <f>IF(M$2="Fcst",'Revenue D Inputs'!M43,0)</f>
        <v>0</v>
      </c>
      <c r="N233" s="174">
        <f>IF(N$2="Fcst",'Revenue D Inputs'!N43,0)</f>
        <v>0</v>
      </c>
      <c r="O233" s="174">
        <f>IF(O$2="Fcst",'Revenue D Inputs'!O43,0)</f>
        <v>0</v>
      </c>
      <c r="P233" s="174">
        <f>IF(P$2="Fcst",'Revenue D Inputs'!P43,0)</f>
        <v>0</v>
      </c>
      <c r="Q233" s="174">
        <f>IF(Q$2="Fcst",'Revenue D Inputs'!Q43,0)</f>
        <v>0</v>
      </c>
      <c r="R233" s="174">
        <f>IF(R$2="Fcst",'Revenue D Inputs'!R43,0)</f>
        <v>0</v>
      </c>
      <c r="S233" s="174">
        <f>IF(S$2="Fcst",'Revenue D Inputs'!S43,0)</f>
        <v>0</v>
      </c>
      <c r="T233" s="174">
        <f>IF(T$2="Fcst",'Revenue D Inputs'!T43,0)</f>
        <v>0</v>
      </c>
      <c r="U233" s="174">
        <f>IF(U$2="Fcst",'Revenue D Inputs'!U43,0)</f>
        <v>0</v>
      </c>
      <c r="V233" s="174">
        <f>IF(V$2="Fcst",'Revenue D Inputs'!V43,0)</f>
        <v>0</v>
      </c>
      <c r="W233" s="174">
        <f>IF(W$2="Fcst",'Revenue D Inputs'!W43,0)</f>
        <v>0</v>
      </c>
      <c r="X233" s="174">
        <f>IF(X$2="Fcst",'Revenue D Inputs'!X43,0)</f>
        <v>0</v>
      </c>
      <c r="Y233" s="174">
        <f>IF(Y$2="Fcst",'Revenue D Inputs'!Y43,0)</f>
        <v>0</v>
      </c>
      <c r="Z233" s="174">
        <f>IF(Z$2="Fcst",'Revenue D Inputs'!Z43,0)</f>
        <v>0</v>
      </c>
      <c r="AA233" s="174">
        <f>IF(AA$2="Fcst",'Revenue D Inputs'!AA43,0)</f>
        <v>0</v>
      </c>
      <c r="AB233" s="174">
        <f>IF(AB$2="Fcst",'Revenue D Inputs'!AB43,0)</f>
        <v>0</v>
      </c>
      <c r="AC233" s="174">
        <f>IF(AC$2="Fcst",'Revenue D Inputs'!AC43,0)</f>
        <v>0</v>
      </c>
      <c r="AD233" s="174">
        <f>IF(AD$2="Fcst",'Revenue D Inputs'!AD43,0)</f>
        <v>0</v>
      </c>
      <c r="AE233" s="174">
        <f>IF(AE$2="Fcst",'Revenue D Inputs'!AE43,0)</f>
        <v>0</v>
      </c>
      <c r="AF233" s="174">
        <f>IF(AF$2="Fcst",'Revenue D Inputs'!AF43,0)</f>
        <v>0</v>
      </c>
      <c r="AG233" s="174">
        <f>IF(AG$2="Fcst",'Revenue D Inputs'!AG43,0)</f>
        <v>0</v>
      </c>
      <c r="AH233" s="174">
        <f>IF(AH$2="Fcst",'Revenue D Inputs'!AH43,0)</f>
        <v>0</v>
      </c>
      <c r="AI233" s="174">
        <f>IF(AI$2="Fcst",'Revenue D Inputs'!AI43,0)</f>
        <v>0</v>
      </c>
      <c r="AJ233" s="174">
        <f>IF(AJ$2="Fcst",'Revenue D Inputs'!AJ43,0)</f>
        <v>0</v>
      </c>
      <c r="AK233" s="174">
        <f>IF(AK$2="Fcst",'Revenue D Inputs'!AK43,0)</f>
        <v>0</v>
      </c>
      <c r="AL233" s="174">
        <f>IF(AL$2="Fcst",'Revenue D Inputs'!AL43,0)</f>
        <v>0</v>
      </c>
      <c r="AM233" s="174">
        <f>IF(AM$2="Fcst",'Revenue D Inputs'!AM43,0)</f>
        <v>0</v>
      </c>
      <c r="AN233" s="174">
        <f>IF(AN$2="Fcst",'Revenue D Inputs'!AN43,0)</f>
        <v>0</v>
      </c>
      <c r="AO233" s="174">
        <f>IF(AO$2="Fcst",'Revenue D Inputs'!AO43,0)</f>
        <v>0</v>
      </c>
      <c r="AP233" s="174">
        <f>IF(AP$2="Fcst",'Revenue D Inputs'!AP43,0)</f>
        <v>0</v>
      </c>
      <c r="AQ233" s="174">
        <f>IF(AQ$2="Fcst",'Revenue D Inputs'!AQ43,0)</f>
        <v>0</v>
      </c>
      <c r="AR233" s="174">
        <f>IF(AR$2="Fcst",'Revenue D Inputs'!AR43,0)</f>
        <v>0</v>
      </c>
      <c r="AS233" s="174">
        <f>IF(AS$2="Fcst",'Revenue D Inputs'!AS43,0)</f>
        <v>0</v>
      </c>
      <c r="AT233" s="174">
        <f>IF(AT$2="Fcst",'Revenue D Inputs'!AT43,0)</f>
        <v>0</v>
      </c>
      <c r="AU233" s="174">
        <f>IF(AU$2="Fcst",'Revenue D Inputs'!AU43,0)</f>
        <v>0</v>
      </c>
      <c r="AV233" s="174">
        <f>IF(AV$2="Fcst",'Revenue D Inputs'!AV43,0)</f>
        <v>0</v>
      </c>
      <c r="AW233" s="174">
        <f>IF(AW$2="Fcst",'Revenue D Inputs'!AW43,0)</f>
        <v>0</v>
      </c>
      <c r="AX233" s="174">
        <f>IF(AX$2="Fcst",'Revenue D Inputs'!AX43,0)</f>
        <v>0</v>
      </c>
      <c r="AY233" s="174">
        <f>IF(AY$2="Fcst",'Revenue D Inputs'!AY43,0)</f>
        <v>0</v>
      </c>
      <c r="AZ233" s="174">
        <f>IF(AZ$2="Fcst",'Revenue D Inputs'!AZ43,0)</f>
        <v>0</v>
      </c>
      <c r="BA233" s="174">
        <f>IF(BA$2="Fcst",'Revenue D Inputs'!BA43,0)</f>
        <v>0</v>
      </c>
      <c r="BB233" s="174">
        <f>IF(BB$2="Fcst",'Revenue D Inputs'!BB43,0)</f>
        <v>0</v>
      </c>
      <c r="BC233" s="174">
        <f>IF(BC$2="Fcst",'Revenue D Inputs'!BC43,0)</f>
        <v>0</v>
      </c>
      <c r="BD233" s="174">
        <f>IF(BD$2="Fcst",'Revenue D Inputs'!BD43,0)</f>
        <v>0</v>
      </c>
      <c r="BE233" s="174">
        <f>IF(BE$2="Fcst",'Revenue D Inputs'!BE43,0)</f>
        <v>0</v>
      </c>
      <c r="BF233" s="174">
        <f>IF(BF$2="Fcst",'Revenue D Inputs'!BF43,0)</f>
        <v>0</v>
      </c>
      <c r="BG233" s="174">
        <f>IF(BG$2="Fcst",'Revenue D Inputs'!BG43,0)</f>
        <v>0</v>
      </c>
      <c r="BH233" s="174">
        <f>IF(BH$2="Fcst",'Revenue D Inputs'!BH43,0)</f>
        <v>0</v>
      </c>
      <c r="BI233" s="174">
        <f>IF(BI$2="Fcst",'Revenue D Inputs'!BI43,0)</f>
        <v>0</v>
      </c>
      <c r="BJ233" s="174">
        <f>IF(BJ$2="Fcst",'Revenue D Inputs'!BJ43,0)</f>
        <v>0</v>
      </c>
      <c r="BK233" s="174">
        <f>IF(BK$2="Fcst",'Revenue D Inputs'!BK43,0)</f>
        <v>0</v>
      </c>
      <c r="BL233" s="174">
        <f>IF(BL$2="Fcst",'Revenue D Inputs'!BL43,0)</f>
        <v>0</v>
      </c>
      <c r="BM233" s="174">
        <f>IF(BM$2="Fcst",'Revenue D Inputs'!BM43,0)</f>
        <v>0</v>
      </c>
      <c r="BN233" s="174">
        <f>IF(BN$2="Fcst",'Revenue D Inputs'!BN43,0)</f>
        <v>0</v>
      </c>
      <c r="BO233" s="174">
        <f>IF(BO$2="Fcst",'Revenue D Inputs'!BO43,0)</f>
        <v>0</v>
      </c>
      <c r="BP233" s="174">
        <f>IF(BP$2="Fcst",'Revenue D Inputs'!BP43,0)</f>
        <v>0</v>
      </c>
      <c r="BQ233" s="174">
        <f>IF(BQ$2="Fcst",'Revenue D Inputs'!BQ43,0)</f>
        <v>0</v>
      </c>
      <c r="BR233" s="174">
        <f>IF(BR$2="Fcst",'Revenue D Inputs'!BR43,0)</f>
        <v>0</v>
      </c>
      <c r="BS233" s="174">
        <f>IF(BS$2="Fcst",'Revenue D Inputs'!BS43,0)</f>
        <v>0</v>
      </c>
      <c r="BT233" s="174">
        <f>IF(BT$2="Fcst",'Revenue D Inputs'!BT43,0)</f>
        <v>0</v>
      </c>
      <c r="BU233" s="174">
        <f>IF(BU$2="Fcst",'Revenue D Inputs'!BU43,0)</f>
        <v>0</v>
      </c>
    </row>
    <row r="234" spans="1:73" s="575" customFormat="1" x14ac:dyDescent="0.3">
      <c r="A234" s="575" t="str">
        <f>$A$12</f>
        <v>Revenue E Inputs</v>
      </c>
      <c r="B234" s="537">
        <f>IF(B$2="Fcst",'Revenue E Inputs'!B76,0)</f>
        <v>0</v>
      </c>
      <c r="C234" s="537">
        <f>IF(C$2="Fcst",'Revenue E Inputs'!C76,0)</f>
        <v>0</v>
      </c>
      <c r="D234" s="537">
        <f>IF(D$2="Fcst",'Revenue E Inputs'!D76,0)</f>
        <v>0</v>
      </c>
      <c r="E234" s="537">
        <f>IF(E$2="Fcst",'Revenue E Inputs'!E76,0)</f>
        <v>0</v>
      </c>
      <c r="F234" s="537">
        <f>IF(F$2="Fcst",'Revenue E Inputs'!F76,0)</f>
        <v>0</v>
      </c>
      <c r="G234" s="537">
        <f>IF(G$2="Fcst",'Revenue E Inputs'!G76,0)</f>
        <v>0</v>
      </c>
      <c r="H234" s="537">
        <f>IF(H$2="Fcst",'Revenue E Inputs'!H76,0)</f>
        <v>0</v>
      </c>
      <c r="I234" s="537">
        <f>IF(I$2="Fcst",'Revenue E Inputs'!I76,0)</f>
        <v>0</v>
      </c>
      <c r="J234" s="537">
        <f>IF(J$2="Fcst",'Revenue E Inputs'!J76,0)</f>
        <v>0</v>
      </c>
      <c r="K234" s="537">
        <f>IF(K$2="Fcst",'Revenue E Inputs'!K76,0)</f>
        <v>0</v>
      </c>
      <c r="L234" s="537">
        <f>IF(L$2="Fcst",'Revenue E Inputs'!L76,0)</f>
        <v>0</v>
      </c>
      <c r="M234" s="537">
        <f>IF(M$2="Fcst",'Revenue E Inputs'!M76,0)</f>
        <v>0</v>
      </c>
      <c r="N234" s="537">
        <f>IF(N$2="Fcst",'Revenue E Inputs'!N76,0)</f>
        <v>0</v>
      </c>
      <c r="O234" s="537">
        <f>IF(O$2="Fcst",'Revenue E Inputs'!O76,0)</f>
        <v>0</v>
      </c>
      <c r="P234" s="537">
        <f>IF(P$2="Fcst",'Revenue E Inputs'!P76,0)</f>
        <v>0</v>
      </c>
      <c r="Q234" s="537">
        <f>IF(Q$2="Fcst",'Revenue E Inputs'!Q76,0)</f>
        <v>0</v>
      </c>
      <c r="R234" s="537">
        <f>IF(R$2="Fcst",'Revenue E Inputs'!R76,0)</f>
        <v>0</v>
      </c>
      <c r="S234" s="537">
        <f>IF(S$2="Fcst",'Revenue E Inputs'!S76,0)</f>
        <v>0</v>
      </c>
      <c r="T234" s="537">
        <f>IF(T$2="Fcst",'Revenue E Inputs'!T76,0)</f>
        <v>0</v>
      </c>
      <c r="U234" s="537">
        <f>IF(U$2="Fcst",'Revenue E Inputs'!U76,0)</f>
        <v>0</v>
      </c>
      <c r="V234" s="537">
        <f>IF(V$2="Fcst",'Revenue E Inputs'!V76,0)</f>
        <v>0</v>
      </c>
      <c r="W234" s="537">
        <f>IF(W$2="Fcst",'Revenue E Inputs'!W76,0)</f>
        <v>0</v>
      </c>
      <c r="X234" s="537">
        <f>IF(X$2="Fcst",'Revenue E Inputs'!X76,0)</f>
        <v>0</v>
      </c>
      <c r="Y234" s="537">
        <f>IF(Y$2="Fcst",'Revenue E Inputs'!Y76,0)</f>
        <v>0</v>
      </c>
      <c r="Z234" s="537">
        <f>IF(Z$2="Fcst",'Revenue E Inputs'!Z76,0)</f>
        <v>0</v>
      </c>
      <c r="AA234" s="537">
        <f>IF(AA$2="Fcst",'Revenue E Inputs'!AA76,0)</f>
        <v>0</v>
      </c>
      <c r="AB234" s="537">
        <f>IF(AB$2="Fcst",'Revenue E Inputs'!AB76,0)</f>
        <v>0</v>
      </c>
      <c r="AC234" s="537">
        <f>IF(AC$2="Fcst",'Revenue E Inputs'!AC76,0)</f>
        <v>0</v>
      </c>
      <c r="AD234" s="537">
        <f>IF(AD$2="Fcst",'Revenue E Inputs'!AD76,0)</f>
        <v>0</v>
      </c>
      <c r="AE234" s="537">
        <f>IF(AE$2="Fcst",'Revenue E Inputs'!AE76,0)</f>
        <v>0</v>
      </c>
      <c r="AF234" s="537">
        <f>IF(AF$2="Fcst",'Revenue E Inputs'!AF76,0)</f>
        <v>0</v>
      </c>
      <c r="AG234" s="537">
        <f>IF(AG$2="Fcst",'Revenue E Inputs'!AG76,0)</f>
        <v>0</v>
      </c>
      <c r="AH234" s="537">
        <f>IF(AH$2="Fcst",'Revenue E Inputs'!AH76,0)</f>
        <v>0</v>
      </c>
      <c r="AI234" s="537">
        <f>IF(AI$2="Fcst",'Revenue E Inputs'!AI76,0)</f>
        <v>0</v>
      </c>
      <c r="AJ234" s="537">
        <f>IF(AJ$2="Fcst",'Revenue E Inputs'!AJ76,0)</f>
        <v>0</v>
      </c>
      <c r="AK234" s="537">
        <f>IF(AK$2="Fcst",'Revenue E Inputs'!AK76,0)</f>
        <v>0</v>
      </c>
      <c r="AL234" s="537">
        <f>IF(AL$2="Fcst",'Revenue E Inputs'!AL76,0)</f>
        <v>0</v>
      </c>
      <c r="AM234" s="537">
        <f>IF(AM$2="Fcst",'Revenue E Inputs'!AM76,0)</f>
        <v>0</v>
      </c>
      <c r="AN234" s="537">
        <f>IF(AN$2="Fcst",'Revenue E Inputs'!AN76,0)</f>
        <v>0</v>
      </c>
      <c r="AO234" s="537">
        <f>IF(AO$2="Fcst",'Revenue E Inputs'!AO76,0)</f>
        <v>0</v>
      </c>
      <c r="AP234" s="537">
        <f>IF(AP$2="Fcst",'Revenue E Inputs'!AP76,0)</f>
        <v>0</v>
      </c>
      <c r="AQ234" s="537">
        <f>IF(AQ$2="Fcst",'Revenue E Inputs'!AQ76,0)</f>
        <v>0</v>
      </c>
      <c r="AR234" s="537">
        <f>IF(AR$2="Fcst",'Revenue E Inputs'!AR76,0)</f>
        <v>0</v>
      </c>
      <c r="AS234" s="537">
        <f>IF(AS$2="Fcst",'Revenue E Inputs'!AS76,0)</f>
        <v>0</v>
      </c>
      <c r="AT234" s="537">
        <f>IF(AT$2="Fcst",'Revenue E Inputs'!AT76,0)</f>
        <v>0</v>
      </c>
      <c r="AU234" s="537">
        <f>IF(AU$2="Fcst",'Revenue E Inputs'!AU76,0)</f>
        <v>0</v>
      </c>
      <c r="AV234" s="537">
        <f>IF(AV$2="Fcst",'Revenue E Inputs'!AV76,0)</f>
        <v>0</v>
      </c>
      <c r="AW234" s="537">
        <f>IF(AW$2="Fcst",'Revenue E Inputs'!AW76,0)</f>
        <v>0</v>
      </c>
      <c r="AX234" s="537">
        <f>IF(AX$2="Fcst",'Revenue E Inputs'!AX76,0)</f>
        <v>0</v>
      </c>
      <c r="AY234" s="537">
        <f>IF(AY$2="Fcst",'Revenue E Inputs'!AY76,0)</f>
        <v>0</v>
      </c>
      <c r="AZ234" s="537">
        <f>IF(AZ$2="Fcst",'Revenue E Inputs'!AZ76,0)</f>
        <v>0</v>
      </c>
      <c r="BA234" s="537">
        <f>IF(BA$2="Fcst",'Revenue E Inputs'!BA76,0)</f>
        <v>0</v>
      </c>
      <c r="BB234" s="537">
        <f>IF(BB$2="Fcst",'Revenue E Inputs'!BB76,0)</f>
        <v>0</v>
      </c>
      <c r="BC234" s="537">
        <f>IF(BC$2="Fcst",'Revenue E Inputs'!BC76,0)</f>
        <v>0</v>
      </c>
      <c r="BD234" s="537">
        <f>IF(BD$2="Fcst",'Revenue E Inputs'!BD76,0)</f>
        <v>0</v>
      </c>
      <c r="BE234" s="537">
        <f>IF(BE$2="Fcst",'Revenue E Inputs'!BE76,0)</f>
        <v>0</v>
      </c>
      <c r="BF234" s="537">
        <f>IF(BF$2="Fcst",'Revenue E Inputs'!BF76,0)</f>
        <v>0</v>
      </c>
      <c r="BG234" s="537">
        <f>IF(BG$2="Fcst",'Revenue E Inputs'!BG76,0)</f>
        <v>0</v>
      </c>
      <c r="BH234" s="537">
        <f>IF(BH$2="Fcst",'Revenue E Inputs'!BH76,0)</f>
        <v>0</v>
      </c>
      <c r="BI234" s="537">
        <f>IF(BI$2="Fcst",'Revenue E Inputs'!BI76,0)</f>
        <v>0</v>
      </c>
      <c r="BJ234" s="537">
        <f>IF(BJ$2="Fcst",'Revenue E Inputs'!BJ76,0)</f>
        <v>0</v>
      </c>
      <c r="BK234" s="537">
        <f>IF(BK$2="Fcst",'Revenue E Inputs'!BK76,0)</f>
        <v>0</v>
      </c>
      <c r="BL234" s="537">
        <f>IF(BL$2="Fcst",'Revenue E Inputs'!BL76,0)</f>
        <v>0</v>
      </c>
      <c r="BM234" s="537">
        <f>IF(BM$2="Fcst",'Revenue E Inputs'!BM76,0)</f>
        <v>0</v>
      </c>
      <c r="BN234" s="537">
        <f>IF(BN$2="Fcst",'Revenue E Inputs'!BN76,0)</f>
        <v>0</v>
      </c>
      <c r="BO234" s="537">
        <f>IF(BO$2="Fcst",'Revenue E Inputs'!BO76,0)</f>
        <v>0</v>
      </c>
      <c r="BP234" s="537">
        <f>IF(BP$2="Fcst",'Revenue E Inputs'!BP76,0)</f>
        <v>0</v>
      </c>
      <c r="BQ234" s="537">
        <f>IF(BQ$2="Fcst",'Revenue E Inputs'!BQ76,0)</f>
        <v>0</v>
      </c>
      <c r="BR234" s="537">
        <f>IF(BR$2="Fcst",'Revenue E Inputs'!BR76,0)</f>
        <v>0</v>
      </c>
      <c r="BS234" s="537">
        <f>IF(BS$2="Fcst",'Revenue E Inputs'!BS76,0)</f>
        <v>0</v>
      </c>
      <c r="BT234" s="537">
        <f>IF(BT$2="Fcst",'Revenue E Inputs'!BT76,0)</f>
        <v>0</v>
      </c>
      <c r="BU234" s="537">
        <f>IF(BU$2="Fcst",'Revenue E Inputs'!BU76,0)</f>
        <v>0</v>
      </c>
    </row>
    <row r="235" spans="1:73" s="575" customFormat="1" x14ac:dyDescent="0.3">
      <c r="A235" s="575" t="s">
        <v>981</v>
      </c>
      <c r="B235" s="537">
        <f>IF(B$2="Fcst",'Revenue F Inputs'!B76,0)</f>
        <v>0</v>
      </c>
      <c r="C235" s="537">
        <f>IF(C$2="Fcst",'Revenue F Inputs'!C76,0)</f>
        <v>0</v>
      </c>
      <c r="D235" s="537">
        <f>IF(D$2="Fcst",'Revenue F Inputs'!D76,0)</f>
        <v>0</v>
      </c>
      <c r="E235" s="537">
        <f>IF(E$2="Fcst",'Revenue F Inputs'!E76,0)</f>
        <v>0</v>
      </c>
      <c r="F235" s="537">
        <f>IF(F$2="Fcst",'Revenue F Inputs'!F76,0)</f>
        <v>0</v>
      </c>
      <c r="G235" s="537">
        <f>IF(G$2="Fcst",'Revenue F Inputs'!G76,0)</f>
        <v>0</v>
      </c>
      <c r="H235" s="537">
        <f>IF(H$2="Fcst",'Revenue F Inputs'!H76,0)</f>
        <v>0</v>
      </c>
      <c r="I235" s="537">
        <f>IF(I$2="Fcst",'Revenue F Inputs'!I76,0)</f>
        <v>-1378</v>
      </c>
      <c r="J235" s="537">
        <f>IF(J$2="Fcst",'Revenue F Inputs'!J76,0)</f>
        <v>-1378</v>
      </c>
      <c r="K235" s="537">
        <f>IF(K$2="Fcst",'Revenue F Inputs'!K76,0)</f>
        <v>-1378</v>
      </c>
      <c r="L235" s="537">
        <f>IF(L$2="Fcst",'Revenue F Inputs'!L76,0)</f>
        <v>-1378</v>
      </c>
      <c r="M235" s="537">
        <f>IF(M$2="Fcst",'Revenue F Inputs'!M76,0)</f>
        <v>-1378</v>
      </c>
      <c r="N235" s="537">
        <f>IF(N$2="Fcst",'Revenue F Inputs'!N76,0)</f>
        <v>-1378</v>
      </c>
      <c r="O235" s="537">
        <f>IF(O$2="Fcst",'Revenue F Inputs'!O76,0)</f>
        <v>-1378</v>
      </c>
      <c r="P235" s="537">
        <f>IF(P$2="Fcst",'Revenue F Inputs'!P76,0)</f>
        <v>-1378</v>
      </c>
      <c r="Q235" s="537">
        <f>IF(Q$2="Fcst",'Revenue F Inputs'!Q76,0)</f>
        <v>-1378</v>
      </c>
      <c r="R235" s="537">
        <f>IF(R$2="Fcst",'Revenue F Inputs'!R76,0)</f>
        <v>-1378</v>
      </c>
      <c r="S235" s="537">
        <f>IF(S$2="Fcst",'Revenue F Inputs'!S76,0)</f>
        <v>-1378</v>
      </c>
      <c r="T235" s="537">
        <f>IF(T$2="Fcst",'Revenue F Inputs'!T76,0)</f>
        <v>-1378</v>
      </c>
      <c r="U235" s="537">
        <f>IF(U$2="Fcst",'Revenue F Inputs'!U76,0)</f>
        <v>-1378</v>
      </c>
      <c r="V235" s="537">
        <f>IF(V$2="Fcst",'Revenue F Inputs'!V76,0)</f>
        <v>-1378</v>
      </c>
      <c r="W235" s="537">
        <f>IF(W$2="Fcst",'Revenue F Inputs'!W76,0)</f>
        <v>-1378</v>
      </c>
      <c r="X235" s="537">
        <f>IF(X$2="Fcst",'Revenue F Inputs'!X76,0)</f>
        <v>-1378</v>
      </c>
      <c r="Y235" s="537">
        <f>IF(Y$2="Fcst",'Revenue F Inputs'!Y76,0)</f>
        <v>-1378</v>
      </c>
      <c r="Z235" s="537">
        <f>IF(Z$2="Fcst",'Revenue F Inputs'!Z76,0)</f>
        <v>-1378</v>
      </c>
      <c r="AA235" s="537">
        <f>IF(AA$2="Fcst",'Revenue F Inputs'!AA76,0)</f>
        <v>-1205.75</v>
      </c>
      <c r="AB235" s="537">
        <f>IF(AB$2="Fcst",'Revenue F Inputs'!AB76,0)</f>
        <v>-1205.75</v>
      </c>
      <c r="AC235" s="537">
        <f>IF(AC$2="Fcst",'Revenue F Inputs'!AC76,0)</f>
        <v>-1205.75</v>
      </c>
      <c r="AD235" s="537">
        <f>IF(AD$2="Fcst",'Revenue F Inputs'!AD76,0)</f>
        <v>-1205.75</v>
      </c>
      <c r="AE235" s="537">
        <f>IF(AE$2="Fcst",'Revenue F Inputs'!AE76,0)</f>
        <v>-1205.75</v>
      </c>
      <c r="AF235" s="537">
        <f>IF(AF$2="Fcst",'Revenue F Inputs'!AF76,0)</f>
        <v>-1205.75</v>
      </c>
      <c r="AG235" s="537">
        <f>IF(AG$2="Fcst",'Revenue F Inputs'!AG76,0)</f>
        <v>-1205.75</v>
      </c>
      <c r="AH235" s="537">
        <f>IF(AH$2="Fcst",'Revenue F Inputs'!AH76,0)</f>
        <v>-1205.75</v>
      </c>
      <c r="AI235" s="537">
        <f>IF(AI$2="Fcst",'Revenue F Inputs'!AI76,0)</f>
        <v>-1205.75</v>
      </c>
      <c r="AJ235" s="537">
        <f>IF(AJ$2="Fcst",'Revenue F Inputs'!AJ76,0)</f>
        <v>-1205.75</v>
      </c>
      <c r="AK235" s="537">
        <f>IF(AK$2="Fcst",'Revenue F Inputs'!AK76,0)</f>
        <v>-1205.75</v>
      </c>
      <c r="AL235" s="537">
        <f>IF(AL$2="Fcst",'Revenue F Inputs'!AL76,0)</f>
        <v>-1205.75</v>
      </c>
      <c r="AM235" s="537">
        <f>IF(AM$2="Fcst",'Revenue F Inputs'!AM76,0)</f>
        <v>-1205.75</v>
      </c>
      <c r="AN235" s="537">
        <f>IF(AN$2="Fcst",'Revenue F Inputs'!AN76,0)</f>
        <v>-1205.75</v>
      </c>
      <c r="AO235" s="537">
        <f>IF(AO$2="Fcst",'Revenue F Inputs'!AO76,0)</f>
        <v>-1205.75</v>
      </c>
      <c r="AP235" s="537">
        <f>IF(AP$2="Fcst",'Revenue F Inputs'!AP76,0)</f>
        <v>-1205.75</v>
      </c>
      <c r="AQ235" s="537">
        <f>IF(AQ$2="Fcst",'Revenue F Inputs'!AQ76,0)</f>
        <v>-1205.75</v>
      </c>
      <c r="AR235" s="537">
        <f>IF(AR$2="Fcst",'Revenue F Inputs'!AR76,0)</f>
        <v>-1205.75</v>
      </c>
      <c r="AS235" s="537">
        <f>IF(AS$2="Fcst",'Revenue F Inputs'!AS76,0)</f>
        <v>-1205.75</v>
      </c>
      <c r="AT235" s="537">
        <f>IF(AT$2="Fcst",'Revenue F Inputs'!AT76,0)</f>
        <v>-1205.75</v>
      </c>
      <c r="AU235" s="537">
        <f>IF(AU$2="Fcst",'Revenue F Inputs'!AU76,0)</f>
        <v>-1205.75</v>
      </c>
      <c r="AV235" s="537">
        <f>IF(AV$2="Fcst",'Revenue F Inputs'!AV76,0)</f>
        <v>-1205.75</v>
      </c>
      <c r="AW235" s="537">
        <f>IF(AW$2="Fcst",'Revenue F Inputs'!AW76,0)</f>
        <v>-1205.75</v>
      </c>
      <c r="AX235" s="537">
        <f>IF(AX$2="Fcst",'Revenue F Inputs'!AX76,0)</f>
        <v>-1205.75</v>
      </c>
      <c r="AY235" s="537">
        <f>IF(AY$2="Fcst",'Revenue F Inputs'!AY76,0)</f>
        <v>-1205.75</v>
      </c>
      <c r="AZ235" s="537">
        <f>IF(AZ$2="Fcst",'Revenue F Inputs'!AZ76,0)</f>
        <v>-1205.75</v>
      </c>
      <c r="BA235" s="537">
        <f>IF(BA$2="Fcst",'Revenue F Inputs'!BA76,0)</f>
        <v>-1205.75</v>
      </c>
      <c r="BB235" s="537">
        <f>IF(BB$2="Fcst",'Revenue F Inputs'!BB76,0)</f>
        <v>-1205.75</v>
      </c>
      <c r="BC235" s="537">
        <f>IF(BC$2="Fcst",'Revenue F Inputs'!BC76,0)</f>
        <v>-1205.75</v>
      </c>
      <c r="BD235" s="537">
        <f>IF(BD$2="Fcst",'Revenue F Inputs'!BD76,0)</f>
        <v>-1205.75</v>
      </c>
      <c r="BE235" s="537">
        <f>IF(BE$2="Fcst",'Revenue F Inputs'!BE76,0)</f>
        <v>-1205.75</v>
      </c>
      <c r="BF235" s="537">
        <f>IF(BF$2="Fcst",'Revenue F Inputs'!BF76,0)</f>
        <v>-1205.75</v>
      </c>
      <c r="BG235" s="537">
        <f>IF(BG$2="Fcst",'Revenue F Inputs'!BG76,0)</f>
        <v>-1033.5</v>
      </c>
      <c r="BH235" s="537">
        <f>IF(BH$2="Fcst",'Revenue F Inputs'!BH76,0)</f>
        <v>-1033.5</v>
      </c>
      <c r="BI235" s="537">
        <f>IF(BI$2="Fcst",'Revenue F Inputs'!BI76,0)</f>
        <v>-1033.5</v>
      </c>
      <c r="BJ235" s="537">
        <f>IF(BJ$2="Fcst",'Revenue F Inputs'!BJ76,0)</f>
        <v>-1033.5</v>
      </c>
      <c r="BK235" s="537">
        <f>IF(BK$2="Fcst",'Revenue F Inputs'!BK76,0)</f>
        <v>-1033.5</v>
      </c>
      <c r="BL235" s="537">
        <f>IF(BL$2="Fcst",'Revenue F Inputs'!BL76,0)</f>
        <v>-1033.5</v>
      </c>
      <c r="BM235" s="537">
        <f>IF(BM$2="Fcst",'Revenue F Inputs'!BM76,0)</f>
        <v>-1033.5</v>
      </c>
      <c r="BN235" s="537">
        <f>IF(BN$2="Fcst",'Revenue F Inputs'!BN76,0)</f>
        <v>-1033.5</v>
      </c>
      <c r="BO235" s="537">
        <f>IF(BO$2="Fcst",'Revenue F Inputs'!BO76,0)</f>
        <v>-1033.5</v>
      </c>
      <c r="BP235" s="537">
        <f>IF(BP$2="Fcst",'Revenue F Inputs'!BP76,0)</f>
        <v>-1033.5</v>
      </c>
      <c r="BQ235" s="537">
        <f>IF(BQ$2="Fcst",'Revenue F Inputs'!BQ76,0)</f>
        <v>-1033.5</v>
      </c>
      <c r="BR235" s="537">
        <f>IF(BR$2="Fcst",'Revenue F Inputs'!BR76,0)</f>
        <v>-1033.5</v>
      </c>
      <c r="BS235" s="537">
        <f>IF(BS$2="Fcst",'Revenue F Inputs'!BS76,0)</f>
        <v>-1033.5</v>
      </c>
      <c r="BT235" s="537">
        <f>IF(BT$2="Fcst",'Revenue F Inputs'!BT76,0)</f>
        <v>-1033.5</v>
      </c>
      <c r="BU235" s="537">
        <f>IF(BU$2="Fcst",'Revenue F Inputs'!BU76,0)</f>
        <v>-1033.5</v>
      </c>
    </row>
    <row r="236" spans="1:73" x14ac:dyDescent="0.3">
      <c r="A236" s="575"/>
      <c r="B236" s="537"/>
      <c r="C236" s="537"/>
      <c r="D236" s="537"/>
      <c r="E236" s="537"/>
      <c r="F236" s="537"/>
      <c r="G236" s="537"/>
      <c r="H236" s="537"/>
      <c r="I236" s="537"/>
      <c r="J236" s="537"/>
      <c r="K236" s="537"/>
      <c r="L236" s="537"/>
      <c r="M236" s="537"/>
      <c r="N236" s="537"/>
      <c r="O236" s="537"/>
      <c r="P236" s="537"/>
      <c r="Q236" s="537"/>
      <c r="R236" s="537"/>
      <c r="S236" s="537"/>
      <c r="T236" s="537"/>
      <c r="U236" s="537"/>
      <c r="V236" s="537"/>
      <c r="W236" s="537"/>
      <c r="X236" s="537"/>
      <c r="Y236" s="537"/>
      <c r="Z236" s="537"/>
      <c r="AA236" s="537"/>
      <c r="AB236" s="537"/>
      <c r="AC236" s="537"/>
      <c r="AD236" s="537"/>
      <c r="AE236" s="537"/>
      <c r="AF236" s="537"/>
      <c r="AG236" s="537"/>
      <c r="AH236" s="537"/>
      <c r="AI236" s="537"/>
      <c r="AJ236" s="537"/>
      <c r="AK236" s="537"/>
      <c r="AL236" s="537"/>
      <c r="AM236" s="537"/>
      <c r="AN236" s="537"/>
      <c r="AO236" s="537"/>
      <c r="AP236" s="537"/>
      <c r="AQ236" s="537"/>
      <c r="AR236" s="537"/>
      <c r="AS236" s="537"/>
      <c r="AT236" s="537"/>
      <c r="AU236" s="537"/>
      <c r="AV236" s="537"/>
      <c r="AW236" s="537"/>
      <c r="AX236" s="537"/>
      <c r="AY236" s="537"/>
      <c r="AZ236" s="537"/>
      <c r="BA236" s="537"/>
      <c r="BB236" s="537"/>
      <c r="BC236" s="537"/>
      <c r="BD236" s="537"/>
      <c r="BE236" s="537"/>
      <c r="BF236" s="537"/>
      <c r="BG236" s="537"/>
      <c r="BH236" s="537"/>
      <c r="BI236" s="537"/>
      <c r="BJ236" s="537"/>
      <c r="BK236" s="537"/>
      <c r="BL236" s="537"/>
      <c r="BM236" s="537"/>
      <c r="BN236" s="537"/>
      <c r="BO236" s="537"/>
      <c r="BP236" s="537"/>
      <c r="BQ236" s="537"/>
      <c r="BR236" s="537"/>
      <c r="BS236" s="537"/>
      <c r="BT236" s="537"/>
      <c r="BU236" s="537"/>
    </row>
    <row r="237" spans="1:73" x14ac:dyDescent="0.3">
      <c r="A237" s="218" t="s">
        <v>119</v>
      </c>
      <c r="B237" s="219">
        <f>IF(B$2="Fcst",SUM(B230:B236),IF(Actuals!$B$5="ARR",Actuals!B17/12,Actuals!B17))</f>
        <v>-1152.0584768992412</v>
      </c>
      <c r="C237" s="219">
        <f>IF(C$2="Fcst",SUM(C230:C236),IF(Actuals!$B$5="ARR",Actuals!C17/12,Actuals!C17))</f>
        <v>0</v>
      </c>
      <c r="D237" s="219">
        <f>IF(D$2="Fcst",SUM(D230:D236),IF(Actuals!$B$5="ARR",Actuals!D17/12,Actuals!D17))</f>
        <v>0</v>
      </c>
      <c r="E237" s="219">
        <f>IF(E$2="Fcst",SUM(E230:E236),IF(Actuals!$B$5="ARR",Actuals!E17/12,Actuals!E17))</f>
        <v>-446.73448948394918</v>
      </c>
      <c r="F237" s="219">
        <f>IF(F$2="Fcst",SUM(F230:F236),IF(Actuals!$B$5="ARR",Actuals!F17/12,Actuals!F17))</f>
        <v>0</v>
      </c>
      <c r="G237" s="219">
        <f>IF(G$2="Fcst",SUM(G230:G236),IF(Actuals!$B$5="ARR",Actuals!G17/12,Actuals!G17))</f>
        <v>-774.51449005965969</v>
      </c>
      <c r="H237" s="219">
        <f>IF(H$2="Fcst",SUM(H230:H236),IF(Actuals!$B$5="ARR",Actuals!H17/12,Actuals!H17))</f>
        <v>-695.14924854366234</v>
      </c>
      <c r="I237" s="219">
        <f>IF(I$2="Fcst",SUM(I230:I236),IF(Actuals!$B$5="ARR",Actuals!I17/12,Actuals!I17))</f>
        <v>-1378</v>
      </c>
      <c r="J237" s="219">
        <f>IF(J$2="Fcst",SUM(J230:J236),IF(Actuals!$B$5="ARR",Actuals!J17/12,Actuals!J17))</f>
        <v>-1378</v>
      </c>
      <c r="K237" s="219">
        <f>IF(K$2="Fcst",SUM(K230:K236),IF(Actuals!$B$5="ARR",Actuals!K17/12,Actuals!K17))</f>
        <v>-1378</v>
      </c>
      <c r="L237" s="219">
        <f>IF(L$2="Fcst",SUM(L230:L236),IF(Actuals!$B$5="ARR",Actuals!L17/12,Actuals!L17))</f>
        <v>-1378</v>
      </c>
      <c r="M237" s="219">
        <f>IF(M$2="Fcst",SUM(M230:M236),IF(Actuals!$B$5="ARR",Actuals!M17/12,Actuals!M17))</f>
        <v>-1378</v>
      </c>
      <c r="N237" s="219">
        <f>IF(N$2="Fcst",SUM(N230:N236),IF(Actuals!$B$5="ARR",Actuals!N17/12,Actuals!N17))</f>
        <v>-1378</v>
      </c>
      <c r="O237" s="219">
        <f>IF(O$2="Fcst",SUM(O230:O236),IF(Actuals!$B$5="ARR",Actuals!O17/12,Actuals!O17))</f>
        <v>-1378</v>
      </c>
      <c r="P237" s="219">
        <f>IF(P$2="Fcst",SUM(P230:P236),IF(Actuals!$B$5="ARR",Actuals!P17/12,Actuals!P17))</f>
        <v>-1378</v>
      </c>
      <c r="Q237" s="219">
        <f>IF(Q$2="Fcst",SUM(Q230:Q236),IF(Actuals!$B$5="ARR",Actuals!Q17/12,Actuals!Q17))</f>
        <v>-1378</v>
      </c>
      <c r="R237" s="219">
        <f>IF(R$2="Fcst",SUM(R230:R236),IF(Actuals!$B$5="ARR",Actuals!R17/12,Actuals!R17))</f>
        <v>-1378</v>
      </c>
      <c r="S237" s="219">
        <f>IF(S$2="Fcst",SUM(S230:S236),IF(Actuals!$B$5="ARR",Actuals!S17/12,Actuals!S17))</f>
        <v>-1378</v>
      </c>
      <c r="T237" s="219">
        <f>IF(T$2="Fcst",SUM(T230:T236),IF(Actuals!$B$5="ARR",Actuals!T17/12,Actuals!T17))</f>
        <v>-1378</v>
      </c>
      <c r="U237" s="219">
        <f>IF(U$2="Fcst",SUM(U230:U236),IF(Actuals!$B$5="ARR",Actuals!U17/12,Actuals!U17))</f>
        <v>-1378</v>
      </c>
      <c r="V237" s="219">
        <f>IF(V$2="Fcst",SUM(V230:V236),IF(Actuals!$B$5="ARR",Actuals!V17/12,Actuals!V17))</f>
        <v>-1378</v>
      </c>
      <c r="W237" s="219">
        <f>IF(W$2="Fcst",SUM(W230:W236),IF(Actuals!$B$5="ARR",Actuals!W17/12,Actuals!W17))</f>
        <v>-1378</v>
      </c>
      <c r="X237" s="219">
        <f>IF(X$2="Fcst",SUM(X230:X236),IF(Actuals!$B$5="ARR",Actuals!X17/12,Actuals!X17))</f>
        <v>-1378</v>
      </c>
      <c r="Y237" s="219">
        <f>IF(Y$2="Fcst",SUM(Y230:Y236),IF(Actuals!$B$5="ARR",Actuals!Y17/12,Actuals!Y17))</f>
        <v>-1378</v>
      </c>
      <c r="Z237" s="219">
        <f>IF(Z$2="Fcst",SUM(Z230:Z236),IF(Actuals!$B$5="ARR",Actuals!Z17/12,Actuals!Z17))</f>
        <v>-1378</v>
      </c>
      <c r="AA237" s="219">
        <f>IF(AA$2="Fcst",SUM(AA230:AA236),IF(Actuals!$B$5="ARR",Actuals!AA17/12,Actuals!AA17))</f>
        <v>-1205.75</v>
      </c>
      <c r="AB237" s="219">
        <f>IF(AB$2="Fcst",SUM(AB230:AB236),IF(Actuals!$B$5="ARR",Actuals!AB17/12,Actuals!AB17))</f>
        <v>-1205.75</v>
      </c>
      <c r="AC237" s="219">
        <f>IF(AC$2="Fcst",SUM(AC230:AC236),IF(Actuals!$B$5="ARR",Actuals!AC17/12,Actuals!AC17))</f>
        <v>-1205.75</v>
      </c>
      <c r="AD237" s="219">
        <f>IF(AD$2="Fcst",SUM(AD230:AD236),IF(Actuals!$B$5="ARR",Actuals!AD17/12,Actuals!AD17))</f>
        <v>-1205.75</v>
      </c>
      <c r="AE237" s="219">
        <f>IF(AE$2="Fcst",SUM(AE230:AE236),IF(Actuals!$B$5="ARR",Actuals!AE17/12,Actuals!AE17))</f>
        <v>-1205.75</v>
      </c>
      <c r="AF237" s="219">
        <f>IF(AF$2="Fcst",SUM(AF230:AF236),IF(Actuals!$B$5="ARR",Actuals!AF17/12,Actuals!AF17))</f>
        <v>-1205.75</v>
      </c>
      <c r="AG237" s="219">
        <f>IF(AG$2="Fcst",SUM(AG230:AG236),IF(Actuals!$B$5="ARR",Actuals!AG17/12,Actuals!AG17))</f>
        <v>-1205.75</v>
      </c>
      <c r="AH237" s="219">
        <f>IF(AH$2="Fcst",SUM(AH230:AH236),IF(Actuals!$B$5="ARR",Actuals!AH17/12,Actuals!AH17))</f>
        <v>-1205.75</v>
      </c>
      <c r="AI237" s="219">
        <f>IF(AI$2="Fcst",SUM(AI230:AI236),IF(Actuals!$B$5="ARR",Actuals!AI17/12,Actuals!AI17))</f>
        <v>-1205.75</v>
      </c>
      <c r="AJ237" s="219">
        <f>IF(AJ$2="Fcst",SUM(AJ230:AJ236),IF(Actuals!$B$5="ARR",Actuals!AJ17/12,Actuals!AJ17))</f>
        <v>-1205.75</v>
      </c>
      <c r="AK237" s="219">
        <f>IF(AK$2="Fcst",SUM(AK230:AK236),IF(Actuals!$B$5="ARR",Actuals!AK17/12,Actuals!AK17))</f>
        <v>-1205.75</v>
      </c>
      <c r="AL237" s="219">
        <f>IF(AL$2="Fcst",SUM(AL230:AL236),IF(Actuals!$B$5="ARR",Actuals!AL17/12,Actuals!AL17))</f>
        <v>-1205.75</v>
      </c>
      <c r="AM237" s="219">
        <f>IF(AM$2="Fcst",SUM(AM230:AM236),IF(Actuals!$B$5="ARR",Actuals!AM17/12,Actuals!AM17))</f>
        <v>-1205.75</v>
      </c>
      <c r="AN237" s="219">
        <f>IF(AN$2="Fcst",SUM(AN230:AN236),IF(Actuals!$B$5="ARR",Actuals!AN17/12,Actuals!AN17))</f>
        <v>-1205.75</v>
      </c>
      <c r="AO237" s="219">
        <f>IF(AO$2="Fcst",SUM(AO230:AO236),IF(Actuals!$B$5="ARR",Actuals!AO17/12,Actuals!AO17))</f>
        <v>-1205.75</v>
      </c>
      <c r="AP237" s="219">
        <f>IF(AP$2="Fcst",SUM(AP230:AP236),IF(Actuals!$B$5="ARR",Actuals!AP17/12,Actuals!AP17))</f>
        <v>-1205.75</v>
      </c>
      <c r="AQ237" s="219">
        <f>IF(AQ$2="Fcst",SUM(AQ230:AQ236),IF(Actuals!$B$5="ARR",Actuals!AQ17/12,Actuals!AQ17))</f>
        <v>-1205.75</v>
      </c>
      <c r="AR237" s="219">
        <f>IF(AR$2="Fcst",SUM(AR230:AR236),IF(Actuals!$B$5="ARR",Actuals!AR17/12,Actuals!AR17))</f>
        <v>-1205.75</v>
      </c>
      <c r="AS237" s="219">
        <f>IF(AS$2="Fcst",SUM(AS230:AS236),IF(Actuals!$B$5="ARR",Actuals!AS17/12,Actuals!AS17))</f>
        <v>-1205.75</v>
      </c>
      <c r="AT237" s="219">
        <f>IF(AT$2="Fcst",SUM(AT230:AT236),IF(Actuals!$B$5="ARR",Actuals!AT17/12,Actuals!AT17))</f>
        <v>-1205.75</v>
      </c>
      <c r="AU237" s="219">
        <f>IF(AU$2="Fcst",SUM(AU230:AU236),IF(Actuals!$B$5="ARR",Actuals!AU17/12,Actuals!AU17))</f>
        <v>-2947.5474544299432</v>
      </c>
      <c r="AV237" s="219">
        <f>IF(AV$2="Fcst",SUM(AV230:AV236),IF(Actuals!$B$5="ARR",Actuals!AV17/12,Actuals!AV17))</f>
        <v>-2921.5504774981532</v>
      </c>
      <c r="AW237" s="219">
        <f>IF(AW$2="Fcst",SUM(AW230:AW236),IF(Actuals!$B$5="ARR",Actuals!AW17/12,Actuals!AW17))</f>
        <v>-2895.5535005663633</v>
      </c>
      <c r="AX237" s="219">
        <f>IF(AX$2="Fcst",SUM(AX230:AX236),IF(Actuals!$B$5="ARR",Actuals!AX17/12,Actuals!AX17))</f>
        <v>-2869.5565236345728</v>
      </c>
      <c r="AY237" s="219">
        <f>IF(AY$2="Fcst",SUM(AY230:AY236),IF(Actuals!$B$5="ARR",Actuals!AY17/12,Actuals!AY17))</f>
        <v>-2817.562569770992</v>
      </c>
      <c r="AZ237" s="219">
        <f>IF(AZ$2="Fcst",SUM(AZ230:AZ236),IF(Actuals!$B$5="ARR",Actuals!AZ17/12,Actuals!AZ17))</f>
        <v>-2791.5655928392021</v>
      </c>
      <c r="BA237" s="219">
        <f>IF(BA$2="Fcst",SUM(BA230:BA236),IF(Actuals!$B$5="ARR",Actuals!BA17/12,Actuals!BA17))</f>
        <v>-2765.5686159074121</v>
      </c>
      <c r="BB237" s="219">
        <f>IF(BB$2="Fcst",SUM(BB230:BB236),IF(Actuals!$B$5="ARR",Actuals!BB17/12,Actuals!BB17))</f>
        <v>-2739.5716389756217</v>
      </c>
      <c r="BC237" s="219">
        <f>IF(BC$2="Fcst",SUM(BC230:BC236),IF(Actuals!$B$5="ARR",Actuals!BC17/12,Actuals!BC17))</f>
        <v>-2713.5746620438313</v>
      </c>
      <c r="BD237" s="219">
        <f>IF(BD$2="Fcst",SUM(BD230:BD236),IF(Actuals!$B$5="ARR",Actuals!BD17/12,Actuals!BD17))</f>
        <v>-2687.5776851120413</v>
      </c>
      <c r="BE237" s="219">
        <f>IF(BE$2="Fcst",SUM(BE230:BE236),IF(Actuals!$B$5="ARR",Actuals!BE17/12,Actuals!BE17))</f>
        <v>-2635.5837312484609</v>
      </c>
      <c r="BF237" s="219">
        <f>IF(BF$2="Fcst",SUM(BF230:BF236),IF(Actuals!$B$5="ARR",Actuals!BF17/12,Actuals!BF17))</f>
        <v>-2609.5867543166705</v>
      </c>
      <c r="BG237" s="219">
        <f>IF(BG$2="Fcst",SUM(BG230:BG236),IF(Actuals!$B$5="ARR",Actuals!BG17/12,Actuals!BG17))</f>
        <v>-2411.3397773848801</v>
      </c>
      <c r="BH237" s="219">
        <f>IF(BH$2="Fcst",SUM(BH230:BH236),IF(Actuals!$B$5="ARR",Actuals!BH17/12,Actuals!BH17))</f>
        <v>-2385.3428004530901</v>
      </c>
      <c r="BI237" s="219">
        <f>IF(BI$2="Fcst",SUM(BI230:BI236),IF(Actuals!$B$5="ARR",Actuals!BI17/12,Actuals!BI17))</f>
        <v>-2359.3458235213002</v>
      </c>
      <c r="BJ237" s="219">
        <f>IF(BJ$2="Fcst",SUM(BJ230:BJ236),IF(Actuals!$B$5="ARR",Actuals!BJ17/12,Actuals!BJ17))</f>
        <v>-2333.3488465895098</v>
      </c>
      <c r="BK237" s="219">
        <f>IF(BK$2="Fcst",SUM(BK230:BK236),IF(Actuals!$B$5="ARR",Actuals!BK17/12,Actuals!BK17))</f>
        <v>-2307.3518696577194</v>
      </c>
      <c r="BL237" s="219">
        <f>IF(BL$2="Fcst",SUM(BL230:BL236),IF(Actuals!$B$5="ARR",Actuals!BL17/12,Actuals!BL17))</f>
        <v>-2281.3548927259289</v>
      </c>
      <c r="BM237" s="219">
        <f>IF(BM$2="Fcst",SUM(BM230:BM236),IF(Actuals!$B$5="ARR",Actuals!BM17/12,Actuals!BM17))</f>
        <v>-2281.3548927259289</v>
      </c>
      <c r="BN237" s="219">
        <f>IF(BN$2="Fcst",SUM(BN230:BN236),IF(Actuals!$B$5="ARR",Actuals!BN17/12,Actuals!BN17))</f>
        <v>-2255.357915794139</v>
      </c>
      <c r="BO237" s="219">
        <f>IF(BO$2="Fcst",SUM(BO230:BO236),IF(Actuals!$B$5="ARR",Actuals!BO17/12,Actuals!BO17))</f>
        <v>-2229.3609388623486</v>
      </c>
      <c r="BP237" s="219">
        <f>IF(BP$2="Fcst",SUM(BP230:BP236),IF(Actuals!$B$5="ARR",Actuals!BP17/12,Actuals!BP17))</f>
        <v>-2203.3639619305586</v>
      </c>
      <c r="BQ237" s="219">
        <f>IF(BQ$2="Fcst",SUM(BQ230:BQ236),IF(Actuals!$B$5="ARR",Actuals!BQ17/12,Actuals!BQ17))</f>
        <v>-2177.3669849987682</v>
      </c>
      <c r="BR237" s="219">
        <f>IF(BR$2="Fcst",SUM(BR230:BR236),IF(Actuals!$B$5="ARR",Actuals!BR17/12,Actuals!BR17))</f>
        <v>-2151.3700080669778</v>
      </c>
      <c r="BS237" s="219">
        <f>IF(BS$2="Fcst",SUM(BS230:BS236),IF(Actuals!$B$5="ARR",Actuals!BS17/12,Actuals!BS17))</f>
        <v>-2125.3730311351874</v>
      </c>
      <c r="BT237" s="219">
        <f>IF(BT$2="Fcst",SUM(BT230:BT236),IF(Actuals!$B$5="ARR",Actuals!BT17/12,Actuals!BT17))</f>
        <v>-2099.3760542033974</v>
      </c>
      <c r="BU237" s="219">
        <f>IF(BU$2="Fcst",SUM(BU230:BU236),IF(Actuals!$B$5="ARR",Actuals!BU17/12,Actuals!BU17))</f>
        <v>-2099.3760542033974</v>
      </c>
    </row>
    <row r="238" spans="1:73" x14ac:dyDescent="0.3">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row>
    <row r="239" spans="1:73" x14ac:dyDescent="0.3">
      <c r="A239" s="213" t="s">
        <v>173</v>
      </c>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row>
    <row r="241" spans="1:73" x14ac:dyDescent="0.3">
      <c r="A241" s="215" t="s">
        <v>169</v>
      </c>
    </row>
    <row r="242" spans="1:73" x14ac:dyDescent="0.3">
      <c r="A242" s="200" t="str">
        <f>$A$8</f>
        <v>Revenue A Inputs</v>
      </c>
      <c r="B242" s="223"/>
      <c r="C242" s="223"/>
      <c r="D242" s="223"/>
      <c r="E242" s="223"/>
      <c r="F242" s="223"/>
      <c r="G242" s="223"/>
      <c r="H242" s="223"/>
      <c r="I242" s="223"/>
      <c r="J242" s="223"/>
      <c r="K242" s="223"/>
      <c r="L242" s="223"/>
      <c r="M242" s="223"/>
      <c r="N242" s="223"/>
      <c r="O242" s="223"/>
      <c r="P242" s="223"/>
      <c r="Q242" s="223"/>
      <c r="R242" s="223"/>
      <c r="S242" s="223"/>
      <c r="T242" s="223"/>
      <c r="U242" s="223"/>
      <c r="V242" s="223"/>
      <c r="W242" s="223"/>
      <c r="X242" s="223"/>
      <c r="Y242" s="223"/>
      <c r="Z242" s="223"/>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23"/>
      <c r="BJ242" s="223"/>
      <c r="BK242" s="223"/>
      <c r="BL242" s="223"/>
      <c r="BM242" s="223"/>
      <c r="BN242" s="223"/>
      <c r="BO242" s="223"/>
      <c r="BP242" s="223"/>
      <c r="BQ242" s="223"/>
      <c r="BR242" s="223"/>
      <c r="BS242" s="223"/>
      <c r="BT242" s="223"/>
      <c r="BU242" s="223"/>
    </row>
    <row r="243" spans="1:73" x14ac:dyDescent="0.3">
      <c r="A243" s="200" t="str">
        <f>$A$9</f>
        <v>Revenue B Inputs</v>
      </c>
      <c r="B243" s="174"/>
      <c r="C243" s="174"/>
      <c r="D243" s="174"/>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c r="BC243" s="174"/>
      <c r="BD243" s="174"/>
      <c r="BE243" s="174"/>
      <c r="BF243" s="174"/>
      <c r="BG243" s="174"/>
      <c r="BH243" s="174"/>
      <c r="BI243" s="174"/>
      <c r="BJ243" s="174"/>
      <c r="BK243" s="174"/>
      <c r="BL243" s="174"/>
      <c r="BM243" s="174"/>
      <c r="BN243" s="174"/>
      <c r="BO243" s="174"/>
      <c r="BP243" s="174"/>
      <c r="BQ243" s="174"/>
      <c r="BR243" s="174"/>
      <c r="BS243" s="174"/>
      <c r="BT243" s="174"/>
      <c r="BU243" s="174"/>
    </row>
    <row r="244" spans="1:73" x14ac:dyDescent="0.3">
      <c r="A244" s="200" t="str">
        <f>$A$10</f>
        <v>Revenue C Inputs</v>
      </c>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row>
    <row r="245" spans="1:73" x14ac:dyDescent="0.3">
      <c r="A245" s="200" t="str">
        <f>$A$11</f>
        <v>Revenue D Inputs</v>
      </c>
      <c r="B245" s="174"/>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row>
    <row r="246" spans="1:73" x14ac:dyDescent="0.3">
      <c r="A246" s="216" t="str">
        <f>$A$12</f>
        <v>Revenue E Inputs</v>
      </c>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c r="BM246" s="217"/>
      <c r="BN246" s="217"/>
      <c r="BO246" s="217"/>
      <c r="BP246" s="217"/>
      <c r="BQ246" s="217"/>
      <c r="BR246" s="217"/>
      <c r="BS246" s="217"/>
      <c r="BT246" s="217"/>
      <c r="BU246" s="217"/>
    </row>
    <row r="247" spans="1:73" x14ac:dyDescent="0.3">
      <c r="A247" s="218" t="s">
        <v>119</v>
      </c>
      <c r="B247" s="224">
        <f>B126/(B102-B126)*12</f>
        <v>-6.8415051311288486E-3</v>
      </c>
      <c r="C247" s="224">
        <f>C126/B102*12</f>
        <v>0</v>
      </c>
      <c r="D247" s="224">
        <f>D126/C102*12</f>
        <v>0</v>
      </c>
      <c r="E247" s="224">
        <f>E126/D102*12</f>
        <v>-3.4344590726960501E-3</v>
      </c>
      <c r="F247" s="224">
        <f>F126/E102*12</f>
        <v>0</v>
      </c>
      <c r="G247" s="224">
        <f>G126/F102*12</f>
        <v>-6.5591691719048915E-3</v>
      </c>
      <c r="H247" s="224">
        <f>H126/G102*12</f>
        <v>-3.2653061224489797E-3</v>
      </c>
      <c r="I247" s="224">
        <f>I126/H102*12</f>
        <v>-3.6026200873362446E-2</v>
      </c>
      <c r="J247" s="224">
        <f>J126/I102*12</f>
        <v>-2.0151133501259445E-2</v>
      </c>
      <c r="K247" s="224">
        <f>K126/J102*12</f>
        <v>-2.1830394626364401E-2</v>
      </c>
      <c r="L247" s="224">
        <f>L126/K102*12</f>
        <v>-1.6792611251049541E-2</v>
      </c>
      <c r="M247" s="224">
        <f>M126/L102*12</f>
        <v>-2.1830394626364401E-2</v>
      </c>
      <c r="N247" s="224">
        <f>N126/M102*12</f>
        <v>-1.8471872376154493E-2</v>
      </c>
      <c r="O247" s="224">
        <f>O126/N102*12</f>
        <v>-1.343408900083963E-2</v>
      </c>
      <c r="P247" s="224">
        <f>P126/O102*12</f>
        <v>-1.8471872376154493E-2</v>
      </c>
      <c r="Q247" s="224">
        <f>Q126/P102*12</f>
        <v>-1.343408900083963E-2</v>
      </c>
      <c r="R247" s="224">
        <f>R126/Q102*12</f>
        <v>-2.0151133501259445E-2</v>
      </c>
      <c r="S247" s="224">
        <f>S126/R102*12</f>
        <v>-1.6792611251049541E-2</v>
      </c>
      <c r="T247" s="224">
        <f>T126/S102*12</f>
        <v>-1.6792611251049541E-2</v>
      </c>
      <c r="U247" s="224">
        <f>U126/T102*12</f>
        <v>-1.6792611251049541E-2</v>
      </c>
      <c r="V247" s="224">
        <f>V126/U102*12</f>
        <v>-1.343408900083963E-2</v>
      </c>
      <c r="W247" s="224">
        <f>W126/V102*12</f>
        <v>-1.343408900083963E-2</v>
      </c>
      <c r="X247" s="224">
        <f>X126/W102*12</f>
        <v>-1.6792611251049541E-2</v>
      </c>
      <c r="Y247" s="224">
        <f>Y126/X102*12</f>
        <v>-1.5113350125944584E-2</v>
      </c>
      <c r="Z247" s="224">
        <f>Z126/Y102*12</f>
        <v>-1.5113350125944584E-2</v>
      </c>
      <c r="AA247" s="224">
        <f>AA126/Z102*12</f>
        <v>-1.343408900083963E-2</v>
      </c>
      <c r="AB247" s="224">
        <f>AB126/AA102*12</f>
        <v>-1.343408900083963E-2</v>
      </c>
      <c r="AC247" s="224">
        <f>AC126/AB102*12</f>
        <v>-1.5113350125944584E-2</v>
      </c>
      <c r="AD247" s="224">
        <f>AD126/AC102*12</f>
        <v>-1.5113350125944584E-2</v>
      </c>
      <c r="AE247" s="224">
        <f>AE126/AD102*12</f>
        <v>-1.8471872376154493E-2</v>
      </c>
      <c r="AF247" s="224">
        <f>AF126/AE102*12</f>
        <v>-1.343408900083963E-2</v>
      </c>
      <c r="AG247" s="224">
        <f>AG126/AF102*12</f>
        <v>-1.6792611251049541E-2</v>
      </c>
      <c r="AH247" s="224">
        <f>AH126/AG102*12</f>
        <v>-1.1754827875734675E-2</v>
      </c>
      <c r="AI247" s="224">
        <f>AI126/AH102*12</f>
        <v>-1.5113350125944584E-2</v>
      </c>
      <c r="AJ247" s="224">
        <f>AJ126/AI102*12</f>
        <v>-1.5113350125944584E-2</v>
      </c>
      <c r="AK247" s="224">
        <f>AK126/AJ102*12</f>
        <v>-1.6792611251049541E-2</v>
      </c>
      <c r="AL247" s="224">
        <f>AL126/AK102*12</f>
        <v>-1.6792611251049541E-2</v>
      </c>
      <c r="AM247" s="224">
        <f>AM126/AL102*12</f>
        <v>-1.6792611251049541E-2</v>
      </c>
      <c r="AN247" s="224">
        <f>AN126/AM102*12</f>
        <v>-2.0151133501259445E-2</v>
      </c>
      <c r="AO247" s="224">
        <f>AO126/AN102*12</f>
        <v>-2.1830394626364401E-2</v>
      </c>
      <c r="AP247" s="224">
        <f>AP126/AO102*12</f>
        <v>-1.1754827875734675E-2</v>
      </c>
      <c r="AQ247" s="224">
        <f>AQ126/AP102*12</f>
        <v>-1.1754827875734675E-2</v>
      </c>
      <c r="AR247" s="224">
        <f>AR126/AQ102*12</f>
        <v>-1.1754827875734675E-2</v>
      </c>
      <c r="AS247" s="224">
        <f>AS126/AR102*12</f>
        <v>-1.1754827875734675E-2</v>
      </c>
      <c r="AT247" s="224">
        <f>AT126/AS102*12</f>
        <v>-1.1754827875734675E-2</v>
      </c>
      <c r="AU247" s="224">
        <f>AU126/AT102*12</f>
        <v>-0.23677581863979846</v>
      </c>
      <c r="AV247" s="224">
        <f>AV126/AU102*12</f>
        <v>-0.2378779235596121</v>
      </c>
      <c r="AW247" s="224">
        <f>AW126/AV102*12</f>
        <v>-0.23895348837209301</v>
      </c>
      <c r="AX247" s="224">
        <f>AX126/AW102*12</f>
        <v>-0.24</v>
      </c>
      <c r="AY247" s="224">
        <f>AY126/AX102*12</f>
        <v>-0.23739051646028389</v>
      </c>
      <c r="AZ247" s="224">
        <f>AZ126/AY102*12</f>
        <v>-0.23822714681440443</v>
      </c>
      <c r="BA247" s="224">
        <f>BA126/AZ102*12</f>
        <v>-0.23902132998745296</v>
      </c>
      <c r="BB247" s="224">
        <f>BB126/BA102*12</f>
        <v>-0.239769820971867</v>
      </c>
      <c r="BC247" s="224">
        <f>BC126/BB102*12</f>
        <v>-0.2390680101376943</v>
      </c>
      <c r="BD247" s="224">
        <f>BD126/BC102*12</f>
        <v>-0.23817315211827353</v>
      </c>
      <c r="BE247" s="224">
        <f>BE126/BD102*12</f>
        <v>-0.2331902586869406</v>
      </c>
      <c r="BF247" s="224">
        <f>BF126/BE102*12</f>
        <v>-0.23185070073194325</v>
      </c>
      <c r="BG247" s="224">
        <f>BG126/BF102*12</f>
        <v>-0.22832248072712058</v>
      </c>
      <c r="BH247" s="224">
        <f>BH126/BG102*12</f>
        <v>-0.22664804588742954</v>
      </c>
      <c r="BI247" s="224">
        <f>BI126/BH102*12</f>
        <v>-0.22474846876425991</v>
      </c>
      <c r="BJ247" s="224">
        <f>BJ126/BI102*12</f>
        <v>-0.22269225856617922</v>
      </c>
      <c r="BK247" s="224">
        <f>BK126/BJ102*12</f>
        <v>-0.22046813188802694</v>
      </c>
      <c r="BL247" s="224">
        <f>BL126/BK102*12</f>
        <v>-0.21812560434604095</v>
      </c>
      <c r="BM247" s="224">
        <f>BM126/BL102*12</f>
        <v>-0.21997734001331179</v>
      </c>
      <c r="BN247" s="224">
        <f>BN126/BM102*12</f>
        <v>-0.21734263965520689</v>
      </c>
      <c r="BO247" s="224">
        <f>BO126/BN102*12</f>
        <v>-0.21454911303243235</v>
      </c>
      <c r="BP247" s="224">
        <f>BP126/BO102*12</f>
        <v>-0.21159787970560817</v>
      </c>
      <c r="BQ247" s="224">
        <f>BQ126/BP102*12</f>
        <v>-0.20849061576748087</v>
      </c>
      <c r="BR247" s="224">
        <f>BR126/BQ102*12</f>
        <v>-0.20522956362143155</v>
      </c>
      <c r="BS247" s="224">
        <f>BS126/BR102*12</f>
        <v>-0.20181753738676383</v>
      </c>
      <c r="BT247" s="224">
        <f>BT126/BS102*12</f>
        <v>-0.19825792367158196</v>
      </c>
      <c r="BU247" s="224">
        <f>BU126/BT102*12</f>
        <v>-0.1990792048987971</v>
      </c>
    </row>
    <row r="248" spans="1:73" x14ac:dyDescent="0.3">
      <c r="A248" s="218"/>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c r="AA248" s="224"/>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224"/>
      <c r="BH248" s="224"/>
      <c r="BI248" s="224"/>
      <c r="BJ248" s="224"/>
      <c r="BK248" s="224"/>
      <c r="BL248" s="224"/>
      <c r="BM248" s="224"/>
      <c r="BN248" s="224"/>
      <c r="BO248" s="224"/>
      <c r="BP248" s="224"/>
      <c r="BQ248" s="224"/>
      <c r="BR248" s="224"/>
      <c r="BS248" s="224"/>
      <c r="BT248" s="224"/>
      <c r="BU248" s="224"/>
    </row>
    <row r="249" spans="1:73" x14ac:dyDescent="0.3">
      <c r="A249" s="218" t="s">
        <v>351</v>
      </c>
      <c r="B249" s="288"/>
      <c r="C249" s="288"/>
      <c r="D249" s="288"/>
      <c r="E249" s="224">
        <f>SUM(C126:E126)/B102*4</f>
        <v>-1.1409013120365088E-3</v>
      </c>
      <c r="F249" s="224">
        <f>SUM(D126:F126)/C102*4</f>
        <v>-1.1418783899514702E-3</v>
      </c>
      <c r="G249" s="224">
        <f>SUM(E126:G126)/D102*4</f>
        <v>-3.4344590726960505E-3</v>
      </c>
      <c r="H249" s="224">
        <f>SUM(F126:H126)/E102*4</f>
        <v>-3.4266133637921186E-3</v>
      </c>
      <c r="I249" s="224">
        <f>SUM(G126:I126)/F102*4</f>
        <v>-1.5304728067778082E-2</v>
      </c>
      <c r="J249" s="224">
        <f>SUM(H126:J126)/G102*4</f>
        <v>-2.6122448979591838E-2</v>
      </c>
      <c r="K249" s="224">
        <f>SUM(I126:K126)/H102*4</f>
        <v>-3.9301310043668124E-2</v>
      </c>
      <c r="L249" s="224">
        <f>SUM(J126:L126)/I102*4</f>
        <v>-1.9591379792891127E-2</v>
      </c>
      <c r="M249" s="224">
        <f>SUM(K126:M126)/J102*4</f>
        <v>-2.0151133501259445E-2</v>
      </c>
      <c r="N249" s="224">
        <f>SUM(L126:N126)/K102*4</f>
        <v>-1.9031626084522808E-2</v>
      </c>
      <c r="O249" s="224">
        <f>SUM(M126:O126)/L102*4</f>
        <v>-1.7912118667786175E-2</v>
      </c>
      <c r="P249" s="224">
        <f>SUM(N126:P126)/M102*4</f>
        <v>-1.6792611251049538E-2</v>
      </c>
      <c r="Q249" s="224">
        <f>SUM(O126:Q126)/N102*4</f>
        <v>-1.5113350125944584E-2</v>
      </c>
      <c r="R249" s="224">
        <f>SUM(P126:R126)/O102*4</f>
        <v>-1.7352364959417856E-2</v>
      </c>
      <c r="S249" s="224">
        <f>SUM(Q126:S126)/P102*4</f>
        <v>-1.6792611251049538E-2</v>
      </c>
      <c r="T249" s="224">
        <f>SUM(R126:T126)/Q102*4</f>
        <v>-1.7912118667786175E-2</v>
      </c>
      <c r="U249" s="224">
        <f>SUM(S126:U126)/R102*4</f>
        <v>-1.6792611251049538E-2</v>
      </c>
      <c r="V249" s="224">
        <f>SUM(T126:V126)/S102*4</f>
        <v>-1.5673103834312901E-2</v>
      </c>
      <c r="W249" s="224">
        <f>SUM(U126:W126)/T102*4</f>
        <v>-1.4553596417576267E-2</v>
      </c>
      <c r="X249" s="224">
        <f>SUM(V126:X126)/U102*4</f>
        <v>-1.4553596417576267E-2</v>
      </c>
      <c r="Y249" s="224">
        <f>SUM(W126:Y126)/V102*4</f>
        <v>-1.5113350125944584E-2</v>
      </c>
      <c r="Z249" s="224">
        <f>SUM(X126:Z126)/W102*4</f>
        <v>-1.5673103834312901E-2</v>
      </c>
      <c r="AA249" s="224">
        <f>SUM(Y126:AA126)/X102*4</f>
        <v>-1.4553596417576267E-2</v>
      </c>
      <c r="AB249" s="224">
        <f>SUM(Z126:AB126)/Y102*4</f>
        <v>-1.3993842709207949E-2</v>
      </c>
      <c r="AC249" s="224">
        <f>SUM(AA126:AC126)/Z102*4</f>
        <v>-1.3993842709207949E-2</v>
      </c>
      <c r="AD249" s="224">
        <f>SUM(AB126:AD126)/AA102*4</f>
        <v>-1.4553596417576267E-2</v>
      </c>
      <c r="AE249" s="224">
        <f>SUM(AC126:AE126)/AB102*4</f>
        <v>-1.6232857542681219E-2</v>
      </c>
      <c r="AF249" s="224">
        <f>SUM(AD126:AF126)/AC102*4</f>
        <v>-1.5673103834312901E-2</v>
      </c>
      <c r="AG249" s="224">
        <f>SUM(AE126:AG126)/AD102*4</f>
        <v>-1.6232857542681219E-2</v>
      </c>
      <c r="AH249" s="224">
        <f>SUM(AF126:AH126)/AE102*4</f>
        <v>-1.3993842709207949E-2</v>
      </c>
      <c r="AI249" s="224">
        <f>SUM(AG126:AI126)/AF102*4</f>
        <v>-1.4553596417576267E-2</v>
      </c>
      <c r="AJ249" s="224">
        <f>SUM(AH126:AJ126)/AG102*4</f>
        <v>-1.3993842709207949E-2</v>
      </c>
      <c r="AK249" s="224">
        <f>SUM(AI126:AK126)/AH102*4</f>
        <v>-1.5673103834312901E-2</v>
      </c>
      <c r="AL249" s="224">
        <f>SUM(AJ126:AL126)/AI102*4</f>
        <v>-1.6232857542681219E-2</v>
      </c>
      <c r="AM249" s="224">
        <f>SUM(AK126:AM126)/AJ102*4</f>
        <v>-1.6792611251049538E-2</v>
      </c>
      <c r="AN249" s="224">
        <f>SUM(AL126:AN126)/AK102*4</f>
        <v>-1.7912118667786175E-2</v>
      </c>
      <c r="AO249" s="224">
        <f>SUM(AM126:AO126)/AL102*4</f>
        <v>-1.9591379792891127E-2</v>
      </c>
      <c r="AP249" s="224">
        <f>SUM(AN126:AP126)/AM102*4</f>
        <v>-1.7912118667786175E-2</v>
      </c>
      <c r="AQ249" s="224">
        <f>SUM(AO126:AQ126)/AN102*4</f>
        <v>-1.5113350125944584E-2</v>
      </c>
      <c r="AR249" s="224">
        <f>SUM(AP126:AR126)/AO102*4</f>
        <v>-1.1754827875734676E-2</v>
      </c>
      <c r="AS249" s="224">
        <f>SUM(AQ126:AS126)/AP102*4</f>
        <v>-1.1754827875734676E-2</v>
      </c>
      <c r="AT249" s="224">
        <f>SUM(AR126:AT126)/AQ102*4</f>
        <v>-1.1754827875734676E-2</v>
      </c>
      <c r="AU249" s="224">
        <f>SUM(AS126:AU126)/AR102*4</f>
        <v>-8.6761824797089285E-2</v>
      </c>
      <c r="AV249" s="224">
        <f>SUM(AT126:AV126)/AS102*4</f>
        <v>-0.16064931430170726</v>
      </c>
      <c r="AW249" s="224">
        <f>SUM(AU126:AW126)/AT102*4</f>
        <v>-0.23341729638958858</v>
      </c>
      <c r="AX249" s="224">
        <f>SUM(AV126:AX126)/AU102*4</f>
        <v>-0.23445521962350258</v>
      </c>
      <c r="AY249" s="224">
        <f>SUM(AW126:AY126)/AV102*4</f>
        <v>-0.23430232558139535</v>
      </c>
      <c r="AZ249" s="224">
        <f>SUM(AX126:AZ126)/AW102*4</f>
        <v>-0.23407407407407407</v>
      </c>
      <c r="BA249" s="224">
        <f>SUM(AY126:BA126)/AX102*4</f>
        <v>-0.23376623376623376</v>
      </c>
      <c r="BB249" s="224">
        <f>SUM(AZ126:BB126)/AY102*4</f>
        <v>-0.23453370267774701</v>
      </c>
      <c r="BC249" s="224">
        <f>SUM(BA126:BC126)/AZ102*4</f>
        <v>-0.23525721455457968</v>
      </c>
      <c r="BD249" s="224">
        <f>SUM(BB126:BD126)/BA102*4</f>
        <v>-0.23593350383631714</v>
      </c>
      <c r="BE249" s="224">
        <f>SUM(BC126:BE126)/BB102*4</f>
        <v>-0.23388496384744617</v>
      </c>
      <c r="BF249" s="224">
        <f>SUM(BD126:BF126)/BC102*4</f>
        <v>-0.23161190825826597</v>
      </c>
      <c r="BG249" s="224">
        <f>SUM(BE126:BG126)/BD102*4</f>
        <v>-0.228539740707429</v>
      </c>
      <c r="BH249" s="224">
        <f>SUM(BF126:BH126)/BE102*4</f>
        <v>-0.22647445259902863</v>
      </c>
      <c r="BI249" s="224">
        <f>SUM(BG126:BI126)/BF102*4</f>
        <v>-0.22424529357127915</v>
      </c>
      <c r="BJ249" s="224">
        <f>SUM(BH126:BJ126)/BG102*4</f>
        <v>-0.22252717232583993</v>
      </c>
      <c r="BK249" s="224">
        <f>SUM(BI126:BK126)/BH102*4</f>
        <v>-0.22058646008344027</v>
      </c>
      <c r="BL249" s="224">
        <f>SUM(BJ126:BL126)/BI102*4</f>
        <v>-0.21849051783851547</v>
      </c>
      <c r="BM249" s="224">
        <f>SUM(BK126:BM126)/BJ102*4</f>
        <v>-0.21764161737664198</v>
      </c>
      <c r="BN249" s="224">
        <f>SUM(BL126:BN126)/BK102*4</f>
        <v>-0.21669994680129562</v>
      </c>
      <c r="BO249" s="224">
        <f>SUM(BM126:BO126)/BL102*4</f>
        <v>-0.21566405883658019</v>
      </c>
      <c r="BP249" s="224">
        <f>SUM(BN126:BP126)/BM102*4</f>
        <v>-0.21299578686210277</v>
      </c>
      <c r="BQ249" s="224">
        <f>SUM(BO126:BQ126)/BN102*4</f>
        <v>-0.21017055970523982</v>
      </c>
      <c r="BR249" s="224">
        <f>SUM(BP126:BR126)/BO102*4</f>
        <v>-0.20718959054507466</v>
      </c>
      <c r="BS249" s="224">
        <f>SUM(BQ126:BS126)/BP102*4</f>
        <v>-0.20405464521923661</v>
      </c>
      <c r="BT249" s="224">
        <f>SUM(BR126:BT126)/BQ102*4</f>
        <v>-0.20076805136879175</v>
      </c>
      <c r="BU249" s="224">
        <f>SUM(BS126:BU126)/BR102*4</f>
        <v>-0.19882764794399696</v>
      </c>
    </row>
    <row r="250" spans="1:73" x14ac:dyDescent="0.3">
      <c r="A250" s="218" t="s">
        <v>352</v>
      </c>
      <c r="B250" s="224"/>
      <c r="C250" s="224"/>
      <c r="D250" s="224"/>
      <c r="E250" s="224">
        <f>SUM(C194:E194,C184:E184)*4/(Summary!C13*12000)</f>
        <v>-9.5995621864027707E-3</v>
      </c>
      <c r="F250" s="224">
        <f>SUM(D194:F194,D184:F184)*4/(Summary!D13*12000)</f>
        <v>-1.3038567730043422E-2</v>
      </c>
      <c r="G250" s="224">
        <f>SUM(E194:G194,E184:G184)*4/(Summary!E13*12000)</f>
        <v>-2.7053078055130353E-2</v>
      </c>
      <c r="H250" s="224">
        <f>SUM(F194:H194,F184:H184)*4/(Summary!F13*12000)</f>
        <v>-3.4438220245520471E-2</v>
      </c>
      <c r="I250" s="224">
        <f>SUM(G194:I194,G184:I184)*4/(Summary!G13*12000)</f>
        <v>-4.9059972379906239E-2</v>
      </c>
      <c r="J250" s="224">
        <f>SUM(H194:J194,H184:J184)*4/(Summary!H13*12000)</f>
        <v>-5.3291226683214322E-2</v>
      </c>
      <c r="K250" s="224">
        <f>SUM(I194:K194,I184:K184)*4/(Summary!I13*12000)</f>
        <v>-5.2918189075731162E-2</v>
      </c>
      <c r="L250" s="224">
        <f>SUM(J194:L194,J184:L184)*4/(Summary!J13*12000)</f>
        <v>-2.1370280102455841E-2</v>
      </c>
      <c r="M250" s="224">
        <f>SUM(K194:M194,K184:M184)*4/(Summary!K13*12000)</f>
        <v>-2.154042072862393E-2</v>
      </c>
      <c r="N250" s="224">
        <f>SUM(L194:N194,L184:N184)*4/(Summary!L13*12000)</f>
        <v>-2.1835009335019091E-2</v>
      </c>
      <c r="O250" s="224">
        <f>SUM(M194:O194,M184:O184)*4/(Summary!M13*12000)</f>
        <v>-2.1653961523835783E-2</v>
      </c>
      <c r="P250" s="224">
        <f>SUM(N194:P194,N184:P184)*4/(Summary!N13*12000)</f>
        <v>-2.1665260702699217E-2</v>
      </c>
      <c r="Q250" s="224">
        <f>SUM(O194:Q194,O184:Q184)*4/(Summary!O13*12000)</f>
        <v>-2.1767254833289066E-2</v>
      </c>
      <c r="R250" s="224">
        <f>SUM(P194:R194,P184:R184)*4/(Summary!P13*12000)</f>
        <v>-2.1301732772119171E-2</v>
      </c>
      <c r="S250" s="224">
        <f>SUM(Q194:S194,Q184:S184)*4/(Summary!Q13*12000)</f>
        <v>-2.1560956676360713E-2</v>
      </c>
      <c r="T250" s="224">
        <f>SUM(R194:T194,R184:T184)*4/(Summary!R13*12000)</f>
        <v>-2.0918165499654043E-2</v>
      </c>
      <c r="U250" s="224">
        <f>SUM(S194:U194,S184:U184)*4/(Summary!S13*12000)</f>
        <v>-2.1523144405842486E-2</v>
      </c>
      <c r="V250" s="224">
        <f>SUM(T194:V194,T184:V184)*4/(Summary!T13*12000)</f>
        <v>-2.1704649272106344E-2</v>
      </c>
      <c r="W250" s="224">
        <f>SUM(U194:W194,U184:W184)*4/(Summary!U13*12000)</f>
        <v>-2.0081091510111917E-2</v>
      </c>
      <c r="X250" s="224">
        <f>SUM(V194:X194,V184:X184)*4/(Summary!V13*12000)</f>
        <v>-2.025892625837376E-2</v>
      </c>
      <c r="Y250" s="224">
        <f>SUM(W194:Y194,W184:Y184)*4/(Summary!W13*12000)</f>
        <v>-2.0511508934261409E-2</v>
      </c>
      <c r="Z250" s="224">
        <f>SUM(X194:Z194,X184:Z184)*4/(Summary!X13*12000)</f>
        <v>-1.9627080752465376E-2</v>
      </c>
      <c r="AA250" s="224">
        <f>SUM(Y194:AA194,Y184:AA184)*4/(Summary!Y13*12000)</f>
        <v>-1.9893897923020792E-2</v>
      </c>
      <c r="AB250" s="224">
        <f>SUM(Z194:AB194,Z184:AB184)*4/(Summary!Z13*12000)</f>
        <v>-1.836154036702918E-2</v>
      </c>
      <c r="AC250" s="224">
        <f>SUM(AA194:AC194,AA184:AC184)*4/(Summary!AA13*12000)</f>
        <v>-1.9281597489392018E-2</v>
      </c>
      <c r="AD250" s="224">
        <f>SUM(AB194:AD194,AB184:AD184)*4/(Summary!AB13*12000)</f>
        <v>-1.9591600036616388E-2</v>
      </c>
      <c r="AE250" s="224">
        <f>SUM(AC194:AE194,AC184:AE184)*4/(Summary!AC13*12000)</f>
        <v>-1.8266190804526086E-2</v>
      </c>
      <c r="AF250" s="224">
        <f>SUM(AD194:AF194,AD184:AF184)*4/(Summary!AD13*12000)</f>
        <v>-1.8197551095838999E-2</v>
      </c>
      <c r="AG250" s="224">
        <f>SUM(AE194:AG194,AE184:AG184)*4/(Summary!AE13*12000)</f>
        <v>-1.7328245297412531E-2</v>
      </c>
      <c r="AH250" s="224">
        <f>SUM(AF194:AH194,AF184:AH184)*4/(Summary!AF13*12000)</f>
        <v>-1.7212359266408021E-2</v>
      </c>
      <c r="AI250" s="224">
        <f>SUM(AG194:AI194,AG184:AI184)*4/(Summary!AG13*12000)</f>
        <v>-1.6615497919993425E-2</v>
      </c>
      <c r="AJ250" s="224">
        <f>SUM(AH194:AJ194,AH184:AJ184)*4/(Summary!AH13*12000)</f>
        <v>-1.6784552973207419E-2</v>
      </c>
      <c r="AK250" s="224">
        <f>SUM(AI194:AK194,AI184:AK184)*4/(Summary!AI13*12000)</f>
        <v>-1.5546982515961675E-2</v>
      </c>
      <c r="AL250" s="224">
        <f>SUM(AJ194:AL194,AJ184:AL184)*4/(Summary!AJ13*12000)</f>
        <v>-1.5676400555619283E-2</v>
      </c>
      <c r="AM250" s="224">
        <f>SUM(AK194:AM194,AK184:AM184)*4/(Summary!AK13*12000)</f>
        <v>-1.5902682033422346E-2</v>
      </c>
      <c r="AN250" s="224">
        <f>SUM(AL194:AN194,AL184:AN184)*4/(Summary!AL13*12000)</f>
        <v>-1.4362611886562807E-2</v>
      </c>
      <c r="AO250" s="224">
        <f>SUM(AM194:AO194,AM184:AO184)*4/(Summary!AM13*12000)</f>
        <v>-1.5378627231662046E-2</v>
      </c>
      <c r="AP250" s="224">
        <f>SUM(AN194:AP194,AN184:AP184)*4/(Summary!AN13*12000)</f>
        <v>-1.4369261234358173E-2</v>
      </c>
      <c r="AQ250" s="224">
        <f>SUM(AO194:AQ194,AO184:AQ184)*4/(Summary!AO13*12000)</f>
        <v>-1.4301691238507675E-2</v>
      </c>
      <c r="AR250" s="224">
        <f>SUM(AP194:AR194,AP184:AR184)*4/(Summary!AP13*12000)</f>
        <v>-1.4706386749003474E-2</v>
      </c>
      <c r="AS250" s="224">
        <f>SUM(AQ194:AS194,AQ184:AS184)*4/(Summary!AQ13*12000)</f>
        <v>-1.4010647608172196E-2</v>
      </c>
      <c r="AT250" s="224">
        <f>SUM(AR194:AT194,AR184:AT184)*4/(Summary!AR13*12000)</f>
        <v>-1.3948186193442839E-2</v>
      </c>
      <c r="AU250" s="224">
        <f>SUM(AS194:AU194,AS184:AU184)*4/(Summary!AS13*12000)</f>
        <v>-1.8049845123654967E-2</v>
      </c>
      <c r="AV250" s="224">
        <f>SUM(AT194:AV194,AT184:AV184)*4/(Summary!AT13*12000)</f>
        <v>-2.3725461849391703E-2</v>
      </c>
      <c r="AW250" s="224">
        <f>SUM(AU194:AW194,AU184:AW184)*4/(Summary!AU13*12000)</f>
        <v>-2.8025857715536878E-2</v>
      </c>
      <c r="AX250" s="224">
        <f>SUM(AV194:AX194,AV184:AX184)*4/(Summary!AV13*12000)</f>
        <v>-2.7454997544026527E-2</v>
      </c>
      <c r="AY250" s="224">
        <f>SUM(AW194:AY194,AW184:AY184)*4/(Summary!AW13*12000)</f>
        <v>-2.6686390294092269E-2</v>
      </c>
      <c r="AZ250" s="224">
        <f>SUM(AX194:AZ194,AX184:AZ184)*4/(Summary!AX13*12000)</f>
        <v>-2.5951645189251554E-2</v>
      </c>
      <c r="BA250" s="224">
        <f>SUM(AY194:BA194,AY184:BA184)*4/(Summary!AY13*12000)</f>
        <v>-2.5283595526623716E-2</v>
      </c>
      <c r="BB250" s="224">
        <f>SUM(AZ194:BB194,AZ184:BB184)*4/(Summary!AZ13*12000)</f>
        <v>-2.4677760577154765E-2</v>
      </c>
      <c r="BC250" s="224">
        <f>SUM(BA194:BC194,BA184:BC184)*4/(Summary!BA13*12000)</f>
        <v>-2.3989479058472152E-2</v>
      </c>
      <c r="BD250" s="224">
        <f>SUM(BB194:BD194,BB184:BD184)*4/(Summary!BB13*12000)</f>
        <v>-2.3274304837960631E-2</v>
      </c>
      <c r="BE250" s="224">
        <f>SUM(BC194:BE194,BC184:BE184)*4/(Summary!BC13*12000)</f>
        <v>-2.2387996672125505E-2</v>
      </c>
      <c r="BF250" s="224">
        <f>SUM(BD194:BF194,BD184:BF184)*4/(Summary!BD13*12000)</f>
        <v>-2.1513856841859622E-2</v>
      </c>
      <c r="BG250" s="224">
        <f>SUM(BE194:BG194,BE184:BG184)*4/(Summary!BE13*12000)</f>
        <v>-2.0697267523778387E-2</v>
      </c>
      <c r="BH250" s="224">
        <f>SUM(BF194:BH194,BF184:BH184)*4/(Summary!BF13*12000)</f>
        <v>-1.9945774025326445E-2</v>
      </c>
      <c r="BI250" s="224">
        <f>SUM(BG194:BI194,BG184:BI184)*4/(Summary!BG13*12000)</f>
        <v>-1.923058791366165E-2</v>
      </c>
      <c r="BJ250" s="224">
        <f>SUM(BH194:BJ194,BH184:BJ184)*4/(Summary!BH13*12000)</f>
        <v>-1.8544806820760287E-2</v>
      </c>
      <c r="BK250" s="224">
        <f>SUM(BI194:BK194,BI184:BK184)*4/(Summary!BI13*12000)</f>
        <v>-1.7868098241111009E-2</v>
      </c>
      <c r="BL250" s="224">
        <f>SUM(BJ194:BL194,BJ184:BL184)*4/(Summary!BJ13*12000)</f>
        <v>-1.7224900593947112E-2</v>
      </c>
      <c r="BM250" s="224">
        <f>SUM(BK194:BM194,BK184:BM184)*4/(Summary!BK13*12000)</f>
        <v>-1.6657664282085018E-2</v>
      </c>
      <c r="BN250" s="224">
        <f>SUM(BL194:BN194,BL184:BN184)*4/(Summary!BL13*12000)</f>
        <v>-1.6128176867208001E-2</v>
      </c>
      <c r="BO250" s="224">
        <f>SUM(BM194:BO194,BM184:BO184)*4/(Summary!BM13*12000)</f>
        <v>-1.5632933506326989E-2</v>
      </c>
      <c r="BP250" s="224">
        <f>SUM(BN194:BP194,BN184:BP184)*4/(Summary!BN13*12000)</f>
        <v>-1.5087529986914622E-2</v>
      </c>
      <c r="BQ250" s="224">
        <f>SUM(BO194:BQ194,BO184:BQ184)*4/(Summary!BO13*12000)</f>
        <v>-1.4569485153624788E-2</v>
      </c>
      <c r="BR250" s="224">
        <f>SUM(BP194:BR194,BP184:BR184)*4/(Summary!BP13*12000)</f>
        <v>-1.4077140977348352E-2</v>
      </c>
      <c r="BS250" s="224">
        <f>SUM(BQ194:BS194,BQ184:BS184)*4/(Summary!BQ13*12000)</f>
        <v>-1.3608956337252056E-2</v>
      </c>
      <c r="BT250" s="224">
        <f>SUM(BR194:BT194,BR184:BT184)*4/(Summary!BR13*12000)</f>
        <v>-1.3163497899149876E-2</v>
      </c>
      <c r="BU250" s="224">
        <f>SUM(BS194:BU194,BS184:BU184)*4/(Summary!BS13*12000)</f>
        <v>-1.277579237924439E-2</v>
      </c>
    </row>
    <row r="251" spans="1:73" x14ac:dyDescent="0.3">
      <c r="A251" s="218" t="s">
        <v>562</v>
      </c>
      <c r="B251" s="224"/>
      <c r="C251" s="224"/>
      <c r="D251" s="224"/>
      <c r="E251" s="224"/>
      <c r="F251" s="224"/>
      <c r="G251" s="224"/>
      <c r="H251" s="224"/>
      <c r="I251" s="224"/>
      <c r="J251" s="224"/>
      <c r="K251" s="224"/>
      <c r="L251" s="224"/>
      <c r="M251" s="224"/>
      <c r="N251" s="224">
        <f>SUM(C194:N194,C184:N184)/(Summary!C13*12000)</f>
        <v>-4.7251910238416364E-2</v>
      </c>
      <c r="O251" s="224">
        <f>SUM(D194:O194,D184:O184)/(Summary!D13*12000)</f>
        <v>-5.3371571547305124E-2</v>
      </c>
      <c r="P251" s="224">
        <f>SUM(E194:P194,E184:P184)/(Summary!E13*12000)</f>
        <v>-5.4178217634894887E-2</v>
      </c>
      <c r="Q251" s="224">
        <f>SUM(F194:Q194,F184:Q184)/(Summary!F13*12000)</f>
        <v>-5.7070380904675776E-2</v>
      </c>
      <c r="R251" s="224">
        <f>SUM(G194:R194,G184:R184)/(Summary!G13*12000)</f>
        <v>-5.8177600800782561E-2</v>
      </c>
      <c r="S251" s="224">
        <f>SUM(H194:S194,H184:S184)/(Summary!H13*12000)</f>
        <v>-5.8430036517417003E-2</v>
      </c>
      <c r="T251" s="224">
        <f>SUM(I194:T194,I184:T184)/(Summary!I13*12000)</f>
        <v>-5.4892696958100819E-2</v>
      </c>
      <c r="U251" s="224">
        <f>SUM(J194:U194,J184:U184)/(Summary!J13*12000)</f>
        <v>-2.2172105721745671E-2</v>
      </c>
      <c r="V251" s="224">
        <f>SUM(K194:V194,K184:V184)/(Summary!K13*12000)</f>
        <v>-2.2353102621783486E-2</v>
      </c>
      <c r="W251" s="224">
        <f>SUM(L194:W194,L184:W184)/(Summary!L13*12000)</f>
        <v>-2.2663327892272288E-2</v>
      </c>
      <c r="X251" s="224">
        <f>SUM(M194:X194,M184:X184)/(Summary!M13*12000)</f>
        <v>-2.2479885255403731E-2</v>
      </c>
      <c r="Y251" s="224">
        <f>SUM(N194:Y194,N184:Y184)/(Summary!N13*12000)</f>
        <v>-2.2496079083639778E-2</v>
      </c>
      <c r="Z251" s="224">
        <f>SUM(O194:Z194,O184:Z184)/(Summary!O13*12000)</f>
        <v>-2.2606456814090396E-2</v>
      </c>
      <c r="AA251" s="224">
        <f>SUM(P194:AA194,P184:AA184)/(Summary!P13*12000)</f>
        <v>-2.2127351535960231E-2</v>
      </c>
      <c r="AB251" s="224">
        <f>SUM(Q194:AB194,Q184:AB184)/(Summary!Q13*12000)</f>
        <v>-2.240221066584646E-2</v>
      </c>
      <c r="AC251" s="224">
        <f>SUM(R194:AC194,R184:AC184)/(Summary!R13*12000)</f>
        <v>-2.1740883583895396E-2</v>
      </c>
      <c r="AD251" s="224">
        <f>SUM(S194:AD194,S184:AD184)/(Summary!S13*12000)</f>
        <v>-2.2377531273720368E-2</v>
      </c>
      <c r="AE251" s="224">
        <f>SUM(T194:AE194,T184:AE184)/(Summary!T13*12000)</f>
        <v>-2.2575319311311182E-2</v>
      </c>
      <c r="AF251" s="224">
        <f>SUM(U194:AF194,U184:AF184)/(Summary!U13*12000)</f>
        <v>-2.0896071303810514E-2</v>
      </c>
      <c r="AG251" s="224">
        <f>SUM(V194:AG194,V184:AG184)/(Summary!V13*12000)</f>
        <v>-2.1091679568004635E-2</v>
      </c>
      <c r="AH251" s="224">
        <f>SUM(W194:AH194,W184:AH184)/(Summary!W13*12000)</f>
        <v>-2.1366366664547224E-2</v>
      </c>
      <c r="AI251" s="224">
        <f>SUM(X194:AI194,X184:AI184)/(Summary!X13*12000)</f>
        <v>-2.0457271068999288E-2</v>
      </c>
      <c r="AJ251" s="224">
        <f>SUM(Y194:AJ194,Y184:AJ184)/(Summary!Y13*12000)</f>
        <v>-2.0748709140906482E-2</v>
      </c>
      <c r="AK251" s="224">
        <f>SUM(Z194:AK194,Z184:AK184)/(Summary!Z13*12000)</f>
        <v>-1.9159805536423886E-2</v>
      </c>
      <c r="AL251" s="224">
        <f>SUM(AA194:AL194,AA184:AL184)/(Summary!AA13*12000)</f>
        <v>-2.0126496963833729E-2</v>
      </c>
      <c r="AM251" s="224">
        <f>SUM(AB194:AM194,AB184:AM184)/(Summary!AB13*12000)</f>
        <v>-2.0453685249803476E-2</v>
      </c>
      <c r="AN251" s="224">
        <f>SUM(AC194:AN194,AC184:AN184)/(Summary!AC13*12000)</f>
        <v>-1.9073295121633853E-2</v>
      </c>
      <c r="AO251" s="224">
        <f>SUM(AD194:AO194,AD184:AO184)/(Summary!AD13*12000)</f>
        <v>-1.90049334136622E-2</v>
      </c>
      <c r="AP251" s="224">
        <f>SUM(AE194:AP194,AE184:AP184)/(Summary!AE13*12000)</f>
        <v>-1.8100194607061037E-2</v>
      </c>
      <c r="AQ251" s="224">
        <f>SUM(AF194:AQ194,AF184:AQ184)/(Summary!AF13*12000)</f>
        <v>-1.7982244341778836E-2</v>
      </c>
      <c r="AR251" s="224">
        <f>SUM(AG194:AR194,AG184:AR184)/(Summary!AG13*12000)</f>
        <v>-1.7361660806203775E-2</v>
      </c>
      <c r="AS251" s="224">
        <f>SUM(AH194:AS194,AH184:AS184)/(Summary!AH13*12000)</f>
        <v>-1.7541295987236322E-2</v>
      </c>
      <c r="AT251" s="224">
        <f>SUM(AI194:AT194,AI184:AT184)/(Summary!AI13*12000)</f>
        <v>-1.6250681257079031E-2</v>
      </c>
      <c r="AU251" s="224">
        <f>SUM(AJ194:AU194,AJ184:AU184)/(Summary!AJ13*12000)</f>
        <v>-1.8049991980103253E-2</v>
      </c>
      <c r="AV251" s="224">
        <f>SUM(AK194:AV194,AK184:AV184)/(Summary!AK13*12000)</f>
        <v>-1.9941308467171612E-2</v>
      </c>
      <c r="AW251" s="224">
        <f>SUM(AL194:AW194,AL184:AW184)/(Summary!AL13*12000)</f>
        <v>-1.9432139178114965E-2</v>
      </c>
      <c r="AX251" s="224">
        <f>SUM(AM194:AX194,AM184:AX184)/(Summary!AM13*12000)</f>
        <v>-2.2275923063596832E-2</v>
      </c>
      <c r="AY251" s="224">
        <f>SUM(AN194:AY194,AN184:AY184)/(Summary!AN13*12000)</f>
        <v>-2.211566041684861E-2</v>
      </c>
      <c r="AZ251" s="224">
        <f>SUM(AO194:AZ194,AO184:AZ184)/(Summary!AO13*12000)</f>
        <v>-2.3259827964839396E-2</v>
      </c>
      <c r="BA251" s="224">
        <f>SUM(AP194:BA194,AP184:BA184)/(Summary!AP13*12000)</f>
        <v>-2.5153534050743227E-2</v>
      </c>
      <c r="BB251" s="224">
        <f>SUM(AQ194:BB194,AQ184:BB184)/(Summary!AQ13*12000)</f>
        <v>-2.5095784143001156E-2</v>
      </c>
      <c r="BC251" s="224">
        <f>SUM(AR194:BC194,AR184:BC184)/(Summary!AR13*12000)</f>
        <v>-2.6067285406795065E-2</v>
      </c>
      <c r="BD251" s="224">
        <f>SUM(AS194:BD194,AS184:BD184)/(Summary!AS13*12000)</f>
        <v>-2.5270634551567122E-2</v>
      </c>
      <c r="BE251" s="224">
        <f>SUM(AT194:BE194,AT184:BE184)/(Summary!AT13*12000)</f>
        <v>-2.710031751226586E-2</v>
      </c>
      <c r="BF251" s="224">
        <f>SUM(AU194:BF194,AU184:BF184)/(Summary!AU13*12000)</f>
        <v>-2.7451324612604498E-2</v>
      </c>
      <c r="BG251" s="224">
        <f>SUM(AV194:BG194,AV184:BG184)/(Summary!AV13*12000)</f>
        <v>-2.6861836878365415E-2</v>
      </c>
      <c r="BH251" s="224">
        <f>SUM(AW194:BH194,AW184:BH184)/(Summary!AW13*12000)</f>
        <v>-2.6151194565201107E-2</v>
      </c>
      <c r="BI251" s="224">
        <f>SUM(AX194:BI194,AX184:BI184)/(Summary!AX13*12000)</f>
        <v>-2.5472549287513257E-2</v>
      </c>
      <c r="BJ251" s="224">
        <f>SUM(AY194:BJ194,AY184:BJ184)/(Summary!AY13*12000)</f>
        <v>-2.4858267312332243E-2</v>
      </c>
      <c r="BK251" s="224">
        <f>SUM(AZ194:BK194,AZ184:BK184)/(Summary!AZ13*12000)</f>
        <v>-2.425454100988543E-2</v>
      </c>
      <c r="BL251" s="224">
        <f>SUM(BA194:BL194,BA184:BL184)/(Summary!BA13*12000)</f>
        <v>-2.3570802454872281E-2</v>
      </c>
      <c r="BM251" s="224">
        <f>SUM(BB194:BM194,BB184:BM184)/(Summary!BB13*12000)</f>
        <v>-2.2877685827656355E-2</v>
      </c>
      <c r="BN251" s="224">
        <f>SUM(BC194:BN194,BC184:BN184)/(Summary!BC13*12000)</f>
        <v>-2.2077353025901258E-2</v>
      </c>
      <c r="BO251" s="224">
        <f>SUM(BD194:BO194,BD184:BO184)/(Summary!BD13*12000)</f>
        <v>-2.1284823749715274E-2</v>
      </c>
      <c r="BP251" s="224">
        <f>SUM(BE194:BP194,BE184:BP184)/(Summary!BE13*12000)</f>
        <v>-2.0545111982684786E-2</v>
      </c>
      <c r="BQ251" s="224">
        <f>SUM(BF194:BQ194,BF184:BQ184)/(Summary!BF13*12000)</f>
        <v>-1.9822734481887753E-2</v>
      </c>
      <c r="BR251" s="224">
        <f>SUM(BG194:BR194,BG184:BR184)/(Summary!BG13*12000)</f>
        <v>-1.9133783369850031E-2</v>
      </c>
      <c r="BS251" s="224">
        <f>SUM(BH194:BS194,BH184:BS184)/(Summary!BH13*12000)</f>
        <v>-1.8471579470740598E-2</v>
      </c>
      <c r="BT251" s="224">
        <f>SUM(BI194:BT194,BI184:BT184)/(Summary!BI13*12000)</f>
        <v>-1.7817123280469731E-2</v>
      </c>
      <c r="BU251" s="224">
        <f>SUM(BJ194:BU194,BJ184:BU184)/(Summary!BJ13*12000)</f>
        <v>-1.7207022270905953E-2</v>
      </c>
    </row>
    <row r="252" spans="1:73" x14ac:dyDescent="0.3">
      <c r="A252" s="218"/>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c r="AA252" s="224"/>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224"/>
      <c r="BH252" s="224"/>
      <c r="BI252" s="224"/>
      <c r="BJ252" s="224"/>
      <c r="BK252" s="224"/>
      <c r="BL252" s="224"/>
      <c r="BM252" s="224"/>
      <c r="BN252" s="224"/>
      <c r="BO252" s="224"/>
      <c r="BP252" s="224"/>
      <c r="BQ252" s="224"/>
      <c r="BR252" s="224"/>
      <c r="BS252" s="224"/>
      <c r="BT252" s="224"/>
      <c r="BU252" s="224"/>
    </row>
    <row r="253" spans="1:73" x14ac:dyDescent="0.3">
      <c r="A253" s="218" t="s">
        <v>353</v>
      </c>
      <c r="B253" s="224"/>
      <c r="C253" s="224"/>
      <c r="D253" s="224"/>
      <c r="E253" s="224">
        <f>SUM(C174:E174)*4/(Summary!C13*12000)</f>
        <v>1.8465045982710482E-2</v>
      </c>
      <c r="F253" s="224">
        <f>SUM(D174:F174)*4/(Summary!D13*12000)</f>
        <v>1.600455935120804E-2</v>
      </c>
      <c r="G253" s="224">
        <f>SUM(E174:G174)*4/(Summary!E13*12000)</f>
        <v>1.25028725728373E-2</v>
      </c>
      <c r="H253" s="224">
        <f>SUM(F174:H174)*4/(Summary!F13*12000)</f>
        <v>0</v>
      </c>
      <c r="I253" s="224">
        <f>SUM(G174:I174)*4/(Summary!G13*12000)</f>
        <v>7.9856810052338828E-2</v>
      </c>
      <c r="J253" s="224">
        <f>SUM(H174:J174)*4/(Summary!H13*12000)</f>
        <v>0.15626133882242821</v>
      </c>
      <c r="K253" s="224">
        <f>SUM(I174:K174)*4/(Summary!I13*12000)</f>
        <v>0.21559262216038624</v>
      </c>
      <c r="L253" s="224">
        <f>SUM(J174:L174)*4/(Summary!J13*12000)</f>
        <v>8.7064104121116384E-2</v>
      </c>
      <c r="M253" s="224">
        <f>SUM(K174:M174)*4/(Summary!K13*12000)</f>
        <v>8.7757269635134513E-2</v>
      </c>
      <c r="N253" s="224">
        <f>SUM(L174:N174)*4/(Summary!L13*12000)</f>
        <v>8.8957445438966665E-2</v>
      </c>
      <c r="O253" s="224">
        <f>SUM(M174:O174)*4/(Summary!M13*12000)</f>
        <v>8.8219843245256904E-2</v>
      </c>
      <c r="P253" s="224">
        <f>SUM(N174:P174)*4/(Summary!N13*12000)</f>
        <v>8.8265876936922741E-2</v>
      </c>
      <c r="Q253" s="224">
        <f>SUM(O174:Q174)*4/(Summary!O13*12000)</f>
        <v>8.8681408580066581E-2</v>
      </c>
      <c r="R253" s="224">
        <f>SUM(P174:R174)*4/(Summary!P13*12000)</f>
        <v>8.6784837219744781E-2</v>
      </c>
      <c r="S253" s="224">
        <f>SUM(Q174:S174)*4/(Summary!Q13*12000)</f>
        <v>8.7840934607395491E-2</v>
      </c>
      <c r="T253" s="224">
        <f>SUM(R174:T174)*4/(Summary!R13*12000)</f>
        <v>8.5222155739331285E-2</v>
      </c>
      <c r="U253" s="224">
        <f>SUM(S174:U174)*4/(Summary!S13*12000)</f>
        <v>8.7686884616395303E-2</v>
      </c>
      <c r="V253" s="224">
        <f>SUM(T174:V174)*4/(Summary!T13*12000)</f>
        <v>8.8426348886359168E-2</v>
      </c>
      <c r="W253" s="224">
        <f>SUM(U174:W174)*4/(Summary!U13*12000)</f>
        <v>8.1811854300455955E-2</v>
      </c>
      <c r="X253" s="224">
        <f>SUM(V174:X174)*4/(Summary!V13*12000)</f>
        <v>8.2536366237819028E-2</v>
      </c>
      <c r="Y253" s="224">
        <f>SUM(W174:Y174)*4/(Summary!W13*12000)</f>
        <v>8.3565406769213146E-2</v>
      </c>
      <c r="Z253" s="224">
        <f>SUM(X174:Z174)*4/(Summary!X13*12000)</f>
        <v>7.9962180843377459E-2</v>
      </c>
      <c r="AA253" s="224">
        <f>SUM(Y174:AA174)*4/(Summary!Y13*12000)</f>
        <v>8.1049213760455083E-2</v>
      </c>
      <c r="AB253" s="224">
        <f>SUM(Z174:AB174)*4/(Summary!Z13*12000)</f>
        <v>7.4806275569378133E-2</v>
      </c>
      <c r="AC253" s="224">
        <f>SUM(AA174:AC174)*4/(Summary!AA13*12000)</f>
        <v>7.8554656438263773E-2</v>
      </c>
      <c r="AD253" s="224">
        <f>SUM(AB174:AD174)*4/(Summary!AB13*12000)</f>
        <v>7.9817629778807492E-2</v>
      </c>
      <c r="AE253" s="224">
        <f>SUM(AC174:AE174)*4/(Summary!AC13*12000)</f>
        <v>7.4417814388809969E-2</v>
      </c>
      <c r="AF253" s="224">
        <f>SUM(AD174:AF174)*4/(Summary!AD13*12000)</f>
        <v>7.4138171131195918E-2</v>
      </c>
      <c r="AG253" s="224">
        <f>SUM(AE174:AG174)*4/(Summary!AE13*12000)</f>
        <v>7.0596554915384371E-2</v>
      </c>
      <c r="AH253" s="224">
        <f>SUM(AF174:AH174)*4/(Summary!AF13*12000)</f>
        <v>7.0124426640921556E-2</v>
      </c>
      <c r="AI253" s="224">
        <f>SUM(AG174:AI174)*4/(Summary!AG13*12000)</f>
        <v>6.7692769303676903E-2</v>
      </c>
      <c r="AJ253" s="224">
        <f>SUM(AH174:AJ174)*4/(Summary!AH13*12000)</f>
        <v>6.8381512113067255E-2</v>
      </c>
      <c r="AK253" s="224">
        <f>SUM(AI174:AK174)*4/(Summary!AI13*12000)</f>
        <v>6.3339558398362361E-2</v>
      </c>
      <c r="AL253" s="224">
        <f>SUM(AJ174:AL174)*4/(Summary!AJ13*12000)</f>
        <v>6.3866817078448948E-2</v>
      </c>
      <c r="AM253" s="224">
        <f>SUM(AK174:AM174)*4/(Summary!AK13*12000)</f>
        <v>6.4788704580609577E-2</v>
      </c>
      <c r="AN253" s="224">
        <f>SUM(AL174:AN174)*4/(Summary!AL13*12000)</f>
        <v>5.851434472303365E-2</v>
      </c>
      <c r="AO253" s="224">
        <f>SUM(AM174:AO174)*4/(Summary!AM13*12000)</f>
        <v>6.265366649936388E-2</v>
      </c>
      <c r="AP253" s="224">
        <f>SUM(AN174:AP174)*4/(Summary!AN13*12000)</f>
        <v>5.8541434658496254E-2</v>
      </c>
      <c r="AQ253" s="224">
        <f>SUM(AO174:AQ174)*4/(Summary!AO13*12000)</f>
        <v>5.8266149490216454E-2</v>
      </c>
      <c r="AR253" s="224">
        <f>SUM(AP174:AR174)*4/(Summary!AP13*12000)</f>
        <v>5.9914908977421563E-2</v>
      </c>
      <c r="AS253" s="224">
        <f>SUM(AQ174:AS174)*4/(Summary!AQ13*12000)</f>
        <v>5.7080416181442287E-2</v>
      </c>
      <c r="AT253" s="224">
        <f>SUM(AR174:AT174)*4/(Summary!AR13*12000)</f>
        <v>5.6825943751063417E-2</v>
      </c>
      <c r="AU253" s="224">
        <f>SUM(AS174:AU174)*4/(Summary!AS13*12000)</f>
        <v>5.2974894513411967E-2</v>
      </c>
      <c r="AV253" s="224">
        <f>SUM(AT174:AV174)*4/(Summary!AT13*12000)</f>
        <v>5.483166389003561E-2</v>
      </c>
      <c r="AW253" s="224">
        <f>SUM(AU174:AW174)*4/(Summary!AU13*12000)</f>
        <v>5.3748022651326395E-2</v>
      </c>
      <c r="AX253" s="224">
        <f>SUM(AV174:AX174)*4/(Summary!AV13*12000)</f>
        <v>5.335896767461637E-2</v>
      </c>
      <c r="AY253" s="224">
        <f>SUM(AW174:AY174)*4/(Summary!AW13*12000)</f>
        <v>5.2701111679296024E-2</v>
      </c>
      <c r="AZ253" s="224">
        <f>SUM(AX174:AZ174)*4/(Summary!AX13*12000)</f>
        <v>5.207629980923064E-2</v>
      </c>
      <c r="BA253" s="224">
        <f>SUM(AY174:BA174)*4/(Summary!AY13*12000)</f>
        <v>5.1553702601069971E-2</v>
      </c>
      <c r="BB253" s="224">
        <f>SUM(AZ174:BB174)*4/(Summary!AZ13*12000)</f>
        <v>5.0989591848525466E-2</v>
      </c>
      <c r="BC253" s="224">
        <f>SUM(BA174:BC174)*4/(Summary!BA13*12000)</f>
        <v>5.0227284338389876E-2</v>
      </c>
      <c r="BD253" s="224">
        <f>SUM(BB174:BD174)*4/(Summary!BB13*12000)</f>
        <v>4.9377176749044724E-2</v>
      </c>
      <c r="BE253" s="224">
        <f>SUM(BC174:BE174)*4/(Summary!BC13*12000)</f>
        <v>4.8259580866029467E-2</v>
      </c>
      <c r="BF253" s="224">
        <f>SUM(BD174:BF174)*4/(Summary!BD13*12000)</f>
        <v>4.7119592738364587E-2</v>
      </c>
      <c r="BG253" s="224">
        <f>SUM(BE174:BG174)*4/(Summary!BE13*12000)</f>
        <v>4.6058145728837881E-2</v>
      </c>
      <c r="BH253" s="224">
        <f>SUM(BF174:BH174)*4/(Summary!BF13*12000)</f>
        <v>4.4973437826751513E-2</v>
      </c>
      <c r="BI253" s="224">
        <f>SUM(BG174:BI174)*4/(Summary!BG13*12000)</f>
        <v>4.3935927674042329E-2</v>
      </c>
      <c r="BJ253" s="224">
        <f>SUM(BH174:BJ174)*4/(Summary!BH13*12000)</f>
        <v>4.2931804342808945E-2</v>
      </c>
      <c r="BK253" s="224">
        <f>SUM(BI174:BK174)*4/(Summary!BI13*12000)</f>
        <v>4.1912449043666339E-2</v>
      </c>
      <c r="BL253" s="224">
        <f>SUM(BJ174:BL174)*4/(Summary!BJ13*12000)</f>
        <v>4.0936128770475096E-2</v>
      </c>
      <c r="BM253" s="224">
        <f>SUM(BK174:BM174)*4/(Summary!BK13*12000)</f>
        <v>3.9993952779191357E-2</v>
      </c>
      <c r="BN253" s="224">
        <f>SUM(BL174:BN174)*4/(Summary!BL13*12000)</f>
        <v>3.911740700795361E-2</v>
      </c>
      <c r="BO253" s="224">
        <f>SUM(BM174:BO174)*4/(Summary!BM13*12000)</f>
        <v>3.8300432490854651E-2</v>
      </c>
      <c r="BP253" s="224">
        <f>SUM(BN174:BP174)*4/(Summary!BN13*12000)</f>
        <v>3.7442206848233843E-2</v>
      </c>
      <c r="BQ253" s="224">
        <f>SUM(BO174:BQ174)*4/(Summary!BO13*12000)</f>
        <v>3.6621925021782402E-2</v>
      </c>
      <c r="BR253" s="224">
        <f>SUM(BP174:BR174)*4/(Summary!BP13*12000)</f>
        <v>3.5837510722719637E-2</v>
      </c>
      <c r="BS253" s="224">
        <f>SUM(BQ174:BS174)*4/(Summary!BQ13*12000)</f>
        <v>3.5087022107545787E-2</v>
      </c>
      <c r="BT253" s="224">
        <f>SUM(BR174:BT174)*4/(Summary!BR13*12000)</f>
        <v>3.4368642227932705E-2</v>
      </c>
      <c r="BU253" s="224">
        <f>SUM(BS174:BU174)*4/(Summary!BS13*12000)</f>
        <v>3.3680670169592419E-2</v>
      </c>
    </row>
    <row r="254" spans="1:73" x14ac:dyDescent="0.3">
      <c r="A254" s="218"/>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c r="AA254" s="224"/>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224"/>
      <c r="BH254" s="224"/>
      <c r="BI254" s="224"/>
      <c r="BJ254" s="224"/>
      <c r="BK254" s="224"/>
      <c r="BL254" s="224"/>
      <c r="BM254" s="224"/>
      <c r="BN254" s="224"/>
      <c r="BO254" s="224"/>
      <c r="BP254" s="224"/>
      <c r="BQ254" s="224"/>
      <c r="BR254" s="224"/>
      <c r="BS254" s="224"/>
      <c r="BT254" s="224"/>
      <c r="BU254" s="224"/>
    </row>
    <row r="255" spans="1:73" x14ac:dyDescent="0.3">
      <c r="A255" s="218" t="s">
        <v>445</v>
      </c>
      <c r="B255" s="224"/>
      <c r="C255" s="327">
        <f>SUM(C227,C237)/(Summary!C13*1000)</f>
        <v>0</v>
      </c>
      <c r="D255" s="327">
        <f>SUM(D227,D237)/(Summary!D13*1000)</f>
        <v>0</v>
      </c>
      <c r="E255" s="327">
        <f>SUM(E227,E237)/(Summary!E13*1000)</f>
        <v>-2.1885406895999198E-3</v>
      </c>
      <c r="F255" s="327">
        <f>SUM(F227,F237)/(Summary!F13*1000)</f>
        <v>-7.732021042541593E-4</v>
      </c>
      <c r="G255" s="327">
        <f>SUM(G227,G237)/(Summary!G13*1000)</f>
        <v>-3.5330479550383003E-3</v>
      </c>
      <c r="H255" s="327">
        <f>SUM(H227,H237)/(Summary!H13*1000)</f>
        <v>-3.7340426976091253E-3</v>
      </c>
      <c r="I255" s="327">
        <f>SUM(I227,I237)/(Summary!I13*1000)</f>
        <v>-9.9872402761267236E-3</v>
      </c>
      <c r="J255" s="327">
        <f>SUM(J227,J237)/(Summary!J13*1000)</f>
        <v>-4.0152356595967581E-3</v>
      </c>
      <c r="K255" s="327">
        <f>SUM(K227,K237)/(Summary!K13*1000)</f>
        <v>-4.0291302107139711E-3</v>
      </c>
      <c r="L255" s="327">
        <f>SUM(L227,L237)/(Summary!L13*1000)</f>
        <v>-4.0659584855776663E-3</v>
      </c>
      <c r="M255" s="327">
        <f>SUM(M227,M237)/(Summary!M13*1000)</f>
        <v>-4.0141689147076319E-3</v>
      </c>
      <c r="N255" s="327">
        <f>SUM(N227,N237)/(Summary!N13*1000)</f>
        <v>-3.9982262108360679E-3</v>
      </c>
      <c r="O255" s="327">
        <f>SUM(O227,O237)/(Summary!O13*1000)</f>
        <v>-3.998976462837877E-3</v>
      </c>
      <c r="P255" s="327">
        <f>SUM(P227,P237)/(Summary!P13*1000)</f>
        <v>-3.8958174268371266E-3</v>
      </c>
      <c r="Q255" s="327">
        <f>SUM(Q227,Q237)/(Summary!Q13*1000)</f>
        <v>-3.9254283297344662E-3</v>
      </c>
      <c r="R255" s="327">
        <f>SUM(R227,R237)/(Summary!R13*1000)</f>
        <v>-3.7911853538912152E-3</v>
      </c>
      <c r="S255" s="327">
        <f>SUM(S227,S237)/(Summary!S13*1000)</f>
        <v>-3.8831729062832501E-3</v>
      </c>
      <c r="T255" s="327">
        <f>SUM(T227,T237)/(Summary!T13*1000)</f>
        <v>-3.8981694135590619E-3</v>
      </c>
      <c r="U255" s="327">
        <f>SUM(U227,U237)/(Summary!U13*1000)</f>
        <v>-3.5902085425727199E-3</v>
      </c>
      <c r="V255" s="327">
        <f>SUM(V227,V237)/(Summary!V13*1000)</f>
        <v>-3.6055444876828516E-3</v>
      </c>
      <c r="W255" s="327">
        <f>SUM(W227,W237)/(Summary!W13*1000)</f>
        <v>-3.633891246803439E-3</v>
      </c>
      <c r="X255" s="327">
        <f>SUM(X227,X237)/(Summary!X13*1000)</f>
        <v>-3.4613687411361449E-3</v>
      </c>
      <c r="Y255" s="327">
        <f>SUM(Y227,Y237)/(Summary!Y13*1000)</f>
        <v>-3.4924323719547836E-3</v>
      </c>
      <c r="Z255" s="327">
        <f>SUM(Z227,Z237)/(Summary!Z13*1000)</f>
        <v>-3.2080644696028744E-3</v>
      </c>
      <c r="AA255" s="327">
        <f>SUM(AA227,AA237)/(Summary!AA13*1000)</f>
        <v>-3.1320573835584139E-3</v>
      </c>
      <c r="AB255" s="327">
        <f>SUM(AB227,AB237)/(Summary!AB13*1000)</f>
        <v>-3.1678591129367783E-3</v>
      </c>
      <c r="AC255" s="327">
        <f>SUM(AC227,AC237)/(Summary!AC13*1000)</f>
        <v>-2.9400474312889727E-3</v>
      </c>
      <c r="AD255" s="327">
        <f>SUM(AD227,AD237)/(Summary!AD13*1000)</f>
        <v>-2.915620450205182E-3</v>
      </c>
      <c r="AE255" s="327">
        <f>SUM(AE227,AE237)/(Summary!AE13*1000)</f>
        <v>-2.7636674150825452E-3</v>
      </c>
      <c r="AF255" s="327">
        <f>SUM(AF227,AF237)/(Summary!AF13*1000)</f>
        <v>-2.7326647802022037E-3</v>
      </c>
      <c r="AG255" s="327">
        <f>SUM(AG227,AG237)/(Summary!AG13*1000)</f>
        <v>-2.6258859352906723E-3</v>
      </c>
      <c r="AH255" s="327">
        <f>SUM(AH227,AH237)/(Summary!AH13*1000)</f>
        <v>-2.6405278094374356E-3</v>
      </c>
      <c r="AI255" s="327">
        <f>SUM(AI227,AI237)/(Summary!AI13*1000)</f>
        <v>-2.4347122112715921E-3</v>
      </c>
      <c r="AJ255" s="327">
        <f>SUM(AJ227,AJ237)/(Summary!AJ13*1000)</f>
        <v>-2.4438282219071345E-3</v>
      </c>
      <c r="AK255" s="327">
        <f>SUM(AK227,AK237)/(Summary!AK13*1000)</f>
        <v>-2.4678564729902499E-3</v>
      </c>
      <c r="AL255" s="327">
        <f>SUM(AL227,AL237)/(Summary!AL13*1000)</f>
        <v>-2.2187618974108926E-3</v>
      </c>
      <c r="AM255" s="327">
        <f>SUM(AM227,AM237)/(Summary!AM13*1000)</f>
        <v>-2.3649681852815417E-3</v>
      </c>
      <c r="AN255" s="327">
        <f>SUM(AN227,AN237)/(Summary!AN13*1000)</f>
        <v>-2.1997609665138358E-3</v>
      </c>
      <c r="AO255" s="327">
        <f>SUM(AO227,AO237)/(Summary!AO13*1000)</f>
        <v>-2.1795396764266914E-3</v>
      </c>
      <c r="AP255" s="327">
        <f>SUM(AP227,AP237)/(Summary!AP13*1000)</f>
        <v>-2.2311196355063474E-3</v>
      </c>
      <c r="AQ255" s="327">
        <f>SUM(AQ227,AQ237)/(Summary!AQ13*1000)</f>
        <v>-2.1160108637717505E-3</v>
      </c>
      <c r="AR255" s="327">
        <f>SUM(AR227,AR237)/(Summary!AR13*1000)</f>
        <v>-2.0971219700003534E-3</v>
      </c>
      <c r="AS255" s="327">
        <f>SUM(AS227,AS237)/(Summary!AS13*1000)</f>
        <v>-1.9462427864951907E-3</v>
      </c>
      <c r="AT255" s="327">
        <f>SUM(AT227,AT237)/(Summary!AT13*1000)</f>
        <v>-2.0054506600254208E-3</v>
      </c>
      <c r="AU255" s="327">
        <f>SUM(AU227,AU237)/(Summary!AU13*1000)</f>
        <v>-3.2118695298989221E-3</v>
      </c>
      <c r="AV255" s="327">
        <f>SUM(AV227,AV237)/(Summary!AV13*1000)</f>
        <v>-3.1491160248966238E-3</v>
      </c>
      <c r="AW255" s="327">
        <f>SUM(AW227,AW237)/(Summary!AW13*1000)</f>
        <v>-3.0717756775831659E-3</v>
      </c>
      <c r="AX255" s="327">
        <f>SUM(AX227,AX237)/(Summary!AX13*1000)</f>
        <v>-2.9977917701836969E-3</v>
      </c>
      <c r="AY255" s="327">
        <f>SUM(AY227,AY237)/(Summary!AY13*1000)</f>
        <v>-2.9137510922079015E-3</v>
      </c>
      <c r="AZ255" s="327">
        <f>SUM(AZ227,AZ237)/(Summary!AZ13*1000)</f>
        <v>-2.8462153988469867E-3</v>
      </c>
      <c r="BA255" s="327">
        <f>SUM(BA227,BA237)/(Summary!BA13*1000)</f>
        <v>-2.7690089859873754E-3</v>
      </c>
      <c r="BB255" s="327">
        <f>SUM(BB227,BB237)/(Summary!BB13*1000)</f>
        <v>-2.6885287784136997E-3</v>
      </c>
      <c r="BC255" s="327">
        <f>SUM(BC227,BC237)/(Summary!BC13*1000)</f>
        <v>-2.5952644125375292E-3</v>
      </c>
      <c r="BD255" s="327">
        <f>SUM(BD227,BD237)/(Summary!BD13*1000)</f>
        <v>-2.5027393810952035E-3</v>
      </c>
      <c r="BE255" s="327">
        <f>SUM(BE227,BE237)/(Summary!BE13*1000)</f>
        <v>-2.4017652865801205E-3</v>
      </c>
      <c r="BF255" s="327">
        <f>SUM(BF227,BF237)/(Summary!BF13*1000)</f>
        <v>-2.3160127231666963E-3</v>
      </c>
      <c r="BG255" s="327">
        <f>SUM(BG227,BG237)/(Summary!BG13*1000)</f>
        <v>-2.1444542785571757E-3</v>
      </c>
      <c r="BH255" s="327">
        <f>SUM(BH227,BH237)/(Summary!BH13*1000)</f>
        <v>-2.0690650489642928E-3</v>
      </c>
      <c r="BI255" s="327">
        <f>SUM(BI227,BI237)/(Summary!BI13*1000)</f>
        <v>-1.9945692797566326E-3</v>
      </c>
      <c r="BJ255" s="327">
        <f>SUM(BJ227,BJ237)/(Summary!BJ13*1000)</f>
        <v>-1.9237011903178774E-3</v>
      </c>
      <c r="BK255" s="327">
        <f>SUM(BK227,BK237)/(Summary!BK13*1000)</f>
        <v>-1.855941166858519E-3</v>
      </c>
      <c r="BL255" s="327">
        <f>SUM(BL227,BL237)/(Summary!BL13*1000)</f>
        <v>-1.7926431598928704E-3</v>
      </c>
      <c r="BM255" s="327">
        <f>SUM(BM227,BM237)/(Summary!BM13*1000)</f>
        <v>-1.7444418399662762E-3</v>
      </c>
      <c r="BN255" s="327">
        <f>SUM(BN227,BN237)/(Summary!BN13*1000)</f>
        <v>-1.6842388636975152E-3</v>
      </c>
      <c r="BO255" s="327">
        <f>SUM(BO227,BO237)/(Summary!BO13*1000)</f>
        <v>-1.6270068718747977E-3</v>
      </c>
      <c r="BP255" s="327">
        <f>SUM(BP227,BP237)/(Summary!BP13*1000)</f>
        <v>-1.5725670798112184E-3</v>
      </c>
      <c r="BQ255" s="327">
        <f>SUM(BQ227,BQ237)/(Summary!BQ13*1000)</f>
        <v>-1.5207532323129153E-3</v>
      </c>
      <c r="BR255" s="327">
        <f>SUM(BR227,BR237)/(Summary!BR13*1000)</f>
        <v>-1.471410631994704E-3</v>
      </c>
      <c r="BS255" s="327">
        <f>SUM(BS227,BS237)/(Summary!BS13*1000)</f>
        <v>-1.4243952468775826E-3</v>
      </c>
      <c r="BT255" s="327">
        <f>SUM(BT227,BT237)/(Summary!BT13*1000)</f>
        <v>-1.3795728909634327E-3</v>
      </c>
      <c r="BU255" s="327">
        <f>SUM(BU227,BU237)/(Summary!BU13*1000)</f>
        <v>-1.3453663323286856E-3</v>
      </c>
    </row>
    <row r="256" spans="1:73" x14ac:dyDescent="0.3">
      <c r="A256" s="218" t="s">
        <v>446</v>
      </c>
      <c r="B256" s="224"/>
      <c r="C256" s="327">
        <f>C217/(Summary!C13*1000)</f>
        <v>6.20012712600019E-4</v>
      </c>
      <c r="D256" s="327">
        <f>D217/(Summary!D13*1000)</f>
        <v>5.693725027530683E-4</v>
      </c>
      <c r="E256" s="327">
        <f>E217/(Summary!E13*1000)</f>
        <v>3.125718143209325E-3</v>
      </c>
      <c r="F256" s="327">
        <f>F217/(Summary!F13*1000)</f>
        <v>0</v>
      </c>
      <c r="G256" s="327">
        <f>G217/(Summary!G13*1000)</f>
        <v>0</v>
      </c>
      <c r="H256" s="327">
        <f>H217/(Summary!H13*1000)</f>
        <v>0</v>
      </c>
      <c r="I256" s="327">
        <f>I217/(Summary!I13*1000)</f>
        <v>1.7824351792216326E-2</v>
      </c>
      <c r="J256" s="327">
        <f>J217/(Summary!J13*1000)</f>
        <v>7.1977991990699137E-3</v>
      </c>
      <c r="K256" s="327">
        <f>K217/(Summary!K13*1000)</f>
        <v>7.2547838941799262E-3</v>
      </c>
      <c r="L256" s="327">
        <f>L217/(Summary!L13*1000)</f>
        <v>7.353676383289493E-3</v>
      </c>
      <c r="M256" s="327">
        <f>M217/(Summary!M13*1000)</f>
        <v>7.2923813978680646E-3</v>
      </c>
      <c r="N256" s="327">
        <f>N217/(Summary!N13*1000)</f>
        <v>7.2958662755766143E-3</v>
      </c>
      <c r="O256" s="327">
        <f>O217/(Summary!O13*1000)</f>
        <v>7.3298922655999094E-3</v>
      </c>
      <c r="P256" s="327">
        <f>P217/(Summary!P13*1000)</f>
        <v>7.1728194483398431E-3</v>
      </c>
      <c r="Q256" s="327">
        <f>Q217/(Summary!Q13*1000)</f>
        <v>7.2597904561131892E-3</v>
      </c>
      <c r="R256" s="327">
        <f>R217/(Summary!R13*1000)</f>
        <v>7.0430504829423844E-3</v>
      </c>
      <c r="S256" s="327">
        <f>S217/(Summary!S13*1000)</f>
        <v>7.2464305079464166E-3</v>
      </c>
      <c r="T256" s="327">
        <f>T217/(Summary!T13*1000)</f>
        <v>7.3072244825582418E-3</v>
      </c>
      <c r="U256" s="327">
        <f>U217/(Summary!U13*1000)</f>
        <v>6.7603365563769129E-3</v>
      </c>
      <c r="V256" s="327">
        <f>V217/(Summary!V13*1000)</f>
        <v>6.8199126604170882E-3</v>
      </c>
      <c r="W256" s="327">
        <f>W217/(Summary!W13*1000)</f>
        <v>6.9046465226710423E-3</v>
      </c>
      <c r="X256" s="327">
        <f>X217/(Summary!X13*1000)</f>
        <v>6.6066464119245594E-3</v>
      </c>
      <c r="Y256" s="327">
        <f>Y217/(Summary!Y13*1000)</f>
        <v>6.6961753968610141E-3</v>
      </c>
      <c r="Z256" s="327">
        <f>Z217/(Summary!Z13*1000)</f>
        <v>6.1788736278347352E-3</v>
      </c>
      <c r="AA256" s="327">
        <f>AA217/(Summary!AA13*1000)</f>
        <v>6.4855873746053347E-3</v>
      </c>
      <c r="AB256" s="327">
        <f>AB217/(Summary!AB13*1000)</f>
        <v>6.5896018228269876E-3</v>
      </c>
      <c r="AC256" s="327">
        <f>AC217/(Summary!AC13*1000)</f>
        <v>6.1435628969754002E-3</v>
      </c>
      <c r="AD256" s="327">
        <f>AD217/(Summary!AD13*1000)</f>
        <v>6.1202393415238044E-3</v>
      </c>
      <c r="AE256" s="327">
        <f>AE217/(Summary!AE13*1000)</f>
        <v>5.8276474976655616E-3</v>
      </c>
      <c r="AF256" s="327">
        <f>AF217/(Summary!AF13*1000)</f>
        <v>5.7884516140400124E-3</v>
      </c>
      <c r="AG256" s="327">
        <f>AG217/(Summary!AG13*1000)</f>
        <v>5.5875159194565443E-3</v>
      </c>
      <c r="AH256" s="327">
        <f>AH217/(Summary!AH13*1000)</f>
        <v>5.6441518733984916E-3</v>
      </c>
      <c r="AI256" s="327">
        <f>AI217/(Summary!AI13*1000)</f>
        <v>5.227795772553688E-3</v>
      </c>
      <c r="AJ256" s="327">
        <f>AJ217/(Summary!AJ13*1000)</f>
        <v>5.2711155692784584E-3</v>
      </c>
      <c r="AK256" s="327">
        <f>AK217/(Summary!AK13*1000)</f>
        <v>5.3470019001071777E-3</v>
      </c>
      <c r="AL256" s="327">
        <f>AL217/(Summary!AL13*1000)</f>
        <v>4.8290005867078099E-3</v>
      </c>
      <c r="AM256" s="327">
        <f>AM217/(Summary!AM13*1000)</f>
        <v>5.1704145861531936E-3</v>
      </c>
      <c r="AN256" s="327">
        <f>AN217/(Summary!AN13*1000)</f>
        <v>4.8308805413881106E-3</v>
      </c>
      <c r="AO256" s="327">
        <f>AO217/(Summary!AO13*1000)</f>
        <v>4.8079884013950769E-3</v>
      </c>
      <c r="AP256" s="327">
        <f>AP217/(Summary!AP13*1000)</f>
        <v>4.9438609605006612E-3</v>
      </c>
      <c r="AQ256" s="327">
        <f>AQ217/(Summary!AQ13*1000)</f>
        <v>4.7098038898230948E-3</v>
      </c>
      <c r="AR256" s="327">
        <f>AR217/(Summary!AR13*1000)</f>
        <v>4.6886390053449568E-3</v>
      </c>
      <c r="AS256" s="327">
        <f>AS217/(Summary!AS13*1000)</f>
        <v>4.3707380965600411E-3</v>
      </c>
      <c r="AT256" s="327">
        <f>AT217/(Summary!AT13*1000)</f>
        <v>4.5237724346683392E-3</v>
      </c>
      <c r="AU256" s="327">
        <f>AU217/(Summary!AU13*1000)</f>
        <v>4.4342130661143668E-3</v>
      </c>
      <c r="AV256" s="327">
        <f>AV217/(Summary!AV13*1000)</f>
        <v>4.4019623592080189E-3</v>
      </c>
      <c r="AW256" s="327">
        <f>AW217/(Summary!AW13*1000)</f>
        <v>4.3475403533255698E-3</v>
      </c>
      <c r="AX256" s="327">
        <f>AX217/(Summary!AX13*1000)</f>
        <v>4.2958489620848681E-3</v>
      </c>
      <c r="AY256" s="327">
        <f>AY217/(Summary!AY13*1000)</f>
        <v>4.2525936533273894E-3</v>
      </c>
      <c r="AZ256" s="327">
        <f>AZ217/(Summary!AZ13*1000)</f>
        <v>4.2059179965371601E-3</v>
      </c>
      <c r="BA256" s="327">
        <f>BA217/(Summary!BA13*1000)</f>
        <v>4.1428986050140327E-3</v>
      </c>
      <c r="BB256" s="327">
        <f>BB217/(Summary!BB13*1000)</f>
        <v>4.0726426399930252E-3</v>
      </c>
      <c r="BC256" s="327">
        <f>BC217/(Summary!BC13*1000)</f>
        <v>3.980330544486761E-3</v>
      </c>
      <c r="BD256" s="327">
        <f>BD217/(Summary!BD13*1000)</f>
        <v>3.8861787048518619E-3</v>
      </c>
      <c r="BE256" s="327">
        <f>BE217/(Summary!BE13*1000)</f>
        <v>3.7985114247901311E-3</v>
      </c>
      <c r="BF256" s="327">
        <f>BF217/(Summary!BF13*1000)</f>
        <v>3.7083815107103648E-3</v>
      </c>
      <c r="BG256" s="327">
        <f>BG217/(Summary!BG13*1000)</f>
        <v>3.6216477192614095E-3</v>
      </c>
      <c r="BH256" s="327">
        <f>BH217/(Summary!BH13*1000)</f>
        <v>3.5387761646213868E-3</v>
      </c>
      <c r="BI256" s="327">
        <f>BI217/(Summary!BI13*1000)</f>
        <v>3.4546546715056425E-3</v>
      </c>
      <c r="BJ256" s="327">
        <f>BJ217/(Summary!BJ13*1000)</f>
        <v>3.3740858369276172E-3</v>
      </c>
      <c r="BK256" s="327">
        <f>BK217/(Summary!BK13*1000)</f>
        <v>3.2963365195353088E-3</v>
      </c>
      <c r="BL256" s="327">
        <f>BL217/(Summary!BL13*1000)</f>
        <v>3.2240014534198639E-3</v>
      </c>
      <c r="BM256" s="327">
        <f>BM217/(Summary!BM13*1000)</f>
        <v>3.1565807783809009E-3</v>
      </c>
      <c r="BN256" s="327">
        <f>BN217/(Summary!BN13*1000)</f>
        <v>3.0857648571992165E-3</v>
      </c>
      <c r="BO256" s="327">
        <f>BO217/(Summary!BO13*1000)</f>
        <v>3.0180805179969706E-3</v>
      </c>
      <c r="BP256" s="327">
        <f>BP217/(Summary!BP13*1000)</f>
        <v>2.9533563518551516E-3</v>
      </c>
      <c r="BQ256" s="327">
        <f>BQ217/(Summary!BQ13*1000)</f>
        <v>2.8914320517661432E-3</v>
      </c>
      <c r="BR256" s="327">
        <f>BR217/(Summary!BR13*1000)</f>
        <v>2.8321576237917982E-3</v>
      </c>
      <c r="BS256" s="327">
        <f>BS217/(Summary!BS13*1000)</f>
        <v>2.7753926551577078E-3</v>
      </c>
      <c r="BT256" s="327">
        <f>BT217/(Summary!BT13*1000)</f>
        <v>2.7210056357438919E-3</v>
      </c>
      <c r="BU256" s="327">
        <f>BU217/(Summary!BU13*1000)</f>
        <v>2.6688733294811902E-3</v>
      </c>
    </row>
    <row r="257" spans="1:73" x14ac:dyDescent="0.3">
      <c r="A257" s="218" t="s">
        <v>428</v>
      </c>
      <c r="B257" s="224"/>
      <c r="C257" s="327">
        <f>C126/B102</f>
        <v>0</v>
      </c>
      <c r="D257" s="327">
        <f>D126/C102</f>
        <v>0</v>
      </c>
      <c r="E257" s="327">
        <f>E126/D102</f>
        <v>-2.8620492272467084E-4</v>
      </c>
      <c r="F257" s="327">
        <f>F126/E102</f>
        <v>0</v>
      </c>
      <c r="G257" s="327">
        <f>G126/F102</f>
        <v>-5.4659743099207429E-4</v>
      </c>
      <c r="H257" s="327">
        <f>H126/G102</f>
        <v>-2.7210884353741496E-4</v>
      </c>
      <c r="I257" s="327">
        <f>I126/H102</f>
        <v>-3.0021834061135372E-3</v>
      </c>
      <c r="J257" s="327">
        <f>J126/I102</f>
        <v>-1.6792611251049538E-3</v>
      </c>
      <c r="K257" s="327">
        <f>K126/J102</f>
        <v>-1.8191995521970334E-3</v>
      </c>
      <c r="L257" s="327">
        <f>L126/K102</f>
        <v>-1.399384270920795E-3</v>
      </c>
      <c r="M257" s="327">
        <f>M126/L102</f>
        <v>-1.8191995521970334E-3</v>
      </c>
      <c r="N257" s="327">
        <f>N126/M102</f>
        <v>-1.5393226980128744E-3</v>
      </c>
      <c r="O257" s="327">
        <f>O126/N102</f>
        <v>-1.1195074167366359E-3</v>
      </c>
      <c r="P257" s="327">
        <f>P126/O102</f>
        <v>-1.5393226980128744E-3</v>
      </c>
      <c r="Q257" s="327">
        <f>Q126/P102</f>
        <v>-1.1195074167366359E-3</v>
      </c>
      <c r="R257" s="327">
        <f>R126/Q102</f>
        <v>-1.6792611251049538E-3</v>
      </c>
      <c r="S257" s="327">
        <f>S126/R102</f>
        <v>-1.399384270920795E-3</v>
      </c>
      <c r="T257" s="327">
        <f>T126/S102</f>
        <v>-1.399384270920795E-3</v>
      </c>
      <c r="U257" s="327">
        <f>U126/T102</f>
        <v>-1.399384270920795E-3</v>
      </c>
      <c r="V257" s="327">
        <f>V126/U102</f>
        <v>-1.1195074167366359E-3</v>
      </c>
      <c r="W257" s="327">
        <f>W126/V102</f>
        <v>-1.1195074167366359E-3</v>
      </c>
      <c r="X257" s="327">
        <f>X126/W102</f>
        <v>-1.399384270920795E-3</v>
      </c>
      <c r="Y257" s="327">
        <f>Y126/X102</f>
        <v>-1.2594458438287153E-3</v>
      </c>
      <c r="Z257" s="327">
        <f>Z126/Y102</f>
        <v>-1.2594458438287153E-3</v>
      </c>
      <c r="AA257" s="327">
        <f>AA126/Z102</f>
        <v>-1.1195074167366359E-3</v>
      </c>
      <c r="AB257" s="327">
        <f>AB126/AA102</f>
        <v>-1.1195074167366359E-3</v>
      </c>
      <c r="AC257" s="327">
        <f>AC126/AB102</f>
        <v>-1.2594458438287153E-3</v>
      </c>
      <c r="AD257" s="327">
        <f>AD126/AC102</f>
        <v>-1.2594458438287153E-3</v>
      </c>
      <c r="AE257" s="327">
        <f>AE126/AD102</f>
        <v>-1.5393226980128744E-3</v>
      </c>
      <c r="AF257" s="327">
        <f>AF126/AE102</f>
        <v>-1.1195074167366359E-3</v>
      </c>
      <c r="AG257" s="327">
        <f>AG126/AF102</f>
        <v>-1.399384270920795E-3</v>
      </c>
      <c r="AH257" s="327">
        <f>AH126/AG102</f>
        <v>-9.795689896445563E-4</v>
      </c>
      <c r="AI257" s="327">
        <f>AI126/AH102</f>
        <v>-1.2594458438287153E-3</v>
      </c>
      <c r="AJ257" s="327">
        <f>AJ126/AI102</f>
        <v>-1.2594458438287153E-3</v>
      </c>
      <c r="AK257" s="327">
        <f>AK126/AJ102</f>
        <v>-1.399384270920795E-3</v>
      </c>
      <c r="AL257" s="327">
        <f>AL126/AK102</f>
        <v>-1.399384270920795E-3</v>
      </c>
      <c r="AM257" s="327">
        <f>AM126/AL102</f>
        <v>-1.399384270920795E-3</v>
      </c>
      <c r="AN257" s="327">
        <f>AN126/AM102</f>
        <v>-1.6792611251049538E-3</v>
      </c>
      <c r="AO257" s="327">
        <f>AO126/AN102</f>
        <v>-1.8191995521970334E-3</v>
      </c>
      <c r="AP257" s="327">
        <f>AP126/AO102</f>
        <v>-9.795689896445563E-4</v>
      </c>
      <c r="AQ257" s="327">
        <f>AQ126/AP102</f>
        <v>-9.795689896445563E-4</v>
      </c>
      <c r="AR257" s="327">
        <f>AR126/AQ102</f>
        <v>-9.795689896445563E-4</v>
      </c>
      <c r="AS257" s="327">
        <f>AS126/AR102</f>
        <v>-9.795689896445563E-4</v>
      </c>
      <c r="AT257" s="327">
        <f>AT126/AS102</f>
        <v>-9.795689896445563E-4</v>
      </c>
      <c r="AU257" s="327">
        <f>AU126/AT102</f>
        <v>-1.9731318219983206E-2</v>
      </c>
      <c r="AV257" s="327">
        <f>AV126/AU102</f>
        <v>-1.9823160296634341E-2</v>
      </c>
      <c r="AW257" s="327">
        <f>AW126/AV102</f>
        <v>-1.9912790697674418E-2</v>
      </c>
      <c r="AX257" s="327">
        <f>AX126/AW102</f>
        <v>-0.02</v>
      </c>
      <c r="AY257" s="327">
        <f>AY126/AX102</f>
        <v>-1.9782543038356991E-2</v>
      </c>
      <c r="AZ257" s="327">
        <f>AZ126/AY102</f>
        <v>-1.9852262234533704E-2</v>
      </c>
      <c r="BA257" s="327">
        <f>BA126/AZ102</f>
        <v>-1.991844416562108E-2</v>
      </c>
      <c r="BB257" s="327">
        <f>BB126/BA102</f>
        <v>-1.9980818414322251E-2</v>
      </c>
      <c r="BC257" s="327">
        <f>BC126/BB102</f>
        <v>-1.9922334178141193E-2</v>
      </c>
      <c r="BD257" s="327">
        <f>BD126/BC102</f>
        <v>-1.9847762676522794E-2</v>
      </c>
      <c r="BE257" s="327">
        <f>BE126/BD102</f>
        <v>-1.943252155724505E-2</v>
      </c>
      <c r="BF257" s="327">
        <f>BF126/BE102</f>
        <v>-1.9320891727661937E-2</v>
      </c>
      <c r="BG257" s="327">
        <f>BG126/BF102</f>
        <v>-1.9026873393926714E-2</v>
      </c>
      <c r="BH257" s="327">
        <f>BH126/BG102</f>
        <v>-1.8887337157285796E-2</v>
      </c>
      <c r="BI257" s="327">
        <f>BI126/BH102</f>
        <v>-1.8729039063688325E-2</v>
      </c>
      <c r="BJ257" s="327">
        <f>BJ126/BI102</f>
        <v>-1.8557688213848268E-2</v>
      </c>
      <c r="BK257" s="327">
        <f>BK126/BJ102</f>
        <v>-1.8372344324002244E-2</v>
      </c>
      <c r="BL257" s="327">
        <f>BL126/BK102</f>
        <v>-1.8177133695503413E-2</v>
      </c>
      <c r="BM257" s="327">
        <f>BM126/BL102</f>
        <v>-1.8331445001109316E-2</v>
      </c>
      <c r="BN257" s="327">
        <f>BN126/BM102</f>
        <v>-1.8111886637933908E-2</v>
      </c>
      <c r="BO257" s="327">
        <f>BO126/BN102</f>
        <v>-1.7879092752702695E-2</v>
      </c>
      <c r="BP257" s="327">
        <f>BP126/BO102</f>
        <v>-1.7633156642134013E-2</v>
      </c>
      <c r="BQ257" s="327">
        <f>BQ126/BP102</f>
        <v>-1.7374217980623406E-2</v>
      </c>
      <c r="BR257" s="327">
        <f>BR126/BQ102</f>
        <v>-1.7102463635119296E-2</v>
      </c>
      <c r="BS257" s="327">
        <f>BS126/BR102</f>
        <v>-1.6818128115563654E-2</v>
      </c>
      <c r="BT257" s="327">
        <f>BT126/BS102</f>
        <v>-1.6521493639298498E-2</v>
      </c>
      <c r="BU257" s="327">
        <f>BU126/BT102</f>
        <v>-1.6589933741566424E-2</v>
      </c>
    </row>
    <row r="258" spans="1:73" x14ac:dyDescent="0.3">
      <c r="A258" s="218"/>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c r="AA258" s="224"/>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224"/>
      <c r="BK258" s="224"/>
      <c r="BL258" s="224"/>
      <c r="BM258" s="224"/>
      <c r="BN258" s="224"/>
      <c r="BO258" s="224"/>
      <c r="BP258" s="224"/>
      <c r="BQ258" s="224"/>
      <c r="BR258" s="224"/>
      <c r="BS258" s="224"/>
      <c r="BT258" s="224"/>
      <c r="BU258" s="224"/>
    </row>
    <row r="259" spans="1:73" x14ac:dyDescent="0.3">
      <c r="A259" s="218"/>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224"/>
      <c r="BK259" s="224"/>
      <c r="BL259" s="224"/>
      <c r="BM259" s="224"/>
      <c r="BN259" s="224"/>
      <c r="BO259" s="224"/>
      <c r="BP259" s="224"/>
      <c r="BQ259" s="224"/>
      <c r="BR259" s="224"/>
      <c r="BS259" s="224"/>
      <c r="BT259" s="224"/>
      <c r="BU259" s="224"/>
    </row>
    <row r="260" spans="1:73" x14ac:dyDescent="0.3">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4"/>
      <c r="BI260" s="174"/>
      <c r="BJ260" s="174"/>
      <c r="BK260" s="174"/>
      <c r="BL260" s="174"/>
      <c r="BM260" s="174"/>
      <c r="BN260" s="174"/>
      <c r="BO260" s="174"/>
      <c r="BP260" s="174"/>
      <c r="BQ260" s="174"/>
      <c r="BR260" s="174"/>
      <c r="BS260" s="174"/>
      <c r="BT260" s="174"/>
      <c r="BU260" s="174"/>
    </row>
    <row r="261" spans="1:73" x14ac:dyDescent="0.3">
      <c r="A261" s="213" t="s">
        <v>174</v>
      </c>
      <c r="B261" s="214"/>
      <c r="C261" s="214"/>
      <c r="D261" s="214"/>
      <c r="E261" s="214"/>
      <c r="F261" s="214"/>
      <c r="G261" s="214"/>
      <c r="H261" s="214"/>
      <c r="I261" s="214"/>
      <c r="J261" s="214"/>
      <c r="K261" s="214"/>
      <c r="L261" s="214"/>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c r="BT261" s="214"/>
      <c r="BU261" s="214"/>
    </row>
    <row r="262" spans="1:73" x14ac:dyDescent="0.3">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c r="AL262" s="174"/>
      <c r="AM262" s="174"/>
      <c r="AN262" s="174"/>
      <c r="AO262" s="174"/>
      <c r="AP262" s="174"/>
      <c r="AQ262" s="174"/>
      <c r="AR262" s="174"/>
      <c r="AS262" s="174"/>
      <c r="AT262" s="174"/>
      <c r="AU262" s="174"/>
      <c r="AV262" s="174"/>
      <c r="AW262" s="174"/>
      <c r="AX262" s="174"/>
      <c r="AY262" s="174"/>
      <c r="AZ262" s="174"/>
      <c r="BA262" s="174"/>
      <c r="BB262" s="174"/>
      <c r="BC262" s="174"/>
      <c r="BD262" s="174"/>
      <c r="BE262" s="174"/>
      <c r="BF262" s="174"/>
      <c r="BG262" s="174"/>
      <c r="BH262" s="174"/>
      <c r="BI262" s="174"/>
      <c r="BJ262" s="174"/>
      <c r="BK262" s="174"/>
      <c r="BL262" s="174"/>
      <c r="BM262" s="174"/>
      <c r="BN262" s="174"/>
      <c r="BO262" s="174"/>
      <c r="BP262" s="174"/>
      <c r="BQ262" s="174"/>
      <c r="BR262" s="174"/>
      <c r="BS262" s="174"/>
      <c r="BT262" s="174"/>
      <c r="BU262" s="174"/>
    </row>
    <row r="263" spans="1:73" x14ac:dyDescent="0.3">
      <c r="A263" s="215" t="s">
        <v>175</v>
      </c>
      <c r="B263" s="174"/>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c r="AS263" s="174"/>
      <c r="AT263" s="174"/>
      <c r="AU263" s="174"/>
      <c r="AV263" s="174"/>
      <c r="AW263" s="174"/>
      <c r="AX263" s="174"/>
      <c r="AY263" s="174"/>
      <c r="AZ263" s="174"/>
      <c r="BA263" s="174"/>
      <c r="BB263" s="174"/>
      <c r="BC263" s="174"/>
      <c r="BD263" s="174"/>
      <c r="BE263" s="174"/>
      <c r="BF263" s="174"/>
      <c r="BG263" s="174"/>
      <c r="BH263" s="174"/>
      <c r="BI263" s="174"/>
      <c r="BJ263" s="174"/>
      <c r="BK263" s="174"/>
      <c r="BL263" s="174"/>
      <c r="BM263" s="174"/>
      <c r="BN263" s="174"/>
      <c r="BO263" s="174"/>
      <c r="BP263" s="174"/>
      <c r="BQ263" s="174"/>
      <c r="BR263" s="174"/>
      <c r="BS263" s="174"/>
      <c r="BT263" s="174"/>
      <c r="BU263" s="174"/>
    </row>
    <row r="264" spans="1:73" x14ac:dyDescent="0.3">
      <c r="A264" s="200" t="str">
        <f>$A$8</f>
        <v>Revenue A Inputs</v>
      </c>
      <c r="B264" s="174">
        <f>IF(B$2="Fcst",'Revenue A Inputs'!B44,0)</f>
        <v>0</v>
      </c>
      <c r="C264" s="174">
        <f>IF(C$2="Fcst",'Revenue A Inputs'!C44,0)</f>
        <v>0</v>
      </c>
      <c r="D264" s="174">
        <f>IF(D$2="Fcst",'Revenue A Inputs'!D44,0)</f>
        <v>0</v>
      </c>
      <c r="E264" s="174">
        <f>IF(E$2="Fcst",'Revenue A Inputs'!E44,0)</f>
        <v>0</v>
      </c>
      <c r="F264" s="174">
        <f>IF(F$2="Fcst",'Revenue A Inputs'!F44,0)</f>
        <v>0</v>
      </c>
      <c r="G264" s="174">
        <f>IF(G$2="Fcst",'Revenue A Inputs'!G44,0)</f>
        <v>0</v>
      </c>
      <c r="H264" s="174">
        <f>IF(H$2="Fcst",'Revenue A Inputs'!H44,0)</f>
        <v>0</v>
      </c>
      <c r="I264" s="174">
        <f>IF(I$2="Fcst",'Revenue A Inputs'!I44,0)</f>
        <v>210000</v>
      </c>
      <c r="J264" s="174">
        <f>IF(J$2="Fcst",'Revenue A Inputs'!J44,0)</f>
        <v>140000</v>
      </c>
      <c r="K264" s="174">
        <f>IF(K$2="Fcst",'Revenue A Inputs'!K44,0)</f>
        <v>87500</v>
      </c>
      <c r="L264" s="174">
        <f>IF(L$2="Fcst",'Revenue A Inputs'!L44,0)</f>
        <v>157500</v>
      </c>
      <c r="M264" s="174">
        <f>IF(M$2="Fcst",'Revenue A Inputs'!M44,0)</f>
        <v>105000</v>
      </c>
      <c r="N264" s="174">
        <f>IF(N$2="Fcst",'Revenue A Inputs'!N44,0)</f>
        <v>315000</v>
      </c>
      <c r="O264" s="174">
        <f>IF(O$2="Fcst",'Revenue A Inputs'!O44,0)</f>
        <v>262500</v>
      </c>
      <c r="P264" s="174">
        <f>IF(P$2="Fcst",'Revenue A Inputs'!P44,0)</f>
        <v>332500</v>
      </c>
      <c r="Q264" s="174">
        <f>IF(Q$2="Fcst",'Revenue A Inputs'!Q44,0)</f>
        <v>402500</v>
      </c>
      <c r="R264" s="174">
        <f>IF(R$2="Fcst",'Revenue A Inputs'!R44,0)</f>
        <v>297500</v>
      </c>
      <c r="S264" s="174">
        <f>IF(S$2="Fcst",'Revenue A Inputs'!S44,0)</f>
        <v>350000</v>
      </c>
      <c r="T264" s="174">
        <f>IF(T$2="Fcst",'Revenue A Inputs'!T44,0)</f>
        <v>560000</v>
      </c>
      <c r="U264" s="174">
        <f>IF(U$2="Fcst",'Revenue A Inputs'!U44,0)</f>
        <v>420000</v>
      </c>
      <c r="V264" s="174">
        <f>IF(V$2="Fcst",'Revenue A Inputs'!V44,0)</f>
        <v>332500</v>
      </c>
      <c r="W264" s="174">
        <f>IF(W$2="Fcst",'Revenue A Inputs'!W44,0)</f>
        <v>402500</v>
      </c>
      <c r="X264" s="174">
        <f>IF(X$2="Fcst",'Revenue A Inputs'!X44,0)</f>
        <v>280000</v>
      </c>
      <c r="Y264" s="174">
        <f>IF(Y$2="Fcst",'Revenue A Inputs'!Y44,0)</f>
        <v>332500</v>
      </c>
      <c r="Z264" s="174">
        <f>IF(Z$2="Fcst",'Revenue A Inputs'!Z44,0)</f>
        <v>455000</v>
      </c>
      <c r="AA264" s="174">
        <f>IF(AA$2="Fcst",'Revenue A Inputs'!AA44,0)</f>
        <v>437500</v>
      </c>
      <c r="AB264" s="174">
        <f>IF(AB$2="Fcst",'Revenue A Inputs'!AB44,0)</f>
        <v>630000</v>
      </c>
      <c r="AC264" s="174">
        <f>IF(AC$2="Fcst",'Revenue A Inputs'!AC44,0)</f>
        <v>910000</v>
      </c>
      <c r="AD264" s="174">
        <f>IF(AD$2="Fcst",'Revenue A Inputs'!AD44,0)</f>
        <v>577500</v>
      </c>
      <c r="AE264" s="174">
        <f>IF(AE$2="Fcst",'Revenue A Inputs'!AE44,0)</f>
        <v>560000</v>
      </c>
      <c r="AF264" s="174">
        <f>IF(AF$2="Fcst",'Revenue A Inputs'!AF44,0)</f>
        <v>822500</v>
      </c>
      <c r="AG264" s="174">
        <f>IF(AG$2="Fcst",'Revenue A Inputs'!AG44,0)</f>
        <v>507500</v>
      </c>
      <c r="AH264" s="174">
        <f>IF(AH$2="Fcst",'Revenue A Inputs'!AH44,0)</f>
        <v>402500</v>
      </c>
      <c r="AI264" s="174">
        <f>IF(AI$2="Fcst",'Revenue A Inputs'!AI44,0)</f>
        <v>665000</v>
      </c>
      <c r="AJ264" s="174">
        <f>IF(AJ$2="Fcst",'Revenue A Inputs'!AJ44,0)</f>
        <v>455000</v>
      </c>
      <c r="AK264" s="174">
        <f>IF(AK$2="Fcst",'Revenue A Inputs'!AK44,0)</f>
        <v>560000</v>
      </c>
      <c r="AL264" s="174">
        <f>IF(AL$2="Fcst",'Revenue A Inputs'!AL44,0)</f>
        <v>630000</v>
      </c>
      <c r="AM264" s="174">
        <f>IF(AM$2="Fcst",'Revenue A Inputs'!AM44,0)</f>
        <v>577500</v>
      </c>
      <c r="AN264" s="174">
        <f>IF(AN$2="Fcst",'Revenue A Inputs'!AN44,0)</f>
        <v>787500</v>
      </c>
      <c r="AO264" s="174">
        <f>IF(AO$2="Fcst",'Revenue A Inputs'!AO44,0)</f>
        <v>1067500</v>
      </c>
      <c r="AP264" s="174">
        <f>IF(AP$2="Fcst",'Revenue A Inputs'!AP44,0)</f>
        <v>752500</v>
      </c>
      <c r="AQ264" s="174">
        <f>IF(AQ$2="Fcst",'Revenue A Inputs'!AQ44,0)</f>
        <v>735000</v>
      </c>
      <c r="AR264" s="174">
        <f>IF(AR$2="Fcst",'Revenue A Inputs'!AR44,0)</f>
        <v>1015000</v>
      </c>
      <c r="AS264" s="174">
        <f>IF(AS$2="Fcst",'Revenue A Inputs'!AS44,0)</f>
        <v>700000</v>
      </c>
      <c r="AT264" s="174">
        <f>IF(AT$2="Fcst",'Revenue A Inputs'!AT44,0)</f>
        <v>612500</v>
      </c>
      <c r="AU264" s="174">
        <f>IF(AU$2="Fcst",'Revenue A Inputs'!AU44,0)</f>
        <v>935391.99598948436</v>
      </c>
      <c r="AV264" s="174">
        <f>IF(AV$2="Fcst",'Revenue A Inputs'!AV44,0)</f>
        <v>819064.9361991036</v>
      </c>
      <c r="AW264" s="174">
        <f>IF(AW$2="Fcst",'Revenue A Inputs'!AW44,0)</f>
        <v>924064.66291589488</v>
      </c>
      <c r="AX264" s="174">
        <f>IF(AX$2="Fcst",'Revenue A Inputs'!AX44,0)</f>
        <v>969085.37371862296</v>
      </c>
      <c r="AY264" s="174">
        <f>IF(AY$2="Fcst",'Revenue A Inputs'!AY44,0)</f>
        <v>940321.34987892653</v>
      </c>
      <c r="AZ264" s="174">
        <f>IF(AZ$2="Fcst",'Revenue A Inputs'!AZ44,0)</f>
        <v>1235092.6933085823</v>
      </c>
      <c r="BA264" s="174">
        <f>IF(BA$2="Fcst",'Revenue A Inputs'!BA44,0)</f>
        <v>1565955.4993663759</v>
      </c>
      <c r="BB264" s="174">
        <f>IF(BB$2="Fcst",'Revenue A Inputs'!BB44,0)</f>
        <v>1382068.5105375766</v>
      </c>
      <c r="BC264" s="174">
        <f>IF(BC$2="Fcst",'Revenue A Inputs'!BC44,0)</f>
        <v>1407519.3245419357</v>
      </c>
      <c r="BD264" s="174">
        <f>IF(BD$2="Fcst",'Revenue A Inputs'!BD44,0)</f>
        <v>1687519.3245419357</v>
      </c>
      <c r="BE264" s="174">
        <f>IF(BE$2="Fcst",'Revenue A Inputs'!BE44,0)</f>
        <v>1422251.8460206669</v>
      </c>
      <c r="BF264" s="174">
        <f>IF(BF$2="Fcst",'Revenue A Inputs'!BF44,0)</f>
        <v>1352836.3992856601</v>
      </c>
      <c r="BG264" s="174">
        <f>IF(BG$2="Fcst",'Revenue A Inputs'!BG44,0)</f>
        <v>1698334.0868563862</v>
      </c>
      <c r="BH264" s="174">
        <f>IF(BH$2="Fcst",'Revenue A Inputs'!BH44,0)</f>
        <v>1631739.5485447366</v>
      </c>
      <c r="BI264" s="174">
        <f>IF(BI$2="Fcst",'Revenue A Inputs'!BI44,0)</f>
        <v>1754823.8285265211</v>
      </c>
      <c r="BJ264" s="174">
        <f>IF(BJ$2="Fcst",'Revenue A Inputs'!BJ44,0)</f>
        <v>1822450.2309104907</v>
      </c>
      <c r="BK264" s="174">
        <f>IF(BK$2="Fcst",'Revenue A Inputs'!BK44,0)</f>
        <v>1793686.2070707944</v>
      </c>
      <c r="BL264" s="174">
        <f>IF(BL$2="Fcst",'Revenue A Inputs'!BL44,0)</f>
        <v>2088457.5505004502</v>
      </c>
      <c r="BM264" s="174">
        <f>IF(BM$2="Fcst",'Revenue A Inputs'!BM44,0)</f>
        <v>2493919.1387763405</v>
      </c>
      <c r="BN264" s="174">
        <f>IF(BN$2="Fcst",'Revenue A Inputs'!BN44,0)</f>
        <v>2327532.1499475418</v>
      </c>
      <c r="BO264" s="174">
        <f>IF(BO$2="Fcst",'Revenue A Inputs'!BO44,0)</f>
        <v>2370482.9639519006</v>
      </c>
      <c r="BP264" s="174">
        <f>IF(BP$2="Fcst",'Revenue A Inputs'!BP44,0)</f>
        <v>2667982.9639519006</v>
      </c>
      <c r="BQ264" s="174">
        <f>IF(BQ$2="Fcst",'Revenue A Inputs'!BQ44,0)</f>
        <v>2420215.4854306318</v>
      </c>
      <c r="BR264" s="174">
        <f>IF(BR$2="Fcst",'Revenue A Inputs'!BR44,0)</f>
        <v>2368300.038695625</v>
      </c>
      <c r="BS264" s="174">
        <f>IF(BS$2="Fcst",'Revenue A Inputs'!BS44,0)</f>
        <v>2731297.7262663511</v>
      </c>
      <c r="BT264" s="174">
        <f>IF(BT$2="Fcst",'Revenue A Inputs'!BT44,0)</f>
        <v>2682203.1879547015</v>
      </c>
      <c r="BU264" s="174">
        <f>IF(BU$2="Fcst",'Revenue A Inputs'!BU44,0)</f>
        <v>2822787.467936486</v>
      </c>
    </row>
    <row r="265" spans="1:73" x14ac:dyDescent="0.3">
      <c r="A265" s="200" t="str">
        <f>$A$9</f>
        <v>Revenue B Inputs</v>
      </c>
      <c r="B265" s="174">
        <f>IF(B$2="Fcst",'Revenue B Inputs'!B44,0)</f>
        <v>0</v>
      </c>
      <c r="C265" s="174">
        <f>IF(C$2="Fcst",'Revenue B Inputs'!C44,0)</f>
        <v>0</v>
      </c>
      <c r="D265" s="174">
        <f>IF(D$2="Fcst",'Revenue B Inputs'!D44,0)</f>
        <v>0</v>
      </c>
      <c r="E265" s="174">
        <f>IF(E$2="Fcst",'Revenue B Inputs'!E44,0)</f>
        <v>0</v>
      </c>
      <c r="F265" s="174">
        <f>IF(F$2="Fcst",'Revenue B Inputs'!F44,0)</f>
        <v>0</v>
      </c>
      <c r="G265" s="174">
        <f>IF(G$2="Fcst",'Revenue B Inputs'!G44,0)</f>
        <v>0</v>
      </c>
      <c r="H265" s="174">
        <f>IF(H$2="Fcst",'Revenue B Inputs'!H44,0)</f>
        <v>0</v>
      </c>
      <c r="I265" s="174">
        <f>IF(I$2="Fcst",'Revenue B Inputs'!I44,0)</f>
        <v>108986.18043294188</v>
      </c>
      <c r="J265" s="174">
        <f>IF(J$2="Fcst",'Revenue B Inputs'!J44,0)</f>
        <v>111707.98301605337</v>
      </c>
      <c r="K265" s="174">
        <f>IF(K$2="Fcst",'Revenue B Inputs'!K44,0)</f>
        <v>109970.1227525681</v>
      </c>
      <c r="L265" s="174">
        <f>IF(L$2="Fcst",'Revenue B Inputs'!L44,0)</f>
        <v>107281.37970322349</v>
      </c>
      <c r="M265" s="174">
        <f>IF(M$2="Fcst",'Revenue B Inputs'!M44,0)</f>
        <v>103612.56098715005</v>
      </c>
      <c r="N265" s="174">
        <f>IF(N$2="Fcst",'Revenue B Inputs'!N44,0)</f>
        <v>106667.79746366048</v>
      </c>
      <c r="O265" s="174">
        <f>IF(O$2="Fcst",'Revenue B Inputs'!O44,0)</f>
        <v>103350.86514330903</v>
      </c>
      <c r="P265" s="174">
        <f>IF(P$2="Fcst",'Revenue B Inputs'!P44,0)</f>
        <v>101000.00000000231</v>
      </c>
      <c r="Q265" s="174">
        <f>IF(Q$2="Fcst",'Revenue B Inputs'!Q44,0)</f>
        <v>96824.123036648947</v>
      </c>
      <c r="R265" s="174">
        <f>IF(R$2="Fcst",'Revenue B Inputs'!R44,0)</f>
        <v>96031.128653999011</v>
      </c>
      <c r="S265" s="174">
        <f>IF(S$2="Fcst",'Revenue B Inputs'!S44,0)</f>
        <v>87628.787782375919</v>
      </c>
      <c r="T265" s="174">
        <f>IF(T$2="Fcst",'Revenue B Inputs'!T44,0)</f>
        <v>77086.396078328733</v>
      </c>
      <c r="U265" s="174">
        <f>IF(U$2="Fcst",'Revenue B Inputs'!U44,0)</f>
        <v>83797.188553037617</v>
      </c>
      <c r="V265" s="174">
        <f>IF(V$2="Fcst",'Revenue B Inputs'!V44,0)</f>
        <v>75965.515515517356</v>
      </c>
      <c r="W265" s="174">
        <f>IF(W$2="Fcst",'Revenue B Inputs'!W44,0)</f>
        <v>73348.573647363635</v>
      </c>
      <c r="X265" s="174">
        <f>IF(X$2="Fcst",'Revenue B Inputs'!X44,0)</f>
        <v>67016.53710765799</v>
      </c>
      <c r="Y265" s="174">
        <f>IF(Y$2="Fcst",'Revenue B Inputs'!Y44,0)</f>
        <v>69208.278087711049</v>
      </c>
      <c r="Z265" s="174">
        <f>IF(Z$2="Fcst",'Revenue B Inputs'!Z44,0)</f>
        <v>67170.641369667908</v>
      </c>
      <c r="AA265" s="174">
        <f>IF(AA$2="Fcst",'Revenue B Inputs'!AA44,0)</f>
        <v>65281.145101021233</v>
      </c>
      <c r="AB265" s="174">
        <f>IF(AB$2="Fcst",'Revenue B Inputs'!AB44,0)</f>
        <v>56292.912562114114</v>
      </c>
      <c r="AC265" s="174">
        <f>IF(AC$2="Fcst",'Revenue B Inputs'!AC44,0)</f>
        <v>54591.330113888092</v>
      </c>
      <c r="AD265" s="174">
        <f>IF(AD$2="Fcst",'Revenue B Inputs'!AD44,0)</f>
        <v>54054.706777970729</v>
      </c>
      <c r="AE265" s="174">
        <f>IF(AE$2="Fcst",'Revenue B Inputs'!AE44,0)</f>
        <v>51937.243116630707</v>
      </c>
      <c r="AF265" s="174">
        <f>IF(AF$2="Fcst",'Revenue B Inputs'!AF44,0)</f>
        <v>47875.629794264139</v>
      </c>
      <c r="AG265" s="174">
        <f>IF(AG$2="Fcst",'Revenue B Inputs'!AG44,0)</f>
        <v>52128.67954137038</v>
      </c>
      <c r="AH265" s="174">
        <f>IF(AH$2="Fcst",'Revenue B Inputs'!AH44,0)</f>
        <v>49265.016258357107</v>
      </c>
      <c r="AI265" s="174">
        <f>IF(AI$2="Fcst",'Revenue B Inputs'!AI44,0)</f>
        <v>48165.086088901924</v>
      </c>
      <c r="AJ265" s="174">
        <f>IF(AJ$2="Fcst",'Revenue B Inputs'!AJ44,0)</f>
        <v>46537.394627056521</v>
      </c>
      <c r="AK265" s="174">
        <f>IF(AK$2="Fcst",'Revenue B Inputs'!AK44,0)</f>
        <v>48028.322186531463</v>
      </c>
      <c r="AL265" s="174">
        <f>IF(AL$2="Fcst",'Revenue B Inputs'!AL44,0)</f>
        <v>46823.256769272703</v>
      </c>
      <c r="AM265" s="174">
        <f>IF(AM$2="Fcst",'Revenue B Inputs'!AM44,0)</f>
        <v>46382.590807976696</v>
      </c>
      <c r="AN265" s="174">
        <f>IF(AN$2="Fcst",'Revenue B Inputs'!AN44,0)</f>
        <v>47275.237285345</v>
      </c>
      <c r="AO265" s="174">
        <f>IF(AO$2="Fcst",'Revenue B Inputs'!AO44,0)</f>
        <v>41400.562441468392</v>
      </c>
      <c r="AP265" s="174">
        <f>IF(AP$2="Fcst",'Revenue B Inputs'!AP44,0)</f>
        <v>42494.328353338838</v>
      </c>
      <c r="AQ265" s="174">
        <f>IF(AQ$2="Fcst",'Revenue B Inputs'!AQ44,0)</f>
        <v>41133.444583020784</v>
      </c>
      <c r="AR265" s="174">
        <f>IF(AR$2="Fcst",'Revenue B Inputs'!AR44,0)</f>
        <v>45836.402247251011</v>
      </c>
      <c r="AS265" s="174">
        <f>IF(AS$2="Fcst",'Revenue B Inputs'!AS44,0)</f>
        <v>44223.822265554511</v>
      </c>
      <c r="AT265" s="174">
        <f>IF(AT$2="Fcst",'Revenue B Inputs'!AT44,0)</f>
        <v>47242.696156326623</v>
      </c>
      <c r="AU265" s="174">
        <f>IF(AU$2="Fcst",'Revenue B Inputs'!AU44,0)</f>
        <v>44701.801834213249</v>
      </c>
      <c r="AV265" s="174">
        <f>IF(AV$2="Fcst",'Revenue B Inputs'!AV44,0)</f>
        <v>43843.901595464173</v>
      </c>
      <c r="AW265" s="174">
        <f>IF(AW$2="Fcst",'Revenue B Inputs'!AW44,0)</f>
        <v>42998.999845180988</v>
      </c>
      <c r="AX265" s="174">
        <f>IF(AX$2="Fcst",'Revenue B Inputs'!AX44,0)</f>
        <v>42167.096583363702</v>
      </c>
      <c r="AY265" s="174">
        <f>IF(AY$2="Fcst",'Revenue B Inputs'!AY44,0)</f>
        <v>41361.190298478206</v>
      </c>
      <c r="AZ265" s="174">
        <f>IF(AZ$2="Fcst",'Revenue B Inputs'!AZ44,0)</f>
        <v>40568.282502058602</v>
      </c>
      <c r="BA265" s="174">
        <f>IF(BA$2="Fcst",'Revenue B Inputs'!BA44,0)</f>
        <v>39788.373194104897</v>
      </c>
      <c r="BB265" s="174">
        <f>IF(BB$2="Fcst",'Revenue B Inputs'!BB44,0)</f>
        <v>39021.462374617084</v>
      </c>
      <c r="BC265" s="174">
        <f>IF(BC$2="Fcst",'Revenue B Inputs'!BC44,0)</f>
        <v>38267.550043595169</v>
      </c>
      <c r="BD265" s="174">
        <f>IF(BD$2="Fcst",'Revenue B Inputs'!BD44,0)</f>
        <v>37526.636201039146</v>
      </c>
      <c r="BE265" s="174">
        <f>IF(BE$2="Fcst",'Revenue B Inputs'!BE44,0)</f>
        <v>36811.719335414913</v>
      </c>
      <c r="BF265" s="174">
        <f>IF(BF$2="Fcst",'Revenue B Inputs'!BF44,0)</f>
        <v>36109.800958256579</v>
      </c>
      <c r="BG265" s="174">
        <f>IF(BG$2="Fcst",'Revenue B Inputs'!BG44,0)</f>
        <v>35420.881069564137</v>
      </c>
      <c r="BH265" s="174">
        <f>IF(BH$2="Fcst",'Revenue B Inputs'!BH44,0)</f>
        <v>34744.959669337593</v>
      </c>
      <c r="BI265" s="174">
        <f>IF(BI$2="Fcst",'Revenue B Inputs'!BI44,0)</f>
        <v>34082.036757576941</v>
      </c>
      <c r="BJ265" s="174">
        <f>IF(BJ$2="Fcst",'Revenue B Inputs'!BJ44,0)</f>
        <v>33432.112334282188</v>
      </c>
      <c r="BK265" s="174">
        <f>IF(BK$2="Fcst",'Revenue B Inputs'!BK44,0)</f>
        <v>32795.186399453327</v>
      </c>
      <c r="BL265" s="174">
        <f>IF(BL$2="Fcst",'Revenue B Inputs'!BL44,0)</f>
        <v>32171.258953090361</v>
      </c>
      <c r="BM265" s="174">
        <f>IF(BM$2="Fcst",'Revenue B Inputs'!BM44,0)</f>
        <v>31547.331506727394</v>
      </c>
      <c r="BN265" s="174">
        <f>IF(BN$2="Fcst",'Revenue B Inputs'!BN44,0)</f>
        <v>30936.402548830323</v>
      </c>
      <c r="BO265" s="174">
        <f>IF(BO$2="Fcst",'Revenue B Inputs'!BO44,0)</f>
        <v>30338.472079399147</v>
      </c>
      <c r="BP265" s="174">
        <f>IF(BP$2="Fcst",'Revenue B Inputs'!BP44,0)</f>
        <v>29753.540098433867</v>
      </c>
      <c r="BQ265" s="174">
        <f>IF(BQ$2="Fcst",'Revenue B Inputs'!BQ44,0)</f>
        <v>29181.606605934481</v>
      </c>
      <c r="BR265" s="174">
        <f>IF(BR$2="Fcst",'Revenue B Inputs'!BR44,0)</f>
        <v>28622.671601900991</v>
      </c>
      <c r="BS265" s="174">
        <f>IF(BS$2="Fcst",'Revenue B Inputs'!BS44,0)</f>
        <v>28076.735086333396</v>
      </c>
      <c r="BT265" s="174">
        <f>IF(BT$2="Fcst",'Revenue B Inputs'!BT44,0)</f>
        <v>27543.797059231696</v>
      </c>
      <c r="BU265" s="174">
        <f>IF(BU$2="Fcst",'Revenue B Inputs'!BU44,0)</f>
        <v>27010.859032129996</v>
      </c>
    </row>
    <row r="266" spans="1:73" x14ac:dyDescent="0.3">
      <c r="A266" s="200" t="str">
        <f>$A$10</f>
        <v>Revenue C Inputs</v>
      </c>
      <c r="B266" s="174">
        <f>IF(B$2="Fcst",'Revenue B Inputs'!B44,0)</f>
        <v>0</v>
      </c>
      <c r="C266" s="174">
        <f>IF(C$2="Fcst",'Revenue B Inputs'!C44,0)</f>
        <v>0</v>
      </c>
      <c r="D266" s="174">
        <f>IF(D$2="Fcst",'Revenue B Inputs'!D44,0)</f>
        <v>0</v>
      </c>
      <c r="E266" s="174">
        <f>IF(E$2="Fcst",'Revenue B Inputs'!E44,0)</f>
        <v>0</v>
      </c>
      <c r="F266" s="174">
        <f>IF(F$2="Fcst",'Revenue B Inputs'!F44,0)</f>
        <v>0</v>
      </c>
      <c r="G266" s="174">
        <f>IF(G$2="Fcst",'Revenue B Inputs'!G44,0)</f>
        <v>0</v>
      </c>
      <c r="H266" s="174">
        <f>IF(H$2="Fcst",'Revenue B Inputs'!H44,0)</f>
        <v>0</v>
      </c>
      <c r="I266" s="174">
        <f>IF(I$2="Fcst",'Revenue B Inputs'!I44,0)</f>
        <v>108986.18043294188</v>
      </c>
      <c r="J266" s="174">
        <f>IF(J$2="Fcst",'Revenue B Inputs'!J44,0)</f>
        <v>111707.98301605337</v>
      </c>
      <c r="K266" s="174">
        <f>IF(K$2="Fcst",'Revenue B Inputs'!K44,0)</f>
        <v>109970.1227525681</v>
      </c>
      <c r="L266" s="174">
        <f>IF(L$2="Fcst",'Revenue B Inputs'!L44,0)</f>
        <v>107281.37970322349</v>
      </c>
      <c r="M266" s="174">
        <f>IF(M$2="Fcst",'Revenue B Inputs'!M44,0)</f>
        <v>103612.56098715005</v>
      </c>
      <c r="N266" s="174">
        <f>IF(N$2="Fcst",'Revenue B Inputs'!N44,0)</f>
        <v>106667.79746366048</v>
      </c>
      <c r="O266" s="174">
        <f>IF(O$2="Fcst",'Revenue B Inputs'!O44,0)</f>
        <v>103350.86514330903</v>
      </c>
      <c r="P266" s="174">
        <f>IF(P$2="Fcst",'Revenue B Inputs'!P44,0)</f>
        <v>101000.00000000231</v>
      </c>
      <c r="Q266" s="174">
        <f>IF(Q$2="Fcst",'Revenue B Inputs'!Q44,0)</f>
        <v>96824.123036648947</v>
      </c>
      <c r="R266" s="174">
        <f>IF(R$2="Fcst",'Revenue B Inputs'!R44,0)</f>
        <v>96031.128653999011</v>
      </c>
      <c r="S266" s="174">
        <f>IF(S$2="Fcst",'Revenue B Inputs'!S44,0)</f>
        <v>87628.787782375919</v>
      </c>
      <c r="T266" s="174">
        <f>IF(T$2="Fcst",'Revenue B Inputs'!T44,0)</f>
        <v>77086.396078328733</v>
      </c>
      <c r="U266" s="174">
        <f>IF(U$2="Fcst",'Revenue B Inputs'!U44,0)</f>
        <v>83797.188553037617</v>
      </c>
      <c r="V266" s="174">
        <f>IF(V$2="Fcst",'Revenue B Inputs'!V44,0)</f>
        <v>75965.515515517356</v>
      </c>
      <c r="W266" s="174">
        <f>IF(W$2="Fcst",'Revenue B Inputs'!W44,0)</f>
        <v>73348.573647363635</v>
      </c>
      <c r="X266" s="174">
        <f>IF(X$2="Fcst",'Revenue B Inputs'!X44,0)</f>
        <v>67016.53710765799</v>
      </c>
      <c r="Y266" s="174">
        <f>IF(Y$2="Fcst",'Revenue B Inputs'!Y44,0)</f>
        <v>69208.278087711049</v>
      </c>
      <c r="Z266" s="174">
        <f>IF(Z$2="Fcst",'Revenue B Inputs'!Z44,0)</f>
        <v>67170.641369667908</v>
      </c>
      <c r="AA266" s="174">
        <f>IF(AA$2="Fcst",'Revenue B Inputs'!AA44,0)</f>
        <v>65281.145101021233</v>
      </c>
      <c r="AB266" s="174">
        <f>IF(AB$2="Fcst",'Revenue B Inputs'!AB44,0)</f>
        <v>56292.912562114114</v>
      </c>
      <c r="AC266" s="174">
        <f>IF(AC$2="Fcst",'Revenue B Inputs'!AC44,0)</f>
        <v>54591.330113888092</v>
      </c>
      <c r="AD266" s="174">
        <f>IF(AD$2="Fcst",'Revenue B Inputs'!AD44,0)</f>
        <v>54054.706777970729</v>
      </c>
      <c r="AE266" s="174">
        <f>IF(AE$2="Fcst",'Revenue B Inputs'!AE44,0)</f>
        <v>51937.243116630707</v>
      </c>
      <c r="AF266" s="174">
        <f>IF(AF$2="Fcst",'Revenue B Inputs'!AF44,0)</f>
        <v>47875.629794264139</v>
      </c>
      <c r="AG266" s="174">
        <f>IF(AG$2="Fcst",'Revenue B Inputs'!AG44,0)</f>
        <v>52128.67954137038</v>
      </c>
      <c r="AH266" s="174">
        <f>IF(AH$2="Fcst",'Revenue B Inputs'!AH44,0)</f>
        <v>49265.016258357107</v>
      </c>
      <c r="AI266" s="174">
        <f>IF(AI$2="Fcst",'Revenue B Inputs'!AI44,0)</f>
        <v>48165.086088901924</v>
      </c>
      <c r="AJ266" s="174">
        <f>IF(AJ$2="Fcst",'Revenue B Inputs'!AJ44,0)</f>
        <v>46537.394627056521</v>
      </c>
      <c r="AK266" s="174">
        <f>IF(AK$2="Fcst",'Revenue B Inputs'!AK44,0)</f>
        <v>48028.322186531463</v>
      </c>
      <c r="AL266" s="174">
        <f>IF(AL$2="Fcst",'Revenue B Inputs'!AL44,0)</f>
        <v>46823.256769272703</v>
      </c>
      <c r="AM266" s="174">
        <f>IF(AM$2="Fcst",'Revenue B Inputs'!AM44,0)</f>
        <v>46382.590807976696</v>
      </c>
      <c r="AN266" s="174">
        <f>IF(AN$2="Fcst",'Revenue B Inputs'!AN44,0)</f>
        <v>47275.237285345</v>
      </c>
      <c r="AO266" s="174">
        <f>IF(AO$2="Fcst",'Revenue B Inputs'!AO44,0)</f>
        <v>41400.562441468392</v>
      </c>
      <c r="AP266" s="174">
        <f>IF(AP$2="Fcst",'Revenue B Inputs'!AP44,0)</f>
        <v>42494.328353338838</v>
      </c>
      <c r="AQ266" s="174">
        <f>IF(AQ$2="Fcst",'Revenue B Inputs'!AQ44,0)</f>
        <v>41133.444583020784</v>
      </c>
      <c r="AR266" s="174">
        <f>IF(AR$2="Fcst",'Revenue B Inputs'!AR44,0)</f>
        <v>45836.402247251011</v>
      </c>
      <c r="AS266" s="174">
        <f>IF(AS$2="Fcst",'Revenue B Inputs'!AS44,0)</f>
        <v>44223.822265554511</v>
      </c>
      <c r="AT266" s="174">
        <f>IF(AT$2="Fcst",'Revenue B Inputs'!AT44,0)</f>
        <v>47242.696156326623</v>
      </c>
      <c r="AU266" s="174">
        <f>IF(AU$2="Fcst",'Revenue B Inputs'!AU44,0)</f>
        <v>44701.801834213249</v>
      </c>
      <c r="AV266" s="174">
        <f>IF(AV$2="Fcst",'Revenue B Inputs'!AV44,0)</f>
        <v>43843.901595464173</v>
      </c>
      <c r="AW266" s="174">
        <f>IF(AW$2="Fcst",'Revenue B Inputs'!AW44,0)</f>
        <v>42998.999845180988</v>
      </c>
      <c r="AX266" s="174">
        <f>IF(AX$2="Fcst",'Revenue B Inputs'!AX44,0)</f>
        <v>42167.096583363702</v>
      </c>
      <c r="AY266" s="174">
        <f>IF(AY$2="Fcst",'Revenue B Inputs'!AY44,0)</f>
        <v>41361.190298478206</v>
      </c>
      <c r="AZ266" s="174">
        <f>IF(AZ$2="Fcst",'Revenue B Inputs'!AZ44,0)</f>
        <v>40568.282502058602</v>
      </c>
      <c r="BA266" s="174">
        <f>IF(BA$2="Fcst",'Revenue B Inputs'!BA44,0)</f>
        <v>39788.373194104897</v>
      </c>
      <c r="BB266" s="174">
        <f>IF(BB$2="Fcst",'Revenue B Inputs'!BB44,0)</f>
        <v>39021.462374617084</v>
      </c>
      <c r="BC266" s="174">
        <f>IF(BC$2="Fcst",'Revenue B Inputs'!BC44,0)</f>
        <v>38267.550043595169</v>
      </c>
      <c r="BD266" s="174">
        <f>IF(BD$2="Fcst",'Revenue B Inputs'!BD44,0)</f>
        <v>37526.636201039146</v>
      </c>
      <c r="BE266" s="174">
        <f>IF(BE$2="Fcst",'Revenue B Inputs'!BE44,0)</f>
        <v>36811.719335414913</v>
      </c>
      <c r="BF266" s="174">
        <f>IF(BF$2="Fcst",'Revenue B Inputs'!BF44,0)</f>
        <v>36109.800958256579</v>
      </c>
      <c r="BG266" s="174">
        <f>IF(BG$2="Fcst",'Revenue B Inputs'!BG44,0)</f>
        <v>35420.881069564137</v>
      </c>
      <c r="BH266" s="174">
        <f>IF(BH$2="Fcst",'Revenue B Inputs'!BH44,0)</f>
        <v>34744.959669337593</v>
      </c>
      <c r="BI266" s="174">
        <f>IF(BI$2="Fcst",'Revenue B Inputs'!BI44,0)</f>
        <v>34082.036757576941</v>
      </c>
      <c r="BJ266" s="174">
        <f>IF(BJ$2="Fcst",'Revenue B Inputs'!BJ44,0)</f>
        <v>33432.112334282188</v>
      </c>
      <c r="BK266" s="174">
        <f>IF(BK$2="Fcst",'Revenue B Inputs'!BK44,0)</f>
        <v>32795.186399453327</v>
      </c>
      <c r="BL266" s="174">
        <f>IF(BL$2="Fcst",'Revenue B Inputs'!BL44,0)</f>
        <v>32171.258953090361</v>
      </c>
      <c r="BM266" s="174">
        <f>IF(BM$2="Fcst",'Revenue B Inputs'!BM44,0)</f>
        <v>31547.331506727394</v>
      </c>
      <c r="BN266" s="174">
        <f>IF(BN$2="Fcst",'Revenue B Inputs'!BN44,0)</f>
        <v>30936.402548830323</v>
      </c>
      <c r="BO266" s="174">
        <f>IF(BO$2="Fcst",'Revenue B Inputs'!BO44,0)</f>
        <v>30338.472079399147</v>
      </c>
      <c r="BP266" s="174">
        <f>IF(BP$2="Fcst",'Revenue B Inputs'!BP44,0)</f>
        <v>29753.540098433867</v>
      </c>
      <c r="BQ266" s="174">
        <f>IF(BQ$2="Fcst",'Revenue B Inputs'!BQ44,0)</f>
        <v>29181.606605934481</v>
      </c>
      <c r="BR266" s="174">
        <f>IF(BR$2="Fcst",'Revenue B Inputs'!BR44,0)</f>
        <v>28622.671601900991</v>
      </c>
      <c r="BS266" s="174">
        <f>IF(BS$2="Fcst",'Revenue B Inputs'!BS44,0)</f>
        <v>28076.735086333396</v>
      </c>
      <c r="BT266" s="174">
        <f>IF(BT$2="Fcst",'Revenue B Inputs'!BT44,0)</f>
        <v>27543.797059231696</v>
      </c>
      <c r="BU266" s="174">
        <f>IF(BU$2="Fcst",'Revenue B Inputs'!BU44,0)</f>
        <v>27010.859032129996</v>
      </c>
    </row>
    <row r="267" spans="1:73" x14ac:dyDescent="0.3">
      <c r="A267" s="200" t="s">
        <v>383</v>
      </c>
      <c r="B267" s="174">
        <f>IF(B$2="Fcst",SUM('Revenue D Inputs'!B57),0)</f>
        <v>0</v>
      </c>
      <c r="C267" s="174">
        <f>IF(C$2="Fcst",SUM('Revenue D Inputs'!C57),0)</f>
        <v>0</v>
      </c>
      <c r="D267" s="174">
        <f>IF(D$2="Fcst",SUM('Revenue D Inputs'!D57),0)</f>
        <v>0</v>
      </c>
      <c r="E267" s="174">
        <f>IF(E$2="Fcst",SUM('Revenue D Inputs'!E57),0)</f>
        <v>0</v>
      </c>
      <c r="F267" s="174">
        <f>IF(F$2="Fcst",SUM('Revenue D Inputs'!F57),0)</f>
        <v>0</v>
      </c>
      <c r="G267" s="174">
        <f>IF(G$2="Fcst",SUM('Revenue D Inputs'!G57),0)</f>
        <v>0</v>
      </c>
      <c r="H267" s="174">
        <f>IF(H$2="Fcst",SUM('Revenue D Inputs'!H57),0)</f>
        <v>0</v>
      </c>
      <c r="I267" s="174">
        <f>IF(I$2="Fcst",SUM('Revenue D Inputs'!I57),0)</f>
        <v>0</v>
      </c>
      <c r="J267" s="174">
        <f>IF(J$2="Fcst",SUM('Revenue D Inputs'!J57),0)</f>
        <v>0</v>
      </c>
      <c r="K267" s="174">
        <f>IF(K$2="Fcst",SUM('Revenue D Inputs'!K57),0)</f>
        <v>0</v>
      </c>
      <c r="L267" s="174">
        <f>IF(L$2="Fcst",SUM('Revenue D Inputs'!L57),0)</f>
        <v>0</v>
      </c>
      <c r="M267" s="174">
        <f>IF(M$2="Fcst",SUM('Revenue D Inputs'!M57),0)</f>
        <v>0</v>
      </c>
      <c r="N267" s="174">
        <f>IF(N$2="Fcst",SUM('Revenue D Inputs'!N57),0)</f>
        <v>0</v>
      </c>
      <c r="O267" s="174">
        <f>IF(O$2="Fcst",SUM('Revenue D Inputs'!O57),0)</f>
        <v>0</v>
      </c>
      <c r="P267" s="174">
        <f>IF(P$2="Fcst",SUM('Revenue D Inputs'!P57),0)</f>
        <v>0</v>
      </c>
      <c r="Q267" s="174">
        <f>IF(Q$2="Fcst",SUM('Revenue D Inputs'!Q57),0)</f>
        <v>0</v>
      </c>
      <c r="R267" s="174">
        <f>IF(R$2="Fcst",SUM('Revenue D Inputs'!R57),0)</f>
        <v>0</v>
      </c>
      <c r="S267" s="174">
        <f>IF(S$2="Fcst",SUM('Revenue D Inputs'!S57),0)</f>
        <v>0</v>
      </c>
      <c r="T267" s="174">
        <f>IF(T$2="Fcst",SUM('Revenue D Inputs'!T57),0)</f>
        <v>0</v>
      </c>
      <c r="U267" s="174">
        <f>IF(U$2="Fcst",SUM('Revenue D Inputs'!U57),0)</f>
        <v>0</v>
      </c>
      <c r="V267" s="174">
        <f>IF(V$2="Fcst",SUM('Revenue D Inputs'!V57),0)</f>
        <v>0</v>
      </c>
      <c r="W267" s="174">
        <f>IF(W$2="Fcst",SUM('Revenue D Inputs'!W57),0)</f>
        <v>0</v>
      </c>
      <c r="X267" s="174">
        <f>IF(X$2="Fcst",SUM('Revenue D Inputs'!X57),0)</f>
        <v>0</v>
      </c>
      <c r="Y267" s="174">
        <f>IF(Y$2="Fcst",SUM('Revenue D Inputs'!Y57),0)</f>
        <v>0</v>
      </c>
      <c r="Z267" s="174">
        <f>IF(Z$2="Fcst",SUM('Revenue D Inputs'!Z57),0)</f>
        <v>0</v>
      </c>
      <c r="AA267" s="174">
        <f>IF(AA$2="Fcst",SUM('Revenue D Inputs'!AA57),0)</f>
        <v>0</v>
      </c>
      <c r="AB267" s="174">
        <f>IF(AB$2="Fcst",SUM('Revenue D Inputs'!AB57),0)</f>
        <v>0</v>
      </c>
      <c r="AC267" s="174">
        <f>IF(AC$2="Fcst",SUM('Revenue D Inputs'!AC57),0)</f>
        <v>0</v>
      </c>
      <c r="AD267" s="174">
        <f>IF(AD$2="Fcst",SUM('Revenue D Inputs'!AD57),0)</f>
        <v>0</v>
      </c>
      <c r="AE267" s="174">
        <f>IF(AE$2="Fcst",SUM('Revenue D Inputs'!AE57),0)</f>
        <v>0</v>
      </c>
      <c r="AF267" s="174">
        <f>IF(AF$2="Fcst",SUM('Revenue D Inputs'!AF57),0)</f>
        <v>0</v>
      </c>
      <c r="AG267" s="174">
        <f>IF(AG$2="Fcst",SUM('Revenue D Inputs'!AG57),0)</f>
        <v>0</v>
      </c>
      <c r="AH267" s="174">
        <f>IF(AH$2="Fcst",SUM('Revenue D Inputs'!AH57),0)</f>
        <v>0</v>
      </c>
      <c r="AI267" s="174">
        <f>IF(AI$2="Fcst",SUM('Revenue D Inputs'!AI57),0)</f>
        <v>0</v>
      </c>
      <c r="AJ267" s="174">
        <f>IF(AJ$2="Fcst",SUM('Revenue D Inputs'!AJ57),0)</f>
        <v>0</v>
      </c>
      <c r="AK267" s="174">
        <f>IF(AK$2="Fcst",SUM('Revenue D Inputs'!AK57),0)</f>
        <v>0</v>
      </c>
      <c r="AL267" s="174">
        <f>IF(AL$2="Fcst",SUM('Revenue D Inputs'!AL57),0)</f>
        <v>0</v>
      </c>
      <c r="AM267" s="174">
        <f>IF(AM$2="Fcst",SUM('Revenue D Inputs'!AM57),0)</f>
        <v>0</v>
      </c>
      <c r="AN267" s="174">
        <f>IF(AN$2="Fcst",SUM('Revenue D Inputs'!AN57),0)</f>
        <v>0</v>
      </c>
      <c r="AO267" s="174">
        <f>IF(AO$2="Fcst",SUM('Revenue D Inputs'!AO57),0)</f>
        <v>0</v>
      </c>
      <c r="AP267" s="174">
        <f>IF(AP$2="Fcst",SUM('Revenue D Inputs'!AP57),0)</f>
        <v>0</v>
      </c>
      <c r="AQ267" s="174">
        <f>IF(AQ$2="Fcst",SUM('Revenue D Inputs'!AQ57),0)</f>
        <v>0</v>
      </c>
      <c r="AR267" s="174">
        <f>IF(AR$2="Fcst",SUM('Revenue D Inputs'!AR57),0)</f>
        <v>0</v>
      </c>
      <c r="AS267" s="174">
        <f>IF(AS$2="Fcst",SUM('Revenue D Inputs'!AS57),0)</f>
        <v>0</v>
      </c>
      <c r="AT267" s="174">
        <f>IF(AT$2="Fcst",SUM('Revenue D Inputs'!AT57),0)</f>
        <v>0</v>
      </c>
      <c r="AU267" s="174">
        <f>IF(AU$2="Fcst",SUM('Revenue D Inputs'!AU57),0)</f>
        <v>0</v>
      </c>
      <c r="AV267" s="174">
        <f>IF(AV$2="Fcst",SUM('Revenue D Inputs'!AV57),0)</f>
        <v>0</v>
      </c>
      <c r="AW267" s="174">
        <f>IF(AW$2="Fcst",SUM('Revenue D Inputs'!AW57),0)</f>
        <v>0</v>
      </c>
      <c r="AX267" s="174">
        <f>IF(AX$2="Fcst",SUM('Revenue D Inputs'!AX57),0)</f>
        <v>0</v>
      </c>
      <c r="AY267" s="174">
        <f>IF(AY$2="Fcst",SUM('Revenue D Inputs'!AY57),0)</f>
        <v>0</v>
      </c>
      <c r="AZ267" s="174">
        <f>IF(AZ$2="Fcst",SUM('Revenue D Inputs'!AZ57),0)</f>
        <v>0</v>
      </c>
      <c r="BA267" s="174">
        <f>IF(BA$2="Fcst",SUM('Revenue D Inputs'!BA57),0)</f>
        <v>0</v>
      </c>
      <c r="BB267" s="174">
        <f>IF(BB$2="Fcst",SUM('Revenue D Inputs'!BB57),0)</f>
        <v>0</v>
      </c>
      <c r="BC267" s="174">
        <f>IF(BC$2="Fcst",SUM('Revenue D Inputs'!BC57),0)</f>
        <v>0</v>
      </c>
      <c r="BD267" s="174">
        <f>IF(BD$2="Fcst",SUM('Revenue D Inputs'!BD57),0)</f>
        <v>0</v>
      </c>
      <c r="BE267" s="174">
        <f>IF(BE$2="Fcst",SUM('Revenue D Inputs'!BE57),0)</f>
        <v>0</v>
      </c>
      <c r="BF267" s="174">
        <f>IF(BF$2="Fcst",SUM('Revenue D Inputs'!BF57),0)</f>
        <v>0</v>
      </c>
      <c r="BG267" s="174">
        <f>IF(BG$2="Fcst",SUM('Revenue D Inputs'!BG57),0)</f>
        <v>0</v>
      </c>
      <c r="BH267" s="174">
        <f>IF(BH$2="Fcst",SUM('Revenue D Inputs'!BH57),0)</f>
        <v>0</v>
      </c>
      <c r="BI267" s="174">
        <f>IF(BI$2="Fcst",SUM('Revenue D Inputs'!BI57),0)</f>
        <v>0</v>
      </c>
      <c r="BJ267" s="174">
        <f>IF(BJ$2="Fcst",SUM('Revenue D Inputs'!BJ57),0)</f>
        <v>0</v>
      </c>
      <c r="BK267" s="174">
        <f>IF(BK$2="Fcst",SUM('Revenue D Inputs'!BK57),0)</f>
        <v>0</v>
      </c>
      <c r="BL267" s="174">
        <f>IF(BL$2="Fcst",SUM('Revenue D Inputs'!BL57),0)</f>
        <v>0</v>
      </c>
      <c r="BM267" s="174">
        <f>IF(BM$2="Fcst",SUM('Revenue D Inputs'!BM57),0)</f>
        <v>0</v>
      </c>
      <c r="BN267" s="174">
        <f>IF(BN$2="Fcst",SUM('Revenue D Inputs'!BN57),0)</f>
        <v>0</v>
      </c>
      <c r="BO267" s="174">
        <f>IF(BO$2="Fcst",SUM('Revenue D Inputs'!BO57),0)</f>
        <v>0</v>
      </c>
      <c r="BP267" s="174">
        <f>IF(BP$2="Fcst",SUM('Revenue D Inputs'!BP57),0)</f>
        <v>0</v>
      </c>
      <c r="BQ267" s="174">
        <f>IF(BQ$2="Fcst",SUM('Revenue D Inputs'!BQ57),0)</f>
        <v>0</v>
      </c>
      <c r="BR267" s="174">
        <f>IF(BR$2="Fcst",SUM('Revenue D Inputs'!BR57),0)</f>
        <v>0</v>
      </c>
      <c r="BS267" s="174">
        <f>IF(BS$2="Fcst",SUM('Revenue D Inputs'!BS57),0)</f>
        <v>0</v>
      </c>
      <c r="BT267" s="174">
        <f>IF(BT$2="Fcst",SUM('Revenue D Inputs'!BT57),0)</f>
        <v>0</v>
      </c>
      <c r="BU267" s="174">
        <f>IF(BU$2="Fcst",SUM('Revenue D Inputs'!BU57),0)</f>
        <v>0</v>
      </c>
    </row>
    <row r="268" spans="1:73" x14ac:dyDescent="0.3">
      <c r="A268" s="200" t="str">
        <f>$A$12</f>
        <v>Revenue E Inputs</v>
      </c>
      <c r="B268" s="537">
        <f>IF(B$2="Fcst",SUM('Revenue E Inputs'!B91),0)</f>
        <v>0</v>
      </c>
      <c r="C268" s="537">
        <f>IF(C$2="Fcst",SUM('Revenue E Inputs'!C91),0)</f>
        <v>0</v>
      </c>
      <c r="D268" s="537">
        <f>IF(D$2="Fcst",SUM('Revenue E Inputs'!D91),0)</f>
        <v>0</v>
      </c>
      <c r="E268" s="537">
        <f>IF(E$2="Fcst",SUM('Revenue E Inputs'!E91),0)</f>
        <v>0</v>
      </c>
      <c r="F268" s="537">
        <f>IF(F$2="Fcst",SUM('Revenue E Inputs'!F91),0)</f>
        <v>0</v>
      </c>
      <c r="G268" s="537">
        <f>IF(G$2="Fcst",SUM('Revenue E Inputs'!G91),0)</f>
        <v>0</v>
      </c>
      <c r="H268" s="537">
        <f>IF(H$2="Fcst",SUM('Revenue E Inputs'!H91),0)</f>
        <v>0</v>
      </c>
      <c r="I268" s="537">
        <f>IF(I$2="Fcst",SUM('Revenue E Inputs'!I91),0)</f>
        <v>0</v>
      </c>
      <c r="J268" s="537">
        <f>IF(J$2="Fcst",SUM('Revenue E Inputs'!J91),0)</f>
        <v>0</v>
      </c>
      <c r="K268" s="537">
        <f>IF(K$2="Fcst",SUM('Revenue E Inputs'!K91),0)</f>
        <v>0</v>
      </c>
      <c r="L268" s="537">
        <f>IF(L$2="Fcst",SUM('Revenue E Inputs'!L91),0)</f>
        <v>0</v>
      </c>
      <c r="M268" s="537">
        <f>IF(M$2="Fcst",SUM('Revenue E Inputs'!M91),0)</f>
        <v>0</v>
      </c>
      <c r="N268" s="537">
        <f>IF(N$2="Fcst",SUM('Revenue E Inputs'!N91),0)</f>
        <v>0</v>
      </c>
      <c r="O268" s="537">
        <f>IF(O$2="Fcst",SUM('Revenue E Inputs'!O91),0)</f>
        <v>0</v>
      </c>
      <c r="P268" s="537">
        <f>IF(P$2="Fcst",SUM('Revenue E Inputs'!P91),0)</f>
        <v>0</v>
      </c>
      <c r="Q268" s="537">
        <f>IF(Q$2="Fcst",SUM('Revenue E Inputs'!Q91),0)</f>
        <v>0</v>
      </c>
      <c r="R268" s="537">
        <f>IF(R$2="Fcst",SUM('Revenue E Inputs'!R91),0)</f>
        <v>0</v>
      </c>
      <c r="S268" s="537">
        <f>IF(S$2="Fcst",SUM('Revenue E Inputs'!S91),0)</f>
        <v>0</v>
      </c>
      <c r="T268" s="537">
        <f>IF(T$2="Fcst",SUM('Revenue E Inputs'!T91),0)</f>
        <v>0</v>
      </c>
      <c r="U268" s="537">
        <f>IF(U$2="Fcst",SUM('Revenue E Inputs'!U91),0)</f>
        <v>0</v>
      </c>
      <c r="V268" s="537">
        <f>IF(V$2="Fcst",SUM('Revenue E Inputs'!V91),0)</f>
        <v>0</v>
      </c>
      <c r="W268" s="537">
        <f>IF(W$2="Fcst",SUM('Revenue E Inputs'!W91),0)</f>
        <v>0</v>
      </c>
      <c r="X268" s="537">
        <f>IF(X$2="Fcst",SUM('Revenue E Inputs'!X91),0)</f>
        <v>0</v>
      </c>
      <c r="Y268" s="537">
        <f>IF(Y$2="Fcst",SUM('Revenue E Inputs'!Y91),0)</f>
        <v>0</v>
      </c>
      <c r="Z268" s="537">
        <f>IF(Z$2="Fcst",SUM('Revenue E Inputs'!Z91),0)</f>
        <v>0</v>
      </c>
      <c r="AA268" s="537">
        <f>IF(AA$2="Fcst",SUM('Revenue E Inputs'!AA91),0)</f>
        <v>0</v>
      </c>
      <c r="AB268" s="537">
        <f>IF(AB$2="Fcst",SUM('Revenue E Inputs'!AB91),0)</f>
        <v>0</v>
      </c>
      <c r="AC268" s="537">
        <f>IF(AC$2="Fcst",SUM('Revenue E Inputs'!AC91),0)</f>
        <v>0</v>
      </c>
      <c r="AD268" s="537">
        <f>IF(AD$2="Fcst",SUM('Revenue E Inputs'!AD91),0)</f>
        <v>0</v>
      </c>
      <c r="AE268" s="537">
        <f>IF(AE$2="Fcst",SUM('Revenue E Inputs'!AE91),0)</f>
        <v>0</v>
      </c>
      <c r="AF268" s="537">
        <f>IF(AF$2="Fcst",SUM('Revenue E Inputs'!AF91),0)</f>
        <v>0</v>
      </c>
      <c r="AG268" s="537">
        <f>IF(AG$2="Fcst",SUM('Revenue E Inputs'!AG91),0)</f>
        <v>0</v>
      </c>
      <c r="AH268" s="537">
        <f>IF(AH$2="Fcst",SUM('Revenue E Inputs'!AH91),0)</f>
        <v>0</v>
      </c>
      <c r="AI268" s="537">
        <f>IF(AI$2="Fcst",SUM('Revenue E Inputs'!AI91),0)</f>
        <v>0</v>
      </c>
      <c r="AJ268" s="537">
        <f>IF(AJ$2="Fcst",SUM('Revenue E Inputs'!AJ91),0)</f>
        <v>0</v>
      </c>
      <c r="AK268" s="537">
        <f>IF(AK$2="Fcst",SUM('Revenue E Inputs'!AK91),0)</f>
        <v>0</v>
      </c>
      <c r="AL268" s="537">
        <f>IF(AL$2="Fcst",SUM('Revenue E Inputs'!AL91),0)</f>
        <v>0</v>
      </c>
      <c r="AM268" s="537">
        <f>IF(AM$2="Fcst",SUM('Revenue E Inputs'!AM91),0)</f>
        <v>0</v>
      </c>
      <c r="AN268" s="537">
        <f>IF(AN$2="Fcst",SUM('Revenue E Inputs'!AN91),0)</f>
        <v>0</v>
      </c>
      <c r="AO268" s="537">
        <f>IF(AO$2="Fcst",SUM('Revenue E Inputs'!AO91),0)</f>
        <v>0</v>
      </c>
      <c r="AP268" s="537">
        <f>IF(AP$2="Fcst",SUM('Revenue E Inputs'!AP91),0)</f>
        <v>0</v>
      </c>
      <c r="AQ268" s="537">
        <f>IF(AQ$2="Fcst",SUM('Revenue E Inputs'!AQ91),0)</f>
        <v>0</v>
      </c>
      <c r="AR268" s="537">
        <f>IF(AR$2="Fcst",SUM('Revenue E Inputs'!AR91),0)</f>
        <v>0</v>
      </c>
      <c r="AS268" s="537">
        <f>IF(AS$2="Fcst",SUM('Revenue E Inputs'!AS91),0)</f>
        <v>0</v>
      </c>
      <c r="AT268" s="537">
        <f>IF(AT$2="Fcst",SUM('Revenue E Inputs'!AT91),0)</f>
        <v>0</v>
      </c>
      <c r="AU268" s="537">
        <f>IF(AU$2="Fcst",SUM('Revenue E Inputs'!AU91),0)</f>
        <v>0</v>
      </c>
      <c r="AV268" s="537">
        <f>IF(AV$2="Fcst",SUM('Revenue E Inputs'!AV91),0)</f>
        <v>0</v>
      </c>
      <c r="AW268" s="537">
        <f>IF(AW$2="Fcst",SUM('Revenue E Inputs'!AW91),0)</f>
        <v>0</v>
      </c>
      <c r="AX268" s="537">
        <f>IF(AX$2="Fcst",SUM('Revenue E Inputs'!AX91),0)</f>
        <v>0</v>
      </c>
      <c r="AY268" s="537">
        <f>IF(AY$2="Fcst",SUM('Revenue E Inputs'!AY91),0)</f>
        <v>0</v>
      </c>
      <c r="AZ268" s="537">
        <f>IF(AZ$2="Fcst",SUM('Revenue E Inputs'!AZ91),0)</f>
        <v>0</v>
      </c>
      <c r="BA268" s="537">
        <f>IF(BA$2="Fcst",SUM('Revenue E Inputs'!BA91),0)</f>
        <v>0</v>
      </c>
      <c r="BB268" s="537">
        <f>IF(BB$2="Fcst",SUM('Revenue E Inputs'!BB91),0)</f>
        <v>0</v>
      </c>
      <c r="BC268" s="537">
        <f>IF(BC$2="Fcst",SUM('Revenue E Inputs'!BC91),0)</f>
        <v>0</v>
      </c>
      <c r="BD268" s="537">
        <f>IF(BD$2="Fcst",SUM('Revenue E Inputs'!BD91),0)</f>
        <v>0</v>
      </c>
      <c r="BE268" s="537">
        <f>IF(BE$2="Fcst",SUM('Revenue E Inputs'!BE91),0)</f>
        <v>0</v>
      </c>
      <c r="BF268" s="537">
        <f>IF(BF$2="Fcst",SUM('Revenue E Inputs'!BF91),0)</f>
        <v>0</v>
      </c>
      <c r="BG268" s="537">
        <f>IF(BG$2="Fcst",SUM('Revenue E Inputs'!BG91),0)</f>
        <v>0</v>
      </c>
      <c r="BH268" s="537">
        <f>IF(BH$2="Fcst",SUM('Revenue E Inputs'!BH91),0)</f>
        <v>0</v>
      </c>
      <c r="BI268" s="537">
        <f>IF(BI$2="Fcst",SUM('Revenue E Inputs'!BI91),0)</f>
        <v>0</v>
      </c>
      <c r="BJ268" s="537">
        <f>IF(BJ$2="Fcst",SUM('Revenue E Inputs'!BJ91),0)</f>
        <v>0</v>
      </c>
      <c r="BK268" s="537">
        <f>IF(BK$2="Fcst",SUM('Revenue E Inputs'!BK91),0)</f>
        <v>0</v>
      </c>
      <c r="BL268" s="537">
        <f>IF(BL$2="Fcst",SUM('Revenue E Inputs'!BL91),0)</f>
        <v>0</v>
      </c>
      <c r="BM268" s="537">
        <f>IF(BM$2="Fcst",SUM('Revenue E Inputs'!BM91),0)</f>
        <v>0</v>
      </c>
      <c r="BN268" s="537">
        <f>IF(BN$2="Fcst",SUM('Revenue E Inputs'!BN91),0)</f>
        <v>0</v>
      </c>
      <c r="BO268" s="537">
        <f>IF(BO$2="Fcst",SUM('Revenue E Inputs'!BO91),0)</f>
        <v>0</v>
      </c>
      <c r="BP268" s="537">
        <f>IF(BP$2="Fcst",SUM('Revenue E Inputs'!BP91),0)</f>
        <v>0</v>
      </c>
      <c r="BQ268" s="537">
        <f>IF(BQ$2="Fcst",SUM('Revenue E Inputs'!BQ91),0)</f>
        <v>0</v>
      </c>
      <c r="BR268" s="537">
        <f>IF(BR$2="Fcst",SUM('Revenue E Inputs'!BR91),0)</f>
        <v>0</v>
      </c>
      <c r="BS268" s="537">
        <f>IF(BS$2="Fcst",SUM('Revenue E Inputs'!BS91),0)</f>
        <v>0</v>
      </c>
      <c r="BT268" s="537">
        <f>IF(BT$2="Fcst",SUM('Revenue E Inputs'!BT91),0)</f>
        <v>0</v>
      </c>
      <c r="BU268" s="537">
        <f>IF(BU$2="Fcst",SUM('Revenue E Inputs'!BU91),0)</f>
        <v>0</v>
      </c>
    </row>
    <row r="269" spans="1:73" x14ac:dyDescent="0.3">
      <c r="A269" s="200" t="s">
        <v>981</v>
      </c>
      <c r="B269" s="537">
        <f>IF(B$2="Fcst",SUM('Revenue F Inputs'!B91),0)</f>
        <v>0</v>
      </c>
      <c r="C269" s="537">
        <f>IF(C$2="Fcst",SUM('Revenue F Inputs'!C91),0)</f>
        <v>0</v>
      </c>
      <c r="D269" s="537">
        <f>IF(D$2="Fcst",SUM('Revenue F Inputs'!D91),0)</f>
        <v>0</v>
      </c>
      <c r="E269" s="537">
        <f>IF(E$2="Fcst",SUM('Revenue F Inputs'!E91),0)</f>
        <v>0</v>
      </c>
      <c r="F269" s="537">
        <f>IF(F$2="Fcst",SUM('Revenue F Inputs'!F91),0)</f>
        <v>0</v>
      </c>
      <c r="G269" s="537">
        <f>IF(G$2="Fcst",SUM('Revenue F Inputs'!G91),0)</f>
        <v>0</v>
      </c>
      <c r="H269" s="537">
        <f>IF(H$2="Fcst",SUM('Revenue F Inputs'!H91),0)</f>
        <v>0</v>
      </c>
      <c r="I269" s="537">
        <f>IF(I$2="Fcst",SUM('Revenue F Inputs'!I91),0)</f>
        <v>245077.30657141749</v>
      </c>
      <c r="J269" s="537">
        <f>IF(J$2="Fcst",SUM('Revenue F Inputs'!J91),0)</f>
        <v>247027.74751187925</v>
      </c>
      <c r="K269" s="537">
        <f>IF(K$2="Fcst",SUM('Revenue F Inputs'!K91),0)</f>
        <v>249004.6777571608</v>
      </c>
      <c r="L269" s="537">
        <f>IF(L$2="Fcst",SUM('Revenue F Inputs'!L91),0)</f>
        <v>251008.45706348712</v>
      </c>
      <c r="M269" s="537">
        <f>IF(M$2="Fcst",SUM('Revenue F Inputs'!M91),0)</f>
        <v>253039.45007300016</v>
      </c>
      <c r="N269" s="537">
        <f>IF(N$2="Fcst",SUM('Revenue F Inputs'!N91),0)</f>
        <v>255098.02638011513</v>
      </c>
      <c r="O269" s="537">
        <f>IF(O$2="Fcst",SUM('Revenue F Inputs'!O91),0)</f>
        <v>257184.56059877865</v>
      </c>
      <c r="P269" s="537">
        <f>IF(P$2="Fcst",SUM('Revenue F Inputs'!P91),0)</f>
        <v>259299.43243063951</v>
      </c>
      <c r="Q269" s="537">
        <f>IF(Q$2="Fcst",SUM('Revenue F Inputs'!Q91),0)</f>
        <v>261443.02673414611</v>
      </c>
      <c r="R269" s="537">
        <f>IF(R$2="Fcst",SUM('Revenue F Inputs'!R91),0)</f>
        <v>263615.73359458154</v>
      </c>
      <c r="S269" s="537">
        <f>IF(S$2="Fcst",SUM('Revenue F Inputs'!S91),0)</f>
        <v>265817.94839505054</v>
      </c>
      <c r="T269" s="537">
        <f>IF(T$2="Fcst",SUM('Revenue F Inputs'!T91),0)</f>
        <v>268050.07188842993</v>
      </c>
      <c r="U269" s="537">
        <f>IF(U$2="Fcst",SUM('Revenue F Inputs'!U91),0)</f>
        <v>270312.51027029689</v>
      </c>
      <c r="V269" s="537">
        <f>IF(V$2="Fcst",SUM('Revenue F Inputs'!V91),0)</f>
        <v>272605.67525284685</v>
      </c>
      <c r="W269" s="537">
        <f>IF(W$2="Fcst",SUM('Revenue F Inputs'!W91),0)</f>
        <v>274929.98413981585</v>
      </c>
      <c r="X269" s="537">
        <f>IF(X$2="Fcst",SUM('Revenue F Inputs'!X91),0)</f>
        <v>277285.85990242055</v>
      </c>
      <c r="Y269" s="537">
        <f>IF(Y$2="Fcst",SUM('Revenue F Inputs'!Y91),0)</f>
        <v>279673.73125632905</v>
      </c>
      <c r="Z269" s="537">
        <f>IF(Z$2="Fcst",SUM('Revenue F Inputs'!Z91),0)</f>
        <v>282094.03273967752</v>
      </c>
      <c r="AA269" s="537">
        <f>IF(AA$2="Fcst",SUM('Revenue F Inputs'!AA91),0)</f>
        <v>284719.45479214616</v>
      </c>
      <c r="AB269" s="537">
        <f>IF(AB$2="Fcst",SUM('Revenue F Inputs'!AB91),0)</f>
        <v>287380.53319471783</v>
      </c>
      <c r="AC269" s="537">
        <f>IF(AC$2="Fcst",SUM('Revenue F Inputs'!AC91),0)</f>
        <v>290077.75220298168</v>
      </c>
      <c r="AD269" s="537">
        <f>IF(AD$2="Fcst",SUM('Revenue F Inputs'!AD91),0)</f>
        <v>292811.60264929297</v>
      </c>
      <c r="AE269" s="537">
        <f>IF(AE$2="Fcst",SUM('Revenue F Inputs'!AE91),0)</f>
        <v>295582.58203209331</v>
      </c>
      <c r="AF269" s="537">
        <f>IF(AF$2="Fcst",SUM('Revenue F Inputs'!AF91),0)</f>
        <v>298391.19460644416</v>
      </c>
      <c r="AG269" s="537">
        <f>IF(AG$2="Fcst",SUM('Revenue F Inputs'!AG91),0)</f>
        <v>301237.95147578965</v>
      </c>
      <c r="AH269" s="537">
        <f>IF(AH$2="Fcst",SUM('Revenue F Inputs'!AH91),0)</f>
        <v>304123.37068496598</v>
      </c>
      <c r="AI269" s="537">
        <f>IF(AI$2="Fcst",SUM('Revenue F Inputs'!AI91),0)</f>
        <v>307047.9773144733</v>
      </c>
      <c r="AJ269" s="537">
        <f>IF(AJ$2="Fcst",SUM('Revenue F Inputs'!AJ91),0)</f>
        <v>310012.30357602896</v>
      </c>
      <c r="AK269" s="537">
        <f>IF(AK$2="Fcst",SUM('Revenue F Inputs'!AK91),0)</f>
        <v>313016.88890941738</v>
      </c>
      <c r="AL269" s="537">
        <f>IF(AL$2="Fcst",SUM('Revenue F Inputs'!AL91),0)</f>
        <v>316062.28008065617</v>
      </c>
      <c r="AM269" s="537">
        <f>IF(AM$2="Fcst",SUM('Revenue F Inputs'!AM91),0)</f>
        <v>319149.03128149494</v>
      </c>
      <c r="AN269" s="537">
        <f>IF(AN$2="Fcst",SUM('Revenue F Inputs'!AN91),0)</f>
        <v>322277.70423026552</v>
      </c>
      <c r="AO269" s="537">
        <f>IF(AO$2="Fcst",SUM('Revenue F Inputs'!AO91),0)</f>
        <v>325448.86827410193</v>
      </c>
      <c r="AP269" s="537">
        <f>IF(AP$2="Fcst",SUM('Revenue F Inputs'!AP91),0)</f>
        <v>328663.1004925486</v>
      </c>
      <c r="AQ269" s="537">
        <f>IF(AQ$2="Fcst",SUM('Revenue F Inputs'!AQ91),0)</f>
        <v>331920.9858025756</v>
      </c>
      <c r="AR269" s="537">
        <f>IF(AR$2="Fcst",SUM('Revenue F Inputs'!AR91),0)</f>
        <v>335223.11706502031</v>
      </c>
      <c r="AS269" s="537">
        <f>IF(AS$2="Fcst",SUM('Revenue F Inputs'!AS91),0)</f>
        <v>338570.09519247455</v>
      </c>
      <c r="AT269" s="537">
        <f>IF(AT$2="Fcst",SUM('Revenue F Inputs'!AT91),0)</f>
        <v>341962.52925863682</v>
      </c>
      <c r="AU269" s="537">
        <f>IF(AU$2="Fcst",SUM('Revenue F Inputs'!AU91),0)</f>
        <v>345401.03660915006</v>
      </c>
      <c r="AV269" s="537">
        <f>IF(AV$2="Fcst",SUM('Revenue F Inputs'!AV91),0)</f>
        <v>348886.24297394429</v>
      </c>
      <c r="AW269" s="537">
        <f>IF(AW$2="Fcst",SUM('Revenue F Inputs'!AW91),0)</f>
        <v>352418.7825811053</v>
      </c>
      <c r="AX269" s="537">
        <f>IF(AX$2="Fcst",SUM('Revenue F Inputs'!AX91),0)</f>
        <v>355999.29827228951</v>
      </c>
      <c r="AY269" s="537">
        <f>IF(AY$2="Fcst",SUM('Revenue F Inputs'!AY91),0)</f>
        <v>359628.44161970698</v>
      </c>
      <c r="AZ269" s="537">
        <f>IF(AZ$2="Fcst",SUM('Revenue F Inputs'!AZ91),0)</f>
        <v>363306.87304469204</v>
      </c>
      <c r="BA269" s="537">
        <f>IF(BA$2="Fcst",SUM('Revenue F Inputs'!BA91),0)</f>
        <v>367035.26193788531</v>
      </c>
      <c r="BB269" s="537">
        <f>IF(BB$2="Fcst",SUM('Revenue F Inputs'!BB91),0)</f>
        <v>370814.28678104753</v>
      </c>
      <c r="BC269" s="537">
        <f>IF(BC$2="Fcst",SUM('Revenue F Inputs'!BC91),0)</f>
        <v>374644.63527052756</v>
      </c>
      <c r="BD269" s="537">
        <f>IF(BD$2="Fcst",SUM('Revenue F Inputs'!BD91),0)</f>
        <v>378527.00444240769</v>
      </c>
      <c r="BE269" s="537">
        <f>IF(BE$2="Fcst",SUM('Revenue F Inputs'!BE91),0)</f>
        <v>382462.10079934815</v>
      </c>
      <c r="BF269" s="537">
        <f>IF(BF$2="Fcst",SUM('Revenue F Inputs'!BF91),0)</f>
        <v>386450.64043915446</v>
      </c>
      <c r="BG269" s="537">
        <f>IF(BG$2="Fcst",SUM('Revenue F Inputs'!BG91),0)</f>
        <v>390665.59918509104</v>
      </c>
      <c r="BH269" s="537">
        <f>IF(BH$2="Fcst",SUM('Revenue F Inputs'!BH91),0)</f>
        <v>394937.80207757303</v>
      </c>
      <c r="BI269" s="537">
        <f>IF(BI$2="Fcst",SUM('Revenue F Inputs'!BI91),0)</f>
        <v>399268.02656010847</v>
      </c>
      <c r="BJ269" s="537">
        <f>IF(BJ$2="Fcst",SUM('Revenue F Inputs'!BJ91),0)</f>
        <v>403657.06063481182</v>
      </c>
      <c r="BK269" s="537">
        <f>IF(BK$2="Fcst",SUM('Revenue F Inputs'!BK91),0)</f>
        <v>408105.70300580212</v>
      </c>
      <c r="BL269" s="537">
        <f>IF(BL$2="Fcst",SUM('Revenue F Inputs'!BL91),0)</f>
        <v>412614.7632245493</v>
      </c>
      <c r="BM269" s="537">
        <f>IF(BM$2="Fcst",SUM('Revenue F Inputs'!BM91),0)</f>
        <v>417185.0618371935</v>
      </c>
      <c r="BN269" s="537">
        <f>IF(BN$2="Fcst",SUM('Revenue F Inputs'!BN91),0)</f>
        <v>421817.43053386675</v>
      </c>
      <c r="BO269" s="537">
        <f>IF(BO$2="Fcst",SUM('Revenue F Inputs'!BO91),0)</f>
        <v>426512.71230004047</v>
      </c>
      <c r="BP269" s="537">
        <f>IF(BP$2="Fcst",SUM('Revenue F Inputs'!BP91),0)</f>
        <v>431271.76156993024</v>
      </c>
      <c r="BQ269" s="537">
        <f>IF(BQ$2="Fcst",SUM('Revenue F Inputs'!BQ91),0)</f>
        <v>436095.44438198354</v>
      </c>
      <c r="BR269" s="537">
        <f>IF(BR$2="Fcst",SUM('Revenue F Inputs'!BR91),0)</f>
        <v>440984.63853647828</v>
      </c>
      <c r="BS269" s="537">
        <f>IF(BS$2="Fcst",SUM('Revenue F Inputs'!BS91),0)</f>
        <v>445940.23375526315</v>
      </c>
      <c r="BT269" s="537">
        <f>IF(BT$2="Fcst",SUM('Revenue F Inputs'!BT91),0)</f>
        <v>450963.13184366614</v>
      </c>
      <c r="BU269" s="537">
        <f>IF(BU$2="Fcst",SUM('Revenue F Inputs'!BU91),0)</f>
        <v>456054.24685460306</v>
      </c>
    </row>
    <row r="270" spans="1:73" x14ac:dyDescent="0.3">
      <c r="A270" s="200" t="s">
        <v>833</v>
      </c>
      <c r="B270" s="537">
        <f>IF(B$2="Fcst",'Variable Revenue Inputs'!B29,0)</f>
        <v>0</v>
      </c>
      <c r="C270" s="537">
        <f>IF(C$2="Fcst",'Variable Revenue Inputs'!C29,0)</f>
        <v>0</v>
      </c>
      <c r="D270" s="537">
        <f>IF(D$2="Fcst",'Variable Revenue Inputs'!D29,0)</f>
        <v>0</v>
      </c>
      <c r="E270" s="537">
        <f>IF(E$2="Fcst",'Variable Revenue Inputs'!E29,0)</f>
        <v>0</v>
      </c>
      <c r="F270" s="537">
        <f>IF(F$2="Fcst",'Variable Revenue Inputs'!F29,0)</f>
        <v>0</v>
      </c>
      <c r="G270" s="537">
        <f>IF(G$2="Fcst",'Variable Revenue Inputs'!G29,0)</f>
        <v>0</v>
      </c>
      <c r="H270" s="537">
        <f>IF(H$2="Fcst",'Variable Revenue Inputs'!H29,0)</f>
        <v>0</v>
      </c>
      <c r="I270" s="537">
        <f>IF(I$2="Fcst",'Variable Revenue Inputs'!I29,0)</f>
        <v>0</v>
      </c>
      <c r="J270" s="537">
        <f>IF(J$2="Fcst",'Variable Revenue Inputs'!J29,0)</f>
        <v>0</v>
      </c>
      <c r="K270" s="537">
        <f>IF(K$2="Fcst",'Variable Revenue Inputs'!K29,0)</f>
        <v>0</v>
      </c>
      <c r="L270" s="537">
        <f>IF(L$2="Fcst",'Variable Revenue Inputs'!L29,0)</f>
        <v>0</v>
      </c>
      <c r="M270" s="537">
        <f>IF(M$2="Fcst",'Variable Revenue Inputs'!M29,0)</f>
        <v>0</v>
      </c>
      <c r="N270" s="537">
        <f>IF(N$2="Fcst",'Variable Revenue Inputs'!N29,0)</f>
        <v>0</v>
      </c>
      <c r="O270" s="537">
        <f>IF(O$2="Fcst",'Variable Revenue Inputs'!O29,0)</f>
        <v>0</v>
      </c>
      <c r="P270" s="537">
        <f>IF(P$2="Fcst",'Variable Revenue Inputs'!P29,0)</f>
        <v>0</v>
      </c>
      <c r="Q270" s="537">
        <f>IF(Q$2="Fcst",'Variable Revenue Inputs'!Q29,0)</f>
        <v>0</v>
      </c>
      <c r="R270" s="537">
        <f>IF(R$2="Fcst",'Variable Revenue Inputs'!R29,0)</f>
        <v>0</v>
      </c>
      <c r="S270" s="537">
        <f>IF(S$2="Fcst",'Variable Revenue Inputs'!S29,0)</f>
        <v>0</v>
      </c>
      <c r="T270" s="537">
        <f>IF(T$2="Fcst",'Variable Revenue Inputs'!T29,0)</f>
        <v>0</v>
      </c>
      <c r="U270" s="537">
        <f>IF(U$2="Fcst",'Variable Revenue Inputs'!U29,0)</f>
        <v>0</v>
      </c>
      <c r="V270" s="537">
        <f>IF(V$2="Fcst",'Variable Revenue Inputs'!V29,0)</f>
        <v>0</v>
      </c>
      <c r="W270" s="537">
        <f>IF(W$2="Fcst",'Variable Revenue Inputs'!W29,0)</f>
        <v>0</v>
      </c>
      <c r="X270" s="537">
        <f>IF(X$2="Fcst",'Variable Revenue Inputs'!X29,0)</f>
        <v>0</v>
      </c>
      <c r="Y270" s="537">
        <f>IF(Y$2="Fcst",'Variable Revenue Inputs'!Y29,0)</f>
        <v>0</v>
      </c>
      <c r="Z270" s="537">
        <f>IF(Z$2="Fcst",'Variable Revenue Inputs'!Z29,0)</f>
        <v>0</v>
      </c>
      <c r="AA270" s="537">
        <f>IF(AA$2="Fcst",'Variable Revenue Inputs'!AA29,0)</f>
        <v>0</v>
      </c>
      <c r="AB270" s="537">
        <f>IF(AB$2="Fcst",'Variable Revenue Inputs'!AB29,0)</f>
        <v>0</v>
      </c>
      <c r="AC270" s="537">
        <f>IF(AC$2="Fcst",'Variable Revenue Inputs'!AC29,0)</f>
        <v>0</v>
      </c>
      <c r="AD270" s="537">
        <f>IF(AD$2="Fcst",'Variable Revenue Inputs'!AD29,0)</f>
        <v>0</v>
      </c>
      <c r="AE270" s="537">
        <f>IF(AE$2="Fcst",'Variable Revenue Inputs'!AE29,0)</f>
        <v>0</v>
      </c>
      <c r="AF270" s="537">
        <f>IF(AF$2="Fcst",'Variable Revenue Inputs'!AF29,0)</f>
        <v>0</v>
      </c>
      <c r="AG270" s="537">
        <f>IF(AG$2="Fcst",'Variable Revenue Inputs'!AG29,0)</f>
        <v>0</v>
      </c>
      <c r="AH270" s="537">
        <f>IF(AH$2="Fcst",'Variable Revenue Inputs'!AH29,0)</f>
        <v>0</v>
      </c>
      <c r="AI270" s="537">
        <f>IF(AI$2="Fcst",'Variable Revenue Inputs'!AI29,0)</f>
        <v>0</v>
      </c>
      <c r="AJ270" s="537">
        <f>IF(AJ$2="Fcst",'Variable Revenue Inputs'!AJ29,0)</f>
        <v>0</v>
      </c>
      <c r="AK270" s="537">
        <f>IF(AK$2="Fcst",'Variable Revenue Inputs'!AK29,0)</f>
        <v>0</v>
      </c>
      <c r="AL270" s="537">
        <f>IF(AL$2="Fcst",'Variable Revenue Inputs'!AL29,0)</f>
        <v>0</v>
      </c>
      <c r="AM270" s="537">
        <f>IF(AM$2="Fcst",'Variable Revenue Inputs'!AM29,0)</f>
        <v>0</v>
      </c>
      <c r="AN270" s="537">
        <f>IF(AN$2="Fcst",'Variable Revenue Inputs'!AN29,0)</f>
        <v>0</v>
      </c>
      <c r="AO270" s="537">
        <f>IF(AO$2="Fcst",'Variable Revenue Inputs'!AO29,0)</f>
        <v>0</v>
      </c>
      <c r="AP270" s="537">
        <f>IF(AP$2="Fcst",'Variable Revenue Inputs'!AP29,0)</f>
        <v>0</v>
      </c>
      <c r="AQ270" s="537">
        <f>IF(AQ$2="Fcst",'Variable Revenue Inputs'!AQ29,0)</f>
        <v>0</v>
      </c>
      <c r="AR270" s="537">
        <f>IF(AR$2="Fcst",'Variable Revenue Inputs'!AR29,0)</f>
        <v>0</v>
      </c>
      <c r="AS270" s="537">
        <f>IF(AS$2="Fcst",'Variable Revenue Inputs'!AS29,0)</f>
        <v>0</v>
      </c>
      <c r="AT270" s="537">
        <f>IF(AT$2="Fcst",'Variable Revenue Inputs'!AT29,0)</f>
        <v>0</v>
      </c>
      <c r="AU270" s="537">
        <f>IF(AU$2="Fcst",'Variable Revenue Inputs'!AU29,0)</f>
        <v>0</v>
      </c>
      <c r="AV270" s="537">
        <f>IF(AV$2="Fcst",'Variable Revenue Inputs'!AV29,0)</f>
        <v>0</v>
      </c>
      <c r="AW270" s="537">
        <f>IF(AW$2="Fcst",'Variable Revenue Inputs'!AW29,0)</f>
        <v>0</v>
      </c>
      <c r="AX270" s="537">
        <f>IF(AX$2="Fcst",'Variable Revenue Inputs'!AX29,0)</f>
        <v>0</v>
      </c>
      <c r="AY270" s="537">
        <f>IF(AY$2="Fcst",'Variable Revenue Inputs'!AY29,0)</f>
        <v>0</v>
      </c>
      <c r="AZ270" s="537">
        <f>IF(AZ$2="Fcst",'Variable Revenue Inputs'!AZ29,0)</f>
        <v>0</v>
      </c>
      <c r="BA270" s="537">
        <f>IF(BA$2="Fcst",'Variable Revenue Inputs'!BA29,0)</f>
        <v>0</v>
      </c>
      <c r="BB270" s="537">
        <f>IF(BB$2="Fcst",'Variable Revenue Inputs'!BB29,0)</f>
        <v>0</v>
      </c>
      <c r="BC270" s="537">
        <f>IF(BC$2="Fcst",'Variable Revenue Inputs'!BC29,0)</f>
        <v>0</v>
      </c>
      <c r="BD270" s="537">
        <f>IF(BD$2="Fcst",'Variable Revenue Inputs'!BD29,0)</f>
        <v>0</v>
      </c>
      <c r="BE270" s="537">
        <f>IF(BE$2="Fcst",'Variable Revenue Inputs'!BE29,0)</f>
        <v>0</v>
      </c>
      <c r="BF270" s="537">
        <f>IF(BF$2="Fcst",'Variable Revenue Inputs'!BF29,0)</f>
        <v>0</v>
      </c>
      <c r="BG270" s="537">
        <f>IF(BG$2="Fcst",'Variable Revenue Inputs'!BG29,0)</f>
        <v>0</v>
      </c>
      <c r="BH270" s="537">
        <f>IF(BH$2="Fcst",'Variable Revenue Inputs'!BH29,0)</f>
        <v>0</v>
      </c>
      <c r="BI270" s="537">
        <f>IF(BI$2="Fcst",'Variable Revenue Inputs'!BI29,0)</f>
        <v>0</v>
      </c>
      <c r="BJ270" s="537">
        <f>IF(BJ$2="Fcst",'Variable Revenue Inputs'!BJ29,0)</f>
        <v>0</v>
      </c>
      <c r="BK270" s="537">
        <f>IF(BK$2="Fcst",'Variable Revenue Inputs'!BK29,0)</f>
        <v>0</v>
      </c>
      <c r="BL270" s="537">
        <f>IF(BL$2="Fcst",'Variable Revenue Inputs'!BL29,0)</f>
        <v>0</v>
      </c>
      <c r="BM270" s="537">
        <f>IF(BM$2="Fcst",'Variable Revenue Inputs'!BM29,0)</f>
        <v>0</v>
      </c>
      <c r="BN270" s="537">
        <f>IF(BN$2="Fcst",'Variable Revenue Inputs'!BN29,0)</f>
        <v>0</v>
      </c>
      <c r="BO270" s="537">
        <f>IF(BO$2="Fcst",'Variable Revenue Inputs'!BO29,0)</f>
        <v>0</v>
      </c>
      <c r="BP270" s="537">
        <f>IF(BP$2="Fcst",'Variable Revenue Inputs'!BP29,0)</f>
        <v>0</v>
      </c>
      <c r="BQ270" s="537">
        <f>IF(BQ$2="Fcst",'Variable Revenue Inputs'!BQ29,0)</f>
        <v>0</v>
      </c>
      <c r="BR270" s="537">
        <f>IF(BR$2="Fcst",'Variable Revenue Inputs'!BR29,0)</f>
        <v>0</v>
      </c>
      <c r="BS270" s="537">
        <f>IF(BS$2="Fcst",'Variable Revenue Inputs'!BS29,0)</f>
        <v>0</v>
      </c>
      <c r="BT270" s="537">
        <f>IF(BT$2="Fcst",'Variable Revenue Inputs'!BT29,0)</f>
        <v>0</v>
      </c>
      <c r="BU270" s="537">
        <f>IF(BU$2="Fcst",'Variable Revenue Inputs'!BU29,0)</f>
        <v>0</v>
      </c>
    </row>
    <row r="271" spans="1:73" x14ac:dyDescent="0.3">
      <c r="A271" s="200" t="s">
        <v>840</v>
      </c>
      <c r="B271" s="174">
        <f>IF(B$2="Fcst",'Services Revenue Inputs'!B78,0)</f>
        <v>0</v>
      </c>
      <c r="C271" s="174">
        <f>IF(C$2="Fcst",'Services Revenue Inputs'!C78,0)</f>
        <v>0</v>
      </c>
      <c r="D271" s="174">
        <f>IF(D$2="Fcst",'Services Revenue Inputs'!D78,0)</f>
        <v>0</v>
      </c>
      <c r="E271" s="174">
        <f>IF(E$2="Fcst",'Services Revenue Inputs'!E78,0)</f>
        <v>0</v>
      </c>
      <c r="F271" s="174">
        <f>IF(F$2="Fcst",'Services Revenue Inputs'!F78,0)</f>
        <v>0</v>
      </c>
      <c r="G271" s="174">
        <f>IF(G$2="Fcst",'Services Revenue Inputs'!G78,0)</f>
        <v>0</v>
      </c>
      <c r="H271" s="174">
        <f>IF(H$2="Fcst",'Services Revenue Inputs'!H78,0)</f>
        <v>0</v>
      </c>
      <c r="I271" s="174">
        <f>IF(I$2="Fcst",'Services Revenue Inputs'!I78,0)</f>
        <v>30000</v>
      </c>
      <c r="J271" s="174">
        <f>IF(J$2="Fcst",'Services Revenue Inputs'!J78,0)</f>
        <v>30000</v>
      </c>
      <c r="K271" s="174">
        <f>IF(K$2="Fcst",'Services Revenue Inputs'!K78,0)</f>
        <v>30000</v>
      </c>
      <c r="L271" s="174">
        <f>IF(L$2="Fcst",'Services Revenue Inputs'!L78,0)</f>
        <v>30000</v>
      </c>
      <c r="M271" s="174">
        <f>IF(M$2="Fcst",'Services Revenue Inputs'!M78,0)</f>
        <v>30000</v>
      </c>
      <c r="N271" s="174">
        <f>IF(N$2="Fcst",'Services Revenue Inputs'!N78,0)</f>
        <v>30000</v>
      </c>
      <c r="O271" s="174">
        <f>IF(O$2="Fcst",'Services Revenue Inputs'!O78,0)</f>
        <v>30000.000000000004</v>
      </c>
      <c r="P271" s="174">
        <f>IF(P$2="Fcst",'Services Revenue Inputs'!P78,0)</f>
        <v>30000</v>
      </c>
      <c r="Q271" s="174">
        <f>IF(Q$2="Fcst",'Services Revenue Inputs'!Q78,0)</f>
        <v>30000</v>
      </c>
      <c r="R271" s="174">
        <f>IF(R$2="Fcst",'Services Revenue Inputs'!R78,0)</f>
        <v>30000</v>
      </c>
      <c r="S271" s="174">
        <f>IF(S$2="Fcst",'Services Revenue Inputs'!S78,0)</f>
        <v>30000</v>
      </c>
      <c r="T271" s="174">
        <f>IF(T$2="Fcst",'Services Revenue Inputs'!T78,0)</f>
        <v>30000</v>
      </c>
      <c r="U271" s="174">
        <f>IF(U$2="Fcst",'Services Revenue Inputs'!U78,0)</f>
        <v>30000</v>
      </c>
      <c r="V271" s="174">
        <f>IF(V$2="Fcst",'Services Revenue Inputs'!V78,0)</f>
        <v>30000</v>
      </c>
      <c r="W271" s="174">
        <f>IF(W$2="Fcst",'Services Revenue Inputs'!W78,0)</f>
        <v>30000</v>
      </c>
      <c r="X271" s="174">
        <f>IF(X$2="Fcst",'Services Revenue Inputs'!X78,0)</f>
        <v>30000</v>
      </c>
      <c r="Y271" s="174">
        <f>IF(Y$2="Fcst",'Services Revenue Inputs'!Y78,0)</f>
        <v>30000</v>
      </c>
      <c r="Z271" s="174">
        <f>IF(Z$2="Fcst",'Services Revenue Inputs'!Z78,0)</f>
        <v>30000</v>
      </c>
      <c r="AA271" s="174">
        <f>IF(AA$2="Fcst",'Services Revenue Inputs'!AA78,0)</f>
        <v>30000.000000000007</v>
      </c>
      <c r="AB271" s="174">
        <f>IF(AB$2="Fcst",'Services Revenue Inputs'!AB78,0)</f>
        <v>30000</v>
      </c>
      <c r="AC271" s="174">
        <f>IF(AC$2="Fcst",'Services Revenue Inputs'!AC78,0)</f>
        <v>30000</v>
      </c>
      <c r="AD271" s="174">
        <f>IF(AD$2="Fcst",'Services Revenue Inputs'!AD78,0)</f>
        <v>30000</v>
      </c>
      <c r="AE271" s="174">
        <f>IF(AE$2="Fcst",'Services Revenue Inputs'!AE78,0)</f>
        <v>30000</v>
      </c>
      <c r="AF271" s="174">
        <f>IF(AF$2="Fcst",'Services Revenue Inputs'!AF78,0)</f>
        <v>30000</v>
      </c>
      <c r="AG271" s="174">
        <f>IF(AG$2="Fcst",'Services Revenue Inputs'!AG78,0)</f>
        <v>30000</v>
      </c>
      <c r="AH271" s="174">
        <f>IF(AH$2="Fcst",'Services Revenue Inputs'!AH78,0)</f>
        <v>30000</v>
      </c>
      <c r="AI271" s="174">
        <f>IF(AI$2="Fcst",'Services Revenue Inputs'!AI78,0)</f>
        <v>30000</v>
      </c>
      <c r="AJ271" s="174">
        <f>IF(AJ$2="Fcst",'Services Revenue Inputs'!AJ78,0)</f>
        <v>30000</v>
      </c>
      <c r="AK271" s="174">
        <f>IF(AK$2="Fcst",'Services Revenue Inputs'!AK78,0)</f>
        <v>30000</v>
      </c>
      <c r="AL271" s="174">
        <f>IF(AL$2="Fcst",'Services Revenue Inputs'!AL78,0)</f>
        <v>30000</v>
      </c>
      <c r="AM271" s="174">
        <f>IF(AM$2="Fcst",'Services Revenue Inputs'!AM78,0)</f>
        <v>30000.000000000004</v>
      </c>
      <c r="AN271" s="174">
        <f>IF(AN$2="Fcst",'Services Revenue Inputs'!AN78,0)</f>
        <v>30000</v>
      </c>
      <c r="AO271" s="174">
        <f>IF(AO$2="Fcst",'Services Revenue Inputs'!AO78,0)</f>
        <v>30000</v>
      </c>
      <c r="AP271" s="174">
        <f>IF(AP$2="Fcst",'Services Revenue Inputs'!AP78,0)</f>
        <v>30000</v>
      </c>
      <c r="AQ271" s="174">
        <f>IF(AQ$2="Fcst",'Services Revenue Inputs'!AQ78,0)</f>
        <v>30000</v>
      </c>
      <c r="AR271" s="174">
        <f>IF(AR$2="Fcst",'Services Revenue Inputs'!AR78,0)</f>
        <v>30000</v>
      </c>
      <c r="AS271" s="174">
        <f>IF(AS$2="Fcst",'Services Revenue Inputs'!AS78,0)</f>
        <v>30000</v>
      </c>
      <c r="AT271" s="174">
        <f>IF(AT$2="Fcst",'Services Revenue Inputs'!AT78,0)</f>
        <v>30000</v>
      </c>
      <c r="AU271" s="174">
        <f>IF(AU$2="Fcst",'Services Revenue Inputs'!AU78,0)</f>
        <v>30000</v>
      </c>
      <c r="AV271" s="174">
        <f>IF(AV$2="Fcst",'Services Revenue Inputs'!AV78,0)</f>
        <v>30000</v>
      </c>
      <c r="AW271" s="174">
        <f>IF(AW$2="Fcst",'Services Revenue Inputs'!AW78,0)</f>
        <v>30000</v>
      </c>
      <c r="AX271" s="174">
        <f>IF(AX$2="Fcst",'Services Revenue Inputs'!AX78,0)</f>
        <v>0</v>
      </c>
      <c r="AY271" s="174">
        <f>IF(AY$2="Fcst",'Services Revenue Inputs'!AY78,0)</f>
        <v>0</v>
      </c>
      <c r="AZ271" s="174">
        <f>IF(AZ$2="Fcst",'Services Revenue Inputs'!AZ78,0)</f>
        <v>0</v>
      </c>
      <c r="BA271" s="174">
        <f>IF(BA$2="Fcst",'Services Revenue Inputs'!BA78,0)</f>
        <v>0</v>
      </c>
      <c r="BB271" s="174">
        <f>IF(BB$2="Fcst",'Services Revenue Inputs'!BB78,0)</f>
        <v>0</v>
      </c>
      <c r="BC271" s="174">
        <f>IF(BC$2="Fcst",'Services Revenue Inputs'!BC78,0)</f>
        <v>0</v>
      </c>
      <c r="BD271" s="174">
        <f>IF(BD$2="Fcst",'Services Revenue Inputs'!BD78,0)</f>
        <v>0</v>
      </c>
      <c r="BE271" s="174">
        <f>IF(BE$2="Fcst",'Services Revenue Inputs'!BE78,0)</f>
        <v>0</v>
      </c>
      <c r="BF271" s="174">
        <f>IF(BF$2="Fcst",'Services Revenue Inputs'!BF78,0)</f>
        <v>0</v>
      </c>
      <c r="BG271" s="174">
        <f>IF(BG$2="Fcst",'Services Revenue Inputs'!BG78,0)</f>
        <v>0</v>
      </c>
      <c r="BH271" s="174">
        <f>IF(BH$2="Fcst",'Services Revenue Inputs'!BH78,0)</f>
        <v>0</v>
      </c>
      <c r="BI271" s="174">
        <f>IF(BI$2="Fcst",'Services Revenue Inputs'!BI78,0)</f>
        <v>0</v>
      </c>
      <c r="BJ271" s="174">
        <f>IF(BJ$2="Fcst",'Services Revenue Inputs'!BJ78,0)</f>
        <v>0</v>
      </c>
      <c r="BK271" s="174">
        <f>IF(BK$2="Fcst",'Services Revenue Inputs'!BK78,0)</f>
        <v>0</v>
      </c>
      <c r="BL271" s="174">
        <f>IF(BL$2="Fcst",'Services Revenue Inputs'!BL78,0)</f>
        <v>0</v>
      </c>
      <c r="BM271" s="174">
        <f>IF(BM$2="Fcst",'Services Revenue Inputs'!BM78,0)</f>
        <v>0</v>
      </c>
      <c r="BN271" s="174">
        <f>IF(BN$2="Fcst",'Services Revenue Inputs'!BN78,0)</f>
        <v>0</v>
      </c>
      <c r="BO271" s="174">
        <f>IF(BO$2="Fcst",'Services Revenue Inputs'!BO78,0)</f>
        <v>0</v>
      </c>
      <c r="BP271" s="174">
        <f>IF(BP$2="Fcst",'Services Revenue Inputs'!BP78,0)</f>
        <v>0</v>
      </c>
      <c r="BQ271" s="174">
        <f>IF(BQ$2="Fcst",'Services Revenue Inputs'!BQ78,0)</f>
        <v>0</v>
      </c>
      <c r="BR271" s="174">
        <f>IF(BR$2="Fcst",'Services Revenue Inputs'!BR78,0)</f>
        <v>0</v>
      </c>
      <c r="BS271" s="174">
        <f>IF(BS$2="Fcst",'Services Revenue Inputs'!BS78,0)</f>
        <v>0</v>
      </c>
      <c r="BT271" s="174">
        <f>IF(BT$2="Fcst",'Services Revenue Inputs'!BT78,0)</f>
        <v>0</v>
      </c>
      <c r="BU271" s="174">
        <f>IF(BU$2="Fcst",'Services Revenue Inputs'!BU78,0)</f>
        <v>0</v>
      </c>
    </row>
    <row r="272" spans="1:73" x14ac:dyDescent="0.3">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c r="AS272" s="174"/>
      <c r="AT272" s="174"/>
      <c r="AU272" s="174"/>
      <c r="AV272" s="174"/>
      <c r="AW272" s="174"/>
      <c r="AX272" s="174"/>
      <c r="AY272" s="174"/>
      <c r="AZ272" s="174"/>
      <c r="BA272" s="174"/>
      <c r="BB272" s="174"/>
      <c r="BC272" s="174"/>
      <c r="BD272" s="174"/>
      <c r="BE272" s="174"/>
      <c r="BF272" s="174"/>
      <c r="BG272" s="174"/>
      <c r="BH272" s="174"/>
      <c r="BI272" s="174"/>
      <c r="BJ272" s="174"/>
      <c r="BK272" s="174"/>
      <c r="BL272" s="174"/>
      <c r="BM272" s="174"/>
      <c r="BN272" s="174"/>
      <c r="BO272" s="174"/>
      <c r="BP272" s="174"/>
      <c r="BQ272" s="174"/>
      <c r="BR272" s="174"/>
      <c r="BS272" s="174"/>
      <c r="BT272" s="174"/>
      <c r="BU272" s="174"/>
    </row>
    <row r="273" spans="1:73" x14ac:dyDescent="0.3">
      <c r="A273" s="218" t="s">
        <v>119</v>
      </c>
      <c r="B273" s="219">
        <f>IF(B$2="Fcst",SUM(B264:B272),Actuals!B67)</f>
        <v>0</v>
      </c>
      <c r="C273" s="219">
        <f>IF(C$2="Fcst",SUM(C264:C272),Actuals!C67)</f>
        <v>0</v>
      </c>
      <c r="D273" s="219">
        <f>IF(D$2="Fcst",SUM(D264:D272),Actuals!D67)</f>
        <v>0</v>
      </c>
      <c r="E273" s="219">
        <f>IF(E$2="Fcst",SUM(E264:E272),Actuals!E67)</f>
        <v>0</v>
      </c>
      <c r="F273" s="219">
        <f>IF(F$2="Fcst",SUM(F264:F272),Actuals!F67)</f>
        <v>0</v>
      </c>
      <c r="G273" s="219">
        <f>IF(G$2="Fcst",SUM(G264:G272),Actuals!G67)</f>
        <v>0</v>
      </c>
      <c r="H273" s="219">
        <f>IF(H$2="Fcst",SUM(H264:H272),Actuals!H67)</f>
        <v>0</v>
      </c>
      <c r="I273" s="219">
        <f>IF(I$2="Fcst",SUM(I264:I272),Actuals!I67)</f>
        <v>703049.66743730125</v>
      </c>
      <c r="J273" s="219">
        <f>IF(J$2="Fcst",SUM(J264:J272),Actuals!J67)</f>
        <v>640443.71354398597</v>
      </c>
      <c r="K273" s="219">
        <f>IF(K$2="Fcst",SUM(K264:K272),Actuals!K67)</f>
        <v>586444.92326229694</v>
      </c>
      <c r="L273" s="219">
        <f>IF(L$2="Fcst",SUM(L264:L272),Actuals!L67)</f>
        <v>653071.21646993409</v>
      </c>
      <c r="M273" s="219">
        <f>IF(M$2="Fcst",SUM(M264:M272),Actuals!M67)</f>
        <v>595264.57204730029</v>
      </c>
      <c r="N273" s="219">
        <f>IF(N$2="Fcst",SUM(N264:N272),Actuals!N67)</f>
        <v>813433.62130743614</v>
      </c>
      <c r="O273" s="219">
        <f>IF(O$2="Fcst",SUM(O264:O272),Actuals!O67)</f>
        <v>756386.29088539665</v>
      </c>
      <c r="P273" s="219">
        <f>IF(P$2="Fcst",SUM(P264:P272),Actuals!P67)</f>
        <v>823799.43243064417</v>
      </c>
      <c r="Q273" s="219">
        <f>IF(Q$2="Fcst",SUM(Q264:Q272),Actuals!Q67)</f>
        <v>887591.27280744398</v>
      </c>
      <c r="R273" s="219">
        <f>IF(R$2="Fcst",SUM(R264:R272),Actuals!R67)</f>
        <v>783177.99090257962</v>
      </c>
      <c r="S273" s="219">
        <f>IF(S$2="Fcst",SUM(S264:S272),Actuals!S67)</f>
        <v>821075.52395980246</v>
      </c>
      <c r="T273" s="219">
        <f>IF(T$2="Fcst",SUM(T264:T272),Actuals!T67)</f>
        <v>1012222.8640450874</v>
      </c>
      <c r="U273" s="219">
        <f>IF(U$2="Fcst",SUM(U264:U272),Actuals!U67)</f>
        <v>887906.887376372</v>
      </c>
      <c r="V273" s="219">
        <f>IF(V$2="Fcst",SUM(V264:V272),Actuals!V67)</f>
        <v>787036.70628388156</v>
      </c>
      <c r="W273" s="219">
        <f>IF(W$2="Fcst",SUM(W264:W272),Actuals!W67)</f>
        <v>854127.13143454306</v>
      </c>
      <c r="X273" s="219">
        <f>IF(X$2="Fcst",SUM(X264:X272),Actuals!X67)</f>
        <v>721318.93411773653</v>
      </c>
      <c r="Y273" s="219">
        <f>IF(Y$2="Fcst",SUM(Y264:Y272),Actuals!Y67)</f>
        <v>780590.28743175115</v>
      </c>
      <c r="Z273" s="219">
        <f>IF(Z$2="Fcst",SUM(Z264:Z272),Actuals!Z67)</f>
        <v>901435.31547901337</v>
      </c>
      <c r="AA273" s="219">
        <f>IF(AA$2="Fcst",SUM(AA264:AA272),Actuals!AA67)</f>
        <v>882781.74499418866</v>
      </c>
      <c r="AB273" s="219">
        <f>IF(AB$2="Fcst",SUM(AB264:AB272),Actuals!AB67)</f>
        <v>1059966.3583189459</v>
      </c>
      <c r="AC273" s="219">
        <f>IF(AC$2="Fcst",SUM(AC264:AC272),Actuals!AC67)</f>
        <v>1339260.4124307579</v>
      </c>
      <c r="AD273" s="219">
        <f>IF(AD$2="Fcst",SUM(AD264:AD272),Actuals!AD67)</f>
        <v>1008421.0162052345</v>
      </c>
      <c r="AE273" s="219">
        <f>IF(AE$2="Fcst",SUM(AE264:AE272),Actuals!AE67)</f>
        <v>989457.06826535473</v>
      </c>
      <c r="AF273" s="219">
        <f>IF(AF$2="Fcst",SUM(AF264:AF272),Actuals!AF67)</f>
        <v>1246642.4541949723</v>
      </c>
      <c r="AG273" s="219">
        <f>IF(AG$2="Fcst",SUM(AG264:AG272),Actuals!AG67)</f>
        <v>942995.31055853039</v>
      </c>
      <c r="AH273" s="219">
        <f>IF(AH$2="Fcst",SUM(AH264:AH272),Actuals!AH67)</f>
        <v>835153.40320168016</v>
      </c>
      <c r="AI273" s="219">
        <f>IF(AI$2="Fcst",SUM(AI264:AI272),Actuals!AI67)</f>
        <v>1098378.1494922773</v>
      </c>
      <c r="AJ273" s="219">
        <f>IF(AJ$2="Fcst",SUM(AJ264:AJ272),Actuals!AJ67)</f>
        <v>888087.09283014201</v>
      </c>
      <c r="AK273" s="219">
        <f>IF(AK$2="Fcst",SUM(AK264:AK272),Actuals!AK67)</f>
        <v>999073.53328248044</v>
      </c>
      <c r="AL273" s="219">
        <f>IF(AL$2="Fcst",SUM(AL264:AL272),Actuals!AL67)</f>
        <v>1069708.7936192015</v>
      </c>
      <c r="AM273" s="219">
        <f>IF(AM$2="Fcst",SUM(AM264:AM272),Actuals!AM67)</f>
        <v>1019414.2128974483</v>
      </c>
      <c r="AN273" s="219">
        <f>IF(AN$2="Fcst",SUM(AN264:AN272),Actuals!AN67)</f>
        <v>1234328.1788009554</v>
      </c>
      <c r="AO273" s="219">
        <f>IF(AO$2="Fcst",SUM(AO264:AO272),Actuals!AO67)</f>
        <v>1505749.9931570389</v>
      </c>
      <c r="AP273" s="219">
        <f>IF(AP$2="Fcst",SUM(AP264:AP272),Actuals!AP67)</f>
        <v>1196151.7571992264</v>
      </c>
      <c r="AQ273" s="219">
        <f>IF(AQ$2="Fcst",SUM(AQ264:AQ272),Actuals!AQ67)</f>
        <v>1179187.8749686172</v>
      </c>
      <c r="AR273" s="219">
        <f>IF(AR$2="Fcst",SUM(AR264:AR272),Actuals!AR67)</f>
        <v>1471895.9215595224</v>
      </c>
      <c r="AS273" s="219">
        <f>IF(AS$2="Fcst",SUM(AS264:AS272),Actuals!AS67)</f>
        <v>1157017.7397235835</v>
      </c>
      <c r="AT273" s="219">
        <f>IF(AT$2="Fcst",SUM(AT264:AT272),Actuals!AT67)</f>
        <v>1078947.9215712901</v>
      </c>
      <c r="AU273" s="219">
        <f>IF(AU$2="Fcst",SUM(AU264:AU272),Actuals!AU67)</f>
        <v>1400196.6362670609</v>
      </c>
      <c r="AV273" s="219">
        <f>IF(AV$2="Fcst",SUM(AV264:AV272),Actuals!AV67)</f>
        <v>1285638.9823639763</v>
      </c>
      <c r="AW273" s="219">
        <f>IF(AW$2="Fcst",SUM(AW264:AW272),Actuals!AW67)</f>
        <v>1392481.4451873621</v>
      </c>
      <c r="AX273" s="219">
        <f>IF(AX$2="Fcst",SUM(AX264:AX272),Actuals!AX67)</f>
        <v>1409418.8651576398</v>
      </c>
      <c r="AY273" s="219">
        <f>IF(AY$2="Fcst",SUM(AY264:AY272),Actuals!AY67)</f>
        <v>1382672.17209559</v>
      </c>
      <c r="AZ273" s="219">
        <f>IF(AZ$2="Fcst",SUM(AZ264:AZ272),Actuals!AZ67)</f>
        <v>1679536.1313573916</v>
      </c>
      <c r="BA273" s="219">
        <f>IF(BA$2="Fcst",SUM(BA264:BA272),Actuals!BA67)</f>
        <v>2012567.5076924711</v>
      </c>
      <c r="BB273" s="219">
        <f>IF(BB$2="Fcst",SUM(BB264:BB272),Actuals!BB67)</f>
        <v>1830925.7220678583</v>
      </c>
      <c r="BC273" s="219">
        <f>IF(BC$2="Fcst",SUM(BC264:BC272),Actuals!BC67)</f>
        <v>1858699.0598996538</v>
      </c>
      <c r="BD273" s="219">
        <f>IF(BD$2="Fcst",SUM(BD264:BD272),Actuals!BD67)</f>
        <v>2141099.6013864218</v>
      </c>
      <c r="BE273" s="219">
        <f>IF(BE$2="Fcst",SUM(BE264:BE272),Actuals!BE67)</f>
        <v>1878337.385490845</v>
      </c>
      <c r="BF273" s="219">
        <f>IF(BF$2="Fcst",SUM(BF264:BF272),Actuals!BF67)</f>
        <v>1811506.6416413276</v>
      </c>
      <c r="BG273" s="219">
        <f>IF(BG$2="Fcst",SUM(BG264:BG272),Actuals!BG67)</f>
        <v>2159841.4481806052</v>
      </c>
      <c r="BH273" s="219">
        <f>IF(BH$2="Fcst",SUM(BH264:BH272),Actuals!BH67)</f>
        <v>2096167.2699609848</v>
      </c>
      <c r="BI273" s="219">
        <f>IF(BI$2="Fcst",SUM(BI264:BI272),Actuals!BI67)</f>
        <v>2222255.9286017837</v>
      </c>
      <c r="BJ273" s="219">
        <f>IF(BJ$2="Fcst",SUM(BJ264:BJ272),Actuals!BJ67)</f>
        <v>2292971.5162138669</v>
      </c>
      <c r="BK273" s="219">
        <f>IF(BK$2="Fcst",SUM(BK264:BK272),Actuals!BK67)</f>
        <v>2267382.2828755034</v>
      </c>
      <c r="BL273" s="219">
        <f>IF(BL$2="Fcst",SUM(BL264:BL272),Actuals!BL67)</f>
        <v>2565414.8316311799</v>
      </c>
      <c r="BM273" s="219">
        <f>IF(BM$2="Fcst",SUM(BM264:BM272),Actuals!BM67)</f>
        <v>2974198.8636269886</v>
      </c>
      <c r="BN273" s="219">
        <f>IF(BN$2="Fcst",SUM(BN264:BN272),Actuals!BN67)</f>
        <v>2811222.3855790696</v>
      </c>
      <c r="BO273" s="219">
        <f>IF(BO$2="Fcst",SUM(BO264:BO272),Actuals!BO67)</f>
        <v>2857672.620410739</v>
      </c>
      <c r="BP273" s="219">
        <f>IF(BP$2="Fcst",SUM(BP264:BP272),Actuals!BP67)</f>
        <v>3158761.8057186985</v>
      </c>
      <c r="BQ273" s="219">
        <f>IF(BQ$2="Fcst",SUM(BQ264:BQ272),Actuals!BQ67)</f>
        <v>2914674.1430244842</v>
      </c>
      <c r="BR273" s="219">
        <f>IF(BR$2="Fcst",SUM(BR264:BR272),Actuals!BR67)</f>
        <v>2866530.0204359051</v>
      </c>
      <c r="BS273" s="219">
        <f>IF(BS$2="Fcst",SUM(BS264:BS272),Actuals!BS67)</f>
        <v>3233391.430194281</v>
      </c>
      <c r="BT273" s="219">
        <f>IF(BT$2="Fcst",SUM(BT264:BT272),Actuals!BT67)</f>
        <v>3188253.9139168314</v>
      </c>
      <c r="BU273" s="219">
        <f>IF(BU$2="Fcst",SUM(BU264:BU272),Actuals!BU67)</f>
        <v>3332863.432855349</v>
      </c>
    </row>
    <row r="274" spans="1:73" x14ac:dyDescent="0.3">
      <c r="B274" s="174"/>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c r="AS274" s="174"/>
      <c r="AT274" s="174"/>
      <c r="AU274" s="174"/>
      <c r="AV274" s="174"/>
      <c r="AW274" s="174"/>
      <c r="AX274" s="174"/>
      <c r="AY274" s="174"/>
      <c r="AZ274" s="174"/>
      <c r="BA274" s="174"/>
      <c r="BB274" s="174"/>
      <c r="BC274" s="174"/>
      <c r="BD274" s="174"/>
      <c r="BE274" s="174"/>
      <c r="BF274" s="174"/>
      <c r="BG274" s="174"/>
      <c r="BH274" s="174"/>
      <c r="BI274" s="174"/>
      <c r="BJ274" s="174"/>
      <c r="BK274" s="174"/>
      <c r="BL274" s="174"/>
      <c r="BM274" s="174"/>
      <c r="BN274" s="174"/>
      <c r="BO274" s="174"/>
      <c r="BP274" s="174"/>
      <c r="BQ274" s="174"/>
      <c r="BR274" s="174"/>
      <c r="BS274" s="174"/>
      <c r="BT274" s="174"/>
      <c r="BU274" s="174"/>
    </row>
    <row r="275" spans="1:73" x14ac:dyDescent="0.3">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174"/>
      <c r="AS275" s="174"/>
      <c r="AT275" s="174"/>
      <c r="AU275" s="174"/>
      <c r="AV275" s="174"/>
      <c r="AW275" s="174"/>
      <c r="AX275" s="174"/>
      <c r="AY275" s="174"/>
      <c r="AZ275" s="174"/>
      <c r="BA275" s="174"/>
      <c r="BB275" s="174"/>
      <c r="BC275" s="174"/>
      <c r="BD275" s="174"/>
      <c r="BE275" s="174"/>
      <c r="BF275" s="174"/>
      <c r="BG275" s="174"/>
      <c r="BH275" s="174"/>
      <c r="BI275" s="174"/>
      <c r="BJ275" s="174"/>
      <c r="BK275" s="174"/>
      <c r="BL275" s="174"/>
      <c r="BM275" s="174"/>
      <c r="BN275" s="174"/>
      <c r="BO275" s="174"/>
      <c r="BP275" s="174"/>
      <c r="BQ275" s="174"/>
      <c r="BR275" s="174"/>
      <c r="BS275" s="174"/>
      <c r="BT275" s="174"/>
      <c r="BU275" s="174"/>
    </row>
    <row r="276" spans="1:73" x14ac:dyDescent="0.3">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c r="AS276" s="174"/>
      <c r="AT276" s="174"/>
      <c r="AU276" s="174"/>
      <c r="AV276" s="174"/>
      <c r="AW276" s="174"/>
      <c r="AX276" s="174"/>
      <c r="AY276" s="174"/>
      <c r="AZ276" s="174"/>
      <c r="BA276" s="174"/>
      <c r="BB276" s="174"/>
      <c r="BC276" s="174"/>
      <c r="BD276" s="174"/>
      <c r="BE276" s="174"/>
      <c r="BF276" s="174"/>
      <c r="BG276" s="174"/>
      <c r="BH276" s="174"/>
      <c r="BI276" s="174"/>
      <c r="BJ276" s="174"/>
      <c r="BK276" s="174"/>
      <c r="BL276" s="174"/>
      <c r="BM276" s="174"/>
      <c r="BN276" s="174"/>
      <c r="BO276" s="174"/>
      <c r="BP276" s="174"/>
      <c r="BQ276" s="174"/>
      <c r="BR276" s="174"/>
      <c r="BS276" s="174"/>
      <c r="BT276" s="174"/>
      <c r="BU276" s="174"/>
    </row>
    <row r="277" spans="1:73" x14ac:dyDescent="0.3">
      <c r="B277" s="174"/>
      <c r="C277" s="174"/>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c r="AN277" s="174"/>
      <c r="AO277" s="174"/>
      <c r="AP277" s="174"/>
      <c r="AQ277" s="174"/>
      <c r="AR277" s="174"/>
      <c r="AS277" s="174"/>
      <c r="AT277" s="174"/>
      <c r="AU277" s="174"/>
      <c r="AV277" s="174"/>
      <c r="AW277" s="174"/>
      <c r="AX277" s="174"/>
      <c r="AY277" s="174"/>
      <c r="AZ277" s="174"/>
      <c r="BA277" s="174"/>
      <c r="BB277" s="174"/>
      <c r="BC277" s="174"/>
      <c r="BD277" s="174"/>
      <c r="BE277" s="174"/>
      <c r="BF277" s="174"/>
      <c r="BG277" s="174"/>
      <c r="BH277" s="174"/>
      <c r="BI277" s="174"/>
      <c r="BJ277" s="174"/>
      <c r="BK277" s="174"/>
      <c r="BL277" s="174"/>
      <c r="BM277" s="174"/>
      <c r="BN277" s="174"/>
      <c r="BO277" s="174"/>
      <c r="BP277" s="174"/>
      <c r="BQ277" s="174"/>
      <c r="BR277" s="174"/>
      <c r="BS277" s="174"/>
      <c r="BT277" s="174"/>
      <c r="BU277" s="174"/>
    </row>
    <row r="278" spans="1:73" x14ac:dyDescent="0.3">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c r="AS278" s="174"/>
      <c r="AT278" s="174"/>
      <c r="AU278" s="174"/>
      <c r="AV278" s="174"/>
      <c r="AW278" s="174"/>
      <c r="AX278" s="174"/>
      <c r="AY278" s="174"/>
      <c r="AZ278" s="174"/>
      <c r="BA278" s="174"/>
      <c r="BB278" s="174"/>
      <c r="BC278" s="174"/>
      <c r="BD278" s="174"/>
      <c r="BE278" s="174"/>
      <c r="BF278" s="174"/>
      <c r="BG278" s="174"/>
      <c r="BH278" s="174"/>
      <c r="BI278" s="174"/>
      <c r="BJ278" s="174"/>
      <c r="BK278" s="174"/>
      <c r="BL278" s="174"/>
      <c r="BM278" s="174"/>
      <c r="BN278" s="174"/>
      <c r="BO278" s="174"/>
      <c r="BP278" s="174"/>
      <c r="BQ278" s="174"/>
      <c r="BR278" s="174"/>
      <c r="BS278" s="174"/>
      <c r="BT278" s="174"/>
      <c r="BU278" s="174"/>
    </row>
    <row r="279" spans="1:73" x14ac:dyDescent="0.3">
      <c r="B279" s="174"/>
      <c r="C279" s="174"/>
      <c r="D279" s="174"/>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c r="AN279" s="174"/>
      <c r="AO279" s="174"/>
      <c r="AP279" s="174"/>
      <c r="AQ279" s="174"/>
      <c r="AR279" s="174"/>
      <c r="AS279" s="174"/>
      <c r="AT279" s="174"/>
      <c r="AU279" s="174"/>
      <c r="AV279" s="174"/>
      <c r="AW279" s="174"/>
      <c r="AX279" s="174"/>
      <c r="AY279" s="174"/>
      <c r="AZ279" s="174"/>
      <c r="BA279" s="174"/>
      <c r="BB279" s="174"/>
      <c r="BC279" s="174"/>
      <c r="BD279" s="174"/>
      <c r="BE279" s="174"/>
      <c r="BF279" s="174"/>
      <c r="BG279" s="174"/>
      <c r="BH279" s="174"/>
      <c r="BI279" s="174"/>
      <c r="BJ279" s="174"/>
      <c r="BK279" s="174"/>
      <c r="BL279" s="174"/>
      <c r="BM279" s="174"/>
      <c r="BN279" s="174"/>
      <c r="BO279" s="174"/>
      <c r="BP279" s="174"/>
      <c r="BQ279" s="174"/>
      <c r="BR279" s="174"/>
      <c r="BS279" s="174"/>
      <c r="BT279" s="174"/>
      <c r="BU279" s="174"/>
    </row>
    <row r="280" spans="1:73" x14ac:dyDescent="0.3">
      <c r="B280" s="174"/>
      <c r="C280" s="174"/>
      <c r="D280" s="174"/>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c r="AL280" s="174"/>
      <c r="AM280" s="174"/>
      <c r="AN280" s="174"/>
      <c r="AO280" s="174"/>
      <c r="AP280" s="174"/>
      <c r="AQ280" s="174"/>
      <c r="AR280" s="174"/>
      <c r="AS280" s="174"/>
      <c r="AT280" s="174"/>
      <c r="AU280" s="174"/>
      <c r="AV280" s="174"/>
      <c r="AW280" s="174"/>
      <c r="AX280" s="174"/>
      <c r="AY280" s="174"/>
      <c r="AZ280" s="174"/>
      <c r="BA280" s="174"/>
      <c r="BB280" s="174"/>
      <c r="BC280" s="174"/>
      <c r="BD280" s="174"/>
      <c r="BE280" s="174"/>
      <c r="BF280" s="174"/>
      <c r="BG280" s="174"/>
      <c r="BH280" s="174"/>
      <c r="BI280" s="174"/>
      <c r="BJ280" s="174"/>
      <c r="BK280" s="174"/>
      <c r="BL280" s="174"/>
      <c r="BM280" s="174"/>
      <c r="BN280" s="174"/>
      <c r="BO280" s="174"/>
      <c r="BP280" s="174"/>
      <c r="BQ280" s="174"/>
      <c r="BR280" s="174"/>
      <c r="BS280" s="174"/>
      <c r="BT280" s="174"/>
      <c r="BU280" s="174"/>
    </row>
    <row r="281" spans="1:73" x14ac:dyDescent="0.3">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row>
    <row r="282" spans="1:73" x14ac:dyDescent="0.3">
      <c r="B282" s="174"/>
      <c r="C282" s="174"/>
      <c r="D282" s="174"/>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c r="AL282" s="174"/>
      <c r="AM282" s="174"/>
      <c r="AN282" s="174"/>
      <c r="AO282" s="174"/>
      <c r="AP282" s="174"/>
      <c r="AQ282" s="174"/>
      <c r="AR282" s="174"/>
      <c r="AS282" s="174"/>
      <c r="AT282" s="174"/>
      <c r="AU282" s="174"/>
      <c r="AV282" s="174"/>
      <c r="AW282" s="174"/>
      <c r="AX282" s="174"/>
      <c r="AY282" s="174"/>
      <c r="AZ282" s="174"/>
      <c r="BA282" s="174"/>
      <c r="BB282" s="174"/>
      <c r="BC282" s="174"/>
      <c r="BD282" s="174"/>
      <c r="BE282" s="174"/>
      <c r="BF282" s="174"/>
      <c r="BG282" s="174"/>
      <c r="BH282" s="174"/>
      <c r="BI282" s="174"/>
      <c r="BJ282" s="174"/>
      <c r="BK282" s="174"/>
      <c r="BL282" s="174"/>
      <c r="BM282" s="174"/>
      <c r="BN282" s="174"/>
      <c r="BO282" s="174"/>
      <c r="BP282" s="174"/>
      <c r="BQ282" s="174"/>
      <c r="BR282" s="174"/>
      <c r="BS282" s="174"/>
      <c r="BT282" s="174"/>
      <c r="BU282" s="174"/>
    </row>
    <row r="283" spans="1:73" x14ac:dyDescent="0.3">
      <c r="B283" s="174"/>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174"/>
      <c r="AO283" s="174"/>
      <c r="AP283" s="174"/>
      <c r="AQ283" s="174"/>
      <c r="AR283" s="174"/>
      <c r="AS283" s="174"/>
      <c r="AT283" s="174"/>
      <c r="AU283" s="174"/>
      <c r="AV283" s="174"/>
      <c r="AW283" s="174"/>
      <c r="AX283" s="174"/>
      <c r="AY283" s="174"/>
      <c r="AZ283" s="174"/>
      <c r="BA283" s="174"/>
      <c r="BB283" s="174"/>
      <c r="BC283" s="174"/>
      <c r="BD283" s="174"/>
      <c r="BE283" s="174"/>
      <c r="BF283" s="174"/>
      <c r="BG283" s="174"/>
      <c r="BH283" s="174"/>
      <c r="BI283" s="174"/>
      <c r="BJ283" s="174"/>
      <c r="BK283" s="174"/>
      <c r="BL283" s="174"/>
      <c r="BM283" s="174"/>
      <c r="BN283" s="174"/>
      <c r="BO283" s="174"/>
      <c r="BP283" s="174"/>
      <c r="BQ283" s="174"/>
      <c r="BR283" s="174"/>
      <c r="BS283" s="174"/>
      <c r="BT283" s="174"/>
      <c r="BU283" s="174"/>
    </row>
    <row r="284" spans="1:73" x14ac:dyDescent="0.3">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row>
    <row r="285" spans="1:73" x14ac:dyDescent="0.3">
      <c r="B285" s="174"/>
      <c r="C285" s="174"/>
      <c r="D285" s="174"/>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c r="AN285" s="174"/>
      <c r="AO285" s="174"/>
      <c r="AP285" s="174"/>
      <c r="AQ285" s="174"/>
      <c r="AR285" s="174"/>
      <c r="AS285" s="174"/>
      <c r="AT285" s="174"/>
      <c r="AU285" s="174"/>
      <c r="AV285" s="174"/>
      <c r="AW285" s="174"/>
      <c r="AX285" s="174"/>
      <c r="AY285" s="174"/>
      <c r="AZ285" s="174"/>
      <c r="BA285" s="174"/>
      <c r="BB285" s="174"/>
      <c r="BC285" s="174"/>
      <c r="BD285" s="174"/>
      <c r="BE285" s="174"/>
      <c r="BF285" s="174"/>
      <c r="BG285" s="174"/>
      <c r="BH285" s="174"/>
      <c r="BI285" s="174"/>
      <c r="BJ285" s="174"/>
      <c r="BK285" s="174"/>
      <c r="BL285" s="174"/>
      <c r="BM285" s="174"/>
      <c r="BN285" s="174"/>
      <c r="BO285" s="174"/>
      <c r="BP285" s="174"/>
      <c r="BQ285" s="174"/>
      <c r="BR285" s="174"/>
      <c r="BS285" s="174"/>
      <c r="BT285" s="174"/>
      <c r="BU285" s="174"/>
    </row>
    <row r="286" spans="1:73" x14ac:dyDescent="0.3">
      <c r="B286" s="174"/>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c r="BC286" s="174"/>
      <c r="BD286" s="174"/>
      <c r="BE286" s="174"/>
      <c r="BF286" s="174"/>
      <c r="BG286" s="174"/>
      <c r="BH286" s="174"/>
      <c r="BI286" s="174"/>
      <c r="BJ286" s="174"/>
      <c r="BK286" s="174"/>
      <c r="BL286" s="174"/>
      <c r="BM286" s="174"/>
      <c r="BN286" s="174"/>
      <c r="BO286" s="174"/>
      <c r="BP286" s="174"/>
      <c r="BQ286" s="174"/>
      <c r="BR286" s="174"/>
      <c r="BS286" s="174"/>
      <c r="BT286" s="174"/>
      <c r="BU286" s="174"/>
    </row>
    <row r="287" spans="1:73" x14ac:dyDescent="0.3">
      <c r="B287" s="174"/>
      <c r="C287" s="174"/>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c r="AN287" s="174"/>
      <c r="AO287" s="174"/>
      <c r="AP287" s="174"/>
      <c r="AQ287" s="174"/>
      <c r="AR287" s="174"/>
      <c r="AS287" s="174"/>
      <c r="AT287" s="174"/>
      <c r="AU287" s="174"/>
      <c r="AV287" s="174"/>
      <c r="AW287" s="174"/>
      <c r="AX287" s="174"/>
      <c r="AY287" s="174"/>
      <c r="AZ287" s="174"/>
      <c r="BA287" s="174"/>
      <c r="BB287" s="174"/>
      <c r="BC287" s="174"/>
      <c r="BD287" s="174"/>
      <c r="BE287" s="174"/>
      <c r="BF287" s="174"/>
      <c r="BG287" s="174"/>
      <c r="BH287" s="174"/>
      <c r="BI287" s="174"/>
      <c r="BJ287" s="174"/>
      <c r="BK287" s="174"/>
      <c r="BL287" s="174"/>
      <c r="BM287" s="174"/>
      <c r="BN287" s="174"/>
      <c r="BO287" s="174"/>
      <c r="BP287" s="174"/>
      <c r="BQ287" s="174"/>
      <c r="BR287" s="174"/>
      <c r="BS287" s="174"/>
      <c r="BT287" s="174"/>
      <c r="BU287" s="174"/>
    </row>
    <row r="288" spans="1:73" x14ac:dyDescent="0.3">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174"/>
      <c r="AO288" s="174"/>
      <c r="AP288" s="174"/>
      <c r="AQ288" s="174"/>
      <c r="AR288" s="174"/>
      <c r="AS288" s="174"/>
      <c r="AT288" s="174"/>
      <c r="AU288" s="174"/>
      <c r="AV288" s="174"/>
      <c r="AW288" s="174"/>
      <c r="AX288" s="174"/>
      <c r="AY288" s="174"/>
      <c r="AZ288" s="174"/>
      <c r="BA288" s="174"/>
      <c r="BB288" s="174"/>
      <c r="BC288" s="174"/>
      <c r="BD288" s="174"/>
      <c r="BE288" s="174"/>
      <c r="BF288" s="174"/>
      <c r="BG288" s="174"/>
      <c r="BH288" s="174"/>
      <c r="BI288" s="174"/>
      <c r="BJ288" s="174"/>
      <c r="BK288" s="174"/>
      <c r="BL288" s="174"/>
      <c r="BM288" s="174"/>
      <c r="BN288" s="174"/>
      <c r="BO288" s="174"/>
      <c r="BP288" s="174"/>
      <c r="BQ288" s="174"/>
      <c r="BR288" s="174"/>
      <c r="BS288" s="174"/>
      <c r="BT288" s="174"/>
      <c r="BU288" s="174"/>
    </row>
    <row r="289" spans="2:73" x14ac:dyDescent="0.3">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c r="AS289" s="174"/>
      <c r="AT289" s="174"/>
      <c r="AU289" s="174"/>
      <c r="AV289" s="174"/>
      <c r="AW289" s="174"/>
      <c r="AX289" s="174"/>
      <c r="AY289" s="174"/>
      <c r="AZ289" s="174"/>
      <c r="BA289" s="174"/>
      <c r="BB289" s="174"/>
      <c r="BC289" s="174"/>
      <c r="BD289" s="174"/>
      <c r="BE289" s="174"/>
      <c r="BF289" s="174"/>
      <c r="BG289" s="174"/>
      <c r="BH289" s="174"/>
      <c r="BI289" s="174"/>
      <c r="BJ289" s="174"/>
      <c r="BK289" s="174"/>
      <c r="BL289" s="174"/>
      <c r="BM289" s="174"/>
      <c r="BN289" s="174"/>
      <c r="BO289" s="174"/>
      <c r="BP289" s="174"/>
      <c r="BQ289" s="174"/>
      <c r="BR289" s="174"/>
      <c r="BS289" s="174"/>
      <c r="BT289" s="174"/>
      <c r="BU289" s="174"/>
    </row>
    <row r="290" spans="2:73" x14ac:dyDescent="0.3">
      <c r="B290" s="174"/>
      <c r="C290" s="174"/>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c r="AN290" s="174"/>
      <c r="AO290" s="174"/>
      <c r="AP290" s="174"/>
      <c r="AQ290" s="174"/>
      <c r="AR290" s="174"/>
      <c r="AS290" s="174"/>
      <c r="AT290" s="174"/>
      <c r="AU290" s="174"/>
      <c r="AV290" s="174"/>
      <c r="AW290" s="174"/>
      <c r="AX290" s="174"/>
      <c r="AY290" s="174"/>
      <c r="AZ290" s="174"/>
      <c r="BA290" s="174"/>
      <c r="BB290" s="174"/>
      <c r="BC290" s="174"/>
      <c r="BD290" s="174"/>
      <c r="BE290" s="174"/>
      <c r="BF290" s="174"/>
      <c r="BG290" s="174"/>
      <c r="BH290" s="174"/>
      <c r="BI290" s="174"/>
      <c r="BJ290" s="174"/>
      <c r="BK290" s="174"/>
      <c r="BL290" s="174"/>
      <c r="BM290" s="174"/>
      <c r="BN290" s="174"/>
      <c r="BO290" s="174"/>
      <c r="BP290" s="174"/>
      <c r="BQ290" s="174"/>
      <c r="BR290" s="174"/>
      <c r="BS290" s="174"/>
      <c r="BT290" s="174"/>
      <c r="BU290" s="174"/>
    </row>
    <row r="291" spans="2:73" x14ac:dyDescent="0.3">
      <c r="B291" s="174"/>
      <c r="C291" s="174"/>
      <c r="D291" s="174"/>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c r="AN291" s="174"/>
      <c r="AO291" s="174"/>
      <c r="AP291" s="174"/>
      <c r="AQ291" s="174"/>
      <c r="AR291" s="174"/>
      <c r="AS291" s="174"/>
      <c r="AT291" s="174"/>
      <c r="AU291" s="174"/>
      <c r="AV291" s="174"/>
      <c r="AW291" s="174"/>
      <c r="AX291" s="174"/>
      <c r="AY291" s="174"/>
      <c r="AZ291" s="174"/>
      <c r="BA291" s="174"/>
      <c r="BB291" s="174"/>
      <c r="BC291" s="174"/>
      <c r="BD291" s="174"/>
      <c r="BE291" s="174"/>
      <c r="BF291" s="174"/>
      <c r="BG291" s="174"/>
      <c r="BH291" s="174"/>
      <c r="BI291" s="174"/>
      <c r="BJ291" s="174"/>
      <c r="BK291" s="174"/>
      <c r="BL291" s="174"/>
      <c r="BM291" s="174"/>
      <c r="BN291" s="174"/>
      <c r="BO291" s="174"/>
      <c r="BP291" s="174"/>
      <c r="BQ291" s="174"/>
      <c r="BR291" s="174"/>
      <c r="BS291" s="174"/>
      <c r="BT291" s="174"/>
      <c r="BU291" s="174"/>
    </row>
    <row r="292" spans="2:73" x14ac:dyDescent="0.3">
      <c r="B292" s="174"/>
      <c r="C292" s="174"/>
      <c r="D292" s="174"/>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c r="AL292" s="174"/>
      <c r="AM292" s="174"/>
      <c r="AN292" s="174"/>
      <c r="AO292" s="174"/>
      <c r="AP292" s="174"/>
      <c r="AQ292" s="174"/>
      <c r="AR292" s="174"/>
      <c r="AS292" s="174"/>
      <c r="AT292" s="174"/>
      <c r="AU292" s="174"/>
      <c r="AV292" s="174"/>
      <c r="AW292" s="174"/>
      <c r="AX292" s="174"/>
      <c r="AY292" s="174"/>
      <c r="AZ292" s="174"/>
      <c r="BA292" s="174"/>
      <c r="BB292" s="174"/>
      <c r="BC292" s="174"/>
      <c r="BD292" s="174"/>
      <c r="BE292" s="174"/>
      <c r="BF292" s="174"/>
      <c r="BG292" s="174"/>
      <c r="BH292" s="174"/>
      <c r="BI292" s="174"/>
      <c r="BJ292" s="174"/>
      <c r="BK292" s="174"/>
      <c r="BL292" s="174"/>
      <c r="BM292" s="174"/>
      <c r="BN292" s="174"/>
      <c r="BO292" s="174"/>
      <c r="BP292" s="174"/>
      <c r="BQ292" s="174"/>
      <c r="BR292" s="174"/>
      <c r="BS292" s="174"/>
      <c r="BT292" s="174"/>
      <c r="BU292" s="174"/>
    </row>
    <row r="293" spans="2:73" x14ac:dyDescent="0.3">
      <c r="B293" s="174"/>
      <c r="C293" s="174"/>
      <c r="D293" s="174"/>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c r="AL293" s="174"/>
      <c r="AM293" s="174"/>
      <c r="AN293" s="174"/>
      <c r="AO293" s="174"/>
      <c r="AP293" s="174"/>
      <c r="AQ293" s="174"/>
      <c r="AR293" s="174"/>
      <c r="AS293" s="174"/>
      <c r="AT293" s="174"/>
      <c r="AU293" s="174"/>
      <c r="AV293" s="174"/>
      <c r="AW293" s="174"/>
      <c r="AX293" s="174"/>
      <c r="AY293" s="174"/>
      <c r="AZ293" s="174"/>
      <c r="BA293" s="174"/>
      <c r="BB293" s="174"/>
      <c r="BC293" s="174"/>
      <c r="BD293" s="174"/>
      <c r="BE293" s="174"/>
      <c r="BF293" s="174"/>
      <c r="BG293" s="174"/>
      <c r="BH293" s="174"/>
      <c r="BI293" s="174"/>
      <c r="BJ293" s="174"/>
      <c r="BK293" s="174"/>
      <c r="BL293" s="174"/>
      <c r="BM293" s="174"/>
      <c r="BN293" s="174"/>
      <c r="BO293" s="174"/>
      <c r="BP293" s="174"/>
      <c r="BQ293" s="174"/>
      <c r="BR293" s="174"/>
      <c r="BS293" s="174"/>
      <c r="BT293" s="174"/>
      <c r="BU293" s="174"/>
    </row>
    <row r="294" spans="2:73" x14ac:dyDescent="0.3">
      <c r="B294" s="174"/>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4"/>
      <c r="AZ294" s="174"/>
      <c r="BA294" s="174"/>
      <c r="BB294" s="174"/>
      <c r="BC294" s="174"/>
      <c r="BD294" s="174"/>
      <c r="BE294" s="174"/>
      <c r="BF294" s="174"/>
      <c r="BG294" s="174"/>
      <c r="BH294" s="174"/>
      <c r="BI294" s="174"/>
      <c r="BJ294" s="174"/>
      <c r="BK294" s="174"/>
      <c r="BL294" s="174"/>
      <c r="BM294" s="174"/>
      <c r="BN294" s="174"/>
      <c r="BO294" s="174"/>
      <c r="BP294" s="174"/>
      <c r="BQ294" s="174"/>
      <c r="BR294" s="174"/>
      <c r="BS294" s="174"/>
      <c r="BT294" s="174"/>
      <c r="BU294" s="174"/>
    </row>
    <row r="295" spans="2:73" x14ac:dyDescent="0.3">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c r="BC295" s="174"/>
      <c r="BD295" s="174"/>
      <c r="BE295" s="174"/>
      <c r="BF295" s="174"/>
      <c r="BG295" s="174"/>
      <c r="BH295" s="174"/>
      <c r="BI295" s="174"/>
      <c r="BJ295" s="174"/>
      <c r="BK295" s="174"/>
      <c r="BL295" s="174"/>
      <c r="BM295" s="174"/>
      <c r="BN295" s="174"/>
      <c r="BO295" s="174"/>
      <c r="BP295" s="174"/>
      <c r="BQ295" s="174"/>
      <c r="BR295" s="174"/>
      <c r="BS295" s="174"/>
      <c r="BT295" s="174"/>
      <c r="BU295" s="174"/>
    </row>
    <row r="296" spans="2:73" x14ac:dyDescent="0.3">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74"/>
      <c r="BM296" s="174"/>
      <c r="BN296" s="174"/>
      <c r="BO296" s="174"/>
      <c r="BP296" s="174"/>
      <c r="BQ296" s="174"/>
      <c r="BR296" s="174"/>
      <c r="BS296" s="174"/>
      <c r="BT296" s="174"/>
      <c r="BU296" s="174"/>
    </row>
    <row r="297" spans="2:73" x14ac:dyDescent="0.3">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74"/>
      <c r="BM297" s="174"/>
      <c r="BN297" s="174"/>
      <c r="BO297" s="174"/>
      <c r="BP297" s="174"/>
      <c r="BQ297" s="174"/>
      <c r="BR297" s="174"/>
      <c r="BS297" s="174"/>
      <c r="BT297" s="174"/>
      <c r="BU297" s="174"/>
    </row>
    <row r="298" spans="2:73" x14ac:dyDescent="0.3">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74"/>
      <c r="BM298" s="174"/>
      <c r="BN298" s="174"/>
      <c r="BO298" s="174"/>
      <c r="BP298" s="174"/>
      <c r="BQ298" s="174"/>
      <c r="BR298" s="174"/>
      <c r="BS298" s="174"/>
      <c r="BT298" s="174"/>
      <c r="BU298" s="174"/>
    </row>
    <row r="299" spans="2:73" x14ac:dyDescent="0.3">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c r="BC299" s="174"/>
      <c r="BD299" s="174"/>
      <c r="BE299" s="174"/>
      <c r="BF299" s="174"/>
      <c r="BG299" s="174"/>
      <c r="BH299" s="174"/>
      <c r="BI299" s="174"/>
      <c r="BJ299" s="174"/>
      <c r="BK299" s="174"/>
      <c r="BL299" s="174"/>
      <c r="BM299" s="174"/>
      <c r="BN299" s="174"/>
      <c r="BO299" s="174"/>
      <c r="BP299" s="174"/>
      <c r="BQ299" s="174"/>
      <c r="BR299" s="174"/>
      <c r="BS299" s="174"/>
      <c r="BT299" s="174"/>
      <c r="BU299" s="174"/>
    </row>
    <row r="300" spans="2:73" x14ac:dyDescent="0.3">
      <c r="B300" s="174"/>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c r="BC300" s="174"/>
      <c r="BD300" s="174"/>
      <c r="BE300" s="174"/>
      <c r="BF300" s="174"/>
      <c r="BG300" s="174"/>
      <c r="BH300" s="174"/>
      <c r="BI300" s="174"/>
      <c r="BJ300" s="174"/>
      <c r="BK300" s="174"/>
      <c r="BL300" s="174"/>
      <c r="BM300" s="174"/>
      <c r="BN300" s="174"/>
      <c r="BO300" s="174"/>
      <c r="BP300" s="174"/>
      <c r="BQ300" s="174"/>
      <c r="BR300" s="174"/>
      <c r="BS300" s="174"/>
      <c r="BT300" s="174"/>
      <c r="BU300" s="174"/>
    </row>
    <row r="301" spans="2:73" x14ac:dyDescent="0.3">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4"/>
      <c r="BI301" s="174"/>
      <c r="BJ301" s="174"/>
      <c r="BK301" s="174"/>
      <c r="BL301" s="174"/>
      <c r="BM301" s="174"/>
      <c r="BN301" s="174"/>
      <c r="BO301" s="174"/>
      <c r="BP301" s="174"/>
      <c r="BQ301" s="174"/>
      <c r="BR301" s="174"/>
      <c r="BS301" s="174"/>
      <c r="BT301" s="174"/>
      <c r="BU301" s="174"/>
    </row>
    <row r="302" spans="2:73" x14ac:dyDescent="0.3">
      <c r="B302" s="174"/>
      <c r="C302" s="174"/>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c r="AN302" s="174"/>
      <c r="AO302" s="174"/>
      <c r="AP302" s="174"/>
      <c r="AQ302" s="174"/>
      <c r="AR302" s="174"/>
      <c r="AS302" s="174"/>
      <c r="AT302" s="174"/>
      <c r="AU302" s="174"/>
      <c r="AV302" s="174"/>
      <c r="AW302" s="174"/>
      <c r="AX302" s="174"/>
      <c r="AY302" s="174"/>
      <c r="AZ302" s="174"/>
      <c r="BA302" s="174"/>
      <c r="BB302" s="174"/>
      <c r="BC302" s="174"/>
      <c r="BD302" s="174"/>
      <c r="BE302" s="174"/>
      <c r="BF302" s="174"/>
      <c r="BG302" s="174"/>
      <c r="BH302" s="174"/>
      <c r="BI302" s="174"/>
      <c r="BJ302" s="174"/>
      <c r="BK302" s="174"/>
      <c r="BL302" s="174"/>
      <c r="BM302" s="174"/>
      <c r="BN302" s="174"/>
      <c r="BO302" s="174"/>
      <c r="BP302" s="174"/>
      <c r="BQ302" s="174"/>
      <c r="BR302" s="174"/>
      <c r="BS302" s="174"/>
      <c r="BT302" s="174"/>
      <c r="BU302" s="174"/>
    </row>
  </sheetData>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E6901-061D-43C7-A65D-59AC3FF070E6}">
  <sheetPr codeName="Sheet7">
    <tabColor rgb="FFFFFF00"/>
  </sheetPr>
  <dimension ref="A1:BI61"/>
  <sheetViews>
    <sheetView zoomScale="70" zoomScaleNormal="70" workbookViewId="0">
      <pane xSplit="1" topLeftCell="B1" activePane="topRight" state="frozen"/>
      <selection pane="topRight" activeCell="J69" sqref="J69"/>
    </sheetView>
  </sheetViews>
  <sheetFormatPr defaultColWidth="8.6640625" defaultRowHeight="14.4" x14ac:dyDescent="0.3"/>
  <cols>
    <col min="1" max="1" width="28.109375" bestFit="1" customWidth="1"/>
    <col min="2" max="10" width="11.109375" customWidth="1"/>
    <col min="11" max="11" width="9.109375" customWidth="1"/>
    <col min="12" max="13" width="11.6640625" bestFit="1" customWidth="1"/>
    <col min="14" max="16" width="11.109375" bestFit="1" customWidth="1"/>
    <col min="17" max="17" width="11.44140625" bestFit="1" customWidth="1"/>
    <col min="18" max="18" width="11.109375" bestFit="1" customWidth="1"/>
    <col min="19" max="25" width="11.44140625" bestFit="1" customWidth="1"/>
    <col min="26" max="30" width="11.109375" bestFit="1" customWidth="1"/>
    <col min="31" max="31" width="10.109375" bestFit="1" customWidth="1"/>
    <col min="32" max="35" width="11.109375" bestFit="1" customWidth="1"/>
    <col min="36" max="37" width="11.44140625" bestFit="1" customWidth="1"/>
    <col min="38" max="38" width="10.109375" bestFit="1" customWidth="1"/>
    <col min="41" max="41" width="12.109375" customWidth="1"/>
    <col min="42" max="42" width="11.44140625" customWidth="1"/>
    <col min="43" max="43" width="13.5546875" customWidth="1"/>
    <col min="44" max="44" width="12.109375" customWidth="1"/>
    <col min="45" max="45" width="12" customWidth="1"/>
    <col min="46" max="46" width="12.109375" customWidth="1"/>
  </cols>
  <sheetData>
    <row r="1" spans="1:61" ht="18" x14ac:dyDescent="0.35">
      <c r="A1" s="229" t="s">
        <v>590</v>
      </c>
    </row>
    <row r="2" spans="1:61" x14ac:dyDescent="0.3">
      <c r="A2" t="s">
        <v>591</v>
      </c>
    </row>
    <row r="8" spans="1:61" x14ac:dyDescent="0.3">
      <c r="B8" s="231">
        <f>Summary!C6</f>
        <v>44562</v>
      </c>
      <c r="C8" s="231">
        <f>Summary!D6</f>
        <v>44593</v>
      </c>
      <c r="D8" s="231">
        <f>Summary!E6</f>
        <v>44621</v>
      </c>
      <c r="E8" s="231">
        <f>Summary!F6</f>
        <v>44652</v>
      </c>
      <c r="F8" s="231">
        <f>Summary!G6</f>
        <v>44682</v>
      </c>
      <c r="G8" s="231">
        <f>Summary!H6</f>
        <v>44713</v>
      </c>
      <c r="H8" s="231">
        <f>Summary!I6</f>
        <v>44743</v>
      </c>
      <c r="I8" s="231">
        <f>Summary!J6</f>
        <v>44774</v>
      </c>
      <c r="J8" s="231">
        <f>Summary!K6</f>
        <v>44805</v>
      </c>
      <c r="K8" s="231">
        <f>Summary!L6</f>
        <v>44835</v>
      </c>
      <c r="L8" s="231">
        <f>Summary!M6</f>
        <v>44866</v>
      </c>
      <c r="M8" s="231">
        <f>Summary!N6</f>
        <v>44896</v>
      </c>
      <c r="N8" s="231">
        <f>Summary!O6</f>
        <v>44927</v>
      </c>
      <c r="O8" s="231">
        <f>Summary!P6</f>
        <v>44958</v>
      </c>
      <c r="P8" s="231">
        <f>Summary!Q6</f>
        <v>44986</v>
      </c>
      <c r="Q8" s="231">
        <f>Summary!R6</f>
        <v>45017</v>
      </c>
      <c r="R8" s="231">
        <f>Summary!S6</f>
        <v>45047</v>
      </c>
      <c r="S8" s="231">
        <f>Summary!T6</f>
        <v>45078</v>
      </c>
      <c r="T8" s="231">
        <f>Summary!U6</f>
        <v>45108</v>
      </c>
      <c r="U8" s="231">
        <f>Summary!V6</f>
        <v>45139</v>
      </c>
      <c r="V8" s="231">
        <f>Summary!W6</f>
        <v>45170</v>
      </c>
      <c r="W8" s="231">
        <f>Summary!X6</f>
        <v>45200</v>
      </c>
      <c r="X8" s="231">
        <f>Summary!Y6</f>
        <v>45231</v>
      </c>
      <c r="Y8" s="231">
        <f>Summary!Z6</f>
        <v>45261</v>
      </c>
      <c r="Z8" s="231">
        <f>Summary!AA6</f>
        <v>45292</v>
      </c>
      <c r="AA8" s="231">
        <f>Summary!AB6</f>
        <v>45323</v>
      </c>
      <c r="AB8" s="231">
        <f>Summary!AC6</f>
        <v>45352</v>
      </c>
      <c r="AC8" s="231">
        <f>Summary!AD6</f>
        <v>45383</v>
      </c>
      <c r="AD8" s="231">
        <f>Summary!AE6</f>
        <v>45413</v>
      </c>
      <c r="AE8" s="231">
        <f>Summary!AF6</f>
        <v>45444</v>
      </c>
      <c r="AF8" s="231">
        <f>Summary!AG6</f>
        <v>45474</v>
      </c>
      <c r="AG8" s="231">
        <f>Summary!AH6</f>
        <v>45505</v>
      </c>
      <c r="AH8" s="231">
        <f>Summary!AI6</f>
        <v>45536</v>
      </c>
      <c r="AI8" s="231">
        <f>Summary!AJ6</f>
        <v>45566</v>
      </c>
      <c r="AJ8" s="231">
        <f>Summary!AK6</f>
        <v>45597</v>
      </c>
      <c r="AK8" s="231">
        <f>Summary!AL6</f>
        <v>45627</v>
      </c>
      <c r="AL8" s="231">
        <f>Summary!AM6</f>
        <v>45658</v>
      </c>
      <c r="AM8" s="231">
        <f>Summary!AN6</f>
        <v>45689</v>
      </c>
      <c r="AN8" s="231">
        <f>Summary!AO6</f>
        <v>45717</v>
      </c>
      <c r="AO8" s="231">
        <f>Summary!AP6</f>
        <v>45748</v>
      </c>
      <c r="AP8" s="231">
        <f>Summary!AQ6</f>
        <v>45778</v>
      </c>
      <c r="AQ8" s="231">
        <f>Summary!AR6</f>
        <v>45809</v>
      </c>
      <c r="AR8" s="231">
        <f>Summary!AS6</f>
        <v>45839</v>
      </c>
      <c r="AS8" s="231">
        <f>Summary!AT6</f>
        <v>45870</v>
      </c>
      <c r="AT8" s="231">
        <f>Summary!AU6</f>
        <v>45901</v>
      </c>
      <c r="AU8" s="231">
        <f>Summary!AV6</f>
        <v>45931</v>
      </c>
      <c r="AV8" s="231">
        <f>Summary!AW6</f>
        <v>45962</v>
      </c>
      <c r="AW8" s="231">
        <f>Summary!AX6</f>
        <v>45992</v>
      </c>
      <c r="AX8" s="231">
        <f>Summary!AY6</f>
        <v>46023</v>
      </c>
      <c r="AY8" s="231">
        <f>Summary!AZ6</f>
        <v>46054</v>
      </c>
      <c r="AZ8" s="231">
        <f>Summary!BA6</f>
        <v>46082</v>
      </c>
      <c r="BA8" s="231">
        <f>Summary!BB6</f>
        <v>46113</v>
      </c>
      <c r="BB8" s="231">
        <f>Summary!BC6</f>
        <v>46143</v>
      </c>
      <c r="BC8" s="231">
        <f>Summary!BD6</f>
        <v>46174</v>
      </c>
      <c r="BD8" s="231">
        <f>Summary!BE6</f>
        <v>46204</v>
      </c>
      <c r="BE8" s="231">
        <f>Summary!BF6</f>
        <v>46235</v>
      </c>
      <c r="BF8" s="231">
        <f>Summary!BG6</f>
        <v>46266</v>
      </c>
      <c r="BG8" s="231">
        <f>Summary!BH6</f>
        <v>46296</v>
      </c>
      <c r="BH8" s="231">
        <f>Summary!BI6</f>
        <v>46327</v>
      </c>
      <c r="BI8" s="231">
        <f>Summary!BJ6</f>
        <v>46357</v>
      </c>
    </row>
    <row r="9" spans="1:61" x14ac:dyDescent="0.3">
      <c r="A9" s="292" t="s">
        <v>2</v>
      </c>
    </row>
    <row r="10" spans="1:61" x14ac:dyDescent="0.3">
      <c r="A10" s="293" t="s">
        <v>3</v>
      </c>
      <c r="B10" s="294">
        <f>Summary!C8*1000</f>
        <v>101434.11417296769</v>
      </c>
      <c r="C10" s="294">
        <f>Summary!D8*1000</f>
        <v>53727.543725433294</v>
      </c>
      <c r="D10" s="294">
        <f>Summary!E8*1000</f>
        <v>113338.2424940124</v>
      </c>
      <c r="E10" s="294">
        <f>Summary!F8*1000</f>
        <v>99648.147171999371</v>
      </c>
      <c r="F10" s="294">
        <f>Summary!G8*1000</f>
        <v>90030.977557609105</v>
      </c>
      <c r="G10" s="294">
        <f>Summary!H8*1000</f>
        <v>111583.19613362366</v>
      </c>
      <c r="H10" s="294">
        <f>Summary!I8*1000</f>
        <v>204994.21635825213</v>
      </c>
      <c r="I10" s="294">
        <f>Summary!J8*1000</f>
        <v>214376.55087778223</v>
      </c>
      <c r="J10" s="294">
        <f>Summary!K8*1000</f>
        <v>144411.18678856376</v>
      </c>
      <c r="K10" s="294">
        <f>Summary!L8*1000</f>
        <v>91946.293096156252</v>
      </c>
      <c r="L10" s="294">
        <f>Summary!M8*1000</f>
        <v>161981.87618910719</v>
      </c>
      <c r="M10" s="294">
        <f>Summary!N8*1000</f>
        <v>109517.94254272811</v>
      </c>
      <c r="N10" s="294">
        <f>Summary!O8*1000</f>
        <v>109554.49872027292</v>
      </c>
      <c r="O10" s="294">
        <f>Summary!P8*1000</f>
        <v>179591.55137413237</v>
      </c>
      <c r="P10" s="294">
        <f>Summary!Q8*1000</f>
        <v>179629.10724704454</v>
      </c>
      <c r="Q10" s="294">
        <f>Summary!R8*1000</f>
        <v>284667.17317332193</v>
      </c>
      <c r="R10" s="294">
        <f>Summary!S8*1000</f>
        <v>127205.75608009513</v>
      </c>
      <c r="S10" s="294">
        <f>Summary!T8*1000</f>
        <v>197244.86298857335</v>
      </c>
      <c r="T10" s="294">
        <f>Summary!U8*1000</f>
        <v>319784.50101532217</v>
      </c>
      <c r="U10" s="294">
        <f>Summary!V8*1000</f>
        <v>214824.6773735586</v>
      </c>
      <c r="V10" s="294">
        <f>Summary!W8*1000</f>
        <v>197365.39937446374</v>
      </c>
      <c r="W10" s="294">
        <f>Summary!X8*1000</f>
        <v>319906.67442851316</v>
      </c>
      <c r="X10" s="294">
        <f>Summary!Y8*1000</f>
        <v>127448.51004682551</v>
      </c>
      <c r="Y10" s="294">
        <f>Summary!Z8*1000</f>
        <v>232490.91384252935</v>
      </c>
      <c r="Z10" s="294">
        <f>Summary!AA8*1000</f>
        <v>145033.89353214856</v>
      </c>
      <c r="AA10" s="294">
        <f>Summary!AB8*1000</f>
        <v>180077.45693700659</v>
      </c>
      <c r="AB10" s="294">
        <f>Summary!AC8*1000</f>
        <v>302624.71234075766</v>
      </c>
      <c r="AC10" s="294">
        <f>Summary!AD8*1000</f>
        <v>512672.6095290244</v>
      </c>
      <c r="AD10" s="294">
        <f>Summary!AE8*1000</f>
        <v>285221.15721800289</v>
      </c>
      <c r="AE10" s="294">
        <f>Summary!AF8*1000</f>
        <v>215270.36424226552</v>
      </c>
      <c r="AF10" s="294">
        <f>Summary!AG8*1000</f>
        <v>267820.23955636862</v>
      </c>
      <c r="AG10" s="294">
        <f>Summary!AH8*1000</f>
        <v>92870.792236482055</v>
      </c>
      <c r="AH10" s="294">
        <f>Summary!AI8*1000</f>
        <v>75422.031482040882</v>
      </c>
      <c r="AI10" s="294">
        <f>Summary!AJ8*1000</f>
        <v>267973.96661741938</v>
      </c>
      <c r="AJ10" s="294">
        <f>Summary!AK8*1000</f>
        <v>180526.60709362794</v>
      </c>
      <c r="AK10" s="294">
        <f>Summary!AL8*1000</f>
        <v>233079.96249003286</v>
      </c>
      <c r="AL10" s="294">
        <f>Summary!AM8*1000</f>
        <v>180634.04251609964</v>
      </c>
      <c r="AM10" s="294">
        <f>Summary!AN8*1000</f>
        <v>145688.85701315981</v>
      </c>
      <c r="AN10" s="294">
        <f>Summary!AO8*1000</f>
        <v>163244.41595620193</v>
      </c>
      <c r="AO10" s="294">
        <f>Summary!AP8*1000</f>
        <v>163300.72945568679</v>
      </c>
      <c r="AP10" s="294">
        <f>Summary!AQ8*1000</f>
        <v>180857.8077593871</v>
      </c>
      <c r="AQ10" s="294">
        <f>Summary!AR8*1000</f>
        <v>180915.66125425266</v>
      </c>
      <c r="AR10" s="294">
        <f>Summary!AS8*1000</f>
        <v>198474.30046830021</v>
      </c>
      <c r="AS10" s="294">
        <f>Summary!AT8*1000</f>
        <v>198533.73607252969</v>
      </c>
      <c r="AT10" s="294">
        <f>Summary!AU8*1000</f>
        <v>216093.97888286569</v>
      </c>
      <c r="AU10" s="294">
        <f>Summary!AV8*1000</f>
        <v>276547.03585161036</v>
      </c>
      <c r="AV10" s="294">
        <f>Summary!AW8*1000</f>
        <v>370281.86632112006</v>
      </c>
      <c r="AW10" s="294">
        <f>Summary!AX8*1000</f>
        <v>370344.323841048</v>
      </c>
      <c r="AX10" s="294">
        <f>Summary!AY8*1000</f>
        <v>345428.61740573472</v>
      </c>
      <c r="AY10" s="294">
        <f>Summary!AZ8*1000</f>
        <v>369229.03985743166</v>
      </c>
      <c r="AZ10" s="294">
        <f>Summary!BA8*1000</f>
        <v>454065.70483567094</v>
      </c>
      <c r="BA10" s="294">
        <f>Summary!BB8*1000</f>
        <v>504994.71958627057</v>
      </c>
      <c r="BB10" s="294">
        <f>Summary!BC8*1000</f>
        <v>636174.83864297241</v>
      </c>
      <c r="BC10" s="294">
        <f>Summary!BD8*1000</f>
        <v>679193.67193763203</v>
      </c>
      <c r="BD10" s="294">
        <f>Summary!BE8*1000</f>
        <v>679262.61501069251</v>
      </c>
      <c r="BE10" s="294">
        <f>Summary!BF8*1000</f>
        <v>729065.01589131088</v>
      </c>
      <c r="BF10" s="294">
        <f>Summary!BG8*1000</f>
        <v>747220.39760347584</v>
      </c>
      <c r="BG10" s="294">
        <f>Summary!BH8*1000</f>
        <v>769897.8795663357</v>
      </c>
      <c r="BH10" s="294">
        <f>Summary!BI8*1000</f>
        <v>819706.26678145269</v>
      </c>
      <c r="BI10" s="294">
        <f>Summary!BJ8*1000</f>
        <v>837867.7161296492</v>
      </c>
    </row>
    <row r="11" spans="1:61" x14ac:dyDescent="0.3">
      <c r="A11" s="293" t="s">
        <v>4</v>
      </c>
      <c r="B11" s="294"/>
      <c r="C11" s="294"/>
      <c r="D11" s="294"/>
      <c r="E11" s="294"/>
      <c r="F11" s="294"/>
      <c r="G11" s="294"/>
      <c r="H11" s="294"/>
      <c r="I11" s="294"/>
      <c r="J11" s="294"/>
      <c r="K11" s="294"/>
      <c r="L11" s="295"/>
      <c r="M11" s="295"/>
      <c r="N11" s="295"/>
      <c r="O11" s="295"/>
      <c r="P11" s="295"/>
      <c r="Q11" s="295"/>
      <c r="R11" s="295"/>
      <c r="S11" s="295"/>
      <c r="T11" s="295"/>
      <c r="U11" s="295"/>
      <c r="V11" s="295"/>
      <c r="W11" s="295"/>
      <c r="X11" s="295"/>
      <c r="Y11" s="295"/>
      <c r="Z11" s="294"/>
      <c r="AA11" s="294"/>
      <c r="AB11" s="294"/>
      <c r="AC11" s="294"/>
      <c r="AD11" s="294"/>
      <c r="AE11" s="294"/>
      <c r="AF11" s="294"/>
      <c r="AG11" s="294"/>
      <c r="AH11" s="294"/>
      <c r="AI11" s="294"/>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row>
    <row r="12" spans="1:61" x14ac:dyDescent="0.3">
      <c r="A12" s="293" t="s">
        <v>5</v>
      </c>
      <c r="B12" s="294"/>
      <c r="C12" s="294"/>
      <c r="D12" s="294"/>
      <c r="E12" s="294"/>
      <c r="F12" s="294"/>
      <c r="G12" s="294"/>
      <c r="H12" s="294"/>
      <c r="I12" s="294"/>
      <c r="J12" s="294"/>
      <c r="K12" s="294"/>
      <c r="L12" s="295"/>
      <c r="M12" s="295"/>
      <c r="N12" s="295"/>
      <c r="O12" s="295"/>
      <c r="P12" s="295"/>
      <c r="Q12" s="295"/>
      <c r="R12" s="295"/>
      <c r="S12" s="295"/>
      <c r="T12" s="295"/>
      <c r="U12" s="295"/>
      <c r="V12" s="295"/>
      <c r="W12" s="295"/>
      <c r="X12" s="295"/>
      <c r="Y12" s="295"/>
      <c r="Z12" s="294"/>
      <c r="AA12" s="294"/>
      <c r="AB12" s="294"/>
      <c r="AC12" s="294"/>
      <c r="AD12" s="294"/>
      <c r="AE12" s="294"/>
      <c r="AF12" s="294"/>
      <c r="AG12" s="294"/>
      <c r="AH12" s="294"/>
      <c r="AI12" s="294"/>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row>
    <row r="13" spans="1:61" x14ac:dyDescent="0.3">
      <c r="A13" s="293"/>
      <c r="B13" s="313"/>
      <c r="C13" s="293"/>
      <c r="D13" s="293"/>
      <c r="E13" s="293"/>
      <c r="F13" s="293"/>
      <c r="G13" s="293"/>
      <c r="H13" s="293"/>
      <c r="I13" s="293"/>
      <c r="J13" s="293"/>
      <c r="K13" s="293"/>
      <c r="L13" s="293"/>
      <c r="M13" s="296"/>
      <c r="N13" s="296"/>
      <c r="O13" s="296"/>
      <c r="P13" s="296"/>
      <c r="Q13" s="296"/>
      <c r="R13" s="296"/>
      <c r="S13" s="296"/>
      <c r="T13" s="296"/>
      <c r="U13" s="296"/>
      <c r="V13" s="296"/>
      <c r="W13" s="296"/>
      <c r="X13" s="296"/>
      <c r="Y13" s="296"/>
      <c r="Z13" s="313"/>
      <c r="AA13" s="293"/>
      <c r="AB13" s="293"/>
      <c r="AC13" s="293"/>
      <c r="AD13" s="293"/>
      <c r="AE13" s="293"/>
      <c r="AF13" s="293"/>
      <c r="AG13" s="293"/>
      <c r="AH13" s="293"/>
      <c r="AI13" s="293"/>
      <c r="AJ13" s="293"/>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row>
    <row r="14" spans="1:61" x14ac:dyDescent="0.3">
      <c r="A14" s="293" t="s">
        <v>297</v>
      </c>
      <c r="B14" s="294"/>
      <c r="C14" s="294"/>
      <c r="D14" s="294"/>
      <c r="E14" s="294"/>
      <c r="F14" s="294"/>
      <c r="G14" s="294"/>
      <c r="H14" s="294"/>
      <c r="I14" s="294"/>
      <c r="J14" s="294"/>
      <c r="K14" s="294"/>
      <c r="L14" s="294"/>
      <c r="M14" s="294"/>
      <c r="N14" s="294"/>
      <c r="O14" s="294"/>
      <c r="P14" s="294"/>
      <c r="Q14" s="295"/>
      <c r="R14" s="295"/>
      <c r="S14" s="295"/>
      <c r="T14" s="295"/>
      <c r="U14" s="295"/>
      <c r="V14" s="295"/>
      <c r="W14" s="295"/>
      <c r="X14" s="295"/>
      <c r="Y14" s="295"/>
      <c r="Z14" s="294"/>
      <c r="AA14" s="294"/>
      <c r="AB14" s="294"/>
      <c r="AC14" s="294"/>
      <c r="AD14" s="294"/>
      <c r="AE14" s="294"/>
      <c r="AF14" s="294"/>
      <c r="AG14" s="294"/>
      <c r="AH14" s="294"/>
      <c r="AI14" s="294"/>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5"/>
      <c r="BG14" s="295"/>
      <c r="BH14" s="295"/>
      <c r="BI14" s="295"/>
    </row>
    <row r="15" spans="1:61" x14ac:dyDescent="0.3">
      <c r="A15" s="293" t="s">
        <v>215</v>
      </c>
      <c r="B15" s="294"/>
      <c r="C15" s="294"/>
      <c r="D15" s="294"/>
      <c r="E15" s="294"/>
      <c r="F15" s="294"/>
      <c r="G15" s="294"/>
      <c r="H15" s="294"/>
      <c r="I15" s="294"/>
      <c r="J15" s="294"/>
      <c r="K15" s="294"/>
      <c r="L15" s="294"/>
      <c r="M15" s="294"/>
      <c r="N15" s="294"/>
      <c r="O15" s="294"/>
      <c r="P15" s="294"/>
      <c r="Q15" s="295"/>
      <c r="R15" s="295"/>
      <c r="S15" s="295"/>
      <c r="T15" s="295"/>
      <c r="U15" s="295"/>
      <c r="V15" s="295"/>
      <c r="W15" s="295"/>
      <c r="X15" s="295"/>
      <c r="Y15" s="295"/>
      <c r="Z15" s="294"/>
      <c r="AA15" s="294"/>
      <c r="AB15" s="294"/>
      <c r="AC15" s="294"/>
      <c r="AD15" s="294"/>
      <c r="AE15" s="294"/>
      <c r="AF15" s="294"/>
      <c r="AG15" s="294"/>
      <c r="AH15" s="294"/>
      <c r="AI15" s="294"/>
      <c r="AJ15" s="295"/>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c r="BH15" s="295"/>
      <c r="BI15" s="295"/>
    </row>
    <row r="16" spans="1:61" x14ac:dyDescent="0.3">
      <c r="A16" s="293" t="s">
        <v>359</v>
      </c>
      <c r="B16" s="294"/>
      <c r="C16" s="294"/>
      <c r="D16" s="294"/>
      <c r="E16" s="294"/>
      <c r="F16" s="294"/>
      <c r="G16" s="294"/>
      <c r="H16" s="294"/>
      <c r="I16" s="294"/>
      <c r="J16" s="294"/>
      <c r="K16" s="294"/>
      <c r="L16" s="294"/>
      <c r="M16" s="294"/>
      <c r="N16" s="294"/>
      <c r="O16" s="294"/>
      <c r="P16" s="294"/>
      <c r="Q16" s="295"/>
      <c r="R16" s="295"/>
      <c r="S16" s="295"/>
      <c r="T16" s="295"/>
      <c r="U16" s="295"/>
      <c r="V16" s="295"/>
      <c r="W16" s="295"/>
      <c r="X16" s="295"/>
      <c r="Y16" s="295"/>
      <c r="Z16" s="294"/>
      <c r="AA16" s="294"/>
      <c r="AB16" s="294"/>
      <c r="AC16" s="294"/>
      <c r="AD16" s="294"/>
      <c r="AE16" s="294"/>
      <c r="AF16" s="294"/>
      <c r="AG16" s="294"/>
      <c r="AH16" s="294"/>
      <c r="AI16" s="294"/>
      <c r="AJ16" s="295"/>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c r="BH16" s="295"/>
      <c r="BI16" s="295"/>
    </row>
    <row r="17" spans="1:61" x14ac:dyDescent="0.3">
      <c r="A17" s="293" t="s">
        <v>360</v>
      </c>
      <c r="B17" s="294"/>
      <c r="C17" s="294"/>
      <c r="D17" s="294"/>
      <c r="E17" s="294"/>
      <c r="F17" s="294"/>
      <c r="G17" s="294"/>
      <c r="H17" s="294"/>
      <c r="I17" s="294"/>
      <c r="J17" s="294"/>
      <c r="K17" s="294"/>
      <c r="L17" s="294"/>
      <c r="M17" s="294"/>
      <c r="N17" s="294"/>
      <c r="O17" s="294"/>
      <c r="P17" s="294"/>
      <c r="Q17" s="294"/>
      <c r="R17" s="294"/>
      <c r="S17" s="294"/>
      <c r="T17" s="294"/>
      <c r="U17" s="294"/>
      <c r="V17" s="294"/>
      <c r="W17" s="294"/>
      <c r="X17" s="295"/>
      <c r="Y17" s="295"/>
      <c r="Z17" s="294"/>
      <c r="AA17" s="294"/>
      <c r="AB17" s="294"/>
      <c r="AC17" s="294"/>
      <c r="AD17" s="294"/>
      <c r="AE17" s="294"/>
      <c r="AF17" s="294"/>
      <c r="AG17" s="294"/>
      <c r="AH17" s="294"/>
      <c r="AI17" s="294"/>
      <c r="AJ17" s="295"/>
      <c r="AK17" s="295"/>
      <c r="AL17" s="295"/>
      <c r="AM17" s="295"/>
      <c r="AN17" s="295"/>
      <c r="AO17" s="295"/>
      <c r="AP17" s="295"/>
      <c r="AQ17" s="295"/>
      <c r="AR17" s="295"/>
      <c r="AS17" s="295"/>
      <c r="AT17" s="295"/>
      <c r="AU17" s="295"/>
      <c r="AV17" s="295"/>
      <c r="AW17" s="295"/>
      <c r="AX17" s="295"/>
      <c r="AY17" s="295"/>
      <c r="AZ17" s="295"/>
      <c r="BA17" s="295"/>
      <c r="BB17" s="295"/>
      <c r="BC17" s="295"/>
      <c r="BD17" s="295"/>
      <c r="BE17" s="295"/>
      <c r="BF17" s="295"/>
      <c r="BG17" s="295"/>
      <c r="BH17" s="295"/>
      <c r="BI17" s="295"/>
    </row>
    <row r="18" spans="1:61" x14ac:dyDescent="0.3">
      <c r="A18" s="293"/>
      <c r="B18" s="293"/>
      <c r="C18" s="293"/>
      <c r="D18" s="293"/>
      <c r="E18" s="293"/>
      <c r="F18" s="293"/>
      <c r="G18" s="293"/>
      <c r="H18" s="293"/>
      <c r="I18" s="293"/>
      <c r="J18" s="293"/>
      <c r="K18" s="293"/>
      <c r="L18" s="293"/>
      <c r="M18" s="293"/>
      <c r="N18" s="296"/>
      <c r="O18" s="296"/>
      <c r="P18" s="296"/>
      <c r="Q18" s="296"/>
      <c r="R18" s="296"/>
      <c r="S18" s="296"/>
      <c r="T18" s="296"/>
      <c r="U18" s="296"/>
      <c r="V18" s="296"/>
      <c r="W18" s="296"/>
      <c r="X18" s="296"/>
      <c r="Y18" s="296"/>
      <c r="Z18" s="293"/>
      <c r="AA18" s="293"/>
      <c r="AB18" s="293"/>
      <c r="AC18" s="293"/>
      <c r="AD18" s="293"/>
      <c r="AE18" s="293"/>
      <c r="AF18" s="293"/>
      <c r="AG18" s="293"/>
      <c r="AH18" s="293"/>
      <c r="AI18" s="293"/>
      <c r="AJ18" s="293"/>
      <c r="AK18" s="293"/>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row>
    <row r="19" spans="1:61" x14ac:dyDescent="0.3">
      <c r="A19" s="292" t="s">
        <v>361</v>
      </c>
      <c r="B19" s="293"/>
      <c r="C19" s="293"/>
      <c r="D19" s="293"/>
      <c r="E19" s="293"/>
      <c r="F19" s="293"/>
      <c r="G19" s="293"/>
      <c r="H19" s="293"/>
      <c r="I19" s="293"/>
      <c r="J19" s="293"/>
      <c r="K19" s="293"/>
      <c r="L19" s="293"/>
      <c r="M19" s="293"/>
      <c r="N19" s="297"/>
      <c r="O19" s="297"/>
      <c r="P19" s="297"/>
      <c r="Q19" s="297"/>
      <c r="R19" s="297"/>
      <c r="S19" s="297"/>
      <c r="T19" s="297"/>
      <c r="U19" s="297"/>
      <c r="V19" s="297"/>
      <c r="W19" s="297"/>
      <c r="X19" s="297"/>
      <c r="Y19" s="297"/>
      <c r="Z19" s="293"/>
      <c r="AA19" s="293"/>
      <c r="AB19" s="293"/>
      <c r="AC19" s="293"/>
      <c r="AD19" s="293"/>
      <c r="AE19" s="293"/>
      <c r="AF19" s="293"/>
      <c r="AG19" s="293"/>
      <c r="AH19" s="293"/>
      <c r="AI19" s="293"/>
      <c r="AJ19" s="293"/>
      <c r="AK19" s="293"/>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row>
    <row r="20" spans="1:61" x14ac:dyDescent="0.3">
      <c r="A20" s="293" t="s">
        <v>232</v>
      </c>
      <c r="B20" s="294">
        <f>Summary!C13*1000</f>
        <v>186147.86</v>
      </c>
      <c r="C20" s="294">
        <f>Summary!D13*1000</f>
        <v>185920.31</v>
      </c>
      <c r="D20" s="294">
        <f>Summary!E13*1000</f>
        <v>204124.37</v>
      </c>
      <c r="E20" s="294">
        <f>Summary!F13*1000</f>
        <v>206025.24</v>
      </c>
      <c r="F20" s="294">
        <f>Summary!G13*1000</f>
        <v>219219.91999999998</v>
      </c>
      <c r="G20" s="294">
        <f>Summary!H13*1000</f>
        <v>224949.76000000001</v>
      </c>
      <c r="H20" s="294">
        <f>Summary!I13*1000</f>
        <v>245537.72999999998</v>
      </c>
      <c r="I20" s="294">
        <f>Summary!J13*1000</f>
        <v>612852.16030113131</v>
      </c>
      <c r="J20" s="294">
        <f>Summary!K13*1000</f>
        <v>612877.40076217102</v>
      </c>
      <c r="K20" s="294">
        <f>Summary!L13*1000</f>
        <v>609474.22153248708</v>
      </c>
      <c r="L20" s="294">
        <f>Summary!M13*1000</f>
        <v>619542.82095680444</v>
      </c>
      <c r="M20" s="294">
        <f>Summary!N13*1000</f>
        <v>624257.4285550433</v>
      </c>
      <c r="N20" s="294">
        <f>Summary!O13*1000</f>
        <v>626414.57851721533</v>
      </c>
      <c r="O20" s="294">
        <f>Summary!P13*1000</f>
        <v>645367.87526639225</v>
      </c>
      <c r="P20" s="294">
        <f>Summary!Q13*1000</f>
        <v>642879.87394896371</v>
      </c>
      <c r="Q20" s="294">
        <f>Summary!R13*1000</f>
        <v>668141.75072179711</v>
      </c>
      <c r="R20" s="294">
        <f>Summary!S13*1000</f>
        <v>654786.24039382278</v>
      </c>
      <c r="S20" s="294">
        <f>Summary!T13*1000</f>
        <v>654763.10831046442</v>
      </c>
      <c r="T20" s="294">
        <f>Summary!U13*1000</f>
        <v>713674.13934555883</v>
      </c>
      <c r="U20" s="294">
        <f>Summary!V13*1000</f>
        <v>713410.80402724678</v>
      </c>
      <c r="V20" s="294">
        <f>Summary!W13*1000</f>
        <v>710633.68883582484</v>
      </c>
      <c r="W20" s="294">
        <f>Summary!X13*1000</f>
        <v>749019.96236604755</v>
      </c>
      <c r="X20" s="294">
        <f>Summary!Y13*1000</f>
        <v>745337.97977707593</v>
      </c>
      <c r="Y20" s="294">
        <f>Summary!Z13*1000</f>
        <v>814694.36589085637</v>
      </c>
      <c r="Z20" s="294">
        <f>Summary!AA13*1000</f>
        <v>782883.12896494893</v>
      </c>
      <c r="AA20" s="294">
        <f>Summary!AB13*1000</f>
        <v>777696.81363829505</v>
      </c>
      <c r="AB20" s="294">
        <f>Summary!AC13*1000</f>
        <v>841955.98153165611</v>
      </c>
      <c r="AC20" s="294">
        <f>Summary!AD13*1000</f>
        <v>853096.90138734505</v>
      </c>
      <c r="AD20" s="294">
        <f>Summary!AE13*1000</f>
        <v>904372.51813475438</v>
      </c>
      <c r="AE20" s="294">
        <f>Summary!AF13*1000</f>
        <v>919112.7284305616</v>
      </c>
      <c r="AF20" s="294">
        <f>Summary!AG13*1000</f>
        <v>961212.87418263499</v>
      </c>
      <c r="AG20" s="294">
        <f>Summary!AH13*1000</f>
        <v>960645.92230331642</v>
      </c>
      <c r="AH20" s="294">
        <f>Summary!AI13*1000</f>
        <v>1047088.8411819987</v>
      </c>
      <c r="AI20" s="294">
        <f>Summary!AJ13*1000</f>
        <v>1048470.1048557088</v>
      </c>
      <c r="AJ20" s="294">
        <f>Summary!AK13*1000</f>
        <v>1043568.4509334123</v>
      </c>
      <c r="AK20" s="294">
        <f>Summary!AL13*1000</f>
        <v>1166709.8429450924</v>
      </c>
      <c r="AL20" s="294">
        <f>Summary!AM13*1000</f>
        <v>1100270.9586181063</v>
      </c>
      <c r="AM20" s="294">
        <f>Summary!AN13*1000</f>
        <v>1189103.2922439745</v>
      </c>
      <c r="AN20" s="294">
        <f>Summary!AO13*1000</f>
        <v>1206477.4228664236</v>
      </c>
      <c r="AO20" s="294">
        <f>Summary!AP13*1000</f>
        <v>1184864.9883539386</v>
      </c>
      <c r="AP20" s="294">
        <f>Summary!AQ13*1000</f>
        <v>1256031.332224926</v>
      </c>
      <c r="AQ20" s="294">
        <f>Summary!AR13*1000</f>
        <v>1274207.8162745391</v>
      </c>
      <c r="AR20" s="294">
        <f>Summary!AS13*1000</f>
        <v>1380484.4717825782</v>
      </c>
      <c r="AS20" s="294">
        <f>Summary!AT13*1000</f>
        <v>1347101.1132575797</v>
      </c>
      <c r="AT20" s="294">
        <f>Summary!AU13*1000</f>
        <v>1388079.4112402776</v>
      </c>
      <c r="AU20" s="294">
        <f>Summary!AV13*1000</f>
        <v>1412308.7874688178</v>
      </c>
      <c r="AV20" s="294">
        <f>Summary!AW13*1000</f>
        <v>1444416.9380393727</v>
      </c>
      <c r="AW20" s="294">
        <f>Summary!AX13*1000</f>
        <v>1476598.3960556248</v>
      </c>
      <c r="AX20" s="294">
        <f>Summary!AY13*1000</f>
        <v>1506772.2196997267</v>
      </c>
      <c r="AY20" s="294">
        <f>Summary!AZ13*1000</f>
        <v>1539024.6629672837</v>
      </c>
      <c r="AZ20" s="294">
        <f>Summary!BA13*1000</f>
        <v>1578416.6699084784</v>
      </c>
      <c r="BA20" s="294">
        <f>Summary!BB13*1000</f>
        <v>1622123.1984662956</v>
      </c>
      <c r="BB20" s="294">
        <f>Summary!BC13*1000</f>
        <v>1676832.44421528</v>
      </c>
      <c r="BC20" s="294">
        <f>Summary!BD13*1000</f>
        <v>1735198.2450878776</v>
      </c>
      <c r="BD20" s="294">
        <f>Summary!BE13*1000</f>
        <v>1793642.0636198069</v>
      </c>
      <c r="BE20" s="294">
        <f>Summary!BF13*1000</f>
        <v>1856334.9800805545</v>
      </c>
      <c r="BF20" s="294">
        <f>Summary!BG13*1000</f>
        <v>1920614.3829065156</v>
      </c>
      <c r="BG20" s="294">
        <f>Summary!BH13*1000</f>
        <v>1987030.009447309</v>
      </c>
      <c r="BH20" s="294">
        <f>Summary!BI13*1000</f>
        <v>2057673.2539014742</v>
      </c>
      <c r="BI20" s="294">
        <f>Summary!BJ13*1000</f>
        <v>2129907.5630280408</v>
      </c>
    </row>
    <row r="21" spans="1:61" x14ac:dyDescent="0.3">
      <c r="A21" s="293" t="s">
        <v>4</v>
      </c>
      <c r="B21" s="294">
        <f>Summary!C14*1000</f>
        <v>0</v>
      </c>
      <c r="C21" s="294">
        <f>Summary!D14*1000</f>
        <v>0</v>
      </c>
      <c r="D21" s="294">
        <f>Summary!E14*1000</f>
        <v>0</v>
      </c>
      <c r="E21" s="294">
        <f>Summary!F14*1000</f>
        <v>0</v>
      </c>
      <c r="F21" s="294">
        <f>Summary!G14*1000</f>
        <v>0</v>
      </c>
      <c r="G21" s="294">
        <f>Summary!H14*1000</f>
        <v>3360.95</v>
      </c>
      <c r="H21" s="294">
        <f>Summary!I14*1000</f>
        <v>4055.77</v>
      </c>
      <c r="I21" s="294">
        <f>Summary!J14*1000</f>
        <v>30000</v>
      </c>
      <c r="J21" s="294">
        <f>Summary!K14*1000</f>
        <v>30000</v>
      </c>
      <c r="K21" s="294">
        <f>Summary!L14*1000</f>
        <v>30000</v>
      </c>
      <c r="L21" s="294">
        <f>Summary!M14*1000</f>
        <v>30000</v>
      </c>
      <c r="M21" s="294">
        <f>Summary!N14*1000</f>
        <v>30000</v>
      </c>
      <c r="N21" s="294">
        <f>Summary!O14*1000</f>
        <v>30000</v>
      </c>
      <c r="O21" s="294">
        <f>Summary!P14*1000</f>
        <v>30000.000000000004</v>
      </c>
      <c r="P21" s="294">
        <f>Summary!Q14*1000</f>
        <v>30000</v>
      </c>
      <c r="Q21" s="294">
        <f>Summary!R14*1000</f>
        <v>30000</v>
      </c>
      <c r="R21" s="294">
        <f>Summary!S14*1000</f>
        <v>30000</v>
      </c>
      <c r="S21" s="294">
        <f>Summary!T14*1000</f>
        <v>30000</v>
      </c>
      <c r="T21" s="294">
        <f>Summary!U14*1000</f>
        <v>30000</v>
      </c>
      <c r="U21" s="294">
        <f>Summary!V14*1000</f>
        <v>30000</v>
      </c>
      <c r="V21" s="294">
        <f>Summary!W14*1000</f>
        <v>30000</v>
      </c>
      <c r="W21" s="294">
        <f>Summary!X14*1000</f>
        <v>30000</v>
      </c>
      <c r="X21" s="294">
        <f>Summary!Y14*1000</f>
        <v>30000</v>
      </c>
      <c r="Y21" s="294">
        <f>Summary!Z14*1000</f>
        <v>30000</v>
      </c>
      <c r="Z21" s="294">
        <f>Summary!AA14*1000</f>
        <v>30000</v>
      </c>
      <c r="AA21" s="294">
        <f>Summary!AB14*1000</f>
        <v>30000.000000000007</v>
      </c>
      <c r="AB21" s="294">
        <f>Summary!AC14*1000</f>
        <v>30000</v>
      </c>
      <c r="AC21" s="294">
        <f>Summary!AD14*1000</f>
        <v>30000</v>
      </c>
      <c r="AD21" s="294">
        <f>Summary!AE14*1000</f>
        <v>30000</v>
      </c>
      <c r="AE21" s="294">
        <f>Summary!AF14*1000</f>
        <v>30000</v>
      </c>
      <c r="AF21" s="294">
        <f>Summary!AG14*1000</f>
        <v>30000</v>
      </c>
      <c r="AG21" s="294">
        <f>Summary!AH14*1000</f>
        <v>30000</v>
      </c>
      <c r="AH21" s="294">
        <f>Summary!AI14*1000</f>
        <v>30000</v>
      </c>
      <c r="AI21" s="294">
        <f>Summary!AJ14*1000</f>
        <v>30000</v>
      </c>
      <c r="AJ21" s="294">
        <f>Summary!AK14*1000</f>
        <v>30000</v>
      </c>
      <c r="AK21" s="294">
        <f>Summary!AL14*1000</f>
        <v>30000</v>
      </c>
      <c r="AL21" s="294">
        <f>Summary!AM14*1000</f>
        <v>30000</v>
      </c>
      <c r="AM21" s="294">
        <f>Summary!AN14*1000</f>
        <v>30000.000000000004</v>
      </c>
      <c r="AN21" s="294">
        <f>Summary!AO14*1000</f>
        <v>30000</v>
      </c>
      <c r="AO21" s="294">
        <f>Summary!AP14*1000</f>
        <v>30000</v>
      </c>
      <c r="AP21" s="294">
        <f>Summary!AQ14*1000</f>
        <v>30000</v>
      </c>
      <c r="AQ21" s="294">
        <f>Summary!AR14*1000</f>
        <v>30000</v>
      </c>
      <c r="AR21" s="294">
        <f>Summary!AS14*1000</f>
        <v>30000</v>
      </c>
      <c r="AS21" s="294">
        <f>Summary!AT14*1000</f>
        <v>30000</v>
      </c>
      <c r="AT21" s="294">
        <f>Summary!AU14*1000</f>
        <v>30000</v>
      </c>
      <c r="AU21" s="294">
        <f>Summary!AV14*1000</f>
        <v>30000</v>
      </c>
      <c r="AV21" s="294">
        <f>Summary!AW14*1000</f>
        <v>30000</v>
      </c>
      <c r="AW21" s="294">
        <f>Summary!AX14*1000</f>
        <v>30000</v>
      </c>
      <c r="AX21" s="294">
        <f>Summary!AY14*1000</f>
        <v>0</v>
      </c>
      <c r="AY21" s="294">
        <f>Summary!AZ14*1000</f>
        <v>0</v>
      </c>
      <c r="AZ21" s="294">
        <f>Summary!BA14*1000</f>
        <v>0</v>
      </c>
      <c r="BA21" s="294">
        <f>Summary!BB14*1000</f>
        <v>0</v>
      </c>
      <c r="BB21" s="294">
        <f>Summary!BC14*1000</f>
        <v>0</v>
      </c>
      <c r="BC21" s="294">
        <f>Summary!BD14*1000</f>
        <v>0</v>
      </c>
      <c r="BD21" s="294">
        <f>Summary!BE14*1000</f>
        <v>0</v>
      </c>
      <c r="BE21" s="294">
        <f>Summary!BF14*1000</f>
        <v>0</v>
      </c>
      <c r="BF21" s="294">
        <f>Summary!BG14*1000</f>
        <v>0</v>
      </c>
      <c r="BG21" s="294">
        <f>Summary!BH14*1000</f>
        <v>0</v>
      </c>
      <c r="BH21" s="294">
        <f>Summary!BI14*1000</f>
        <v>0</v>
      </c>
      <c r="BI21" s="294">
        <f>Summary!BJ14*1000</f>
        <v>0</v>
      </c>
    </row>
    <row r="22" spans="1:61" x14ac:dyDescent="0.3">
      <c r="A22" s="293" t="s">
        <v>293</v>
      </c>
      <c r="B22" s="294">
        <f>Summary!C15*1000</f>
        <v>0</v>
      </c>
      <c r="C22" s="294">
        <f>Summary!D15*1000</f>
        <v>0</v>
      </c>
      <c r="D22" s="294">
        <f>Summary!E15*1000</f>
        <v>0</v>
      </c>
      <c r="E22" s="294">
        <f>Summary!F15*1000</f>
        <v>0</v>
      </c>
      <c r="F22" s="294">
        <f>Summary!G15*1000</f>
        <v>0</v>
      </c>
      <c r="G22" s="294">
        <f>Summary!H15*1000</f>
        <v>0</v>
      </c>
      <c r="H22" s="294">
        <f>Summary!I15*1000</f>
        <v>0</v>
      </c>
      <c r="I22" s="294">
        <f>Summary!J15*1000</f>
        <v>0</v>
      </c>
      <c r="J22" s="294">
        <f>Summary!K15*1000</f>
        <v>0</v>
      </c>
      <c r="K22" s="294">
        <f>Summary!L15*1000</f>
        <v>0</v>
      </c>
      <c r="L22" s="294">
        <f>Summary!M15*1000</f>
        <v>0</v>
      </c>
      <c r="M22" s="294">
        <f>Summary!N15*1000</f>
        <v>0</v>
      </c>
      <c r="N22" s="294">
        <f>Summary!O15*1000</f>
        <v>0</v>
      </c>
      <c r="O22" s="294">
        <f>Summary!P15*1000</f>
        <v>0</v>
      </c>
      <c r="P22" s="294">
        <f>Summary!Q15*1000</f>
        <v>0</v>
      </c>
      <c r="Q22" s="294">
        <f>Summary!R15*1000</f>
        <v>0</v>
      </c>
      <c r="R22" s="294">
        <f>Summary!S15*1000</f>
        <v>0</v>
      </c>
      <c r="S22" s="294">
        <f>Summary!T15*1000</f>
        <v>0</v>
      </c>
      <c r="T22" s="294">
        <f>Summary!U15*1000</f>
        <v>0</v>
      </c>
      <c r="U22" s="294">
        <f>Summary!V15*1000</f>
        <v>0</v>
      </c>
      <c r="V22" s="294">
        <f>Summary!W15*1000</f>
        <v>0</v>
      </c>
      <c r="W22" s="294">
        <f>Summary!X15*1000</f>
        <v>0</v>
      </c>
      <c r="X22" s="294">
        <f>Summary!Y15*1000</f>
        <v>0</v>
      </c>
      <c r="Y22" s="294">
        <f>Summary!Z15*1000</f>
        <v>0</v>
      </c>
      <c r="Z22" s="294">
        <f>Summary!AA15*1000</f>
        <v>0</v>
      </c>
      <c r="AA22" s="294">
        <f>Summary!AB15*1000</f>
        <v>0</v>
      </c>
      <c r="AB22" s="294">
        <f>Summary!AC15*1000</f>
        <v>0</v>
      </c>
      <c r="AC22" s="294">
        <f>Summary!AD15*1000</f>
        <v>0</v>
      </c>
      <c r="AD22" s="294">
        <f>Summary!AE15*1000</f>
        <v>0</v>
      </c>
      <c r="AE22" s="294">
        <f>Summary!AF15*1000</f>
        <v>0</v>
      </c>
      <c r="AF22" s="294">
        <f>Summary!AG15*1000</f>
        <v>0</v>
      </c>
      <c r="AG22" s="294">
        <f>Summary!AH15*1000</f>
        <v>0</v>
      </c>
      <c r="AH22" s="294">
        <f>Summary!AI15*1000</f>
        <v>0</v>
      </c>
      <c r="AI22" s="294">
        <f>Summary!AJ15*1000</f>
        <v>0</v>
      </c>
      <c r="AJ22" s="294">
        <f>Summary!AK15*1000</f>
        <v>0</v>
      </c>
      <c r="AK22" s="294">
        <f>Summary!AL15*1000</f>
        <v>0</v>
      </c>
      <c r="AL22" s="294">
        <f>Summary!AM15*1000</f>
        <v>0</v>
      </c>
      <c r="AM22" s="294">
        <f>Summary!AN15*1000</f>
        <v>0</v>
      </c>
      <c r="AN22" s="294">
        <f>Summary!AO15*1000</f>
        <v>0</v>
      </c>
      <c r="AO22" s="294">
        <f>Summary!AP15*1000</f>
        <v>0</v>
      </c>
      <c r="AP22" s="294">
        <f>Summary!AQ15*1000</f>
        <v>0</v>
      </c>
      <c r="AQ22" s="294">
        <f>Summary!AR15*1000</f>
        <v>0</v>
      </c>
      <c r="AR22" s="294">
        <f>Summary!AS15*1000</f>
        <v>0</v>
      </c>
      <c r="AS22" s="294">
        <f>Summary!AT15*1000</f>
        <v>0</v>
      </c>
      <c r="AT22" s="294">
        <f>Summary!AU15*1000</f>
        <v>0</v>
      </c>
      <c r="AU22" s="294">
        <f>Summary!AV15*1000</f>
        <v>0</v>
      </c>
      <c r="AV22" s="294">
        <f>Summary!AW15*1000</f>
        <v>0</v>
      </c>
      <c r="AW22" s="294">
        <f>Summary!AX15*1000</f>
        <v>0</v>
      </c>
      <c r="AX22" s="294">
        <f>Summary!AY15*1000</f>
        <v>0</v>
      </c>
      <c r="AY22" s="294">
        <f>Summary!AZ15*1000</f>
        <v>0</v>
      </c>
      <c r="AZ22" s="294">
        <f>Summary!BA15*1000</f>
        <v>0</v>
      </c>
      <c r="BA22" s="294">
        <f>Summary!BB15*1000</f>
        <v>0</v>
      </c>
      <c r="BB22" s="294">
        <f>Summary!BC15*1000</f>
        <v>0</v>
      </c>
      <c r="BC22" s="294">
        <f>Summary!BD15*1000</f>
        <v>0</v>
      </c>
      <c r="BD22" s="294">
        <f>Summary!BE15*1000</f>
        <v>0</v>
      </c>
      <c r="BE22" s="294">
        <f>Summary!BF15*1000</f>
        <v>0</v>
      </c>
      <c r="BF22" s="294">
        <f>Summary!BG15*1000</f>
        <v>0</v>
      </c>
      <c r="BG22" s="294">
        <f>Summary!BH15*1000</f>
        <v>0</v>
      </c>
      <c r="BH22" s="294">
        <f>Summary!BI15*1000</f>
        <v>0</v>
      </c>
      <c r="BI22" s="294">
        <f>Summary!BJ15*1000</f>
        <v>0</v>
      </c>
    </row>
    <row r="23" spans="1:61" x14ac:dyDescent="0.3">
      <c r="A23" s="293" t="s">
        <v>476</v>
      </c>
      <c r="B23" s="294">
        <f>Summary!C16*1000</f>
        <v>0</v>
      </c>
      <c r="C23" s="294">
        <f>Summary!D16*1000</f>
        <v>0</v>
      </c>
      <c r="D23" s="294">
        <f>Summary!E16*1000</f>
        <v>0</v>
      </c>
      <c r="E23" s="294">
        <f>Summary!F16*1000</f>
        <v>0</v>
      </c>
      <c r="F23" s="294">
        <f>Summary!G16*1000</f>
        <v>0</v>
      </c>
      <c r="G23" s="294">
        <f>Summary!H16*1000</f>
        <v>0</v>
      </c>
      <c r="H23" s="294">
        <f>Summary!I16*1000</f>
        <v>0</v>
      </c>
      <c r="I23" s="294">
        <f>Summary!J16*1000</f>
        <v>0</v>
      </c>
      <c r="J23" s="294">
        <f>Summary!K16*1000</f>
        <v>0</v>
      </c>
      <c r="K23" s="294">
        <f>Summary!L16*1000</f>
        <v>0</v>
      </c>
      <c r="L23" s="294">
        <f>Summary!M16*1000</f>
        <v>0</v>
      </c>
      <c r="M23" s="294">
        <f>Summary!N16*1000</f>
        <v>0</v>
      </c>
      <c r="N23" s="294">
        <f>Summary!O16*1000</f>
        <v>0</v>
      </c>
      <c r="O23" s="294">
        <f>Summary!P16*1000</f>
        <v>0</v>
      </c>
      <c r="P23" s="294">
        <f>Summary!Q16*1000</f>
        <v>0</v>
      </c>
      <c r="Q23" s="294">
        <f>Summary!R16*1000</f>
        <v>0</v>
      </c>
      <c r="R23" s="294">
        <f>Summary!S16*1000</f>
        <v>0</v>
      </c>
      <c r="S23" s="294">
        <f>Summary!T16*1000</f>
        <v>0</v>
      </c>
      <c r="T23" s="294">
        <f>Summary!U16*1000</f>
        <v>0</v>
      </c>
      <c r="U23" s="294">
        <f>Summary!V16*1000</f>
        <v>0</v>
      </c>
      <c r="V23" s="294">
        <f>Summary!W16*1000</f>
        <v>0</v>
      </c>
      <c r="W23" s="294">
        <f>Summary!X16*1000</f>
        <v>0</v>
      </c>
      <c r="X23" s="294">
        <f>Summary!Y16*1000</f>
        <v>0</v>
      </c>
      <c r="Y23" s="294">
        <f>Summary!Z16*1000</f>
        <v>0</v>
      </c>
      <c r="Z23" s="294">
        <f>Summary!AA16*1000</f>
        <v>0</v>
      </c>
      <c r="AA23" s="294">
        <f>Summary!AB16*1000</f>
        <v>0</v>
      </c>
      <c r="AB23" s="294">
        <f>Summary!AC16*1000</f>
        <v>0</v>
      </c>
      <c r="AC23" s="294">
        <f>Summary!AD16*1000</f>
        <v>0</v>
      </c>
      <c r="AD23" s="294">
        <f>Summary!AE16*1000</f>
        <v>0</v>
      </c>
      <c r="AE23" s="294">
        <f>Summary!AF16*1000</f>
        <v>0</v>
      </c>
      <c r="AF23" s="294">
        <f>Summary!AG16*1000</f>
        <v>0</v>
      </c>
      <c r="AG23" s="294">
        <f>Summary!AH16*1000</f>
        <v>0</v>
      </c>
      <c r="AH23" s="294">
        <f>Summary!AI16*1000</f>
        <v>0</v>
      </c>
      <c r="AI23" s="294">
        <f>Summary!AJ16*1000</f>
        <v>0</v>
      </c>
      <c r="AJ23" s="294">
        <f>Summary!AK16*1000</f>
        <v>0</v>
      </c>
      <c r="AK23" s="294">
        <f>Summary!AL16*1000</f>
        <v>0</v>
      </c>
      <c r="AL23" s="294">
        <f>Summary!AM16*1000</f>
        <v>0</v>
      </c>
      <c r="AM23" s="294">
        <f>Summary!AN16*1000</f>
        <v>0</v>
      </c>
      <c r="AN23" s="294">
        <f>Summary!AO16*1000</f>
        <v>0</v>
      </c>
      <c r="AO23" s="294">
        <f>Summary!AP16*1000</f>
        <v>0</v>
      </c>
      <c r="AP23" s="294">
        <f>Summary!AQ16*1000</f>
        <v>0</v>
      </c>
      <c r="AQ23" s="294">
        <f>Summary!AR16*1000</f>
        <v>0</v>
      </c>
      <c r="AR23" s="294">
        <f>Summary!AS16*1000</f>
        <v>0</v>
      </c>
      <c r="AS23" s="294">
        <f>Summary!AT16*1000</f>
        <v>0</v>
      </c>
      <c r="AT23" s="294">
        <f>Summary!AU16*1000</f>
        <v>0</v>
      </c>
      <c r="AU23" s="294">
        <f>Summary!AV16*1000</f>
        <v>0</v>
      </c>
      <c r="AV23" s="294">
        <f>Summary!AW16*1000</f>
        <v>0</v>
      </c>
      <c r="AW23" s="294">
        <f>Summary!AX16*1000</f>
        <v>0</v>
      </c>
      <c r="AX23" s="294">
        <f>Summary!AY16*1000</f>
        <v>0</v>
      </c>
      <c r="AY23" s="294">
        <f>Summary!AZ16*1000</f>
        <v>0</v>
      </c>
      <c r="AZ23" s="294">
        <f>Summary!BA16*1000</f>
        <v>0</v>
      </c>
      <c r="BA23" s="294">
        <f>Summary!BB16*1000</f>
        <v>0</v>
      </c>
      <c r="BB23" s="294">
        <f>Summary!BC16*1000</f>
        <v>0</v>
      </c>
      <c r="BC23" s="294">
        <f>Summary!BD16*1000</f>
        <v>0</v>
      </c>
      <c r="BD23" s="294">
        <f>Summary!BE16*1000</f>
        <v>0</v>
      </c>
      <c r="BE23" s="294">
        <f>Summary!BF16*1000</f>
        <v>0</v>
      </c>
      <c r="BF23" s="294">
        <f>Summary!BG16*1000</f>
        <v>0</v>
      </c>
      <c r="BG23" s="294">
        <f>Summary!BH16*1000</f>
        <v>0</v>
      </c>
      <c r="BH23" s="294">
        <f>Summary!BI16*1000</f>
        <v>0</v>
      </c>
      <c r="BI23" s="294">
        <f>Summary!BJ16*1000</f>
        <v>0</v>
      </c>
    </row>
    <row r="24" spans="1:61" x14ac:dyDescent="0.3">
      <c r="A24" s="293" t="s">
        <v>362</v>
      </c>
      <c r="B24" s="294">
        <f>Summary!C17*1000</f>
        <v>0</v>
      </c>
      <c r="C24" s="294">
        <f>Summary!D17*1000</f>
        <v>0</v>
      </c>
      <c r="D24" s="294">
        <f>Summary!E17*1000</f>
        <v>0</v>
      </c>
      <c r="E24" s="294">
        <f>Summary!F17*1000</f>
        <v>0</v>
      </c>
      <c r="F24" s="294">
        <f>Summary!G17*1000</f>
        <v>0</v>
      </c>
      <c r="G24" s="294">
        <f>Summary!H17*1000</f>
        <v>0</v>
      </c>
      <c r="H24" s="294">
        <f>Summary!I17*1000</f>
        <v>0</v>
      </c>
      <c r="I24" s="294">
        <f>Summary!J17*1000</f>
        <v>0</v>
      </c>
      <c r="J24" s="294">
        <f>Summary!K17*1000</f>
        <v>0</v>
      </c>
      <c r="K24" s="294">
        <f>Summary!L17*1000</f>
        <v>0</v>
      </c>
      <c r="L24" s="294">
        <f>Summary!M17*1000</f>
        <v>0</v>
      </c>
      <c r="M24" s="294">
        <f>Summary!N17*1000</f>
        <v>0</v>
      </c>
      <c r="N24" s="294">
        <f>Summary!O17*1000</f>
        <v>0</v>
      </c>
      <c r="O24" s="294">
        <f>Summary!P17*1000</f>
        <v>0</v>
      </c>
      <c r="P24" s="294">
        <f>Summary!Q17*1000</f>
        <v>0</v>
      </c>
      <c r="Q24" s="294">
        <f>Summary!R17*1000</f>
        <v>0</v>
      </c>
      <c r="R24" s="294">
        <f>Summary!S17*1000</f>
        <v>0</v>
      </c>
      <c r="S24" s="294">
        <f>Summary!T17*1000</f>
        <v>0</v>
      </c>
      <c r="T24" s="294">
        <f>Summary!U17*1000</f>
        <v>0</v>
      </c>
      <c r="U24" s="294">
        <f>Summary!V17*1000</f>
        <v>0</v>
      </c>
      <c r="V24" s="294">
        <f>Summary!W17*1000</f>
        <v>0</v>
      </c>
      <c r="W24" s="294">
        <f>Summary!X17*1000</f>
        <v>0</v>
      </c>
      <c r="X24" s="294">
        <f>Summary!Y17*1000</f>
        <v>0</v>
      </c>
      <c r="Y24" s="294">
        <f>Summary!Z17*1000</f>
        <v>0</v>
      </c>
      <c r="Z24" s="294">
        <f>Summary!AA17*1000</f>
        <v>0</v>
      </c>
      <c r="AA24" s="294">
        <f>Summary!AB17*1000</f>
        <v>0</v>
      </c>
      <c r="AB24" s="294">
        <f>Summary!AC17*1000</f>
        <v>0</v>
      </c>
      <c r="AC24" s="294">
        <f>Summary!AD17*1000</f>
        <v>0</v>
      </c>
      <c r="AD24" s="294">
        <f>Summary!AE17*1000</f>
        <v>0</v>
      </c>
      <c r="AE24" s="294">
        <f>Summary!AF17*1000</f>
        <v>0</v>
      </c>
      <c r="AF24" s="294">
        <f>Summary!AG17*1000</f>
        <v>0</v>
      </c>
      <c r="AG24" s="294">
        <f>Summary!AH17*1000</f>
        <v>0</v>
      </c>
      <c r="AH24" s="294">
        <f>Summary!AI17*1000</f>
        <v>0</v>
      </c>
      <c r="AI24" s="294">
        <f>Summary!AJ17*1000</f>
        <v>0</v>
      </c>
      <c r="AJ24" s="294">
        <f>Summary!AK17*1000</f>
        <v>0</v>
      </c>
      <c r="AK24" s="294">
        <f>Summary!AL17*1000</f>
        <v>0</v>
      </c>
      <c r="AL24" s="294">
        <f>Summary!AM17*1000</f>
        <v>0</v>
      </c>
      <c r="AM24" s="294">
        <f>Summary!AN17*1000</f>
        <v>0</v>
      </c>
      <c r="AN24" s="294">
        <f>Summary!AO17*1000</f>
        <v>0</v>
      </c>
      <c r="AO24" s="294">
        <f>Summary!AP17*1000</f>
        <v>0</v>
      </c>
      <c r="AP24" s="294">
        <f>Summary!AQ17*1000</f>
        <v>0</v>
      </c>
      <c r="AQ24" s="294">
        <f>Summary!AR17*1000</f>
        <v>0</v>
      </c>
      <c r="AR24" s="294">
        <f>Summary!AS17*1000</f>
        <v>0</v>
      </c>
      <c r="AS24" s="294">
        <f>Summary!AT17*1000</f>
        <v>0</v>
      </c>
      <c r="AT24" s="294">
        <f>Summary!AU17*1000</f>
        <v>0</v>
      </c>
      <c r="AU24" s="294">
        <f>Summary!AV17*1000</f>
        <v>0</v>
      </c>
      <c r="AV24" s="294">
        <f>Summary!AW17*1000</f>
        <v>0</v>
      </c>
      <c r="AW24" s="294">
        <f>Summary!AX17*1000</f>
        <v>0</v>
      </c>
      <c r="AX24" s="294">
        <f>Summary!AY17*1000</f>
        <v>0</v>
      </c>
      <c r="AY24" s="294">
        <f>Summary!AZ17*1000</f>
        <v>0</v>
      </c>
      <c r="AZ24" s="294">
        <f>Summary!BA17*1000</f>
        <v>0</v>
      </c>
      <c r="BA24" s="294">
        <f>Summary!BB17*1000</f>
        <v>0</v>
      </c>
      <c r="BB24" s="294">
        <f>Summary!BC17*1000</f>
        <v>0</v>
      </c>
      <c r="BC24" s="294">
        <f>Summary!BD17*1000</f>
        <v>0</v>
      </c>
      <c r="BD24" s="294">
        <f>Summary!BE17*1000</f>
        <v>0</v>
      </c>
      <c r="BE24" s="294">
        <f>Summary!BF17*1000</f>
        <v>0</v>
      </c>
      <c r="BF24" s="294">
        <f>Summary!BG17*1000</f>
        <v>0</v>
      </c>
      <c r="BG24" s="294">
        <f>Summary!BH17*1000</f>
        <v>0</v>
      </c>
      <c r="BH24" s="294">
        <f>Summary!BI17*1000</f>
        <v>0</v>
      </c>
      <c r="BI24" s="294">
        <f>Summary!BJ17*1000</f>
        <v>0</v>
      </c>
    </row>
    <row r="25" spans="1:61" x14ac:dyDescent="0.3">
      <c r="A25" s="293"/>
      <c r="B25" s="313"/>
      <c r="C25" s="313"/>
      <c r="D25" s="313"/>
      <c r="E25" s="313"/>
      <c r="F25" s="313"/>
      <c r="G25" s="313"/>
      <c r="H25" s="313"/>
      <c r="I25" s="313"/>
      <c r="J25" s="313"/>
      <c r="K25" s="313"/>
      <c r="L25" s="314"/>
      <c r="M25" s="314"/>
      <c r="N25" s="314"/>
      <c r="O25" s="314"/>
      <c r="P25" s="314"/>
      <c r="Q25" s="314"/>
      <c r="R25" s="314"/>
      <c r="S25" s="314"/>
      <c r="T25" s="314"/>
      <c r="U25" s="314"/>
      <c r="V25" s="314"/>
      <c r="W25" s="314"/>
      <c r="X25" s="314"/>
      <c r="Y25" s="314"/>
      <c r="Z25" s="313"/>
      <c r="AA25" s="313"/>
      <c r="AB25" s="313"/>
      <c r="AC25" s="313"/>
      <c r="AD25" s="313"/>
      <c r="AE25" s="313"/>
      <c r="AF25" s="313"/>
      <c r="AG25" s="313"/>
      <c r="AH25" s="313"/>
      <c r="AI25" s="313"/>
      <c r="AJ25" s="314"/>
      <c r="AK25" s="314"/>
      <c r="AL25" s="314"/>
      <c r="AM25" s="296"/>
      <c r="AN25" s="296"/>
      <c r="AO25" s="296"/>
      <c r="AP25" s="296"/>
      <c r="AQ25" s="296"/>
      <c r="AR25" s="296"/>
      <c r="AS25" s="296"/>
      <c r="AT25" s="296"/>
      <c r="AU25" s="296"/>
      <c r="AV25" s="296"/>
      <c r="AW25" s="296"/>
      <c r="AX25" s="296"/>
      <c r="AY25" s="296"/>
      <c r="AZ25" s="296"/>
      <c r="BA25" s="296"/>
      <c r="BB25" s="296"/>
      <c r="BC25" s="296"/>
      <c r="BD25" s="296"/>
      <c r="BE25" s="296"/>
      <c r="BF25" s="296"/>
      <c r="BG25" s="296"/>
      <c r="BH25" s="296"/>
      <c r="BI25" s="296"/>
    </row>
    <row r="26" spans="1:61" x14ac:dyDescent="0.3">
      <c r="A26" s="293" t="s">
        <v>90</v>
      </c>
      <c r="B26" s="294">
        <f>Summary!C20*1000</f>
        <v>0</v>
      </c>
      <c r="C26" s="294">
        <f>Summary!D20*1000</f>
        <v>0</v>
      </c>
      <c r="D26" s="294">
        <f>Summary!E20*1000</f>
        <v>0</v>
      </c>
      <c r="E26" s="294">
        <f>Summary!F20*1000</f>
        <v>0</v>
      </c>
      <c r="F26" s="294">
        <f>Summary!G20*1000</f>
        <v>0</v>
      </c>
      <c r="G26" s="294">
        <f>Summary!H20*1000</f>
        <v>0</v>
      </c>
      <c r="H26" s="294">
        <f>Summary!I20*1000</f>
        <v>0</v>
      </c>
      <c r="I26" s="294">
        <f>Summary!J20*1000</f>
        <v>0</v>
      </c>
      <c r="J26" s="294">
        <f>Summary!K20*1000</f>
        <v>0</v>
      </c>
      <c r="K26" s="294">
        <f>Summary!L20*1000</f>
        <v>0</v>
      </c>
      <c r="L26" s="294">
        <f>Summary!M20*1000</f>
        <v>0</v>
      </c>
      <c r="M26" s="294">
        <f>Summary!N20*1000</f>
        <v>0</v>
      </c>
      <c r="N26" s="294">
        <f>Summary!O20*1000</f>
        <v>0</v>
      </c>
      <c r="O26" s="294">
        <f>Summary!P20*1000</f>
        <v>0</v>
      </c>
      <c r="P26" s="294">
        <f>Summary!Q20*1000</f>
        <v>0</v>
      </c>
      <c r="Q26" s="294">
        <f>Summary!R20*1000</f>
        <v>0</v>
      </c>
      <c r="R26" s="294">
        <f>Summary!S20*1000</f>
        <v>6956.2121078214759</v>
      </c>
      <c r="S26" s="294">
        <f>Summary!T20*1000</f>
        <v>13745.972602739725</v>
      </c>
      <c r="T26" s="294">
        <f>Summary!U20*1000</f>
        <v>14194.838356164382</v>
      </c>
      <c r="U26" s="294">
        <f>Summary!V20*1000</f>
        <v>14194.838356164382</v>
      </c>
      <c r="V26" s="294">
        <f>Summary!W20*1000</f>
        <v>13745.972602739725</v>
      </c>
      <c r="W26" s="294">
        <f>Summary!X20*1000</f>
        <v>14194.838356164382</v>
      </c>
      <c r="X26" s="294">
        <f>Summary!Y20*1000</f>
        <v>13745.972602739725</v>
      </c>
      <c r="Y26" s="294">
        <f>Summary!Z20*1000</f>
        <v>14194.838356164382</v>
      </c>
      <c r="Z26" s="294">
        <f>Summary!AA20*1000</f>
        <v>14084.838356164382</v>
      </c>
      <c r="AA26" s="294">
        <f>Summary!AB20*1000</f>
        <v>13187.106849315071</v>
      </c>
      <c r="AB26" s="294">
        <f>Summary!AC20*1000</f>
        <v>14084.838356164382</v>
      </c>
      <c r="AC26" s="294">
        <f>Summary!AD20*1000</f>
        <v>13635.972602739725</v>
      </c>
      <c r="AD26" s="294">
        <f>Summary!AE20*1000</f>
        <v>14084.838356164382</v>
      </c>
      <c r="AE26" s="294">
        <f>Summary!AF20*1000</f>
        <v>13635.972602739725</v>
      </c>
      <c r="AF26" s="294">
        <f>Summary!AG20*1000</f>
        <v>14084.838356164382</v>
      </c>
      <c r="AG26" s="294">
        <f>Summary!AH20*1000</f>
        <v>14084.838356164382</v>
      </c>
      <c r="AH26" s="294">
        <f>Summary!AI20*1000</f>
        <v>13635.972602739725</v>
      </c>
      <c r="AI26" s="294">
        <f>Summary!AJ20*1000</f>
        <v>14084.838356164382</v>
      </c>
      <c r="AJ26" s="294">
        <f>Summary!AK20*1000</f>
        <v>13635.972602739725</v>
      </c>
      <c r="AK26" s="294">
        <f>Summary!AL20*1000</f>
        <v>14084.838356164382</v>
      </c>
      <c r="AL26" s="294">
        <f>Summary!AM20*1000</f>
        <v>14084.838356164382</v>
      </c>
      <c r="AM26" s="294">
        <f>Summary!AN20*1000</f>
        <v>12738.241095890411</v>
      </c>
      <c r="AN26" s="294">
        <f>Summary!AO20*1000</f>
        <v>14084.838356164382</v>
      </c>
      <c r="AO26" s="294">
        <f>Summary!AP20*1000</f>
        <v>13635.972602739725</v>
      </c>
      <c r="AP26" s="294">
        <f>Summary!AQ20*1000</f>
        <v>14084.838356164382</v>
      </c>
      <c r="AQ26" s="294">
        <f>Summary!AR20*1000</f>
        <v>13635.972602739725</v>
      </c>
      <c r="AR26" s="294">
        <f>Summary!AS20*1000</f>
        <v>14084.838356164382</v>
      </c>
      <c r="AS26" s="294">
        <f>Summary!AT20*1000</f>
        <v>14084.838356164382</v>
      </c>
      <c r="AT26" s="294">
        <f>Summary!AU20*1000</f>
        <v>13635.972602739725</v>
      </c>
      <c r="AU26" s="294">
        <f>Summary!AV20*1000</f>
        <v>14084.838356164382</v>
      </c>
      <c r="AV26" s="294">
        <f>Summary!AW20*1000</f>
        <v>13635.972602739725</v>
      </c>
      <c r="AW26" s="294">
        <f>Summary!AX20*1000</f>
        <v>14084.838356164382</v>
      </c>
      <c r="AX26" s="294">
        <f>Summary!AY20*1000</f>
        <v>0</v>
      </c>
      <c r="AY26" s="294">
        <f>Summary!AZ20*1000</f>
        <v>0</v>
      </c>
      <c r="AZ26" s="294">
        <f>Summary!BA20*1000</f>
        <v>0</v>
      </c>
      <c r="BA26" s="294">
        <f>Summary!BB20*1000</f>
        <v>0</v>
      </c>
      <c r="BB26" s="294">
        <f>Summary!BC20*1000</f>
        <v>0</v>
      </c>
      <c r="BC26" s="294">
        <f>Summary!BD20*1000</f>
        <v>0</v>
      </c>
      <c r="BD26" s="294">
        <f>Summary!BE20*1000</f>
        <v>0</v>
      </c>
      <c r="BE26" s="294">
        <f>Summary!BF20*1000</f>
        <v>0</v>
      </c>
      <c r="BF26" s="294">
        <f>Summary!BG20*1000</f>
        <v>0</v>
      </c>
      <c r="BG26" s="294">
        <f>Summary!BH20*1000</f>
        <v>0</v>
      </c>
      <c r="BH26" s="294">
        <f>Summary!BI20*1000</f>
        <v>0</v>
      </c>
      <c r="BI26" s="294">
        <f>Summary!BJ20*1000</f>
        <v>0</v>
      </c>
    </row>
    <row r="27" spans="1:61" x14ac:dyDescent="0.3">
      <c r="A27" s="293" t="s">
        <v>4</v>
      </c>
      <c r="B27" s="294">
        <f>Summary!C21*1000</f>
        <v>0</v>
      </c>
      <c r="C27" s="294">
        <f>Summary!D21*1000</f>
        <v>0</v>
      </c>
      <c r="D27" s="294">
        <f>Summary!E21*1000</f>
        <v>0</v>
      </c>
      <c r="E27" s="294">
        <f>Summary!F21*1000</f>
        <v>0</v>
      </c>
      <c r="F27" s="294">
        <f>Summary!G21*1000</f>
        <v>0</v>
      </c>
      <c r="G27" s="294">
        <f>Summary!H21*1000</f>
        <v>0</v>
      </c>
      <c r="H27" s="294">
        <f>Summary!I21*1000</f>
        <v>0</v>
      </c>
      <c r="I27" s="294">
        <f>Summary!J21*1000</f>
        <v>0</v>
      </c>
      <c r="J27" s="294">
        <f>Summary!K21*1000</f>
        <v>0</v>
      </c>
      <c r="K27" s="294">
        <f>Summary!L21*1000</f>
        <v>0</v>
      </c>
      <c r="L27" s="294">
        <f>Summary!M21*1000</f>
        <v>0</v>
      </c>
      <c r="M27" s="294">
        <f>Summary!N21*1000</f>
        <v>0</v>
      </c>
      <c r="N27" s="294">
        <f>Summary!O21*1000</f>
        <v>0</v>
      </c>
      <c r="O27" s="294">
        <f>Summary!P21*1000</f>
        <v>0</v>
      </c>
      <c r="P27" s="294">
        <f>Summary!Q21*1000</f>
        <v>0</v>
      </c>
      <c r="Q27" s="294">
        <f>Summary!R21*1000</f>
        <v>0</v>
      </c>
      <c r="R27" s="294">
        <f>Summary!S21*1000</f>
        <v>0</v>
      </c>
      <c r="S27" s="294">
        <f>Summary!T21*1000</f>
        <v>0</v>
      </c>
      <c r="T27" s="294">
        <f>Summary!U21*1000</f>
        <v>0</v>
      </c>
      <c r="U27" s="294">
        <f>Summary!V21*1000</f>
        <v>0</v>
      </c>
      <c r="V27" s="294">
        <f>Summary!W21*1000</f>
        <v>0</v>
      </c>
      <c r="W27" s="294">
        <f>Summary!X21*1000</f>
        <v>0</v>
      </c>
      <c r="X27" s="294">
        <f>Summary!Y21*1000</f>
        <v>0</v>
      </c>
      <c r="Y27" s="294">
        <f>Summary!Z21*1000</f>
        <v>0</v>
      </c>
      <c r="Z27" s="294">
        <f>Summary!AA21*1000</f>
        <v>0</v>
      </c>
      <c r="AA27" s="294">
        <f>Summary!AB21*1000</f>
        <v>0</v>
      </c>
      <c r="AB27" s="294">
        <f>Summary!AC21*1000</f>
        <v>0</v>
      </c>
      <c r="AC27" s="294">
        <f>Summary!AD21*1000</f>
        <v>0</v>
      </c>
      <c r="AD27" s="294">
        <f>Summary!AE21*1000</f>
        <v>0</v>
      </c>
      <c r="AE27" s="294">
        <f>Summary!AF21*1000</f>
        <v>0</v>
      </c>
      <c r="AF27" s="294">
        <f>Summary!AG21*1000</f>
        <v>0</v>
      </c>
      <c r="AG27" s="294">
        <f>Summary!AH21*1000</f>
        <v>0</v>
      </c>
      <c r="AH27" s="294">
        <f>Summary!AI21*1000</f>
        <v>0</v>
      </c>
      <c r="AI27" s="294">
        <f>Summary!AJ21*1000</f>
        <v>0</v>
      </c>
      <c r="AJ27" s="294">
        <f>Summary!AK21*1000</f>
        <v>0</v>
      </c>
      <c r="AK27" s="294">
        <f>Summary!AL21*1000</f>
        <v>0</v>
      </c>
      <c r="AL27" s="294">
        <f>Summary!AM21*1000</f>
        <v>0</v>
      </c>
      <c r="AM27" s="294">
        <f>Summary!AN21*1000</f>
        <v>0</v>
      </c>
      <c r="AN27" s="294">
        <f>Summary!AO21*1000</f>
        <v>0</v>
      </c>
      <c r="AO27" s="294">
        <f>Summary!AP21*1000</f>
        <v>0</v>
      </c>
      <c r="AP27" s="294">
        <f>Summary!AQ21*1000</f>
        <v>0</v>
      </c>
      <c r="AQ27" s="294">
        <f>Summary!AR21*1000</f>
        <v>0</v>
      </c>
      <c r="AR27" s="294">
        <f>Summary!AS21*1000</f>
        <v>0</v>
      </c>
      <c r="AS27" s="294">
        <f>Summary!AT21*1000</f>
        <v>0</v>
      </c>
      <c r="AT27" s="294">
        <f>Summary!AU21*1000</f>
        <v>0</v>
      </c>
      <c r="AU27" s="294">
        <f>Summary!AV21*1000</f>
        <v>0</v>
      </c>
      <c r="AV27" s="294">
        <f>Summary!AW21*1000</f>
        <v>0</v>
      </c>
      <c r="AW27" s="294">
        <f>Summary!AX21*1000</f>
        <v>0</v>
      </c>
      <c r="AX27" s="294">
        <f>Summary!AY21*1000</f>
        <v>0</v>
      </c>
      <c r="AY27" s="294">
        <f>Summary!AZ21*1000</f>
        <v>0</v>
      </c>
      <c r="AZ27" s="294">
        <f>Summary!BA21*1000</f>
        <v>0</v>
      </c>
      <c r="BA27" s="294">
        <f>Summary!BB21*1000</f>
        <v>0</v>
      </c>
      <c r="BB27" s="294">
        <f>Summary!BC21*1000</f>
        <v>0</v>
      </c>
      <c r="BC27" s="294">
        <f>Summary!BD21*1000</f>
        <v>0</v>
      </c>
      <c r="BD27" s="294">
        <f>Summary!BE21*1000</f>
        <v>0</v>
      </c>
      <c r="BE27" s="294">
        <f>Summary!BF21*1000</f>
        <v>0</v>
      </c>
      <c r="BF27" s="294">
        <f>Summary!BG21*1000</f>
        <v>0</v>
      </c>
      <c r="BG27" s="294">
        <f>Summary!BH21*1000</f>
        <v>0</v>
      </c>
      <c r="BH27" s="294">
        <f>Summary!BI21*1000</f>
        <v>0</v>
      </c>
      <c r="BI27" s="294">
        <f>Summary!BJ21*1000</f>
        <v>0</v>
      </c>
    </row>
    <row r="28" spans="1:61" x14ac:dyDescent="0.3">
      <c r="A28" s="293" t="s">
        <v>155</v>
      </c>
      <c r="B28" s="294">
        <f>Summary!C22*1000</f>
        <v>0</v>
      </c>
      <c r="C28" s="294">
        <f>Summary!D22*1000</f>
        <v>0</v>
      </c>
      <c r="D28" s="294">
        <f>Summary!E22*1000</f>
        <v>0</v>
      </c>
      <c r="E28" s="294">
        <f>Summary!F22*1000</f>
        <v>0</v>
      </c>
      <c r="F28" s="294">
        <f>Summary!G22*1000</f>
        <v>0</v>
      </c>
      <c r="G28" s="294">
        <f>Summary!H22*1000</f>
        <v>0</v>
      </c>
      <c r="H28" s="294">
        <f>Summary!I22*1000</f>
        <v>0</v>
      </c>
      <c r="I28" s="294">
        <f>Summary!J22*1000</f>
        <v>119617.14339726027</v>
      </c>
      <c r="J28" s="294">
        <f>Summary!K22*1000</f>
        <v>123262.6005479452</v>
      </c>
      <c r="K28" s="294">
        <f>Summary!L22*1000</f>
        <v>128072.88312328768</v>
      </c>
      <c r="L28" s="294">
        <f>Summary!M22*1000</f>
        <v>129261.71013698629</v>
      </c>
      <c r="M28" s="294">
        <f>Summary!N22*1000</f>
        <v>132607.03380821919</v>
      </c>
      <c r="N28" s="294">
        <f>Summary!O22*1000</f>
        <v>132607.03380821919</v>
      </c>
      <c r="O28" s="294">
        <f>Summary!P22*1000</f>
        <v>123189.84909589041</v>
      </c>
      <c r="P28" s="294">
        <f>Summary!Q22*1000</f>
        <v>140965.72147945204</v>
      </c>
      <c r="Q28" s="294">
        <f>Summary!R22*1000</f>
        <v>137353.50465753424</v>
      </c>
      <c r="R28" s="294">
        <f>Summary!S22*1000</f>
        <v>140965.72147945204</v>
      </c>
      <c r="S28" s="294">
        <f>Summary!T22*1000</f>
        <v>137353.50465753424</v>
      </c>
      <c r="T28" s="294">
        <f>Summary!U22*1000</f>
        <v>140965.72147945204</v>
      </c>
      <c r="U28" s="294">
        <f>Summary!V22*1000</f>
        <v>140965.72147945204</v>
      </c>
      <c r="V28" s="294">
        <f>Summary!W22*1000</f>
        <v>137353.50465753424</v>
      </c>
      <c r="W28" s="294">
        <f>Summary!X22*1000</f>
        <v>140965.72147945204</v>
      </c>
      <c r="X28" s="294">
        <f>Summary!Y22*1000</f>
        <v>137353.50465753424</v>
      </c>
      <c r="Y28" s="294">
        <f>Summary!Z22*1000</f>
        <v>140965.72147945204</v>
      </c>
      <c r="Z28" s="294">
        <f>Summary!AA22*1000</f>
        <v>140965.72147945204</v>
      </c>
      <c r="AA28" s="294">
        <f>Summary!AB22*1000</f>
        <v>133741.28783561644</v>
      </c>
      <c r="AB28" s="294">
        <f>Summary!AC22*1000</f>
        <v>140965.72147945204</v>
      </c>
      <c r="AC28" s="294">
        <f>Summary!AD22*1000</f>
        <v>137353.50465753424</v>
      </c>
      <c r="AD28" s="294">
        <f>Summary!AE22*1000</f>
        <v>140965.72147945204</v>
      </c>
      <c r="AE28" s="294">
        <f>Summary!AF22*1000</f>
        <v>137353.50465753424</v>
      </c>
      <c r="AF28" s="294">
        <f>Summary!AG22*1000</f>
        <v>140965.72147945204</v>
      </c>
      <c r="AG28" s="294">
        <f>Summary!AH22*1000</f>
        <v>140965.72147945204</v>
      </c>
      <c r="AH28" s="294">
        <f>Summary!AI22*1000</f>
        <v>137353.50465753424</v>
      </c>
      <c r="AI28" s="294">
        <f>Summary!AJ22*1000</f>
        <v>140965.72147945204</v>
      </c>
      <c r="AJ28" s="294">
        <f>Summary!AK22*1000</f>
        <v>137353.50465753424</v>
      </c>
      <c r="AK28" s="294">
        <f>Summary!AL22*1000</f>
        <v>140965.72147945204</v>
      </c>
      <c r="AL28" s="294">
        <f>Summary!AM22*1000</f>
        <v>140965.72147945204</v>
      </c>
      <c r="AM28" s="294">
        <f>Summary!AN22*1000</f>
        <v>130129.07101369862</v>
      </c>
      <c r="AN28" s="294">
        <f>Summary!AO22*1000</f>
        <v>140965.72147945204</v>
      </c>
      <c r="AO28" s="294">
        <f>Summary!AP22*1000</f>
        <v>137353.50465753424</v>
      </c>
      <c r="AP28" s="294">
        <f>Summary!AQ22*1000</f>
        <v>140965.72147945204</v>
      </c>
      <c r="AQ28" s="294">
        <f>Summary!AR22*1000</f>
        <v>137353.50465753424</v>
      </c>
      <c r="AR28" s="294">
        <f>Summary!AS22*1000</f>
        <v>140965.72147945204</v>
      </c>
      <c r="AS28" s="294">
        <f>Summary!AT22*1000</f>
        <v>140965.72147945204</v>
      </c>
      <c r="AT28" s="294">
        <f>Summary!AU22*1000</f>
        <v>137353.50465753424</v>
      </c>
      <c r="AU28" s="294">
        <f>Summary!AV22*1000</f>
        <v>140965.72147945204</v>
      </c>
      <c r="AV28" s="294">
        <f>Summary!AW22*1000</f>
        <v>137353.50465753424</v>
      </c>
      <c r="AW28" s="294">
        <f>Summary!AX22*1000</f>
        <v>140965.72147945204</v>
      </c>
      <c r="AX28" s="294">
        <f>Summary!AY22*1000</f>
        <v>0</v>
      </c>
      <c r="AY28" s="294">
        <f>Summary!AZ22*1000</f>
        <v>0</v>
      </c>
      <c r="AZ28" s="294">
        <f>Summary!BA22*1000</f>
        <v>0</v>
      </c>
      <c r="BA28" s="294">
        <f>Summary!BB22*1000</f>
        <v>0</v>
      </c>
      <c r="BB28" s="294">
        <f>Summary!BC22*1000</f>
        <v>0</v>
      </c>
      <c r="BC28" s="294">
        <f>Summary!BD22*1000</f>
        <v>0</v>
      </c>
      <c r="BD28" s="294">
        <f>Summary!BE22*1000</f>
        <v>0</v>
      </c>
      <c r="BE28" s="294">
        <f>Summary!BF22*1000</f>
        <v>0</v>
      </c>
      <c r="BF28" s="294">
        <f>Summary!BG22*1000</f>
        <v>0</v>
      </c>
      <c r="BG28" s="294">
        <f>Summary!BH22*1000</f>
        <v>0</v>
      </c>
      <c r="BH28" s="294">
        <f>Summary!BI22*1000</f>
        <v>0</v>
      </c>
      <c r="BI28" s="294">
        <f>Summary!BJ22*1000</f>
        <v>0</v>
      </c>
    </row>
    <row r="29" spans="1:61" x14ac:dyDescent="0.3">
      <c r="A29" s="293" t="s">
        <v>293</v>
      </c>
      <c r="B29" s="294">
        <f>Summary!C23*1000</f>
        <v>0</v>
      </c>
      <c r="C29" s="294">
        <f>Summary!D23*1000</f>
        <v>0</v>
      </c>
      <c r="D29" s="294">
        <f>Summary!E23*1000</f>
        <v>0</v>
      </c>
      <c r="E29" s="294">
        <f>Summary!F23*1000</f>
        <v>0</v>
      </c>
      <c r="F29" s="294">
        <f>Summary!G23*1000</f>
        <v>0</v>
      </c>
      <c r="G29" s="294">
        <f>Summary!H23*1000</f>
        <v>0</v>
      </c>
      <c r="H29" s="294">
        <f>Summary!I23*1000</f>
        <v>0</v>
      </c>
      <c r="I29" s="294">
        <f>Summary!J23*1000</f>
        <v>0</v>
      </c>
      <c r="J29" s="294">
        <f>Summary!K23*1000</f>
        <v>0</v>
      </c>
      <c r="K29" s="294">
        <f>Summary!L23*1000</f>
        <v>0</v>
      </c>
      <c r="L29" s="294">
        <f>Summary!M23*1000</f>
        <v>0</v>
      </c>
      <c r="M29" s="294">
        <f>Summary!N23*1000</f>
        <v>0</v>
      </c>
      <c r="N29" s="294">
        <f>Summary!O23*1000</f>
        <v>0</v>
      </c>
      <c r="O29" s="294">
        <f>Summary!P23*1000</f>
        <v>0</v>
      </c>
      <c r="P29" s="294">
        <f>Summary!Q23*1000</f>
        <v>0</v>
      </c>
      <c r="Q29" s="294">
        <f>Summary!R23*1000</f>
        <v>0</v>
      </c>
      <c r="R29" s="294">
        <f>Summary!S23*1000</f>
        <v>0</v>
      </c>
      <c r="S29" s="294">
        <f>Summary!T23*1000</f>
        <v>0</v>
      </c>
      <c r="T29" s="294">
        <f>Summary!U23*1000</f>
        <v>0</v>
      </c>
      <c r="U29" s="294">
        <f>Summary!V23*1000</f>
        <v>0</v>
      </c>
      <c r="V29" s="294">
        <f>Summary!W23*1000</f>
        <v>0</v>
      </c>
      <c r="W29" s="294">
        <f>Summary!X23*1000</f>
        <v>0</v>
      </c>
      <c r="X29" s="294">
        <f>Summary!Y23*1000</f>
        <v>0</v>
      </c>
      <c r="Y29" s="294">
        <f>Summary!Z23*1000</f>
        <v>0</v>
      </c>
      <c r="Z29" s="294">
        <f>Summary!AA23*1000</f>
        <v>0</v>
      </c>
      <c r="AA29" s="294">
        <f>Summary!AB23*1000</f>
        <v>0</v>
      </c>
      <c r="AB29" s="294">
        <f>Summary!AC23*1000</f>
        <v>0</v>
      </c>
      <c r="AC29" s="294">
        <f>Summary!AD23*1000</f>
        <v>0</v>
      </c>
      <c r="AD29" s="294">
        <f>Summary!AE23*1000</f>
        <v>0</v>
      </c>
      <c r="AE29" s="294">
        <f>Summary!AF23*1000</f>
        <v>0</v>
      </c>
      <c r="AF29" s="294">
        <f>Summary!AG23*1000</f>
        <v>0</v>
      </c>
      <c r="AG29" s="294">
        <f>Summary!AH23*1000</f>
        <v>0</v>
      </c>
      <c r="AH29" s="294">
        <f>Summary!AI23*1000</f>
        <v>0</v>
      </c>
      <c r="AI29" s="294">
        <f>Summary!AJ23*1000</f>
        <v>0</v>
      </c>
      <c r="AJ29" s="294">
        <f>Summary!AK23*1000</f>
        <v>0</v>
      </c>
      <c r="AK29" s="294">
        <f>Summary!AL23*1000</f>
        <v>0</v>
      </c>
      <c r="AL29" s="294">
        <f>Summary!AM23*1000</f>
        <v>0</v>
      </c>
      <c r="AM29" s="294">
        <f>Summary!AN23*1000</f>
        <v>0</v>
      </c>
      <c r="AN29" s="294">
        <f>Summary!AO23*1000</f>
        <v>0</v>
      </c>
      <c r="AO29" s="294">
        <f>Summary!AP23*1000</f>
        <v>0</v>
      </c>
      <c r="AP29" s="294">
        <f>Summary!AQ23*1000</f>
        <v>0</v>
      </c>
      <c r="AQ29" s="294">
        <f>Summary!AR23*1000</f>
        <v>0</v>
      </c>
      <c r="AR29" s="294">
        <f>Summary!AS23*1000</f>
        <v>0</v>
      </c>
      <c r="AS29" s="294">
        <f>Summary!AT23*1000</f>
        <v>0</v>
      </c>
      <c r="AT29" s="294">
        <f>Summary!AU23*1000</f>
        <v>0</v>
      </c>
      <c r="AU29" s="294">
        <f>Summary!AV23*1000</f>
        <v>0</v>
      </c>
      <c r="AV29" s="294">
        <f>Summary!AW23*1000</f>
        <v>0</v>
      </c>
      <c r="AW29" s="294">
        <f>Summary!AX23*1000</f>
        <v>0</v>
      </c>
      <c r="AX29" s="294">
        <f>Summary!AY23*1000</f>
        <v>0</v>
      </c>
      <c r="AY29" s="294">
        <f>Summary!AZ23*1000</f>
        <v>0</v>
      </c>
      <c r="AZ29" s="294">
        <f>Summary!BA23*1000</f>
        <v>0</v>
      </c>
      <c r="BA29" s="294">
        <f>Summary!BB23*1000</f>
        <v>0</v>
      </c>
      <c r="BB29" s="294">
        <f>Summary!BC23*1000</f>
        <v>0</v>
      </c>
      <c r="BC29" s="294">
        <f>Summary!BD23*1000</f>
        <v>0</v>
      </c>
      <c r="BD29" s="294">
        <f>Summary!BE23*1000</f>
        <v>0</v>
      </c>
      <c r="BE29" s="294">
        <f>Summary!BF23*1000</f>
        <v>0</v>
      </c>
      <c r="BF29" s="294">
        <f>Summary!BG23*1000</f>
        <v>0</v>
      </c>
      <c r="BG29" s="294">
        <f>Summary!BH23*1000</f>
        <v>0</v>
      </c>
      <c r="BH29" s="294">
        <f>Summary!BI23*1000</f>
        <v>0</v>
      </c>
      <c r="BI29" s="294">
        <f>Summary!BJ23*1000</f>
        <v>0</v>
      </c>
    </row>
    <row r="30" spans="1:61" x14ac:dyDescent="0.3">
      <c r="A30" s="293" t="s">
        <v>476</v>
      </c>
      <c r="B30" s="294">
        <f>Summary!C24*1000</f>
        <v>0</v>
      </c>
      <c r="C30" s="294">
        <f>Summary!D24*1000</f>
        <v>0</v>
      </c>
      <c r="D30" s="294">
        <f>Summary!E24*1000</f>
        <v>0</v>
      </c>
      <c r="E30" s="294">
        <f>Summary!F24*1000</f>
        <v>0</v>
      </c>
      <c r="F30" s="294">
        <f>Summary!G24*1000</f>
        <v>0</v>
      </c>
      <c r="G30" s="294">
        <f>Summary!H24*1000</f>
        <v>0</v>
      </c>
      <c r="H30" s="294">
        <f>Summary!I24*1000</f>
        <v>0</v>
      </c>
      <c r="I30" s="294">
        <f>Summary!J24*1000</f>
        <v>0</v>
      </c>
      <c r="J30" s="294">
        <f>Summary!K24*1000</f>
        <v>0</v>
      </c>
      <c r="K30" s="294">
        <f>Summary!L24*1000</f>
        <v>0</v>
      </c>
      <c r="L30" s="294">
        <f>Summary!M24*1000</f>
        <v>0</v>
      </c>
      <c r="M30" s="294">
        <f>Summary!N24*1000</f>
        <v>0</v>
      </c>
      <c r="N30" s="294">
        <f>Summary!O24*1000</f>
        <v>0</v>
      </c>
      <c r="O30" s="294">
        <f>Summary!P24*1000</f>
        <v>0</v>
      </c>
      <c r="P30" s="294">
        <f>Summary!Q24*1000</f>
        <v>0</v>
      </c>
      <c r="Q30" s="294">
        <f>Summary!R24*1000</f>
        <v>0</v>
      </c>
      <c r="R30" s="294">
        <f>Summary!S24*1000</f>
        <v>0</v>
      </c>
      <c r="S30" s="294">
        <f>Summary!T24*1000</f>
        <v>0</v>
      </c>
      <c r="T30" s="294">
        <f>Summary!U24*1000</f>
        <v>0</v>
      </c>
      <c r="U30" s="294">
        <f>Summary!V24*1000</f>
        <v>0</v>
      </c>
      <c r="V30" s="294">
        <f>Summary!W24*1000</f>
        <v>0</v>
      </c>
      <c r="W30" s="294">
        <f>Summary!X24*1000</f>
        <v>0</v>
      </c>
      <c r="X30" s="294">
        <f>Summary!Y24*1000</f>
        <v>0</v>
      </c>
      <c r="Y30" s="294">
        <f>Summary!Z24*1000</f>
        <v>0</v>
      </c>
      <c r="Z30" s="294">
        <f>Summary!AA24*1000</f>
        <v>0</v>
      </c>
      <c r="AA30" s="294">
        <f>Summary!AB24*1000</f>
        <v>0</v>
      </c>
      <c r="AB30" s="294">
        <f>Summary!AC24*1000</f>
        <v>0</v>
      </c>
      <c r="AC30" s="294">
        <f>Summary!AD24*1000</f>
        <v>0</v>
      </c>
      <c r="AD30" s="294">
        <f>Summary!AE24*1000</f>
        <v>0</v>
      </c>
      <c r="AE30" s="294">
        <f>Summary!AF24*1000</f>
        <v>0</v>
      </c>
      <c r="AF30" s="294">
        <f>Summary!AG24*1000</f>
        <v>0</v>
      </c>
      <c r="AG30" s="294">
        <f>Summary!AH24*1000</f>
        <v>0</v>
      </c>
      <c r="AH30" s="294">
        <f>Summary!AI24*1000</f>
        <v>0</v>
      </c>
      <c r="AI30" s="294">
        <f>Summary!AJ24*1000</f>
        <v>0</v>
      </c>
      <c r="AJ30" s="294">
        <f>Summary!AK24*1000</f>
        <v>0</v>
      </c>
      <c r="AK30" s="294">
        <f>Summary!AL24*1000</f>
        <v>0</v>
      </c>
      <c r="AL30" s="294">
        <f>Summary!AM24*1000</f>
        <v>0</v>
      </c>
      <c r="AM30" s="294">
        <f>Summary!AN24*1000</f>
        <v>0</v>
      </c>
      <c r="AN30" s="294">
        <f>Summary!AO24*1000</f>
        <v>0</v>
      </c>
      <c r="AO30" s="294">
        <f>Summary!AP24*1000</f>
        <v>0</v>
      </c>
      <c r="AP30" s="294">
        <f>Summary!AQ24*1000</f>
        <v>0</v>
      </c>
      <c r="AQ30" s="294">
        <f>Summary!AR24*1000</f>
        <v>0</v>
      </c>
      <c r="AR30" s="294">
        <f>Summary!AS24*1000</f>
        <v>0</v>
      </c>
      <c r="AS30" s="294">
        <f>Summary!AT24*1000</f>
        <v>0</v>
      </c>
      <c r="AT30" s="294">
        <f>Summary!AU24*1000</f>
        <v>0</v>
      </c>
      <c r="AU30" s="294">
        <f>Summary!AV24*1000</f>
        <v>0</v>
      </c>
      <c r="AV30" s="294">
        <f>Summary!AW24*1000</f>
        <v>0</v>
      </c>
      <c r="AW30" s="294">
        <f>Summary!AX24*1000</f>
        <v>0</v>
      </c>
      <c r="AX30" s="294">
        <f>Summary!AY24*1000</f>
        <v>0</v>
      </c>
      <c r="AY30" s="294">
        <f>Summary!AZ24*1000</f>
        <v>0</v>
      </c>
      <c r="AZ30" s="294">
        <f>Summary!BA24*1000</f>
        <v>0</v>
      </c>
      <c r="BA30" s="294">
        <f>Summary!BB24*1000</f>
        <v>0</v>
      </c>
      <c r="BB30" s="294">
        <f>Summary!BC24*1000</f>
        <v>0</v>
      </c>
      <c r="BC30" s="294">
        <f>Summary!BD24*1000</f>
        <v>0</v>
      </c>
      <c r="BD30" s="294">
        <f>Summary!BE24*1000</f>
        <v>0</v>
      </c>
      <c r="BE30" s="294">
        <f>Summary!BF24*1000</f>
        <v>0</v>
      </c>
      <c r="BF30" s="294">
        <f>Summary!BG24*1000</f>
        <v>0</v>
      </c>
      <c r="BG30" s="294">
        <f>Summary!BH24*1000</f>
        <v>0</v>
      </c>
      <c r="BH30" s="294">
        <f>Summary!BI24*1000</f>
        <v>0</v>
      </c>
      <c r="BI30" s="294">
        <f>Summary!BJ24*1000</f>
        <v>0</v>
      </c>
    </row>
    <row r="31" spans="1:61" x14ac:dyDescent="0.3">
      <c r="A31" s="293" t="s">
        <v>452</v>
      </c>
      <c r="B31" s="294">
        <f>Summary!C25*1000</f>
        <v>12519.83</v>
      </c>
      <c r="C31" s="294">
        <f>Summary!D25*1000</f>
        <v>12499.39</v>
      </c>
      <c r="D31" s="294">
        <f>Summary!E25*1000</f>
        <v>16525.22</v>
      </c>
      <c r="E31" s="294">
        <f>Summary!F25*1000</f>
        <v>13199.07</v>
      </c>
      <c r="F31" s="294">
        <f>Summary!G25*1000</f>
        <v>13473.13</v>
      </c>
      <c r="G31" s="294">
        <f>Summary!H25*1000</f>
        <v>13055.04</v>
      </c>
      <c r="H31" s="294">
        <f>Summary!I25*1000</f>
        <v>14829</v>
      </c>
      <c r="I31" s="294">
        <f>Summary!J25*1000</f>
        <v>39111.269129636203</v>
      </c>
      <c r="J31" s="294">
        <f>Summary!K25*1000</f>
        <v>39112.076824389471</v>
      </c>
      <c r="K31" s="294">
        <f>Summary!L25*1000</f>
        <v>39003.175089039585</v>
      </c>
      <c r="L31" s="294">
        <f>Summary!M25*1000</f>
        <v>39325.370270617743</v>
      </c>
      <c r="M31" s="294">
        <f>Summary!N25*1000</f>
        <v>39476.23771376138</v>
      </c>
      <c r="N31" s="294">
        <f>Summary!O25*1000</f>
        <v>39545.266512550894</v>
      </c>
      <c r="O31" s="294">
        <f>Summary!P25*1000</f>
        <v>40151.772008524553</v>
      </c>
      <c r="P31" s="294">
        <f>Summary!Q25*1000</f>
        <v>40072.155966366838</v>
      </c>
      <c r="Q31" s="294">
        <f>Summary!R25*1000</f>
        <v>40880.536023097506</v>
      </c>
      <c r="R31" s="294">
        <f>Summary!S25*1000</f>
        <v>40453.159692602334</v>
      </c>
      <c r="S31" s="294">
        <f>Summary!T25*1000</f>
        <v>40452.419465934858</v>
      </c>
      <c r="T31" s="294">
        <f>Summary!U25*1000</f>
        <v>42337.57245905789</v>
      </c>
      <c r="U31" s="294">
        <f>Summary!V25*1000</f>
        <v>42329.145728871896</v>
      </c>
      <c r="V31" s="294">
        <f>Summary!W25*1000</f>
        <v>42240.278042746395</v>
      </c>
      <c r="W31" s="294">
        <f>Summary!X25*1000</f>
        <v>43468.638795713523</v>
      </c>
      <c r="X31" s="294">
        <f>Summary!Y25*1000</f>
        <v>43350.815352866426</v>
      </c>
      <c r="Y31" s="294">
        <f>Summary!Z25*1000</f>
        <v>45570.2197085074</v>
      </c>
      <c r="Z31" s="294">
        <f>Summary!AA25*1000</f>
        <v>44552.260126878362</v>
      </c>
      <c r="AA31" s="294">
        <f>Summary!AB25*1000</f>
        <v>44386.29803642544</v>
      </c>
      <c r="AB31" s="294">
        <f>Summary!AC25*1000</f>
        <v>46442.591409012995</v>
      </c>
      <c r="AC31" s="294">
        <f>Summary!AD25*1000</f>
        <v>46799.100844395041</v>
      </c>
      <c r="AD31" s="294">
        <f>Summary!AE25*1000</f>
        <v>48439.920580312144</v>
      </c>
      <c r="AE31" s="294">
        <f>Summary!AF25*1000</f>
        <v>48911.607309777974</v>
      </c>
      <c r="AF31" s="294">
        <f>Summary!AG25*1000</f>
        <v>50258.81197384432</v>
      </c>
      <c r="AG31" s="294">
        <f>Summary!AH25*1000</f>
        <v>50240.669513706132</v>
      </c>
      <c r="AH31" s="294">
        <f>Summary!AI25*1000</f>
        <v>53006.84291782396</v>
      </c>
      <c r="AI31" s="294">
        <f>Summary!AJ25*1000</f>
        <v>53051.043355382681</v>
      </c>
      <c r="AJ31" s="294">
        <f>Summary!AK25*1000</f>
        <v>52894.190429869195</v>
      </c>
      <c r="AK31" s="294">
        <f>Summary!AL25*1000</f>
        <v>56834.714974242954</v>
      </c>
      <c r="AL31" s="294">
        <f>Summary!AM25*1000</f>
        <v>54708.670675779402</v>
      </c>
      <c r="AM31" s="294">
        <f>Summary!AN25*1000</f>
        <v>57551.30535180719</v>
      </c>
      <c r="AN31" s="294">
        <f>Summary!AO25*1000</f>
        <v>58107.277531725558</v>
      </c>
      <c r="AO31" s="294">
        <f>Summary!AP25*1000</f>
        <v>57415.679627326033</v>
      </c>
      <c r="AP31" s="294">
        <f>Summary!AQ25*1000</f>
        <v>59693.00263119764</v>
      </c>
      <c r="AQ31" s="294">
        <f>Summary!AR25*1000</f>
        <v>60274.650120785256</v>
      </c>
      <c r="AR31" s="294">
        <f>Summary!AS25*1000</f>
        <v>63675.5030970425</v>
      </c>
      <c r="AS31" s="294">
        <f>Summary!AT25*1000</f>
        <v>62607.235624242552</v>
      </c>
      <c r="AT31" s="294">
        <f>Summary!AU25*1000</f>
        <v>63918.541159688881</v>
      </c>
      <c r="AU31" s="294">
        <f>Summary!AV25*1000</f>
        <v>64693.881199002179</v>
      </c>
      <c r="AV31" s="294">
        <f>Summary!AW25*1000</f>
        <v>65721.342017259929</v>
      </c>
      <c r="AW31" s="294">
        <f>Summary!AX25*1000</f>
        <v>66751.148673780001</v>
      </c>
      <c r="AX31" s="294">
        <f>Summary!AY25*1000</f>
        <v>67716.711030391249</v>
      </c>
      <c r="AY31" s="294">
        <f>Summary!AZ25*1000</f>
        <v>68748.789214953082</v>
      </c>
      <c r="AZ31" s="294">
        <f>Summary!BA25*1000</f>
        <v>70009.333437071298</v>
      </c>
      <c r="BA31" s="294">
        <f>Summary!BB25*1000</f>
        <v>71407.942350921454</v>
      </c>
      <c r="BB31" s="294">
        <f>Summary!BC25*1000</f>
        <v>73158.638214888953</v>
      </c>
      <c r="BC31" s="294">
        <f>Summary!BD25*1000</f>
        <v>75026.343842812086</v>
      </c>
      <c r="BD31" s="294">
        <f>Summary!BE25*1000</f>
        <v>76896.546035833831</v>
      </c>
      <c r="BE31" s="294">
        <f>Summary!BF25*1000</f>
        <v>78902.719362577744</v>
      </c>
      <c r="BF31" s="294">
        <f>Summary!BG25*1000</f>
        <v>80959.660253008507</v>
      </c>
      <c r="BG31" s="294">
        <f>Summary!BH25*1000</f>
        <v>83084.960302313892</v>
      </c>
      <c r="BH31" s="294">
        <f>Summary!BI25*1000</f>
        <v>85345.544124847176</v>
      </c>
      <c r="BI31" s="294">
        <f>Summary!BJ25*1000</f>
        <v>87657.042016897307</v>
      </c>
    </row>
    <row r="32" spans="1:61" x14ac:dyDescent="0.3">
      <c r="A32" s="293"/>
      <c r="B32" s="313"/>
      <c r="C32" s="313"/>
      <c r="D32" s="313"/>
      <c r="E32" s="313"/>
      <c r="F32" s="313"/>
      <c r="G32" s="313"/>
      <c r="H32" s="313"/>
      <c r="I32" s="313"/>
      <c r="J32" s="313"/>
      <c r="K32" s="313"/>
      <c r="L32" s="313"/>
      <c r="M32" s="313"/>
      <c r="N32" s="314"/>
      <c r="O32" s="314"/>
      <c r="P32" s="314"/>
      <c r="Q32" s="314"/>
      <c r="R32" s="314"/>
      <c r="S32" s="314"/>
      <c r="T32" s="314"/>
      <c r="U32" s="314"/>
      <c r="V32" s="314"/>
      <c r="W32" s="314"/>
      <c r="X32" s="314"/>
      <c r="Y32" s="314"/>
      <c r="Z32" s="313"/>
      <c r="AA32" s="313"/>
      <c r="AB32" s="313"/>
      <c r="AC32" s="313"/>
      <c r="AD32" s="313"/>
      <c r="AE32" s="313"/>
      <c r="AF32" s="313"/>
      <c r="AG32" s="313"/>
      <c r="AH32" s="313"/>
      <c r="AI32" s="313"/>
      <c r="AJ32" s="313"/>
      <c r="AK32" s="313"/>
      <c r="AL32" s="314"/>
      <c r="AM32" s="297"/>
      <c r="AN32" s="297"/>
      <c r="AO32" s="297"/>
      <c r="AP32" s="297"/>
      <c r="AQ32" s="297"/>
      <c r="AR32" s="297"/>
      <c r="AS32" s="297"/>
      <c r="AT32" s="297"/>
      <c r="AU32" s="297"/>
      <c r="AV32" s="297"/>
      <c r="AW32" s="297"/>
      <c r="AX32" s="297"/>
      <c r="AY32" s="297"/>
      <c r="AZ32" s="297"/>
      <c r="BA32" s="297"/>
      <c r="BB32" s="297"/>
      <c r="BC32" s="297"/>
      <c r="BD32" s="297"/>
      <c r="BE32" s="297"/>
      <c r="BF32" s="297"/>
      <c r="BG32" s="297"/>
      <c r="BH32" s="297"/>
      <c r="BI32" s="297"/>
    </row>
    <row r="33" spans="1:61" x14ac:dyDescent="0.3">
      <c r="A33" s="293" t="s">
        <v>11</v>
      </c>
      <c r="B33" s="294">
        <f>Summary!C31*1000</f>
        <v>28311.35</v>
      </c>
      <c r="C33" s="294">
        <f>Summary!D31*1000</f>
        <v>1941.23</v>
      </c>
      <c r="D33" s="294">
        <f>Summary!E31*1000</f>
        <v>29788.17</v>
      </c>
      <c r="E33" s="294">
        <f>Summary!F31*1000</f>
        <v>-16006.809999999998</v>
      </c>
      <c r="F33" s="294">
        <f>Summary!G31*1000</f>
        <v>0</v>
      </c>
      <c r="G33" s="294">
        <f>Summary!H31*1000</f>
        <v>960</v>
      </c>
      <c r="H33" s="294">
        <f>Summary!I31*1000</f>
        <v>0</v>
      </c>
      <c r="I33" s="294">
        <f>Summary!J31*1000</f>
        <v>140916.60836887671</v>
      </c>
      <c r="J33" s="294">
        <f>Summary!K31*1000</f>
        <v>138067.52422794519</v>
      </c>
      <c r="K33" s="294">
        <f>Summary!L31*1000</f>
        <v>140916.60836887671</v>
      </c>
      <c r="L33" s="294">
        <f>Summary!M31*1000</f>
        <v>138067.52422794519</v>
      </c>
      <c r="M33" s="294">
        <f>Summary!N31*1000</f>
        <v>156314.60288942466</v>
      </c>
      <c r="N33" s="294">
        <f>Summary!O31*1000</f>
        <v>158583.19467024656</v>
      </c>
      <c r="O33" s="294">
        <f>Summary!P31*1000</f>
        <v>148334.49841183564</v>
      </c>
      <c r="P33" s="294">
        <f>Summary!Q31*1000</f>
        <v>166144.23576613699</v>
      </c>
      <c r="Q33" s="294">
        <f>Summary!R31*1000</f>
        <v>168444.97628273972</v>
      </c>
      <c r="R33" s="294">
        <f>Summary!S31*1000</f>
        <v>175522.91159468319</v>
      </c>
      <c r="S33" s="294">
        <f>Summary!T31*1000</f>
        <v>193282.45299506851</v>
      </c>
      <c r="T33" s="294">
        <f>Summary!U31*1000</f>
        <v>197829.94809490413</v>
      </c>
      <c r="U33" s="294">
        <f>Summary!V31*1000</f>
        <v>197829.94809490413</v>
      </c>
      <c r="V33" s="294">
        <f>Summary!W31*1000</f>
        <v>193282.45299506851</v>
      </c>
      <c r="W33" s="294">
        <f>Summary!X31*1000</f>
        <v>197829.94809490413</v>
      </c>
      <c r="X33" s="294">
        <f>Summary!Y31*1000</f>
        <v>193282.45299506851</v>
      </c>
      <c r="Y33" s="294">
        <f>Summary!Z31*1000</f>
        <v>197829.94809490413</v>
      </c>
      <c r="Z33" s="294">
        <f>Summary!AA31*1000</f>
        <v>197829.94809490413</v>
      </c>
      <c r="AA33" s="294">
        <f>Summary!AB31*1000</f>
        <v>188734.95789523289</v>
      </c>
      <c r="AB33" s="294">
        <f>Summary!AC31*1000</f>
        <v>197829.94809490413</v>
      </c>
      <c r="AC33" s="294">
        <f>Summary!AD31*1000</f>
        <v>196282.45299506851</v>
      </c>
      <c r="AD33" s="294">
        <f>Summary!AE31*1000</f>
        <v>200829.94809490413</v>
      </c>
      <c r="AE33" s="294">
        <f>Summary!AF31*1000</f>
        <v>196282.45299506851</v>
      </c>
      <c r="AF33" s="294">
        <f>Summary!AG31*1000</f>
        <v>200829.94809490413</v>
      </c>
      <c r="AG33" s="294">
        <f>Summary!AH31*1000</f>
        <v>200829.94809490413</v>
      </c>
      <c r="AH33" s="294">
        <f>Summary!AI31*1000</f>
        <v>196282.45299506851</v>
      </c>
      <c r="AI33" s="294">
        <f>Summary!AJ31*1000</f>
        <v>200829.94809490413</v>
      </c>
      <c r="AJ33" s="294">
        <f>Summary!AK31*1000</f>
        <v>196282.45299506851</v>
      </c>
      <c r="AK33" s="294">
        <f>Summary!AL31*1000</f>
        <v>200829.94809490413</v>
      </c>
      <c r="AL33" s="294">
        <f>Summary!AM31*1000</f>
        <v>200829.94809490413</v>
      </c>
      <c r="AM33" s="294">
        <f>Summary!AN31*1000</f>
        <v>187187.46279539727</v>
      </c>
      <c r="AN33" s="294">
        <f>Summary!AO31*1000</f>
        <v>200829.94809490413</v>
      </c>
      <c r="AO33" s="294">
        <f>Summary!AP31*1000</f>
        <v>196282.45299506851</v>
      </c>
      <c r="AP33" s="294">
        <f>Summary!AQ31*1000</f>
        <v>200829.94809490413</v>
      </c>
      <c r="AQ33" s="294">
        <f>Summary!AR31*1000</f>
        <v>196282.45299506851</v>
      </c>
      <c r="AR33" s="294">
        <f>Summary!AS31*1000</f>
        <v>200829.94809490413</v>
      </c>
      <c r="AS33" s="294">
        <f>Summary!AT31*1000</f>
        <v>200829.94809490413</v>
      </c>
      <c r="AT33" s="294">
        <f>Summary!AU31*1000</f>
        <v>196282.45299506851</v>
      </c>
      <c r="AU33" s="294">
        <f>Summary!AV31*1000</f>
        <v>200829.94809490413</v>
      </c>
      <c r="AV33" s="294">
        <f>Summary!AW31*1000</f>
        <v>196282.45299506851</v>
      </c>
      <c r="AW33" s="294">
        <f>Summary!AX31*1000</f>
        <v>200829.94809490413</v>
      </c>
      <c r="AX33" s="294">
        <f>Summary!AY31*1000</f>
        <v>0</v>
      </c>
      <c r="AY33" s="294">
        <f>Summary!AZ31*1000</f>
        <v>0</v>
      </c>
      <c r="AZ33" s="294">
        <f>Summary!BA31*1000</f>
        <v>0</v>
      </c>
      <c r="BA33" s="294">
        <f>Summary!BB31*1000</f>
        <v>0</v>
      </c>
      <c r="BB33" s="294">
        <f>Summary!BC31*1000</f>
        <v>0</v>
      </c>
      <c r="BC33" s="294">
        <f>Summary!BD31*1000</f>
        <v>0</v>
      </c>
      <c r="BD33" s="294">
        <f>Summary!BE31*1000</f>
        <v>0</v>
      </c>
      <c r="BE33" s="294">
        <f>Summary!BF31*1000</f>
        <v>0</v>
      </c>
      <c r="BF33" s="294">
        <f>Summary!BG31*1000</f>
        <v>0</v>
      </c>
      <c r="BG33" s="294">
        <f>Summary!BH31*1000</f>
        <v>0</v>
      </c>
      <c r="BH33" s="294">
        <f>Summary!BI31*1000</f>
        <v>0</v>
      </c>
      <c r="BI33" s="294">
        <f>Summary!BJ31*1000</f>
        <v>0</v>
      </c>
    </row>
    <row r="34" spans="1:61" x14ac:dyDescent="0.3">
      <c r="A34" s="293" t="s">
        <v>363</v>
      </c>
      <c r="B34" s="294">
        <f>Summary!C34*1000</f>
        <v>28269.129999999997</v>
      </c>
      <c r="C34" s="294">
        <f>Summary!D34*1000</f>
        <v>8719.69</v>
      </c>
      <c r="D34" s="294">
        <f>Summary!E34*1000</f>
        <v>9363.02</v>
      </c>
      <c r="E34" s="294">
        <f>Summary!F34*1000</f>
        <v>8064.2499999999991</v>
      </c>
      <c r="F34" s="294">
        <f>Summary!G34*1000</f>
        <v>17192.02</v>
      </c>
      <c r="G34" s="294">
        <f>Summary!H34*1000</f>
        <v>25394.539999999997</v>
      </c>
      <c r="H34" s="294">
        <f>Summary!I34*1000</f>
        <v>13536.21</v>
      </c>
      <c r="I34" s="294">
        <f>Summary!J34*1000</f>
        <v>182573.10759138534</v>
      </c>
      <c r="J34" s="294">
        <f>Summary!K34*1000</f>
        <v>188013.85265947841</v>
      </c>
      <c r="K34" s="294">
        <f>Summary!L34*1000</f>
        <v>194514.7070913093</v>
      </c>
      <c r="L34" s="294">
        <f>Summary!M34*1000</f>
        <v>197400.15380619638</v>
      </c>
      <c r="M34" s="294">
        <f>Summary!N34*1000</f>
        <v>223897.07867531382</v>
      </c>
      <c r="N34" s="294">
        <f>Summary!O34*1000</f>
        <v>230201.1827487649</v>
      </c>
      <c r="O34" s="294">
        <f>Summary!P34*1000</f>
        <v>222283.09973504563</v>
      </c>
      <c r="P34" s="294">
        <f>Summary!Q34*1000</f>
        <v>237720.69409569478</v>
      </c>
      <c r="Q34" s="294">
        <f>Summary!R34*1000</f>
        <v>235256.44276019942</v>
      </c>
      <c r="R34" s="294">
        <f>Summary!S34*1000</f>
        <v>266580.05351382808</v>
      </c>
      <c r="S34" s="294">
        <f>Summary!T34*1000</f>
        <v>272439.05858483829</v>
      </c>
      <c r="T34" s="294">
        <f>Summary!U34*1000</f>
        <v>287374.42106415459</v>
      </c>
      <c r="U34" s="294">
        <f>Summary!V34*1000</f>
        <v>351059.29539412941</v>
      </c>
      <c r="V34" s="294">
        <f>Summary!W34*1000</f>
        <v>374760.4232275447</v>
      </c>
      <c r="W34" s="294">
        <f>Summary!X34*1000</f>
        <v>414992.12317408313</v>
      </c>
      <c r="X34" s="294">
        <f>Summary!Y34*1000</f>
        <v>422993.65147323743</v>
      </c>
      <c r="Y34" s="294">
        <f>Summary!Z34*1000</f>
        <v>455478.51458320022</v>
      </c>
      <c r="Z34" s="294">
        <f>Summary!AA34*1000</f>
        <v>505578.59657252132</v>
      </c>
      <c r="AA34" s="294">
        <f>Summary!AB34*1000</f>
        <v>479683.76854010648</v>
      </c>
      <c r="AB34" s="294">
        <f>Summary!AC34*1000</f>
        <v>527210.69125565118</v>
      </c>
      <c r="AC34" s="294">
        <f>Summary!AD34*1000</f>
        <v>537381.98111539485</v>
      </c>
      <c r="AD34" s="294">
        <f>Summary!AE34*1000</f>
        <v>551741.83315429918</v>
      </c>
      <c r="AE34" s="294">
        <f>Summary!AF34*1000</f>
        <v>545956.53959084325</v>
      </c>
      <c r="AF34" s="294">
        <f>Summary!AG34*1000</f>
        <v>574497.87835395359</v>
      </c>
      <c r="AG34" s="294">
        <f>Summary!AH34*1000</f>
        <v>595374.13349971361</v>
      </c>
      <c r="AH34" s="294">
        <f>Summary!AI34*1000</f>
        <v>620769.93426951126</v>
      </c>
      <c r="AI34" s="294">
        <f>Summary!AJ34*1000</f>
        <v>639713.01386020985</v>
      </c>
      <c r="AJ34" s="294">
        <f>Summary!AK34*1000</f>
        <v>621593.91475708189</v>
      </c>
      <c r="AK34" s="294">
        <f>Summary!AL34*1000</f>
        <v>645125.00076467905</v>
      </c>
      <c r="AL34" s="294">
        <f>Summary!AM34*1000</f>
        <v>641303.05654832977</v>
      </c>
      <c r="AM34" s="294">
        <f>Summary!AN34*1000</f>
        <v>594622.62400858267</v>
      </c>
      <c r="AN34" s="294">
        <f>Summary!AO34*1000</f>
        <v>646613.37976074556</v>
      </c>
      <c r="AO34" s="294">
        <f>Summary!AP34*1000</f>
        <v>628658.7416281082</v>
      </c>
      <c r="AP34" s="294">
        <f>Summary!AQ34*1000</f>
        <v>649091.07522867073</v>
      </c>
      <c r="AQ34" s="294">
        <f>Summary!AR34*1000</f>
        <v>633125.88302413828</v>
      </c>
      <c r="AR34" s="294">
        <f>Summary!AS34*1000</f>
        <v>655313.73220655334</v>
      </c>
      <c r="AS34" s="294">
        <f>Summary!AT34*1000</f>
        <v>653644.56428030343</v>
      </c>
      <c r="AT34" s="294">
        <f>Summary!AU34*1000</f>
        <v>639319.46277242515</v>
      </c>
      <c r="AU34" s="294">
        <f>Summary!AV34*1000</f>
        <v>657904.94799086533</v>
      </c>
      <c r="AV34" s="294">
        <f>Summary!AW34*1000</f>
        <v>643636.33911237994</v>
      </c>
      <c r="AW34" s="294">
        <f>Summary!AX34*1000</f>
        <v>662119.4284202056</v>
      </c>
      <c r="AX34" s="294">
        <f>Summary!AY34*1000</f>
        <v>132838.61098498636</v>
      </c>
      <c r="AY34" s="294">
        <f>Summary!AZ34*1000</f>
        <v>134951.23314836418</v>
      </c>
      <c r="AZ34" s="294">
        <f>Summary!BA34*1000</f>
        <v>137420.83349542393</v>
      </c>
      <c r="BA34" s="294">
        <f>Summary!BB34*1000</f>
        <v>140106.15992331479</v>
      </c>
      <c r="BB34" s="294">
        <f>Summary!BC34*1000</f>
        <v>144341.62221076401</v>
      </c>
      <c r="BC34" s="294">
        <f>Summary!BD34*1000</f>
        <v>147759.91225439392</v>
      </c>
      <c r="BD34" s="294">
        <f>Summary!BE34*1000</f>
        <v>150682.10318099035</v>
      </c>
      <c r="BE34" s="294">
        <f>Summary!BF34*1000</f>
        <v>154316.74900402775</v>
      </c>
      <c r="BF34" s="294">
        <f>Summary!BG34*1000</f>
        <v>157530.71914532577</v>
      </c>
      <c r="BG34" s="294">
        <f>Summary!BH34*1000</f>
        <v>161351.50047236544</v>
      </c>
      <c r="BH34" s="294">
        <f>Summary!BI34*1000</f>
        <v>165383.66269507373</v>
      </c>
      <c r="BI34" s="294">
        <f>Summary!BJ34*1000</f>
        <v>168995.37815140205</v>
      </c>
    </row>
    <row r="35" spans="1:61" x14ac:dyDescent="0.3">
      <c r="A35" s="293" t="s">
        <v>364</v>
      </c>
      <c r="B35" s="294">
        <f>Summary!C37*1000</f>
        <v>2908.06</v>
      </c>
      <c r="C35" s="294">
        <f>Summary!D37*1000</f>
        <v>652.39</v>
      </c>
      <c r="D35" s="294">
        <f>Summary!E37*1000</f>
        <v>527.38</v>
      </c>
      <c r="E35" s="294">
        <f>Summary!F37*1000</f>
        <v>863.7</v>
      </c>
      <c r="F35" s="294">
        <f>Summary!G37*1000</f>
        <v>1844.47</v>
      </c>
      <c r="G35" s="294">
        <f>Summary!H37*1000</f>
        <v>6804.9</v>
      </c>
      <c r="H35" s="294">
        <f>Summary!I37*1000</f>
        <v>8004.4000000000005</v>
      </c>
      <c r="I35" s="294">
        <f>Summary!J37*1000</f>
        <v>148930.63772054797</v>
      </c>
      <c r="J35" s="294">
        <f>Summary!K37*1000</f>
        <v>147409.03134246575</v>
      </c>
      <c r="K35" s="294">
        <f>Summary!L37*1000</f>
        <v>148930.63772054797</v>
      </c>
      <c r="L35" s="294">
        <f>Summary!M37*1000</f>
        <v>152104.00394520548</v>
      </c>
      <c r="M35" s="294">
        <f>Summary!N37*1000</f>
        <v>157947.45963835617</v>
      </c>
      <c r="N35" s="294">
        <f>Summary!O37*1000</f>
        <v>165156.68703561643</v>
      </c>
      <c r="O35" s="294">
        <f>Summary!P37*1000</f>
        <v>159991.35831232878</v>
      </c>
      <c r="P35" s="294">
        <f>Summary!Q37*1000</f>
        <v>166212.12813150685</v>
      </c>
      <c r="Q35" s="294">
        <f>Summary!R37*1000</f>
        <v>164138.53819178083</v>
      </c>
      <c r="R35" s="294">
        <f>Summary!S37*1000</f>
        <v>166212.12813150685</v>
      </c>
      <c r="S35" s="294">
        <f>Summary!T37*1000</f>
        <v>164138.53819178083</v>
      </c>
      <c r="T35" s="294">
        <f>Summary!U37*1000</f>
        <v>166212.12813150685</v>
      </c>
      <c r="U35" s="294">
        <f>Summary!V37*1000</f>
        <v>166212.12813150685</v>
      </c>
      <c r="V35" s="294">
        <f>Summary!W37*1000</f>
        <v>164138.53819178083</v>
      </c>
      <c r="W35" s="294">
        <f>Summary!X37*1000</f>
        <v>166212.12813150685</v>
      </c>
      <c r="X35" s="294">
        <f>Summary!Y37*1000</f>
        <v>164138.53819178083</v>
      </c>
      <c r="Y35" s="294">
        <f>Summary!Z37*1000</f>
        <v>166212.12813150685</v>
      </c>
      <c r="Z35" s="294">
        <f>Summary!AA37*1000</f>
        <v>166212.12813150685</v>
      </c>
      <c r="AA35" s="294">
        <f>Summary!AB37*1000</f>
        <v>162064.9482520548</v>
      </c>
      <c r="AB35" s="294">
        <f>Summary!AC37*1000</f>
        <v>166212.12813150685</v>
      </c>
      <c r="AC35" s="294">
        <f>Summary!AD37*1000</f>
        <v>164138.53819178083</v>
      </c>
      <c r="AD35" s="294">
        <f>Summary!AE37*1000</f>
        <v>166212.12813150685</v>
      </c>
      <c r="AE35" s="294">
        <f>Summary!AF37*1000</f>
        <v>164138.53819178083</v>
      </c>
      <c r="AF35" s="294">
        <f>Summary!AG37*1000</f>
        <v>166212.12813150685</v>
      </c>
      <c r="AG35" s="294">
        <f>Summary!AH37*1000</f>
        <v>166212.12813150685</v>
      </c>
      <c r="AH35" s="294">
        <f>Summary!AI37*1000</f>
        <v>164138.53819178083</v>
      </c>
      <c r="AI35" s="294">
        <f>Summary!AJ37*1000</f>
        <v>166212.12813150685</v>
      </c>
      <c r="AJ35" s="294">
        <f>Summary!AK37*1000</f>
        <v>164138.53819178083</v>
      </c>
      <c r="AK35" s="294">
        <f>Summary!AL37*1000</f>
        <v>166212.12813150685</v>
      </c>
      <c r="AL35" s="294">
        <f>Summary!AM37*1000</f>
        <v>166212.12813150685</v>
      </c>
      <c r="AM35" s="294">
        <f>Summary!AN37*1000</f>
        <v>159991.35831232878</v>
      </c>
      <c r="AN35" s="294">
        <f>Summary!AO37*1000</f>
        <v>166212.12813150685</v>
      </c>
      <c r="AO35" s="294">
        <f>Summary!AP37*1000</f>
        <v>164138.53819178083</v>
      </c>
      <c r="AP35" s="294">
        <f>Summary!AQ37*1000</f>
        <v>166212.12813150685</v>
      </c>
      <c r="AQ35" s="294">
        <f>Summary!AR37*1000</f>
        <v>164138.53819178083</v>
      </c>
      <c r="AR35" s="294">
        <f>Summary!AS37*1000</f>
        <v>166212.12813150685</v>
      </c>
      <c r="AS35" s="294">
        <f>Summary!AT37*1000</f>
        <v>166212.12813150685</v>
      </c>
      <c r="AT35" s="294">
        <f>Summary!AU37*1000</f>
        <v>164138.53819178083</v>
      </c>
      <c r="AU35" s="294">
        <f>Summary!AV37*1000</f>
        <v>166212.12813150685</v>
      </c>
      <c r="AV35" s="294">
        <f>Summary!AW37*1000</f>
        <v>164138.53819178083</v>
      </c>
      <c r="AW35" s="294">
        <f>Summary!AX37*1000</f>
        <v>166212.12813150685</v>
      </c>
      <c r="AX35" s="294">
        <f>Summary!AY37*1000</f>
        <v>93000</v>
      </c>
      <c r="AY35" s="294">
        <f>Summary!AZ37*1000</f>
        <v>93000</v>
      </c>
      <c r="AZ35" s="294">
        <f>Summary!BA37*1000</f>
        <v>93000</v>
      </c>
      <c r="BA35" s="294">
        <f>Summary!BB37*1000</f>
        <v>93000</v>
      </c>
      <c r="BB35" s="294">
        <f>Summary!BC37*1000</f>
        <v>93000</v>
      </c>
      <c r="BC35" s="294">
        <f>Summary!BD37*1000</f>
        <v>93000</v>
      </c>
      <c r="BD35" s="294">
        <f>Summary!BE37*1000</f>
        <v>93000</v>
      </c>
      <c r="BE35" s="294">
        <f>Summary!BF37*1000</f>
        <v>93000</v>
      </c>
      <c r="BF35" s="294">
        <f>Summary!BG37*1000</f>
        <v>93000</v>
      </c>
      <c r="BG35" s="294">
        <f>Summary!BH37*1000</f>
        <v>93000</v>
      </c>
      <c r="BH35" s="294">
        <f>Summary!BI37*1000</f>
        <v>93000</v>
      </c>
      <c r="BI35" s="294">
        <f>Summary!BJ37*1000</f>
        <v>93000</v>
      </c>
    </row>
    <row r="36" spans="1:61" x14ac:dyDescent="0.3">
      <c r="A36" s="293" t="s">
        <v>365</v>
      </c>
      <c r="B36" s="294">
        <f>Summary!C40*1000</f>
        <v>153656.59999999998</v>
      </c>
      <c r="C36" s="294">
        <f>Summary!D40*1000</f>
        <v>131797.79999999999</v>
      </c>
      <c r="D36" s="294">
        <f>Summary!E40*1000</f>
        <v>161647.51</v>
      </c>
      <c r="E36" s="294">
        <f>Summary!F40*1000</f>
        <v>165026.97</v>
      </c>
      <c r="F36" s="294">
        <f>Summary!G40*1000</f>
        <v>238301.45</v>
      </c>
      <c r="G36" s="294">
        <f>Summary!H40*1000</f>
        <v>185146.72</v>
      </c>
      <c r="H36" s="294">
        <f>Summary!I40*1000</f>
        <v>222772.38</v>
      </c>
      <c r="I36" s="294">
        <f>Summary!J40*1000</f>
        <v>182597.06958904112</v>
      </c>
      <c r="J36" s="294">
        <f>Summary!K40*1000</f>
        <v>181960.16547945206</v>
      </c>
      <c r="K36" s="294">
        <f>Summary!L40*1000</f>
        <v>183021.67232876713</v>
      </c>
      <c r="L36" s="294">
        <f>Summary!M40*1000</f>
        <v>181960.16547945206</v>
      </c>
      <c r="M36" s="294">
        <f>Summary!N40*1000</f>
        <v>183021.67232876713</v>
      </c>
      <c r="N36" s="294">
        <f>Summary!O40*1000</f>
        <v>183021.67232876713</v>
      </c>
      <c r="O36" s="294">
        <f>Summary!P40*1000</f>
        <v>179837.15178082191</v>
      </c>
      <c r="P36" s="294">
        <f>Summary!Q40*1000</f>
        <v>185972.74082191783</v>
      </c>
      <c r="Q36" s="294">
        <f>Summary!R40*1000</f>
        <v>191598.72712328765</v>
      </c>
      <c r="R36" s="294">
        <f>Summary!S40*1000</f>
        <v>195793.27506849312</v>
      </c>
      <c r="S36" s="294">
        <f>Summary!T40*1000</f>
        <v>197142.90520547944</v>
      </c>
      <c r="T36" s="294">
        <f>Summary!U40*1000</f>
        <v>198704.83671232875</v>
      </c>
      <c r="U36" s="294">
        <f>Summary!V40*1000</f>
        <v>198704.83671232875</v>
      </c>
      <c r="V36" s="294">
        <f>Summary!W40*1000</f>
        <v>197142.90520547944</v>
      </c>
      <c r="W36" s="294">
        <f>Summary!X40*1000</f>
        <v>198704.83671232875</v>
      </c>
      <c r="X36" s="294">
        <f>Summary!Y40*1000</f>
        <v>197142.90520547944</v>
      </c>
      <c r="Y36" s="294">
        <f>Summary!Z40*1000</f>
        <v>198704.83671232875</v>
      </c>
      <c r="Z36" s="294">
        <f>Summary!AA40*1000</f>
        <v>198704.83671232875</v>
      </c>
      <c r="AA36" s="294">
        <f>Summary!AB40*1000</f>
        <v>195580.97369863014</v>
      </c>
      <c r="AB36" s="294">
        <f>Summary!AC40*1000</f>
        <v>198704.83671232875</v>
      </c>
      <c r="AC36" s="294">
        <f>Summary!AD40*1000</f>
        <v>197142.90520547944</v>
      </c>
      <c r="AD36" s="294">
        <f>Summary!AE40*1000</f>
        <v>198704.83671232875</v>
      </c>
      <c r="AE36" s="294">
        <f>Summary!AF40*1000</f>
        <v>197142.90520547944</v>
      </c>
      <c r="AF36" s="294">
        <f>Summary!AG40*1000</f>
        <v>198704.83671232875</v>
      </c>
      <c r="AG36" s="294">
        <f>Summary!AH40*1000</f>
        <v>198704.83671232875</v>
      </c>
      <c r="AH36" s="294">
        <f>Summary!AI40*1000</f>
        <v>197142.90520547944</v>
      </c>
      <c r="AI36" s="294">
        <f>Summary!AJ40*1000</f>
        <v>198704.83671232875</v>
      </c>
      <c r="AJ36" s="294">
        <f>Summary!AK40*1000</f>
        <v>197142.90520547944</v>
      </c>
      <c r="AK36" s="294">
        <f>Summary!AL40*1000</f>
        <v>198704.83671232875</v>
      </c>
      <c r="AL36" s="294">
        <f>Summary!AM40*1000</f>
        <v>198704.83671232875</v>
      </c>
      <c r="AM36" s="294">
        <f>Summary!AN40*1000</f>
        <v>194019.04219178081</v>
      </c>
      <c r="AN36" s="294">
        <f>Summary!AO40*1000</f>
        <v>198704.83671232875</v>
      </c>
      <c r="AO36" s="294">
        <f>Summary!AP40*1000</f>
        <v>197142.90520547944</v>
      </c>
      <c r="AP36" s="294">
        <f>Summary!AQ40*1000</f>
        <v>198704.83671232875</v>
      </c>
      <c r="AQ36" s="294">
        <f>Summary!AR40*1000</f>
        <v>197142.90520547944</v>
      </c>
      <c r="AR36" s="294">
        <f>Summary!AS40*1000</f>
        <v>198704.83671232875</v>
      </c>
      <c r="AS36" s="294">
        <f>Summary!AT40*1000</f>
        <v>198704.83671232875</v>
      </c>
      <c r="AT36" s="294">
        <f>Summary!AU40*1000</f>
        <v>197142.90520547944</v>
      </c>
      <c r="AU36" s="294">
        <f>Summary!AV40*1000</f>
        <v>198704.83671232875</v>
      </c>
      <c r="AV36" s="294">
        <f>Summary!AW40*1000</f>
        <v>197142.90520547944</v>
      </c>
      <c r="AW36" s="294">
        <f>Summary!AX40*1000</f>
        <v>198704.83671232875</v>
      </c>
      <c r="AX36" s="294">
        <f>Summary!AY40*1000</f>
        <v>149944.96000000002</v>
      </c>
      <c r="AY36" s="294">
        <f>Summary!AZ40*1000</f>
        <v>149944.96000000002</v>
      </c>
      <c r="AZ36" s="294">
        <f>Summary!BA40*1000</f>
        <v>149944.96000000002</v>
      </c>
      <c r="BA36" s="294">
        <f>Summary!BB40*1000</f>
        <v>149944.96000000002</v>
      </c>
      <c r="BB36" s="294">
        <f>Summary!BC40*1000</f>
        <v>149944.96000000002</v>
      </c>
      <c r="BC36" s="294">
        <f>Summary!BD40*1000</f>
        <v>149944.96000000002</v>
      </c>
      <c r="BD36" s="294">
        <f>Summary!BE40*1000</f>
        <v>149944.96000000002</v>
      </c>
      <c r="BE36" s="294">
        <f>Summary!BF40*1000</f>
        <v>149944.96000000002</v>
      </c>
      <c r="BF36" s="294">
        <f>Summary!BG40*1000</f>
        <v>149944.96000000002</v>
      </c>
      <c r="BG36" s="294">
        <f>Summary!BH40*1000</f>
        <v>149944.96000000002</v>
      </c>
      <c r="BH36" s="294">
        <f>Summary!BI40*1000</f>
        <v>149944.96000000002</v>
      </c>
      <c r="BI36" s="294">
        <f>Summary!BJ40*1000</f>
        <v>149944.96000000002</v>
      </c>
    </row>
    <row r="37" spans="1:61" x14ac:dyDescent="0.3">
      <c r="A37" s="293" t="s">
        <v>366</v>
      </c>
      <c r="B37" s="294">
        <f>Summary!C48*1000</f>
        <v>3708.7799999999997</v>
      </c>
      <c r="C37" s="294">
        <f>Summary!D48*1000</f>
        <v>6156.63</v>
      </c>
      <c r="D37" s="294">
        <f>Summary!E48*1000</f>
        <v>4395.42</v>
      </c>
      <c r="E37" s="294">
        <f>Summary!F48*1000</f>
        <v>5958.09</v>
      </c>
      <c r="F37" s="294">
        <f>Summary!G48*1000</f>
        <v>2553.7200000000003</v>
      </c>
      <c r="G37" s="294">
        <f>Summary!H48*1000</f>
        <v>2713.16</v>
      </c>
      <c r="H37" s="294">
        <f>Summary!I48*1000</f>
        <v>-12113.04</v>
      </c>
      <c r="I37" s="294">
        <f>Summary!J48*1000</f>
        <v>25000</v>
      </c>
      <c r="J37" s="294">
        <f>Summary!K48*1000</f>
        <v>25000</v>
      </c>
      <c r="K37" s="294">
        <f>Summary!L48*1000</f>
        <v>25000</v>
      </c>
      <c r="L37" s="294">
        <f>Summary!M48*1000</f>
        <v>25000</v>
      </c>
      <c r="M37" s="294">
        <f>Summary!N48*1000</f>
        <v>25000</v>
      </c>
      <c r="N37" s="294">
        <f>Summary!O48*1000</f>
        <v>25000</v>
      </c>
      <c r="O37" s="294">
        <f>Summary!P48*1000</f>
        <v>25000</v>
      </c>
      <c r="P37" s="294">
        <f>Summary!Q48*1000</f>
        <v>25000</v>
      </c>
      <c r="Q37" s="294">
        <f>Summary!R48*1000</f>
        <v>25000</v>
      </c>
      <c r="R37" s="294">
        <f>Summary!S48*1000</f>
        <v>25000</v>
      </c>
      <c r="S37" s="294">
        <f>Summary!T48*1000</f>
        <v>25000</v>
      </c>
      <c r="T37" s="294">
        <f>Summary!U48*1000</f>
        <v>25000</v>
      </c>
      <c r="U37" s="294">
        <f>Summary!V48*1000</f>
        <v>25000</v>
      </c>
      <c r="V37" s="294">
        <f>Summary!W48*1000</f>
        <v>25000</v>
      </c>
      <c r="W37" s="294">
        <f>Summary!X48*1000</f>
        <v>25000</v>
      </c>
      <c r="X37" s="294">
        <f>Summary!Y48*1000</f>
        <v>25000</v>
      </c>
      <c r="Y37" s="294">
        <f>Summary!Z48*1000</f>
        <v>25000</v>
      </c>
      <c r="Z37" s="294">
        <f>Summary!AA48*1000</f>
        <v>0</v>
      </c>
      <c r="AA37" s="294">
        <f>Summary!AB48*1000</f>
        <v>0</v>
      </c>
      <c r="AB37" s="294">
        <f>Summary!AC48*1000</f>
        <v>0</v>
      </c>
      <c r="AC37" s="294">
        <f>Summary!AD48*1000</f>
        <v>0</v>
      </c>
      <c r="AD37" s="294">
        <f>Summary!AE48*1000</f>
        <v>0</v>
      </c>
      <c r="AE37" s="294">
        <f>Summary!AF48*1000</f>
        <v>0</v>
      </c>
      <c r="AF37" s="294">
        <f>Summary!AG48*1000</f>
        <v>0</v>
      </c>
      <c r="AG37" s="294">
        <f>Summary!AH48*1000</f>
        <v>0</v>
      </c>
      <c r="AH37" s="294">
        <f>Summary!AI48*1000</f>
        <v>0</v>
      </c>
      <c r="AI37" s="294">
        <f>Summary!AJ48*1000</f>
        <v>0</v>
      </c>
      <c r="AJ37" s="294">
        <f>Summary!AK48*1000</f>
        <v>0</v>
      </c>
      <c r="AK37" s="294">
        <f>Summary!AL48*1000</f>
        <v>0</v>
      </c>
      <c r="AL37" s="294">
        <f>Summary!AM48*1000</f>
        <v>0</v>
      </c>
      <c r="AM37" s="294">
        <f>Summary!AN48*1000</f>
        <v>0</v>
      </c>
      <c r="AN37" s="294">
        <f>Summary!AO48*1000</f>
        <v>0</v>
      </c>
      <c r="AO37" s="294">
        <f>Summary!AP48*1000</f>
        <v>0</v>
      </c>
      <c r="AP37" s="294">
        <f>Summary!AQ48*1000</f>
        <v>0</v>
      </c>
      <c r="AQ37" s="294">
        <f>Summary!AR48*1000</f>
        <v>0</v>
      </c>
      <c r="AR37" s="294">
        <f>Summary!AS48*1000</f>
        <v>0</v>
      </c>
      <c r="AS37" s="294">
        <f>Summary!AT48*1000</f>
        <v>0</v>
      </c>
      <c r="AT37" s="294">
        <f>Summary!AU48*1000</f>
        <v>0</v>
      </c>
      <c r="AU37" s="294">
        <f>Summary!AV48*1000</f>
        <v>0</v>
      </c>
      <c r="AV37" s="294">
        <f>Summary!AW48*1000</f>
        <v>0</v>
      </c>
      <c r="AW37" s="294">
        <f>Summary!AX48*1000</f>
        <v>0</v>
      </c>
      <c r="AX37" s="294">
        <f>Summary!AY48*1000</f>
        <v>0</v>
      </c>
      <c r="AY37" s="294">
        <f>Summary!AZ48*1000</f>
        <v>0</v>
      </c>
      <c r="AZ37" s="294">
        <f>Summary!BA48*1000</f>
        <v>0</v>
      </c>
      <c r="BA37" s="294">
        <f>Summary!BB48*1000</f>
        <v>0</v>
      </c>
      <c r="BB37" s="294">
        <f>Summary!BC48*1000</f>
        <v>0</v>
      </c>
      <c r="BC37" s="294">
        <f>Summary!BD48*1000</f>
        <v>0</v>
      </c>
      <c r="BD37" s="294">
        <f>Summary!BE48*1000</f>
        <v>0</v>
      </c>
      <c r="BE37" s="294">
        <f>Summary!BF48*1000</f>
        <v>0</v>
      </c>
      <c r="BF37" s="294">
        <f>Summary!BG48*1000</f>
        <v>0</v>
      </c>
      <c r="BG37" s="294">
        <f>Summary!BH48*1000</f>
        <v>0</v>
      </c>
      <c r="BH37" s="294">
        <f>Summary!BI48*1000</f>
        <v>0</v>
      </c>
      <c r="BI37" s="294">
        <f>Summary!BJ48*1000</f>
        <v>0</v>
      </c>
    </row>
    <row r="38" spans="1:61" x14ac:dyDescent="0.3">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row>
    <row r="39" spans="1:61" x14ac:dyDescent="0.3">
      <c r="A39" s="293" t="s">
        <v>16</v>
      </c>
      <c r="B39" s="294"/>
      <c r="C39" s="294"/>
      <c r="D39" s="294"/>
      <c r="E39" s="294"/>
      <c r="F39" s="294"/>
      <c r="G39" s="294"/>
      <c r="H39" s="294"/>
      <c r="I39" s="294"/>
      <c r="J39" s="294"/>
      <c r="K39" s="294"/>
      <c r="L39" s="312"/>
      <c r="M39" s="312"/>
      <c r="N39" s="312"/>
      <c r="O39" s="312"/>
      <c r="P39" s="312"/>
      <c r="Q39" s="312"/>
      <c r="R39" s="312"/>
      <c r="S39" s="312"/>
      <c r="T39" s="312"/>
      <c r="U39" s="312"/>
      <c r="V39" s="312"/>
      <c r="W39" s="312"/>
      <c r="X39" s="312"/>
      <c r="Y39" s="312"/>
      <c r="Z39" s="294"/>
      <c r="AA39" s="294"/>
      <c r="AB39" s="294"/>
      <c r="AC39" s="294"/>
      <c r="AD39" s="294"/>
      <c r="AE39" s="294"/>
      <c r="AF39" s="294"/>
      <c r="AG39" s="294"/>
      <c r="AH39" s="294"/>
      <c r="AI39" s="294"/>
      <c r="AJ39" s="312"/>
      <c r="AK39" s="312"/>
      <c r="AL39" s="312"/>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row>
    <row r="40" spans="1:61" x14ac:dyDescent="0.3">
      <c r="A40" s="292"/>
      <c r="B40" s="315"/>
      <c r="C40" s="315"/>
      <c r="D40" s="315"/>
      <c r="E40" s="315"/>
      <c r="F40" s="315"/>
      <c r="G40" s="315"/>
      <c r="H40" s="315"/>
      <c r="I40" s="315"/>
      <c r="J40" s="315"/>
      <c r="K40" s="315"/>
      <c r="L40" s="315"/>
      <c r="M40" s="314"/>
      <c r="N40" s="314"/>
      <c r="O40" s="314"/>
      <c r="P40" s="314"/>
      <c r="Q40" s="314"/>
      <c r="R40" s="314"/>
      <c r="S40" s="314"/>
      <c r="T40" s="314"/>
      <c r="U40" s="314"/>
      <c r="V40" s="314"/>
      <c r="W40" s="314"/>
      <c r="X40" s="314"/>
      <c r="Y40" s="314"/>
      <c r="Z40" s="315"/>
      <c r="AA40" s="315"/>
      <c r="AB40" s="315"/>
      <c r="AC40" s="315"/>
      <c r="AD40" s="315"/>
      <c r="AE40" s="315"/>
      <c r="AF40" s="315"/>
      <c r="AG40" s="315"/>
      <c r="AH40" s="315"/>
      <c r="AI40" s="315"/>
      <c r="AJ40" s="315"/>
      <c r="AK40" s="314"/>
      <c r="AL40" s="314"/>
      <c r="AM40" s="299"/>
      <c r="AN40" s="299"/>
      <c r="AO40" s="299"/>
      <c r="AP40" s="299"/>
      <c r="AQ40" s="299"/>
      <c r="AR40" s="299"/>
      <c r="AS40" s="299"/>
      <c r="AT40" s="299"/>
      <c r="AU40" s="299"/>
      <c r="AV40" s="299"/>
      <c r="AW40" s="299"/>
      <c r="AX40" s="299"/>
      <c r="AY40" s="299"/>
      <c r="AZ40" s="299"/>
      <c r="BA40" s="299"/>
      <c r="BB40" s="299"/>
      <c r="BC40" s="299"/>
      <c r="BD40" s="299"/>
      <c r="BE40" s="299"/>
      <c r="BF40" s="299"/>
      <c r="BG40" s="299"/>
      <c r="BH40" s="299"/>
      <c r="BI40" s="299"/>
    </row>
    <row r="41" spans="1:61" x14ac:dyDescent="0.3">
      <c r="A41" s="143" t="s">
        <v>20</v>
      </c>
      <c r="B41" s="315"/>
      <c r="C41" s="315"/>
      <c r="D41" s="315"/>
      <c r="E41" s="315"/>
      <c r="F41" s="315"/>
      <c r="G41" s="315"/>
      <c r="H41" s="315"/>
      <c r="I41" s="315"/>
      <c r="J41" s="315"/>
      <c r="K41" s="315"/>
      <c r="L41" s="301"/>
      <c r="M41" s="301"/>
      <c r="N41" s="301"/>
      <c r="O41" s="301"/>
      <c r="P41" s="301"/>
      <c r="Q41" s="301"/>
      <c r="R41" s="301"/>
      <c r="S41" s="301"/>
      <c r="T41" s="301"/>
      <c r="U41" s="301"/>
      <c r="V41" s="301"/>
      <c r="W41" s="301"/>
      <c r="X41" s="301"/>
      <c r="Y41" s="301"/>
      <c r="Z41" s="315"/>
      <c r="AA41" s="315"/>
      <c r="AB41" s="315"/>
      <c r="AC41" s="315"/>
      <c r="AD41" s="315"/>
      <c r="AE41" s="315"/>
      <c r="AF41" s="315"/>
      <c r="AG41" s="315"/>
      <c r="AH41" s="315"/>
      <c r="AI41" s="315"/>
      <c r="AJ41" s="301"/>
      <c r="AK41" s="301"/>
      <c r="AL41" s="301"/>
    </row>
    <row r="42" spans="1:61" x14ac:dyDescent="0.3">
      <c r="A42" s="300" t="s">
        <v>21</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row>
    <row r="43" spans="1:61" x14ac:dyDescent="0.3">
      <c r="A43" s="300" t="s">
        <v>22</v>
      </c>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row>
    <row r="44" spans="1:61" x14ac:dyDescent="0.3">
      <c r="A44" s="300" t="s">
        <v>23</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row>
    <row r="45" spans="1:61" x14ac:dyDescent="0.3">
      <c r="A45" s="300" t="s">
        <v>367</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row>
    <row r="46" spans="1:61" x14ac:dyDescent="0.3">
      <c r="A46" s="300" t="s">
        <v>107</v>
      </c>
      <c r="B46" s="294"/>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row>
    <row r="47" spans="1:61" x14ac:dyDescent="0.3">
      <c r="A47" s="300" t="s">
        <v>282</v>
      </c>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row>
    <row r="48" spans="1:61" x14ac:dyDescent="0.3">
      <c r="A48" s="300" t="s">
        <v>554</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row>
    <row r="49" spans="1:61" x14ac:dyDescent="0.3">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row>
    <row r="50" spans="1:61" x14ac:dyDescent="0.3">
      <c r="A50" s="143" t="s">
        <v>368</v>
      </c>
    </row>
    <row r="51" spans="1:61" x14ac:dyDescent="0.3">
      <c r="A51" s="300" t="s">
        <v>90</v>
      </c>
      <c r="B51" s="302">
        <f>Summary!C74</f>
        <v>0</v>
      </c>
      <c r="C51" s="302">
        <f>Summary!D74</f>
        <v>0</v>
      </c>
      <c r="D51" s="302">
        <f>Summary!E74</f>
        <v>0</v>
      </c>
      <c r="E51" s="302">
        <f>Summary!F74</f>
        <v>0</v>
      </c>
      <c r="F51" s="302">
        <f>Summary!G74</f>
        <v>0</v>
      </c>
      <c r="G51" s="302">
        <f>Summary!H74</f>
        <v>0</v>
      </c>
      <c r="H51" s="302">
        <f>Summary!I74</f>
        <v>0</v>
      </c>
      <c r="I51" s="302">
        <f>Summary!J74</f>
        <v>0</v>
      </c>
      <c r="J51" s="302">
        <f>Summary!K74</f>
        <v>0</v>
      </c>
      <c r="K51" s="302">
        <f>Summary!L74</f>
        <v>0</v>
      </c>
      <c r="L51" s="302">
        <f>Summary!M74</f>
        <v>0</v>
      </c>
      <c r="M51" s="302">
        <f>Summary!N74</f>
        <v>0</v>
      </c>
      <c r="N51" s="302">
        <f>Summary!O74</f>
        <v>0</v>
      </c>
      <c r="O51" s="302">
        <f>Summary!P74</f>
        <v>0</v>
      </c>
      <c r="P51" s="302">
        <f>Summary!Q74</f>
        <v>0</v>
      </c>
      <c r="Q51" s="302">
        <f>Summary!R74</f>
        <v>0</v>
      </c>
      <c r="R51" s="302">
        <f>Summary!S74</f>
        <v>0.96774193548387089</v>
      </c>
      <c r="S51" s="302">
        <f>Summary!T74</f>
        <v>2</v>
      </c>
      <c r="T51" s="302">
        <f>Summary!U74</f>
        <v>2</v>
      </c>
      <c r="U51" s="302">
        <f>Summary!V74</f>
        <v>2</v>
      </c>
      <c r="V51" s="302">
        <f>Summary!W74</f>
        <v>2</v>
      </c>
      <c r="W51" s="302">
        <f>Summary!X74</f>
        <v>2</v>
      </c>
      <c r="X51" s="302">
        <f>Summary!Y74</f>
        <v>2</v>
      </c>
      <c r="Y51" s="302">
        <f>Summary!Z74</f>
        <v>2</v>
      </c>
      <c r="Z51" s="302">
        <f>Summary!AA74</f>
        <v>2</v>
      </c>
      <c r="AA51" s="302">
        <f>Summary!AB74</f>
        <v>2.0000000000000004</v>
      </c>
      <c r="AB51" s="302">
        <f>Summary!AC74</f>
        <v>2</v>
      </c>
      <c r="AC51" s="302">
        <f>Summary!AD74</f>
        <v>2</v>
      </c>
      <c r="AD51" s="302">
        <f>Summary!AE74</f>
        <v>2</v>
      </c>
      <c r="AE51" s="302">
        <f>Summary!AF74</f>
        <v>2</v>
      </c>
      <c r="AF51" s="302">
        <f>Summary!AG74</f>
        <v>2</v>
      </c>
      <c r="AG51" s="302">
        <f>Summary!AH74</f>
        <v>2</v>
      </c>
      <c r="AH51" s="302">
        <f>Summary!AI74</f>
        <v>2</v>
      </c>
      <c r="AI51" s="302">
        <f>Summary!AJ74</f>
        <v>2</v>
      </c>
      <c r="AJ51" s="302">
        <f>Summary!AK74</f>
        <v>2</v>
      </c>
      <c r="AK51" s="302">
        <f>Summary!AL74</f>
        <v>2</v>
      </c>
      <c r="AL51" s="302">
        <f>Summary!AM74</f>
        <v>2</v>
      </c>
      <c r="AM51" s="302">
        <f>Summary!AN74</f>
        <v>2</v>
      </c>
      <c r="AN51" s="302">
        <f>Summary!AO74</f>
        <v>2</v>
      </c>
      <c r="AO51" s="302">
        <f>Summary!AP74</f>
        <v>2</v>
      </c>
      <c r="AP51" s="302">
        <f>Summary!AQ74</f>
        <v>2</v>
      </c>
      <c r="AQ51" s="302">
        <f>Summary!AR74</f>
        <v>2</v>
      </c>
      <c r="AR51" s="302">
        <f>Summary!AS74</f>
        <v>2</v>
      </c>
      <c r="AS51" s="302">
        <f>Summary!AT74</f>
        <v>2</v>
      </c>
      <c r="AT51" s="302">
        <f>Summary!AU74</f>
        <v>2</v>
      </c>
      <c r="AU51" s="302">
        <f>Summary!AV74</f>
        <v>2</v>
      </c>
      <c r="AV51" s="302">
        <f>Summary!AW74</f>
        <v>2</v>
      </c>
      <c r="AW51" s="302">
        <f>Summary!AX74</f>
        <v>2</v>
      </c>
      <c r="AX51" s="302">
        <f>Summary!AY74</f>
        <v>0</v>
      </c>
      <c r="AY51" s="302">
        <f>Summary!AZ74</f>
        <v>0</v>
      </c>
      <c r="AZ51" s="302">
        <f>Summary!BA74</f>
        <v>0</v>
      </c>
      <c r="BA51" s="302">
        <f>Summary!BB74</f>
        <v>0</v>
      </c>
      <c r="BB51" s="302">
        <f>Summary!BC74</f>
        <v>0</v>
      </c>
      <c r="BC51" s="302">
        <f>Summary!BD74</f>
        <v>0</v>
      </c>
      <c r="BD51" s="302">
        <f>Summary!BE74</f>
        <v>0</v>
      </c>
      <c r="BE51" s="302">
        <f>Summary!BF74</f>
        <v>0</v>
      </c>
      <c r="BF51" s="302">
        <f>Summary!BG74</f>
        <v>0</v>
      </c>
      <c r="BG51" s="302">
        <f>Summary!BH74</f>
        <v>0</v>
      </c>
      <c r="BH51" s="302">
        <f>Summary!BI74</f>
        <v>0</v>
      </c>
      <c r="BI51" s="302">
        <f>Summary!BJ74</f>
        <v>0</v>
      </c>
    </row>
    <row r="52" spans="1:61" x14ac:dyDescent="0.3">
      <c r="A52" s="300" t="s">
        <v>4</v>
      </c>
      <c r="B52" s="302">
        <f>Summary!C75</f>
        <v>0</v>
      </c>
      <c r="C52" s="302">
        <f>Summary!D75</f>
        <v>0</v>
      </c>
      <c r="D52" s="302">
        <f>Summary!E75</f>
        <v>0</v>
      </c>
      <c r="E52" s="302">
        <f>Summary!F75</f>
        <v>0</v>
      </c>
      <c r="F52" s="302">
        <f>Summary!G75</f>
        <v>0</v>
      </c>
      <c r="G52" s="302">
        <f>Summary!H75</f>
        <v>0</v>
      </c>
      <c r="H52" s="302">
        <f>Summary!I75</f>
        <v>0</v>
      </c>
      <c r="I52" s="302">
        <f>Summary!J75</f>
        <v>0</v>
      </c>
      <c r="J52" s="302">
        <f>Summary!K75</f>
        <v>0</v>
      </c>
      <c r="K52" s="302">
        <f>Summary!L75</f>
        <v>0</v>
      </c>
      <c r="L52" s="302">
        <f>Summary!M75</f>
        <v>0</v>
      </c>
      <c r="M52" s="302">
        <f>Summary!N75</f>
        <v>0</v>
      </c>
      <c r="N52" s="302">
        <f>Summary!O75</f>
        <v>0</v>
      </c>
      <c r="O52" s="302">
        <f>Summary!P75</f>
        <v>0</v>
      </c>
      <c r="P52" s="302">
        <f>Summary!Q75</f>
        <v>0</v>
      </c>
      <c r="Q52" s="302">
        <f>Summary!R75</f>
        <v>0</v>
      </c>
      <c r="R52" s="302">
        <f>Summary!S75</f>
        <v>0</v>
      </c>
      <c r="S52" s="302">
        <f>Summary!T75</f>
        <v>0</v>
      </c>
      <c r="T52" s="302">
        <f>Summary!U75</f>
        <v>0</v>
      </c>
      <c r="U52" s="302">
        <f>Summary!V75</f>
        <v>0</v>
      </c>
      <c r="V52" s="302">
        <f>Summary!W75</f>
        <v>0</v>
      </c>
      <c r="W52" s="302">
        <f>Summary!X75</f>
        <v>0</v>
      </c>
      <c r="X52" s="302">
        <f>Summary!Y75</f>
        <v>0</v>
      </c>
      <c r="Y52" s="302">
        <f>Summary!Z75</f>
        <v>0</v>
      </c>
      <c r="Z52" s="302">
        <f>Summary!AA75</f>
        <v>0</v>
      </c>
      <c r="AA52" s="302">
        <f>Summary!AB75</f>
        <v>0</v>
      </c>
      <c r="AB52" s="302">
        <f>Summary!AC75</f>
        <v>0</v>
      </c>
      <c r="AC52" s="302">
        <f>Summary!AD75</f>
        <v>0</v>
      </c>
      <c r="AD52" s="302">
        <f>Summary!AE75</f>
        <v>0</v>
      </c>
      <c r="AE52" s="302">
        <f>Summary!AF75</f>
        <v>0</v>
      </c>
      <c r="AF52" s="302">
        <f>Summary!AG75</f>
        <v>0</v>
      </c>
      <c r="AG52" s="302">
        <f>Summary!AH75</f>
        <v>0</v>
      </c>
      <c r="AH52" s="302">
        <f>Summary!AI75</f>
        <v>0</v>
      </c>
      <c r="AI52" s="302">
        <f>Summary!AJ75</f>
        <v>0</v>
      </c>
      <c r="AJ52" s="302">
        <f>Summary!AK75</f>
        <v>0</v>
      </c>
      <c r="AK52" s="302">
        <f>Summary!AL75</f>
        <v>0</v>
      </c>
      <c r="AL52" s="302">
        <f>Summary!AM75</f>
        <v>0</v>
      </c>
      <c r="AM52" s="302">
        <f>Summary!AN75</f>
        <v>0</v>
      </c>
      <c r="AN52" s="302">
        <f>Summary!AO75</f>
        <v>0</v>
      </c>
      <c r="AO52" s="302">
        <f>Summary!AP75</f>
        <v>0</v>
      </c>
      <c r="AP52" s="302">
        <f>Summary!AQ75</f>
        <v>0</v>
      </c>
      <c r="AQ52" s="302">
        <f>Summary!AR75</f>
        <v>0</v>
      </c>
      <c r="AR52" s="302">
        <f>Summary!AS75</f>
        <v>0</v>
      </c>
      <c r="AS52" s="302">
        <f>Summary!AT75</f>
        <v>0</v>
      </c>
      <c r="AT52" s="302">
        <f>Summary!AU75</f>
        <v>0</v>
      </c>
      <c r="AU52" s="302">
        <f>Summary!AV75</f>
        <v>0</v>
      </c>
      <c r="AV52" s="302">
        <f>Summary!AW75</f>
        <v>0</v>
      </c>
      <c r="AW52" s="302">
        <f>Summary!AX75</f>
        <v>0</v>
      </c>
      <c r="AX52" s="302">
        <f>Summary!AY75</f>
        <v>0</v>
      </c>
      <c r="AY52" s="302">
        <f>Summary!AZ75</f>
        <v>0</v>
      </c>
      <c r="AZ52" s="302">
        <f>Summary!BA75</f>
        <v>0</v>
      </c>
      <c r="BA52" s="302">
        <f>Summary!BB75</f>
        <v>0</v>
      </c>
      <c r="BB52" s="302">
        <f>Summary!BC75</f>
        <v>0</v>
      </c>
      <c r="BC52" s="302">
        <f>Summary!BD75</f>
        <v>0</v>
      </c>
      <c r="BD52" s="302">
        <f>Summary!BE75</f>
        <v>0</v>
      </c>
      <c r="BE52" s="302">
        <f>Summary!BF75</f>
        <v>0</v>
      </c>
      <c r="BF52" s="302">
        <f>Summary!BG75</f>
        <v>0</v>
      </c>
      <c r="BG52" s="302">
        <f>Summary!BH75</f>
        <v>0</v>
      </c>
      <c r="BH52" s="302">
        <f>Summary!BI75</f>
        <v>0</v>
      </c>
      <c r="BI52" s="302">
        <f>Summary!BJ75</f>
        <v>0</v>
      </c>
    </row>
    <row r="53" spans="1:61" x14ac:dyDescent="0.3">
      <c r="A53" s="300" t="s">
        <v>155</v>
      </c>
      <c r="B53" s="302">
        <f>Summary!C76</f>
        <v>2.0615588761322332</v>
      </c>
      <c r="C53" s="302">
        <f>Summary!D76</f>
        <v>3</v>
      </c>
      <c r="D53" s="302">
        <f>Summary!E76</f>
        <v>4.5000865401257721</v>
      </c>
      <c r="E53" s="302">
        <f>Summary!F76</f>
        <v>3.0001730802515429</v>
      </c>
      <c r="F53" s="302">
        <f>Summary!G76</f>
        <v>2.5001442335429527</v>
      </c>
      <c r="G53" s="302">
        <f>Summary!H76</f>
        <v>3.0001730802515429</v>
      </c>
      <c r="H53" s="302">
        <f>Summary!I76</f>
        <v>3.0001730802515429</v>
      </c>
      <c r="I53" s="302">
        <f>Summary!J76</f>
        <v>11.096774193548388</v>
      </c>
      <c r="J53" s="302">
        <f>Summary!K76</f>
        <v>12</v>
      </c>
      <c r="K53" s="302">
        <f>Summary!L76</f>
        <v>12.258064516129032</v>
      </c>
      <c r="L53" s="302">
        <f>Summary!M76</f>
        <v>13</v>
      </c>
      <c r="M53" s="302">
        <f>Summary!N76</f>
        <v>13</v>
      </c>
      <c r="N53" s="302">
        <f>Summary!O76</f>
        <v>13</v>
      </c>
      <c r="O53" s="302">
        <f>Summary!P76</f>
        <v>13.071428571428571</v>
      </c>
      <c r="P53" s="302">
        <f>Summary!Q76</f>
        <v>14</v>
      </c>
      <c r="Q53" s="302">
        <f>Summary!R76</f>
        <v>14</v>
      </c>
      <c r="R53" s="302">
        <f>Summary!S76</f>
        <v>14</v>
      </c>
      <c r="S53" s="302">
        <f>Summary!T76</f>
        <v>14</v>
      </c>
      <c r="T53" s="302">
        <f>Summary!U76</f>
        <v>14</v>
      </c>
      <c r="U53" s="302">
        <f>Summary!V76</f>
        <v>14</v>
      </c>
      <c r="V53" s="302">
        <f>Summary!W76</f>
        <v>14</v>
      </c>
      <c r="W53" s="302">
        <f>Summary!X76</f>
        <v>14</v>
      </c>
      <c r="X53" s="302">
        <f>Summary!Y76</f>
        <v>14</v>
      </c>
      <c r="Y53" s="302">
        <f>Summary!Z76</f>
        <v>14</v>
      </c>
      <c r="Z53" s="302">
        <f>Summary!AA76</f>
        <v>14</v>
      </c>
      <c r="AA53" s="302">
        <f>Summary!AB76</f>
        <v>14</v>
      </c>
      <c r="AB53" s="302">
        <f>Summary!AC76</f>
        <v>14</v>
      </c>
      <c r="AC53" s="302">
        <f>Summary!AD76</f>
        <v>14</v>
      </c>
      <c r="AD53" s="302">
        <f>Summary!AE76</f>
        <v>14</v>
      </c>
      <c r="AE53" s="302">
        <f>Summary!AF76</f>
        <v>14</v>
      </c>
      <c r="AF53" s="302">
        <f>Summary!AG76</f>
        <v>14</v>
      </c>
      <c r="AG53" s="302">
        <f>Summary!AH76</f>
        <v>14</v>
      </c>
      <c r="AH53" s="302">
        <f>Summary!AI76</f>
        <v>14</v>
      </c>
      <c r="AI53" s="302">
        <f>Summary!AJ76</f>
        <v>14</v>
      </c>
      <c r="AJ53" s="302">
        <f>Summary!AK76</f>
        <v>14</v>
      </c>
      <c r="AK53" s="302">
        <f>Summary!AL76</f>
        <v>14</v>
      </c>
      <c r="AL53" s="302">
        <f>Summary!AM76</f>
        <v>14</v>
      </c>
      <c r="AM53" s="302">
        <f>Summary!AN76</f>
        <v>14</v>
      </c>
      <c r="AN53" s="302">
        <f>Summary!AO76</f>
        <v>14</v>
      </c>
      <c r="AO53" s="302">
        <f>Summary!AP76</f>
        <v>14</v>
      </c>
      <c r="AP53" s="302">
        <f>Summary!AQ76</f>
        <v>14</v>
      </c>
      <c r="AQ53" s="302">
        <f>Summary!AR76</f>
        <v>14</v>
      </c>
      <c r="AR53" s="302">
        <f>Summary!AS76</f>
        <v>14</v>
      </c>
      <c r="AS53" s="302">
        <f>Summary!AT76</f>
        <v>14</v>
      </c>
      <c r="AT53" s="302">
        <f>Summary!AU76</f>
        <v>14</v>
      </c>
      <c r="AU53" s="302">
        <f>Summary!AV76</f>
        <v>14</v>
      </c>
      <c r="AV53" s="302">
        <f>Summary!AW76</f>
        <v>14</v>
      </c>
      <c r="AW53" s="302">
        <f>Summary!AX76</f>
        <v>14</v>
      </c>
      <c r="AX53" s="302">
        <f>Summary!AY76</f>
        <v>0</v>
      </c>
      <c r="AY53" s="302">
        <f>Summary!AZ76</f>
        <v>0</v>
      </c>
      <c r="AZ53" s="302">
        <f>Summary!BA76</f>
        <v>0</v>
      </c>
      <c r="BA53" s="302">
        <f>Summary!BB76</f>
        <v>0</v>
      </c>
      <c r="BB53" s="302">
        <f>Summary!BC76</f>
        <v>0</v>
      </c>
      <c r="BC53" s="302">
        <f>Summary!BD76</f>
        <v>0</v>
      </c>
      <c r="BD53" s="302">
        <f>Summary!BE76</f>
        <v>0</v>
      </c>
      <c r="BE53" s="302">
        <f>Summary!BF76</f>
        <v>0</v>
      </c>
      <c r="BF53" s="302">
        <f>Summary!BG76</f>
        <v>0</v>
      </c>
      <c r="BG53" s="302">
        <f>Summary!BH76</f>
        <v>0</v>
      </c>
      <c r="BH53" s="302">
        <f>Summary!BI76</f>
        <v>0</v>
      </c>
      <c r="BI53" s="302">
        <f>Summary!BJ76</f>
        <v>0</v>
      </c>
    </row>
    <row r="54" spans="1:61" x14ac:dyDescent="0.3">
      <c r="A54" s="300" t="s">
        <v>293</v>
      </c>
      <c r="B54" s="302">
        <f>Summary!C77</f>
        <v>0</v>
      </c>
      <c r="C54" s="302">
        <f>Summary!D77</f>
        <v>0</v>
      </c>
      <c r="D54" s="302">
        <f>Summary!E77</f>
        <v>0</v>
      </c>
      <c r="E54" s="302">
        <f>Summary!F77</f>
        <v>0</v>
      </c>
      <c r="F54" s="302">
        <f>Summary!G77</f>
        <v>0</v>
      </c>
      <c r="G54" s="302">
        <f>Summary!H77</f>
        <v>0</v>
      </c>
      <c r="H54" s="302">
        <f>Summary!I77</f>
        <v>0</v>
      </c>
      <c r="I54" s="302">
        <f>Summary!J77</f>
        <v>0</v>
      </c>
      <c r="J54" s="302">
        <f>Summary!K77</f>
        <v>0</v>
      </c>
      <c r="K54" s="302">
        <f>Summary!L77</f>
        <v>0</v>
      </c>
      <c r="L54" s="302">
        <f>Summary!M77</f>
        <v>0</v>
      </c>
      <c r="M54" s="302">
        <f>Summary!N77</f>
        <v>0</v>
      </c>
      <c r="N54" s="302">
        <f>Summary!O77</f>
        <v>0</v>
      </c>
      <c r="O54" s="302">
        <f>Summary!P77</f>
        <v>0</v>
      </c>
      <c r="P54" s="302">
        <f>Summary!Q77</f>
        <v>0</v>
      </c>
      <c r="Q54" s="302">
        <f>Summary!R77</f>
        <v>0</v>
      </c>
      <c r="R54" s="302">
        <f>Summary!S77</f>
        <v>0</v>
      </c>
      <c r="S54" s="302">
        <f>Summary!T77</f>
        <v>0</v>
      </c>
      <c r="T54" s="302">
        <f>Summary!U77</f>
        <v>0</v>
      </c>
      <c r="U54" s="302">
        <f>Summary!V77</f>
        <v>0</v>
      </c>
      <c r="V54" s="302">
        <f>Summary!W77</f>
        <v>0</v>
      </c>
      <c r="W54" s="302">
        <f>Summary!X77</f>
        <v>0</v>
      </c>
      <c r="X54" s="302">
        <f>Summary!Y77</f>
        <v>0</v>
      </c>
      <c r="Y54" s="302">
        <f>Summary!Z77</f>
        <v>0</v>
      </c>
      <c r="Z54" s="302">
        <f>Summary!AA77</f>
        <v>0</v>
      </c>
      <c r="AA54" s="302">
        <f>Summary!AB77</f>
        <v>0</v>
      </c>
      <c r="AB54" s="302">
        <f>Summary!AC77</f>
        <v>0</v>
      </c>
      <c r="AC54" s="302">
        <f>Summary!AD77</f>
        <v>0</v>
      </c>
      <c r="AD54" s="302">
        <f>Summary!AE77</f>
        <v>0</v>
      </c>
      <c r="AE54" s="302">
        <f>Summary!AF77</f>
        <v>0</v>
      </c>
      <c r="AF54" s="302">
        <f>Summary!AG77</f>
        <v>0</v>
      </c>
      <c r="AG54" s="302">
        <f>Summary!AH77</f>
        <v>0</v>
      </c>
      <c r="AH54" s="302">
        <f>Summary!AI77</f>
        <v>0</v>
      </c>
      <c r="AI54" s="302">
        <f>Summary!AJ77</f>
        <v>0</v>
      </c>
      <c r="AJ54" s="302">
        <f>Summary!AK77</f>
        <v>0</v>
      </c>
      <c r="AK54" s="302">
        <f>Summary!AL77</f>
        <v>0</v>
      </c>
      <c r="AL54" s="302">
        <f>Summary!AM77</f>
        <v>0</v>
      </c>
      <c r="AM54" s="302">
        <f>Summary!AN77</f>
        <v>0</v>
      </c>
      <c r="AN54" s="302">
        <f>Summary!AO77</f>
        <v>0</v>
      </c>
      <c r="AO54" s="302">
        <f>Summary!AP77</f>
        <v>0</v>
      </c>
      <c r="AP54" s="302">
        <f>Summary!AQ77</f>
        <v>0</v>
      </c>
      <c r="AQ54" s="302">
        <f>Summary!AR77</f>
        <v>0</v>
      </c>
      <c r="AR54" s="302">
        <f>Summary!AS77</f>
        <v>0</v>
      </c>
      <c r="AS54" s="302">
        <f>Summary!AT77</f>
        <v>0</v>
      </c>
      <c r="AT54" s="302">
        <f>Summary!AU77</f>
        <v>0</v>
      </c>
      <c r="AU54" s="302">
        <f>Summary!AV77</f>
        <v>0</v>
      </c>
      <c r="AV54" s="302">
        <f>Summary!AW77</f>
        <v>0</v>
      </c>
      <c r="AW54" s="302">
        <f>Summary!AX77</f>
        <v>0</v>
      </c>
      <c r="AX54" s="302">
        <f>Summary!AY77</f>
        <v>0</v>
      </c>
      <c r="AY54" s="302">
        <f>Summary!AZ77</f>
        <v>0</v>
      </c>
      <c r="AZ54" s="302">
        <f>Summary!BA77</f>
        <v>0</v>
      </c>
      <c r="BA54" s="302">
        <f>Summary!BB77</f>
        <v>0</v>
      </c>
      <c r="BB54" s="302">
        <f>Summary!BC77</f>
        <v>0</v>
      </c>
      <c r="BC54" s="302">
        <f>Summary!BD77</f>
        <v>0</v>
      </c>
      <c r="BD54" s="302">
        <f>Summary!BE77</f>
        <v>0</v>
      </c>
      <c r="BE54" s="302">
        <f>Summary!BF77</f>
        <v>0</v>
      </c>
      <c r="BF54" s="302">
        <f>Summary!BG77</f>
        <v>0</v>
      </c>
      <c r="BG54" s="302">
        <f>Summary!BH77</f>
        <v>0</v>
      </c>
      <c r="BH54" s="302">
        <f>Summary!BI77</f>
        <v>0</v>
      </c>
      <c r="BI54" s="302">
        <f>Summary!BJ77</f>
        <v>0</v>
      </c>
    </row>
    <row r="55" spans="1:61" x14ac:dyDescent="0.3">
      <c r="A55" s="300" t="s">
        <v>476</v>
      </c>
      <c r="B55" s="302">
        <f>Summary!C78</f>
        <v>0</v>
      </c>
      <c r="C55" s="302">
        <f>Summary!D78</f>
        <v>0</v>
      </c>
      <c r="D55" s="302">
        <f>Summary!E78</f>
        <v>0</v>
      </c>
      <c r="E55" s="302">
        <f>Summary!F78</f>
        <v>0</v>
      </c>
      <c r="F55" s="302">
        <f>Summary!G78</f>
        <v>0</v>
      </c>
      <c r="G55" s="302">
        <f>Summary!H78</f>
        <v>0</v>
      </c>
      <c r="H55" s="302">
        <f>Summary!I78</f>
        <v>0</v>
      </c>
      <c r="I55" s="302">
        <f>Summary!J78</f>
        <v>0</v>
      </c>
      <c r="J55" s="302">
        <f>Summary!K78</f>
        <v>0</v>
      </c>
      <c r="K55" s="302">
        <f>Summary!L78</f>
        <v>0</v>
      </c>
      <c r="L55" s="302">
        <f>Summary!M78</f>
        <v>0</v>
      </c>
      <c r="M55" s="302">
        <f>Summary!N78</f>
        <v>0</v>
      </c>
      <c r="N55" s="302">
        <f>Summary!O78</f>
        <v>0</v>
      </c>
      <c r="O55" s="302">
        <f>Summary!P78</f>
        <v>0</v>
      </c>
      <c r="P55" s="302">
        <f>Summary!Q78</f>
        <v>0</v>
      </c>
      <c r="Q55" s="302">
        <f>Summary!R78</f>
        <v>0</v>
      </c>
      <c r="R55" s="302">
        <f>Summary!S78</f>
        <v>0</v>
      </c>
      <c r="S55" s="302">
        <f>Summary!T78</f>
        <v>0</v>
      </c>
      <c r="T55" s="302">
        <f>Summary!U78</f>
        <v>0</v>
      </c>
      <c r="U55" s="302">
        <f>Summary!V78</f>
        <v>0</v>
      </c>
      <c r="V55" s="302">
        <f>Summary!W78</f>
        <v>0</v>
      </c>
      <c r="W55" s="302">
        <f>Summary!X78</f>
        <v>0</v>
      </c>
      <c r="X55" s="302">
        <f>Summary!Y78</f>
        <v>0</v>
      </c>
      <c r="Y55" s="302">
        <f>Summary!Z78</f>
        <v>0</v>
      </c>
      <c r="Z55" s="302">
        <f>Summary!AA78</f>
        <v>0</v>
      </c>
      <c r="AA55" s="302">
        <f>Summary!AB78</f>
        <v>0</v>
      </c>
      <c r="AB55" s="302">
        <f>Summary!AC78</f>
        <v>0</v>
      </c>
      <c r="AC55" s="302">
        <f>Summary!AD78</f>
        <v>0</v>
      </c>
      <c r="AD55" s="302">
        <f>Summary!AE78</f>
        <v>0</v>
      </c>
      <c r="AE55" s="302">
        <f>Summary!AF78</f>
        <v>0</v>
      </c>
      <c r="AF55" s="302">
        <f>Summary!AG78</f>
        <v>0</v>
      </c>
      <c r="AG55" s="302">
        <f>Summary!AH78</f>
        <v>0</v>
      </c>
      <c r="AH55" s="302">
        <f>Summary!AI78</f>
        <v>0</v>
      </c>
      <c r="AI55" s="302">
        <f>Summary!AJ78</f>
        <v>0</v>
      </c>
      <c r="AJ55" s="302">
        <f>Summary!AK78</f>
        <v>0</v>
      </c>
      <c r="AK55" s="302">
        <f>Summary!AL78</f>
        <v>0</v>
      </c>
      <c r="AL55" s="302">
        <f>Summary!AM78</f>
        <v>0</v>
      </c>
      <c r="AM55" s="302">
        <f>Summary!AN78</f>
        <v>0</v>
      </c>
      <c r="AN55" s="302">
        <f>Summary!AO78</f>
        <v>0</v>
      </c>
      <c r="AO55" s="302">
        <f>Summary!AP78</f>
        <v>0</v>
      </c>
      <c r="AP55" s="302">
        <f>Summary!AQ78</f>
        <v>0</v>
      </c>
      <c r="AQ55" s="302">
        <f>Summary!AR78</f>
        <v>0</v>
      </c>
      <c r="AR55" s="302">
        <f>Summary!AS78</f>
        <v>0</v>
      </c>
      <c r="AS55" s="302">
        <f>Summary!AT78</f>
        <v>0</v>
      </c>
      <c r="AT55" s="302">
        <f>Summary!AU78</f>
        <v>0</v>
      </c>
      <c r="AU55" s="302">
        <f>Summary!AV78</f>
        <v>0</v>
      </c>
      <c r="AV55" s="302">
        <f>Summary!AW78</f>
        <v>0</v>
      </c>
      <c r="AW55" s="302">
        <f>Summary!AX78</f>
        <v>0</v>
      </c>
      <c r="AX55" s="302">
        <f>Summary!AY78</f>
        <v>0</v>
      </c>
      <c r="AY55" s="302">
        <f>Summary!AZ78</f>
        <v>0</v>
      </c>
      <c r="AZ55" s="302">
        <f>Summary!BA78</f>
        <v>0</v>
      </c>
      <c r="BA55" s="302">
        <f>Summary!BB78</f>
        <v>0</v>
      </c>
      <c r="BB55" s="302">
        <f>Summary!BC78</f>
        <v>0</v>
      </c>
      <c r="BC55" s="302">
        <f>Summary!BD78</f>
        <v>0</v>
      </c>
      <c r="BD55" s="302">
        <f>Summary!BE78</f>
        <v>0</v>
      </c>
      <c r="BE55" s="302">
        <f>Summary!BF78</f>
        <v>0</v>
      </c>
      <c r="BF55" s="302">
        <f>Summary!BG78</f>
        <v>0</v>
      </c>
      <c r="BG55" s="302">
        <f>Summary!BH78</f>
        <v>0</v>
      </c>
      <c r="BH55" s="302">
        <f>Summary!BI78</f>
        <v>0</v>
      </c>
      <c r="BI55" s="302">
        <f>Summary!BJ78</f>
        <v>0</v>
      </c>
    </row>
    <row r="56" spans="1:61" x14ac:dyDescent="0.3">
      <c r="A56" s="300" t="s">
        <v>452</v>
      </c>
      <c r="B56" s="302">
        <f>Summary!C79</f>
        <v>0</v>
      </c>
      <c r="C56" s="302">
        <f>Summary!D79</f>
        <v>0</v>
      </c>
      <c r="D56" s="302">
        <f>Summary!E79</f>
        <v>0</v>
      </c>
      <c r="E56" s="302">
        <f>Summary!F79</f>
        <v>0</v>
      </c>
      <c r="F56" s="302">
        <f>Summary!G79</f>
        <v>0</v>
      </c>
      <c r="G56" s="302">
        <f>Summary!H79</f>
        <v>0</v>
      </c>
      <c r="H56" s="302">
        <f>Summary!I79</f>
        <v>0</v>
      </c>
      <c r="I56" s="302">
        <f>Summary!J79</f>
        <v>0</v>
      </c>
      <c r="J56" s="302">
        <f>Summary!K79</f>
        <v>0</v>
      </c>
      <c r="K56" s="302">
        <f>Summary!L79</f>
        <v>0</v>
      </c>
      <c r="L56" s="302">
        <f>Summary!M79</f>
        <v>0</v>
      </c>
      <c r="M56" s="302">
        <f>Summary!N79</f>
        <v>0</v>
      </c>
      <c r="N56" s="302">
        <f>Summary!O79</f>
        <v>0</v>
      </c>
      <c r="O56" s="302">
        <f>Summary!P79</f>
        <v>0</v>
      </c>
      <c r="P56" s="302">
        <f>Summary!Q79</f>
        <v>0</v>
      </c>
      <c r="Q56" s="302">
        <f>Summary!R79</f>
        <v>0</v>
      </c>
      <c r="R56" s="302">
        <f>Summary!S79</f>
        <v>0</v>
      </c>
      <c r="S56" s="302">
        <f>Summary!T79</f>
        <v>0</v>
      </c>
      <c r="T56" s="302">
        <f>Summary!U79</f>
        <v>0</v>
      </c>
      <c r="U56" s="302">
        <f>Summary!V79</f>
        <v>0</v>
      </c>
      <c r="V56" s="302">
        <f>Summary!W79</f>
        <v>0</v>
      </c>
      <c r="W56" s="302">
        <f>Summary!X79</f>
        <v>0</v>
      </c>
      <c r="X56" s="302">
        <f>Summary!Y79</f>
        <v>0</v>
      </c>
      <c r="Y56" s="302">
        <f>Summary!Z79</f>
        <v>0</v>
      </c>
      <c r="Z56" s="302">
        <f>Summary!AA79</f>
        <v>0</v>
      </c>
      <c r="AA56" s="302">
        <f>Summary!AB79</f>
        <v>0</v>
      </c>
      <c r="AB56" s="302">
        <f>Summary!AC79</f>
        <v>0</v>
      </c>
      <c r="AC56" s="302">
        <f>Summary!AD79</f>
        <v>0</v>
      </c>
      <c r="AD56" s="302">
        <f>Summary!AE79</f>
        <v>0</v>
      </c>
      <c r="AE56" s="302">
        <f>Summary!AF79</f>
        <v>0</v>
      </c>
      <c r="AF56" s="302">
        <f>Summary!AG79</f>
        <v>0</v>
      </c>
      <c r="AG56" s="302">
        <f>Summary!AH79</f>
        <v>0</v>
      </c>
      <c r="AH56" s="302">
        <f>Summary!AI79</f>
        <v>0</v>
      </c>
      <c r="AI56" s="302">
        <f>Summary!AJ79</f>
        <v>0</v>
      </c>
      <c r="AJ56" s="302">
        <f>Summary!AK79</f>
        <v>0</v>
      </c>
      <c r="AK56" s="302">
        <f>Summary!AL79</f>
        <v>0</v>
      </c>
      <c r="AL56" s="302">
        <f>Summary!AM79</f>
        <v>0</v>
      </c>
      <c r="AM56" s="302">
        <f>Summary!AN79</f>
        <v>0</v>
      </c>
      <c r="AN56" s="302">
        <f>Summary!AO79</f>
        <v>0</v>
      </c>
      <c r="AO56" s="302">
        <f>Summary!AP79</f>
        <v>0</v>
      </c>
      <c r="AP56" s="302">
        <f>Summary!AQ79</f>
        <v>0</v>
      </c>
      <c r="AQ56" s="302">
        <f>Summary!AR79</f>
        <v>0</v>
      </c>
      <c r="AR56" s="302">
        <f>Summary!AS79</f>
        <v>0</v>
      </c>
      <c r="AS56" s="302">
        <f>Summary!AT79</f>
        <v>0</v>
      </c>
      <c r="AT56" s="302">
        <f>Summary!AU79</f>
        <v>0</v>
      </c>
      <c r="AU56" s="302">
        <f>Summary!AV79</f>
        <v>0</v>
      </c>
      <c r="AV56" s="302">
        <f>Summary!AW79</f>
        <v>0</v>
      </c>
      <c r="AW56" s="302">
        <f>Summary!AX79</f>
        <v>0</v>
      </c>
      <c r="AX56" s="302">
        <f>Summary!AY79</f>
        <v>0</v>
      </c>
      <c r="AY56" s="302">
        <f>Summary!AZ79</f>
        <v>0</v>
      </c>
      <c r="AZ56" s="302">
        <f>Summary!BA79</f>
        <v>0</v>
      </c>
      <c r="BA56" s="302">
        <f>Summary!BB79</f>
        <v>0</v>
      </c>
      <c r="BB56" s="302">
        <f>Summary!BC79</f>
        <v>0</v>
      </c>
      <c r="BC56" s="302">
        <f>Summary!BD79</f>
        <v>0</v>
      </c>
      <c r="BD56" s="302">
        <f>Summary!BE79</f>
        <v>0</v>
      </c>
      <c r="BE56" s="302">
        <f>Summary!BF79</f>
        <v>0</v>
      </c>
      <c r="BF56" s="302">
        <f>Summary!BG79</f>
        <v>0</v>
      </c>
      <c r="BG56" s="302">
        <f>Summary!BH79</f>
        <v>0</v>
      </c>
      <c r="BH56" s="302">
        <f>Summary!BI79</f>
        <v>0</v>
      </c>
      <c r="BI56" s="302">
        <f>Summary!BJ79</f>
        <v>0</v>
      </c>
    </row>
    <row r="57" spans="1:61" x14ac:dyDescent="0.3">
      <c r="A57" s="300" t="s">
        <v>86</v>
      </c>
      <c r="B57" s="302">
        <f>Summary!C80</f>
        <v>2.4615473374487973</v>
      </c>
      <c r="C57" s="302">
        <f>Summary!D80</f>
        <v>4.66157041481567</v>
      </c>
      <c r="D57" s="302">
        <f>Summary!E80</f>
        <v>5</v>
      </c>
      <c r="E57" s="302">
        <f>Summary!F80</f>
        <v>5</v>
      </c>
      <c r="F57" s="302">
        <f>Summary!G80</f>
        <v>5</v>
      </c>
      <c r="G57" s="302">
        <f>Summary!H80</f>
        <v>5</v>
      </c>
      <c r="H57" s="302">
        <f>Summary!I80</f>
        <v>5</v>
      </c>
      <c r="I57" s="302">
        <f>Summary!J80</f>
        <v>7</v>
      </c>
      <c r="J57" s="302">
        <f>Summary!K80</f>
        <v>7</v>
      </c>
      <c r="K57" s="302">
        <f>Summary!L80</f>
        <v>7</v>
      </c>
      <c r="L57" s="302">
        <f>Summary!M80</f>
        <v>7</v>
      </c>
      <c r="M57" s="302">
        <f>Summary!N80</f>
        <v>7.870967741935484</v>
      </c>
      <c r="N57" s="302">
        <f>Summary!O80</f>
        <v>8</v>
      </c>
      <c r="O57" s="302">
        <f>Summary!P80</f>
        <v>8</v>
      </c>
      <c r="P57" s="302">
        <f>Summary!Q80</f>
        <v>8.5483870967741939</v>
      </c>
      <c r="Q57" s="302">
        <f>Summary!R80</f>
        <v>9</v>
      </c>
      <c r="R57" s="302">
        <f>Summary!S80</f>
        <v>10.096774193548388</v>
      </c>
      <c r="S57" s="302">
        <f>Summary!T80</f>
        <v>12</v>
      </c>
      <c r="T57" s="302">
        <f>Summary!U80</f>
        <v>12</v>
      </c>
      <c r="U57" s="302">
        <f>Summary!V80</f>
        <v>12</v>
      </c>
      <c r="V57" s="302">
        <f>Summary!W80</f>
        <v>12</v>
      </c>
      <c r="W57" s="302">
        <f>Summary!X80</f>
        <v>12</v>
      </c>
      <c r="X57" s="302">
        <f>Summary!Y80</f>
        <v>12</v>
      </c>
      <c r="Y57" s="302">
        <f>Summary!Z80</f>
        <v>12</v>
      </c>
      <c r="Z57" s="302">
        <f>Summary!AA80</f>
        <v>12</v>
      </c>
      <c r="AA57" s="302">
        <f>Summary!AB80</f>
        <v>12</v>
      </c>
      <c r="AB57" s="302">
        <f>Summary!AC80</f>
        <v>12</v>
      </c>
      <c r="AC57" s="302">
        <f>Summary!AD80</f>
        <v>12</v>
      </c>
      <c r="AD57" s="302">
        <f>Summary!AE80</f>
        <v>12</v>
      </c>
      <c r="AE57" s="302">
        <f>Summary!AF80</f>
        <v>12</v>
      </c>
      <c r="AF57" s="302">
        <f>Summary!AG80</f>
        <v>12</v>
      </c>
      <c r="AG57" s="302">
        <f>Summary!AH80</f>
        <v>12</v>
      </c>
      <c r="AH57" s="302">
        <f>Summary!AI80</f>
        <v>12</v>
      </c>
      <c r="AI57" s="302">
        <f>Summary!AJ80</f>
        <v>12</v>
      </c>
      <c r="AJ57" s="302">
        <f>Summary!AK80</f>
        <v>12</v>
      </c>
      <c r="AK57" s="302">
        <f>Summary!AL80</f>
        <v>12</v>
      </c>
      <c r="AL57" s="302">
        <f>Summary!AM80</f>
        <v>12</v>
      </c>
      <c r="AM57" s="302">
        <f>Summary!AN80</f>
        <v>12</v>
      </c>
      <c r="AN57" s="302">
        <f>Summary!AO80</f>
        <v>12</v>
      </c>
      <c r="AO57" s="302">
        <f>Summary!AP80</f>
        <v>12</v>
      </c>
      <c r="AP57" s="302">
        <f>Summary!AQ80</f>
        <v>12</v>
      </c>
      <c r="AQ57" s="302">
        <f>Summary!AR80</f>
        <v>12</v>
      </c>
      <c r="AR57" s="302">
        <f>Summary!AS80</f>
        <v>12</v>
      </c>
      <c r="AS57" s="302">
        <f>Summary!AT80</f>
        <v>12</v>
      </c>
      <c r="AT57" s="302">
        <f>Summary!AU80</f>
        <v>12</v>
      </c>
      <c r="AU57" s="302">
        <f>Summary!AV80</f>
        <v>12</v>
      </c>
      <c r="AV57" s="302">
        <f>Summary!AW80</f>
        <v>12</v>
      </c>
      <c r="AW57" s="302">
        <f>Summary!AX80</f>
        <v>12</v>
      </c>
      <c r="AX57" s="302">
        <f>Summary!AY80</f>
        <v>0</v>
      </c>
      <c r="AY57" s="302">
        <f>Summary!AZ80</f>
        <v>0</v>
      </c>
      <c r="AZ57" s="302">
        <f>Summary!BA80</f>
        <v>0</v>
      </c>
      <c r="BA57" s="302">
        <f>Summary!BB80</f>
        <v>0</v>
      </c>
      <c r="BB57" s="302">
        <f>Summary!BC80</f>
        <v>0</v>
      </c>
      <c r="BC57" s="302">
        <f>Summary!BD80</f>
        <v>0</v>
      </c>
      <c r="BD57" s="302">
        <f>Summary!BE80</f>
        <v>0</v>
      </c>
      <c r="BE57" s="302">
        <f>Summary!BF80</f>
        <v>0</v>
      </c>
      <c r="BF57" s="302">
        <f>Summary!BG80</f>
        <v>0</v>
      </c>
      <c r="BG57" s="302">
        <f>Summary!BH80</f>
        <v>0</v>
      </c>
      <c r="BH57" s="302">
        <f>Summary!BI80</f>
        <v>0</v>
      </c>
      <c r="BI57" s="302">
        <f>Summary!BJ80</f>
        <v>0</v>
      </c>
    </row>
    <row r="58" spans="1:61" x14ac:dyDescent="0.3">
      <c r="A58" s="300" t="s">
        <v>87</v>
      </c>
      <c r="B58" s="302">
        <f>Summary!C81</f>
        <v>5</v>
      </c>
      <c r="C58" s="302">
        <f>Summary!D81</f>
        <v>5</v>
      </c>
      <c r="D58" s="302">
        <f>Summary!E81</f>
        <v>6.6846477816881098</v>
      </c>
      <c r="E58" s="302">
        <f>Summary!F81</f>
        <v>8.0001730802515425</v>
      </c>
      <c r="F58" s="302">
        <f>Summary!G81</f>
        <v>7.7693417181099633</v>
      </c>
      <c r="G58" s="302">
        <f>Summary!H81</f>
        <v>6.8308429008250151</v>
      </c>
      <c r="H58" s="302">
        <f>Summary!I81</f>
        <v>9.3692955633762178</v>
      </c>
      <c r="I58" s="302">
        <f>Summary!J81</f>
        <v>10.967741935483872</v>
      </c>
      <c r="J58" s="302">
        <f>Summary!K81</f>
        <v>12.633333333333333</v>
      </c>
      <c r="K58" s="302">
        <f>Summary!L81</f>
        <v>13.258064516129032</v>
      </c>
      <c r="L58" s="302">
        <f>Summary!M81</f>
        <v>14.1</v>
      </c>
      <c r="M58" s="302">
        <f>Summary!N81</f>
        <v>17</v>
      </c>
      <c r="N58" s="302">
        <f>Summary!O81</f>
        <v>18</v>
      </c>
      <c r="O58" s="302">
        <f>Summary!P81</f>
        <v>18.75</v>
      </c>
      <c r="P58" s="302">
        <f>Summary!Q81</f>
        <v>19</v>
      </c>
      <c r="Q58" s="302">
        <f>Summary!R81</f>
        <v>19</v>
      </c>
      <c r="R58" s="302">
        <f>Summary!S81</f>
        <v>20.967741935483872</v>
      </c>
      <c r="S58" s="302">
        <f>Summary!T81</f>
        <v>23.133333333333333</v>
      </c>
      <c r="T58" s="302">
        <f>Summary!U81</f>
        <v>24</v>
      </c>
      <c r="U58" s="302">
        <f>Summary!V81</f>
        <v>33</v>
      </c>
      <c r="V58" s="302">
        <f>Summary!W81</f>
        <v>36</v>
      </c>
      <c r="W58" s="302">
        <f>Summary!X81</f>
        <v>39</v>
      </c>
      <c r="X58" s="302">
        <f>Summary!Y81</f>
        <v>43</v>
      </c>
      <c r="Y58" s="302">
        <f>Summary!Z81</f>
        <v>46</v>
      </c>
      <c r="Z58" s="302">
        <f>Summary!AA81</f>
        <v>52</v>
      </c>
      <c r="AA58" s="302">
        <f>Summary!AB81</f>
        <v>52</v>
      </c>
      <c r="AB58" s="302">
        <f>Summary!AC81</f>
        <v>55</v>
      </c>
      <c r="AC58" s="302">
        <f>Summary!AD81</f>
        <v>58</v>
      </c>
      <c r="AD58" s="302">
        <f>Summary!AE81</f>
        <v>58</v>
      </c>
      <c r="AE58" s="302">
        <f>Summary!AF81</f>
        <v>59</v>
      </c>
      <c r="AF58" s="302">
        <f>Summary!AG81</f>
        <v>60</v>
      </c>
      <c r="AG58" s="302">
        <f>Summary!AH81</f>
        <v>64</v>
      </c>
      <c r="AH58" s="302">
        <f>Summary!AI81</f>
        <v>68</v>
      </c>
      <c r="AI58" s="302">
        <f>Summary!AJ81</f>
        <v>68</v>
      </c>
      <c r="AJ58" s="302">
        <f>Summary!AK81</f>
        <v>68</v>
      </c>
      <c r="AK58" s="302">
        <f>Summary!AL81</f>
        <v>68</v>
      </c>
      <c r="AL58" s="302">
        <f>Summary!AM81</f>
        <v>68</v>
      </c>
      <c r="AM58" s="302">
        <f>Summary!AN81</f>
        <v>68</v>
      </c>
      <c r="AN58" s="302">
        <f>Summary!AO81</f>
        <v>68</v>
      </c>
      <c r="AO58" s="302">
        <f>Summary!AP81</f>
        <v>68</v>
      </c>
      <c r="AP58" s="302">
        <f>Summary!AQ81</f>
        <v>68</v>
      </c>
      <c r="AQ58" s="302">
        <f>Summary!AR81</f>
        <v>68</v>
      </c>
      <c r="AR58" s="302">
        <f>Summary!AS81</f>
        <v>68</v>
      </c>
      <c r="AS58" s="302">
        <f>Summary!AT81</f>
        <v>68</v>
      </c>
      <c r="AT58" s="302">
        <f>Summary!AU81</f>
        <v>68</v>
      </c>
      <c r="AU58" s="302">
        <f>Summary!AV81</f>
        <v>68</v>
      </c>
      <c r="AV58" s="302">
        <f>Summary!AW81</f>
        <v>68</v>
      </c>
      <c r="AW58" s="302">
        <f>Summary!AX81</f>
        <v>68</v>
      </c>
      <c r="AX58" s="302">
        <f>Summary!AY81</f>
        <v>0</v>
      </c>
      <c r="AY58" s="302">
        <f>Summary!AZ81</f>
        <v>0</v>
      </c>
      <c r="AZ58" s="302">
        <f>Summary!BA81</f>
        <v>0</v>
      </c>
      <c r="BA58" s="302">
        <f>Summary!BB81</f>
        <v>0</v>
      </c>
      <c r="BB58" s="302">
        <f>Summary!BC81</f>
        <v>0</v>
      </c>
      <c r="BC58" s="302">
        <f>Summary!BD81</f>
        <v>0</v>
      </c>
      <c r="BD58" s="302">
        <f>Summary!BE81</f>
        <v>0</v>
      </c>
      <c r="BE58" s="302">
        <f>Summary!BF81</f>
        <v>0</v>
      </c>
      <c r="BF58" s="302">
        <f>Summary!BG81</f>
        <v>0</v>
      </c>
      <c r="BG58" s="302">
        <f>Summary!BH81</f>
        <v>0</v>
      </c>
      <c r="BH58" s="302">
        <f>Summary!BI81</f>
        <v>0</v>
      </c>
      <c r="BI58" s="302">
        <f>Summary!BJ81</f>
        <v>0</v>
      </c>
    </row>
    <row r="59" spans="1:61" ht="15" customHeight="1" x14ac:dyDescent="0.3">
      <c r="A59" s="300" t="s">
        <v>88</v>
      </c>
      <c r="B59" s="302">
        <f>Summary!C82</f>
        <v>3.3077366872439855</v>
      </c>
      <c r="C59" s="302">
        <f>Summary!D82</f>
        <v>4</v>
      </c>
      <c r="D59" s="302">
        <f>Summary!E82</f>
        <v>4.5000288467085907</v>
      </c>
      <c r="E59" s="302">
        <f>Summary!F82</f>
        <v>4.7692840246927828</v>
      </c>
      <c r="F59" s="302">
        <f>Summary!G82</f>
        <v>5.0000576934171814</v>
      </c>
      <c r="G59" s="302">
        <f>Summary!H82</f>
        <v>4.2308313621415792</v>
      </c>
      <c r="H59" s="302">
        <f>Summary!I82</f>
        <v>3.000115386834362</v>
      </c>
      <c r="I59" s="302">
        <f>Summary!J82</f>
        <v>6</v>
      </c>
      <c r="J59" s="302">
        <f>Summary!K82</f>
        <v>6</v>
      </c>
      <c r="K59" s="302">
        <f>Summary!L82</f>
        <v>6</v>
      </c>
      <c r="L59" s="302">
        <f>Summary!M82</f>
        <v>6.5333333333333332</v>
      </c>
      <c r="M59" s="302">
        <f>Summary!N82</f>
        <v>7</v>
      </c>
      <c r="N59" s="302">
        <f>Summary!O82</f>
        <v>7.870967741935484</v>
      </c>
      <c r="O59" s="302">
        <f>Summary!P82</f>
        <v>8</v>
      </c>
      <c r="P59" s="302">
        <f>Summary!Q82</f>
        <v>8</v>
      </c>
      <c r="Q59" s="302">
        <f>Summary!R82</f>
        <v>8</v>
      </c>
      <c r="R59" s="302">
        <f>Summary!S82</f>
        <v>8</v>
      </c>
      <c r="S59" s="302">
        <f>Summary!T82</f>
        <v>8</v>
      </c>
      <c r="T59" s="302">
        <f>Summary!U82</f>
        <v>8</v>
      </c>
      <c r="U59" s="302">
        <f>Summary!V82</f>
        <v>8</v>
      </c>
      <c r="V59" s="302">
        <f>Summary!W82</f>
        <v>8</v>
      </c>
      <c r="W59" s="302">
        <f>Summary!X82</f>
        <v>8</v>
      </c>
      <c r="X59" s="302">
        <f>Summary!Y82</f>
        <v>8</v>
      </c>
      <c r="Y59" s="302">
        <f>Summary!Z82</f>
        <v>8</v>
      </c>
      <c r="Z59" s="302">
        <f>Summary!AA82</f>
        <v>8</v>
      </c>
      <c r="AA59" s="302">
        <f>Summary!AB82</f>
        <v>8</v>
      </c>
      <c r="AB59" s="302">
        <f>Summary!AC82</f>
        <v>8</v>
      </c>
      <c r="AC59" s="302">
        <f>Summary!AD82</f>
        <v>8</v>
      </c>
      <c r="AD59" s="302">
        <f>Summary!AE82</f>
        <v>8</v>
      </c>
      <c r="AE59" s="302">
        <f>Summary!AF82</f>
        <v>8</v>
      </c>
      <c r="AF59" s="302">
        <f>Summary!AG82</f>
        <v>8</v>
      </c>
      <c r="AG59" s="302">
        <f>Summary!AH82</f>
        <v>8</v>
      </c>
      <c r="AH59" s="302">
        <f>Summary!AI82</f>
        <v>8</v>
      </c>
      <c r="AI59" s="302">
        <f>Summary!AJ82</f>
        <v>8</v>
      </c>
      <c r="AJ59" s="302">
        <f>Summary!AK82</f>
        <v>8</v>
      </c>
      <c r="AK59" s="302">
        <f>Summary!AL82</f>
        <v>8</v>
      </c>
      <c r="AL59" s="302">
        <f>Summary!AM82</f>
        <v>8</v>
      </c>
      <c r="AM59" s="302">
        <f>Summary!AN82</f>
        <v>8</v>
      </c>
      <c r="AN59" s="302">
        <f>Summary!AO82</f>
        <v>8</v>
      </c>
      <c r="AO59" s="302">
        <f>Summary!AP82</f>
        <v>8</v>
      </c>
      <c r="AP59" s="302">
        <f>Summary!AQ82</f>
        <v>8</v>
      </c>
      <c r="AQ59" s="302">
        <f>Summary!AR82</f>
        <v>8</v>
      </c>
      <c r="AR59" s="302">
        <f>Summary!AS82</f>
        <v>8</v>
      </c>
      <c r="AS59" s="302">
        <f>Summary!AT82</f>
        <v>8</v>
      </c>
      <c r="AT59" s="302">
        <f>Summary!AU82</f>
        <v>8</v>
      </c>
      <c r="AU59" s="302">
        <f>Summary!AV82</f>
        <v>8</v>
      </c>
      <c r="AV59" s="302">
        <f>Summary!AW82</f>
        <v>8</v>
      </c>
      <c r="AW59" s="302">
        <f>Summary!AX82</f>
        <v>8</v>
      </c>
      <c r="AX59" s="302">
        <f>Summary!AY82</f>
        <v>0</v>
      </c>
      <c r="AY59" s="302">
        <f>Summary!AZ82</f>
        <v>0</v>
      </c>
      <c r="AZ59" s="302">
        <f>Summary!BA82</f>
        <v>0</v>
      </c>
      <c r="BA59" s="302">
        <f>Summary!BB82</f>
        <v>0</v>
      </c>
      <c r="BB59" s="302">
        <f>Summary!BC82</f>
        <v>0</v>
      </c>
      <c r="BC59" s="302">
        <f>Summary!BD82</f>
        <v>0</v>
      </c>
      <c r="BD59" s="302">
        <f>Summary!BE82</f>
        <v>0</v>
      </c>
      <c r="BE59" s="302">
        <f>Summary!BF82</f>
        <v>0</v>
      </c>
      <c r="BF59" s="302">
        <f>Summary!BG82</f>
        <v>0</v>
      </c>
      <c r="BG59" s="302">
        <f>Summary!BH82</f>
        <v>0</v>
      </c>
      <c r="BH59" s="302">
        <f>Summary!BI82</f>
        <v>0</v>
      </c>
      <c r="BI59" s="302">
        <f>Summary!BJ82</f>
        <v>0</v>
      </c>
    </row>
    <row r="60" spans="1:61" x14ac:dyDescent="0.3">
      <c r="A60" s="300" t="s">
        <v>89</v>
      </c>
      <c r="B60" s="302">
        <f>Summary!C83</f>
        <v>1</v>
      </c>
      <c r="C60" s="302">
        <f>Summary!D83</f>
        <v>1</v>
      </c>
      <c r="D60" s="302">
        <f>Summary!E83</f>
        <v>1</v>
      </c>
      <c r="E60" s="302">
        <f>Summary!F83</f>
        <v>1</v>
      </c>
      <c r="F60" s="302">
        <f>Summary!G83</f>
        <v>1</v>
      </c>
      <c r="G60" s="302">
        <f>Summary!H83</f>
        <v>1</v>
      </c>
      <c r="H60" s="302">
        <f>Summary!I83</f>
        <v>1</v>
      </c>
      <c r="I60" s="302">
        <f>Summary!J83</f>
        <v>1.9677419354838706</v>
      </c>
      <c r="J60" s="302">
        <f>Summary!K83</f>
        <v>2</v>
      </c>
      <c r="K60" s="302">
        <f>Summary!L83</f>
        <v>1.9999999999999996</v>
      </c>
      <c r="L60" s="302">
        <f>Summary!M83</f>
        <v>2</v>
      </c>
      <c r="M60" s="302">
        <f>Summary!N83</f>
        <v>1.9999999999999996</v>
      </c>
      <c r="N60" s="302">
        <f>Summary!O83</f>
        <v>1.9999999999999996</v>
      </c>
      <c r="O60" s="302">
        <f>Summary!P83</f>
        <v>2</v>
      </c>
      <c r="P60" s="302">
        <f>Summary!Q83</f>
        <v>2.290322580645161</v>
      </c>
      <c r="Q60" s="302">
        <f>Summary!R83</f>
        <v>3</v>
      </c>
      <c r="R60" s="302">
        <f>Summary!S83</f>
        <v>3.4838709677419346</v>
      </c>
      <c r="S60" s="302">
        <f>Summary!T83</f>
        <v>4</v>
      </c>
      <c r="T60" s="302">
        <f>Summary!U83</f>
        <v>3.9999999999999991</v>
      </c>
      <c r="U60" s="302">
        <f>Summary!V83</f>
        <v>3.9999999999999991</v>
      </c>
      <c r="V60" s="302">
        <f>Summary!W83</f>
        <v>4</v>
      </c>
      <c r="W60" s="302">
        <f>Summary!X83</f>
        <v>3.9999999999999991</v>
      </c>
      <c r="X60" s="302">
        <f>Summary!Y83</f>
        <v>4</v>
      </c>
      <c r="Y60" s="302">
        <f>Summary!Z83</f>
        <v>3.9999999999999991</v>
      </c>
      <c r="Z60" s="302">
        <f>Summary!AA83</f>
        <v>3.9999999999999991</v>
      </c>
      <c r="AA60" s="302">
        <f>Summary!AB83</f>
        <v>4</v>
      </c>
      <c r="AB60" s="302">
        <f>Summary!AC83</f>
        <v>3.9999999999999991</v>
      </c>
      <c r="AC60" s="302">
        <f>Summary!AD83</f>
        <v>4</v>
      </c>
      <c r="AD60" s="302">
        <f>Summary!AE83</f>
        <v>3.9999999999999991</v>
      </c>
      <c r="AE60" s="302">
        <f>Summary!AF83</f>
        <v>4</v>
      </c>
      <c r="AF60" s="302">
        <f>Summary!AG83</f>
        <v>3.9999999999999991</v>
      </c>
      <c r="AG60" s="302">
        <f>Summary!AH83</f>
        <v>3.9999999999999991</v>
      </c>
      <c r="AH60" s="302">
        <f>Summary!AI83</f>
        <v>4</v>
      </c>
      <c r="AI60" s="302">
        <f>Summary!AJ83</f>
        <v>3.9999999999999991</v>
      </c>
      <c r="AJ60" s="302">
        <f>Summary!AK83</f>
        <v>4</v>
      </c>
      <c r="AK60" s="302">
        <f>Summary!AL83</f>
        <v>3.9999999999999991</v>
      </c>
      <c r="AL60" s="302">
        <f>Summary!AM83</f>
        <v>3.9999999999999991</v>
      </c>
      <c r="AM60" s="302">
        <f>Summary!AN83</f>
        <v>4</v>
      </c>
      <c r="AN60" s="302">
        <f>Summary!AO83</f>
        <v>3.9999999999999991</v>
      </c>
      <c r="AO60" s="302">
        <f>Summary!AP83</f>
        <v>4</v>
      </c>
      <c r="AP60" s="302">
        <f>Summary!AQ83</f>
        <v>3.9999999999999991</v>
      </c>
      <c r="AQ60" s="302">
        <f>Summary!AR83</f>
        <v>4</v>
      </c>
      <c r="AR60" s="302">
        <f>Summary!AS83</f>
        <v>3.9999999999999991</v>
      </c>
      <c r="AS60" s="302">
        <f>Summary!AT83</f>
        <v>3.9999999999999991</v>
      </c>
      <c r="AT60" s="302">
        <f>Summary!AU83</f>
        <v>4</v>
      </c>
      <c r="AU60" s="302">
        <f>Summary!AV83</f>
        <v>3.9999999999999991</v>
      </c>
      <c r="AV60" s="302">
        <f>Summary!AW83</f>
        <v>4</v>
      </c>
      <c r="AW60" s="302">
        <f>Summary!AX83</f>
        <v>3.9999999999999991</v>
      </c>
      <c r="AX60" s="302">
        <f>Summary!AY83</f>
        <v>0</v>
      </c>
      <c r="AY60" s="302">
        <f>Summary!AZ83</f>
        <v>0</v>
      </c>
      <c r="AZ60" s="302">
        <f>Summary!BA83</f>
        <v>0</v>
      </c>
      <c r="BA60" s="302">
        <f>Summary!BB83</f>
        <v>0</v>
      </c>
      <c r="BB60" s="302">
        <f>Summary!BC83</f>
        <v>0</v>
      </c>
      <c r="BC60" s="302">
        <f>Summary!BD83</f>
        <v>0</v>
      </c>
      <c r="BD60" s="302">
        <f>Summary!BE83</f>
        <v>0</v>
      </c>
      <c r="BE60" s="302">
        <f>Summary!BF83</f>
        <v>0</v>
      </c>
      <c r="BF60" s="302">
        <f>Summary!BG83</f>
        <v>0</v>
      </c>
      <c r="BG60" s="302">
        <f>Summary!BH83</f>
        <v>0</v>
      </c>
      <c r="BH60" s="302">
        <f>Summary!BI83</f>
        <v>0</v>
      </c>
      <c r="BI60" s="302">
        <f>Summary!BJ83</f>
        <v>0</v>
      </c>
    </row>
    <row r="61" spans="1:61" x14ac:dyDescent="0.3">
      <c r="A61" s="300" t="s">
        <v>130</v>
      </c>
      <c r="B61" s="302">
        <f>Summary!C84</f>
        <v>0</v>
      </c>
      <c r="C61" s="302">
        <f>Summary!D84</f>
        <v>0</v>
      </c>
      <c r="D61" s="302">
        <f>Summary!E84</f>
        <v>0</v>
      </c>
      <c r="E61" s="302">
        <f>Summary!F84</f>
        <v>0</v>
      </c>
      <c r="F61" s="302">
        <f>Summary!G84</f>
        <v>0</v>
      </c>
      <c r="G61" s="302">
        <f>Summary!H84</f>
        <v>0</v>
      </c>
      <c r="H61" s="302">
        <f>Summary!I84</f>
        <v>0</v>
      </c>
      <c r="I61" s="302">
        <f>Summary!J84</f>
        <v>0</v>
      </c>
      <c r="J61" s="302">
        <f>Summary!K84</f>
        <v>0</v>
      </c>
      <c r="K61" s="302">
        <f>Summary!L84</f>
        <v>0</v>
      </c>
      <c r="L61" s="302">
        <f>Summary!M84</f>
        <v>0</v>
      </c>
      <c r="M61" s="302">
        <f>Summary!N84</f>
        <v>0</v>
      </c>
      <c r="N61" s="302">
        <f>Summary!O84</f>
        <v>0</v>
      </c>
      <c r="O61" s="302">
        <f>Summary!P84</f>
        <v>0</v>
      </c>
      <c r="P61" s="302">
        <f>Summary!Q84</f>
        <v>0</v>
      </c>
      <c r="Q61" s="302">
        <f>Summary!R84</f>
        <v>0</v>
      </c>
      <c r="R61" s="302">
        <f>Summary!S84</f>
        <v>0</v>
      </c>
      <c r="S61" s="302">
        <f>Summary!T84</f>
        <v>0</v>
      </c>
      <c r="T61" s="302">
        <f>Summary!U84</f>
        <v>0</v>
      </c>
      <c r="U61" s="302">
        <f>Summary!V84</f>
        <v>0</v>
      </c>
      <c r="V61" s="302">
        <f>Summary!W84</f>
        <v>0</v>
      </c>
      <c r="W61" s="302">
        <f>Summary!X84</f>
        <v>0</v>
      </c>
      <c r="X61" s="302">
        <f>Summary!Y84</f>
        <v>0</v>
      </c>
      <c r="Y61" s="302">
        <f>Summary!Z84</f>
        <v>0</v>
      </c>
      <c r="Z61" s="302">
        <f>Summary!AA84</f>
        <v>0</v>
      </c>
      <c r="AA61" s="302">
        <f>Summary!AB84</f>
        <v>0</v>
      </c>
      <c r="AB61" s="302">
        <f>Summary!AC84</f>
        <v>0</v>
      </c>
      <c r="AC61" s="302">
        <f>Summary!AD84</f>
        <v>0</v>
      </c>
      <c r="AD61" s="302">
        <f>Summary!AE84</f>
        <v>0</v>
      </c>
      <c r="AE61" s="302">
        <f>Summary!AF84</f>
        <v>0</v>
      </c>
      <c r="AF61" s="302">
        <f>Summary!AG84</f>
        <v>0</v>
      </c>
      <c r="AG61" s="302">
        <f>Summary!AH84</f>
        <v>0</v>
      </c>
      <c r="AH61" s="302">
        <f>Summary!AI84</f>
        <v>0</v>
      </c>
      <c r="AI61" s="302">
        <f>Summary!AJ84</f>
        <v>0</v>
      </c>
      <c r="AJ61" s="302">
        <f>Summary!AK84</f>
        <v>0</v>
      </c>
      <c r="AK61" s="302">
        <f>Summary!AL84</f>
        <v>0</v>
      </c>
      <c r="AL61" s="302">
        <f>Summary!AM84</f>
        <v>0</v>
      </c>
      <c r="AM61" s="302">
        <f>Summary!AN84</f>
        <v>0</v>
      </c>
      <c r="AN61" s="302">
        <f>Summary!AO84</f>
        <v>0</v>
      </c>
      <c r="AO61" s="302">
        <f>Summary!AP84</f>
        <v>0</v>
      </c>
      <c r="AP61" s="302">
        <f>Summary!AQ84</f>
        <v>0</v>
      </c>
      <c r="AQ61" s="302">
        <f>Summary!AR84</f>
        <v>0</v>
      </c>
      <c r="AR61" s="302">
        <f>Summary!AS84</f>
        <v>0</v>
      </c>
      <c r="AS61" s="302">
        <f>Summary!AT84</f>
        <v>0</v>
      </c>
      <c r="AT61" s="302">
        <f>Summary!AU84</f>
        <v>0</v>
      </c>
      <c r="AU61" s="302">
        <f>Summary!AV84</f>
        <v>0</v>
      </c>
      <c r="AV61" s="302">
        <f>Summary!AW84</f>
        <v>0</v>
      </c>
      <c r="AW61" s="302">
        <f>Summary!AX84</f>
        <v>0</v>
      </c>
      <c r="AX61" s="302">
        <f>Summary!AY84</f>
        <v>0</v>
      </c>
      <c r="AY61" s="302">
        <f>Summary!AZ84</f>
        <v>0</v>
      </c>
      <c r="AZ61" s="302">
        <f>Summary!BA84</f>
        <v>0</v>
      </c>
      <c r="BA61" s="302">
        <f>Summary!BB84</f>
        <v>0</v>
      </c>
      <c r="BB61" s="302">
        <f>Summary!BC84</f>
        <v>0</v>
      </c>
      <c r="BC61" s="302">
        <f>Summary!BD84</f>
        <v>0</v>
      </c>
      <c r="BD61" s="302">
        <f>Summary!BE84</f>
        <v>0</v>
      </c>
      <c r="BE61" s="302">
        <f>Summary!BF84</f>
        <v>0</v>
      </c>
      <c r="BF61" s="302">
        <f>Summary!BG84</f>
        <v>0</v>
      </c>
      <c r="BG61" s="302">
        <f>Summary!BH84</f>
        <v>0</v>
      </c>
      <c r="BH61" s="302">
        <f>Summary!BI84</f>
        <v>0</v>
      </c>
      <c r="BI61" s="302">
        <f>Summary!BJ84</f>
        <v>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C2CC3-CE6D-41EB-AE98-F66482FF0023}">
  <sheetPr>
    <tabColor rgb="FFFF0000"/>
  </sheetPr>
  <dimension ref="A1"/>
  <sheetViews>
    <sheetView workbookViewId="0">
      <selection activeCell="K25" sqref="K25"/>
    </sheetView>
  </sheetViews>
  <sheetFormatPr defaultColWidth="8.6640625" defaultRowHeight="14.4" x14ac:dyDescent="0.3"/>
  <sheetData/>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D31A8-754C-4F12-81FE-320C7C5EA200}">
  <sheetPr codeName="Sheet10">
    <tabColor rgb="FFFFFF00"/>
  </sheetPr>
  <dimension ref="A1:BU99"/>
  <sheetViews>
    <sheetView zoomScaleNormal="100" workbookViewId="0">
      <pane xSplit="1" ySplit="3" topLeftCell="B66" activePane="bottomRight" state="frozen"/>
      <selection pane="topRight" activeCell="C6" sqref="C6"/>
      <selection pane="bottomLeft" activeCell="C6" sqref="C6"/>
      <selection pane="bottomRight" activeCell="F73" sqref="F73"/>
    </sheetView>
  </sheetViews>
  <sheetFormatPr defaultColWidth="9.109375" defaultRowHeight="14.4" x14ac:dyDescent="0.3"/>
  <cols>
    <col min="1" max="1" width="25.109375" style="65" customWidth="1"/>
    <col min="2" max="2" width="10.44140625" style="65" customWidth="1"/>
    <col min="3" max="73" width="11.44140625" style="65" bestFit="1" customWidth="1"/>
    <col min="74" max="16384" width="9.109375" style="65"/>
  </cols>
  <sheetData>
    <row r="1" spans="1:73" ht="18" x14ac:dyDescent="0.35">
      <c r="A1" s="162" t="s">
        <v>403</v>
      </c>
      <c r="B1" s="162"/>
    </row>
    <row r="2" spans="1:73" x14ac:dyDescent="0.3">
      <c r="B2" s="304" t="str">
        <f>Summary!C2</f>
        <v>Actual</v>
      </c>
      <c r="C2" s="304" t="str">
        <f>Summary!D2</f>
        <v>Actual</v>
      </c>
      <c r="D2" s="304" t="str">
        <f>Summary!E2</f>
        <v>Actual</v>
      </c>
      <c r="E2" s="304" t="str">
        <f>Summary!F2</f>
        <v>Actual</v>
      </c>
      <c r="F2" s="304" t="str">
        <f>Summary!G2</f>
        <v>Actual</v>
      </c>
      <c r="G2" s="304" t="str">
        <f>Summary!H2</f>
        <v>Actual</v>
      </c>
      <c r="H2" s="304" t="str">
        <f>Summary!I2</f>
        <v>Actual</v>
      </c>
      <c r="I2" s="304" t="str">
        <f>Summary!J2</f>
        <v>Fcst</v>
      </c>
      <c r="J2" s="304" t="str">
        <f>Summary!K2</f>
        <v>Fcst</v>
      </c>
      <c r="K2" s="304" t="str">
        <f>Summary!L2</f>
        <v>Fcst</v>
      </c>
      <c r="L2" s="304" t="str">
        <f>Summary!M2</f>
        <v>Fcst</v>
      </c>
      <c r="M2" s="304" t="str">
        <f>Summary!N2</f>
        <v>Fcst</v>
      </c>
      <c r="N2" s="304" t="str">
        <f>Summary!O2</f>
        <v>Fcst</v>
      </c>
      <c r="O2" s="304" t="str">
        <f>Summary!P2</f>
        <v>Fcst</v>
      </c>
      <c r="P2" s="304" t="str">
        <f>Summary!Q2</f>
        <v>Fcst</v>
      </c>
      <c r="Q2" s="304" t="str">
        <f>Summary!R2</f>
        <v>Fcst</v>
      </c>
      <c r="R2" s="304" t="str">
        <f>Summary!S2</f>
        <v>Fcst</v>
      </c>
      <c r="S2" s="304" t="str">
        <f>Summary!T2</f>
        <v>Fcst</v>
      </c>
      <c r="T2" s="304" t="str">
        <f>Summary!U2</f>
        <v>Fcst</v>
      </c>
      <c r="U2" s="304" t="str">
        <f>Summary!V2</f>
        <v>Fcst</v>
      </c>
      <c r="V2" s="304" t="str">
        <f>Summary!W2</f>
        <v>Fcst</v>
      </c>
      <c r="W2" s="304" t="str">
        <f>Summary!X2</f>
        <v>Fcst</v>
      </c>
      <c r="X2" s="304" t="str">
        <f>Summary!Y2</f>
        <v>Fcst</v>
      </c>
      <c r="Y2" s="304" t="str">
        <f>Summary!Z2</f>
        <v>Fcst</v>
      </c>
      <c r="Z2" s="304" t="str">
        <f>Summary!AA2</f>
        <v>Fcst</v>
      </c>
      <c r="AA2" s="304" t="str">
        <f>Summary!AB2</f>
        <v>Fcst</v>
      </c>
      <c r="AB2" s="304" t="str">
        <f>Summary!AC2</f>
        <v>Fcst</v>
      </c>
      <c r="AC2" s="304" t="str">
        <f>Summary!AD2</f>
        <v>Fcst</v>
      </c>
      <c r="AD2" s="304" t="str">
        <f>Summary!AE2</f>
        <v>Fcst</v>
      </c>
      <c r="AE2" s="304" t="str">
        <f>Summary!AF2</f>
        <v>Fcst</v>
      </c>
      <c r="AF2" s="304" t="str">
        <f>Summary!AG2</f>
        <v>Fcst</v>
      </c>
      <c r="AG2" s="304" t="str">
        <f>Summary!AH2</f>
        <v>Fcst</v>
      </c>
      <c r="AH2" s="304" t="str">
        <f>Summary!AI2</f>
        <v>Fcst</v>
      </c>
      <c r="AI2" s="304" t="str">
        <f>Summary!AJ2</f>
        <v>Fcst</v>
      </c>
      <c r="AJ2" s="304" t="str">
        <f>Summary!AK2</f>
        <v>Fcst</v>
      </c>
      <c r="AK2" s="304" t="str">
        <f>Summary!AL2</f>
        <v>Fcst</v>
      </c>
      <c r="AL2" s="304" t="str">
        <f>Summary!AM2</f>
        <v>Fcst</v>
      </c>
      <c r="AM2" s="304" t="str">
        <f>Summary!AN2</f>
        <v>Fcst</v>
      </c>
      <c r="AN2" s="304" t="str">
        <f>Summary!AO2</f>
        <v>Fcst</v>
      </c>
      <c r="AO2" s="304" t="str">
        <f>Summary!AP2</f>
        <v>Fcst</v>
      </c>
      <c r="AP2" s="304" t="str">
        <f>Summary!AQ2</f>
        <v>Fcst</v>
      </c>
      <c r="AQ2" s="304" t="str">
        <f>Summary!AR2</f>
        <v>Fcst</v>
      </c>
      <c r="AR2" s="304" t="str">
        <f>Summary!AS2</f>
        <v>Fcst</v>
      </c>
      <c r="AS2" s="304" t="str">
        <f>Summary!AT2</f>
        <v>Fcst</v>
      </c>
      <c r="AT2" s="304" t="str">
        <f>Summary!AU2</f>
        <v>Fcst</v>
      </c>
      <c r="AU2" s="304" t="str">
        <f>Summary!AV2</f>
        <v>Fcst</v>
      </c>
      <c r="AV2" s="304" t="str">
        <f>Summary!AW2</f>
        <v>Fcst</v>
      </c>
      <c r="AW2" s="304" t="str">
        <f>Summary!AX2</f>
        <v>Fcst</v>
      </c>
      <c r="AX2" s="304" t="str">
        <f>Summary!AY2</f>
        <v>Fcst</v>
      </c>
      <c r="AY2" s="304" t="str">
        <f>Summary!AZ2</f>
        <v>Fcst</v>
      </c>
      <c r="AZ2" s="304" t="str">
        <f>Summary!BA2</f>
        <v>Fcst</v>
      </c>
      <c r="BA2" s="304" t="str">
        <f>Summary!BB2</f>
        <v>Fcst</v>
      </c>
      <c r="BB2" s="304" t="str">
        <f>Summary!BC2</f>
        <v>Fcst</v>
      </c>
      <c r="BC2" s="304" t="str">
        <f>Summary!BD2</f>
        <v>Fcst</v>
      </c>
      <c r="BD2" s="304" t="str">
        <f>Summary!BE2</f>
        <v>Fcst</v>
      </c>
      <c r="BE2" s="304" t="str">
        <f>Summary!BF2</f>
        <v>Fcst</v>
      </c>
      <c r="BF2" s="304" t="str">
        <f>Summary!BG2</f>
        <v>Fcst</v>
      </c>
      <c r="BG2" s="304" t="str">
        <f>Summary!BH2</f>
        <v>Fcst</v>
      </c>
      <c r="BH2" s="304" t="str">
        <f>Summary!BI2</f>
        <v>Fcst</v>
      </c>
      <c r="BI2" s="304" t="str">
        <f>Summary!BJ2</f>
        <v>Fcst</v>
      </c>
      <c r="BJ2" s="304" t="str">
        <f>Summary!BK2</f>
        <v>Fcst</v>
      </c>
      <c r="BK2" s="304" t="str">
        <f>Summary!BL2</f>
        <v>Fcst</v>
      </c>
      <c r="BL2" s="304" t="str">
        <f>Summary!BM2</f>
        <v>Fcst</v>
      </c>
      <c r="BM2" s="304" t="str">
        <f>Summary!BN2</f>
        <v>Fcst</v>
      </c>
      <c r="BN2" s="304" t="str">
        <f>Summary!BO2</f>
        <v>Fcst</v>
      </c>
      <c r="BO2" s="304" t="str">
        <f>Summary!BP2</f>
        <v>Fcst</v>
      </c>
      <c r="BP2" s="304" t="str">
        <f>Summary!BQ2</f>
        <v>Fcst</v>
      </c>
      <c r="BQ2" s="304" t="str">
        <f>Summary!BR2</f>
        <v>Fcst</v>
      </c>
      <c r="BR2" s="304" t="str">
        <f>Summary!BS2</f>
        <v>Fcst</v>
      </c>
      <c r="BS2" s="304" t="str">
        <f>Summary!BT2</f>
        <v>Fcst</v>
      </c>
      <c r="BT2" s="304" t="str">
        <f>Summary!BU2</f>
        <v>Fcst</v>
      </c>
      <c r="BU2" s="304" t="str">
        <f>Summary!BV2</f>
        <v>Fcst</v>
      </c>
    </row>
    <row r="3" spans="1:73" x14ac:dyDescent="0.3">
      <c r="A3" s="191" t="s">
        <v>389</v>
      </c>
      <c r="B3" s="60">
        <f>Summary!C6</f>
        <v>44562</v>
      </c>
      <c r="C3" s="60">
        <f>DATE(YEAR(B3),MONTH(B3)+1,DAY(B3))</f>
        <v>44593</v>
      </c>
      <c r="D3" s="60">
        <f t="shared" ref="D3:BI3" si="0">DATE(YEAR(C3),MONTH(C3)+1,DAY(C3))</f>
        <v>44621</v>
      </c>
      <c r="E3" s="60">
        <f t="shared" si="0"/>
        <v>44652</v>
      </c>
      <c r="F3" s="60">
        <f t="shared" si="0"/>
        <v>44682</v>
      </c>
      <c r="G3" s="60">
        <f t="shared" si="0"/>
        <v>44713</v>
      </c>
      <c r="H3" s="60">
        <f t="shared" si="0"/>
        <v>44743</v>
      </c>
      <c r="I3" s="60">
        <f t="shared" si="0"/>
        <v>44774</v>
      </c>
      <c r="J3" s="60">
        <f t="shared" si="0"/>
        <v>44805</v>
      </c>
      <c r="K3" s="60">
        <f t="shared" si="0"/>
        <v>44835</v>
      </c>
      <c r="L3" s="60">
        <f t="shared" si="0"/>
        <v>44866</v>
      </c>
      <c r="M3" s="60">
        <f t="shared" si="0"/>
        <v>44896</v>
      </c>
      <c r="N3" s="60">
        <f t="shared" si="0"/>
        <v>44927</v>
      </c>
      <c r="O3" s="60">
        <f t="shared" si="0"/>
        <v>44958</v>
      </c>
      <c r="P3" s="60">
        <f t="shared" si="0"/>
        <v>44986</v>
      </c>
      <c r="Q3" s="60">
        <f t="shared" si="0"/>
        <v>45017</v>
      </c>
      <c r="R3" s="60">
        <f t="shared" si="0"/>
        <v>45047</v>
      </c>
      <c r="S3" s="60">
        <f t="shared" si="0"/>
        <v>45078</v>
      </c>
      <c r="T3" s="60">
        <f t="shared" si="0"/>
        <v>45108</v>
      </c>
      <c r="U3" s="60">
        <f t="shared" si="0"/>
        <v>45139</v>
      </c>
      <c r="V3" s="60">
        <f t="shared" si="0"/>
        <v>45170</v>
      </c>
      <c r="W3" s="60">
        <f t="shared" si="0"/>
        <v>45200</v>
      </c>
      <c r="X3" s="60">
        <f t="shared" si="0"/>
        <v>45231</v>
      </c>
      <c r="Y3" s="60">
        <f t="shared" si="0"/>
        <v>45261</v>
      </c>
      <c r="Z3" s="60">
        <f t="shared" si="0"/>
        <v>45292</v>
      </c>
      <c r="AA3" s="60">
        <f t="shared" si="0"/>
        <v>45323</v>
      </c>
      <c r="AB3" s="60">
        <f t="shared" si="0"/>
        <v>45352</v>
      </c>
      <c r="AC3" s="60">
        <f t="shared" si="0"/>
        <v>45383</v>
      </c>
      <c r="AD3" s="60">
        <f t="shared" si="0"/>
        <v>45413</v>
      </c>
      <c r="AE3" s="60">
        <f t="shared" si="0"/>
        <v>45444</v>
      </c>
      <c r="AF3" s="60">
        <f t="shared" si="0"/>
        <v>45474</v>
      </c>
      <c r="AG3" s="60">
        <f t="shared" si="0"/>
        <v>45505</v>
      </c>
      <c r="AH3" s="60">
        <f t="shared" si="0"/>
        <v>45536</v>
      </c>
      <c r="AI3" s="60">
        <f t="shared" si="0"/>
        <v>45566</v>
      </c>
      <c r="AJ3" s="60">
        <f t="shared" si="0"/>
        <v>45597</v>
      </c>
      <c r="AK3" s="60">
        <f t="shared" si="0"/>
        <v>45627</v>
      </c>
      <c r="AL3" s="60">
        <f t="shared" si="0"/>
        <v>45658</v>
      </c>
      <c r="AM3" s="60">
        <f t="shared" si="0"/>
        <v>45689</v>
      </c>
      <c r="AN3" s="60">
        <f t="shared" si="0"/>
        <v>45717</v>
      </c>
      <c r="AO3" s="60">
        <f t="shared" si="0"/>
        <v>45748</v>
      </c>
      <c r="AP3" s="60">
        <f t="shared" si="0"/>
        <v>45778</v>
      </c>
      <c r="AQ3" s="60">
        <f t="shared" si="0"/>
        <v>45809</v>
      </c>
      <c r="AR3" s="60">
        <f t="shared" si="0"/>
        <v>45839</v>
      </c>
      <c r="AS3" s="60">
        <f t="shared" si="0"/>
        <v>45870</v>
      </c>
      <c r="AT3" s="60">
        <f t="shared" si="0"/>
        <v>45901</v>
      </c>
      <c r="AU3" s="60">
        <f t="shared" si="0"/>
        <v>45931</v>
      </c>
      <c r="AV3" s="60">
        <f t="shared" si="0"/>
        <v>45962</v>
      </c>
      <c r="AW3" s="60">
        <f t="shared" si="0"/>
        <v>45992</v>
      </c>
      <c r="AX3" s="60">
        <f t="shared" si="0"/>
        <v>46023</v>
      </c>
      <c r="AY3" s="60">
        <f t="shared" si="0"/>
        <v>46054</v>
      </c>
      <c r="AZ3" s="60">
        <f t="shared" si="0"/>
        <v>46082</v>
      </c>
      <c r="BA3" s="60">
        <f t="shared" si="0"/>
        <v>46113</v>
      </c>
      <c r="BB3" s="60">
        <f t="shared" si="0"/>
        <v>46143</v>
      </c>
      <c r="BC3" s="60">
        <f t="shared" si="0"/>
        <v>46174</v>
      </c>
      <c r="BD3" s="60">
        <f t="shared" si="0"/>
        <v>46204</v>
      </c>
      <c r="BE3" s="60">
        <f t="shared" si="0"/>
        <v>46235</v>
      </c>
      <c r="BF3" s="60">
        <f t="shared" si="0"/>
        <v>46266</v>
      </c>
      <c r="BG3" s="60">
        <f t="shared" si="0"/>
        <v>46296</v>
      </c>
      <c r="BH3" s="60">
        <f t="shared" si="0"/>
        <v>46327</v>
      </c>
      <c r="BI3" s="60">
        <f t="shared" si="0"/>
        <v>46357</v>
      </c>
      <c r="BJ3" s="60">
        <f t="shared" ref="BJ3" si="1">DATE(YEAR(BI3),MONTH(BI3)+1,DAY(BI3))</f>
        <v>46388</v>
      </c>
      <c r="BK3" s="60">
        <f t="shared" ref="BK3" si="2">DATE(YEAR(BJ3),MONTH(BJ3)+1,DAY(BJ3))</f>
        <v>46419</v>
      </c>
      <c r="BL3" s="60">
        <f t="shared" ref="BL3" si="3">DATE(YEAR(BK3),MONTH(BK3)+1,DAY(BK3))</f>
        <v>46447</v>
      </c>
      <c r="BM3" s="60">
        <f t="shared" ref="BM3" si="4">DATE(YEAR(BL3),MONTH(BL3)+1,DAY(BL3))</f>
        <v>46478</v>
      </c>
      <c r="BN3" s="60">
        <f t="shared" ref="BN3" si="5">DATE(YEAR(BM3),MONTH(BM3)+1,DAY(BM3))</f>
        <v>46508</v>
      </c>
      <c r="BO3" s="60">
        <f t="shared" ref="BO3" si="6">DATE(YEAR(BN3),MONTH(BN3)+1,DAY(BN3))</f>
        <v>46539</v>
      </c>
      <c r="BP3" s="60">
        <f t="shared" ref="BP3" si="7">DATE(YEAR(BO3),MONTH(BO3)+1,DAY(BO3))</f>
        <v>46569</v>
      </c>
      <c r="BQ3" s="60">
        <f t="shared" ref="BQ3" si="8">DATE(YEAR(BP3),MONTH(BP3)+1,DAY(BP3))</f>
        <v>46600</v>
      </c>
      <c r="BR3" s="60">
        <f t="shared" ref="BR3" si="9">DATE(YEAR(BQ3),MONTH(BQ3)+1,DAY(BQ3))</f>
        <v>46631</v>
      </c>
      <c r="BS3" s="60">
        <f t="shared" ref="BS3" si="10">DATE(YEAR(BR3),MONTH(BR3)+1,DAY(BR3))</f>
        <v>46661</v>
      </c>
      <c r="BT3" s="60">
        <f t="shared" ref="BT3" si="11">DATE(YEAR(BS3),MONTH(BS3)+1,DAY(BS3))</f>
        <v>46692</v>
      </c>
      <c r="BU3" s="60">
        <f t="shared" ref="BU3" si="12">DATE(YEAR(BT3),MONTH(BT3)+1,DAY(BT3))</f>
        <v>46722</v>
      </c>
    </row>
    <row r="5" spans="1:73" x14ac:dyDescent="0.3">
      <c r="A5" s="65" t="s">
        <v>385</v>
      </c>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row>
    <row r="6" spans="1:73" x14ac:dyDescent="0.3">
      <c r="A6" s="147" t="s">
        <v>386</v>
      </c>
      <c r="B6" s="310">
        <v>0.01</v>
      </c>
      <c r="C6" s="310">
        <v>0.01</v>
      </c>
      <c r="D6" s="310">
        <v>0.01</v>
      </c>
      <c r="E6" s="310">
        <v>0.01</v>
      </c>
      <c r="F6" s="310">
        <v>0.01</v>
      </c>
      <c r="G6" s="310">
        <v>0.01</v>
      </c>
      <c r="H6" s="310">
        <v>0.01</v>
      </c>
      <c r="I6" s="310">
        <v>0.01</v>
      </c>
      <c r="J6" s="310">
        <v>0.01</v>
      </c>
      <c r="K6" s="310">
        <v>0.01</v>
      </c>
      <c r="L6" s="310">
        <v>0.01</v>
      </c>
      <c r="M6" s="310">
        <v>0.01</v>
      </c>
      <c r="N6" s="310">
        <v>0.01</v>
      </c>
      <c r="O6" s="310">
        <v>0.01</v>
      </c>
      <c r="P6" s="310">
        <v>0.01</v>
      </c>
      <c r="Q6" s="310">
        <v>0.01</v>
      </c>
      <c r="R6" s="310">
        <v>0.01</v>
      </c>
      <c r="S6" s="310">
        <v>0.01</v>
      </c>
      <c r="T6" s="310">
        <v>0.01</v>
      </c>
      <c r="U6" s="310">
        <v>0.01</v>
      </c>
      <c r="V6" s="310">
        <v>0.01</v>
      </c>
      <c r="W6" s="310">
        <v>0.01</v>
      </c>
      <c r="X6" s="310">
        <v>0.01</v>
      </c>
      <c r="Y6" s="310">
        <v>0.01</v>
      </c>
      <c r="Z6" s="310">
        <v>0.01</v>
      </c>
      <c r="AA6" s="310">
        <v>0.01</v>
      </c>
      <c r="AB6" s="310">
        <v>0.01</v>
      </c>
      <c r="AC6" s="310">
        <v>0.01</v>
      </c>
      <c r="AD6" s="310">
        <v>0.01</v>
      </c>
      <c r="AE6" s="310">
        <v>0.01</v>
      </c>
      <c r="AF6" s="310">
        <v>0.01</v>
      </c>
      <c r="AG6" s="310">
        <v>0.01</v>
      </c>
      <c r="AH6" s="310">
        <v>0.01</v>
      </c>
      <c r="AI6" s="310">
        <v>0.01</v>
      </c>
      <c r="AJ6" s="310">
        <v>0.01</v>
      </c>
      <c r="AK6" s="310">
        <v>0.01</v>
      </c>
      <c r="AL6" s="310">
        <v>0.01</v>
      </c>
      <c r="AM6" s="310">
        <v>0.01</v>
      </c>
      <c r="AN6" s="310">
        <v>0.01</v>
      </c>
      <c r="AO6" s="310">
        <v>0.01</v>
      </c>
      <c r="AP6" s="310">
        <v>0.01</v>
      </c>
      <c r="AQ6" s="310">
        <v>0.01</v>
      </c>
      <c r="AR6" s="310">
        <v>0.01</v>
      </c>
      <c r="AS6" s="310">
        <v>0.01</v>
      </c>
      <c r="AT6" s="310">
        <v>0.01</v>
      </c>
      <c r="AU6" s="310">
        <v>0.01</v>
      </c>
      <c r="AV6" s="310">
        <v>0.01</v>
      </c>
      <c r="AW6" s="310">
        <v>0.01</v>
      </c>
      <c r="AX6" s="310">
        <v>0.01</v>
      </c>
      <c r="AY6" s="310">
        <v>0.01</v>
      </c>
      <c r="AZ6" s="310">
        <v>0.01</v>
      </c>
      <c r="BA6" s="310">
        <v>0.01</v>
      </c>
      <c r="BB6" s="310">
        <v>0.01</v>
      </c>
      <c r="BC6" s="310">
        <v>0.01</v>
      </c>
      <c r="BD6" s="310">
        <v>0.01</v>
      </c>
      <c r="BE6" s="310">
        <v>0.01</v>
      </c>
      <c r="BF6" s="310">
        <v>0.01</v>
      </c>
      <c r="BG6" s="310">
        <v>0.01</v>
      </c>
      <c r="BH6" s="310">
        <v>0.01</v>
      </c>
      <c r="BI6" s="310">
        <v>0.01</v>
      </c>
      <c r="BJ6" s="310">
        <v>0.01</v>
      </c>
      <c r="BK6" s="310">
        <v>0.01</v>
      </c>
      <c r="BL6" s="310">
        <v>0.01</v>
      </c>
      <c r="BM6" s="310">
        <v>0.01</v>
      </c>
      <c r="BN6" s="310">
        <v>0.01</v>
      </c>
      <c r="BO6" s="310">
        <v>0.01</v>
      </c>
      <c r="BP6" s="310">
        <v>0.01</v>
      </c>
      <c r="BQ6" s="310">
        <v>0.01</v>
      </c>
      <c r="BR6" s="310">
        <v>0.01</v>
      </c>
      <c r="BS6" s="310">
        <v>0.01</v>
      </c>
      <c r="BT6" s="310">
        <v>0.01</v>
      </c>
      <c r="BU6" s="310">
        <v>0.01</v>
      </c>
    </row>
    <row r="7" spans="1:73" x14ac:dyDescent="0.3">
      <c r="A7" s="78" t="s">
        <v>387</v>
      </c>
      <c r="B7" s="227">
        <f>ROUND(B6*B5,0)</f>
        <v>0</v>
      </c>
      <c r="C7" s="227">
        <f t="shared" ref="C7:BI7" si="13">ROUND(C6*C5,0)</f>
        <v>0</v>
      </c>
      <c r="D7" s="227">
        <f t="shared" si="13"/>
        <v>0</v>
      </c>
      <c r="E7" s="227">
        <f t="shared" si="13"/>
        <v>0</v>
      </c>
      <c r="F7" s="227">
        <f t="shared" si="13"/>
        <v>0</v>
      </c>
      <c r="G7" s="227">
        <f t="shared" si="13"/>
        <v>0</v>
      </c>
      <c r="H7" s="227">
        <f t="shared" si="13"/>
        <v>0</v>
      </c>
      <c r="I7" s="227">
        <f t="shared" si="13"/>
        <v>0</v>
      </c>
      <c r="J7" s="227">
        <f t="shared" si="13"/>
        <v>0</v>
      </c>
      <c r="K7" s="227">
        <f t="shared" si="13"/>
        <v>0</v>
      </c>
      <c r="L7" s="227">
        <f t="shared" si="13"/>
        <v>0</v>
      </c>
      <c r="M7" s="227">
        <f t="shared" si="13"/>
        <v>0</v>
      </c>
      <c r="N7" s="227">
        <f t="shared" si="13"/>
        <v>0</v>
      </c>
      <c r="O7" s="227">
        <f t="shared" si="13"/>
        <v>0</v>
      </c>
      <c r="P7" s="227">
        <f t="shared" si="13"/>
        <v>0</v>
      </c>
      <c r="Q7" s="227">
        <f t="shared" si="13"/>
        <v>0</v>
      </c>
      <c r="R7" s="227">
        <f t="shared" si="13"/>
        <v>0</v>
      </c>
      <c r="S7" s="227">
        <f t="shared" si="13"/>
        <v>0</v>
      </c>
      <c r="T7" s="227">
        <f t="shared" si="13"/>
        <v>0</v>
      </c>
      <c r="U7" s="227">
        <f t="shared" si="13"/>
        <v>0</v>
      </c>
      <c r="V7" s="227">
        <f t="shared" si="13"/>
        <v>0</v>
      </c>
      <c r="W7" s="227">
        <f t="shared" si="13"/>
        <v>0</v>
      </c>
      <c r="X7" s="227">
        <f t="shared" si="13"/>
        <v>0</v>
      </c>
      <c r="Y7" s="227">
        <f t="shared" si="13"/>
        <v>0</v>
      </c>
      <c r="Z7" s="227">
        <f t="shared" si="13"/>
        <v>0</v>
      </c>
      <c r="AA7" s="227">
        <f t="shared" si="13"/>
        <v>0</v>
      </c>
      <c r="AB7" s="227">
        <f t="shared" si="13"/>
        <v>0</v>
      </c>
      <c r="AC7" s="227">
        <f t="shared" si="13"/>
        <v>0</v>
      </c>
      <c r="AD7" s="227">
        <f t="shared" si="13"/>
        <v>0</v>
      </c>
      <c r="AE7" s="227">
        <f t="shared" si="13"/>
        <v>0</v>
      </c>
      <c r="AF7" s="227">
        <f t="shared" si="13"/>
        <v>0</v>
      </c>
      <c r="AG7" s="227">
        <f t="shared" si="13"/>
        <v>0</v>
      </c>
      <c r="AH7" s="227">
        <f t="shared" si="13"/>
        <v>0</v>
      </c>
      <c r="AI7" s="227">
        <f t="shared" si="13"/>
        <v>0</v>
      </c>
      <c r="AJ7" s="227">
        <f t="shared" si="13"/>
        <v>0</v>
      </c>
      <c r="AK7" s="227">
        <f t="shared" si="13"/>
        <v>0</v>
      </c>
      <c r="AL7" s="227">
        <f t="shared" si="13"/>
        <v>0</v>
      </c>
      <c r="AM7" s="227">
        <f t="shared" si="13"/>
        <v>0</v>
      </c>
      <c r="AN7" s="227">
        <f t="shared" si="13"/>
        <v>0</v>
      </c>
      <c r="AO7" s="227">
        <f t="shared" si="13"/>
        <v>0</v>
      </c>
      <c r="AP7" s="227">
        <f t="shared" si="13"/>
        <v>0</v>
      </c>
      <c r="AQ7" s="227">
        <f t="shared" si="13"/>
        <v>0</v>
      </c>
      <c r="AR7" s="227">
        <f t="shared" si="13"/>
        <v>0</v>
      </c>
      <c r="AS7" s="227">
        <f t="shared" si="13"/>
        <v>0</v>
      </c>
      <c r="AT7" s="227">
        <f t="shared" si="13"/>
        <v>0</v>
      </c>
      <c r="AU7" s="227">
        <f t="shared" si="13"/>
        <v>0</v>
      </c>
      <c r="AV7" s="227">
        <f t="shared" si="13"/>
        <v>0</v>
      </c>
      <c r="AW7" s="227">
        <f t="shared" si="13"/>
        <v>0</v>
      </c>
      <c r="AX7" s="227">
        <f t="shared" si="13"/>
        <v>0</v>
      </c>
      <c r="AY7" s="227">
        <f t="shared" si="13"/>
        <v>0</v>
      </c>
      <c r="AZ7" s="227">
        <f t="shared" si="13"/>
        <v>0</v>
      </c>
      <c r="BA7" s="227">
        <f t="shared" si="13"/>
        <v>0</v>
      </c>
      <c r="BB7" s="227">
        <f t="shared" si="13"/>
        <v>0</v>
      </c>
      <c r="BC7" s="227">
        <f t="shared" si="13"/>
        <v>0</v>
      </c>
      <c r="BD7" s="227">
        <f t="shared" si="13"/>
        <v>0</v>
      </c>
      <c r="BE7" s="227">
        <f t="shared" si="13"/>
        <v>0</v>
      </c>
      <c r="BF7" s="227">
        <f t="shared" si="13"/>
        <v>0</v>
      </c>
      <c r="BG7" s="227">
        <f t="shared" si="13"/>
        <v>0</v>
      </c>
      <c r="BH7" s="227">
        <f t="shared" si="13"/>
        <v>0</v>
      </c>
      <c r="BI7" s="227">
        <f t="shared" si="13"/>
        <v>0</v>
      </c>
      <c r="BJ7" s="227">
        <f t="shared" ref="BJ7:BU7" si="14">ROUND(BJ6*BJ5,0)</f>
        <v>0</v>
      </c>
      <c r="BK7" s="227">
        <f t="shared" si="14"/>
        <v>0</v>
      </c>
      <c r="BL7" s="227">
        <f t="shared" si="14"/>
        <v>0</v>
      </c>
      <c r="BM7" s="227">
        <f t="shared" si="14"/>
        <v>0</v>
      </c>
      <c r="BN7" s="227">
        <f t="shared" si="14"/>
        <v>0</v>
      </c>
      <c r="BO7" s="227">
        <f t="shared" si="14"/>
        <v>0</v>
      </c>
      <c r="BP7" s="227">
        <f t="shared" si="14"/>
        <v>0</v>
      </c>
      <c r="BQ7" s="227">
        <f t="shared" si="14"/>
        <v>0</v>
      </c>
      <c r="BR7" s="227">
        <f t="shared" si="14"/>
        <v>0</v>
      </c>
      <c r="BS7" s="227">
        <f t="shared" si="14"/>
        <v>0</v>
      </c>
      <c r="BT7" s="227">
        <f t="shared" si="14"/>
        <v>0</v>
      </c>
      <c r="BU7" s="227">
        <f t="shared" si="14"/>
        <v>0</v>
      </c>
    </row>
    <row r="8" spans="1:73" x14ac:dyDescent="0.3">
      <c r="A8" s="147" t="s">
        <v>388</v>
      </c>
      <c r="B8" s="310">
        <v>0.15</v>
      </c>
      <c r="C8" s="310">
        <v>0.15</v>
      </c>
      <c r="D8" s="310">
        <v>0.15</v>
      </c>
      <c r="E8" s="310">
        <v>0.15</v>
      </c>
      <c r="F8" s="310">
        <v>0.15</v>
      </c>
      <c r="G8" s="310">
        <v>0.15</v>
      </c>
      <c r="H8" s="310">
        <v>0.15</v>
      </c>
      <c r="I8" s="310">
        <v>0.15</v>
      </c>
      <c r="J8" s="310">
        <v>0.15</v>
      </c>
      <c r="K8" s="310">
        <v>0.15</v>
      </c>
      <c r="L8" s="310">
        <v>0.15</v>
      </c>
      <c r="M8" s="310">
        <v>0.15</v>
      </c>
      <c r="N8" s="310">
        <v>0.15</v>
      </c>
      <c r="O8" s="310">
        <v>0.15</v>
      </c>
      <c r="P8" s="310">
        <v>0.15</v>
      </c>
      <c r="Q8" s="310">
        <v>0.15</v>
      </c>
      <c r="R8" s="310">
        <v>0.15</v>
      </c>
      <c r="S8" s="310">
        <v>0.15</v>
      </c>
      <c r="T8" s="310">
        <v>0.15</v>
      </c>
      <c r="U8" s="310">
        <v>0.15</v>
      </c>
      <c r="V8" s="310">
        <v>0.15</v>
      </c>
      <c r="W8" s="310">
        <v>0.15</v>
      </c>
      <c r="X8" s="310">
        <v>0.15</v>
      </c>
      <c r="Y8" s="310">
        <v>0.15</v>
      </c>
      <c r="Z8" s="310">
        <v>0.15</v>
      </c>
      <c r="AA8" s="310">
        <v>0.15</v>
      </c>
      <c r="AB8" s="310">
        <v>0.15</v>
      </c>
      <c r="AC8" s="310">
        <v>0.15</v>
      </c>
      <c r="AD8" s="310">
        <v>0.15</v>
      </c>
      <c r="AE8" s="310">
        <v>0.15</v>
      </c>
      <c r="AF8" s="310">
        <v>0.15</v>
      </c>
      <c r="AG8" s="310">
        <v>0.15</v>
      </c>
      <c r="AH8" s="310">
        <v>0.15</v>
      </c>
      <c r="AI8" s="310">
        <v>0.15</v>
      </c>
      <c r="AJ8" s="310">
        <v>0.15</v>
      </c>
      <c r="AK8" s="310">
        <v>0.15</v>
      </c>
      <c r="AL8" s="310">
        <v>0.15</v>
      </c>
      <c r="AM8" s="310">
        <v>0.15</v>
      </c>
      <c r="AN8" s="310">
        <v>0.15</v>
      </c>
      <c r="AO8" s="310">
        <v>0.15</v>
      </c>
      <c r="AP8" s="310">
        <v>0.15</v>
      </c>
      <c r="AQ8" s="310">
        <v>0.15</v>
      </c>
      <c r="AR8" s="310">
        <v>0.15</v>
      </c>
      <c r="AS8" s="310">
        <v>0.15</v>
      </c>
      <c r="AT8" s="310">
        <v>0.15</v>
      </c>
      <c r="AU8" s="310">
        <v>0.15</v>
      </c>
      <c r="AV8" s="310">
        <v>0.15</v>
      </c>
      <c r="AW8" s="310">
        <v>0.15</v>
      </c>
      <c r="AX8" s="310">
        <v>0.15</v>
      </c>
      <c r="AY8" s="310">
        <v>0.15</v>
      </c>
      <c r="AZ8" s="310">
        <v>0.15</v>
      </c>
      <c r="BA8" s="310">
        <v>0.15</v>
      </c>
      <c r="BB8" s="310">
        <v>0.15</v>
      </c>
      <c r="BC8" s="310">
        <v>0.15</v>
      </c>
      <c r="BD8" s="310">
        <v>0.15</v>
      </c>
      <c r="BE8" s="310">
        <v>0.15</v>
      </c>
      <c r="BF8" s="310">
        <v>0.15</v>
      </c>
      <c r="BG8" s="310">
        <v>0.15</v>
      </c>
      <c r="BH8" s="310">
        <v>0.15</v>
      </c>
      <c r="BI8" s="310">
        <v>0.15</v>
      </c>
      <c r="BJ8" s="310">
        <v>0.15</v>
      </c>
      <c r="BK8" s="310">
        <v>0.15</v>
      </c>
      <c r="BL8" s="310">
        <v>0.15</v>
      </c>
      <c r="BM8" s="310">
        <v>0.15</v>
      </c>
      <c r="BN8" s="310">
        <v>0.15</v>
      </c>
      <c r="BO8" s="310">
        <v>0.15</v>
      </c>
      <c r="BP8" s="310">
        <v>0.15</v>
      </c>
      <c r="BQ8" s="310">
        <v>0.15</v>
      </c>
      <c r="BR8" s="310">
        <v>0.15</v>
      </c>
      <c r="BS8" s="310">
        <v>0.15</v>
      </c>
      <c r="BT8" s="310">
        <v>0.15</v>
      </c>
      <c r="BU8" s="310">
        <v>0.15</v>
      </c>
    </row>
    <row r="9" spans="1:73" x14ac:dyDescent="0.3">
      <c r="A9" s="78" t="s">
        <v>397</v>
      </c>
      <c r="B9" s="73">
        <f>ROUND(B8*B7,0)</f>
        <v>0</v>
      </c>
      <c r="C9" s="73">
        <f t="shared" ref="C9:F9" si="15">ROUND(C8*C7,0)</f>
        <v>0</v>
      </c>
      <c r="D9" s="73">
        <f t="shared" si="15"/>
        <v>0</v>
      </c>
      <c r="E9" s="73">
        <f t="shared" si="15"/>
        <v>0</v>
      </c>
      <c r="F9" s="73">
        <f t="shared" si="15"/>
        <v>0</v>
      </c>
      <c r="G9" s="73">
        <f t="shared" ref="G9" si="16">ROUND(G8*G7,0)</f>
        <v>0</v>
      </c>
      <c r="H9" s="73">
        <f t="shared" ref="H9" si="17">ROUND(H8*H7,0)</f>
        <v>0</v>
      </c>
      <c r="I9" s="73">
        <f t="shared" ref="I9" si="18">ROUND(I8*I7,0)</f>
        <v>0</v>
      </c>
      <c r="J9" s="73">
        <f t="shared" ref="J9" si="19">ROUND(J8*J7,0)</f>
        <v>0</v>
      </c>
      <c r="K9" s="73">
        <f t="shared" ref="K9" si="20">ROUND(K8*K7,0)</f>
        <v>0</v>
      </c>
      <c r="L9" s="73">
        <f t="shared" ref="L9" si="21">ROUND(L8*L7,0)</f>
        <v>0</v>
      </c>
      <c r="M9" s="73">
        <f t="shared" ref="M9" si="22">ROUND(M8*M7,0)</f>
        <v>0</v>
      </c>
      <c r="N9" s="73">
        <f t="shared" ref="N9" si="23">ROUND(N8*N7,0)</f>
        <v>0</v>
      </c>
      <c r="O9" s="73">
        <f t="shared" ref="O9" si="24">ROUND(O8*O7,0)</f>
        <v>0</v>
      </c>
      <c r="P9" s="73">
        <f t="shared" ref="P9" si="25">ROUND(P8*P7,0)</f>
        <v>0</v>
      </c>
      <c r="Q9" s="73">
        <f t="shared" ref="Q9" si="26">ROUND(Q8*Q7,0)</f>
        <v>0</v>
      </c>
      <c r="R9" s="73">
        <f t="shared" ref="R9" si="27">ROUND(R8*R7,0)</f>
        <v>0</v>
      </c>
      <c r="S9" s="73">
        <f t="shared" ref="S9" si="28">ROUND(S8*S7,0)</f>
        <v>0</v>
      </c>
      <c r="T9" s="73">
        <f t="shared" ref="T9" si="29">ROUND(T8*T7,0)</f>
        <v>0</v>
      </c>
      <c r="U9" s="73">
        <f t="shared" ref="U9" si="30">ROUND(U8*U7,0)</f>
        <v>0</v>
      </c>
      <c r="V9" s="73">
        <f t="shared" ref="V9" si="31">ROUND(V8*V7,0)</f>
        <v>0</v>
      </c>
      <c r="W9" s="73">
        <f t="shared" ref="W9" si="32">ROUND(W8*W7,0)</f>
        <v>0</v>
      </c>
      <c r="X9" s="73">
        <f t="shared" ref="X9" si="33">ROUND(X8*X7,0)</f>
        <v>0</v>
      </c>
      <c r="Y9" s="73">
        <f t="shared" ref="Y9" si="34">ROUND(Y8*Y7,0)</f>
        <v>0</v>
      </c>
      <c r="Z9" s="73">
        <f t="shared" ref="Z9" si="35">ROUND(Z8*Z7,0)</f>
        <v>0</v>
      </c>
      <c r="AA9" s="73">
        <f t="shared" ref="AA9" si="36">ROUND(AA8*AA7,0)</f>
        <v>0</v>
      </c>
      <c r="AB9" s="73">
        <f t="shared" ref="AB9" si="37">ROUND(AB8*AB7,0)</f>
        <v>0</v>
      </c>
      <c r="AC9" s="73">
        <f t="shared" ref="AC9" si="38">ROUND(AC8*AC7,0)</f>
        <v>0</v>
      </c>
      <c r="AD9" s="73">
        <f t="shared" ref="AD9" si="39">ROUND(AD8*AD7,0)</f>
        <v>0</v>
      </c>
      <c r="AE9" s="73">
        <f t="shared" ref="AE9" si="40">ROUND(AE8*AE7,0)</f>
        <v>0</v>
      </c>
      <c r="AF9" s="73">
        <f t="shared" ref="AF9" si="41">ROUND(AF8*AF7,0)</f>
        <v>0</v>
      </c>
      <c r="AG9" s="73"/>
      <c r="AH9" s="73">
        <f t="shared" ref="AH9" si="42">ROUND(AH8*AH7,0)</f>
        <v>0</v>
      </c>
      <c r="AI9" s="73">
        <f t="shared" ref="AI9" si="43">ROUND(AI8*AI7,0)</f>
        <v>0</v>
      </c>
      <c r="AJ9" s="73">
        <f t="shared" ref="AJ9" si="44">ROUND(AJ8*AJ7,0)</f>
        <v>0</v>
      </c>
      <c r="AK9" s="73">
        <f t="shared" ref="AK9" si="45">ROUND(AK8*AK7,0)</f>
        <v>0</v>
      </c>
      <c r="AL9" s="73">
        <f t="shared" ref="AL9" si="46">ROUND(AL8*AL7,0)</f>
        <v>0</v>
      </c>
      <c r="AM9" s="73">
        <f t="shared" ref="AM9" si="47">ROUND(AM8*AM7,0)</f>
        <v>0</v>
      </c>
      <c r="AN9" s="73">
        <f t="shared" ref="AN9" si="48">ROUND(AN8*AN7,0)</f>
        <v>0</v>
      </c>
      <c r="AO9" s="73">
        <f t="shared" ref="AO9" si="49">ROUND(AO8*AO7,0)</f>
        <v>0</v>
      </c>
      <c r="AP9" s="73">
        <f t="shared" ref="AP9" si="50">ROUND(AP8*AP7,0)</f>
        <v>0</v>
      </c>
      <c r="AQ9" s="73">
        <f t="shared" ref="AQ9" si="51">ROUND(AQ8*AQ7,0)</f>
        <v>0</v>
      </c>
      <c r="AR9" s="73">
        <f t="shared" ref="AR9" si="52">ROUND(AR8*AR7,0)</f>
        <v>0</v>
      </c>
      <c r="AS9" s="73">
        <f t="shared" ref="AS9" si="53">ROUND(AS8*AS7,0)</f>
        <v>0</v>
      </c>
      <c r="AT9" s="73">
        <f t="shared" ref="AT9" si="54">ROUND(AT8*AT7,0)</f>
        <v>0</v>
      </c>
      <c r="AU9" s="73">
        <f t="shared" ref="AU9" si="55">ROUND(AU8*AU7,0)</f>
        <v>0</v>
      </c>
      <c r="AV9" s="73">
        <f t="shared" ref="AV9" si="56">ROUND(AV8*AV7,0)</f>
        <v>0</v>
      </c>
      <c r="AW9" s="73">
        <f t="shared" ref="AW9" si="57">ROUND(AW8*AW7,0)</f>
        <v>0</v>
      </c>
      <c r="AX9" s="73">
        <f t="shared" ref="AX9" si="58">ROUND(AX8*AX7,0)</f>
        <v>0</v>
      </c>
      <c r="AY9" s="73">
        <f t="shared" ref="AY9" si="59">ROUND(AY8*AY7,0)</f>
        <v>0</v>
      </c>
      <c r="AZ9" s="73">
        <f t="shared" ref="AZ9" si="60">ROUND(AZ8*AZ7,0)</f>
        <v>0</v>
      </c>
      <c r="BA9" s="73">
        <f t="shared" ref="BA9" si="61">ROUND(BA8*BA7,0)</f>
        <v>0</v>
      </c>
      <c r="BB9" s="73">
        <f t="shared" ref="BB9" si="62">ROUND(BB8*BB7,0)</f>
        <v>0</v>
      </c>
      <c r="BC9" s="73">
        <f t="shared" ref="BC9" si="63">ROUND(BC8*BC7,0)</f>
        <v>0</v>
      </c>
      <c r="BD9" s="73">
        <f t="shared" ref="BD9" si="64">ROUND(BD8*BD7,0)</f>
        <v>0</v>
      </c>
      <c r="BE9" s="73">
        <f t="shared" ref="BE9" si="65">ROUND(BE8*BE7,0)</f>
        <v>0</v>
      </c>
      <c r="BF9" s="73">
        <f t="shared" ref="BF9" si="66">ROUND(BF8*BF7,0)</f>
        <v>0</v>
      </c>
      <c r="BG9" s="73">
        <f t="shared" ref="BG9" si="67">ROUND(BG8*BG7,0)</f>
        <v>0</v>
      </c>
      <c r="BH9" s="73">
        <f t="shared" ref="BH9" si="68">ROUND(BH8*BH7,0)</f>
        <v>0</v>
      </c>
      <c r="BI9" s="73">
        <f t="shared" ref="BI9:BU9" si="69">ROUND(BI8*BI7,0)</f>
        <v>0</v>
      </c>
      <c r="BJ9" s="73">
        <f t="shared" si="69"/>
        <v>0</v>
      </c>
      <c r="BK9" s="73">
        <f t="shared" si="69"/>
        <v>0</v>
      </c>
      <c r="BL9" s="73">
        <f t="shared" si="69"/>
        <v>0</v>
      </c>
      <c r="BM9" s="73">
        <f t="shared" si="69"/>
        <v>0</v>
      </c>
      <c r="BN9" s="73">
        <f t="shared" si="69"/>
        <v>0</v>
      </c>
      <c r="BO9" s="73">
        <f t="shared" si="69"/>
        <v>0</v>
      </c>
      <c r="BP9" s="73">
        <f t="shared" si="69"/>
        <v>0</v>
      </c>
      <c r="BQ9" s="73">
        <f t="shared" si="69"/>
        <v>0</v>
      </c>
      <c r="BR9" s="73">
        <f t="shared" si="69"/>
        <v>0</v>
      </c>
      <c r="BS9" s="73">
        <f t="shared" si="69"/>
        <v>0</v>
      </c>
      <c r="BT9" s="73">
        <f t="shared" si="69"/>
        <v>0</v>
      </c>
      <c r="BU9" s="73">
        <f t="shared" si="69"/>
        <v>0</v>
      </c>
    </row>
    <row r="10" spans="1:73" x14ac:dyDescent="0.3">
      <c r="A10" s="146"/>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row>
    <row r="11" spans="1:73" x14ac:dyDescent="0.3">
      <c r="A11" s="146" t="s">
        <v>396</v>
      </c>
      <c r="B11" s="253">
        <v>0</v>
      </c>
      <c r="C11" s="253">
        <f>B11</f>
        <v>0</v>
      </c>
      <c r="D11" s="253">
        <f t="shared" ref="D11:BI13" si="70">C11</f>
        <v>0</v>
      </c>
      <c r="E11" s="253">
        <f t="shared" si="70"/>
        <v>0</v>
      </c>
      <c r="F11" s="253">
        <f t="shared" si="70"/>
        <v>0</v>
      </c>
      <c r="G11" s="253">
        <f t="shared" si="70"/>
        <v>0</v>
      </c>
      <c r="H11" s="253">
        <f t="shared" si="70"/>
        <v>0</v>
      </c>
      <c r="I11" s="253">
        <f t="shared" si="70"/>
        <v>0</v>
      </c>
      <c r="J11" s="253">
        <f t="shared" si="70"/>
        <v>0</v>
      </c>
      <c r="K11" s="253">
        <f t="shared" si="70"/>
        <v>0</v>
      </c>
      <c r="L11" s="253">
        <f t="shared" si="70"/>
        <v>0</v>
      </c>
      <c r="M11" s="253">
        <f t="shared" si="70"/>
        <v>0</v>
      </c>
      <c r="N11" s="253">
        <f t="shared" si="70"/>
        <v>0</v>
      </c>
      <c r="O11" s="253">
        <f t="shared" si="70"/>
        <v>0</v>
      </c>
      <c r="P11" s="253">
        <f t="shared" si="70"/>
        <v>0</v>
      </c>
      <c r="Q11" s="253">
        <f t="shared" si="70"/>
        <v>0</v>
      </c>
      <c r="R11" s="253">
        <f t="shared" si="70"/>
        <v>0</v>
      </c>
      <c r="S11" s="253">
        <f t="shared" si="70"/>
        <v>0</v>
      </c>
      <c r="T11" s="253">
        <f t="shared" si="70"/>
        <v>0</v>
      </c>
      <c r="U11" s="253">
        <f t="shared" si="70"/>
        <v>0</v>
      </c>
      <c r="V11" s="253">
        <f t="shared" si="70"/>
        <v>0</v>
      </c>
      <c r="W11" s="253">
        <f t="shared" si="70"/>
        <v>0</v>
      </c>
      <c r="X11" s="253">
        <f t="shared" si="70"/>
        <v>0</v>
      </c>
      <c r="Y11" s="253">
        <f t="shared" si="70"/>
        <v>0</v>
      </c>
      <c r="Z11" s="253">
        <f t="shared" si="70"/>
        <v>0</v>
      </c>
      <c r="AA11" s="253">
        <f t="shared" si="70"/>
        <v>0</v>
      </c>
      <c r="AB11" s="253">
        <f t="shared" si="70"/>
        <v>0</v>
      </c>
      <c r="AC11" s="253">
        <f t="shared" si="70"/>
        <v>0</v>
      </c>
      <c r="AD11" s="253">
        <f t="shared" si="70"/>
        <v>0</v>
      </c>
      <c r="AE11" s="253">
        <f t="shared" si="70"/>
        <v>0</v>
      </c>
      <c r="AF11" s="253">
        <f t="shared" si="70"/>
        <v>0</v>
      </c>
      <c r="AG11" s="253">
        <f t="shared" si="70"/>
        <v>0</v>
      </c>
      <c r="AH11" s="253">
        <f t="shared" si="70"/>
        <v>0</v>
      </c>
      <c r="AI11" s="253">
        <f t="shared" si="70"/>
        <v>0</v>
      </c>
      <c r="AJ11" s="253">
        <f t="shared" si="70"/>
        <v>0</v>
      </c>
      <c r="AK11" s="253">
        <f t="shared" si="70"/>
        <v>0</v>
      </c>
      <c r="AL11" s="253">
        <f t="shared" si="70"/>
        <v>0</v>
      </c>
      <c r="AM11" s="253">
        <f t="shared" si="70"/>
        <v>0</v>
      </c>
      <c r="AN11" s="253">
        <f t="shared" si="70"/>
        <v>0</v>
      </c>
      <c r="AO11" s="253">
        <f t="shared" si="70"/>
        <v>0</v>
      </c>
      <c r="AP11" s="253">
        <f t="shared" si="70"/>
        <v>0</v>
      </c>
      <c r="AQ11" s="253">
        <f t="shared" si="70"/>
        <v>0</v>
      </c>
      <c r="AR11" s="253">
        <f t="shared" si="70"/>
        <v>0</v>
      </c>
      <c r="AS11" s="253">
        <f t="shared" si="70"/>
        <v>0</v>
      </c>
      <c r="AT11" s="253">
        <f t="shared" si="70"/>
        <v>0</v>
      </c>
      <c r="AU11" s="253">
        <f t="shared" si="70"/>
        <v>0</v>
      </c>
      <c r="AV11" s="253">
        <f t="shared" si="70"/>
        <v>0</v>
      </c>
      <c r="AW11" s="253">
        <f t="shared" si="70"/>
        <v>0</v>
      </c>
      <c r="AX11" s="253">
        <f t="shared" si="70"/>
        <v>0</v>
      </c>
      <c r="AY11" s="253">
        <f t="shared" si="70"/>
        <v>0</v>
      </c>
      <c r="AZ11" s="253">
        <f t="shared" si="70"/>
        <v>0</v>
      </c>
      <c r="BA11" s="253">
        <f t="shared" si="70"/>
        <v>0</v>
      </c>
      <c r="BB11" s="253">
        <f t="shared" si="70"/>
        <v>0</v>
      </c>
      <c r="BC11" s="253">
        <f t="shared" si="70"/>
        <v>0</v>
      </c>
      <c r="BD11" s="253">
        <f t="shared" si="70"/>
        <v>0</v>
      </c>
      <c r="BE11" s="253">
        <f t="shared" si="70"/>
        <v>0</v>
      </c>
      <c r="BF11" s="253">
        <f t="shared" si="70"/>
        <v>0</v>
      </c>
      <c r="BG11" s="253">
        <f t="shared" si="70"/>
        <v>0</v>
      </c>
      <c r="BH11" s="253">
        <f t="shared" si="70"/>
        <v>0</v>
      </c>
      <c r="BI11" s="253">
        <f t="shared" si="70"/>
        <v>0</v>
      </c>
      <c r="BJ11" s="253">
        <f t="shared" ref="BJ11" si="71">BI11</f>
        <v>0</v>
      </c>
      <c r="BK11" s="253">
        <f t="shared" ref="BK11" si="72">BJ11</f>
        <v>0</v>
      </c>
      <c r="BL11" s="253">
        <f t="shared" ref="BL11" si="73">BK11</f>
        <v>0</v>
      </c>
      <c r="BM11" s="253">
        <f t="shared" ref="BM11" si="74">BL11</f>
        <v>0</v>
      </c>
      <c r="BN11" s="253">
        <f t="shared" ref="BN11" si="75">BM11</f>
        <v>0</v>
      </c>
      <c r="BO11" s="253">
        <f t="shared" ref="BO11" si="76">BN11</f>
        <v>0</v>
      </c>
      <c r="BP11" s="253">
        <f t="shared" ref="BP11" si="77">BO11</f>
        <v>0</v>
      </c>
      <c r="BQ11" s="253">
        <f t="shared" ref="BQ11" si="78">BP11</f>
        <v>0</v>
      </c>
      <c r="BR11" s="253">
        <f t="shared" ref="BR11" si="79">BQ11</f>
        <v>0</v>
      </c>
      <c r="BS11" s="253">
        <f t="shared" ref="BS11" si="80">BR11</f>
        <v>0</v>
      </c>
      <c r="BT11" s="253">
        <f t="shared" ref="BT11" si="81">BS11</f>
        <v>0</v>
      </c>
      <c r="BU11" s="253">
        <f t="shared" ref="BU11" si="82">BT11</f>
        <v>0</v>
      </c>
    </row>
    <row r="12" spans="1:73" x14ac:dyDescent="0.3">
      <c r="A12" s="78" t="s">
        <v>397</v>
      </c>
      <c r="B12" s="73"/>
      <c r="C12" s="73">
        <f>ROUND(C11*B18,0)</f>
        <v>0</v>
      </c>
      <c r="D12" s="73">
        <f t="shared" ref="D12:BI12" si="83">ROUND(D11*C18,0)</f>
        <v>0</v>
      </c>
      <c r="E12" s="73">
        <f t="shared" si="83"/>
        <v>0</v>
      </c>
      <c r="F12" s="73">
        <f t="shared" si="83"/>
        <v>0</v>
      </c>
      <c r="G12" s="73">
        <f t="shared" si="83"/>
        <v>0</v>
      </c>
      <c r="H12" s="73">
        <f t="shared" si="83"/>
        <v>0</v>
      </c>
      <c r="I12" s="73">
        <f t="shared" si="83"/>
        <v>0</v>
      </c>
      <c r="J12" s="73">
        <f t="shared" si="83"/>
        <v>0</v>
      </c>
      <c r="K12" s="73">
        <f t="shared" si="83"/>
        <v>0</v>
      </c>
      <c r="L12" s="73">
        <f t="shared" si="83"/>
        <v>0</v>
      </c>
      <c r="M12" s="73">
        <f t="shared" si="83"/>
        <v>0</v>
      </c>
      <c r="N12" s="73">
        <f t="shared" si="83"/>
        <v>0</v>
      </c>
      <c r="O12" s="73">
        <f t="shared" si="83"/>
        <v>0</v>
      </c>
      <c r="P12" s="73">
        <f t="shared" si="83"/>
        <v>0</v>
      </c>
      <c r="Q12" s="73">
        <f t="shared" si="83"/>
        <v>0</v>
      </c>
      <c r="R12" s="73">
        <f t="shared" si="83"/>
        <v>0</v>
      </c>
      <c r="S12" s="73">
        <f t="shared" si="83"/>
        <v>0</v>
      </c>
      <c r="T12" s="73">
        <f t="shared" si="83"/>
        <v>0</v>
      </c>
      <c r="U12" s="73">
        <f t="shared" si="83"/>
        <v>0</v>
      </c>
      <c r="V12" s="73">
        <f t="shared" si="83"/>
        <v>0</v>
      </c>
      <c r="W12" s="73">
        <f t="shared" si="83"/>
        <v>0</v>
      </c>
      <c r="X12" s="73">
        <f t="shared" si="83"/>
        <v>0</v>
      </c>
      <c r="Y12" s="73">
        <f t="shared" si="83"/>
        <v>0</v>
      </c>
      <c r="Z12" s="73">
        <f t="shared" si="83"/>
        <v>0</v>
      </c>
      <c r="AA12" s="73">
        <f t="shared" si="83"/>
        <v>0</v>
      </c>
      <c r="AB12" s="73">
        <f t="shared" si="83"/>
        <v>0</v>
      </c>
      <c r="AC12" s="73">
        <f t="shared" si="83"/>
        <v>0</v>
      </c>
      <c r="AD12" s="73">
        <f t="shared" si="83"/>
        <v>0</v>
      </c>
      <c r="AE12" s="73">
        <f t="shared" si="83"/>
        <v>0</v>
      </c>
      <c r="AF12" s="73">
        <f t="shared" si="83"/>
        <v>0</v>
      </c>
      <c r="AG12" s="73">
        <f t="shared" si="83"/>
        <v>0</v>
      </c>
      <c r="AH12" s="73">
        <f t="shared" si="83"/>
        <v>0</v>
      </c>
      <c r="AI12" s="73">
        <f t="shared" si="83"/>
        <v>0</v>
      </c>
      <c r="AJ12" s="73">
        <f t="shared" si="83"/>
        <v>0</v>
      </c>
      <c r="AK12" s="73">
        <f t="shared" si="83"/>
        <v>0</v>
      </c>
      <c r="AL12" s="73">
        <f t="shared" si="83"/>
        <v>0</v>
      </c>
      <c r="AM12" s="73">
        <f t="shared" si="83"/>
        <v>0</v>
      </c>
      <c r="AN12" s="73">
        <f t="shared" si="83"/>
        <v>0</v>
      </c>
      <c r="AO12" s="73">
        <f t="shared" si="83"/>
        <v>0</v>
      </c>
      <c r="AP12" s="73">
        <f t="shared" si="83"/>
        <v>0</v>
      </c>
      <c r="AQ12" s="73">
        <f t="shared" si="83"/>
        <v>0</v>
      </c>
      <c r="AR12" s="73">
        <f t="shared" si="83"/>
        <v>0</v>
      </c>
      <c r="AS12" s="73">
        <f t="shared" si="83"/>
        <v>0</v>
      </c>
      <c r="AT12" s="73">
        <f t="shared" si="83"/>
        <v>0</v>
      </c>
      <c r="AU12" s="73">
        <f t="shared" si="83"/>
        <v>0</v>
      </c>
      <c r="AV12" s="73">
        <f t="shared" si="83"/>
        <v>0</v>
      </c>
      <c r="AW12" s="73">
        <f t="shared" si="83"/>
        <v>0</v>
      </c>
      <c r="AX12" s="73">
        <f t="shared" si="83"/>
        <v>0</v>
      </c>
      <c r="AY12" s="73">
        <f t="shared" si="83"/>
        <v>0</v>
      </c>
      <c r="AZ12" s="73">
        <f t="shared" si="83"/>
        <v>0</v>
      </c>
      <c r="BA12" s="73">
        <f t="shared" si="83"/>
        <v>0</v>
      </c>
      <c r="BB12" s="73">
        <f t="shared" si="83"/>
        <v>0</v>
      </c>
      <c r="BC12" s="73">
        <f t="shared" si="83"/>
        <v>0</v>
      </c>
      <c r="BD12" s="73">
        <f t="shared" si="83"/>
        <v>0</v>
      </c>
      <c r="BE12" s="73">
        <f t="shared" si="83"/>
        <v>0</v>
      </c>
      <c r="BF12" s="73">
        <f t="shared" si="83"/>
        <v>0</v>
      </c>
      <c r="BG12" s="73">
        <f t="shared" si="83"/>
        <v>0</v>
      </c>
      <c r="BH12" s="73">
        <f t="shared" si="83"/>
        <v>0</v>
      </c>
      <c r="BI12" s="73">
        <f t="shared" si="83"/>
        <v>0</v>
      </c>
      <c r="BJ12" s="73">
        <f t="shared" ref="BJ12" si="84">ROUND(BJ11*BI18,0)</f>
        <v>0</v>
      </c>
      <c r="BK12" s="73">
        <f t="shared" ref="BK12" si="85">ROUND(BK11*BJ18,0)</f>
        <v>0</v>
      </c>
      <c r="BL12" s="73">
        <f t="shared" ref="BL12" si="86">ROUND(BL11*BK18,0)</f>
        <v>0</v>
      </c>
      <c r="BM12" s="73">
        <f t="shared" ref="BM12" si="87">ROUND(BM11*BL18,0)</f>
        <v>0</v>
      </c>
      <c r="BN12" s="73">
        <f t="shared" ref="BN12" si="88">ROUND(BN11*BM18,0)</f>
        <v>0</v>
      </c>
      <c r="BO12" s="73">
        <f t="shared" ref="BO12" si="89">ROUND(BO11*BN18,0)</f>
        <v>0</v>
      </c>
      <c r="BP12" s="73">
        <f t="shared" ref="BP12" si="90">ROUND(BP11*BO18,0)</f>
        <v>0</v>
      </c>
      <c r="BQ12" s="73">
        <f t="shared" ref="BQ12" si="91">ROUND(BQ11*BP18,0)</f>
        <v>0</v>
      </c>
      <c r="BR12" s="73">
        <f t="shared" ref="BR12" si="92">ROUND(BR11*BQ18,0)</f>
        <v>0</v>
      </c>
      <c r="BS12" s="73">
        <f t="shared" ref="BS12" si="93">ROUND(BS11*BR18,0)</f>
        <v>0</v>
      </c>
      <c r="BT12" s="73">
        <f t="shared" ref="BT12" si="94">ROUND(BT11*BS18,0)</f>
        <v>0</v>
      </c>
      <c r="BU12" s="73">
        <f t="shared" ref="BU12" si="95">ROUND(BU11*BT18,0)</f>
        <v>0</v>
      </c>
    </row>
    <row r="13" spans="1:73" x14ac:dyDescent="0.3">
      <c r="A13" s="146" t="s">
        <v>398</v>
      </c>
      <c r="B13" s="253">
        <v>0</v>
      </c>
      <c r="C13" s="253">
        <f>B13</f>
        <v>0</v>
      </c>
      <c r="D13" s="253">
        <f t="shared" si="70"/>
        <v>0</v>
      </c>
      <c r="E13" s="253">
        <f t="shared" si="70"/>
        <v>0</v>
      </c>
      <c r="F13" s="253">
        <f t="shared" si="70"/>
        <v>0</v>
      </c>
      <c r="G13" s="253">
        <f t="shared" si="70"/>
        <v>0</v>
      </c>
      <c r="H13" s="253">
        <f t="shared" si="70"/>
        <v>0</v>
      </c>
      <c r="I13" s="253">
        <f t="shared" si="70"/>
        <v>0</v>
      </c>
      <c r="J13" s="253">
        <f t="shared" si="70"/>
        <v>0</v>
      </c>
      <c r="K13" s="253">
        <f t="shared" si="70"/>
        <v>0</v>
      </c>
      <c r="L13" s="253">
        <f t="shared" si="70"/>
        <v>0</v>
      </c>
      <c r="M13" s="253">
        <f t="shared" si="70"/>
        <v>0</v>
      </c>
      <c r="N13" s="253">
        <f t="shared" si="70"/>
        <v>0</v>
      </c>
      <c r="O13" s="253">
        <f t="shared" si="70"/>
        <v>0</v>
      </c>
      <c r="P13" s="253">
        <f t="shared" si="70"/>
        <v>0</v>
      </c>
      <c r="Q13" s="253">
        <f t="shared" si="70"/>
        <v>0</v>
      </c>
      <c r="R13" s="253">
        <f t="shared" si="70"/>
        <v>0</v>
      </c>
      <c r="S13" s="253">
        <f t="shared" si="70"/>
        <v>0</v>
      </c>
      <c r="T13" s="253">
        <f t="shared" si="70"/>
        <v>0</v>
      </c>
      <c r="U13" s="253">
        <f t="shared" si="70"/>
        <v>0</v>
      </c>
      <c r="V13" s="253">
        <f t="shared" si="70"/>
        <v>0</v>
      </c>
      <c r="W13" s="253">
        <f t="shared" si="70"/>
        <v>0</v>
      </c>
      <c r="X13" s="253">
        <f t="shared" si="70"/>
        <v>0</v>
      </c>
      <c r="Y13" s="253">
        <f t="shared" si="70"/>
        <v>0</v>
      </c>
      <c r="Z13" s="253">
        <f t="shared" si="70"/>
        <v>0</v>
      </c>
      <c r="AA13" s="253">
        <f t="shared" si="70"/>
        <v>0</v>
      </c>
      <c r="AB13" s="253">
        <f t="shared" si="70"/>
        <v>0</v>
      </c>
      <c r="AC13" s="253">
        <f t="shared" si="70"/>
        <v>0</v>
      </c>
      <c r="AD13" s="253">
        <f t="shared" si="70"/>
        <v>0</v>
      </c>
      <c r="AE13" s="253">
        <f t="shared" si="70"/>
        <v>0</v>
      </c>
      <c r="AF13" s="253">
        <f t="shared" si="70"/>
        <v>0</v>
      </c>
      <c r="AG13" s="253">
        <f t="shared" si="70"/>
        <v>0</v>
      </c>
      <c r="AH13" s="253">
        <f t="shared" si="70"/>
        <v>0</v>
      </c>
      <c r="AI13" s="253">
        <f t="shared" si="70"/>
        <v>0</v>
      </c>
      <c r="AJ13" s="253">
        <f t="shared" si="70"/>
        <v>0</v>
      </c>
      <c r="AK13" s="253">
        <f t="shared" si="70"/>
        <v>0</v>
      </c>
      <c r="AL13" s="253">
        <f t="shared" si="70"/>
        <v>0</v>
      </c>
      <c r="AM13" s="253">
        <f t="shared" si="70"/>
        <v>0</v>
      </c>
      <c r="AN13" s="253">
        <f t="shared" si="70"/>
        <v>0</v>
      </c>
      <c r="AO13" s="253">
        <f t="shared" si="70"/>
        <v>0</v>
      </c>
      <c r="AP13" s="253">
        <f t="shared" si="70"/>
        <v>0</v>
      </c>
      <c r="AQ13" s="253">
        <f t="shared" si="70"/>
        <v>0</v>
      </c>
      <c r="AR13" s="253">
        <f t="shared" si="70"/>
        <v>0</v>
      </c>
      <c r="AS13" s="253">
        <f t="shared" si="70"/>
        <v>0</v>
      </c>
      <c r="AT13" s="253">
        <f t="shared" si="70"/>
        <v>0</v>
      </c>
      <c r="AU13" s="253">
        <f t="shared" si="70"/>
        <v>0</v>
      </c>
      <c r="AV13" s="253">
        <f t="shared" si="70"/>
        <v>0</v>
      </c>
      <c r="AW13" s="253">
        <f t="shared" si="70"/>
        <v>0</v>
      </c>
      <c r="AX13" s="253">
        <f t="shared" si="70"/>
        <v>0</v>
      </c>
      <c r="AY13" s="253">
        <f t="shared" si="70"/>
        <v>0</v>
      </c>
      <c r="AZ13" s="253">
        <f t="shared" si="70"/>
        <v>0</v>
      </c>
      <c r="BA13" s="253">
        <f t="shared" si="70"/>
        <v>0</v>
      </c>
      <c r="BB13" s="253">
        <f t="shared" si="70"/>
        <v>0</v>
      </c>
      <c r="BC13" s="253">
        <f t="shared" si="70"/>
        <v>0</v>
      </c>
      <c r="BD13" s="253">
        <f t="shared" si="70"/>
        <v>0</v>
      </c>
      <c r="BE13" s="253">
        <f t="shared" si="70"/>
        <v>0</v>
      </c>
      <c r="BF13" s="253">
        <f t="shared" si="70"/>
        <v>0</v>
      </c>
      <c r="BG13" s="253">
        <f t="shared" si="70"/>
        <v>0</v>
      </c>
      <c r="BH13" s="253">
        <f t="shared" si="70"/>
        <v>0</v>
      </c>
      <c r="BI13" s="253">
        <f t="shared" si="70"/>
        <v>0</v>
      </c>
      <c r="BJ13" s="253">
        <f t="shared" ref="BJ13" si="96">BI13</f>
        <v>0</v>
      </c>
      <c r="BK13" s="253">
        <f t="shared" ref="BK13" si="97">BJ13</f>
        <v>0</v>
      </c>
      <c r="BL13" s="253">
        <f t="shared" ref="BL13" si="98">BK13</f>
        <v>0</v>
      </c>
      <c r="BM13" s="253">
        <f t="shared" ref="BM13" si="99">BL13</f>
        <v>0</v>
      </c>
      <c r="BN13" s="253">
        <f t="shared" ref="BN13" si="100">BM13</f>
        <v>0</v>
      </c>
      <c r="BO13" s="253">
        <f t="shared" ref="BO13" si="101">BN13</f>
        <v>0</v>
      </c>
      <c r="BP13" s="253">
        <f t="shared" ref="BP13" si="102">BO13</f>
        <v>0</v>
      </c>
      <c r="BQ13" s="253">
        <f t="shared" ref="BQ13" si="103">BP13</f>
        <v>0</v>
      </c>
      <c r="BR13" s="253">
        <f t="shared" ref="BR13" si="104">BQ13</f>
        <v>0</v>
      </c>
      <c r="BS13" s="253">
        <f t="shared" ref="BS13" si="105">BR13</f>
        <v>0</v>
      </c>
      <c r="BT13" s="253">
        <f t="shared" ref="BT13" si="106">BS13</f>
        <v>0</v>
      </c>
      <c r="BU13" s="253">
        <f t="shared" ref="BU13" si="107">BT13</f>
        <v>0</v>
      </c>
    </row>
    <row r="14" spans="1:73" x14ac:dyDescent="0.3">
      <c r="A14" s="78" t="s">
        <v>397</v>
      </c>
      <c r="B14" s="73"/>
      <c r="C14" s="73">
        <f>ROUND(C13*B20,0)</f>
        <v>0</v>
      </c>
      <c r="D14" s="73">
        <f t="shared" ref="D14:BI14" si="108">ROUND(D13*C20,0)</f>
        <v>0</v>
      </c>
      <c r="E14" s="73">
        <f t="shared" si="108"/>
        <v>0</v>
      </c>
      <c r="F14" s="73">
        <f t="shared" si="108"/>
        <v>0</v>
      </c>
      <c r="G14" s="73">
        <f t="shared" si="108"/>
        <v>0</v>
      </c>
      <c r="H14" s="73">
        <f t="shared" si="108"/>
        <v>0</v>
      </c>
      <c r="I14" s="73">
        <f t="shared" si="108"/>
        <v>0</v>
      </c>
      <c r="J14" s="73">
        <f t="shared" si="108"/>
        <v>0</v>
      </c>
      <c r="K14" s="73">
        <f t="shared" si="108"/>
        <v>0</v>
      </c>
      <c r="L14" s="73">
        <f t="shared" si="108"/>
        <v>0</v>
      </c>
      <c r="M14" s="73">
        <f t="shared" si="108"/>
        <v>0</v>
      </c>
      <c r="N14" s="73">
        <f t="shared" si="108"/>
        <v>0</v>
      </c>
      <c r="O14" s="73">
        <f t="shared" si="108"/>
        <v>0</v>
      </c>
      <c r="P14" s="73">
        <f t="shared" si="108"/>
        <v>0</v>
      </c>
      <c r="Q14" s="73">
        <f t="shared" si="108"/>
        <v>0</v>
      </c>
      <c r="R14" s="73">
        <f t="shared" si="108"/>
        <v>0</v>
      </c>
      <c r="S14" s="73">
        <f t="shared" si="108"/>
        <v>0</v>
      </c>
      <c r="T14" s="73">
        <f t="shared" si="108"/>
        <v>0</v>
      </c>
      <c r="U14" s="73">
        <f t="shared" si="108"/>
        <v>0</v>
      </c>
      <c r="V14" s="73">
        <f t="shared" si="108"/>
        <v>0</v>
      </c>
      <c r="W14" s="73">
        <f t="shared" si="108"/>
        <v>0</v>
      </c>
      <c r="X14" s="73">
        <f t="shared" si="108"/>
        <v>0</v>
      </c>
      <c r="Y14" s="73">
        <f t="shared" si="108"/>
        <v>0</v>
      </c>
      <c r="Z14" s="73">
        <f t="shared" si="108"/>
        <v>0</v>
      </c>
      <c r="AA14" s="73">
        <f t="shared" si="108"/>
        <v>0</v>
      </c>
      <c r="AB14" s="73">
        <f t="shared" si="108"/>
        <v>0</v>
      </c>
      <c r="AC14" s="73">
        <f t="shared" si="108"/>
        <v>0</v>
      </c>
      <c r="AD14" s="73">
        <f t="shared" si="108"/>
        <v>0</v>
      </c>
      <c r="AE14" s="73">
        <f t="shared" si="108"/>
        <v>0</v>
      </c>
      <c r="AF14" s="73">
        <f t="shared" si="108"/>
        <v>0</v>
      </c>
      <c r="AG14" s="73">
        <f t="shared" si="108"/>
        <v>0</v>
      </c>
      <c r="AH14" s="73">
        <f t="shared" si="108"/>
        <v>0</v>
      </c>
      <c r="AI14" s="73">
        <f t="shared" si="108"/>
        <v>0</v>
      </c>
      <c r="AJ14" s="73">
        <f t="shared" si="108"/>
        <v>0</v>
      </c>
      <c r="AK14" s="73">
        <f t="shared" si="108"/>
        <v>0</v>
      </c>
      <c r="AL14" s="73">
        <f t="shared" si="108"/>
        <v>0</v>
      </c>
      <c r="AM14" s="73">
        <f t="shared" si="108"/>
        <v>0</v>
      </c>
      <c r="AN14" s="73">
        <f t="shared" si="108"/>
        <v>0</v>
      </c>
      <c r="AO14" s="73">
        <f t="shared" si="108"/>
        <v>0</v>
      </c>
      <c r="AP14" s="73">
        <f t="shared" si="108"/>
        <v>0</v>
      </c>
      <c r="AQ14" s="73">
        <f t="shared" si="108"/>
        <v>0</v>
      </c>
      <c r="AR14" s="73">
        <f t="shared" si="108"/>
        <v>0</v>
      </c>
      <c r="AS14" s="73">
        <f t="shared" si="108"/>
        <v>0</v>
      </c>
      <c r="AT14" s="73">
        <f t="shared" si="108"/>
        <v>0</v>
      </c>
      <c r="AU14" s="73">
        <f t="shared" si="108"/>
        <v>0</v>
      </c>
      <c r="AV14" s="73">
        <f t="shared" si="108"/>
        <v>0</v>
      </c>
      <c r="AW14" s="73">
        <f t="shared" si="108"/>
        <v>0</v>
      </c>
      <c r="AX14" s="73">
        <f t="shared" si="108"/>
        <v>0</v>
      </c>
      <c r="AY14" s="73">
        <f t="shared" si="108"/>
        <v>0</v>
      </c>
      <c r="AZ14" s="73">
        <f t="shared" si="108"/>
        <v>0</v>
      </c>
      <c r="BA14" s="73">
        <f t="shared" si="108"/>
        <v>0</v>
      </c>
      <c r="BB14" s="73">
        <f t="shared" si="108"/>
        <v>0</v>
      </c>
      <c r="BC14" s="73">
        <f t="shared" si="108"/>
        <v>0</v>
      </c>
      <c r="BD14" s="73">
        <f t="shared" si="108"/>
        <v>0</v>
      </c>
      <c r="BE14" s="73">
        <f t="shared" si="108"/>
        <v>0</v>
      </c>
      <c r="BF14" s="73">
        <f t="shared" si="108"/>
        <v>0</v>
      </c>
      <c r="BG14" s="73">
        <f t="shared" si="108"/>
        <v>0</v>
      </c>
      <c r="BH14" s="73">
        <f t="shared" si="108"/>
        <v>0</v>
      </c>
      <c r="BI14" s="73">
        <f t="shared" si="108"/>
        <v>0</v>
      </c>
      <c r="BJ14" s="73">
        <f t="shared" ref="BJ14" si="109">ROUND(BJ13*BI20,0)</f>
        <v>0</v>
      </c>
      <c r="BK14" s="73">
        <f t="shared" ref="BK14" si="110">ROUND(BK13*BJ20,0)</f>
        <v>0</v>
      </c>
      <c r="BL14" s="73">
        <f t="shared" ref="BL14" si="111">ROUND(BL13*BK20,0)</f>
        <v>0</v>
      </c>
      <c r="BM14" s="73">
        <f t="shared" ref="BM14" si="112">ROUND(BM13*BL20,0)</f>
        <v>0</v>
      </c>
      <c r="BN14" s="73">
        <f t="shared" ref="BN14" si="113">ROUND(BN13*BM20,0)</f>
        <v>0</v>
      </c>
      <c r="BO14" s="73">
        <f t="shared" ref="BO14" si="114">ROUND(BO13*BN20,0)</f>
        <v>0</v>
      </c>
      <c r="BP14" s="73">
        <f t="shared" ref="BP14" si="115">ROUND(BP13*BO20,0)</f>
        <v>0</v>
      </c>
      <c r="BQ14" s="73">
        <f t="shared" ref="BQ14" si="116">ROUND(BQ13*BP20,0)</f>
        <v>0</v>
      </c>
      <c r="BR14" s="73">
        <f t="shared" ref="BR14" si="117">ROUND(BR13*BQ20,0)</f>
        <v>0</v>
      </c>
      <c r="BS14" s="73">
        <f t="shared" ref="BS14" si="118">ROUND(BS13*BR20,0)</f>
        <v>0</v>
      </c>
      <c r="BT14" s="73">
        <f t="shared" ref="BT14" si="119">ROUND(BT13*BS20,0)</f>
        <v>0</v>
      </c>
      <c r="BU14" s="73">
        <f t="shared" ref="BU14" si="120">ROUND(BU13*BT20,0)</f>
        <v>0</v>
      </c>
    </row>
    <row r="16" spans="1:73" x14ac:dyDescent="0.3">
      <c r="A16" s="61" t="s">
        <v>390</v>
      </c>
    </row>
    <row r="17" spans="1:73" x14ac:dyDescent="0.3">
      <c r="A17" s="65" t="s">
        <v>391</v>
      </c>
      <c r="B17" s="192">
        <v>0</v>
      </c>
      <c r="C17" s="193">
        <f>B20</f>
        <v>0</v>
      </c>
      <c r="D17" s="193">
        <f t="shared" ref="D17" si="121">C20</f>
        <v>0</v>
      </c>
      <c r="E17" s="193">
        <f t="shared" ref="E17" si="122">D20</f>
        <v>0</v>
      </c>
      <c r="F17" s="193">
        <f t="shared" ref="F17" si="123">E20</f>
        <v>0</v>
      </c>
      <c r="G17" s="193">
        <f t="shared" ref="G17" si="124">F20</f>
        <v>0</v>
      </c>
      <c r="H17" s="193">
        <f t="shared" ref="H17" si="125">G20</f>
        <v>0</v>
      </c>
      <c r="I17" s="193">
        <f t="shared" ref="I17" si="126">H20</f>
        <v>0</v>
      </c>
      <c r="J17" s="193">
        <f t="shared" ref="J17" si="127">I20</f>
        <v>0</v>
      </c>
      <c r="K17" s="193">
        <f t="shared" ref="K17" si="128">J20</f>
        <v>0</v>
      </c>
      <c r="L17" s="193">
        <f t="shared" ref="L17" si="129">K20</f>
        <v>0</v>
      </c>
      <c r="M17" s="193">
        <f t="shared" ref="M17" si="130">L20</f>
        <v>0</v>
      </c>
      <c r="N17" s="193">
        <f t="shared" ref="N17" si="131">M20</f>
        <v>0</v>
      </c>
      <c r="O17" s="193">
        <f t="shared" ref="O17" si="132">N20</f>
        <v>0</v>
      </c>
      <c r="P17" s="193">
        <f t="shared" ref="P17" si="133">O20</f>
        <v>0</v>
      </c>
      <c r="Q17" s="193">
        <f t="shared" ref="Q17" si="134">P20</f>
        <v>0</v>
      </c>
      <c r="R17" s="193">
        <f t="shared" ref="R17" si="135">Q20</f>
        <v>0</v>
      </c>
      <c r="S17" s="193">
        <f t="shared" ref="S17" si="136">R20</f>
        <v>0</v>
      </c>
      <c r="T17" s="193">
        <f t="shared" ref="T17" si="137">S20</f>
        <v>0</v>
      </c>
      <c r="U17" s="193">
        <f t="shared" ref="U17" si="138">T20</f>
        <v>0</v>
      </c>
      <c r="V17" s="193">
        <f t="shared" ref="V17" si="139">U20</f>
        <v>0</v>
      </c>
      <c r="W17" s="193">
        <f t="shared" ref="W17" si="140">V20</f>
        <v>0</v>
      </c>
      <c r="X17" s="193">
        <f t="shared" ref="X17" si="141">W20</f>
        <v>0</v>
      </c>
      <c r="Y17" s="193">
        <f t="shared" ref="Y17" si="142">X20</f>
        <v>0</v>
      </c>
      <c r="Z17" s="193">
        <f t="shared" ref="Z17" si="143">Y20</f>
        <v>0</v>
      </c>
      <c r="AA17" s="193">
        <f t="shared" ref="AA17" si="144">Z20</f>
        <v>0</v>
      </c>
      <c r="AB17" s="193">
        <f t="shared" ref="AB17" si="145">AA20</f>
        <v>0</v>
      </c>
      <c r="AC17" s="193">
        <f t="shared" ref="AC17" si="146">AB20</f>
        <v>0</v>
      </c>
      <c r="AD17" s="193">
        <f t="shared" ref="AD17" si="147">AC20</f>
        <v>0</v>
      </c>
      <c r="AE17" s="193">
        <f t="shared" ref="AE17" si="148">AD20</f>
        <v>0</v>
      </c>
      <c r="AF17" s="193">
        <f t="shared" ref="AF17" si="149">AE20</f>
        <v>0</v>
      </c>
      <c r="AG17" s="193">
        <f t="shared" ref="AG17" si="150">AF20</f>
        <v>0</v>
      </c>
      <c r="AH17" s="193">
        <f t="shared" ref="AH17" si="151">AG20</f>
        <v>0</v>
      </c>
      <c r="AI17" s="193">
        <f t="shared" ref="AI17" si="152">AH20</f>
        <v>0</v>
      </c>
      <c r="AJ17" s="193">
        <f t="shared" ref="AJ17" si="153">AI20</f>
        <v>0</v>
      </c>
      <c r="AK17" s="193">
        <f t="shared" ref="AK17" si="154">AJ20</f>
        <v>0</v>
      </c>
      <c r="AL17" s="193">
        <f t="shared" ref="AL17" si="155">AK20</f>
        <v>0</v>
      </c>
      <c r="AM17" s="193">
        <f t="shared" ref="AM17" si="156">AL20</f>
        <v>0</v>
      </c>
      <c r="AN17" s="193">
        <f t="shared" ref="AN17" si="157">AM20</f>
        <v>0</v>
      </c>
      <c r="AO17" s="193">
        <f t="shared" ref="AO17" si="158">AN20</f>
        <v>0</v>
      </c>
      <c r="AP17" s="193">
        <f t="shared" ref="AP17" si="159">AO20</f>
        <v>0</v>
      </c>
      <c r="AQ17" s="193">
        <f t="shared" ref="AQ17" si="160">AP20</f>
        <v>0</v>
      </c>
      <c r="AR17" s="193">
        <f t="shared" ref="AR17" si="161">AQ20</f>
        <v>0</v>
      </c>
      <c r="AS17" s="193">
        <f t="shared" ref="AS17" si="162">AR20</f>
        <v>0</v>
      </c>
      <c r="AT17" s="193">
        <f t="shared" ref="AT17" si="163">AS20</f>
        <v>0</v>
      </c>
      <c r="AU17" s="193">
        <f t="shared" ref="AU17" si="164">AT20</f>
        <v>0</v>
      </c>
      <c r="AV17" s="193">
        <f t="shared" ref="AV17" si="165">AU20</f>
        <v>0</v>
      </c>
      <c r="AW17" s="193">
        <f t="shared" ref="AW17" si="166">AV20</f>
        <v>0</v>
      </c>
      <c r="AX17" s="193">
        <f t="shared" ref="AX17" si="167">AW20</f>
        <v>0</v>
      </c>
      <c r="AY17" s="193">
        <f t="shared" ref="AY17" si="168">AX20</f>
        <v>0</v>
      </c>
      <c r="AZ17" s="193">
        <f t="shared" ref="AZ17" si="169">AY20</f>
        <v>0</v>
      </c>
      <c r="BA17" s="193">
        <f t="shared" ref="BA17" si="170">AZ20</f>
        <v>0</v>
      </c>
      <c r="BB17" s="193">
        <f t="shared" ref="BB17" si="171">BA20</f>
        <v>0</v>
      </c>
      <c r="BC17" s="193">
        <f t="shared" ref="BC17" si="172">BB20</f>
        <v>0</v>
      </c>
      <c r="BD17" s="193">
        <f t="shared" ref="BD17" si="173">BC20</f>
        <v>0</v>
      </c>
      <c r="BE17" s="193">
        <f t="shared" ref="BE17" si="174">BD20</f>
        <v>0</v>
      </c>
      <c r="BF17" s="193">
        <f t="shared" ref="BF17" si="175">BE20</f>
        <v>0</v>
      </c>
      <c r="BG17" s="193">
        <f t="shared" ref="BG17" si="176">BF20</f>
        <v>0</v>
      </c>
      <c r="BH17" s="193">
        <f t="shared" ref="BH17" si="177">BG20</f>
        <v>0</v>
      </c>
      <c r="BI17" s="193">
        <f t="shared" ref="BI17" si="178">BH20</f>
        <v>0</v>
      </c>
      <c r="BJ17" s="193">
        <f t="shared" ref="BJ17" si="179">BI20</f>
        <v>0</v>
      </c>
      <c r="BK17" s="193">
        <f t="shared" ref="BK17" si="180">BJ20</f>
        <v>0</v>
      </c>
      <c r="BL17" s="193">
        <f t="shared" ref="BL17" si="181">BK20</f>
        <v>0</v>
      </c>
      <c r="BM17" s="193">
        <f t="shared" ref="BM17" si="182">BL20</f>
        <v>0</v>
      </c>
      <c r="BN17" s="193">
        <f t="shared" ref="BN17" si="183">BM20</f>
        <v>0</v>
      </c>
      <c r="BO17" s="193">
        <f t="shared" ref="BO17" si="184">BN20</f>
        <v>0</v>
      </c>
      <c r="BP17" s="193">
        <f t="shared" ref="BP17" si="185">BO20</f>
        <v>0</v>
      </c>
      <c r="BQ17" s="193">
        <f t="shared" ref="BQ17" si="186">BP20</f>
        <v>0</v>
      </c>
      <c r="BR17" s="193">
        <f t="shared" ref="BR17" si="187">BQ20</f>
        <v>0</v>
      </c>
      <c r="BS17" s="193">
        <f t="shared" ref="BS17" si="188">BR20</f>
        <v>0</v>
      </c>
      <c r="BT17" s="193">
        <f t="shared" ref="BT17" si="189">BS20</f>
        <v>0</v>
      </c>
      <c r="BU17" s="193">
        <f t="shared" ref="BU17" si="190">BT20</f>
        <v>0</v>
      </c>
    </row>
    <row r="18" spans="1:73" x14ac:dyDescent="0.3">
      <c r="A18" s="146" t="s">
        <v>394</v>
      </c>
      <c r="B18" s="70">
        <f>B7-B9</f>
        <v>0</v>
      </c>
      <c r="C18" s="70">
        <f t="shared" ref="C18:BI18" si="191">C7-C9</f>
        <v>0</v>
      </c>
      <c r="D18" s="70">
        <f t="shared" si="191"/>
        <v>0</v>
      </c>
      <c r="E18" s="70">
        <f t="shared" si="191"/>
        <v>0</v>
      </c>
      <c r="F18" s="70">
        <f t="shared" si="191"/>
        <v>0</v>
      </c>
      <c r="G18" s="70">
        <f t="shared" si="191"/>
        <v>0</v>
      </c>
      <c r="H18" s="70">
        <f t="shared" si="191"/>
        <v>0</v>
      </c>
      <c r="I18" s="70">
        <f t="shared" si="191"/>
        <v>0</v>
      </c>
      <c r="J18" s="70">
        <f t="shared" si="191"/>
        <v>0</v>
      </c>
      <c r="K18" s="70">
        <f t="shared" si="191"/>
        <v>0</v>
      </c>
      <c r="L18" s="70">
        <f t="shared" si="191"/>
        <v>0</v>
      </c>
      <c r="M18" s="70">
        <f t="shared" si="191"/>
        <v>0</v>
      </c>
      <c r="N18" s="70">
        <f t="shared" si="191"/>
        <v>0</v>
      </c>
      <c r="O18" s="70">
        <f t="shared" si="191"/>
        <v>0</v>
      </c>
      <c r="P18" s="70">
        <f t="shared" si="191"/>
        <v>0</v>
      </c>
      <c r="Q18" s="70">
        <f t="shared" si="191"/>
        <v>0</v>
      </c>
      <c r="R18" s="70">
        <f t="shared" si="191"/>
        <v>0</v>
      </c>
      <c r="S18" s="70">
        <f t="shared" si="191"/>
        <v>0</v>
      </c>
      <c r="T18" s="70">
        <f t="shared" si="191"/>
        <v>0</v>
      </c>
      <c r="U18" s="70">
        <f t="shared" si="191"/>
        <v>0</v>
      </c>
      <c r="V18" s="70">
        <f t="shared" si="191"/>
        <v>0</v>
      </c>
      <c r="W18" s="70">
        <f t="shared" si="191"/>
        <v>0</v>
      </c>
      <c r="X18" s="70">
        <f t="shared" si="191"/>
        <v>0</v>
      </c>
      <c r="Y18" s="70">
        <f t="shared" si="191"/>
        <v>0</v>
      </c>
      <c r="Z18" s="70">
        <f t="shared" si="191"/>
        <v>0</v>
      </c>
      <c r="AA18" s="70">
        <f t="shared" si="191"/>
        <v>0</v>
      </c>
      <c r="AB18" s="70">
        <f t="shared" si="191"/>
        <v>0</v>
      </c>
      <c r="AC18" s="70">
        <f t="shared" si="191"/>
        <v>0</v>
      </c>
      <c r="AD18" s="70">
        <f t="shared" si="191"/>
        <v>0</v>
      </c>
      <c r="AE18" s="70">
        <f t="shared" si="191"/>
        <v>0</v>
      </c>
      <c r="AF18" s="70">
        <f t="shared" si="191"/>
        <v>0</v>
      </c>
      <c r="AG18" s="70">
        <f t="shared" si="191"/>
        <v>0</v>
      </c>
      <c r="AH18" s="70">
        <f t="shared" si="191"/>
        <v>0</v>
      </c>
      <c r="AI18" s="70">
        <f t="shared" si="191"/>
        <v>0</v>
      </c>
      <c r="AJ18" s="70">
        <f t="shared" si="191"/>
        <v>0</v>
      </c>
      <c r="AK18" s="70">
        <f t="shared" si="191"/>
        <v>0</v>
      </c>
      <c r="AL18" s="70">
        <f t="shared" si="191"/>
        <v>0</v>
      </c>
      <c r="AM18" s="70">
        <f t="shared" si="191"/>
        <v>0</v>
      </c>
      <c r="AN18" s="70">
        <f t="shared" si="191"/>
        <v>0</v>
      </c>
      <c r="AO18" s="70">
        <f t="shared" si="191"/>
        <v>0</v>
      </c>
      <c r="AP18" s="70">
        <f t="shared" si="191"/>
        <v>0</v>
      </c>
      <c r="AQ18" s="70">
        <f t="shared" si="191"/>
        <v>0</v>
      </c>
      <c r="AR18" s="70">
        <f t="shared" si="191"/>
        <v>0</v>
      </c>
      <c r="AS18" s="70">
        <f t="shared" si="191"/>
        <v>0</v>
      </c>
      <c r="AT18" s="70">
        <f t="shared" si="191"/>
        <v>0</v>
      </c>
      <c r="AU18" s="70">
        <f t="shared" si="191"/>
        <v>0</v>
      </c>
      <c r="AV18" s="70">
        <f t="shared" si="191"/>
        <v>0</v>
      </c>
      <c r="AW18" s="70">
        <f t="shared" si="191"/>
        <v>0</v>
      </c>
      <c r="AX18" s="70">
        <f t="shared" si="191"/>
        <v>0</v>
      </c>
      <c r="AY18" s="70">
        <f t="shared" si="191"/>
        <v>0</v>
      </c>
      <c r="AZ18" s="70">
        <f t="shared" si="191"/>
        <v>0</v>
      </c>
      <c r="BA18" s="70">
        <f t="shared" si="191"/>
        <v>0</v>
      </c>
      <c r="BB18" s="70">
        <f t="shared" si="191"/>
        <v>0</v>
      </c>
      <c r="BC18" s="70">
        <f t="shared" si="191"/>
        <v>0</v>
      </c>
      <c r="BD18" s="70">
        <f t="shared" si="191"/>
        <v>0</v>
      </c>
      <c r="BE18" s="70">
        <f t="shared" si="191"/>
        <v>0</v>
      </c>
      <c r="BF18" s="70">
        <f t="shared" si="191"/>
        <v>0</v>
      </c>
      <c r="BG18" s="70">
        <f t="shared" si="191"/>
        <v>0</v>
      </c>
      <c r="BH18" s="70">
        <f t="shared" si="191"/>
        <v>0</v>
      </c>
      <c r="BI18" s="70">
        <f t="shared" si="191"/>
        <v>0</v>
      </c>
      <c r="BJ18" s="70">
        <f t="shared" ref="BJ18:BU18" si="192">BJ7-BJ9</f>
        <v>0</v>
      </c>
      <c r="BK18" s="70">
        <f t="shared" si="192"/>
        <v>0</v>
      </c>
      <c r="BL18" s="70">
        <f t="shared" si="192"/>
        <v>0</v>
      </c>
      <c r="BM18" s="70">
        <f t="shared" si="192"/>
        <v>0</v>
      </c>
      <c r="BN18" s="70">
        <f t="shared" si="192"/>
        <v>0</v>
      </c>
      <c r="BO18" s="70">
        <f t="shared" si="192"/>
        <v>0</v>
      </c>
      <c r="BP18" s="70">
        <f t="shared" si="192"/>
        <v>0</v>
      </c>
      <c r="BQ18" s="70">
        <f t="shared" si="192"/>
        <v>0</v>
      </c>
      <c r="BR18" s="70">
        <f t="shared" si="192"/>
        <v>0</v>
      </c>
      <c r="BS18" s="70">
        <f t="shared" si="192"/>
        <v>0</v>
      </c>
      <c r="BT18" s="70">
        <f t="shared" si="192"/>
        <v>0</v>
      </c>
      <c r="BU18" s="70">
        <f t="shared" si="192"/>
        <v>0</v>
      </c>
    </row>
    <row r="19" spans="1:73" x14ac:dyDescent="0.3">
      <c r="A19" s="147" t="s">
        <v>392</v>
      </c>
      <c r="B19" s="194">
        <f>-ROUND(SUM(B18,B17)*B23,0)</f>
        <v>0</v>
      </c>
      <c r="C19" s="194">
        <f>-ROUND(SUM(C18,C17)*C23,0)</f>
        <v>0</v>
      </c>
      <c r="D19" s="194">
        <f t="shared" ref="D19:BI19" si="193">-ROUND(SUM(D18,D17)*D23,0)</f>
        <v>0</v>
      </c>
      <c r="E19" s="194">
        <f t="shared" si="193"/>
        <v>0</v>
      </c>
      <c r="F19" s="194">
        <f t="shared" si="193"/>
        <v>0</v>
      </c>
      <c r="G19" s="194">
        <f t="shared" si="193"/>
        <v>0</v>
      </c>
      <c r="H19" s="194">
        <f t="shared" si="193"/>
        <v>0</v>
      </c>
      <c r="I19" s="194">
        <f t="shared" si="193"/>
        <v>0</v>
      </c>
      <c r="J19" s="194">
        <f t="shared" si="193"/>
        <v>0</v>
      </c>
      <c r="K19" s="194">
        <f t="shared" si="193"/>
        <v>0</v>
      </c>
      <c r="L19" s="194">
        <f t="shared" si="193"/>
        <v>0</v>
      </c>
      <c r="M19" s="194">
        <f t="shared" si="193"/>
        <v>0</v>
      </c>
      <c r="N19" s="194">
        <f t="shared" si="193"/>
        <v>0</v>
      </c>
      <c r="O19" s="194">
        <f t="shared" si="193"/>
        <v>0</v>
      </c>
      <c r="P19" s="194">
        <f t="shared" si="193"/>
        <v>0</v>
      </c>
      <c r="Q19" s="194">
        <f t="shared" si="193"/>
        <v>0</v>
      </c>
      <c r="R19" s="194">
        <f t="shared" si="193"/>
        <v>0</v>
      </c>
      <c r="S19" s="194">
        <f t="shared" si="193"/>
        <v>0</v>
      </c>
      <c r="T19" s="194">
        <f t="shared" si="193"/>
        <v>0</v>
      </c>
      <c r="U19" s="194">
        <f t="shared" si="193"/>
        <v>0</v>
      </c>
      <c r="V19" s="194">
        <f t="shared" si="193"/>
        <v>0</v>
      </c>
      <c r="W19" s="194">
        <f t="shared" si="193"/>
        <v>0</v>
      </c>
      <c r="X19" s="194">
        <f t="shared" si="193"/>
        <v>0</v>
      </c>
      <c r="Y19" s="194">
        <f t="shared" si="193"/>
        <v>0</v>
      </c>
      <c r="Z19" s="194">
        <f t="shared" si="193"/>
        <v>0</v>
      </c>
      <c r="AA19" s="194">
        <f t="shared" si="193"/>
        <v>0</v>
      </c>
      <c r="AB19" s="194">
        <f t="shared" si="193"/>
        <v>0</v>
      </c>
      <c r="AC19" s="194">
        <f t="shared" si="193"/>
        <v>0</v>
      </c>
      <c r="AD19" s="194">
        <f t="shared" si="193"/>
        <v>0</v>
      </c>
      <c r="AE19" s="194">
        <f t="shared" si="193"/>
        <v>0</v>
      </c>
      <c r="AF19" s="194">
        <f t="shared" si="193"/>
        <v>0</v>
      </c>
      <c r="AG19" s="194">
        <f t="shared" si="193"/>
        <v>0</v>
      </c>
      <c r="AH19" s="194">
        <f t="shared" si="193"/>
        <v>0</v>
      </c>
      <c r="AI19" s="194">
        <f t="shared" si="193"/>
        <v>0</v>
      </c>
      <c r="AJ19" s="194">
        <f t="shared" si="193"/>
        <v>0</v>
      </c>
      <c r="AK19" s="194">
        <f t="shared" si="193"/>
        <v>0</v>
      </c>
      <c r="AL19" s="194">
        <f t="shared" si="193"/>
        <v>0</v>
      </c>
      <c r="AM19" s="194">
        <f t="shared" si="193"/>
        <v>0</v>
      </c>
      <c r="AN19" s="194">
        <f t="shared" si="193"/>
        <v>0</v>
      </c>
      <c r="AO19" s="194">
        <f t="shared" si="193"/>
        <v>0</v>
      </c>
      <c r="AP19" s="194">
        <f t="shared" si="193"/>
        <v>0</v>
      </c>
      <c r="AQ19" s="194">
        <f t="shared" si="193"/>
        <v>0</v>
      </c>
      <c r="AR19" s="194">
        <f t="shared" si="193"/>
        <v>0</v>
      </c>
      <c r="AS19" s="194">
        <f t="shared" si="193"/>
        <v>0</v>
      </c>
      <c r="AT19" s="194">
        <f t="shared" si="193"/>
        <v>0</v>
      </c>
      <c r="AU19" s="194">
        <f t="shared" si="193"/>
        <v>0</v>
      </c>
      <c r="AV19" s="194">
        <f t="shared" si="193"/>
        <v>0</v>
      </c>
      <c r="AW19" s="194">
        <f t="shared" si="193"/>
        <v>0</v>
      </c>
      <c r="AX19" s="194">
        <f t="shared" si="193"/>
        <v>0</v>
      </c>
      <c r="AY19" s="194">
        <f t="shared" si="193"/>
        <v>0</v>
      </c>
      <c r="AZ19" s="194">
        <f t="shared" si="193"/>
        <v>0</v>
      </c>
      <c r="BA19" s="194">
        <f t="shared" si="193"/>
        <v>0</v>
      </c>
      <c r="BB19" s="194">
        <f t="shared" si="193"/>
        <v>0</v>
      </c>
      <c r="BC19" s="194">
        <f t="shared" si="193"/>
        <v>0</v>
      </c>
      <c r="BD19" s="194">
        <f t="shared" si="193"/>
        <v>0</v>
      </c>
      <c r="BE19" s="194">
        <f t="shared" si="193"/>
        <v>0</v>
      </c>
      <c r="BF19" s="194">
        <f t="shared" si="193"/>
        <v>0</v>
      </c>
      <c r="BG19" s="194">
        <f t="shared" si="193"/>
        <v>0</v>
      </c>
      <c r="BH19" s="194">
        <f t="shared" si="193"/>
        <v>0</v>
      </c>
      <c r="BI19" s="194">
        <f t="shared" si="193"/>
        <v>0</v>
      </c>
      <c r="BJ19" s="194">
        <f t="shared" ref="BJ19:BU19" si="194">-ROUND(SUM(BJ18,BJ17)*BJ23,0)</f>
        <v>0</v>
      </c>
      <c r="BK19" s="194">
        <f t="shared" si="194"/>
        <v>0</v>
      </c>
      <c r="BL19" s="194">
        <f t="shared" si="194"/>
        <v>0</v>
      </c>
      <c r="BM19" s="194">
        <f t="shared" si="194"/>
        <v>0</v>
      </c>
      <c r="BN19" s="194">
        <f t="shared" si="194"/>
        <v>0</v>
      </c>
      <c r="BO19" s="194">
        <f t="shared" si="194"/>
        <v>0</v>
      </c>
      <c r="BP19" s="194">
        <f t="shared" si="194"/>
        <v>0</v>
      </c>
      <c r="BQ19" s="194">
        <f t="shared" si="194"/>
        <v>0</v>
      </c>
      <c r="BR19" s="194">
        <f t="shared" si="194"/>
        <v>0</v>
      </c>
      <c r="BS19" s="194">
        <f t="shared" si="194"/>
        <v>0</v>
      </c>
      <c r="BT19" s="194">
        <f t="shared" si="194"/>
        <v>0</v>
      </c>
      <c r="BU19" s="194">
        <f t="shared" si="194"/>
        <v>0</v>
      </c>
    </row>
    <row r="20" spans="1:73" x14ac:dyDescent="0.3">
      <c r="A20" s="62" t="s">
        <v>393</v>
      </c>
      <c r="B20" s="195">
        <f>SUM(B17:B19)</f>
        <v>0</v>
      </c>
      <c r="C20" s="195">
        <f>SUM(C17:C19)</f>
        <v>0</v>
      </c>
      <c r="D20" s="195">
        <f t="shared" ref="D20:BI20" si="195">SUM(D17:D19)</f>
        <v>0</v>
      </c>
      <c r="E20" s="195">
        <f t="shared" si="195"/>
        <v>0</v>
      </c>
      <c r="F20" s="195">
        <f t="shared" si="195"/>
        <v>0</v>
      </c>
      <c r="G20" s="195">
        <f t="shared" si="195"/>
        <v>0</v>
      </c>
      <c r="H20" s="195">
        <f t="shared" si="195"/>
        <v>0</v>
      </c>
      <c r="I20" s="195">
        <f t="shared" si="195"/>
        <v>0</v>
      </c>
      <c r="J20" s="195">
        <f t="shared" si="195"/>
        <v>0</v>
      </c>
      <c r="K20" s="195">
        <f t="shared" si="195"/>
        <v>0</v>
      </c>
      <c r="L20" s="195">
        <f t="shared" si="195"/>
        <v>0</v>
      </c>
      <c r="M20" s="195">
        <f t="shared" si="195"/>
        <v>0</v>
      </c>
      <c r="N20" s="195">
        <f t="shared" si="195"/>
        <v>0</v>
      </c>
      <c r="O20" s="195">
        <f t="shared" si="195"/>
        <v>0</v>
      </c>
      <c r="P20" s="195">
        <f t="shared" si="195"/>
        <v>0</v>
      </c>
      <c r="Q20" s="195">
        <f t="shared" si="195"/>
        <v>0</v>
      </c>
      <c r="R20" s="195">
        <f t="shared" si="195"/>
        <v>0</v>
      </c>
      <c r="S20" s="195">
        <f t="shared" si="195"/>
        <v>0</v>
      </c>
      <c r="T20" s="195">
        <f t="shared" si="195"/>
        <v>0</v>
      </c>
      <c r="U20" s="195">
        <f t="shared" si="195"/>
        <v>0</v>
      </c>
      <c r="V20" s="195">
        <f t="shared" si="195"/>
        <v>0</v>
      </c>
      <c r="W20" s="195">
        <f t="shared" si="195"/>
        <v>0</v>
      </c>
      <c r="X20" s="195">
        <f t="shared" si="195"/>
        <v>0</v>
      </c>
      <c r="Y20" s="195">
        <f t="shared" si="195"/>
        <v>0</v>
      </c>
      <c r="Z20" s="195">
        <f t="shared" si="195"/>
        <v>0</v>
      </c>
      <c r="AA20" s="195">
        <f t="shared" si="195"/>
        <v>0</v>
      </c>
      <c r="AB20" s="195">
        <f t="shared" si="195"/>
        <v>0</v>
      </c>
      <c r="AC20" s="195">
        <f t="shared" si="195"/>
        <v>0</v>
      </c>
      <c r="AD20" s="195">
        <f t="shared" si="195"/>
        <v>0</v>
      </c>
      <c r="AE20" s="195">
        <f t="shared" si="195"/>
        <v>0</v>
      </c>
      <c r="AF20" s="195">
        <f t="shared" si="195"/>
        <v>0</v>
      </c>
      <c r="AG20" s="195">
        <f t="shared" si="195"/>
        <v>0</v>
      </c>
      <c r="AH20" s="195">
        <f t="shared" si="195"/>
        <v>0</v>
      </c>
      <c r="AI20" s="195">
        <f t="shared" si="195"/>
        <v>0</v>
      </c>
      <c r="AJ20" s="195">
        <f t="shared" si="195"/>
        <v>0</v>
      </c>
      <c r="AK20" s="195">
        <f t="shared" si="195"/>
        <v>0</v>
      </c>
      <c r="AL20" s="195">
        <f t="shared" si="195"/>
        <v>0</v>
      </c>
      <c r="AM20" s="195">
        <f t="shared" si="195"/>
        <v>0</v>
      </c>
      <c r="AN20" s="195">
        <f t="shared" si="195"/>
        <v>0</v>
      </c>
      <c r="AO20" s="195">
        <f t="shared" si="195"/>
        <v>0</v>
      </c>
      <c r="AP20" s="195">
        <f t="shared" si="195"/>
        <v>0</v>
      </c>
      <c r="AQ20" s="195">
        <f t="shared" si="195"/>
        <v>0</v>
      </c>
      <c r="AR20" s="195">
        <f t="shared" si="195"/>
        <v>0</v>
      </c>
      <c r="AS20" s="195">
        <f t="shared" si="195"/>
        <v>0</v>
      </c>
      <c r="AT20" s="195">
        <f t="shared" si="195"/>
        <v>0</v>
      </c>
      <c r="AU20" s="195">
        <f t="shared" si="195"/>
        <v>0</v>
      </c>
      <c r="AV20" s="195">
        <f t="shared" si="195"/>
        <v>0</v>
      </c>
      <c r="AW20" s="195">
        <f t="shared" si="195"/>
        <v>0</v>
      </c>
      <c r="AX20" s="195">
        <f t="shared" si="195"/>
        <v>0</v>
      </c>
      <c r="AY20" s="195">
        <f t="shared" si="195"/>
        <v>0</v>
      </c>
      <c r="AZ20" s="195">
        <f t="shared" si="195"/>
        <v>0</v>
      </c>
      <c r="BA20" s="195">
        <f t="shared" si="195"/>
        <v>0</v>
      </c>
      <c r="BB20" s="195">
        <f t="shared" si="195"/>
        <v>0</v>
      </c>
      <c r="BC20" s="195">
        <f t="shared" si="195"/>
        <v>0</v>
      </c>
      <c r="BD20" s="195">
        <f t="shared" si="195"/>
        <v>0</v>
      </c>
      <c r="BE20" s="195">
        <f t="shared" si="195"/>
        <v>0</v>
      </c>
      <c r="BF20" s="195">
        <f t="shared" si="195"/>
        <v>0</v>
      </c>
      <c r="BG20" s="195">
        <f t="shared" si="195"/>
        <v>0</v>
      </c>
      <c r="BH20" s="195">
        <f t="shared" si="195"/>
        <v>0</v>
      </c>
      <c r="BI20" s="195">
        <f t="shared" si="195"/>
        <v>0</v>
      </c>
      <c r="BJ20" s="195">
        <f t="shared" ref="BJ20:BU20" si="196">SUM(BJ17:BJ19)</f>
        <v>0</v>
      </c>
      <c r="BK20" s="195">
        <f t="shared" si="196"/>
        <v>0</v>
      </c>
      <c r="BL20" s="195">
        <f t="shared" si="196"/>
        <v>0</v>
      </c>
      <c r="BM20" s="195">
        <f t="shared" si="196"/>
        <v>0</v>
      </c>
      <c r="BN20" s="195">
        <f t="shared" si="196"/>
        <v>0</v>
      </c>
      <c r="BO20" s="195">
        <f t="shared" si="196"/>
        <v>0</v>
      </c>
      <c r="BP20" s="195">
        <f t="shared" si="196"/>
        <v>0</v>
      </c>
      <c r="BQ20" s="195">
        <f t="shared" si="196"/>
        <v>0</v>
      </c>
      <c r="BR20" s="195">
        <f t="shared" si="196"/>
        <v>0</v>
      </c>
      <c r="BS20" s="195">
        <f t="shared" si="196"/>
        <v>0</v>
      </c>
      <c r="BT20" s="195">
        <f t="shared" si="196"/>
        <v>0</v>
      </c>
      <c r="BU20" s="195">
        <f t="shared" si="196"/>
        <v>0</v>
      </c>
    </row>
    <row r="21" spans="1:73" x14ac:dyDescent="0.3">
      <c r="A21" s="62"/>
      <c r="B21" s="195"/>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row>
    <row r="22" spans="1:73" x14ac:dyDescent="0.3">
      <c r="A22" s="61" t="s">
        <v>395</v>
      </c>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row>
    <row r="23" spans="1:73" x14ac:dyDescent="0.3">
      <c r="A23" s="65" t="str">
        <f>IF(A3="ARR","Annual Trial Churn","Monthly Trial Churn")</f>
        <v>Monthly Trial Churn</v>
      </c>
      <c r="B23" s="153">
        <v>1</v>
      </c>
      <c r="C23" s="149">
        <f>B23</f>
        <v>1</v>
      </c>
      <c r="D23" s="149">
        <f t="shared" ref="D23" si="197">C23</f>
        <v>1</v>
      </c>
      <c r="E23" s="149">
        <f t="shared" ref="E23" si="198">D23</f>
        <v>1</v>
      </c>
      <c r="F23" s="149">
        <f t="shared" ref="F23" si="199">E23</f>
        <v>1</v>
      </c>
      <c r="G23" s="149">
        <f t="shared" ref="G23" si="200">F23</f>
        <v>1</v>
      </c>
      <c r="H23" s="149">
        <f t="shared" ref="H23" si="201">G23</f>
        <v>1</v>
      </c>
      <c r="I23" s="149">
        <f t="shared" ref="I23" si="202">H23</f>
        <v>1</v>
      </c>
      <c r="J23" s="149">
        <f t="shared" ref="J23" si="203">I23</f>
        <v>1</v>
      </c>
      <c r="K23" s="149">
        <f t="shared" ref="K23" si="204">J23</f>
        <v>1</v>
      </c>
      <c r="L23" s="149">
        <f t="shared" ref="L23" si="205">K23</f>
        <v>1</v>
      </c>
      <c r="M23" s="149">
        <f t="shared" ref="M23" si="206">L23</f>
        <v>1</v>
      </c>
      <c r="N23" s="149">
        <f t="shared" ref="N23" si="207">M23</f>
        <v>1</v>
      </c>
      <c r="O23" s="149">
        <f t="shared" ref="O23" si="208">N23</f>
        <v>1</v>
      </c>
      <c r="P23" s="149">
        <f t="shared" ref="P23" si="209">O23</f>
        <v>1</v>
      </c>
      <c r="Q23" s="149">
        <f t="shared" ref="Q23" si="210">P23</f>
        <v>1</v>
      </c>
      <c r="R23" s="149">
        <f t="shared" ref="R23" si="211">Q23</f>
        <v>1</v>
      </c>
      <c r="S23" s="149">
        <f t="shared" ref="S23" si="212">R23</f>
        <v>1</v>
      </c>
      <c r="T23" s="149">
        <f t="shared" ref="T23" si="213">S23</f>
        <v>1</v>
      </c>
      <c r="U23" s="149">
        <f t="shared" ref="U23" si="214">T23</f>
        <v>1</v>
      </c>
      <c r="V23" s="149">
        <f t="shared" ref="V23" si="215">U23</f>
        <v>1</v>
      </c>
      <c r="W23" s="149">
        <f t="shared" ref="W23" si="216">V23</f>
        <v>1</v>
      </c>
      <c r="X23" s="149">
        <f t="shared" ref="X23" si="217">W23</f>
        <v>1</v>
      </c>
      <c r="Y23" s="149">
        <f t="shared" ref="Y23" si="218">X23</f>
        <v>1</v>
      </c>
      <c r="Z23" s="149">
        <f t="shared" ref="Z23" si="219">Y23</f>
        <v>1</v>
      </c>
      <c r="AA23" s="149">
        <f t="shared" ref="AA23" si="220">Z23</f>
        <v>1</v>
      </c>
      <c r="AB23" s="149">
        <f t="shared" ref="AB23" si="221">AA23</f>
        <v>1</v>
      </c>
      <c r="AC23" s="149">
        <f t="shared" ref="AC23" si="222">AB23</f>
        <v>1</v>
      </c>
      <c r="AD23" s="149">
        <f t="shared" ref="AD23" si="223">AC23</f>
        <v>1</v>
      </c>
      <c r="AE23" s="149">
        <f t="shared" ref="AE23" si="224">AD23</f>
        <v>1</v>
      </c>
      <c r="AF23" s="149">
        <f t="shared" ref="AF23" si="225">AE23</f>
        <v>1</v>
      </c>
      <c r="AG23" s="149">
        <f t="shared" ref="AG23" si="226">AF23</f>
        <v>1</v>
      </c>
      <c r="AH23" s="149">
        <f t="shared" ref="AH23" si="227">AG23</f>
        <v>1</v>
      </c>
      <c r="AI23" s="149">
        <f t="shared" ref="AI23" si="228">AH23</f>
        <v>1</v>
      </c>
      <c r="AJ23" s="149">
        <f t="shared" ref="AJ23" si="229">AI23</f>
        <v>1</v>
      </c>
      <c r="AK23" s="149">
        <f t="shared" ref="AK23" si="230">AJ23</f>
        <v>1</v>
      </c>
      <c r="AL23" s="149">
        <f t="shared" ref="AL23" si="231">AK23</f>
        <v>1</v>
      </c>
      <c r="AM23" s="149">
        <f t="shared" ref="AM23" si="232">AL23</f>
        <v>1</v>
      </c>
      <c r="AN23" s="149">
        <f t="shared" ref="AN23" si="233">AM23</f>
        <v>1</v>
      </c>
      <c r="AO23" s="149">
        <f>AN23</f>
        <v>1</v>
      </c>
      <c r="AP23" s="149">
        <f t="shared" ref="AP23" si="234">AO23</f>
        <v>1</v>
      </c>
      <c r="AQ23" s="149">
        <f t="shared" ref="AQ23" si="235">AP23</f>
        <v>1</v>
      </c>
      <c r="AR23" s="149">
        <f t="shared" ref="AR23" si="236">AQ23</f>
        <v>1</v>
      </c>
      <c r="AS23" s="149">
        <f t="shared" ref="AS23" si="237">AR23</f>
        <v>1</v>
      </c>
      <c r="AT23" s="149">
        <f t="shared" ref="AT23" si="238">AS23</f>
        <v>1</v>
      </c>
      <c r="AU23" s="149">
        <f t="shared" ref="AU23" si="239">AT23</f>
        <v>1</v>
      </c>
      <c r="AV23" s="149">
        <f t="shared" ref="AV23" si="240">AU23</f>
        <v>1</v>
      </c>
      <c r="AW23" s="149">
        <f t="shared" ref="AW23" si="241">AV23</f>
        <v>1</v>
      </c>
      <c r="AX23" s="149">
        <f t="shared" ref="AX23" si="242">AW23</f>
        <v>1</v>
      </c>
      <c r="AY23" s="149">
        <f t="shared" ref="AY23" si="243">AX23</f>
        <v>1</v>
      </c>
      <c r="AZ23" s="149">
        <f t="shared" ref="AZ23" si="244">AY23</f>
        <v>1</v>
      </c>
      <c r="BA23" s="149">
        <f t="shared" ref="BA23" si="245">AZ23</f>
        <v>1</v>
      </c>
      <c r="BB23" s="149">
        <f t="shared" ref="BB23" si="246">BA23</f>
        <v>1</v>
      </c>
      <c r="BC23" s="149">
        <f t="shared" ref="BC23" si="247">BB23</f>
        <v>1</v>
      </c>
      <c r="BD23" s="149">
        <f t="shared" ref="BD23" si="248">BC23</f>
        <v>1</v>
      </c>
      <c r="BE23" s="149">
        <f t="shared" ref="BE23" si="249">BD23</f>
        <v>1</v>
      </c>
      <c r="BF23" s="149">
        <f t="shared" ref="BF23" si="250">BE23</f>
        <v>1</v>
      </c>
      <c r="BG23" s="149">
        <f t="shared" ref="BG23" si="251">BF23</f>
        <v>1</v>
      </c>
      <c r="BH23" s="149">
        <f t="shared" ref="BH23" si="252">BG23</f>
        <v>1</v>
      </c>
      <c r="BI23" s="149">
        <f t="shared" ref="BI23" si="253">BH23</f>
        <v>1</v>
      </c>
      <c r="BJ23" s="149">
        <f t="shared" ref="BJ23" si="254">BI23</f>
        <v>1</v>
      </c>
      <c r="BK23" s="149">
        <f t="shared" ref="BK23" si="255">BJ23</f>
        <v>1</v>
      </c>
      <c r="BL23" s="149">
        <f t="shared" ref="BL23" si="256">BK23</f>
        <v>1</v>
      </c>
      <c r="BM23" s="149">
        <f t="shared" ref="BM23" si="257">BL23</f>
        <v>1</v>
      </c>
      <c r="BN23" s="149">
        <f t="shared" ref="BN23" si="258">BM23</f>
        <v>1</v>
      </c>
      <c r="BO23" s="149">
        <f t="shared" ref="BO23" si="259">BN23</f>
        <v>1</v>
      </c>
      <c r="BP23" s="149">
        <f t="shared" ref="BP23" si="260">BO23</f>
        <v>1</v>
      </c>
      <c r="BQ23" s="149">
        <f t="shared" ref="BQ23" si="261">BP23</f>
        <v>1</v>
      </c>
      <c r="BR23" s="149">
        <f t="shared" ref="BR23" si="262">BQ23</f>
        <v>1</v>
      </c>
      <c r="BS23" s="149">
        <f t="shared" ref="BS23" si="263">BR23</f>
        <v>1</v>
      </c>
      <c r="BT23" s="149">
        <f t="shared" ref="BT23" si="264">BS23</f>
        <v>1</v>
      </c>
      <c r="BU23" s="149">
        <f t="shared" ref="BU23" si="265">BT23</f>
        <v>1</v>
      </c>
    </row>
    <row r="24" spans="1:73" x14ac:dyDescent="0.3">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row>
    <row r="25" spans="1:73" x14ac:dyDescent="0.3">
      <c r="A25" s="65" t="s">
        <v>411</v>
      </c>
      <c r="B25" s="253">
        <v>0.01</v>
      </c>
      <c r="C25" s="325">
        <f t="shared" ref="C25:AH25" si="266">IFERROR(IF(C$2="Fcst",B25,C30/-C28),0)</f>
        <v>0</v>
      </c>
      <c r="D25" s="325">
        <f t="shared" si="266"/>
        <v>0</v>
      </c>
      <c r="E25" s="325">
        <f t="shared" si="266"/>
        <v>0</v>
      </c>
      <c r="F25" s="325">
        <f t="shared" si="266"/>
        <v>0</v>
      </c>
      <c r="G25" s="325">
        <f t="shared" si="266"/>
        <v>0</v>
      </c>
      <c r="H25" s="325">
        <f t="shared" si="266"/>
        <v>0</v>
      </c>
      <c r="I25" s="325">
        <f t="shared" si="266"/>
        <v>0</v>
      </c>
      <c r="J25" s="325">
        <f t="shared" si="266"/>
        <v>0</v>
      </c>
      <c r="K25" s="325">
        <f t="shared" si="266"/>
        <v>0</v>
      </c>
      <c r="L25" s="325">
        <f t="shared" si="266"/>
        <v>0</v>
      </c>
      <c r="M25" s="325">
        <f t="shared" si="266"/>
        <v>0</v>
      </c>
      <c r="N25" s="325">
        <f t="shared" si="266"/>
        <v>0</v>
      </c>
      <c r="O25" s="325">
        <f t="shared" si="266"/>
        <v>0</v>
      </c>
      <c r="P25" s="325">
        <f t="shared" si="266"/>
        <v>0</v>
      </c>
      <c r="Q25" s="325">
        <f t="shared" si="266"/>
        <v>0</v>
      </c>
      <c r="R25" s="325">
        <f t="shared" si="266"/>
        <v>0</v>
      </c>
      <c r="S25" s="325">
        <f t="shared" si="266"/>
        <v>0</v>
      </c>
      <c r="T25" s="325">
        <f t="shared" si="266"/>
        <v>0</v>
      </c>
      <c r="U25" s="325">
        <f t="shared" si="266"/>
        <v>0</v>
      </c>
      <c r="V25" s="325">
        <f t="shared" si="266"/>
        <v>0</v>
      </c>
      <c r="W25" s="325">
        <f t="shared" si="266"/>
        <v>0</v>
      </c>
      <c r="X25" s="325">
        <f t="shared" si="266"/>
        <v>0</v>
      </c>
      <c r="Y25" s="325">
        <f t="shared" si="266"/>
        <v>0</v>
      </c>
      <c r="Z25" s="325">
        <f t="shared" si="266"/>
        <v>0</v>
      </c>
      <c r="AA25" s="325">
        <f t="shared" si="266"/>
        <v>0</v>
      </c>
      <c r="AB25" s="325">
        <f t="shared" si="266"/>
        <v>0</v>
      </c>
      <c r="AC25" s="325">
        <f t="shared" si="266"/>
        <v>0</v>
      </c>
      <c r="AD25" s="325">
        <f t="shared" si="266"/>
        <v>0</v>
      </c>
      <c r="AE25" s="325">
        <f t="shared" si="266"/>
        <v>0</v>
      </c>
      <c r="AF25" s="325">
        <f t="shared" si="266"/>
        <v>0</v>
      </c>
      <c r="AG25" s="325">
        <f t="shared" si="266"/>
        <v>0</v>
      </c>
      <c r="AH25" s="325">
        <f t="shared" si="266"/>
        <v>0</v>
      </c>
      <c r="AI25" s="325">
        <f t="shared" ref="AI25:BN25" si="267">IFERROR(IF(AI$2="Fcst",AH25,AI30/-AI28),0)</f>
        <v>0</v>
      </c>
      <c r="AJ25" s="325">
        <f t="shared" si="267"/>
        <v>0</v>
      </c>
      <c r="AK25" s="325">
        <f t="shared" si="267"/>
        <v>0</v>
      </c>
      <c r="AL25" s="325">
        <f t="shared" si="267"/>
        <v>0</v>
      </c>
      <c r="AM25" s="325">
        <f t="shared" si="267"/>
        <v>0</v>
      </c>
      <c r="AN25" s="325">
        <f t="shared" si="267"/>
        <v>0</v>
      </c>
      <c r="AO25" s="325">
        <f t="shared" si="267"/>
        <v>0</v>
      </c>
      <c r="AP25" s="325">
        <f t="shared" si="267"/>
        <v>0</v>
      </c>
      <c r="AQ25" s="325">
        <f t="shared" si="267"/>
        <v>0</v>
      </c>
      <c r="AR25" s="325">
        <f t="shared" si="267"/>
        <v>0</v>
      </c>
      <c r="AS25" s="325">
        <f t="shared" si="267"/>
        <v>0</v>
      </c>
      <c r="AT25" s="325">
        <f t="shared" si="267"/>
        <v>0</v>
      </c>
      <c r="AU25" s="325">
        <f t="shared" si="267"/>
        <v>0</v>
      </c>
      <c r="AV25" s="325">
        <f t="shared" si="267"/>
        <v>0</v>
      </c>
      <c r="AW25" s="325">
        <f t="shared" si="267"/>
        <v>0</v>
      </c>
      <c r="AX25" s="325">
        <f t="shared" si="267"/>
        <v>0</v>
      </c>
      <c r="AY25" s="325">
        <f t="shared" si="267"/>
        <v>0</v>
      </c>
      <c r="AZ25" s="325">
        <f t="shared" si="267"/>
        <v>0</v>
      </c>
      <c r="BA25" s="325">
        <f t="shared" si="267"/>
        <v>0</v>
      </c>
      <c r="BB25" s="325">
        <f t="shared" si="267"/>
        <v>0</v>
      </c>
      <c r="BC25" s="325">
        <f t="shared" si="267"/>
        <v>0</v>
      </c>
      <c r="BD25" s="325">
        <f t="shared" si="267"/>
        <v>0</v>
      </c>
      <c r="BE25" s="325">
        <f t="shared" si="267"/>
        <v>0</v>
      </c>
      <c r="BF25" s="325">
        <f t="shared" si="267"/>
        <v>0</v>
      </c>
      <c r="BG25" s="325">
        <f t="shared" si="267"/>
        <v>0</v>
      </c>
      <c r="BH25" s="325">
        <f t="shared" si="267"/>
        <v>0</v>
      </c>
      <c r="BI25" s="325">
        <f t="shared" si="267"/>
        <v>0</v>
      </c>
      <c r="BJ25" s="325">
        <f t="shared" si="267"/>
        <v>0</v>
      </c>
      <c r="BK25" s="325">
        <f t="shared" si="267"/>
        <v>0</v>
      </c>
      <c r="BL25" s="325">
        <f t="shared" si="267"/>
        <v>0</v>
      </c>
      <c r="BM25" s="325">
        <f t="shared" si="267"/>
        <v>0</v>
      </c>
      <c r="BN25" s="325">
        <f t="shared" si="267"/>
        <v>0</v>
      </c>
      <c r="BO25" s="325">
        <f t="shared" ref="BO25:BU25" si="268">IFERROR(IF(BO$2="Fcst",BN25,BO30/-BO28),0)</f>
        <v>0</v>
      </c>
      <c r="BP25" s="325">
        <f t="shared" si="268"/>
        <v>0</v>
      </c>
      <c r="BQ25" s="325">
        <f t="shared" si="268"/>
        <v>0</v>
      </c>
      <c r="BR25" s="325">
        <f t="shared" si="268"/>
        <v>0</v>
      </c>
      <c r="BS25" s="325">
        <f t="shared" si="268"/>
        <v>0</v>
      </c>
      <c r="BT25" s="325">
        <f t="shared" si="268"/>
        <v>0</v>
      </c>
      <c r="BU25" s="325">
        <f t="shared" si="268"/>
        <v>0</v>
      </c>
    </row>
    <row r="26" spans="1:73" x14ac:dyDescent="0.3">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row>
    <row r="27" spans="1:73" x14ac:dyDescent="0.3">
      <c r="A27" s="61" t="s">
        <v>437</v>
      </c>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row>
    <row r="28" spans="1:73" x14ac:dyDescent="0.3">
      <c r="A28" s="65" t="s">
        <v>438</v>
      </c>
      <c r="B28" s="145">
        <f>'Revenue E Actuals'!Y23</f>
        <v>0</v>
      </c>
      <c r="C28" s="70">
        <f>B31</f>
        <v>0</v>
      </c>
      <c r="D28" s="70">
        <f t="shared" ref="D28:M28" si="269">C31</f>
        <v>0</v>
      </c>
      <c r="E28" s="70">
        <f t="shared" si="269"/>
        <v>0</v>
      </c>
      <c r="F28" s="70">
        <f t="shared" si="269"/>
        <v>0</v>
      </c>
      <c r="G28" s="70">
        <f t="shared" si="269"/>
        <v>0</v>
      </c>
      <c r="H28" s="70">
        <f t="shared" si="269"/>
        <v>0</v>
      </c>
      <c r="I28" s="70">
        <f t="shared" si="269"/>
        <v>0</v>
      </c>
      <c r="J28" s="70">
        <f t="shared" si="269"/>
        <v>0</v>
      </c>
      <c r="K28" s="70">
        <f t="shared" si="269"/>
        <v>0</v>
      </c>
      <c r="L28" s="70">
        <f t="shared" si="269"/>
        <v>0</v>
      </c>
      <c r="M28" s="70">
        <f t="shared" si="269"/>
        <v>0</v>
      </c>
      <c r="N28" s="70">
        <f t="shared" ref="N28" si="270">M31</f>
        <v>0</v>
      </c>
      <c r="O28" s="70">
        <f t="shared" ref="O28" si="271">N31</f>
        <v>0</v>
      </c>
      <c r="P28" s="70">
        <f t="shared" ref="P28" si="272">O31</f>
        <v>0</v>
      </c>
      <c r="Q28" s="70">
        <f t="shared" ref="Q28" si="273">P31</f>
        <v>0</v>
      </c>
      <c r="R28" s="70">
        <f t="shared" ref="R28" si="274">Q31</f>
        <v>0</v>
      </c>
      <c r="S28" s="70">
        <f t="shared" ref="S28" si="275">R31</f>
        <v>0</v>
      </c>
      <c r="T28" s="70">
        <f t="shared" ref="T28" si="276">S31</f>
        <v>0</v>
      </c>
      <c r="U28" s="70">
        <f t="shared" ref="U28" si="277">T31</f>
        <v>0</v>
      </c>
      <c r="V28" s="70">
        <f t="shared" ref="V28" si="278">U31</f>
        <v>0</v>
      </c>
      <c r="W28" s="70">
        <f t="shared" ref="W28" si="279">V31</f>
        <v>0</v>
      </c>
      <c r="X28" s="70">
        <f t="shared" ref="X28" si="280">W31</f>
        <v>0</v>
      </c>
      <c r="Y28" s="70">
        <f t="shared" ref="Y28" si="281">X31</f>
        <v>0</v>
      </c>
      <c r="Z28" s="70">
        <f t="shared" ref="Z28" si="282">Y31</f>
        <v>0</v>
      </c>
      <c r="AA28" s="70">
        <f t="shared" ref="AA28" si="283">Z31</f>
        <v>0</v>
      </c>
      <c r="AB28" s="70">
        <f t="shared" ref="AB28" si="284">AA31</f>
        <v>0</v>
      </c>
      <c r="AC28" s="70">
        <f t="shared" ref="AC28" si="285">AB31</f>
        <v>0</v>
      </c>
      <c r="AD28" s="70">
        <f t="shared" ref="AD28" si="286">AC31</f>
        <v>0</v>
      </c>
      <c r="AE28" s="70">
        <f t="shared" ref="AE28" si="287">AD31</f>
        <v>0</v>
      </c>
      <c r="AF28" s="70">
        <f t="shared" ref="AF28" si="288">AE31</f>
        <v>0</v>
      </c>
      <c r="AG28" s="70">
        <f t="shared" ref="AG28" si="289">AF31</f>
        <v>0</v>
      </c>
      <c r="AH28" s="70">
        <f t="shared" ref="AH28" si="290">AG31</f>
        <v>0</v>
      </c>
      <c r="AI28" s="70">
        <f t="shared" ref="AI28" si="291">AH31</f>
        <v>0</v>
      </c>
      <c r="AJ28" s="70">
        <f t="shared" ref="AJ28" si="292">AI31</f>
        <v>0</v>
      </c>
      <c r="AK28" s="70">
        <f t="shared" ref="AK28" si="293">AJ31</f>
        <v>0</v>
      </c>
      <c r="AL28" s="70">
        <f t="shared" ref="AL28" si="294">AK31</f>
        <v>0</v>
      </c>
      <c r="AM28" s="70">
        <f t="shared" ref="AM28" si="295">AL31</f>
        <v>0</v>
      </c>
      <c r="AN28" s="70">
        <f t="shared" ref="AN28" si="296">AM31</f>
        <v>0</v>
      </c>
      <c r="AO28" s="70">
        <f t="shared" ref="AO28" si="297">AN31</f>
        <v>0</v>
      </c>
      <c r="AP28" s="70">
        <f t="shared" ref="AP28" si="298">AO31</f>
        <v>0</v>
      </c>
      <c r="AQ28" s="70">
        <f t="shared" ref="AQ28" si="299">AP31</f>
        <v>0</v>
      </c>
      <c r="AR28" s="70">
        <f t="shared" ref="AR28" si="300">AQ31</f>
        <v>0</v>
      </c>
      <c r="AS28" s="70">
        <f t="shared" ref="AS28" si="301">AR31</f>
        <v>0</v>
      </c>
      <c r="AT28" s="70">
        <f t="shared" ref="AT28" si="302">AS31</f>
        <v>0</v>
      </c>
      <c r="AU28" s="70">
        <f t="shared" ref="AU28" si="303">AT31</f>
        <v>0</v>
      </c>
      <c r="AV28" s="70">
        <f t="shared" ref="AV28" si="304">AU31</f>
        <v>0</v>
      </c>
      <c r="AW28" s="70">
        <f t="shared" ref="AW28" si="305">AV31</f>
        <v>0</v>
      </c>
      <c r="AX28" s="70">
        <f t="shared" ref="AX28" si="306">AW31</f>
        <v>0</v>
      </c>
      <c r="AY28" s="70">
        <f t="shared" ref="AY28" si="307">AX31</f>
        <v>0</v>
      </c>
      <c r="AZ28" s="70">
        <f t="shared" ref="AZ28" si="308">AY31</f>
        <v>0</v>
      </c>
      <c r="BA28" s="70">
        <f t="shared" ref="BA28" si="309">AZ31</f>
        <v>0</v>
      </c>
      <c r="BB28" s="70">
        <f t="shared" ref="BB28" si="310">BA31</f>
        <v>0</v>
      </c>
      <c r="BC28" s="70">
        <f t="shared" ref="BC28" si="311">BB31</f>
        <v>0</v>
      </c>
      <c r="BD28" s="70">
        <f t="shared" ref="BD28" si="312">BC31</f>
        <v>0</v>
      </c>
      <c r="BE28" s="70">
        <f t="shared" ref="BE28" si="313">BD31</f>
        <v>0</v>
      </c>
      <c r="BF28" s="70">
        <f t="shared" ref="BF28" si="314">BE31</f>
        <v>0</v>
      </c>
      <c r="BG28" s="70">
        <f t="shared" ref="BG28" si="315">BF31</f>
        <v>0</v>
      </c>
      <c r="BH28" s="70">
        <f t="shared" ref="BH28" si="316">BG31</f>
        <v>0</v>
      </c>
      <c r="BI28" s="70">
        <f t="shared" ref="BI28" si="317">BH31</f>
        <v>0</v>
      </c>
      <c r="BJ28" s="70">
        <f t="shared" ref="BJ28" si="318">BI31</f>
        <v>0</v>
      </c>
      <c r="BK28" s="70">
        <f t="shared" ref="BK28" si="319">BJ31</f>
        <v>0</v>
      </c>
      <c r="BL28" s="70">
        <f t="shared" ref="BL28" si="320">BK31</f>
        <v>0</v>
      </c>
      <c r="BM28" s="70">
        <f t="shared" ref="BM28" si="321">BL31</f>
        <v>0</v>
      </c>
      <c r="BN28" s="70">
        <f t="shared" ref="BN28" si="322">BM31</f>
        <v>0</v>
      </c>
      <c r="BO28" s="70">
        <f t="shared" ref="BO28" si="323">BN31</f>
        <v>0</v>
      </c>
      <c r="BP28" s="70">
        <f t="shared" ref="BP28" si="324">BO31</f>
        <v>0</v>
      </c>
      <c r="BQ28" s="70">
        <f t="shared" ref="BQ28" si="325">BP31</f>
        <v>0</v>
      </c>
      <c r="BR28" s="70">
        <f t="shared" ref="BR28" si="326">BQ31</f>
        <v>0</v>
      </c>
      <c r="BS28" s="70">
        <f t="shared" ref="BS28" si="327">BR31</f>
        <v>0</v>
      </c>
      <c r="BT28" s="70">
        <f t="shared" ref="BT28" si="328">BS31</f>
        <v>0</v>
      </c>
      <c r="BU28" s="70">
        <f t="shared" ref="BU28" si="329">BT31</f>
        <v>0</v>
      </c>
    </row>
    <row r="29" spans="1:73" x14ac:dyDescent="0.3">
      <c r="A29" s="65" t="s">
        <v>409</v>
      </c>
      <c r="B29" s="70">
        <f>B38</f>
        <v>0</v>
      </c>
      <c r="C29" s="70">
        <f t="shared" ref="C29:M29" si="330">C38</f>
        <v>0</v>
      </c>
      <c r="D29" s="70">
        <f t="shared" si="330"/>
        <v>0</v>
      </c>
      <c r="E29" s="70">
        <f t="shared" si="330"/>
        <v>0</v>
      </c>
      <c r="F29" s="70">
        <f>F38</f>
        <v>0</v>
      </c>
      <c r="G29" s="70">
        <f t="shared" si="330"/>
        <v>0</v>
      </c>
      <c r="H29" s="70">
        <f t="shared" si="330"/>
        <v>0</v>
      </c>
      <c r="I29" s="70">
        <f t="shared" si="330"/>
        <v>0</v>
      </c>
      <c r="J29" s="70">
        <f t="shared" si="330"/>
        <v>0</v>
      </c>
      <c r="K29" s="70">
        <f t="shared" si="330"/>
        <v>0</v>
      </c>
      <c r="L29" s="70">
        <f t="shared" si="330"/>
        <v>0</v>
      </c>
      <c r="M29" s="70">
        <f t="shared" si="330"/>
        <v>0</v>
      </c>
      <c r="N29" s="70">
        <f t="shared" ref="N29:BI29" si="331">N38</f>
        <v>0</v>
      </c>
      <c r="O29" s="70">
        <f t="shared" si="331"/>
        <v>0</v>
      </c>
      <c r="P29" s="70">
        <f t="shared" si="331"/>
        <v>0</v>
      </c>
      <c r="Q29" s="70">
        <f t="shared" si="331"/>
        <v>0</v>
      </c>
      <c r="R29" s="70">
        <f t="shared" si="331"/>
        <v>0</v>
      </c>
      <c r="S29" s="70">
        <f t="shared" si="331"/>
        <v>0</v>
      </c>
      <c r="T29" s="70">
        <f t="shared" si="331"/>
        <v>0</v>
      </c>
      <c r="U29" s="70">
        <f t="shared" si="331"/>
        <v>0</v>
      </c>
      <c r="V29" s="70">
        <f t="shared" si="331"/>
        <v>0</v>
      </c>
      <c r="W29" s="70">
        <f t="shared" si="331"/>
        <v>0</v>
      </c>
      <c r="X29" s="70">
        <f t="shared" si="331"/>
        <v>0</v>
      </c>
      <c r="Y29" s="70">
        <f t="shared" si="331"/>
        <v>0</v>
      </c>
      <c r="Z29" s="70">
        <f t="shared" si="331"/>
        <v>0</v>
      </c>
      <c r="AA29" s="70">
        <f t="shared" si="331"/>
        <v>0</v>
      </c>
      <c r="AB29" s="70">
        <f t="shared" si="331"/>
        <v>0</v>
      </c>
      <c r="AC29" s="70">
        <f t="shared" si="331"/>
        <v>0</v>
      </c>
      <c r="AD29" s="70">
        <f t="shared" si="331"/>
        <v>0</v>
      </c>
      <c r="AE29" s="70">
        <f t="shared" si="331"/>
        <v>0</v>
      </c>
      <c r="AF29" s="70">
        <f t="shared" si="331"/>
        <v>0</v>
      </c>
      <c r="AG29" s="70">
        <f t="shared" si="331"/>
        <v>0</v>
      </c>
      <c r="AH29" s="70">
        <f t="shared" si="331"/>
        <v>0</v>
      </c>
      <c r="AI29" s="70">
        <f t="shared" si="331"/>
        <v>0</v>
      </c>
      <c r="AJ29" s="70">
        <f t="shared" si="331"/>
        <v>0</v>
      </c>
      <c r="AK29" s="70">
        <f t="shared" si="331"/>
        <v>0</v>
      </c>
      <c r="AL29" s="70">
        <f t="shared" si="331"/>
        <v>0</v>
      </c>
      <c r="AM29" s="70">
        <f t="shared" si="331"/>
        <v>0</v>
      </c>
      <c r="AN29" s="70">
        <f t="shared" si="331"/>
        <v>0</v>
      </c>
      <c r="AO29" s="70">
        <f t="shared" si="331"/>
        <v>0</v>
      </c>
      <c r="AP29" s="70">
        <f t="shared" si="331"/>
        <v>0</v>
      </c>
      <c r="AQ29" s="70">
        <f t="shared" si="331"/>
        <v>0</v>
      </c>
      <c r="AR29" s="70">
        <f t="shared" si="331"/>
        <v>0</v>
      </c>
      <c r="AS29" s="70">
        <f t="shared" si="331"/>
        <v>0</v>
      </c>
      <c r="AT29" s="70">
        <f t="shared" si="331"/>
        <v>0</v>
      </c>
      <c r="AU29" s="70">
        <f t="shared" si="331"/>
        <v>0</v>
      </c>
      <c r="AV29" s="70">
        <f t="shared" si="331"/>
        <v>0</v>
      </c>
      <c r="AW29" s="70">
        <f t="shared" si="331"/>
        <v>0</v>
      </c>
      <c r="AX29" s="70">
        <f t="shared" si="331"/>
        <v>0</v>
      </c>
      <c r="AY29" s="70">
        <f t="shared" si="331"/>
        <v>0</v>
      </c>
      <c r="AZ29" s="70">
        <f t="shared" si="331"/>
        <v>0</v>
      </c>
      <c r="BA29" s="70">
        <f t="shared" si="331"/>
        <v>0</v>
      </c>
      <c r="BB29" s="70">
        <f t="shared" si="331"/>
        <v>0</v>
      </c>
      <c r="BC29" s="70">
        <f t="shared" si="331"/>
        <v>0</v>
      </c>
      <c r="BD29" s="70">
        <f t="shared" si="331"/>
        <v>0</v>
      </c>
      <c r="BE29" s="70">
        <f t="shared" si="331"/>
        <v>0</v>
      </c>
      <c r="BF29" s="70">
        <f t="shared" si="331"/>
        <v>0</v>
      </c>
      <c r="BG29" s="70">
        <f t="shared" si="331"/>
        <v>0</v>
      </c>
      <c r="BH29" s="70">
        <f t="shared" si="331"/>
        <v>0</v>
      </c>
      <c r="BI29" s="70">
        <f t="shared" si="331"/>
        <v>0</v>
      </c>
      <c r="BJ29" s="70">
        <f t="shared" ref="BJ29:BU29" si="332">BJ38</f>
        <v>0</v>
      </c>
      <c r="BK29" s="70">
        <f t="shared" si="332"/>
        <v>0</v>
      </c>
      <c r="BL29" s="70">
        <f t="shared" si="332"/>
        <v>0</v>
      </c>
      <c r="BM29" s="70">
        <f t="shared" si="332"/>
        <v>0</v>
      </c>
      <c r="BN29" s="70">
        <f t="shared" si="332"/>
        <v>0</v>
      </c>
      <c r="BO29" s="70">
        <f t="shared" si="332"/>
        <v>0</v>
      </c>
      <c r="BP29" s="70">
        <f t="shared" si="332"/>
        <v>0</v>
      </c>
      <c r="BQ29" s="70">
        <f t="shared" si="332"/>
        <v>0</v>
      </c>
      <c r="BR29" s="70">
        <f t="shared" si="332"/>
        <v>0</v>
      </c>
      <c r="BS29" s="70">
        <f t="shared" si="332"/>
        <v>0</v>
      </c>
      <c r="BT29" s="70">
        <f t="shared" si="332"/>
        <v>0</v>
      </c>
      <c r="BU29" s="70">
        <f t="shared" si="332"/>
        <v>0</v>
      </c>
    </row>
    <row r="30" spans="1:73" x14ac:dyDescent="0.3">
      <c r="A30" s="262" t="s">
        <v>410</v>
      </c>
      <c r="B30" s="324">
        <f>IF(B2="Fcst",ROUND(-B25*B28,0),B37)</f>
        <v>0</v>
      </c>
      <c r="C30" s="324">
        <f>IF(C2="Fcst",ROUND(-C25*C28,0),C37)</f>
        <v>0</v>
      </c>
      <c r="D30" s="324">
        <f t="shared" ref="D30:BI30" si="333">IF(D2="Fcst",ROUND(-D25*D28,0),D37)</f>
        <v>0</v>
      </c>
      <c r="E30" s="324">
        <f t="shared" si="333"/>
        <v>0</v>
      </c>
      <c r="F30" s="324">
        <f t="shared" si="333"/>
        <v>0</v>
      </c>
      <c r="G30" s="324">
        <f t="shared" si="333"/>
        <v>0</v>
      </c>
      <c r="H30" s="324">
        <f t="shared" si="333"/>
        <v>0</v>
      </c>
      <c r="I30" s="324">
        <f t="shared" si="333"/>
        <v>0</v>
      </c>
      <c r="J30" s="324">
        <f t="shared" si="333"/>
        <v>0</v>
      </c>
      <c r="K30" s="324">
        <f t="shared" si="333"/>
        <v>0</v>
      </c>
      <c r="L30" s="324">
        <f t="shared" si="333"/>
        <v>0</v>
      </c>
      <c r="M30" s="324">
        <f t="shared" si="333"/>
        <v>0</v>
      </c>
      <c r="N30" s="324">
        <f t="shared" si="333"/>
        <v>0</v>
      </c>
      <c r="O30" s="324">
        <f t="shared" si="333"/>
        <v>0</v>
      </c>
      <c r="P30" s="324">
        <f t="shared" si="333"/>
        <v>0</v>
      </c>
      <c r="Q30" s="324">
        <f t="shared" si="333"/>
        <v>0</v>
      </c>
      <c r="R30" s="324">
        <f t="shared" si="333"/>
        <v>0</v>
      </c>
      <c r="S30" s="324">
        <f t="shared" si="333"/>
        <v>0</v>
      </c>
      <c r="T30" s="324">
        <f t="shared" si="333"/>
        <v>0</v>
      </c>
      <c r="U30" s="324">
        <f t="shared" si="333"/>
        <v>0</v>
      </c>
      <c r="V30" s="324">
        <f t="shared" si="333"/>
        <v>0</v>
      </c>
      <c r="W30" s="324">
        <f t="shared" si="333"/>
        <v>0</v>
      </c>
      <c r="X30" s="324">
        <f t="shared" si="333"/>
        <v>0</v>
      </c>
      <c r="Y30" s="324">
        <f t="shared" si="333"/>
        <v>0</v>
      </c>
      <c r="Z30" s="324">
        <f t="shared" si="333"/>
        <v>0</v>
      </c>
      <c r="AA30" s="324">
        <f t="shared" si="333"/>
        <v>0</v>
      </c>
      <c r="AB30" s="324">
        <f t="shared" si="333"/>
        <v>0</v>
      </c>
      <c r="AC30" s="324">
        <f t="shared" si="333"/>
        <v>0</v>
      </c>
      <c r="AD30" s="324">
        <f t="shared" si="333"/>
        <v>0</v>
      </c>
      <c r="AE30" s="324">
        <f t="shared" si="333"/>
        <v>0</v>
      </c>
      <c r="AF30" s="324">
        <f t="shared" si="333"/>
        <v>0</v>
      </c>
      <c r="AG30" s="324">
        <f t="shared" si="333"/>
        <v>0</v>
      </c>
      <c r="AH30" s="324">
        <f t="shared" si="333"/>
        <v>0</v>
      </c>
      <c r="AI30" s="324">
        <f t="shared" si="333"/>
        <v>0</v>
      </c>
      <c r="AJ30" s="324">
        <f t="shared" si="333"/>
        <v>0</v>
      </c>
      <c r="AK30" s="324">
        <f t="shared" si="333"/>
        <v>0</v>
      </c>
      <c r="AL30" s="324">
        <f t="shared" si="333"/>
        <v>0</v>
      </c>
      <c r="AM30" s="324">
        <f t="shared" si="333"/>
        <v>0</v>
      </c>
      <c r="AN30" s="324">
        <f t="shared" si="333"/>
        <v>0</v>
      </c>
      <c r="AO30" s="324">
        <f t="shared" si="333"/>
        <v>0</v>
      </c>
      <c r="AP30" s="324">
        <f t="shared" si="333"/>
        <v>0</v>
      </c>
      <c r="AQ30" s="324">
        <f t="shared" si="333"/>
        <v>0</v>
      </c>
      <c r="AR30" s="324">
        <f t="shared" si="333"/>
        <v>0</v>
      </c>
      <c r="AS30" s="324">
        <f t="shared" si="333"/>
        <v>0</v>
      </c>
      <c r="AT30" s="324">
        <f t="shared" si="333"/>
        <v>0</v>
      </c>
      <c r="AU30" s="324">
        <f t="shared" si="333"/>
        <v>0</v>
      </c>
      <c r="AV30" s="324">
        <f t="shared" si="333"/>
        <v>0</v>
      </c>
      <c r="AW30" s="324">
        <f t="shared" si="333"/>
        <v>0</v>
      </c>
      <c r="AX30" s="324">
        <f t="shared" si="333"/>
        <v>0</v>
      </c>
      <c r="AY30" s="324">
        <f t="shared" si="333"/>
        <v>0</v>
      </c>
      <c r="AZ30" s="324">
        <f t="shared" si="333"/>
        <v>0</v>
      </c>
      <c r="BA30" s="324">
        <f t="shared" si="333"/>
        <v>0</v>
      </c>
      <c r="BB30" s="324">
        <f t="shared" si="333"/>
        <v>0</v>
      </c>
      <c r="BC30" s="324">
        <f t="shared" si="333"/>
        <v>0</v>
      </c>
      <c r="BD30" s="324">
        <f t="shared" si="333"/>
        <v>0</v>
      </c>
      <c r="BE30" s="324">
        <f t="shared" si="333"/>
        <v>0</v>
      </c>
      <c r="BF30" s="324">
        <f t="shared" si="333"/>
        <v>0</v>
      </c>
      <c r="BG30" s="324">
        <f t="shared" si="333"/>
        <v>0</v>
      </c>
      <c r="BH30" s="324">
        <f t="shared" si="333"/>
        <v>0</v>
      </c>
      <c r="BI30" s="324">
        <f t="shared" si="333"/>
        <v>0</v>
      </c>
      <c r="BJ30" s="324">
        <f t="shared" ref="BJ30:BU30" si="334">IF(BJ2="Fcst",ROUND(-BJ25*BJ28,0),BJ37)</f>
        <v>0</v>
      </c>
      <c r="BK30" s="324">
        <f t="shared" si="334"/>
        <v>0</v>
      </c>
      <c r="BL30" s="324">
        <f t="shared" si="334"/>
        <v>0</v>
      </c>
      <c r="BM30" s="324">
        <f t="shared" si="334"/>
        <v>0</v>
      </c>
      <c r="BN30" s="324">
        <f t="shared" si="334"/>
        <v>0</v>
      </c>
      <c r="BO30" s="324">
        <f t="shared" si="334"/>
        <v>0</v>
      </c>
      <c r="BP30" s="324">
        <f t="shared" si="334"/>
        <v>0</v>
      </c>
      <c r="BQ30" s="324">
        <f t="shared" si="334"/>
        <v>0</v>
      </c>
      <c r="BR30" s="324">
        <f t="shared" si="334"/>
        <v>0</v>
      </c>
      <c r="BS30" s="324">
        <f t="shared" si="334"/>
        <v>0</v>
      </c>
      <c r="BT30" s="324">
        <f t="shared" si="334"/>
        <v>0</v>
      </c>
      <c r="BU30" s="324">
        <f t="shared" si="334"/>
        <v>0</v>
      </c>
    </row>
    <row r="31" spans="1:73" x14ac:dyDescent="0.3">
      <c r="A31" s="64" t="s">
        <v>439</v>
      </c>
      <c r="B31" s="73">
        <f>SUM(B28:B30)</f>
        <v>0</v>
      </c>
      <c r="C31" s="73">
        <f>SUM(C28:C30)</f>
        <v>0</v>
      </c>
      <c r="D31" s="73">
        <f t="shared" ref="D31:M31" si="335">SUM(D28:D30)</f>
        <v>0</v>
      </c>
      <c r="E31" s="73">
        <f t="shared" si="335"/>
        <v>0</v>
      </c>
      <c r="F31" s="73">
        <f t="shared" si="335"/>
        <v>0</v>
      </c>
      <c r="G31" s="73">
        <f t="shared" si="335"/>
        <v>0</v>
      </c>
      <c r="H31" s="73">
        <f t="shared" si="335"/>
        <v>0</v>
      </c>
      <c r="I31" s="73">
        <f t="shared" si="335"/>
        <v>0</v>
      </c>
      <c r="J31" s="73">
        <f t="shared" si="335"/>
        <v>0</v>
      </c>
      <c r="K31" s="73">
        <f t="shared" si="335"/>
        <v>0</v>
      </c>
      <c r="L31" s="73">
        <f t="shared" si="335"/>
        <v>0</v>
      </c>
      <c r="M31" s="73">
        <f t="shared" si="335"/>
        <v>0</v>
      </c>
      <c r="N31" s="73">
        <f t="shared" ref="N31:BI31" si="336">SUM(N28:N30)</f>
        <v>0</v>
      </c>
      <c r="O31" s="73">
        <f t="shared" si="336"/>
        <v>0</v>
      </c>
      <c r="P31" s="73">
        <f t="shared" si="336"/>
        <v>0</v>
      </c>
      <c r="Q31" s="73">
        <f t="shared" si="336"/>
        <v>0</v>
      </c>
      <c r="R31" s="73">
        <f t="shared" si="336"/>
        <v>0</v>
      </c>
      <c r="S31" s="73">
        <f t="shared" si="336"/>
        <v>0</v>
      </c>
      <c r="T31" s="73">
        <f t="shared" si="336"/>
        <v>0</v>
      </c>
      <c r="U31" s="73">
        <f t="shared" si="336"/>
        <v>0</v>
      </c>
      <c r="V31" s="73">
        <f t="shared" si="336"/>
        <v>0</v>
      </c>
      <c r="W31" s="73">
        <f t="shared" si="336"/>
        <v>0</v>
      </c>
      <c r="X31" s="73">
        <f t="shared" si="336"/>
        <v>0</v>
      </c>
      <c r="Y31" s="73">
        <f t="shared" si="336"/>
        <v>0</v>
      </c>
      <c r="Z31" s="73">
        <f t="shared" si="336"/>
        <v>0</v>
      </c>
      <c r="AA31" s="73">
        <f t="shared" si="336"/>
        <v>0</v>
      </c>
      <c r="AB31" s="73">
        <f t="shared" si="336"/>
        <v>0</v>
      </c>
      <c r="AC31" s="73">
        <f t="shared" si="336"/>
        <v>0</v>
      </c>
      <c r="AD31" s="73">
        <f t="shared" si="336"/>
        <v>0</v>
      </c>
      <c r="AE31" s="73">
        <f t="shared" si="336"/>
        <v>0</v>
      </c>
      <c r="AF31" s="73">
        <f t="shared" si="336"/>
        <v>0</v>
      </c>
      <c r="AG31" s="73">
        <f t="shared" si="336"/>
        <v>0</v>
      </c>
      <c r="AH31" s="73">
        <f t="shared" si="336"/>
        <v>0</v>
      </c>
      <c r="AI31" s="73">
        <f t="shared" si="336"/>
        <v>0</v>
      </c>
      <c r="AJ31" s="73">
        <f t="shared" si="336"/>
        <v>0</v>
      </c>
      <c r="AK31" s="73">
        <f t="shared" si="336"/>
        <v>0</v>
      </c>
      <c r="AL31" s="73">
        <f t="shared" si="336"/>
        <v>0</v>
      </c>
      <c r="AM31" s="73">
        <f t="shared" si="336"/>
        <v>0</v>
      </c>
      <c r="AN31" s="73">
        <f t="shared" si="336"/>
        <v>0</v>
      </c>
      <c r="AO31" s="73">
        <f t="shared" si="336"/>
        <v>0</v>
      </c>
      <c r="AP31" s="73">
        <f t="shared" si="336"/>
        <v>0</v>
      </c>
      <c r="AQ31" s="73">
        <f t="shared" si="336"/>
        <v>0</v>
      </c>
      <c r="AR31" s="73">
        <f t="shared" si="336"/>
        <v>0</v>
      </c>
      <c r="AS31" s="73">
        <f t="shared" si="336"/>
        <v>0</v>
      </c>
      <c r="AT31" s="73">
        <f t="shared" si="336"/>
        <v>0</v>
      </c>
      <c r="AU31" s="73">
        <f t="shared" si="336"/>
        <v>0</v>
      </c>
      <c r="AV31" s="73">
        <f t="shared" si="336"/>
        <v>0</v>
      </c>
      <c r="AW31" s="73">
        <f t="shared" si="336"/>
        <v>0</v>
      </c>
      <c r="AX31" s="73">
        <f t="shared" si="336"/>
        <v>0</v>
      </c>
      <c r="AY31" s="73">
        <f t="shared" si="336"/>
        <v>0</v>
      </c>
      <c r="AZ31" s="73">
        <f t="shared" si="336"/>
        <v>0</v>
      </c>
      <c r="BA31" s="73">
        <f t="shared" si="336"/>
        <v>0</v>
      </c>
      <c r="BB31" s="73">
        <f t="shared" si="336"/>
        <v>0</v>
      </c>
      <c r="BC31" s="73">
        <f t="shared" si="336"/>
        <v>0</v>
      </c>
      <c r="BD31" s="73">
        <f t="shared" si="336"/>
        <v>0</v>
      </c>
      <c r="BE31" s="73">
        <f t="shared" si="336"/>
        <v>0</v>
      </c>
      <c r="BF31" s="73">
        <f t="shared" si="336"/>
        <v>0</v>
      </c>
      <c r="BG31" s="73">
        <f t="shared" si="336"/>
        <v>0</v>
      </c>
      <c r="BH31" s="73">
        <f t="shared" si="336"/>
        <v>0</v>
      </c>
      <c r="BI31" s="73">
        <f t="shared" si="336"/>
        <v>0</v>
      </c>
      <c r="BJ31" s="73">
        <f t="shared" ref="BJ31:BU31" si="337">SUM(BJ28:BJ30)</f>
        <v>0</v>
      </c>
      <c r="BK31" s="73">
        <f t="shared" si="337"/>
        <v>0</v>
      </c>
      <c r="BL31" s="73">
        <f t="shared" si="337"/>
        <v>0</v>
      </c>
      <c r="BM31" s="73">
        <f t="shared" si="337"/>
        <v>0</v>
      </c>
      <c r="BN31" s="73">
        <f t="shared" si="337"/>
        <v>0</v>
      </c>
      <c r="BO31" s="73">
        <f t="shared" si="337"/>
        <v>0</v>
      </c>
      <c r="BP31" s="73">
        <f t="shared" si="337"/>
        <v>0</v>
      </c>
      <c r="BQ31" s="73">
        <f t="shared" si="337"/>
        <v>0</v>
      </c>
      <c r="BR31" s="73">
        <f t="shared" si="337"/>
        <v>0</v>
      </c>
      <c r="BS31" s="73">
        <f t="shared" si="337"/>
        <v>0</v>
      </c>
      <c r="BT31" s="73">
        <f t="shared" si="337"/>
        <v>0</v>
      </c>
      <c r="BU31" s="73">
        <f t="shared" si="337"/>
        <v>0</v>
      </c>
    </row>
    <row r="32" spans="1:73" x14ac:dyDescent="0.3">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row>
    <row r="34" spans="1:73" x14ac:dyDescent="0.3">
      <c r="A34" s="61" t="s">
        <v>34</v>
      </c>
    </row>
    <row r="35" spans="1:73" x14ac:dyDescent="0.3">
      <c r="A35" s="65" t="s">
        <v>35</v>
      </c>
      <c r="B35" s="192">
        <v>0</v>
      </c>
      <c r="C35" s="193">
        <f>B39</f>
        <v>0</v>
      </c>
      <c r="D35" s="193">
        <f t="shared" ref="D35:BI35" si="338">C39</f>
        <v>0</v>
      </c>
      <c r="E35" s="193">
        <f t="shared" si="338"/>
        <v>0</v>
      </c>
      <c r="F35" s="193">
        <f t="shared" si="338"/>
        <v>0</v>
      </c>
      <c r="G35" s="193">
        <f t="shared" si="338"/>
        <v>0</v>
      </c>
      <c r="H35" s="193">
        <f t="shared" si="338"/>
        <v>0</v>
      </c>
      <c r="I35" s="193">
        <f t="shared" si="338"/>
        <v>0</v>
      </c>
      <c r="J35" s="193">
        <f t="shared" si="338"/>
        <v>0</v>
      </c>
      <c r="K35" s="193">
        <f t="shared" si="338"/>
        <v>0</v>
      </c>
      <c r="L35" s="193">
        <f t="shared" si="338"/>
        <v>0</v>
      </c>
      <c r="M35" s="193">
        <f t="shared" si="338"/>
        <v>0</v>
      </c>
      <c r="N35" s="193">
        <f t="shared" si="338"/>
        <v>0</v>
      </c>
      <c r="O35" s="193">
        <f t="shared" si="338"/>
        <v>0</v>
      </c>
      <c r="P35" s="193">
        <f t="shared" si="338"/>
        <v>0</v>
      </c>
      <c r="Q35" s="193">
        <f t="shared" si="338"/>
        <v>0</v>
      </c>
      <c r="R35" s="193">
        <f t="shared" si="338"/>
        <v>0</v>
      </c>
      <c r="S35" s="193">
        <f t="shared" si="338"/>
        <v>0</v>
      </c>
      <c r="T35" s="193">
        <f t="shared" si="338"/>
        <v>0</v>
      </c>
      <c r="U35" s="193">
        <f t="shared" si="338"/>
        <v>0</v>
      </c>
      <c r="V35" s="193">
        <f t="shared" si="338"/>
        <v>0</v>
      </c>
      <c r="W35" s="193">
        <f t="shared" si="338"/>
        <v>0</v>
      </c>
      <c r="X35" s="193">
        <f t="shared" si="338"/>
        <v>0</v>
      </c>
      <c r="Y35" s="193">
        <f t="shared" si="338"/>
        <v>0</v>
      </c>
      <c r="Z35" s="193">
        <f t="shared" si="338"/>
        <v>0</v>
      </c>
      <c r="AA35" s="193">
        <f t="shared" si="338"/>
        <v>0</v>
      </c>
      <c r="AB35" s="193">
        <f t="shared" si="338"/>
        <v>0</v>
      </c>
      <c r="AC35" s="193">
        <f t="shared" si="338"/>
        <v>0</v>
      </c>
      <c r="AD35" s="193">
        <f t="shared" si="338"/>
        <v>0</v>
      </c>
      <c r="AE35" s="193">
        <f t="shared" si="338"/>
        <v>0</v>
      </c>
      <c r="AF35" s="193">
        <f t="shared" si="338"/>
        <v>0</v>
      </c>
      <c r="AG35" s="193">
        <f t="shared" si="338"/>
        <v>0</v>
      </c>
      <c r="AH35" s="193">
        <f t="shared" si="338"/>
        <v>0</v>
      </c>
      <c r="AI35" s="193">
        <f t="shared" si="338"/>
        <v>0</v>
      </c>
      <c r="AJ35" s="193">
        <f t="shared" si="338"/>
        <v>0</v>
      </c>
      <c r="AK35" s="193">
        <f t="shared" si="338"/>
        <v>0</v>
      </c>
      <c r="AL35" s="193">
        <f t="shared" si="338"/>
        <v>0</v>
      </c>
      <c r="AM35" s="193">
        <f t="shared" si="338"/>
        <v>0</v>
      </c>
      <c r="AN35" s="193">
        <f t="shared" si="338"/>
        <v>0</v>
      </c>
      <c r="AO35" s="193">
        <f t="shared" si="338"/>
        <v>0</v>
      </c>
      <c r="AP35" s="193">
        <f t="shared" si="338"/>
        <v>0</v>
      </c>
      <c r="AQ35" s="193">
        <f t="shared" si="338"/>
        <v>0</v>
      </c>
      <c r="AR35" s="193">
        <f t="shared" si="338"/>
        <v>0</v>
      </c>
      <c r="AS35" s="193">
        <f t="shared" si="338"/>
        <v>0</v>
      </c>
      <c r="AT35" s="193">
        <f t="shared" si="338"/>
        <v>0</v>
      </c>
      <c r="AU35" s="193">
        <f t="shared" si="338"/>
        <v>0</v>
      </c>
      <c r="AV35" s="193">
        <f t="shared" si="338"/>
        <v>0</v>
      </c>
      <c r="AW35" s="193">
        <f t="shared" si="338"/>
        <v>0</v>
      </c>
      <c r="AX35" s="193">
        <f t="shared" si="338"/>
        <v>0</v>
      </c>
      <c r="AY35" s="193">
        <f t="shared" si="338"/>
        <v>0</v>
      </c>
      <c r="AZ35" s="193">
        <f t="shared" si="338"/>
        <v>0</v>
      </c>
      <c r="BA35" s="193">
        <f t="shared" si="338"/>
        <v>0</v>
      </c>
      <c r="BB35" s="193">
        <f t="shared" si="338"/>
        <v>0</v>
      </c>
      <c r="BC35" s="193">
        <f t="shared" si="338"/>
        <v>0</v>
      </c>
      <c r="BD35" s="193">
        <f t="shared" si="338"/>
        <v>0</v>
      </c>
      <c r="BE35" s="193">
        <f t="shared" si="338"/>
        <v>0</v>
      </c>
      <c r="BF35" s="193">
        <f t="shared" si="338"/>
        <v>0</v>
      </c>
      <c r="BG35" s="193">
        <f t="shared" si="338"/>
        <v>0</v>
      </c>
      <c r="BH35" s="193">
        <f t="shared" si="338"/>
        <v>0</v>
      </c>
      <c r="BI35" s="193">
        <f t="shared" si="338"/>
        <v>0</v>
      </c>
      <c r="BJ35" s="193">
        <f t="shared" ref="BJ35" si="339">BI39</f>
        <v>0</v>
      </c>
      <c r="BK35" s="193">
        <f t="shared" ref="BK35" si="340">BJ39</f>
        <v>0</v>
      </c>
      <c r="BL35" s="193">
        <f t="shared" ref="BL35" si="341">BK39</f>
        <v>0</v>
      </c>
      <c r="BM35" s="193">
        <f t="shared" ref="BM35" si="342">BL39</f>
        <v>0</v>
      </c>
      <c r="BN35" s="193">
        <f t="shared" ref="BN35" si="343">BM39</f>
        <v>0</v>
      </c>
      <c r="BO35" s="193">
        <f t="shared" ref="BO35" si="344">BN39</f>
        <v>0</v>
      </c>
      <c r="BP35" s="193">
        <f t="shared" ref="BP35" si="345">BO39</f>
        <v>0</v>
      </c>
      <c r="BQ35" s="193">
        <f t="shared" ref="BQ35" si="346">BP39</f>
        <v>0</v>
      </c>
      <c r="BR35" s="193">
        <f t="shared" ref="BR35" si="347">BQ39</f>
        <v>0</v>
      </c>
      <c r="BS35" s="193">
        <f t="shared" ref="BS35" si="348">BR39</f>
        <v>0</v>
      </c>
      <c r="BT35" s="193">
        <f t="shared" ref="BT35" si="349">BS39</f>
        <v>0</v>
      </c>
      <c r="BU35" s="193">
        <f t="shared" ref="BU35" si="350">BT39</f>
        <v>0</v>
      </c>
    </row>
    <row r="36" spans="1:73" x14ac:dyDescent="0.3">
      <c r="A36" s="146" t="s">
        <v>36</v>
      </c>
      <c r="B36" s="70">
        <f>IF(B2="Fcst",B9+B12+B14,SUMIF('Revenue E Actuals'!$A$2:$A$163,TRIM($A36),INDEX('Revenue E Actuals'!$C$2:$CU$163,0,MATCH(B$3,'Revenue E Actuals'!$C$1:$CU$1,0))))</f>
        <v>0</v>
      </c>
      <c r="C36" s="70">
        <f>IF(C2="Fcst",C9+C12+C14,SUMIF('Revenue E Actuals'!$A$2:$A$163,TRIM($A36),INDEX('Revenue E Actuals'!$C$2:$CU$163,0,MATCH(C$3,'Revenue E Actuals'!$C$1:$CU$1,0))))</f>
        <v>0</v>
      </c>
      <c r="D36" s="70">
        <f>IF(D2="Fcst",D9+D12+D14,SUMIF('Revenue E Actuals'!$A$2:$A$163,TRIM($A36),INDEX('Revenue E Actuals'!$C$2:$CU$163,0,MATCH(D$3,'Revenue E Actuals'!$C$1:$CU$1,0))))</f>
        <v>0</v>
      </c>
      <c r="E36" s="70">
        <f>IF(E2="Fcst",E9+E12+E14,SUMIF('Revenue E Actuals'!$A$2:$A$163,TRIM($A36),INDEX('Revenue E Actuals'!$C$2:$CU$163,0,MATCH(E$3,'Revenue E Actuals'!$C$1:$CU$1,0))))</f>
        <v>0</v>
      </c>
      <c r="F36" s="70">
        <f>IF(F2="Fcst",F9+F12+F14,SUMIF('Revenue E Actuals'!$A$2:$A$163,TRIM($A36),INDEX('Revenue E Actuals'!$C$2:$CU$163,0,MATCH(F$3,'Revenue E Actuals'!$C$1:$CU$1,0))))</f>
        <v>0</v>
      </c>
      <c r="G36" s="70">
        <f>IF(G2="Fcst",G9+G12+G14,SUMIF('Revenue E Actuals'!$A$2:$A$163,TRIM($A36),INDEX('Revenue E Actuals'!$C$2:$CU$163,0,MATCH(G$3,'Revenue E Actuals'!$C$1:$CU$1,0))))</f>
        <v>0</v>
      </c>
      <c r="H36" s="70">
        <f>IF(H2="Fcst",H9+H12+H14,SUMIF('Revenue E Actuals'!$A$2:$A$163,TRIM($A36),INDEX('Revenue E Actuals'!$C$2:$CU$163,0,MATCH(H$3,'Revenue E Actuals'!$C$1:$CU$1,0))))</f>
        <v>0</v>
      </c>
      <c r="I36" s="70">
        <f>IF(I2="Fcst",I9+I12+I14,SUMIF('Revenue E Actuals'!$A$2:$A$163,TRIM($A36),INDEX('Revenue E Actuals'!$C$2:$CU$163,0,MATCH(I$3,'Revenue E Actuals'!$C$1:$CU$1,0))))</f>
        <v>0</v>
      </c>
      <c r="J36" s="70">
        <f>IF(J2="Fcst",J9+J12+J14,SUMIF('Revenue E Actuals'!$A$2:$A$163,TRIM($A36),INDEX('Revenue E Actuals'!$C$2:$CU$163,0,MATCH(J$3,'Revenue E Actuals'!$C$1:$CU$1,0))))</f>
        <v>0</v>
      </c>
      <c r="K36" s="70">
        <f>IF(K2="Fcst",K9+K12+K14,SUMIF('Revenue E Actuals'!$A$2:$A$163,TRIM($A36),INDEX('Revenue E Actuals'!$C$2:$CU$163,0,MATCH(K$3,'Revenue E Actuals'!$C$1:$CU$1,0))))</f>
        <v>0</v>
      </c>
      <c r="L36" s="70">
        <f>IF(L2="Fcst",L9+L12+L14,SUMIF('Revenue E Actuals'!$A$2:$A$163,TRIM($A36),INDEX('Revenue E Actuals'!$C$2:$CU$163,0,MATCH(L$3,'Revenue E Actuals'!$C$1:$CU$1,0))))</f>
        <v>0</v>
      </c>
      <c r="M36" s="70">
        <f>IF(M2="Fcst",M9+M12+M14,SUMIF('Revenue E Actuals'!$A$2:$A$163,TRIM($A36),INDEX('Revenue E Actuals'!$C$2:$CU$163,0,MATCH(M$3,'Revenue E Actuals'!$C$1:$CU$1,0))))</f>
        <v>0</v>
      </c>
      <c r="N36" s="70">
        <f>IF(N2="Fcst",N9+N12+N14,SUMIF('Revenue E Actuals'!$A$2:$A$163,TRIM($A36),INDEX('Revenue E Actuals'!$C$2:$CU$163,0,MATCH(N$3,'Revenue E Actuals'!$C$1:$CU$1,0))))</f>
        <v>0</v>
      </c>
      <c r="O36" s="70">
        <f>IF(O2="Fcst",O9+O12+O14,SUMIF('Revenue E Actuals'!$A$2:$A$163,TRIM($A36),INDEX('Revenue E Actuals'!$C$2:$CU$163,0,MATCH(O$3,'Revenue E Actuals'!$C$1:$CU$1,0))))</f>
        <v>0</v>
      </c>
      <c r="P36" s="70">
        <f>IF(P2="Fcst",P9+P12+P14,SUMIF('Revenue E Actuals'!$A$2:$A$163,TRIM($A36),INDEX('Revenue E Actuals'!$C$2:$CU$163,0,MATCH(P$3,'Revenue E Actuals'!$C$1:$CU$1,0))))</f>
        <v>0</v>
      </c>
      <c r="Q36" s="70">
        <f>IF(Q2="Fcst",Q9+Q12+Q14,SUMIF('Revenue E Actuals'!$A$2:$A$163,TRIM($A36),INDEX('Revenue E Actuals'!$C$2:$CU$163,0,MATCH(Q$3,'Revenue E Actuals'!$C$1:$CU$1,0))))</f>
        <v>0</v>
      </c>
      <c r="R36" s="70">
        <f>IF(R2="Fcst",R9+R12+R14,SUMIF('Revenue E Actuals'!$A$2:$A$163,TRIM($A36),INDEX('Revenue E Actuals'!$C$2:$CU$163,0,MATCH(R$3,'Revenue E Actuals'!$C$1:$CU$1,0))))</f>
        <v>0</v>
      </c>
      <c r="S36" s="70">
        <f>IF(S2="Fcst",S9+S12+S14,SUMIF('Revenue E Actuals'!$A$2:$A$163,TRIM($A36),INDEX('Revenue E Actuals'!$C$2:$CU$163,0,MATCH(S$3,'Revenue E Actuals'!$C$1:$CU$1,0))))</f>
        <v>0</v>
      </c>
      <c r="T36" s="70">
        <f>IF(T2="Fcst",T9+T12+T14,SUMIF('Revenue E Actuals'!$A$2:$A$163,TRIM($A36),INDEX('Revenue E Actuals'!$C$2:$CU$163,0,MATCH(T$3,'Revenue E Actuals'!$C$1:$CU$1,0))))</f>
        <v>0</v>
      </c>
      <c r="U36" s="70">
        <f>IF(U2="Fcst",U9+U12+U14,SUMIF('Revenue E Actuals'!$A$2:$A$163,TRIM($A36),INDEX('Revenue E Actuals'!$C$2:$CU$163,0,MATCH(U$3,'Revenue E Actuals'!$C$1:$CU$1,0))))</f>
        <v>0</v>
      </c>
      <c r="V36" s="70">
        <f>IF(V2="Fcst",V9+V12+V14,SUMIF('Revenue E Actuals'!$A$2:$A$163,TRIM($A36),INDEX('Revenue E Actuals'!$C$2:$CU$163,0,MATCH(V$3,'Revenue E Actuals'!$C$1:$CU$1,0))))</f>
        <v>0</v>
      </c>
      <c r="W36" s="70">
        <f>IF(W2="Fcst",W9+W12+W14,SUMIF('Revenue E Actuals'!$A$2:$A$163,TRIM($A36),INDEX('Revenue E Actuals'!$C$2:$CU$163,0,MATCH(W$3,'Revenue E Actuals'!$C$1:$CU$1,0))))</f>
        <v>0</v>
      </c>
      <c r="X36" s="70">
        <f>IF(X2="Fcst",X9+X12+X14,SUMIF('Revenue E Actuals'!$A$2:$A$163,TRIM($A36),INDEX('Revenue E Actuals'!$C$2:$CU$163,0,MATCH(X$3,'Revenue E Actuals'!$C$1:$CU$1,0))))</f>
        <v>0</v>
      </c>
      <c r="Y36" s="70">
        <f>IF(Y2="Fcst",Y9+Y12+Y14,SUMIF('Revenue E Actuals'!$A$2:$A$163,TRIM($A36),INDEX('Revenue E Actuals'!$C$2:$CU$163,0,MATCH(Y$3,'Revenue E Actuals'!$C$1:$CU$1,0))))</f>
        <v>0</v>
      </c>
      <c r="Z36" s="70">
        <f>IF(Z2="Fcst",Z9+Z12+Z14,SUMIF('Revenue E Actuals'!$A$2:$A$163,TRIM($A36),INDEX('Revenue E Actuals'!$C$2:$CU$163,0,MATCH(Z$3,'Revenue E Actuals'!$C$1:$CU$1,0))))</f>
        <v>0</v>
      </c>
      <c r="AA36" s="70">
        <f>IF(AA2="Fcst",AA9+AA12+AA14,SUMIF('Revenue E Actuals'!$A$2:$A$163,TRIM($A36),INDEX('Revenue E Actuals'!$C$2:$CU$163,0,MATCH(AA$3,'Revenue E Actuals'!$C$1:$CU$1,0))))</f>
        <v>0</v>
      </c>
      <c r="AB36" s="70">
        <f>IF(AB2="Fcst",AB9+AB12+AB14,SUMIF('Revenue E Actuals'!$A$2:$A$163,TRIM($A36),INDEX('Revenue E Actuals'!$C$2:$CU$163,0,MATCH(AB$3,'Revenue E Actuals'!$C$1:$CU$1,0))))</f>
        <v>0</v>
      </c>
      <c r="AC36" s="70">
        <f>IF(AC2="Fcst",AC9+AC12+AC14,SUMIF('Revenue E Actuals'!$A$2:$A$163,TRIM($A36),INDEX('Revenue E Actuals'!$C$2:$CU$163,0,MATCH(AC$3,'Revenue E Actuals'!$C$1:$CU$1,0))))</f>
        <v>0</v>
      </c>
      <c r="AD36" s="70">
        <f>IF(AD2="Fcst",AD9+AD12+AD14,SUMIF('Revenue E Actuals'!$A$2:$A$163,TRIM($A36),INDEX('Revenue E Actuals'!$C$2:$CU$163,0,MATCH(AD$3,'Revenue E Actuals'!$C$1:$CU$1,0))))</f>
        <v>0</v>
      </c>
      <c r="AE36" s="70">
        <f>IF(AE2="Fcst",AE9+AE12+AE14,SUMIF('Revenue E Actuals'!$A$2:$A$163,TRIM($A36),INDEX('Revenue E Actuals'!$C$2:$CU$163,0,MATCH(AE$3,'Revenue E Actuals'!$C$1:$CU$1,0))))</f>
        <v>0</v>
      </c>
      <c r="AF36" s="70">
        <f>IF(AF2="Fcst",AF9+AF12+AF14,SUMIF('Revenue E Actuals'!$A$2:$A$163,TRIM($A36),INDEX('Revenue E Actuals'!$C$2:$CU$163,0,MATCH(AF$3,'Revenue E Actuals'!$C$1:$CU$1,0))))</f>
        <v>0</v>
      </c>
      <c r="AG36" s="70">
        <f>IF(AG2="Fcst",AG9+AG12+AG14,SUMIF('Revenue E Actuals'!$A$2:$A$163,TRIM($A36),INDEX('Revenue E Actuals'!$C$2:$CU$163,0,MATCH(AG$3,'Revenue E Actuals'!$C$1:$CU$1,0))))</f>
        <v>0</v>
      </c>
      <c r="AH36" s="70">
        <f>IF(AH2="Fcst",AH9+AH12+AH14,SUMIF('Revenue E Actuals'!$A$2:$A$163,TRIM($A36),INDEX('Revenue E Actuals'!$C$2:$CU$163,0,MATCH(AH$3,'Revenue E Actuals'!$C$1:$CU$1,0))))</f>
        <v>0</v>
      </c>
      <c r="AI36" s="70">
        <f>IF(AI2="Fcst",AI9+AI12+AI14,SUMIF('Revenue E Actuals'!$A$2:$A$163,TRIM($A36),INDEX('Revenue E Actuals'!$C$2:$CU$163,0,MATCH(AI$3,'Revenue E Actuals'!$C$1:$CU$1,0))))</f>
        <v>0</v>
      </c>
      <c r="AJ36" s="70">
        <f>IF(AJ2="Fcst",AJ9+AJ12+AJ14,SUMIF('Revenue E Actuals'!$A$2:$A$163,TRIM($A36),INDEX('Revenue E Actuals'!$C$2:$CU$163,0,MATCH(AJ$3,'Revenue E Actuals'!$C$1:$CU$1,0))))</f>
        <v>0</v>
      </c>
      <c r="AK36" s="70">
        <f>IF(AK2="Fcst",AK9+AK12+AK14,SUMIF('Revenue E Actuals'!$A$2:$A$163,TRIM($A36),INDEX('Revenue E Actuals'!$C$2:$CU$163,0,MATCH(AK$3,'Revenue E Actuals'!$C$1:$CU$1,0))))</f>
        <v>0</v>
      </c>
      <c r="AL36" s="70">
        <f>IF(AL2="Fcst",AL9+AL12+AL14,SUMIF('Revenue E Actuals'!$A$2:$A$163,TRIM($A36),INDEX('Revenue E Actuals'!$C$2:$CU$163,0,MATCH(AL$3,'Revenue E Actuals'!$C$1:$CU$1,0))))</f>
        <v>0</v>
      </c>
      <c r="AM36" s="70">
        <f>IF(AM2="Fcst",AM9+AM12+AM14,SUMIF('Revenue E Actuals'!$A$2:$A$163,TRIM($A36),INDEX('Revenue E Actuals'!$C$2:$CU$163,0,MATCH(AM$3,'Revenue E Actuals'!$C$1:$CU$1,0))))</f>
        <v>0</v>
      </c>
      <c r="AN36" s="70">
        <f>IF(AN2="Fcst",AN9+AN12+AN14,SUMIF('Revenue E Actuals'!$A$2:$A$163,TRIM($A36),INDEX('Revenue E Actuals'!$C$2:$CU$163,0,MATCH(AN$3,'Revenue E Actuals'!$C$1:$CU$1,0))))</f>
        <v>0</v>
      </c>
      <c r="AO36" s="70">
        <f>IF(AO2="Fcst",AO9+AO12+AO14,SUMIF('Revenue E Actuals'!$A$2:$A$163,TRIM($A36),INDEX('Revenue E Actuals'!$C$2:$CU$163,0,MATCH(AO$3,'Revenue E Actuals'!$C$1:$CU$1,0))))</f>
        <v>0</v>
      </c>
      <c r="AP36" s="70">
        <f>IF(AP2="Fcst",AP9+AP12+AP14,SUMIF('Revenue E Actuals'!$A$2:$A$163,TRIM($A36),INDEX('Revenue E Actuals'!$C$2:$CU$163,0,MATCH(AP$3,'Revenue E Actuals'!$C$1:$CU$1,0))))</f>
        <v>0</v>
      </c>
      <c r="AQ36" s="70">
        <f>IF(AQ2="Fcst",AQ9+AQ12+AQ14,SUMIF('Revenue E Actuals'!$A$2:$A$163,TRIM($A36),INDEX('Revenue E Actuals'!$C$2:$CU$163,0,MATCH(AQ$3,'Revenue E Actuals'!$C$1:$CU$1,0))))</f>
        <v>0</v>
      </c>
      <c r="AR36" s="70">
        <f>IF(AR2="Fcst",AR9+AR12+AR14,SUMIF('Revenue E Actuals'!$A$2:$A$163,TRIM($A36),INDEX('Revenue E Actuals'!$C$2:$CU$163,0,MATCH(AR$3,'Revenue E Actuals'!$C$1:$CU$1,0))))</f>
        <v>0</v>
      </c>
      <c r="AS36" s="70">
        <f>IF(AS2="Fcst",AS9+AS12+AS14,SUMIF('Revenue E Actuals'!$A$2:$A$163,TRIM($A36),INDEX('Revenue E Actuals'!$C$2:$CU$163,0,MATCH(AS$3,'Revenue E Actuals'!$C$1:$CU$1,0))))</f>
        <v>0</v>
      </c>
      <c r="AT36" s="70">
        <f>IF(AT2="Fcst",AT9+AT12+AT14,SUMIF('Revenue E Actuals'!$A$2:$A$163,TRIM($A36),INDEX('Revenue E Actuals'!$C$2:$CU$163,0,MATCH(AT$3,'Revenue E Actuals'!$C$1:$CU$1,0))))</f>
        <v>0</v>
      </c>
      <c r="AU36" s="70">
        <f>IF(AU2="Fcst",AU9+AU12+AU14,SUMIF('Revenue E Actuals'!$A$2:$A$163,TRIM($A36),INDEX('Revenue E Actuals'!$C$2:$CU$163,0,MATCH(AU$3,'Revenue E Actuals'!$C$1:$CU$1,0))))</f>
        <v>0</v>
      </c>
      <c r="AV36" s="70">
        <f>IF(AV2="Fcst",AV9+AV12+AV14,SUMIF('Revenue E Actuals'!$A$2:$A$163,TRIM($A36),INDEX('Revenue E Actuals'!$C$2:$CU$163,0,MATCH(AV$3,'Revenue E Actuals'!$C$1:$CU$1,0))))</f>
        <v>0</v>
      </c>
      <c r="AW36" s="70">
        <f>IF(AW2="Fcst",AW9+AW12+AW14,SUMIF('Revenue E Actuals'!$A$2:$A$163,TRIM($A36),INDEX('Revenue E Actuals'!$C$2:$CU$163,0,MATCH(AW$3,'Revenue E Actuals'!$C$1:$CU$1,0))))</f>
        <v>0</v>
      </c>
      <c r="AX36" s="70">
        <f>IF(AX2="Fcst",AX9+AX12+AX14,SUMIF('Revenue E Actuals'!$A$2:$A$163,TRIM($A36),INDEX('Revenue E Actuals'!$C$2:$CU$163,0,MATCH(AX$3,'Revenue E Actuals'!$C$1:$CU$1,0))))</f>
        <v>0</v>
      </c>
      <c r="AY36" s="70">
        <f>IF(AY2="Fcst",AY9+AY12+AY14,SUMIF('Revenue E Actuals'!$A$2:$A$163,TRIM($A36),INDEX('Revenue E Actuals'!$C$2:$CU$163,0,MATCH(AY$3,'Revenue E Actuals'!$C$1:$CU$1,0))))</f>
        <v>0</v>
      </c>
      <c r="AZ36" s="70">
        <f>IF(AZ2="Fcst",AZ9+AZ12+AZ14,SUMIF('Revenue E Actuals'!$A$2:$A$163,TRIM($A36),INDEX('Revenue E Actuals'!$C$2:$CU$163,0,MATCH(AZ$3,'Revenue E Actuals'!$C$1:$CU$1,0))))</f>
        <v>0</v>
      </c>
      <c r="BA36" s="70">
        <f>IF(BA2="Fcst",BA9+BA12+BA14,SUMIF('Revenue E Actuals'!$A$2:$A$163,TRIM($A36),INDEX('Revenue E Actuals'!$C$2:$CU$163,0,MATCH(BA$3,'Revenue E Actuals'!$C$1:$CU$1,0))))</f>
        <v>0</v>
      </c>
      <c r="BB36" s="70">
        <f>IF(BB2="Fcst",BB9+BB12+BB14,SUMIF('Revenue E Actuals'!$A$2:$A$163,TRIM($A36),INDEX('Revenue E Actuals'!$C$2:$CU$163,0,MATCH(BB$3,'Revenue E Actuals'!$C$1:$CU$1,0))))</f>
        <v>0</v>
      </c>
      <c r="BC36" s="70">
        <f>IF(BC2="Fcst",BC9+BC12+BC14,SUMIF('Revenue E Actuals'!$A$2:$A$163,TRIM($A36),INDEX('Revenue E Actuals'!$C$2:$CU$163,0,MATCH(BC$3,'Revenue E Actuals'!$C$1:$CU$1,0))))</f>
        <v>0</v>
      </c>
      <c r="BD36" s="70">
        <f>IF(BD2="Fcst",BD9+BD12+BD14,SUMIF('Revenue E Actuals'!$A$2:$A$163,TRIM($A36),INDEX('Revenue E Actuals'!$C$2:$CU$163,0,MATCH(BD$3,'Revenue E Actuals'!$C$1:$CU$1,0))))</f>
        <v>0</v>
      </c>
      <c r="BE36" s="70">
        <f>IF(BE2="Fcst",BE9+BE12+BE14,SUMIF('Revenue E Actuals'!$A$2:$A$163,TRIM($A36),INDEX('Revenue E Actuals'!$C$2:$CU$163,0,MATCH(BE$3,'Revenue E Actuals'!$C$1:$CU$1,0))))</f>
        <v>0</v>
      </c>
      <c r="BF36" s="70">
        <f>IF(BF2="Fcst",BF9+BF12+BF14,SUMIF('Revenue E Actuals'!$A$2:$A$163,TRIM($A36),INDEX('Revenue E Actuals'!$C$2:$CU$163,0,MATCH(BF$3,'Revenue E Actuals'!$C$1:$CU$1,0))))</f>
        <v>0</v>
      </c>
      <c r="BG36" s="70">
        <f>IF(BG2="Fcst",BG9+BG12+BG14,SUMIF('Revenue E Actuals'!$A$2:$A$163,TRIM($A36),INDEX('Revenue E Actuals'!$C$2:$CU$163,0,MATCH(BG$3,'Revenue E Actuals'!$C$1:$CU$1,0))))</f>
        <v>0</v>
      </c>
      <c r="BH36" s="70">
        <f>IF(BH2="Fcst",BH9+BH12+BH14,SUMIF('Revenue E Actuals'!$A$2:$A$163,TRIM($A36),INDEX('Revenue E Actuals'!$C$2:$CU$163,0,MATCH(BH$3,'Revenue E Actuals'!$C$1:$CU$1,0))))</f>
        <v>0</v>
      </c>
      <c r="BI36" s="70">
        <f>IF(BI2="Fcst",BI9+BI12+BI14,SUMIF('Revenue E Actuals'!$A$2:$A$163,TRIM($A36),INDEX('Revenue E Actuals'!$C$2:$CU$163,0,MATCH(BI$3,'Revenue E Actuals'!$C$1:$CU$1,0))))</f>
        <v>0</v>
      </c>
      <c r="BJ36" s="70">
        <f>IF(BJ2="Fcst",BJ9+BJ12+BJ14,SUMIF('Revenue E Actuals'!$A$2:$A$163,TRIM($A36),INDEX('Revenue E Actuals'!$C$2:$CU$163,0,MATCH(BJ$3,'Revenue E Actuals'!$C$1:$CU$1,0))))</f>
        <v>0</v>
      </c>
      <c r="BK36" s="70">
        <f>IF(BK2="Fcst",BK9+BK12+BK14,SUMIF('Revenue E Actuals'!$A$2:$A$163,TRIM($A36),INDEX('Revenue E Actuals'!$C$2:$CU$163,0,MATCH(BK$3,'Revenue E Actuals'!$C$1:$CU$1,0))))</f>
        <v>0</v>
      </c>
      <c r="BL36" s="70">
        <f>IF(BL2="Fcst",BL9+BL12+BL14,SUMIF('Revenue E Actuals'!$A$2:$A$163,TRIM($A36),INDEX('Revenue E Actuals'!$C$2:$CU$163,0,MATCH(BL$3,'Revenue E Actuals'!$C$1:$CU$1,0))))</f>
        <v>0</v>
      </c>
      <c r="BM36" s="70">
        <f>IF(BM2="Fcst",BM9+BM12+BM14,SUMIF('Revenue E Actuals'!$A$2:$A$163,TRIM($A36),INDEX('Revenue E Actuals'!$C$2:$CU$163,0,MATCH(BM$3,'Revenue E Actuals'!$C$1:$CU$1,0))))</f>
        <v>0</v>
      </c>
      <c r="BN36" s="70">
        <f>IF(BN2="Fcst",BN9+BN12+BN14,SUMIF('Revenue E Actuals'!$A$2:$A$163,TRIM($A36),INDEX('Revenue E Actuals'!$C$2:$CU$163,0,MATCH(BN$3,'Revenue E Actuals'!$C$1:$CU$1,0))))</f>
        <v>0</v>
      </c>
      <c r="BO36" s="70">
        <f>IF(BO2="Fcst",BO9+BO12+BO14,SUMIF('Revenue E Actuals'!$A$2:$A$163,TRIM($A36),INDEX('Revenue E Actuals'!$C$2:$CU$163,0,MATCH(BO$3,'Revenue E Actuals'!$C$1:$CU$1,0))))</f>
        <v>0</v>
      </c>
      <c r="BP36" s="70">
        <f>IF(BP2="Fcst",BP9+BP12+BP14,SUMIF('Revenue E Actuals'!$A$2:$A$163,TRIM($A36),INDEX('Revenue E Actuals'!$C$2:$CU$163,0,MATCH(BP$3,'Revenue E Actuals'!$C$1:$CU$1,0))))</f>
        <v>0</v>
      </c>
      <c r="BQ36" s="70">
        <f>IF(BQ2="Fcst",BQ9+BQ12+BQ14,SUMIF('Revenue E Actuals'!$A$2:$A$163,TRIM($A36),INDEX('Revenue E Actuals'!$C$2:$CU$163,0,MATCH(BQ$3,'Revenue E Actuals'!$C$1:$CU$1,0))))</f>
        <v>0</v>
      </c>
      <c r="BR36" s="70">
        <f>IF(BR2="Fcst",BR9+BR12+BR14,SUMIF('Revenue E Actuals'!$A$2:$A$163,TRIM($A36),INDEX('Revenue E Actuals'!$C$2:$CU$163,0,MATCH(BR$3,'Revenue E Actuals'!$C$1:$CU$1,0))))</f>
        <v>0</v>
      </c>
      <c r="BS36" s="70">
        <f>IF(BS2="Fcst",BS9+BS12+BS14,SUMIF('Revenue E Actuals'!$A$2:$A$163,TRIM($A36),INDEX('Revenue E Actuals'!$C$2:$CU$163,0,MATCH(BS$3,'Revenue E Actuals'!$C$1:$CU$1,0))))</f>
        <v>0</v>
      </c>
      <c r="BT36" s="70">
        <f>IF(BT2="Fcst",BT9+BT12+BT14,SUMIF('Revenue E Actuals'!$A$2:$A$163,TRIM($A36),INDEX('Revenue E Actuals'!$C$2:$CU$163,0,MATCH(BT$3,'Revenue E Actuals'!$C$1:$CU$1,0))))</f>
        <v>0</v>
      </c>
      <c r="BU36" s="70">
        <f>IF(BU2="Fcst",BU9+BU12+BU14,SUMIF('Revenue E Actuals'!$A$2:$A$163,TRIM($A36),INDEX('Revenue E Actuals'!$C$2:$CU$163,0,MATCH(BU$3,'Revenue E Actuals'!$C$1:$CU$1,0))))</f>
        <v>0</v>
      </c>
    </row>
    <row r="37" spans="1:73" x14ac:dyDescent="0.3">
      <c r="A37" s="146" t="s">
        <v>408</v>
      </c>
      <c r="B37" s="70">
        <f>IF(B2="Fcst",B30,SUMIF('Revenue E Actuals'!$A$2:$A$163,TRIM($A37),INDEX('Revenue E Actuals'!$C$2:$CU$163,0,MATCH(B$3,'Revenue E Actuals'!$C$1:$CU$1,0))))</f>
        <v>0</v>
      </c>
      <c r="C37" s="70">
        <f>IF(C2="Fcst",C30,SUMIF('Revenue E Actuals'!$A$2:$A$163,TRIM($A37),INDEX('Revenue E Actuals'!$C$2:$CU$163,0,MATCH(C$3,'Revenue E Actuals'!$C$1:$CU$1,0))))</f>
        <v>0</v>
      </c>
      <c r="D37" s="70">
        <f>IF(D2="Fcst",D30,SUMIF('Revenue E Actuals'!$A$2:$A$163,TRIM($A37),INDEX('Revenue E Actuals'!$C$2:$CU$163,0,MATCH(D$3,'Revenue E Actuals'!$C$1:$CU$1,0))))</f>
        <v>0</v>
      </c>
      <c r="E37" s="70">
        <f>IF(E2="Fcst",E30,SUMIF('Revenue E Actuals'!$A$2:$A$163,TRIM($A37),INDEX('Revenue E Actuals'!$C$2:$CU$163,0,MATCH(E$3,'Revenue E Actuals'!$C$1:$CU$1,0))))</f>
        <v>0</v>
      </c>
      <c r="F37" s="70">
        <f>IF(F2="Fcst",F30,SUMIF('Revenue E Actuals'!$A$2:$A$163,TRIM($A37),INDEX('Revenue E Actuals'!$C$2:$CU$163,0,MATCH(F$3,'Revenue E Actuals'!$C$1:$CU$1,0))))</f>
        <v>0</v>
      </c>
      <c r="G37" s="70">
        <f>IF(G2="Fcst",G30,SUMIF('Revenue E Actuals'!$A$2:$A$163,TRIM($A37),INDEX('Revenue E Actuals'!$C$2:$CU$163,0,MATCH(G$3,'Revenue E Actuals'!$C$1:$CU$1,0))))</f>
        <v>0</v>
      </c>
      <c r="H37" s="70">
        <f>IF(H2="Fcst",H30,SUMIF('Revenue E Actuals'!$A$2:$A$163,TRIM($A37),INDEX('Revenue E Actuals'!$C$2:$CU$163,0,MATCH(H$3,'Revenue E Actuals'!$C$1:$CU$1,0))))</f>
        <v>0</v>
      </c>
      <c r="I37" s="70">
        <f>IF(I2="Fcst",I30,SUMIF('Revenue E Actuals'!$A$2:$A$163,TRIM($A37),INDEX('Revenue E Actuals'!$C$2:$CU$163,0,MATCH(I$3,'Revenue E Actuals'!$C$1:$CU$1,0))))</f>
        <v>0</v>
      </c>
      <c r="J37" s="70">
        <f>IF(J2="Fcst",J30,SUMIF('Revenue E Actuals'!$A$2:$A$163,TRIM($A37),INDEX('Revenue E Actuals'!$C$2:$CU$163,0,MATCH(J$3,'Revenue E Actuals'!$C$1:$CU$1,0))))</f>
        <v>0</v>
      </c>
      <c r="K37" s="70">
        <f>IF(K2="Fcst",K30,SUMIF('Revenue E Actuals'!$A$2:$A$163,TRIM($A37),INDEX('Revenue E Actuals'!$C$2:$CU$163,0,MATCH(K$3,'Revenue E Actuals'!$C$1:$CU$1,0))))</f>
        <v>0</v>
      </c>
      <c r="L37" s="70">
        <f>IF(L2="Fcst",L30,SUMIF('Revenue E Actuals'!$A$2:$A$163,TRIM($A37),INDEX('Revenue E Actuals'!$C$2:$CU$163,0,MATCH(L$3,'Revenue E Actuals'!$C$1:$CU$1,0))))</f>
        <v>0</v>
      </c>
      <c r="M37" s="70">
        <f>IF(M2="Fcst",M30,SUMIF('Revenue E Actuals'!$A$2:$A$163,TRIM($A37),INDEX('Revenue E Actuals'!$C$2:$CU$163,0,MATCH(M$3,'Revenue E Actuals'!$C$1:$CU$1,0))))</f>
        <v>0</v>
      </c>
      <c r="N37" s="70">
        <f>IF(N2="Fcst",N30,SUMIF('Revenue E Actuals'!$A$2:$A$163,TRIM($A37),INDEX('Revenue E Actuals'!$C$2:$CU$163,0,MATCH(N$3,'Revenue E Actuals'!$C$1:$CU$1,0))))</f>
        <v>0</v>
      </c>
      <c r="O37" s="70">
        <f>IF(O2="Fcst",O30,SUMIF('Revenue E Actuals'!$A$2:$A$163,TRIM($A37),INDEX('Revenue E Actuals'!$C$2:$CU$163,0,MATCH(O$3,'Revenue E Actuals'!$C$1:$CU$1,0))))</f>
        <v>0</v>
      </c>
      <c r="P37" s="70">
        <f>IF(P2="Fcst",P30,SUMIF('Revenue E Actuals'!$A$2:$A$163,TRIM($A37),INDEX('Revenue E Actuals'!$C$2:$CU$163,0,MATCH(P$3,'Revenue E Actuals'!$C$1:$CU$1,0))))</f>
        <v>0</v>
      </c>
      <c r="Q37" s="70">
        <f>IF(Q2="Fcst",Q30,SUMIF('Revenue E Actuals'!$A$2:$A$163,TRIM($A37),INDEX('Revenue E Actuals'!$C$2:$CU$163,0,MATCH(Q$3,'Revenue E Actuals'!$C$1:$CU$1,0))))</f>
        <v>0</v>
      </c>
      <c r="R37" s="70">
        <f>IF(R2="Fcst",R30,SUMIF('Revenue E Actuals'!$A$2:$A$163,TRIM($A37),INDEX('Revenue E Actuals'!$C$2:$CU$163,0,MATCH(R$3,'Revenue E Actuals'!$C$1:$CU$1,0))))</f>
        <v>0</v>
      </c>
      <c r="S37" s="70">
        <f>IF(S2="Fcst",S30,SUMIF('Revenue E Actuals'!$A$2:$A$163,TRIM($A37),INDEX('Revenue E Actuals'!$C$2:$CU$163,0,MATCH(S$3,'Revenue E Actuals'!$C$1:$CU$1,0))))</f>
        <v>0</v>
      </c>
      <c r="T37" s="70">
        <f>IF(T2="Fcst",T30,SUMIF('Revenue E Actuals'!$A$2:$A$163,TRIM($A37),INDEX('Revenue E Actuals'!$C$2:$CU$163,0,MATCH(T$3,'Revenue E Actuals'!$C$1:$CU$1,0))))</f>
        <v>0</v>
      </c>
      <c r="U37" s="70">
        <f>IF(U2="Fcst",U30,SUMIF('Revenue E Actuals'!$A$2:$A$163,TRIM($A37),INDEX('Revenue E Actuals'!$C$2:$CU$163,0,MATCH(U$3,'Revenue E Actuals'!$C$1:$CU$1,0))))</f>
        <v>0</v>
      </c>
      <c r="V37" s="70">
        <f>IF(V2="Fcst",V30,SUMIF('Revenue E Actuals'!$A$2:$A$163,TRIM($A37),INDEX('Revenue E Actuals'!$C$2:$CU$163,0,MATCH(V$3,'Revenue E Actuals'!$C$1:$CU$1,0))))</f>
        <v>0</v>
      </c>
      <c r="W37" s="70">
        <f>IF(W2="Fcst",W30,SUMIF('Revenue E Actuals'!$A$2:$A$163,TRIM($A37),INDEX('Revenue E Actuals'!$C$2:$CU$163,0,MATCH(W$3,'Revenue E Actuals'!$C$1:$CU$1,0))))</f>
        <v>0</v>
      </c>
      <c r="X37" s="70">
        <f>IF(X2="Fcst",X30,SUMIF('Revenue E Actuals'!$A$2:$A$163,TRIM($A37),INDEX('Revenue E Actuals'!$C$2:$CU$163,0,MATCH(X$3,'Revenue E Actuals'!$C$1:$CU$1,0))))</f>
        <v>0</v>
      </c>
      <c r="Y37" s="70">
        <f>IF(Y2="Fcst",Y30,SUMIF('Revenue E Actuals'!$A$2:$A$163,TRIM($A37),INDEX('Revenue E Actuals'!$C$2:$CU$163,0,MATCH(Y$3,'Revenue E Actuals'!$C$1:$CU$1,0))))</f>
        <v>0</v>
      </c>
      <c r="Z37" s="70">
        <f>IF(Z2="Fcst",Z30,SUMIF('Revenue E Actuals'!$A$2:$A$163,TRIM($A37),INDEX('Revenue E Actuals'!$C$2:$CU$163,0,MATCH(Z$3,'Revenue E Actuals'!$C$1:$CU$1,0))))</f>
        <v>0</v>
      </c>
      <c r="AA37" s="70">
        <f>IF(AA2="Fcst",AA30,SUMIF('Revenue E Actuals'!$A$2:$A$163,TRIM($A37),INDEX('Revenue E Actuals'!$C$2:$CU$163,0,MATCH(AA$3,'Revenue E Actuals'!$C$1:$CU$1,0))))</f>
        <v>0</v>
      </c>
      <c r="AB37" s="70">
        <f>IF(AB2="Fcst",AB30,SUMIF('Revenue E Actuals'!$A$2:$A$163,TRIM($A37),INDEX('Revenue E Actuals'!$C$2:$CU$163,0,MATCH(AB$3,'Revenue E Actuals'!$C$1:$CU$1,0))))</f>
        <v>0</v>
      </c>
      <c r="AC37" s="70">
        <f>IF(AC2="Fcst",AC30,SUMIF('Revenue E Actuals'!$A$2:$A$163,TRIM($A37),INDEX('Revenue E Actuals'!$C$2:$CU$163,0,MATCH(AC$3,'Revenue E Actuals'!$C$1:$CU$1,0))))</f>
        <v>0</v>
      </c>
      <c r="AD37" s="70">
        <f>IF(AD2="Fcst",AD30,SUMIF('Revenue E Actuals'!$A$2:$A$163,TRIM($A37),INDEX('Revenue E Actuals'!$C$2:$CU$163,0,MATCH(AD$3,'Revenue E Actuals'!$C$1:$CU$1,0))))</f>
        <v>0</v>
      </c>
      <c r="AE37" s="70">
        <f>IF(AE2="Fcst",AE30,SUMIF('Revenue E Actuals'!$A$2:$A$163,TRIM($A37),INDEX('Revenue E Actuals'!$C$2:$CU$163,0,MATCH(AE$3,'Revenue E Actuals'!$C$1:$CU$1,0))))</f>
        <v>0</v>
      </c>
      <c r="AF37" s="70">
        <f>IF(AF2="Fcst",AF30,SUMIF('Revenue E Actuals'!$A$2:$A$163,TRIM($A37),INDEX('Revenue E Actuals'!$C$2:$CU$163,0,MATCH(AF$3,'Revenue E Actuals'!$C$1:$CU$1,0))))</f>
        <v>0</v>
      </c>
      <c r="AG37" s="70">
        <f>IF(AG2="Fcst",AG30,SUMIF('Revenue E Actuals'!$A$2:$A$163,TRIM($A37),INDEX('Revenue E Actuals'!$C$2:$CU$163,0,MATCH(AG$3,'Revenue E Actuals'!$C$1:$CU$1,0))))</f>
        <v>0</v>
      </c>
      <c r="AH37" s="70">
        <f>IF(AH2="Fcst",AH30,SUMIF('Revenue E Actuals'!$A$2:$A$163,TRIM($A37),INDEX('Revenue E Actuals'!$C$2:$CU$163,0,MATCH(AH$3,'Revenue E Actuals'!$C$1:$CU$1,0))))</f>
        <v>0</v>
      </c>
      <c r="AI37" s="70">
        <f>IF(AI2="Fcst",AI30,SUMIF('Revenue E Actuals'!$A$2:$A$163,TRIM($A37),INDEX('Revenue E Actuals'!$C$2:$CU$163,0,MATCH(AI$3,'Revenue E Actuals'!$C$1:$CU$1,0))))</f>
        <v>0</v>
      </c>
      <c r="AJ37" s="70">
        <f>IF(AJ2="Fcst",AJ30,SUMIF('Revenue E Actuals'!$A$2:$A$163,TRIM($A37),INDEX('Revenue E Actuals'!$C$2:$CU$163,0,MATCH(AJ$3,'Revenue E Actuals'!$C$1:$CU$1,0))))</f>
        <v>0</v>
      </c>
      <c r="AK37" s="70">
        <f>IF(AK2="Fcst",AK30,SUMIF('Revenue E Actuals'!$A$2:$A$163,TRIM($A37),INDEX('Revenue E Actuals'!$C$2:$CU$163,0,MATCH(AK$3,'Revenue E Actuals'!$C$1:$CU$1,0))))</f>
        <v>0</v>
      </c>
      <c r="AL37" s="70">
        <f>IF(AL2="Fcst",AL30,SUMIF('Revenue E Actuals'!$A$2:$A$163,TRIM($A37),INDEX('Revenue E Actuals'!$C$2:$CU$163,0,MATCH(AL$3,'Revenue E Actuals'!$C$1:$CU$1,0))))</f>
        <v>0</v>
      </c>
      <c r="AM37" s="70">
        <f>IF(AM2="Fcst",AM30,SUMIF('Revenue E Actuals'!$A$2:$A$163,TRIM($A37),INDEX('Revenue E Actuals'!$C$2:$CU$163,0,MATCH(AM$3,'Revenue E Actuals'!$C$1:$CU$1,0))))</f>
        <v>0</v>
      </c>
      <c r="AN37" s="70">
        <f>IF(AN2="Fcst",AN30,SUMIF('Revenue E Actuals'!$A$2:$A$163,TRIM($A37),INDEX('Revenue E Actuals'!$C$2:$CU$163,0,MATCH(AN$3,'Revenue E Actuals'!$C$1:$CU$1,0))))</f>
        <v>0</v>
      </c>
      <c r="AO37" s="70">
        <f>IF(AO2="Fcst",AO30,SUMIF('Revenue E Actuals'!$A$2:$A$163,TRIM($A37),INDEX('Revenue E Actuals'!$C$2:$CU$163,0,MATCH(AO$3,'Revenue E Actuals'!$C$1:$CU$1,0))))</f>
        <v>0</v>
      </c>
      <c r="AP37" s="70">
        <f>IF(AP2="Fcst",AP30,SUMIF('Revenue E Actuals'!$A$2:$A$163,TRIM($A37),INDEX('Revenue E Actuals'!$C$2:$CU$163,0,MATCH(AP$3,'Revenue E Actuals'!$C$1:$CU$1,0))))</f>
        <v>0</v>
      </c>
      <c r="AQ37" s="70">
        <f>IF(AQ2="Fcst",AQ30,SUMIF('Revenue E Actuals'!$A$2:$A$163,TRIM($A37),INDEX('Revenue E Actuals'!$C$2:$CU$163,0,MATCH(AQ$3,'Revenue E Actuals'!$C$1:$CU$1,0))))</f>
        <v>0</v>
      </c>
      <c r="AR37" s="70">
        <f>IF(AR2="Fcst",AR30,SUMIF('Revenue E Actuals'!$A$2:$A$163,TRIM($A37),INDEX('Revenue E Actuals'!$C$2:$CU$163,0,MATCH(AR$3,'Revenue E Actuals'!$C$1:$CU$1,0))))</f>
        <v>0</v>
      </c>
      <c r="AS37" s="70">
        <f>IF(AS2="Fcst",AS30,SUMIF('Revenue E Actuals'!$A$2:$A$163,TRIM($A37),INDEX('Revenue E Actuals'!$C$2:$CU$163,0,MATCH(AS$3,'Revenue E Actuals'!$C$1:$CU$1,0))))</f>
        <v>0</v>
      </c>
      <c r="AT37" s="70">
        <f>IF(AT2="Fcst",AT30,SUMIF('Revenue E Actuals'!$A$2:$A$163,TRIM($A37),INDEX('Revenue E Actuals'!$C$2:$CU$163,0,MATCH(AT$3,'Revenue E Actuals'!$C$1:$CU$1,0))))</f>
        <v>0</v>
      </c>
      <c r="AU37" s="70">
        <f>IF(AU2="Fcst",AU30,SUMIF('Revenue E Actuals'!$A$2:$A$163,TRIM($A37),INDEX('Revenue E Actuals'!$C$2:$CU$163,0,MATCH(AU$3,'Revenue E Actuals'!$C$1:$CU$1,0))))</f>
        <v>0</v>
      </c>
      <c r="AV37" s="70">
        <f>IF(AV2="Fcst",AV30,SUMIF('Revenue E Actuals'!$A$2:$A$163,TRIM($A37),INDEX('Revenue E Actuals'!$C$2:$CU$163,0,MATCH(AV$3,'Revenue E Actuals'!$C$1:$CU$1,0))))</f>
        <v>0</v>
      </c>
      <c r="AW37" s="70">
        <f>IF(AW2="Fcst",AW30,SUMIF('Revenue E Actuals'!$A$2:$A$163,TRIM($A37),INDEX('Revenue E Actuals'!$C$2:$CU$163,0,MATCH(AW$3,'Revenue E Actuals'!$C$1:$CU$1,0))))</f>
        <v>0</v>
      </c>
      <c r="AX37" s="70">
        <f>IF(AX2="Fcst",AX30,SUMIF('Revenue E Actuals'!$A$2:$A$163,TRIM($A37),INDEX('Revenue E Actuals'!$C$2:$CU$163,0,MATCH(AX$3,'Revenue E Actuals'!$C$1:$CU$1,0))))</f>
        <v>0</v>
      </c>
      <c r="AY37" s="70">
        <f>IF(AY2="Fcst",AY30,SUMIF('Revenue E Actuals'!$A$2:$A$163,TRIM($A37),INDEX('Revenue E Actuals'!$C$2:$CU$163,0,MATCH(AY$3,'Revenue E Actuals'!$C$1:$CU$1,0))))</f>
        <v>0</v>
      </c>
      <c r="AZ37" s="70">
        <f>IF(AZ2="Fcst",AZ30,SUMIF('Revenue E Actuals'!$A$2:$A$163,TRIM($A37),INDEX('Revenue E Actuals'!$C$2:$CU$163,0,MATCH(AZ$3,'Revenue E Actuals'!$C$1:$CU$1,0))))</f>
        <v>0</v>
      </c>
      <c r="BA37" s="70">
        <f>IF(BA2="Fcst",BA30,SUMIF('Revenue E Actuals'!$A$2:$A$163,TRIM($A37),INDEX('Revenue E Actuals'!$C$2:$CU$163,0,MATCH(BA$3,'Revenue E Actuals'!$C$1:$CU$1,0))))</f>
        <v>0</v>
      </c>
      <c r="BB37" s="70">
        <f>IF(BB2="Fcst",BB30,SUMIF('Revenue E Actuals'!$A$2:$A$163,TRIM($A37),INDEX('Revenue E Actuals'!$C$2:$CU$163,0,MATCH(BB$3,'Revenue E Actuals'!$C$1:$CU$1,0))))</f>
        <v>0</v>
      </c>
      <c r="BC37" s="70">
        <f>IF(BC2="Fcst",BC30,SUMIF('Revenue E Actuals'!$A$2:$A$163,TRIM($A37),INDEX('Revenue E Actuals'!$C$2:$CU$163,0,MATCH(BC$3,'Revenue E Actuals'!$C$1:$CU$1,0))))</f>
        <v>0</v>
      </c>
      <c r="BD37" s="70">
        <f>IF(BD2="Fcst",BD30,SUMIF('Revenue E Actuals'!$A$2:$A$163,TRIM($A37),INDEX('Revenue E Actuals'!$C$2:$CU$163,0,MATCH(BD$3,'Revenue E Actuals'!$C$1:$CU$1,0))))</f>
        <v>0</v>
      </c>
      <c r="BE37" s="70">
        <f>IF(BE2="Fcst",BE30,SUMIF('Revenue E Actuals'!$A$2:$A$163,TRIM($A37),INDEX('Revenue E Actuals'!$C$2:$CU$163,0,MATCH(BE$3,'Revenue E Actuals'!$C$1:$CU$1,0))))</f>
        <v>0</v>
      </c>
      <c r="BF37" s="70">
        <f>IF(BF2="Fcst",BF30,SUMIF('Revenue E Actuals'!$A$2:$A$163,TRIM($A37),INDEX('Revenue E Actuals'!$C$2:$CU$163,0,MATCH(BF$3,'Revenue E Actuals'!$C$1:$CU$1,0))))</f>
        <v>0</v>
      </c>
      <c r="BG37" s="70">
        <f>IF(BG2="Fcst",BG30,SUMIF('Revenue E Actuals'!$A$2:$A$163,TRIM($A37),INDEX('Revenue E Actuals'!$C$2:$CU$163,0,MATCH(BG$3,'Revenue E Actuals'!$C$1:$CU$1,0))))</f>
        <v>0</v>
      </c>
      <c r="BH37" s="70">
        <f>IF(BH2="Fcst",BH30,SUMIF('Revenue E Actuals'!$A$2:$A$163,TRIM($A37),INDEX('Revenue E Actuals'!$C$2:$CU$163,0,MATCH(BH$3,'Revenue E Actuals'!$C$1:$CU$1,0))))</f>
        <v>0</v>
      </c>
      <c r="BI37" s="70">
        <f>IF(BI2="Fcst",BI30,SUMIF('Revenue E Actuals'!$A$2:$A$163,TRIM($A37),INDEX('Revenue E Actuals'!$C$2:$CU$163,0,MATCH(BI$3,'Revenue E Actuals'!$C$1:$CU$1,0))))</f>
        <v>0</v>
      </c>
      <c r="BJ37" s="70">
        <f>IF(BJ2="Fcst",BJ30,SUMIF('Revenue E Actuals'!$A$2:$A$163,TRIM($A37),INDEX('Revenue E Actuals'!$C$2:$CU$163,0,MATCH(BJ$3,'Revenue E Actuals'!$C$1:$CU$1,0))))</f>
        <v>0</v>
      </c>
      <c r="BK37" s="70">
        <f>IF(BK2="Fcst",BK30,SUMIF('Revenue E Actuals'!$A$2:$A$163,TRIM($A37),INDEX('Revenue E Actuals'!$C$2:$CU$163,0,MATCH(BK$3,'Revenue E Actuals'!$C$1:$CU$1,0))))</f>
        <v>0</v>
      </c>
      <c r="BL37" s="70">
        <f>IF(BL2="Fcst",BL30,SUMIF('Revenue E Actuals'!$A$2:$A$163,TRIM($A37),INDEX('Revenue E Actuals'!$C$2:$CU$163,0,MATCH(BL$3,'Revenue E Actuals'!$C$1:$CU$1,0))))</f>
        <v>0</v>
      </c>
      <c r="BM37" s="70">
        <f>IF(BM2="Fcst",BM30,SUMIF('Revenue E Actuals'!$A$2:$A$163,TRIM($A37),INDEX('Revenue E Actuals'!$C$2:$CU$163,0,MATCH(BM$3,'Revenue E Actuals'!$C$1:$CU$1,0))))</f>
        <v>0</v>
      </c>
      <c r="BN37" s="70">
        <f>IF(BN2="Fcst",BN30,SUMIF('Revenue E Actuals'!$A$2:$A$163,TRIM($A37),INDEX('Revenue E Actuals'!$C$2:$CU$163,0,MATCH(BN$3,'Revenue E Actuals'!$C$1:$CU$1,0))))</f>
        <v>0</v>
      </c>
      <c r="BO37" s="70">
        <f>IF(BO2="Fcst",BO30,SUMIF('Revenue E Actuals'!$A$2:$A$163,TRIM($A37),INDEX('Revenue E Actuals'!$C$2:$CU$163,0,MATCH(BO$3,'Revenue E Actuals'!$C$1:$CU$1,0))))</f>
        <v>0</v>
      </c>
      <c r="BP37" s="70">
        <f>IF(BP2="Fcst",BP30,SUMIF('Revenue E Actuals'!$A$2:$A$163,TRIM($A37),INDEX('Revenue E Actuals'!$C$2:$CU$163,0,MATCH(BP$3,'Revenue E Actuals'!$C$1:$CU$1,0))))</f>
        <v>0</v>
      </c>
      <c r="BQ37" s="70">
        <f>IF(BQ2="Fcst",BQ30,SUMIF('Revenue E Actuals'!$A$2:$A$163,TRIM($A37),INDEX('Revenue E Actuals'!$C$2:$CU$163,0,MATCH(BQ$3,'Revenue E Actuals'!$C$1:$CU$1,0))))</f>
        <v>0</v>
      </c>
      <c r="BR37" s="70">
        <f>IF(BR2="Fcst",BR30,SUMIF('Revenue E Actuals'!$A$2:$A$163,TRIM($A37),INDEX('Revenue E Actuals'!$C$2:$CU$163,0,MATCH(BR$3,'Revenue E Actuals'!$C$1:$CU$1,0))))</f>
        <v>0</v>
      </c>
      <c r="BS37" s="70">
        <f>IF(BS2="Fcst",BS30,SUMIF('Revenue E Actuals'!$A$2:$A$163,TRIM($A37),INDEX('Revenue E Actuals'!$C$2:$CU$163,0,MATCH(BS$3,'Revenue E Actuals'!$C$1:$CU$1,0))))</f>
        <v>0</v>
      </c>
      <c r="BT37" s="70">
        <f>IF(BT2="Fcst",BT30,SUMIF('Revenue E Actuals'!$A$2:$A$163,TRIM($A37),INDEX('Revenue E Actuals'!$C$2:$CU$163,0,MATCH(BT$3,'Revenue E Actuals'!$C$1:$CU$1,0))))</f>
        <v>0</v>
      </c>
      <c r="BU37" s="70">
        <f>IF(BU2="Fcst",BU30,SUMIF('Revenue E Actuals'!$A$2:$A$163,TRIM($A37),INDEX('Revenue E Actuals'!$C$2:$CU$163,0,MATCH(BU$3,'Revenue E Actuals'!$C$1:$CU$1,0))))</f>
        <v>0</v>
      </c>
    </row>
    <row r="38" spans="1:73" x14ac:dyDescent="0.3">
      <c r="A38" s="147" t="s">
        <v>37</v>
      </c>
      <c r="B38" s="194">
        <f>-B45</f>
        <v>0</v>
      </c>
      <c r="C38" s="194">
        <f>-C45</f>
        <v>0</v>
      </c>
      <c r="D38" s="194">
        <f t="shared" ref="D38:AG38" si="351">-D45</f>
        <v>0</v>
      </c>
      <c r="E38" s="194">
        <f t="shared" si="351"/>
        <v>0</v>
      </c>
      <c r="F38" s="194">
        <f>-F45</f>
        <v>0</v>
      </c>
      <c r="G38" s="194">
        <f t="shared" si="351"/>
        <v>0</v>
      </c>
      <c r="H38" s="194">
        <f t="shared" si="351"/>
        <v>0</v>
      </c>
      <c r="I38" s="194">
        <f t="shared" si="351"/>
        <v>0</v>
      </c>
      <c r="J38" s="194">
        <f t="shared" si="351"/>
        <v>0</v>
      </c>
      <c r="K38" s="194">
        <f t="shared" si="351"/>
        <v>0</v>
      </c>
      <c r="L38" s="194">
        <f t="shared" si="351"/>
        <v>0</v>
      </c>
      <c r="M38" s="194">
        <f t="shared" si="351"/>
        <v>0</v>
      </c>
      <c r="N38" s="194">
        <f t="shared" si="351"/>
        <v>0</v>
      </c>
      <c r="O38" s="194">
        <f t="shared" si="351"/>
        <v>0</v>
      </c>
      <c r="P38" s="194">
        <f t="shared" si="351"/>
        <v>0</v>
      </c>
      <c r="Q38" s="194">
        <f t="shared" si="351"/>
        <v>0</v>
      </c>
      <c r="R38" s="194">
        <f t="shared" si="351"/>
        <v>0</v>
      </c>
      <c r="S38" s="194">
        <f t="shared" si="351"/>
        <v>0</v>
      </c>
      <c r="T38" s="194">
        <f t="shared" si="351"/>
        <v>0</v>
      </c>
      <c r="U38" s="194">
        <f t="shared" si="351"/>
        <v>0</v>
      </c>
      <c r="V38" s="194">
        <f t="shared" si="351"/>
        <v>0</v>
      </c>
      <c r="W38" s="194">
        <f t="shared" si="351"/>
        <v>0</v>
      </c>
      <c r="X38" s="194">
        <f t="shared" si="351"/>
        <v>0</v>
      </c>
      <c r="Y38" s="194">
        <f t="shared" si="351"/>
        <v>0</v>
      </c>
      <c r="Z38" s="194">
        <f>-Z45</f>
        <v>0</v>
      </c>
      <c r="AA38" s="194">
        <f t="shared" si="351"/>
        <v>0</v>
      </c>
      <c r="AB38" s="194">
        <f t="shared" si="351"/>
        <v>0</v>
      </c>
      <c r="AC38" s="194">
        <f t="shared" si="351"/>
        <v>0</v>
      </c>
      <c r="AD38" s="194">
        <f t="shared" si="351"/>
        <v>0</v>
      </c>
      <c r="AE38" s="194">
        <f t="shared" si="351"/>
        <v>0</v>
      </c>
      <c r="AF38" s="194">
        <f t="shared" si="351"/>
        <v>0</v>
      </c>
      <c r="AG38" s="194">
        <f t="shared" si="351"/>
        <v>0</v>
      </c>
      <c r="AH38" s="194">
        <f t="shared" ref="AH38:BI38" si="352">-AH45</f>
        <v>0</v>
      </c>
      <c r="AI38" s="194">
        <f t="shared" si="352"/>
        <v>0</v>
      </c>
      <c r="AJ38" s="194">
        <f t="shared" si="352"/>
        <v>0</v>
      </c>
      <c r="AK38" s="194">
        <f>-AK45</f>
        <v>0</v>
      </c>
      <c r="AL38" s="194">
        <f t="shared" si="352"/>
        <v>0</v>
      </c>
      <c r="AM38" s="194">
        <f t="shared" si="352"/>
        <v>0</v>
      </c>
      <c r="AN38" s="194">
        <f t="shared" si="352"/>
        <v>0</v>
      </c>
      <c r="AO38" s="194">
        <f t="shared" si="352"/>
        <v>0</v>
      </c>
      <c r="AP38" s="194">
        <f t="shared" si="352"/>
        <v>0</v>
      </c>
      <c r="AQ38" s="194">
        <f t="shared" si="352"/>
        <v>0</v>
      </c>
      <c r="AR38" s="194">
        <f t="shared" si="352"/>
        <v>0</v>
      </c>
      <c r="AS38" s="194">
        <f t="shared" si="352"/>
        <v>0</v>
      </c>
      <c r="AT38" s="194">
        <f t="shared" si="352"/>
        <v>0</v>
      </c>
      <c r="AU38" s="194">
        <f t="shared" si="352"/>
        <v>0</v>
      </c>
      <c r="AV38" s="194">
        <f t="shared" si="352"/>
        <v>0</v>
      </c>
      <c r="AW38" s="194">
        <f t="shared" si="352"/>
        <v>0</v>
      </c>
      <c r="AX38" s="194">
        <f t="shared" si="352"/>
        <v>0</v>
      </c>
      <c r="AY38" s="194">
        <f t="shared" si="352"/>
        <v>0</v>
      </c>
      <c r="AZ38" s="194">
        <f t="shared" si="352"/>
        <v>0</v>
      </c>
      <c r="BA38" s="194">
        <f t="shared" si="352"/>
        <v>0</v>
      </c>
      <c r="BB38" s="194">
        <f t="shared" si="352"/>
        <v>0</v>
      </c>
      <c r="BC38" s="194">
        <f t="shared" si="352"/>
        <v>0</v>
      </c>
      <c r="BD38" s="194">
        <f t="shared" si="352"/>
        <v>0</v>
      </c>
      <c r="BE38" s="194">
        <f t="shared" si="352"/>
        <v>0</v>
      </c>
      <c r="BF38" s="194">
        <f t="shared" si="352"/>
        <v>0</v>
      </c>
      <c r="BG38" s="194">
        <f t="shared" si="352"/>
        <v>0</v>
      </c>
      <c r="BH38" s="194">
        <f t="shared" si="352"/>
        <v>0</v>
      </c>
      <c r="BI38" s="194">
        <f t="shared" si="352"/>
        <v>0</v>
      </c>
      <c r="BJ38" s="194">
        <f t="shared" ref="BJ38:BU38" si="353">-BJ45</f>
        <v>0</v>
      </c>
      <c r="BK38" s="194">
        <f t="shared" si="353"/>
        <v>0</v>
      </c>
      <c r="BL38" s="194">
        <f t="shared" si="353"/>
        <v>0</v>
      </c>
      <c r="BM38" s="194">
        <f t="shared" si="353"/>
        <v>0</v>
      </c>
      <c r="BN38" s="194">
        <f t="shared" si="353"/>
        <v>0</v>
      </c>
      <c r="BO38" s="194">
        <f t="shared" si="353"/>
        <v>0</v>
      </c>
      <c r="BP38" s="194">
        <f t="shared" si="353"/>
        <v>0</v>
      </c>
      <c r="BQ38" s="194">
        <f t="shared" si="353"/>
        <v>0</v>
      </c>
      <c r="BR38" s="194">
        <f t="shared" si="353"/>
        <v>0</v>
      </c>
      <c r="BS38" s="194">
        <f t="shared" si="353"/>
        <v>0</v>
      </c>
      <c r="BT38" s="194">
        <f t="shared" si="353"/>
        <v>0</v>
      </c>
      <c r="BU38" s="194">
        <f t="shared" si="353"/>
        <v>0</v>
      </c>
    </row>
    <row r="39" spans="1:73" x14ac:dyDescent="0.3">
      <c r="A39" s="62" t="s">
        <v>38</v>
      </c>
      <c r="B39" s="195">
        <f>SUM(B35:B38)</f>
        <v>0</v>
      </c>
      <c r="C39" s="195">
        <f>SUM(C35:C38)</f>
        <v>0</v>
      </c>
      <c r="D39" s="195">
        <f t="shared" ref="D39:BI39" si="354">SUM(D35:D38)</f>
        <v>0</v>
      </c>
      <c r="E39" s="195">
        <f t="shared" si="354"/>
        <v>0</v>
      </c>
      <c r="F39" s="195">
        <f t="shared" si="354"/>
        <v>0</v>
      </c>
      <c r="G39" s="195">
        <f t="shared" si="354"/>
        <v>0</v>
      </c>
      <c r="H39" s="195">
        <f t="shared" si="354"/>
        <v>0</v>
      </c>
      <c r="I39" s="195">
        <f t="shared" si="354"/>
        <v>0</v>
      </c>
      <c r="J39" s="195">
        <f t="shared" si="354"/>
        <v>0</v>
      </c>
      <c r="K39" s="195">
        <f t="shared" si="354"/>
        <v>0</v>
      </c>
      <c r="L39" s="195">
        <f t="shared" si="354"/>
        <v>0</v>
      </c>
      <c r="M39" s="195">
        <f t="shared" si="354"/>
        <v>0</v>
      </c>
      <c r="N39" s="195">
        <f t="shared" si="354"/>
        <v>0</v>
      </c>
      <c r="O39" s="195">
        <f t="shared" si="354"/>
        <v>0</v>
      </c>
      <c r="P39" s="195">
        <f t="shared" si="354"/>
        <v>0</v>
      </c>
      <c r="Q39" s="195">
        <f t="shared" si="354"/>
        <v>0</v>
      </c>
      <c r="R39" s="195">
        <f t="shared" si="354"/>
        <v>0</v>
      </c>
      <c r="S39" s="195">
        <f t="shared" si="354"/>
        <v>0</v>
      </c>
      <c r="T39" s="195">
        <f t="shared" si="354"/>
        <v>0</v>
      </c>
      <c r="U39" s="195">
        <f t="shared" si="354"/>
        <v>0</v>
      </c>
      <c r="V39" s="195">
        <f t="shared" si="354"/>
        <v>0</v>
      </c>
      <c r="W39" s="195">
        <f t="shared" si="354"/>
        <v>0</v>
      </c>
      <c r="X39" s="195">
        <f t="shared" si="354"/>
        <v>0</v>
      </c>
      <c r="Y39" s="195">
        <f t="shared" si="354"/>
        <v>0</v>
      </c>
      <c r="Z39" s="195">
        <f>SUM(Z35:Z38)</f>
        <v>0</v>
      </c>
      <c r="AA39" s="195">
        <f t="shared" si="354"/>
        <v>0</v>
      </c>
      <c r="AB39" s="195">
        <f t="shared" si="354"/>
        <v>0</v>
      </c>
      <c r="AC39" s="195">
        <f t="shared" si="354"/>
        <v>0</v>
      </c>
      <c r="AD39" s="195">
        <f t="shared" si="354"/>
        <v>0</v>
      </c>
      <c r="AE39" s="195">
        <f t="shared" si="354"/>
        <v>0</v>
      </c>
      <c r="AF39" s="195">
        <f t="shared" si="354"/>
        <v>0</v>
      </c>
      <c r="AG39" s="195">
        <f t="shared" si="354"/>
        <v>0</v>
      </c>
      <c r="AH39" s="195">
        <f t="shared" si="354"/>
        <v>0</v>
      </c>
      <c r="AI39" s="195">
        <f t="shared" si="354"/>
        <v>0</v>
      </c>
      <c r="AJ39" s="195">
        <f t="shared" si="354"/>
        <v>0</v>
      </c>
      <c r="AK39" s="195">
        <f t="shared" si="354"/>
        <v>0</v>
      </c>
      <c r="AL39" s="195">
        <f t="shared" si="354"/>
        <v>0</v>
      </c>
      <c r="AM39" s="195">
        <f t="shared" si="354"/>
        <v>0</v>
      </c>
      <c r="AN39" s="195">
        <f t="shared" si="354"/>
        <v>0</v>
      </c>
      <c r="AO39" s="195">
        <f t="shared" si="354"/>
        <v>0</v>
      </c>
      <c r="AP39" s="195">
        <f t="shared" si="354"/>
        <v>0</v>
      </c>
      <c r="AQ39" s="195">
        <f t="shared" si="354"/>
        <v>0</v>
      </c>
      <c r="AR39" s="195">
        <f t="shared" si="354"/>
        <v>0</v>
      </c>
      <c r="AS39" s="195">
        <f t="shared" si="354"/>
        <v>0</v>
      </c>
      <c r="AT39" s="195">
        <f t="shared" si="354"/>
        <v>0</v>
      </c>
      <c r="AU39" s="195">
        <f t="shared" si="354"/>
        <v>0</v>
      </c>
      <c r="AV39" s="195">
        <f t="shared" si="354"/>
        <v>0</v>
      </c>
      <c r="AW39" s="195">
        <f t="shared" si="354"/>
        <v>0</v>
      </c>
      <c r="AX39" s="195">
        <f t="shared" si="354"/>
        <v>0</v>
      </c>
      <c r="AY39" s="195">
        <f t="shared" si="354"/>
        <v>0</v>
      </c>
      <c r="AZ39" s="195">
        <f t="shared" si="354"/>
        <v>0</v>
      </c>
      <c r="BA39" s="195">
        <f t="shared" si="354"/>
        <v>0</v>
      </c>
      <c r="BB39" s="195">
        <f t="shared" si="354"/>
        <v>0</v>
      </c>
      <c r="BC39" s="195">
        <f t="shared" si="354"/>
        <v>0</v>
      </c>
      <c r="BD39" s="195">
        <f t="shared" si="354"/>
        <v>0</v>
      </c>
      <c r="BE39" s="195">
        <f t="shared" si="354"/>
        <v>0</v>
      </c>
      <c r="BF39" s="195">
        <f t="shared" si="354"/>
        <v>0</v>
      </c>
      <c r="BG39" s="195">
        <f t="shared" si="354"/>
        <v>0</v>
      </c>
      <c r="BH39" s="195">
        <f t="shared" si="354"/>
        <v>0</v>
      </c>
      <c r="BI39" s="195">
        <f t="shared" si="354"/>
        <v>0</v>
      </c>
      <c r="BJ39" s="195">
        <f t="shared" ref="BJ39:BU39" si="355">SUM(BJ35:BJ38)</f>
        <v>0</v>
      </c>
      <c r="BK39" s="195">
        <f t="shared" si="355"/>
        <v>0</v>
      </c>
      <c r="BL39" s="195">
        <f t="shared" si="355"/>
        <v>0</v>
      </c>
      <c r="BM39" s="195">
        <f t="shared" si="355"/>
        <v>0</v>
      </c>
      <c r="BN39" s="195">
        <f t="shared" si="355"/>
        <v>0</v>
      </c>
      <c r="BO39" s="195">
        <f t="shared" si="355"/>
        <v>0</v>
      </c>
      <c r="BP39" s="195">
        <f t="shared" si="355"/>
        <v>0</v>
      </c>
      <c r="BQ39" s="195">
        <f t="shared" si="355"/>
        <v>0</v>
      </c>
      <c r="BR39" s="195">
        <f t="shared" si="355"/>
        <v>0</v>
      </c>
      <c r="BS39" s="195">
        <f t="shared" si="355"/>
        <v>0</v>
      </c>
      <c r="BT39" s="195">
        <f t="shared" si="355"/>
        <v>0</v>
      </c>
      <c r="BU39" s="195">
        <f t="shared" si="355"/>
        <v>0</v>
      </c>
    </row>
    <row r="40" spans="1:73" x14ac:dyDescent="0.3">
      <c r="A40" s="62"/>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row>
    <row r="41" spans="1:73" x14ac:dyDescent="0.3">
      <c r="A41" s="61" t="s">
        <v>39</v>
      </c>
    </row>
    <row r="42" spans="1:73" x14ac:dyDescent="0.3">
      <c r="A42" s="65" t="s">
        <v>40</v>
      </c>
      <c r="B42" s="196"/>
      <c r="C42" s="176">
        <f>IF($A$3="MRR",B36+B37,0)</f>
        <v>0</v>
      </c>
      <c r="D42" s="176">
        <f t="shared" ref="D42:M42" si="356">IF($A$3="MRR",C36+C37,0)</f>
        <v>0</v>
      </c>
      <c r="E42" s="176">
        <f t="shared" si="356"/>
        <v>0</v>
      </c>
      <c r="F42" s="176">
        <f>IF($A$3="MRR",E36+E37,0)</f>
        <v>0</v>
      </c>
      <c r="G42" s="176">
        <f t="shared" si="356"/>
        <v>0</v>
      </c>
      <c r="H42" s="176">
        <f t="shared" si="356"/>
        <v>0</v>
      </c>
      <c r="I42" s="176">
        <f t="shared" si="356"/>
        <v>0</v>
      </c>
      <c r="J42" s="176">
        <f t="shared" si="356"/>
        <v>0</v>
      </c>
      <c r="K42" s="176">
        <f t="shared" si="356"/>
        <v>0</v>
      </c>
      <c r="L42" s="176">
        <f t="shared" si="356"/>
        <v>0</v>
      </c>
      <c r="M42" s="176">
        <f t="shared" si="356"/>
        <v>0</v>
      </c>
      <c r="N42" s="176">
        <f>IF($A$3="MRR",M36+M37,B9)</f>
        <v>0</v>
      </c>
      <c r="O42" s="176">
        <f t="shared" ref="O42:BI42" si="357">IF($A$3="MRR",N36+N37,C9)</f>
        <v>0</v>
      </c>
      <c r="P42" s="176">
        <f t="shared" si="357"/>
        <v>0</v>
      </c>
      <c r="Q42" s="176">
        <f t="shared" si="357"/>
        <v>0</v>
      </c>
      <c r="R42" s="176">
        <f t="shared" si="357"/>
        <v>0</v>
      </c>
      <c r="S42" s="176">
        <f t="shared" si="357"/>
        <v>0</v>
      </c>
      <c r="T42" s="176">
        <f t="shared" si="357"/>
        <v>0</v>
      </c>
      <c r="U42" s="176">
        <f t="shared" si="357"/>
        <v>0</v>
      </c>
      <c r="V42" s="176">
        <f t="shared" si="357"/>
        <v>0</v>
      </c>
      <c r="W42" s="176">
        <f t="shared" si="357"/>
        <v>0</v>
      </c>
      <c r="X42" s="176">
        <f t="shared" si="357"/>
        <v>0</v>
      </c>
      <c r="Y42" s="176">
        <f t="shared" si="357"/>
        <v>0</v>
      </c>
      <c r="Z42" s="176">
        <f t="shared" si="357"/>
        <v>0</v>
      </c>
      <c r="AA42" s="176">
        <f t="shared" si="357"/>
        <v>0</v>
      </c>
      <c r="AB42" s="176">
        <f t="shared" si="357"/>
        <v>0</v>
      </c>
      <c r="AC42" s="176">
        <f t="shared" si="357"/>
        <v>0</v>
      </c>
      <c r="AD42" s="176">
        <f t="shared" si="357"/>
        <v>0</v>
      </c>
      <c r="AE42" s="176">
        <f t="shared" si="357"/>
        <v>0</v>
      </c>
      <c r="AF42" s="176">
        <f t="shared" si="357"/>
        <v>0</v>
      </c>
      <c r="AG42" s="176">
        <f t="shared" si="357"/>
        <v>0</v>
      </c>
      <c r="AH42" s="176">
        <f t="shared" si="357"/>
        <v>0</v>
      </c>
      <c r="AI42" s="176">
        <f t="shared" si="357"/>
        <v>0</v>
      </c>
      <c r="AJ42" s="176">
        <f t="shared" si="357"/>
        <v>0</v>
      </c>
      <c r="AK42" s="176">
        <f t="shared" si="357"/>
        <v>0</v>
      </c>
      <c r="AL42" s="176">
        <f t="shared" si="357"/>
        <v>0</v>
      </c>
      <c r="AM42" s="176">
        <f>IF($A$3="MRR",AL36+AL37,AA9)</f>
        <v>0</v>
      </c>
      <c r="AN42" s="176">
        <f t="shared" si="357"/>
        <v>0</v>
      </c>
      <c r="AO42" s="176">
        <f t="shared" si="357"/>
        <v>0</v>
      </c>
      <c r="AP42" s="176">
        <f t="shared" si="357"/>
        <v>0</v>
      </c>
      <c r="AQ42" s="176">
        <f t="shared" si="357"/>
        <v>0</v>
      </c>
      <c r="AR42" s="176">
        <f t="shared" si="357"/>
        <v>0</v>
      </c>
      <c r="AS42" s="176">
        <f t="shared" si="357"/>
        <v>0</v>
      </c>
      <c r="AT42" s="176">
        <f t="shared" si="357"/>
        <v>0</v>
      </c>
      <c r="AU42" s="176">
        <f t="shared" si="357"/>
        <v>0</v>
      </c>
      <c r="AV42" s="176">
        <f t="shared" si="357"/>
        <v>0</v>
      </c>
      <c r="AW42" s="176">
        <f t="shared" si="357"/>
        <v>0</v>
      </c>
      <c r="AX42" s="176">
        <f t="shared" si="357"/>
        <v>0</v>
      </c>
      <c r="AY42" s="176">
        <f t="shared" si="357"/>
        <v>0</v>
      </c>
      <c r="AZ42" s="176">
        <f t="shared" si="357"/>
        <v>0</v>
      </c>
      <c r="BA42" s="176">
        <f t="shared" si="357"/>
        <v>0</v>
      </c>
      <c r="BB42" s="176">
        <f t="shared" si="357"/>
        <v>0</v>
      </c>
      <c r="BC42" s="176">
        <f t="shared" si="357"/>
        <v>0</v>
      </c>
      <c r="BD42" s="176">
        <f t="shared" si="357"/>
        <v>0</v>
      </c>
      <c r="BE42" s="176">
        <f t="shared" si="357"/>
        <v>0</v>
      </c>
      <c r="BF42" s="176">
        <f t="shared" si="357"/>
        <v>0</v>
      </c>
      <c r="BG42" s="176">
        <f t="shared" si="357"/>
        <v>0</v>
      </c>
      <c r="BH42" s="176">
        <f t="shared" si="357"/>
        <v>0</v>
      </c>
      <c r="BI42" s="176">
        <f t="shared" si="357"/>
        <v>0</v>
      </c>
      <c r="BJ42" s="176">
        <f t="shared" ref="BJ42" si="358">IF($A$3="MRR",BI36+BI37,AX9)</f>
        <v>0</v>
      </c>
      <c r="BK42" s="176">
        <f t="shared" ref="BK42" si="359">IF($A$3="MRR",BJ36+BJ37,AY9)</f>
        <v>0</v>
      </c>
      <c r="BL42" s="176">
        <f t="shared" ref="BL42" si="360">IF($A$3="MRR",BK36+BK37,AZ9)</f>
        <v>0</v>
      </c>
      <c r="BM42" s="176">
        <f t="shared" ref="BM42" si="361">IF($A$3="MRR",BL36+BL37,BA9)</f>
        <v>0</v>
      </c>
      <c r="BN42" s="176">
        <f t="shared" ref="BN42" si="362">IF($A$3="MRR",BM36+BM37,BB9)</f>
        <v>0</v>
      </c>
      <c r="BO42" s="176">
        <f t="shared" ref="BO42" si="363">IF($A$3="MRR",BN36+BN37,BC9)</f>
        <v>0</v>
      </c>
      <c r="BP42" s="176">
        <f t="shared" ref="BP42" si="364">IF($A$3="MRR",BO36+BO37,BD9)</f>
        <v>0</v>
      </c>
      <c r="BQ42" s="176">
        <f t="shared" ref="BQ42" si="365">IF($A$3="MRR",BP36+BP37,BE9)</f>
        <v>0</v>
      </c>
      <c r="BR42" s="176">
        <f t="shared" ref="BR42" si="366">IF($A$3="MRR",BQ36+BQ37,BF9)</f>
        <v>0</v>
      </c>
      <c r="BS42" s="176">
        <f t="shared" ref="BS42" si="367">IF($A$3="MRR",BR36+BR37,BG9)</f>
        <v>0</v>
      </c>
      <c r="BT42" s="176">
        <f t="shared" ref="BT42" si="368">IF($A$3="MRR",BS36+BS37,BH9)</f>
        <v>0</v>
      </c>
      <c r="BU42" s="176">
        <f t="shared" ref="BU42" si="369">IF($A$3="MRR",BT36+BT37,BI9)</f>
        <v>0</v>
      </c>
    </row>
    <row r="43" spans="1:73" x14ac:dyDescent="0.3">
      <c r="A43" s="147" t="s">
        <v>41</v>
      </c>
      <c r="B43" s="197"/>
      <c r="C43" s="198">
        <f>IF($A$3="MRR",B46,0)</f>
        <v>0</v>
      </c>
      <c r="D43" s="198">
        <f t="shared" ref="D43:M43" si="370">IF($A$3="MRR",C46,0)</f>
        <v>0</v>
      </c>
      <c r="E43" s="198">
        <f t="shared" si="370"/>
        <v>0</v>
      </c>
      <c r="F43" s="198">
        <f t="shared" si="370"/>
        <v>0</v>
      </c>
      <c r="G43" s="198">
        <f t="shared" si="370"/>
        <v>0</v>
      </c>
      <c r="H43" s="198">
        <f>IF($A$3="MRR",G46,0)</f>
        <v>0</v>
      </c>
      <c r="I43" s="198">
        <f t="shared" si="370"/>
        <v>0</v>
      </c>
      <c r="J43" s="198">
        <f t="shared" si="370"/>
        <v>0</v>
      </c>
      <c r="K43" s="198">
        <f t="shared" si="370"/>
        <v>0</v>
      </c>
      <c r="L43" s="198">
        <f t="shared" si="370"/>
        <v>0</v>
      </c>
      <c r="M43" s="198">
        <f t="shared" si="370"/>
        <v>0</v>
      </c>
      <c r="N43" s="198">
        <f>IF($A$3="MRR",M46,B46)</f>
        <v>0</v>
      </c>
      <c r="O43" s="198">
        <f t="shared" ref="O43:AG43" si="371">IF($A$3="MRR",N46,C46)</f>
        <v>0</v>
      </c>
      <c r="P43" s="198">
        <f t="shared" si="371"/>
        <v>0</v>
      </c>
      <c r="Q43" s="198">
        <f t="shared" si="371"/>
        <v>0</v>
      </c>
      <c r="R43" s="198">
        <f t="shared" si="371"/>
        <v>0</v>
      </c>
      <c r="S43" s="198">
        <f t="shared" si="371"/>
        <v>0</v>
      </c>
      <c r="T43" s="198">
        <f t="shared" si="371"/>
        <v>0</v>
      </c>
      <c r="U43" s="198">
        <f t="shared" si="371"/>
        <v>0</v>
      </c>
      <c r="V43" s="198">
        <f t="shared" si="371"/>
        <v>0</v>
      </c>
      <c r="W43" s="198">
        <f t="shared" si="371"/>
        <v>0</v>
      </c>
      <c r="X43" s="198">
        <f t="shared" si="371"/>
        <v>0</v>
      </c>
      <c r="Y43" s="198">
        <f t="shared" si="371"/>
        <v>0</v>
      </c>
      <c r="Z43" s="198">
        <f t="shared" si="371"/>
        <v>0</v>
      </c>
      <c r="AA43" s="198">
        <f t="shared" si="371"/>
        <v>0</v>
      </c>
      <c r="AB43" s="198">
        <f t="shared" si="371"/>
        <v>0</v>
      </c>
      <c r="AC43" s="198">
        <f t="shared" si="371"/>
        <v>0</v>
      </c>
      <c r="AD43" s="198">
        <f t="shared" si="371"/>
        <v>0</v>
      </c>
      <c r="AE43" s="198">
        <f t="shared" si="371"/>
        <v>0</v>
      </c>
      <c r="AF43" s="198">
        <f t="shared" si="371"/>
        <v>0</v>
      </c>
      <c r="AG43" s="198">
        <f t="shared" si="371"/>
        <v>0</v>
      </c>
      <c r="AH43" s="198">
        <f>IF($A$3="MRR",AG46,V46)</f>
        <v>0</v>
      </c>
      <c r="AI43" s="198">
        <f t="shared" ref="AI43:BI43" si="372">IF($A$3="MRR",AH46,W46)</f>
        <v>0</v>
      </c>
      <c r="AJ43" s="198">
        <f>IF($A$3="MRR",AI46,X46)</f>
        <v>0</v>
      </c>
      <c r="AK43" s="198">
        <f>IF($A$3="MRR",AJ46,Y46)</f>
        <v>0</v>
      </c>
      <c r="AL43" s="198">
        <f t="shared" si="372"/>
        <v>0</v>
      </c>
      <c r="AM43" s="198">
        <f>IF($A$3="MRR",AL46,AA46)</f>
        <v>0</v>
      </c>
      <c r="AN43" s="198">
        <f t="shared" si="372"/>
        <v>0</v>
      </c>
      <c r="AO43" s="198">
        <f t="shared" si="372"/>
        <v>0</v>
      </c>
      <c r="AP43" s="198">
        <f t="shared" si="372"/>
        <v>0</v>
      </c>
      <c r="AQ43" s="198">
        <f t="shared" si="372"/>
        <v>0</v>
      </c>
      <c r="AR43" s="198">
        <f t="shared" si="372"/>
        <v>0</v>
      </c>
      <c r="AS43" s="198">
        <f t="shared" si="372"/>
        <v>0</v>
      </c>
      <c r="AT43" s="198">
        <f t="shared" si="372"/>
        <v>0</v>
      </c>
      <c r="AU43" s="198">
        <f t="shared" si="372"/>
        <v>0</v>
      </c>
      <c r="AV43" s="198">
        <f t="shared" si="372"/>
        <v>0</v>
      </c>
      <c r="AW43" s="198">
        <f t="shared" si="372"/>
        <v>0</v>
      </c>
      <c r="AX43" s="198">
        <f t="shared" si="372"/>
        <v>0</v>
      </c>
      <c r="AY43" s="198">
        <f t="shared" si="372"/>
        <v>0</v>
      </c>
      <c r="AZ43" s="198">
        <f t="shared" si="372"/>
        <v>0</v>
      </c>
      <c r="BA43" s="198">
        <f t="shared" si="372"/>
        <v>0</v>
      </c>
      <c r="BB43" s="198">
        <f t="shared" si="372"/>
        <v>0</v>
      </c>
      <c r="BC43" s="198">
        <f t="shared" si="372"/>
        <v>0</v>
      </c>
      <c r="BD43" s="198">
        <f t="shared" si="372"/>
        <v>0</v>
      </c>
      <c r="BE43" s="198">
        <f t="shared" si="372"/>
        <v>0</v>
      </c>
      <c r="BF43" s="198">
        <f t="shared" si="372"/>
        <v>0</v>
      </c>
      <c r="BG43" s="198">
        <f t="shared" si="372"/>
        <v>0</v>
      </c>
      <c r="BH43" s="198">
        <f t="shared" si="372"/>
        <v>0</v>
      </c>
      <c r="BI43" s="198">
        <f t="shared" si="372"/>
        <v>0</v>
      </c>
      <c r="BJ43" s="198">
        <f t="shared" ref="BJ43" si="373">IF($A$3="MRR",BI46,AX46)</f>
        <v>0</v>
      </c>
      <c r="BK43" s="198">
        <f t="shared" ref="BK43" si="374">IF($A$3="MRR",BJ46,AY46)</f>
        <v>0</v>
      </c>
      <c r="BL43" s="198">
        <f t="shared" ref="BL43" si="375">IF($A$3="MRR",BK46,AZ46)</f>
        <v>0</v>
      </c>
      <c r="BM43" s="198">
        <f t="shared" ref="BM43" si="376">IF($A$3="MRR",BL46,BA46)</f>
        <v>0</v>
      </c>
      <c r="BN43" s="198">
        <f t="shared" ref="BN43" si="377">IF($A$3="MRR",BM46,BB46)</f>
        <v>0</v>
      </c>
      <c r="BO43" s="198">
        <f t="shared" ref="BO43" si="378">IF($A$3="MRR",BN46,BC46)</f>
        <v>0</v>
      </c>
      <c r="BP43" s="198">
        <f t="shared" ref="BP43" si="379">IF($A$3="MRR",BO46,BD46)</f>
        <v>0</v>
      </c>
      <c r="BQ43" s="198">
        <f t="shared" ref="BQ43" si="380">IF($A$3="MRR",BP46,BE46)</f>
        <v>0</v>
      </c>
      <c r="BR43" s="198">
        <f t="shared" ref="BR43" si="381">IF($A$3="MRR",BQ46,BF46)</f>
        <v>0</v>
      </c>
      <c r="BS43" s="198">
        <f t="shared" ref="BS43" si="382">IF($A$3="MRR",BR46,BG46)</f>
        <v>0</v>
      </c>
      <c r="BT43" s="198">
        <f t="shared" ref="BT43" si="383">IF($A$3="MRR",BS46,BH46)</f>
        <v>0</v>
      </c>
      <c r="BU43" s="198">
        <f t="shared" ref="BU43" si="384">IF($A$3="MRR",BT46,BI46)</f>
        <v>0</v>
      </c>
    </row>
    <row r="44" spans="1:73" x14ac:dyDescent="0.3">
      <c r="A44" s="146" t="s">
        <v>42</v>
      </c>
      <c r="B44" s="176">
        <f>IF($A$3="ARR",ROUND($B$35/12,0),B35)</f>
        <v>0</v>
      </c>
      <c r="C44" s="176">
        <f>IF($A$3="ARR",MIN($B$35-SUM($B$44:B$44),ROUND($B$35/12,0)),SUM(C42:C43))</f>
        <v>0</v>
      </c>
      <c r="D44" s="176">
        <f>IF($A$3="ARR",MIN($B$35-SUM($B$44:C$44),ROUND($B$35/12,0)),SUM(D42:D43))</f>
        <v>0</v>
      </c>
      <c r="E44" s="176">
        <f>IF($A$3="ARR",MIN($B$35-SUM($B$44:D$44),ROUND($B$35/12,0)),SUM(E42:E43))</f>
        <v>0</v>
      </c>
      <c r="F44" s="176">
        <f>IF($A$3="ARR",MIN($B$35-SUM($B$44:E$44),ROUND($B$35/12,0)),SUM(F42:F43))</f>
        <v>0</v>
      </c>
      <c r="G44" s="176">
        <f>IF($A$3="ARR",MIN($B$35-SUM($B$44:F$44),ROUND($B$35/12,0)),SUM(G42:G43))</f>
        <v>0</v>
      </c>
      <c r="H44" s="176">
        <f>IF($A$3="ARR",MIN($B$35-SUM($B$44:G$44),ROUND($B$35/12,0)),SUM(H42:H43))</f>
        <v>0</v>
      </c>
      <c r="I44" s="176">
        <f>IF($A$3="ARR",MIN($B$35-SUM($B$44:H$44),ROUND($B$35/12,0)),SUM(I42:I43))</f>
        <v>0</v>
      </c>
      <c r="J44" s="176">
        <f>IF($A$3="ARR",MIN($B$35-SUM($B$44:I$44),ROUND($B$35/12,0)),SUM(J42:J43))</f>
        <v>0</v>
      </c>
      <c r="K44" s="176">
        <f>IF($A$3="ARR",MIN($B$35-SUM($B$44:J$44),ROUND($B$35/12,0)),SUM(K42:K43))</f>
        <v>0</v>
      </c>
      <c r="L44" s="176">
        <f>IF($A$3="ARR",MIN($B$35-SUM($B$44:K$44),ROUND($B$35/12,0)),SUM(L42:L43))</f>
        <v>0</v>
      </c>
      <c r="M44" s="176">
        <f>IF($A$3="ARR",MAX($B$35-SUM($B$44:L$44),ROUND($B$35/12,0)),SUM(M42:M43))</f>
        <v>0</v>
      </c>
      <c r="N44" s="176">
        <f t="shared" ref="N44:O44" si="385">SUM(N42:N43)</f>
        <v>0</v>
      </c>
      <c r="O44" s="176">
        <f t="shared" si="385"/>
        <v>0</v>
      </c>
      <c r="P44" s="176">
        <f t="shared" ref="P44:BI44" si="386">SUM(P42:P43)</f>
        <v>0</v>
      </c>
      <c r="Q44" s="176">
        <f t="shared" si="386"/>
        <v>0</v>
      </c>
      <c r="R44" s="176">
        <f t="shared" si="386"/>
        <v>0</v>
      </c>
      <c r="S44" s="176">
        <f t="shared" si="386"/>
        <v>0</v>
      </c>
      <c r="T44" s="176">
        <f t="shared" si="386"/>
        <v>0</v>
      </c>
      <c r="U44" s="176">
        <f t="shared" si="386"/>
        <v>0</v>
      </c>
      <c r="V44" s="176">
        <f t="shared" si="386"/>
        <v>0</v>
      </c>
      <c r="W44" s="176">
        <f t="shared" si="386"/>
        <v>0</v>
      </c>
      <c r="X44" s="176">
        <f t="shared" si="386"/>
        <v>0</v>
      </c>
      <c r="Y44" s="176">
        <f t="shared" si="386"/>
        <v>0</v>
      </c>
      <c r="Z44" s="176">
        <f t="shared" si="386"/>
        <v>0</v>
      </c>
      <c r="AA44" s="176">
        <f t="shared" si="386"/>
        <v>0</v>
      </c>
      <c r="AB44" s="176">
        <f t="shared" si="386"/>
        <v>0</v>
      </c>
      <c r="AC44" s="176">
        <f t="shared" si="386"/>
        <v>0</v>
      </c>
      <c r="AD44" s="176">
        <f t="shared" si="386"/>
        <v>0</v>
      </c>
      <c r="AE44" s="176">
        <f t="shared" si="386"/>
        <v>0</v>
      </c>
      <c r="AF44" s="176">
        <f t="shared" si="386"/>
        <v>0</v>
      </c>
      <c r="AG44" s="176">
        <f t="shared" si="386"/>
        <v>0</v>
      </c>
      <c r="AH44" s="176">
        <f t="shared" si="386"/>
        <v>0</v>
      </c>
      <c r="AI44" s="176">
        <f t="shared" si="386"/>
        <v>0</v>
      </c>
      <c r="AJ44" s="176">
        <f>SUM(AJ42:AJ43)</f>
        <v>0</v>
      </c>
      <c r="AK44" s="176">
        <f t="shared" si="386"/>
        <v>0</v>
      </c>
      <c r="AL44" s="176">
        <f t="shared" si="386"/>
        <v>0</v>
      </c>
      <c r="AM44" s="176">
        <f t="shared" si="386"/>
        <v>0</v>
      </c>
      <c r="AN44" s="176">
        <f t="shared" si="386"/>
        <v>0</v>
      </c>
      <c r="AO44" s="176">
        <f t="shared" si="386"/>
        <v>0</v>
      </c>
      <c r="AP44" s="176">
        <f t="shared" si="386"/>
        <v>0</v>
      </c>
      <c r="AQ44" s="176">
        <f t="shared" si="386"/>
        <v>0</v>
      </c>
      <c r="AR44" s="176">
        <f t="shared" si="386"/>
        <v>0</v>
      </c>
      <c r="AS44" s="176">
        <f t="shared" si="386"/>
        <v>0</v>
      </c>
      <c r="AT44" s="176">
        <f t="shared" si="386"/>
        <v>0</v>
      </c>
      <c r="AU44" s="176">
        <f t="shared" si="386"/>
        <v>0</v>
      </c>
      <c r="AV44" s="176">
        <f t="shared" si="386"/>
        <v>0</v>
      </c>
      <c r="AW44" s="176">
        <f t="shared" si="386"/>
        <v>0</v>
      </c>
      <c r="AX44" s="176">
        <f t="shared" si="386"/>
        <v>0</v>
      </c>
      <c r="AY44" s="176">
        <f t="shared" si="386"/>
        <v>0</v>
      </c>
      <c r="AZ44" s="176">
        <f t="shared" si="386"/>
        <v>0</v>
      </c>
      <c r="BA44" s="176">
        <f t="shared" si="386"/>
        <v>0</v>
      </c>
      <c r="BB44" s="176">
        <f t="shared" si="386"/>
        <v>0</v>
      </c>
      <c r="BC44" s="176">
        <f t="shared" si="386"/>
        <v>0</v>
      </c>
      <c r="BD44" s="176">
        <f t="shared" si="386"/>
        <v>0</v>
      </c>
      <c r="BE44" s="176">
        <f t="shared" si="386"/>
        <v>0</v>
      </c>
      <c r="BF44" s="176">
        <f t="shared" si="386"/>
        <v>0</v>
      </c>
      <c r="BG44" s="176">
        <f t="shared" si="386"/>
        <v>0</v>
      </c>
      <c r="BH44" s="176">
        <f t="shared" si="386"/>
        <v>0</v>
      </c>
      <c r="BI44" s="176">
        <f t="shared" si="386"/>
        <v>0</v>
      </c>
      <c r="BJ44" s="176">
        <f t="shared" ref="BJ44:BU44" si="387">SUM(BJ42:BJ43)</f>
        <v>0</v>
      </c>
      <c r="BK44" s="176">
        <f t="shared" si="387"/>
        <v>0</v>
      </c>
      <c r="BL44" s="176">
        <f t="shared" si="387"/>
        <v>0</v>
      </c>
      <c r="BM44" s="176">
        <f t="shared" si="387"/>
        <v>0</v>
      </c>
      <c r="BN44" s="176">
        <f t="shared" si="387"/>
        <v>0</v>
      </c>
      <c r="BO44" s="176">
        <f t="shared" si="387"/>
        <v>0</v>
      </c>
      <c r="BP44" s="176">
        <f t="shared" si="387"/>
        <v>0</v>
      </c>
      <c r="BQ44" s="176">
        <f t="shared" si="387"/>
        <v>0</v>
      </c>
      <c r="BR44" s="176">
        <f t="shared" si="387"/>
        <v>0</v>
      </c>
      <c r="BS44" s="176">
        <f t="shared" si="387"/>
        <v>0</v>
      </c>
      <c r="BT44" s="176">
        <f t="shared" si="387"/>
        <v>0</v>
      </c>
      <c r="BU44" s="176">
        <f t="shared" si="387"/>
        <v>0</v>
      </c>
    </row>
    <row r="45" spans="1:73" x14ac:dyDescent="0.3">
      <c r="A45" s="147" t="s">
        <v>43</v>
      </c>
      <c r="B45" s="198">
        <f>IF(B2="Fcst",B44-B46,-SUMIF('Revenue E Actuals'!$A$2:$A$163,TRIM($A45),INDEX('Revenue E Actuals'!$C$2:$CU$163,0,MATCH(B$3,'Revenue E Actuals'!$C$1:$CU$1,0))))</f>
        <v>0</v>
      </c>
      <c r="C45" s="198">
        <f>IF(C2="Fcst",C44-C46,-SUMIF('Revenue E Actuals'!$A$2:$A$163,TRIM($A45),INDEX('Revenue E Actuals'!$C$2:$CU$163,0,MATCH(C$3,'Revenue E Actuals'!$C$1:$CU$1,0))))</f>
        <v>0</v>
      </c>
      <c r="D45" s="198">
        <f>IF(D2="Fcst",D44-D46,-SUMIF('Revenue E Actuals'!$A$2:$A$163,TRIM($A45),INDEX('Revenue E Actuals'!$C$2:$CU$163,0,MATCH(D$3,'Revenue E Actuals'!$C$1:$CU$1,0))))</f>
        <v>0</v>
      </c>
      <c r="E45" s="198">
        <f>IF(E2="Fcst",E44-E46,-SUMIF('Revenue E Actuals'!$A$2:$A$163,TRIM($A45),INDEX('Revenue E Actuals'!$C$2:$CU$163,0,MATCH(E$3,'Revenue E Actuals'!$C$1:$CU$1,0))))</f>
        <v>0</v>
      </c>
      <c r="F45" s="198">
        <f>IF(F2="Fcst",F44-F46,-SUMIF('Revenue E Actuals'!$A$2:$A$163,TRIM($A45),INDEX('Revenue E Actuals'!$C$2:$CU$163,0,MATCH(F$3,'Revenue E Actuals'!$C$1:$CU$1,0))))</f>
        <v>0</v>
      </c>
      <c r="G45" s="198">
        <f>IF(G2="Fcst",G44-G46,-SUMIF('Revenue E Actuals'!$A$2:$A$163,TRIM($A45),INDEX('Revenue E Actuals'!$C$2:$CU$163,0,MATCH(G$3,'Revenue E Actuals'!$C$1:$CU$1,0))))</f>
        <v>0</v>
      </c>
      <c r="H45" s="198">
        <f>IF(H2="Fcst",H44-H46,-SUMIF('Revenue E Actuals'!$A$2:$A$163,TRIM($A45),INDEX('Revenue E Actuals'!$C$2:$CU$163,0,MATCH(H$3,'Revenue E Actuals'!$C$1:$CU$1,0))))</f>
        <v>0</v>
      </c>
      <c r="I45" s="198">
        <f>IF(I2="Fcst",I44-I46,-SUMIF('Revenue E Actuals'!$A$2:$A$163,TRIM($A45),INDEX('Revenue E Actuals'!$C$2:$CU$163,0,MATCH(I$3,'Revenue E Actuals'!$C$1:$CU$1,0))))</f>
        <v>0</v>
      </c>
      <c r="J45" s="198">
        <f>IF(J2="Fcst",J44-J46,-SUMIF('Revenue E Actuals'!$A$2:$A$163,TRIM($A45),INDEX('Revenue E Actuals'!$C$2:$CU$163,0,MATCH(J$3,'Revenue E Actuals'!$C$1:$CU$1,0))))</f>
        <v>0</v>
      </c>
      <c r="K45" s="198">
        <f>IF(K2="Fcst",K44-K46,-SUMIF('Revenue E Actuals'!$A$2:$A$163,TRIM($A45),INDEX('Revenue E Actuals'!$C$2:$CU$163,0,MATCH(K$3,'Revenue E Actuals'!$C$1:$CU$1,0))))</f>
        <v>0</v>
      </c>
      <c r="L45" s="198">
        <f>IF(L2="Fcst",L44-L46,-SUMIF('Revenue E Actuals'!$A$2:$A$163,TRIM($A45),INDEX('Revenue E Actuals'!$C$2:$CU$163,0,MATCH(L$3,'Revenue E Actuals'!$C$1:$CU$1,0))))</f>
        <v>0</v>
      </c>
      <c r="M45" s="198">
        <f>IF(M2="Fcst",M44-M46,-SUMIF('Revenue E Actuals'!$A$2:$A$163,TRIM($A45),INDEX('Revenue E Actuals'!$C$2:$CU$163,0,MATCH(M$3,'Revenue E Actuals'!$C$1:$CU$1,0))))</f>
        <v>0</v>
      </c>
      <c r="N45" s="198">
        <f>IF(N2="Fcst",N44-N46,-SUMIF('Revenue E Actuals'!$A$2:$A$163,TRIM($A45),INDEX('Revenue E Actuals'!$C$2:$CU$163,0,MATCH(N$3,'Revenue E Actuals'!$C$1:$CU$1,0))))</f>
        <v>0</v>
      </c>
      <c r="O45" s="198">
        <f>IF(O2="Fcst",O44-O46,-SUMIF('Revenue E Actuals'!$A$2:$A$163,TRIM($A45),INDEX('Revenue E Actuals'!$C$2:$CU$163,0,MATCH(O$3,'Revenue E Actuals'!$C$1:$CU$1,0))))</f>
        <v>0</v>
      </c>
      <c r="P45" s="198">
        <f>IF(P2="Fcst",P44-P46,-SUMIF('Revenue E Actuals'!$A$2:$A$163,TRIM($A45),INDEX('Revenue E Actuals'!$C$2:$CU$163,0,MATCH(P$3,'Revenue E Actuals'!$C$1:$CU$1,0))))</f>
        <v>0</v>
      </c>
      <c r="Q45" s="198">
        <f>IF(Q2="Fcst",Q44-Q46,-SUMIF('Revenue E Actuals'!$A$2:$A$163,TRIM($A45),INDEX('Revenue E Actuals'!$C$2:$CU$163,0,MATCH(Q$3,'Revenue E Actuals'!$C$1:$CU$1,0))))</f>
        <v>0</v>
      </c>
      <c r="R45" s="198">
        <f>IF(R2="Fcst",R44-R46,-SUMIF('Revenue E Actuals'!$A$2:$A$163,TRIM($A45),INDEX('Revenue E Actuals'!$C$2:$CU$163,0,MATCH(R$3,'Revenue E Actuals'!$C$1:$CU$1,0))))</f>
        <v>0</v>
      </c>
      <c r="S45" s="198">
        <f>IF(S2="Fcst",S44-S46,-SUMIF('Revenue E Actuals'!$A$2:$A$163,TRIM($A45),INDEX('Revenue E Actuals'!$C$2:$CU$163,0,MATCH(S$3,'Revenue E Actuals'!$C$1:$CU$1,0))))</f>
        <v>0</v>
      </c>
      <c r="T45" s="198">
        <f>IF(T2="Fcst",T44-T46,-SUMIF('Revenue E Actuals'!$A$2:$A$163,TRIM($A45),INDEX('Revenue E Actuals'!$C$2:$CU$163,0,MATCH(T$3,'Revenue E Actuals'!$C$1:$CU$1,0))))</f>
        <v>0</v>
      </c>
      <c r="U45" s="198">
        <f>IF(U2="Fcst",U44-U46,-SUMIF('Revenue E Actuals'!$A$2:$A$163,TRIM($A45),INDEX('Revenue E Actuals'!$C$2:$CU$163,0,MATCH(U$3,'Revenue E Actuals'!$C$1:$CU$1,0))))</f>
        <v>0</v>
      </c>
      <c r="V45" s="198">
        <f>IF(V2="Fcst",V44-V46,-SUMIF('Revenue E Actuals'!$A$2:$A$163,TRIM($A45),INDEX('Revenue E Actuals'!$C$2:$CU$163,0,MATCH(V$3,'Revenue E Actuals'!$C$1:$CU$1,0))))</f>
        <v>0</v>
      </c>
      <c r="W45" s="198">
        <f>IF(W2="Fcst",W44-W46,-SUMIF('Revenue E Actuals'!$A$2:$A$163,TRIM($A45),INDEX('Revenue E Actuals'!$C$2:$CU$163,0,MATCH(W$3,'Revenue E Actuals'!$C$1:$CU$1,0))))</f>
        <v>0</v>
      </c>
      <c r="X45" s="198">
        <f>IF(X2="Fcst",X44-X46,-SUMIF('Revenue E Actuals'!$A$2:$A$163,TRIM($A45),INDEX('Revenue E Actuals'!$C$2:$CU$163,0,MATCH(X$3,'Revenue E Actuals'!$C$1:$CU$1,0))))</f>
        <v>0</v>
      </c>
      <c r="Y45" s="198">
        <f>IF(Y2="Fcst",Y44-Y46,-SUMIF('Revenue E Actuals'!$A$2:$A$163,TRIM($A45),INDEX('Revenue E Actuals'!$C$2:$CU$163,0,MATCH(Y$3,'Revenue E Actuals'!$C$1:$CU$1,0))))</f>
        <v>0</v>
      </c>
      <c r="Z45" s="198">
        <f>IF(Z2="Fcst",Z44-Z46,-SUMIF('Revenue E Actuals'!$A$2:$A$163,TRIM($A45),INDEX('Revenue E Actuals'!$C$2:$CU$163,0,MATCH(Z$3,'Revenue E Actuals'!$C$1:$CU$1,0))))</f>
        <v>0</v>
      </c>
      <c r="AA45" s="198">
        <f>IF(AA2="Fcst",AA44-AA46,-SUMIF('Revenue E Actuals'!$A$2:$A$163,TRIM($A45),INDEX('Revenue E Actuals'!$C$2:$CU$163,0,MATCH(AA$3,'Revenue E Actuals'!$C$1:$CU$1,0))))</f>
        <v>0</v>
      </c>
      <c r="AB45" s="198">
        <f>IF(AB2="Fcst",AB44-AB46,-SUMIF('Revenue E Actuals'!$A$2:$A$163,TRIM($A45),INDEX('Revenue E Actuals'!$C$2:$CU$163,0,MATCH(AB$3,'Revenue E Actuals'!$C$1:$CU$1,0))))</f>
        <v>0</v>
      </c>
      <c r="AC45" s="198">
        <f>IF(AC2="Fcst",AC44-AC46,-SUMIF('Revenue E Actuals'!$A$2:$A$163,TRIM($A45),INDEX('Revenue E Actuals'!$C$2:$CU$163,0,MATCH(AC$3,'Revenue E Actuals'!$C$1:$CU$1,0))))</f>
        <v>0</v>
      </c>
      <c r="AD45" s="198">
        <f>IF(AD2="Fcst",AD44-AD46,-SUMIF('Revenue E Actuals'!$A$2:$A$163,TRIM($A45),INDEX('Revenue E Actuals'!$C$2:$CU$163,0,MATCH(AD$3,'Revenue E Actuals'!$C$1:$CU$1,0))))</f>
        <v>0</v>
      </c>
      <c r="AE45" s="198">
        <f>IF(AE2="Fcst",AE44-AE46,-SUMIF('Revenue E Actuals'!$A$2:$A$163,TRIM($A45),INDEX('Revenue E Actuals'!$C$2:$CU$163,0,MATCH(AE$3,'Revenue E Actuals'!$C$1:$CU$1,0))))</f>
        <v>0</v>
      </c>
      <c r="AF45" s="198">
        <f>IF(AF2="Fcst",AF44-AF46,-SUMIF('Revenue E Actuals'!$A$2:$A$163,TRIM($A45),INDEX('Revenue E Actuals'!$C$2:$CU$163,0,MATCH(AF$3,'Revenue E Actuals'!$C$1:$CU$1,0))))</f>
        <v>0</v>
      </c>
      <c r="AG45" s="198">
        <f>IF(AG2="Fcst",AG44-AG46,-SUMIF('Revenue E Actuals'!$A$2:$A$163,TRIM($A45),INDEX('Revenue E Actuals'!$C$2:$CU$163,0,MATCH(AG$3,'Revenue E Actuals'!$C$1:$CU$1,0))))</f>
        <v>0</v>
      </c>
      <c r="AH45" s="198">
        <f>IF(AH2="Fcst",AH44-AH46,-SUMIF('Revenue E Actuals'!$A$2:$A$163,TRIM($A45),INDEX('Revenue E Actuals'!$C$2:$CU$163,0,MATCH(AH$3,'Revenue E Actuals'!$C$1:$CU$1,0))))</f>
        <v>0</v>
      </c>
      <c r="AI45" s="198">
        <f>IF(AI2="Fcst",AI44-AI46,-SUMIF('Revenue E Actuals'!$A$2:$A$163,TRIM($A45),INDEX('Revenue E Actuals'!$C$2:$CU$163,0,MATCH(AI$3,'Revenue E Actuals'!$C$1:$CU$1,0))))</f>
        <v>0</v>
      </c>
      <c r="AJ45" s="198">
        <f>IF(AJ2="Fcst",AJ44-AJ46,-SUMIF('Revenue E Actuals'!$A$2:$A$163,TRIM($A45),INDEX('Revenue E Actuals'!$C$2:$CU$163,0,MATCH(AJ$3,'Revenue E Actuals'!$C$1:$CU$1,0))))</f>
        <v>0</v>
      </c>
      <c r="AK45" s="198">
        <f>IF(AK2="Fcst",AK44-AK46,-SUMIF('Revenue E Actuals'!$A$2:$A$163,TRIM($A45),INDEX('Revenue E Actuals'!$C$2:$CU$163,0,MATCH(AK$3,'Revenue E Actuals'!$C$1:$CU$1,0))))</f>
        <v>0</v>
      </c>
      <c r="AL45" s="198">
        <f>IF(AL2="Fcst",AL44-AL46,-SUMIF('Revenue E Actuals'!$A$2:$A$163,TRIM($A45),INDEX('Revenue E Actuals'!$C$2:$CU$163,0,MATCH(AL$3,'Revenue E Actuals'!$C$1:$CU$1,0))))</f>
        <v>0</v>
      </c>
      <c r="AM45" s="198">
        <f>IF(AM2="Fcst",AM44-AM46,-SUMIF('Revenue E Actuals'!$A$2:$A$163,TRIM($A45),INDEX('Revenue E Actuals'!$C$2:$CU$163,0,MATCH(AM$3,'Revenue E Actuals'!$C$1:$CU$1,0))))</f>
        <v>0</v>
      </c>
      <c r="AN45" s="198">
        <f>IF(AN2="Fcst",AN44-AN46,-SUMIF('Revenue E Actuals'!$A$2:$A$163,TRIM($A45),INDEX('Revenue E Actuals'!$C$2:$CU$163,0,MATCH(AN$3,'Revenue E Actuals'!$C$1:$CU$1,0))))</f>
        <v>0</v>
      </c>
      <c r="AO45" s="198">
        <f>IF(AO2="Fcst",AO44-AO46,-SUMIF('Revenue E Actuals'!$A$2:$A$163,TRIM($A45),INDEX('Revenue E Actuals'!$C$2:$CU$163,0,MATCH(AO$3,'Revenue E Actuals'!$C$1:$CU$1,0))))</f>
        <v>0</v>
      </c>
      <c r="AP45" s="198">
        <f>IF(AP2="Fcst",AP44-AP46,-SUMIF('Revenue E Actuals'!$A$2:$A$163,TRIM($A45),INDEX('Revenue E Actuals'!$C$2:$CU$163,0,MATCH(AP$3,'Revenue E Actuals'!$C$1:$CU$1,0))))</f>
        <v>0</v>
      </c>
      <c r="AQ45" s="198">
        <f>IF(AQ2="Fcst",AQ44-AQ46,-SUMIF('Revenue E Actuals'!$A$2:$A$163,TRIM($A45),INDEX('Revenue E Actuals'!$C$2:$CU$163,0,MATCH(AQ$3,'Revenue E Actuals'!$C$1:$CU$1,0))))</f>
        <v>0</v>
      </c>
      <c r="AR45" s="198">
        <f>IF(AR2="Fcst",AR44-AR46,-SUMIF('Revenue E Actuals'!$A$2:$A$163,TRIM($A45),INDEX('Revenue E Actuals'!$C$2:$CU$163,0,MATCH(AR$3,'Revenue E Actuals'!$C$1:$CU$1,0))))</f>
        <v>0</v>
      </c>
      <c r="AS45" s="198">
        <f>IF(AS2="Fcst",AS44-AS46,-SUMIF('Revenue E Actuals'!$A$2:$A$163,TRIM($A45),INDEX('Revenue E Actuals'!$C$2:$CU$163,0,MATCH(AS$3,'Revenue E Actuals'!$C$1:$CU$1,0))))</f>
        <v>0</v>
      </c>
      <c r="AT45" s="198">
        <f>IF(AT2="Fcst",AT44-AT46,-SUMIF('Revenue E Actuals'!$A$2:$A$163,TRIM($A45),INDEX('Revenue E Actuals'!$C$2:$CU$163,0,MATCH(AT$3,'Revenue E Actuals'!$C$1:$CU$1,0))))</f>
        <v>0</v>
      </c>
      <c r="AU45" s="198">
        <f>IF(AU2="Fcst",AU44-AU46,-SUMIF('Revenue E Actuals'!$A$2:$A$163,TRIM($A45),INDEX('Revenue E Actuals'!$C$2:$CU$163,0,MATCH(AU$3,'Revenue E Actuals'!$C$1:$CU$1,0))))</f>
        <v>0</v>
      </c>
      <c r="AV45" s="198">
        <f>IF(AV2="Fcst",AV44-AV46,-SUMIF('Revenue E Actuals'!$A$2:$A$163,TRIM($A45),INDEX('Revenue E Actuals'!$C$2:$CU$163,0,MATCH(AV$3,'Revenue E Actuals'!$C$1:$CU$1,0))))</f>
        <v>0</v>
      </c>
      <c r="AW45" s="198">
        <f>IF(AW2="Fcst",AW44-AW46,-SUMIF('Revenue E Actuals'!$A$2:$A$163,TRIM($A45),INDEX('Revenue E Actuals'!$C$2:$CU$163,0,MATCH(AW$3,'Revenue E Actuals'!$C$1:$CU$1,0))))</f>
        <v>0</v>
      </c>
      <c r="AX45" s="198">
        <f>IF(AX2="Fcst",AX44-AX46,-SUMIF('Revenue E Actuals'!$A$2:$A$163,TRIM($A45),INDEX('Revenue E Actuals'!$C$2:$CU$163,0,MATCH(AX$3,'Revenue E Actuals'!$C$1:$CU$1,0))))</f>
        <v>0</v>
      </c>
      <c r="AY45" s="198">
        <f>IF(AY2="Fcst",AY44-AY46,-SUMIF('Revenue E Actuals'!$A$2:$A$163,TRIM($A45),INDEX('Revenue E Actuals'!$C$2:$CU$163,0,MATCH(AY$3,'Revenue E Actuals'!$C$1:$CU$1,0))))</f>
        <v>0</v>
      </c>
      <c r="AZ45" s="198">
        <f>IF(AZ2="Fcst",AZ44-AZ46,-SUMIF('Revenue E Actuals'!$A$2:$A$163,TRIM($A45),INDEX('Revenue E Actuals'!$C$2:$CU$163,0,MATCH(AZ$3,'Revenue E Actuals'!$C$1:$CU$1,0))))</f>
        <v>0</v>
      </c>
      <c r="BA45" s="198">
        <f>IF(BA2="Fcst",BA44-BA46,-SUMIF('Revenue E Actuals'!$A$2:$A$163,TRIM($A45),INDEX('Revenue E Actuals'!$C$2:$CU$163,0,MATCH(BA$3,'Revenue E Actuals'!$C$1:$CU$1,0))))</f>
        <v>0</v>
      </c>
      <c r="BB45" s="198">
        <f>IF(BB2="Fcst",BB44-BB46,-SUMIF('Revenue E Actuals'!$A$2:$A$163,TRIM($A45),INDEX('Revenue E Actuals'!$C$2:$CU$163,0,MATCH(BB$3,'Revenue E Actuals'!$C$1:$CU$1,0))))</f>
        <v>0</v>
      </c>
      <c r="BC45" s="198">
        <f>IF(BC2="Fcst",BC44-BC46,-SUMIF('Revenue E Actuals'!$A$2:$A$163,TRIM($A45),INDEX('Revenue E Actuals'!$C$2:$CU$163,0,MATCH(BC$3,'Revenue E Actuals'!$C$1:$CU$1,0))))</f>
        <v>0</v>
      </c>
      <c r="BD45" s="198">
        <f>IF(BD2="Fcst",BD44-BD46,-SUMIF('Revenue E Actuals'!$A$2:$A$163,TRIM($A45),INDEX('Revenue E Actuals'!$C$2:$CU$163,0,MATCH(BD$3,'Revenue E Actuals'!$C$1:$CU$1,0))))</f>
        <v>0</v>
      </c>
      <c r="BE45" s="198">
        <f>IF(BE2="Fcst",BE44-BE46,-SUMIF('Revenue E Actuals'!$A$2:$A$163,TRIM($A45),INDEX('Revenue E Actuals'!$C$2:$CU$163,0,MATCH(BE$3,'Revenue E Actuals'!$C$1:$CU$1,0))))</f>
        <v>0</v>
      </c>
      <c r="BF45" s="198">
        <f>IF(BF2="Fcst",BF44-BF46,-SUMIF('Revenue E Actuals'!$A$2:$A$163,TRIM($A45),INDEX('Revenue E Actuals'!$C$2:$CU$163,0,MATCH(BF$3,'Revenue E Actuals'!$C$1:$CU$1,0))))</f>
        <v>0</v>
      </c>
      <c r="BG45" s="198">
        <f>IF(BG2="Fcst",BG44-BG46,-SUMIF('Revenue E Actuals'!$A$2:$A$163,TRIM($A45),INDEX('Revenue E Actuals'!$C$2:$CU$163,0,MATCH(BG$3,'Revenue E Actuals'!$C$1:$CU$1,0))))</f>
        <v>0</v>
      </c>
      <c r="BH45" s="198">
        <f>IF(BH2="Fcst",BH44-BH46,-SUMIF('Revenue E Actuals'!$A$2:$A$163,TRIM($A45),INDEX('Revenue E Actuals'!$C$2:$CU$163,0,MATCH(BH$3,'Revenue E Actuals'!$C$1:$CU$1,0))))</f>
        <v>0</v>
      </c>
      <c r="BI45" s="198">
        <f>IF(BI2="Fcst",BI44-BI46,-SUMIF('Revenue E Actuals'!$A$2:$A$163,TRIM($A45),INDEX('Revenue E Actuals'!$C$2:$CU$163,0,MATCH(BI$3,'Revenue E Actuals'!$C$1:$CU$1,0))))</f>
        <v>0</v>
      </c>
      <c r="BJ45" s="198">
        <f>IF(BJ2="Fcst",BJ44-BJ46,-SUMIF('Revenue E Actuals'!$A$2:$A$163,TRIM($A45),INDEX('Revenue E Actuals'!$C$2:$CU$163,0,MATCH(BJ$3,'Revenue E Actuals'!$C$1:$CU$1,0))))</f>
        <v>0</v>
      </c>
      <c r="BK45" s="198">
        <f>IF(BK2="Fcst",BK44-BK46,-SUMIF('Revenue E Actuals'!$A$2:$A$163,TRIM($A45),INDEX('Revenue E Actuals'!$C$2:$CU$163,0,MATCH(BK$3,'Revenue E Actuals'!$C$1:$CU$1,0))))</f>
        <v>0</v>
      </c>
      <c r="BL45" s="198">
        <f>IF(BL2="Fcst",BL44-BL46,-SUMIF('Revenue E Actuals'!$A$2:$A$163,TRIM($A45),INDEX('Revenue E Actuals'!$C$2:$CU$163,0,MATCH(BL$3,'Revenue E Actuals'!$C$1:$CU$1,0))))</f>
        <v>0</v>
      </c>
      <c r="BM45" s="198">
        <f>IF(BM2="Fcst",BM44-BM46,-SUMIF('Revenue E Actuals'!$A$2:$A$163,TRIM($A45),INDEX('Revenue E Actuals'!$C$2:$CU$163,0,MATCH(BM$3,'Revenue E Actuals'!$C$1:$CU$1,0))))</f>
        <v>0</v>
      </c>
      <c r="BN45" s="198">
        <f>IF(BN2="Fcst",BN44-BN46,-SUMIF('Revenue E Actuals'!$A$2:$A$163,TRIM($A45),INDEX('Revenue E Actuals'!$C$2:$CU$163,0,MATCH(BN$3,'Revenue E Actuals'!$C$1:$CU$1,0))))</f>
        <v>0</v>
      </c>
      <c r="BO45" s="198">
        <f>IF(BO2="Fcst",BO44-BO46,-SUMIF('Revenue E Actuals'!$A$2:$A$163,TRIM($A45),INDEX('Revenue E Actuals'!$C$2:$CU$163,0,MATCH(BO$3,'Revenue E Actuals'!$C$1:$CU$1,0))))</f>
        <v>0</v>
      </c>
      <c r="BP45" s="198">
        <f>IF(BP2="Fcst",BP44-BP46,-SUMIF('Revenue E Actuals'!$A$2:$A$163,TRIM($A45),INDEX('Revenue E Actuals'!$C$2:$CU$163,0,MATCH(BP$3,'Revenue E Actuals'!$C$1:$CU$1,0))))</f>
        <v>0</v>
      </c>
      <c r="BQ45" s="198">
        <f>IF(BQ2="Fcst",BQ44-BQ46,-SUMIF('Revenue E Actuals'!$A$2:$A$163,TRIM($A45),INDEX('Revenue E Actuals'!$C$2:$CU$163,0,MATCH(BQ$3,'Revenue E Actuals'!$C$1:$CU$1,0))))</f>
        <v>0</v>
      </c>
      <c r="BR45" s="198">
        <f>IF(BR2="Fcst",BR44-BR46,-SUMIF('Revenue E Actuals'!$A$2:$A$163,TRIM($A45),INDEX('Revenue E Actuals'!$C$2:$CU$163,0,MATCH(BR$3,'Revenue E Actuals'!$C$1:$CU$1,0))))</f>
        <v>0</v>
      </c>
      <c r="BS45" s="198">
        <f>IF(BS2="Fcst",BS44-BS46,-SUMIF('Revenue E Actuals'!$A$2:$A$163,TRIM($A45),INDEX('Revenue E Actuals'!$C$2:$CU$163,0,MATCH(BS$3,'Revenue E Actuals'!$C$1:$CU$1,0))))</f>
        <v>0</v>
      </c>
      <c r="BT45" s="198">
        <f>IF(BT2="Fcst",BT44-BT46,-SUMIF('Revenue E Actuals'!$A$2:$A$163,TRIM($A45),INDEX('Revenue E Actuals'!$C$2:$CU$163,0,MATCH(BT$3,'Revenue E Actuals'!$C$1:$CU$1,0))))</f>
        <v>0</v>
      </c>
      <c r="BU45" s="198">
        <f>IF(BU2="Fcst",BU44-BU46,-SUMIF('Revenue E Actuals'!$A$2:$A$163,TRIM($A45),INDEX('Revenue E Actuals'!$C$2:$CU$163,0,MATCH(BU$3,'Revenue E Actuals'!$C$1:$CU$1,0))))</f>
        <v>0</v>
      </c>
    </row>
    <row r="46" spans="1:73" x14ac:dyDescent="0.3">
      <c r="A46" s="62" t="s">
        <v>44</v>
      </c>
      <c r="B46" s="195">
        <f>IF(B2="Fcst",ROUND((1-B$65)*B44,0),B44-B45)</f>
        <v>0</v>
      </c>
      <c r="C46" s="195">
        <f t="shared" ref="C46:E46" si="388">IFERROR(ROUND((1-C$65)*C44,0),0)</f>
        <v>0</v>
      </c>
      <c r="D46" s="195">
        <f t="shared" si="388"/>
        <v>0</v>
      </c>
      <c r="E46" s="195">
        <f t="shared" si="388"/>
        <v>0</v>
      </c>
      <c r="F46" s="195">
        <f>IFERROR(ROUND((1-F$65)*F44,0),0)</f>
        <v>0</v>
      </c>
      <c r="G46" s="195">
        <f t="shared" ref="G46:BR46" si="389">IFERROR(ROUND((1-G$65)*G44,0),0)</f>
        <v>0</v>
      </c>
      <c r="H46" s="195">
        <f t="shared" si="389"/>
        <v>0</v>
      </c>
      <c r="I46" s="195">
        <f t="shared" si="389"/>
        <v>0</v>
      </c>
      <c r="J46" s="195">
        <f t="shared" si="389"/>
        <v>0</v>
      </c>
      <c r="K46" s="195">
        <f t="shared" si="389"/>
        <v>0</v>
      </c>
      <c r="L46" s="195">
        <f t="shared" si="389"/>
        <v>0</v>
      </c>
      <c r="M46" s="195">
        <f t="shared" si="389"/>
        <v>0</v>
      </c>
      <c r="N46" s="195">
        <f t="shared" si="389"/>
        <v>0</v>
      </c>
      <c r="O46" s="195">
        <f t="shared" si="389"/>
        <v>0</v>
      </c>
      <c r="P46" s="195">
        <f t="shared" si="389"/>
        <v>0</v>
      </c>
      <c r="Q46" s="195">
        <f t="shared" si="389"/>
        <v>0</v>
      </c>
      <c r="R46" s="195">
        <f t="shared" si="389"/>
        <v>0</v>
      </c>
      <c r="S46" s="195">
        <f t="shared" si="389"/>
        <v>0</v>
      </c>
      <c r="T46" s="195">
        <f t="shared" si="389"/>
        <v>0</v>
      </c>
      <c r="U46" s="195">
        <f t="shared" si="389"/>
        <v>0</v>
      </c>
      <c r="V46" s="195">
        <f t="shared" si="389"/>
        <v>0</v>
      </c>
      <c r="W46" s="195">
        <f t="shared" si="389"/>
        <v>0</v>
      </c>
      <c r="X46" s="195">
        <f t="shared" si="389"/>
        <v>0</v>
      </c>
      <c r="Y46" s="195">
        <f t="shared" si="389"/>
        <v>0</v>
      </c>
      <c r="Z46" s="195">
        <f t="shared" si="389"/>
        <v>0</v>
      </c>
      <c r="AA46" s="195">
        <f t="shared" si="389"/>
        <v>0</v>
      </c>
      <c r="AB46" s="195">
        <f t="shared" si="389"/>
        <v>0</v>
      </c>
      <c r="AC46" s="195">
        <f t="shared" si="389"/>
        <v>0</v>
      </c>
      <c r="AD46" s="195">
        <f t="shared" si="389"/>
        <v>0</v>
      </c>
      <c r="AE46" s="195">
        <f t="shared" si="389"/>
        <v>0</v>
      </c>
      <c r="AF46" s="195">
        <f t="shared" si="389"/>
        <v>0</v>
      </c>
      <c r="AG46" s="195">
        <f t="shared" si="389"/>
        <v>0</v>
      </c>
      <c r="AH46" s="195">
        <f t="shared" si="389"/>
        <v>0</v>
      </c>
      <c r="AI46" s="195">
        <f t="shared" si="389"/>
        <v>0</v>
      </c>
      <c r="AJ46" s="195">
        <f t="shared" si="389"/>
        <v>0</v>
      </c>
      <c r="AK46" s="195">
        <f t="shared" si="389"/>
        <v>0</v>
      </c>
      <c r="AL46" s="195">
        <f t="shared" si="389"/>
        <v>0</v>
      </c>
      <c r="AM46" s="195">
        <f t="shared" si="389"/>
        <v>0</v>
      </c>
      <c r="AN46" s="195">
        <f t="shared" si="389"/>
        <v>0</v>
      </c>
      <c r="AO46" s="195">
        <f t="shared" si="389"/>
        <v>0</v>
      </c>
      <c r="AP46" s="195">
        <f t="shared" si="389"/>
        <v>0</v>
      </c>
      <c r="AQ46" s="195">
        <f t="shared" si="389"/>
        <v>0</v>
      </c>
      <c r="AR46" s="195">
        <f t="shared" si="389"/>
        <v>0</v>
      </c>
      <c r="AS46" s="195">
        <f t="shared" si="389"/>
        <v>0</v>
      </c>
      <c r="AT46" s="195">
        <f t="shared" si="389"/>
        <v>0</v>
      </c>
      <c r="AU46" s="195">
        <f t="shared" si="389"/>
        <v>0</v>
      </c>
      <c r="AV46" s="195">
        <f t="shared" si="389"/>
        <v>0</v>
      </c>
      <c r="AW46" s="195">
        <f t="shared" si="389"/>
        <v>0</v>
      </c>
      <c r="AX46" s="195">
        <f t="shared" si="389"/>
        <v>0</v>
      </c>
      <c r="AY46" s="195">
        <f t="shared" si="389"/>
        <v>0</v>
      </c>
      <c r="AZ46" s="195">
        <f t="shared" si="389"/>
        <v>0</v>
      </c>
      <c r="BA46" s="195">
        <f t="shared" si="389"/>
        <v>0</v>
      </c>
      <c r="BB46" s="195">
        <f t="shared" si="389"/>
        <v>0</v>
      </c>
      <c r="BC46" s="195">
        <f t="shared" si="389"/>
        <v>0</v>
      </c>
      <c r="BD46" s="195">
        <f t="shared" si="389"/>
        <v>0</v>
      </c>
      <c r="BE46" s="195">
        <f t="shared" si="389"/>
        <v>0</v>
      </c>
      <c r="BF46" s="195">
        <f t="shared" si="389"/>
        <v>0</v>
      </c>
      <c r="BG46" s="195">
        <f t="shared" si="389"/>
        <v>0</v>
      </c>
      <c r="BH46" s="195">
        <f t="shared" si="389"/>
        <v>0</v>
      </c>
      <c r="BI46" s="195">
        <f t="shared" si="389"/>
        <v>0</v>
      </c>
      <c r="BJ46" s="195">
        <f t="shared" si="389"/>
        <v>0</v>
      </c>
      <c r="BK46" s="195">
        <f t="shared" si="389"/>
        <v>0</v>
      </c>
      <c r="BL46" s="195">
        <f t="shared" si="389"/>
        <v>0</v>
      </c>
      <c r="BM46" s="195">
        <f t="shared" si="389"/>
        <v>0</v>
      </c>
      <c r="BN46" s="195">
        <f t="shared" si="389"/>
        <v>0</v>
      </c>
      <c r="BO46" s="195">
        <f t="shared" si="389"/>
        <v>0</v>
      </c>
      <c r="BP46" s="195">
        <f t="shared" si="389"/>
        <v>0</v>
      </c>
      <c r="BQ46" s="195">
        <f t="shared" si="389"/>
        <v>0</v>
      </c>
      <c r="BR46" s="195">
        <f t="shared" si="389"/>
        <v>0</v>
      </c>
      <c r="BS46" s="195">
        <f t="shared" ref="BS46:BU46" si="390">IFERROR(ROUND((1-BS$65)*BS44,0),0)</f>
        <v>0</v>
      </c>
      <c r="BT46" s="195">
        <f t="shared" si="390"/>
        <v>0</v>
      </c>
      <c r="BU46" s="195">
        <f t="shared" si="390"/>
        <v>0</v>
      </c>
    </row>
    <row r="47" spans="1:73" x14ac:dyDescent="0.3">
      <c r="A47" s="62"/>
      <c r="B47" s="195"/>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row>
    <row r="48" spans="1:73" x14ac:dyDescent="0.3">
      <c r="A48" s="62"/>
      <c r="B48" s="195"/>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row>
    <row r="49" spans="1:73" x14ac:dyDescent="0.3">
      <c r="A49" s="61" t="str">
        <f>IF(A3="MRR","MRR INPUTS","ARR INPUTS")</f>
        <v>MRR INPUTS</v>
      </c>
      <c r="B49" s="148"/>
    </row>
    <row r="50" spans="1:73" x14ac:dyDescent="0.3">
      <c r="A50" s="200" t="str">
        <f>IF(A3="MRR","MRR New","ARR New")</f>
        <v>MRR New</v>
      </c>
      <c r="B50" s="201">
        <v>1200</v>
      </c>
      <c r="C50" s="177">
        <f>IFERROR(IF(C2="Fcst",B50,C72/C36),0)</f>
        <v>0</v>
      </c>
      <c r="D50" s="177">
        <f t="shared" ref="D50:BO50" si="391">IFERROR(IF(D2="Fcst",C50,D72/D36),0)</f>
        <v>0</v>
      </c>
      <c r="E50" s="177">
        <f t="shared" si="391"/>
        <v>0</v>
      </c>
      <c r="F50" s="177">
        <f t="shared" si="391"/>
        <v>0</v>
      </c>
      <c r="G50" s="177">
        <f t="shared" si="391"/>
        <v>0</v>
      </c>
      <c r="H50" s="177">
        <f t="shared" si="391"/>
        <v>0</v>
      </c>
      <c r="I50" s="177">
        <f t="shared" si="391"/>
        <v>0</v>
      </c>
      <c r="J50" s="177">
        <f t="shared" si="391"/>
        <v>0</v>
      </c>
      <c r="K50" s="177">
        <f t="shared" si="391"/>
        <v>0</v>
      </c>
      <c r="L50" s="177">
        <f t="shared" si="391"/>
        <v>0</v>
      </c>
      <c r="M50" s="177">
        <f t="shared" si="391"/>
        <v>0</v>
      </c>
      <c r="N50" s="177">
        <f t="shared" si="391"/>
        <v>0</v>
      </c>
      <c r="O50" s="177">
        <f t="shared" si="391"/>
        <v>0</v>
      </c>
      <c r="P50" s="177">
        <f t="shared" si="391"/>
        <v>0</v>
      </c>
      <c r="Q50" s="177">
        <f t="shared" si="391"/>
        <v>0</v>
      </c>
      <c r="R50" s="177">
        <f t="shared" si="391"/>
        <v>0</v>
      </c>
      <c r="S50" s="177">
        <f t="shared" si="391"/>
        <v>0</v>
      </c>
      <c r="T50" s="177">
        <f t="shared" si="391"/>
        <v>0</v>
      </c>
      <c r="U50" s="177">
        <f t="shared" si="391"/>
        <v>0</v>
      </c>
      <c r="V50" s="177">
        <f t="shared" si="391"/>
        <v>0</v>
      </c>
      <c r="W50" s="177">
        <f t="shared" si="391"/>
        <v>0</v>
      </c>
      <c r="X50" s="177">
        <f t="shared" si="391"/>
        <v>0</v>
      </c>
      <c r="Y50" s="177">
        <f t="shared" si="391"/>
        <v>0</v>
      </c>
      <c r="Z50" s="177">
        <f t="shared" si="391"/>
        <v>0</v>
      </c>
      <c r="AA50" s="177">
        <f t="shared" si="391"/>
        <v>0</v>
      </c>
      <c r="AB50" s="177">
        <f t="shared" si="391"/>
        <v>0</v>
      </c>
      <c r="AC50" s="177">
        <f t="shared" si="391"/>
        <v>0</v>
      </c>
      <c r="AD50" s="177">
        <f t="shared" si="391"/>
        <v>0</v>
      </c>
      <c r="AE50" s="177">
        <f t="shared" si="391"/>
        <v>0</v>
      </c>
      <c r="AF50" s="177">
        <f t="shared" si="391"/>
        <v>0</v>
      </c>
      <c r="AG50" s="177">
        <f t="shared" si="391"/>
        <v>0</v>
      </c>
      <c r="AH50" s="177">
        <f t="shared" si="391"/>
        <v>0</v>
      </c>
      <c r="AI50" s="177">
        <f t="shared" si="391"/>
        <v>0</v>
      </c>
      <c r="AJ50" s="177">
        <f t="shared" si="391"/>
        <v>0</v>
      </c>
      <c r="AK50" s="177">
        <f t="shared" si="391"/>
        <v>0</v>
      </c>
      <c r="AL50" s="177">
        <f t="shared" si="391"/>
        <v>0</v>
      </c>
      <c r="AM50" s="177">
        <f t="shared" si="391"/>
        <v>0</v>
      </c>
      <c r="AN50" s="177">
        <f t="shared" si="391"/>
        <v>0</v>
      </c>
      <c r="AO50" s="177">
        <f t="shared" si="391"/>
        <v>0</v>
      </c>
      <c r="AP50" s="177">
        <f t="shared" si="391"/>
        <v>0</v>
      </c>
      <c r="AQ50" s="177">
        <f t="shared" si="391"/>
        <v>0</v>
      </c>
      <c r="AR50" s="177">
        <f t="shared" si="391"/>
        <v>0</v>
      </c>
      <c r="AS50" s="177">
        <f t="shared" si="391"/>
        <v>0</v>
      </c>
      <c r="AT50" s="177">
        <f t="shared" si="391"/>
        <v>0</v>
      </c>
      <c r="AU50" s="177">
        <f t="shared" si="391"/>
        <v>0</v>
      </c>
      <c r="AV50" s="177">
        <f t="shared" si="391"/>
        <v>0</v>
      </c>
      <c r="AW50" s="177">
        <f t="shared" si="391"/>
        <v>0</v>
      </c>
      <c r="AX50" s="177">
        <f t="shared" si="391"/>
        <v>0</v>
      </c>
      <c r="AY50" s="177">
        <f t="shared" si="391"/>
        <v>0</v>
      </c>
      <c r="AZ50" s="177">
        <f t="shared" si="391"/>
        <v>0</v>
      </c>
      <c r="BA50" s="177">
        <f t="shared" si="391"/>
        <v>0</v>
      </c>
      <c r="BB50" s="177">
        <f t="shared" si="391"/>
        <v>0</v>
      </c>
      <c r="BC50" s="177">
        <f t="shared" si="391"/>
        <v>0</v>
      </c>
      <c r="BD50" s="177">
        <f t="shared" si="391"/>
        <v>0</v>
      </c>
      <c r="BE50" s="177">
        <f t="shared" si="391"/>
        <v>0</v>
      </c>
      <c r="BF50" s="177">
        <f t="shared" si="391"/>
        <v>0</v>
      </c>
      <c r="BG50" s="177">
        <f t="shared" si="391"/>
        <v>0</v>
      </c>
      <c r="BH50" s="177">
        <f t="shared" si="391"/>
        <v>0</v>
      </c>
      <c r="BI50" s="177">
        <f t="shared" si="391"/>
        <v>0</v>
      </c>
      <c r="BJ50" s="177">
        <f t="shared" si="391"/>
        <v>0</v>
      </c>
      <c r="BK50" s="177">
        <f t="shared" si="391"/>
        <v>0</v>
      </c>
      <c r="BL50" s="177">
        <f t="shared" si="391"/>
        <v>0</v>
      </c>
      <c r="BM50" s="177">
        <f t="shared" si="391"/>
        <v>0</v>
      </c>
      <c r="BN50" s="177">
        <f t="shared" si="391"/>
        <v>0</v>
      </c>
      <c r="BO50" s="177">
        <f t="shared" si="391"/>
        <v>0</v>
      </c>
      <c r="BP50" s="177">
        <f t="shared" ref="BP50:BU50" si="392">IFERROR(IF(BP2="Fcst",BO50,BP72/BP36),0)</f>
        <v>0</v>
      </c>
      <c r="BQ50" s="177">
        <f t="shared" si="392"/>
        <v>0</v>
      </c>
      <c r="BR50" s="177">
        <f t="shared" si="392"/>
        <v>0</v>
      </c>
      <c r="BS50" s="177">
        <f t="shared" si="392"/>
        <v>0</v>
      </c>
      <c r="BT50" s="177">
        <f t="shared" si="392"/>
        <v>0</v>
      </c>
      <c r="BU50" s="177">
        <f t="shared" si="392"/>
        <v>0</v>
      </c>
    </row>
    <row r="51" spans="1:73" x14ac:dyDescent="0.3">
      <c r="A51" s="200" t="str">
        <f>IF(A3="MRR","MRR Renewals","ARR Renewals")</f>
        <v>MRR Renewals</v>
      </c>
      <c r="B51" s="201">
        <v>1200</v>
      </c>
      <c r="C51" s="209">
        <f t="shared" ref="C51:L51" si="393">IF($A$3="ARR",$B$51,IFERROR(B90,B51))</f>
        <v>0</v>
      </c>
      <c r="D51" s="209">
        <f t="shared" si="393"/>
        <v>0</v>
      </c>
      <c r="E51" s="209">
        <f t="shared" si="393"/>
        <v>0</v>
      </c>
      <c r="F51" s="209">
        <f t="shared" si="393"/>
        <v>0</v>
      </c>
      <c r="G51" s="209">
        <f t="shared" si="393"/>
        <v>0</v>
      </c>
      <c r="H51" s="209">
        <f t="shared" si="393"/>
        <v>0</v>
      </c>
      <c r="I51" s="209">
        <f t="shared" si="393"/>
        <v>0</v>
      </c>
      <c r="J51" s="209">
        <f t="shared" si="393"/>
        <v>0</v>
      </c>
      <c r="K51" s="209">
        <f t="shared" si="393"/>
        <v>0</v>
      </c>
      <c r="L51" s="209">
        <f t="shared" si="393"/>
        <v>0</v>
      </c>
      <c r="M51" s="209">
        <f>IF($A$3="ARR",$B$51,IFERROR(L90,L51))</f>
        <v>0</v>
      </c>
      <c r="N51" s="305">
        <f>IF($A$3="ARR",IFERROR((B51*B44+B50*B36+B57+B62+B68)/SUM(B36,B46),M51),IFERROR(M90,M51))</f>
        <v>0</v>
      </c>
      <c r="O51" s="305">
        <f t="shared" ref="O51:BU51" si="394">IF($A$3="ARR",IFERROR((C51*C44+C50*C36+C57+C62+C68)/SUM(C36,C46),N51),IFERROR(N90,N51))</f>
        <v>0</v>
      </c>
      <c r="P51" s="305">
        <f t="shared" si="394"/>
        <v>0</v>
      </c>
      <c r="Q51" s="305">
        <f t="shared" si="394"/>
        <v>0</v>
      </c>
      <c r="R51" s="305">
        <f t="shared" si="394"/>
        <v>0</v>
      </c>
      <c r="S51" s="305">
        <f t="shared" si="394"/>
        <v>0</v>
      </c>
      <c r="T51" s="305">
        <f t="shared" si="394"/>
        <v>0</v>
      </c>
      <c r="U51" s="305">
        <f t="shared" si="394"/>
        <v>0</v>
      </c>
      <c r="V51" s="305">
        <f t="shared" si="394"/>
        <v>0</v>
      </c>
      <c r="W51" s="305">
        <f t="shared" si="394"/>
        <v>0</v>
      </c>
      <c r="X51" s="305">
        <f t="shared" si="394"/>
        <v>0</v>
      </c>
      <c r="Y51" s="305">
        <f t="shared" si="394"/>
        <v>0</v>
      </c>
      <c r="Z51" s="305">
        <f t="shared" si="394"/>
        <v>0</v>
      </c>
      <c r="AA51" s="305">
        <f t="shared" si="394"/>
        <v>0</v>
      </c>
      <c r="AB51" s="305">
        <f t="shared" si="394"/>
        <v>0</v>
      </c>
      <c r="AC51" s="305">
        <f t="shared" si="394"/>
        <v>0</v>
      </c>
      <c r="AD51" s="305">
        <f t="shared" si="394"/>
        <v>0</v>
      </c>
      <c r="AE51" s="305">
        <f t="shared" si="394"/>
        <v>0</v>
      </c>
      <c r="AF51" s="305">
        <f t="shared" si="394"/>
        <v>0</v>
      </c>
      <c r="AG51" s="305">
        <f t="shared" si="394"/>
        <v>0</v>
      </c>
      <c r="AH51" s="305">
        <f t="shared" si="394"/>
        <v>0</v>
      </c>
      <c r="AI51" s="305">
        <f t="shared" si="394"/>
        <v>0</v>
      </c>
      <c r="AJ51" s="305">
        <f t="shared" si="394"/>
        <v>0</v>
      </c>
      <c r="AK51" s="305">
        <f t="shared" si="394"/>
        <v>0</v>
      </c>
      <c r="AL51" s="305">
        <f t="shared" si="394"/>
        <v>0</v>
      </c>
      <c r="AM51" s="305">
        <f t="shared" si="394"/>
        <v>0</v>
      </c>
      <c r="AN51" s="305">
        <f t="shared" si="394"/>
        <v>0</v>
      </c>
      <c r="AO51" s="305">
        <f t="shared" si="394"/>
        <v>0</v>
      </c>
      <c r="AP51" s="305">
        <f t="shared" si="394"/>
        <v>0</v>
      </c>
      <c r="AQ51" s="305">
        <f t="shared" si="394"/>
        <v>0</v>
      </c>
      <c r="AR51" s="305">
        <f t="shared" si="394"/>
        <v>0</v>
      </c>
      <c r="AS51" s="305">
        <f t="shared" si="394"/>
        <v>0</v>
      </c>
      <c r="AT51" s="305">
        <f t="shared" si="394"/>
        <v>0</v>
      </c>
      <c r="AU51" s="305">
        <f t="shared" si="394"/>
        <v>0</v>
      </c>
      <c r="AV51" s="305">
        <f t="shared" si="394"/>
        <v>0</v>
      </c>
      <c r="AW51" s="305">
        <f t="shared" si="394"/>
        <v>0</v>
      </c>
      <c r="AX51" s="305">
        <f t="shared" si="394"/>
        <v>0</v>
      </c>
      <c r="AY51" s="305">
        <f t="shared" si="394"/>
        <v>0</v>
      </c>
      <c r="AZ51" s="305">
        <f t="shared" si="394"/>
        <v>0</v>
      </c>
      <c r="BA51" s="305">
        <f t="shared" si="394"/>
        <v>0</v>
      </c>
      <c r="BB51" s="305">
        <f t="shared" si="394"/>
        <v>0</v>
      </c>
      <c r="BC51" s="305">
        <f t="shared" si="394"/>
        <v>0</v>
      </c>
      <c r="BD51" s="305">
        <f t="shared" si="394"/>
        <v>0</v>
      </c>
      <c r="BE51" s="305">
        <f t="shared" si="394"/>
        <v>0</v>
      </c>
      <c r="BF51" s="305">
        <f t="shared" si="394"/>
        <v>0</v>
      </c>
      <c r="BG51" s="305">
        <f t="shared" si="394"/>
        <v>0</v>
      </c>
      <c r="BH51" s="305">
        <f t="shared" si="394"/>
        <v>0</v>
      </c>
      <c r="BI51" s="305">
        <f t="shared" si="394"/>
        <v>0</v>
      </c>
      <c r="BJ51" s="305">
        <f t="shared" si="394"/>
        <v>0</v>
      </c>
      <c r="BK51" s="305">
        <f t="shared" si="394"/>
        <v>0</v>
      </c>
      <c r="BL51" s="305">
        <f t="shared" si="394"/>
        <v>0</v>
      </c>
      <c r="BM51" s="305">
        <f t="shared" si="394"/>
        <v>0</v>
      </c>
      <c r="BN51" s="305">
        <f t="shared" si="394"/>
        <v>0</v>
      </c>
      <c r="BO51" s="305">
        <f t="shared" si="394"/>
        <v>0</v>
      </c>
      <c r="BP51" s="305">
        <f t="shared" si="394"/>
        <v>0</v>
      </c>
      <c r="BQ51" s="305">
        <f t="shared" si="394"/>
        <v>0</v>
      </c>
      <c r="BR51" s="305">
        <f t="shared" si="394"/>
        <v>0</v>
      </c>
      <c r="BS51" s="305">
        <f t="shared" si="394"/>
        <v>0</v>
      </c>
      <c r="BT51" s="305">
        <f t="shared" si="394"/>
        <v>0</v>
      </c>
      <c r="BU51" s="305">
        <f t="shared" si="394"/>
        <v>0</v>
      </c>
    </row>
    <row r="53" spans="1:73" x14ac:dyDescent="0.3">
      <c r="A53" s="146"/>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row>
    <row r="54" spans="1:73" x14ac:dyDescent="0.3">
      <c r="A54" s="61" t="s">
        <v>373</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row>
    <row r="55" spans="1:73" x14ac:dyDescent="0.3">
      <c r="A55" s="146" t="s">
        <v>402</v>
      </c>
      <c r="B55" s="253">
        <v>0.05</v>
      </c>
      <c r="C55" s="326">
        <f>IFERROR(IF(C$2="Fcst",B55,SUMIF('Revenue E Actuals'!$A$2:$A$163,TRIM($A55),INDEX('Revenue E Actuals'!$C$2:$CU$163,0,MATCH(C$3,'Revenue E Actuals'!$C$1:$CU$1,0)))),0)</f>
        <v>0</v>
      </c>
      <c r="D55" s="326">
        <f>IFERROR(IF(D$2="Fcst",C55,SUMIF('Revenue E Actuals'!$A$2:$A$163,TRIM($A55),INDEX('Revenue E Actuals'!$C$2:$CU$163,0,MATCH(D$3,'Revenue E Actuals'!$C$1:$CU$1,0)))),0)</f>
        <v>0</v>
      </c>
      <c r="E55" s="326">
        <f>IFERROR(IF(E$2="Fcst",D55,SUMIF('Revenue E Actuals'!$A$2:$A$163,TRIM($A55),INDEX('Revenue E Actuals'!$C$2:$CU$163,0,MATCH(E$3,'Revenue E Actuals'!$C$1:$CU$1,0)))),0)</f>
        <v>0</v>
      </c>
      <c r="F55" s="326">
        <f>IFERROR(IF(F$2="Fcst",E55,SUMIF('Revenue E Actuals'!$A$2:$A$163,TRIM($A55),INDEX('Revenue E Actuals'!$C$2:$CU$163,0,MATCH(F$3,'Revenue E Actuals'!$C$1:$CU$1,0)))),0)</f>
        <v>0</v>
      </c>
      <c r="G55" s="326">
        <f>IFERROR(IF(G$2="Fcst",F55,SUMIF('Revenue E Actuals'!$A$2:$A$163,TRIM($A55),INDEX('Revenue E Actuals'!$C$2:$CU$163,0,MATCH(G$3,'Revenue E Actuals'!$C$1:$CU$1,0)))),0)</f>
        <v>0</v>
      </c>
      <c r="H55" s="326">
        <f>IFERROR(IF(H$2="Fcst",G55,SUMIF('Revenue E Actuals'!$A$2:$A$163,TRIM($A55),INDEX('Revenue E Actuals'!$C$2:$CU$163,0,MATCH(H$3,'Revenue E Actuals'!$C$1:$CU$1,0)))),0)</f>
        <v>0</v>
      </c>
      <c r="I55" s="326">
        <f>IFERROR(IF(I$2="Fcst",H55,SUMIF('Revenue E Actuals'!$A$2:$A$163,TRIM($A55),INDEX('Revenue E Actuals'!$C$2:$CU$163,0,MATCH(I$3,'Revenue E Actuals'!$C$1:$CU$1,0)))),0)</f>
        <v>0</v>
      </c>
      <c r="J55" s="326">
        <f>IFERROR(IF(J$2="Fcst",I55,SUMIF('Revenue E Actuals'!$A$2:$A$163,TRIM($A55),INDEX('Revenue E Actuals'!$C$2:$CU$163,0,MATCH(J$3,'Revenue E Actuals'!$C$1:$CU$1,0)))),0)</f>
        <v>0</v>
      </c>
      <c r="K55" s="326">
        <f>IFERROR(IF(K$2="Fcst",J55,SUMIF('Revenue E Actuals'!$A$2:$A$163,TRIM($A55),INDEX('Revenue E Actuals'!$C$2:$CU$163,0,MATCH(K$3,'Revenue E Actuals'!$C$1:$CU$1,0)))),0)</f>
        <v>0</v>
      </c>
      <c r="L55" s="326">
        <f>IFERROR(IF(L$2="Fcst",K55,SUMIF('Revenue E Actuals'!$A$2:$A$163,TRIM($A55),INDEX('Revenue E Actuals'!$C$2:$CU$163,0,MATCH(L$3,'Revenue E Actuals'!$C$1:$CU$1,0)))),0)</f>
        <v>0</v>
      </c>
      <c r="M55" s="326">
        <f>IFERROR(IF(M$2="Fcst",L55,SUMIF('Revenue E Actuals'!$A$2:$A$163,TRIM($A55),INDEX('Revenue E Actuals'!$C$2:$CU$163,0,MATCH(M$3,'Revenue E Actuals'!$C$1:$CU$1,0)))),0)</f>
        <v>0</v>
      </c>
      <c r="N55" s="326">
        <f>IFERROR(IF(N$2="Fcst",M55,SUMIF('Revenue E Actuals'!$A$2:$A$163,TRIM($A55),INDEX('Revenue E Actuals'!$C$2:$CU$163,0,MATCH(N$3,'Revenue E Actuals'!$C$1:$CU$1,0)))),0)</f>
        <v>0</v>
      </c>
      <c r="O55" s="326">
        <f>IFERROR(IF(O$2="Fcst",N55,SUMIF('Revenue E Actuals'!$A$2:$A$163,TRIM($A55),INDEX('Revenue E Actuals'!$C$2:$CU$163,0,MATCH(O$3,'Revenue E Actuals'!$C$1:$CU$1,0)))),0)</f>
        <v>0</v>
      </c>
      <c r="P55" s="326">
        <f>IFERROR(IF(P$2="Fcst",O55,SUMIF('Revenue E Actuals'!$A$2:$A$163,TRIM($A55),INDEX('Revenue E Actuals'!$C$2:$CU$163,0,MATCH(P$3,'Revenue E Actuals'!$C$1:$CU$1,0)))),0)</f>
        <v>0</v>
      </c>
      <c r="Q55" s="326">
        <f>IFERROR(IF(Q$2="Fcst",P55,SUMIF('Revenue E Actuals'!$A$2:$A$163,TRIM($A55),INDEX('Revenue E Actuals'!$C$2:$CU$163,0,MATCH(Q$3,'Revenue E Actuals'!$C$1:$CU$1,0)))),0)</f>
        <v>0</v>
      </c>
      <c r="R55" s="326">
        <f>IFERROR(IF(R$2="Fcst",Q55,SUMIF('Revenue E Actuals'!$A$2:$A$163,TRIM($A55),INDEX('Revenue E Actuals'!$C$2:$CU$163,0,MATCH(R$3,'Revenue E Actuals'!$C$1:$CU$1,0)))),0)</f>
        <v>0</v>
      </c>
      <c r="S55" s="326">
        <f>IFERROR(IF(S$2="Fcst",R55,SUMIF('Revenue E Actuals'!$A$2:$A$163,TRIM($A55),INDEX('Revenue E Actuals'!$C$2:$CU$163,0,MATCH(S$3,'Revenue E Actuals'!$C$1:$CU$1,0)))),0)</f>
        <v>0</v>
      </c>
      <c r="T55" s="326">
        <f>IFERROR(IF(T$2="Fcst",S55,SUMIF('Revenue E Actuals'!$A$2:$A$163,TRIM($A55),INDEX('Revenue E Actuals'!$C$2:$CU$163,0,MATCH(T$3,'Revenue E Actuals'!$C$1:$CU$1,0)))),0)</f>
        <v>0</v>
      </c>
      <c r="U55" s="326">
        <f>IFERROR(IF(U$2="Fcst",T55,SUMIF('Revenue E Actuals'!$A$2:$A$163,TRIM($A55),INDEX('Revenue E Actuals'!$C$2:$CU$163,0,MATCH(U$3,'Revenue E Actuals'!$C$1:$CU$1,0)))),0)</f>
        <v>0</v>
      </c>
      <c r="V55" s="326">
        <f>IFERROR(IF(V$2="Fcst",U55,SUMIF('Revenue E Actuals'!$A$2:$A$163,TRIM($A55),INDEX('Revenue E Actuals'!$C$2:$CU$163,0,MATCH(V$3,'Revenue E Actuals'!$C$1:$CU$1,0)))),0)</f>
        <v>0</v>
      </c>
      <c r="W55" s="326">
        <f>IFERROR(IF(W$2="Fcst",V55,SUMIF('Revenue E Actuals'!$A$2:$A$163,TRIM($A55),INDEX('Revenue E Actuals'!$C$2:$CU$163,0,MATCH(W$3,'Revenue E Actuals'!$C$1:$CU$1,0)))),0)</f>
        <v>0</v>
      </c>
      <c r="X55" s="326">
        <f>IFERROR(IF(X$2="Fcst",W55,SUMIF('Revenue E Actuals'!$A$2:$A$163,TRIM($A55),INDEX('Revenue E Actuals'!$C$2:$CU$163,0,MATCH(X$3,'Revenue E Actuals'!$C$1:$CU$1,0)))),0)</f>
        <v>0</v>
      </c>
      <c r="Y55" s="326">
        <f>IFERROR(IF(Y$2="Fcst",X55,SUMIF('Revenue E Actuals'!$A$2:$A$163,TRIM($A55),INDEX('Revenue E Actuals'!$C$2:$CU$163,0,MATCH(Y$3,'Revenue E Actuals'!$C$1:$CU$1,0)))),0)</f>
        <v>0</v>
      </c>
      <c r="Z55" s="326">
        <f>IFERROR(IF(Z$2="Fcst",Y55,SUMIF('Revenue E Actuals'!$A$2:$A$163,TRIM($A55),INDEX('Revenue E Actuals'!$C$2:$CU$163,0,MATCH(Z$3,'Revenue E Actuals'!$C$1:$CU$1,0)))),0)</f>
        <v>0</v>
      </c>
      <c r="AA55" s="326">
        <f>IFERROR(IF(AA$2="Fcst",Z55,SUMIF('Revenue E Actuals'!$A$2:$A$163,TRIM($A55),INDEX('Revenue E Actuals'!$C$2:$CU$163,0,MATCH(AA$3,'Revenue E Actuals'!$C$1:$CU$1,0)))),0)</f>
        <v>0</v>
      </c>
      <c r="AB55" s="326">
        <f>IFERROR(IF(AB$2="Fcst",AA55,SUMIF('Revenue E Actuals'!$A$2:$A$163,TRIM($A55),INDEX('Revenue E Actuals'!$C$2:$CU$163,0,MATCH(AB$3,'Revenue E Actuals'!$C$1:$CU$1,0)))),0)</f>
        <v>0</v>
      </c>
      <c r="AC55" s="326">
        <f>IFERROR(IF(AC$2="Fcst",AB55,SUMIF('Revenue E Actuals'!$A$2:$A$163,TRIM($A55),INDEX('Revenue E Actuals'!$C$2:$CU$163,0,MATCH(AC$3,'Revenue E Actuals'!$C$1:$CU$1,0)))),0)</f>
        <v>0</v>
      </c>
      <c r="AD55" s="326">
        <f>IFERROR(IF(AD$2="Fcst",AC55,SUMIF('Revenue E Actuals'!$A$2:$A$163,TRIM($A55),INDEX('Revenue E Actuals'!$C$2:$CU$163,0,MATCH(AD$3,'Revenue E Actuals'!$C$1:$CU$1,0)))),0)</f>
        <v>0</v>
      </c>
      <c r="AE55" s="326">
        <f>IFERROR(IF(AE$2="Fcst",AD55,SUMIF('Revenue E Actuals'!$A$2:$A$163,TRIM($A55),INDEX('Revenue E Actuals'!$C$2:$CU$163,0,MATCH(AE$3,'Revenue E Actuals'!$C$1:$CU$1,0)))),0)</f>
        <v>0</v>
      </c>
      <c r="AF55" s="326">
        <f>IFERROR(IF(AF$2="Fcst",AE55,SUMIF('Revenue E Actuals'!$A$2:$A$163,TRIM($A55),INDEX('Revenue E Actuals'!$C$2:$CU$163,0,MATCH(AF$3,'Revenue E Actuals'!$C$1:$CU$1,0)))),0)</f>
        <v>0</v>
      </c>
      <c r="AG55" s="326">
        <f>IFERROR(IF(AG$2="Fcst",AF55,SUMIF('Revenue E Actuals'!$A$2:$A$163,TRIM($A55),INDEX('Revenue E Actuals'!$C$2:$CU$163,0,MATCH(AG$3,'Revenue E Actuals'!$C$1:$CU$1,0)))),0)</f>
        <v>0</v>
      </c>
      <c r="AH55" s="326">
        <f>IFERROR(IF(AH$2="Fcst",AG55,SUMIF('Revenue E Actuals'!$A$2:$A$163,TRIM($A55),INDEX('Revenue E Actuals'!$C$2:$CU$163,0,MATCH(AH$3,'Revenue E Actuals'!$C$1:$CU$1,0)))),0)</f>
        <v>0</v>
      </c>
      <c r="AI55" s="326">
        <f>IFERROR(IF(AI$2="Fcst",AH55,SUMIF('Revenue E Actuals'!$A$2:$A$163,TRIM($A55),INDEX('Revenue E Actuals'!$C$2:$CU$163,0,MATCH(AI$3,'Revenue E Actuals'!$C$1:$CU$1,0)))),0)</f>
        <v>0</v>
      </c>
      <c r="AJ55" s="326">
        <f>IFERROR(IF(AJ$2="Fcst",AI55,SUMIF('Revenue E Actuals'!$A$2:$A$163,TRIM($A55),INDEX('Revenue E Actuals'!$C$2:$CU$163,0,MATCH(AJ$3,'Revenue E Actuals'!$C$1:$CU$1,0)))),0)</f>
        <v>0</v>
      </c>
      <c r="AK55" s="326">
        <f>IFERROR(IF(AK$2="Fcst",AJ55,SUMIF('Revenue E Actuals'!$A$2:$A$163,TRIM($A55),INDEX('Revenue E Actuals'!$C$2:$CU$163,0,MATCH(AK$3,'Revenue E Actuals'!$C$1:$CU$1,0)))),0)</f>
        <v>0</v>
      </c>
      <c r="AL55" s="326">
        <f>IFERROR(IF(AL$2="Fcst",AK55,SUMIF('Revenue E Actuals'!$A$2:$A$163,TRIM($A55),INDEX('Revenue E Actuals'!$C$2:$CU$163,0,MATCH(AL$3,'Revenue E Actuals'!$C$1:$CU$1,0)))),0)</f>
        <v>0</v>
      </c>
      <c r="AM55" s="326">
        <f>IFERROR(IF(AM$2="Fcst",AL55,SUMIF('Revenue E Actuals'!$A$2:$A$163,TRIM($A55),INDEX('Revenue E Actuals'!$C$2:$CU$163,0,MATCH(AM$3,'Revenue E Actuals'!$C$1:$CU$1,0)))),0)</f>
        <v>0</v>
      </c>
      <c r="AN55" s="326">
        <f>IFERROR(IF(AN$2="Fcst",AM55,SUMIF('Revenue E Actuals'!$A$2:$A$163,TRIM($A55),INDEX('Revenue E Actuals'!$C$2:$CU$163,0,MATCH(AN$3,'Revenue E Actuals'!$C$1:$CU$1,0)))),0)</f>
        <v>0</v>
      </c>
      <c r="AO55" s="326">
        <f>IFERROR(IF(AO$2="Fcst",AN55,SUMIF('Revenue E Actuals'!$A$2:$A$163,TRIM($A55),INDEX('Revenue E Actuals'!$C$2:$CU$163,0,MATCH(AO$3,'Revenue E Actuals'!$C$1:$CU$1,0)))),0)</f>
        <v>0</v>
      </c>
      <c r="AP55" s="326">
        <f>IFERROR(IF(AP$2="Fcst",AO55,SUMIF('Revenue E Actuals'!$A$2:$A$163,TRIM($A55),INDEX('Revenue E Actuals'!$C$2:$CU$163,0,MATCH(AP$3,'Revenue E Actuals'!$C$1:$CU$1,0)))),0)</f>
        <v>0</v>
      </c>
      <c r="AQ55" s="326">
        <f>IFERROR(IF(AQ$2="Fcst",AP55,SUMIF('Revenue E Actuals'!$A$2:$A$163,TRIM($A55),INDEX('Revenue E Actuals'!$C$2:$CU$163,0,MATCH(AQ$3,'Revenue E Actuals'!$C$1:$CU$1,0)))),0)</f>
        <v>0</v>
      </c>
      <c r="AR55" s="326">
        <f>IFERROR(IF(AR$2="Fcst",AQ55,SUMIF('Revenue E Actuals'!$A$2:$A$163,TRIM($A55),INDEX('Revenue E Actuals'!$C$2:$CU$163,0,MATCH(AR$3,'Revenue E Actuals'!$C$1:$CU$1,0)))),0)</f>
        <v>0</v>
      </c>
      <c r="AS55" s="326">
        <f>IFERROR(IF(AS$2="Fcst",AR55,SUMIF('Revenue E Actuals'!$A$2:$A$163,TRIM($A55),INDEX('Revenue E Actuals'!$C$2:$CU$163,0,MATCH(AS$3,'Revenue E Actuals'!$C$1:$CU$1,0)))),0)</f>
        <v>0</v>
      </c>
      <c r="AT55" s="326">
        <f>IFERROR(IF(AT$2="Fcst",AS55,SUMIF('Revenue E Actuals'!$A$2:$A$163,TRIM($A55),INDEX('Revenue E Actuals'!$C$2:$CU$163,0,MATCH(AT$3,'Revenue E Actuals'!$C$1:$CU$1,0)))),0)</f>
        <v>0</v>
      </c>
      <c r="AU55" s="326">
        <f>IFERROR(IF(AU$2="Fcst",AT55,SUMIF('Revenue E Actuals'!$A$2:$A$163,TRIM($A55),INDEX('Revenue E Actuals'!$C$2:$CU$163,0,MATCH(AU$3,'Revenue E Actuals'!$C$1:$CU$1,0)))),0)</f>
        <v>0</v>
      </c>
      <c r="AV55" s="326">
        <f>IFERROR(IF(AV$2="Fcst",AU55,SUMIF('Revenue E Actuals'!$A$2:$A$163,TRIM($A55),INDEX('Revenue E Actuals'!$C$2:$CU$163,0,MATCH(AV$3,'Revenue E Actuals'!$C$1:$CU$1,0)))),0)</f>
        <v>0</v>
      </c>
      <c r="AW55" s="326">
        <f>IFERROR(IF(AW$2="Fcst",AV55,SUMIF('Revenue E Actuals'!$A$2:$A$163,TRIM($A55),INDEX('Revenue E Actuals'!$C$2:$CU$163,0,MATCH(AW$3,'Revenue E Actuals'!$C$1:$CU$1,0)))),0)</f>
        <v>0</v>
      </c>
      <c r="AX55" s="326">
        <f>IFERROR(IF(AX$2="Fcst",AW55,SUMIF('Revenue E Actuals'!$A$2:$A$163,TRIM($A55),INDEX('Revenue E Actuals'!$C$2:$CU$163,0,MATCH(AX$3,'Revenue E Actuals'!$C$1:$CU$1,0)))),0)</f>
        <v>0</v>
      </c>
      <c r="AY55" s="326">
        <f>IFERROR(IF(AY$2="Fcst",AX55,SUMIF('Revenue E Actuals'!$A$2:$A$163,TRIM($A55),INDEX('Revenue E Actuals'!$C$2:$CU$163,0,MATCH(AY$3,'Revenue E Actuals'!$C$1:$CU$1,0)))),0)</f>
        <v>0</v>
      </c>
      <c r="AZ55" s="326">
        <f>IFERROR(IF(AZ$2="Fcst",AY55,SUMIF('Revenue E Actuals'!$A$2:$A$163,TRIM($A55),INDEX('Revenue E Actuals'!$C$2:$CU$163,0,MATCH(AZ$3,'Revenue E Actuals'!$C$1:$CU$1,0)))),0)</f>
        <v>0</v>
      </c>
      <c r="BA55" s="326">
        <f>IFERROR(IF(BA$2="Fcst",AZ55,SUMIF('Revenue E Actuals'!$A$2:$A$163,TRIM($A55),INDEX('Revenue E Actuals'!$C$2:$CU$163,0,MATCH(BA$3,'Revenue E Actuals'!$C$1:$CU$1,0)))),0)</f>
        <v>0</v>
      </c>
      <c r="BB55" s="326">
        <f>IFERROR(IF(BB$2="Fcst",BA55,SUMIF('Revenue E Actuals'!$A$2:$A$163,TRIM($A55),INDEX('Revenue E Actuals'!$C$2:$CU$163,0,MATCH(BB$3,'Revenue E Actuals'!$C$1:$CU$1,0)))),0)</f>
        <v>0</v>
      </c>
      <c r="BC55" s="326">
        <f>IFERROR(IF(BC$2="Fcst",BB55,SUMIF('Revenue E Actuals'!$A$2:$A$163,TRIM($A55),INDEX('Revenue E Actuals'!$C$2:$CU$163,0,MATCH(BC$3,'Revenue E Actuals'!$C$1:$CU$1,0)))),0)</f>
        <v>0</v>
      </c>
      <c r="BD55" s="326">
        <f>IFERROR(IF(BD$2="Fcst",BC55,SUMIF('Revenue E Actuals'!$A$2:$A$163,TRIM($A55),INDEX('Revenue E Actuals'!$C$2:$CU$163,0,MATCH(BD$3,'Revenue E Actuals'!$C$1:$CU$1,0)))),0)</f>
        <v>0</v>
      </c>
      <c r="BE55" s="326">
        <f>IFERROR(IF(BE$2="Fcst",BD55,SUMIF('Revenue E Actuals'!$A$2:$A$163,TRIM($A55),INDEX('Revenue E Actuals'!$C$2:$CU$163,0,MATCH(BE$3,'Revenue E Actuals'!$C$1:$CU$1,0)))),0)</f>
        <v>0</v>
      </c>
      <c r="BF55" s="326">
        <f>IFERROR(IF(BF$2="Fcst",BE55,SUMIF('Revenue E Actuals'!$A$2:$A$163,TRIM($A55),INDEX('Revenue E Actuals'!$C$2:$CU$163,0,MATCH(BF$3,'Revenue E Actuals'!$C$1:$CU$1,0)))),0)</f>
        <v>0</v>
      </c>
      <c r="BG55" s="326">
        <f>IFERROR(IF(BG$2="Fcst",BF55,SUMIF('Revenue E Actuals'!$A$2:$A$163,TRIM($A55),INDEX('Revenue E Actuals'!$C$2:$CU$163,0,MATCH(BG$3,'Revenue E Actuals'!$C$1:$CU$1,0)))),0)</f>
        <v>0</v>
      </c>
      <c r="BH55" s="326">
        <f>IFERROR(IF(BH$2="Fcst",BG55,SUMIF('Revenue E Actuals'!$A$2:$A$163,TRIM($A55),INDEX('Revenue E Actuals'!$C$2:$CU$163,0,MATCH(BH$3,'Revenue E Actuals'!$C$1:$CU$1,0)))),0)</f>
        <v>0</v>
      </c>
      <c r="BI55" s="326">
        <f>IFERROR(IF(BI$2="Fcst",BH55,SUMIF('Revenue E Actuals'!$A$2:$A$163,TRIM($A55),INDEX('Revenue E Actuals'!$C$2:$CU$163,0,MATCH(BI$3,'Revenue E Actuals'!$C$1:$CU$1,0)))),0)</f>
        <v>0</v>
      </c>
      <c r="BJ55" s="326">
        <f>IFERROR(IF(BJ$2="Fcst",BI55,SUMIF('Revenue E Actuals'!$A$2:$A$163,TRIM($A55),INDEX('Revenue E Actuals'!$C$2:$CU$163,0,MATCH(BJ$3,'Revenue E Actuals'!$C$1:$CU$1,0)))),0)</f>
        <v>0</v>
      </c>
      <c r="BK55" s="326">
        <f>IFERROR(IF(BK$2="Fcst",BJ55,SUMIF('Revenue E Actuals'!$A$2:$A$163,TRIM($A55),INDEX('Revenue E Actuals'!$C$2:$CU$163,0,MATCH(BK$3,'Revenue E Actuals'!$C$1:$CU$1,0)))),0)</f>
        <v>0</v>
      </c>
      <c r="BL55" s="326">
        <f>IFERROR(IF(BL$2="Fcst",BK55,SUMIF('Revenue E Actuals'!$A$2:$A$163,TRIM($A55),INDEX('Revenue E Actuals'!$C$2:$CU$163,0,MATCH(BL$3,'Revenue E Actuals'!$C$1:$CU$1,0)))),0)</f>
        <v>0</v>
      </c>
      <c r="BM55" s="326">
        <f>IFERROR(IF(BM$2="Fcst",BL55,SUMIF('Revenue E Actuals'!$A$2:$A$163,TRIM($A55),INDEX('Revenue E Actuals'!$C$2:$CU$163,0,MATCH(BM$3,'Revenue E Actuals'!$C$1:$CU$1,0)))),0)</f>
        <v>0</v>
      </c>
      <c r="BN55" s="326">
        <f>IFERROR(IF(BN$2="Fcst",BM55,SUMIF('Revenue E Actuals'!$A$2:$A$163,TRIM($A55),INDEX('Revenue E Actuals'!$C$2:$CU$163,0,MATCH(BN$3,'Revenue E Actuals'!$C$1:$CU$1,0)))),0)</f>
        <v>0</v>
      </c>
      <c r="BO55" s="326">
        <f>IFERROR(IF(BO$2="Fcst",BN55,SUMIF('Revenue E Actuals'!$A$2:$A$163,TRIM($A55),INDEX('Revenue E Actuals'!$C$2:$CU$163,0,MATCH(BO$3,'Revenue E Actuals'!$C$1:$CU$1,0)))),0)</f>
        <v>0</v>
      </c>
      <c r="BP55" s="326">
        <f>IFERROR(IF(BP$2="Fcst",BO55,SUMIF('Revenue E Actuals'!$A$2:$A$163,TRIM($A55),INDEX('Revenue E Actuals'!$C$2:$CU$163,0,MATCH(BP$3,'Revenue E Actuals'!$C$1:$CU$1,0)))),0)</f>
        <v>0</v>
      </c>
      <c r="BQ55" s="326">
        <f>IFERROR(IF(BQ$2="Fcst",BP55,SUMIF('Revenue E Actuals'!$A$2:$A$163,TRIM($A55),INDEX('Revenue E Actuals'!$C$2:$CU$163,0,MATCH(BQ$3,'Revenue E Actuals'!$C$1:$CU$1,0)))),0)</f>
        <v>0</v>
      </c>
      <c r="BR55" s="326">
        <f>IFERROR(IF(BR$2="Fcst",BQ55,SUMIF('Revenue E Actuals'!$A$2:$A$163,TRIM($A55),INDEX('Revenue E Actuals'!$C$2:$CU$163,0,MATCH(BR$3,'Revenue E Actuals'!$C$1:$CU$1,0)))),0)</f>
        <v>0</v>
      </c>
      <c r="BS55" s="326">
        <f>IFERROR(IF(BS$2="Fcst",BR55,SUMIF('Revenue E Actuals'!$A$2:$A$163,TRIM($A55),INDEX('Revenue E Actuals'!$C$2:$CU$163,0,MATCH(BS$3,'Revenue E Actuals'!$C$1:$CU$1,0)))),0)</f>
        <v>0</v>
      </c>
      <c r="BT55" s="326">
        <f>IFERROR(IF(BT$2="Fcst",BS55,SUMIF('Revenue E Actuals'!$A$2:$A$163,TRIM($A55),INDEX('Revenue E Actuals'!$C$2:$CU$163,0,MATCH(BT$3,'Revenue E Actuals'!$C$1:$CU$1,0)))),0)</f>
        <v>0</v>
      </c>
      <c r="BU55" s="326">
        <f>IFERROR(IF(BU$2="Fcst",BT55,SUMIF('Revenue E Actuals'!$A$2:$A$163,TRIM($A55),INDEX('Revenue E Actuals'!$C$2:$CU$163,0,MATCH(BU$3,'Revenue E Actuals'!$C$1:$CU$1,0)))),0)</f>
        <v>0</v>
      </c>
    </row>
    <row r="56" spans="1:73" x14ac:dyDescent="0.3">
      <c r="A56" s="146" t="s">
        <v>434</v>
      </c>
      <c r="B56" s="323">
        <f>B71</f>
        <v>0</v>
      </c>
      <c r="C56" s="323">
        <f>B77</f>
        <v>0</v>
      </c>
      <c r="D56" s="323">
        <f t="shared" ref="D56:BI56" si="395">C77</f>
        <v>0</v>
      </c>
      <c r="E56" s="323">
        <f t="shared" si="395"/>
        <v>0</v>
      </c>
      <c r="F56" s="323">
        <f t="shared" si="395"/>
        <v>0</v>
      </c>
      <c r="G56" s="323">
        <f>F77</f>
        <v>0</v>
      </c>
      <c r="H56" s="323">
        <f t="shared" si="395"/>
        <v>0</v>
      </c>
      <c r="I56" s="323">
        <f t="shared" si="395"/>
        <v>0</v>
      </c>
      <c r="J56" s="323">
        <f t="shared" si="395"/>
        <v>0</v>
      </c>
      <c r="K56" s="323">
        <f t="shared" si="395"/>
        <v>0</v>
      </c>
      <c r="L56" s="323">
        <f t="shared" si="395"/>
        <v>0</v>
      </c>
      <c r="M56" s="323">
        <f t="shared" si="395"/>
        <v>0</v>
      </c>
      <c r="N56" s="323">
        <f t="shared" si="395"/>
        <v>0</v>
      </c>
      <c r="O56" s="323">
        <f t="shared" si="395"/>
        <v>0</v>
      </c>
      <c r="P56" s="323">
        <f t="shared" si="395"/>
        <v>0</v>
      </c>
      <c r="Q56" s="323">
        <f t="shared" si="395"/>
        <v>0</v>
      </c>
      <c r="R56" s="323">
        <f t="shared" si="395"/>
        <v>0</v>
      </c>
      <c r="S56" s="323">
        <f t="shared" si="395"/>
        <v>0</v>
      </c>
      <c r="T56" s="323">
        <f t="shared" si="395"/>
        <v>0</v>
      </c>
      <c r="U56" s="323">
        <f t="shared" si="395"/>
        <v>0</v>
      </c>
      <c r="V56" s="323">
        <f t="shared" si="395"/>
        <v>0</v>
      </c>
      <c r="W56" s="323">
        <f t="shared" si="395"/>
        <v>0</v>
      </c>
      <c r="X56" s="323">
        <f t="shared" si="395"/>
        <v>0</v>
      </c>
      <c r="Y56" s="323">
        <f t="shared" si="395"/>
        <v>0</v>
      </c>
      <c r="Z56" s="323">
        <f t="shared" si="395"/>
        <v>0</v>
      </c>
      <c r="AA56" s="323">
        <f t="shared" si="395"/>
        <v>0</v>
      </c>
      <c r="AB56" s="323">
        <f t="shared" si="395"/>
        <v>0</v>
      </c>
      <c r="AC56" s="323">
        <f t="shared" si="395"/>
        <v>0</v>
      </c>
      <c r="AD56" s="323">
        <f t="shared" si="395"/>
        <v>0</v>
      </c>
      <c r="AE56" s="323">
        <f t="shared" si="395"/>
        <v>0</v>
      </c>
      <c r="AF56" s="323">
        <f t="shared" si="395"/>
        <v>0</v>
      </c>
      <c r="AG56" s="323">
        <f t="shared" si="395"/>
        <v>0</v>
      </c>
      <c r="AH56" s="323">
        <f t="shared" si="395"/>
        <v>0</v>
      </c>
      <c r="AI56" s="323">
        <f t="shared" si="395"/>
        <v>0</v>
      </c>
      <c r="AJ56" s="323">
        <f t="shared" si="395"/>
        <v>0</v>
      </c>
      <c r="AK56" s="323">
        <f t="shared" si="395"/>
        <v>0</v>
      </c>
      <c r="AL56" s="323">
        <f t="shared" si="395"/>
        <v>0</v>
      </c>
      <c r="AM56" s="323">
        <f t="shared" si="395"/>
        <v>0</v>
      </c>
      <c r="AN56" s="323">
        <f t="shared" si="395"/>
        <v>0</v>
      </c>
      <c r="AO56" s="323">
        <f t="shared" si="395"/>
        <v>0</v>
      </c>
      <c r="AP56" s="323">
        <f t="shared" si="395"/>
        <v>0</v>
      </c>
      <c r="AQ56" s="323">
        <f t="shared" si="395"/>
        <v>0</v>
      </c>
      <c r="AR56" s="323">
        <f t="shared" si="395"/>
        <v>0</v>
      </c>
      <c r="AS56" s="323">
        <f t="shared" si="395"/>
        <v>0</v>
      </c>
      <c r="AT56" s="323">
        <f t="shared" si="395"/>
        <v>0</v>
      </c>
      <c r="AU56" s="323">
        <f t="shared" si="395"/>
        <v>0</v>
      </c>
      <c r="AV56" s="323">
        <f t="shared" si="395"/>
        <v>0</v>
      </c>
      <c r="AW56" s="323">
        <f t="shared" si="395"/>
        <v>0</v>
      </c>
      <c r="AX56" s="323">
        <f t="shared" si="395"/>
        <v>0</v>
      </c>
      <c r="AY56" s="323">
        <f t="shared" si="395"/>
        <v>0</v>
      </c>
      <c r="AZ56" s="323">
        <f t="shared" si="395"/>
        <v>0</v>
      </c>
      <c r="BA56" s="323">
        <f t="shared" si="395"/>
        <v>0</v>
      </c>
      <c r="BB56" s="323">
        <f t="shared" si="395"/>
        <v>0</v>
      </c>
      <c r="BC56" s="323">
        <f t="shared" si="395"/>
        <v>0</v>
      </c>
      <c r="BD56" s="323">
        <f t="shared" si="395"/>
        <v>0</v>
      </c>
      <c r="BE56" s="323">
        <f t="shared" si="395"/>
        <v>0</v>
      </c>
      <c r="BF56" s="323">
        <f t="shared" si="395"/>
        <v>0</v>
      </c>
      <c r="BG56" s="323">
        <f t="shared" si="395"/>
        <v>0</v>
      </c>
      <c r="BH56" s="323">
        <f t="shared" si="395"/>
        <v>0</v>
      </c>
      <c r="BI56" s="323">
        <f t="shared" si="395"/>
        <v>0</v>
      </c>
      <c r="BJ56" s="323">
        <f t="shared" ref="BJ56" si="396">BI77</f>
        <v>0</v>
      </c>
      <c r="BK56" s="323">
        <f t="shared" ref="BK56" si="397">BJ77</f>
        <v>0</v>
      </c>
      <c r="BL56" s="323">
        <f t="shared" ref="BL56" si="398">BK77</f>
        <v>0</v>
      </c>
      <c r="BM56" s="323">
        <f t="shared" ref="BM56" si="399">BL77</f>
        <v>0</v>
      </c>
      <c r="BN56" s="323">
        <f t="shared" ref="BN56" si="400">BM77</f>
        <v>0</v>
      </c>
      <c r="BO56" s="323">
        <f t="shared" ref="BO56" si="401">BN77</f>
        <v>0</v>
      </c>
      <c r="BP56" s="323">
        <f t="shared" ref="BP56" si="402">BO77</f>
        <v>0</v>
      </c>
      <c r="BQ56" s="323">
        <f t="shared" ref="BQ56" si="403">BP77</f>
        <v>0</v>
      </c>
      <c r="BR56" s="323">
        <f t="shared" ref="BR56" si="404">BQ77</f>
        <v>0</v>
      </c>
      <c r="BS56" s="323">
        <f t="shared" ref="BS56" si="405">BR77</f>
        <v>0</v>
      </c>
      <c r="BT56" s="323">
        <f t="shared" ref="BT56" si="406">BS77</f>
        <v>0</v>
      </c>
      <c r="BU56" s="323">
        <f t="shared" ref="BU56" si="407">BT77</f>
        <v>0</v>
      </c>
    </row>
    <row r="57" spans="1:73" x14ac:dyDescent="0.3">
      <c r="A57" s="78" t="s">
        <v>399</v>
      </c>
      <c r="B57" s="219">
        <f t="shared" ref="B57:AG57" si="408">B55*B56</f>
        <v>0</v>
      </c>
      <c r="C57" s="219">
        <f t="shared" si="408"/>
        <v>0</v>
      </c>
      <c r="D57" s="219">
        <f t="shared" si="408"/>
        <v>0</v>
      </c>
      <c r="E57" s="219">
        <f t="shared" si="408"/>
        <v>0</v>
      </c>
      <c r="F57" s="219">
        <f t="shared" si="408"/>
        <v>0</v>
      </c>
      <c r="G57" s="219">
        <f t="shared" si="408"/>
        <v>0</v>
      </c>
      <c r="H57" s="219">
        <f t="shared" si="408"/>
        <v>0</v>
      </c>
      <c r="I57" s="219">
        <f t="shared" si="408"/>
        <v>0</v>
      </c>
      <c r="J57" s="219">
        <f t="shared" si="408"/>
        <v>0</v>
      </c>
      <c r="K57" s="219">
        <f t="shared" si="408"/>
        <v>0</v>
      </c>
      <c r="L57" s="219">
        <f t="shared" si="408"/>
        <v>0</v>
      </c>
      <c r="M57" s="219">
        <f t="shared" si="408"/>
        <v>0</v>
      </c>
      <c r="N57" s="219">
        <f t="shared" si="408"/>
        <v>0</v>
      </c>
      <c r="O57" s="219">
        <f t="shared" si="408"/>
        <v>0</v>
      </c>
      <c r="P57" s="219">
        <f t="shared" si="408"/>
        <v>0</v>
      </c>
      <c r="Q57" s="219">
        <f t="shared" si="408"/>
        <v>0</v>
      </c>
      <c r="R57" s="219">
        <f t="shared" si="408"/>
        <v>0</v>
      </c>
      <c r="S57" s="219">
        <f t="shared" si="408"/>
        <v>0</v>
      </c>
      <c r="T57" s="219">
        <f t="shared" si="408"/>
        <v>0</v>
      </c>
      <c r="U57" s="219">
        <f t="shared" si="408"/>
        <v>0</v>
      </c>
      <c r="V57" s="219">
        <f t="shared" si="408"/>
        <v>0</v>
      </c>
      <c r="W57" s="219">
        <f t="shared" si="408"/>
        <v>0</v>
      </c>
      <c r="X57" s="219">
        <f t="shared" si="408"/>
        <v>0</v>
      </c>
      <c r="Y57" s="219">
        <f t="shared" si="408"/>
        <v>0</v>
      </c>
      <c r="Z57" s="219">
        <f t="shared" si="408"/>
        <v>0</v>
      </c>
      <c r="AA57" s="219">
        <f t="shared" si="408"/>
        <v>0</v>
      </c>
      <c r="AB57" s="219">
        <f t="shared" si="408"/>
        <v>0</v>
      </c>
      <c r="AC57" s="219">
        <f t="shared" si="408"/>
        <v>0</v>
      </c>
      <c r="AD57" s="219">
        <f t="shared" si="408"/>
        <v>0</v>
      </c>
      <c r="AE57" s="219">
        <f t="shared" si="408"/>
        <v>0</v>
      </c>
      <c r="AF57" s="219">
        <f t="shared" si="408"/>
        <v>0</v>
      </c>
      <c r="AG57" s="219">
        <f t="shared" si="408"/>
        <v>0</v>
      </c>
      <c r="AH57" s="219">
        <f t="shared" ref="AH57:BI57" si="409">AH55*AH56</f>
        <v>0</v>
      </c>
      <c r="AI57" s="219">
        <f t="shared" si="409"/>
        <v>0</v>
      </c>
      <c r="AJ57" s="219">
        <f t="shared" si="409"/>
        <v>0</v>
      </c>
      <c r="AK57" s="219">
        <f t="shared" si="409"/>
        <v>0</v>
      </c>
      <c r="AL57" s="219">
        <f t="shared" si="409"/>
        <v>0</v>
      </c>
      <c r="AM57" s="219">
        <f t="shared" si="409"/>
        <v>0</v>
      </c>
      <c r="AN57" s="219">
        <f t="shared" si="409"/>
        <v>0</v>
      </c>
      <c r="AO57" s="219">
        <f t="shared" si="409"/>
        <v>0</v>
      </c>
      <c r="AP57" s="219">
        <f t="shared" si="409"/>
        <v>0</v>
      </c>
      <c r="AQ57" s="219">
        <f t="shared" si="409"/>
        <v>0</v>
      </c>
      <c r="AR57" s="219">
        <f t="shared" si="409"/>
        <v>0</v>
      </c>
      <c r="AS57" s="219">
        <f t="shared" si="409"/>
        <v>0</v>
      </c>
      <c r="AT57" s="219">
        <f t="shared" si="409"/>
        <v>0</v>
      </c>
      <c r="AU57" s="219">
        <f t="shared" si="409"/>
        <v>0</v>
      </c>
      <c r="AV57" s="219">
        <f t="shared" si="409"/>
        <v>0</v>
      </c>
      <c r="AW57" s="219">
        <f t="shared" si="409"/>
        <v>0</v>
      </c>
      <c r="AX57" s="219">
        <f t="shared" si="409"/>
        <v>0</v>
      </c>
      <c r="AY57" s="219">
        <f t="shared" si="409"/>
        <v>0</v>
      </c>
      <c r="AZ57" s="219">
        <f t="shared" si="409"/>
        <v>0</v>
      </c>
      <c r="BA57" s="219">
        <f t="shared" si="409"/>
        <v>0</v>
      </c>
      <c r="BB57" s="219">
        <f t="shared" si="409"/>
        <v>0</v>
      </c>
      <c r="BC57" s="219">
        <f t="shared" si="409"/>
        <v>0</v>
      </c>
      <c r="BD57" s="219">
        <f t="shared" si="409"/>
        <v>0</v>
      </c>
      <c r="BE57" s="219">
        <f t="shared" si="409"/>
        <v>0</v>
      </c>
      <c r="BF57" s="219">
        <f t="shared" si="409"/>
        <v>0</v>
      </c>
      <c r="BG57" s="219">
        <f t="shared" si="409"/>
        <v>0</v>
      </c>
      <c r="BH57" s="219">
        <f t="shared" si="409"/>
        <v>0</v>
      </c>
      <c r="BI57" s="219">
        <f t="shared" si="409"/>
        <v>0</v>
      </c>
      <c r="BJ57" s="219">
        <f t="shared" ref="BJ57:BU57" si="410">BJ55*BJ56</f>
        <v>0</v>
      </c>
      <c r="BK57" s="219">
        <f t="shared" si="410"/>
        <v>0</v>
      </c>
      <c r="BL57" s="219">
        <f t="shared" si="410"/>
        <v>0</v>
      </c>
      <c r="BM57" s="219">
        <f t="shared" si="410"/>
        <v>0</v>
      </c>
      <c r="BN57" s="219">
        <f t="shared" si="410"/>
        <v>0</v>
      </c>
      <c r="BO57" s="219">
        <f t="shared" si="410"/>
        <v>0</v>
      </c>
      <c r="BP57" s="219">
        <f t="shared" si="410"/>
        <v>0</v>
      </c>
      <c r="BQ57" s="219">
        <f t="shared" si="410"/>
        <v>0</v>
      </c>
      <c r="BR57" s="219">
        <f t="shared" si="410"/>
        <v>0</v>
      </c>
      <c r="BS57" s="219">
        <f t="shared" si="410"/>
        <v>0</v>
      </c>
      <c r="BT57" s="219">
        <f t="shared" si="410"/>
        <v>0</v>
      </c>
      <c r="BU57" s="219">
        <f t="shared" si="410"/>
        <v>0</v>
      </c>
    </row>
    <row r="58" spans="1:73" x14ac:dyDescent="0.3">
      <c r="A58" s="146"/>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row>
    <row r="59" spans="1:73" x14ac:dyDescent="0.3">
      <c r="A59" s="61" t="s">
        <v>377</v>
      </c>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row>
    <row r="60" spans="1:73" x14ac:dyDescent="0.3">
      <c r="A60" s="146" t="s">
        <v>401</v>
      </c>
      <c r="B60" s="253">
        <v>-0.03</v>
      </c>
      <c r="C60" s="326">
        <f>IFERROR(IF(C$2="Fcst",B60,SUMIF('Revenue E Actuals'!$A$2:$A$163,TRIM($A60),INDEX('Revenue E Actuals'!$C$2:$CU$163,0,MATCH(C$3,'Revenue E Actuals'!$C$1:$CU$1,0)))),0)</f>
        <v>0</v>
      </c>
      <c r="D60" s="326">
        <f>IFERROR(IF(D$2="Fcst",C60,SUMIF('Revenue E Actuals'!$A$2:$A$163,TRIM($A60),INDEX('Revenue E Actuals'!$C$2:$CU$163,0,MATCH(D$3,'Revenue E Actuals'!$C$1:$CU$1,0)))),0)</f>
        <v>0</v>
      </c>
      <c r="E60" s="326">
        <f>IFERROR(IF(E$2="Fcst",D60,SUMIF('Revenue E Actuals'!$A$2:$A$163,TRIM($A60),INDEX('Revenue E Actuals'!$C$2:$CU$163,0,MATCH(E$3,'Revenue E Actuals'!$C$1:$CU$1,0)))),0)</f>
        <v>0</v>
      </c>
      <c r="F60" s="326">
        <f>IFERROR(IF(F$2="Fcst",E60,SUMIF('Revenue E Actuals'!$A$2:$A$163,TRIM($A60),INDEX('Revenue E Actuals'!$C$2:$CU$163,0,MATCH(F$3,'Revenue E Actuals'!$C$1:$CU$1,0)))),0)</f>
        <v>0</v>
      </c>
      <c r="G60" s="326">
        <f>IFERROR(IF(G$2="Fcst",F60,SUMIF('Revenue E Actuals'!$A$2:$A$163,TRIM($A60),INDEX('Revenue E Actuals'!$C$2:$CU$163,0,MATCH(G$3,'Revenue E Actuals'!$C$1:$CU$1,0)))),0)</f>
        <v>0</v>
      </c>
      <c r="H60" s="326">
        <f>IFERROR(IF(H$2="Fcst",G60,SUMIF('Revenue E Actuals'!$A$2:$A$163,TRIM($A60),INDEX('Revenue E Actuals'!$C$2:$CU$163,0,MATCH(H$3,'Revenue E Actuals'!$C$1:$CU$1,0)))),0)</f>
        <v>0</v>
      </c>
      <c r="I60" s="326">
        <f>IFERROR(IF(I$2="Fcst",H60,SUMIF('Revenue E Actuals'!$A$2:$A$163,TRIM($A60),INDEX('Revenue E Actuals'!$C$2:$CU$163,0,MATCH(I$3,'Revenue E Actuals'!$C$1:$CU$1,0)))),0)</f>
        <v>0</v>
      </c>
      <c r="J60" s="326">
        <f>IFERROR(IF(J$2="Fcst",I60,SUMIF('Revenue E Actuals'!$A$2:$A$163,TRIM($A60),INDEX('Revenue E Actuals'!$C$2:$CU$163,0,MATCH(J$3,'Revenue E Actuals'!$C$1:$CU$1,0)))),0)</f>
        <v>0</v>
      </c>
      <c r="K60" s="326">
        <f>IFERROR(IF(K$2="Fcst",J60,SUMIF('Revenue E Actuals'!$A$2:$A$163,TRIM($A60),INDEX('Revenue E Actuals'!$C$2:$CU$163,0,MATCH(K$3,'Revenue E Actuals'!$C$1:$CU$1,0)))),0)</f>
        <v>0</v>
      </c>
      <c r="L60" s="326">
        <f>IFERROR(IF(L$2="Fcst",K60,SUMIF('Revenue E Actuals'!$A$2:$A$163,TRIM($A60),INDEX('Revenue E Actuals'!$C$2:$CU$163,0,MATCH(L$3,'Revenue E Actuals'!$C$1:$CU$1,0)))),0)</f>
        <v>0</v>
      </c>
      <c r="M60" s="326">
        <f>IFERROR(IF(M$2="Fcst",L60,SUMIF('Revenue E Actuals'!$A$2:$A$163,TRIM($A60),INDEX('Revenue E Actuals'!$C$2:$CU$163,0,MATCH(M$3,'Revenue E Actuals'!$C$1:$CU$1,0)))),0)</f>
        <v>0</v>
      </c>
      <c r="N60" s="326">
        <f>IFERROR(IF(N$2="Fcst",M60,SUMIF('Revenue E Actuals'!$A$2:$A$163,TRIM($A60),INDEX('Revenue E Actuals'!$C$2:$CU$163,0,MATCH(N$3,'Revenue E Actuals'!$C$1:$CU$1,0)))),0)</f>
        <v>0</v>
      </c>
      <c r="O60" s="326">
        <f>IFERROR(IF(O$2="Fcst",N60,SUMIF('Revenue E Actuals'!$A$2:$A$163,TRIM($A60),INDEX('Revenue E Actuals'!$C$2:$CU$163,0,MATCH(O$3,'Revenue E Actuals'!$C$1:$CU$1,0)))),0)</f>
        <v>0</v>
      </c>
      <c r="P60" s="326">
        <f>IFERROR(IF(P$2="Fcst",O60,SUMIF('Revenue E Actuals'!$A$2:$A$163,TRIM($A60),INDEX('Revenue E Actuals'!$C$2:$CU$163,0,MATCH(P$3,'Revenue E Actuals'!$C$1:$CU$1,0)))),0)</f>
        <v>0</v>
      </c>
      <c r="Q60" s="326">
        <f>IFERROR(IF(Q$2="Fcst",P60,SUMIF('Revenue E Actuals'!$A$2:$A$163,TRIM($A60),INDEX('Revenue E Actuals'!$C$2:$CU$163,0,MATCH(Q$3,'Revenue E Actuals'!$C$1:$CU$1,0)))),0)</f>
        <v>0</v>
      </c>
      <c r="R60" s="326">
        <f>IFERROR(IF(R$2="Fcst",Q60,SUMIF('Revenue E Actuals'!$A$2:$A$163,TRIM($A60),INDEX('Revenue E Actuals'!$C$2:$CU$163,0,MATCH(R$3,'Revenue E Actuals'!$C$1:$CU$1,0)))),0)</f>
        <v>0</v>
      </c>
      <c r="S60" s="326">
        <f>IFERROR(IF(S$2="Fcst",R60,SUMIF('Revenue E Actuals'!$A$2:$A$163,TRIM($A60),INDEX('Revenue E Actuals'!$C$2:$CU$163,0,MATCH(S$3,'Revenue E Actuals'!$C$1:$CU$1,0)))),0)</f>
        <v>0</v>
      </c>
      <c r="T60" s="326">
        <f>IFERROR(IF(T$2="Fcst",S60,SUMIF('Revenue E Actuals'!$A$2:$A$163,TRIM($A60),INDEX('Revenue E Actuals'!$C$2:$CU$163,0,MATCH(T$3,'Revenue E Actuals'!$C$1:$CU$1,0)))),0)</f>
        <v>0</v>
      </c>
      <c r="U60" s="326">
        <f>IFERROR(IF(U$2="Fcst",T60,SUMIF('Revenue E Actuals'!$A$2:$A$163,TRIM($A60),INDEX('Revenue E Actuals'!$C$2:$CU$163,0,MATCH(U$3,'Revenue E Actuals'!$C$1:$CU$1,0)))),0)</f>
        <v>0</v>
      </c>
      <c r="V60" s="326">
        <f>IFERROR(IF(V$2="Fcst",U60,SUMIF('Revenue E Actuals'!$A$2:$A$163,TRIM($A60),INDEX('Revenue E Actuals'!$C$2:$CU$163,0,MATCH(V$3,'Revenue E Actuals'!$C$1:$CU$1,0)))),0)</f>
        <v>0</v>
      </c>
      <c r="W60" s="326">
        <f>IFERROR(IF(W$2="Fcst",V60,SUMIF('Revenue E Actuals'!$A$2:$A$163,TRIM($A60),INDEX('Revenue E Actuals'!$C$2:$CU$163,0,MATCH(W$3,'Revenue E Actuals'!$C$1:$CU$1,0)))),0)</f>
        <v>0</v>
      </c>
      <c r="X60" s="326">
        <f>IFERROR(IF(X$2="Fcst",W60,SUMIF('Revenue E Actuals'!$A$2:$A$163,TRIM($A60),INDEX('Revenue E Actuals'!$C$2:$CU$163,0,MATCH(X$3,'Revenue E Actuals'!$C$1:$CU$1,0)))),0)</f>
        <v>0</v>
      </c>
      <c r="Y60" s="326">
        <f>IFERROR(IF(Y$2="Fcst",X60,SUMIF('Revenue E Actuals'!$A$2:$A$163,TRIM($A60),INDEX('Revenue E Actuals'!$C$2:$CU$163,0,MATCH(Y$3,'Revenue E Actuals'!$C$1:$CU$1,0)))),0)</f>
        <v>0</v>
      </c>
      <c r="Z60" s="326">
        <f>IFERROR(IF(Z$2="Fcst",Y60,SUMIF('Revenue E Actuals'!$A$2:$A$163,TRIM($A60),INDEX('Revenue E Actuals'!$C$2:$CU$163,0,MATCH(Z$3,'Revenue E Actuals'!$C$1:$CU$1,0)))),0)</f>
        <v>0</v>
      </c>
      <c r="AA60" s="326">
        <f>IFERROR(IF(AA$2="Fcst",Z60,SUMIF('Revenue E Actuals'!$A$2:$A$163,TRIM($A60),INDEX('Revenue E Actuals'!$C$2:$CU$163,0,MATCH(AA$3,'Revenue E Actuals'!$C$1:$CU$1,0)))),0)</f>
        <v>0</v>
      </c>
      <c r="AB60" s="326">
        <f>IFERROR(IF(AB$2="Fcst",AA60,SUMIF('Revenue E Actuals'!$A$2:$A$163,TRIM($A60),INDEX('Revenue E Actuals'!$C$2:$CU$163,0,MATCH(AB$3,'Revenue E Actuals'!$C$1:$CU$1,0)))),0)</f>
        <v>0</v>
      </c>
      <c r="AC60" s="326">
        <f>IFERROR(IF(AC$2="Fcst",AB60,SUMIF('Revenue E Actuals'!$A$2:$A$163,TRIM($A60),INDEX('Revenue E Actuals'!$C$2:$CU$163,0,MATCH(AC$3,'Revenue E Actuals'!$C$1:$CU$1,0)))),0)</f>
        <v>0</v>
      </c>
      <c r="AD60" s="326">
        <f>IFERROR(IF(AD$2="Fcst",AC60,SUMIF('Revenue E Actuals'!$A$2:$A$163,TRIM($A60),INDEX('Revenue E Actuals'!$C$2:$CU$163,0,MATCH(AD$3,'Revenue E Actuals'!$C$1:$CU$1,0)))),0)</f>
        <v>0</v>
      </c>
      <c r="AE60" s="326">
        <f>IFERROR(IF(AE$2="Fcst",AD60,SUMIF('Revenue E Actuals'!$A$2:$A$163,TRIM($A60),INDEX('Revenue E Actuals'!$C$2:$CU$163,0,MATCH(AE$3,'Revenue E Actuals'!$C$1:$CU$1,0)))),0)</f>
        <v>0</v>
      </c>
      <c r="AF60" s="326">
        <f>IFERROR(IF(AF$2="Fcst",AE60,SUMIF('Revenue E Actuals'!$A$2:$A$163,TRIM($A60),INDEX('Revenue E Actuals'!$C$2:$CU$163,0,MATCH(AF$3,'Revenue E Actuals'!$C$1:$CU$1,0)))),0)</f>
        <v>0</v>
      </c>
      <c r="AG60" s="326">
        <f>IFERROR(IF(AG$2="Fcst",AF60,SUMIF('Revenue E Actuals'!$A$2:$A$163,TRIM($A60),INDEX('Revenue E Actuals'!$C$2:$CU$163,0,MATCH(AG$3,'Revenue E Actuals'!$C$1:$CU$1,0)))),0)</f>
        <v>0</v>
      </c>
      <c r="AH60" s="326">
        <f>IFERROR(IF(AH$2="Fcst",AG60,SUMIF('Revenue E Actuals'!$A$2:$A$163,TRIM($A60),INDEX('Revenue E Actuals'!$C$2:$CU$163,0,MATCH(AH$3,'Revenue E Actuals'!$C$1:$CU$1,0)))),0)</f>
        <v>0</v>
      </c>
      <c r="AI60" s="326">
        <f>IFERROR(IF(AI$2="Fcst",AH60,SUMIF('Revenue E Actuals'!$A$2:$A$163,TRIM($A60),INDEX('Revenue E Actuals'!$C$2:$CU$163,0,MATCH(AI$3,'Revenue E Actuals'!$C$1:$CU$1,0)))),0)</f>
        <v>0</v>
      </c>
      <c r="AJ60" s="326">
        <f>IFERROR(IF(AJ$2="Fcst",AI60,SUMIF('Revenue E Actuals'!$A$2:$A$163,TRIM($A60),INDEX('Revenue E Actuals'!$C$2:$CU$163,0,MATCH(AJ$3,'Revenue E Actuals'!$C$1:$CU$1,0)))),0)</f>
        <v>0</v>
      </c>
      <c r="AK60" s="326">
        <f>IFERROR(IF(AK$2="Fcst",AJ60,SUMIF('Revenue E Actuals'!$A$2:$A$163,TRIM($A60),INDEX('Revenue E Actuals'!$C$2:$CU$163,0,MATCH(AK$3,'Revenue E Actuals'!$C$1:$CU$1,0)))),0)</f>
        <v>0</v>
      </c>
      <c r="AL60" s="326">
        <f>IFERROR(IF(AL$2="Fcst",AK60,SUMIF('Revenue E Actuals'!$A$2:$A$163,TRIM($A60),INDEX('Revenue E Actuals'!$C$2:$CU$163,0,MATCH(AL$3,'Revenue E Actuals'!$C$1:$CU$1,0)))),0)</f>
        <v>0</v>
      </c>
      <c r="AM60" s="326">
        <f>IFERROR(IF(AM$2="Fcst",AL60,SUMIF('Revenue E Actuals'!$A$2:$A$163,TRIM($A60),INDEX('Revenue E Actuals'!$C$2:$CU$163,0,MATCH(AM$3,'Revenue E Actuals'!$C$1:$CU$1,0)))),0)</f>
        <v>0</v>
      </c>
      <c r="AN60" s="326">
        <f>IFERROR(IF(AN$2="Fcst",AM60,SUMIF('Revenue E Actuals'!$A$2:$A$163,TRIM($A60),INDEX('Revenue E Actuals'!$C$2:$CU$163,0,MATCH(AN$3,'Revenue E Actuals'!$C$1:$CU$1,0)))),0)</f>
        <v>0</v>
      </c>
      <c r="AO60" s="326">
        <f>IFERROR(IF(AO$2="Fcst",AN60,SUMIF('Revenue E Actuals'!$A$2:$A$163,TRIM($A60),INDEX('Revenue E Actuals'!$C$2:$CU$163,0,MATCH(AO$3,'Revenue E Actuals'!$C$1:$CU$1,0)))),0)</f>
        <v>0</v>
      </c>
      <c r="AP60" s="326">
        <f>IFERROR(IF(AP$2="Fcst",AO60,SUMIF('Revenue E Actuals'!$A$2:$A$163,TRIM($A60),INDEX('Revenue E Actuals'!$C$2:$CU$163,0,MATCH(AP$3,'Revenue E Actuals'!$C$1:$CU$1,0)))),0)</f>
        <v>0</v>
      </c>
      <c r="AQ60" s="326">
        <f>IFERROR(IF(AQ$2="Fcst",AP60,SUMIF('Revenue E Actuals'!$A$2:$A$163,TRIM($A60),INDEX('Revenue E Actuals'!$C$2:$CU$163,0,MATCH(AQ$3,'Revenue E Actuals'!$C$1:$CU$1,0)))),0)</f>
        <v>0</v>
      </c>
      <c r="AR60" s="326">
        <f>IFERROR(IF(AR$2="Fcst",AQ60,SUMIF('Revenue E Actuals'!$A$2:$A$163,TRIM($A60),INDEX('Revenue E Actuals'!$C$2:$CU$163,0,MATCH(AR$3,'Revenue E Actuals'!$C$1:$CU$1,0)))),0)</f>
        <v>0</v>
      </c>
      <c r="AS60" s="326">
        <f>IFERROR(IF(AS$2="Fcst",AR60,SUMIF('Revenue E Actuals'!$A$2:$A$163,TRIM($A60),INDEX('Revenue E Actuals'!$C$2:$CU$163,0,MATCH(AS$3,'Revenue E Actuals'!$C$1:$CU$1,0)))),0)</f>
        <v>0</v>
      </c>
      <c r="AT60" s="326">
        <f>IFERROR(IF(AT$2="Fcst",AS60,SUMIF('Revenue E Actuals'!$A$2:$A$163,TRIM($A60),INDEX('Revenue E Actuals'!$C$2:$CU$163,0,MATCH(AT$3,'Revenue E Actuals'!$C$1:$CU$1,0)))),0)</f>
        <v>0</v>
      </c>
      <c r="AU60" s="326">
        <f>IFERROR(IF(AU$2="Fcst",AT60,SUMIF('Revenue E Actuals'!$A$2:$A$163,TRIM($A60),INDEX('Revenue E Actuals'!$C$2:$CU$163,0,MATCH(AU$3,'Revenue E Actuals'!$C$1:$CU$1,0)))),0)</f>
        <v>0</v>
      </c>
      <c r="AV60" s="326">
        <f>IFERROR(IF(AV$2="Fcst",AU60,SUMIF('Revenue E Actuals'!$A$2:$A$163,TRIM($A60),INDEX('Revenue E Actuals'!$C$2:$CU$163,0,MATCH(AV$3,'Revenue E Actuals'!$C$1:$CU$1,0)))),0)</f>
        <v>0</v>
      </c>
      <c r="AW60" s="326">
        <f>IFERROR(IF(AW$2="Fcst",AV60,SUMIF('Revenue E Actuals'!$A$2:$A$163,TRIM($A60),INDEX('Revenue E Actuals'!$C$2:$CU$163,0,MATCH(AW$3,'Revenue E Actuals'!$C$1:$CU$1,0)))),0)</f>
        <v>0</v>
      </c>
      <c r="AX60" s="326">
        <f>IFERROR(IF(AX$2="Fcst",AW60,SUMIF('Revenue E Actuals'!$A$2:$A$163,TRIM($A60),INDEX('Revenue E Actuals'!$C$2:$CU$163,0,MATCH(AX$3,'Revenue E Actuals'!$C$1:$CU$1,0)))),0)</f>
        <v>0</v>
      </c>
      <c r="AY60" s="326">
        <f>IFERROR(IF(AY$2="Fcst",AX60,SUMIF('Revenue E Actuals'!$A$2:$A$163,TRIM($A60),INDEX('Revenue E Actuals'!$C$2:$CU$163,0,MATCH(AY$3,'Revenue E Actuals'!$C$1:$CU$1,0)))),0)</f>
        <v>0</v>
      </c>
      <c r="AZ60" s="326">
        <f>IFERROR(IF(AZ$2="Fcst",AY60,SUMIF('Revenue E Actuals'!$A$2:$A$163,TRIM($A60),INDEX('Revenue E Actuals'!$C$2:$CU$163,0,MATCH(AZ$3,'Revenue E Actuals'!$C$1:$CU$1,0)))),0)</f>
        <v>0</v>
      </c>
      <c r="BA60" s="326">
        <f>IFERROR(IF(BA$2="Fcst",AZ60,SUMIF('Revenue E Actuals'!$A$2:$A$163,TRIM($A60),INDEX('Revenue E Actuals'!$C$2:$CU$163,0,MATCH(BA$3,'Revenue E Actuals'!$C$1:$CU$1,0)))),0)</f>
        <v>0</v>
      </c>
      <c r="BB60" s="326">
        <f>IFERROR(IF(BB$2="Fcst",BA60,SUMIF('Revenue E Actuals'!$A$2:$A$163,TRIM($A60),INDEX('Revenue E Actuals'!$C$2:$CU$163,0,MATCH(BB$3,'Revenue E Actuals'!$C$1:$CU$1,0)))),0)</f>
        <v>0</v>
      </c>
      <c r="BC60" s="326">
        <f>IFERROR(IF(BC$2="Fcst",BB60,SUMIF('Revenue E Actuals'!$A$2:$A$163,TRIM($A60),INDEX('Revenue E Actuals'!$C$2:$CU$163,0,MATCH(BC$3,'Revenue E Actuals'!$C$1:$CU$1,0)))),0)</f>
        <v>0</v>
      </c>
      <c r="BD60" s="326">
        <f>IFERROR(IF(BD$2="Fcst",BC60,SUMIF('Revenue E Actuals'!$A$2:$A$163,TRIM($A60),INDEX('Revenue E Actuals'!$C$2:$CU$163,0,MATCH(BD$3,'Revenue E Actuals'!$C$1:$CU$1,0)))),0)</f>
        <v>0</v>
      </c>
      <c r="BE60" s="326">
        <f>IFERROR(IF(BE$2="Fcst",BD60,SUMIF('Revenue E Actuals'!$A$2:$A$163,TRIM($A60),INDEX('Revenue E Actuals'!$C$2:$CU$163,0,MATCH(BE$3,'Revenue E Actuals'!$C$1:$CU$1,0)))),0)</f>
        <v>0</v>
      </c>
      <c r="BF60" s="326">
        <f>IFERROR(IF(BF$2="Fcst",BE60,SUMIF('Revenue E Actuals'!$A$2:$A$163,TRIM($A60),INDEX('Revenue E Actuals'!$C$2:$CU$163,0,MATCH(BF$3,'Revenue E Actuals'!$C$1:$CU$1,0)))),0)</f>
        <v>0</v>
      </c>
      <c r="BG60" s="326">
        <f>IFERROR(IF(BG$2="Fcst",BF60,SUMIF('Revenue E Actuals'!$A$2:$A$163,TRIM($A60),INDEX('Revenue E Actuals'!$C$2:$CU$163,0,MATCH(BG$3,'Revenue E Actuals'!$C$1:$CU$1,0)))),0)</f>
        <v>0</v>
      </c>
      <c r="BH60" s="326">
        <f>IFERROR(IF(BH$2="Fcst",BG60,SUMIF('Revenue E Actuals'!$A$2:$A$163,TRIM($A60),INDEX('Revenue E Actuals'!$C$2:$CU$163,0,MATCH(BH$3,'Revenue E Actuals'!$C$1:$CU$1,0)))),0)</f>
        <v>0</v>
      </c>
      <c r="BI60" s="326">
        <f>IFERROR(IF(BI$2="Fcst",BH60,SUMIF('Revenue E Actuals'!$A$2:$A$163,TRIM($A60),INDEX('Revenue E Actuals'!$C$2:$CU$163,0,MATCH(BI$3,'Revenue E Actuals'!$C$1:$CU$1,0)))),0)</f>
        <v>0</v>
      </c>
      <c r="BJ60" s="326">
        <f>IFERROR(IF(BJ$2="Fcst",BI60,SUMIF('Revenue E Actuals'!$A$2:$A$163,TRIM($A60),INDEX('Revenue E Actuals'!$C$2:$CU$163,0,MATCH(BJ$3,'Revenue E Actuals'!$C$1:$CU$1,0)))),0)</f>
        <v>0</v>
      </c>
      <c r="BK60" s="326">
        <f>IFERROR(IF(BK$2="Fcst",BJ60,SUMIF('Revenue E Actuals'!$A$2:$A$163,TRIM($A60),INDEX('Revenue E Actuals'!$C$2:$CU$163,0,MATCH(BK$3,'Revenue E Actuals'!$C$1:$CU$1,0)))),0)</f>
        <v>0</v>
      </c>
      <c r="BL60" s="326">
        <f>IFERROR(IF(BL$2="Fcst",BK60,SUMIF('Revenue E Actuals'!$A$2:$A$163,TRIM($A60),INDEX('Revenue E Actuals'!$C$2:$CU$163,0,MATCH(BL$3,'Revenue E Actuals'!$C$1:$CU$1,0)))),0)</f>
        <v>0</v>
      </c>
      <c r="BM60" s="326">
        <f>IFERROR(IF(BM$2="Fcst",BL60,SUMIF('Revenue E Actuals'!$A$2:$A$163,TRIM($A60),INDEX('Revenue E Actuals'!$C$2:$CU$163,0,MATCH(BM$3,'Revenue E Actuals'!$C$1:$CU$1,0)))),0)</f>
        <v>0</v>
      </c>
      <c r="BN60" s="326">
        <f>IFERROR(IF(BN$2="Fcst",BM60,SUMIF('Revenue E Actuals'!$A$2:$A$163,TRIM($A60),INDEX('Revenue E Actuals'!$C$2:$CU$163,0,MATCH(BN$3,'Revenue E Actuals'!$C$1:$CU$1,0)))),0)</f>
        <v>0</v>
      </c>
      <c r="BO60" s="326">
        <f>IFERROR(IF(BO$2="Fcst",BN60,SUMIF('Revenue E Actuals'!$A$2:$A$163,TRIM($A60),INDEX('Revenue E Actuals'!$C$2:$CU$163,0,MATCH(BO$3,'Revenue E Actuals'!$C$1:$CU$1,0)))),0)</f>
        <v>0</v>
      </c>
      <c r="BP60" s="326">
        <f>IFERROR(IF(BP$2="Fcst",BO60,SUMIF('Revenue E Actuals'!$A$2:$A$163,TRIM($A60),INDEX('Revenue E Actuals'!$C$2:$CU$163,0,MATCH(BP$3,'Revenue E Actuals'!$C$1:$CU$1,0)))),0)</f>
        <v>0</v>
      </c>
      <c r="BQ60" s="326">
        <f>IFERROR(IF(BQ$2="Fcst",BP60,SUMIF('Revenue E Actuals'!$A$2:$A$163,TRIM($A60),INDEX('Revenue E Actuals'!$C$2:$CU$163,0,MATCH(BQ$3,'Revenue E Actuals'!$C$1:$CU$1,0)))),0)</f>
        <v>0</v>
      </c>
      <c r="BR60" s="326">
        <f>IFERROR(IF(BR$2="Fcst",BQ60,SUMIF('Revenue E Actuals'!$A$2:$A$163,TRIM($A60),INDEX('Revenue E Actuals'!$C$2:$CU$163,0,MATCH(BR$3,'Revenue E Actuals'!$C$1:$CU$1,0)))),0)</f>
        <v>0</v>
      </c>
      <c r="BS60" s="326">
        <f>IFERROR(IF(BS$2="Fcst",BR60,SUMIF('Revenue E Actuals'!$A$2:$A$163,TRIM($A60),INDEX('Revenue E Actuals'!$C$2:$CU$163,0,MATCH(BS$3,'Revenue E Actuals'!$C$1:$CU$1,0)))),0)</f>
        <v>0</v>
      </c>
      <c r="BT60" s="326">
        <f>IFERROR(IF(BT$2="Fcst",BS60,SUMIF('Revenue E Actuals'!$A$2:$A$163,TRIM($A60),INDEX('Revenue E Actuals'!$C$2:$CU$163,0,MATCH(BT$3,'Revenue E Actuals'!$C$1:$CU$1,0)))),0)</f>
        <v>0</v>
      </c>
      <c r="BU60" s="326">
        <f>IFERROR(IF(BU$2="Fcst",BT60,SUMIF('Revenue E Actuals'!$A$2:$A$163,TRIM($A60),INDEX('Revenue E Actuals'!$C$2:$CU$163,0,MATCH(BU$3,'Revenue E Actuals'!$C$1:$CU$1,0)))),0)</f>
        <v>0</v>
      </c>
    </row>
    <row r="61" spans="1:73" x14ac:dyDescent="0.3">
      <c r="A61" s="146" t="s">
        <v>434</v>
      </c>
      <c r="B61" s="323">
        <f>B71</f>
        <v>0</v>
      </c>
      <c r="C61" s="323">
        <f>B77</f>
        <v>0</v>
      </c>
      <c r="D61" s="323">
        <f t="shared" ref="D61:BI61" si="411">C77</f>
        <v>0</v>
      </c>
      <c r="E61" s="323">
        <f t="shared" si="411"/>
        <v>0</v>
      </c>
      <c r="F61" s="323">
        <f t="shared" si="411"/>
        <v>0</v>
      </c>
      <c r="G61" s="323">
        <f t="shared" si="411"/>
        <v>0</v>
      </c>
      <c r="H61" s="323">
        <f t="shared" si="411"/>
        <v>0</v>
      </c>
      <c r="I61" s="323">
        <f t="shared" si="411"/>
        <v>0</v>
      </c>
      <c r="J61" s="323">
        <f t="shared" si="411"/>
        <v>0</v>
      </c>
      <c r="K61" s="323">
        <f t="shared" si="411"/>
        <v>0</v>
      </c>
      <c r="L61" s="323">
        <f t="shared" si="411"/>
        <v>0</v>
      </c>
      <c r="M61" s="323">
        <f t="shared" si="411"/>
        <v>0</v>
      </c>
      <c r="N61" s="323">
        <f t="shared" si="411"/>
        <v>0</v>
      </c>
      <c r="O61" s="323">
        <f t="shared" si="411"/>
        <v>0</v>
      </c>
      <c r="P61" s="323">
        <f t="shared" si="411"/>
        <v>0</v>
      </c>
      <c r="Q61" s="323">
        <f t="shared" si="411"/>
        <v>0</v>
      </c>
      <c r="R61" s="323">
        <f t="shared" si="411"/>
        <v>0</v>
      </c>
      <c r="S61" s="323">
        <f t="shared" si="411"/>
        <v>0</v>
      </c>
      <c r="T61" s="323">
        <f t="shared" si="411"/>
        <v>0</v>
      </c>
      <c r="U61" s="323">
        <f t="shared" si="411"/>
        <v>0</v>
      </c>
      <c r="V61" s="323">
        <f t="shared" si="411"/>
        <v>0</v>
      </c>
      <c r="W61" s="323">
        <f t="shared" si="411"/>
        <v>0</v>
      </c>
      <c r="X61" s="323">
        <f t="shared" si="411"/>
        <v>0</v>
      </c>
      <c r="Y61" s="323">
        <f t="shared" si="411"/>
        <v>0</v>
      </c>
      <c r="Z61" s="323">
        <f t="shared" si="411"/>
        <v>0</v>
      </c>
      <c r="AA61" s="323">
        <f t="shared" si="411"/>
        <v>0</v>
      </c>
      <c r="AB61" s="323">
        <f t="shared" si="411"/>
        <v>0</v>
      </c>
      <c r="AC61" s="323">
        <f t="shared" si="411"/>
        <v>0</v>
      </c>
      <c r="AD61" s="323">
        <f t="shared" si="411"/>
        <v>0</v>
      </c>
      <c r="AE61" s="323">
        <f t="shared" si="411"/>
        <v>0</v>
      </c>
      <c r="AF61" s="323">
        <f t="shared" si="411"/>
        <v>0</v>
      </c>
      <c r="AG61" s="323">
        <f t="shared" si="411"/>
        <v>0</v>
      </c>
      <c r="AH61" s="323">
        <f t="shared" si="411"/>
        <v>0</v>
      </c>
      <c r="AI61" s="323">
        <f t="shared" si="411"/>
        <v>0</v>
      </c>
      <c r="AJ61" s="323">
        <f t="shared" si="411"/>
        <v>0</v>
      </c>
      <c r="AK61" s="323">
        <f t="shared" si="411"/>
        <v>0</v>
      </c>
      <c r="AL61" s="323">
        <f t="shared" si="411"/>
        <v>0</v>
      </c>
      <c r="AM61" s="323">
        <f t="shared" si="411"/>
        <v>0</v>
      </c>
      <c r="AN61" s="323">
        <f t="shared" si="411"/>
        <v>0</v>
      </c>
      <c r="AO61" s="323">
        <f t="shared" si="411"/>
        <v>0</v>
      </c>
      <c r="AP61" s="323">
        <f t="shared" si="411"/>
        <v>0</v>
      </c>
      <c r="AQ61" s="323">
        <f t="shared" si="411"/>
        <v>0</v>
      </c>
      <c r="AR61" s="323">
        <f t="shared" si="411"/>
        <v>0</v>
      </c>
      <c r="AS61" s="323">
        <f t="shared" si="411"/>
        <v>0</v>
      </c>
      <c r="AT61" s="323">
        <f t="shared" si="411"/>
        <v>0</v>
      </c>
      <c r="AU61" s="323">
        <f t="shared" si="411"/>
        <v>0</v>
      </c>
      <c r="AV61" s="323">
        <f t="shared" si="411"/>
        <v>0</v>
      </c>
      <c r="AW61" s="323">
        <f t="shared" si="411"/>
        <v>0</v>
      </c>
      <c r="AX61" s="323">
        <f t="shared" si="411"/>
        <v>0</v>
      </c>
      <c r="AY61" s="323">
        <f t="shared" si="411"/>
        <v>0</v>
      </c>
      <c r="AZ61" s="323">
        <f t="shared" si="411"/>
        <v>0</v>
      </c>
      <c r="BA61" s="323">
        <f t="shared" si="411"/>
        <v>0</v>
      </c>
      <c r="BB61" s="323">
        <f t="shared" si="411"/>
        <v>0</v>
      </c>
      <c r="BC61" s="323">
        <f t="shared" si="411"/>
        <v>0</v>
      </c>
      <c r="BD61" s="323">
        <f t="shared" si="411"/>
        <v>0</v>
      </c>
      <c r="BE61" s="323">
        <f t="shared" si="411"/>
        <v>0</v>
      </c>
      <c r="BF61" s="323">
        <f t="shared" si="411"/>
        <v>0</v>
      </c>
      <c r="BG61" s="323">
        <f t="shared" si="411"/>
        <v>0</v>
      </c>
      <c r="BH61" s="323">
        <f t="shared" si="411"/>
        <v>0</v>
      </c>
      <c r="BI61" s="323">
        <f t="shared" si="411"/>
        <v>0</v>
      </c>
      <c r="BJ61" s="323">
        <f t="shared" ref="BJ61" si="412">BI77</f>
        <v>0</v>
      </c>
      <c r="BK61" s="323">
        <f t="shared" ref="BK61" si="413">BJ77</f>
        <v>0</v>
      </c>
      <c r="BL61" s="323">
        <f t="shared" ref="BL61" si="414">BK77</f>
        <v>0</v>
      </c>
      <c r="BM61" s="323">
        <f t="shared" ref="BM61" si="415">BL77</f>
        <v>0</v>
      </c>
      <c r="BN61" s="323">
        <f t="shared" ref="BN61" si="416">BM77</f>
        <v>0</v>
      </c>
      <c r="BO61" s="323">
        <f t="shared" ref="BO61" si="417">BN77</f>
        <v>0</v>
      </c>
      <c r="BP61" s="323">
        <f t="shared" ref="BP61" si="418">BO77</f>
        <v>0</v>
      </c>
      <c r="BQ61" s="323">
        <f t="shared" ref="BQ61" si="419">BP77</f>
        <v>0</v>
      </c>
      <c r="BR61" s="323">
        <f t="shared" ref="BR61" si="420">BQ77</f>
        <v>0</v>
      </c>
      <c r="BS61" s="323">
        <f t="shared" ref="BS61" si="421">BR77</f>
        <v>0</v>
      </c>
      <c r="BT61" s="323">
        <f t="shared" ref="BT61" si="422">BS77</f>
        <v>0</v>
      </c>
      <c r="BU61" s="323">
        <f t="shared" ref="BU61" si="423">BT77</f>
        <v>0</v>
      </c>
    </row>
    <row r="62" spans="1:73" x14ac:dyDescent="0.3">
      <c r="A62" s="78" t="s">
        <v>400</v>
      </c>
      <c r="B62" s="219">
        <f t="shared" ref="B62:AG62" si="424">B61*B60</f>
        <v>0</v>
      </c>
      <c r="C62" s="219">
        <f t="shared" si="424"/>
        <v>0</v>
      </c>
      <c r="D62" s="219">
        <f t="shared" si="424"/>
        <v>0</v>
      </c>
      <c r="E62" s="219">
        <f t="shared" si="424"/>
        <v>0</v>
      </c>
      <c r="F62" s="219">
        <f t="shared" si="424"/>
        <v>0</v>
      </c>
      <c r="G62" s="219">
        <f t="shared" si="424"/>
        <v>0</v>
      </c>
      <c r="H62" s="219">
        <f t="shared" si="424"/>
        <v>0</v>
      </c>
      <c r="I62" s="219">
        <f t="shared" si="424"/>
        <v>0</v>
      </c>
      <c r="J62" s="219">
        <f t="shared" si="424"/>
        <v>0</v>
      </c>
      <c r="K62" s="219">
        <f t="shared" si="424"/>
        <v>0</v>
      </c>
      <c r="L62" s="219">
        <f t="shared" si="424"/>
        <v>0</v>
      </c>
      <c r="M62" s="219">
        <f t="shared" si="424"/>
        <v>0</v>
      </c>
      <c r="N62" s="219">
        <f t="shared" si="424"/>
        <v>0</v>
      </c>
      <c r="O62" s="219">
        <f t="shared" si="424"/>
        <v>0</v>
      </c>
      <c r="P62" s="219">
        <f t="shared" si="424"/>
        <v>0</v>
      </c>
      <c r="Q62" s="219">
        <f t="shared" si="424"/>
        <v>0</v>
      </c>
      <c r="R62" s="219">
        <f t="shared" si="424"/>
        <v>0</v>
      </c>
      <c r="S62" s="219">
        <f t="shared" si="424"/>
        <v>0</v>
      </c>
      <c r="T62" s="219">
        <f t="shared" si="424"/>
        <v>0</v>
      </c>
      <c r="U62" s="219">
        <f t="shared" si="424"/>
        <v>0</v>
      </c>
      <c r="V62" s="219">
        <f t="shared" si="424"/>
        <v>0</v>
      </c>
      <c r="W62" s="219">
        <f t="shared" si="424"/>
        <v>0</v>
      </c>
      <c r="X62" s="219">
        <f t="shared" si="424"/>
        <v>0</v>
      </c>
      <c r="Y62" s="219">
        <f t="shared" si="424"/>
        <v>0</v>
      </c>
      <c r="Z62" s="219">
        <f t="shared" si="424"/>
        <v>0</v>
      </c>
      <c r="AA62" s="219">
        <f t="shared" si="424"/>
        <v>0</v>
      </c>
      <c r="AB62" s="219">
        <f t="shared" si="424"/>
        <v>0</v>
      </c>
      <c r="AC62" s="219">
        <f t="shared" si="424"/>
        <v>0</v>
      </c>
      <c r="AD62" s="219">
        <f t="shared" si="424"/>
        <v>0</v>
      </c>
      <c r="AE62" s="219">
        <f t="shared" si="424"/>
        <v>0</v>
      </c>
      <c r="AF62" s="219">
        <f t="shared" si="424"/>
        <v>0</v>
      </c>
      <c r="AG62" s="219">
        <f t="shared" si="424"/>
        <v>0</v>
      </c>
      <c r="AH62" s="219">
        <f t="shared" ref="AH62:BI62" si="425">AH61*AH60</f>
        <v>0</v>
      </c>
      <c r="AI62" s="219">
        <f t="shared" si="425"/>
        <v>0</v>
      </c>
      <c r="AJ62" s="219">
        <f t="shared" si="425"/>
        <v>0</v>
      </c>
      <c r="AK62" s="219">
        <f t="shared" si="425"/>
        <v>0</v>
      </c>
      <c r="AL62" s="219">
        <f t="shared" si="425"/>
        <v>0</v>
      </c>
      <c r="AM62" s="219">
        <f t="shared" si="425"/>
        <v>0</v>
      </c>
      <c r="AN62" s="219">
        <f t="shared" si="425"/>
        <v>0</v>
      </c>
      <c r="AO62" s="219">
        <f t="shared" si="425"/>
        <v>0</v>
      </c>
      <c r="AP62" s="219">
        <f t="shared" si="425"/>
        <v>0</v>
      </c>
      <c r="AQ62" s="219">
        <f t="shared" si="425"/>
        <v>0</v>
      </c>
      <c r="AR62" s="219">
        <f t="shared" si="425"/>
        <v>0</v>
      </c>
      <c r="AS62" s="219">
        <f t="shared" si="425"/>
        <v>0</v>
      </c>
      <c r="AT62" s="219">
        <f t="shared" si="425"/>
        <v>0</v>
      </c>
      <c r="AU62" s="219">
        <f t="shared" si="425"/>
        <v>0</v>
      </c>
      <c r="AV62" s="219">
        <f t="shared" si="425"/>
        <v>0</v>
      </c>
      <c r="AW62" s="219">
        <f t="shared" si="425"/>
        <v>0</v>
      </c>
      <c r="AX62" s="219">
        <f t="shared" si="425"/>
        <v>0</v>
      </c>
      <c r="AY62" s="219">
        <f t="shared" si="425"/>
        <v>0</v>
      </c>
      <c r="AZ62" s="219">
        <f t="shared" si="425"/>
        <v>0</v>
      </c>
      <c r="BA62" s="219">
        <f t="shared" si="425"/>
        <v>0</v>
      </c>
      <c r="BB62" s="219">
        <f t="shared" si="425"/>
        <v>0</v>
      </c>
      <c r="BC62" s="219">
        <f t="shared" si="425"/>
        <v>0</v>
      </c>
      <c r="BD62" s="219">
        <f t="shared" si="425"/>
        <v>0</v>
      </c>
      <c r="BE62" s="219">
        <f t="shared" si="425"/>
        <v>0</v>
      </c>
      <c r="BF62" s="219">
        <f t="shared" si="425"/>
        <v>0</v>
      </c>
      <c r="BG62" s="219">
        <f t="shared" si="425"/>
        <v>0</v>
      </c>
      <c r="BH62" s="219">
        <f t="shared" si="425"/>
        <v>0</v>
      </c>
      <c r="BI62" s="219">
        <f t="shared" si="425"/>
        <v>0</v>
      </c>
      <c r="BJ62" s="219">
        <f t="shared" ref="BJ62:BU62" si="426">BJ61*BJ60</f>
        <v>0</v>
      </c>
      <c r="BK62" s="219">
        <f t="shared" si="426"/>
        <v>0</v>
      </c>
      <c r="BL62" s="219">
        <f t="shared" si="426"/>
        <v>0</v>
      </c>
      <c r="BM62" s="219">
        <f t="shared" si="426"/>
        <v>0</v>
      </c>
      <c r="BN62" s="219">
        <f t="shared" si="426"/>
        <v>0</v>
      </c>
      <c r="BO62" s="219">
        <f t="shared" si="426"/>
        <v>0</v>
      </c>
      <c r="BP62" s="219">
        <f t="shared" si="426"/>
        <v>0</v>
      </c>
      <c r="BQ62" s="219">
        <f t="shared" si="426"/>
        <v>0</v>
      </c>
      <c r="BR62" s="219">
        <f t="shared" si="426"/>
        <v>0</v>
      </c>
      <c r="BS62" s="219">
        <f t="shared" si="426"/>
        <v>0</v>
      </c>
      <c r="BT62" s="219">
        <f t="shared" si="426"/>
        <v>0</v>
      </c>
      <c r="BU62" s="219">
        <f t="shared" si="426"/>
        <v>0</v>
      </c>
    </row>
    <row r="63" spans="1:73" x14ac:dyDescent="0.3">
      <c r="A63" s="146"/>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row>
    <row r="64" spans="1:73" x14ac:dyDescent="0.3">
      <c r="A64" s="61" t="s">
        <v>45</v>
      </c>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row>
    <row r="65" spans="1:73" x14ac:dyDescent="0.3">
      <c r="A65" s="65" t="str">
        <f>IF(A3="ARR","Annual Customer Churn","Monthly Customer Churn")</f>
        <v>Monthly Customer Churn</v>
      </c>
      <c r="B65" s="253">
        <v>0.06</v>
      </c>
      <c r="C65" s="326">
        <f>IFERROR(IF(C$2="Fcst",B65,-SUMIF('Revenue E Actuals'!$A$2:$A$163,TRIM($A65),INDEX('Revenue E Actuals'!$C$2:$CU$163,0,MATCH(C$3,'Revenue E Actuals'!$C$1:$CU$1,0)))),0)</f>
        <v>0</v>
      </c>
      <c r="D65" s="326">
        <f>IFERROR(IF(D$2="Fcst",C65,-SUMIF('Revenue E Actuals'!$A$2:$A$163,TRIM($A65),INDEX('Revenue E Actuals'!$C$2:$CU$163,0,MATCH(D$3,'Revenue E Actuals'!$C$1:$CU$1,0)))),0)</f>
        <v>0</v>
      </c>
      <c r="E65" s="326">
        <f>IFERROR(IF(E$2="Fcst",D65,-SUMIF('Revenue E Actuals'!$A$2:$A$163,TRIM($A65),INDEX('Revenue E Actuals'!$C$2:$CU$163,0,MATCH(E$3,'Revenue E Actuals'!$C$1:$CU$1,0)))),0)</f>
        <v>0</v>
      </c>
      <c r="F65" s="326">
        <f>IFERROR(IF(F$2="Fcst",E65,-SUMIF('Revenue E Actuals'!$A$2:$A$163,TRIM($A65),INDEX('Revenue E Actuals'!$C$2:$CU$163,0,MATCH(F$3,'Revenue E Actuals'!$C$1:$CU$1,0)))),0)</f>
        <v>0</v>
      </c>
      <c r="G65" s="326">
        <f>IFERROR(IF(G$2="Fcst",F65,-SUMIF('Revenue E Actuals'!$A$2:$A$163,TRIM($A65),INDEX('Revenue E Actuals'!$C$2:$CU$163,0,MATCH(G$3,'Revenue E Actuals'!$C$1:$CU$1,0)))),0)</f>
        <v>0</v>
      </c>
      <c r="H65" s="326">
        <f>IFERROR(IF(H$2="Fcst",G65,-SUMIF('Revenue E Actuals'!$A$2:$A$163,TRIM($A65),INDEX('Revenue E Actuals'!$C$2:$CU$163,0,MATCH(H$3,'Revenue E Actuals'!$C$1:$CU$1,0)))),0)</f>
        <v>0</v>
      </c>
      <c r="I65" s="326">
        <f>IFERROR(IF(I$2="Fcst",H65,-SUMIF('Revenue E Actuals'!$A$2:$A$163,TRIM($A65),INDEX('Revenue E Actuals'!$C$2:$CU$163,0,MATCH(I$3,'Revenue E Actuals'!$C$1:$CU$1,0)))),0)</f>
        <v>0</v>
      </c>
      <c r="J65" s="326">
        <f>IFERROR(IF(J$2="Fcst",I65,-SUMIF('Revenue E Actuals'!$A$2:$A$163,TRIM($A65),INDEX('Revenue E Actuals'!$C$2:$CU$163,0,MATCH(J$3,'Revenue E Actuals'!$C$1:$CU$1,0)))),0)</f>
        <v>0</v>
      </c>
      <c r="K65" s="326">
        <f>IFERROR(IF(K$2="Fcst",J65,-SUMIF('Revenue E Actuals'!$A$2:$A$163,TRIM($A65),INDEX('Revenue E Actuals'!$C$2:$CU$163,0,MATCH(K$3,'Revenue E Actuals'!$C$1:$CU$1,0)))),0)</f>
        <v>0</v>
      </c>
      <c r="L65" s="326">
        <f>IFERROR(IF(L$2="Fcst",K65,-SUMIF('Revenue E Actuals'!$A$2:$A$163,TRIM($A65),INDEX('Revenue E Actuals'!$C$2:$CU$163,0,MATCH(L$3,'Revenue E Actuals'!$C$1:$CU$1,0)))),0)</f>
        <v>0</v>
      </c>
      <c r="M65" s="326">
        <f>IFERROR(IF(M$2="Fcst",L65,-SUMIF('Revenue E Actuals'!$A$2:$A$163,TRIM($A65),INDEX('Revenue E Actuals'!$C$2:$CU$163,0,MATCH(M$3,'Revenue E Actuals'!$C$1:$CU$1,0)))),0)</f>
        <v>0</v>
      </c>
      <c r="N65" s="326">
        <f>IFERROR(IF(N$2="Fcst",M65,-SUMIF('Revenue E Actuals'!$A$2:$A$163,TRIM($A65),INDEX('Revenue E Actuals'!$C$2:$CU$163,0,MATCH(N$3,'Revenue E Actuals'!$C$1:$CU$1,0)))),0)</f>
        <v>0</v>
      </c>
      <c r="O65" s="326">
        <f>IFERROR(IF(O$2="Fcst",N65,-SUMIF('Revenue E Actuals'!$A$2:$A$163,TRIM($A65),INDEX('Revenue E Actuals'!$C$2:$CU$163,0,MATCH(O$3,'Revenue E Actuals'!$C$1:$CU$1,0)))),0)</f>
        <v>0</v>
      </c>
      <c r="P65" s="326">
        <f>IFERROR(IF(P$2="Fcst",O65,-SUMIF('Revenue E Actuals'!$A$2:$A$163,TRIM($A65),INDEX('Revenue E Actuals'!$C$2:$CU$163,0,MATCH(P$3,'Revenue E Actuals'!$C$1:$CU$1,0)))),0)</f>
        <v>0</v>
      </c>
      <c r="Q65" s="326">
        <f>IFERROR(IF(Q$2="Fcst",P65,-SUMIF('Revenue E Actuals'!$A$2:$A$163,TRIM($A65),INDEX('Revenue E Actuals'!$C$2:$CU$163,0,MATCH(Q$3,'Revenue E Actuals'!$C$1:$CU$1,0)))),0)</f>
        <v>0</v>
      </c>
      <c r="R65" s="326">
        <f>IFERROR(IF(R$2="Fcst",Q65,-SUMIF('Revenue E Actuals'!$A$2:$A$163,TRIM($A65),INDEX('Revenue E Actuals'!$C$2:$CU$163,0,MATCH(R$3,'Revenue E Actuals'!$C$1:$CU$1,0)))),0)</f>
        <v>0</v>
      </c>
      <c r="S65" s="326">
        <f>IFERROR(IF(S$2="Fcst",R65,-SUMIF('Revenue E Actuals'!$A$2:$A$163,TRIM($A65),INDEX('Revenue E Actuals'!$C$2:$CU$163,0,MATCH(S$3,'Revenue E Actuals'!$C$1:$CU$1,0)))),0)</f>
        <v>0</v>
      </c>
      <c r="T65" s="326">
        <f>IFERROR(IF(T$2="Fcst",S65,-SUMIF('Revenue E Actuals'!$A$2:$A$163,TRIM($A65),INDEX('Revenue E Actuals'!$C$2:$CU$163,0,MATCH(T$3,'Revenue E Actuals'!$C$1:$CU$1,0)))),0)</f>
        <v>0</v>
      </c>
      <c r="U65" s="326">
        <f>IFERROR(IF(U$2="Fcst",T65,-SUMIF('Revenue E Actuals'!$A$2:$A$163,TRIM($A65),INDEX('Revenue E Actuals'!$C$2:$CU$163,0,MATCH(U$3,'Revenue E Actuals'!$C$1:$CU$1,0)))),0)</f>
        <v>0</v>
      </c>
      <c r="V65" s="326">
        <f>IFERROR(IF(V$2="Fcst",U65,-SUMIF('Revenue E Actuals'!$A$2:$A$163,TRIM($A65),INDEX('Revenue E Actuals'!$C$2:$CU$163,0,MATCH(V$3,'Revenue E Actuals'!$C$1:$CU$1,0)))),0)</f>
        <v>0</v>
      </c>
      <c r="W65" s="326">
        <f>IFERROR(IF(W$2="Fcst",V65,-SUMIF('Revenue E Actuals'!$A$2:$A$163,TRIM($A65),INDEX('Revenue E Actuals'!$C$2:$CU$163,0,MATCH(W$3,'Revenue E Actuals'!$C$1:$CU$1,0)))),0)</f>
        <v>0</v>
      </c>
      <c r="X65" s="326">
        <f>IFERROR(IF(X$2="Fcst",W65,-SUMIF('Revenue E Actuals'!$A$2:$A$163,TRIM($A65),INDEX('Revenue E Actuals'!$C$2:$CU$163,0,MATCH(X$3,'Revenue E Actuals'!$C$1:$CU$1,0)))),0)</f>
        <v>0</v>
      </c>
      <c r="Y65" s="326">
        <f>IFERROR(IF(Y$2="Fcst",X65,-SUMIF('Revenue E Actuals'!$A$2:$A$163,TRIM($A65),INDEX('Revenue E Actuals'!$C$2:$CU$163,0,MATCH(Y$3,'Revenue E Actuals'!$C$1:$CU$1,0)))),0)</f>
        <v>0</v>
      </c>
      <c r="Z65" s="326">
        <f>IFERROR(IF(Z$2="Fcst",Y65,-SUMIF('Revenue E Actuals'!$A$2:$A$163,TRIM($A65),INDEX('Revenue E Actuals'!$C$2:$CU$163,0,MATCH(Z$3,'Revenue E Actuals'!$C$1:$CU$1,0)))),0)</f>
        <v>0</v>
      </c>
      <c r="AA65" s="326">
        <f>IFERROR(IF(AA$2="Fcst",Z65,-SUMIF('Revenue E Actuals'!$A$2:$A$163,TRIM($A65),INDEX('Revenue E Actuals'!$C$2:$CU$163,0,MATCH(AA$3,'Revenue E Actuals'!$C$1:$CU$1,0)))),0)</f>
        <v>0</v>
      </c>
      <c r="AB65" s="326">
        <f>IFERROR(IF(AB$2="Fcst",AA65,-SUMIF('Revenue E Actuals'!$A$2:$A$163,TRIM($A65),INDEX('Revenue E Actuals'!$C$2:$CU$163,0,MATCH(AB$3,'Revenue E Actuals'!$C$1:$CU$1,0)))),0)</f>
        <v>0</v>
      </c>
      <c r="AC65" s="326">
        <f>IFERROR(IF(AC$2="Fcst",AB65,-SUMIF('Revenue E Actuals'!$A$2:$A$163,TRIM($A65),INDEX('Revenue E Actuals'!$C$2:$CU$163,0,MATCH(AC$3,'Revenue E Actuals'!$C$1:$CU$1,0)))),0)</f>
        <v>0</v>
      </c>
      <c r="AD65" s="326">
        <f>IFERROR(IF(AD$2="Fcst",AC65,-SUMIF('Revenue E Actuals'!$A$2:$A$163,TRIM($A65),INDEX('Revenue E Actuals'!$C$2:$CU$163,0,MATCH(AD$3,'Revenue E Actuals'!$C$1:$CU$1,0)))),0)</f>
        <v>0</v>
      </c>
      <c r="AE65" s="326">
        <f>IFERROR(IF(AE$2="Fcst",AD65,-SUMIF('Revenue E Actuals'!$A$2:$A$163,TRIM($A65),INDEX('Revenue E Actuals'!$C$2:$CU$163,0,MATCH(AE$3,'Revenue E Actuals'!$C$1:$CU$1,0)))),0)</f>
        <v>0</v>
      </c>
      <c r="AF65" s="326">
        <f>IFERROR(IF(AF$2="Fcst",AE65,-SUMIF('Revenue E Actuals'!$A$2:$A$163,TRIM($A65),INDEX('Revenue E Actuals'!$C$2:$CU$163,0,MATCH(AF$3,'Revenue E Actuals'!$C$1:$CU$1,0)))),0)</f>
        <v>0</v>
      </c>
      <c r="AG65" s="326">
        <f>IFERROR(IF(AG$2="Fcst",AF65,-SUMIF('Revenue E Actuals'!$A$2:$A$163,TRIM($A65),INDEX('Revenue E Actuals'!$C$2:$CU$163,0,MATCH(AG$3,'Revenue E Actuals'!$C$1:$CU$1,0)))),0)</f>
        <v>0</v>
      </c>
      <c r="AH65" s="326">
        <f>IFERROR(IF(AH$2="Fcst",AG65,-SUMIF('Revenue E Actuals'!$A$2:$A$163,TRIM($A65),INDEX('Revenue E Actuals'!$C$2:$CU$163,0,MATCH(AH$3,'Revenue E Actuals'!$C$1:$CU$1,0)))),0)</f>
        <v>0</v>
      </c>
      <c r="AI65" s="326">
        <f>IFERROR(IF(AI$2="Fcst",AH65,-SUMIF('Revenue E Actuals'!$A$2:$A$163,TRIM($A65),INDEX('Revenue E Actuals'!$C$2:$CU$163,0,MATCH(AI$3,'Revenue E Actuals'!$C$1:$CU$1,0)))),0)</f>
        <v>0</v>
      </c>
      <c r="AJ65" s="326">
        <f>IFERROR(IF(AJ$2="Fcst",AI65,-SUMIF('Revenue E Actuals'!$A$2:$A$163,TRIM($A65),INDEX('Revenue E Actuals'!$C$2:$CU$163,0,MATCH(AJ$3,'Revenue E Actuals'!$C$1:$CU$1,0)))),0)</f>
        <v>0</v>
      </c>
      <c r="AK65" s="326">
        <f>IFERROR(IF(AK$2="Fcst",AJ65,-SUMIF('Revenue E Actuals'!$A$2:$A$163,TRIM($A65),INDEX('Revenue E Actuals'!$C$2:$CU$163,0,MATCH(AK$3,'Revenue E Actuals'!$C$1:$CU$1,0)))),0)</f>
        <v>0</v>
      </c>
      <c r="AL65" s="326">
        <f>IFERROR(IF(AL$2="Fcst",AK65,-SUMIF('Revenue E Actuals'!$A$2:$A$163,TRIM($A65),INDEX('Revenue E Actuals'!$C$2:$CU$163,0,MATCH(AL$3,'Revenue E Actuals'!$C$1:$CU$1,0)))),0)</f>
        <v>0</v>
      </c>
      <c r="AM65" s="326">
        <f>IFERROR(IF(AM$2="Fcst",AL65,-SUMIF('Revenue E Actuals'!$A$2:$A$163,TRIM($A65),INDEX('Revenue E Actuals'!$C$2:$CU$163,0,MATCH(AM$3,'Revenue E Actuals'!$C$1:$CU$1,0)))),0)</f>
        <v>0</v>
      </c>
      <c r="AN65" s="326">
        <f>IFERROR(IF(AN$2="Fcst",AM65,-SUMIF('Revenue E Actuals'!$A$2:$A$163,TRIM($A65),INDEX('Revenue E Actuals'!$C$2:$CU$163,0,MATCH(AN$3,'Revenue E Actuals'!$C$1:$CU$1,0)))),0)</f>
        <v>0</v>
      </c>
      <c r="AO65" s="326">
        <f>IFERROR(IF(AO$2="Fcst",AN65,-SUMIF('Revenue E Actuals'!$A$2:$A$163,TRIM($A65),INDEX('Revenue E Actuals'!$C$2:$CU$163,0,MATCH(AO$3,'Revenue E Actuals'!$C$1:$CU$1,0)))),0)</f>
        <v>0</v>
      </c>
      <c r="AP65" s="326">
        <f>IFERROR(IF(AP$2="Fcst",AO65,-SUMIF('Revenue E Actuals'!$A$2:$A$163,TRIM($A65),INDEX('Revenue E Actuals'!$C$2:$CU$163,0,MATCH(AP$3,'Revenue E Actuals'!$C$1:$CU$1,0)))),0)</f>
        <v>0</v>
      </c>
      <c r="AQ65" s="326">
        <f>IFERROR(IF(AQ$2="Fcst",AP65,-SUMIF('Revenue E Actuals'!$A$2:$A$163,TRIM($A65),INDEX('Revenue E Actuals'!$C$2:$CU$163,0,MATCH(AQ$3,'Revenue E Actuals'!$C$1:$CU$1,0)))),0)</f>
        <v>0</v>
      </c>
      <c r="AR65" s="326">
        <f>IFERROR(IF(AR$2="Fcst",AQ65,-SUMIF('Revenue E Actuals'!$A$2:$A$163,TRIM($A65),INDEX('Revenue E Actuals'!$C$2:$CU$163,0,MATCH(AR$3,'Revenue E Actuals'!$C$1:$CU$1,0)))),0)</f>
        <v>0</v>
      </c>
      <c r="AS65" s="326">
        <f>IFERROR(IF(AS$2="Fcst",AR65,-SUMIF('Revenue E Actuals'!$A$2:$A$163,TRIM($A65),INDEX('Revenue E Actuals'!$C$2:$CU$163,0,MATCH(AS$3,'Revenue E Actuals'!$C$1:$CU$1,0)))),0)</f>
        <v>0</v>
      </c>
      <c r="AT65" s="326">
        <f>IFERROR(IF(AT$2="Fcst",AS65,-SUMIF('Revenue E Actuals'!$A$2:$A$163,TRIM($A65),INDEX('Revenue E Actuals'!$C$2:$CU$163,0,MATCH(AT$3,'Revenue E Actuals'!$C$1:$CU$1,0)))),0)</f>
        <v>0</v>
      </c>
      <c r="AU65" s="326">
        <f>IFERROR(IF(AU$2="Fcst",AT65,-SUMIF('Revenue E Actuals'!$A$2:$A$163,TRIM($A65),INDEX('Revenue E Actuals'!$C$2:$CU$163,0,MATCH(AU$3,'Revenue E Actuals'!$C$1:$CU$1,0)))),0)</f>
        <v>0</v>
      </c>
      <c r="AV65" s="326">
        <f>IFERROR(IF(AV$2="Fcst",AU65,-SUMIF('Revenue E Actuals'!$A$2:$A$163,TRIM($A65),INDEX('Revenue E Actuals'!$C$2:$CU$163,0,MATCH(AV$3,'Revenue E Actuals'!$C$1:$CU$1,0)))),0)</f>
        <v>0</v>
      </c>
      <c r="AW65" s="326">
        <f>IFERROR(IF(AW$2="Fcst",AV65,-SUMIF('Revenue E Actuals'!$A$2:$A$163,TRIM($A65),INDEX('Revenue E Actuals'!$C$2:$CU$163,0,MATCH(AW$3,'Revenue E Actuals'!$C$1:$CU$1,0)))),0)</f>
        <v>0</v>
      </c>
      <c r="AX65" s="326">
        <f>IFERROR(IF(AX$2="Fcst",AW65,-SUMIF('Revenue E Actuals'!$A$2:$A$163,TRIM($A65),INDEX('Revenue E Actuals'!$C$2:$CU$163,0,MATCH(AX$3,'Revenue E Actuals'!$C$1:$CU$1,0)))),0)</f>
        <v>0</v>
      </c>
      <c r="AY65" s="326">
        <f>IFERROR(IF(AY$2="Fcst",AX65,-SUMIF('Revenue E Actuals'!$A$2:$A$163,TRIM($A65),INDEX('Revenue E Actuals'!$C$2:$CU$163,0,MATCH(AY$3,'Revenue E Actuals'!$C$1:$CU$1,0)))),0)</f>
        <v>0</v>
      </c>
      <c r="AZ65" s="326">
        <f>IFERROR(IF(AZ$2="Fcst",AY65,-SUMIF('Revenue E Actuals'!$A$2:$A$163,TRIM($A65),INDEX('Revenue E Actuals'!$C$2:$CU$163,0,MATCH(AZ$3,'Revenue E Actuals'!$C$1:$CU$1,0)))),0)</f>
        <v>0</v>
      </c>
      <c r="BA65" s="326">
        <f>IFERROR(IF(BA$2="Fcst",AZ65,-SUMIF('Revenue E Actuals'!$A$2:$A$163,TRIM($A65),INDEX('Revenue E Actuals'!$C$2:$CU$163,0,MATCH(BA$3,'Revenue E Actuals'!$C$1:$CU$1,0)))),0)</f>
        <v>0</v>
      </c>
      <c r="BB65" s="326">
        <f>IFERROR(IF(BB$2="Fcst",BA65,-SUMIF('Revenue E Actuals'!$A$2:$A$163,TRIM($A65),INDEX('Revenue E Actuals'!$C$2:$CU$163,0,MATCH(BB$3,'Revenue E Actuals'!$C$1:$CU$1,0)))),0)</f>
        <v>0</v>
      </c>
      <c r="BC65" s="326">
        <f>IFERROR(IF(BC$2="Fcst",BB65,-SUMIF('Revenue E Actuals'!$A$2:$A$163,TRIM($A65),INDEX('Revenue E Actuals'!$C$2:$CU$163,0,MATCH(BC$3,'Revenue E Actuals'!$C$1:$CU$1,0)))),0)</f>
        <v>0</v>
      </c>
      <c r="BD65" s="326">
        <f>IFERROR(IF(BD$2="Fcst",BC65,-SUMIF('Revenue E Actuals'!$A$2:$A$163,TRIM($A65),INDEX('Revenue E Actuals'!$C$2:$CU$163,0,MATCH(BD$3,'Revenue E Actuals'!$C$1:$CU$1,0)))),0)</f>
        <v>0</v>
      </c>
      <c r="BE65" s="326">
        <f>IFERROR(IF(BE$2="Fcst",BD65,-SUMIF('Revenue E Actuals'!$A$2:$A$163,TRIM($A65),INDEX('Revenue E Actuals'!$C$2:$CU$163,0,MATCH(BE$3,'Revenue E Actuals'!$C$1:$CU$1,0)))),0)</f>
        <v>0</v>
      </c>
      <c r="BF65" s="326">
        <f>IFERROR(IF(BF$2="Fcst",BE65,-SUMIF('Revenue E Actuals'!$A$2:$A$163,TRIM($A65),INDEX('Revenue E Actuals'!$C$2:$CU$163,0,MATCH(BF$3,'Revenue E Actuals'!$C$1:$CU$1,0)))),0)</f>
        <v>0</v>
      </c>
      <c r="BG65" s="326">
        <f>IFERROR(IF(BG$2="Fcst",BF65,-SUMIF('Revenue E Actuals'!$A$2:$A$163,TRIM($A65),INDEX('Revenue E Actuals'!$C$2:$CU$163,0,MATCH(BG$3,'Revenue E Actuals'!$C$1:$CU$1,0)))),0)</f>
        <v>0</v>
      </c>
      <c r="BH65" s="326">
        <f>IFERROR(IF(BH$2="Fcst",BG65,-SUMIF('Revenue E Actuals'!$A$2:$A$163,TRIM($A65),INDEX('Revenue E Actuals'!$C$2:$CU$163,0,MATCH(BH$3,'Revenue E Actuals'!$C$1:$CU$1,0)))),0)</f>
        <v>0</v>
      </c>
      <c r="BI65" s="326">
        <f>IFERROR(IF(BI$2="Fcst",BH65,-SUMIF('Revenue E Actuals'!$A$2:$A$163,TRIM($A65),INDEX('Revenue E Actuals'!$C$2:$CU$163,0,MATCH(BI$3,'Revenue E Actuals'!$C$1:$CU$1,0)))),0)</f>
        <v>0</v>
      </c>
      <c r="BJ65" s="326">
        <f>IFERROR(IF(BJ$2="Fcst",BI65,-SUMIF('Revenue E Actuals'!$A$2:$A$163,TRIM($A65),INDEX('Revenue E Actuals'!$C$2:$CU$163,0,MATCH(BJ$3,'Revenue E Actuals'!$C$1:$CU$1,0)))),0)</f>
        <v>0</v>
      </c>
      <c r="BK65" s="326">
        <f>IFERROR(IF(BK$2="Fcst",BJ65,-SUMIF('Revenue E Actuals'!$A$2:$A$163,TRIM($A65),INDEX('Revenue E Actuals'!$C$2:$CU$163,0,MATCH(BK$3,'Revenue E Actuals'!$C$1:$CU$1,0)))),0)</f>
        <v>0</v>
      </c>
      <c r="BL65" s="326">
        <f>IFERROR(IF(BL$2="Fcst",BK65,-SUMIF('Revenue E Actuals'!$A$2:$A$163,TRIM($A65),INDEX('Revenue E Actuals'!$C$2:$CU$163,0,MATCH(BL$3,'Revenue E Actuals'!$C$1:$CU$1,0)))),0)</f>
        <v>0</v>
      </c>
      <c r="BM65" s="326">
        <f>IFERROR(IF(BM$2="Fcst",BL65,-SUMIF('Revenue E Actuals'!$A$2:$A$163,TRIM($A65),INDEX('Revenue E Actuals'!$C$2:$CU$163,0,MATCH(BM$3,'Revenue E Actuals'!$C$1:$CU$1,0)))),0)</f>
        <v>0</v>
      </c>
      <c r="BN65" s="326">
        <f>IFERROR(IF(BN$2="Fcst",BM65,-SUMIF('Revenue E Actuals'!$A$2:$A$163,TRIM($A65),INDEX('Revenue E Actuals'!$C$2:$CU$163,0,MATCH(BN$3,'Revenue E Actuals'!$C$1:$CU$1,0)))),0)</f>
        <v>0</v>
      </c>
      <c r="BO65" s="326">
        <f>IFERROR(IF(BO$2="Fcst",BN65,-SUMIF('Revenue E Actuals'!$A$2:$A$163,TRIM($A65),INDEX('Revenue E Actuals'!$C$2:$CU$163,0,MATCH(BO$3,'Revenue E Actuals'!$C$1:$CU$1,0)))),0)</f>
        <v>0</v>
      </c>
      <c r="BP65" s="326">
        <f>IFERROR(IF(BP$2="Fcst",BO65,-SUMIF('Revenue E Actuals'!$A$2:$A$163,TRIM($A65),INDEX('Revenue E Actuals'!$C$2:$CU$163,0,MATCH(BP$3,'Revenue E Actuals'!$C$1:$CU$1,0)))),0)</f>
        <v>0</v>
      </c>
      <c r="BQ65" s="326">
        <f>IFERROR(IF(BQ$2="Fcst",BP65,-SUMIF('Revenue E Actuals'!$A$2:$A$163,TRIM($A65),INDEX('Revenue E Actuals'!$C$2:$CU$163,0,MATCH(BQ$3,'Revenue E Actuals'!$C$1:$CU$1,0)))),0)</f>
        <v>0</v>
      </c>
      <c r="BR65" s="326">
        <f>IFERROR(IF(BR$2="Fcst",BQ65,-SUMIF('Revenue E Actuals'!$A$2:$A$163,TRIM($A65),INDEX('Revenue E Actuals'!$C$2:$CU$163,0,MATCH(BR$3,'Revenue E Actuals'!$C$1:$CU$1,0)))),0)</f>
        <v>0</v>
      </c>
      <c r="BS65" s="326">
        <f>IFERROR(IF(BS$2="Fcst",BR65,-SUMIF('Revenue E Actuals'!$A$2:$A$163,TRIM($A65),INDEX('Revenue E Actuals'!$C$2:$CU$163,0,MATCH(BS$3,'Revenue E Actuals'!$C$1:$CU$1,0)))),0)</f>
        <v>0</v>
      </c>
      <c r="BT65" s="326">
        <f>IFERROR(IF(BT$2="Fcst",BS65,-SUMIF('Revenue E Actuals'!$A$2:$A$163,TRIM($A65),INDEX('Revenue E Actuals'!$C$2:$CU$163,0,MATCH(BT$3,'Revenue E Actuals'!$C$1:$CU$1,0)))),0)</f>
        <v>0</v>
      </c>
      <c r="BU65" s="326">
        <f>IFERROR(IF(BU$2="Fcst",BT65,-SUMIF('Revenue E Actuals'!$A$2:$A$163,TRIM($A65),INDEX('Revenue E Actuals'!$C$2:$CU$163,0,MATCH(BU$3,'Revenue E Actuals'!$C$1:$CU$1,0)))),0)</f>
        <v>0</v>
      </c>
    </row>
    <row r="66" spans="1:73" x14ac:dyDescent="0.3">
      <c r="A66" s="178" t="s">
        <v>429</v>
      </c>
      <c r="B66" s="70">
        <f>IF(B$2="Fcst",B38,SUMIF('Revenue E Actuals'!$A$2:$A$163,TRIM($A66),INDEX('Revenue E Actuals'!$C$2:$CU$163,0,MATCH(B$3,'Revenue E Actuals'!$C$1:$CU$1,0))))</f>
        <v>0</v>
      </c>
      <c r="C66" s="70">
        <f>IF(C$2="Fcst",C38,SUMIF('Revenue E Actuals'!$A$2:$A$163,TRIM($A66),INDEX('Revenue E Actuals'!$C$2:$CU$163,0,MATCH(C$3,'Revenue E Actuals'!$C$1:$CU$1,0))))</f>
        <v>0</v>
      </c>
      <c r="D66" s="70">
        <f>IF(D$2="Fcst",D38,SUMIF('Revenue E Actuals'!$A$2:$A$163,TRIM($A66),INDEX('Revenue E Actuals'!$C$2:$CU$163,0,MATCH(D$3,'Revenue E Actuals'!$C$1:$CU$1,0))))</f>
        <v>0</v>
      </c>
      <c r="E66" s="70">
        <f>IF(E$2="Fcst",E38,SUMIF('Revenue E Actuals'!$A$2:$A$163,TRIM($A66),INDEX('Revenue E Actuals'!$C$2:$CU$163,0,MATCH(E$3,'Revenue E Actuals'!$C$1:$CU$1,0))))</f>
        <v>0</v>
      </c>
      <c r="F66" s="70">
        <f>IF(F$2="Fcst",F38,SUMIF('Revenue E Actuals'!$A$2:$A$163,TRIM($A66),INDEX('Revenue E Actuals'!$C$2:$CU$163,0,MATCH(F$3,'Revenue E Actuals'!$C$1:$CU$1,0))))</f>
        <v>0</v>
      </c>
      <c r="G66" s="70">
        <f>IF(G$2="Fcst",G38,SUMIF('Revenue E Actuals'!$A$2:$A$163,TRIM($A66),INDEX('Revenue E Actuals'!$C$2:$CU$163,0,MATCH(G$3,'Revenue E Actuals'!$C$1:$CU$1,0))))</f>
        <v>0</v>
      </c>
      <c r="H66" s="70">
        <f>IF(H$2="Fcst",H38,SUMIF('Revenue E Actuals'!$A$2:$A$163,TRIM($A66),INDEX('Revenue E Actuals'!$C$2:$CU$163,0,MATCH(H$3,'Revenue E Actuals'!$C$1:$CU$1,0))))</f>
        <v>0</v>
      </c>
      <c r="I66" s="70">
        <f>IF(I$2="Fcst",I38,SUMIF('Revenue E Actuals'!$A$2:$A$163,TRIM($A66),INDEX('Revenue E Actuals'!$C$2:$CU$163,0,MATCH(I$3,'Revenue E Actuals'!$C$1:$CU$1,0))))</f>
        <v>0</v>
      </c>
      <c r="J66" s="70">
        <f>IF(J$2="Fcst",J38,SUMIF('Revenue E Actuals'!$A$2:$A$163,TRIM($A66),INDEX('Revenue E Actuals'!$C$2:$CU$163,0,MATCH(J$3,'Revenue E Actuals'!$C$1:$CU$1,0))))</f>
        <v>0</v>
      </c>
      <c r="K66" s="70">
        <f>IF(K$2="Fcst",K38,SUMIF('Revenue E Actuals'!$A$2:$A$163,TRIM($A66),INDEX('Revenue E Actuals'!$C$2:$CU$163,0,MATCH(K$3,'Revenue E Actuals'!$C$1:$CU$1,0))))</f>
        <v>0</v>
      </c>
      <c r="L66" s="70">
        <f>IF(L$2="Fcst",L38,SUMIF('Revenue E Actuals'!$A$2:$A$163,TRIM($A66),INDEX('Revenue E Actuals'!$C$2:$CU$163,0,MATCH(L$3,'Revenue E Actuals'!$C$1:$CU$1,0))))</f>
        <v>0</v>
      </c>
      <c r="M66" s="70">
        <f>IF(M$2="Fcst",M38,SUMIF('Revenue E Actuals'!$A$2:$A$163,TRIM($A66),INDEX('Revenue E Actuals'!$C$2:$CU$163,0,MATCH(M$3,'Revenue E Actuals'!$C$1:$CU$1,0))))</f>
        <v>0</v>
      </c>
      <c r="N66" s="70">
        <f>IF(N$2="Fcst",N38,SUMIF('Revenue E Actuals'!$A$2:$A$163,TRIM($A66),INDEX('Revenue E Actuals'!$C$2:$CU$163,0,MATCH(N$3,'Revenue E Actuals'!$C$1:$CU$1,0))))</f>
        <v>0</v>
      </c>
      <c r="O66" s="70">
        <f>IF(O$2="Fcst",O38,SUMIF('Revenue E Actuals'!$A$2:$A$163,TRIM($A66),INDEX('Revenue E Actuals'!$C$2:$CU$163,0,MATCH(O$3,'Revenue E Actuals'!$C$1:$CU$1,0))))</f>
        <v>0</v>
      </c>
      <c r="P66" s="70">
        <f>IF(P$2="Fcst",P38,SUMIF('Revenue E Actuals'!$A$2:$A$163,TRIM($A66),INDEX('Revenue E Actuals'!$C$2:$CU$163,0,MATCH(P$3,'Revenue E Actuals'!$C$1:$CU$1,0))))</f>
        <v>0</v>
      </c>
      <c r="Q66" s="70">
        <f>IF(Q$2="Fcst",Q38,SUMIF('Revenue E Actuals'!$A$2:$A$163,TRIM($A66),INDEX('Revenue E Actuals'!$C$2:$CU$163,0,MATCH(Q$3,'Revenue E Actuals'!$C$1:$CU$1,0))))</f>
        <v>0</v>
      </c>
      <c r="R66" s="70">
        <f>IF(R$2="Fcst",R38,SUMIF('Revenue E Actuals'!$A$2:$A$163,TRIM($A66),INDEX('Revenue E Actuals'!$C$2:$CU$163,0,MATCH(R$3,'Revenue E Actuals'!$C$1:$CU$1,0))))</f>
        <v>0</v>
      </c>
      <c r="S66" s="70">
        <f>IF(S$2="Fcst",S38,SUMIF('Revenue E Actuals'!$A$2:$A$163,TRIM($A66),INDEX('Revenue E Actuals'!$C$2:$CU$163,0,MATCH(S$3,'Revenue E Actuals'!$C$1:$CU$1,0))))</f>
        <v>0</v>
      </c>
      <c r="T66" s="70">
        <f>IF(T$2="Fcst",T38,SUMIF('Revenue E Actuals'!$A$2:$A$163,TRIM($A66),INDEX('Revenue E Actuals'!$C$2:$CU$163,0,MATCH(T$3,'Revenue E Actuals'!$C$1:$CU$1,0))))</f>
        <v>0</v>
      </c>
      <c r="U66" s="70">
        <f>IF(U$2="Fcst",U38,SUMIF('Revenue E Actuals'!$A$2:$A$163,TRIM($A66),INDEX('Revenue E Actuals'!$C$2:$CU$163,0,MATCH(U$3,'Revenue E Actuals'!$C$1:$CU$1,0))))</f>
        <v>0</v>
      </c>
      <c r="V66" s="70">
        <f>IF(V$2="Fcst",V38,SUMIF('Revenue E Actuals'!$A$2:$A$163,TRIM($A66),INDEX('Revenue E Actuals'!$C$2:$CU$163,0,MATCH(V$3,'Revenue E Actuals'!$C$1:$CU$1,0))))</f>
        <v>0</v>
      </c>
      <c r="W66" s="70">
        <f>IF(W$2="Fcst",W38,SUMIF('Revenue E Actuals'!$A$2:$A$163,TRIM($A66),INDEX('Revenue E Actuals'!$C$2:$CU$163,0,MATCH(W$3,'Revenue E Actuals'!$C$1:$CU$1,0))))</f>
        <v>0</v>
      </c>
      <c r="X66" s="70">
        <f>IF(X$2="Fcst",X38,SUMIF('Revenue E Actuals'!$A$2:$A$163,TRIM($A66),INDEX('Revenue E Actuals'!$C$2:$CU$163,0,MATCH(X$3,'Revenue E Actuals'!$C$1:$CU$1,0))))</f>
        <v>0</v>
      </c>
      <c r="Y66" s="70">
        <f>IF(Y$2="Fcst",Y38,SUMIF('Revenue E Actuals'!$A$2:$A$163,TRIM($A66),INDEX('Revenue E Actuals'!$C$2:$CU$163,0,MATCH(Y$3,'Revenue E Actuals'!$C$1:$CU$1,0))))</f>
        <v>0</v>
      </c>
      <c r="Z66" s="70">
        <f>IF(Z$2="Fcst",Z38,SUMIF('Revenue E Actuals'!$A$2:$A$163,TRIM($A66),INDEX('Revenue E Actuals'!$C$2:$CU$163,0,MATCH(Z$3,'Revenue E Actuals'!$C$1:$CU$1,0))))</f>
        <v>0</v>
      </c>
      <c r="AA66" s="70">
        <f>IF(AA$2="Fcst",AA38,SUMIF('Revenue E Actuals'!$A$2:$A$163,TRIM($A66),INDEX('Revenue E Actuals'!$C$2:$CU$163,0,MATCH(AA$3,'Revenue E Actuals'!$C$1:$CU$1,0))))</f>
        <v>0</v>
      </c>
      <c r="AB66" s="70">
        <f>IF(AB$2="Fcst",AB38,SUMIF('Revenue E Actuals'!$A$2:$A$163,TRIM($A66),INDEX('Revenue E Actuals'!$C$2:$CU$163,0,MATCH(AB$3,'Revenue E Actuals'!$C$1:$CU$1,0))))</f>
        <v>0</v>
      </c>
      <c r="AC66" s="70">
        <f>IF(AC$2="Fcst",AC38,SUMIF('Revenue E Actuals'!$A$2:$A$163,TRIM($A66),INDEX('Revenue E Actuals'!$C$2:$CU$163,0,MATCH(AC$3,'Revenue E Actuals'!$C$1:$CU$1,0))))</f>
        <v>0</v>
      </c>
      <c r="AD66" s="70">
        <f>IF(AD$2="Fcst",AD38,SUMIF('Revenue E Actuals'!$A$2:$A$163,TRIM($A66),INDEX('Revenue E Actuals'!$C$2:$CU$163,0,MATCH(AD$3,'Revenue E Actuals'!$C$1:$CU$1,0))))</f>
        <v>0</v>
      </c>
      <c r="AE66" s="70">
        <f>IF(AE$2="Fcst",AE38,SUMIF('Revenue E Actuals'!$A$2:$A$163,TRIM($A66),INDEX('Revenue E Actuals'!$C$2:$CU$163,0,MATCH(AE$3,'Revenue E Actuals'!$C$1:$CU$1,0))))</f>
        <v>0</v>
      </c>
      <c r="AF66" s="70">
        <f>IF(AF$2="Fcst",AF38,SUMIF('Revenue E Actuals'!$A$2:$A$163,TRIM($A66),INDEX('Revenue E Actuals'!$C$2:$CU$163,0,MATCH(AF$3,'Revenue E Actuals'!$C$1:$CU$1,0))))</f>
        <v>0</v>
      </c>
      <c r="AG66" s="70">
        <f>IF(AG$2="Fcst",AG38,SUMIF('Revenue E Actuals'!$A$2:$A$163,TRIM($A66),INDEX('Revenue E Actuals'!$C$2:$CU$163,0,MATCH(AG$3,'Revenue E Actuals'!$C$1:$CU$1,0))))</f>
        <v>0</v>
      </c>
      <c r="AH66" s="70">
        <f>IF(AH$2="Fcst",AH38,SUMIF('Revenue E Actuals'!$A$2:$A$163,TRIM($A66),INDEX('Revenue E Actuals'!$C$2:$CU$163,0,MATCH(AH$3,'Revenue E Actuals'!$C$1:$CU$1,0))))</f>
        <v>0</v>
      </c>
      <c r="AI66" s="70">
        <f>IF(AI$2="Fcst",AI38,SUMIF('Revenue E Actuals'!$A$2:$A$163,TRIM($A66),INDEX('Revenue E Actuals'!$C$2:$CU$163,0,MATCH(AI$3,'Revenue E Actuals'!$C$1:$CU$1,0))))</f>
        <v>0</v>
      </c>
      <c r="AJ66" s="70">
        <f>IF(AJ$2="Fcst",AJ38,SUMIF('Revenue E Actuals'!$A$2:$A$163,TRIM($A66),INDEX('Revenue E Actuals'!$C$2:$CU$163,0,MATCH(AJ$3,'Revenue E Actuals'!$C$1:$CU$1,0))))</f>
        <v>0</v>
      </c>
      <c r="AK66" s="70">
        <f>IF(AK$2="Fcst",AK38,SUMIF('Revenue E Actuals'!$A$2:$A$163,TRIM($A66),INDEX('Revenue E Actuals'!$C$2:$CU$163,0,MATCH(AK$3,'Revenue E Actuals'!$C$1:$CU$1,0))))</f>
        <v>0</v>
      </c>
      <c r="AL66" s="70">
        <f>IF(AL$2="Fcst",AL38,SUMIF('Revenue E Actuals'!$A$2:$A$163,TRIM($A66),INDEX('Revenue E Actuals'!$C$2:$CU$163,0,MATCH(AL$3,'Revenue E Actuals'!$C$1:$CU$1,0))))</f>
        <v>0</v>
      </c>
      <c r="AM66" s="70">
        <f>IF(AM$2="Fcst",AM38,SUMIF('Revenue E Actuals'!$A$2:$A$163,TRIM($A66),INDEX('Revenue E Actuals'!$C$2:$CU$163,0,MATCH(AM$3,'Revenue E Actuals'!$C$1:$CU$1,0))))</f>
        <v>0</v>
      </c>
      <c r="AN66" s="70">
        <f>IF(AN$2="Fcst",AN38,SUMIF('Revenue E Actuals'!$A$2:$A$163,TRIM($A66),INDEX('Revenue E Actuals'!$C$2:$CU$163,0,MATCH(AN$3,'Revenue E Actuals'!$C$1:$CU$1,0))))</f>
        <v>0</v>
      </c>
      <c r="AO66" s="70">
        <f>IF(AO$2="Fcst",AO38,SUMIF('Revenue E Actuals'!$A$2:$A$163,TRIM($A66),INDEX('Revenue E Actuals'!$C$2:$CU$163,0,MATCH(AO$3,'Revenue E Actuals'!$C$1:$CU$1,0))))</f>
        <v>0</v>
      </c>
      <c r="AP66" s="70">
        <f>IF(AP$2="Fcst",AP38,SUMIF('Revenue E Actuals'!$A$2:$A$163,TRIM($A66),INDEX('Revenue E Actuals'!$C$2:$CU$163,0,MATCH(AP$3,'Revenue E Actuals'!$C$1:$CU$1,0))))</f>
        <v>0</v>
      </c>
      <c r="AQ66" s="70">
        <f>IF(AQ$2="Fcst",AQ38,SUMIF('Revenue E Actuals'!$A$2:$A$163,TRIM($A66),INDEX('Revenue E Actuals'!$C$2:$CU$163,0,MATCH(AQ$3,'Revenue E Actuals'!$C$1:$CU$1,0))))</f>
        <v>0</v>
      </c>
      <c r="AR66" s="70">
        <f>IF(AR$2="Fcst",AR38,SUMIF('Revenue E Actuals'!$A$2:$A$163,TRIM($A66),INDEX('Revenue E Actuals'!$C$2:$CU$163,0,MATCH(AR$3,'Revenue E Actuals'!$C$1:$CU$1,0))))</f>
        <v>0</v>
      </c>
      <c r="AS66" s="70">
        <f>IF(AS$2="Fcst",AS38,SUMIF('Revenue E Actuals'!$A$2:$A$163,TRIM($A66),INDEX('Revenue E Actuals'!$C$2:$CU$163,0,MATCH(AS$3,'Revenue E Actuals'!$C$1:$CU$1,0))))</f>
        <v>0</v>
      </c>
      <c r="AT66" s="70">
        <f>IF(AT$2="Fcst",AT38,SUMIF('Revenue E Actuals'!$A$2:$A$163,TRIM($A66),INDEX('Revenue E Actuals'!$C$2:$CU$163,0,MATCH(AT$3,'Revenue E Actuals'!$C$1:$CU$1,0))))</f>
        <v>0</v>
      </c>
      <c r="AU66" s="70">
        <f>IF(AU$2="Fcst",AU38,SUMIF('Revenue E Actuals'!$A$2:$A$163,TRIM($A66),INDEX('Revenue E Actuals'!$C$2:$CU$163,0,MATCH(AU$3,'Revenue E Actuals'!$C$1:$CU$1,0))))</f>
        <v>0</v>
      </c>
      <c r="AV66" s="70">
        <f>IF(AV$2="Fcst",AV38,SUMIF('Revenue E Actuals'!$A$2:$A$163,TRIM($A66),INDEX('Revenue E Actuals'!$C$2:$CU$163,0,MATCH(AV$3,'Revenue E Actuals'!$C$1:$CU$1,0))))</f>
        <v>0</v>
      </c>
      <c r="AW66" s="70">
        <f>IF(AW$2="Fcst",AW38,SUMIF('Revenue E Actuals'!$A$2:$A$163,TRIM($A66),INDEX('Revenue E Actuals'!$C$2:$CU$163,0,MATCH(AW$3,'Revenue E Actuals'!$C$1:$CU$1,0))))</f>
        <v>0</v>
      </c>
      <c r="AX66" s="70">
        <f>IF(AX$2="Fcst",AX38,SUMIF('Revenue E Actuals'!$A$2:$A$163,TRIM($A66),INDEX('Revenue E Actuals'!$C$2:$CU$163,0,MATCH(AX$3,'Revenue E Actuals'!$C$1:$CU$1,0))))</f>
        <v>0</v>
      </c>
      <c r="AY66" s="70">
        <f>IF(AY$2="Fcst",AY38,SUMIF('Revenue E Actuals'!$A$2:$A$163,TRIM($A66),INDEX('Revenue E Actuals'!$C$2:$CU$163,0,MATCH(AY$3,'Revenue E Actuals'!$C$1:$CU$1,0))))</f>
        <v>0</v>
      </c>
      <c r="AZ66" s="70">
        <f>IF(AZ$2="Fcst",AZ38,SUMIF('Revenue E Actuals'!$A$2:$A$163,TRIM($A66),INDEX('Revenue E Actuals'!$C$2:$CU$163,0,MATCH(AZ$3,'Revenue E Actuals'!$C$1:$CU$1,0))))</f>
        <v>0</v>
      </c>
      <c r="BA66" s="70">
        <f>IF(BA$2="Fcst",BA38,SUMIF('Revenue E Actuals'!$A$2:$A$163,TRIM($A66),INDEX('Revenue E Actuals'!$C$2:$CU$163,0,MATCH(BA$3,'Revenue E Actuals'!$C$1:$CU$1,0))))</f>
        <v>0</v>
      </c>
      <c r="BB66" s="70">
        <f>IF(BB$2="Fcst",BB38,SUMIF('Revenue E Actuals'!$A$2:$A$163,TRIM($A66),INDEX('Revenue E Actuals'!$C$2:$CU$163,0,MATCH(BB$3,'Revenue E Actuals'!$C$1:$CU$1,0))))</f>
        <v>0</v>
      </c>
      <c r="BC66" s="70">
        <f>IF(BC$2="Fcst",BC38,SUMIF('Revenue E Actuals'!$A$2:$A$163,TRIM($A66),INDEX('Revenue E Actuals'!$C$2:$CU$163,0,MATCH(BC$3,'Revenue E Actuals'!$C$1:$CU$1,0))))</f>
        <v>0</v>
      </c>
      <c r="BD66" s="70">
        <f>IF(BD$2="Fcst",BD38,SUMIF('Revenue E Actuals'!$A$2:$A$163,TRIM($A66),INDEX('Revenue E Actuals'!$C$2:$CU$163,0,MATCH(BD$3,'Revenue E Actuals'!$C$1:$CU$1,0))))</f>
        <v>0</v>
      </c>
      <c r="BE66" s="70">
        <f>IF(BE$2="Fcst",BE38,SUMIF('Revenue E Actuals'!$A$2:$A$163,TRIM($A66),INDEX('Revenue E Actuals'!$C$2:$CU$163,0,MATCH(BE$3,'Revenue E Actuals'!$C$1:$CU$1,0))))</f>
        <v>0</v>
      </c>
      <c r="BF66" s="70">
        <f>IF(BF$2="Fcst",BF38,SUMIF('Revenue E Actuals'!$A$2:$A$163,TRIM($A66),INDEX('Revenue E Actuals'!$C$2:$CU$163,0,MATCH(BF$3,'Revenue E Actuals'!$C$1:$CU$1,0))))</f>
        <v>0</v>
      </c>
      <c r="BG66" s="70">
        <f>IF(BG$2="Fcst",BG38,SUMIF('Revenue E Actuals'!$A$2:$A$163,TRIM($A66),INDEX('Revenue E Actuals'!$C$2:$CU$163,0,MATCH(BG$3,'Revenue E Actuals'!$C$1:$CU$1,0))))</f>
        <v>0</v>
      </c>
      <c r="BH66" s="70">
        <f>IF(BH$2="Fcst",BH38,SUMIF('Revenue E Actuals'!$A$2:$A$163,TRIM($A66),INDEX('Revenue E Actuals'!$C$2:$CU$163,0,MATCH(BH$3,'Revenue E Actuals'!$C$1:$CU$1,0))))</f>
        <v>0</v>
      </c>
      <c r="BI66" s="70">
        <f>IF(BI$2="Fcst",BI38,SUMIF('Revenue E Actuals'!$A$2:$A$163,TRIM($A66),INDEX('Revenue E Actuals'!$C$2:$CU$163,0,MATCH(BI$3,'Revenue E Actuals'!$C$1:$CU$1,0))))</f>
        <v>0</v>
      </c>
      <c r="BJ66" s="70">
        <f>IF(BJ$2="Fcst",BJ38,SUMIF('Revenue E Actuals'!$A$2:$A$163,TRIM($A66),INDEX('Revenue E Actuals'!$C$2:$CU$163,0,MATCH(BJ$3,'Revenue E Actuals'!$C$1:$CU$1,0))))</f>
        <v>0</v>
      </c>
      <c r="BK66" s="70">
        <f>IF(BK$2="Fcst",BK38,SUMIF('Revenue E Actuals'!$A$2:$A$163,TRIM($A66),INDEX('Revenue E Actuals'!$C$2:$CU$163,0,MATCH(BK$3,'Revenue E Actuals'!$C$1:$CU$1,0))))</f>
        <v>0</v>
      </c>
      <c r="BL66" s="70">
        <f>IF(BL$2="Fcst",BL38,SUMIF('Revenue E Actuals'!$A$2:$A$163,TRIM($A66),INDEX('Revenue E Actuals'!$C$2:$CU$163,0,MATCH(BL$3,'Revenue E Actuals'!$C$1:$CU$1,0))))</f>
        <v>0</v>
      </c>
      <c r="BM66" s="70">
        <f>IF(BM$2="Fcst",BM38,SUMIF('Revenue E Actuals'!$A$2:$A$163,TRIM($A66),INDEX('Revenue E Actuals'!$C$2:$CU$163,0,MATCH(BM$3,'Revenue E Actuals'!$C$1:$CU$1,0))))</f>
        <v>0</v>
      </c>
      <c r="BN66" s="70">
        <f>IF(BN$2="Fcst",BN38,SUMIF('Revenue E Actuals'!$A$2:$A$163,TRIM($A66),INDEX('Revenue E Actuals'!$C$2:$CU$163,0,MATCH(BN$3,'Revenue E Actuals'!$C$1:$CU$1,0))))</f>
        <v>0</v>
      </c>
      <c r="BO66" s="70">
        <f>IF(BO$2="Fcst",BO38,SUMIF('Revenue E Actuals'!$A$2:$A$163,TRIM($A66),INDEX('Revenue E Actuals'!$C$2:$CU$163,0,MATCH(BO$3,'Revenue E Actuals'!$C$1:$CU$1,0))))</f>
        <v>0</v>
      </c>
      <c r="BP66" s="70">
        <f>IF(BP$2="Fcst",BP38,SUMIF('Revenue E Actuals'!$A$2:$A$163,TRIM($A66),INDEX('Revenue E Actuals'!$C$2:$CU$163,0,MATCH(BP$3,'Revenue E Actuals'!$C$1:$CU$1,0))))</f>
        <v>0</v>
      </c>
      <c r="BQ66" s="70">
        <f>IF(BQ$2="Fcst",BQ38,SUMIF('Revenue E Actuals'!$A$2:$A$163,TRIM($A66),INDEX('Revenue E Actuals'!$C$2:$CU$163,0,MATCH(BQ$3,'Revenue E Actuals'!$C$1:$CU$1,0))))</f>
        <v>0</v>
      </c>
      <c r="BR66" s="70">
        <f>IF(BR$2="Fcst",BR38,SUMIF('Revenue E Actuals'!$A$2:$A$163,TRIM($A66),INDEX('Revenue E Actuals'!$C$2:$CU$163,0,MATCH(BR$3,'Revenue E Actuals'!$C$1:$CU$1,0))))</f>
        <v>0</v>
      </c>
      <c r="BS66" s="70">
        <f>IF(BS$2="Fcst",BS38,SUMIF('Revenue E Actuals'!$A$2:$A$163,TRIM($A66),INDEX('Revenue E Actuals'!$C$2:$CU$163,0,MATCH(BS$3,'Revenue E Actuals'!$C$1:$CU$1,0))))</f>
        <v>0</v>
      </c>
      <c r="BT66" s="70">
        <f>IF(BT$2="Fcst",BT38,SUMIF('Revenue E Actuals'!$A$2:$A$163,TRIM($A66),INDEX('Revenue E Actuals'!$C$2:$CU$163,0,MATCH(BT$3,'Revenue E Actuals'!$C$1:$CU$1,0))))</f>
        <v>0</v>
      </c>
      <c r="BU66" s="70">
        <f>IF(BU$2="Fcst",BU38,SUMIF('Revenue E Actuals'!$A$2:$A$163,TRIM($A66),INDEX('Revenue E Actuals'!$C$2:$CU$163,0,MATCH(BU$3,'Revenue E Actuals'!$C$1:$CU$1,0))))</f>
        <v>0</v>
      </c>
    </row>
    <row r="67" spans="1:73" x14ac:dyDescent="0.3">
      <c r="A67" s="147" t="s">
        <v>380</v>
      </c>
      <c r="B67" s="307">
        <v>1000</v>
      </c>
      <c r="C67" s="308">
        <f>IFERROR(IF(C$2="Fcst",B67,SUMIF('Revenue E Actuals'!$A$2:$A$163,TRIM($A67),INDEX('Revenue E Actuals'!$C$2:$CU$163,0,MATCH(C$3,'Revenue E Actuals'!$C$1:$CU$1,0)))),0)</f>
        <v>0</v>
      </c>
      <c r="D67" s="308">
        <f>IFERROR(IF(D$2="Fcst",C67,SUMIF('Revenue E Actuals'!$A$2:$A$163,TRIM($A67),INDEX('Revenue E Actuals'!$C$2:$CU$163,0,MATCH(D$3,'Revenue E Actuals'!$C$1:$CU$1,0)))),0)</f>
        <v>0</v>
      </c>
      <c r="E67" s="308">
        <f>IFERROR(IF(E$2="Fcst",D67,SUMIF('Revenue E Actuals'!$A$2:$A$163,TRIM($A67),INDEX('Revenue E Actuals'!$C$2:$CU$163,0,MATCH(E$3,'Revenue E Actuals'!$C$1:$CU$1,0)))),0)</f>
        <v>0</v>
      </c>
      <c r="F67" s="308">
        <f>IFERROR(IF(F$2="Fcst",E67,SUMIF('Revenue E Actuals'!$A$2:$A$163,TRIM($A67),INDEX('Revenue E Actuals'!$C$2:$CU$163,0,MATCH(F$3,'Revenue E Actuals'!$C$1:$CU$1,0)))),0)</f>
        <v>0</v>
      </c>
      <c r="G67" s="308">
        <f>IFERROR(IF(G$2="Fcst",F67,SUMIF('Revenue E Actuals'!$A$2:$A$163,TRIM($A67),INDEX('Revenue E Actuals'!$C$2:$CU$163,0,MATCH(G$3,'Revenue E Actuals'!$C$1:$CU$1,0)))),0)</f>
        <v>0</v>
      </c>
      <c r="H67" s="308">
        <f>IFERROR(IF(H$2="Fcst",G67,SUMIF('Revenue E Actuals'!$A$2:$A$163,TRIM($A67),INDEX('Revenue E Actuals'!$C$2:$CU$163,0,MATCH(H$3,'Revenue E Actuals'!$C$1:$CU$1,0)))),0)</f>
        <v>0</v>
      </c>
      <c r="I67" s="308">
        <f>IFERROR(IF(I$2="Fcst",H67,SUMIF('Revenue E Actuals'!$A$2:$A$163,TRIM($A67),INDEX('Revenue E Actuals'!$C$2:$CU$163,0,MATCH(I$3,'Revenue E Actuals'!$C$1:$CU$1,0)))),0)</f>
        <v>0</v>
      </c>
      <c r="J67" s="308">
        <f>IFERROR(IF(J$2="Fcst",I67,SUMIF('Revenue E Actuals'!$A$2:$A$163,TRIM($A67),INDEX('Revenue E Actuals'!$C$2:$CU$163,0,MATCH(J$3,'Revenue E Actuals'!$C$1:$CU$1,0)))),0)</f>
        <v>0</v>
      </c>
      <c r="K67" s="308">
        <f>IFERROR(IF(K$2="Fcst",J67,SUMIF('Revenue E Actuals'!$A$2:$A$163,TRIM($A67),INDEX('Revenue E Actuals'!$C$2:$CU$163,0,MATCH(K$3,'Revenue E Actuals'!$C$1:$CU$1,0)))),0)</f>
        <v>0</v>
      </c>
      <c r="L67" s="308">
        <f>IFERROR(IF(L$2="Fcst",K67,SUMIF('Revenue E Actuals'!$A$2:$A$163,TRIM($A67),INDEX('Revenue E Actuals'!$C$2:$CU$163,0,MATCH(L$3,'Revenue E Actuals'!$C$1:$CU$1,0)))),0)</f>
        <v>0</v>
      </c>
      <c r="M67" s="308">
        <f>IFERROR(IF(M$2="Fcst",L67,SUMIF('Revenue E Actuals'!$A$2:$A$163,TRIM($A67),INDEX('Revenue E Actuals'!$C$2:$CU$163,0,MATCH(M$3,'Revenue E Actuals'!$C$1:$CU$1,0)))),0)</f>
        <v>0</v>
      </c>
      <c r="N67" s="308">
        <f>IFERROR(IF(N$2="Fcst",M67,SUMIF('Revenue E Actuals'!$A$2:$A$163,TRIM($A67),INDEX('Revenue E Actuals'!$C$2:$CU$163,0,MATCH(N$3,'Revenue E Actuals'!$C$1:$CU$1,0)))),0)</f>
        <v>0</v>
      </c>
      <c r="O67" s="308">
        <f>IFERROR(IF(O$2="Fcst",N67,SUMIF('Revenue E Actuals'!$A$2:$A$163,TRIM($A67),INDEX('Revenue E Actuals'!$C$2:$CU$163,0,MATCH(O$3,'Revenue E Actuals'!$C$1:$CU$1,0)))),0)</f>
        <v>0</v>
      </c>
      <c r="P67" s="308">
        <f>IFERROR(IF(P$2="Fcst",O67,SUMIF('Revenue E Actuals'!$A$2:$A$163,TRIM($A67),INDEX('Revenue E Actuals'!$C$2:$CU$163,0,MATCH(P$3,'Revenue E Actuals'!$C$1:$CU$1,0)))),0)</f>
        <v>0</v>
      </c>
      <c r="Q67" s="308">
        <f>IFERROR(IF(Q$2="Fcst",P67,SUMIF('Revenue E Actuals'!$A$2:$A$163,TRIM($A67),INDEX('Revenue E Actuals'!$C$2:$CU$163,0,MATCH(Q$3,'Revenue E Actuals'!$C$1:$CU$1,0)))),0)</f>
        <v>0</v>
      </c>
      <c r="R67" s="308">
        <f>IFERROR(IF(R$2="Fcst",Q67,SUMIF('Revenue E Actuals'!$A$2:$A$163,TRIM($A67),INDEX('Revenue E Actuals'!$C$2:$CU$163,0,MATCH(R$3,'Revenue E Actuals'!$C$1:$CU$1,0)))),0)</f>
        <v>0</v>
      </c>
      <c r="S67" s="308">
        <f>IFERROR(IF(S$2="Fcst",R67,SUMIF('Revenue E Actuals'!$A$2:$A$163,TRIM($A67),INDEX('Revenue E Actuals'!$C$2:$CU$163,0,MATCH(S$3,'Revenue E Actuals'!$C$1:$CU$1,0)))),0)</f>
        <v>0</v>
      </c>
      <c r="T67" s="308">
        <f>IFERROR(IF(T$2="Fcst",S67,SUMIF('Revenue E Actuals'!$A$2:$A$163,TRIM($A67),INDEX('Revenue E Actuals'!$C$2:$CU$163,0,MATCH(T$3,'Revenue E Actuals'!$C$1:$CU$1,0)))),0)</f>
        <v>0</v>
      </c>
      <c r="U67" s="308">
        <f>IFERROR(IF(U$2="Fcst",T67,SUMIF('Revenue E Actuals'!$A$2:$A$163,TRIM($A67),INDEX('Revenue E Actuals'!$C$2:$CU$163,0,MATCH(U$3,'Revenue E Actuals'!$C$1:$CU$1,0)))),0)</f>
        <v>0</v>
      </c>
      <c r="V67" s="308">
        <f>IFERROR(IF(V$2="Fcst",U67,SUMIF('Revenue E Actuals'!$A$2:$A$163,TRIM($A67),INDEX('Revenue E Actuals'!$C$2:$CU$163,0,MATCH(V$3,'Revenue E Actuals'!$C$1:$CU$1,0)))),0)</f>
        <v>0</v>
      </c>
      <c r="W67" s="308">
        <f>IFERROR(IF(W$2="Fcst",V67,SUMIF('Revenue E Actuals'!$A$2:$A$163,TRIM($A67),INDEX('Revenue E Actuals'!$C$2:$CU$163,0,MATCH(W$3,'Revenue E Actuals'!$C$1:$CU$1,0)))),0)</f>
        <v>0</v>
      </c>
      <c r="X67" s="308">
        <f>IFERROR(IF(X$2="Fcst",W67,SUMIF('Revenue E Actuals'!$A$2:$A$163,TRIM($A67),INDEX('Revenue E Actuals'!$C$2:$CU$163,0,MATCH(X$3,'Revenue E Actuals'!$C$1:$CU$1,0)))),0)</f>
        <v>0</v>
      </c>
      <c r="Y67" s="308">
        <f>IFERROR(IF(Y$2="Fcst",X67,SUMIF('Revenue E Actuals'!$A$2:$A$163,TRIM($A67),INDEX('Revenue E Actuals'!$C$2:$CU$163,0,MATCH(Y$3,'Revenue E Actuals'!$C$1:$CU$1,0)))),0)</f>
        <v>0</v>
      </c>
      <c r="Z67" s="308">
        <f>IFERROR(IF(Z$2="Fcst",Y67,SUMIF('Revenue E Actuals'!$A$2:$A$163,TRIM($A67),INDEX('Revenue E Actuals'!$C$2:$CU$163,0,MATCH(Z$3,'Revenue E Actuals'!$C$1:$CU$1,0)))),0)</f>
        <v>0</v>
      </c>
      <c r="AA67" s="308">
        <f>IFERROR(IF(AA$2="Fcst",Z67,SUMIF('Revenue E Actuals'!$A$2:$A$163,TRIM($A67),INDEX('Revenue E Actuals'!$C$2:$CU$163,0,MATCH(AA$3,'Revenue E Actuals'!$C$1:$CU$1,0)))),0)</f>
        <v>0</v>
      </c>
      <c r="AB67" s="308">
        <f>IFERROR(IF(AB$2="Fcst",AA67,SUMIF('Revenue E Actuals'!$A$2:$A$163,TRIM($A67),INDEX('Revenue E Actuals'!$C$2:$CU$163,0,MATCH(AB$3,'Revenue E Actuals'!$C$1:$CU$1,0)))),0)</f>
        <v>0</v>
      </c>
      <c r="AC67" s="308">
        <f>IFERROR(IF(AC$2="Fcst",AB67,SUMIF('Revenue E Actuals'!$A$2:$A$163,TRIM($A67),INDEX('Revenue E Actuals'!$C$2:$CU$163,0,MATCH(AC$3,'Revenue E Actuals'!$C$1:$CU$1,0)))),0)</f>
        <v>0</v>
      </c>
      <c r="AD67" s="308">
        <f>IFERROR(IF(AD$2="Fcst",AC67,SUMIF('Revenue E Actuals'!$A$2:$A$163,TRIM($A67),INDEX('Revenue E Actuals'!$C$2:$CU$163,0,MATCH(AD$3,'Revenue E Actuals'!$C$1:$CU$1,0)))),0)</f>
        <v>0</v>
      </c>
      <c r="AE67" s="308">
        <f>IFERROR(IF(AE$2="Fcst",AD67,SUMIF('Revenue E Actuals'!$A$2:$A$163,TRIM($A67),INDEX('Revenue E Actuals'!$C$2:$CU$163,0,MATCH(AE$3,'Revenue E Actuals'!$C$1:$CU$1,0)))),0)</f>
        <v>0</v>
      </c>
      <c r="AF67" s="308">
        <f>IFERROR(IF(AF$2="Fcst",AE67,SUMIF('Revenue E Actuals'!$A$2:$A$163,TRIM($A67),INDEX('Revenue E Actuals'!$C$2:$CU$163,0,MATCH(AF$3,'Revenue E Actuals'!$C$1:$CU$1,0)))),0)</f>
        <v>0</v>
      </c>
      <c r="AG67" s="308">
        <f>IFERROR(IF(AG$2="Fcst",AF67,SUMIF('Revenue E Actuals'!$A$2:$A$163,TRIM($A67),INDEX('Revenue E Actuals'!$C$2:$CU$163,0,MATCH(AG$3,'Revenue E Actuals'!$C$1:$CU$1,0)))),0)</f>
        <v>0</v>
      </c>
      <c r="AH67" s="308">
        <f>IFERROR(IF(AH$2="Fcst",AG67,SUMIF('Revenue E Actuals'!$A$2:$A$163,TRIM($A67),INDEX('Revenue E Actuals'!$C$2:$CU$163,0,MATCH(AH$3,'Revenue E Actuals'!$C$1:$CU$1,0)))),0)</f>
        <v>0</v>
      </c>
      <c r="AI67" s="308">
        <f>IFERROR(IF(AI$2="Fcst",AH67,SUMIF('Revenue E Actuals'!$A$2:$A$163,TRIM($A67),INDEX('Revenue E Actuals'!$C$2:$CU$163,0,MATCH(AI$3,'Revenue E Actuals'!$C$1:$CU$1,0)))),0)</f>
        <v>0</v>
      </c>
      <c r="AJ67" s="308">
        <f>IFERROR(IF(AJ$2="Fcst",AI67,SUMIF('Revenue E Actuals'!$A$2:$A$163,TRIM($A67),INDEX('Revenue E Actuals'!$C$2:$CU$163,0,MATCH(AJ$3,'Revenue E Actuals'!$C$1:$CU$1,0)))),0)</f>
        <v>0</v>
      </c>
      <c r="AK67" s="308">
        <f>IFERROR(IF(AK$2="Fcst",AJ67,SUMIF('Revenue E Actuals'!$A$2:$A$163,TRIM($A67),INDEX('Revenue E Actuals'!$C$2:$CU$163,0,MATCH(AK$3,'Revenue E Actuals'!$C$1:$CU$1,0)))),0)</f>
        <v>0</v>
      </c>
      <c r="AL67" s="308">
        <f>IFERROR(IF(AL$2="Fcst",AK67,SUMIF('Revenue E Actuals'!$A$2:$A$163,TRIM($A67),INDEX('Revenue E Actuals'!$C$2:$CU$163,0,MATCH(AL$3,'Revenue E Actuals'!$C$1:$CU$1,0)))),0)</f>
        <v>0</v>
      </c>
      <c r="AM67" s="308">
        <f>IFERROR(IF(AM$2="Fcst",AL67,SUMIF('Revenue E Actuals'!$A$2:$A$163,TRIM($A67),INDEX('Revenue E Actuals'!$C$2:$CU$163,0,MATCH(AM$3,'Revenue E Actuals'!$C$1:$CU$1,0)))),0)</f>
        <v>0</v>
      </c>
      <c r="AN67" s="308">
        <f>IFERROR(IF(AN$2="Fcst",AM67,SUMIF('Revenue E Actuals'!$A$2:$A$163,TRIM($A67),INDEX('Revenue E Actuals'!$C$2:$CU$163,0,MATCH(AN$3,'Revenue E Actuals'!$C$1:$CU$1,0)))),0)</f>
        <v>0</v>
      </c>
      <c r="AO67" s="308">
        <f>IFERROR(IF(AO$2="Fcst",AN67,SUMIF('Revenue E Actuals'!$A$2:$A$163,TRIM($A67),INDEX('Revenue E Actuals'!$C$2:$CU$163,0,MATCH(AO$3,'Revenue E Actuals'!$C$1:$CU$1,0)))),0)</f>
        <v>0</v>
      </c>
      <c r="AP67" s="308">
        <f>IFERROR(IF(AP$2="Fcst",AO67,SUMIF('Revenue E Actuals'!$A$2:$A$163,TRIM($A67),INDEX('Revenue E Actuals'!$C$2:$CU$163,0,MATCH(AP$3,'Revenue E Actuals'!$C$1:$CU$1,0)))),0)</f>
        <v>0</v>
      </c>
      <c r="AQ67" s="308">
        <f>IFERROR(IF(AQ$2="Fcst",AP67,SUMIF('Revenue E Actuals'!$A$2:$A$163,TRIM($A67),INDEX('Revenue E Actuals'!$C$2:$CU$163,0,MATCH(AQ$3,'Revenue E Actuals'!$C$1:$CU$1,0)))),0)</f>
        <v>0</v>
      </c>
      <c r="AR67" s="308">
        <f>IFERROR(IF(AR$2="Fcst",AQ67,SUMIF('Revenue E Actuals'!$A$2:$A$163,TRIM($A67),INDEX('Revenue E Actuals'!$C$2:$CU$163,0,MATCH(AR$3,'Revenue E Actuals'!$C$1:$CU$1,0)))),0)</f>
        <v>0</v>
      </c>
      <c r="AS67" s="308">
        <f>IFERROR(IF(AS$2="Fcst",AR67,SUMIF('Revenue E Actuals'!$A$2:$A$163,TRIM($A67),INDEX('Revenue E Actuals'!$C$2:$CU$163,0,MATCH(AS$3,'Revenue E Actuals'!$C$1:$CU$1,0)))),0)</f>
        <v>0</v>
      </c>
      <c r="AT67" s="308">
        <f>IFERROR(IF(AT$2="Fcst",AS67,SUMIF('Revenue E Actuals'!$A$2:$A$163,TRIM($A67),INDEX('Revenue E Actuals'!$C$2:$CU$163,0,MATCH(AT$3,'Revenue E Actuals'!$C$1:$CU$1,0)))),0)</f>
        <v>0</v>
      </c>
      <c r="AU67" s="308">
        <f>IFERROR(IF(AU$2="Fcst",AT67,SUMIF('Revenue E Actuals'!$A$2:$A$163,TRIM($A67),INDEX('Revenue E Actuals'!$C$2:$CU$163,0,MATCH(AU$3,'Revenue E Actuals'!$C$1:$CU$1,0)))),0)</f>
        <v>0</v>
      </c>
      <c r="AV67" s="308">
        <f>IFERROR(IF(AV$2="Fcst",AU67,SUMIF('Revenue E Actuals'!$A$2:$A$163,TRIM($A67),INDEX('Revenue E Actuals'!$C$2:$CU$163,0,MATCH(AV$3,'Revenue E Actuals'!$C$1:$CU$1,0)))),0)</f>
        <v>0</v>
      </c>
      <c r="AW67" s="308">
        <f>IFERROR(IF(AW$2="Fcst",AV67,SUMIF('Revenue E Actuals'!$A$2:$A$163,TRIM($A67),INDEX('Revenue E Actuals'!$C$2:$CU$163,0,MATCH(AW$3,'Revenue E Actuals'!$C$1:$CU$1,0)))),0)</f>
        <v>0</v>
      </c>
      <c r="AX67" s="308">
        <f>IFERROR(IF(AX$2="Fcst",AW67,SUMIF('Revenue E Actuals'!$A$2:$A$163,TRIM($A67),INDEX('Revenue E Actuals'!$C$2:$CU$163,0,MATCH(AX$3,'Revenue E Actuals'!$C$1:$CU$1,0)))),0)</f>
        <v>0</v>
      </c>
      <c r="AY67" s="308">
        <f>IFERROR(IF(AY$2="Fcst",AX67,SUMIF('Revenue E Actuals'!$A$2:$A$163,TRIM($A67),INDEX('Revenue E Actuals'!$C$2:$CU$163,0,MATCH(AY$3,'Revenue E Actuals'!$C$1:$CU$1,0)))),0)</f>
        <v>0</v>
      </c>
      <c r="AZ67" s="308">
        <f>IFERROR(IF(AZ$2="Fcst",AY67,SUMIF('Revenue E Actuals'!$A$2:$A$163,TRIM($A67),INDEX('Revenue E Actuals'!$C$2:$CU$163,0,MATCH(AZ$3,'Revenue E Actuals'!$C$1:$CU$1,0)))),0)</f>
        <v>0</v>
      </c>
      <c r="BA67" s="308">
        <f>IFERROR(IF(BA$2="Fcst",AZ67,SUMIF('Revenue E Actuals'!$A$2:$A$163,TRIM($A67),INDEX('Revenue E Actuals'!$C$2:$CU$163,0,MATCH(BA$3,'Revenue E Actuals'!$C$1:$CU$1,0)))),0)</f>
        <v>0</v>
      </c>
      <c r="BB67" s="308">
        <f>IFERROR(IF(BB$2="Fcst",BA67,SUMIF('Revenue E Actuals'!$A$2:$A$163,TRIM($A67),INDEX('Revenue E Actuals'!$C$2:$CU$163,0,MATCH(BB$3,'Revenue E Actuals'!$C$1:$CU$1,0)))),0)</f>
        <v>0</v>
      </c>
      <c r="BC67" s="308">
        <f>IFERROR(IF(BC$2="Fcst",BB67,SUMIF('Revenue E Actuals'!$A$2:$A$163,TRIM($A67),INDEX('Revenue E Actuals'!$C$2:$CU$163,0,MATCH(BC$3,'Revenue E Actuals'!$C$1:$CU$1,0)))),0)</f>
        <v>0</v>
      </c>
      <c r="BD67" s="308">
        <f>IFERROR(IF(BD$2="Fcst",BC67,SUMIF('Revenue E Actuals'!$A$2:$A$163,TRIM($A67),INDEX('Revenue E Actuals'!$C$2:$CU$163,0,MATCH(BD$3,'Revenue E Actuals'!$C$1:$CU$1,0)))),0)</f>
        <v>0</v>
      </c>
      <c r="BE67" s="308">
        <f>IFERROR(IF(BE$2="Fcst",BD67,SUMIF('Revenue E Actuals'!$A$2:$A$163,TRIM($A67),INDEX('Revenue E Actuals'!$C$2:$CU$163,0,MATCH(BE$3,'Revenue E Actuals'!$C$1:$CU$1,0)))),0)</f>
        <v>0</v>
      </c>
      <c r="BF67" s="308">
        <f>IFERROR(IF(BF$2="Fcst",BE67,SUMIF('Revenue E Actuals'!$A$2:$A$163,TRIM($A67),INDEX('Revenue E Actuals'!$C$2:$CU$163,0,MATCH(BF$3,'Revenue E Actuals'!$C$1:$CU$1,0)))),0)</f>
        <v>0</v>
      </c>
      <c r="BG67" s="308">
        <f>IFERROR(IF(BG$2="Fcst",BF67,SUMIF('Revenue E Actuals'!$A$2:$A$163,TRIM($A67),INDEX('Revenue E Actuals'!$C$2:$CU$163,0,MATCH(BG$3,'Revenue E Actuals'!$C$1:$CU$1,0)))),0)</f>
        <v>0</v>
      </c>
      <c r="BH67" s="308">
        <f>IFERROR(IF(BH$2="Fcst",BG67,SUMIF('Revenue E Actuals'!$A$2:$A$163,TRIM($A67),INDEX('Revenue E Actuals'!$C$2:$CU$163,0,MATCH(BH$3,'Revenue E Actuals'!$C$1:$CU$1,0)))),0)</f>
        <v>0</v>
      </c>
      <c r="BI67" s="308">
        <f>IFERROR(IF(BI$2="Fcst",BH67,SUMIF('Revenue E Actuals'!$A$2:$A$163,TRIM($A67),INDEX('Revenue E Actuals'!$C$2:$CU$163,0,MATCH(BI$3,'Revenue E Actuals'!$C$1:$CU$1,0)))),0)</f>
        <v>0</v>
      </c>
      <c r="BJ67" s="308">
        <f>IFERROR(IF(BJ$2="Fcst",BI67,SUMIF('Revenue E Actuals'!$A$2:$A$163,TRIM($A67),INDEX('Revenue E Actuals'!$C$2:$CU$163,0,MATCH(BJ$3,'Revenue E Actuals'!$C$1:$CU$1,0)))),0)</f>
        <v>0</v>
      </c>
      <c r="BK67" s="308">
        <f>IFERROR(IF(BK$2="Fcst",BJ67,SUMIF('Revenue E Actuals'!$A$2:$A$163,TRIM($A67),INDEX('Revenue E Actuals'!$C$2:$CU$163,0,MATCH(BK$3,'Revenue E Actuals'!$C$1:$CU$1,0)))),0)</f>
        <v>0</v>
      </c>
      <c r="BL67" s="308">
        <f>IFERROR(IF(BL$2="Fcst",BK67,SUMIF('Revenue E Actuals'!$A$2:$A$163,TRIM($A67),INDEX('Revenue E Actuals'!$C$2:$CU$163,0,MATCH(BL$3,'Revenue E Actuals'!$C$1:$CU$1,0)))),0)</f>
        <v>0</v>
      </c>
      <c r="BM67" s="308">
        <f>IFERROR(IF(BM$2="Fcst",BL67,SUMIF('Revenue E Actuals'!$A$2:$A$163,TRIM($A67),INDEX('Revenue E Actuals'!$C$2:$CU$163,0,MATCH(BM$3,'Revenue E Actuals'!$C$1:$CU$1,0)))),0)</f>
        <v>0</v>
      </c>
      <c r="BN67" s="308">
        <f>IFERROR(IF(BN$2="Fcst",BM67,SUMIF('Revenue E Actuals'!$A$2:$A$163,TRIM($A67),INDEX('Revenue E Actuals'!$C$2:$CU$163,0,MATCH(BN$3,'Revenue E Actuals'!$C$1:$CU$1,0)))),0)</f>
        <v>0</v>
      </c>
      <c r="BO67" s="308">
        <f>IFERROR(IF(BO$2="Fcst",BN67,SUMIF('Revenue E Actuals'!$A$2:$A$163,TRIM($A67),INDEX('Revenue E Actuals'!$C$2:$CU$163,0,MATCH(BO$3,'Revenue E Actuals'!$C$1:$CU$1,0)))),0)</f>
        <v>0</v>
      </c>
      <c r="BP67" s="308">
        <f>IFERROR(IF(BP$2="Fcst",BO67,SUMIF('Revenue E Actuals'!$A$2:$A$163,TRIM($A67),INDEX('Revenue E Actuals'!$C$2:$CU$163,0,MATCH(BP$3,'Revenue E Actuals'!$C$1:$CU$1,0)))),0)</f>
        <v>0</v>
      </c>
      <c r="BQ67" s="308">
        <f>IFERROR(IF(BQ$2="Fcst",BP67,SUMIF('Revenue E Actuals'!$A$2:$A$163,TRIM($A67),INDEX('Revenue E Actuals'!$C$2:$CU$163,0,MATCH(BQ$3,'Revenue E Actuals'!$C$1:$CU$1,0)))),0)</f>
        <v>0</v>
      </c>
      <c r="BR67" s="308">
        <f>IFERROR(IF(BR$2="Fcst",BQ67,SUMIF('Revenue E Actuals'!$A$2:$A$163,TRIM($A67),INDEX('Revenue E Actuals'!$C$2:$CU$163,0,MATCH(BR$3,'Revenue E Actuals'!$C$1:$CU$1,0)))),0)</f>
        <v>0</v>
      </c>
      <c r="BS67" s="308">
        <f>IFERROR(IF(BS$2="Fcst",BR67,SUMIF('Revenue E Actuals'!$A$2:$A$163,TRIM($A67),INDEX('Revenue E Actuals'!$C$2:$CU$163,0,MATCH(BS$3,'Revenue E Actuals'!$C$1:$CU$1,0)))),0)</f>
        <v>0</v>
      </c>
      <c r="BT67" s="308">
        <f>IFERROR(IF(BT$2="Fcst",BS67,SUMIF('Revenue E Actuals'!$A$2:$A$163,TRIM($A67),INDEX('Revenue E Actuals'!$C$2:$CU$163,0,MATCH(BT$3,'Revenue E Actuals'!$C$1:$CU$1,0)))),0)</f>
        <v>0</v>
      </c>
      <c r="BU67" s="308">
        <f>IFERROR(IF(BU$2="Fcst",BT67,SUMIF('Revenue E Actuals'!$A$2:$A$163,TRIM($A67),INDEX('Revenue E Actuals'!$C$2:$CU$163,0,MATCH(BU$3,'Revenue E Actuals'!$C$1:$CU$1,0)))),0)</f>
        <v>0</v>
      </c>
    </row>
    <row r="68" spans="1:73" x14ac:dyDescent="0.3">
      <c r="A68" s="78" t="s">
        <v>381</v>
      </c>
      <c r="B68" s="219">
        <f>B67*B66</f>
        <v>0</v>
      </c>
      <c r="C68" s="219">
        <f t="shared" ref="C68:BI68" si="427">C67*C66</f>
        <v>0</v>
      </c>
      <c r="D68" s="219">
        <f t="shared" si="427"/>
        <v>0</v>
      </c>
      <c r="E68" s="219">
        <f t="shared" si="427"/>
        <v>0</v>
      </c>
      <c r="F68" s="219">
        <f t="shared" si="427"/>
        <v>0</v>
      </c>
      <c r="G68" s="219">
        <f t="shared" si="427"/>
        <v>0</v>
      </c>
      <c r="H68" s="219">
        <f t="shared" si="427"/>
        <v>0</v>
      </c>
      <c r="I68" s="219">
        <f t="shared" si="427"/>
        <v>0</v>
      </c>
      <c r="J68" s="219">
        <f t="shared" si="427"/>
        <v>0</v>
      </c>
      <c r="K68" s="219">
        <f t="shared" si="427"/>
        <v>0</v>
      </c>
      <c r="L68" s="219">
        <f t="shared" si="427"/>
        <v>0</v>
      </c>
      <c r="M68" s="219">
        <f t="shared" si="427"/>
        <v>0</v>
      </c>
      <c r="N68" s="219">
        <f t="shared" si="427"/>
        <v>0</v>
      </c>
      <c r="O68" s="219">
        <f t="shared" si="427"/>
        <v>0</v>
      </c>
      <c r="P68" s="219">
        <f t="shared" si="427"/>
        <v>0</v>
      </c>
      <c r="Q68" s="219">
        <f t="shared" si="427"/>
        <v>0</v>
      </c>
      <c r="R68" s="219">
        <f t="shared" si="427"/>
        <v>0</v>
      </c>
      <c r="S68" s="219">
        <f t="shared" si="427"/>
        <v>0</v>
      </c>
      <c r="T68" s="219">
        <f t="shared" si="427"/>
        <v>0</v>
      </c>
      <c r="U68" s="219">
        <f t="shared" si="427"/>
        <v>0</v>
      </c>
      <c r="V68" s="219">
        <f t="shared" si="427"/>
        <v>0</v>
      </c>
      <c r="W68" s="219">
        <f t="shared" si="427"/>
        <v>0</v>
      </c>
      <c r="X68" s="219">
        <f t="shared" si="427"/>
        <v>0</v>
      </c>
      <c r="Y68" s="219">
        <f t="shared" si="427"/>
        <v>0</v>
      </c>
      <c r="Z68" s="219">
        <f t="shared" si="427"/>
        <v>0</v>
      </c>
      <c r="AA68" s="219">
        <f t="shared" si="427"/>
        <v>0</v>
      </c>
      <c r="AB68" s="219">
        <f t="shared" si="427"/>
        <v>0</v>
      </c>
      <c r="AC68" s="219">
        <f t="shared" si="427"/>
        <v>0</v>
      </c>
      <c r="AD68" s="219">
        <f t="shared" si="427"/>
        <v>0</v>
      </c>
      <c r="AE68" s="219">
        <f t="shared" si="427"/>
        <v>0</v>
      </c>
      <c r="AF68" s="219">
        <f t="shared" si="427"/>
        <v>0</v>
      </c>
      <c r="AG68" s="219">
        <f t="shared" si="427"/>
        <v>0</v>
      </c>
      <c r="AH68" s="219">
        <f t="shared" si="427"/>
        <v>0</v>
      </c>
      <c r="AI68" s="219">
        <f t="shared" si="427"/>
        <v>0</v>
      </c>
      <c r="AJ68" s="219">
        <f t="shared" si="427"/>
        <v>0</v>
      </c>
      <c r="AK68" s="219">
        <f t="shared" si="427"/>
        <v>0</v>
      </c>
      <c r="AL68" s="219">
        <f t="shared" si="427"/>
        <v>0</v>
      </c>
      <c r="AM68" s="219">
        <f t="shared" si="427"/>
        <v>0</v>
      </c>
      <c r="AN68" s="219">
        <f t="shared" si="427"/>
        <v>0</v>
      </c>
      <c r="AO68" s="219">
        <f t="shared" si="427"/>
        <v>0</v>
      </c>
      <c r="AP68" s="219">
        <f t="shared" si="427"/>
        <v>0</v>
      </c>
      <c r="AQ68" s="219">
        <f t="shared" si="427"/>
        <v>0</v>
      </c>
      <c r="AR68" s="219">
        <f t="shared" si="427"/>
        <v>0</v>
      </c>
      <c r="AS68" s="219">
        <f t="shared" si="427"/>
        <v>0</v>
      </c>
      <c r="AT68" s="219">
        <f t="shared" si="427"/>
        <v>0</v>
      </c>
      <c r="AU68" s="219">
        <f t="shared" si="427"/>
        <v>0</v>
      </c>
      <c r="AV68" s="219">
        <f t="shared" si="427"/>
        <v>0</v>
      </c>
      <c r="AW68" s="219">
        <f t="shared" si="427"/>
        <v>0</v>
      </c>
      <c r="AX68" s="219">
        <f t="shared" si="427"/>
        <v>0</v>
      </c>
      <c r="AY68" s="219">
        <f t="shared" si="427"/>
        <v>0</v>
      </c>
      <c r="AZ68" s="219">
        <f t="shared" si="427"/>
        <v>0</v>
      </c>
      <c r="BA68" s="219">
        <f t="shared" si="427"/>
        <v>0</v>
      </c>
      <c r="BB68" s="219">
        <f t="shared" si="427"/>
        <v>0</v>
      </c>
      <c r="BC68" s="219">
        <f t="shared" si="427"/>
        <v>0</v>
      </c>
      <c r="BD68" s="219">
        <f t="shared" si="427"/>
        <v>0</v>
      </c>
      <c r="BE68" s="219">
        <f t="shared" si="427"/>
        <v>0</v>
      </c>
      <c r="BF68" s="219">
        <f t="shared" si="427"/>
        <v>0</v>
      </c>
      <c r="BG68" s="219">
        <f t="shared" si="427"/>
        <v>0</v>
      </c>
      <c r="BH68" s="219">
        <f t="shared" si="427"/>
        <v>0</v>
      </c>
      <c r="BI68" s="219">
        <f t="shared" si="427"/>
        <v>0</v>
      </c>
      <c r="BJ68" s="219">
        <f t="shared" ref="BJ68:BU68" si="428">BJ67*BJ66</f>
        <v>0</v>
      </c>
      <c r="BK68" s="219">
        <f t="shared" si="428"/>
        <v>0</v>
      </c>
      <c r="BL68" s="219">
        <f t="shared" si="428"/>
        <v>0</v>
      </c>
      <c r="BM68" s="219">
        <f t="shared" si="428"/>
        <v>0</v>
      </c>
      <c r="BN68" s="219">
        <f t="shared" si="428"/>
        <v>0</v>
      </c>
      <c r="BO68" s="219">
        <f t="shared" si="428"/>
        <v>0</v>
      </c>
      <c r="BP68" s="219">
        <f t="shared" si="428"/>
        <v>0</v>
      </c>
      <c r="BQ68" s="219">
        <f t="shared" si="428"/>
        <v>0</v>
      </c>
      <c r="BR68" s="219">
        <f t="shared" si="428"/>
        <v>0</v>
      </c>
      <c r="BS68" s="219">
        <f t="shared" si="428"/>
        <v>0</v>
      </c>
      <c r="BT68" s="219">
        <f t="shared" si="428"/>
        <v>0</v>
      </c>
      <c r="BU68" s="219">
        <f t="shared" si="428"/>
        <v>0</v>
      </c>
    </row>
    <row r="70" spans="1:73" x14ac:dyDescent="0.3">
      <c r="A70" s="61" t="s">
        <v>46</v>
      </c>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row>
    <row r="71" spans="1:73" x14ac:dyDescent="0.3">
      <c r="A71" s="200" t="s">
        <v>47</v>
      </c>
      <c r="B71" s="201">
        <f>B51*B35</f>
        <v>0</v>
      </c>
      <c r="C71" s="177">
        <f>B77</f>
        <v>0</v>
      </c>
      <c r="D71" s="177">
        <f t="shared" ref="D71:BI71" si="429">C77</f>
        <v>0</v>
      </c>
      <c r="E71" s="177">
        <f t="shared" si="429"/>
        <v>0</v>
      </c>
      <c r="F71" s="177">
        <f t="shared" si="429"/>
        <v>0</v>
      </c>
      <c r="G71" s="177">
        <f t="shared" si="429"/>
        <v>0</v>
      </c>
      <c r="H71" s="177">
        <f>G77</f>
        <v>0</v>
      </c>
      <c r="I71" s="177">
        <f t="shared" si="429"/>
        <v>0</v>
      </c>
      <c r="J71" s="177">
        <f t="shared" si="429"/>
        <v>0</v>
      </c>
      <c r="K71" s="177">
        <f t="shared" si="429"/>
        <v>0</v>
      </c>
      <c r="L71" s="177">
        <f t="shared" si="429"/>
        <v>0</v>
      </c>
      <c r="M71" s="177">
        <f t="shared" si="429"/>
        <v>0</v>
      </c>
      <c r="N71" s="177">
        <f t="shared" si="429"/>
        <v>0</v>
      </c>
      <c r="O71" s="177">
        <f t="shared" si="429"/>
        <v>0</v>
      </c>
      <c r="P71" s="177">
        <f t="shared" si="429"/>
        <v>0</v>
      </c>
      <c r="Q71" s="177">
        <f t="shared" si="429"/>
        <v>0</v>
      </c>
      <c r="R71" s="177">
        <f t="shared" si="429"/>
        <v>0</v>
      </c>
      <c r="S71" s="177">
        <f t="shared" si="429"/>
        <v>0</v>
      </c>
      <c r="T71" s="177">
        <f t="shared" si="429"/>
        <v>0</v>
      </c>
      <c r="U71" s="177">
        <f t="shared" si="429"/>
        <v>0</v>
      </c>
      <c r="V71" s="177">
        <f t="shared" si="429"/>
        <v>0</v>
      </c>
      <c r="W71" s="177">
        <f t="shared" si="429"/>
        <v>0</v>
      </c>
      <c r="X71" s="177">
        <f t="shared" si="429"/>
        <v>0</v>
      </c>
      <c r="Y71" s="177">
        <f t="shared" si="429"/>
        <v>0</v>
      </c>
      <c r="Z71" s="177">
        <f t="shared" si="429"/>
        <v>0</v>
      </c>
      <c r="AA71" s="177">
        <f t="shared" si="429"/>
        <v>0</v>
      </c>
      <c r="AB71" s="177">
        <f t="shared" si="429"/>
        <v>0</v>
      </c>
      <c r="AC71" s="177">
        <f t="shared" si="429"/>
        <v>0</v>
      </c>
      <c r="AD71" s="177">
        <f t="shared" si="429"/>
        <v>0</v>
      </c>
      <c r="AE71" s="177">
        <f t="shared" si="429"/>
        <v>0</v>
      </c>
      <c r="AF71" s="177">
        <f t="shared" si="429"/>
        <v>0</v>
      </c>
      <c r="AG71" s="177">
        <f t="shared" si="429"/>
        <v>0</v>
      </c>
      <c r="AH71" s="177">
        <f t="shared" si="429"/>
        <v>0</v>
      </c>
      <c r="AI71" s="177">
        <f t="shared" si="429"/>
        <v>0</v>
      </c>
      <c r="AJ71" s="177">
        <f t="shared" si="429"/>
        <v>0</v>
      </c>
      <c r="AK71" s="177">
        <f>AJ77</f>
        <v>0</v>
      </c>
      <c r="AL71" s="177">
        <f t="shared" si="429"/>
        <v>0</v>
      </c>
      <c r="AM71" s="177">
        <f t="shared" si="429"/>
        <v>0</v>
      </c>
      <c r="AN71" s="177">
        <f t="shared" si="429"/>
        <v>0</v>
      </c>
      <c r="AO71" s="177">
        <f t="shared" si="429"/>
        <v>0</v>
      </c>
      <c r="AP71" s="177">
        <f t="shared" si="429"/>
        <v>0</v>
      </c>
      <c r="AQ71" s="177">
        <f t="shared" si="429"/>
        <v>0</v>
      </c>
      <c r="AR71" s="177">
        <f t="shared" si="429"/>
        <v>0</v>
      </c>
      <c r="AS71" s="177">
        <f t="shared" si="429"/>
        <v>0</v>
      </c>
      <c r="AT71" s="177">
        <f t="shared" si="429"/>
        <v>0</v>
      </c>
      <c r="AU71" s="177">
        <f t="shared" si="429"/>
        <v>0</v>
      </c>
      <c r="AV71" s="177">
        <f t="shared" si="429"/>
        <v>0</v>
      </c>
      <c r="AW71" s="177">
        <f t="shared" si="429"/>
        <v>0</v>
      </c>
      <c r="AX71" s="177">
        <f t="shared" si="429"/>
        <v>0</v>
      </c>
      <c r="AY71" s="177">
        <f t="shared" si="429"/>
        <v>0</v>
      </c>
      <c r="AZ71" s="177">
        <f t="shared" si="429"/>
        <v>0</v>
      </c>
      <c r="BA71" s="177">
        <f t="shared" si="429"/>
        <v>0</v>
      </c>
      <c r="BB71" s="177">
        <f t="shared" si="429"/>
        <v>0</v>
      </c>
      <c r="BC71" s="177">
        <f t="shared" si="429"/>
        <v>0</v>
      </c>
      <c r="BD71" s="177">
        <f t="shared" si="429"/>
        <v>0</v>
      </c>
      <c r="BE71" s="177">
        <f t="shared" si="429"/>
        <v>0</v>
      </c>
      <c r="BF71" s="177">
        <f t="shared" si="429"/>
        <v>0</v>
      </c>
      <c r="BG71" s="177">
        <f t="shared" si="429"/>
        <v>0</v>
      </c>
      <c r="BH71" s="177">
        <f t="shared" si="429"/>
        <v>0</v>
      </c>
      <c r="BI71" s="177">
        <f t="shared" si="429"/>
        <v>0</v>
      </c>
      <c r="BJ71" s="177">
        <f t="shared" ref="BJ71" si="430">BI77</f>
        <v>0</v>
      </c>
      <c r="BK71" s="177">
        <f t="shared" ref="BK71" si="431">BJ77</f>
        <v>0</v>
      </c>
      <c r="BL71" s="177">
        <f t="shared" ref="BL71" si="432">BK77</f>
        <v>0</v>
      </c>
      <c r="BM71" s="177">
        <f t="shared" ref="BM71" si="433">BL77</f>
        <v>0</v>
      </c>
      <c r="BN71" s="177">
        <f t="shared" ref="BN71" si="434">BM77</f>
        <v>0</v>
      </c>
      <c r="BO71" s="177">
        <f t="shared" ref="BO71" si="435">BN77</f>
        <v>0</v>
      </c>
      <c r="BP71" s="177">
        <f t="shared" ref="BP71" si="436">BO77</f>
        <v>0</v>
      </c>
      <c r="BQ71" s="177">
        <f t="shared" ref="BQ71" si="437">BP77</f>
        <v>0</v>
      </c>
      <c r="BR71" s="177">
        <f t="shared" ref="BR71" si="438">BQ77</f>
        <v>0</v>
      </c>
      <c r="BS71" s="177">
        <f t="shared" ref="BS71" si="439">BR77</f>
        <v>0</v>
      </c>
      <c r="BT71" s="177">
        <f t="shared" ref="BT71" si="440">BS77</f>
        <v>0</v>
      </c>
      <c r="BU71" s="177">
        <f t="shared" ref="BU71" si="441">BT77</f>
        <v>0</v>
      </c>
    </row>
    <row r="72" spans="1:73" x14ac:dyDescent="0.3">
      <c r="A72" s="203" t="s">
        <v>48</v>
      </c>
      <c r="B72" s="177">
        <f>IF(B$2="Fcst",IF($A$3="MRR",B36*B50,B36*B50/12),SUMIF('Revenue E Actuals'!$A$2:$A$163,TRIM($A72),INDEX('Revenue E Actuals'!$C$2:$CU$163,0,MATCH(B$3,'Revenue E Actuals'!$C$1:$CU$1,0))))</f>
        <v>0</v>
      </c>
      <c r="C72" s="177">
        <f>IF(C$2="Fcst",IF($A$3="MRR",C36*C50,C36*C50/12),SUMIF('Revenue E Actuals'!$A$2:$A$163,TRIM($A72),INDEX('Revenue E Actuals'!$C$2:$CU$163,0,MATCH(C$3,'Revenue E Actuals'!$C$1:$CU$1,0))))</f>
        <v>0</v>
      </c>
      <c r="D72" s="177">
        <f>IF(D$2="Fcst",IF($A$3="MRR",D36*D50,D36*D50/12),SUMIF('Revenue E Actuals'!$A$2:$A$163,TRIM($A72),INDEX('Revenue E Actuals'!$C$2:$CU$163,0,MATCH(D$3,'Revenue E Actuals'!$C$1:$CU$1,0))))</f>
        <v>0</v>
      </c>
      <c r="E72" s="177">
        <f>IF(E$2="Fcst",IF($A$3="MRR",E36*E50,E36*E50/12),SUMIF('Revenue E Actuals'!$A$2:$A$163,TRIM($A72),INDEX('Revenue E Actuals'!$C$2:$CU$163,0,MATCH(E$3,'Revenue E Actuals'!$C$1:$CU$1,0))))</f>
        <v>0</v>
      </c>
      <c r="F72" s="177">
        <f>IF(F$2="Fcst",IF($A$3="MRR",F36*F50,F36*F50/12),SUMIF('Revenue E Actuals'!$A$2:$A$163,TRIM($A72),INDEX('Revenue E Actuals'!$C$2:$CU$163,0,MATCH(F$3,'Revenue E Actuals'!$C$1:$CU$1,0))))</f>
        <v>0</v>
      </c>
      <c r="G72" s="177">
        <f>IF(G$2="Fcst",IF($A$3="MRR",G36*G50,G36*G50/12),SUMIF('Revenue E Actuals'!$A$2:$A$163,TRIM($A72),INDEX('Revenue E Actuals'!$C$2:$CU$163,0,MATCH(G$3,'Revenue E Actuals'!$C$1:$CU$1,0))))</f>
        <v>0</v>
      </c>
      <c r="H72" s="177">
        <f>IF(H$2="Fcst",IF($A$3="MRR",H36*H50,H36*H50/12),SUMIF('Revenue E Actuals'!$A$2:$A$163,TRIM($A72),INDEX('Revenue E Actuals'!$C$2:$CU$163,0,MATCH(H$3,'Revenue E Actuals'!$C$1:$CU$1,0))))</f>
        <v>0</v>
      </c>
      <c r="I72" s="177">
        <f>IF(I$2="Fcst",IF($A$3="MRR",I36*I50,I36*I50/12),SUMIF('Revenue E Actuals'!$A$2:$A$163,TRIM($A72),INDEX('Revenue E Actuals'!$C$2:$CU$163,0,MATCH(I$3,'Revenue E Actuals'!$C$1:$CU$1,0))))</f>
        <v>0</v>
      </c>
      <c r="J72" s="177">
        <f>IF(J$2="Fcst",IF($A$3="MRR",J36*J50,J36*J50/12),SUMIF('Revenue E Actuals'!$A$2:$A$163,TRIM($A72),INDEX('Revenue E Actuals'!$C$2:$CU$163,0,MATCH(J$3,'Revenue E Actuals'!$C$1:$CU$1,0))))</f>
        <v>0</v>
      </c>
      <c r="K72" s="177">
        <f>IF(K$2="Fcst",IF($A$3="MRR",K36*K50,K36*K50/12),SUMIF('Revenue E Actuals'!$A$2:$A$163,TRIM($A72),INDEX('Revenue E Actuals'!$C$2:$CU$163,0,MATCH(K$3,'Revenue E Actuals'!$C$1:$CU$1,0))))</f>
        <v>0</v>
      </c>
      <c r="L72" s="177">
        <f>IF(L$2="Fcst",IF($A$3="MRR",L36*L50,L36*L50/12),SUMIF('Revenue E Actuals'!$A$2:$A$163,TRIM($A72),INDEX('Revenue E Actuals'!$C$2:$CU$163,0,MATCH(L$3,'Revenue E Actuals'!$C$1:$CU$1,0))))</f>
        <v>0</v>
      </c>
      <c r="M72" s="177">
        <f>IF(M$2="Fcst",IF($A$3="MRR",M36*M50,M36*M50/12),SUMIF('Revenue E Actuals'!$A$2:$A$163,TRIM($A72),INDEX('Revenue E Actuals'!$C$2:$CU$163,0,MATCH(M$3,'Revenue E Actuals'!$C$1:$CU$1,0))))</f>
        <v>0</v>
      </c>
      <c r="N72" s="177">
        <f>IF(N$2="Fcst",IF($A$3="MRR",N36*N50,N36*N50/12),SUMIF('Revenue E Actuals'!$A$2:$A$163,TRIM($A72),INDEX('Revenue E Actuals'!$C$2:$CU$163,0,MATCH(N$3,'Revenue E Actuals'!$C$1:$CU$1,0))))</f>
        <v>0</v>
      </c>
      <c r="O72" s="177">
        <f>IF(O$2="Fcst",IF($A$3="MRR",O36*O50,O36*O50/12),SUMIF('Revenue E Actuals'!$A$2:$A$163,TRIM($A72),INDEX('Revenue E Actuals'!$C$2:$CU$163,0,MATCH(O$3,'Revenue E Actuals'!$C$1:$CU$1,0))))</f>
        <v>0</v>
      </c>
      <c r="P72" s="177">
        <f>IF(P$2="Fcst",IF($A$3="MRR",P36*P50,P36*P50/12),SUMIF('Revenue E Actuals'!$A$2:$A$163,TRIM($A72),INDEX('Revenue E Actuals'!$C$2:$CU$163,0,MATCH(P$3,'Revenue E Actuals'!$C$1:$CU$1,0))))</f>
        <v>0</v>
      </c>
      <c r="Q72" s="177">
        <f>IF(Q$2="Fcst",IF($A$3="MRR",Q36*Q50,Q36*Q50/12),SUMIF('Revenue E Actuals'!$A$2:$A$163,TRIM($A72),INDEX('Revenue E Actuals'!$C$2:$CU$163,0,MATCH(Q$3,'Revenue E Actuals'!$C$1:$CU$1,0))))</f>
        <v>0</v>
      </c>
      <c r="R72" s="177">
        <f>IF(R$2="Fcst",IF($A$3="MRR",R36*R50,R36*R50/12),SUMIF('Revenue E Actuals'!$A$2:$A$163,TRIM($A72),INDEX('Revenue E Actuals'!$C$2:$CU$163,0,MATCH(R$3,'Revenue E Actuals'!$C$1:$CU$1,0))))</f>
        <v>0</v>
      </c>
      <c r="S72" s="177">
        <f>IF(S$2="Fcst",IF($A$3="MRR",S36*S50,S36*S50/12),SUMIF('Revenue E Actuals'!$A$2:$A$163,TRIM($A72),INDEX('Revenue E Actuals'!$C$2:$CU$163,0,MATCH(S$3,'Revenue E Actuals'!$C$1:$CU$1,0))))</f>
        <v>0</v>
      </c>
      <c r="T72" s="177">
        <f>IF(T$2="Fcst",IF($A$3="MRR",T36*T50,T36*T50/12),SUMIF('Revenue E Actuals'!$A$2:$A$163,TRIM($A72),INDEX('Revenue E Actuals'!$C$2:$CU$163,0,MATCH(T$3,'Revenue E Actuals'!$C$1:$CU$1,0))))</f>
        <v>0</v>
      </c>
      <c r="U72" s="177">
        <f>IF(U$2="Fcst",IF($A$3="MRR",U36*U50,U36*U50/12),SUMIF('Revenue E Actuals'!$A$2:$A$163,TRIM($A72),INDEX('Revenue E Actuals'!$C$2:$CU$163,0,MATCH(U$3,'Revenue E Actuals'!$C$1:$CU$1,0))))</f>
        <v>0</v>
      </c>
      <c r="V72" s="177">
        <f>IF(V$2="Fcst",IF($A$3="MRR",V36*V50,V36*V50/12),SUMIF('Revenue E Actuals'!$A$2:$A$163,TRIM($A72),INDEX('Revenue E Actuals'!$C$2:$CU$163,0,MATCH(V$3,'Revenue E Actuals'!$C$1:$CU$1,0))))</f>
        <v>0</v>
      </c>
      <c r="W72" s="177">
        <f>IF(W$2="Fcst",IF($A$3="MRR",W36*W50,W36*W50/12),SUMIF('Revenue E Actuals'!$A$2:$A$163,TRIM($A72),INDEX('Revenue E Actuals'!$C$2:$CU$163,0,MATCH(W$3,'Revenue E Actuals'!$C$1:$CU$1,0))))</f>
        <v>0</v>
      </c>
      <c r="X72" s="177">
        <f>IF(X$2="Fcst",IF($A$3="MRR",X36*X50,X36*X50/12),SUMIF('Revenue E Actuals'!$A$2:$A$163,TRIM($A72),INDEX('Revenue E Actuals'!$C$2:$CU$163,0,MATCH(X$3,'Revenue E Actuals'!$C$1:$CU$1,0))))</f>
        <v>0</v>
      </c>
      <c r="Y72" s="177">
        <f>IF(Y$2="Fcst",IF($A$3="MRR",Y36*Y50,Y36*Y50/12),SUMIF('Revenue E Actuals'!$A$2:$A$163,TRIM($A72),INDEX('Revenue E Actuals'!$C$2:$CU$163,0,MATCH(Y$3,'Revenue E Actuals'!$C$1:$CU$1,0))))</f>
        <v>0</v>
      </c>
      <c r="Z72" s="177">
        <f>IF(Z$2="Fcst",IF($A$3="MRR",Z36*Z50,Z36*Z50/12),SUMIF('Revenue E Actuals'!$A$2:$A$163,TRIM($A72),INDEX('Revenue E Actuals'!$C$2:$CU$163,0,MATCH(Z$3,'Revenue E Actuals'!$C$1:$CU$1,0))))</f>
        <v>0</v>
      </c>
      <c r="AA72" s="177">
        <f>IF(AA$2="Fcst",IF($A$3="MRR",AA36*AA50,AA36*AA50/12),SUMIF('Revenue E Actuals'!$A$2:$A$163,TRIM($A72),INDEX('Revenue E Actuals'!$C$2:$CU$163,0,MATCH(AA$3,'Revenue E Actuals'!$C$1:$CU$1,0))))</f>
        <v>0</v>
      </c>
      <c r="AB72" s="177">
        <f>IF(AB$2="Fcst",IF($A$3="MRR",AB36*AB50,AB36*AB50/12),SUMIF('Revenue E Actuals'!$A$2:$A$163,TRIM($A72),INDEX('Revenue E Actuals'!$C$2:$CU$163,0,MATCH(AB$3,'Revenue E Actuals'!$C$1:$CU$1,0))))</f>
        <v>0</v>
      </c>
      <c r="AC72" s="177">
        <f>IF(AC$2="Fcst",IF($A$3="MRR",AC36*AC50,AC36*AC50/12),SUMIF('Revenue E Actuals'!$A$2:$A$163,TRIM($A72),INDEX('Revenue E Actuals'!$C$2:$CU$163,0,MATCH(AC$3,'Revenue E Actuals'!$C$1:$CU$1,0))))</f>
        <v>0</v>
      </c>
      <c r="AD72" s="177">
        <f>IF(AD$2="Fcst",IF($A$3="MRR",AD36*AD50,AD36*AD50/12),SUMIF('Revenue E Actuals'!$A$2:$A$163,TRIM($A72),INDEX('Revenue E Actuals'!$C$2:$CU$163,0,MATCH(AD$3,'Revenue E Actuals'!$C$1:$CU$1,0))))</f>
        <v>0</v>
      </c>
      <c r="AE72" s="177">
        <f>IF(AE$2="Fcst",IF($A$3="MRR",AE36*AE50,AE36*AE50/12),SUMIF('Revenue E Actuals'!$A$2:$A$163,TRIM($A72),INDEX('Revenue E Actuals'!$C$2:$CU$163,0,MATCH(AE$3,'Revenue E Actuals'!$C$1:$CU$1,0))))</f>
        <v>0</v>
      </c>
      <c r="AF72" s="177">
        <f>IF(AF$2="Fcst",IF($A$3="MRR",AF36*AF50,AF36*AF50/12),SUMIF('Revenue E Actuals'!$A$2:$A$163,TRIM($A72),INDEX('Revenue E Actuals'!$C$2:$CU$163,0,MATCH(AF$3,'Revenue E Actuals'!$C$1:$CU$1,0))))</f>
        <v>0</v>
      </c>
      <c r="AG72" s="177">
        <f>IF(AG$2="Fcst",IF($A$3="MRR",AG36*AG50,AG36*AG50/12),SUMIF('Revenue E Actuals'!$A$2:$A$163,TRIM($A72),INDEX('Revenue E Actuals'!$C$2:$CU$163,0,MATCH(AG$3,'Revenue E Actuals'!$C$1:$CU$1,0))))</f>
        <v>0</v>
      </c>
      <c r="AH72" s="177">
        <f>IF(AH$2="Fcst",IF($A$3="MRR",AH36*AH50,AH36*AH50/12),SUMIF('Revenue E Actuals'!$A$2:$A$163,TRIM($A72),INDEX('Revenue E Actuals'!$C$2:$CU$163,0,MATCH(AH$3,'Revenue E Actuals'!$C$1:$CU$1,0))))</f>
        <v>0</v>
      </c>
      <c r="AI72" s="177">
        <f>IF(AI$2="Fcst",IF($A$3="MRR",AI36*AI50,AI36*AI50/12),SUMIF('Revenue E Actuals'!$A$2:$A$163,TRIM($A72),INDEX('Revenue E Actuals'!$C$2:$CU$163,0,MATCH(AI$3,'Revenue E Actuals'!$C$1:$CU$1,0))))</f>
        <v>0</v>
      </c>
      <c r="AJ72" s="177">
        <f>IF(AJ$2="Fcst",IF($A$3="MRR",AJ36*AJ50,AJ36*AJ50/12),SUMIF('Revenue E Actuals'!$A$2:$A$163,TRIM($A72),INDEX('Revenue E Actuals'!$C$2:$CU$163,0,MATCH(AJ$3,'Revenue E Actuals'!$C$1:$CU$1,0))))</f>
        <v>0</v>
      </c>
      <c r="AK72" s="177">
        <f>IF(AK$2="Fcst",IF($A$3="MRR",AK36*AK50,AK36*AK50/12),SUMIF('Revenue E Actuals'!$A$2:$A$163,TRIM($A72),INDEX('Revenue E Actuals'!$C$2:$CU$163,0,MATCH(AK$3,'Revenue E Actuals'!$C$1:$CU$1,0))))</f>
        <v>0</v>
      </c>
      <c r="AL72" s="177">
        <f>IF(AL$2="Fcst",IF($A$3="MRR",AL36*AL50,AL36*AL50/12),SUMIF('Revenue E Actuals'!$A$2:$A$163,TRIM($A72),INDEX('Revenue E Actuals'!$C$2:$CU$163,0,MATCH(AL$3,'Revenue E Actuals'!$C$1:$CU$1,0))))</f>
        <v>0</v>
      </c>
      <c r="AM72" s="177">
        <f>IF(AM$2="Fcst",IF($A$3="MRR",AM36*AM50,AM36*AM50/12),SUMIF('Revenue E Actuals'!$A$2:$A$163,TRIM($A72),INDEX('Revenue E Actuals'!$C$2:$CU$163,0,MATCH(AM$3,'Revenue E Actuals'!$C$1:$CU$1,0))))</f>
        <v>0</v>
      </c>
      <c r="AN72" s="177">
        <f>IF(AN$2="Fcst",IF($A$3="MRR",AN36*AN50,AN36*AN50/12),SUMIF('Revenue E Actuals'!$A$2:$A$163,TRIM($A72),INDEX('Revenue E Actuals'!$C$2:$CU$163,0,MATCH(AN$3,'Revenue E Actuals'!$C$1:$CU$1,0))))</f>
        <v>0</v>
      </c>
      <c r="AO72" s="177">
        <f>IF(AO$2="Fcst",IF($A$3="MRR",AO36*AO50,AO36*AO50/12),SUMIF('Revenue E Actuals'!$A$2:$A$163,TRIM($A72),INDEX('Revenue E Actuals'!$C$2:$CU$163,0,MATCH(AO$3,'Revenue E Actuals'!$C$1:$CU$1,0))))</f>
        <v>0</v>
      </c>
      <c r="AP72" s="177">
        <f>IF(AP$2="Fcst",IF($A$3="MRR",AP36*AP50,AP36*AP50/12),SUMIF('Revenue E Actuals'!$A$2:$A$163,TRIM($A72),INDEX('Revenue E Actuals'!$C$2:$CU$163,0,MATCH(AP$3,'Revenue E Actuals'!$C$1:$CU$1,0))))</f>
        <v>0</v>
      </c>
      <c r="AQ72" s="177">
        <f>IF(AQ$2="Fcst",IF($A$3="MRR",AQ36*AQ50,AQ36*AQ50/12),SUMIF('Revenue E Actuals'!$A$2:$A$163,TRIM($A72),INDEX('Revenue E Actuals'!$C$2:$CU$163,0,MATCH(AQ$3,'Revenue E Actuals'!$C$1:$CU$1,0))))</f>
        <v>0</v>
      </c>
      <c r="AR72" s="177">
        <f>IF(AR$2="Fcst",IF($A$3="MRR",AR36*AR50,AR36*AR50/12),SUMIF('Revenue E Actuals'!$A$2:$A$163,TRIM($A72),INDEX('Revenue E Actuals'!$C$2:$CU$163,0,MATCH(AR$3,'Revenue E Actuals'!$C$1:$CU$1,0))))</f>
        <v>0</v>
      </c>
      <c r="AS72" s="177">
        <f>IF(AS$2="Fcst",IF($A$3="MRR",AS36*AS50,AS36*AS50/12),SUMIF('Revenue E Actuals'!$A$2:$A$163,TRIM($A72),INDEX('Revenue E Actuals'!$C$2:$CU$163,0,MATCH(AS$3,'Revenue E Actuals'!$C$1:$CU$1,0))))</f>
        <v>0</v>
      </c>
      <c r="AT72" s="177">
        <f>IF(AT$2="Fcst",IF($A$3="MRR",AT36*AT50,AT36*AT50/12),SUMIF('Revenue E Actuals'!$A$2:$A$163,TRIM($A72),INDEX('Revenue E Actuals'!$C$2:$CU$163,0,MATCH(AT$3,'Revenue E Actuals'!$C$1:$CU$1,0))))</f>
        <v>0</v>
      </c>
      <c r="AU72" s="177">
        <f>IF(AU$2="Fcst",IF($A$3="MRR",AU36*AU50,AU36*AU50/12),SUMIF('Revenue E Actuals'!$A$2:$A$163,TRIM($A72),INDEX('Revenue E Actuals'!$C$2:$CU$163,0,MATCH(AU$3,'Revenue E Actuals'!$C$1:$CU$1,0))))</f>
        <v>0</v>
      </c>
      <c r="AV72" s="177">
        <f>IF(AV$2="Fcst",IF($A$3="MRR",AV36*AV50,AV36*AV50/12),SUMIF('Revenue E Actuals'!$A$2:$A$163,TRIM($A72),INDEX('Revenue E Actuals'!$C$2:$CU$163,0,MATCH(AV$3,'Revenue E Actuals'!$C$1:$CU$1,0))))</f>
        <v>0</v>
      </c>
      <c r="AW72" s="177">
        <f>IF(AW$2="Fcst",IF($A$3="MRR",AW36*AW50,AW36*AW50/12),SUMIF('Revenue E Actuals'!$A$2:$A$163,TRIM($A72),INDEX('Revenue E Actuals'!$C$2:$CU$163,0,MATCH(AW$3,'Revenue E Actuals'!$C$1:$CU$1,0))))</f>
        <v>0</v>
      </c>
      <c r="AX72" s="177">
        <f>IF(AX$2="Fcst",IF($A$3="MRR",AX36*AX50,AX36*AX50/12),SUMIF('Revenue E Actuals'!$A$2:$A$163,TRIM($A72),INDEX('Revenue E Actuals'!$C$2:$CU$163,0,MATCH(AX$3,'Revenue E Actuals'!$C$1:$CU$1,0))))</f>
        <v>0</v>
      </c>
      <c r="AY72" s="177">
        <f>IF(AY$2="Fcst",IF($A$3="MRR",AY36*AY50,AY36*AY50/12),SUMIF('Revenue E Actuals'!$A$2:$A$163,TRIM($A72),INDEX('Revenue E Actuals'!$C$2:$CU$163,0,MATCH(AY$3,'Revenue E Actuals'!$C$1:$CU$1,0))))</f>
        <v>0</v>
      </c>
      <c r="AZ72" s="177">
        <f>IF(AZ$2="Fcst",IF($A$3="MRR",AZ36*AZ50,AZ36*AZ50/12),SUMIF('Revenue E Actuals'!$A$2:$A$163,TRIM($A72),INDEX('Revenue E Actuals'!$C$2:$CU$163,0,MATCH(AZ$3,'Revenue E Actuals'!$C$1:$CU$1,0))))</f>
        <v>0</v>
      </c>
      <c r="BA72" s="177">
        <f>IF(BA$2="Fcst",IF($A$3="MRR",BA36*BA50,BA36*BA50/12),SUMIF('Revenue E Actuals'!$A$2:$A$163,TRIM($A72),INDEX('Revenue E Actuals'!$C$2:$CU$163,0,MATCH(BA$3,'Revenue E Actuals'!$C$1:$CU$1,0))))</f>
        <v>0</v>
      </c>
      <c r="BB72" s="177">
        <f>IF(BB$2="Fcst",IF($A$3="MRR",BB36*BB50,BB36*BB50/12),SUMIF('Revenue E Actuals'!$A$2:$A$163,TRIM($A72),INDEX('Revenue E Actuals'!$C$2:$CU$163,0,MATCH(BB$3,'Revenue E Actuals'!$C$1:$CU$1,0))))</f>
        <v>0</v>
      </c>
      <c r="BC72" s="177">
        <f>IF(BC$2="Fcst",IF($A$3="MRR",BC36*BC50,BC36*BC50/12),SUMIF('Revenue E Actuals'!$A$2:$A$163,TRIM($A72),INDEX('Revenue E Actuals'!$C$2:$CU$163,0,MATCH(BC$3,'Revenue E Actuals'!$C$1:$CU$1,0))))</f>
        <v>0</v>
      </c>
      <c r="BD72" s="177">
        <f>IF(BD$2="Fcst",IF($A$3="MRR",BD36*BD50,BD36*BD50/12),SUMIF('Revenue E Actuals'!$A$2:$A$163,TRIM($A72),INDEX('Revenue E Actuals'!$C$2:$CU$163,0,MATCH(BD$3,'Revenue E Actuals'!$C$1:$CU$1,0))))</f>
        <v>0</v>
      </c>
      <c r="BE72" s="177">
        <f>IF(BE$2="Fcst",IF($A$3="MRR",BE36*BE50,BE36*BE50/12),SUMIF('Revenue E Actuals'!$A$2:$A$163,TRIM($A72),INDEX('Revenue E Actuals'!$C$2:$CU$163,0,MATCH(BE$3,'Revenue E Actuals'!$C$1:$CU$1,0))))</f>
        <v>0</v>
      </c>
      <c r="BF72" s="177">
        <f>IF(BF$2="Fcst",IF($A$3="MRR",BF36*BF50,BF36*BF50/12),SUMIF('Revenue E Actuals'!$A$2:$A$163,TRIM($A72),INDEX('Revenue E Actuals'!$C$2:$CU$163,0,MATCH(BF$3,'Revenue E Actuals'!$C$1:$CU$1,0))))</f>
        <v>0</v>
      </c>
      <c r="BG72" s="177">
        <f>IF(BG$2="Fcst",IF($A$3="MRR",BG36*BG50,BG36*BG50/12),SUMIF('Revenue E Actuals'!$A$2:$A$163,TRIM($A72),INDEX('Revenue E Actuals'!$C$2:$CU$163,0,MATCH(BG$3,'Revenue E Actuals'!$C$1:$CU$1,0))))</f>
        <v>0</v>
      </c>
      <c r="BH72" s="177">
        <f>IF(BH$2="Fcst",IF($A$3="MRR",BH36*BH50,BH36*BH50/12),SUMIF('Revenue E Actuals'!$A$2:$A$163,TRIM($A72),INDEX('Revenue E Actuals'!$C$2:$CU$163,0,MATCH(BH$3,'Revenue E Actuals'!$C$1:$CU$1,0))))</f>
        <v>0</v>
      </c>
      <c r="BI72" s="177">
        <f>IF(BI$2="Fcst",IF($A$3="MRR",BI36*BI50,BI36*BI50/12),SUMIF('Revenue E Actuals'!$A$2:$A$163,TRIM($A72),INDEX('Revenue E Actuals'!$C$2:$CU$163,0,MATCH(BI$3,'Revenue E Actuals'!$C$1:$CU$1,0))))</f>
        <v>0</v>
      </c>
      <c r="BJ72" s="177">
        <f>IF(BJ$2="Fcst",IF($A$3="MRR",BJ36*BJ50,BJ36*BJ50/12),SUMIF('Revenue E Actuals'!$A$2:$A$163,TRIM($A72),INDEX('Revenue E Actuals'!$C$2:$CU$163,0,MATCH(BJ$3,'Revenue E Actuals'!$C$1:$CU$1,0))))</f>
        <v>0</v>
      </c>
      <c r="BK72" s="177">
        <f>IF(BK$2="Fcst",IF($A$3="MRR",BK36*BK50,BK36*BK50/12),SUMIF('Revenue E Actuals'!$A$2:$A$163,TRIM($A72),INDEX('Revenue E Actuals'!$C$2:$CU$163,0,MATCH(BK$3,'Revenue E Actuals'!$C$1:$CU$1,0))))</f>
        <v>0</v>
      </c>
      <c r="BL72" s="177">
        <f>IF(BL$2="Fcst",IF($A$3="MRR",BL36*BL50,BL36*BL50/12),SUMIF('Revenue E Actuals'!$A$2:$A$163,TRIM($A72),INDEX('Revenue E Actuals'!$C$2:$CU$163,0,MATCH(BL$3,'Revenue E Actuals'!$C$1:$CU$1,0))))</f>
        <v>0</v>
      </c>
      <c r="BM72" s="177">
        <f>IF(BM$2="Fcst",IF($A$3="MRR",BM36*BM50,BM36*BM50/12),SUMIF('Revenue E Actuals'!$A$2:$A$163,TRIM($A72),INDEX('Revenue E Actuals'!$C$2:$CU$163,0,MATCH(BM$3,'Revenue E Actuals'!$C$1:$CU$1,0))))</f>
        <v>0</v>
      </c>
      <c r="BN72" s="177">
        <f>IF(BN$2="Fcst",IF($A$3="MRR",BN36*BN50,BN36*BN50/12),SUMIF('Revenue E Actuals'!$A$2:$A$163,TRIM($A72),INDEX('Revenue E Actuals'!$C$2:$CU$163,0,MATCH(BN$3,'Revenue E Actuals'!$C$1:$CU$1,0))))</f>
        <v>0</v>
      </c>
      <c r="BO72" s="177">
        <f>IF(BO$2="Fcst",IF($A$3="MRR",BO36*BO50,BO36*BO50/12),SUMIF('Revenue E Actuals'!$A$2:$A$163,TRIM($A72),INDEX('Revenue E Actuals'!$C$2:$CU$163,0,MATCH(BO$3,'Revenue E Actuals'!$C$1:$CU$1,0))))</f>
        <v>0</v>
      </c>
      <c r="BP72" s="177">
        <f>IF(BP$2="Fcst",IF($A$3="MRR",BP36*BP50,BP36*BP50/12),SUMIF('Revenue E Actuals'!$A$2:$A$163,TRIM($A72),INDEX('Revenue E Actuals'!$C$2:$CU$163,0,MATCH(BP$3,'Revenue E Actuals'!$C$1:$CU$1,0))))</f>
        <v>0</v>
      </c>
      <c r="BQ72" s="177">
        <f>IF(BQ$2="Fcst",IF($A$3="MRR",BQ36*BQ50,BQ36*BQ50/12),SUMIF('Revenue E Actuals'!$A$2:$A$163,TRIM($A72),INDEX('Revenue E Actuals'!$C$2:$CU$163,0,MATCH(BQ$3,'Revenue E Actuals'!$C$1:$CU$1,0))))</f>
        <v>0</v>
      </c>
      <c r="BR72" s="177">
        <f>IF(BR$2="Fcst",IF($A$3="MRR",BR36*BR50,BR36*BR50/12),SUMIF('Revenue E Actuals'!$A$2:$A$163,TRIM($A72),INDEX('Revenue E Actuals'!$C$2:$CU$163,0,MATCH(BR$3,'Revenue E Actuals'!$C$1:$CU$1,0))))</f>
        <v>0</v>
      </c>
      <c r="BS72" s="177">
        <f>IF(BS$2="Fcst",IF($A$3="MRR",BS36*BS50,BS36*BS50/12),SUMIF('Revenue E Actuals'!$A$2:$A$163,TRIM($A72),INDEX('Revenue E Actuals'!$C$2:$CU$163,0,MATCH(BS$3,'Revenue E Actuals'!$C$1:$CU$1,0))))</f>
        <v>0</v>
      </c>
      <c r="BT72" s="177">
        <f>IF(BT$2="Fcst",IF($A$3="MRR",BT36*BT50,BT36*BT50/12),SUMIF('Revenue E Actuals'!$A$2:$A$163,TRIM($A72),INDEX('Revenue E Actuals'!$C$2:$CU$163,0,MATCH(BT$3,'Revenue E Actuals'!$C$1:$CU$1,0))))</f>
        <v>0</v>
      </c>
      <c r="BU72" s="177">
        <f>IF(BU$2="Fcst",IF($A$3="MRR",BU36*BU50,BU36*BU50/12),SUMIF('Revenue E Actuals'!$A$2:$A$163,TRIM($A72),INDEX('Revenue E Actuals'!$C$2:$CU$163,0,MATCH(BU$3,'Revenue E Actuals'!$C$1:$CU$1,0))))</f>
        <v>0</v>
      </c>
    </row>
    <row r="73" spans="1:73" x14ac:dyDescent="0.3">
      <c r="A73" s="203" t="s">
        <v>412</v>
      </c>
      <c r="B73" s="177">
        <f>IF(B$2="Fcst",IF($A$3="MRR",B37*B50,B37*B50/12),SUMIF('Revenue E Actuals'!$A$2:$A$163,TRIM($A73),INDEX('Revenue E Actuals'!$C$2:$CU$163,0,MATCH(B$3,'Revenue E Actuals'!$C$1:$CU$1,0))))</f>
        <v>0</v>
      </c>
      <c r="C73" s="177">
        <f>IF(C$2="Fcst",IF($A$3="MRR",C37*C50,C37*C50/12),SUMIF('Revenue E Actuals'!$A$2:$A$163,TRIM($A73),INDEX('Revenue E Actuals'!$C$2:$CU$163,0,MATCH(C$3,'Revenue E Actuals'!$C$1:$CU$1,0))))</f>
        <v>0</v>
      </c>
      <c r="D73" s="177">
        <f>IF(D$2="Fcst",IF($A$3="MRR",D37*D50,D37*D50/12),SUMIF('Revenue E Actuals'!$A$2:$A$163,TRIM($A73),INDEX('Revenue E Actuals'!$C$2:$CU$163,0,MATCH(D$3,'Revenue E Actuals'!$C$1:$CU$1,0))))</f>
        <v>0</v>
      </c>
      <c r="E73" s="177">
        <f>IF(E$2="Fcst",IF($A$3="MRR",E37*E50,E37*E50/12),SUMIF('Revenue E Actuals'!$A$2:$A$163,TRIM($A73),INDEX('Revenue E Actuals'!$C$2:$CU$163,0,MATCH(E$3,'Revenue E Actuals'!$C$1:$CU$1,0))))</f>
        <v>0</v>
      </c>
      <c r="F73" s="177">
        <f>IF(F$2="Fcst",IF($A$3="MRR",F37*F50,F37*F50/12),SUMIF('Revenue E Actuals'!$A$2:$A$163,TRIM($A73),INDEX('Revenue E Actuals'!$C$2:$CU$163,0,MATCH(F$3,'Revenue E Actuals'!$C$1:$CU$1,0))))</f>
        <v>0</v>
      </c>
      <c r="G73" s="177">
        <f>IF(G$2="Fcst",IF($A$3="MRR",G37*G50,G37*G50/12),SUMIF('Revenue E Actuals'!$A$2:$A$163,TRIM($A73),INDEX('Revenue E Actuals'!$C$2:$CU$163,0,MATCH(G$3,'Revenue E Actuals'!$C$1:$CU$1,0))))</f>
        <v>0</v>
      </c>
      <c r="H73" s="177">
        <f>IF(H$2="Fcst",IF($A$3="MRR",H37*H50,H37*H50/12),SUMIF('Revenue E Actuals'!$A$2:$A$163,TRIM($A73),INDEX('Revenue E Actuals'!$C$2:$CU$163,0,MATCH(H$3,'Revenue E Actuals'!$C$1:$CU$1,0))))</f>
        <v>0</v>
      </c>
      <c r="I73" s="177">
        <f>IF(I$2="Fcst",IF($A$3="MRR",I37*I50,I37*I50/12),SUMIF('Revenue E Actuals'!$A$2:$A$163,TRIM($A73),INDEX('Revenue E Actuals'!$C$2:$CU$163,0,MATCH(I$3,'Revenue E Actuals'!$C$1:$CU$1,0))))</f>
        <v>0</v>
      </c>
      <c r="J73" s="177">
        <f>IF(J$2="Fcst",IF($A$3="MRR",J37*J50,J37*J50/12),SUMIF('Revenue E Actuals'!$A$2:$A$163,TRIM($A73),INDEX('Revenue E Actuals'!$C$2:$CU$163,0,MATCH(J$3,'Revenue E Actuals'!$C$1:$CU$1,0))))</f>
        <v>0</v>
      </c>
      <c r="K73" s="177">
        <f>IF(K$2="Fcst",IF($A$3="MRR",K37*K50,K37*K50/12),SUMIF('Revenue E Actuals'!$A$2:$A$163,TRIM($A73),INDEX('Revenue E Actuals'!$C$2:$CU$163,0,MATCH(K$3,'Revenue E Actuals'!$C$1:$CU$1,0))))</f>
        <v>0</v>
      </c>
      <c r="L73" s="177">
        <f>IF(L$2="Fcst",IF($A$3="MRR",L37*L50,L37*L50/12),SUMIF('Revenue E Actuals'!$A$2:$A$163,TRIM($A73),INDEX('Revenue E Actuals'!$C$2:$CU$163,0,MATCH(L$3,'Revenue E Actuals'!$C$1:$CU$1,0))))</f>
        <v>0</v>
      </c>
      <c r="M73" s="177">
        <f>IF(M$2="Fcst",IF($A$3="MRR",M37*M50,M37*M50/12),SUMIF('Revenue E Actuals'!$A$2:$A$163,TRIM($A73),INDEX('Revenue E Actuals'!$C$2:$CU$163,0,MATCH(M$3,'Revenue E Actuals'!$C$1:$CU$1,0))))</f>
        <v>0</v>
      </c>
      <c r="N73" s="177">
        <f>IF(N$2="Fcst",IF($A$3="MRR",N37*N50,N37*N50/12),SUMIF('Revenue E Actuals'!$A$2:$A$163,TRIM($A73),INDEX('Revenue E Actuals'!$C$2:$CU$163,0,MATCH(N$3,'Revenue E Actuals'!$C$1:$CU$1,0))))</f>
        <v>0</v>
      </c>
      <c r="O73" s="177">
        <f>IF(O$2="Fcst",IF($A$3="MRR",O37*O50,O37*O50/12),SUMIF('Revenue E Actuals'!$A$2:$A$163,TRIM($A73),INDEX('Revenue E Actuals'!$C$2:$CU$163,0,MATCH(O$3,'Revenue E Actuals'!$C$1:$CU$1,0))))</f>
        <v>0</v>
      </c>
      <c r="P73" s="177">
        <f>IF(P$2="Fcst",IF($A$3="MRR",P37*P50,P37*P50/12),SUMIF('Revenue E Actuals'!$A$2:$A$163,TRIM($A73),INDEX('Revenue E Actuals'!$C$2:$CU$163,0,MATCH(P$3,'Revenue E Actuals'!$C$1:$CU$1,0))))</f>
        <v>0</v>
      </c>
      <c r="Q73" s="177">
        <f>IF(Q$2="Fcst",IF($A$3="MRR",Q37*Q50,Q37*Q50/12),SUMIF('Revenue E Actuals'!$A$2:$A$163,TRIM($A73),INDEX('Revenue E Actuals'!$C$2:$CU$163,0,MATCH(Q$3,'Revenue E Actuals'!$C$1:$CU$1,0))))</f>
        <v>0</v>
      </c>
      <c r="R73" s="177">
        <f>IF(R$2="Fcst",IF($A$3="MRR",R37*R50,R37*R50/12),SUMIF('Revenue E Actuals'!$A$2:$A$163,TRIM($A73),INDEX('Revenue E Actuals'!$C$2:$CU$163,0,MATCH(R$3,'Revenue E Actuals'!$C$1:$CU$1,0))))</f>
        <v>0</v>
      </c>
      <c r="S73" s="177">
        <f>IF(S$2="Fcst",IF($A$3="MRR",S37*S50,S37*S50/12),SUMIF('Revenue E Actuals'!$A$2:$A$163,TRIM($A73),INDEX('Revenue E Actuals'!$C$2:$CU$163,0,MATCH(S$3,'Revenue E Actuals'!$C$1:$CU$1,0))))</f>
        <v>0</v>
      </c>
      <c r="T73" s="177">
        <f>IF(T$2="Fcst",IF($A$3="MRR",T37*T50,T37*T50/12),SUMIF('Revenue E Actuals'!$A$2:$A$163,TRIM($A73),INDEX('Revenue E Actuals'!$C$2:$CU$163,0,MATCH(T$3,'Revenue E Actuals'!$C$1:$CU$1,0))))</f>
        <v>0</v>
      </c>
      <c r="U73" s="177">
        <f>IF(U$2="Fcst",IF($A$3="MRR",U37*U50,U37*U50/12),SUMIF('Revenue E Actuals'!$A$2:$A$163,TRIM($A73),INDEX('Revenue E Actuals'!$C$2:$CU$163,0,MATCH(U$3,'Revenue E Actuals'!$C$1:$CU$1,0))))</f>
        <v>0</v>
      </c>
      <c r="V73" s="177">
        <f>IF(V$2="Fcst",IF($A$3="MRR",V37*V50,V37*V50/12),SUMIF('Revenue E Actuals'!$A$2:$A$163,TRIM($A73),INDEX('Revenue E Actuals'!$C$2:$CU$163,0,MATCH(V$3,'Revenue E Actuals'!$C$1:$CU$1,0))))</f>
        <v>0</v>
      </c>
      <c r="W73" s="177">
        <f>IF(W$2="Fcst",IF($A$3="MRR",W37*W50,W37*W50/12),SUMIF('Revenue E Actuals'!$A$2:$A$163,TRIM($A73),INDEX('Revenue E Actuals'!$C$2:$CU$163,0,MATCH(W$3,'Revenue E Actuals'!$C$1:$CU$1,0))))</f>
        <v>0</v>
      </c>
      <c r="X73" s="177">
        <f>IF(X$2="Fcst",IF($A$3="MRR",X37*X50,X37*X50/12),SUMIF('Revenue E Actuals'!$A$2:$A$163,TRIM($A73),INDEX('Revenue E Actuals'!$C$2:$CU$163,0,MATCH(X$3,'Revenue E Actuals'!$C$1:$CU$1,0))))</f>
        <v>0</v>
      </c>
      <c r="Y73" s="177">
        <f>IF(Y$2="Fcst",IF($A$3="MRR",Y37*Y50,Y37*Y50/12),SUMIF('Revenue E Actuals'!$A$2:$A$163,TRIM($A73),INDEX('Revenue E Actuals'!$C$2:$CU$163,0,MATCH(Y$3,'Revenue E Actuals'!$C$1:$CU$1,0))))</f>
        <v>0</v>
      </c>
      <c r="Z73" s="177">
        <f>IF(Z$2="Fcst",IF($A$3="MRR",Z37*Z50,Z37*Z50/12),SUMIF('Revenue E Actuals'!$A$2:$A$163,TRIM($A73),INDEX('Revenue E Actuals'!$C$2:$CU$163,0,MATCH(Z$3,'Revenue E Actuals'!$C$1:$CU$1,0))))</f>
        <v>0</v>
      </c>
      <c r="AA73" s="177">
        <f>IF(AA$2="Fcst",IF($A$3="MRR",AA37*AA50,AA37*AA50/12),SUMIF('Revenue E Actuals'!$A$2:$A$163,TRIM($A73),INDEX('Revenue E Actuals'!$C$2:$CU$163,0,MATCH(AA$3,'Revenue E Actuals'!$C$1:$CU$1,0))))</f>
        <v>0</v>
      </c>
      <c r="AB73" s="177">
        <f>IF(AB$2="Fcst",IF($A$3="MRR",AB37*AB50,AB37*AB50/12),SUMIF('Revenue E Actuals'!$A$2:$A$163,TRIM($A73),INDEX('Revenue E Actuals'!$C$2:$CU$163,0,MATCH(AB$3,'Revenue E Actuals'!$C$1:$CU$1,0))))</f>
        <v>0</v>
      </c>
      <c r="AC73" s="177">
        <f>IF(AC$2="Fcst",IF($A$3="MRR",AC37*AC50,AC37*AC50/12),SUMIF('Revenue E Actuals'!$A$2:$A$163,TRIM($A73),INDEX('Revenue E Actuals'!$C$2:$CU$163,0,MATCH(AC$3,'Revenue E Actuals'!$C$1:$CU$1,0))))</f>
        <v>0</v>
      </c>
      <c r="AD73" s="177">
        <f>IF(AD$2="Fcst",IF($A$3="MRR",AD37*AD50,AD37*AD50/12),SUMIF('Revenue E Actuals'!$A$2:$A$163,TRIM($A73),INDEX('Revenue E Actuals'!$C$2:$CU$163,0,MATCH(AD$3,'Revenue E Actuals'!$C$1:$CU$1,0))))</f>
        <v>0</v>
      </c>
      <c r="AE73" s="177">
        <f>IF(AE$2="Fcst",IF($A$3="MRR",AE37*AE50,AE37*AE50/12),SUMIF('Revenue E Actuals'!$A$2:$A$163,TRIM($A73),INDEX('Revenue E Actuals'!$C$2:$CU$163,0,MATCH(AE$3,'Revenue E Actuals'!$C$1:$CU$1,0))))</f>
        <v>0</v>
      </c>
      <c r="AF73" s="177">
        <f>IF(AF$2="Fcst",IF($A$3="MRR",AF37*AF50,AF37*AF50/12),SUMIF('Revenue E Actuals'!$A$2:$A$163,TRIM($A73),INDEX('Revenue E Actuals'!$C$2:$CU$163,0,MATCH(AF$3,'Revenue E Actuals'!$C$1:$CU$1,0))))</f>
        <v>0</v>
      </c>
      <c r="AG73" s="177">
        <f>IF(AG$2="Fcst",IF($A$3="MRR",AG37*AG50,AG37*AG50/12),SUMIF('Revenue E Actuals'!$A$2:$A$163,TRIM($A73),INDEX('Revenue E Actuals'!$C$2:$CU$163,0,MATCH(AG$3,'Revenue E Actuals'!$C$1:$CU$1,0))))</f>
        <v>0</v>
      </c>
      <c r="AH73" s="177">
        <f>IF(AH$2="Fcst",IF($A$3="MRR",AH37*AH50,AH37*AH50/12),SUMIF('Revenue E Actuals'!$A$2:$A$163,TRIM($A73),INDEX('Revenue E Actuals'!$C$2:$CU$163,0,MATCH(AH$3,'Revenue E Actuals'!$C$1:$CU$1,0))))</f>
        <v>0</v>
      </c>
      <c r="AI73" s="177">
        <f>IF(AI$2="Fcst",IF($A$3="MRR",AI37*AI50,AI37*AI50/12),SUMIF('Revenue E Actuals'!$A$2:$A$163,TRIM($A73),INDEX('Revenue E Actuals'!$C$2:$CU$163,0,MATCH(AI$3,'Revenue E Actuals'!$C$1:$CU$1,0))))</f>
        <v>0</v>
      </c>
      <c r="AJ73" s="177">
        <f>IF(AJ$2="Fcst",IF($A$3="MRR",AJ37*AJ50,AJ37*AJ50/12),SUMIF('Revenue E Actuals'!$A$2:$A$163,TRIM($A73),INDEX('Revenue E Actuals'!$C$2:$CU$163,0,MATCH(AJ$3,'Revenue E Actuals'!$C$1:$CU$1,0))))</f>
        <v>0</v>
      </c>
      <c r="AK73" s="177">
        <f>IF(AK$2="Fcst",IF($A$3="MRR",AK37*AK50,AK37*AK50/12),SUMIF('Revenue E Actuals'!$A$2:$A$163,TRIM($A73),INDEX('Revenue E Actuals'!$C$2:$CU$163,0,MATCH(AK$3,'Revenue E Actuals'!$C$1:$CU$1,0))))</f>
        <v>0</v>
      </c>
      <c r="AL73" s="177">
        <f>IF(AL$2="Fcst",IF($A$3="MRR",AL37*AL50,AL37*AL50/12),SUMIF('Revenue E Actuals'!$A$2:$A$163,TRIM($A73),INDEX('Revenue E Actuals'!$C$2:$CU$163,0,MATCH(AL$3,'Revenue E Actuals'!$C$1:$CU$1,0))))</f>
        <v>0</v>
      </c>
      <c r="AM73" s="177">
        <f>IF(AM$2="Fcst",IF($A$3="MRR",AM37*AM50,AM37*AM50/12),SUMIF('Revenue E Actuals'!$A$2:$A$163,TRIM($A73),INDEX('Revenue E Actuals'!$C$2:$CU$163,0,MATCH(AM$3,'Revenue E Actuals'!$C$1:$CU$1,0))))</f>
        <v>0</v>
      </c>
      <c r="AN73" s="177">
        <f>IF(AN$2="Fcst",IF($A$3="MRR",AN37*AN50,AN37*AN50/12),SUMIF('Revenue E Actuals'!$A$2:$A$163,TRIM($A73),INDEX('Revenue E Actuals'!$C$2:$CU$163,0,MATCH(AN$3,'Revenue E Actuals'!$C$1:$CU$1,0))))</f>
        <v>0</v>
      </c>
      <c r="AO73" s="177">
        <f>IF(AO$2="Fcst",IF($A$3="MRR",AO37*AO50,AO37*AO50/12),SUMIF('Revenue E Actuals'!$A$2:$A$163,TRIM($A73),INDEX('Revenue E Actuals'!$C$2:$CU$163,0,MATCH(AO$3,'Revenue E Actuals'!$C$1:$CU$1,0))))</f>
        <v>0</v>
      </c>
      <c r="AP73" s="177">
        <f>IF(AP$2="Fcst",IF($A$3="MRR",AP37*AP50,AP37*AP50/12),SUMIF('Revenue E Actuals'!$A$2:$A$163,TRIM($A73),INDEX('Revenue E Actuals'!$C$2:$CU$163,0,MATCH(AP$3,'Revenue E Actuals'!$C$1:$CU$1,0))))</f>
        <v>0</v>
      </c>
      <c r="AQ73" s="177">
        <f>IF(AQ$2="Fcst",IF($A$3="MRR",AQ37*AQ50,AQ37*AQ50/12),SUMIF('Revenue E Actuals'!$A$2:$A$163,TRIM($A73),INDEX('Revenue E Actuals'!$C$2:$CU$163,0,MATCH(AQ$3,'Revenue E Actuals'!$C$1:$CU$1,0))))</f>
        <v>0</v>
      </c>
      <c r="AR73" s="177">
        <f>IF(AR$2="Fcst",IF($A$3="MRR",AR37*AR50,AR37*AR50/12),SUMIF('Revenue E Actuals'!$A$2:$A$163,TRIM($A73),INDEX('Revenue E Actuals'!$C$2:$CU$163,0,MATCH(AR$3,'Revenue E Actuals'!$C$1:$CU$1,0))))</f>
        <v>0</v>
      </c>
      <c r="AS73" s="177">
        <f>IF(AS$2="Fcst",IF($A$3="MRR",AS37*AS50,AS37*AS50/12),SUMIF('Revenue E Actuals'!$A$2:$A$163,TRIM($A73),INDEX('Revenue E Actuals'!$C$2:$CU$163,0,MATCH(AS$3,'Revenue E Actuals'!$C$1:$CU$1,0))))</f>
        <v>0</v>
      </c>
      <c r="AT73" s="177">
        <f>IF(AT$2="Fcst",IF($A$3="MRR",AT37*AT50,AT37*AT50/12),SUMIF('Revenue E Actuals'!$A$2:$A$163,TRIM($A73),INDEX('Revenue E Actuals'!$C$2:$CU$163,0,MATCH(AT$3,'Revenue E Actuals'!$C$1:$CU$1,0))))</f>
        <v>0</v>
      </c>
      <c r="AU73" s="177">
        <f>IF(AU$2="Fcst",IF($A$3="MRR",AU37*AU50,AU37*AU50/12),SUMIF('Revenue E Actuals'!$A$2:$A$163,TRIM($A73),INDEX('Revenue E Actuals'!$C$2:$CU$163,0,MATCH(AU$3,'Revenue E Actuals'!$C$1:$CU$1,0))))</f>
        <v>0</v>
      </c>
      <c r="AV73" s="177">
        <f>IF(AV$2="Fcst",IF($A$3="MRR",AV37*AV50,AV37*AV50/12),SUMIF('Revenue E Actuals'!$A$2:$A$163,TRIM($A73),INDEX('Revenue E Actuals'!$C$2:$CU$163,0,MATCH(AV$3,'Revenue E Actuals'!$C$1:$CU$1,0))))</f>
        <v>0</v>
      </c>
      <c r="AW73" s="177">
        <f>IF(AW$2="Fcst",IF($A$3="MRR",AW37*AW50,AW37*AW50/12),SUMIF('Revenue E Actuals'!$A$2:$A$163,TRIM($A73),INDEX('Revenue E Actuals'!$C$2:$CU$163,0,MATCH(AW$3,'Revenue E Actuals'!$C$1:$CU$1,0))))</f>
        <v>0</v>
      </c>
      <c r="AX73" s="177">
        <f>IF(AX$2="Fcst",IF($A$3="MRR",AX37*AX50,AX37*AX50/12),SUMIF('Revenue E Actuals'!$A$2:$A$163,TRIM($A73),INDEX('Revenue E Actuals'!$C$2:$CU$163,0,MATCH(AX$3,'Revenue E Actuals'!$C$1:$CU$1,0))))</f>
        <v>0</v>
      </c>
      <c r="AY73" s="177">
        <f>IF(AY$2="Fcst",IF($A$3="MRR",AY37*AY50,AY37*AY50/12),SUMIF('Revenue E Actuals'!$A$2:$A$163,TRIM($A73),INDEX('Revenue E Actuals'!$C$2:$CU$163,0,MATCH(AY$3,'Revenue E Actuals'!$C$1:$CU$1,0))))</f>
        <v>0</v>
      </c>
      <c r="AZ73" s="177">
        <f>IF(AZ$2="Fcst",IF($A$3="MRR",AZ37*AZ50,AZ37*AZ50/12),SUMIF('Revenue E Actuals'!$A$2:$A$163,TRIM($A73),INDEX('Revenue E Actuals'!$C$2:$CU$163,0,MATCH(AZ$3,'Revenue E Actuals'!$C$1:$CU$1,0))))</f>
        <v>0</v>
      </c>
      <c r="BA73" s="177">
        <f>IF(BA$2="Fcst",IF($A$3="MRR",BA37*BA50,BA37*BA50/12),SUMIF('Revenue E Actuals'!$A$2:$A$163,TRIM($A73),INDEX('Revenue E Actuals'!$C$2:$CU$163,0,MATCH(BA$3,'Revenue E Actuals'!$C$1:$CU$1,0))))</f>
        <v>0</v>
      </c>
      <c r="BB73" s="177">
        <f>IF(BB$2="Fcst",IF($A$3="MRR",BB37*BB50,BB37*BB50/12),SUMIF('Revenue E Actuals'!$A$2:$A$163,TRIM($A73),INDEX('Revenue E Actuals'!$C$2:$CU$163,0,MATCH(BB$3,'Revenue E Actuals'!$C$1:$CU$1,0))))</f>
        <v>0</v>
      </c>
      <c r="BC73" s="177">
        <f>IF(BC$2="Fcst",IF($A$3="MRR",BC37*BC50,BC37*BC50/12),SUMIF('Revenue E Actuals'!$A$2:$A$163,TRIM($A73),INDEX('Revenue E Actuals'!$C$2:$CU$163,0,MATCH(BC$3,'Revenue E Actuals'!$C$1:$CU$1,0))))</f>
        <v>0</v>
      </c>
      <c r="BD73" s="177">
        <f>IF(BD$2="Fcst",IF($A$3="MRR",BD37*BD50,BD37*BD50/12),SUMIF('Revenue E Actuals'!$A$2:$A$163,TRIM($A73),INDEX('Revenue E Actuals'!$C$2:$CU$163,0,MATCH(BD$3,'Revenue E Actuals'!$C$1:$CU$1,0))))</f>
        <v>0</v>
      </c>
      <c r="BE73" s="177">
        <f>IF(BE$2="Fcst",IF($A$3="MRR",BE37*BE50,BE37*BE50/12),SUMIF('Revenue E Actuals'!$A$2:$A$163,TRIM($A73),INDEX('Revenue E Actuals'!$C$2:$CU$163,0,MATCH(BE$3,'Revenue E Actuals'!$C$1:$CU$1,0))))</f>
        <v>0</v>
      </c>
      <c r="BF73" s="177">
        <f>IF(BF$2="Fcst",IF($A$3="MRR",BF37*BF50,BF37*BF50/12),SUMIF('Revenue E Actuals'!$A$2:$A$163,TRIM($A73),INDEX('Revenue E Actuals'!$C$2:$CU$163,0,MATCH(BF$3,'Revenue E Actuals'!$C$1:$CU$1,0))))</f>
        <v>0</v>
      </c>
      <c r="BG73" s="177">
        <f>IF(BG$2="Fcst",IF($A$3="MRR",BG37*BG50,BG37*BG50/12),SUMIF('Revenue E Actuals'!$A$2:$A$163,TRIM($A73),INDEX('Revenue E Actuals'!$C$2:$CU$163,0,MATCH(BG$3,'Revenue E Actuals'!$C$1:$CU$1,0))))</f>
        <v>0</v>
      </c>
      <c r="BH73" s="177">
        <f>IF(BH$2="Fcst",IF($A$3="MRR",BH37*BH50,BH37*BH50/12),SUMIF('Revenue E Actuals'!$A$2:$A$163,TRIM($A73),INDEX('Revenue E Actuals'!$C$2:$CU$163,0,MATCH(BH$3,'Revenue E Actuals'!$C$1:$CU$1,0))))</f>
        <v>0</v>
      </c>
      <c r="BI73" s="177">
        <f>IF(BI$2="Fcst",IF($A$3="MRR",BI37*BI50,BI37*BI50/12),SUMIF('Revenue E Actuals'!$A$2:$A$163,TRIM($A73),INDEX('Revenue E Actuals'!$C$2:$CU$163,0,MATCH(BI$3,'Revenue E Actuals'!$C$1:$CU$1,0))))</f>
        <v>0</v>
      </c>
      <c r="BJ73" s="177">
        <f>IF(BJ$2="Fcst",IF($A$3="MRR",BJ37*BJ50,BJ37*BJ50/12),SUMIF('Revenue E Actuals'!$A$2:$A$163,TRIM($A73),INDEX('Revenue E Actuals'!$C$2:$CU$163,0,MATCH(BJ$3,'Revenue E Actuals'!$C$1:$CU$1,0))))</f>
        <v>0</v>
      </c>
      <c r="BK73" s="177">
        <f>IF(BK$2="Fcst",IF($A$3="MRR",BK37*BK50,BK37*BK50/12),SUMIF('Revenue E Actuals'!$A$2:$A$163,TRIM($A73),INDEX('Revenue E Actuals'!$C$2:$CU$163,0,MATCH(BK$3,'Revenue E Actuals'!$C$1:$CU$1,0))))</f>
        <v>0</v>
      </c>
      <c r="BL73" s="177">
        <f>IF(BL$2="Fcst",IF($A$3="MRR",BL37*BL50,BL37*BL50/12),SUMIF('Revenue E Actuals'!$A$2:$A$163,TRIM($A73),INDEX('Revenue E Actuals'!$C$2:$CU$163,0,MATCH(BL$3,'Revenue E Actuals'!$C$1:$CU$1,0))))</f>
        <v>0</v>
      </c>
      <c r="BM73" s="177">
        <f>IF(BM$2="Fcst",IF($A$3="MRR",BM37*BM50,BM37*BM50/12),SUMIF('Revenue E Actuals'!$A$2:$A$163,TRIM($A73),INDEX('Revenue E Actuals'!$C$2:$CU$163,0,MATCH(BM$3,'Revenue E Actuals'!$C$1:$CU$1,0))))</f>
        <v>0</v>
      </c>
      <c r="BN73" s="177">
        <f>IF(BN$2="Fcst",IF($A$3="MRR",BN37*BN50,BN37*BN50/12),SUMIF('Revenue E Actuals'!$A$2:$A$163,TRIM($A73),INDEX('Revenue E Actuals'!$C$2:$CU$163,0,MATCH(BN$3,'Revenue E Actuals'!$C$1:$CU$1,0))))</f>
        <v>0</v>
      </c>
      <c r="BO73" s="177">
        <f>IF(BO$2="Fcst",IF($A$3="MRR",BO37*BO50,BO37*BO50/12),SUMIF('Revenue E Actuals'!$A$2:$A$163,TRIM($A73),INDEX('Revenue E Actuals'!$C$2:$CU$163,0,MATCH(BO$3,'Revenue E Actuals'!$C$1:$CU$1,0))))</f>
        <v>0</v>
      </c>
      <c r="BP73" s="177">
        <f>IF(BP$2="Fcst",IF($A$3="MRR",BP37*BP50,BP37*BP50/12),SUMIF('Revenue E Actuals'!$A$2:$A$163,TRIM($A73),INDEX('Revenue E Actuals'!$C$2:$CU$163,0,MATCH(BP$3,'Revenue E Actuals'!$C$1:$CU$1,0))))</f>
        <v>0</v>
      </c>
      <c r="BQ73" s="177">
        <f>IF(BQ$2="Fcst",IF($A$3="MRR",BQ37*BQ50,BQ37*BQ50/12),SUMIF('Revenue E Actuals'!$A$2:$A$163,TRIM($A73),INDEX('Revenue E Actuals'!$C$2:$CU$163,0,MATCH(BQ$3,'Revenue E Actuals'!$C$1:$CU$1,0))))</f>
        <v>0</v>
      </c>
      <c r="BR73" s="177">
        <f>IF(BR$2="Fcst",IF($A$3="MRR",BR37*BR50,BR37*BR50/12),SUMIF('Revenue E Actuals'!$A$2:$A$163,TRIM($A73),INDEX('Revenue E Actuals'!$C$2:$CU$163,0,MATCH(BR$3,'Revenue E Actuals'!$C$1:$CU$1,0))))</f>
        <v>0</v>
      </c>
      <c r="BS73" s="177">
        <f>IF(BS$2="Fcst",IF($A$3="MRR",BS37*BS50,BS37*BS50/12),SUMIF('Revenue E Actuals'!$A$2:$A$163,TRIM($A73),INDEX('Revenue E Actuals'!$C$2:$CU$163,0,MATCH(BS$3,'Revenue E Actuals'!$C$1:$CU$1,0))))</f>
        <v>0</v>
      </c>
      <c r="BT73" s="177">
        <f>IF(BT$2="Fcst",IF($A$3="MRR",BT37*BT50,BT37*BT50/12),SUMIF('Revenue E Actuals'!$A$2:$A$163,TRIM($A73),INDEX('Revenue E Actuals'!$C$2:$CU$163,0,MATCH(BT$3,'Revenue E Actuals'!$C$1:$CU$1,0))))</f>
        <v>0</v>
      </c>
      <c r="BU73" s="177">
        <f>IF(BU$2="Fcst",IF($A$3="MRR",BU37*BU50,BU37*BU50/12),SUMIF('Revenue E Actuals'!$A$2:$A$163,TRIM($A73),INDEX('Revenue E Actuals'!$C$2:$CU$163,0,MATCH(BU$3,'Revenue E Actuals'!$C$1:$CU$1,0))))</f>
        <v>0</v>
      </c>
    </row>
    <row r="74" spans="1:73" x14ac:dyDescent="0.3">
      <c r="A74" s="203" t="s">
        <v>49</v>
      </c>
      <c r="B74" s="177">
        <f>IF(B$2="Fcst",IF($A$3="MRR",B57,B57/12),SUMIF('Revenue E Actuals'!$A$2:$A$163,TRIM($A74),INDEX('Revenue E Actuals'!$C$2:$CU$163,0,MATCH(B$3,'Revenue E Actuals'!$C$1:$CU$1,0))))</f>
        <v>0</v>
      </c>
      <c r="C74" s="177">
        <f>IF(C$2="Fcst",IF($A$3="MRR",C57,C57/12),SUMIF('Revenue E Actuals'!$A$2:$A$163,TRIM($A74),INDEX('Revenue E Actuals'!$C$2:$CU$163,0,MATCH(C$3,'Revenue E Actuals'!$C$1:$CU$1,0))))</f>
        <v>0</v>
      </c>
      <c r="D74" s="177">
        <f>IF(D$2="Fcst",IF($A$3="MRR",D57,D57/12),SUMIF('Revenue E Actuals'!$A$2:$A$163,TRIM($A74),INDEX('Revenue E Actuals'!$C$2:$CU$163,0,MATCH(D$3,'Revenue E Actuals'!$C$1:$CU$1,0))))</f>
        <v>0</v>
      </c>
      <c r="E74" s="177">
        <f>IF(E$2="Fcst",IF($A$3="MRR",E57,E57/12),SUMIF('Revenue E Actuals'!$A$2:$A$163,TRIM($A74),INDEX('Revenue E Actuals'!$C$2:$CU$163,0,MATCH(E$3,'Revenue E Actuals'!$C$1:$CU$1,0))))</f>
        <v>0</v>
      </c>
      <c r="F74" s="177">
        <f>IF(F$2="Fcst",IF($A$3="MRR",F57,F57/12),SUMIF('Revenue E Actuals'!$A$2:$A$163,TRIM($A74),INDEX('Revenue E Actuals'!$C$2:$CU$163,0,MATCH(F$3,'Revenue E Actuals'!$C$1:$CU$1,0))))</f>
        <v>0</v>
      </c>
      <c r="G74" s="177">
        <f>IF(G$2="Fcst",IF($A$3="MRR",G57,G57/12),SUMIF('Revenue E Actuals'!$A$2:$A$163,TRIM($A74),INDEX('Revenue E Actuals'!$C$2:$CU$163,0,MATCH(G$3,'Revenue E Actuals'!$C$1:$CU$1,0))))</f>
        <v>0</v>
      </c>
      <c r="H74" s="177">
        <f>IF(H$2="Fcst",IF($A$3="MRR",H57,H57/12),SUMIF('Revenue E Actuals'!$A$2:$A$163,TRIM($A74),INDEX('Revenue E Actuals'!$C$2:$CU$163,0,MATCH(H$3,'Revenue E Actuals'!$C$1:$CU$1,0))))</f>
        <v>0</v>
      </c>
      <c r="I74" s="177">
        <f>IF(I$2="Fcst",IF($A$3="MRR",I57,I57/12),SUMIF('Revenue E Actuals'!$A$2:$A$163,TRIM($A74),INDEX('Revenue E Actuals'!$C$2:$CU$163,0,MATCH(I$3,'Revenue E Actuals'!$C$1:$CU$1,0))))</f>
        <v>0</v>
      </c>
      <c r="J74" s="177">
        <f>IF(J$2="Fcst",IF($A$3="MRR",J57,J57/12),SUMIF('Revenue E Actuals'!$A$2:$A$163,TRIM($A74),INDEX('Revenue E Actuals'!$C$2:$CU$163,0,MATCH(J$3,'Revenue E Actuals'!$C$1:$CU$1,0))))</f>
        <v>0</v>
      </c>
      <c r="K74" s="177">
        <f>IF(K$2="Fcst",IF($A$3="MRR",K57,K57/12),SUMIF('Revenue E Actuals'!$A$2:$A$163,TRIM($A74),INDEX('Revenue E Actuals'!$C$2:$CU$163,0,MATCH(K$3,'Revenue E Actuals'!$C$1:$CU$1,0))))</f>
        <v>0</v>
      </c>
      <c r="L74" s="177">
        <f>IF(L$2="Fcst",IF($A$3="MRR",L57,L57/12),SUMIF('Revenue E Actuals'!$A$2:$A$163,TRIM($A74),INDEX('Revenue E Actuals'!$C$2:$CU$163,0,MATCH(L$3,'Revenue E Actuals'!$C$1:$CU$1,0))))</f>
        <v>0</v>
      </c>
      <c r="M74" s="177">
        <f>IF(M$2="Fcst",IF($A$3="MRR",M57,M57/12),SUMIF('Revenue E Actuals'!$A$2:$A$163,TRIM($A74),INDEX('Revenue E Actuals'!$C$2:$CU$163,0,MATCH(M$3,'Revenue E Actuals'!$C$1:$CU$1,0))))</f>
        <v>0</v>
      </c>
      <c r="N74" s="177">
        <f>IF(N$2="Fcst",IF($A$3="MRR",N57,N57/12),SUMIF('Revenue E Actuals'!$A$2:$A$163,TRIM($A74),INDEX('Revenue E Actuals'!$C$2:$CU$163,0,MATCH(N$3,'Revenue E Actuals'!$C$1:$CU$1,0))))</f>
        <v>0</v>
      </c>
      <c r="O74" s="177">
        <f>IF(O$2="Fcst",IF($A$3="MRR",O57,O57/12),SUMIF('Revenue E Actuals'!$A$2:$A$163,TRIM($A74),INDEX('Revenue E Actuals'!$C$2:$CU$163,0,MATCH(O$3,'Revenue E Actuals'!$C$1:$CU$1,0))))</f>
        <v>0</v>
      </c>
      <c r="P74" s="177">
        <f>IF(P$2="Fcst",IF($A$3="MRR",P57,P57/12),SUMIF('Revenue E Actuals'!$A$2:$A$163,TRIM($A74),INDEX('Revenue E Actuals'!$C$2:$CU$163,0,MATCH(P$3,'Revenue E Actuals'!$C$1:$CU$1,0))))</f>
        <v>0</v>
      </c>
      <c r="Q74" s="177">
        <f>IF(Q$2="Fcst",IF($A$3="MRR",Q57,Q57/12),SUMIF('Revenue E Actuals'!$A$2:$A$163,TRIM($A74),INDEX('Revenue E Actuals'!$C$2:$CU$163,0,MATCH(Q$3,'Revenue E Actuals'!$C$1:$CU$1,0))))</f>
        <v>0</v>
      </c>
      <c r="R74" s="177">
        <f>IF(R$2="Fcst",IF($A$3="MRR",R57,R57/12),SUMIF('Revenue E Actuals'!$A$2:$A$163,TRIM($A74),INDEX('Revenue E Actuals'!$C$2:$CU$163,0,MATCH(R$3,'Revenue E Actuals'!$C$1:$CU$1,0))))</f>
        <v>0</v>
      </c>
      <c r="S74" s="177">
        <f>IF(S$2="Fcst",IF($A$3="MRR",S57,S57/12),SUMIF('Revenue E Actuals'!$A$2:$A$163,TRIM($A74),INDEX('Revenue E Actuals'!$C$2:$CU$163,0,MATCH(S$3,'Revenue E Actuals'!$C$1:$CU$1,0))))</f>
        <v>0</v>
      </c>
      <c r="T74" s="177">
        <f>IF(T$2="Fcst",IF($A$3="MRR",T57,T57/12),SUMIF('Revenue E Actuals'!$A$2:$A$163,TRIM($A74),INDEX('Revenue E Actuals'!$C$2:$CU$163,0,MATCH(T$3,'Revenue E Actuals'!$C$1:$CU$1,0))))</f>
        <v>0</v>
      </c>
      <c r="U74" s="177">
        <f>IF(U$2="Fcst",IF($A$3="MRR",U57,U57/12),SUMIF('Revenue E Actuals'!$A$2:$A$163,TRIM($A74),INDEX('Revenue E Actuals'!$C$2:$CU$163,0,MATCH(U$3,'Revenue E Actuals'!$C$1:$CU$1,0))))</f>
        <v>0</v>
      </c>
      <c r="V74" s="177">
        <f>IF(V$2="Fcst",IF($A$3="MRR",V57,V57/12),SUMIF('Revenue E Actuals'!$A$2:$A$163,TRIM($A74),INDEX('Revenue E Actuals'!$C$2:$CU$163,0,MATCH(V$3,'Revenue E Actuals'!$C$1:$CU$1,0))))</f>
        <v>0</v>
      </c>
      <c r="W74" s="177">
        <f>IF(W$2="Fcst",IF($A$3="MRR",W57,W57/12),SUMIF('Revenue E Actuals'!$A$2:$A$163,TRIM($A74),INDEX('Revenue E Actuals'!$C$2:$CU$163,0,MATCH(W$3,'Revenue E Actuals'!$C$1:$CU$1,0))))</f>
        <v>0</v>
      </c>
      <c r="X74" s="177">
        <f>IF(X$2="Fcst",IF($A$3="MRR",X57,X57/12),SUMIF('Revenue E Actuals'!$A$2:$A$163,TRIM($A74),INDEX('Revenue E Actuals'!$C$2:$CU$163,0,MATCH(X$3,'Revenue E Actuals'!$C$1:$CU$1,0))))</f>
        <v>0</v>
      </c>
      <c r="Y74" s="177">
        <f>IF(Y$2="Fcst",IF($A$3="MRR",Y57,Y57/12),SUMIF('Revenue E Actuals'!$A$2:$A$163,TRIM($A74),INDEX('Revenue E Actuals'!$C$2:$CU$163,0,MATCH(Y$3,'Revenue E Actuals'!$C$1:$CU$1,0))))</f>
        <v>0</v>
      </c>
      <c r="Z74" s="177">
        <f>IF(Z$2="Fcst",IF($A$3="MRR",Z57,Z57/12),SUMIF('Revenue E Actuals'!$A$2:$A$163,TRIM($A74),INDEX('Revenue E Actuals'!$C$2:$CU$163,0,MATCH(Z$3,'Revenue E Actuals'!$C$1:$CU$1,0))))</f>
        <v>0</v>
      </c>
      <c r="AA74" s="177">
        <f>IF(AA$2="Fcst",IF($A$3="MRR",AA57,AA57/12),SUMIF('Revenue E Actuals'!$A$2:$A$163,TRIM($A74),INDEX('Revenue E Actuals'!$C$2:$CU$163,0,MATCH(AA$3,'Revenue E Actuals'!$C$1:$CU$1,0))))</f>
        <v>0</v>
      </c>
      <c r="AB74" s="177">
        <f>IF(AB$2="Fcst",IF($A$3="MRR",AB57,AB57/12),SUMIF('Revenue E Actuals'!$A$2:$A$163,TRIM($A74),INDEX('Revenue E Actuals'!$C$2:$CU$163,0,MATCH(AB$3,'Revenue E Actuals'!$C$1:$CU$1,0))))</f>
        <v>0</v>
      </c>
      <c r="AC74" s="177">
        <f>IF(AC$2="Fcst",IF($A$3="MRR",AC57,AC57/12),SUMIF('Revenue E Actuals'!$A$2:$A$163,TRIM($A74),INDEX('Revenue E Actuals'!$C$2:$CU$163,0,MATCH(AC$3,'Revenue E Actuals'!$C$1:$CU$1,0))))</f>
        <v>0</v>
      </c>
      <c r="AD74" s="177">
        <f>IF(AD$2="Fcst",IF($A$3="MRR",AD57,AD57/12),SUMIF('Revenue E Actuals'!$A$2:$A$163,TRIM($A74),INDEX('Revenue E Actuals'!$C$2:$CU$163,0,MATCH(AD$3,'Revenue E Actuals'!$C$1:$CU$1,0))))</f>
        <v>0</v>
      </c>
      <c r="AE74" s="177">
        <f>IF(AE$2="Fcst",IF($A$3="MRR",AE57,AE57/12),SUMIF('Revenue E Actuals'!$A$2:$A$163,TRIM($A74),INDEX('Revenue E Actuals'!$C$2:$CU$163,0,MATCH(AE$3,'Revenue E Actuals'!$C$1:$CU$1,0))))</f>
        <v>0</v>
      </c>
      <c r="AF74" s="177">
        <f>IF(AF$2="Fcst",IF($A$3="MRR",AF57,AF57/12),SUMIF('Revenue E Actuals'!$A$2:$A$163,TRIM($A74),INDEX('Revenue E Actuals'!$C$2:$CU$163,0,MATCH(AF$3,'Revenue E Actuals'!$C$1:$CU$1,0))))</f>
        <v>0</v>
      </c>
      <c r="AG74" s="177">
        <f>IF(AG$2="Fcst",IF($A$3="MRR",AG57,AG57/12),SUMIF('Revenue E Actuals'!$A$2:$A$163,TRIM($A74),INDEX('Revenue E Actuals'!$C$2:$CU$163,0,MATCH(AG$3,'Revenue E Actuals'!$C$1:$CU$1,0))))</f>
        <v>0</v>
      </c>
      <c r="AH74" s="177">
        <f>IF(AH$2="Fcst",IF($A$3="MRR",AH57,AH57/12),SUMIF('Revenue E Actuals'!$A$2:$A$163,TRIM($A74),INDEX('Revenue E Actuals'!$C$2:$CU$163,0,MATCH(AH$3,'Revenue E Actuals'!$C$1:$CU$1,0))))</f>
        <v>0</v>
      </c>
      <c r="AI74" s="177">
        <f>IF(AI$2="Fcst",IF($A$3="MRR",AI57,AI57/12),SUMIF('Revenue E Actuals'!$A$2:$A$163,TRIM($A74),INDEX('Revenue E Actuals'!$C$2:$CU$163,0,MATCH(AI$3,'Revenue E Actuals'!$C$1:$CU$1,0))))</f>
        <v>0</v>
      </c>
      <c r="AJ74" s="177">
        <f>IF(AJ$2="Fcst",IF($A$3="MRR",AJ57,AJ57/12),SUMIF('Revenue E Actuals'!$A$2:$A$163,TRIM($A74),INDEX('Revenue E Actuals'!$C$2:$CU$163,0,MATCH(AJ$3,'Revenue E Actuals'!$C$1:$CU$1,0))))</f>
        <v>0</v>
      </c>
      <c r="AK74" s="177">
        <f>IF(AK$2="Fcst",IF($A$3="MRR",AK57,AK57/12),SUMIF('Revenue E Actuals'!$A$2:$A$163,TRIM($A74),INDEX('Revenue E Actuals'!$C$2:$CU$163,0,MATCH(AK$3,'Revenue E Actuals'!$C$1:$CU$1,0))))</f>
        <v>0</v>
      </c>
      <c r="AL74" s="177">
        <f>IF(AL$2="Fcst",IF($A$3="MRR",AL57,AL57/12),SUMIF('Revenue E Actuals'!$A$2:$A$163,TRIM($A74),INDEX('Revenue E Actuals'!$C$2:$CU$163,0,MATCH(AL$3,'Revenue E Actuals'!$C$1:$CU$1,0))))</f>
        <v>0</v>
      </c>
      <c r="AM74" s="177">
        <f>IF(AM$2="Fcst",IF($A$3="MRR",AM57,AM57/12),SUMIF('Revenue E Actuals'!$A$2:$A$163,TRIM($A74),INDEX('Revenue E Actuals'!$C$2:$CU$163,0,MATCH(AM$3,'Revenue E Actuals'!$C$1:$CU$1,0))))</f>
        <v>0</v>
      </c>
      <c r="AN74" s="177">
        <f>IF(AN$2="Fcst",IF($A$3="MRR",AN57,AN57/12),SUMIF('Revenue E Actuals'!$A$2:$A$163,TRIM($A74),INDEX('Revenue E Actuals'!$C$2:$CU$163,0,MATCH(AN$3,'Revenue E Actuals'!$C$1:$CU$1,0))))</f>
        <v>0</v>
      </c>
      <c r="AO74" s="177">
        <f>IF(AO$2="Fcst",IF($A$3="MRR",AO57,AO57/12),SUMIF('Revenue E Actuals'!$A$2:$A$163,TRIM($A74),INDEX('Revenue E Actuals'!$C$2:$CU$163,0,MATCH(AO$3,'Revenue E Actuals'!$C$1:$CU$1,0))))</f>
        <v>0</v>
      </c>
      <c r="AP74" s="177">
        <f>IF(AP$2="Fcst",IF($A$3="MRR",AP57,AP57/12),SUMIF('Revenue E Actuals'!$A$2:$A$163,TRIM($A74),INDEX('Revenue E Actuals'!$C$2:$CU$163,0,MATCH(AP$3,'Revenue E Actuals'!$C$1:$CU$1,0))))</f>
        <v>0</v>
      </c>
      <c r="AQ74" s="177">
        <f>IF(AQ$2="Fcst",IF($A$3="MRR",AQ57,AQ57/12),SUMIF('Revenue E Actuals'!$A$2:$A$163,TRIM($A74),INDEX('Revenue E Actuals'!$C$2:$CU$163,0,MATCH(AQ$3,'Revenue E Actuals'!$C$1:$CU$1,0))))</f>
        <v>0</v>
      </c>
      <c r="AR74" s="177">
        <f>IF(AR$2="Fcst",IF($A$3="MRR",AR57,AR57/12),SUMIF('Revenue E Actuals'!$A$2:$A$163,TRIM($A74),INDEX('Revenue E Actuals'!$C$2:$CU$163,0,MATCH(AR$3,'Revenue E Actuals'!$C$1:$CU$1,0))))</f>
        <v>0</v>
      </c>
      <c r="AS74" s="177">
        <f>IF(AS$2="Fcst",IF($A$3="MRR",AS57,AS57/12),SUMIF('Revenue E Actuals'!$A$2:$A$163,TRIM($A74),INDEX('Revenue E Actuals'!$C$2:$CU$163,0,MATCH(AS$3,'Revenue E Actuals'!$C$1:$CU$1,0))))</f>
        <v>0</v>
      </c>
      <c r="AT74" s="177">
        <f>IF(AT$2="Fcst",IF($A$3="MRR",AT57,AT57/12),SUMIF('Revenue E Actuals'!$A$2:$A$163,TRIM($A74),INDEX('Revenue E Actuals'!$C$2:$CU$163,0,MATCH(AT$3,'Revenue E Actuals'!$C$1:$CU$1,0))))</f>
        <v>0</v>
      </c>
      <c r="AU74" s="177">
        <f>IF(AU$2="Fcst",IF($A$3="MRR",AU57,AU57/12),SUMIF('Revenue E Actuals'!$A$2:$A$163,TRIM($A74),INDEX('Revenue E Actuals'!$C$2:$CU$163,0,MATCH(AU$3,'Revenue E Actuals'!$C$1:$CU$1,0))))</f>
        <v>0</v>
      </c>
      <c r="AV74" s="177">
        <f>IF(AV$2="Fcst",IF($A$3="MRR",AV57,AV57/12),SUMIF('Revenue E Actuals'!$A$2:$A$163,TRIM($A74),INDEX('Revenue E Actuals'!$C$2:$CU$163,0,MATCH(AV$3,'Revenue E Actuals'!$C$1:$CU$1,0))))</f>
        <v>0</v>
      </c>
      <c r="AW74" s="177">
        <f>IF(AW$2="Fcst",IF($A$3="MRR",AW57,AW57/12),SUMIF('Revenue E Actuals'!$A$2:$A$163,TRIM($A74),INDEX('Revenue E Actuals'!$C$2:$CU$163,0,MATCH(AW$3,'Revenue E Actuals'!$C$1:$CU$1,0))))</f>
        <v>0</v>
      </c>
      <c r="AX74" s="177">
        <f>IF(AX$2="Fcst",IF($A$3="MRR",AX57,AX57/12),SUMIF('Revenue E Actuals'!$A$2:$A$163,TRIM($A74),INDEX('Revenue E Actuals'!$C$2:$CU$163,0,MATCH(AX$3,'Revenue E Actuals'!$C$1:$CU$1,0))))</f>
        <v>0</v>
      </c>
      <c r="AY74" s="177">
        <f>IF(AY$2="Fcst",IF($A$3="MRR",AY57,AY57/12),SUMIF('Revenue E Actuals'!$A$2:$A$163,TRIM($A74),INDEX('Revenue E Actuals'!$C$2:$CU$163,0,MATCH(AY$3,'Revenue E Actuals'!$C$1:$CU$1,0))))</f>
        <v>0</v>
      </c>
      <c r="AZ74" s="177">
        <f>IF(AZ$2="Fcst",IF($A$3="MRR",AZ57,AZ57/12),SUMIF('Revenue E Actuals'!$A$2:$A$163,TRIM($A74),INDEX('Revenue E Actuals'!$C$2:$CU$163,0,MATCH(AZ$3,'Revenue E Actuals'!$C$1:$CU$1,0))))</f>
        <v>0</v>
      </c>
      <c r="BA74" s="177">
        <f>IF(BA$2="Fcst",IF($A$3="MRR",BA57,BA57/12),SUMIF('Revenue E Actuals'!$A$2:$A$163,TRIM($A74),INDEX('Revenue E Actuals'!$C$2:$CU$163,0,MATCH(BA$3,'Revenue E Actuals'!$C$1:$CU$1,0))))</f>
        <v>0</v>
      </c>
      <c r="BB74" s="177">
        <f>IF(BB$2="Fcst",IF($A$3="MRR",BB57,BB57/12),SUMIF('Revenue E Actuals'!$A$2:$A$163,TRIM($A74),INDEX('Revenue E Actuals'!$C$2:$CU$163,0,MATCH(BB$3,'Revenue E Actuals'!$C$1:$CU$1,0))))</f>
        <v>0</v>
      </c>
      <c r="BC74" s="177">
        <f>IF(BC$2="Fcst",IF($A$3="MRR",BC57,BC57/12),SUMIF('Revenue E Actuals'!$A$2:$A$163,TRIM($A74),INDEX('Revenue E Actuals'!$C$2:$CU$163,0,MATCH(BC$3,'Revenue E Actuals'!$C$1:$CU$1,0))))</f>
        <v>0</v>
      </c>
      <c r="BD74" s="177">
        <f>IF(BD$2="Fcst",IF($A$3="MRR",BD57,BD57/12),SUMIF('Revenue E Actuals'!$A$2:$A$163,TRIM($A74),INDEX('Revenue E Actuals'!$C$2:$CU$163,0,MATCH(BD$3,'Revenue E Actuals'!$C$1:$CU$1,0))))</f>
        <v>0</v>
      </c>
      <c r="BE74" s="177">
        <f>IF(BE$2="Fcst",IF($A$3="MRR",BE57,BE57/12),SUMIF('Revenue E Actuals'!$A$2:$A$163,TRIM($A74),INDEX('Revenue E Actuals'!$C$2:$CU$163,0,MATCH(BE$3,'Revenue E Actuals'!$C$1:$CU$1,0))))</f>
        <v>0</v>
      </c>
      <c r="BF74" s="177">
        <f>IF(BF$2="Fcst",IF($A$3="MRR",BF57,BF57/12),SUMIF('Revenue E Actuals'!$A$2:$A$163,TRIM($A74),INDEX('Revenue E Actuals'!$C$2:$CU$163,0,MATCH(BF$3,'Revenue E Actuals'!$C$1:$CU$1,0))))</f>
        <v>0</v>
      </c>
      <c r="BG74" s="177">
        <f>IF(BG$2="Fcst",IF($A$3="MRR",BG57,BG57/12),SUMIF('Revenue E Actuals'!$A$2:$A$163,TRIM($A74),INDEX('Revenue E Actuals'!$C$2:$CU$163,0,MATCH(BG$3,'Revenue E Actuals'!$C$1:$CU$1,0))))</f>
        <v>0</v>
      </c>
      <c r="BH74" s="177">
        <f>IF(BH$2="Fcst",IF($A$3="MRR",BH57,BH57/12),SUMIF('Revenue E Actuals'!$A$2:$A$163,TRIM($A74),INDEX('Revenue E Actuals'!$C$2:$CU$163,0,MATCH(BH$3,'Revenue E Actuals'!$C$1:$CU$1,0))))</f>
        <v>0</v>
      </c>
      <c r="BI74" s="177">
        <f>IF(BI$2="Fcst",IF($A$3="MRR",BI57,BI57/12),SUMIF('Revenue E Actuals'!$A$2:$A$163,TRIM($A74),INDEX('Revenue E Actuals'!$C$2:$CU$163,0,MATCH(BI$3,'Revenue E Actuals'!$C$1:$CU$1,0))))</f>
        <v>0</v>
      </c>
      <c r="BJ74" s="177">
        <f>IF(BJ$2="Fcst",IF($A$3="MRR",BJ57,BJ57/12),SUMIF('Revenue E Actuals'!$A$2:$A$163,TRIM($A74),INDEX('Revenue E Actuals'!$C$2:$CU$163,0,MATCH(BJ$3,'Revenue E Actuals'!$C$1:$CU$1,0))))</f>
        <v>0</v>
      </c>
      <c r="BK74" s="177">
        <f>IF(BK$2="Fcst",IF($A$3="MRR",BK57,BK57/12),SUMIF('Revenue E Actuals'!$A$2:$A$163,TRIM($A74),INDEX('Revenue E Actuals'!$C$2:$CU$163,0,MATCH(BK$3,'Revenue E Actuals'!$C$1:$CU$1,0))))</f>
        <v>0</v>
      </c>
      <c r="BL74" s="177">
        <f>IF(BL$2="Fcst",IF($A$3="MRR",BL57,BL57/12),SUMIF('Revenue E Actuals'!$A$2:$A$163,TRIM($A74),INDEX('Revenue E Actuals'!$C$2:$CU$163,0,MATCH(BL$3,'Revenue E Actuals'!$C$1:$CU$1,0))))</f>
        <v>0</v>
      </c>
      <c r="BM74" s="177">
        <f>IF(BM$2="Fcst",IF($A$3="MRR",BM57,BM57/12),SUMIF('Revenue E Actuals'!$A$2:$A$163,TRIM($A74),INDEX('Revenue E Actuals'!$C$2:$CU$163,0,MATCH(BM$3,'Revenue E Actuals'!$C$1:$CU$1,0))))</f>
        <v>0</v>
      </c>
      <c r="BN74" s="177">
        <f>IF(BN$2="Fcst",IF($A$3="MRR",BN57,BN57/12),SUMIF('Revenue E Actuals'!$A$2:$A$163,TRIM($A74),INDEX('Revenue E Actuals'!$C$2:$CU$163,0,MATCH(BN$3,'Revenue E Actuals'!$C$1:$CU$1,0))))</f>
        <v>0</v>
      </c>
      <c r="BO74" s="177">
        <f>IF(BO$2="Fcst",IF($A$3="MRR",BO57,BO57/12),SUMIF('Revenue E Actuals'!$A$2:$A$163,TRIM($A74),INDEX('Revenue E Actuals'!$C$2:$CU$163,0,MATCH(BO$3,'Revenue E Actuals'!$C$1:$CU$1,0))))</f>
        <v>0</v>
      </c>
      <c r="BP74" s="177">
        <f>IF(BP$2="Fcst",IF($A$3="MRR",BP57,BP57/12),SUMIF('Revenue E Actuals'!$A$2:$A$163,TRIM($A74),INDEX('Revenue E Actuals'!$C$2:$CU$163,0,MATCH(BP$3,'Revenue E Actuals'!$C$1:$CU$1,0))))</f>
        <v>0</v>
      </c>
      <c r="BQ74" s="177">
        <f>IF(BQ$2="Fcst",IF($A$3="MRR",BQ57,BQ57/12),SUMIF('Revenue E Actuals'!$A$2:$A$163,TRIM($A74),INDEX('Revenue E Actuals'!$C$2:$CU$163,0,MATCH(BQ$3,'Revenue E Actuals'!$C$1:$CU$1,0))))</f>
        <v>0</v>
      </c>
      <c r="BR74" s="177">
        <f>IF(BR$2="Fcst",IF($A$3="MRR",BR57,BR57/12),SUMIF('Revenue E Actuals'!$A$2:$A$163,TRIM($A74),INDEX('Revenue E Actuals'!$C$2:$CU$163,0,MATCH(BR$3,'Revenue E Actuals'!$C$1:$CU$1,0))))</f>
        <v>0</v>
      </c>
      <c r="BS74" s="177">
        <f>IF(BS$2="Fcst",IF($A$3="MRR",BS57,BS57/12),SUMIF('Revenue E Actuals'!$A$2:$A$163,TRIM($A74),INDEX('Revenue E Actuals'!$C$2:$CU$163,0,MATCH(BS$3,'Revenue E Actuals'!$C$1:$CU$1,0))))</f>
        <v>0</v>
      </c>
      <c r="BT74" s="177">
        <f>IF(BT$2="Fcst",IF($A$3="MRR",BT57,BT57/12),SUMIF('Revenue E Actuals'!$A$2:$A$163,TRIM($A74),INDEX('Revenue E Actuals'!$C$2:$CU$163,0,MATCH(BT$3,'Revenue E Actuals'!$C$1:$CU$1,0))))</f>
        <v>0</v>
      </c>
      <c r="BU74" s="177">
        <f>IF(BU$2="Fcst",IF($A$3="MRR",BU57,BU57/12),SUMIF('Revenue E Actuals'!$A$2:$A$163,TRIM($A74),INDEX('Revenue E Actuals'!$C$2:$CU$163,0,MATCH(BU$3,'Revenue E Actuals'!$C$1:$CU$1,0))))</f>
        <v>0</v>
      </c>
    </row>
    <row r="75" spans="1:73" x14ac:dyDescent="0.3">
      <c r="A75" s="203" t="s">
        <v>382</v>
      </c>
      <c r="B75" s="177">
        <f>IF(B$2="Fcst",IF($A$3="MRR",B62,B62/12),SUMIF('Revenue E Actuals'!$A$2:$A$163,TRIM($A75),INDEX('Revenue E Actuals'!$C$2:$CU$163,0,MATCH(B$3,'Revenue E Actuals'!$C$1:$CU$1,0))))</f>
        <v>0</v>
      </c>
      <c r="C75" s="177">
        <f>IFERROR(IF(C$2="Fcst",IF($A$3="MRR",C62,C62/12),SUMIF('Revenue E Actuals'!$A$2:$A$163,TRIM($A75),INDEX('Revenue E Actuals'!$C$2:$CU$163,0,MATCH(C$3,'Revenue E Actuals'!$C$1:$CU$1,0)))),0)</f>
        <v>0</v>
      </c>
      <c r="D75" s="177">
        <f>IFERROR(IF(D$2="Fcst",IF($A$3="MRR",D62,D62/12),SUMIF('Revenue E Actuals'!$A$2:$A$163,TRIM($A75),INDEX('Revenue E Actuals'!$C$2:$CU$163,0,MATCH(D$3,'Revenue E Actuals'!$C$1:$CU$1,0)))),0)</f>
        <v>0</v>
      </c>
      <c r="E75" s="177">
        <f>IFERROR(IF(E$2="Fcst",IF($A$3="MRR",E62,E62/12),SUMIF('Revenue E Actuals'!$A$2:$A$163,TRIM($A75),INDEX('Revenue E Actuals'!$C$2:$CU$163,0,MATCH(E$3,'Revenue E Actuals'!$C$1:$CU$1,0)))),0)</f>
        <v>0</v>
      </c>
      <c r="F75" s="177">
        <f>IFERROR(IF(F$2="Fcst",IF($A$3="MRR",F62,F62/12),SUMIF('Revenue E Actuals'!$A$2:$A$163,TRIM($A75),INDEX('Revenue E Actuals'!$C$2:$CU$163,0,MATCH(F$3,'Revenue E Actuals'!$C$1:$CU$1,0)))),0)</f>
        <v>0</v>
      </c>
      <c r="G75" s="177">
        <f>IFERROR(IF(G$2="Fcst",IF($A$3="MRR",G62,G62/12),SUMIF('Revenue E Actuals'!$A$2:$A$163,TRIM($A75),INDEX('Revenue E Actuals'!$C$2:$CU$163,0,MATCH(G$3,'Revenue E Actuals'!$C$1:$CU$1,0)))),0)</f>
        <v>0</v>
      </c>
      <c r="H75" s="177">
        <f>IFERROR(IF(H$2="Fcst",IF($A$3="MRR",H62,H62/12),SUMIF('Revenue E Actuals'!$A$2:$A$163,TRIM($A75),INDEX('Revenue E Actuals'!$C$2:$CU$163,0,MATCH(H$3,'Revenue E Actuals'!$C$1:$CU$1,0)))),0)</f>
        <v>0</v>
      </c>
      <c r="I75" s="177">
        <f>IFERROR(IF(I$2="Fcst",IF($A$3="MRR",I62,I62/12),SUMIF('Revenue E Actuals'!$A$2:$A$163,TRIM($A75),INDEX('Revenue E Actuals'!$C$2:$CU$163,0,MATCH(I$3,'Revenue E Actuals'!$C$1:$CU$1,0)))),0)</f>
        <v>0</v>
      </c>
      <c r="J75" s="177">
        <f>IFERROR(IF(J$2="Fcst",IF($A$3="MRR",J62,J62/12),SUMIF('Revenue E Actuals'!$A$2:$A$163,TRIM($A75),INDEX('Revenue E Actuals'!$C$2:$CU$163,0,MATCH(J$3,'Revenue E Actuals'!$C$1:$CU$1,0)))),0)</f>
        <v>0</v>
      </c>
      <c r="K75" s="177">
        <f>IFERROR(IF(K$2="Fcst",IF($A$3="MRR",K62,K62/12),SUMIF('Revenue E Actuals'!$A$2:$A$163,TRIM($A75),INDEX('Revenue E Actuals'!$C$2:$CU$163,0,MATCH(K$3,'Revenue E Actuals'!$C$1:$CU$1,0)))),0)</f>
        <v>0</v>
      </c>
      <c r="L75" s="177">
        <f>IFERROR(IF(L$2="Fcst",IF($A$3="MRR",L62,L62/12),SUMIF('Revenue E Actuals'!$A$2:$A$163,TRIM($A75),INDEX('Revenue E Actuals'!$C$2:$CU$163,0,MATCH(L$3,'Revenue E Actuals'!$C$1:$CU$1,0)))),0)</f>
        <v>0</v>
      </c>
      <c r="M75" s="177">
        <f>IFERROR(IF(M$2="Fcst",IF($A$3="MRR",M62,M62/12),SUMIF('Revenue E Actuals'!$A$2:$A$163,TRIM($A75),INDEX('Revenue E Actuals'!$C$2:$CU$163,0,MATCH(M$3,'Revenue E Actuals'!$C$1:$CU$1,0)))),0)</f>
        <v>0</v>
      </c>
      <c r="N75" s="177">
        <f>IFERROR(IF(N$2="Fcst",IF($A$3="MRR",N62,N62/12),SUMIF('Revenue E Actuals'!$A$2:$A$163,TRIM($A75),INDEX('Revenue E Actuals'!$C$2:$CU$163,0,MATCH(N$3,'Revenue E Actuals'!$C$1:$CU$1,0)))),0)</f>
        <v>0</v>
      </c>
      <c r="O75" s="177">
        <f>IFERROR(IF(O$2="Fcst",IF($A$3="MRR",O62,O62/12),SUMIF('Revenue E Actuals'!$A$2:$A$163,TRIM($A75),INDEX('Revenue E Actuals'!$C$2:$CU$163,0,MATCH(O$3,'Revenue E Actuals'!$C$1:$CU$1,0)))),0)</f>
        <v>0</v>
      </c>
      <c r="P75" s="177">
        <f>IFERROR(IF(P$2="Fcst",IF($A$3="MRR",P62,P62/12),SUMIF('Revenue E Actuals'!$A$2:$A$163,TRIM($A75),INDEX('Revenue E Actuals'!$C$2:$CU$163,0,MATCH(P$3,'Revenue E Actuals'!$C$1:$CU$1,0)))),0)</f>
        <v>0</v>
      </c>
      <c r="Q75" s="177">
        <f>IFERROR(IF(Q$2="Fcst",IF($A$3="MRR",Q62,Q62/12),SUMIF('Revenue E Actuals'!$A$2:$A$163,TRIM($A75),INDEX('Revenue E Actuals'!$C$2:$CU$163,0,MATCH(Q$3,'Revenue E Actuals'!$C$1:$CU$1,0)))),0)</f>
        <v>0</v>
      </c>
      <c r="R75" s="177">
        <f>IFERROR(IF(R$2="Fcst",IF($A$3="MRR",R62,R62/12),SUMIF('Revenue E Actuals'!$A$2:$A$163,TRIM($A75),INDEX('Revenue E Actuals'!$C$2:$CU$163,0,MATCH(R$3,'Revenue E Actuals'!$C$1:$CU$1,0)))),0)</f>
        <v>0</v>
      </c>
      <c r="S75" s="177">
        <f>IFERROR(IF(S$2="Fcst",IF($A$3="MRR",S62,S62/12),SUMIF('Revenue E Actuals'!$A$2:$A$163,TRIM($A75),INDEX('Revenue E Actuals'!$C$2:$CU$163,0,MATCH(S$3,'Revenue E Actuals'!$C$1:$CU$1,0)))),0)</f>
        <v>0</v>
      </c>
      <c r="T75" s="177">
        <f>IFERROR(IF(T$2="Fcst",IF($A$3="MRR",T62,T62/12),SUMIF('Revenue E Actuals'!$A$2:$A$163,TRIM($A75),INDEX('Revenue E Actuals'!$C$2:$CU$163,0,MATCH(T$3,'Revenue E Actuals'!$C$1:$CU$1,0)))),0)</f>
        <v>0</v>
      </c>
      <c r="U75" s="177">
        <f>IFERROR(IF(U$2="Fcst",IF($A$3="MRR",U62,U62/12),SUMIF('Revenue E Actuals'!$A$2:$A$163,TRIM($A75),INDEX('Revenue E Actuals'!$C$2:$CU$163,0,MATCH(U$3,'Revenue E Actuals'!$C$1:$CU$1,0)))),0)</f>
        <v>0</v>
      </c>
      <c r="V75" s="177">
        <f>IFERROR(IF(V$2="Fcst",IF($A$3="MRR",V62,V62/12),SUMIF('Revenue E Actuals'!$A$2:$A$163,TRIM($A75),INDEX('Revenue E Actuals'!$C$2:$CU$163,0,MATCH(V$3,'Revenue E Actuals'!$C$1:$CU$1,0)))),0)</f>
        <v>0</v>
      </c>
      <c r="W75" s="177">
        <f>IFERROR(IF(W$2="Fcst",IF($A$3="MRR",W62,W62/12),SUMIF('Revenue E Actuals'!$A$2:$A$163,TRIM($A75),INDEX('Revenue E Actuals'!$C$2:$CU$163,0,MATCH(W$3,'Revenue E Actuals'!$C$1:$CU$1,0)))),0)</f>
        <v>0</v>
      </c>
      <c r="X75" s="177">
        <f>IFERROR(IF(X$2="Fcst",IF($A$3="MRR",X62,X62/12),SUMIF('Revenue E Actuals'!$A$2:$A$163,TRIM($A75),INDEX('Revenue E Actuals'!$C$2:$CU$163,0,MATCH(X$3,'Revenue E Actuals'!$C$1:$CU$1,0)))),0)</f>
        <v>0</v>
      </c>
      <c r="Y75" s="177">
        <f>IFERROR(IF(Y$2="Fcst",IF($A$3="MRR",Y62,Y62/12),SUMIF('Revenue E Actuals'!$A$2:$A$163,TRIM($A75),INDEX('Revenue E Actuals'!$C$2:$CU$163,0,MATCH(Y$3,'Revenue E Actuals'!$C$1:$CU$1,0)))),0)</f>
        <v>0</v>
      </c>
      <c r="Z75" s="177">
        <f>IFERROR(IF(Z$2="Fcst",IF($A$3="MRR",Z62,Z62/12),SUMIF('Revenue E Actuals'!$A$2:$A$163,TRIM($A75),INDEX('Revenue E Actuals'!$C$2:$CU$163,0,MATCH(Z$3,'Revenue E Actuals'!$C$1:$CU$1,0)))),0)</f>
        <v>0</v>
      </c>
      <c r="AA75" s="177">
        <f>IFERROR(IF(AA$2="Fcst",IF($A$3="MRR",AA62,AA62/12),SUMIF('Revenue E Actuals'!$A$2:$A$163,TRIM($A75),INDEX('Revenue E Actuals'!$C$2:$CU$163,0,MATCH(AA$3,'Revenue E Actuals'!$C$1:$CU$1,0)))),0)</f>
        <v>0</v>
      </c>
      <c r="AB75" s="177">
        <f>IFERROR(IF(AB$2="Fcst",IF($A$3="MRR",AB62,AB62/12),SUMIF('Revenue E Actuals'!$A$2:$A$163,TRIM($A75),INDEX('Revenue E Actuals'!$C$2:$CU$163,0,MATCH(AB$3,'Revenue E Actuals'!$C$1:$CU$1,0)))),0)</f>
        <v>0</v>
      </c>
      <c r="AC75" s="177">
        <f>IFERROR(IF(AC$2="Fcst",IF($A$3="MRR",AC62,AC62/12),SUMIF('Revenue E Actuals'!$A$2:$A$163,TRIM($A75),INDEX('Revenue E Actuals'!$C$2:$CU$163,0,MATCH(AC$3,'Revenue E Actuals'!$C$1:$CU$1,0)))),0)</f>
        <v>0</v>
      </c>
      <c r="AD75" s="177">
        <f>IFERROR(IF(AD$2="Fcst",IF($A$3="MRR",AD62,AD62/12),SUMIF('Revenue E Actuals'!$A$2:$A$163,TRIM($A75),INDEX('Revenue E Actuals'!$C$2:$CU$163,0,MATCH(AD$3,'Revenue E Actuals'!$C$1:$CU$1,0)))),0)</f>
        <v>0</v>
      </c>
      <c r="AE75" s="177">
        <f>IFERROR(IF(AE$2="Fcst",IF($A$3="MRR",AE62,AE62/12),SUMIF('Revenue E Actuals'!$A$2:$A$163,TRIM($A75),INDEX('Revenue E Actuals'!$C$2:$CU$163,0,MATCH(AE$3,'Revenue E Actuals'!$C$1:$CU$1,0)))),0)</f>
        <v>0</v>
      </c>
      <c r="AF75" s="177">
        <f>IFERROR(IF(AF$2="Fcst",IF($A$3="MRR",AF62,AF62/12),SUMIF('Revenue E Actuals'!$A$2:$A$163,TRIM($A75),INDEX('Revenue E Actuals'!$C$2:$CU$163,0,MATCH(AF$3,'Revenue E Actuals'!$C$1:$CU$1,0)))),0)</f>
        <v>0</v>
      </c>
      <c r="AG75" s="177">
        <f>IFERROR(IF(AG$2="Fcst",IF($A$3="MRR",AG62,AG62/12),SUMIF('Revenue E Actuals'!$A$2:$A$163,TRIM($A75),INDEX('Revenue E Actuals'!$C$2:$CU$163,0,MATCH(AG$3,'Revenue E Actuals'!$C$1:$CU$1,0)))),0)</f>
        <v>0</v>
      </c>
      <c r="AH75" s="177">
        <f>IFERROR(IF(AH$2="Fcst",IF($A$3="MRR",AH62,AH62/12),SUMIF('Revenue E Actuals'!$A$2:$A$163,TRIM($A75),INDEX('Revenue E Actuals'!$C$2:$CU$163,0,MATCH(AH$3,'Revenue E Actuals'!$C$1:$CU$1,0)))),0)</f>
        <v>0</v>
      </c>
      <c r="AI75" s="177">
        <f>IFERROR(IF(AI$2="Fcst",IF($A$3="MRR",AI62,AI62/12),SUMIF('Revenue E Actuals'!$A$2:$A$163,TRIM($A75),INDEX('Revenue E Actuals'!$C$2:$CU$163,0,MATCH(AI$3,'Revenue E Actuals'!$C$1:$CU$1,0)))),0)</f>
        <v>0</v>
      </c>
      <c r="AJ75" s="177">
        <f>IFERROR(IF(AJ$2="Fcst",IF($A$3="MRR",AJ62,AJ62/12),SUMIF('Revenue E Actuals'!$A$2:$A$163,TRIM($A75),INDEX('Revenue E Actuals'!$C$2:$CU$163,0,MATCH(AJ$3,'Revenue E Actuals'!$C$1:$CU$1,0)))),0)</f>
        <v>0</v>
      </c>
      <c r="AK75" s="177">
        <f>IFERROR(IF(AK$2="Fcst",IF($A$3="MRR",AK62,AK62/12),SUMIF('Revenue E Actuals'!$A$2:$A$163,TRIM($A75),INDEX('Revenue E Actuals'!$C$2:$CU$163,0,MATCH(AK$3,'Revenue E Actuals'!$C$1:$CU$1,0)))),0)</f>
        <v>0</v>
      </c>
      <c r="AL75" s="177">
        <f>IFERROR(IF(AL$2="Fcst",IF($A$3="MRR",AL62,AL62/12),SUMIF('Revenue E Actuals'!$A$2:$A$163,TRIM($A75),INDEX('Revenue E Actuals'!$C$2:$CU$163,0,MATCH(AL$3,'Revenue E Actuals'!$C$1:$CU$1,0)))),0)</f>
        <v>0</v>
      </c>
      <c r="AM75" s="177">
        <f>IFERROR(IF(AM$2="Fcst",IF($A$3="MRR",AM62,AM62/12),SUMIF('Revenue E Actuals'!$A$2:$A$163,TRIM($A75),INDEX('Revenue E Actuals'!$C$2:$CU$163,0,MATCH(AM$3,'Revenue E Actuals'!$C$1:$CU$1,0)))),0)</f>
        <v>0</v>
      </c>
      <c r="AN75" s="177">
        <f>IFERROR(IF(AN$2="Fcst",IF($A$3="MRR",AN62,AN62/12),SUMIF('Revenue E Actuals'!$A$2:$A$163,TRIM($A75),INDEX('Revenue E Actuals'!$C$2:$CU$163,0,MATCH(AN$3,'Revenue E Actuals'!$C$1:$CU$1,0)))),0)</f>
        <v>0</v>
      </c>
      <c r="AO75" s="177">
        <f>IFERROR(IF(AO$2="Fcst",IF($A$3="MRR",AO62,AO62/12),SUMIF('Revenue E Actuals'!$A$2:$A$163,TRIM($A75),INDEX('Revenue E Actuals'!$C$2:$CU$163,0,MATCH(AO$3,'Revenue E Actuals'!$C$1:$CU$1,0)))),0)</f>
        <v>0</v>
      </c>
      <c r="AP75" s="177">
        <f>IFERROR(IF(AP$2="Fcst",IF($A$3="MRR",AP62,AP62/12),SUMIF('Revenue E Actuals'!$A$2:$A$163,TRIM($A75),INDEX('Revenue E Actuals'!$C$2:$CU$163,0,MATCH(AP$3,'Revenue E Actuals'!$C$1:$CU$1,0)))),0)</f>
        <v>0</v>
      </c>
      <c r="AQ75" s="177">
        <f>IFERROR(IF(AQ$2="Fcst",IF($A$3="MRR",AQ62,AQ62/12),SUMIF('Revenue E Actuals'!$A$2:$A$163,TRIM($A75),INDEX('Revenue E Actuals'!$C$2:$CU$163,0,MATCH(AQ$3,'Revenue E Actuals'!$C$1:$CU$1,0)))),0)</f>
        <v>0</v>
      </c>
      <c r="AR75" s="177">
        <f>IFERROR(IF(AR$2="Fcst",IF($A$3="MRR",AR62,AR62/12),SUMIF('Revenue E Actuals'!$A$2:$A$163,TRIM($A75),INDEX('Revenue E Actuals'!$C$2:$CU$163,0,MATCH(AR$3,'Revenue E Actuals'!$C$1:$CU$1,0)))),0)</f>
        <v>0</v>
      </c>
      <c r="AS75" s="177">
        <f>IFERROR(IF(AS$2="Fcst",IF($A$3="MRR",AS62,AS62/12),SUMIF('Revenue E Actuals'!$A$2:$A$163,TRIM($A75),INDEX('Revenue E Actuals'!$C$2:$CU$163,0,MATCH(AS$3,'Revenue E Actuals'!$C$1:$CU$1,0)))),0)</f>
        <v>0</v>
      </c>
      <c r="AT75" s="177">
        <f>IFERROR(IF(AT$2="Fcst",IF($A$3="MRR",AT62,AT62/12),SUMIF('Revenue E Actuals'!$A$2:$A$163,TRIM($A75),INDEX('Revenue E Actuals'!$C$2:$CU$163,0,MATCH(AT$3,'Revenue E Actuals'!$C$1:$CU$1,0)))),0)</f>
        <v>0</v>
      </c>
      <c r="AU75" s="177">
        <f>IFERROR(IF(AU$2="Fcst",IF($A$3="MRR",AU62,AU62/12),SUMIF('Revenue E Actuals'!$A$2:$A$163,TRIM($A75),INDEX('Revenue E Actuals'!$C$2:$CU$163,0,MATCH(AU$3,'Revenue E Actuals'!$C$1:$CU$1,0)))),0)</f>
        <v>0</v>
      </c>
      <c r="AV75" s="177">
        <f>IFERROR(IF(AV$2="Fcst",IF($A$3="MRR",AV62,AV62/12),SUMIF('Revenue E Actuals'!$A$2:$A$163,TRIM($A75),INDEX('Revenue E Actuals'!$C$2:$CU$163,0,MATCH(AV$3,'Revenue E Actuals'!$C$1:$CU$1,0)))),0)</f>
        <v>0</v>
      </c>
      <c r="AW75" s="177">
        <f>IFERROR(IF(AW$2="Fcst",IF($A$3="MRR",AW62,AW62/12),SUMIF('Revenue E Actuals'!$A$2:$A$163,TRIM($A75),INDEX('Revenue E Actuals'!$C$2:$CU$163,0,MATCH(AW$3,'Revenue E Actuals'!$C$1:$CU$1,0)))),0)</f>
        <v>0</v>
      </c>
      <c r="AX75" s="177">
        <f>IFERROR(IF(AX$2="Fcst",IF($A$3="MRR",AX62,AX62/12),SUMIF('Revenue E Actuals'!$A$2:$A$163,TRIM($A75),INDEX('Revenue E Actuals'!$C$2:$CU$163,0,MATCH(AX$3,'Revenue E Actuals'!$C$1:$CU$1,0)))),0)</f>
        <v>0</v>
      </c>
      <c r="AY75" s="177">
        <f>IFERROR(IF(AY$2="Fcst",IF($A$3="MRR",AY62,AY62/12),SUMIF('Revenue E Actuals'!$A$2:$A$163,TRIM($A75),INDEX('Revenue E Actuals'!$C$2:$CU$163,0,MATCH(AY$3,'Revenue E Actuals'!$C$1:$CU$1,0)))),0)</f>
        <v>0</v>
      </c>
      <c r="AZ75" s="177">
        <f>IFERROR(IF(AZ$2="Fcst",IF($A$3="MRR",AZ62,AZ62/12),SUMIF('Revenue E Actuals'!$A$2:$A$163,TRIM($A75),INDEX('Revenue E Actuals'!$C$2:$CU$163,0,MATCH(AZ$3,'Revenue E Actuals'!$C$1:$CU$1,0)))),0)</f>
        <v>0</v>
      </c>
      <c r="BA75" s="177">
        <f>IFERROR(IF(BA$2="Fcst",IF($A$3="MRR",BA62,BA62/12),SUMIF('Revenue E Actuals'!$A$2:$A$163,TRIM($A75),INDEX('Revenue E Actuals'!$C$2:$CU$163,0,MATCH(BA$3,'Revenue E Actuals'!$C$1:$CU$1,0)))),0)</f>
        <v>0</v>
      </c>
      <c r="BB75" s="177">
        <f>IFERROR(IF(BB$2="Fcst",IF($A$3="MRR",BB62,BB62/12),SUMIF('Revenue E Actuals'!$A$2:$A$163,TRIM($A75),INDEX('Revenue E Actuals'!$C$2:$CU$163,0,MATCH(BB$3,'Revenue E Actuals'!$C$1:$CU$1,0)))),0)</f>
        <v>0</v>
      </c>
      <c r="BC75" s="177">
        <f>IFERROR(IF(BC$2="Fcst",IF($A$3="MRR",BC62,BC62/12),SUMIF('Revenue E Actuals'!$A$2:$A$163,TRIM($A75),INDEX('Revenue E Actuals'!$C$2:$CU$163,0,MATCH(BC$3,'Revenue E Actuals'!$C$1:$CU$1,0)))),0)</f>
        <v>0</v>
      </c>
      <c r="BD75" s="177">
        <f>IFERROR(IF(BD$2="Fcst",IF($A$3="MRR",BD62,BD62/12),SUMIF('Revenue E Actuals'!$A$2:$A$163,TRIM($A75),INDEX('Revenue E Actuals'!$C$2:$CU$163,0,MATCH(BD$3,'Revenue E Actuals'!$C$1:$CU$1,0)))),0)</f>
        <v>0</v>
      </c>
      <c r="BE75" s="177">
        <f>IFERROR(IF(BE$2="Fcst",IF($A$3="MRR",BE62,BE62/12),SUMIF('Revenue E Actuals'!$A$2:$A$163,TRIM($A75),INDEX('Revenue E Actuals'!$C$2:$CU$163,0,MATCH(BE$3,'Revenue E Actuals'!$C$1:$CU$1,0)))),0)</f>
        <v>0</v>
      </c>
      <c r="BF75" s="177">
        <f>IFERROR(IF(BF$2="Fcst",IF($A$3="MRR",BF62,BF62/12),SUMIF('Revenue E Actuals'!$A$2:$A$163,TRIM($A75),INDEX('Revenue E Actuals'!$C$2:$CU$163,0,MATCH(BF$3,'Revenue E Actuals'!$C$1:$CU$1,0)))),0)</f>
        <v>0</v>
      </c>
      <c r="BG75" s="177">
        <f>IFERROR(IF(BG$2="Fcst",IF($A$3="MRR",BG62,BG62/12),SUMIF('Revenue E Actuals'!$A$2:$A$163,TRIM($A75),INDEX('Revenue E Actuals'!$C$2:$CU$163,0,MATCH(BG$3,'Revenue E Actuals'!$C$1:$CU$1,0)))),0)</f>
        <v>0</v>
      </c>
      <c r="BH75" s="177">
        <f>IFERROR(IF(BH$2="Fcst",IF($A$3="MRR",BH62,BH62/12),SUMIF('Revenue E Actuals'!$A$2:$A$163,TRIM($A75),INDEX('Revenue E Actuals'!$C$2:$CU$163,0,MATCH(BH$3,'Revenue E Actuals'!$C$1:$CU$1,0)))),0)</f>
        <v>0</v>
      </c>
      <c r="BI75" s="177">
        <f>IFERROR(IF(BI$2="Fcst",IF($A$3="MRR",BI62,BI62/12),SUMIF('Revenue E Actuals'!$A$2:$A$163,TRIM($A75),INDEX('Revenue E Actuals'!$C$2:$CU$163,0,MATCH(BI$3,'Revenue E Actuals'!$C$1:$CU$1,0)))),0)</f>
        <v>0</v>
      </c>
      <c r="BJ75" s="177">
        <f>IFERROR(IF(BJ$2="Fcst",IF($A$3="MRR",BJ62,BJ62/12),SUMIF('Revenue E Actuals'!$A$2:$A$163,TRIM($A75),INDEX('Revenue E Actuals'!$C$2:$CU$163,0,MATCH(BJ$3,'Revenue E Actuals'!$C$1:$CU$1,0)))),0)</f>
        <v>0</v>
      </c>
      <c r="BK75" s="177">
        <f>IFERROR(IF(BK$2="Fcst",IF($A$3="MRR",BK62,BK62/12),SUMIF('Revenue E Actuals'!$A$2:$A$163,TRIM($A75),INDEX('Revenue E Actuals'!$C$2:$CU$163,0,MATCH(BK$3,'Revenue E Actuals'!$C$1:$CU$1,0)))),0)</f>
        <v>0</v>
      </c>
      <c r="BL75" s="177">
        <f>IFERROR(IF(BL$2="Fcst",IF($A$3="MRR",BL62,BL62/12),SUMIF('Revenue E Actuals'!$A$2:$A$163,TRIM($A75),INDEX('Revenue E Actuals'!$C$2:$CU$163,0,MATCH(BL$3,'Revenue E Actuals'!$C$1:$CU$1,0)))),0)</f>
        <v>0</v>
      </c>
      <c r="BM75" s="177">
        <f>IFERROR(IF(BM$2="Fcst",IF($A$3="MRR",BM62,BM62/12),SUMIF('Revenue E Actuals'!$A$2:$A$163,TRIM($A75),INDEX('Revenue E Actuals'!$C$2:$CU$163,0,MATCH(BM$3,'Revenue E Actuals'!$C$1:$CU$1,0)))),0)</f>
        <v>0</v>
      </c>
      <c r="BN75" s="177">
        <f>IFERROR(IF(BN$2="Fcst",IF($A$3="MRR",BN62,BN62/12),SUMIF('Revenue E Actuals'!$A$2:$A$163,TRIM($A75),INDEX('Revenue E Actuals'!$C$2:$CU$163,0,MATCH(BN$3,'Revenue E Actuals'!$C$1:$CU$1,0)))),0)</f>
        <v>0</v>
      </c>
      <c r="BO75" s="177">
        <f>IFERROR(IF(BO$2="Fcst",IF($A$3="MRR",BO62,BO62/12),SUMIF('Revenue E Actuals'!$A$2:$A$163,TRIM($A75),INDEX('Revenue E Actuals'!$C$2:$CU$163,0,MATCH(BO$3,'Revenue E Actuals'!$C$1:$CU$1,0)))),0)</f>
        <v>0</v>
      </c>
      <c r="BP75" s="177">
        <f>IFERROR(IF(BP$2="Fcst",IF($A$3="MRR",BP62,BP62/12),SUMIF('Revenue E Actuals'!$A$2:$A$163,TRIM($A75),INDEX('Revenue E Actuals'!$C$2:$CU$163,0,MATCH(BP$3,'Revenue E Actuals'!$C$1:$CU$1,0)))),0)</f>
        <v>0</v>
      </c>
      <c r="BQ75" s="177">
        <f>IFERROR(IF(BQ$2="Fcst",IF($A$3="MRR",BQ62,BQ62/12),SUMIF('Revenue E Actuals'!$A$2:$A$163,TRIM($A75),INDEX('Revenue E Actuals'!$C$2:$CU$163,0,MATCH(BQ$3,'Revenue E Actuals'!$C$1:$CU$1,0)))),0)</f>
        <v>0</v>
      </c>
      <c r="BR75" s="177">
        <f>IFERROR(IF(BR$2="Fcst",IF($A$3="MRR",BR62,BR62/12),SUMIF('Revenue E Actuals'!$A$2:$A$163,TRIM($A75),INDEX('Revenue E Actuals'!$C$2:$CU$163,0,MATCH(BR$3,'Revenue E Actuals'!$C$1:$CU$1,0)))),0)</f>
        <v>0</v>
      </c>
      <c r="BS75" s="177">
        <f>IFERROR(IF(BS$2="Fcst",IF($A$3="MRR",BS62,BS62/12),SUMIF('Revenue E Actuals'!$A$2:$A$163,TRIM($A75),INDEX('Revenue E Actuals'!$C$2:$CU$163,0,MATCH(BS$3,'Revenue E Actuals'!$C$1:$CU$1,0)))),0)</f>
        <v>0</v>
      </c>
      <c r="BT75" s="177">
        <f>IFERROR(IF(BT$2="Fcst",IF($A$3="MRR",BT62,BT62/12),SUMIF('Revenue E Actuals'!$A$2:$A$163,TRIM($A75),INDEX('Revenue E Actuals'!$C$2:$CU$163,0,MATCH(BT$3,'Revenue E Actuals'!$C$1:$CU$1,0)))),0)</f>
        <v>0</v>
      </c>
      <c r="BU75" s="177">
        <f>IFERROR(IF(BU$2="Fcst",IF($A$3="MRR",BU62,BU62/12),SUMIF('Revenue E Actuals'!$A$2:$A$163,TRIM($A75),INDEX('Revenue E Actuals'!$C$2:$CU$163,0,MATCH(BU$3,'Revenue E Actuals'!$C$1:$CU$1,0)))),0)</f>
        <v>0</v>
      </c>
    </row>
    <row r="76" spans="1:73" x14ac:dyDescent="0.3">
      <c r="A76" s="204" t="s">
        <v>50</v>
      </c>
      <c r="B76" s="205">
        <f>IF(B$2="Fcst",IF($A$3="MRR",B68,B68/12),SUMIF('Revenue E Actuals'!$A$2:$A$163,TRIM($A76),INDEX('Revenue E Actuals'!$C$2:$CU$163,0,MATCH(B$3,'Revenue E Actuals'!$C$1:$CU$1,0))))</f>
        <v>0</v>
      </c>
      <c r="C76" s="205">
        <f>IFERROR(IF(C$2="Fcst",IF($A$3="MRR",C68,C68/12),SUMIF('Revenue E Actuals'!$A$2:$A$163,TRIM($A76),INDEX('Revenue E Actuals'!$C$2:$CU$163,0,MATCH(C$3,'Revenue E Actuals'!$C$1:$CU$1,0)))),0)</f>
        <v>0</v>
      </c>
      <c r="D76" s="205">
        <f>IFERROR(IF(D$2="Fcst",IF($A$3="MRR",D68,D68/12),SUMIF('Revenue E Actuals'!$A$2:$A$163,TRIM($A76),INDEX('Revenue E Actuals'!$C$2:$CU$163,0,MATCH(D$3,'Revenue E Actuals'!$C$1:$CU$1,0)))),0)</f>
        <v>0</v>
      </c>
      <c r="E76" s="205">
        <f>IFERROR(IF(E$2="Fcst",IF($A$3="MRR",E68,E68/12),SUMIF('Revenue E Actuals'!$A$2:$A$163,TRIM($A76),INDEX('Revenue E Actuals'!$C$2:$CU$163,0,MATCH(E$3,'Revenue E Actuals'!$C$1:$CU$1,0)))),0)</f>
        <v>0</v>
      </c>
      <c r="F76" s="205">
        <f>IFERROR(IF(F$2="Fcst",IF($A$3="MRR",F68,F68/12),SUMIF('Revenue E Actuals'!$A$2:$A$163,TRIM($A76),INDEX('Revenue E Actuals'!$C$2:$CU$163,0,MATCH(F$3,'Revenue E Actuals'!$C$1:$CU$1,0)))),0)</f>
        <v>0</v>
      </c>
      <c r="G76" s="205">
        <f>IFERROR(IF(G$2="Fcst",IF($A$3="MRR",G68,G68/12),SUMIF('Revenue E Actuals'!$A$2:$A$163,TRIM($A76),INDEX('Revenue E Actuals'!$C$2:$CU$163,0,MATCH(G$3,'Revenue E Actuals'!$C$1:$CU$1,0)))),0)</f>
        <v>0</v>
      </c>
      <c r="H76" s="205">
        <f>IFERROR(IF(H$2="Fcst",IF($A$3="MRR",H68,H68/12),SUMIF('Revenue E Actuals'!$A$2:$A$163,TRIM($A76),INDEX('Revenue E Actuals'!$C$2:$CU$163,0,MATCH(H$3,'Revenue E Actuals'!$C$1:$CU$1,0)))),0)</f>
        <v>0</v>
      </c>
      <c r="I76" s="205">
        <f>IFERROR(IF(I$2="Fcst",IF($A$3="MRR",I68,I68/12),SUMIF('Revenue E Actuals'!$A$2:$A$163,TRIM($A76),INDEX('Revenue E Actuals'!$C$2:$CU$163,0,MATCH(I$3,'Revenue E Actuals'!$C$1:$CU$1,0)))),0)</f>
        <v>0</v>
      </c>
      <c r="J76" s="205">
        <f>IFERROR(IF(J$2="Fcst",IF($A$3="MRR",J68,J68/12),SUMIF('Revenue E Actuals'!$A$2:$A$163,TRIM($A76),INDEX('Revenue E Actuals'!$C$2:$CU$163,0,MATCH(J$3,'Revenue E Actuals'!$C$1:$CU$1,0)))),0)</f>
        <v>0</v>
      </c>
      <c r="K76" s="205">
        <f>IFERROR(IF(K$2="Fcst",IF($A$3="MRR",K68,K68/12),SUMIF('Revenue E Actuals'!$A$2:$A$163,TRIM($A76),INDEX('Revenue E Actuals'!$C$2:$CU$163,0,MATCH(K$3,'Revenue E Actuals'!$C$1:$CU$1,0)))),0)</f>
        <v>0</v>
      </c>
      <c r="L76" s="205">
        <f>IFERROR(IF(L$2="Fcst",IF($A$3="MRR",L68,L68/12),SUMIF('Revenue E Actuals'!$A$2:$A$163,TRIM($A76),INDEX('Revenue E Actuals'!$C$2:$CU$163,0,MATCH(L$3,'Revenue E Actuals'!$C$1:$CU$1,0)))),0)</f>
        <v>0</v>
      </c>
      <c r="M76" s="205">
        <f>IFERROR(IF(M$2="Fcst",IF($A$3="MRR",M68,M68/12),SUMIF('Revenue E Actuals'!$A$2:$A$163,TRIM($A76),INDEX('Revenue E Actuals'!$C$2:$CU$163,0,MATCH(M$3,'Revenue E Actuals'!$C$1:$CU$1,0)))),0)</f>
        <v>0</v>
      </c>
      <c r="N76" s="205">
        <f>IFERROR(IF(N$2="Fcst",IF($A$3="MRR",N68,N68/12),SUMIF('Revenue E Actuals'!$A$2:$A$163,TRIM($A76),INDEX('Revenue E Actuals'!$C$2:$CU$163,0,MATCH(N$3,'Revenue E Actuals'!$C$1:$CU$1,0)))),0)</f>
        <v>0</v>
      </c>
      <c r="O76" s="205">
        <f>IFERROR(IF(O$2="Fcst",IF($A$3="MRR",O68,O68/12),SUMIF('Revenue E Actuals'!$A$2:$A$163,TRIM($A76),INDEX('Revenue E Actuals'!$C$2:$CU$163,0,MATCH(O$3,'Revenue E Actuals'!$C$1:$CU$1,0)))),0)</f>
        <v>0</v>
      </c>
      <c r="P76" s="205">
        <f>IFERROR(IF(P$2="Fcst",IF($A$3="MRR",P68,P68/12),SUMIF('Revenue E Actuals'!$A$2:$A$163,TRIM($A76),INDEX('Revenue E Actuals'!$C$2:$CU$163,0,MATCH(P$3,'Revenue E Actuals'!$C$1:$CU$1,0)))),0)</f>
        <v>0</v>
      </c>
      <c r="Q76" s="205">
        <f>IFERROR(IF(Q$2="Fcst",IF($A$3="MRR",Q68,Q68/12),SUMIF('Revenue E Actuals'!$A$2:$A$163,TRIM($A76),INDEX('Revenue E Actuals'!$C$2:$CU$163,0,MATCH(Q$3,'Revenue E Actuals'!$C$1:$CU$1,0)))),0)</f>
        <v>0</v>
      </c>
      <c r="R76" s="205">
        <f>IFERROR(IF(R$2="Fcst",IF($A$3="MRR",R68,R68/12),SUMIF('Revenue E Actuals'!$A$2:$A$163,TRIM($A76),INDEX('Revenue E Actuals'!$C$2:$CU$163,0,MATCH(R$3,'Revenue E Actuals'!$C$1:$CU$1,0)))),0)</f>
        <v>0</v>
      </c>
      <c r="S76" s="205">
        <f>IFERROR(IF(S$2="Fcst",IF($A$3="MRR",S68,S68/12),SUMIF('Revenue E Actuals'!$A$2:$A$163,TRIM($A76),INDEX('Revenue E Actuals'!$C$2:$CU$163,0,MATCH(S$3,'Revenue E Actuals'!$C$1:$CU$1,0)))),0)</f>
        <v>0</v>
      </c>
      <c r="T76" s="205">
        <f>IFERROR(IF(T$2="Fcst",IF($A$3="MRR",T68,T68/12),SUMIF('Revenue E Actuals'!$A$2:$A$163,TRIM($A76),INDEX('Revenue E Actuals'!$C$2:$CU$163,0,MATCH(T$3,'Revenue E Actuals'!$C$1:$CU$1,0)))),0)</f>
        <v>0</v>
      </c>
      <c r="U76" s="205">
        <f>IFERROR(IF(U$2="Fcst",IF($A$3="MRR",U68,U68/12),SUMIF('Revenue E Actuals'!$A$2:$A$163,TRIM($A76),INDEX('Revenue E Actuals'!$C$2:$CU$163,0,MATCH(U$3,'Revenue E Actuals'!$C$1:$CU$1,0)))),0)</f>
        <v>0</v>
      </c>
      <c r="V76" s="205">
        <f>IFERROR(IF(V$2="Fcst",IF($A$3="MRR",V68,V68/12),SUMIF('Revenue E Actuals'!$A$2:$A$163,TRIM($A76),INDEX('Revenue E Actuals'!$C$2:$CU$163,0,MATCH(V$3,'Revenue E Actuals'!$C$1:$CU$1,0)))),0)</f>
        <v>0</v>
      </c>
      <c r="W76" s="205">
        <f>IFERROR(IF(W$2="Fcst",IF($A$3="MRR",W68,W68/12),SUMIF('Revenue E Actuals'!$A$2:$A$163,TRIM($A76),INDEX('Revenue E Actuals'!$C$2:$CU$163,0,MATCH(W$3,'Revenue E Actuals'!$C$1:$CU$1,0)))),0)</f>
        <v>0</v>
      </c>
      <c r="X76" s="205">
        <f>IFERROR(IF(X$2="Fcst",IF($A$3="MRR",X68,X68/12),SUMIF('Revenue E Actuals'!$A$2:$A$163,TRIM($A76),INDEX('Revenue E Actuals'!$C$2:$CU$163,0,MATCH(X$3,'Revenue E Actuals'!$C$1:$CU$1,0)))),0)</f>
        <v>0</v>
      </c>
      <c r="Y76" s="205">
        <f>IFERROR(IF(Y$2="Fcst",IF($A$3="MRR",Y68,Y68/12),SUMIF('Revenue E Actuals'!$A$2:$A$163,TRIM($A76),INDEX('Revenue E Actuals'!$C$2:$CU$163,0,MATCH(Y$3,'Revenue E Actuals'!$C$1:$CU$1,0)))),0)</f>
        <v>0</v>
      </c>
      <c r="Z76" s="205">
        <f>IFERROR(IF(Z$2="Fcst",IF($A$3="MRR",Z68,Z68/12),SUMIF('Revenue E Actuals'!$A$2:$A$163,TRIM($A76),INDEX('Revenue E Actuals'!$C$2:$CU$163,0,MATCH(Z$3,'Revenue E Actuals'!$C$1:$CU$1,0)))),0)</f>
        <v>0</v>
      </c>
      <c r="AA76" s="205">
        <f>IFERROR(IF(AA$2="Fcst",IF($A$3="MRR",AA68,AA68/12),SUMIF('Revenue E Actuals'!$A$2:$A$163,TRIM($A76),INDEX('Revenue E Actuals'!$C$2:$CU$163,0,MATCH(AA$3,'Revenue E Actuals'!$C$1:$CU$1,0)))),0)</f>
        <v>0</v>
      </c>
      <c r="AB76" s="205">
        <f>IFERROR(IF(AB$2="Fcst",IF($A$3="MRR",AB68,AB68/12),SUMIF('Revenue E Actuals'!$A$2:$A$163,TRIM($A76),INDEX('Revenue E Actuals'!$C$2:$CU$163,0,MATCH(AB$3,'Revenue E Actuals'!$C$1:$CU$1,0)))),0)</f>
        <v>0</v>
      </c>
      <c r="AC76" s="205">
        <f>IFERROR(IF(AC$2="Fcst",IF($A$3="MRR",AC68,AC68/12),SUMIF('Revenue E Actuals'!$A$2:$A$163,TRIM($A76),INDEX('Revenue E Actuals'!$C$2:$CU$163,0,MATCH(AC$3,'Revenue E Actuals'!$C$1:$CU$1,0)))),0)</f>
        <v>0</v>
      </c>
      <c r="AD76" s="205">
        <f>IFERROR(IF(AD$2="Fcst",IF($A$3="MRR",AD68,AD68/12),SUMIF('Revenue E Actuals'!$A$2:$A$163,TRIM($A76),INDEX('Revenue E Actuals'!$C$2:$CU$163,0,MATCH(AD$3,'Revenue E Actuals'!$C$1:$CU$1,0)))),0)</f>
        <v>0</v>
      </c>
      <c r="AE76" s="205">
        <f>IFERROR(IF(AE$2="Fcst",IF($A$3="MRR",AE68,AE68/12),SUMIF('Revenue E Actuals'!$A$2:$A$163,TRIM($A76),INDEX('Revenue E Actuals'!$C$2:$CU$163,0,MATCH(AE$3,'Revenue E Actuals'!$C$1:$CU$1,0)))),0)</f>
        <v>0</v>
      </c>
      <c r="AF76" s="205">
        <f>IFERROR(IF(AF$2="Fcst",IF($A$3="MRR",AF68,AF68/12),SUMIF('Revenue E Actuals'!$A$2:$A$163,TRIM($A76),INDEX('Revenue E Actuals'!$C$2:$CU$163,0,MATCH(AF$3,'Revenue E Actuals'!$C$1:$CU$1,0)))),0)</f>
        <v>0</v>
      </c>
      <c r="AG76" s="205">
        <f>IFERROR(IF(AG$2="Fcst",IF($A$3="MRR",AG68,AG68/12),SUMIF('Revenue E Actuals'!$A$2:$A$163,TRIM($A76),INDEX('Revenue E Actuals'!$C$2:$CU$163,0,MATCH(AG$3,'Revenue E Actuals'!$C$1:$CU$1,0)))),0)</f>
        <v>0</v>
      </c>
      <c r="AH76" s="205">
        <f>IFERROR(IF(AH$2="Fcst",IF($A$3="MRR",AH68,AH68/12),SUMIF('Revenue E Actuals'!$A$2:$A$163,TRIM($A76),INDEX('Revenue E Actuals'!$C$2:$CU$163,0,MATCH(AH$3,'Revenue E Actuals'!$C$1:$CU$1,0)))),0)</f>
        <v>0</v>
      </c>
      <c r="AI76" s="205">
        <f>IFERROR(IF(AI$2="Fcst",IF($A$3="MRR",AI68,AI68/12),SUMIF('Revenue E Actuals'!$A$2:$A$163,TRIM($A76),INDEX('Revenue E Actuals'!$C$2:$CU$163,0,MATCH(AI$3,'Revenue E Actuals'!$C$1:$CU$1,0)))),0)</f>
        <v>0</v>
      </c>
      <c r="AJ76" s="205">
        <f>IFERROR(IF(AJ$2="Fcst",IF($A$3="MRR",AJ68,AJ68/12),SUMIF('Revenue E Actuals'!$A$2:$A$163,TRIM($A76),INDEX('Revenue E Actuals'!$C$2:$CU$163,0,MATCH(AJ$3,'Revenue E Actuals'!$C$1:$CU$1,0)))),0)</f>
        <v>0</v>
      </c>
      <c r="AK76" s="205">
        <f>IFERROR(IF(AK$2="Fcst",IF($A$3="MRR",AK68,AK68/12),SUMIF('Revenue E Actuals'!$A$2:$A$163,TRIM($A76),INDEX('Revenue E Actuals'!$C$2:$CU$163,0,MATCH(AK$3,'Revenue E Actuals'!$C$1:$CU$1,0)))),0)</f>
        <v>0</v>
      </c>
      <c r="AL76" s="205">
        <f>IFERROR(IF(AL$2="Fcst",IF($A$3="MRR",AL68,AL68/12),SUMIF('Revenue E Actuals'!$A$2:$A$163,TRIM($A76),INDEX('Revenue E Actuals'!$C$2:$CU$163,0,MATCH(AL$3,'Revenue E Actuals'!$C$1:$CU$1,0)))),0)</f>
        <v>0</v>
      </c>
      <c r="AM76" s="205">
        <f>IFERROR(IF(AM$2="Fcst",IF($A$3="MRR",AM68,AM68/12),SUMIF('Revenue E Actuals'!$A$2:$A$163,TRIM($A76),INDEX('Revenue E Actuals'!$C$2:$CU$163,0,MATCH(AM$3,'Revenue E Actuals'!$C$1:$CU$1,0)))),0)</f>
        <v>0</v>
      </c>
      <c r="AN76" s="205">
        <f>IFERROR(IF(AN$2="Fcst",IF($A$3="MRR",AN68,AN68/12),SUMIF('Revenue E Actuals'!$A$2:$A$163,TRIM($A76),INDEX('Revenue E Actuals'!$C$2:$CU$163,0,MATCH(AN$3,'Revenue E Actuals'!$C$1:$CU$1,0)))),0)</f>
        <v>0</v>
      </c>
      <c r="AO76" s="205">
        <f>IFERROR(IF(AO$2="Fcst",IF($A$3="MRR",AO68,AO68/12),SUMIF('Revenue E Actuals'!$A$2:$A$163,TRIM($A76),INDEX('Revenue E Actuals'!$C$2:$CU$163,0,MATCH(AO$3,'Revenue E Actuals'!$C$1:$CU$1,0)))),0)</f>
        <v>0</v>
      </c>
      <c r="AP76" s="205">
        <f>IFERROR(IF(AP$2="Fcst",IF($A$3="MRR",AP68,AP68/12),SUMIF('Revenue E Actuals'!$A$2:$A$163,TRIM($A76),INDEX('Revenue E Actuals'!$C$2:$CU$163,0,MATCH(AP$3,'Revenue E Actuals'!$C$1:$CU$1,0)))),0)</f>
        <v>0</v>
      </c>
      <c r="AQ76" s="205">
        <f>IFERROR(IF(AQ$2="Fcst",IF($A$3="MRR",AQ68,AQ68/12),SUMIF('Revenue E Actuals'!$A$2:$A$163,TRIM($A76),INDEX('Revenue E Actuals'!$C$2:$CU$163,0,MATCH(AQ$3,'Revenue E Actuals'!$C$1:$CU$1,0)))),0)</f>
        <v>0</v>
      </c>
      <c r="AR76" s="205">
        <f>IFERROR(IF(AR$2="Fcst",IF($A$3="MRR",AR68,AR68/12),SUMIF('Revenue E Actuals'!$A$2:$A$163,TRIM($A76),INDEX('Revenue E Actuals'!$C$2:$CU$163,0,MATCH(AR$3,'Revenue E Actuals'!$C$1:$CU$1,0)))),0)</f>
        <v>0</v>
      </c>
      <c r="AS76" s="205">
        <f>IFERROR(IF(AS$2="Fcst",IF($A$3="MRR",AS68,AS68/12),SUMIF('Revenue E Actuals'!$A$2:$A$163,TRIM($A76),INDEX('Revenue E Actuals'!$C$2:$CU$163,0,MATCH(AS$3,'Revenue E Actuals'!$C$1:$CU$1,0)))),0)</f>
        <v>0</v>
      </c>
      <c r="AT76" s="205">
        <f>IFERROR(IF(AT$2="Fcst",IF($A$3="MRR",AT68,AT68/12),SUMIF('Revenue E Actuals'!$A$2:$A$163,TRIM($A76),INDEX('Revenue E Actuals'!$C$2:$CU$163,0,MATCH(AT$3,'Revenue E Actuals'!$C$1:$CU$1,0)))),0)</f>
        <v>0</v>
      </c>
      <c r="AU76" s="205">
        <f>IFERROR(IF(AU$2="Fcst",IF($A$3="MRR",AU68,AU68/12),SUMIF('Revenue E Actuals'!$A$2:$A$163,TRIM($A76),INDEX('Revenue E Actuals'!$C$2:$CU$163,0,MATCH(AU$3,'Revenue E Actuals'!$C$1:$CU$1,0)))),0)</f>
        <v>0</v>
      </c>
      <c r="AV76" s="205">
        <f>IFERROR(IF(AV$2="Fcst",IF($A$3="MRR",AV68,AV68/12),SUMIF('Revenue E Actuals'!$A$2:$A$163,TRIM($A76),INDEX('Revenue E Actuals'!$C$2:$CU$163,0,MATCH(AV$3,'Revenue E Actuals'!$C$1:$CU$1,0)))),0)</f>
        <v>0</v>
      </c>
      <c r="AW76" s="205">
        <f>IFERROR(IF(AW$2="Fcst",IF($A$3="MRR",AW68,AW68/12),SUMIF('Revenue E Actuals'!$A$2:$A$163,TRIM($A76),INDEX('Revenue E Actuals'!$C$2:$CU$163,0,MATCH(AW$3,'Revenue E Actuals'!$C$1:$CU$1,0)))),0)</f>
        <v>0</v>
      </c>
      <c r="AX76" s="205">
        <f>IFERROR(IF(AX$2="Fcst",IF($A$3="MRR",AX68,AX68/12),SUMIF('Revenue E Actuals'!$A$2:$A$163,TRIM($A76),INDEX('Revenue E Actuals'!$C$2:$CU$163,0,MATCH(AX$3,'Revenue E Actuals'!$C$1:$CU$1,0)))),0)</f>
        <v>0</v>
      </c>
      <c r="AY76" s="205">
        <f>IFERROR(IF(AY$2="Fcst",IF($A$3="MRR",AY68,AY68/12),SUMIF('Revenue E Actuals'!$A$2:$A$163,TRIM($A76),INDEX('Revenue E Actuals'!$C$2:$CU$163,0,MATCH(AY$3,'Revenue E Actuals'!$C$1:$CU$1,0)))),0)</f>
        <v>0</v>
      </c>
      <c r="AZ76" s="205">
        <f>IFERROR(IF(AZ$2="Fcst",IF($A$3="MRR",AZ68,AZ68/12),SUMIF('Revenue E Actuals'!$A$2:$A$163,TRIM($A76),INDEX('Revenue E Actuals'!$C$2:$CU$163,0,MATCH(AZ$3,'Revenue E Actuals'!$C$1:$CU$1,0)))),0)</f>
        <v>0</v>
      </c>
      <c r="BA76" s="205">
        <f>IFERROR(IF(BA$2="Fcst",IF($A$3="MRR",BA68,BA68/12),SUMIF('Revenue E Actuals'!$A$2:$A$163,TRIM($A76),INDEX('Revenue E Actuals'!$C$2:$CU$163,0,MATCH(BA$3,'Revenue E Actuals'!$C$1:$CU$1,0)))),0)</f>
        <v>0</v>
      </c>
      <c r="BB76" s="205">
        <f>IFERROR(IF(BB$2="Fcst",IF($A$3="MRR",BB68,BB68/12),SUMIF('Revenue E Actuals'!$A$2:$A$163,TRIM($A76),INDEX('Revenue E Actuals'!$C$2:$CU$163,0,MATCH(BB$3,'Revenue E Actuals'!$C$1:$CU$1,0)))),0)</f>
        <v>0</v>
      </c>
      <c r="BC76" s="205">
        <f>IFERROR(IF(BC$2="Fcst",IF($A$3="MRR",BC68,BC68/12),SUMIF('Revenue E Actuals'!$A$2:$A$163,TRIM($A76),INDEX('Revenue E Actuals'!$C$2:$CU$163,0,MATCH(BC$3,'Revenue E Actuals'!$C$1:$CU$1,0)))),0)</f>
        <v>0</v>
      </c>
      <c r="BD76" s="205">
        <f>IFERROR(IF(BD$2="Fcst",IF($A$3="MRR",BD68,BD68/12),SUMIF('Revenue E Actuals'!$A$2:$A$163,TRIM($A76),INDEX('Revenue E Actuals'!$C$2:$CU$163,0,MATCH(BD$3,'Revenue E Actuals'!$C$1:$CU$1,0)))),0)</f>
        <v>0</v>
      </c>
      <c r="BE76" s="205">
        <f>IFERROR(IF(BE$2="Fcst",IF($A$3="MRR",BE68,BE68/12),SUMIF('Revenue E Actuals'!$A$2:$A$163,TRIM($A76),INDEX('Revenue E Actuals'!$C$2:$CU$163,0,MATCH(BE$3,'Revenue E Actuals'!$C$1:$CU$1,0)))),0)</f>
        <v>0</v>
      </c>
      <c r="BF76" s="205">
        <f>IFERROR(IF(BF$2="Fcst",IF($A$3="MRR",BF68,BF68/12),SUMIF('Revenue E Actuals'!$A$2:$A$163,TRIM($A76),INDEX('Revenue E Actuals'!$C$2:$CU$163,0,MATCH(BF$3,'Revenue E Actuals'!$C$1:$CU$1,0)))),0)</f>
        <v>0</v>
      </c>
      <c r="BG76" s="205">
        <f>IFERROR(IF(BG$2="Fcst",IF($A$3="MRR",BG68,BG68/12),SUMIF('Revenue E Actuals'!$A$2:$A$163,TRIM($A76),INDEX('Revenue E Actuals'!$C$2:$CU$163,0,MATCH(BG$3,'Revenue E Actuals'!$C$1:$CU$1,0)))),0)</f>
        <v>0</v>
      </c>
      <c r="BH76" s="205">
        <f>IFERROR(IF(BH$2="Fcst",IF($A$3="MRR",BH68,BH68/12),SUMIF('Revenue E Actuals'!$A$2:$A$163,TRIM($A76),INDEX('Revenue E Actuals'!$C$2:$CU$163,0,MATCH(BH$3,'Revenue E Actuals'!$C$1:$CU$1,0)))),0)</f>
        <v>0</v>
      </c>
      <c r="BI76" s="205">
        <f>IFERROR(IF(BI$2="Fcst",IF($A$3="MRR",BI68,BI68/12),SUMIF('Revenue E Actuals'!$A$2:$A$163,TRIM($A76),INDEX('Revenue E Actuals'!$C$2:$CU$163,0,MATCH(BI$3,'Revenue E Actuals'!$C$1:$CU$1,0)))),0)</f>
        <v>0</v>
      </c>
      <c r="BJ76" s="205">
        <f>IFERROR(IF(BJ$2="Fcst",IF($A$3="MRR",BJ68,BJ68/12),SUMIF('Revenue E Actuals'!$A$2:$A$163,TRIM($A76),INDEX('Revenue E Actuals'!$C$2:$CU$163,0,MATCH(BJ$3,'Revenue E Actuals'!$C$1:$CU$1,0)))),0)</f>
        <v>0</v>
      </c>
      <c r="BK76" s="205">
        <f>IFERROR(IF(BK$2="Fcst",IF($A$3="MRR",BK68,BK68/12),SUMIF('Revenue E Actuals'!$A$2:$A$163,TRIM($A76),INDEX('Revenue E Actuals'!$C$2:$CU$163,0,MATCH(BK$3,'Revenue E Actuals'!$C$1:$CU$1,0)))),0)</f>
        <v>0</v>
      </c>
      <c r="BL76" s="205">
        <f>IFERROR(IF(BL$2="Fcst",IF($A$3="MRR",BL68,BL68/12),SUMIF('Revenue E Actuals'!$A$2:$A$163,TRIM($A76),INDEX('Revenue E Actuals'!$C$2:$CU$163,0,MATCH(BL$3,'Revenue E Actuals'!$C$1:$CU$1,0)))),0)</f>
        <v>0</v>
      </c>
      <c r="BM76" s="205">
        <f>IFERROR(IF(BM$2="Fcst",IF($A$3="MRR",BM68,BM68/12),SUMIF('Revenue E Actuals'!$A$2:$A$163,TRIM($A76),INDEX('Revenue E Actuals'!$C$2:$CU$163,0,MATCH(BM$3,'Revenue E Actuals'!$C$1:$CU$1,0)))),0)</f>
        <v>0</v>
      </c>
      <c r="BN76" s="205">
        <f>IFERROR(IF(BN$2="Fcst",IF($A$3="MRR",BN68,BN68/12),SUMIF('Revenue E Actuals'!$A$2:$A$163,TRIM($A76),INDEX('Revenue E Actuals'!$C$2:$CU$163,0,MATCH(BN$3,'Revenue E Actuals'!$C$1:$CU$1,0)))),0)</f>
        <v>0</v>
      </c>
      <c r="BO76" s="205">
        <f>IFERROR(IF(BO$2="Fcst",IF($A$3="MRR",BO68,BO68/12),SUMIF('Revenue E Actuals'!$A$2:$A$163,TRIM($A76),INDEX('Revenue E Actuals'!$C$2:$CU$163,0,MATCH(BO$3,'Revenue E Actuals'!$C$1:$CU$1,0)))),0)</f>
        <v>0</v>
      </c>
      <c r="BP76" s="205">
        <f>IFERROR(IF(BP$2="Fcst",IF($A$3="MRR",BP68,BP68/12),SUMIF('Revenue E Actuals'!$A$2:$A$163,TRIM($A76),INDEX('Revenue E Actuals'!$C$2:$CU$163,0,MATCH(BP$3,'Revenue E Actuals'!$C$1:$CU$1,0)))),0)</f>
        <v>0</v>
      </c>
      <c r="BQ76" s="205">
        <f>IFERROR(IF(BQ$2="Fcst",IF($A$3="MRR",BQ68,BQ68/12),SUMIF('Revenue E Actuals'!$A$2:$A$163,TRIM($A76),INDEX('Revenue E Actuals'!$C$2:$CU$163,0,MATCH(BQ$3,'Revenue E Actuals'!$C$1:$CU$1,0)))),0)</f>
        <v>0</v>
      </c>
      <c r="BR76" s="205">
        <f>IFERROR(IF(BR$2="Fcst",IF($A$3="MRR",BR68,BR68/12),SUMIF('Revenue E Actuals'!$A$2:$A$163,TRIM($A76),INDEX('Revenue E Actuals'!$C$2:$CU$163,0,MATCH(BR$3,'Revenue E Actuals'!$C$1:$CU$1,0)))),0)</f>
        <v>0</v>
      </c>
      <c r="BS76" s="205">
        <f>IFERROR(IF(BS$2="Fcst",IF($A$3="MRR",BS68,BS68/12),SUMIF('Revenue E Actuals'!$A$2:$A$163,TRIM($A76),INDEX('Revenue E Actuals'!$C$2:$CU$163,0,MATCH(BS$3,'Revenue E Actuals'!$C$1:$CU$1,0)))),0)</f>
        <v>0</v>
      </c>
      <c r="BT76" s="205">
        <f>IFERROR(IF(BT$2="Fcst",IF($A$3="MRR",BT68,BT68/12),SUMIF('Revenue E Actuals'!$A$2:$A$163,TRIM($A76),INDEX('Revenue E Actuals'!$C$2:$CU$163,0,MATCH(BT$3,'Revenue E Actuals'!$C$1:$CU$1,0)))),0)</f>
        <v>0</v>
      </c>
      <c r="BU76" s="205">
        <f>IFERROR(IF(BU$2="Fcst",IF($A$3="MRR",BU68,BU68/12),SUMIF('Revenue E Actuals'!$A$2:$A$163,TRIM($A76),INDEX('Revenue E Actuals'!$C$2:$CU$163,0,MATCH(BU$3,'Revenue E Actuals'!$C$1:$CU$1,0)))),0)</f>
        <v>0</v>
      </c>
    </row>
    <row r="77" spans="1:73" x14ac:dyDescent="0.3">
      <c r="A77" s="206" t="s">
        <v>51</v>
      </c>
      <c r="B77" s="180">
        <f>SUM(B71:B76)</f>
        <v>0</v>
      </c>
      <c r="C77" s="180">
        <f>SUM(C71:C76)</f>
        <v>0</v>
      </c>
      <c r="D77" s="180">
        <f t="shared" ref="D77:BI77" si="442">SUM(D71:D76)</f>
        <v>0</v>
      </c>
      <c r="E77" s="180">
        <f t="shared" si="442"/>
        <v>0</v>
      </c>
      <c r="F77" s="180">
        <f t="shared" si="442"/>
        <v>0</v>
      </c>
      <c r="G77" s="180">
        <f t="shared" si="442"/>
        <v>0</v>
      </c>
      <c r="H77" s="180">
        <f t="shared" si="442"/>
        <v>0</v>
      </c>
      <c r="I77" s="180">
        <f t="shared" si="442"/>
        <v>0</v>
      </c>
      <c r="J77" s="180">
        <f t="shared" si="442"/>
        <v>0</v>
      </c>
      <c r="K77" s="180">
        <f t="shared" si="442"/>
        <v>0</v>
      </c>
      <c r="L77" s="180">
        <f t="shared" si="442"/>
        <v>0</v>
      </c>
      <c r="M77" s="180">
        <f t="shared" si="442"/>
        <v>0</v>
      </c>
      <c r="N77" s="180">
        <f t="shared" si="442"/>
        <v>0</v>
      </c>
      <c r="O77" s="180">
        <f t="shared" si="442"/>
        <v>0</v>
      </c>
      <c r="P77" s="180">
        <f t="shared" si="442"/>
        <v>0</v>
      </c>
      <c r="Q77" s="180">
        <f t="shared" si="442"/>
        <v>0</v>
      </c>
      <c r="R77" s="180">
        <f t="shared" si="442"/>
        <v>0</v>
      </c>
      <c r="S77" s="180">
        <f t="shared" si="442"/>
        <v>0</v>
      </c>
      <c r="T77" s="180">
        <f t="shared" si="442"/>
        <v>0</v>
      </c>
      <c r="U77" s="180">
        <f t="shared" si="442"/>
        <v>0</v>
      </c>
      <c r="V77" s="180">
        <f t="shared" si="442"/>
        <v>0</v>
      </c>
      <c r="W77" s="180">
        <f t="shared" si="442"/>
        <v>0</v>
      </c>
      <c r="X77" s="180">
        <f t="shared" si="442"/>
        <v>0</v>
      </c>
      <c r="Y77" s="180">
        <f t="shared" si="442"/>
        <v>0</v>
      </c>
      <c r="Z77" s="180">
        <f t="shared" si="442"/>
        <v>0</v>
      </c>
      <c r="AA77" s="180">
        <f t="shared" si="442"/>
        <v>0</v>
      </c>
      <c r="AB77" s="180">
        <f t="shared" si="442"/>
        <v>0</v>
      </c>
      <c r="AC77" s="180">
        <f t="shared" si="442"/>
        <v>0</v>
      </c>
      <c r="AD77" s="180">
        <f t="shared" si="442"/>
        <v>0</v>
      </c>
      <c r="AE77" s="180">
        <f t="shared" si="442"/>
        <v>0</v>
      </c>
      <c r="AF77" s="180">
        <f t="shared" si="442"/>
        <v>0</v>
      </c>
      <c r="AG77" s="180">
        <f t="shared" si="442"/>
        <v>0</v>
      </c>
      <c r="AH77" s="180">
        <f t="shared" si="442"/>
        <v>0</v>
      </c>
      <c r="AI77" s="180">
        <f t="shared" si="442"/>
        <v>0</v>
      </c>
      <c r="AJ77" s="180">
        <f t="shared" si="442"/>
        <v>0</v>
      </c>
      <c r="AK77" s="180">
        <f t="shared" si="442"/>
        <v>0</v>
      </c>
      <c r="AL77" s="180">
        <f t="shared" si="442"/>
        <v>0</v>
      </c>
      <c r="AM77" s="180">
        <f t="shared" si="442"/>
        <v>0</v>
      </c>
      <c r="AN77" s="180">
        <f t="shared" si="442"/>
        <v>0</v>
      </c>
      <c r="AO77" s="180">
        <f t="shared" si="442"/>
        <v>0</v>
      </c>
      <c r="AP77" s="180">
        <f t="shared" si="442"/>
        <v>0</v>
      </c>
      <c r="AQ77" s="180">
        <f t="shared" si="442"/>
        <v>0</v>
      </c>
      <c r="AR77" s="180">
        <f t="shared" si="442"/>
        <v>0</v>
      </c>
      <c r="AS77" s="180">
        <f t="shared" si="442"/>
        <v>0</v>
      </c>
      <c r="AT77" s="180">
        <f t="shared" si="442"/>
        <v>0</v>
      </c>
      <c r="AU77" s="180">
        <f t="shared" si="442"/>
        <v>0</v>
      </c>
      <c r="AV77" s="180">
        <f t="shared" si="442"/>
        <v>0</v>
      </c>
      <c r="AW77" s="180">
        <f t="shared" si="442"/>
        <v>0</v>
      </c>
      <c r="AX77" s="180">
        <f t="shared" si="442"/>
        <v>0</v>
      </c>
      <c r="AY77" s="180">
        <f t="shared" si="442"/>
        <v>0</v>
      </c>
      <c r="AZ77" s="180">
        <f t="shared" si="442"/>
        <v>0</v>
      </c>
      <c r="BA77" s="180">
        <f t="shared" si="442"/>
        <v>0</v>
      </c>
      <c r="BB77" s="180">
        <f t="shared" si="442"/>
        <v>0</v>
      </c>
      <c r="BC77" s="180">
        <f t="shared" si="442"/>
        <v>0</v>
      </c>
      <c r="BD77" s="180">
        <f t="shared" si="442"/>
        <v>0</v>
      </c>
      <c r="BE77" s="180">
        <f t="shared" si="442"/>
        <v>0</v>
      </c>
      <c r="BF77" s="180">
        <f t="shared" si="442"/>
        <v>0</v>
      </c>
      <c r="BG77" s="180">
        <f t="shared" si="442"/>
        <v>0</v>
      </c>
      <c r="BH77" s="180">
        <f t="shared" si="442"/>
        <v>0</v>
      </c>
      <c r="BI77" s="180">
        <f t="shared" si="442"/>
        <v>0</v>
      </c>
      <c r="BJ77" s="180">
        <f t="shared" ref="BJ77:BU77" si="443">SUM(BJ71:BJ76)</f>
        <v>0</v>
      </c>
      <c r="BK77" s="180">
        <f t="shared" si="443"/>
        <v>0</v>
      </c>
      <c r="BL77" s="180">
        <f t="shared" si="443"/>
        <v>0</v>
      </c>
      <c r="BM77" s="180">
        <f t="shared" si="443"/>
        <v>0</v>
      </c>
      <c r="BN77" s="180">
        <f t="shared" si="443"/>
        <v>0</v>
      </c>
      <c r="BO77" s="180">
        <f t="shared" si="443"/>
        <v>0</v>
      </c>
      <c r="BP77" s="180">
        <f t="shared" si="443"/>
        <v>0</v>
      </c>
      <c r="BQ77" s="180">
        <f t="shared" si="443"/>
        <v>0</v>
      </c>
      <c r="BR77" s="180">
        <f t="shared" si="443"/>
        <v>0</v>
      </c>
      <c r="BS77" s="180">
        <f t="shared" si="443"/>
        <v>0</v>
      </c>
      <c r="BT77" s="180">
        <f t="shared" si="443"/>
        <v>0</v>
      </c>
      <c r="BU77" s="180">
        <f t="shared" si="443"/>
        <v>0</v>
      </c>
    </row>
    <row r="78" spans="1:73" x14ac:dyDescent="0.3">
      <c r="A78" s="146"/>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row>
    <row r="79" spans="1:73" x14ac:dyDescent="0.3">
      <c r="C79" s="309"/>
      <c r="K79" s="150"/>
    </row>
    <row r="80" spans="1:73" x14ac:dyDescent="0.3">
      <c r="A80" s="61" t="s">
        <v>52</v>
      </c>
      <c r="K80" s="150"/>
    </row>
    <row r="81" spans="1:73" x14ac:dyDescent="0.3">
      <c r="A81" s="65" t="str">
        <f>IF(A3="MRR","New MRR Bookings","New ARR Bookings")</f>
        <v>New MRR Bookings</v>
      </c>
      <c r="B81" s="150">
        <f>B36*B50</f>
        <v>0</v>
      </c>
      <c r="C81" s="150">
        <f t="shared" ref="C81:AG81" si="444">C36*C50</f>
        <v>0</v>
      </c>
      <c r="D81" s="150">
        <f t="shared" si="444"/>
        <v>0</v>
      </c>
      <c r="E81" s="150">
        <f t="shared" si="444"/>
        <v>0</v>
      </c>
      <c r="F81" s="150">
        <f t="shared" si="444"/>
        <v>0</v>
      </c>
      <c r="G81" s="150">
        <f t="shared" si="444"/>
        <v>0</v>
      </c>
      <c r="H81" s="150">
        <f t="shared" si="444"/>
        <v>0</v>
      </c>
      <c r="I81" s="150">
        <f t="shared" si="444"/>
        <v>0</v>
      </c>
      <c r="J81" s="150">
        <f t="shared" si="444"/>
        <v>0</v>
      </c>
      <c r="K81" s="150">
        <f t="shared" si="444"/>
        <v>0</v>
      </c>
      <c r="L81" s="150">
        <f t="shared" si="444"/>
        <v>0</v>
      </c>
      <c r="M81" s="150">
        <f t="shared" si="444"/>
        <v>0</v>
      </c>
      <c r="N81" s="150">
        <f t="shared" si="444"/>
        <v>0</v>
      </c>
      <c r="O81" s="150">
        <f t="shared" si="444"/>
        <v>0</v>
      </c>
      <c r="P81" s="150">
        <f t="shared" si="444"/>
        <v>0</v>
      </c>
      <c r="Q81" s="150">
        <f t="shared" si="444"/>
        <v>0</v>
      </c>
      <c r="R81" s="150">
        <f t="shared" si="444"/>
        <v>0</v>
      </c>
      <c r="S81" s="150">
        <f t="shared" si="444"/>
        <v>0</v>
      </c>
      <c r="T81" s="150">
        <f t="shared" si="444"/>
        <v>0</v>
      </c>
      <c r="U81" s="150">
        <f t="shared" si="444"/>
        <v>0</v>
      </c>
      <c r="V81" s="150">
        <f t="shared" si="444"/>
        <v>0</v>
      </c>
      <c r="W81" s="150">
        <f t="shared" si="444"/>
        <v>0</v>
      </c>
      <c r="X81" s="150">
        <f t="shared" si="444"/>
        <v>0</v>
      </c>
      <c r="Y81" s="150">
        <f t="shared" si="444"/>
        <v>0</v>
      </c>
      <c r="Z81" s="150">
        <f t="shared" si="444"/>
        <v>0</v>
      </c>
      <c r="AA81" s="150">
        <f t="shared" si="444"/>
        <v>0</v>
      </c>
      <c r="AB81" s="150">
        <f t="shared" si="444"/>
        <v>0</v>
      </c>
      <c r="AC81" s="150">
        <f t="shared" si="444"/>
        <v>0</v>
      </c>
      <c r="AD81" s="150">
        <f t="shared" si="444"/>
        <v>0</v>
      </c>
      <c r="AE81" s="150">
        <f t="shared" si="444"/>
        <v>0</v>
      </c>
      <c r="AF81" s="150">
        <f t="shared" si="444"/>
        <v>0</v>
      </c>
      <c r="AG81" s="150">
        <f t="shared" si="444"/>
        <v>0</v>
      </c>
      <c r="AH81" s="150">
        <f t="shared" ref="AH81:BI81" si="445">AH36*AH50</f>
        <v>0</v>
      </c>
      <c r="AI81" s="150">
        <f t="shared" si="445"/>
        <v>0</v>
      </c>
      <c r="AJ81" s="150">
        <f t="shared" si="445"/>
        <v>0</v>
      </c>
      <c r="AK81" s="150">
        <f t="shared" si="445"/>
        <v>0</v>
      </c>
      <c r="AL81" s="150">
        <f t="shared" si="445"/>
        <v>0</v>
      </c>
      <c r="AM81" s="150">
        <f t="shared" si="445"/>
        <v>0</v>
      </c>
      <c r="AN81" s="150">
        <f t="shared" si="445"/>
        <v>0</v>
      </c>
      <c r="AO81" s="150">
        <f t="shared" si="445"/>
        <v>0</v>
      </c>
      <c r="AP81" s="150">
        <f t="shared" si="445"/>
        <v>0</v>
      </c>
      <c r="AQ81" s="150">
        <f t="shared" si="445"/>
        <v>0</v>
      </c>
      <c r="AR81" s="150">
        <f t="shared" si="445"/>
        <v>0</v>
      </c>
      <c r="AS81" s="150">
        <f t="shared" si="445"/>
        <v>0</v>
      </c>
      <c r="AT81" s="150">
        <f t="shared" si="445"/>
        <v>0</v>
      </c>
      <c r="AU81" s="150">
        <f t="shared" si="445"/>
        <v>0</v>
      </c>
      <c r="AV81" s="150">
        <f t="shared" si="445"/>
        <v>0</v>
      </c>
      <c r="AW81" s="150">
        <f t="shared" si="445"/>
        <v>0</v>
      </c>
      <c r="AX81" s="150">
        <f t="shared" si="445"/>
        <v>0</v>
      </c>
      <c r="AY81" s="150">
        <f t="shared" si="445"/>
        <v>0</v>
      </c>
      <c r="AZ81" s="150">
        <f t="shared" si="445"/>
        <v>0</v>
      </c>
      <c r="BA81" s="150">
        <f t="shared" si="445"/>
        <v>0</v>
      </c>
      <c r="BB81" s="150">
        <f t="shared" si="445"/>
        <v>0</v>
      </c>
      <c r="BC81" s="150">
        <f t="shared" si="445"/>
        <v>0</v>
      </c>
      <c r="BD81" s="150">
        <f t="shared" si="445"/>
        <v>0</v>
      </c>
      <c r="BE81" s="150">
        <f t="shared" si="445"/>
        <v>0</v>
      </c>
      <c r="BF81" s="150">
        <f t="shared" si="445"/>
        <v>0</v>
      </c>
      <c r="BG81" s="150">
        <f t="shared" si="445"/>
        <v>0</v>
      </c>
      <c r="BH81" s="150">
        <f t="shared" si="445"/>
        <v>0</v>
      </c>
      <c r="BI81" s="150">
        <f t="shared" si="445"/>
        <v>0</v>
      </c>
      <c r="BJ81" s="150">
        <f t="shared" ref="BJ81:BU81" si="446">BJ36*BJ50</f>
        <v>0</v>
      </c>
      <c r="BK81" s="150">
        <f t="shared" si="446"/>
        <v>0</v>
      </c>
      <c r="BL81" s="150">
        <f t="shared" si="446"/>
        <v>0</v>
      </c>
      <c r="BM81" s="150">
        <f t="shared" si="446"/>
        <v>0</v>
      </c>
      <c r="BN81" s="150">
        <f t="shared" si="446"/>
        <v>0</v>
      </c>
      <c r="BO81" s="150">
        <f t="shared" si="446"/>
        <v>0</v>
      </c>
      <c r="BP81" s="150">
        <f t="shared" si="446"/>
        <v>0</v>
      </c>
      <c r="BQ81" s="150">
        <f t="shared" si="446"/>
        <v>0</v>
      </c>
      <c r="BR81" s="150">
        <f t="shared" si="446"/>
        <v>0</v>
      </c>
      <c r="BS81" s="150">
        <f t="shared" si="446"/>
        <v>0</v>
      </c>
      <c r="BT81" s="150">
        <f t="shared" si="446"/>
        <v>0</v>
      </c>
      <c r="BU81" s="150">
        <f t="shared" si="446"/>
        <v>0</v>
      </c>
    </row>
    <row r="82" spans="1:73" x14ac:dyDescent="0.3">
      <c r="A82" s="65" t="str">
        <f>IF(A3="MRR","Reactivation MRR Bookings","Reactivation ARR Bookings")</f>
        <v>Reactivation MRR Bookings</v>
      </c>
      <c r="B82" s="150">
        <f t="shared" ref="B82:AG82" si="447">B37*B50</f>
        <v>0</v>
      </c>
      <c r="C82" s="150">
        <f t="shared" si="447"/>
        <v>0</v>
      </c>
      <c r="D82" s="150">
        <f t="shared" si="447"/>
        <v>0</v>
      </c>
      <c r="E82" s="150">
        <f t="shared" si="447"/>
        <v>0</v>
      </c>
      <c r="F82" s="150">
        <f t="shared" si="447"/>
        <v>0</v>
      </c>
      <c r="G82" s="150">
        <f t="shared" si="447"/>
        <v>0</v>
      </c>
      <c r="H82" s="150">
        <f t="shared" si="447"/>
        <v>0</v>
      </c>
      <c r="I82" s="150">
        <f t="shared" si="447"/>
        <v>0</v>
      </c>
      <c r="J82" s="150">
        <f t="shared" si="447"/>
        <v>0</v>
      </c>
      <c r="K82" s="150">
        <f t="shared" si="447"/>
        <v>0</v>
      </c>
      <c r="L82" s="150">
        <f t="shared" si="447"/>
        <v>0</v>
      </c>
      <c r="M82" s="150">
        <f t="shared" si="447"/>
        <v>0</v>
      </c>
      <c r="N82" s="150">
        <f t="shared" si="447"/>
        <v>0</v>
      </c>
      <c r="O82" s="150">
        <f t="shared" si="447"/>
        <v>0</v>
      </c>
      <c r="P82" s="150">
        <f t="shared" si="447"/>
        <v>0</v>
      </c>
      <c r="Q82" s="150">
        <f t="shared" si="447"/>
        <v>0</v>
      </c>
      <c r="R82" s="150">
        <f t="shared" si="447"/>
        <v>0</v>
      </c>
      <c r="S82" s="150">
        <f t="shared" si="447"/>
        <v>0</v>
      </c>
      <c r="T82" s="150">
        <f t="shared" si="447"/>
        <v>0</v>
      </c>
      <c r="U82" s="150">
        <f t="shared" si="447"/>
        <v>0</v>
      </c>
      <c r="V82" s="150">
        <f t="shared" si="447"/>
        <v>0</v>
      </c>
      <c r="W82" s="150">
        <f t="shared" si="447"/>
        <v>0</v>
      </c>
      <c r="X82" s="150">
        <f t="shared" si="447"/>
        <v>0</v>
      </c>
      <c r="Y82" s="150">
        <f t="shared" si="447"/>
        <v>0</v>
      </c>
      <c r="Z82" s="150">
        <f t="shared" si="447"/>
        <v>0</v>
      </c>
      <c r="AA82" s="150">
        <f t="shared" si="447"/>
        <v>0</v>
      </c>
      <c r="AB82" s="150">
        <f t="shared" si="447"/>
        <v>0</v>
      </c>
      <c r="AC82" s="150">
        <f t="shared" si="447"/>
        <v>0</v>
      </c>
      <c r="AD82" s="150">
        <f t="shared" si="447"/>
        <v>0</v>
      </c>
      <c r="AE82" s="150">
        <f t="shared" si="447"/>
        <v>0</v>
      </c>
      <c r="AF82" s="150">
        <f t="shared" si="447"/>
        <v>0</v>
      </c>
      <c r="AG82" s="150">
        <f t="shared" si="447"/>
        <v>0</v>
      </c>
      <c r="AH82" s="150">
        <f t="shared" ref="AH82:BI82" si="448">AH37*AH50</f>
        <v>0</v>
      </c>
      <c r="AI82" s="150">
        <f t="shared" si="448"/>
        <v>0</v>
      </c>
      <c r="AJ82" s="150">
        <f t="shared" si="448"/>
        <v>0</v>
      </c>
      <c r="AK82" s="150">
        <f t="shared" si="448"/>
        <v>0</v>
      </c>
      <c r="AL82" s="150">
        <f t="shared" si="448"/>
        <v>0</v>
      </c>
      <c r="AM82" s="150">
        <f t="shared" si="448"/>
        <v>0</v>
      </c>
      <c r="AN82" s="150">
        <f t="shared" si="448"/>
        <v>0</v>
      </c>
      <c r="AO82" s="150">
        <f t="shared" si="448"/>
        <v>0</v>
      </c>
      <c r="AP82" s="150">
        <f t="shared" si="448"/>
        <v>0</v>
      </c>
      <c r="AQ82" s="150">
        <f t="shared" si="448"/>
        <v>0</v>
      </c>
      <c r="AR82" s="150">
        <f t="shared" si="448"/>
        <v>0</v>
      </c>
      <c r="AS82" s="150">
        <f t="shared" si="448"/>
        <v>0</v>
      </c>
      <c r="AT82" s="150">
        <f t="shared" si="448"/>
        <v>0</v>
      </c>
      <c r="AU82" s="150">
        <f t="shared" si="448"/>
        <v>0</v>
      </c>
      <c r="AV82" s="150">
        <f t="shared" si="448"/>
        <v>0</v>
      </c>
      <c r="AW82" s="150">
        <f t="shared" si="448"/>
        <v>0</v>
      </c>
      <c r="AX82" s="150">
        <f t="shared" si="448"/>
        <v>0</v>
      </c>
      <c r="AY82" s="150">
        <f t="shared" si="448"/>
        <v>0</v>
      </c>
      <c r="AZ82" s="150">
        <f t="shared" si="448"/>
        <v>0</v>
      </c>
      <c r="BA82" s="150">
        <f t="shared" si="448"/>
        <v>0</v>
      </c>
      <c r="BB82" s="150">
        <f t="shared" si="448"/>
        <v>0</v>
      </c>
      <c r="BC82" s="150">
        <f t="shared" si="448"/>
        <v>0</v>
      </c>
      <c r="BD82" s="150">
        <f t="shared" si="448"/>
        <v>0</v>
      </c>
      <c r="BE82" s="150">
        <f t="shared" si="448"/>
        <v>0</v>
      </c>
      <c r="BF82" s="150">
        <f t="shared" si="448"/>
        <v>0</v>
      </c>
      <c r="BG82" s="150">
        <f t="shared" si="448"/>
        <v>0</v>
      </c>
      <c r="BH82" s="150">
        <f t="shared" si="448"/>
        <v>0</v>
      </c>
      <c r="BI82" s="150">
        <f t="shared" si="448"/>
        <v>0</v>
      </c>
      <c r="BJ82" s="150">
        <f t="shared" ref="BJ82:BU82" si="449">BJ37*BJ50</f>
        <v>0</v>
      </c>
      <c r="BK82" s="150">
        <f t="shared" si="449"/>
        <v>0</v>
      </c>
      <c r="BL82" s="150">
        <f t="shared" si="449"/>
        <v>0</v>
      </c>
      <c r="BM82" s="150">
        <f t="shared" si="449"/>
        <v>0</v>
      </c>
      <c r="BN82" s="150">
        <f t="shared" si="449"/>
        <v>0</v>
      </c>
      <c r="BO82" s="150">
        <f t="shared" si="449"/>
        <v>0</v>
      </c>
      <c r="BP82" s="150">
        <f t="shared" si="449"/>
        <v>0</v>
      </c>
      <c r="BQ82" s="150">
        <f t="shared" si="449"/>
        <v>0</v>
      </c>
      <c r="BR82" s="150">
        <f t="shared" si="449"/>
        <v>0</v>
      </c>
      <c r="BS82" s="150">
        <f t="shared" si="449"/>
        <v>0</v>
      </c>
      <c r="BT82" s="150">
        <f t="shared" si="449"/>
        <v>0</v>
      </c>
      <c r="BU82" s="150">
        <f t="shared" si="449"/>
        <v>0</v>
      </c>
    </row>
    <row r="83" spans="1:73" x14ac:dyDescent="0.3">
      <c r="A83" s="65" t="str">
        <f>IF($A$3="MRR","Expansion MRR Bookings","Expansion ARR Bookings")</f>
        <v>Expansion MRR Bookings</v>
      </c>
      <c r="B83" s="150">
        <f>IF($A$3="ARR",B74*12,B74)</f>
        <v>0</v>
      </c>
      <c r="C83" s="150">
        <f>IF($A$3="ARR",C74*12,C74)</f>
        <v>0</v>
      </c>
      <c r="D83" s="150">
        <f t="shared" ref="D83:BI83" si="450">IF($A$3="ARR",D74*12,D74)</f>
        <v>0</v>
      </c>
      <c r="E83" s="150">
        <f t="shared" si="450"/>
        <v>0</v>
      </c>
      <c r="F83" s="150">
        <f t="shared" si="450"/>
        <v>0</v>
      </c>
      <c r="G83" s="150">
        <f t="shared" si="450"/>
        <v>0</v>
      </c>
      <c r="H83" s="150">
        <f t="shared" si="450"/>
        <v>0</v>
      </c>
      <c r="I83" s="150">
        <f t="shared" si="450"/>
        <v>0</v>
      </c>
      <c r="J83" s="150">
        <f t="shared" si="450"/>
        <v>0</v>
      </c>
      <c r="K83" s="150">
        <f t="shared" si="450"/>
        <v>0</v>
      </c>
      <c r="L83" s="150">
        <f t="shared" si="450"/>
        <v>0</v>
      </c>
      <c r="M83" s="150">
        <f t="shared" si="450"/>
        <v>0</v>
      </c>
      <c r="N83" s="150">
        <f t="shared" si="450"/>
        <v>0</v>
      </c>
      <c r="O83" s="150">
        <f t="shared" si="450"/>
        <v>0</v>
      </c>
      <c r="P83" s="150">
        <f t="shared" si="450"/>
        <v>0</v>
      </c>
      <c r="Q83" s="150">
        <f t="shared" si="450"/>
        <v>0</v>
      </c>
      <c r="R83" s="150">
        <f t="shared" si="450"/>
        <v>0</v>
      </c>
      <c r="S83" s="150">
        <f t="shared" si="450"/>
        <v>0</v>
      </c>
      <c r="T83" s="150">
        <f t="shared" si="450"/>
        <v>0</v>
      </c>
      <c r="U83" s="150">
        <f t="shared" si="450"/>
        <v>0</v>
      </c>
      <c r="V83" s="150">
        <f t="shared" si="450"/>
        <v>0</v>
      </c>
      <c r="W83" s="150">
        <f t="shared" si="450"/>
        <v>0</v>
      </c>
      <c r="X83" s="150">
        <f t="shared" si="450"/>
        <v>0</v>
      </c>
      <c r="Y83" s="150">
        <f t="shared" si="450"/>
        <v>0</v>
      </c>
      <c r="Z83" s="150">
        <f t="shared" si="450"/>
        <v>0</v>
      </c>
      <c r="AA83" s="150">
        <f t="shared" si="450"/>
        <v>0</v>
      </c>
      <c r="AB83" s="150">
        <f t="shared" si="450"/>
        <v>0</v>
      </c>
      <c r="AC83" s="150">
        <f t="shared" si="450"/>
        <v>0</v>
      </c>
      <c r="AD83" s="150">
        <f t="shared" si="450"/>
        <v>0</v>
      </c>
      <c r="AE83" s="150">
        <f t="shared" si="450"/>
        <v>0</v>
      </c>
      <c r="AF83" s="150">
        <f t="shared" si="450"/>
        <v>0</v>
      </c>
      <c r="AG83" s="150">
        <f t="shared" si="450"/>
        <v>0</v>
      </c>
      <c r="AH83" s="150">
        <f t="shared" si="450"/>
        <v>0</v>
      </c>
      <c r="AI83" s="150">
        <f t="shared" si="450"/>
        <v>0</v>
      </c>
      <c r="AJ83" s="150">
        <f t="shared" si="450"/>
        <v>0</v>
      </c>
      <c r="AK83" s="150">
        <f t="shared" si="450"/>
        <v>0</v>
      </c>
      <c r="AL83" s="150">
        <f t="shared" si="450"/>
        <v>0</v>
      </c>
      <c r="AM83" s="150">
        <f t="shared" si="450"/>
        <v>0</v>
      </c>
      <c r="AN83" s="150">
        <f t="shared" si="450"/>
        <v>0</v>
      </c>
      <c r="AO83" s="150">
        <f t="shared" si="450"/>
        <v>0</v>
      </c>
      <c r="AP83" s="150">
        <f t="shared" si="450"/>
        <v>0</v>
      </c>
      <c r="AQ83" s="150">
        <f t="shared" si="450"/>
        <v>0</v>
      </c>
      <c r="AR83" s="150">
        <f t="shared" si="450"/>
        <v>0</v>
      </c>
      <c r="AS83" s="150">
        <f t="shared" si="450"/>
        <v>0</v>
      </c>
      <c r="AT83" s="150">
        <f t="shared" si="450"/>
        <v>0</v>
      </c>
      <c r="AU83" s="150">
        <f t="shared" si="450"/>
        <v>0</v>
      </c>
      <c r="AV83" s="150">
        <f t="shared" si="450"/>
        <v>0</v>
      </c>
      <c r="AW83" s="150">
        <f t="shared" si="450"/>
        <v>0</v>
      </c>
      <c r="AX83" s="150">
        <f t="shared" si="450"/>
        <v>0</v>
      </c>
      <c r="AY83" s="150">
        <f t="shared" si="450"/>
        <v>0</v>
      </c>
      <c r="AZ83" s="150">
        <f t="shared" si="450"/>
        <v>0</v>
      </c>
      <c r="BA83" s="150">
        <f t="shared" si="450"/>
        <v>0</v>
      </c>
      <c r="BB83" s="150">
        <f t="shared" si="450"/>
        <v>0</v>
      </c>
      <c r="BC83" s="150">
        <f t="shared" si="450"/>
        <v>0</v>
      </c>
      <c r="BD83" s="150">
        <f t="shared" si="450"/>
        <v>0</v>
      </c>
      <c r="BE83" s="150">
        <f t="shared" si="450"/>
        <v>0</v>
      </c>
      <c r="BF83" s="150">
        <f t="shared" si="450"/>
        <v>0</v>
      </c>
      <c r="BG83" s="150">
        <f t="shared" si="450"/>
        <v>0</v>
      </c>
      <c r="BH83" s="150">
        <f t="shared" si="450"/>
        <v>0</v>
      </c>
      <c r="BI83" s="150">
        <f t="shared" si="450"/>
        <v>0</v>
      </c>
      <c r="BJ83" s="150">
        <f t="shared" ref="BJ83:BU83" si="451">IF($A$3="ARR",BJ74*12,BJ74)</f>
        <v>0</v>
      </c>
      <c r="BK83" s="150">
        <f t="shared" si="451"/>
        <v>0</v>
      </c>
      <c r="BL83" s="150">
        <f t="shared" si="451"/>
        <v>0</v>
      </c>
      <c r="BM83" s="150">
        <f t="shared" si="451"/>
        <v>0</v>
      </c>
      <c r="BN83" s="150">
        <f t="shared" si="451"/>
        <v>0</v>
      </c>
      <c r="BO83" s="150">
        <f t="shared" si="451"/>
        <v>0</v>
      </c>
      <c r="BP83" s="150">
        <f t="shared" si="451"/>
        <v>0</v>
      </c>
      <c r="BQ83" s="150">
        <f t="shared" si="451"/>
        <v>0</v>
      </c>
      <c r="BR83" s="150">
        <f t="shared" si="451"/>
        <v>0</v>
      </c>
      <c r="BS83" s="150">
        <f t="shared" si="451"/>
        <v>0</v>
      </c>
      <c r="BT83" s="150">
        <f t="shared" si="451"/>
        <v>0</v>
      </c>
      <c r="BU83" s="150">
        <f t="shared" si="451"/>
        <v>0</v>
      </c>
    </row>
    <row r="84" spans="1:73" x14ac:dyDescent="0.3">
      <c r="A84" s="65" t="str">
        <f>IF($A$3="MRR","Downgrade MRR Bookings","Downgrade ARR Bookings")</f>
        <v>Downgrade MRR Bookings</v>
      </c>
      <c r="B84" s="150">
        <f>IF($A$3="ARR",B75*12,B75)</f>
        <v>0</v>
      </c>
      <c r="C84" s="150">
        <f>IF($A$3="ARR",C75*12,C75)</f>
        <v>0</v>
      </c>
      <c r="D84" s="150">
        <f t="shared" ref="D84:BI84" si="452">IF($A$3="ARR",D75*12,D75)</f>
        <v>0</v>
      </c>
      <c r="E84" s="150">
        <f t="shared" si="452"/>
        <v>0</v>
      </c>
      <c r="F84" s="150">
        <f t="shared" si="452"/>
        <v>0</v>
      </c>
      <c r="G84" s="150">
        <f t="shared" si="452"/>
        <v>0</v>
      </c>
      <c r="H84" s="150">
        <f t="shared" si="452"/>
        <v>0</v>
      </c>
      <c r="I84" s="150">
        <f t="shared" si="452"/>
        <v>0</v>
      </c>
      <c r="J84" s="150">
        <f t="shared" si="452"/>
        <v>0</v>
      </c>
      <c r="K84" s="150">
        <f t="shared" si="452"/>
        <v>0</v>
      </c>
      <c r="L84" s="150">
        <f t="shared" si="452"/>
        <v>0</v>
      </c>
      <c r="M84" s="150">
        <f t="shared" si="452"/>
        <v>0</v>
      </c>
      <c r="N84" s="150">
        <f t="shared" si="452"/>
        <v>0</v>
      </c>
      <c r="O84" s="150">
        <f t="shared" si="452"/>
        <v>0</v>
      </c>
      <c r="P84" s="150">
        <f t="shared" si="452"/>
        <v>0</v>
      </c>
      <c r="Q84" s="150">
        <f t="shared" si="452"/>
        <v>0</v>
      </c>
      <c r="R84" s="150">
        <f t="shared" si="452"/>
        <v>0</v>
      </c>
      <c r="S84" s="150">
        <f t="shared" si="452"/>
        <v>0</v>
      </c>
      <c r="T84" s="150">
        <f t="shared" si="452"/>
        <v>0</v>
      </c>
      <c r="U84" s="150">
        <f t="shared" si="452"/>
        <v>0</v>
      </c>
      <c r="V84" s="150">
        <f t="shared" si="452"/>
        <v>0</v>
      </c>
      <c r="W84" s="150">
        <f t="shared" si="452"/>
        <v>0</v>
      </c>
      <c r="X84" s="150">
        <f t="shared" si="452"/>
        <v>0</v>
      </c>
      <c r="Y84" s="150">
        <f t="shared" si="452"/>
        <v>0</v>
      </c>
      <c r="Z84" s="150">
        <f t="shared" si="452"/>
        <v>0</v>
      </c>
      <c r="AA84" s="150">
        <f t="shared" si="452"/>
        <v>0</v>
      </c>
      <c r="AB84" s="150">
        <f t="shared" si="452"/>
        <v>0</v>
      </c>
      <c r="AC84" s="150">
        <f t="shared" si="452"/>
        <v>0</v>
      </c>
      <c r="AD84" s="150">
        <f t="shared" si="452"/>
        <v>0</v>
      </c>
      <c r="AE84" s="150">
        <f t="shared" si="452"/>
        <v>0</v>
      </c>
      <c r="AF84" s="150">
        <f t="shared" si="452"/>
        <v>0</v>
      </c>
      <c r="AG84" s="150">
        <f t="shared" si="452"/>
        <v>0</v>
      </c>
      <c r="AH84" s="150">
        <f t="shared" si="452"/>
        <v>0</v>
      </c>
      <c r="AI84" s="150">
        <f t="shared" si="452"/>
        <v>0</v>
      </c>
      <c r="AJ84" s="150">
        <f t="shared" si="452"/>
        <v>0</v>
      </c>
      <c r="AK84" s="150">
        <f t="shared" si="452"/>
        <v>0</v>
      </c>
      <c r="AL84" s="150">
        <f t="shared" si="452"/>
        <v>0</v>
      </c>
      <c r="AM84" s="150">
        <f t="shared" si="452"/>
        <v>0</v>
      </c>
      <c r="AN84" s="150">
        <f t="shared" si="452"/>
        <v>0</v>
      </c>
      <c r="AO84" s="150">
        <f t="shared" si="452"/>
        <v>0</v>
      </c>
      <c r="AP84" s="150">
        <f t="shared" si="452"/>
        <v>0</v>
      </c>
      <c r="AQ84" s="150">
        <f t="shared" si="452"/>
        <v>0</v>
      </c>
      <c r="AR84" s="150">
        <f t="shared" si="452"/>
        <v>0</v>
      </c>
      <c r="AS84" s="150">
        <f t="shared" si="452"/>
        <v>0</v>
      </c>
      <c r="AT84" s="150">
        <f t="shared" si="452"/>
        <v>0</v>
      </c>
      <c r="AU84" s="150">
        <f t="shared" si="452"/>
        <v>0</v>
      </c>
      <c r="AV84" s="150">
        <f t="shared" si="452"/>
        <v>0</v>
      </c>
      <c r="AW84" s="150">
        <f t="shared" si="452"/>
        <v>0</v>
      </c>
      <c r="AX84" s="150">
        <f t="shared" si="452"/>
        <v>0</v>
      </c>
      <c r="AY84" s="150">
        <f t="shared" si="452"/>
        <v>0</v>
      </c>
      <c r="AZ84" s="150">
        <f t="shared" si="452"/>
        <v>0</v>
      </c>
      <c r="BA84" s="150">
        <f t="shared" si="452"/>
        <v>0</v>
      </c>
      <c r="BB84" s="150">
        <f t="shared" si="452"/>
        <v>0</v>
      </c>
      <c r="BC84" s="150">
        <f t="shared" si="452"/>
        <v>0</v>
      </c>
      <c r="BD84" s="150">
        <f t="shared" si="452"/>
        <v>0</v>
      </c>
      <c r="BE84" s="150">
        <f t="shared" si="452"/>
        <v>0</v>
      </c>
      <c r="BF84" s="150">
        <f t="shared" si="452"/>
        <v>0</v>
      </c>
      <c r="BG84" s="150">
        <f t="shared" si="452"/>
        <v>0</v>
      </c>
      <c r="BH84" s="150">
        <f t="shared" si="452"/>
        <v>0</v>
      </c>
      <c r="BI84" s="150">
        <f t="shared" si="452"/>
        <v>0</v>
      </c>
      <c r="BJ84" s="150">
        <f t="shared" ref="BJ84:BU85" si="453">IF($A$3="ARR",BJ75*12,BJ75)</f>
        <v>0</v>
      </c>
      <c r="BK84" s="150">
        <f t="shared" si="453"/>
        <v>0</v>
      </c>
      <c r="BL84" s="150">
        <f t="shared" si="453"/>
        <v>0</v>
      </c>
      <c r="BM84" s="150">
        <f t="shared" si="453"/>
        <v>0</v>
      </c>
      <c r="BN84" s="150">
        <f t="shared" si="453"/>
        <v>0</v>
      </c>
      <c r="BO84" s="150">
        <f t="shared" si="453"/>
        <v>0</v>
      </c>
      <c r="BP84" s="150">
        <f t="shared" si="453"/>
        <v>0</v>
      </c>
      <c r="BQ84" s="150">
        <f t="shared" si="453"/>
        <v>0</v>
      </c>
      <c r="BR84" s="150">
        <f t="shared" si="453"/>
        <v>0</v>
      </c>
      <c r="BS84" s="150">
        <f t="shared" si="453"/>
        <v>0</v>
      </c>
      <c r="BT84" s="150">
        <f t="shared" si="453"/>
        <v>0</v>
      </c>
      <c r="BU84" s="150">
        <f t="shared" si="453"/>
        <v>0</v>
      </c>
    </row>
    <row r="85" spans="1:73" x14ac:dyDescent="0.3">
      <c r="A85" s="65" t="str">
        <f>IF($A$3="MRR","Lost MRR Bookings","Lost ARR Bookings")</f>
        <v>Lost MRR Bookings</v>
      </c>
      <c r="B85" s="150">
        <f>IF($A$3="ARR",B76*12,B76)</f>
        <v>0</v>
      </c>
      <c r="C85" s="150">
        <f t="shared" ref="C85:BN85" si="454">IF($A$3="ARR",C76*12,C76)</f>
        <v>0</v>
      </c>
      <c r="D85" s="150">
        <f t="shared" si="454"/>
        <v>0</v>
      </c>
      <c r="E85" s="150">
        <f t="shared" si="454"/>
        <v>0</v>
      </c>
      <c r="F85" s="150">
        <f t="shared" si="454"/>
        <v>0</v>
      </c>
      <c r="G85" s="150">
        <f t="shared" si="454"/>
        <v>0</v>
      </c>
      <c r="H85" s="150">
        <f t="shared" si="454"/>
        <v>0</v>
      </c>
      <c r="I85" s="150">
        <f t="shared" si="454"/>
        <v>0</v>
      </c>
      <c r="J85" s="150">
        <f t="shared" si="454"/>
        <v>0</v>
      </c>
      <c r="K85" s="150">
        <f t="shared" si="454"/>
        <v>0</v>
      </c>
      <c r="L85" s="150">
        <f t="shared" si="454"/>
        <v>0</v>
      </c>
      <c r="M85" s="150">
        <f t="shared" si="454"/>
        <v>0</v>
      </c>
      <c r="N85" s="150">
        <f t="shared" si="454"/>
        <v>0</v>
      </c>
      <c r="O85" s="150">
        <f t="shared" si="454"/>
        <v>0</v>
      </c>
      <c r="P85" s="150">
        <f t="shared" si="454"/>
        <v>0</v>
      </c>
      <c r="Q85" s="150">
        <f t="shared" si="454"/>
        <v>0</v>
      </c>
      <c r="R85" s="150">
        <f t="shared" si="454"/>
        <v>0</v>
      </c>
      <c r="S85" s="150">
        <f t="shared" si="454"/>
        <v>0</v>
      </c>
      <c r="T85" s="150">
        <f t="shared" si="454"/>
        <v>0</v>
      </c>
      <c r="U85" s="150">
        <f t="shared" si="454"/>
        <v>0</v>
      </c>
      <c r="V85" s="150">
        <f t="shared" si="454"/>
        <v>0</v>
      </c>
      <c r="W85" s="150">
        <f t="shared" si="454"/>
        <v>0</v>
      </c>
      <c r="X85" s="150">
        <f t="shared" si="454"/>
        <v>0</v>
      </c>
      <c r="Y85" s="150">
        <f t="shared" si="454"/>
        <v>0</v>
      </c>
      <c r="Z85" s="150">
        <f t="shared" si="454"/>
        <v>0</v>
      </c>
      <c r="AA85" s="150">
        <f t="shared" si="454"/>
        <v>0</v>
      </c>
      <c r="AB85" s="150">
        <f t="shared" si="454"/>
        <v>0</v>
      </c>
      <c r="AC85" s="150">
        <f t="shared" si="454"/>
        <v>0</v>
      </c>
      <c r="AD85" s="150">
        <f t="shared" si="454"/>
        <v>0</v>
      </c>
      <c r="AE85" s="150">
        <f t="shared" si="454"/>
        <v>0</v>
      </c>
      <c r="AF85" s="150">
        <f t="shared" si="454"/>
        <v>0</v>
      </c>
      <c r="AG85" s="150">
        <f t="shared" si="454"/>
        <v>0</v>
      </c>
      <c r="AH85" s="150">
        <f t="shared" si="454"/>
        <v>0</v>
      </c>
      <c r="AI85" s="150">
        <f t="shared" si="454"/>
        <v>0</v>
      </c>
      <c r="AJ85" s="150">
        <f t="shared" si="454"/>
        <v>0</v>
      </c>
      <c r="AK85" s="150">
        <f t="shared" si="454"/>
        <v>0</v>
      </c>
      <c r="AL85" s="150">
        <f t="shared" si="454"/>
        <v>0</v>
      </c>
      <c r="AM85" s="150">
        <f t="shared" si="454"/>
        <v>0</v>
      </c>
      <c r="AN85" s="150">
        <f t="shared" si="454"/>
        <v>0</v>
      </c>
      <c r="AO85" s="150">
        <f t="shared" si="454"/>
        <v>0</v>
      </c>
      <c r="AP85" s="150">
        <f t="shared" si="454"/>
        <v>0</v>
      </c>
      <c r="AQ85" s="150">
        <f t="shared" si="454"/>
        <v>0</v>
      </c>
      <c r="AR85" s="150">
        <f t="shared" si="454"/>
        <v>0</v>
      </c>
      <c r="AS85" s="150">
        <f t="shared" si="454"/>
        <v>0</v>
      </c>
      <c r="AT85" s="150">
        <f t="shared" si="454"/>
        <v>0</v>
      </c>
      <c r="AU85" s="150">
        <f t="shared" si="454"/>
        <v>0</v>
      </c>
      <c r="AV85" s="150">
        <f t="shared" si="454"/>
        <v>0</v>
      </c>
      <c r="AW85" s="150">
        <f t="shared" si="454"/>
        <v>0</v>
      </c>
      <c r="AX85" s="150">
        <f t="shared" si="454"/>
        <v>0</v>
      </c>
      <c r="AY85" s="150">
        <f t="shared" si="454"/>
        <v>0</v>
      </c>
      <c r="AZ85" s="150">
        <f t="shared" si="454"/>
        <v>0</v>
      </c>
      <c r="BA85" s="150">
        <f t="shared" si="454"/>
        <v>0</v>
      </c>
      <c r="BB85" s="150">
        <f t="shared" si="454"/>
        <v>0</v>
      </c>
      <c r="BC85" s="150">
        <f t="shared" si="454"/>
        <v>0</v>
      </c>
      <c r="BD85" s="150">
        <f t="shared" si="454"/>
        <v>0</v>
      </c>
      <c r="BE85" s="150">
        <f t="shared" si="454"/>
        <v>0</v>
      </c>
      <c r="BF85" s="150">
        <f t="shared" si="454"/>
        <v>0</v>
      </c>
      <c r="BG85" s="150">
        <f t="shared" si="454"/>
        <v>0</v>
      </c>
      <c r="BH85" s="150">
        <f t="shared" si="454"/>
        <v>0</v>
      </c>
      <c r="BI85" s="150">
        <f t="shared" si="454"/>
        <v>0</v>
      </c>
      <c r="BJ85" s="150">
        <f t="shared" si="454"/>
        <v>0</v>
      </c>
      <c r="BK85" s="150">
        <f t="shared" si="454"/>
        <v>0</v>
      </c>
      <c r="BL85" s="150">
        <f t="shared" si="454"/>
        <v>0</v>
      </c>
      <c r="BM85" s="150">
        <f t="shared" si="454"/>
        <v>0</v>
      </c>
      <c r="BN85" s="150">
        <f t="shared" si="454"/>
        <v>0</v>
      </c>
      <c r="BO85" s="150">
        <f t="shared" si="453"/>
        <v>0</v>
      </c>
      <c r="BP85" s="150">
        <f t="shared" si="453"/>
        <v>0</v>
      </c>
      <c r="BQ85" s="150">
        <f t="shared" si="453"/>
        <v>0</v>
      </c>
      <c r="BR85" s="150">
        <f t="shared" si="453"/>
        <v>0</v>
      </c>
      <c r="BS85" s="150">
        <f t="shared" si="453"/>
        <v>0</v>
      </c>
      <c r="BT85" s="150">
        <f t="shared" si="453"/>
        <v>0</v>
      </c>
      <c r="BU85" s="150">
        <f t="shared" si="453"/>
        <v>0</v>
      </c>
    </row>
    <row r="86" spans="1:73" x14ac:dyDescent="0.3">
      <c r="A86" s="65" t="str">
        <f>IF(A3="MRR","Renewed MRR","Renewed ARR")</f>
        <v>Renewed MRR</v>
      </c>
      <c r="B86" s="150">
        <f t="shared" ref="B86" si="455">B51*B44+B66*B67+B62+B57+B37*B50</f>
        <v>0</v>
      </c>
      <c r="C86" s="150">
        <f>IFERROR(C51*C44+C66*C67+C62+C57+C37*C50,0)</f>
        <v>0</v>
      </c>
      <c r="D86" s="150">
        <f t="shared" ref="D86:BO86" si="456">IFERROR(D51*D44+D66*D67+D62+D57+D37*D50,0)</f>
        <v>0</v>
      </c>
      <c r="E86" s="150">
        <f t="shared" si="456"/>
        <v>0</v>
      </c>
      <c r="F86" s="150">
        <f t="shared" si="456"/>
        <v>0</v>
      </c>
      <c r="G86" s="150">
        <f t="shared" si="456"/>
        <v>0</v>
      </c>
      <c r="H86" s="150">
        <f t="shared" si="456"/>
        <v>0</v>
      </c>
      <c r="I86" s="150">
        <f t="shared" si="456"/>
        <v>0</v>
      </c>
      <c r="J86" s="150">
        <f t="shared" si="456"/>
        <v>0</v>
      </c>
      <c r="K86" s="150">
        <f t="shared" si="456"/>
        <v>0</v>
      </c>
      <c r="L86" s="150">
        <f t="shared" si="456"/>
        <v>0</v>
      </c>
      <c r="M86" s="150">
        <f t="shared" si="456"/>
        <v>0</v>
      </c>
      <c r="N86" s="150">
        <f t="shared" si="456"/>
        <v>0</v>
      </c>
      <c r="O86" s="150">
        <f t="shared" si="456"/>
        <v>0</v>
      </c>
      <c r="P86" s="150">
        <f t="shared" si="456"/>
        <v>0</v>
      </c>
      <c r="Q86" s="150">
        <f t="shared" si="456"/>
        <v>0</v>
      </c>
      <c r="R86" s="150">
        <f t="shared" si="456"/>
        <v>0</v>
      </c>
      <c r="S86" s="150">
        <f t="shared" si="456"/>
        <v>0</v>
      </c>
      <c r="T86" s="150">
        <f t="shared" si="456"/>
        <v>0</v>
      </c>
      <c r="U86" s="150">
        <f t="shared" si="456"/>
        <v>0</v>
      </c>
      <c r="V86" s="150">
        <f t="shared" si="456"/>
        <v>0</v>
      </c>
      <c r="W86" s="150">
        <f t="shared" si="456"/>
        <v>0</v>
      </c>
      <c r="X86" s="150">
        <f t="shared" si="456"/>
        <v>0</v>
      </c>
      <c r="Y86" s="150">
        <f t="shared" si="456"/>
        <v>0</v>
      </c>
      <c r="Z86" s="150">
        <f t="shared" si="456"/>
        <v>0</v>
      </c>
      <c r="AA86" s="150">
        <f t="shared" si="456"/>
        <v>0</v>
      </c>
      <c r="AB86" s="150">
        <f t="shared" si="456"/>
        <v>0</v>
      </c>
      <c r="AC86" s="150">
        <f t="shared" si="456"/>
        <v>0</v>
      </c>
      <c r="AD86" s="150">
        <f t="shared" si="456"/>
        <v>0</v>
      </c>
      <c r="AE86" s="150">
        <f t="shared" si="456"/>
        <v>0</v>
      </c>
      <c r="AF86" s="150">
        <f t="shared" si="456"/>
        <v>0</v>
      </c>
      <c r="AG86" s="150">
        <f t="shared" si="456"/>
        <v>0</v>
      </c>
      <c r="AH86" s="150">
        <f t="shared" si="456"/>
        <v>0</v>
      </c>
      <c r="AI86" s="150">
        <f t="shared" si="456"/>
        <v>0</v>
      </c>
      <c r="AJ86" s="150">
        <f t="shared" si="456"/>
        <v>0</v>
      </c>
      <c r="AK86" s="150">
        <f t="shared" si="456"/>
        <v>0</v>
      </c>
      <c r="AL86" s="150">
        <f t="shared" si="456"/>
        <v>0</v>
      </c>
      <c r="AM86" s="150">
        <f t="shared" si="456"/>
        <v>0</v>
      </c>
      <c r="AN86" s="150">
        <f t="shared" si="456"/>
        <v>0</v>
      </c>
      <c r="AO86" s="150">
        <f t="shared" si="456"/>
        <v>0</v>
      </c>
      <c r="AP86" s="150">
        <f t="shared" si="456"/>
        <v>0</v>
      </c>
      <c r="AQ86" s="150">
        <f t="shared" si="456"/>
        <v>0</v>
      </c>
      <c r="AR86" s="150">
        <f t="shared" si="456"/>
        <v>0</v>
      </c>
      <c r="AS86" s="150">
        <f t="shared" si="456"/>
        <v>0</v>
      </c>
      <c r="AT86" s="150">
        <f t="shared" si="456"/>
        <v>0</v>
      </c>
      <c r="AU86" s="150">
        <f t="shared" si="456"/>
        <v>0</v>
      </c>
      <c r="AV86" s="150">
        <f t="shared" si="456"/>
        <v>0</v>
      </c>
      <c r="AW86" s="150">
        <f t="shared" si="456"/>
        <v>0</v>
      </c>
      <c r="AX86" s="150">
        <f t="shared" si="456"/>
        <v>0</v>
      </c>
      <c r="AY86" s="150">
        <f t="shared" si="456"/>
        <v>0</v>
      </c>
      <c r="AZ86" s="150">
        <f t="shared" si="456"/>
        <v>0</v>
      </c>
      <c r="BA86" s="150">
        <f t="shared" si="456"/>
        <v>0</v>
      </c>
      <c r="BB86" s="150">
        <f t="shared" si="456"/>
        <v>0</v>
      </c>
      <c r="BC86" s="150">
        <f t="shared" si="456"/>
        <v>0</v>
      </c>
      <c r="BD86" s="150">
        <f t="shared" si="456"/>
        <v>0</v>
      </c>
      <c r="BE86" s="150">
        <f t="shared" si="456"/>
        <v>0</v>
      </c>
      <c r="BF86" s="150">
        <f t="shared" si="456"/>
        <v>0</v>
      </c>
      <c r="BG86" s="150">
        <f t="shared" si="456"/>
        <v>0</v>
      </c>
      <c r="BH86" s="150">
        <f t="shared" si="456"/>
        <v>0</v>
      </c>
      <c r="BI86" s="150">
        <f t="shared" si="456"/>
        <v>0</v>
      </c>
      <c r="BJ86" s="150">
        <f t="shared" si="456"/>
        <v>0</v>
      </c>
      <c r="BK86" s="150">
        <f t="shared" si="456"/>
        <v>0</v>
      </c>
      <c r="BL86" s="150">
        <f t="shared" si="456"/>
        <v>0</v>
      </c>
      <c r="BM86" s="150">
        <f t="shared" si="456"/>
        <v>0</v>
      </c>
      <c r="BN86" s="150">
        <f t="shared" si="456"/>
        <v>0</v>
      </c>
      <c r="BO86" s="150">
        <f t="shared" si="456"/>
        <v>0</v>
      </c>
      <c r="BP86" s="150">
        <f t="shared" ref="BP86:BU86" si="457">IFERROR(BP51*BP44+BP66*BP67+BP62+BP57+BP37*BP50,0)</f>
        <v>0</v>
      </c>
      <c r="BQ86" s="150">
        <f t="shared" si="457"/>
        <v>0</v>
      </c>
      <c r="BR86" s="150">
        <f t="shared" si="457"/>
        <v>0</v>
      </c>
      <c r="BS86" s="150">
        <f t="shared" si="457"/>
        <v>0</v>
      </c>
      <c r="BT86" s="150">
        <f t="shared" si="457"/>
        <v>0</v>
      </c>
      <c r="BU86" s="150">
        <f t="shared" si="457"/>
        <v>0</v>
      </c>
    </row>
    <row r="87" spans="1:73" x14ac:dyDescent="0.3">
      <c r="A87" s="65" t="s">
        <v>53</v>
      </c>
      <c r="B87" s="151" t="str">
        <f>IFERROR(-(B74+B76)/B71,"N/A")</f>
        <v>N/A</v>
      </c>
      <c r="C87" s="151" t="str">
        <f t="shared" ref="C87:BI87" si="458">IFERROR(-(C74+C76)/C71,"N/A")</f>
        <v>N/A</v>
      </c>
      <c r="D87" s="151" t="str">
        <f t="shared" si="458"/>
        <v>N/A</v>
      </c>
      <c r="E87" s="151" t="str">
        <f t="shared" si="458"/>
        <v>N/A</v>
      </c>
      <c r="F87" s="151" t="str">
        <f t="shared" si="458"/>
        <v>N/A</v>
      </c>
      <c r="G87" s="151" t="str">
        <f t="shared" si="458"/>
        <v>N/A</v>
      </c>
      <c r="H87" s="151" t="str">
        <f t="shared" si="458"/>
        <v>N/A</v>
      </c>
      <c r="I87" s="151" t="str">
        <f t="shared" si="458"/>
        <v>N/A</v>
      </c>
      <c r="J87" s="151" t="str">
        <f t="shared" si="458"/>
        <v>N/A</v>
      </c>
      <c r="K87" s="151" t="str">
        <f t="shared" si="458"/>
        <v>N/A</v>
      </c>
      <c r="L87" s="151" t="str">
        <f t="shared" si="458"/>
        <v>N/A</v>
      </c>
      <c r="M87" s="151" t="str">
        <f t="shared" si="458"/>
        <v>N/A</v>
      </c>
      <c r="N87" s="151" t="str">
        <f t="shared" si="458"/>
        <v>N/A</v>
      </c>
      <c r="O87" s="151" t="str">
        <f t="shared" si="458"/>
        <v>N/A</v>
      </c>
      <c r="P87" s="151" t="str">
        <f t="shared" si="458"/>
        <v>N/A</v>
      </c>
      <c r="Q87" s="151" t="str">
        <f t="shared" si="458"/>
        <v>N/A</v>
      </c>
      <c r="R87" s="151" t="str">
        <f t="shared" si="458"/>
        <v>N/A</v>
      </c>
      <c r="S87" s="151" t="str">
        <f t="shared" si="458"/>
        <v>N/A</v>
      </c>
      <c r="T87" s="151" t="str">
        <f t="shared" si="458"/>
        <v>N/A</v>
      </c>
      <c r="U87" s="151" t="str">
        <f t="shared" si="458"/>
        <v>N/A</v>
      </c>
      <c r="V87" s="151" t="str">
        <f t="shared" si="458"/>
        <v>N/A</v>
      </c>
      <c r="W87" s="151" t="str">
        <f t="shared" si="458"/>
        <v>N/A</v>
      </c>
      <c r="X87" s="151" t="str">
        <f t="shared" si="458"/>
        <v>N/A</v>
      </c>
      <c r="Y87" s="151" t="str">
        <f t="shared" si="458"/>
        <v>N/A</v>
      </c>
      <c r="Z87" s="151" t="str">
        <f t="shared" si="458"/>
        <v>N/A</v>
      </c>
      <c r="AA87" s="151" t="str">
        <f t="shared" si="458"/>
        <v>N/A</v>
      </c>
      <c r="AB87" s="151" t="str">
        <f t="shared" si="458"/>
        <v>N/A</v>
      </c>
      <c r="AC87" s="151" t="str">
        <f t="shared" si="458"/>
        <v>N/A</v>
      </c>
      <c r="AD87" s="151" t="str">
        <f t="shared" si="458"/>
        <v>N/A</v>
      </c>
      <c r="AE87" s="151" t="str">
        <f t="shared" si="458"/>
        <v>N/A</v>
      </c>
      <c r="AF87" s="151" t="str">
        <f t="shared" si="458"/>
        <v>N/A</v>
      </c>
      <c r="AG87" s="151" t="str">
        <f t="shared" si="458"/>
        <v>N/A</v>
      </c>
      <c r="AH87" s="151" t="str">
        <f t="shared" si="458"/>
        <v>N/A</v>
      </c>
      <c r="AI87" s="151" t="str">
        <f t="shared" si="458"/>
        <v>N/A</v>
      </c>
      <c r="AJ87" s="151" t="str">
        <f t="shared" si="458"/>
        <v>N/A</v>
      </c>
      <c r="AK87" s="151" t="str">
        <f t="shared" si="458"/>
        <v>N/A</v>
      </c>
      <c r="AL87" s="151" t="str">
        <f t="shared" si="458"/>
        <v>N/A</v>
      </c>
      <c r="AM87" s="151" t="str">
        <f t="shared" si="458"/>
        <v>N/A</v>
      </c>
      <c r="AN87" s="151" t="str">
        <f t="shared" si="458"/>
        <v>N/A</v>
      </c>
      <c r="AO87" s="151" t="str">
        <f t="shared" si="458"/>
        <v>N/A</v>
      </c>
      <c r="AP87" s="151" t="str">
        <f t="shared" si="458"/>
        <v>N/A</v>
      </c>
      <c r="AQ87" s="151" t="str">
        <f t="shared" si="458"/>
        <v>N/A</v>
      </c>
      <c r="AR87" s="151" t="str">
        <f t="shared" si="458"/>
        <v>N/A</v>
      </c>
      <c r="AS87" s="151" t="str">
        <f t="shared" si="458"/>
        <v>N/A</v>
      </c>
      <c r="AT87" s="151" t="str">
        <f t="shared" si="458"/>
        <v>N/A</v>
      </c>
      <c r="AU87" s="151" t="str">
        <f t="shared" si="458"/>
        <v>N/A</v>
      </c>
      <c r="AV87" s="151" t="str">
        <f t="shared" si="458"/>
        <v>N/A</v>
      </c>
      <c r="AW87" s="151" t="str">
        <f t="shared" si="458"/>
        <v>N/A</v>
      </c>
      <c r="AX87" s="151" t="str">
        <f t="shared" si="458"/>
        <v>N/A</v>
      </c>
      <c r="AY87" s="151" t="str">
        <f t="shared" si="458"/>
        <v>N/A</v>
      </c>
      <c r="AZ87" s="151" t="str">
        <f t="shared" si="458"/>
        <v>N/A</v>
      </c>
      <c r="BA87" s="151" t="str">
        <f t="shared" si="458"/>
        <v>N/A</v>
      </c>
      <c r="BB87" s="151" t="str">
        <f t="shared" si="458"/>
        <v>N/A</v>
      </c>
      <c r="BC87" s="151" t="str">
        <f t="shared" si="458"/>
        <v>N/A</v>
      </c>
      <c r="BD87" s="151" t="str">
        <f t="shared" si="458"/>
        <v>N/A</v>
      </c>
      <c r="BE87" s="151" t="str">
        <f t="shared" si="458"/>
        <v>N/A</v>
      </c>
      <c r="BF87" s="151" t="str">
        <f t="shared" si="458"/>
        <v>N/A</v>
      </c>
      <c r="BG87" s="151" t="str">
        <f t="shared" si="458"/>
        <v>N/A</v>
      </c>
      <c r="BH87" s="151" t="str">
        <f t="shared" si="458"/>
        <v>N/A</v>
      </c>
      <c r="BI87" s="151" t="str">
        <f t="shared" si="458"/>
        <v>N/A</v>
      </c>
      <c r="BJ87" s="151" t="str">
        <f t="shared" ref="BJ87:BU87" si="459">IFERROR(-(BJ74+BJ76)/BJ71,"N/A")</f>
        <v>N/A</v>
      </c>
      <c r="BK87" s="151" t="str">
        <f t="shared" si="459"/>
        <v>N/A</v>
      </c>
      <c r="BL87" s="151" t="str">
        <f t="shared" si="459"/>
        <v>N/A</v>
      </c>
      <c r="BM87" s="151" t="str">
        <f t="shared" si="459"/>
        <v>N/A</v>
      </c>
      <c r="BN87" s="151" t="str">
        <f t="shared" si="459"/>
        <v>N/A</v>
      </c>
      <c r="BO87" s="151" t="str">
        <f t="shared" si="459"/>
        <v>N/A</v>
      </c>
      <c r="BP87" s="151" t="str">
        <f t="shared" si="459"/>
        <v>N/A</v>
      </c>
      <c r="BQ87" s="151" t="str">
        <f t="shared" si="459"/>
        <v>N/A</v>
      </c>
      <c r="BR87" s="151" t="str">
        <f t="shared" si="459"/>
        <v>N/A</v>
      </c>
      <c r="BS87" s="151" t="str">
        <f t="shared" si="459"/>
        <v>N/A</v>
      </c>
      <c r="BT87" s="151" t="str">
        <f t="shared" si="459"/>
        <v>N/A</v>
      </c>
      <c r="BU87" s="151" t="str">
        <f t="shared" si="459"/>
        <v>N/A</v>
      </c>
    </row>
    <row r="88" spans="1:73" x14ac:dyDescent="0.3">
      <c r="A88" s="65" t="s">
        <v>54</v>
      </c>
      <c r="B88" s="151" t="str">
        <f>IFERROR((B77-B71)/B71,"N/A")</f>
        <v>N/A</v>
      </c>
      <c r="C88" s="151" t="str">
        <f t="shared" ref="C88:BI88" si="460">IFERROR((C77-C71)/C71,"N/A")</f>
        <v>N/A</v>
      </c>
      <c r="D88" s="151" t="str">
        <f>IFERROR((D77-D71)/D71,"N/A")</f>
        <v>N/A</v>
      </c>
      <c r="E88" s="151" t="str">
        <f t="shared" si="460"/>
        <v>N/A</v>
      </c>
      <c r="F88" s="151" t="str">
        <f t="shared" si="460"/>
        <v>N/A</v>
      </c>
      <c r="G88" s="151" t="str">
        <f t="shared" si="460"/>
        <v>N/A</v>
      </c>
      <c r="H88" s="151" t="str">
        <f t="shared" si="460"/>
        <v>N/A</v>
      </c>
      <c r="I88" s="151" t="str">
        <f t="shared" si="460"/>
        <v>N/A</v>
      </c>
      <c r="J88" s="151" t="str">
        <f t="shared" si="460"/>
        <v>N/A</v>
      </c>
      <c r="K88" s="151" t="str">
        <f t="shared" si="460"/>
        <v>N/A</v>
      </c>
      <c r="L88" s="151" t="str">
        <f t="shared" si="460"/>
        <v>N/A</v>
      </c>
      <c r="M88" s="151" t="str">
        <f t="shared" si="460"/>
        <v>N/A</v>
      </c>
      <c r="N88" s="151" t="str">
        <f t="shared" si="460"/>
        <v>N/A</v>
      </c>
      <c r="O88" s="151" t="str">
        <f t="shared" si="460"/>
        <v>N/A</v>
      </c>
      <c r="P88" s="151" t="str">
        <f t="shared" si="460"/>
        <v>N/A</v>
      </c>
      <c r="Q88" s="151" t="str">
        <f t="shared" si="460"/>
        <v>N/A</v>
      </c>
      <c r="R88" s="151" t="str">
        <f t="shared" si="460"/>
        <v>N/A</v>
      </c>
      <c r="S88" s="151" t="str">
        <f t="shared" si="460"/>
        <v>N/A</v>
      </c>
      <c r="T88" s="151" t="str">
        <f t="shared" si="460"/>
        <v>N/A</v>
      </c>
      <c r="U88" s="151" t="str">
        <f t="shared" si="460"/>
        <v>N/A</v>
      </c>
      <c r="V88" s="151" t="str">
        <f t="shared" si="460"/>
        <v>N/A</v>
      </c>
      <c r="W88" s="151" t="str">
        <f t="shared" si="460"/>
        <v>N/A</v>
      </c>
      <c r="X88" s="151" t="str">
        <f t="shared" si="460"/>
        <v>N/A</v>
      </c>
      <c r="Y88" s="151" t="str">
        <f t="shared" si="460"/>
        <v>N/A</v>
      </c>
      <c r="Z88" s="151" t="str">
        <f t="shared" si="460"/>
        <v>N/A</v>
      </c>
      <c r="AA88" s="151" t="str">
        <f t="shared" si="460"/>
        <v>N/A</v>
      </c>
      <c r="AB88" s="151" t="str">
        <f t="shared" si="460"/>
        <v>N/A</v>
      </c>
      <c r="AC88" s="151" t="str">
        <f t="shared" si="460"/>
        <v>N/A</v>
      </c>
      <c r="AD88" s="151" t="str">
        <f t="shared" si="460"/>
        <v>N/A</v>
      </c>
      <c r="AE88" s="151" t="str">
        <f t="shared" si="460"/>
        <v>N/A</v>
      </c>
      <c r="AF88" s="151" t="str">
        <f t="shared" si="460"/>
        <v>N/A</v>
      </c>
      <c r="AG88" s="151" t="str">
        <f t="shared" si="460"/>
        <v>N/A</v>
      </c>
      <c r="AH88" s="151" t="str">
        <f t="shared" si="460"/>
        <v>N/A</v>
      </c>
      <c r="AI88" s="151" t="str">
        <f t="shared" si="460"/>
        <v>N/A</v>
      </c>
      <c r="AJ88" s="151" t="str">
        <f t="shared" si="460"/>
        <v>N/A</v>
      </c>
      <c r="AK88" s="151" t="str">
        <f t="shared" si="460"/>
        <v>N/A</v>
      </c>
      <c r="AL88" s="151" t="str">
        <f t="shared" si="460"/>
        <v>N/A</v>
      </c>
      <c r="AM88" s="151" t="str">
        <f t="shared" si="460"/>
        <v>N/A</v>
      </c>
      <c r="AN88" s="151" t="str">
        <f t="shared" si="460"/>
        <v>N/A</v>
      </c>
      <c r="AO88" s="151" t="str">
        <f t="shared" si="460"/>
        <v>N/A</v>
      </c>
      <c r="AP88" s="151" t="str">
        <f t="shared" si="460"/>
        <v>N/A</v>
      </c>
      <c r="AQ88" s="151" t="str">
        <f t="shared" si="460"/>
        <v>N/A</v>
      </c>
      <c r="AR88" s="151" t="str">
        <f t="shared" si="460"/>
        <v>N/A</v>
      </c>
      <c r="AS88" s="151" t="str">
        <f t="shared" si="460"/>
        <v>N/A</v>
      </c>
      <c r="AT88" s="151" t="str">
        <f t="shared" si="460"/>
        <v>N/A</v>
      </c>
      <c r="AU88" s="151" t="str">
        <f t="shared" si="460"/>
        <v>N/A</v>
      </c>
      <c r="AV88" s="151" t="str">
        <f t="shared" si="460"/>
        <v>N/A</v>
      </c>
      <c r="AW88" s="151" t="str">
        <f t="shared" si="460"/>
        <v>N/A</v>
      </c>
      <c r="AX88" s="151" t="str">
        <f t="shared" si="460"/>
        <v>N/A</v>
      </c>
      <c r="AY88" s="151" t="str">
        <f t="shared" si="460"/>
        <v>N/A</v>
      </c>
      <c r="AZ88" s="151" t="str">
        <f t="shared" si="460"/>
        <v>N/A</v>
      </c>
      <c r="BA88" s="151" t="str">
        <f t="shared" si="460"/>
        <v>N/A</v>
      </c>
      <c r="BB88" s="151" t="str">
        <f t="shared" si="460"/>
        <v>N/A</v>
      </c>
      <c r="BC88" s="151" t="str">
        <f t="shared" si="460"/>
        <v>N/A</v>
      </c>
      <c r="BD88" s="151" t="str">
        <f t="shared" si="460"/>
        <v>N/A</v>
      </c>
      <c r="BE88" s="151" t="str">
        <f t="shared" si="460"/>
        <v>N/A</v>
      </c>
      <c r="BF88" s="151" t="str">
        <f t="shared" si="460"/>
        <v>N/A</v>
      </c>
      <c r="BG88" s="151" t="str">
        <f t="shared" si="460"/>
        <v>N/A</v>
      </c>
      <c r="BH88" s="151" t="str">
        <f t="shared" si="460"/>
        <v>N/A</v>
      </c>
      <c r="BI88" s="151" t="str">
        <f t="shared" si="460"/>
        <v>N/A</v>
      </c>
      <c r="BJ88" s="151" t="str">
        <f t="shared" ref="BJ88:BU88" si="461">IFERROR((BJ77-BJ71)/BJ71,"N/A")</f>
        <v>N/A</v>
      </c>
      <c r="BK88" s="151" t="str">
        <f t="shared" si="461"/>
        <v>N/A</v>
      </c>
      <c r="BL88" s="151" t="str">
        <f t="shared" si="461"/>
        <v>N/A</v>
      </c>
      <c r="BM88" s="151" t="str">
        <f t="shared" si="461"/>
        <v>N/A</v>
      </c>
      <c r="BN88" s="151" t="str">
        <f t="shared" si="461"/>
        <v>N/A</v>
      </c>
      <c r="BO88" s="151" t="str">
        <f t="shared" si="461"/>
        <v>N/A</v>
      </c>
      <c r="BP88" s="151" t="str">
        <f t="shared" si="461"/>
        <v>N/A</v>
      </c>
      <c r="BQ88" s="151" t="str">
        <f t="shared" si="461"/>
        <v>N/A</v>
      </c>
      <c r="BR88" s="151" t="str">
        <f t="shared" si="461"/>
        <v>N/A</v>
      </c>
      <c r="BS88" s="151" t="str">
        <f t="shared" si="461"/>
        <v>N/A</v>
      </c>
      <c r="BT88" s="151" t="str">
        <f t="shared" si="461"/>
        <v>N/A</v>
      </c>
      <c r="BU88" s="151" t="str">
        <f t="shared" si="461"/>
        <v>N/A</v>
      </c>
    </row>
    <row r="89" spans="1:73" x14ac:dyDescent="0.3">
      <c r="A89" s="65" t="s">
        <v>55</v>
      </c>
      <c r="B89" s="150">
        <f>SUM(B72:B76)</f>
        <v>0</v>
      </c>
      <c r="C89" s="150">
        <f>SUM(C72:C76)</f>
        <v>0</v>
      </c>
      <c r="D89" s="150">
        <f t="shared" ref="D89:BI89" si="462">SUM(D72:D76)</f>
        <v>0</v>
      </c>
      <c r="E89" s="150">
        <f t="shared" si="462"/>
        <v>0</v>
      </c>
      <c r="F89" s="150">
        <f t="shared" si="462"/>
        <v>0</v>
      </c>
      <c r="G89" s="150">
        <f t="shared" si="462"/>
        <v>0</v>
      </c>
      <c r="H89" s="150">
        <f t="shared" si="462"/>
        <v>0</v>
      </c>
      <c r="I89" s="150">
        <f t="shared" si="462"/>
        <v>0</v>
      </c>
      <c r="J89" s="150">
        <f t="shared" si="462"/>
        <v>0</v>
      </c>
      <c r="K89" s="150">
        <f t="shared" si="462"/>
        <v>0</v>
      </c>
      <c r="L89" s="150">
        <f t="shared" si="462"/>
        <v>0</v>
      </c>
      <c r="M89" s="150">
        <f t="shared" si="462"/>
        <v>0</v>
      </c>
      <c r="N89" s="150">
        <f t="shared" si="462"/>
        <v>0</v>
      </c>
      <c r="O89" s="150">
        <f t="shared" si="462"/>
        <v>0</v>
      </c>
      <c r="P89" s="150">
        <f t="shared" si="462"/>
        <v>0</v>
      </c>
      <c r="Q89" s="150">
        <f t="shared" si="462"/>
        <v>0</v>
      </c>
      <c r="R89" s="150">
        <f t="shared" si="462"/>
        <v>0</v>
      </c>
      <c r="S89" s="150">
        <f t="shared" si="462"/>
        <v>0</v>
      </c>
      <c r="T89" s="150">
        <f t="shared" si="462"/>
        <v>0</v>
      </c>
      <c r="U89" s="150">
        <f t="shared" si="462"/>
        <v>0</v>
      </c>
      <c r="V89" s="150">
        <f t="shared" si="462"/>
        <v>0</v>
      </c>
      <c r="W89" s="150">
        <f t="shared" si="462"/>
        <v>0</v>
      </c>
      <c r="X89" s="150">
        <f t="shared" si="462"/>
        <v>0</v>
      </c>
      <c r="Y89" s="150">
        <f t="shared" si="462"/>
        <v>0</v>
      </c>
      <c r="Z89" s="150">
        <f t="shared" si="462"/>
        <v>0</v>
      </c>
      <c r="AA89" s="150">
        <f t="shared" si="462"/>
        <v>0</v>
      </c>
      <c r="AB89" s="150">
        <f t="shared" si="462"/>
        <v>0</v>
      </c>
      <c r="AC89" s="150">
        <f t="shared" si="462"/>
        <v>0</v>
      </c>
      <c r="AD89" s="150">
        <f t="shared" si="462"/>
        <v>0</v>
      </c>
      <c r="AE89" s="150">
        <f t="shared" si="462"/>
        <v>0</v>
      </c>
      <c r="AF89" s="150">
        <f t="shared" si="462"/>
        <v>0</v>
      </c>
      <c r="AG89" s="150">
        <f t="shared" si="462"/>
        <v>0</v>
      </c>
      <c r="AH89" s="150">
        <f t="shared" si="462"/>
        <v>0</v>
      </c>
      <c r="AI89" s="150">
        <f t="shared" si="462"/>
        <v>0</v>
      </c>
      <c r="AJ89" s="150">
        <f t="shared" si="462"/>
        <v>0</v>
      </c>
      <c r="AK89" s="150">
        <f t="shared" si="462"/>
        <v>0</v>
      </c>
      <c r="AL89" s="150">
        <f t="shared" si="462"/>
        <v>0</v>
      </c>
      <c r="AM89" s="150">
        <f t="shared" si="462"/>
        <v>0</v>
      </c>
      <c r="AN89" s="150">
        <f t="shared" si="462"/>
        <v>0</v>
      </c>
      <c r="AO89" s="150">
        <f t="shared" si="462"/>
        <v>0</v>
      </c>
      <c r="AP89" s="150">
        <f t="shared" si="462"/>
        <v>0</v>
      </c>
      <c r="AQ89" s="150">
        <f t="shared" si="462"/>
        <v>0</v>
      </c>
      <c r="AR89" s="150">
        <f t="shared" si="462"/>
        <v>0</v>
      </c>
      <c r="AS89" s="150">
        <f t="shared" si="462"/>
        <v>0</v>
      </c>
      <c r="AT89" s="150">
        <f t="shared" si="462"/>
        <v>0</v>
      </c>
      <c r="AU89" s="150">
        <f>SUM(AU72:AU76)</f>
        <v>0</v>
      </c>
      <c r="AV89" s="150">
        <f t="shared" si="462"/>
        <v>0</v>
      </c>
      <c r="AW89" s="150">
        <f t="shared" si="462"/>
        <v>0</v>
      </c>
      <c r="AX89" s="150">
        <f t="shared" si="462"/>
        <v>0</v>
      </c>
      <c r="AY89" s="150">
        <f t="shared" si="462"/>
        <v>0</v>
      </c>
      <c r="AZ89" s="150">
        <f t="shared" si="462"/>
        <v>0</v>
      </c>
      <c r="BA89" s="150">
        <f t="shared" si="462"/>
        <v>0</v>
      </c>
      <c r="BB89" s="150">
        <f t="shared" si="462"/>
        <v>0</v>
      </c>
      <c r="BC89" s="150">
        <f t="shared" si="462"/>
        <v>0</v>
      </c>
      <c r="BD89" s="150">
        <f t="shared" si="462"/>
        <v>0</v>
      </c>
      <c r="BE89" s="150">
        <f t="shared" si="462"/>
        <v>0</v>
      </c>
      <c r="BF89" s="150">
        <f t="shared" si="462"/>
        <v>0</v>
      </c>
      <c r="BG89" s="150">
        <f t="shared" si="462"/>
        <v>0</v>
      </c>
      <c r="BH89" s="150">
        <f t="shared" si="462"/>
        <v>0</v>
      </c>
      <c r="BI89" s="150">
        <f t="shared" si="462"/>
        <v>0</v>
      </c>
      <c r="BJ89" s="150">
        <f t="shared" ref="BJ89:BU89" si="463">SUM(BJ72:BJ76)</f>
        <v>0</v>
      </c>
      <c r="BK89" s="150">
        <f t="shared" si="463"/>
        <v>0</v>
      </c>
      <c r="BL89" s="150">
        <f t="shared" si="463"/>
        <v>0</v>
      </c>
      <c r="BM89" s="150">
        <f t="shared" si="463"/>
        <v>0</v>
      </c>
      <c r="BN89" s="150">
        <f t="shared" si="463"/>
        <v>0</v>
      </c>
      <c r="BO89" s="150">
        <f t="shared" si="463"/>
        <v>0</v>
      </c>
      <c r="BP89" s="150">
        <f t="shared" si="463"/>
        <v>0</v>
      </c>
      <c r="BQ89" s="150">
        <f t="shared" si="463"/>
        <v>0</v>
      </c>
      <c r="BR89" s="150">
        <f t="shared" si="463"/>
        <v>0</v>
      </c>
      <c r="BS89" s="150">
        <f t="shared" si="463"/>
        <v>0</v>
      </c>
      <c r="BT89" s="150">
        <f t="shared" si="463"/>
        <v>0</v>
      </c>
      <c r="BU89" s="150">
        <f t="shared" si="463"/>
        <v>0</v>
      </c>
    </row>
    <row r="90" spans="1:73" x14ac:dyDescent="0.3">
      <c r="A90" s="65" t="s">
        <v>426</v>
      </c>
      <c r="B90" s="150">
        <f>IFERROR(B77/B39,0)</f>
        <v>0</v>
      </c>
      <c r="C90" s="150">
        <f t="shared" ref="C90:BN90" si="464">IFERROR(C77/C39,0)</f>
        <v>0</v>
      </c>
      <c r="D90" s="150">
        <f t="shared" si="464"/>
        <v>0</v>
      </c>
      <c r="E90" s="150">
        <f t="shared" si="464"/>
        <v>0</v>
      </c>
      <c r="F90" s="150">
        <f t="shared" si="464"/>
        <v>0</v>
      </c>
      <c r="G90" s="150">
        <f t="shared" si="464"/>
        <v>0</v>
      </c>
      <c r="H90" s="150">
        <f t="shared" si="464"/>
        <v>0</v>
      </c>
      <c r="I90" s="150">
        <f t="shared" si="464"/>
        <v>0</v>
      </c>
      <c r="J90" s="150">
        <f t="shared" si="464"/>
        <v>0</v>
      </c>
      <c r="K90" s="150">
        <f t="shared" si="464"/>
        <v>0</v>
      </c>
      <c r="L90" s="150">
        <f t="shared" si="464"/>
        <v>0</v>
      </c>
      <c r="M90" s="150">
        <f t="shared" si="464"/>
        <v>0</v>
      </c>
      <c r="N90" s="150">
        <f t="shared" si="464"/>
        <v>0</v>
      </c>
      <c r="O90" s="150">
        <f t="shared" si="464"/>
        <v>0</v>
      </c>
      <c r="P90" s="150">
        <f t="shared" si="464"/>
        <v>0</v>
      </c>
      <c r="Q90" s="150">
        <f t="shared" si="464"/>
        <v>0</v>
      </c>
      <c r="R90" s="150">
        <f t="shared" si="464"/>
        <v>0</v>
      </c>
      <c r="S90" s="150">
        <f t="shared" si="464"/>
        <v>0</v>
      </c>
      <c r="T90" s="150">
        <f t="shared" si="464"/>
        <v>0</v>
      </c>
      <c r="U90" s="150">
        <f t="shared" si="464"/>
        <v>0</v>
      </c>
      <c r="V90" s="150">
        <f t="shared" si="464"/>
        <v>0</v>
      </c>
      <c r="W90" s="150">
        <f t="shared" si="464"/>
        <v>0</v>
      </c>
      <c r="X90" s="150">
        <f t="shared" si="464"/>
        <v>0</v>
      </c>
      <c r="Y90" s="150">
        <f t="shared" si="464"/>
        <v>0</v>
      </c>
      <c r="Z90" s="150">
        <f t="shared" si="464"/>
        <v>0</v>
      </c>
      <c r="AA90" s="150">
        <f t="shared" si="464"/>
        <v>0</v>
      </c>
      <c r="AB90" s="150">
        <f t="shared" si="464"/>
        <v>0</v>
      </c>
      <c r="AC90" s="150">
        <f t="shared" si="464"/>
        <v>0</v>
      </c>
      <c r="AD90" s="150">
        <f t="shared" si="464"/>
        <v>0</v>
      </c>
      <c r="AE90" s="150">
        <f t="shared" si="464"/>
        <v>0</v>
      </c>
      <c r="AF90" s="150">
        <f t="shared" si="464"/>
        <v>0</v>
      </c>
      <c r="AG90" s="150">
        <f t="shared" si="464"/>
        <v>0</v>
      </c>
      <c r="AH90" s="150">
        <f t="shared" si="464"/>
        <v>0</v>
      </c>
      <c r="AI90" s="150">
        <f t="shared" si="464"/>
        <v>0</v>
      </c>
      <c r="AJ90" s="150">
        <f t="shared" si="464"/>
        <v>0</v>
      </c>
      <c r="AK90" s="150">
        <f t="shared" si="464"/>
        <v>0</v>
      </c>
      <c r="AL90" s="150">
        <f t="shared" si="464"/>
        <v>0</v>
      </c>
      <c r="AM90" s="150">
        <f t="shared" si="464"/>
        <v>0</v>
      </c>
      <c r="AN90" s="150">
        <f t="shared" si="464"/>
        <v>0</v>
      </c>
      <c r="AO90" s="150">
        <f t="shared" si="464"/>
        <v>0</v>
      </c>
      <c r="AP90" s="150">
        <f t="shared" si="464"/>
        <v>0</v>
      </c>
      <c r="AQ90" s="150">
        <f t="shared" si="464"/>
        <v>0</v>
      </c>
      <c r="AR90" s="150">
        <f t="shared" si="464"/>
        <v>0</v>
      </c>
      <c r="AS90" s="150">
        <f t="shared" si="464"/>
        <v>0</v>
      </c>
      <c r="AT90" s="150">
        <f t="shared" si="464"/>
        <v>0</v>
      </c>
      <c r="AU90" s="150">
        <f t="shared" si="464"/>
        <v>0</v>
      </c>
      <c r="AV90" s="150">
        <f t="shared" si="464"/>
        <v>0</v>
      </c>
      <c r="AW90" s="150">
        <f t="shared" si="464"/>
        <v>0</v>
      </c>
      <c r="AX90" s="150">
        <f t="shared" si="464"/>
        <v>0</v>
      </c>
      <c r="AY90" s="150">
        <f t="shared" si="464"/>
        <v>0</v>
      </c>
      <c r="AZ90" s="150">
        <f t="shared" si="464"/>
        <v>0</v>
      </c>
      <c r="BA90" s="150">
        <f t="shared" si="464"/>
        <v>0</v>
      </c>
      <c r="BB90" s="150">
        <f t="shared" si="464"/>
        <v>0</v>
      </c>
      <c r="BC90" s="150">
        <f t="shared" si="464"/>
        <v>0</v>
      </c>
      <c r="BD90" s="150">
        <f t="shared" si="464"/>
        <v>0</v>
      </c>
      <c r="BE90" s="150">
        <f t="shared" si="464"/>
        <v>0</v>
      </c>
      <c r="BF90" s="150">
        <f t="shared" si="464"/>
        <v>0</v>
      </c>
      <c r="BG90" s="150">
        <f t="shared" si="464"/>
        <v>0</v>
      </c>
      <c r="BH90" s="150">
        <f t="shared" si="464"/>
        <v>0</v>
      </c>
      <c r="BI90" s="150">
        <f t="shared" si="464"/>
        <v>0</v>
      </c>
      <c r="BJ90" s="150">
        <f t="shared" si="464"/>
        <v>0</v>
      </c>
      <c r="BK90" s="150">
        <f t="shared" si="464"/>
        <v>0</v>
      </c>
      <c r="BL90" s="150">
        <f t="shared" si="464"/>
        <v>0</v>
      </c>
      <c r="BM90" s="150">
        <f t="shared" si="464"/>
        <v>0</v>
      </c>
      <c r="BN90" s="150">
        <f t="shared" si="464"/>
        <v>0</v>
      </c>
      <c r="BO90" s="150">
        <f t="shared" ref="BO90:BU90" si="465">IFERROR(BO77/BO39,0)</f>
        <v>0</v>
      </c>
      <c r="BP90" s="150">
        <f t="shared" si="465"/>
        <v>0</v>
      </c>
      <c r="BQ90" s="150">
        <f t="shared" si="465"/>
        <v>0</v>
      </c>
      <c r="BR90" s="150">
        <f t="shared" si="465"/>
        <v>0</v>
      </c>
      <c r="BS90" s="150">
        <f t="shared" si="465"/>
        <v>0</v>
      </c>
      <c r="BT90" s="150">
        <f t="shared" si="465"/>
        <v>0</v>
      </c>
      <c r="BU90" s="150">
        <f t="shared" si="465"/>
        <v>0</v>
      </c>
    </row>
    <row r="91" spans="1:73" x14ac:dyDescent="0.3">
      <c r="A91" s="65" t="s">
        <v>887</v>
      </c>
      <c r="B91" s="150">
        <f t="shared" ref="B91:AG91" si="466">B81+B86+B99</f>
        <v>0</v>
      </c>
      <c r="C91" s="150">
        <f t="shared" si="466"/>
        <v>0</v>
      </c>
      <c r="D91" s="150">
        <f t="shared" si="466"/>
        <v>0</v>
      </c>
      <c r="E91" s="150">
        <f t="shared" si="466"/>
        <v>0</v>
      </c>
      <c r="F91" s="150">
        <f t="shared" si="466"/>
        <v>0</v>
      </c>
      <c r="G91" s="150">
        <f t="shared" si="466"/>
        <v>0</v>
      </c>
      <c r="H91" s="150">
        <f t="shared" si="466"/>
        <v>0</v>
      </c>
      <c r="I91" s="150">
        <f t="shared" si="466"/>
        <v>0</v>
      </c>
      <c r="J91" s="150">
        <f t="shared" si="466"/>
        <v>0</v>
      </c>
      <c r="K91" s="150">
        <f t="shared" si="466"/>
        <v>0</v>
      </c>
      <c r="L91" s="150">
        <f t="shared" si="466"/>
        <v>0</v>
      </c>
      <c r="M91" s="150">
        <f t="shared" si="466"/>
        <v>0</v>
      </c>
      <c r="N91" s="150">
        <f t="shared" si="466"/>
        <v>0</v>
      </c>
      <c r="O91" s="150">
        <f t="shared" si="466"/>
        <v>0</v>
      </c>
      <c r="P91" s="150">
        <f t="shared" si="466"/>
        <v>0</v>
      </c>
      <c r="Q91" s="150">
        <f t="shared" si="466"/>
        <v>0</v>
      </c>
      <c r="R91" s="150">
        <f t="shared" si="466"/>
        <v>0</v>
      </c>
      <c r="S91" s="150">
        <f t="shared" si="466"/>
        <v>0</v>
      </c>
      <c r="T91" s="150">
        <f t="shared" si="466"/>
        <v>0</v>
      </c>
      <c r="U91" s="150">
        <f t="shared" si="466"/>
        <v>0</v>
      </c>
      <c r="V91" s="150">
        <f t="shared" si="466"/>
        <v>0</v>
      </c>
      <c r="W91" s="150">
        <f t="shared" si="466"/>
        <v>0</v>
      </c>
      <c r="X91" s="150">
        <f t="shared" si="466"/>
        <v>0</v>
      </c>
      <c r="Y91" s="150">
        <f t="shared" si="466"/>
        <v>0</v>
      </c>
      <c r="Z91" s="150">
        <f t="shared" si="466"/>
        <v>0</v>
      </c>
      <c r="AA91" s="150">
        <f t="shared" si="466"/>
        <v>0</v>
      </c>
      <c r="AB91" s="150">
        <f t="shared" si="466"/>
        <v>0</v>
      </c>
      <c r="AC91" s="150">
        <f t="shared" si="466"/>
        <v>0</v>
      </c>
      <c r="AD91" s="150">
        <f t="shared" si="466"/>
        <v>0</v>
      </c>
      <c r="AE91" s="150">
        <f t="shared" si="466"/>
        <v>0</v>
      </c>
      <c r="AF91" s="150">
        <f t="shared" si="466"/>
        <v>0</v>
      </c>
      <c r="AG91" s="150">
        <f t="shared" si="466"/>
        <v>0</v>
      </c>
      <c r="AH91" s="150">
        <f t="shared" ref="AH91:BM91" si="467">AH81+AH86+AH99</f>
        <v>0</v>
      </c>
      <c r="AI91" s="150">
        <f t="shared" si="467"/>
        <v>0</v>
      </c>
      <c r="AJ91" s="150">
        <f t="shared" si="467"/>
        <v>0</v>
      </c>
      <c r="AK91" s="150">
        <f t="shared" si="467"/>
        <v>0</v>
      </c>
      <c r="AL91" s="150">
        <f t="shared" si="467"/>
        <v>0</v>
      </c>
      <c r="AM91" s="150">
        <f t="shared" si="467"/>
        <v>0</v>
      </c>
      <c r="AN91" s="150">
        <f t="shared" si="467"/>
        <v>0</v>
      </c>
      <c r="AO91" s="150">
        <f t="shared" si="467"/>
        <v>0</v>
      </c>
      <c r="AP91" s="150">
        <f t="shared" si="467"/>
        <v>0</v>
      </c>
      <c r="AQ91" s="150">
        <f t="shared" si="467"/>
        <v>0</v>
      </c>
      <c r="AR91" s="150">
        <f t="shared" si="467"/>
        <v>0</v>
      </c>
      <c r="AS91" s="150">
        <f t="shared" si="467"/>
        <v>0</v>
      </c>
      <c r="AT91" s="150">
        <f t="shared" si="467"/>
        <v>0</v>
      </c>
      <c r="AU91" s="150">
        <f t="shared" si="467"/>
        <v>0</v>
      </c>
      <c r="AV91" s="150">
        <f t="shared" si="467"/>
        <v>0</v>
      </c>
      <c r="AW91" s="150">
        <f t="shared" si="467"/>
        <v>0</v>
      </c>
      <c r="AX91" s="150">
        <f t="shared" si="467"/>
        <v>0</v>
      </c>
      <c r="AY91" s="150">
        <f t="shared" si="467"/>
        <v>0</v>
      </c>
      <c r="AZ91" s="150">
        <f t="shared" si="467"/>
        <v>0</v>
      </c>
      <c r="BA91" s="150">
        <f t="shared" si="467"/>
        <v>0</v>
      </c>
      <c r="BB91" s="150">
        <f t="shared" si="467"/>
        <v>0</v>
      </c>
      <c r="BC91" s="150">
        <f t="shared" si="467"/>
        <v>0</v>
      </c>
      <c r="BD91" s="150">
        <f t="shared" si="467"/>
        <v>0</v>
      </c>
      <c r="BE91" s="150">
        <f t="shared" si="467"/>
        <v>0</v>
      </c>
      <c r="BF91" s="150">
        <f t="shared" si="467"/>
        <v>0</v>
      </c>
      <c r="BG91" s="150">
        <f t="shared" si="467"/>
        <v>0</v>
      </c>
      <c r="BH91" s="150">
        <f t="shared" si="467"/>
        <v>0</v>
      </c>
      <c r="BI91" s="150">
        <f t="shared" si="467"/>
        <v>0</v>
      </c>
      <c r="BJ91" s="150">
        <f t="shared" si="467"/>
        <v>0</v>
      </c>
      <c r="BK91" s="150">
        <f t="shared" si="467"/>
        <v>0</v>
      </c>
      <c r="BL91" s="150">
        <f t="shared" si="467"/>
        <v>0</v>
      </c>
      <c r="BM91" s="150">
        <f t="shared" si="467"/>
        <v>0</v>
      </c>
      <c r="BN91" s="150">
        <f t="shared" ref="BN91:BU91" si="468">BN81+BN86+BN99</f>
        <v>0</v>
      </c>
      <c r="BO91" s="150">
        <f t="shared" si="468"/>
        <v>0</v>
      </c>
      <c r="BP91" s="150">
        <f t="shared" si="468"/>
        <v>0</v>
      </c>
      <c r="BQ91" s="150">
        <f t="shared" si="468"/>
        <v>0</v>
      </c>
      <c r="BR91" s="150">
        <f t="shared" si="468"/>
        <v>0</v>
      </c>
      <c r="BS91" s="150">
        <f t="shared" si="468"/>
        <v>0</v>
      </c>
      <c r="BT91" s="150">
        <f t="shared" si="468"/>
        <v>0</v>
      </c>
      <c r="BU91" s="150">
        <f t="shared" si="468"/>
        <v>0</v>
      </c>
    </row>
    <row r="94" spans="1:73" x14ac:dyDescent="0.3">
      <c r="A94" s="175" t="s">
        <v>286</v>
      </c>
    </row>
    <row r="96" spans="1:73" x14ac:dyDescent="0.3">
      <c r="A96" s="65" t="s">
        <v>287</v>
      </c>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row>
    <row r="97" spans="1:73" x14ac:dyDescent="0.3">
      <c r="A97" s="65" t="s">
        <v>288</v>
      </c>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row>
    <row r="98" spans="1:73" x14ac:dyDescent="0.3">
      <c r="A98" s="262" t="s">
        <v>289</v>
      </c>
      <c r="B98" s="263"/>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row>
    <row r="99" spans="1:73" x14ac:dyDescent="0.3">
      <c r="A99" s="64" t="s">
        <v>290</v>
      </c>
      <c r="B99" s="219">
        <f>SUM(B96:B98)</f>
        <v>0</v>
      </c>
      <c r="C99" s="219">
        <f t="shared" ref="C99:BI99" si="469">SUM(C96:C98)</f>
        <v>0</v>
      </c>
      <c r="D99" s="219">
        <f t="shared" si="469"/>
        <v>0</v>
      </c>
      <c r="E99" s="219">
        <f t="shared" si="469"/>
        <v>0</v>
      </c>
      <c r="F99" s="219">
        <f t="shared" si="469"/>
        <v>0</v>
      </c>
      <c r="G99" s="219">
        <f t="shared" si="469"/>
        <v>0</v>
      </c>
      <c r="H99" s="219">
        <f t="shared" si="469"/>
        <v>0</v>
      </c>
      <c r="I99" s="219">
        <f t="shared" si="469"/>
        <v>0</v>
      </c>
      <c r="J99" s="219">
        <f t="shared" si="469"/>
        <v>0</v>
      </c>
      <c r="K99" s="219">
        <f t="shared" si="469"/>
        <v>0</v>
      </c>
      <c r="L99" s="219">
        <f t="shared" si="469"/>
        <v>0</v>
      </c>
      <c r="M99" s="219">
        <f t="shared" si="469"/>
        <v>0</v>
      </c>
      <c r="N99" s="219">
        <f t="shared" si="469"/>
        <v>0</v>
      </c>
      <c r="O99" s="219">
        <f t="shared" si="469"/>
        <v>0</v>
      </c>
      <c r="P99" s="219">
        <f t="shared" si="469"/>
        <v>0</v>
      </c>
      <c r="Q99" s="219">
        <f t="shared" si="469"/>
        <v>0</v>
      </c>
      <c r="R99" s="219">
        <f t="shared" si="469"/>
        <v>0</v>
      </c>
      <c r="S99" s="219">
        <f t="shared" si="469"/>
        <v>0</v>
      </c>
      <c r="T99" s="219">
        <f t="shared" si="469"/>
        <v>0</v>
      </c>
      <c r="U99" s="219">
        <f t="shared" si="469"/>
        <v>0</v>
      </c>
      <c r="V99" s="219">
        <f t="shared" si="469"/>
        <v>0</v>
      </c>
      <c r="W99" s="219">
        <f t="shared" si="469"/>
        <v>0</v>
      </c>
      <c r="X99" s="219">
        <f t="shared" si="469"/>
        <v>0</v>
      </c>
      <c r="Y99" s="219">
        <f t="shared" si="469"/>
        <v>0</v>
      </c>
      <c r="Z99" s="219">
        <f t="shared" si="469"/>
        <v>0</v>
      </c>
      <c r="AA99" s="219">
        <f t="shared" si="469"/>
        <v>0</v>
      </c>
      <c r="AB99" s="219">
        <f t="shared" si="469"/>
        <v>0</v>
      </c>
      <c r="AC99" s="219">
        <f t="shared" si="469"/>
        <v>0</v>
      </c>
      <c r="AD99" s="219">
        <f t="shared" si="469"/>
        <v>0</v>
      </c>
      <c r="AE99" s="219">
        <f t="shared" si="469"/>
        <v>0</v>
      </c>
      <c r="AF99" s="219">
        <f t="shared" si="469"/>
        <v>0</v>
      </c>
      <c r="AG99" s="219">
        <f t="shared" si="469"/>
        <v>0</v>
      </c>
      <c r="AH99" s="219">
        <f t="shared" si="469"/>
        <v>0</v>
      </c>
      <c r="AI99" s="219">
        <f t="shared" si="469"/>
        <v>0</v>
      </c>
      <c r="AJ99" s="219">
        <f t="shared" si="469"/>
        <v>0</v>
      </c>
      <c r="AK99" s="219">
        <f t="shared" si="469"/>
        <v>0</v>
      </c>
      <c r="AL99" s="219">
        <f t="shared" si="469"/>
        <v>0</v>
      </c>
      <c r="AM99" s="219">
        <f t="shared" si="469"/>
        <v>0</v>
      </c>
      <c r="AN99" s="219">
        <f t="shared" si="469"/>
        <v>0</v>
      </c>
      <c r="AO99" s="219">
        <f t="shared" si="469"/>
        <v>0</v>
      </c>
      <c r="AP99" s="219">
        <f t="shared" si="469"/>
        <v>0</v>
      </c>
      <c r="AQ99" s="219">
        <f t="shared" si="469"/>
        <v>0</v>
      </c>
      <c r="AR99" s="219">
        <f t="shared" si="469"/>
        <v>0</v>
      </c>
      <c r="AS99" s="219">
        <f t="shared" si="469"/>
        <v>0</v>
      </c>
      <c r="AT99" s="219">
        <f t="shared" si="469"/>
        <v>0</v>
      </c>
      <c r="AU99" s="219">
        <f t="shared" si="469"/>
        <v>0</v>
      </c>
      <c r="AV99" s="219">
        <f t="shared" si="469"/>
        <v>0</v>
      </c>
      <c r="AW99" s="219">
        <f t="shared" si="469"/>
        <v>0</v>
      </c>
      <c r="AX99" s="219">
        <f t="shared" si="469"/>
        <v>0</v>
      </c>
      <c r="AY99" s="219">
        <f t="shared" si="469"/>
        <v>0</v>
      </c>
      <c r="AZ99" s="219">
        <f t="shared" si="469"/>
        <v>0</v>
      </c>
      <c r="BA99" s="219">
        <f t="shared" si="469"/>
        <v>0</v>
      </c>
      <c r="BB99" s="219">
        <f t="shared" si="469"/>
        <v>0</v>
      </c>
      <c r="BC99" s="219">
        <f t="shared" si="469"/>
        <v>0</v>
      </c>
      <c r="BD99" s="219">
        <f t="shared" si="469"/>
        <v>0</v>
      </c>
      <c r="BE99" s="219">
        <f t="shared" si="469"/>
        <v>0</v>
      </c>
      <c r="BF99" s="219">
        <f t="shared" si="469"/>
        <v>0</v>
      </c>
      <c r="BG99" s="219">
        <f t="shared" si="469"/>
        <v>0</v>
      </c>
      <c r="BH99" s="219">
        <f t="shared" si="469"/>
        <v>0</v>
      </c>
      <c r="BI99" s="219">
        <f t="shared" si="469"/>
        <v>0</v>
      </c>
      <c r="BJ99" s="219">
        <f t="shared" ref="BJ99:BU99" si="470">SUM(BJ96:BJ98)</f>
        <v>0</v>
      </c>
      <c r="BK99" s="219">
        <f t="shared" si="470"/>
        <v>0</v>
      </c>
      <c r="BL99" s="219">
        <f t="shared" si="470"/>
        <v>0</v>
      </c>
      <c r="BM99" s="219">
        <f t="shared" si="470"/>
        <v>0</v>
      </c>
      <c r="BN99" s="219">
        <f t="shared" si="470"/>
        <v>0</v>
      </c>
      <c r="BO99" s="219">
        <f t="shared" si="470"/>
        <v>0</v>
      </c>
      <c r="BP99" s="219">
        <f t="shared" si="470"/>
        <v>0</v>
      </c>
      <c r="BQ99" s="219">
        <f t="shared" si="470"/>
        <v>0</v>
      </c>
      <c r="BR99" s="219">
        <f t="shared" si="470"/>
        <v>0</v>
      </c>
      <c r="BS99" s="219">
        <f t="shared" si="470"/>
        <v>0</v>
      </c>
      <c r="BT99" s="219">
        <f t="shared" si="470"/>
        <v>0</v>
      </c>
      <c r="BU99" s="219">
        <f t="shared" si="470"/>
        <v>0</v>
      </c>
    </row>
  </sheetData>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EA808-DFF8-40F5-88DC-DB76D5152DDE}">
  <sheetPr codeName="Sheet47">
    <tabColor rgb="FFFFFF00"/>
  </sheetPr>
  <dimension ref="A1:BU65"/>
  <sheetViews>
    <sheetView zoomScaleNormal="100" workbookViewId="0">
      <pane xSplit="1" ySplit="3" topLeftCell="D4" activePane="bottomRight" state="frozen"/>
      <selection pane="topRight" activeCell="C6" sqref="C6"/>
      <selection pane="bottomLeft" activeCell="C6" sqref="C6"/>
      <selection pane="bottomRight" activeCell="J57" sqref="J57"/>
    </sheetView>
  </sheetViews>
  <sheetFormatPr defaultColWidth="9.109375" defaultRowHeight="14.4" x14ac:dyDescent="0.3"/>
  <cols>
    <col min="1" max="1" width="25.109375" style="65" customWidth="1"/>
    <col min="2" max="2" width="10.44140625" style="65" customWidth="1"/>
    <col min="3" max="13" width="11.44140625" style="65" bestFit="1" customWidth="1"/>
    <col min="14" max="14" width="12.44140625" style="65" bestFit="1" customWidth="1"/>
    <col min="15" max="16" width="11.44140625" style="65" bestFit="1" customWidth="1"/>
    <col min="17" max="22" width="9" style="65" bestFit="1" customWidth="1"/>
    <col min="23" max="24" width="8.6640625" style="65" bestFit="1" customWidth="1"/>
    <col min="25" max="25" width="11.44140625" style="65" bestFit="1" customWidth="1"/>
    <col min="26" max="27" width="8.6640625" style="65" bestFit="1" customWidth="1"/>
    <col min="28" max="73" width="11.44140625" style="65" bestFit="1" customWidth="1"/>
    <col min="74" max="16384" width="9.109375" style="65"/>
  </cols>
  <sheetData>
    <row r="1" spans="1:73" ht="18" x14ac:dyDescent="0.35">
      <c r="A1" s="162" t="s">
        <v>372</v>
      </c>
      <c r="B1" s="162"/>
    </row>
    <row r="2" spans="1:73" x14ac:dyDescent="0.3">
      <c r="B2" s="304" t="str">
        <f>Summary!C2</f>
        <v>Actual</v>
      </c>
      <c r="C2" s="304" t="str">
        <f>Summary!D2</f>
        <v>Actual</v>
      </c>
      <c r="D2" s="304" t="str">
        <f>Summary!E2</f>
        <v>Actual</v>
      </c>
      <c r="E2" s="304" t="str">
        <f>Summary!F2</f>
        <v>Actual</v>
      </c>
      <c r="F2" s="304" t="str">
        <f>Summary!G2</f>
        <v>Actual</v>
      </c>
      <c r="G2" s="304" t="str">
        <f>Summary!H2</f>
        <v>Actual</v>
      </c>
      <c r="H2" s="304" t="str">
        <f>Summary!I2</f>
        <v>Actual</v>
      </c>
      <c r="I2" s="304" t="str">
        <f>Summary!J2</f>
        <v>Fcst</v>
      </c>
      <c r="J2" s="304" t="str">
        <f>Summary!K2</f>
        <v>Fcst</v>
      </c>
      <c r="K2" s="304" t="str">
        <f>Summary!L2</f>
        <v>Fcst</v>
      </c>
      <c r="L2" s="304" t="str">
        <f>Summary!M2</f>
        <v>Fcst</v>
      </c>
      <c r="M2" s="304" t="str">
        <f>Summary!N2</f>
        <v>Fcst</v>
      </c>
      <c r="N2" s="304" t="str">
        <f>Summary!O2</f>
        <v>Fcst</v>
      </c>
      <c r="O2" s="304" t="str">
        <f>Summary!P2</f>
        <v>Fcst</v>
      </c>
      <c r="P2" s="304" t="str">
        <f>Summary!Q2</f>
        <v>Fcst</v>
      </c>
      <c r="Q2" s="304" t="str">
        <f>Summary!R2</f>
        <v>Fcst</v>
      </c>
      <c r="R2" s="304" t="str">
        <f>Summary!S2</f>
        <v>Fcst</v>
      </c>
      <c r="S2" s="304" t="str">
        <f>Summary!T2</f>
        <v>Fcst</v>
      </c>
      <c r="T2" s="304" t="str">
        <f>Summary!U2</f>
        <v>Fcst</v>
      </c>
      <c r="U2" s="304" t="str">
        <f>Summary!V2</f>
        <v>Fcst</v>
      </c>
      <c r="V2" s="304" t="str">
        <f>Summary!W2</f>
        <v>Fcst</v>
      </c>
      <c r="W2" s="304" t="str">
        <f>Summary!X2</f>
        <v>Fcst</v>
      </c>
      <c r="X2" s="304" t="str">
        <f>Summary!Y2</f>
        <v>Fcst</v>
      </c>
      <c r="Y2" s="304" t="str">
        <f>Summary!Z2</f>
        <v>Fcst</v>
      </c>
      <c r="Z2" s="304" t="str">
        <f>Summary!AA2</f>
        <v>Fcst</v>
      </c>
      <c r="AA2" s="304" t="str">
        <f>Summary!AB2</f>
        <v>Fcst</v>
      </c>
      <c r="AB2" s="304" t="str">
        <f>Summary!AC2</f>
        <v>Fcst</v>
      </c>
      <c r="AC2" s="304" t="str">
        <f>Summary!AD2</f>
        <v>Fcst</v>
      </c>
      <c r="AD2" s="304" t="str">
        <f>Summary!AE2</f>
        <v>Fcst</v>
      </c>
      <c r="AE2" s="304" t="str">
        <f>Summary!AF2</f>
        <v>Fcst</v>
      </c>
      <c r="AF2" s="304" t="str">
        <f>Summary!AG2</f>
        <v>Fcst</v>
      </c>
      <c r="AG2" s="304" t="str">
        <f>Summary!AH2</f>
        <v>Fcst</v>
      </c>
      <c r="AH2" s="304" t="str">
        <f>Summary!AI2</f>
        <v>Fcst</v>
      </c>
      <c r="AI2" s="304" t="str">
        <f>Summary!AJ2</f>
        <v>Fcst</v>
      </c>
      <c r="AJ2" s="304" t="str">
        <f>Summary!AK2</f>
        <v>Fcst</v>
      </c>
      <c r="AK2" s="304" t="str">
        <f>Summary!AL2</f>
        <v>Fcst</v>
      </c>
      <c r="AL2" s="304" t="str">
        <f>Summary!AM2</f>
        <v>Fcst</v>
      </c>
      <c r="AM2" s="304" t="str">
        <f>Summary!AN2</f>
        <v>Fcst</v>
      </c>
      <c r="AN2" s="304" t="str">
        <f>Summary!AO2</f>
        <v>Fcst</v>
      </c>
      <c r="AO2" s="304" t="str">
        <f>Summary!AP2</f>
        <v>Fcst</v>
      </c>
      <c r="AP2" s="304" t="str">
        <f>Summary!AQ2</f>
        <v>Fcst</v>
      </c>
      <c r="AQ2" s="304" t="str">
        <f>Summary!AR2</f>
        <v>Fcst</v>
      </c>
      <c r="AR2" s="304" t="str">
        <f>Summary!AS2</f>
        <v>Fcst</v>
      </c>
      <c r="AS2" s="304" t="str">
        <f>Summary!AT2</f>
        <v>Fcst</v>
      </c>
      <c r="AT2" s="304" t="str">
        <f>Summary!AU2</f>
        <v>Fcst</v>
      </c>
      <c r="AU2" s="304" t="str">
        <f>Summary!AV2</f>
        <v>Fcst</v>
      </c>
      <c r="AV2" s="304" t="str">
        <f>Summary!AW2</f>
        <v>Fcst</v>
      </c>
      <c r="AW2" s="304" t="str">
        <f>Summary!AX2</f>
        <v>Fcst</v>
      </c>
      <c r="AX2" s="304" t="str">
        <f>Summary!AY2</f>
        <v>Fcst</v>
      </c>
      <c r="AY2" s="304" t="str">
        <f>Summary!AZ2</f>
        <v>Fcst</v>
      </c>
      <c r="AZ2" s="304" t="str">
        <f>Summary!BA2</f>
        <v>Fcst</v>
      </c>
      <c r="BA2" s="304" t="str">
        <f>Summary!BB2</f>
        <v>Fcst</v>
      </c>
      <c r="BB2" s="304" t="str">
        <f>Summary!BC2</f>
        <v>Fcst</v>
      </c>
      <c r="BC2" s="304" t="str">
        <f>Summary!BD2</f>
        <v>Fcst</v>
      </c>
      <c r="BD2" s="304" t="str">
        <f>Summary!BE2</f>
        <v>Fcst</v>
      </c>
      <c r="BE2" s="304" t="str">
        <f>Summary!BF2</f>
        <v>Fcst</v>
      </c>
      <c r="BF2" s="304" t="str">
        <f>Summary!BG2</f>
        <v>Fcst</v>
      </c>
      <c r="BG2" s="304" t="str">
        <f>Summary!BH2</f>
        <v>Fcst</v>
      </c>
      <c r="BH2" s="304" t="str">
        <f>Summary!BI2</f>
        <v>Fcst</v>
      </c>
      <c r="BI2" s="304" t="str">
        <f>Summary!BJ2</f>
        <v>Fcst</v>
      </c>
      <c r="BJ2" s="304" t="str">
        <f>Summary!BK2</f>
        <v>Fcst</v>
      </c>
      <c r="BK2" s="304" t="str">
        <f>Summary!BL2</f>
        <v>Fcst</v>
      </c>
      <c r="BL2" s="304" t="str">
        <f>Summary!BM2</f>
        <v>Fcst</v>
      </c>
      <c r="BM2" s="304" t="str">
        <f>Summary!BN2</f>
        <v>Fcst</v>
      </c>
      <c r="BN2" s="304" t="str">
        <f>Summary!BO2</f>
        <v>Fcst</v>
      </c>
      <c r="BO2" s="304" t="str">
        <f>Summary!BP2</f>
        <v>Fcst</v>
      </c>
      <c r="BP2" s="304" t="str">
        <f>Summary!BQ2</f>
        <v>Fcst</v>
      </c>
      <c r="BQ2" s="304" t="str">
        <f>Summary!BR2</f>
        <v>Fcst</v>
      </c>
      <c r="BR2" s="304" t="str">
        <f>Summary!BS2</f>
        <v>Fcst</v>
      </c>
      <c r="BS2" s="304" t="str">
        <f>Summary!BT2</f>
        <v>Fcst</v>
      </c>
      <c r="BT2" s="304" t="str">
        <f>Summary!BU2</f>
        <v>Fcst</v>
      </c>
      <c r="BU2" s="304" t="str">
        <f>Summary!BV2</f>
        <v>Fcst</v>
      </c>
    </row>
    <row r="3" spans="1:73" x14ac:dyDescent="0.3">
      <c r="A3" s="191" t="s">
        <v>389</v>
      </c>
      <c r="B3" s="60">
        <f>Summary!C6</f>
        <v>44562</v>
      </c>
      <c r="C3" s="60">
        <f>DATE(YEAR(B3),MONTH(B3)+1,DAY(B3))</f>
        <v>44593</v>
      </c>
      <c r="D3" s="60">
        <f t="shared" ref="D3:BI3" si="0">DATE(YEAR(C3),MONTH(C3)+1,DAY(C3))</f>
        <v>44621</v>
      </c>
      <c r="E3" s="60">
        <f t="shared" si="0"/>
        <v>44652</v>
      </c>
      <c r="F3" s="60">
        <f t="shared" si="0"/>
        <v>44682</v>
      </c>
      <c r="G3" s="60">
        <f t="shared" si="0"/>
        <v>44713</v>
      </c>
      <c r="H3" s="60">
        <f t="shared" si="0"/>
        <v>44743</v>
      </c>
      <c r="I3" s="60">
        <f t="shared" si="0"/>
        <v>44774</v>
      </c>
      <c r="J3" s="60">
        <f t="shared" si="0"/>
        <v>44805</v>
      </c>
      <c r="K3" s="60">
        <f t="shared" si="0"/>
        <v>44835</v>
      </c>
      <c r="L3" s="60">
        <f t="shared" si="0"/>
        <v>44866</v>
      </c>
      <c r="M3" s="60">
        <f t="shared" si="0"/>
        <v>44896</v>
      </c>
      <c r="N3" s="60">
        <f t="shared" si="0"/>
        <v>44927</v>
      </c>
      <c r="O3" s="60">
        <f t="shared" si="0"/>
        <v>44958</v>
      </c>
      <c r="P3" s="60">
        <f t="shared" si="0"/>
        <v>44986</v>
      </c>
      <c r="Q3" s="60">
        <f t="shared" si="0"/>
        <v>45017</v>
      </c>
      <c r="R3" s="60">
        <f t="shared" si="0"/>
        <v>45047</v>
      </c>
      <c r="S3" s="60">
        <f t="shared" si="0"/>
        <v>45078</v>
      </c>
      <c r="T3" s="60">
        <f t="shared" si="0"/>
        <v>45108</v>
      </c>
      <c r="U3" s="60">
        <f t="shared" si="0"/>
        <v>45139</v>
      </c>
      <c r="V3" s="60">
        <f t="shared" si="0"/>
        <v>45170</v>
      </c>
      <c r="W3" s="60">
        <f t="shared" si="0"/>
        <v>45200</v>
      </c>
      <c r="X3" s="60">
        <f t="shared" si="0"/>
        <v>45231</v>
      </c>
      <c r="Y3" s="60">
        <f t="shared" si="0"/>
        <v>45261</v>
      </c>
      <c r="Z3" s="60">
        <f t="shared" si="0"/>
        <v>45292</v>
      </c>
      <c r="AA3" s="60">
        <f t="shared" si="0"/>
        <v>45323</v>
      </c>
      <c r="AB3" s="60">
        <f t="shared" si="0"/>
        <v>45352</v>
      </c>
      <c r="AC3" s="60">
        <f t="shared" si="0"/>
        <v>45383</v>
      </c>
      <c r="AD3" s="60">
        <f t="shared" si="0"/>
        <v>45413</v>
      </c>
      <c r="AE3" s="60">
        <f t="shared" si="0"/>
        <v>45444</v>
      </c>
      <c r="AF3" s="60">
        <f t="shared" si="0"/>
        <v>45474</v>
      </c>
      <c r="AG3" s="60">
        <f t="shared" si="0"/>
        <v>45505</v>
      </c>
      <c r="AH3" s="60">
        <f t="shared" si="0"/>
        <v>45536</v>
      </c>
      <c r="AI3" s="60">
        <f t="shared" si="0"/>
        <v>45566</v>
      </c>
      <c r="AJ3" s="60">
        <f t="shared" si="0"/>
        <v>45597</v>
      </c>
      <c r="AK3" s="60">
        <f t="shared" si="0"/>
        <v>45627</v>
      </c>
      <c r="AL3" s="60">
        <f t="shared" si="0"/>
        <v>45658</v>
      </c>
      <c r="AM3" s="60">
        <f t="shared" si="0"/>
        <v>45689</v>
      </c>
      <c r="AN3" s="60">
        <f t="shared" si="0"/>
        <v>45717</v>
      </c>
      <c r="AO3" s="60">
        <f t="shared" si="0"/>
        <v>45748</v>
      </c>
      <c r="AP3" s="60">
        <f t="shared" si="0"/>
        <v>45778</v>
      </c>
      <c r="AQ3" s="60">
        <f t="shared" si="0"/>
        <v>45809</v>
      </c>
      <c r="AR3" s="60">
        <f t="shared" si="0"/>
        <v>45839</v>
      </c>
      <c r="AS3" s="60">
        <f t="shared" si="0"/>
        <v>45870</v>
      </c>
      <c r="AT3" s="60">
        <f t="shared" si="0"/>
        <v>45901</v>
      </c>
      <c r="AU3" s="60">
        <f t="shared" si="0"/>
        <v>45931</v>
      </c>
      <c r="AV3" s="60">
        <f t="shared" si="0"/>
        <v>45962</v>
      </c>
      <c r="AW3" s="60">
        <f t="shared" si="0"/>
        <v>45992</v>
      </c>
      <c r="AX3" s="60">
        <f t="shared" si="0"/>
        <v>46023</v>
      </c>
      <c r="AY3" s="60">
        <f t="shared" si="0"/>
        <v>46054</v>
      </c>
      <c r="AZ3" s="60">
        <f t="shared" si="0"/>
        <v>46082</v>
      </c>
      <c r="BA3" s="60">
        <f t="shared" si="0"/>
        <v>46113</v>
      </c>
      <c r="BB3" s="60">
        <f t="shared" si="0"/>
        <v>46143</v>
      </c>
      <c r="BC3" s="60">
        <f t="shared" si="0"/>
        <v>46174</v>
      </c>
      <c r="BD3" s="60">
        <f t="shared" si="0"/>
        <v>46204</v>
      </c>
      <c r="BE3" s="60">
        <f t="shared" si="0"/>
        <v>46235</v>
      </c>
      <c r="BF3" s="60">
        <f t="shared" si="0"/>
        <v>46266</v>
      </c>
      <c r="BG3" s="60">
        <f t="shared" si="0"/>
        <v>46296</v>
      </c>
      <c r="BH3" s="60">
        <f t="shared" si="0"/>
        <v>46327</v>
      </c>
      <c r="BI3" s="60">
        <f t="shared" si="0"/>
        <v>46357</v>
      </c>
      <c r="BJ3" s="60">
        <f t="shared" ref="BJ3" si="1">DATE(YEAR(BI3),MONTH(BI3)+1,DAY(BI3))</f>
        <v>46388</v>
      </c>
      <c r="BK3" s="60">
        <f t="shared" ref="BK3" si="2">DATE(YEAR(BJ3),MONTH(BJ3)+1,DAY(BJ3))</f>
        <v>46419</v>
      </c>
      <c r="BL3" s="60">
        <f t="shared" ref="BL3" si="3">DATE(YEAR(BK3),MONTH(BK3)+1,DAY(BK3))</f>
        <v>46447</v>
      </c>
      <c r="BM3" s="60">
        <f t="shared" ref="BM3" si="4">DATE(YEAR(BL3),MONTH(BL3)+1,DAY(BL3))</f>
        <v>46478</v>
      </c>
      <c r="BN3" s="60">
        <f t="shared" ref="BN3" si="5">DATE(YEAR(BM3),MONTH(BM3)+1,DAY(BM3))</f>
        <v>46508</v>
      </c>
      <c r="BO3" s="60">
        <f t="shared" ref="BO3" si="6">DATE(YEAR(BN3),MONTH(BN3)+1,DAY(BN3))</f>
        <v>46539</v>
      </c>
      <c r="BP3" s="60">
        <f t="shared" ref="BP3" si="7">DATE(YEAR(BO3),MONTH(BO3)+1,DAY(BO3))</f>
        <v>46569</v>
      </c>
      <c r="BQ3" s="60">
        <f t="shared" ref="BQ3" si="8">DATE(YEAR(BP3),MONTH(BP3)+1,DAY(BP3))</f>
        <v>46600</v>
      </c>
      <c r="BR3" s="60">
        <f t="shared" ref="BR3" si="9">DATE(YEAR(BQ3),MONTH(BQ3)+1,DAY(BQ3))</f>
        <v>46631</v>
      </c>
      <c r="BS3" s="60">
        <f t="shared" ref="BS3" si="10">DATE(YEAR(BR3),MONTH(BR3)+1,DAY(BR3))</f>
        <v>46661</v>
      </c>
      <c r="BT3" s="60">
        <f t="shared" ref="BT3" si="11">DATE(YEAR(BS3),MONTH(BS3)+1,DAY(BS3))</f>
        <v>46692</v>
      </c>
      <c r="BU3" s="60">
        <f t="shared" ref="BU3" si="12">DATE(YEAR(BT3),MONTH(BT3)+1,DAY(BT3))</f>
        <v>46722</v>
      </c>
    </row>
    <row r="5" spans="1:73" x14ac:dyDescent="0.3">
      <c r="A5" s="61" t="str">
        <f>IF(A3="MRR","MRR INPUTS","ARR INPUTS")</f>
        <v>MRR INPUTS</v>
      </c>
    </row>
    <row r="6" spans="1:73" x14ac:dyDescent="0.3">
      <c r="A6" s="200" t="str">
        <f>IF(A3="MRR","MRR New","ARR New")</f>
        <v>MRR New</v>
      </c>
      <c r="B6" s="201">
        <v>1200</v>
      </c>
      <c r="C6" s="177">
        <f>B6</f>
        <v>1200</v>
      </c>
      <c r="D6" s="177">
        <f t="shared" ref="D6:BI6" si="13">C6</f>
        <v>1200</v>
      </c>
      <c r="E6" s="177">
        <f t="shared" si="13"/>
        <v>1200</v>
      </c>
      <c r="F6" s="177">
        <f t="shared" si="13"/>
        <v>1200</v>
      </c>
      <c r="G6" s="177">
        <f t="shared" si="13"/>
        <v>1200</v>
      </c>
      <c r="H6" s="177">
        <f t="shared" si="13"/>
        <v>1200</v>
      </c>
      <c r="I6" s="177">
        <f t="shared" si="13"/>
        <v>1200</v>
      </c>
      <c r="J6" s="177">
        <f t="shared" si="13"/>
        <v>1200</v>
      </c>
      <c r="K6" s="177">
        <f t="shared" si="13"/>
        <v>1200</v>
      </c>
      <c r="L6" s="177">
        <f t="shared" si="13"/>
        <v>1200</v>
      </c>
      <c r="M6" s="177">
        <f t="shared" si="13"/>
        <v>1200</v>
      </c>
      <c r="N6" s="177">
        <f t="shared" si="13"/>
        <v>1200</v>
      </c>
      <c r="O6" s="177">
        <f t="shared" si="13"/>
        <v>1200</v>
      </c>
      <c r="P6" s="177">
        <f t="shared" si="13"/>
        <v>1200</v>
      </c>
      <c r="Q6" s="177">
        <f t="shared" si="13"/>
        <v>1200</v>
      </c>
      <c r="R6" s="177">
        <f t="shared" si="13"/>
        <v>1200</v>
      </c>
      <c r="S6" s="177">
        <f t="shared" si="13"/>
        <v>1200</v>
      </c>
      <c r="T6" s="177">
        <f t="shared" si="13"/>
        <v>1200</v>
      </c>
      <c r="U6" s="177">
        <f t="shared" si="13"/>
        <v>1200</v>
      </c>
      <c r="V6" s="177">
        <f t="shared" si="13"/>
        <v>1200</v>
      </c>
      <c r="W6" s="177">
        <f t="shared" si="13"/>
        <v>1200</v>
      </c>
      <c r="X6" s="177">
        <f t="shared" si="13"/>
        <v>1200</v>
      </c>
      <c r="Y6" s="177">
        <f t="shared" si="13"/>
        <v>1200</v>
      </c>
      <c r="Z6" s="177">
        <f t="shared" si="13"/>
        <v>1200</v>
      </c>
      <c r="AA6" s="177">
        <f t="shared" si="13"/>
        <v>1200</v>
      </c>
      <c r="AB6" s="177">
        <f t="shared" si="13"/>
        <v>1200</v>
      </c>
      <c r="AC6" s="177">
        <f t="shared" si="13"/>
        <v>1200</v>
      </c>
      <c r="AD6" s="177">
        <f t="shared" si="13"/>
        <v>1200</v>
      </c>
      <c r="AE6" s="177">
        <f t="shared" si="13"/>
        <v>1200</v>
      </c>
      <c r="AF6" s="177">
        <f t="shared" si="13"/>
        <v>1200</v>
      </c>
      <c r="AG6" s="177">
        <f t="shared" si="13"/>
        <v>1200</v>
      </c>
      <c r="AH6" s="177">
        <f t="shared" si="13"/>
        <v>1200</v>
      </c>
      <c r="AI6" s="177">
        <f t="shared" si="13"/>
        <v>1200</v>
      </c>
      <c r="AJ6" s="177">
        <f t="shared" si="13"/>
        <v>1200</v>
      </c>
      <c r="AK6" s="177">
        <f t="shared" si="13"/>
        <v>1200</v>
      </c>
      <c r="AL6" s="177">
        <f t="shared" si="13"/>
        <v>1200</v>
      </c>
      <c r="AM6" s="177">
        <f t="shared" si="13"/>
        <v>1200</v>
      </c>
      <c r="AN6" s="177">
        <f t="shared" si="13"/>
        <v>1200</v>
      </c>
      <c r="AO6" s="177">
        <f t="shared" si="13"/>
        <v>1200</v>
      </c>
      <c r="AP6" s="177">
        <f t="shared" si="13"/>
        <v>1200</v>
      </c>
      <c r="AQ6" s="177">
        <f t="shared" si="13"/>
        <v>1200</v>
      </c>
      <c r="AR6" s="177">
        <f t="shared" si="13"/>
        <v>1200</v>
      </c>
      <c r="AS6" s="177">
        <f t="shared" si="13"/>
        <v>1200</v>
      </c>
      <c r="AT6" s="177">
        <f t="shared" si="13"/>
        <v>1200</v>
      </c>
      <c r="AU6" s="177">
        <f t="shared" si="13"/>
        <v>1200</v>
      </c>
      <c r="AV6" s="177">
        <f t="shared" si="13"/>
        <v>1200</v>
      </c>
      <c r="AW6" s="177">
        <f t="shared" si="13"/>
        <v>1200</v>
      </c>
      <c r="AX6" s="177">
        <f t="shared" si="13"/>
        <v>1200</v>
      </c>
      <c r="AY6" s="177">
        <f t="shared" si="13"/>
        <v>1200</v>
      </c>
      <c r="AZ6" s="177">
        <f t="shared" si="13"/>
        <v>1200</v>
      </c>
      <c r="BA6" s="177">
        <f t="shared" si="13"/>
        <v>1200</v>
      </c>
      <c r="BB6" s="177">
        <f t="shared" si="13"/>
        <v>1200</v>
      </c>
      <c r="BC6" s="177">
        <f t="shared" si="13"/>
        <v>1200</v>
      </c>
      <c r="BD6" s="177">
        <f t="shared" si="13"/>
        <v>1200</v>
      </c>
      <c r="BE6" s="177">
        <f t="shared" si="13"/>
        <v>1200</v>
      </c>
      <c r="BF6" s="177">
        <f t="shared" si="13"/>
        <v>1200</v>
      </c>
      <c r="BG6" s="177">
        <f t="shared" si="13"/>
        <v>1200</v>
      </c>
      <c r="BH6" s="177">
        <f t="shared" si="13"/>
        <v>1200</v>
      </c>
      <c r="BI6" s="177">
        <f t="shared" si="13"/>
        <v>1200</v>
      </c>
      <c r="BJ6" s="177">
        <f t="shared" ref="BJ6" si="14">BI6</f>
        <v>1200</v>
      </c>
      <c r="BK6" s="177">
        <f t="shared" ref="BK6" si="15">BJ6</f>
        <v>1200</v>
      </c>
      <c r="BL6" s="177">
        <f t="shared" ref="BL6" si="16">BK6</f>
        <v>1200</v>
      </c>
      <c r="BM6" s="177">
        <f t="shared" ref="BM6" si="17">BL6</f>
        <v>1200</v>
      </c>
      <c r="BN6" s="177">
        <f t="shared" ref="BN6" si="18">BM6</f>
        <v>1200</v>
      </c>
      <c r="BO6" s="177">
        <f t="shared" ref="BO6" si="19">BN6</f>
        <v>1200</v>
      </c>
      <c r="BP6" s="177">
        <f t="shared" ref="BP6" si="20">BO6</f>
        <v>1200</v>
      </c>
      <c r="BQ6" s="177">
        <f t="shared" ref="BQ6" si="21">BP6</f>
        <v>1200</v>
      </c>
      <c r="BR6" s="177">
        <f t="shared" ref="BR6" si="22">BQ6</f>
        <v>1200</v>
      </c>
      <c r="BS6" s="177">
        <f t="shared" ref="BS6" si="23">BR6</f>
        <v>1200</v>
      </c>
      <c r="BT6" s="177">
        <f t="shared" ref="BT6" si="24">BS6</f>
        <v>1200</v>
      </c>
      <c r="BU6" s="177">
        <f t="shared" ref="BU6" si="25">BT6</f>
        <v>1200</v>
      </c>
    </row>
    <row r="7" spans="1:73" x14ac:dyDescent="0.3">
      <c r="A7" s="200" t="str">
        <f>IF(A3="MRR","MRR Renewals","ARR Renewals")</f>
        <v>MRR Renewals</v>
      </c>
      <c r="B7" s="201">
        <v>1200</v>
      </c>
      <c r="C7" s="209">
        <f>IF($A$3="ARR",$B$7,IFERROR(B56,B7))</f>
        <v>0</v>
      </c>
      <c r="D7" s="209">
        <f t="shared" ref="D7:M7" si="26">IF($A$3="ARR",$B$7,IFERROR(C56,C7))</f>
        <v>0</v>
      </c>
      <c r="E7" s="209">
        <f t="shared" si="26"/>
        <v>0</v>
      </c>
      <c r="F7" s="209">
        <f t="shared" si="26"/>
        <v>0</v>
      </c>
      <c r="G7" s="209">
        <f t="shared" si="26"/>
        <v>0</v>
      </c>
      <c r="H7" s="209">
        <f t="shared" si="26"/>
        <v>0</v>
      </c>
      <c r="I7" s="209">
        <f t="shared" si="26"/>
        <v>0</v>
      </c>
      <c r="J7" s="209">
        <f t="shared" si="26"/>
        <v>0</v>
      </c>
      <c r="K7" s="209">
        <f t="shared" si="26"/>
        <v>0</v>
      </c>
      <c r="L7" s="209">
        <f t="shared" si="26"/>
        <v>0</v>
      </c>
      <c r="M7" s="209">
        <f t="shared" si="26"/>
        <v>0</v>
      </c>
      <c r="N7" s="305">
        <f>IF($A$3="ARR",IFERROR((B7*B18+B6*B11+B25+B30+B36)/SUM(B11,B20),M7),IFERROR(M56,M7))</f>
        <v>0</v>
      </c>
      <c r="O7" s="305">
        <f>IF($A$3="ARR",IFERROR((C7*C18+C6*C11+C25+C30+C36)/SUM(C11,C20),N7),IFERROR(N56,N7))</f>
        <v>0</v>
      </c>
      <c r="P7" s="305">
        <f t="shared" ref="P7" si="27">IF($A$3="ARR",IFERROR((D7*D18+D6*D11+D25+D30+D36)/SUM(D11,D20),O7),IFERROR(O56,O7))</f>
        <v>0</v>
      </c>
      <c r="Q7" s="305">
        <f t="shared" ref="Q7" si="28">IF($A$3="ARR",IFERROR((E7*E18+E6*E11+E25+E30+E36)/SUM(E11,E20),P7),IFERROR(P56,P7))</f>
        <v>0</v>
      </c>
      <c r="R7" s="305">
        <f t="shared" ref="R7" si="29">IF($A$3="ARR",IFERROR((F7*F18+F6*F11+F25+F30+F36)/SUM(F11,F20),Q7),IFERROR(Q56,Q7))</f>
        <v>0</v>
      </c>
      <c r="S7" s="305">
        <f t="shared" ref="S7" si="30">IF($A$3="ARR",IFERROR((G7*G18+G6*G11+G25+G30+G36)/SUM(G11,G20),R7),IFERROR(R56,R7))</f>
        <v>0</v>
      </c>
      <c r="T7" s="305">
        <f t="shared" ref="T7" si="31">IF($A$3="ARR",IFERROR((H7*H18+H6*H11+H25+H30+H36)/SUM(H11,H20),S7),IFERROR(S56,S7))</f>
        <v>0</v>
      </c>
      <c r="U7" s="305">
        <f t="shared" ref="U7" si="32">IF($A$3="ARR",IFERROR((I7*I18+I6*I11+I25+I30+I36)/SUM(I11,I20),T7),IFERROR(T56,T7))</f>
        <v>0</v>
      </c>
      <c r="V7" s="305">
        <f t="shared" ref="V7" si="33">IF($A$3="ARR",IFERROR((J7*J18+J6*J11+J25+J30+J36)/SUM(J11,J20),U7),IFERROR(U56,U7))</f>
        <v>0</v>
      </c>
      <c r="W7" s="305">
        <f t="shared" ref="W7" si="34">IF($A$3="ARR",IFERROR((K7*K18+K6*K11+K25+K30+K36)/SUM(K11,K20),V7),IFERROR(V56,V7))</f>
        <v>0</v>
      </c>
      <c r="X7" s="305">
        <f t="shared" ref="X7" si="35">IF($A$3="ARR",IFERROR((L7*L18+L6*L11+L25+L30+L36)/SUM(L11,L20),W7),IFERROR(W56,W7))</f>
        <v>0</v>
      </c>
      <c r="Y7" s="305">
        <f t="shared" ref="Y7" si="36">IF($A$3="ARR",IFERROR((M7*M18+M6*M11+M25+M30+M36)/SUM(M11,M20),X7),IFERROR(X56,X7))</f>
        <v>0</v>
      </c>
      <c r="Z7" s="305">
        <f t="shared" ref="Z7" si="37">IF($A$3="ARR",IFERROR((N7*N18+N6*N11+N25+N30+N36)/SUM(N11,N20),Y7),IFERROR(Y56,Y7))</f>
        <v>0</v>
      </c>
      <c r="AA7" s="305">
        <f t="shared" ref="AA7" si="38">IF($A$3="ARR",IFERROR((O7*O18+O6*O11+O25+O30+O36)/SUM(O11,O20),Z7),IFERROR(Z56,Z7))</f>
        <v>0</v>
      </c>
      <c r="AB7" s="305">
        <f t="shared" ref="AB7" si="39">IF($A$3="ARR",IFERROR((P7*P18+P6*P11+P25+P30+P36)/SUM(P11,P20),AA7),IFERROR(AA56,AA7))</f>
        <v>0</v>
      </c>
      <c r="AC7" s="305">
        <f t="shared" ref="AC7" si="40">IF($A$3="ARR",IFERROR((Q7*Q18+Q6*Q11+Q25+Q30+Q36)/SUM(Q11,Q20),AB7),IFERROR(AB56,AB7))</f>
        <v>0</v>
      </c>
      <c r="AD7" s="305">
        <f t="shared" ref="AD7" si="41">IF($A$3="ARR",IFERROR((R7*R18+R6*R11+R25+R30+R36)/SUM(R11,R20),AC7),IFERROR(AC56,AC7))</f>
        <v>0</v>
      </c>
      <c r="AE7" s="305">
        <f t="shared" ref="AE7" si="42">IF($A$3="ARR",IFERROR((S7*S18+S6*S11+S25+S30+S36)/SUM(S11,S20),AD7),IFERROR(AD56,AD7))</f>
        <v>0</v>
      </c>
      <c r="AF7" s="305">
        <f t="shared" ref="AF7" si="43">IF($A$3="ARR",IFERROR((T7*T18+T6*T11+T25+T30+T36)/SUM(T11,T20),AE7),IFERROR(AE56,AE7))</f>
        <v>0</v>
      </c>
      <c r="AG7" s="305">
        <f t="shared" ref="AG7" si="44">IF($A$3="ARR",IFERROR((U7*U18+U6*U11+U25+U30+U36)/SUM(U11,U20),AF7),IFERROR(AF56,AF7))</f>
        <v>0</v>
      </c>
      <c r="AH7" s="305">
        <f t="shared" ref="AH7" si="45">IF($A$3="ARR",IFERROR((V7*V18+V6*V11+V25+V30+V36)/SUM(V11,V20),AG7),IFERROR(AG56,AG7))</f>
        <v>0</v>
      </c>
      <c r="AI7" s="305">
        <f t="shared" ref="AI7" si="46">IF($A$3="ARR",IFERROR((W7*W18+W6*W11+W25+W30+W36)/SUM(W11,W20),AH7),IFERROR(AH56,AH7))</f>
        <v>0</v>
      </c>
      <c r="AJ7" s="305">
        <f t="shared" ref="AJ7" si="47">IF($A$3="ARR",IFERROR((X7*X18+X6*X11+X25+X30+X36)/SUM(X11,X20),AI7),IFERROR(AI56,AI7))</f>
        <v>0</v>
      </c>
      <c r="AK7" s="305">
        <f t="shared" ref="AK7" si="48">IF($A$3="ARR",IFERROR((Y7*Y18+Y6*Y11+Y25+Y30+Y36)/SUM(Y11,Y20),AJ7),IFERROR(AJ56,AJ7))</f>
        <v>0</v>
      </c>
      <c r="AL7" s="305">
        <f t="shared" ref="AL7" si="49">IF($A$3="ARR",IFERROR((Z7*Z18+Z6*Z11+Z25+Z30+Z36)/SUM(Z11,Z20),AK7),IFERROR(AK56,AK7))</f>
        <v>0</v>
      </c>
      <c r="AM7" s="305">
        <f t="shared" ref="AM7" si="50">IF($A$3="ARR",IFERROR((AA7*AA18+AA6*AA11+AA25+AA30+AA36)/SUM(AA11,AA20),AL7),IFERROR(AL56,AL7))</f>
        <v>0</v>
      </c>
      <c r="AN7" s="305">
        <f t="shared" ref="AN7" si="51">IF($A$3="ARR",IFERROR((AB7*AB18+AB6*AB11+AB25+AB30+AB36)/SUM(AB11,AB20),AM7),IFERROR(AM56,AM7))</f>
        <v>0</v>
      </c>
      <c r="AO7" s="305">
        <f t="shared" ref="AO7" si="52">IF($A$3="ARR",IFERROR((AC7*AC18+AC6*AC11+AC25+AC30+AC36)/SUM(AC11,AC20),AN7),IFERROR(AN56,AN7))</f>
        <v>0</v>
      </c>
      <c r="AP7" s="305">
        <f t="shared" ref="AP7" si="53">IF($A$3="ARR",IFERROR((AD7*AD18+AD6*AD11+AD25+AD30+AD36)/SUM(AD11,AD20),AO7),IFERROR(AO56,AO7))</f>
        <v>0</v>
      </c>
      <c r="AQ7" s="305">
        <f t="shared" ref="AQ7" si="54">IF($A$3="ARR",IFERROR((AE7*AE18+AE6*AE11+AE25+AE30+AE36)/SUM(AE11,AE20),AP7),IFERROR(AP56,AP7))</f>
        <v>0</v>
      </c>
      <c r="AR7" s="305">
        <f t="shared" ref="AR7" si="55">IF($A$3="ARR",IFERROR((AF7*AF18+AF6*AF11+AF25+AF30+AF36)/SUM(AF11,AF20),AQ7),IFERROR(AQ56,AQ7))</f>
        <v>0</v>
      </c>
      <c r="AS7" s="305">
        <f t="shared" ref="AS7" si="56">IF($A$3="ARR",IFERROR((AG7*AG18+AG6*AG11+AG25+AG30+AG36)/SUM(AG11,AG20),AR7),IFERROR(AR56,AR7))</f>
        <v>0</v>
      </c>
      <c r="AT7" s="305">
        <f t="shared" ref="AT7" si="57">IF($A$3="ARR",IFERROR((AH7*AH18+AH6*AH11+AH25+AH30+AH36)/SUM(AH11,AH20),AS7),IFERROR(AS56,AS7))</f>
        <v>0</v>
      </c>
      <c r="AU7" s="305">
        <f t="shared" ref="AU7" si="58">IF($A$3="ARR",IFERROR((AI7*AI18+AI6*AI11+AI25+AI30+AI36)/SUM(AI11,AI20),AT7),IFERROR(AT56,AT7))</f>
        <v>0</v>
      </c>
      <c r="AV7" s="305">
        <f t="shared" ref="AV7" si="59">IF($A$3="ARR",IFERROR((AJ7*AJ18+AJ6*AJ11+AJ25+AJ30+AJ36)/SUM(AJ11,AJ20),AU7),IFERROR(AU56,AU7))</f>
        <v>0</v>
      </c>
      <c r="AW7" s="305">
        <f t="shared" ref="AW7" si="60">IF($A$3="ARR",IFERROR((AK7*AK18+AK6*AK11+AK25+AK30+AK36)/SUM(AK11,AK20),AV7),IFERROR(AV56,AV7))</f>
        <v>0</v>
      </c>
      <c r="AX7" s="305">
        <f t="shared" ref="AX7" si="61">IF($A$3="ARR",IFERROR((AL7*AL18+AL6*AL11+AL25+AL30+AL36)/SUM(AL11,AL20),AW7),IFERROR(AW56,AW7))</f>
        <v>0</v>
      </c>
      <c r="AY7" s="305">
        <f t="shared" ref="AY7" si="62">IF($A$3="ARR",IFERROR((AM7*AM18+AM6*AM11+AM25+AM30+AM36)/SUM(AM11,AM20),AX7),IFERROR(AX56,AX7))</f>
        <v>0</v>
      </c>
      <c r="AZ7" s="305">
        <f t="shared" ref="AZ7" si="63">IF($A$3="ARR",IFERROR((AN7*AN18+AN6*AN11+AN25+AN30+AN36)/SUM(AN11,AN20),AY7),IFERROR(AY56,AY7))</f>
        <v>0</v>
      </c>
      <c r="BA7" s="305">
        <f t="shared" ref="BA7" si="64">IF($A$3="ARR",IFERROR((AO7*AO18+AO6*AO11+AO25+AO30+AO36)/SUM(AO11,AO20),AZ7),IFERROR(AZ56,AZ7))</f>
        <v>0</v>
      </c>
      <c r="BB7" s="305">
        <f t="shared" ref="BB7" si="65">IF($A$3="ARR",IFERROR((AP7*AP18+AP6*AP11+AP25+AP30+AP36)/SUM(AP11,AP20),BA7),IFERROR(BA56,BA7))</f>
        <v>0</v>
      </c>
      <c r="BC7" s="305">
        <f t="shared" ref="BC7" si="66">IF($A$3="ARR",IFERROR((AQ7*AQ18+AQ6*AQ11+AQ25+AQ30+AQ36)/SUM(AQ11,AQ20),BB7),IFERROR(BB56,BB7))</f>
        <v>0</v>
      </c>
      <c r="BD7" s="305">
        <f t="shared" ref="BD7" si="67">IF($A$3="ARR",IFERROR((AR7*AR18+AR6*AR11+AR25+AR30+AR36)/SUM(AR11,AR20),BC7),IFERROR(BC56,BC7))</f>
        <v>0</v>
      </c>
      <c r="BE7" s="305">
        <f t="shared" ref="BE7" si="68">IF($A$3="ARR",IFERROR((AS7*AS18+AS6*AS11+AS25+AS30+AS36)/SUM(AS11,AS20),BD7),IFERROR(BD56,BD7))</f>
        <v>0</v>
      </c>
      <c r="BF7" s="305">
        <f t="shared" ref="BF7" si="69">IF($A$3="ARR",IFERROR((AT7*AT18+AT6*AT11+AT25+AT30+AT36)/SUM(AT11,AT20),BE7),IFERROR(BE56,BE7))</f>
        <v>0</v>
      </c>
      <c r="BG7" s="305">
        <f t="shared" ref="BG7" si="70">IF($A$3="ARR",IFERROR((AU7*AU18+AU6*AU11+AU25+AU30+AU36)/SUM(AU11,AU20),BF7),IFERROR(BF56,BF7))</f>
        <v>0</v>
      </c>
      <c r="BH7" s="305">
        <f t="shared" ref="BH7" si="71">IF($A$3="ARR",IFERROR((AV7*AV18+AV6*AV11+AV25+AV30+AV36)/SUM(AV11,AV20),BG7),IFERROR(BG56,BG7))</f>
        <v>0</v>
      </c>
      <c r="BI7" s="305">
        <f t="shared" ref="BI7" si="72">IF($A$3="ARR",IFERROR((AW7*AW18+AW6*AW11+AW25+AW30+AW36)/SUM(AW11,AW20),BH7),IFERROR(BH56,BH7))</f>
        <v>0</v>
      </c>
      <c r="BJ7" s="305">
        <f t="shared" ref="BJ7" si="73">IF($A$3="ARR",IFERROR((AX7*AX18+AX6*AX11+AX25+AX30+AX36)/SUM(AX11,AX20),BI7),IFERROR(BI56,BI7))</f>
        <v>0</v>
      </c>
      <c r="BK7" s="305">
        <f t="shared" ref="BK7" si="74">IF($A$3="ARR",IFERROR((AY7*AY18+AY6*AY11+AY25+AY30+AY36)/SUM(AY11,AY20),BJ7),IFERROR(BJ56,BJ7))</f>
        <v>0</v>
      </c>
      <c r="BL7" s="305">
        <f t="shared" ref="BL7" si="75">IF($A$3="ARR",IFERROR((AZ7*AZ18+AZ6*AZ11+AZ25+AZ30+AZ36)/SUM(AZ11,AZ20),BK7),IFERROR(BK56,BK7))</f>
        <v>0</v>
      </c>
      <c r="BM7" s="305">
        <f t="shared" ref="BM7" si="76">IF($A$3="ARR",IFERROR((BA7*BA18+BA6*BA11+BA25+BA30+BA36)/SUM(BA11,BA20),BL7),IFERROR(BL56,BL7))</f>
        <v>0</v>
      </c>
      <c r="BN7" s="305">
        <f t="shared" ref="BN7" si="77">IF($A$3="ARR",IFERROR((BB7*BB18+BB6*BB11+BB25+BB30+BB36)/SUM(BB11,BB20),BM7),IFERROR(BM56,BM7))</f>
        <v>0</v>
      </c>
      <c r="BO7" s="305">
        <f t="shared" ref="BO7" si="78">IF($A$3="ARR",IFERROR((BC7*BC18+BC6*BC11+BC25+BC30+BC36)/SUM(BC11,BC20),BN7),IFERROR(BN56,BN7))</f>
        <v>0</v>
      </c>
      <c r="BP7" s="305">
        <f t="shared" ref="BP7" si="79">IF($A$3="ARR",IFERROR((BD7*BD18+BD6*BD11+BD25+BD30+BD36)/SUM(BD11,BD20),BO7),IFERROR(BO56,BO7))</f>
        <v>0</v>
      </c>
      <c r="BQ7" s="305">
        <f t="shared" ref="BQ7" si="80">IF($A$3="ARR",IFERROR((BE7*BE18+BE6*BE11+BE25+BE30+BE36)/SUM(BE11,BE20),BP7),IFERROR(BP56,BP7))</f>
        <v>0</v>
      </c>
      <c r="BR7" s="305">
        <f t="shared" ref="BR7" si="81">IF($A$3="ARR",IFERROR((BF7*BF18+BF6*BF11+BF25+BF30+BF36)/SUM(BF11,BF20),BQ7),IFERROR(BQ56,BQ7))</f>
        <v>0</v>
      </c>
      <c r="BS7" s="305">
        <f t="shared" ref="BS7" si="82">IF($A$3="ARR",IFERROR((BG7*BG18+BG6*BG11+BG25+BG30+BG36)/SUM(BG11,BG20),BR7),IFERROR(BR56,BR7))</f>
        <v>0</v>
      </c>
      <c r="BT7" s="305">
        <f t="shared" ref="BT7" si="83">IF($A$3="ARR",IFERROR((BH7*BH18+BH6*BH11+BH25+BH30+BH36)/SUM(BH11,BH20),BS7),IFERROR(BS56,BS7))</f>
        <v>0</v>
      </c>
      <c r="BU7" s="305">
        <f t="shared" ref="BU7" si="84">IF($A$3="ARR",IFERROR((BI7*BI18+BI6*BI11+BI25+BI30+BI36)/SUM(BI11,BI20),BT7),IFERROR(BT56,BT7))</f>
        <v>0</v>
      </c>
    </row>
    <row r="8" spans="1:73" x14ac:dyDescent="0.3">
      <c r="A8" s="200"/>
      <c r="B8" s="177"/>
      <c r="C8" s="177"/>
      <c r="D8" s="177"/>
      <c r="E8" s="177"/>
      <c r="F8" s="177"/>
      <c r="G8" s="177"/>
      <c r="H8" s="177"/>
      <c r="I8" s="177"/>
      <c r="J8" s="177"/>
      <c r="K8" s="177"/>
      <c r="L8" s="177"/>
      <c r="M8" s="177"/>
      <c r="N8" s="35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row>
    <row r="9" spans="1:73" x14ac:dyDescent="0.3">
      <c r="A9" s="61" t="s">
        <v>34</v>
      </c>
      <c r="N9" s="146"/>
    </row>
    <row r="10" spans="1:73" x14ac:dyDescent="0.3">
      <c r="A10" s="65" t="s">
        <v>35</v>
      </c>
      <c r="B10" s="192">
        <v>0</v>
      </c>
      <c r="C10" s="193">
        <f>B13</f>
        <v>0</v>
      </c>
      <c r="D10" s="193">
        <f t="shared" ref="D10:BI10" si="85">C13</f>
        <v>0</v>
      </c>
      <c r="E10" s="193">
        <f t="shared" si="85"/>
        <v>0</v>
      </c>
      <c r="F10" s="193">
        <f t="shared" si="85"/>
        <v>0</v>
      </c>
      <c r="G10" s="193">
        <f t="shared" si="85"/>
        <v>0</v>
      </c>
      <c r="H10" s="193">
        <f t="shared" si="85"/>
        <v>0</v>
      </c>
      <c r="I10" s="193">
        <f t="shared" si="85"/>
        <v>0</v>
      </c>
      <c r="J10" s="193">
        <f t="shared" si="85"/>
        <v>0</v>
      </c>
      <c r="K10" s="193">
        <f t="shared" si="85"/>
        <v>0</v>
      </c>
      <c r="L10" s="193">
        <f t="shared" si="85"/>
        <v>0</v>
      </c>
      <c r="M10" s="193">
        <f t="shared" si="85"/>
        <v>0</v>
      </c>
      <c r="N10" s="193">
        <f t="shared" si="85"/>
        <v>0</v>
      </c>
      <c r="O10" s="193">
        <f t="shared" si="85"/>
        <v>0</v>
      </c>
      <c r="P10" s="193">
        <f t="shared" si="85"/>
        <v>0</v>
      </c>
      <c r="Q10" s="193">
        <f t="shared" si="85"/>
        <v>0</v>
      </c>
      <c r="R10" s="193">
        <f t="shared" si="85"/>
        <v>0</v>
      </c>
      <c r="S10" s="193">
        <f t="shared" si="85"/>
        <v>0</v>
      </c>
      <c r="T10" s="193">
        <f t="shared" si="85"/>
        <v>0</v>
      </c>
      <c r="U10" s="193">
        <f t="shared" si="85"/>
        <v>0</v>
      </c>
      <c r="V10" s="193">
        <f t="shared" si="85"/>
        <v>0</v>
      </c>
      <c r="W10" s="193">
        <f t="shared" si="85"/>
        <v>0</v>
      </c>
      <c r="X10" s="193">
        <f t="shared" si="85"/>
        <v>0</v>
      </c>
      <c r="Y10" s="193">
        <f t="shared" si="85"/>
        <v>0</v>
      </c>
      <c r="Z10" s="193">
        <f t="shared" si="85"/>
        <v>0</v>
      </c>
      <c r="AA10" s="193">
        <f t="shared" si="85"/>
        <v>0</v>
      </c>
      <c r="AB10" s="193">
        <f t="shared" si="85"/>
        <v>0</v>
      </c>
      <c r="AC10" s="193">
        <f t="shared" si="85"/>
        <v>0</v>
      </c>
      <c r="AD10" s="193">
        <f t="shared" si="85"/>
        <v>0</v>
      </c>
      <c r="AE10" s="193">
        <f t="shared" si="85"/>
        <v>0</v>
      </c>
      <c r="AF10" s="193">
        <f t="shared" si="85"/>
        <v>0</v>
      </c>
      <c r="AG10" s="193">
        <f t="shared" si="85"/>
        <v>0</v>
      </c>
      <c r="AH10" s="193">
        <f t="shared" si="85"/>
        <v>0</v>
      </c>
      <c r="AI10" s="193">
        <f t="shared" si="85"/>
        <v>0</v>
      </c>
      <c r="AJ10" s="193">
        <f t="shared" si="85"/>
        <v>0</v>
      </c>
      <c r="AK10" s="193">
        <f t="shared" si="85"/>
        <v>0</v>
      </c>
      <c r="AL10" s="193">
        <f t="shared" si="85"/>
        <v>0</v>
      </c>
      <c r="AM10" s="193">
        <f t="shared" si="85"/>
        <v>0</v>
      </c>
      <c r="AN10" s="193">
        <f t="shared" si="85"/>
        <v>0</v>
      </c>
      <c r="AO10" s="193">
        <f t="shared" si="85"/>
        <v>0</v>
      </c>
      <c r="AP10" s="193">
        <f t="shared" si="85"/>
        <v>0</v>
      </c>
      <c r="AQ10" s="193">
        <f t="shared" si="85"/>
        <v>0</v>
      </c>
      <c r="AR10" s="193">
        <f t="shared" si="85"/>
        <v>0</v>
      </c>
      <c r="AS10" s="193">
        <f t="shared" si="85"/>
        <v>0</v>
      </c>
      <c r="AT10" s="193">
        <f t="shared" si="85"/>
        <v>0</v>
      </c>
      <c r="AU10" s="193">
        <f t="shared" si="85"/>
        <v>0</v>
      </c>
      <c r="AV10" s="193">
        <f t="shared" si="85"/>
        <v>0</v>
      </c>
      <c r="AW10" s="193">
        <f t="shared" si="85"/>
        <v>0</v>
      </c>
      <c r="AX10" s="193">
        <f t="shared" si="85"/>
        <v>0</v>
      </c>
      <c r="AY10" s="193">
        <f t="shared" si="85"/>
        <v>0</v>
      </c>
      <c r="AZ10" s="193">
        <f t="shared" si="85"/>
        <v>0</v>
      </c>
      <c r="BA10" s="193">
        <f t="shared" si="85"/>
        <v>0</v>
      </c>
      <c r="BB10" s="193">
        <f t="shared" si="85"/>
        <v>0</v>
      </c>
      <c r="BC10" s="193">
        <f t="shared" si="85"/>
        <v>0</v>
      </c>
      <c r="BD10" s="193">
        <f t="shared" si="85"/>
        <v>0</v>
      </c>
      <c r="BE10" s="193">
        <f t="shared" si="85"/>
        <v>0</v>
      </c>
      <c r="BF10" s="193">
        <f t="shared" si="85"/>
        <v>0</v>
      </c>
      <c r="BG10" s="193">
        <f t="shared" si="85"/>
        <v>0</v>
      </c>
      <c r="BH10" s="193">
        <f t="shared" si="85"/>
        <v>0</v>
      </c>
      <c r="BI10" s="193">
        <f t="shared" si="85"/>
        <v>0</v>
      </c>
      <c r="BJ10" s="193">
        <f t="shared" ref="BJ10" si="86">BI13</f>
        <v>0</v>
      </c>
      <c r="BK10" s="193">
        <f t="shared" ref="BK10" si="87">BJ13</f>
        <v>0</v>
      </c>
      <c r="BL10" s="193">
        <f t="shared" ref="BL10" si="88">BK13</f>
        <v>0</v>
      </c>
      <c r="BM10" s="193">
        <f t="shared" ref="BM10" si="89">BL13</f>
        <v>0</v>
      </c>
      <c r="BN10" s="193">
        <f t="shared" ref="BN10" si="90">BM13</f>
        <v>0</v>
      </c>
      <c r="BO10" s="193">
        <f t="shared" ref="BO10" si="91">BN13</f>
        <v>0</v>
      </c>
      <c r="BP10" s="193">
        <f t="shared" ref="BP10" si="92">BO13</f>
        <v>0</v>
      </c>
      <c r="BQ10" s="193">
        <f t="shared" ref="BQ10" si="93">BP13</f>
        <v>0</v>
      </c>
      <c r="BR10" s="193">
        <f t="shared" ref="BR10" si="94">BQ13</f>
        <v>0</v>
      </c>
      <c r="BS10" s="193">
        <f t="shared" ref="BS10" si="95">BR13</f>
        <v>0</v>
      </c>
      <c r="BT10" s="193">
        <f t="shared" ref="BT10" si="96">BS13</f>
        <v>0</v>
      </c>
      <c r="BU10" s="193">
        <f t="shared" ref="BU10" si="97">BT13</f>
        <v>0</v>
      </c>
    </row>
    <row r="11" spans="1:73" x14ac:dyDescent="0.3">
      <c r="A11" s="146" t="s">
        <v>36</v>
      </c>
      <c r="B11" s="145"/>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row>
    <row r="12" spans="1:73" x14ac:dyDescent="0.3">
      <c r="A12" s="147" t="s">
        <v>37</v>
      </c>
      <c r="B12" s="194">
        <f>-B19</f>
        <v>0</v>
      </c>
      <c r="C12" s="194">
        <f t="shared" ref="C12:BI12" si="98">-C19</f>
        <v>0</v>
      </c>
      <c r="D12" s="194">
        <f t="shared" si="98"/>
        <v>0</v>
      </c>
      <c r="E12" s="194">
        <f t="shared" si="98"/>
        <v>0</v>
      </c>
      <c r="F12" s="194">
        <f t="shared" si="98"/>
        <v>0</v>
      </c>
      <c r="G12" s="194">
        <f t="shared" si="98"/>
        <v>0</v>
      </c>
      <c r="H12" s="194">
        <f t="shared" si="98"/>
        <v>0</v>
      </c>
      <c r="I12" s="194">
        <f t="shared" si="98"/>
        <v>0</v>
      </c>
      <c r="J12" s="194">
        <f t="shared" si="98"/>
        <v>0</v>
      </c>
      <c r="K12" s="194">
        <f t="shared" si="98"/>
        <v>0</v>
      </c>
      <c r="L12" s="194">
        <f t="shared" si="98"/>
        <v>0</v>
      </c>
      <c r="M12" s="194">
        <f t="shared" si="98"/>
        <v>0</v>
      </c>
      <c r="N12" s="194">
        <f t="shared" si="98"/>
        <v>0</v>
      </c>
      <c r="O12" s="194">
        <f t="shared" si="98"/>
        <v>0</v>
      </c>
      <c r="P12" s="194">
        <f>-P19</f>
        <v>0</v>
      </c>
      <c r="Q12" s="194">
        <f t="shared" si="98"/>
        <v>0</v>
      </c>
      <c r="R12" s="194">
        <f t="shared" si="98"/>
        <v>0</v>
      </c>
      <c r="S12" s="194">
        <f t="shared" si="98"/>
        <v>0</v>
      </c>
      <c r="T12" s="194">
        <f t="shared" si="98"/>
        <v>0</v>
      </c>
      <c r="U12" s="194">
        <f t="shared" si="98"/>
        <v>0</v>
      </c>
      <c r="V12" s="194">
        <f t="shared" si="98"/>
        <v>0</v>
      </c>
      <c r="W12" s="194">
        <f t="shared" si="98"/>
        <v>0</v>
      </c>
      <c r="X12" s="194">
        <f t="shared" si="98"/>
        <v>0</v>
      </c>
      <c r="Y12" s="194">
        <f t="shared" si="98"/>
        <v>0</v>
      </c>
      <c r="Z12" s="194">
        <f t="shared" si="98"/>
        <v>0</v>
      </c>
      <c r="AA12" s="194">
        <f t="shared" si="98"/>
        <v>0</v>
      </c>
      <c r="AB12" s="194">
        <f t="shared" si="98"/>
        <v>0</v>
      </c>
      <c r="AC12" s="194">
        <f t="shared" si="98"/>
        <v>0</v>
      </c>
      <c r="AD12" s="194">
        <f t="shared" si="98"/>
        <v>0</v>
      </c>
      <c r="AE12" s="194">
        <f t="shared" si="98"/>
        <v>0</v>
      </c>
      <c r="AF12" s="194">
        <f t="shared" si="98"/>
        <v>0</v>
      </c>
      <c r="AG12" s="194">
        <f t="shared" si="98"/>
        <v>0</v>
      </c>
      <c r="AH12" s="194">
        <f t="shared" si="98"/>
        <v>0</v>
      </c>
      <c r="AI12" s="194">
        <f t="shared" si="98"/>
        <v>0</v>
      </c>
      <c r="AJ12" s="194">
        <f t="shared" si="98"/>
        <v>0</v>
      </c>
      <c r="AK12" s="194">
        <f t="shared" si="98"/>
        <v>0</v>
      </c>
      <c r="AL12" s="194">
        <f t="shared" si="98"/>
        <v>0</v>
      </c>
      <c r="AM12" s="194">
        <f t="shared" si="98"/>
        <v>0</v>
      </c>
      <c r="AN12" s="194">
        <f t="shared" si="98"/>
        <v>0</v>
      </c>
      <c r="AO12" s="194">
        <f t="shared" si="98"/>
        <v>0</v>
      </c>
      <c r="AP12" s="194">
        <f t="shared" si="98"/>
        <v>0</v>
      </c>
      <c r="AQ12" s="194">
        <f t="shared" si="98"/>
        <v>0</v>
      </c>
      <c r="AR12" s="194">
        <f t="shared" si="98"/>
        <v>0</v>
      </c>
      <c r="AS12" s="194">
        <f t="shared" si="98"/>
        <v>0</v>
      </c>
      <c r="AT12" s="194">
        <f t="shared" si="98"/>
        <v>0</v>
      </c>
      <c r="AU12" s="194">
        <f t="shared" si="98"/>
        <v>0</v>
      </c>
      <c r="AV12" s="194">
        <f t="shared" si="98"/>
        <v>0</v>
      </c>
      <c r="AW12" s="194">
        <f t="shared" si="98"/>
        <v>0</v>
      </c>
      <c r="AX12" s="194">
        <f t="shared" si="98"/>
        <v>0</v>
      </c>
      <c r="AY12" s="194">
        <f t="shared" si="98"/>
        <v>0</v>
      </c>
      <c r="AZ12" s="194">
        <f t="shared" si="98"/>
        <v>0</v>
      </c>
      <c r="BA12" s="194">
        <f t="shared" si="98"/>
        <v>0</v>
      </c>
      <c r="BB12" s="194">
        <f t="shared" si="98"/>
        <v>0</v>
      </c>
      <c r="BC12" s="194">
        <f t="shared" si="98"/>
        <v>0</v>
      </c>
      <c r="BD12" s="194">
        <f t="shared" si="98"/>
        <v>0</v>
      </c>
      <c r="BE12" s="194">
        <f t="shared" si="98"/>
        <v>0</v>
      </c>
      <c r="BF12" s="194">
        <f t="shared" si="98"/>
        <v>0</v>
      </c>
      <c r="BG12" s="194">
        <f t="shared" si="98"/>
        <v>0</v>
      </c>
      <c r="BH12" s="194">
        <f t="shared" si="98"/>
        <v>0</v>
      </c>
      <c r="BI12" s="194">
        <f t="shared" si="98"/>
        <v>0</v>
      </c>
      <c r="BJ12" s="194">
        <f t="shared" ref="BJ12:BU12" si="99">-BJ19</f>
        <v>0</v>
      </c>
      <c r="BK12" s="194">
        <f t="shared" si="99"/>
        <v>0</v>
      </c>
      <c r="BL12" s="194">
        <f t="shared" si="99"/>
        <v>0</v>
      </c>
      <c r="BM12" s="194">
        <f t="shared" si="99"/>
        <v>0</v>
      </c>
      <c r="BN12" s="194">
        <f t="shared" si="99"/>
        <v>0</v>
      </c>
      <c r="BO12" s="194">
        <f t="shared" si="99"/>
        <v>0</v>
      </c>
      <c r="BP12" s="194">
        <f t="shared" si="99"/>
        <v>0</v>
      </c>
      <c r="BQ12" s="194">
        <f t="shared" si="99"/>
        <v>0</v>
      </c>
      <c r="BR12" s="194">
        <f t="shared" si="99"/>
        <v>0</v>
      </c>
      <c r="BS12" s="194">
        <f t="shared" si="99"/>
        <v>0</v>
      </c>
      <c r="BT12" s="194">
        <f t="shared" si="99"/>
        <v>0</v>
      </c>
      <c r="BU12" s="194">
        <f t="shared" si="99"/>
        <v>0</v>
      </c>
    </row>
    <row r="13" spans="1:73" x14ac:dyDescent="0.3">
      <c r="A13" s="62" t="s">
        <v>38</v>
      </c>
      <c r="B13" s="195">
        <f>SUM(B10:B12)</f>
        <v>0</v>
      </c>
      <c r="C13" s="195">
        <f>SUM(C10:C12)</f>
        <v>0</v>
      </c>
      <c r="D13" s="195">
        <f t="shared" ref="D13:BI13" si="100">SUM(D10:D12)</f>
        <v>0</v>
      </c>
      <c r="E13" s="195">
        <f t="shared" si="100"/>
        <v>0</v>
      </c>
      <c r="F13" s="195">
        <f t="shared" si="100"/>
        <v>0</v>
      </c>
      <c r="G13" s="195">
        <f t="shared" si="100"/>
        <v>0</v>
      </c>
      <c r="H13" s="195">
        <f t="shared" si="100"/>
        <v>0</v>
      </c>
      <c r="I13" s="195">
        <f t="shared" si="100"/>
        <v>0</v>
      </c>
      <c r="J13" s="195">
        <f t="shared" si="100"/>
        <v>0</v>
      </c>
      <c r="K13" s="195">
        <f t="shared" si="100"/>
        <v>0</v>
      </c>
      <c r="L13" s="195">
        <f t="shared" si="100"/>
        <v>0</v>
      </c>
      <c r="M13" s="195">
        <f t="shared" si="100"/>
        <v>0</v>
      </c>
      <c r="N13" s="195">
        <f t="shared" si="100"/>
        <v>0</v>
      </c>
      <c r="O13" s="195">
        <f t="shared" si="100"/>
        <v>0</v>
      </c>
      <c r="P13" s="195">
        <f t="shared" si="100"/>
        <v>0</v>
      </c>
      <c r="Q13" s="195">
        <f t="shared" si="100"/>
        <v>0</v>
      </c>
      <c r="R13" s="195">
        <f t="shared" si="100"/>
        <v>0</v>
      </c>
      <c r="S13" s="195">
        <f t="shared" si="100"/>
        <v>0</v>
      </c>
      <c r="T13" s="195">
        <f t="shared" si="100"/>
        <v>0</v>
      </c>
      <c r="U13" s="195">
        <f t="shared" si="100"/>
        <v>0</v>
      </c>
      <c r="V13" s="195">
        <f t="shared" si="100"/>
        <v>0</v>
      </c>
      <c r="W13" s="195">
        <f t="shared" si="100"/>
        <v>0</v>
      </c>
      <c r="X13" s="195">
        <f t="shared" si="100"/>
        <v>0</v>
      </c>
      <c r="Y13" s="195">
        <f t="shared" si="100"/>
        <v>0</v>
      </c>
      <c r="Z13" s="195">
        <f t="shared" si="100"/>
        <v>0</v>
      </c>
      <c r="AA13" s="195">
        <f t="shared" si="100"/>
        <v>0</v>
      </c>
      <c r="AB13" s="195">
        <f t="shared" si="100"/>
        <v>0</v>
      </c>
      <c r="AC13" s="195">
        <f t="shared" si="100"/>
        <v>0</v>
      </c>
      <c r="AD13" s="195">
        <f t="shared" si="100"/>
        <v>0</v>
      </c>
      <c r="AE13" s="195">
        <f t="shared" si="100"/>
        <v>0</v>
      </c>
      <c r="AF13" s="195">
        <f t="shared" si="100"/>
        <v>0</v>
      </c>
      <c r="AG13" s="195">
        <f t="shared" si="100"/>
        <v>0</v>
      </c>
      <c r="AH13" s="195">
        <f t="shared" si="100"/>
        <v>0</v>
      </c>
      <c r="AI13" s="195">
        <f t="shared" si="100"/>
        <v>0</v>
      </c>
      <c r="AJ13" s="195">
        <f t="shared" si="100"/>
        <v>0</v>
      </c>
      <c r="AK13" s="195">
        <f t="shared" si="100"/>
        <v>0</v>
      </c>
      <c r="AL13" s="195">
        <f t="shared" si="100"/>
        <v>0</v>
      </c>
      <c r="AM13" s="195">
        <f t="shared" si="100"/>
        <v>0</v>
      </c>
      <c r="AN13" s="195">
        <f t="shared" si="100"/>
        <v>0</v>
      </c>
      <c r="AO13" s="195">
        <f t="shared" si="100"/>
        <v>0</v>
      </c>
      <c r="AP13" s="195">
        <f t="shared" si="100"/>
        <v>0</v>
      </c>
      <c r="AQ13" s="195">
        <f t="shared" si="100"/>
        <v>0</v>
      </c>
      <c r="AR13" s="195">
        <f t="shared" si="100"/>
        <v>0</v>
      </c>
      <c r="AS13" s="195">
        <f t="shared" si="100"/>
        <v>0</v>
      </c>
      <c r="AT13" s="195">
        <f t="shared" si="100"/>
        <v>0</v>
      </c>
      <c r="AU13" s="195">
        <f t="shared" si="100"/>
        <v>0</v>
      </c>
      <c r="AV13" s="195">
        <f t="shared" si="100"/>
        <v>0</v>
      </c>
      <c r="AW13" s="195">
        <f t="shared" si="100"/>
        <v>0</v>
      </c>
      <c r="AX13" s="195">
        <f t="shared" si="100"/>
        <v>0</v>
      </c>
      <c r="AY13" s="195">
        <f t="shared" si="100"/>
        <v>0</v>
      </c>
      <c r="AZ13" s="195">
        <f t="shared" si="100"/>
        <v>0</v>
      </c>
      <c r="BA13" s="195">
        <f t="shared" si="100"/>
        <v>0</v>
      </c>
      <c r="BB13" s="195">
        <f t="shared" si="100"/>
        <v>0</v>
      </c>
      <c r="BC13" s="195">
        <f t="shared" si="100"/>
        <v>0</v>
      </c>
      <c r="BD13" s="195">
        <f t="shared" si="100"/>
        <v>0</v>
      </c>
      <c r="BE13" s="195">
        <f t="shared" si="100"/>
        <v>0</v>
      </c>
      <c r="BF13" s="195">
        <f t="shared" si="100"/>
        <v>0</v>
      </c>
      <c r="BG13" s="195">
        <f t="shared" si="100"/>
        <v>0</v>
      </c>
      <c r="BH13" s="195">
        <f t="shared" si="100"/>
        <v>0</v>
      </c>
      <c r="BI13" s="195">
        <f t="shared" si="100"/>
        <v>0</v>
      </c>
      <c r="BJ13" s="195">
        <f t="shared" ref="BJ13:BU13" si="101">SUM(BJ10:BJ12)</f>
        <v>0</v>
      </c>
      <c r="BK13" s="195">
        <f t="shared" si="101"/>
        <v>0</v>
      </c>
      <c r="BL13" s="195">
        <f t="shared" si="101"/>
        <v>0</v>
      </c>
      <c r="BM13" s="195">
        <f t="shared" si="101"/>
        <v>0</v>
      </c>
      <c r="BN13" s="195">
        <f t="shared" si="101"/>
        <v>0</v>
      </c>
      <c r="BO13" s="195">
        <f t="shared" si="101"/>
        <v>0</v>
      </c>
      <c r="BP13" s="195">
        <f t="shared" si="101"/>
        <v>0</v>
      </c>
      <c r="BQ13" s="195">
        <f t="shared" si="101"/>
        <v>0</v>
      </c>
      <c r="BR13" s="195">
        <f t="shared" si="101"/>
        <v>0</v>
      </c>
      <c r="BS13" s="195">
        <f t="shared" si="101"/>
        <v>0</v>
      </c>
      <c r="BT13" s="195">
        <f t="shared" si="101"/>
        <v>0</v>
      </c>
      <c r="BU13" s="195">
        <f t="shared" si="101"/>
        <v>0</v>
      </c>
    </row>
    <row r="14" spans="1:73" x14ac:dyDescent="0.3">
      <c r="A14" s="146"/>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row>
    <row r="15" spans="1:73" x14ac:dyDescent="0.3">
      <c r="A15" s="61" t="s">
        <v>39</v>
      </c>
    </row>
    <row r="16" spans="1:73" x14ac:dyDescent="0.3">
      <c r="A16" s="65" t="s">
        <v>40</v>
      </c>
      <c r="B16" s="196"/>
      <c r="C16" s="566">
        <f>IF($A$3="MRR",B11,0)</f>
        <v>0</v>
      </c>
      <c r="D16" s="566">
        <f>IF($A$3="MRR",C11,0)</f>
        <v>0</v>
      </c>
      <c r="E16" s="566">
        <f t="shared" ref="E16:M16" si="102">IF($A$3="MRR",D11,0)</f>
        <v>0</v>
      </c>
      <c r="F16" s="566">
        <f t="shared" si="102"/>
        <v>0</v>
      </c>
      <c r="G16" s="566">
        <f t="shared" si="102"/>
        <v>0</v>
      </c>
      <c r="H16" s="566">
        <f t="shared" si="102"/>
        <v>0</v>
      </c>
      <c r="I16" s="566">
        <f t="shared" si="102"/>
        <v>0</v>
      </c>
      <c r="J16" s="566">
        <f t="shared" si="102"/>
        <v>0</v>
      </c>
      <c r="K16" s="566">
        <f t="shared" si="102"/>
        <v>0</v>
      </c>
      <c r="L16" s="566">
        <f t="shared" si="102"/>
        <v>0</v>
      </c>
      <c r="M16" s="566">
        <f t="shared" si="102"/>
        <v>0</v>
      </c>
      <c r="N16" s="176">
        <f>IF($A$3="MRR",M11,B11)</f>
        <v>0</v>
      </c>
      <c r="O16" s="176">
        <f>IF($A$3="MRR",N11,C11)</f>
        <v>0</v>
      </c>
      <c r="P16" s="176">
        <f t="shared" ref="P16:BI16" si="103">IF($A$3="MRR",O11,D11)</f>
        <v>0</v>
      </c>
      <c r="Q16" s="176">
        <f t="shared" si="103"/>
        <v>0</v>
      </c>
      <c r="R16" s="176">
        <f t="shared" si="103"/>
        <v>0</v>
      </c>
      <c r="S16" s="176">
        <f t="shared" si="103"/>
        <v>0</v>
      </c>
      <c r="T16" s="176">
        <f t="shared" si="103"/>
        <v>0</v>
      </c>
      <c r="U16" s="176">
        <f t="shared" si="103"/>
        <v>0</v>
      </c>
      <c r="V16" s="176">
        <f t="shared" si="103"/>
        <v>0</v>
      </c>
      <c r="W16" s="176">
        <f t="shared" si="103"/>
        <v>0</v>
      </c>
      <c r="X16" s="176">
        <f t="shared" si="103"/>
        <v>0</v>
      </c>
      <c r="Y16" s="176">
        <f t="shared" si="103"/>
        <v>0</v>
      </c>
      <c r="Z16" s="176">
        <f t="shared" si="103"/>
        <v>0</v>
      </c>
      <c r="AA16" s="176">
        <f t="shared" si="103"/>
        <v>0</v>
      </c>
      <c r="AB16" s="176">
        <f t="shared" si="103"/>
        <v>0</v>
      </c>
      <c r="AC16" s="176">
        <f t="shared" si="103"/>
        <v>0</v>
      </c>
      <c r="AD16" s="176">
        <f t="shared" si="103"/>
        <v>0</v>
      </c>
      <c r="AE16" s="176">
        <f t="shared" si="103"/>
        <v>0</v>
      </c>
      <c r="AF16" s="176">
        <f t="shared" si="103"/>
        <v>0</v>
      </c>
      <c r="AG16" s="176">
        <f t="shared" si="103"/>
        <v>0</v>
      </c>
      <c r="AH16" s="176">
        <f t="shared" si="103"/>
        <v>0</v>
      </c>
      <c r="AI16" s="176">
        <f t="shared" si="103"/>
        <v>0</v>
      </c>
      <c r="AJ16" s="176">
        <f t="shared" si="103"/>
        <v>0</v>
      </c>
      <c r="AK16" s="176">
        <f t="shared" si="103"/>
        <v>0</v>
      </c>
      <c r="AL16" s="176">
        <f t="shared" si="103"/>
        <v>0</v>
      </c>
      <c r="AM16" s="176">
        <f t="shared" si="103"/>
        <v>0</v>
      </c>
      <c r="AN16" s="176">
        <f t="shared" si="103"/>
        <v>0</v>
      </c>
      <c r="AO16" s="176">
        <f t="shared" si="103"/>
        <v>0</v>
      </c>
      <c r="AP16" s="176">
        <f t="shared" si="103"/>
        <v>0</v>
      </c>
      <c r="AQ16" s="176">
        <f t="shared" si="103"/>
        <v>0</v>
      </c>
      <c r="AR16" s="176">
        <f t="shared" si="103"/>
        <v>0</v>
      </c>
      <c r="AS16" s="176">
        <f t="shared" si="103"/>
        <v>0</v>
      </c>
      <c r="AT16" s="176">
        <f t="shared" si="103"/>
        <v>0</v>
      </c>
      <c r="AU16" s="176">
        <f t="shared" si="103"/>
        <v>0</v>
      </c>
      <c r="AV16" s="176">
        <f t="shared" si="103"/>
        <v>0</v>
      </c>
      <c r="AW16" s="176">
        <f t="shared" si="103"/>
        <v>0</v>
      </c>
      <c r="AX16" s="176">
        <f t="shared" si="103"/>
        <v>0</v>
      </c>
      <c r="AY16" s="176">
        <f t="shared" si="103"/>
        <v>0</v>
      </c>
      <c r="AZ16" s="176">
        <f t="shared" si="103"/>
        <v>0</v>
      </c>
      <c r="BA16" s="176">
        <f t="shared" si="103"/>
        <v>0</v>
      </c>
      <c r="BB16" s="176">
        <f t="shared" si="103"/>
        <v>0</v>
      </c>
      <c r="BC16" s="176">
        <f t="shared" si="103"/>
        <v>0</v>
      </c>
      <c r="BD16" s="176">
        <f t="shared" si="103"/>
        <v>0</v>
      </c>
      <c r="BE16" s="176">
        <f t="shared" si="103"/>
        <v>0</v>
      </c>
      <c r="BF16" s="176">
        <f t="shared" si="103"/>
        <v>0</v>
      </c>
      <c r="BG16" s="176">
        <f t="shared" si="103"/>
        <v>0</v>
      </c>
      <c r="BH16" s="176">
        <f t="shared" si="103"/>
        <v>0</v>
      </c>
      <c r="BI16" s="176">
        <f t="shared" si="103"/>
        <v>0</v>
      </c>
      <c r="BJ16" s="176">
        <f t="shared" ref="BJ16" si="104">IF($A$3="MRR",BI11,AX11)</f>
        <v>0</v>
      </c>
      <c r="BK16" s="176">
        <f t="shared" ref="BK16" si="105">IF($A$3="MRR",BJ11,AY11)</f>
        <v>0</v>
      </c>
      <c r="BL16" s="176">
        <f t="shared" ref="BL16" si="106">IF($A$3="MRR",BK11,AZ11)</f>
        <v>0</v>
      </c>
      <c r="BM16" s="176">
        <f t="shared" ref="BM16" si="107">IF($A$3="MRR",BL11,BA11)</f>
        <v>0</v>
      </c>
      <c r="BN16" s="176">
        <f t="shared" ref="BN16" si="108">IF($A$3="MRR",BM11,BB11)</f>
        <v>0</v>
      </c>
      <c r="BO16" s="176">
        <f t="shared" ref="BO16" si="109">IF($A$3="MRR",BN11,BC11)</f>
        <v>0</v>
      </c>
      <c r="BP16" s="176">
        <f t="shared" ref="BP16" si="110">IF($A$3="MRR",BO11,BD11)</f>
        <v>0</v>
      </c>
      <c r="BQ16" s="176">
        <f t="shared" ref="BQ16" si="111">IF($A$3="MRR",BP11,BE11)</f>
        <v>0</v>
      </c>
      <c r="BR16" s="176">
        <f t="shared" ref="BR16" si="112">IF($A$3="MRR",BQ11,BF11)</f>
        <v>0</v>
      </c>
      <c r="BS16" s="176">
        <f t="shared" ref="BS16" si="113">IF($A$3="MRR",BR11,BG11)</f>
        <v>0</v>
      </c>
      <c r="BT16" s="176">
        <f t="shared" ref="BT16" si="114">IF($A$3="MRR",BS11,BH11)</f>
        <v>0</v>
      </c>
      <c r="BU16" s="176">
        <f t="shared" ref="BU16" si="115">IF($A$3="MRR",BT11,BI11)</f>
        <v>0</v>
      </c>
    </row>
    <row r="17" spans="1:73" x14ac:dyDescent="0.3">
      <c r="A17" s="147" t="s">
        <v>41</v>
      </c>
      <c r="B17" s="197"/>
      <c r="C17" s="567">
        <f>IF($A$3="MRR",B20,0)</f>
        <v>0</v>
      </c>
      <c r="D17" s="567">
        <f t="shared" ref="D17:M17" si="116">IF($A$3="MRR",C20,0)</f>
        <v>0</v>
      </c>
      <c r="E17" s="567">
        <f t="shared" si="116"/>
        <v>0</v>
      </c>
      <c r="F17" s="567">
        <f t="shared" si="116"/>
        <v>0</v>
      </c>
      <c r="G17" s="567">
        <f t="shared" si="116"/>
        <v>0</v>
      </c>
      <c r="H17" s="567">
        <f t="shared" si="116"/>
        <v>0</v>
      </c>
      <c r="I17" s="567">
        <f t="shared" si="116"/>
        <v>0</v>
      </c>
      <c r="J17" s="567">
        <f t="shared" si="116"/>
        <v>0</v>
      </c>
      <c r="K17" s="567">
        <f t="shared" si="116"/>
        <v>0</v>
      </c>
      <c r="L17" s="567">
        <f t="shared" si="116"/>
        <v>0</v>
      </c>
      <c r="M17" s="567">
        <f t="shared" si="116"/>
        <v>0</v>
      </c>
      <c r="N17" s="198">
        <f>IF($A$3="MRR",M20,B20)</f>
        <v>0</v>
      </c>
      <c r="O17" s="198">
        <f t="shared" ref="O17:AG17" si="117">IF($A$3="MRR",N20,C20)</f>
        <v>0</v>
      </c>
      <c r="P17" s="198">
        <f t="shared" si="117"/>
        <v>0</v>
      </c>
      <c r="Q17" s="198">
        <f t="shared" si="117"/>
        <v>0</v>
      </c>
      <c r="R17" s="198">
        <f t="shared" si="117"/>
        <v>0</v>
      </c>
      <c r="S17" s="198">
        <f t="shared" si="117"/>
        <v>0</v>
      </c>
      <c r="T17" s="198">
        <f t="shared" si="117"/>
        <v>0</v>
      </c>
      <c r="U17" s="198">
        <f t="shared" si="117"/>
        <v>0</v>
      </c>
      <c r="V17" s="198">
        <f t="shared" si="117"/>
        <v>0</v>
      </c>
      <c r="W17" s="198">
        <f t="shared" si="117"/>
        <v>0</v>
      </c>
      <c r="X17" s="198">
        <f t="shared" si="117"/>
        <v>0</v>
      </c>
      <c r="Y17" s="198">
        <f t="shared" si="117"/>
        <v>0</v>
      </c>
      <c r="Z17" s="198">
        <f t="shared" si="117"/>
        <v>0</v>
      </c>
      <c r="AA17" s="198">
        <f t="shared" si="117"/>
        <v>0</v>
      </c>
      <c r="AB17" s="198">
        <f t="shared" si="117"/>
        <v>0</v>
      </c>
      <c r="AC17" s="198">
        <f t="shared" si="117"/>
        <v>0</v>
      </c>
      <c r="AD17" s="198">
        <f t="shared" si="117"/>
        <v>0</v>
      </c>
      <c r="AE17" s="198">
        <f t="shared" si="117"/>
        <v>0</v>
      </c>
      <c r="AF17" s="198">
        <f t="shared" si="117"/>
        <v>0</v>
      </c>
      <c r="AG17" s="198">
        <f t="shared" si="117"/>
        <v>0</v>
      </c>
      <c r="AH17" s="198">
        <f>IF($A$3="MRR",AG20,V20)</f>
        <v>0</v>
      </c>
      <c r="AI17" s="198">
        <f t="shared" ref="AI17:BI17" si="118">IF($A$3="MRR",AH20,W20)</f>
        <v>0</v>
      </c>
      <c r="AJ17" s="198">
        <f t="shared" si="118"/>
        <v>0</v>
      </c>
      <c r="AK17" s="198">
        <f t="shared" si="118"/>
        <v>0</v>
      </c>
      <c r="AL17" s="198">
        <f t="shared" si="118"/>
        <v>0</v>
      </c>
      <c r="AM17" s="198">
        <f t="shared" si="118"/>
        <v>0</v>
      </c>
      <c r="AN17" s="198">
        <f t="shared" si="118"/>
        <v>0</v>
      </c>
      <c r="AO17" s="198">
        <f t="shared" si="118"/>
        <v>0</v>
      </c>
      <c r="AP17" s="198">
        <f t="shared" si="118"/>
        <v>0</v>
      </c>
      <c r="AQ17" s="198">
        <f t="shared" si="118"/>
        <v>0</v>
      </c>
      <c r="AR17" s="198">
        <f t="shared" si="118"/>
        <v>0</v>
      </c>
      <c r="AS17" s="198">
        <f t="shared" si="118"/>
        <v>0</v>
      </c>
      <c r="AT17" s="198">
        <f t="shared" si="118"/>
        <v>0</v>
      </c>
      <c r="AU17" s="198">
        <f t="shared" si="118"/>
        <v>0</v>
      </c>
      <c r="AV17" s="198">
        <f t="shared" si="118"/>
        <v>0</v>
      </c>
      <c r="AW17" s="198">
        <f t="shared" si="118"/>
        <v>0</v>
      </c>
      <c r="AX17" s="198">
        <f t="shared" si="118"/>
        <v>0</v>
      </c>
      <c r="AY17" s="198">
        <f t="shared" si="118"/>
        <v>0</v>
      </c>
      <c r="AZ17" s="198">
        <f t="shared" si="118"/>
        <v>0</v>
      </c>
      <c r="BA17" s="198">
        <f t="shared" si="118"/>
        <v>0</v>
      </c>
      <c r="BB17" s="198">
        <f t="shared" si="118"/>
        <v>0</v>
      </c>
      <c r="BC17" s="198">
        <f t="shared" si="118"/>
        <v>0</v>
      </c>
      <c r="BD17" s="198">
        <f t="shared" si="118"/>
        <v>0</v>
      </c>
      <c r="BE17" s="198">
        <f t="shared" si="118"/>
        <v>0</v>
      </c>
      <c r="BF17" s="198">
        <f t="shared" si="118"/>
        <v>0</v>
      </c>
      <c r="BG17" s="198">
        <f t="shared" si="118"/>
        <v>0</v>
      </c>
      <c r="BH17" s="198">
        <f t="shared" si="118"/>
        <v>0</v>
      </c>
      <c r="BI17" s="198">
        <f t="shared" si="118"/>
        <v>0</v>
      </c>
      <c r="BJ17" s="198">
        <f t="shared" ref="BJ17" si="119">IF($A$3="MRR",BI20,AX20)</f>
        <v>0</v>
      </c>
      <c r="BK17" s="198">
        <f t="shared" ref="BK17" si="120">IF($A$3="MRR",BJ20,AY20)</f>
        <v>0</v>
      </c>
      <c r="BL17" s="198">
        <f t="shared" ref="BL17" si="121">IF($A$3="MRR",BK20,AZ20)</f>
        <v>0</v>
      </c>
      <c r="BM17" s="198">
        <f t="shared" ref="BM17" si="122">IF($A$3="MRR",BL20,BA20)</f>
        <v>0</v>
      </c>
      <c r="BN17" s="198">
        <f t="shared" ref="BN17" si="123">IF($A$3="MRR",BM20,BB20)</f>
        <v>0</v>
      </c>
      <c r="BO17" s="198">
        <f t="shared" ref="BO17" si="124">IF($A$3="MRR",BN20,BC20)</f>
        <v>0</v>
      </c>
      <c r="BP17" s="198">
        <f t="shared" ref="BP17" si="125">IF($A$3="MRR",BO20,BD20)</f>
        <v>0</v>
      </c>
      <c r="BQ17" s="198">
        <f t="shared" ref="BQ17" si="126">IF($A$3="MRR",BP20,BE20)</f>
        <v>0</v>
      </c>
      <c r="BR17" s="198">
        <f t="shared" ref="BR17" si="127">IF($A$3="MRR",BQ20,BF20)</f>
        <v>0</v>
      </c>
      <c r="BS17" s="198">
        <f t="shared" ref="BS17" si="128">IF($A$3="MRR",BR20,BG20)</f>
        <v>0</v>
      </c>
      <c r="BT17" s="198">
        <f t="shared" ref="BT17" si="129">IF($A$3="MRR",BS20,BH20)</f>
        <v>0</v>
      </c>
      <c r="BU17" s="198">
        <f t="shared" ref="BU17" si="130">IF($A$3="MRR",BT20,BI20)</f>
        <v>0</v>
      </c>
    </row>
    <row r="18" spans="1:73" x14ac:dyDescent="0.3">
      <c r="A18" s="146" t="s">
        <v>42</v>
      </c>
      <c r="B18" s="176">
        <f>IF($A$3="ARR",ROUND($B$10/12,0),B10)</f>
        <v>0</v>
      </c>
      <c r="C18" s="176">
        <f>IF($A$3="ARR",MIN($B$10-SUM($B$18:B$18),ROUND($B$10/12,0)),SUM(C16:C17))</f>
        <v>0</v>
      </c>
      <c r="D18" s="176">
        <f>IF($A$3="ARR",MIN($B$10-SUM($B$18:C$18),ROUND($B$10/12,0)),SUM(D16:D17))</f>
        <v>0</v>
      </c>
      <c r="E18" s="176">
        <f>IF($A$3="ARR",MIN($B$10-SUM($B$18:D$18),ROUND($B$10/12,0)),SUM(E16:E17))</f>
        <v>0</v>
      </c>
      <c r="F18" s="176">
        <f>IF($A$3="ARR",MIN($B$10-SUM($B$18:E$18),ROUND($B$10/12,0)),SUM(F16:F17))</f>
        <v>0</v>
      </c>
      <c r="G18" s="176">
        <f>IF($A$3="ARR",MIN($B$10-SUM($B$18:F$18),ROUND($B$10/12,0)),SUM(G16:G17))</f>
        <v>0</v>
      </c>
      <c r="H18" s="176">
        <f>IF($A$3="ARR",MIN($B$10-SUM($B$18:G$18),ROUND($B$10/12,0)),SUM(H16:H17))</f>
        <v>0</v>
      </c>
      <c r="I18" s="176">
        <f>IF($A$3="ARR",MIN($B$10-SUM($B$18:H$18),ROUND($B$10/12,0)),SUM(I16:I17))</f>
        <v>0</v>
      </c>
      <c r="J18" s="176">
        <f>IF($A$3="ARR",MIN($B$10-SUM($B$18:I$18),ROUND($B$10/12,0)),SUM(J16:J17))</f>
        <v>0</v>
      </c>
      <c r="K18" s="176">
        <f>IF($A$3="ARR",MIN($B$10-SUM($B$18:J$18),ROUND($B$10/12,0)),SUM(K16:K17))</f>
        <v>0</v>
      </c>
      <c r="L18" s="176">
        <f>IF($A$3="ARR",MIN($B$10-SUM($B$18:K$18),ROUND($B$10/12,0)),SUM(L16:L17))</f>
        <v>0</v>
      </c>
      <c r="M18" s="176">
        <f>IF($A$3="ARR",MAX($B$10-SUM($B$18:L$18),ROUND($B$10/12,0)),SUM(M16:M17))</f>
        <v>0</v>
      </c>
      <c r="N18" s="176">
        <f t="shared" ref="N18:O18" si="131">SUM(N16:N17)</f>
        <v>0</v>
      </c>
      <c r="O18" s="176">
        <f t="shared" si="131"/>
        <v>0</v>
      </c>
      <c r="P18" s="176">
        <f t="shared" ref="P18:BI18" si="132">SUM(P16:P17)</f>
        <v>0</v>
      </c>
      <c r="Q18" s="176">
        <f t="shared" si="132"/>
        <v>0</v>
      </c>
      <c r="R18" s="176">
        <f t="shared" si="132"/>
        <v>0</v>
      </c>
      <c r="S18" s="176">
        <f t="shared" si="132"/>
        <v>0</v>
      </c>
      <c r="T18" s="176">
        <f t="shared" si="132"/>
        <v>0</v>
      </c>
      <c r="U18" s="176">
        <f t="shared" si="132"/>
        <v>0</v>
      </c>
      <c r="V18" s="176">
        <f t="shared" si="132"/>
        <v>0</v>
      </c>
      <c r="W18" s="176">
        <f t="shared" si="132"/>
        <v>0</v>
      </c>
      <c r="X18" s="176">
        <f t="shared" si="132"/>
        <v>0</v>
      </c>
      <c r="Y18" s="176">
        <f t="shared" si="132"/>
        <v>0</v>
      </c>
      <c r="Z18" s="176">
        <f t="shared" si="132"/>
        <v>0</v>
      </c>
      <c r="AA18" s="176">
        <f t="shared" si="132"/>
        <v>0</v>
      </c>
      <c r="AB18" s="176">
        <f t="shared" si="132"/>
        <v>0</v>
      </c>
      <c r="AC18" s="176">
        <f t="shared" si="132"/>
        <v>0</v>
      </c>
      <c r="AD18" s="176">
        <f t="shared" si="132"/>
        <v>0</v>
      </c>
      <c r="AE18" s="176">
        <f t="shared" si="132"/>
        <v>0</v>
      </c>
      <c r="AF18" s="176">
        <f t="shared" si="132"/>
        <v>0</v>
      </c>
      <c r="AG18" s="176">
        <f t="shared" si="132"/>
        <v>0</v>
      </c>
      <c r="AH18" s="176">
        <f t="shared" si="132"/>
        <v>0</v>
      </c>
      <c r="AI18" s="176">
        <f t="shared" si="132"/>
        <v>0</v>
      </c>
      <c r="AJ18" s="176">
        <f t="shared" si="132"/>
        <v>0</v>
      </c>
      <c r="AK18" s="176">
        <f t="shared" si="132"/>
        <v>0</v>
      </c>
      <c r="AL18" s="176">
        <f t="shared" si="132"/>
        <v>0</v>
      </c>
      <c r="AM18" s="176">
        <f t="shared" si="132"/>
        <v>0</v>
      </c>
      <c r="AN18" s="176">
        <f t="shared" si="132"/>
        <v>0</v>
      </c>
      <c r="AO18" s="176">
        <f t="shared" si="132"/>
        <v>0</v>
      </c>
      <c r="AP18" s="176">
        <f t="shared" si="132"/>
        <v>0</v>
      </c>
      <c r="AQ18" s="176">
        <f t="shared" si="132"/>
        <v>0</v>
      </c>
      <c r="AR18" s="176">
        <f t="shared" si="132"/>
        <v>0</v>
      </c>
      <c r="AS18" s="176">
        <f t="shared" si="132"/>
        <v>0</v>
      </c>
      <c r="AT18" s="176">
        <f t="shared" si="132"/>
        <v>0</v>
      </c>
      <c r="AU18" s="176">
        <f t="shared" si="132"/>
        <v>0</v>
      </c>
      <c r="AV18" s="176">
        <f t="shared" si="132"/>
        <v>0</v>
      </c>
      <c r="AW18" s="176">
        <f t="shared" si="132"/>
        <v>0</v>
      </c>
      <c r="AX18" s="176">
        <f t="shared" si="132"/>
        <v>0</v>
      </c>
      <c r="AY18" s="176">
        <f t="shared" si="132"/>
        <v>0</v>
      </c>
      <c r="AZ18" s="176">
        <f t="shared" si="132"/>
        <v>0</v>
      </c>
      <c r="BA18" s="176">
        <f t="shared" si="132"/>
        <v>0</v>
      </c>
      <c r="BB18" s="176">
        <f t="shared" si="132"/>
        <v>0</v>
      </c>
      <c r="BC18" s="176">
        <f t="shared" si="132"/>
        <v>0</v>
      </c>
      <c r="BD18" s="176">
        <f t="shared" si="132"/>
        <v>0</v>
      </c>
      <c r="BE18" s="176">
        <f t="shared" si="132"/>
        <v>0</v>
      </c>
      <c r="BF18" s="176">
        <f t="shared" si="132"/>
        <v>0</v>
      </c>
      <c r="BG18" s="176">
        <f t="shared" si="132"/>
        <v>0</v>
      </c>
      <c r="BH18" s="176">
        <f t="shared" si="132"/>
        <v>0</v>
      </c>
      <c r="BI18" s="176">
        <f t="shared" si="132"/>
        <v>0</v>
      </c>
      <c r="BJ18" s="176">
        <f t="shared" ref="BJ18:BU18" si="133">SUM(BJ16:BJ17)</f>
        <v>0</v>
      </c>
      <c r="BK18" s="176">
        <f t="shared" si="133"/>
        <v>0</v>
      </c>
      <c r="BL18" s="176">
        <f t="shared" si="133"/>
        <v>0</v>
      </c>
      <c r="BM18" s="176">
        <f t="shared" si="133"/>
        <v>0</v>
      </c>
      <c r="BN18" s="176">
        <f t="shared" si="133"/>
        <v>0</v>
      </c>
      <c r="BO18" s="176">
        <f t="shared" si="133"/>
        <v>0</v>
      </c>
      <c r="BP18" s="176">
        <f t="shared" si="133"/>
        <v>0</v>
      </c>
      <c r="BQ18" s="176">
        <f t="shared" si="133"/>
        <v>0</v>
      </c>
      <c r="BR18" s="176">
        <f t="shared" si="133"/>
        <v>0</v>
      </c>
      <c r="BS18" s="176">
        <f t="shared" si="133"/>
        <v>0</v>
      </c>
      <c r="BT18" s="176">
        <f t="shared" si="133"/>
        <v>0</v>
      </c>
      <c r="BU18" s="176">
        <f t="shared" si="133"/>
        <v>0</v>
      </c>
    </row>
    <row r="19" spans="1:73" x14ac:dyDescent="0.3">
      <c r="A19" s="147" t="s">
        <v>43</v>
      </c>
      <c r="B19" s="198">
        <f t="shared" ref="B19:BI19" si="134">B18-B20</f>
        <v>0</v>
      </c>
      <c r="C19" s="198">
        <f t="shared" si="134"/>
        <v>0</v>
      </c>
      <c r="D19" s="198">
        <f>D18-D20</f>
        <v>0</v>
      </c>
      <c r="E19" s="198">
        <f t="shared" si="134"/>
        <v>0</v>
      </c>
      <c r="F19" s="198">
        <f t="shared" si="134"/>
        <v>0</v>
      </c>
      <c r="G19" s="198">
        <f t="shared" si="134"/>
        <v>0</v>
      </c>
      <c r="H19" s="198">
        <f t="shared" si="134"/>
        <v>0</v>
      </c>
      <c r="I19" s="198">
        <f t="shared" si="134"/>
        <v>0</v>
      </c>
      <c r="J19" s="198">
        <f t="shared" si="134"/>
        <v>0</v>
      </c>
      <c r="K19" s="198">
        <f t="shared" si="134"/>
        <v>0</v>
      </c>
      <c r="L19" s="198">
        <f t="shared" si="134"/>
        <v>0</v>
      </c>
      <c r="M19" s="198">
        <f t="shared" si="134"/>
        <v>0</v>
      </c>
      <c r="N19" s="198">
        <f t="shared" si="134"/>
        <v>0</v>
      </c>
      <c r="O19" s="198">
        <f t="shared" si="134"/>
        <v>0</v>
      </c>
      <c r="P19" s="198">
        <f t="shared" si="134"/>
        <v>0</v>
      </c>
      <c r="Q19" s="198">
        <f t="shared" si="134"/>
        <v>0</v>
      </c>
      <c r="R19" s="198">
        <f t="shared" si="134"/>
        <v>0</v>
      </c>
      <c r="S19" s="198">
        <f t="shared" si="134"/>
        <v>0</v>
      </c>
      <c r="T19" s="198">
        <f t="shared" si="134"/>
        <v>0</v>
      </c>
      <c r="U19" s="198">
        <f t="shared" si="134"/>
        <v>0</v>
      </c>
      <c r="V19" s="198">
        <f t="shared" si="134"/>
        <v>0</v>
      </c>
      <c r="W19" s="198">
        <f t="shared" si="134"/>
        <v>0</v>
      </c>
      <c r="X19" s="198">
        <f t="shared" si="134"/>
        <v>0</v>
      </c>
      <c r="Y19" s="198">
        <f t="shared" si="134"/>
        <v>0</v>
      </c>
      <c r="Z19" s="198">
        <f t="shared" si="134"/>
        <v>0</v>
      </c>
      <c r="AA19" s="198">
        <f t="shared" si="134"/>
        <v>0</v>
      </c>
      <c r="AB19" s="198">
        <f t="shared" si="134"/>
        <v>0</v>
      </c>
      <c r="AC19" s="198">
        <f t="shared" si="134"/>
        <v>0</v>
      </c>
      <c r="AD19" s="198">
        <f t="shared" si="134"/>
        <v>0</v>
      </c>
      <c r="AE19" s="198">
        <f t="shared" si="134"/>
        <v>0</v>
      </c>
      <c r="AF19" s="198">
        <f t="shared" si="134"/>
        <v>0</v>
      </c>
      <c r="AG19" s="198">
        <f t="shared" si="134"/>
        <v>0</v>
      </c>
      <c r="AH19" s="198">
        <f t="shared" si="134"/>
        <v>0</v>
      </c>
      <c r="AI19" s="198">
        <f t="shared" si="134"/>
        <v>0</v>
      </c>
      <c r="AJ19" s="198">
        <f t="shared" si="134"/>
        <v>0</v>
      </c>
      <c r="AK19" s="198">
        <f t="shared" si="134"/>
        <v>0</v>
      </c>
      <c r="AL19" s="198">
        <f t="shared" si="134"/>
        <v>0</v>
      </c>
      <c r="AM19" s="198">
        <f t="shared" si="134"/>
        <v>0</v>
      </c>
      <c r="AN19" s="198">
        <f t="shared" si="134"/>
        <v>0</v>
      </c>
      <c r="AO19" s="198">
        <f t="shared" si="134"/>
        <v>0</v>
      </c>
      <c r="AP19" s="198">
        <f t="shared" si="134"/>
        <v>0</v>
      </c>
      <c r="AQ19" s="198">
        <f t="shared" si="134"/>
        <v>0</v>
      </c>
      <c r="AR19" s="198">
        <f t="shared" si="134"/>
        <v>0</v>
      </c>
      <c r="AS19" s="198">
        <f t="shared" si="134"/>
        <v>0</v>
      </c>
      <c r="AT19" s="198">
        <f t="shared" si="134"/>
        <v>0</v>
      </c>
      <c r="AU19" s="198">
        <f t="shared" si="134"/>
        <v>0</v>
      </c>
      <c r="AV19" s="198">
        <f t="shared" si="134"/>
        <v>0</v>
      </c>
      <c r="AW19" s="198">
        <f t="shared" si="134"/>
        <v>0</v>
      </c>
      <c r="AX19" s="198">
        <f t="shared" si="134"/>
        <v>0</v>
      </c>
      <c r="AY19" s="198">
        <f t="shared" si="134"/>
        <v>0</v>
      </c>
      <c r="AZ19" s="198">
        <f t="shared" si="134"/>
        <v>0</v>
      </c>
      <c r="BA19" s="198">
        <f t="shared" si="134"/>
        <v>0</v>
      </c>
      <c r="BB19" s="198">
        <f t="shared" si="134"/>
        <v>0</v>
      </c>
      <c r="BC19" s="198">
        <f t="shared" si="134"/>
        <v>0</v>
      </c>
      <c r="BD19" s="198">
        <f t="shared" si="134"/>
        <v>0</v>
      </c>
      <c r="BE19" s="198">
        <f t="shared" si="134"/>
        <v>0</v>
      </c>
      <c r="BF19" s="198">
        <f t="shared" si="134"/>
        <v>0</v>
      </c>
      <c r="BG19" s="198">
        <f t="shared" si="134"/>
        <v>0</v>
      </c>
      <c r="BH19" s="198">
        <f t="shared" si="134"/>
        <v>0</v>
      </c>
      <c r="BI19" s="198">
        <f t="shared" si="134"/>
        <v>0</v>
      </c>
      <c r="BJ19" s="198">
        <f t="shared" ref="BJ19:BU19" si="135">BJ18-BJ20</f>
        <v>0</v>
      </c>
      <c r="BK19" s="198">
        <f t="shared" si="135"/>
        <v>0</v>
      </c>
      <c r="BL19" s="198">
        <f t="shared" si="135"/>
        <v>0</v>
      </c>
      <c r="BM19" s="198">
        <f t="shared" si="135"/>
        <v>0</v>
      </c>
      <c r="BN19" s="198">
        <f t="shared" si="135"/>
        <v>0</v>
      </c>
      <c r="BO19" s="198">
        <f t="shared" si="135"/>
        <v>0</v>
      </c>
      <c r="BP19" s="198">
        <f t="shared" si="135"/>
        <v>0</v>
      </c>
      <c r="BQ19" s="198">
        <f t="shared" si="135"/>
        <v>0</v>
      </c>
      <c r="BR19" s="198">
        <f t="shared" si="135"/>
        <v>0</v>
      </c>
      <c r="BS19" s="198">
        <f t="shared" si="135"/>
        <v>0</v>
      </c>
      <c r="BT19" s="198">
        <f t="shared" si="135"/>
        <v>0</v>
      </c>
      <c r="BU19" s="198">
        <f t="shared" si="135"/>
        <v>0</v>
      </c>
    </row>
    <row r="20" spans="1:73" x14ac:dyDescent="0.3">
      <c r="A20" s="62" t="s">
        <v>44</v>
      </c>
      <c r="B20" s="195">
        <f t="shared" ref="B20:BI20" si="136">ROUND((1-B$33)*B18,0)</f>
        <v>0</v>
      </c>
      <c r="C20" s="195">
        <f t="shared" si="136"/>
        <v>0</v>
      </c>
      <c r="D20" s="195">
        <f t="shared" si="136"/>
        <v>0</v>
      </c>
      <c r="E20" s="195">
        <f t="shared" si="136"/>
        <v>0</v>
      </c>
      <c r="F20" s="195">
        <f t="shared" si="136"/>
        <v>0</v>
      </c>
      <c r="G20" s="195">
        <f t="shared" si="136"/>
        <v>0</v>
      </c>
      <c r="H20" s="195">
        <f t="shared" si="136"/>
        <v>0</v>
      </c>
      <c r="I20" s="195">
        <f t="shared" si="136"/>
        <v>0</v>
      </c>
      <c r="J20" s="195">
        <f t="shared" si="136"/>
        <v>0</v>
      </c>
      <c r="K20" s="195">
        <f t="shared" si="136"/>
        <v>0</v>
      </c>
      <c r="L20" s="195">
        <f t="shared" si="136"/>
        <v>0</v>
      </c>
      <c r="M20" s="195">
        <f>ROUND((1-M$33)*M18,0)</f>
        <v>0</v>
      </c>
      <c r="N20" s="195">
        <f t="shared" si="136"/>
        <v>0</v>
      </c>
      <c r="O20" s="195">
        <f t="shared" si="136"/>
        <v>0</v>
      </c>
      <c r="P20" s="195">
        <f t="shared" si="136"/>
        <v>0</v>
      </c>
      <c r="Q20" s="195">
        <f t="shared" si="136"/>
        <v>0</v>
      </c>
      <c r="R20" s="195">
        <f t="shared" si="136"/>
        <v>0</v>
      </c>
      <c r="S20" s="195">
        <f t="shared" si="136"/>
        <v>0</v>
      </c>
      <c r="T20" s="195">
        <f t="shared" si="136"/>
        <v>0</v>
      </c>
      <c r="U20" s="195">
        <f t="shared" si="136"/>
        <v>0</v>
      </c>
      <c r="V20" s="195">
        <f t="shared" si="136"/>
        <v>0</v>
      </c>
      <c r="W20" s="195">
        <f t="shared" si="136"/>
        <v>0</v>
      </c>
      <c r="X20" s="195">
        <f t="shared" si="136"/>
        <v>0</v>
      </c>
      <c r="Y20" s="195">
        <f t="shared" si="136"/>
        <v>0</v>
      </c>
      <c r="Z20" s="195">
        <f t="shared" si="136"/>
        <v>0</v>
      </c>
      <c r="AA20" s="195">
        <f t="shared" si="136"/>
        <v>0</v>
      </c>
      <c r="AB20" s="195">
        <f t="shared" si="136"/>
        <v>0</v>
      </c>
      <c r="AC20" s="195">
        <f t="shared" si="136"/>
        <v>0</v>
      </c>
      <c r="AD20" s="195">
        <f t="shared" si="136"/>
        <v>0</v>
      </c>
      <c r="AE20" s="195">
        <f t="shared" si="136"/>
        <v>0</v>
      </c>
      <c r="AF20" s="195">
        <f t="shared" si="136"/>
        <v>0</v>
      </c>
      <c r="AG20" s="195">
        <f t="shared" si="136"/>
        <v>0</v>
      </c>
      <c r="AH20" s="195">
        <f t="shared" si="136"/>
        <v>0</v>
      </c>
      <c r="AI20" s="195">
        <f t="shared" si="136"/>
        <v>0</v>
      </c>
      <c r="AJ20" s="195">
        <f t="shared" si="136"/>
        <v>0</v>
      </c>
      <c r="AK20" s="195">
        <f t="shared" si="136"/>
        <v>0</v>
      </c>
      <c r="AL20" s="195">
        <f t="shared" si="136"/>
        <v>0</v>
      </c>
      <c r="AM20" s="195">
        <f t="shared" si="136"/>
        <v>0</v>
      </c>
      <c r="AN20" s="195">
        <f t="shared" si="136"/>
        <v>0</v>
      </c>
      <c r="AO20" s="195">
        <f t="shared" si="136"/>
        <v>0</v>
      </c>
      <c r="AP20" s="195">
        <f t="shared" si="136"/>
        <v>0</v>
      </c>
      <c r="AQ20" s="195">
        <f t="shared" si="136"/>
        <v>0</v>
      </c>
      <c r="AR20" s="195">
        <f t="shared" si="136"/>
        <v>0</v>
      </c>
      <c r="AS20" s="195">
        <f t="shared" si="136"/>
        <v>0</v>
      </c>
      <c r="AT20" s="195">
        <f t="shared" si="136"/>
        <v>0</v>
      </c>
      <c r="AU20" s="195">
        <f t="shared" si="136"/>
        <v>0</v>
      </c>
      <c r="AV20" s="195">
        <f t="shared" si="136"/>
        <v>0</v>
      </c>
      <c r="AW20" s="195">
        <f t="shared" si="136"/>
        <v>0</v>
      </c>
      <c r="AX20" s="195">
        <f t="shared" si="136"/>
        <v>0</v>
      </c>
      <c r="AY20" s="195">
        <f t="shared" si="136"/>
        <v>0</v>
      </c>
      <c r="AZ20" s="195">
        <f t="shared" si="136"/>
        <v>0</v>
      </c>
      <c r="BA20" s="195">
        <f t="shared" si="136"/>
        <v>0</v>
      </c>
      <c r="BB20" s="195">
        <f t="shared" si="136"/>
        <v>0</v>
      </c>
      <c r="BC20" s="195">
        <f t="shared" si="136"/>
        <v>0</v>
      </c>
      <c r="BD20" s="195">
        <f t="shared" si="136"/>
        <v>0</v>
      </c>
      <c r="BE20" s="195">
        <f t="shared" si="136"/>
        <v>0</v>
      </c>
      <c r="BF20" s="195">
        <f t="shared" si="136"/>
        <v>0</v>
      </c>
      <c r="BG20" s="195">
        <f t="shared" si="136"/>
        <v>0</v>
      </c>
      <c r="BH20" s="195">
        <f t="shared" si="136"/>
        <v>0</v>
      </c>
      <c r="BI20" s="195">
        <f t="shared" si="136"/>
        <v>0</v>
      </c>
      <c r="BJ20" s="195">
        <f t="shared" ref="BJ20:BU20" si="137">ROUND((1-BJ$33)*BJ18,0)</f>
        <v>0</v>
      </c>
      <c r="BK20" s="195">
        <f t="shared" si="137"/>
        <v>0</v>
      </c>
      <c r="BL20" s="195">
        <f t="shared" si="137"/>
        <v>0</v>
      </c>
      <c r="BM20" s="195">
        <f t="shared" si="137"/>
        <v>0</v>
      </c>
      <c r="BN20" s="195">
        <f t="shared" si="137"/>
        <v>0</v>
      </c>
      <c r="BO20" s="195">
        <f t="shared" si="137"/>
        <v>0</v>
      </c>
      <c r="BP20" s="195">
        <f t="shared" si="137"/>
        <v>0</v>
      </c>
      <c r="BQ20" s="195">
        <f t="shared" si="137"/>
        <v>0</v>
      </c>
      <c r="BR20" s="195">
        <f t="shared" si="137"/>
        <v>0</v>
      </c>
      <c r="BS20" s="195">
        <f t="shared" si="137"/>
        <v>0</v>
      </c>
      <c r="BT20" s="195">
        <f t="shared" si="137"/>
        <v>0</v>
      </c>
      <c r="BU20" s="195">
        <f t="shared" si="137"/>
        <v>0</v>
      </c>
    </row>
    <row r="21" spans="1:73" x14ac:dyDescent="0.3">
      <c r="A21" s="146"/>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row>
    <row r="22" spans="1:73" x14ac:dyDescent="0.3">
      <c r="A22" s="61" t="s">
        <v>373</v>
      </c>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row>
    <row r="23" spans="1:73" x14ac:dyDescent="0.3">
      <c r="A23" s="146" t="s">
        <v>374</v>
      </c>
      <c r="B23" s="306"/>
      <c r="C23" s="306"/>
      <c r="D23" s="306">
        <v>0</v>
      </c>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c r="BM23" s="306"/>
      <c r="BN23" s="306"/>
      <c r="BO23" s="306"/>
      <c r="BP23" s="306"/>
      <c r="BQ23" s="306"/>
      <c r="BR23" s="306"/>
      <c r="BS23" s="306"/>
      <c r="BT23" s="306"/>
      <c r="BU23" s="306"/>
    </row>
    <row r="24" spans="1:73" x14ac:dyDescent="0.3">
      <c r="A24" s="147" t="s">
        <v>375</v>
      </c>
      <c r="B24" s="307">
        <v>120</v>
      </c>
      <c r="C24" s="307">
        <v>120</v>
      </c>
      <c r="D24" s="307">
        <v>1200</v>
      </c>
      <c r="E24" s="307">
        <v>100</v>
      </c>
      <c r="F24" s="307">
        <v>100</v>
      </c>
      <c r="G24" s="307">
        <v>100</v>
      </c>
      <c r="H24" s="307">
        <v>1200</v>
      </c>
      <c r="I24" s="307">
        <v>100</v>
      </c>
      <c r="J24" s="307">
        <v>100</v>
      </c>
      <c r="K24" s="307">
        <v>100</v>
      </c>
      <c r="L24" s="307">
        <v>100</v>
      </c>
      <c r="M24" s="307">
        <v>100</v>
      </c>
      <c r="N24" s="307">
        <v>100</v>
      </c>
      <c r="O24" s="307">
        <v>100</v>
      </c>
      <c r="P24" s="307">
        <v>1200</v>
      </c>
      <c r="Q24" s="307">
        <v>100</v>
      </c>
      <c r="R24" s="307">
        <v>100</v>
      </c>
      <c r="S24" s="307">
        <v>100</v>
      </c>
      <c r="T24" s="307">
        <v>100</v>
      </c>
      <c r="U24" s="307">
        <v>100</v>
      </c>
      <c r="V24" s="307">
        <v>100</v>
      </c>
      <c r="W24" s="307">
        <v>100</v>
      </c>
      <c r="X24" s="307">
        <v>100</v>
      </c>
      <c r="Y24" s="307">
        <v>100</v>
      </c>
      <c r="Z24" s="307">
        <v>100</v>
      </c>
      <c r="AA24" s="307">
        <v>100</v>
      </c>
      <c r="AB24" s="307">
        <v>100</v>
      </c>
      <c r="AC24" s="307">
        <v>100</v>
      </c>
      <c r="AD24" s="307">
        <v>100</v>
      </c>
      <c r="AE24" s="307">
        <v>100</v>
      </c>
      <c r="AF24" s="307">
        <v>100</v>
      </c>
      <c r="AG24" s="307">
        <v>100</v>
      </c>
      <c r="AH24" s="307">
        <v>100</v>
      </c>
      <c r="AI24" s="307">
        <v>100</v>
      </c>
      <c r="AJ24" s="307">
        <v>100</v>
      </c>
      <c r="AK24" s="307">
        <v>100</v>
      </c>
      <c r="AL24" s="307">
        <v>100</v>
      </c>
      <c r="AM24" s="307">
        <v>100</v>
      </c>
      <c r="AN24" s="307">
        <v>100</v>
      </c>
      <c r="AO24" s="307">
        <v>100</v>
      </c>
      <c r="AP24" s="307">
        <v>100</v>
      </c>
      <c r="AQ24" s="307">
        <v>100</v>
      </c>
      <c r="AR24" s="307">
        <v>100</v>
      </c>
      <c r="AS24" s="307">
        <v>100</v>
      </c>
      <c r="AT24" s="307">
        <v>100</v>
      </c>
      <c r="AU24" s="307">
        <v>100</v>
      </c>
      <c r="AV24" s="307">
        <v>100</v>
      </c>
      <c r="AW24" s="307">
        <v>100</v>
      </c>
      <c r="AX24" s="307">
        <v>100</v>
      </c>
      <c r="AY24" s="307">
        <v>100</v>
      </c>
      <c r="AZ24" s="307">
        <v>100</v>
      </c>
      <c r="BA24" s="307">
        <v>100</v>
      </c>
      <c r="BB24" s="307">
        <v>100</v>
      </c>
      <c r="BC24" s="307">
        <v>100</v>
      </c>
      <c r="BD24" s="307">
        <v>100</v>
      </c>
      <c r="BE24" s="307">
        <v>100</v>
      </c>
      <c r="BF24" s="307">
        <v>100</v>
      </c>
      <c r="BG24" s="307">
        <v>100</v>
      </c>
      <c r="BH24" s="307">
        <v>100</v>
      </c>
      <c r="BI24" s="307">
        <v>100</v>
      </c>
      <c r="BJ24" s="307">
        <v>100</v>
      </c>
      <c r="BK24" s="307">
        <v>100</v>
      </c>
      <c r="BL24" s="307">
        <v>100</v>
      </c>
      <c r="BM24" s="307">
        <v>100</v>
      </c>
      <c r="BN24" s="307">
        <v>100</v>
      </c>
      <c r="BO24" s="307">
        <v>100</v>
      </c>
      <c r="BP24" s="307">
        <v>100</v>
      </c>
      <c r="BQ24" s="307">
        <v>100</v>
      </c>
      <c r="BR24" s="307">
        <v>100</v>
      </c>
      <c r="BS24" s="307">
        <v>100</v>
      </c>
      <c r="BT24" s="307">
        <v>100</v>
      </c>
      <c r="BU24" s="307">
        <v>100</v>
      </c>
    </row>
    <row r="25" spans="1:73" x14ac:dyDescent="0.3">
      <c r="A25" s="78" t="s">
        <v>376</v>
      </c>
      <c r="B25" s="219">
        <f>B24*B23</f>
        <v>0</v>
      </c>
      <c r="C25" s="219">
        <f t="shared" ref="C25:BI25" si="138">C24*C23</f>
        <v>0</v>
      </c>
      <c r="D25" s="219">
        <f t="shared" si="138"/>
        <v>0</v>
      </c>
      <c r="E25" s="219">
        <f t="shared" si="138"/>
        <v>0</v>
      </c>
      <c r="F25" s="219">
        <f t="shared" si="138"/>
        <v>0</v>
      </c>
      <c r="G25" s="219">
        <f t="shared" si="138"/>
        <v>0</v>
      </c>
      <c r="H25" s="219">
        <f t="shared" si="138"/>
        <v>0</v>
      </c>
      <c r="I25" s="219">
        <f t="shared" si="138"/>
        <v>0</v>
      </c>
      <c r="J25" s="219">
        <f t="shared" si="138"/>
        <v>0</v>
      </c>
      <c r="K25" s="219">
        <f t="shared" si="138"/>
        <v>0</v>
      </c>
      <c r="L25" s="219">
        <f t="shared" si="138"/>
        <v>0</v>
      </c>
      <c r="M25" s="219">
        <f t="shared" si="138"/>
        <v>0</v>
      </c>
      <c r="N25" s="219">
        <f t="shared" si="138"/>
        <v>0</v>
      </c>
      <c r="O25" s="219">
        <f t="shared" si="138"/>
        <v>0</v>
      </c>
      <c r="P25" s="219">
        <f t="shared" si="138"/>
        <v>0</v>
      </c>
      <c r="Q25" s="219">
        <f t="shared" si="138"/>
        <v>0</v>
      </c>
      <c r="R25" s="219">
        <f t="shared" si="138"/>
        <v>0</v>
      </c>
      <c r="S25" s="219">
        <f t="shared" si="138"/>
        <v>0</v>
      </c>
      <c r="T25" s="219">
        <f t="shared" si="138"/>
        <v>0</v>
      </c>
      <c r="U25" s="219">
        <f t="shared" si="138"/>
        <v>0</v>
      </c>
      <c r="V25" s="219">
        <f t="shared" si="138"/>
        <v>0</v>
      </c>
      <c r="W25" s="219">
        <f t="shared" si="138"/>
        <v>0</v>
      </c>
      <c r="X25" s="219">
        <f t="shared" si="138"/>
        <v>0</v>
      </c>
      <c r="Y25" s="219">
        <f t="shared" si="138"/>
        <v>0</v>
      </c>
      <c r="Z25" s="219">
        <f t="shared" si="138"/>
        <v>0</v>
      </c>
      <c r="AA25" s="219">
        <f t="shared" si="138"/>
        <v>0</v>
      </c>
      <c r="AB25" s="219">
        <f t="shared" si="138"/>
        <v>0</v>
      </c>
      <c r="AC25" s="219">
        <f t="shared" si="138"/>
        <v>0</v>
      </c>
      <c r="AD25" s="219">
        <f t="shared" si="138"/>
        <v>0</v>
      </c>
      <c r="AE25" s="219">
        <f t="shared" si="138"/>
        <v>0</v>
      </c>
      <c r="AF25" s="219">
        <f t="shared" si="138"/>
        <v>0</v>
      </c>
      <c r="AG25" s="219">
        <f t="shared" si="138"/>
        <v>0</v>
      </c>
      <c r="AH25" s="219">
        <f t="shared" si="138"/>
        <v>0</v>
      </c>
      <c r="AI25" s="219">
        <f t="shared" si="138"/>
        <v>0</v>
      </c>
      <c r="AJ25" s="219">
        <f t="shared" si="138"/>
        <v>0</v>
      </c>
      <c r="AK25" s="219">
        <f t="shared" si="138"/>
        <v>0</v>
      </c>
      <c r="AL25" s="219">
        <f t="shared" si="138"/>
        <v>0</v>
      </c>
      <c r="AM25" s="219">
        <f t="shared" si="138"/>
        <v>0</v>
      </c>
      <c r="AN25" s="219">
        <f t="shared" si="138"/>
        <v>0</v>
      </c>
      <c r="AO25" s="219">
        <f t="shared" si="138"/>
        <v>0</v>
      </c>
      <c r="AP25" s="219">
        <f t="shared" si="138"/>
        <v>0</v>
      </c>
      <c r="AQ25" s="219">
        <f t="shared" si="138"/>
        <v>0</v>
      </c>
      <c r="AR25" s="219">
        <f t="shared" si="138"/>
        <v>0</v>
      </c>
      <c r="AS25" s="219">
        <f t="shared" si="138"/>
        <v>0</v>
      </c>
      <c r="AT25" s="219">
        <f t="shared" si="138"/>
        <v>0</v>
      </c>
      <c r="AU25" s="219">
        <f t="shared" si="138"/>
        <v>0</v>
      </c>
      <c r="AV25" s="219">
        <f t="shared" si="138"/>
        <v>0</v>
      </c>
      <c r="AW25" s="219">
        <f t="shared" si="138"/>
        <v>0</v>
      </c>
      <c r="AX25" s="219">
        <f t="shared" si="138"/>
        <v>0</v>
      </c>
      <c r="AY25" s="219">
        <f t="shared" si="138"/>
        <v>0</v>
      </c>
      <c r="AZ25" s="219">
        <f t="shared" si="138"/>
        <v>0</v>
      </c>
      <c r="BA25" s="219">
        <f t="shared" si="138"/>
        <v>0</v>
      </c>
      <c r="BB25" s="219">
        <f t="shared" si="138"/>
        <v>0</v>
      </c>
      <c r="BC25" s="219">
        <f t="shared" si="138"/>
        <v>0</v>
      </c>
      <c r="BD25" s="219">
        <f t="shared" si="138"/>
        <v>0</v>
      </c>
      <c r="BE25" s="219">
        <f t="shared" si="138"/>
        <v>0</v>
      </c>
      <c r="BF25" s="219">
        <f t="shared" si="138"/>
        <v>0</v>
      </c>
      <c r="BG25" s="219">
        <f t="shared" si="138"/>
        <v>0</v>
      </c>
      <c r="BH25" s="219">
        <f t="shared" si="138"/>
        <v>0</v>
      </c>
      <c r="BI25" s="219">
        <f t="shared" si="138"/>
        <v>0</v>
      </c>
      <c r="BJ25" s="219">
        <f t="shared" ref="BJ25:BU25" si="139">BJ24*BJ23</f>
        <v>0</v>
      </c>
      <c r="BK25" s="219">
        <f t="shared" si="139"/>
        <v>0</v>
      </c>
      <c r="BL25" s="219">
        <f t="shared" si="139"/>
        <v>0</v>
      </c>
      <c r="BM25" s="219">
        <f t="shared" si="139"/>
        <v>0</v>
      </c>
      <c r="BN25" s="219">
        <f t="shared" si="139"/>
        <v>0</v>
      </c>
      <c r="BO25" s="219">
        <f t="shared" si="139"/>
        <v>0</v>
      </c>
      <c r="BP25" s="219">
        <f t="shared" si="139"/>
        <v>0</v>
      </c>
      <c r="BQ25" s="219">
        <f t="shared" si="139"/>
        <v>0</v>
      </c>
      <c r="BR25" s="219">
        <f t="shared" si="139"/>
        <v>0</v>
      </c>
      <c r="BS25" s="219">
        <f t="shared" si="139"/>
        <v>0</v>
      </c>
      <c r="BT25" s="219">
        <f t="shared" si="139"/>
        <v>0</v>
      </c>
      <c r="BU25" s="219">
        <f t="shared" si="139"/>
        <v>0</v>
      </c>
    </row>
    <row r="26" spans="1:73" x14ac:dyDescent="0.3">
      <c r="A26" s="146"/>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row>
    <row r="27" spans="1:73" x14ac:dyDescent="0.3">
      <c r="A27" s="61" t="s">
        <v>377</v>
      </c>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row>
    <row r="28" spans="1:73" x14ac:dyDescent="0.3">
      <c r="A28" s="146" t="s">
        <v>378</v>
      </c>
      <c r="B28" s="306"/>
      <c r="C28" s="306">
        <v>0</v>
      </c>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306"/>
      <c r="BN28" s="306"/>
      <c r="BO28" s="306"/>
      <c r="BP28" s="306"/>
      <c r="BQ28" s="306"/>
      <c r="BR28" s="306"/>
      <c r="BS28" s="306"/>
      <c r="BT28" s="306"/>
      <c r="BU28" s="306"/>
    </row>
    <row r="29" spans="1:73" x14ac:dyDescent="0.3">
      <c r="A29" s="147" t="s">
        <v>375</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c r="AJ29" s="307"/>
      <c r="AK29" s="307"/>
      <c r="AL29" s="307"/>
      <c r="AM29" s="307"/>
      <c r="AN29" s="307"/>
      <c r="AO29" s="307"/>
      <c r="AP29" s="307"/>
      <c r="AQ29" s="307"/>
      <c r="AR29" s="307"/>
      <c r="AS29" s="307"/>
      <c r="AT29" s="307"/>
      <c r="AU29" s="307"/>
      <c r="AV29" s="307"/>
      <c r="AW29" s="307"/>
      <c r="AX29" s="307"/>
      <c r="AY29" s="307"/>
      <c r="AZ29" s="307"/>
      <c r="BA29" s="307"/>
      <c r="BB29" s="307"/>
      <c r="BC29" s="307"/>
      <c r="BD29" s="307"/>
      <c r="BE29" s="307"/>
      <c r="BF29" s="307"/>
      <c r="BG29" s="307"/>
      <c r="BH29" s="307"/>
      <c r="BI29" s="307"/>
      <c r="BJ29" s="307"/>
      <c r="BK29" s="307"/>
      <c r="BL29" s="307"/>
      <c r="BM29" s="307"/>
      <c r="BN29" s="307"/>
      <c r="BO29" s="307"/>
      <c r="BP29" s="307"/>
      <c r="BQ29" s="307"/>
      <c r="BR29" s="307"/>
      <c r="BS29" s="307"/>
      <c r="BT29" s="307"/>
      <c r="BU29" s="307"/>
    </row>
    <row r="30" spans="1:73" x14ac:dyDescent="0.3">
      <c r="A30" s="78" t="s">
        <v>376</v>
      </c>
      <c r="B30" s="219">
        <f>B29*B28</f>
        <v>0</v>
      </c>
      <c r="C30" s="219">
        <f t="shared" ref="C30:BI30" si="140">C29*C28</f>
        <v>0</v>
      </c>
      <c r="D30" s="219">
        <f t="shared" si="140"/>
        <v>0</v>
      </c>
      <c r="E30" s="219">
        <f t="shared" si="140"/>
        <v>0</v>
      </c>
      <c r="F30" s="219">
        <f t="shared" si="140"/>
        <v>0</v>
      </c>
      <c r="G30" s="219">
        <f t="shared" si="140"/>
        <v>0</v>
      </c>
      <c r="H30" s="219">
        <f t="shared" si="140"/>
        <v>0</v>
      </c>
      <c r="I30" s="219">
        <f t="shared" si="140"/>
        <v>0</v>
      </c>
      <c r="J30" s="219">
        <f t="shared" si="140"/>
        <v>0</v>
      </c>
      <c r="K30" s="219">
        <f t="shared" si="140"/>
        <v>0</v>
      </c>
      <c r="L30" s="219">
        <f t="shared" si="140"/>
        <v>0</v>
      </c>
      <c r="M30" s="219">
        <f t="shared" si="140"/>
        <v>0</v>
      </c>
      <c r="N30" s="219">
        <f t="shared" si="140"/>
        <v>0</v>
      </c>
      <c r="O30" s="219">
        <f t="shared" si="140"/>
        <v>0</v>
      </c>
      <c r="P30" s="219">
        <f t="shared" si="140"/>
        <v>0</v>
      </c>
      <c r="Q30" s="219">
        <f t="shared" si="140"/>
        <v>0</v>
      </c>
      <c r="R30" s="219">
        <f t="shared" si="140"/>
        <v>0</v>
      </c>
      <c r="S30" s="219">
        <f t="shared" si="140"/>
        <v>0</v>
      </c>
      <c r="T30" s="219">
        <f t="shared" si="140"/>
        <v>0</v>
      </c>
      <c r="U30" s="219">
        <f t="shared" si="140"/>
        <v>0</v>
      </c>
      <c r="V30" s="219">
        <f t="shared" si="140"/>
        <v>0</v>
      </c>
      <c r="W30" s="219">
        <f t="shared" si="140"/>
        <v>0</v>
      </c>
      <c r="X30" s="219">
        <f t="shared" si="140"/>
        <v>0</v>
      </c>
      <c r="Y30" s="219">
        <f t="shared" si="140"/>
        <v>0</v>
      </c>
      <c r="Z30" s="219">
        <f t="shared" si="140"/>
        <v>0</v>
      </c>
      <c r="AA30" s="219">
        <f t="shared" si="140"/>
        <v>0</v>
      </c>
      <c r="AB30" s="219">
        <f t="shared" si="140"/>
        <v>0</v>
      </c>
      <c r="AC30" s="219">
        <f t="shared" si="140"/>
        <v>0</v>
      </c>
      <c r="AD30" s="219">
        <f t="shared" si="140"/>
        <v>0</v>
      </c>
      <c r="AE30" s="219">
        <f t="shared" si="140"/>
        <v>0</v>
      </c>
      <c r="AF30" s="219">
        <f t="shared" si="140"/>
        <v>0</v>
      </c>
      <c r="AG30" s="219">
        <f t="shared" si="140"/>
        <v>0</v>
      </c>
      <c r="AH30" s="219">
        <f t="shared" si="140"/>
        <v>0</v>
      </c>
      <c r="AI30" s="219">
        <f t="shared" si="140"/>
        <v>0</v>
      </c>
      <c r="AJ30" s="219">
        <f t="shared" si="140"/>
        <v>0</v>
      </c>
      <c r="AK30" s="219">
        <f t="shared" si="140"/>
        <v>0</v>
      </c>
      <c r="AL30" s="219">
        <f t="shared" si="140"/>
        <v>0</v>
      </c>
      <c r="AM30" s="219">
        <f t="shared" si="140"/>
        <v>0</v>
      </c>
      <c r="AN30" s="219">
        <f t="shared" si="140"/>
        <v>0</v>
      </c>
      <c r="AO30" s="219">
        <f t="shared" si="140"/>
        <v>0</v>
      </c>
      <c r="AP30" s="219">
        <f t="shared" si="140"/>
        <v>0</v>
      </c>
      <c r="AQ30" s="219">
        <f t="shared" si="140"/>
        <v>0</v>
      </c>
      <c r="AR30" s="219">
        <f t="shared" si="140"/>
        <v>0</v>
      </c>
      <c r="AS30" s="219">
        <f t="shared" si="140"/>
        <v>0</v>
      </c>
      <c r="AT30" s="219">
        <f t="shared" si="140"/>
        <v>0</v>
      </c>
      <c r="AU30" s="219">
        <f t="shared" si="140"/>
        <v>0</v>
      </c>
      <c r="AV30" s="219">
        <f t="shared" si="140"/>
        <v>0</v>
      </c>
      <c r="AW30" s="219">
        <f t="shared" si="140"/>
        <v>0</v>
      </c>
      <c r="AX30" s="219">
        <f t="shared" si="140"/>
        <v>0</v>
      </c>
      <c r="AY30" s="219">
        <f t="shared" si="140"/>
        <v>0</v>
      </c>
      <c r="AZ30" s="219">
        <f t="shared" si="140"/>
        <v>0</v>
      </c>
      <c r="BA30" s="219">
        <f t="shared" si="140"/>
        <v>0</v>
      </c>
      <c r="BB30" s="219">
        <f t="shared" si="140"/>
        <v>0</v>
      </c>
      <c r="BC30" s="219">
        <f t="shared" si="140"/>
        <v>0</v>
      </c>
      <c r="BD30" s="219">
        <f t="shared" si="140"/>
        <v>0</v>
      </c>
      <c r="BE30" s="219">
        <f t="shared" si="140"/>
        <v>0</v>
      </c>
      <c r="BF30" s="219">
        <f t="shared" si="140"/>
        <v>0</v>
      </c>
      <c r="BG30" s="219">
        <f t="shared" si="140"/>
        <v>0</v>
      </c>
      <c r="BH30" s="219">
        <f t="shared" si="140"/>
        <v>0</v>
      </c>
      <c r="BI30" s="219">
        <f t="shared" si="140"/>
        <v>0</v>
      </c>
      <c r="BJ30" s="219">
        <f t="shared" ref="BJ30:BU30" si="141">BJ29*BJ28</f>
        <v>0</v>
      </c>
      <c r="BK30" s="219">
        <f t="shared" si="141"/>
        <v>0</v>
      </c>
      <c r="BL30" s="219">
        <f t="shared" si="141"/>
        <v>0</v>
      </c>
      <c r="BM30" s="219">
        <f t="shared" si="141"/>
        <v>0</v>
      </c>
      <c r="BN30" s="219">
        <f t="shared" si="141"/>
        <v>0</v>
      </c>
      <c r="BO30" s="219">
        <f t="shared" si="141"/>
        <v>0</v>
      </c>
      <c r="BP30" s="219">
        <f t="shared" si="141"/>
        <v>0</v>
      </c>
      <c r="BQ30" s="219">
        <f t="shared" si="141"/>
        <v>0</v>
      </c>
      <c r="BR30" s="219">
        <f t="shared" si="141"/>
        <v>0</v>
      </c>
      <c r="BS30" s="219">
        <f t="shared" si="141"/>
        <v>0</v>
      </c>
      <c r="BT30" s="219">
        <f t="shared" si="141"/>
        <v>0</v>
      </c>
      <c r="BU30" s="219">
        <f t="shared" si="141"/>
        <v>0</v>
      </c>
    </row>
    <row r="31" spans="1:73" x14ac:dyDescent="0.3">
      <c r="A31" s="146"/>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row>
    <row r="32" spans="1:73" x14ac:dyDescent="0.3">
      <c r="A32" s="61" t="s">
        <v>45</v>
      </c>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row>
    <row r="33" spans="1:73" x14ac:dyDescent="0.3">
      <c r="A33" s="65" t="str">
        <f>IF(A3="ARR","Annual Customer Churn","Monthly Customer Churn")</f>
        <v>Monthly Customer Churn</v>
      </c>
      <c r="B33" s="153">
        <v>0.1</v>
      </c>
      <c r="C33" s="149">
        <f>B33</f>
        <v>0.1</v>
      </c>
      <c r="D33" s="149">
        <f t="shared" ref="D33:BI33" si="142">C33</f>
        <v>0.1</v>
      </c>
      <c r="E33" s="149">
        <f t="shared" si="142"/>
        <v>0.1</v>
      </c>
      <c r="F33" s="149">
        <f t="shared" si="142"/>
        <v>0.1</v>
      </c>
      <c r="G33" s="149">
        <f t="shared" si="142"/>
        <v>0.1</v>
      </c>
      <c r="H33" s="149">
        <f t="shared" si="142"/>
        <v>0.1</v>
      </c>
      <c r="I33" s="149">
        <f t="shared" si="142"/>
        <v>0.1</v>
      </c>
      <c r="J33" s="149">
        <f t="shared" ref="J33" si="143">I33</f>
        <v>0.1</v>
      </c>
      <c r="K33" s="149">
        <f t="shared" ref="K33" si="144">J33</f>
        <v>0.1</v>
      </c>
      <c r="L33" s="149">
        <f t="shared" ref="L33" si="145">K33</f>
        <v>0.1</v>
      </c>
      <c r="M33" s="149">
        <f t="shared" ref="M33" si="146">L33</f>
        <v>0.1</v>
      </c>
      <c r="N33" s="149">
        <f t="shared" ref="N33:O33" si="147">M33</f>
        <v>0.1</v>
      </c>
      <c r="O33" s="149">
        <f t="shared" si="147"/>
        <v>0.1</v>
      </c>
      <c r="P33" s="149">
        <f t="shared" si="142"/>
        <v>0.1</v>
      </c>
      <c r="Q33" s="149">
        <f t="shared" si="142"/>
        <v>0.1</v>
      </c>
      <c r="R33" s="149">
        <f t="shared" si="142"/>
        <v>0.1</v>
      </c>
      <c r="S33" s="149">
        <f t="shared" si="142"/>
        <v>0.1</v>
      </c>
      <c r="T33" s="149">
        <f t="shared" si="142"/>
        <v>0.1</v>
      </c>
      <c r="U33" s="149">
        <f t="shared" si="142"/>
        <v>0.1</v>
      </c>
      <c r="V33" s="149">
        <f t="shared" si="142"/>
        <v>0.1</v>
      </c>
      <c r="W33" s="149">
        <f t="shared" si="142"/>
        <v>0.1</v>
      </c>
      <c r="X33" s="149">
        <f t="shared" si="142"/>
        <v>0.1</v>
      </c>
      <c r="Y33" s="149">
        <f t="shared" si="142"/>
        <v>0.1</v>
      </c>
      <c r="Z33" s="149">
        <f t="shared" si="142"/>
        <v>0.1</v>
      </c>
      <c r="AA33" s="149">
        <f t="shared" si="142"/>
        <v>0.1</v>
      </c>
      <c r="AB33" s="149">
        <f t="shared" si="142"/>
        <v>0.1</v>
      </c>
      <c r="AC33" s="149">
        <f t="shared" si="142"/>
        <v>0.1</v>
      </c>
      <c r="AD33" s="149">
        <f t="shared" si="142"/>
        <v>0.1</v>
      </c>
      <c r="AE33" s="149">
        <f t="shared" si="142"/>
        <v>0.1</v>
      </c>
      <c r="AF33" s="149">
        <f t="shared" si="142"/>
        <v>0.1</v>
      </c>
      <c r="AG33" s="149">
        <f t="shared" si="142"/>
        <v>0.1</v>
      </c>
      <c r="AH33" s="149">
        <f t="shared" si="142"/>
        <v>0.1</v>
      </c>
      <c r="AI33" s="149">
        <f t="shared" si="142"/>
        <v>0.1</v>
      </c>
      <c r="AJ33" s="149">
        <f t="shared" si="142"/>
        <v>0.1</v>
      </c>
      <c r="AK33" s="149">
        <f t="shared" si="142"/>
        <v>0.1</v>
      </c>
      <c r="AL33" s="149">
        <f t="shared" si="142"/>
        <v>0.1</v>
      </c>
      <c r="AM33" s="149">
        <f t="shared" si="142"/>
        <v>0.1</v>
      </c>
      <c r="AN33" s="149">
        <f t="shared" si="142"/>
        <v>0.1</v>
      </c>
      <c r="AO33" s="149">
        <f>AN33</f>
        <v>0.1</v>
      </c>
      <c r="AP33" s="149">
        <f t="shared" si="142"/>
        <v>0.1</v>
      </c>
      <c r="AQ33" s="149">
        <f t="shared" si="142"/>
        <v>0.1</v>
      </c>
      <c r="AR33" s="149">
        <f t="shared" si="142"/>
        <v>0.1</v>
      </c>
      <c r="AS33" s="149">
        <f t="shared" si="142"/>
        <v>0.1</v>
      </c>
      <c r="AT33" s="149">
        <f t="shared" si="142"/>
        <v>0.1</v>
      </c>
      <c r="AU33" s="149">
        <f t="shared" si="142"/>
        <v>0.1</v>
      </c>
      <c r="AV33" s="149">
        <f t="shared" si="142"/>
        <v>0.1</v>
      </c>
      <c r="AW33" s="149">
        <f t="shared" si="142"/>
        <v>0.1</v>
      </c>
      <c r="AX33" s="149">
        <f t="shared" si="142"/>
        <v>0.1</v>
      </c>
      <c r="AY33" s="149">
        <f t="shared" si="142"/>
        <v>0.1</v>
      </c>
      <c r="AZ33" s="149">
        <f t="shared" si="142"/>
        <v>0.1</v>
      </c>
      <c r="BA33" s="149">
        <f t="shared" si="142"/>
        <v>0.1</v>
      </c>
      <c r="BB33" s="149">
        <f t="shared" si="142"/>
        <v>0.1</v>
      </c>
      <c r="BC33" s="149">
        <f t="shared" si="142"/>
        <v>0.1</v>
      </c>
      <c r="BD33" s="149">
        <f t="shared" si="142"/>
        <v>0.1</v>
      </c>
      <c r="BE33" s="149">
        <f t="shared" si="142"/>
        <v>0.1</v>
      </c>
      <c r="BF33" s="149">
        <f t="shared" si="142"/>
        <v>0.1</v>
      </c>
      <c r="BG33" s="149">
        <f t="shared" si="142"/>
        <v>0.1</v>
      </c>
      <c r="BH33" s="149">
        <f t="shared" si="142"/>
        <v>0.1</v>
      </c>
      <c r="BI33" s="149">
        <f t="shared" si="142"/>
        <v>0.1</v>
      </c>
      <c r="BJ33" s="149">
        <f t="shared" ref="BJ33" si="148">BI33</f>
        <v>0.1</v>
      </c>
      <c r="BK33" s="149">
        <f t="shared" ref="BK33" si="149">BJ33</f>
        <v>0.1</v>
      </c>
      <c r="BL33" s="149">
        <f t="shared" ref="BL33" si="150">BK33</f>
        <v>0.1</v>
      </c>
      <c r="BM33" s="149">
        <f t="shared" ref="BM33" si="151">BL33</f>
        <v>0.1</v>
      </c>
      <c r="BN33" s="149">
        <f t="shared" ref="BN33" si="152">BM33</f>
        <v>0.1</v>
      </c>
      <c r="BO33" s="149">
        <f t="shared" ref="BO33" si="153">BN33</f>
        <v>0.1</v>
      </c>
      <c r="BP33" s="149">
        <f t="shared" ref="BP33" si="154">BO33</f>
        <v>0.1</v>
      </c>
      <c r="BQ33" s="149">
        <f t="shared" ref="BQ33" si="155">BP33</f>
        <v>0.1</v>
      </c>
      <c r="BR33" s="149">
        <f t="shared" ref="BR33" si="156">BQ33</f>
        <v>0.1</v>
      </c>
      <c r="BS33" s="149">
        <f t="shared" ref="BS33" si="157">BR33</f>
        <v>0.1</v>
      </c>
      <c r="BT33" s="149">
        <f t="shared" ref="BT33" si="158">BS33</f>
        <v>0.1</v>
      </c>
      <c r="BU33" s="149">
        <f t="shared" ref="BU33" si="159">BT33</f>
        <v>0.1</v>
      </c>
    </row>
    <row r="34" spans="1:73" x14ac:dyDescent="0.3">
      <c r="A34" s="146" t="s">
        <v>379</v>
      </c>
      <c r="B34" s="70">
        <f>B12</f>
        <v>0</v>
      </c>
      <c r="C34" s="70">
        <f t="shared" ref="C34:BI34" si="160">C12</f>
        <v>0</v>
      </c>
      <c r="D34" s="70">
        <f t="shared" si="160"/>
        <v>0</v>
      </c>
      <c r="E34" s="70">
        <f t="shared" si="160"/>
        <v>0</v>
      </c>
      <c r="F34" s="70">
        <f t="shared" si="160"/>
        <v>0</v>
      </c>
      <c r="G34" s="70">
        <f t="shared" si="160"/>
        <v>0</v>
      </c>
      <c r="H34" s="70">
        <f t="shared" si="160"/>
        <v>0</v>
      </c>
      <c r="I34" s="70">
        <f t="shared" si="160"/>
        <v>0</v>
      </c>
      <c r="J34" s="70">
        <f t="shared" si="160"/>
        <v>0</v>
      </c>
      <c r="K34" s="70">
        <f t="shared" si="160"/>
        <v>0</v>
      </c>
      <c r="L34" s="70">
        <f t="shared" si="160"/>
        <v>0</v>
      </c>
      <c r="M34" s="70">
        <f t="shared" si="160"/>
        <v>0</v>
      </c>
      <c r="N34" s="148">
        <f t="shared" si="160"/>
        <v>0</v>
      </c>
      <c r="O34" s="70">
        <f t="shared" si="160"/>
        <v>0</v>
      </c>
      <c r="P34" s="70">
        <f t="shared" si="160"/>
        <v>0</v>
      </c>
      <c r="Q34" s="70">
        <f t="shared" si="160"/>
        <v>0</v>
      </c>
      <c r="R34" s="70">
        <f t="shared" si="160"/>
        <v>0</v>
      </c>
      <c r="S34" s="70">
        <f t="shared" si="160"/>
        <v>0</v>
      </c>
      <c r="T34" s="70">
        <f t="shared" si="160"/>
        <v>0</v>
      </c>
      <c r="U34" s="70">
        <f t="shared" si="160"/>
        <v>0</v>
      </c>
      <c r="V34" s="70">
        <f t="shared" si="160"/>
        <v>0</v>
      </c>
      <c r="W34" s="70">
        <f t="shared" si="160"/>
        <v>0</v>
      </c>
      <c r="X34" s="70">
        <f t="shared" si="160"/>
        <v>0</v>
      </c>
      <c r="Y34" s="70">
        <f t="shared" si="160"/>
        <v>0</v>
      </c>
      <c r="Z34" s="70">
        <f t="shared" si="160"/>
        <v>0</v>
      </c>
      <c r="AA34" s="70">
        <f t="shared" si="160"/>
        <v>0</v>
      </c>
      <c r="AB34" s="70">
        <f t="shared" si="160"/>
        <v>0</v>
      </c>
      <c r="AC34" s="70">
        <f t="shared" si="160"/>
        <v>0</v>
      </c>
      <c r="AD34" s="70">
        <f t="shared" si="160"/>
        <v>0</v>
      </c>
      <c r="AE34" s="70">
        <f t="shared" si="160"/>
        <v>0</v>
      </c>
      <c r="AF34" s="70">
        <f t="shared" si="160"/>
        <v>0</v>
      </c>
      <c r="AG34" s="70">
        <f t="shared" si="160"/>
        <v>0</v>
      </c>
      <c r="AH34" s="70">
        <f t="shared" si="160"/>
        <v>0</v>
      </c>
      <c r="AI34" s="70">
        <f t="shared" si="160"/>
        <v>0</v>
      </c>
      <c r="AJ34" s="70">
        <f t="shared" si="160"/>
        <v>0</v>
      </c>
      <c r="AK34" s="70">
        <f t="shared" si="160"/>
        <v>0</v>
      </c>
      <c r="AL34" s="70">
        <f t="shared" si="160"/>
        <v>0</v>
      </c>
      <c r="AM34" s="70">
        <f t="shared" si="160"/>
        <v>0</v>
      </c>
      <c r="AN34" s="70">
        <f t="shared" si="160"/>
        <v>0</v>
      </c>
      <c r="AO34" s="70">
        <f t="shared" si="160"/>
        <v>0</v>
      </c>
      <c r="AP34" s="70">
        <f t="shared" si="160"/>
        <v>0</v>
      </c>
      <c r="AQ34" s="70">
        <f t="shared" si="160"/>
        <v>0</v>
      </c>
      <c r="AR34" s="70">
        <f t="shared" si="160"/>
        <v>0</v>
      </c>
      <c r="AS34" s="70">
        <f t="shared" si="160"/>
        <v>0</v>
      </c>
      <c r="AT34" s="70">
        <f t="shared" si="160"/>
        <v>0</v>
      </c>
      <c r="AU34" s="70">
        <f t="shared" si="160"/>
        <v>0</v>
      </c>
      <c r="AV34" s="70">
        <f t="shared" si="160"/>
        <v>0</v>
      </c>
      <c r="AW34" s="70">
        <f t="shared" si="160"/>
        <v>0</v>
      </c>
      <c r="AX34" s="70">
        <f t="shared" si="160"/>
        <v>0</v>
      </c>
      <c r="AY34" s="70">
        <f t="shared" si="160"/>
        <v>0</v>
      </c>
      <c r="AZ34" s="70">
        <f t="shared" si="160"/>
        <v>0</v>
      </c>
      <c r="BA34" s="70">
        <f t="shared" si="160"/>
        <v>0</v>
      </c>
      <c r="BB34" s="70">
        <f t="shared" si="160"/>
        <v>0</v>
      </c>
      <c r="BC34" s="70">
        <f t="shared" si="160"/>
        <v>0</v>
      </c>
      <c r="BD34" s="70">
        <f t="shared" si="160"/>
        <v>0</v>
      </c>
      <c r="BE34" s="70">
        <f t="shared" si="160"/>
        <v>0</v>
      </c>
      <c r="BF34" s="70">
        <f t="shared" si="160"/>
        <v>0</v>
      </c>
      <c r="BG34" s="70">
        <f t="shared" si="160"/>
        <v>0</v>
      </c>
      <c r="BH34" s="70">
        <f t="shared" si="160"/>
        <v>0</v>
      </c>
      <c r="BI34" s="70">
        <f t="shared" si="160"/>
        <v>0</v>
      </c>
      <c r="BJ34" s="70">
        <f t="shared" ref="BJ34:BU34" si="161">BJ12</f>
        <v>0</v>
      </c>
      <c r="BK34" s="70">
        <f t="shared" si="161"/>
        <v>0</v>
      </c>
      <c r="BL34" s="70">
        <f t="shared" si="161"/>
        <v>0</v>
      </c>
      <c r="BM34" s="70">
        <f t="shared" si="161"/>
        <v>0</v>
      </c>
      <c r="BN34" s="70">
        <f t="shared" si="161"/>
        <v>0</v>
      </c>
      <c r="BO34" s="70">
        <f t="shared" si="161"/>
        <v>0</v>
      </c>
      <c r="BP34" s="70">
        <f t="shared" si="161"/>
        <v>0</v>
      </c>
      <c r="BQ34" s="70">
        <f t="shared" si="161"/>
        <v>0</v>
      </c>
      <c r="BR34" s="70">
        <f t="shared" si="161"/>
        <v>0</v>
      </c>
      <c r="BS34" s="70">
        <f t="shared" si="161"/>
        <v>0</v>
      </c>
      <c r="BT34" s="70">
        <f t="shared" si="161"/>
        <v>0</v>
      </c>
      <c r="BU34" s="70">
        <f t="shared" si="161"/>
        <v>0</v>
      </c>
    </row>
    <row r="35" spans="1:73" x14ac:dyDescent="0.3">
      <c r="A35" s="147" t="s">
        <v>380</v>
      </c>
      <c r="B35" s="307">
        <v>1000</v>
      </c>
      <c r="C35" s="308">
        <f>B35</f>
        <v>1000</v>
      </c>
      <c r="D35" s="308">
        <f t="shared" ref="D35:BI35" si="162">C35</f>
        <v>1000</v>
      </c>
      <c r="E35" s="308">
        <f t="shared" si="162"/>
        <v>1000</v>
      </c>
      <c r="F35" s="308">
        <f t="shared" si="162"/>
        <v>1000</v>
      </c>
      <c r="G35" s="308">
        <f t="shared" si="162"/>
        <v>1000</v>
      </c>
      <c r="H35" s="308">
        <f t="shared" si="162"/>
        <v>1000</v>
      </c>
      <c r="I35" s="308">
        <f t="shared" si="162"/>
        <v>1000</v>
      </c>
      <c r="J35" s="308">
        <f t="shared" si="162"/>
        <v>1000</v>
      </c>
      <c r="K35" s="308">
        <f t="shared" si="162"/>
        <v>1000</v>
      </c>
      <c r="L35" s="308">
        <f t="shared" si="162"/>
        <v>1000</v>
      </c>
      <c r="M35" s="308">
        <f t="shared" si="162"/>
        <v>1000</v>
      </c>
      <c r="N35" s="308">
        <f t="shared" si="162"/>
        <v>1000</v>
      </c>
      <c r="O35" s="308">
        <f t="shared" si="162"/>
        <v>1000</v>
      </c>
      <c r="P35" s="308">
        <f t="shared" si="162"/>
        <v>1000</v>
      </c>
      <c r="Q35" s="308">
        <f t="shared" si="162"/>
        <v>1000</v>
      </c>
      <c r="R35" s="308">
        <f t="shared" si="162"/>
        <v>1000</v>
      </c>
      <c r="S35" s="308">
        <f t="shared" si="162"/>
        <v>1000</v>
      </c>
      <c r="T35" s="308">
        <f t="shared" si="162"/>
        <v>1000</v>
      </c>
      <c r="U35" s="308">
        <f t="shared" si="162"/>
        <v>1000</v>
      </c>
      <c r="V35" s="308">
        <f t="shared" si="162"/>
        <v>1000</v>
      </c>
      <c r="W35" s="308">
        <f t="shared" si="162"/>
        <v>1000</v>
      </c>
      <c r="X35" s="308">
        <f t="shared" si="162"/>
        <v>1000</v>
      </c>
      <c r="Y35" s="308">
        <f t="shared" si="162"/>
        <v>1000</v>
      </c>
      <c r="Z35" s="308">
        <f t="shared" si="162"/>
        <v>1000</v>
      </c>
      <c r="AA35" s="308">
        <f t="shared" si="162"/>
        <v>1000</v>
      </c>
      <c r="AB35" s="308">
        <f t="shared" si="162"/>
        <v>1000</v>
      </c>
      <c r="AC35" s="308">
        <f t="shared" si="162"/>
        <v>1000</v>
      </c>
      <c r="AD35" s="308">
        <f t="shared" si="162"/>
        <v>1000</v>
      </c>
      <c r="AE35" s="308">
        <f t="shared" si="162"/>
        <v>1000</v>
      </c>
      <c r="AF35" s="308">
        <f t="shared" si="162"/>
        <v>1000</v>
      </c>
      <c r="AG35" s="308">
        <f t="shared" si="162"/>
        <v>1000</v>
      </c>
      <c r="AH35" s="308">
        <f t="shared" si="162"/>
        <v>1000</v>
      </c>
      <c r="AI35" s="308">
        <f t="shared" si="162"/>
        <v>1000</v>
      </c>
      <c r="AJ35" s="308">
        <f t="shared" si="162"/>
        <v>1000</v>
      </c>
      <c r="AK35" s="308">
        <f t="shared" si="162"/>
        <v>1000</v>
      </c>
      <c r="AL35" s="308">
        <f t="shared" si="162"/>
        <v>1000</v>
      </c>
      <c r="AM35" s="308">
        <f t="shared" si="162"/>
        <v>1000</v>
      </c>
      <c r="AN35" s="308">
        <f t="shared" si="162"/>
        <v>1000</v>
      </c>
      <c r="AO35" s="308">
        <f t="shared" si="162"/>
        <v>1000</v>
      </c>
      <c r="AP35" s="308">
        <f t="shared" si="162"/>
        <v>1000</v>
      </c>
      <c r="AQ35" s="308">
        <f t="shared" si="162"/>
        <v>1000</v>
      </c>
      <c r="AR35" s="308">
        <f t="shared" si="162"/>
        <v>1000</v>
      </c>
      <c r="AS35" s="308">
        <f t="shared" si="162"/>
        <v>1000</v>
      </c>
      <c r="AT35" s="308">
        <f t="shared" si="162"/>
        <v>1000</v>
      </c>
      <c r="AU35" s="308">
        <f t="shared" si="162"/>
        <v>1000</v>
      </c>
      <c r="AV35" s="308">
        <f t="shared" si="162"/>
        <v>1000</v>
      </c>
      <c r="AW35" s="308">
        <f t="shared" si="162"/>
        <v>1000</v>
      </c>
      <c r="AX35" s="308">
        <f t="shared" si="162"/>
        <v>1000</v>
      </c>
      <c r="AY35" s="308">
        <f t="shared" si="162"/>
        <v>1000</v>
      </c>
      <c r="AZ35" s="308">
        <f t="shared" si="162"/>
        <v>1000</v>
      </c>
      <c r="BA35" s="308">
        <f t="shared" si="162"/>
        <v>1000</v>
      </c>
      <c r="BB35" s="308">
        <f t="shared" si="162"/>
        <v>1000</v>
      </c>
      <c r="BC35" s="308">
        <f t="shared" si="162"/>
        <v>1000</v>
      </c>
      <c r="BD35" s="308">
        <f t="shared" si="162"/>
        <v>1000</v>
      </c>
      <c r="BE35" s="308">
        <f t="shared" si="162"/>
        <v>1000</v>
      </c>
      <c r="BF35" s="308">
        <f t="shared" si="162"/>
        <v>1000</v>
      </c>
      <c r="BG35" s="308">
        <f t="shared" si="162"/>
        <v>1000</v>
      </c>
      <c r="BH35" s="308">
        <f t="shared" si="162"/>
        <v>1000</v>
      </c>
      <c r="BI35" s="308">
        <f t="shared" si="162"/>
        <v>1000</v>
      </c>
      <c r="BJ35" s="308">
        <f t="shared" ref="BJ35" si="163">BI35</f>
        <v>1000</v>
      </c>
      <c r="BK35" s="308">
        <f t="shared" ref="BK35" si="164">BJ35</f>
        <v>1000</v>
      </c>
      <c r="BL35" s="308">
        <f t="shared" ref="BL35" si="165">BK35</f>
        <v>1000</v>
      </c>
      <c r="BM35" s="308">
        <f t="shared" ref="BM35" si="166">BL35</f>
        <v>1000</v>
      </c>
      <c r="BN35" s="308">
        <f t="shared" ref="BN35" si="167">BM35</f>
        <v>1000</v>
      </c>
      <c r="BO35" s="308">
        <f t="shared" ref="BO35" si="168">BN35</f>
        <v>1000</v>
      </c>
      <c r="BP35" s="308">
        <f t="shared" ref="BP35" si="169">BO35</f>
        <v>1000</v>
      </c>
      <c r="BQ35" s="308">
        <f t="shared" ref="BQ35" si="170">BP35</f>
        <v>1000</v>
      </c>
      <c r="BR35" s="308">
        <f t="shared" ref="BR35" si="171">BQ35</f>
        <v>1000</v>
      </c>
      <c r="BS35" s="308">
        <f t="shared" ref="BS35" si="172">BR35</f>
        <v>1000</v>
      </c>
      <c r="BT35" s="308">
        <f t="shared" ref="BT35" si="173">BS35</f>
        <v>1000</v>
      </c>
      <c r="BU35" s="308">
        <f t="shared" ref="BU35" si="174">BT35</f>
        <v>1000</v>
      </c>
    </row>
    <row r="36" spans="1:73" x14ac:dyDescent="0.3">
      <c r="A36" s="78" t="s">
        <v>381</v>
      </c>
      <c r="B36" s="219">
        <f>B35*B34</f>
        <v>0</v>
      </c>
      <c r="C36" s="219">
        <f t="shared" ref="C36:BI36" si="175">C35*C34</f>
        <v>0</v>
      </c>
      <c r="D36" s="219">
        <f t="shared" si="175"/>
        <v>0</v>
      </c>
      <c r="E36" s="219">
        <f t="shared" si="175"/>
        <v>0</v>
      </c>
      <c r="F36" s="219">
        <f t="shared" si="175"/>
        <v>0</v>
      </c>
      <c r="G36" s="219">
        <f t="shared" si="175"/>
        <v>0</v>
      </c>
      <c r="H36" s="219">
        <f t="shared" si="175"/>
        <v>0</v>
      </c>
      <c r="I36" s="219">
        <f t="shared" si="175"/>
        <v>0</v>
      </c>
      <c r="J36" s="219">
        <f t="shared" si="175"/>
        <v>0</v>
      </c>
      <c r="K36" s="219">
        <f t="shared" si="175"/>
        <v>0</v>
      </c>
      <c r="L36" s="219">
        <f t="shared" si="175"/>
        <v>0</v>
      </c>
      <c r="M36" s="219">
        <f t="shared" si="175"/>
        <v>0</v>
      </c>
      <c r="N36" s="219">
        <f t="shared" si="175"/>
        <v>0</v>
      </c>
      <c r="O36" s="219">
        <f t="shared" si="175"/>
        <v>0</v>
      </c>
      <c r="P36" s="219">
        <f t="shared" si="175"/>
        <v>0</v>
      </c>
      <c r="Q36" s="219">
        <f t="shared" si="175"/>
        <v>0</v>
      </c>
      <c r="R36" s="219">
        <f t="shared" si="175"/>
        <v>0</v>
      </c>
      <c r="S36" s="219">
        <f t="shared" si="175"/>
        <v>0</v>
      </c>
      <c r="T36" s="219">
        <f t="shared" si="175"/>
        <v>0</v>
      </c>
      <c r="U36" s="219">
        <f t="shared" si="175"/>
        <v>0</v>
      </c>
      <c r="V36" s="219">
        <f t="shared" si="175"/>
        <v>0</v>
      </c>
      <c r="W36" s="219">
        <f t="shared" si="175"/>
        <v>0</v>
      </c>
      <c r="X36" s="219">
        <f t="shared" si="175"/>
        <v>0</v>
      </c>
      <c r="Y36" s="219">
        <f t="shared" si="175"/>
        <v>0</v>
      </c>
      <c r="Z36" s="219">
        <f t="shared" si="175"/>
        <v>0</v>
      </c>
      <c r="AA36" s="219">
        <f t="shared" si="175"/>
        <v>0</v>
      </c>
      <c r="AB36" s="219">
        <f t="shared" si="175"/>
        <v>0</v>
      </c>
      <c r="AC36" s="219">
        <f t="shared" si="175"/>
        <v>0</v>
      </c>
      <c r="AD36" s="219">
        <f t="shared" si="175"/>
        <v>0</v>
      </c>
      <c r="AE36" s="219">
        <f t="shared" si="175"/>
        <v>0</v>
      </c>
      <c r="AF36" s="219">
        <f t="shared" si="175"/>
        <v>0</v>
      </c>
      <c r="AG36" s="219">
        <f t="shared" si="175"/>
        <v>0</v>
      </c>
      <c r="AH36" s="219">
        <f t="shared" si="175"/>
        <v>0</v>
      </c>
      <c r="AI36" s="219">
        <f t="shared" si="175"/>
        <v>0</v>
      </c>
      <c r="AJ36" s="219">
        <f t="shared" si="175"/>
        <v>0</v>
      </c>
      <c r="AK36" s="219">
        <f t="shared" si="175"/>
        <v>0</v>
      </c>
      <c r="AL36" s="219">
        <f t="shared" si="175"/>
        <v>0</v>
      </c>
      <c r="AM36" s="219">
        <f t="shared" si="175"/>
        <v>0</v>
      </c>
      <c r="AN36" s="219">
        <f t="shared" si="175"/>
        <v>0</v>
      </c>
      <c r="AO36" s="219">
        <f t="shared" si="175"/>
        <v>0</v>
      </c>
      <c r="AP36" s="219">
        <f t="shared" si="175"/>
        <v>0</v>
      </c>
      <c r="AQ36" s="219">
        <f t="shared" si="175"/>
        <v>0</v>
      </c>
      <c r="AR36" s="219">
        <f t="shared" si="175"/>
        <v>0</v>
      </c>
      <c r="AS36" s="219">
        <f t="shared" si="175"/>
        <v>0</v>
      </c>
      <c r="AT36" s="219">
        <f t="shared" si="175"/>
        <v>0</v>
      </c>
      <c r="AU36" s="219">
        <f t="shared" si="175"/>
        <v>0</v>
      </c>
      <c r="AV36" s="219">
        <f t="shared" si="175"/>
        <v>0</v>
      </c>
      <c r="AW36" s="219">
        <f t="shared" si="175"/>
        <v>0</v>
      </c>
      <c r="AX36" s="219">
        <f t="shared" si="175"/>
        <v>0</v>
      </c>
      <c r="AY36" s="219">
        <f t="shared" si="175"/>
        <v>0</v>
      </c>
      <c r="AZ36" s="219">
        <f t="shared" si="175"/>
        <v>0</v>
      </c>
      <c r="BA36" s="219">
        <f t="shared" si="175"/>
        <v>0</v>
      </c>
      <c r="BB36" s="219">
        <f t="shared" si="175"/>
        <v>0</v>
      </c>
      <c r="BC36" s="219">
        <f t="shared" si="175"/>
        <v>0</v>
      </c>
      <c r="BD36" s="219">
        <f t="shared" si="175"/>
        <v>0</v>
      </c>
      <c r="BE36" s="219">
        <f t="shared" si="175"/>
        <v>0</v>
      </c>
      <c r="BF36" s="219">
        <f t="shared" si="175"/>
        <v>0</v>
      </c>
      <c r="BG36" s="219">
        <f t="shared" si="175"/>
        <v>0</v>
      </c>
      <c r="BH36" s="219">
        <f t="shared" si="175"/>
        <v>0</v>
      </c>
      <c r="BI36" s="219">
        <f t="shared" si="175"/>
        <v>0</v>
      </c>
      <c r="BJ36" s="219">
        <f t="shared" ref="BJ36:BU36" si="176">BJ35*BJ34</f>
        <v>0</v>
      </c>
      <c r="BK36" s="219">
        <f t="shared" si="176"/>
        <v>0</v>
      </c>
      <c r="BL36" s="219">
        <f t="shared" si="176"/>
        <v>0</v>
      </c>
      <c r="BM36" s="219">
        <f t="shared" si="176"/>
        <v>0</v>
      </c>
      <c r="BN36" s="219">
        <f t="shared" si="176"/>
        <v>0</v>
      </c>
      <c r="BO36" s="219">
        <f t="shared" si="176"/>
        <v>0</v>
      </c>
      <c r="BP36" s="219">
        <f t="shared" si="176"/>
        <v>0</v>
      </c>
      <c r="BQ36" s="219">
        <f t="shared" si="176"/>
        <v>0</v>
      </c>
      <c r="BR36" s="219">
        <f t="shared" si="176"/>
        <v>0</v>
      </c>
      <c r="BS36" s="219">
        <f t="shared" si="176"/>
        <v>0</v>
      </c>
      <c r="BT36" s="219">
        <f t="shared" si="176"/>
        <v>0</v>
      </c>
      <c r="BU36" s="219">
        <f t="shared" si="176"/>
        <v>0</v>
      </c>
    </row>
    <row r="38" spans="1:73" x14ac:dyDescent="0.3">
      <c r="A38" s="61" t="s">
        <v>46</v>
      </c>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row>
    <row r="39" spans="1:73" x14ac:dyDescent="0.3">
      <c r="A39" s="200" t="s">
        <v>47</v>
      </c>
      <c r="B39" s="201">
        <f>IF($A$3="ARR",B7*B10/12,B7*B10)</f>
        <v>0</v>
      </c>
      <c r="C39" s="177">
        <f>B44</f>
        <v>0</v>
      </c>
      <c r="D39" s="177">
        <f t="shared" ref="D39:BI39" si="177">C44</f>
        <v>0</v>
      </c>
      <c r="E39" s="177">
        <f t="shared" si="177"/>
        <v>0</v>
      </c>
      <c r="F39" s="177">
        <f t="shared" si="177"/>
        <v>0</v>
      </c>
      <c r="G39" s="177">
        <f t="shared" si="177"/>
        <v>0</v>
      </c>
      <c r="H39" s="177">
        <f>G44</f>
        <v>0</v>
      </c>
      <c r="I39" s="177">
        <f t="shared" si="177"/>
        <v>0</v>
      </c>
      <c r="J39" s="177">
        <f t="shared" si="177"/>
        <v>0</v>
      </c>
      <c r="K39" s="177">
        <f t="shared" si="177"/>
        <v>0</v>
      </c>
      <c r="L39" s="177">
        <f t="shared" si="177"/>
        <v>0</v>
      </c>
      <c r="M39" s="177">
        <f t="shared" si="177"/>
        <v>0</v>
      </c>
      <c r="N39" s="177">
        <f t="shared" si="177"/>
        <v>0</v>
      </c>
      <c r="O39" s="177">
        <f t="shared" si="177"/>
        <v>0</v>
      </c>
      <c r="P39" s="177">
        <f t="shared" si="177"/>
        <v>0</v>
      </c>
      <c r="Q39" s="177">
        <f t="shared" si="177"/>
        <v>0</v>
      </c>
      <c r="R39" s="177">
        <f t="shared" si="177"/>
        <v>0</v>
      </c>
      <c r="S39" s="177">
        <f t="shared" si="177"/>
        <v>0</v>
      </c>
      <c r="T39" s="177">
        <f t="shared" si="177"/>
        <v>0</v>
      </c>
      <c r="U39" s="177">
        <f t="shared" si="177"/>
        <v>0</v>
      </c>
      <c r="V39" s="177">
        <f t="shared" si="177"/>
        <v>0</v>
      </c>
      <c r="W39" s="177">
        <f t="shared" si="177"/>
        <v>0</v>
      </c>
      <c r="X39" s="177">
        <f t="shared" si="177"/>
        <v>0</v>
      </c>
      <c r="Y39" s="177">
        <f t="shared" si="177"/>
        <v>0</v>
      </c>
      <c r="Z39" s="177">
        <f t="shared" si="177"/>
        <v>0</v>
      </c>
      <c r="AA39" s="177">
        <f t="shared" si="177"/>
        <v>0</v>
      </c>
      <c r="AB39" s="177">
        <f t="shared" si="177"/>
        <v>0</v>
      </c>
      <c r="AC39" s="177">
        <f t="shared" si="177"/>
        <v>0</v>
      </c>
      <c r="AD39" s="177">
        <f t="shared" si="177"/>
        <v>0</v>
      </c>
      <c r="AE39" s="177">
        <f t="shared" si="177"/>
        <v>0</v>
      </c>
      <c r="AF39" s="177">
        <f t="shared" si="177"/>
        <v>0</v>
      </c>
      <c r="AG39" s="177">
        <f t="shared" si="177"/>
        <v>0</v>
      </c>
      <c r="AH39" s="177">
        <f t="shared" si="177"/>
        <v>0</v>
      </c>
      <c r="AI39" s="177">
        <f t="shared" si="177"/>
        <v>0</v>
      </c>
      <c r="AJ39" s="177">
        <f t="shared" si="177"/>
        <v>0</v>
      </c>
      <c r="AK39" s="177">
        <f t="shared" si="177"/>
        <v>0</v>
      </c>
      <c r="AL39" s="177">
        <f t="shared" si="177"/>
        <v>0</v>
      </c>
      <c r="AM39" s="177">
        <f t="shared" si="177"/>
        <v>0</v>
      </c>
      <c r="AN39" s="177">
        <f t="shared" si="177"/>
        <v>0</v>
      </c>
      <c r="AO39" s="177">
        <f t="shared" si="177"/>
        <v>0</v>
      </c>
      <c r="AP39" s="177">
        <f t="shared" si="177"/>
        <v>0</v>
      </c>
      <c r="AQ39" s="177">
        <f t="shared" si="177"/>
        <v>0</v>
      </c>
      <c r="AR39" s="177">
        <f t="shared" si="177"/>
        <v>0</v>
      </c>
      <c r="AS39" s="177">
        <f t="shared" si="177"/>
        <v>0</v>
      </c>
      <c r="AT39" s="177">
        <f t="shared" si="177"/>
        <v>0</v>
      </c>
      <c r="AU39" s="177">
        <f t="shared" si="177"/>
        <v>0</v>
      </c>
      <c r="AV39" s="177">
        <f t="shared" si="177"/>
        <v>0</v>
      </c>
      <c r="AW39" s="177">
        <f t="shared" si="177"/>
        <v>0</v>
      </c>
      <c r="AX39" s="177">
        <f t="shared" si="177"/>
        <v>0</v>
      </c>
      <c r="AY39" s="177">
        <f t="shared" si="177"/>
        <v>0</v>
      </c>
      <c r="AZ39" s="177">
        <f t="shared" si="177"/>
        <v>0</v>
      </c>
      <c r="BA39" s="177">
        <f t="shared" si="177"/>
        <v>0</v>
      </c>
      <c r="BB39" s="177">
        <f t="shared" si="177"/>
        <v>0</v>
      </c>
      <c r="BC39" s="177">
        <f t="shared" si="177"/>
        <v>0</v>
      </c>
      <c r="BD39" s="177">
        <f t="shared" si="177"/>
        <v>0</v>
      </c>
      <c r="BE39" s="177">
        <f t="shared" si="177"/>
        <v>0</v>
      </c>
      <c r="BF39" s="177">
        <f t="shared" si="177"/>
        <v>0</v>
      </c>
      <c r="BG39" s="177">
        <f t="shared" si="177"/>
        <v>0</v>
      </c>
      <c r="BH39" s="177">
        <f t="shared" si="177"/>
        <v>0</v>
      </c>
      <c r="BI39" s="177">
        <f t="shared" si="177"/>
        <v>0</v>
      </c>
      <c r="BJ39" s="177">
        <f t="shared" ref="BJ39" si="178">BI44</f>
        <v>0</v>
      </c>
      <c r="BK39" s="177">
        <f t="shared" ref="BK39" si="179">BJ44</f>
        <v>0</v>
      </c>
      <c r="BL39" s="177">
        <f t="shared" ref="BL39" si="180">BK44</f>
        <v>0</v>
      </c>
      <c r="BM39" s="177">
        <f t="shared" ref="BM39" si="181">BL44</f>
        <v>0</v>
      </c>
      <c r="BN39" s="177">
        <f t="shared" ref="BN39" si="182">BM44</f>
        <v>0</v>
      </c>
      <c r="BO39" s="177">
        <f t="shared" ref="BO39" si="183">BN44</f>
        <v>0</v>
      </c>
      <c r="BP39" s="177">
        <f t="shared" ref="BP39" si="184">BO44</f>
        <v>0</v>
      </c>
      <c r="BQ39" s="177">
        <f t="shared" ref="BQ39" si="185">BP44</f>
        <v>0</v>
      </c>
      <c r="BR39" s="177">
        <f t="shared" ref="BR39" si="186">BQ44</f>
        <v>0</v>
      </c>
      <c r="BS39" s="177">
        <f t="shared" ref="BS39" si="187">BR44</f>
        <v>0</v>
      </c>
      <c r="BT39" s="177">
        <f t="shared" ref="BT39" si="188">BS44</f>
        <v>0</v>
      </c>
      <c r="BU39" s="177">
        <f t="shared" ref="BU39" si="189">BT44</f>
        <v>0</v>
      </c>
    </row>
    <row r="40" spans="1:73" x14ac:dyDescent="0.3">
      <c r="A40" s="203" t="s">
        <v>48</v>
      </c>
      <c r="B40" s="177">
        <f t="shared" ref="B40:BI40" si="190">IF($A$3="MRR",B11*B6,B11*B6/12)</f>
        <v>0</v>
      </c>
      <c r="C40" s="177">
        <f t="shared" si="190"/>
        <v>0</v>
      </c>
      <c r="D40" s="177">
        <f t="shared" si="190"/>
        <v>0</v>
      </c>
      <c r="E40" s="177">
        <f t="shared" si="190"/>
        <v>0</v>
      </c>
      <c r="F40" s="177">
        <f t="shared" si="190"/>
        <v>0</v>
      </c>
      <c r="G40" s="177">
        <f t="shared" si="190"/>
        <v>0</v>
      </c>
      <c r="H40" s="177">
        <f t="shared" si="190"/>
        <v>0</v>
      </c>
      <c r="I40" s="177">
        <f t="shared" si="190"/>
        <v>0</v>
      </c>
      <c r="J40" s="177">
        <f t="shared" si="190"/>
        <v>0</v>
      </c>
      <c r="K40" s="177">
        <f t="shared" si="190"/>
        <v>0</v>
      </c>
      <c r="L40" s="177">
        <f t="shared" si="190"/>
        <v>0</v>
      </c>
      <c r="M40" s="177">
        <f t="shared" si="190"/>
        <v>0</v>
      </c>
      <c r="N40" s="177">
        <f t="shared" si="190"/>
        <v>0</v>
      </c>
      <c r="O40" s="177">
        <f t="shared" si="190"/>
        <v>0</v>
      </c>
      <c r="P40" s="177">
        <f t="shared" si="190"/>
        <v>0</v>
      </c>
      <c r="Q40" s="177">
        <f t="shared" si="190"/>
        <v>0</v>
      </c>
      <c r="R40" s="177">
        <f t="shared" si="190"/>
        <v>0</v>
      </c>
      <c r="S40" s="177">
        <f t="shared" si="190"/>
        <v>0</v>
      </c>
      <c r="T40" s="177">
        <f t="shared" si="190"/>
        <v>0</v>
      </c>
      <c r="U40" s="177">
        <f t="shared" si="190"/>
        <v>0</v>
      </c>
      <c r="V40" s="177">
        <f t="shared" si="190"/>
        <v>0</v>
      </c>
      <c r="W40" s="177">
        <f t="shared" si="190"/>
        <v>0</v>
      </c>
      <c r="X40" s="177">
        <f t="shared" si="190"/>
        <v>0</v>
      </c>
      <c r="Y40" s="177">
        <f t="shared" si="190"/>
        <v>0</v>
      </c>
      <c r="Z40" s="177">
        <f t="shared" si="190"/>
        <v>0</v>
      </c>
      <c r="AA40" s="177">
        <f t="shared" si="190"/>
        <v>0</v>
      </c>
      <c r="AB40" s="177">
        <f t="shared" si="190"/>
        <v>0</v>
      </c>
      <c r="AC40" s="177">
        <f t="shared" si="190"/>
        <v>0</v>
      </c>
      <c r="AD40" s="177">
        <f t="shared" si="190"/>
        <v>0</v>
      </c>
      <c r="AE40" s="177">
        <f t="shared" si="190"/>
        <v>0</v>
      </c>
      <c r="AF40" s="177">
        <f t="shared" si="190"/>
        <v>0</v>
      </c>
      <c r="AG40" s="177">
        <f t="shared" si="190"/>
        <v>0</v>
      </c>
      <c r="AH40" s="177">
        <f t="shared" si="190"/>
        <v>0</v>
      </c>
      <c r="AI40" s="177">
        <f t="shared" si="190"/>
        <v>0</v>
      </c>
      <c r="AJ40" s="177">
        <f t="shared" si="190"/>
        <v>0</v>
      </c>
      <c r="AK40" s="177">
        <f t="shared" si="190"/>
        <v>0</v>
      </c>
      <c r="AL40" s="177">
        <f t="shared" si="190"/>
        <v>0</v>
      </c>
      <c r="AM40" s="177">
        <f t="shared" si="190"/>
        <v>0</v>
      </c>
      <c r="AN40" s="177">
        <f t="shared" si="190"/>
        <v>0</v>
      </c>
      <c r="AO40" s="177">
        <f t="shared" si="190"/>
        <v>0</v>
      </c>
      <c r="AP40" s="177">
        <f t="shared" si="190"/>
        <v>0</v>
      </c>
      <c r="AQ40" s="177">
        <f t="shared" si="190"/>
        <v>0</v>
      </c>
      <c r="AR40" s="177">
        <f t="shared" si="190"/>
        <v>0</v>
      </c>
      <c r="AS40" s="177">
        <f t="shared" si="190"/>
        <v>0</v>
      </c>
      <c r="AT40" s="177">
        <f t="shared" si="190"/>
        <v>0</v>
      </c>
      <c r="AU40" s="177">
        <f t="shared" si="190"/>
        <v>0</v>
      </c>
      <c r="AV40" s="177">
        <f t="shared" si="190"/>
        <v>0</v>
      </c>
      <c r="AW40" s="177">
        <f t="shared" si="190"/>
        <v>0</v>
      </c>
      <c r="AX40" s="177">
        <f t="shared" si="190"/>
        <v>0</v>
      </c>
      <c r="AY40" s="177">
        <f t="shared" si="190"/>
        <v>0</v>
      </c>
      <c r="AZ40" s="177">
        <f t="shared" si="190"/>
        <v>0</v>
      </c>
      <c r="BA40" s="177">
        <f t="shared" si="190"/>
        <v>0</v>
      </c>
      <c r="BB40" s="177">
        <f t="shared" si="190"/>
        <v>0</v>
      </c>
      <c r="BC40" s="177">
        <f t="shared" si="190"/>
        <v>0</v>
      </c>
      <c r="BD40" s="177">
        <f t="shared" si="190"/>
        <v>0</v>
      </c>
      <c r="BE40" s="177">
        <f t="shared" si="190"/>
        <v>0</v>
      </c>
      <c r="BF40" s="177">
        <f t="shared" si="190"/>
        <v>0</v>
      </c>
      <c r="BG40" s="177">
        <f t="shared" si="190"/>
        <v>0</v>
      </c>
      <c r="BH40" s="177">
        <f t="shared" si="190"/>
        <v>0</v>
      </c>
      <c r="BI40" s="177">
        <f t="shared" si="190"/>
        <v>0</v>
      </c>
      <c r="BJ40" s="177">
        <f t="shared" ref="BJ40:BU40" si="191">IF($A$3="MRR",BJ11*BJ6,BJ11*BJ6/12)</f>
        <v>0</v>
      </c>
      <c r="BK40" s="177">
        <f t="shared" si="191"/>
        <v>0</v>
      </c>
      <c r="BL40" s="177">
        <f t="shared" si="191"/>
        <v>0</v>
      </c>
      <c r="BM40" s="177">
        <f t="shared" si="191"/>
        <v>0</v>
      </c>
      <c r="BN40" s="177">
        <f t="shared" si="191"/>
        <v>0</v>
      </c>
      <c r="BO40" s="177">
        <f t="shared" si="191"/>
        <v>0</v>
      </c>
      <c r="BP40" s="177">
        <f t="shared" si="191"/>
        <v>0</v>
      </c>
      <c r="BQ40" s="177">
        <f t="shared" si="191"/>
        <v>0</v>
      </c>
      <c r="BR40" s="177">
        <f t="shared" si="191"/>
        <v>0</v>
      </c>
      <c r="BS40" s="177">
        <f t="shared" si="191"/>
        <v>0</v>
      </c>
      <c r="BT40" s="177">
        <f t="shared" si="191"/>
        <v>0</v>
      </c>
      <c r="BU40" s="177">
        <f t="shared" si="191"/>
        <v>0</v>
      </c>
    </row>
    <row r="41" spans="1:73" x14ac:dyDescent="0.3">
      <c r="A41" s="203" t="s">
        <v>49</v>
      </c>
      <c r="B41" s="177">
        <f t="shared" ref="B41:BI41" si="192">IF($A$3="MRR",B25,B25/12)</f>
        <v>0</v>
      </c>
      <c r="C41" s="177">
        <f t="shared" si="192"/>
        <v>0</v>
      </c>
      <c r="D41" s="177">
        <f t="shared" si="192"/>
        <v>0</v>
      </c>
      <c r="E41" s="177">
        <f t="shared" si="192"/>
        <v>0</v>
      </c>
      <c r="F41" s="177">
        <f t="shared" si="192"/>
        <v>0</v>
      </c>
      <c r="G41" s="177">
        <f t="shared" si="192"/>
        <v>0</v>
      </c>
      <c r="H41" s="177">
        <f t="shared" si="192"/>
        <v>0</v>
      </c>
      <c r="I41" s="177">
        <f t="shared" si="192"/>
        <v>0</v>
      </c>
      <c r="J41" s="177">
        <f t="shared" si="192"/>
        <v>0</v>
      </c>
      <c r="K41" s="177">
        <f t="shared" si="192"/>
        <v>0</v>
      </c>
      <c r="L41" s="177">
        <f t="shared" si="192"/>
        <v>0</v>
      </c>
      <c r="M41" s="177">
        <f t="shared" si="192"/>
        <v>0</v>
      </c>
      <c r="N41" s="177">
        <f t="shared" si="192"/>
        <v>0</v>
      </c>
      <c r="O41" s="177">
        <f t="shared" si="192"/>
        <v>0</v>
      </c>
      <c r="P41" s="177">
        <f t="shared" si="192"/>
        <v>0</v>
      </c>
      <c r="Q41" s="177">
        <f t="shared" si="192"/>
        <v>0</v>
      </c>
      <c r="R41" s="177">
        <f t="shared" si="192"/>
        <v>0</v>
      </c>
      <c r="S41" s="177">
        <f t="shared" si="192"/>
        <v>0</v>
      </c>
      <c r="T41" s="177">
        <f t="shared" si="192"/>
        <v>0</v>
      </c>
      <c r="U41" s="177">
        <f t="shared" si="192"/>
        <v>0</v>
      </c>
      <c r="V41" s="177">
        <f t="shared" si="192"/>
        <v>0</v>
      </c>
      <c r="W41" s="177">
        <f t="shared" si="192"/>
        <v>0</v>
      </c>
      <c r="X41" s="177">
        <f t="shared" si="192"/>
        <v>0</v>
      </c>
      <c r="Y41" s="177">
        <f t="shared" si="192"/>
        <v>0</v>
      </c>
      <c r="Z41" s="177">
        <f t="shared" si="192"/>
        <v>0</v>
      </c>
      <c r="AA41" s="177">
        <f t="shared" si="192"/>
        <v>0</v>
      </c>
      <c r="AB41" s="177">
        <f t="shared" si="192"/>
        <v>0</v>
      </c>
      <c r="AC41" s="177">
        <f t="shared" si="192"/>
        <v>0</v>
      </c>
      <c r="AD41" s="177">
        <f t="shared" si="192"/>
        <v>0</v>
      </c>
      <c r="AE41" s="177">
        <f t="shared" si="192"/>
        <v>0</v>
      </c>
      <c r="AF41" s="177">
        <f t="shared" si="192"/>
        <v>0</v>
      </c>
      <c r="AG41" s="177">
        <f t="shared" si="192"/>
        <v>0</v>
      </c>
      <c r="AH41" s="177">
        <f t="shared" si="192"/>
        <v>0</v>
      </c>
      <c r="AI41" s="177">
        <f t="shared" si="192"/>
        <v>0</v>
      </c>
      <c r="AJ41" s="177">
        <f t="shared" si="192"/>
        <v>0</v>
      </c>
      <c r="AK41" s="177">
        <f t="shared" si="192"/>
        <v>0</v>
      </c>
      <c r="AL41" s="177">
        <f t="shared" si="192"/>
        <v>0</v>
      </c>
      <c r="AM41" s="177">
        <f t="shared" si="192"/>
        <v>0</v>
      </c>
      <c r="AN41" s="177">
        <f t="shared" si="192"/>
        <v>0</v>
      </c>
      <c r="AO41" s="177">
        <f t="shared" si="192"/>
        <v>0</v>
      </c>
      <c r="AP41" s="177">
        <f t="shared" si="192"/>
        <v>0</v>
      </c>
      <c r="AQ41" s="177">
        <f t="shared" si="192"/>
        <v>0</v>
      </c>
      <c r="AR41" s="177">
        <f t="shared" si="192"/>
        <v>0</v>
      </c>
      <c r="AS41" s="177">
        <f t="shared" si="192"/>
        <v>0</v>
      </c>
      <c r="AT41" s="177">
        <f t="shared" si="192"/>
        <v>0</v>
      </c>
      <c r="AU41" s="177">
        <f t="shared" si="192"/>
        <v>0</v>
      </c>
      <c r="AV41" s="177">
        <f t="shared" si="192"/>
        <v>0</v>
      </c>
      <c r="AW41" s="177">
        <f t="shared" si="192"/>
        <v>0</v>
      </c>
      <c r="AX41" s="177">
        <f t="shared" si="192"/>
        <v>0</v>
      </c>
      <c r="AY41" s="177">
        <f t="shared" si="192"/>
        <v>0</v>
      </c>
      <c r="AZ41" s="177">
        <f t="shared" si="192"/>
        <v>0</v>
      </c>
      <c r="BA41" s="177">
        <f t="shared" si="192"/>
        <v>0</v>
      </c>
      <c r="BB41" s="177">
        <f t="shared" si="192"/>
        <v>0</v>
      </c>
      <c r="BC41" s="177">
        <f t="shared" si="192"/>
        <v>0</v>
      </c>
      <c r="BD41" s="177">
        <f t="shared" si="192"/>
        <v>0</v>
      </c>
      <c r="BE41" s="177">
        <f t="shared" si="192"/>
        <v>0</v>
      </c>
      <c r="BF41" s="177">
        <f t="shared" si="192"/>
        <v>0</v>
      </c>
      <c r="BG41" s="177">
        <f t="shared" si="192"/>
        <v>0</v>
      </c>
      <c r="BH41" s="177">
        <f t="shared" si="192"/>
        <v>0</v>
      </c>
      <c r="BI41" s="177">
        <f t="shared" si="192"/>
        <v>0</v>
      </c>
      <c r="BJ41" s="177">
        <f t="shared" ref="BJ41:BU41" si="193">IF($A$3="MRR",BJ25,BJ25/12)</f>
        <v>0</v>
      </c>
      <c r="BK41" s="177">
        <f t="shared" si="193"/>
        <v>0</v>
      </c>
      <c r="BL41" s="177">
        <f t="shared" si="193"/>
        <v>0</v>
      </c>
      <c r="BM41" s="177">
        <f t="shared" si="193"/>
        <v>0</v>
      </c>
      <c r="BN41" s="177">
        <f t="shared" si="193"/>
        <v>0</v>
      </c>
      <c r="BO41" s="177">
        <f t="shared" si="193"/>
        <v>0</v>
      </c>
      <c r="BP41" s="177">
        <f t="shared" si="193"/>
        <v>0</v>
      </c>
      <c r="BQ41" s="177">
        <f t="shared" si="193"/>
        <v>0</v>
      </c>
      <c r="BR41" s="177">
        <f t="shared" si="193"/>
        <v>0</v>
      </c>
      <c r="BS41" s="177">
        <f t="shared" si="193"/>
        <v>0</v>
      </c>
      <c r="BT41" s="177">
        <f t="shared" si="193"/>
        <v>0</v>
      </c>
      <c r="BU41" s="177">
        <f t="shared" si="193"/>
        <v>0</v>
      </c>
    </row>
    <row r="42" spans="1:73" x14ac:dyDescent="0.3">
      <c r="A42" s="203" t="s">
        <v>382</v>
      </c>
      <c r="B42" s="177">
        <f t="shared" ref="B42:BI42" si="194">IF($A$3="MRR",B30,B30/12)</f>
        <v>0</v>
      </c>
      <c r="C42" s="177">
        <f t="shared" si="194"/>
        <v>0</v>
      </c>
      <c r="D42" s="177">
        <f t="shared" si="194"/>
        <v>0</v>
      </c>
      <c r="E42" s="177">
        <f t="shared" si="194"/>
        <v>0</v>
      </c>
      <c r="F42" s="177">
        <f t="shared" si="194"/>
        <v>0</v>
      </c>
      <c r="G42" s="177">
        <f t="shared" si="194"/>
        <v>0</v>
      </c>
      <c r="H42" s="177">
        <f t="shared" si="194"/>
        <v>0</v>
      </c>
      <c r="I42" s="177">
        <f t="shared" si="194"/>
        <v>0</v>
      </c>
      <c r="J42" s="177">
        <f t="shared" si="194"/>
        <v>0</v>
      </c>
      <c r="K42" s="177">
        <f t="shared" si="194"/>
        <v>0</v>
      </c>
      <c r="L42" s="177">
        <f t="shared" si="194"/>
        <v>0</v>
      </c>
      <c r="M42" s="177">
        <f t="shared" si="194"/>
        <v>0</v>
      </c>
      <c r="N42" s="177">
        <f t="shared" si="194"/>
        <v>0</v>
      </c>
      <c r="O42" s="177">
        <f t="shared" si="194"/>
        <v>0</v>
      </c>
      <c r="P42" s="177">
        <f t="shared" si="194"/>
        <v>0</v>
      </c>
      <c r="Q42" s="177">
        <f t="shared" si="194"/>
        <v>0</v>
      </c>
      <c r="R42" s="177">
        <f t="shared" si="194"/>
        <v>0</v>
      </c>
      <c r="S42" s="177">
        <f t="shared" si="194"/>
        <v>0</v>
      </c>
      <c r="T42" s="177">
        <f t="shared" si="194"/>
        <v>0</v>
      </c>
      <c r="U42" s="177">
        <f t="shared" si="194"/>
        <v>0</v>
      </c>
      <c r="V42" s="177">
        <f t="shared" si="194"/>
        <v>0</v>
      </c>
      <c r="W42" s="177">
        <f t="shared" si="194"/>
        <v>0</v>
      </c>
      <c r="X42" s="177">
        <f t="shared" si="194"/>
        <v>0</v>
      </c>
      <c r="Y42" s="177">
        <f t="shared" si="194"/>
        <v>0</v>
      </c>
      <c r="Z42" s="177">
        <f t="shared" si="194"/>
        <v>0</v>
      </c>
      <c r="AA42" s="177">
        <f t="shared" si="194"/>
        <v>0</v>
      </c>
      <c r="AB42" s="177">
        <f t="shared" si="194"/>
        <v>0</v>
      </c>
      <c r="AC42" s="177">
        <f t="shared" si="194"/>
        <v>0</v>
      </c>
      <c r="AD42" s="177">
        <f t="shared" si="194"/>
        <v>0</v>
      </c>
      <c r="AE42" s="177">
        <f t="shared" si="194"/>
        <v>0</v>
      </c>
      <c r="AF42" s="177">
        <f t="shared" si="194"/>
        <v>0</v>
      </c>
      <c r="AG42" s="177">
        <f t="shared" si="194"/>
        <v>0</v>
      </c>
      <c r="AH42" s="177">
        <f t="shared" si="194"/>
        <v>0</v>
      </c>
      <c r="AI42" s="177">
        <f t="shared" si="194"/>
        <v>0</v>
      </c>
      <c r="AJ42" s="177">
        <f t="shared" si="194"/>
        <v>0</v>
      </c>
      <c r="AK42" s="177">
        <f t="shared" si="194"/>
        <v>0</v>
      </c>
      <c r="AL42" s="177">
        <f t="shared" si="194"/>
        <v>0</v>
      </c>
      <c r="AM42" s="177">
        <f t="shared" si="194"/>
        <v>0</v>
      </c>
      <c r="AN42" s="177">
        <f t="shared" si="194"/>
        <v>0</v>
      </c>
      <c r="AO42" s="177">
        <f t="shared" si="194"/>
        <v>0</v>
      </c>
      <c r="AP42" s="177">
        <f t="shared" si="194"/>
        <v>0</v>
      </c>
      <c r="AQ42" s="177">
        <f t="shared" si="194"/>
        <v>0</v>
      </c>
      <c r="AR42" s="177">
        <f t="shared" si="194"/>
        <v>0</v>
      </c>
      <c r="AS42" s="177">
        <f t="shared" si="194"/>
        <v>0</v>
      </c>
      <c r="AT42" s="177">
        <f t="shared" si="194"/>
        <v>0</v>
      </c>
      <c r="AU42" s="177">
        <f t="shared" si="194"/>
        <v>0</v>
      </c>
      <c r="AV42" s="177">
        <f t="shared" si="194"/>
        <v>0</v>
      </c>
      <c r="AW42" s="177">
        <f t="shared" si="194"/>
        <v>0</v>
      </c>
      <c r="AX42" s="177">
        <f t="shared" si="194"/>
        <v>0</v>
      </c>
      <c r="AY42" s="177">
        <f t="shared" si="194"/>
        <v>0</v>
      </c>
      <c r="AZ42" s="177">
        <f t="shared" si="194"/>
        <v>0</v>
      </c>
      <c r="BA42" s="177">
        <f t="shared" si="194"/>
        <v>0</v>
      </c>
      <c r="BB42" s="177">
        <f t="shared" si="194"/>
        <v>0</v>
      </c>
      <c r="BC42" s="177">
        <f t="shared" si="194"/>
        <v>0</v>
      </c>
      <c r="BD42" s="177">
        <f t="shared" si="194"/>
        <v>0</v>
      </c>
      <c r="BE42" s="177">
        <f t="shared" si="194"/>
        <v>0</v>
      </c>
      <c r="BF42" s="177">
        <f t="shared" si="194"/>
        <v>0</v>
      </c>
      <c r="BG42" s="177">
        <f t="shared" si="194"/>
        <v>0</v>
      </c>
      <c r="BH42" s="177">
        <f t="shared" si="194"/>
        <v>0</v>
      </c>
      <c r="BI42" s="177">
        <f t="shared" si="194"/>
        <v>0</v>
      </c>
      <c r="BJ42" s="177">
        <f t="shared" ref="BJ42:BU42" si="195">IF($A$3="MRR",BJ30,BJ30/12)</f>
        <v>0</v>
      </c>
      <c r="BK42" s="177">
        <f t="shared" si="195"/>
        <v>0</v>
      </c>
      <c r="BL42" s="177">
        <f t="shared" si="195"/>
        <v>0</v>
      </c>
      <c r="BM42" s="177">
        <f t="shared" si="195"/>
        <v>0</v>
      </c>
      <c r="BN42" s="177">
        <f t="shared" si="195"/>
        <v>0</v>
      </c>
      <c r="BO42" s="177">
        <f t="shared" si="195"/>
        <v>0</v>
      </c>
      <c r="BP42" s="177">
        <f t="shared" si="195"/>
        <v>0</v>
      </c>
      <c r="BQ42" s="177">
        <f t="shared" si="195"/>
        <v>0</v>
      </c>
      <c r="BR42" s="177">
        <f t="shared" si="195"/>
        <v>0</v>
      </c>
      <c r="BS42" s="177">
        <f t="shared" si="195"/>
        <v>0</v>
      </c>
      <c r="BT42" s="177">
        <f t="shared" si="195"/>
        <v>0</v>
      </c>
      <c r="BU42" s="177">
        <f t="shared" si="195"/>
        <v>0</v>
      </c>
    </row>
    <row r="43" spans="1:73" x14ac:dyDescent="0.3">
      <c r="A43" s="204" t="s">
        <v>50</v>
      </c>
      <c r="B43" s="205">
        <f t="shared" ref="B43:BI43" si="196">IF($A$3="MRR",B36,B36/12)</f>
        <v>0</v>
      </c>
      <c r="C43" s="205">
        <f t="shared" si="196"/>
        <v>0</v>
      </c>
      <c r="D43" s="205">
        <f t="shared" si="196"/>
        <v>0</v>
      </c>
      <c r="E43" s="205">
        <f t="shared" si="196"/>
        <v>0</v>
      </c>
      <c r="F43" s="205">
        <f t="shared" si="196"/>
        <v>0</v>
      </c>
      <c r="G43" s="205">
        <f t="shared" si="196"/>
        <v>0</v>
      </c>
      <c r="H43" s="205">
        <f t="shared" si="196"/>
        <v>0</v>
      </c>
      <c r="I43" s="205">
        <f t="shared" si="196"/>
        <v>0</v>
      </c>
      <c r="J43" s="205">
        <f t="shared" si="196"/>
        <v>0</v>
      </c>
      <c r="K43" s="205">
        <f t="shared" si="196"/>
        <v>0</v>
      </c>
      <c r="L43" s="205">
        <f t="shared" si="196"/>
        <v>0</v>
      </c>
      <c r="M43" s="205">
        <f t="shared" si="196"/>
        <v>0</v>
      </c>
      <c r="N43" s="205">
        <f t="shared" si="196"/>
        <v>0</v>
      </c>
      <c r="O43" s="205">
        <f t="shared" si="196"/>
        <v>0</v>
      </c>
      <c r="P43" s="205">
        <f>IF($A$3="MRR",P36,P36/12)</f>
        <v>0</v>
      </c>
      <c r="Q43" s="205">
        <f t="shared" si="196"/>
        <v>0</v>
      </c>
      <c r="R43" s="205">
        <f t="shared" si="196"/>
        <v>0</v>
      </c>
      <c r="S43" s="205">
        <f t="shared" si="196"/>
        <v>0</v>
      </c>
      <c r="T43" s="205">
        <f t="shared" si="196"/>
        <v>0</v>
      </c>
      <c r="U43" s="205">
        <f t="shared" si="196"/>
        <v>0</v>
      </c>
      <c r="V43" s="205">
        <f t="shared" si="196"/>
        <v>0</v>
      </c>
      <c r="W43" s="205">
        <f t="shared" si="196"/>
        <v>0</v>
      </c>
      <c r="X43" s="205">
        <f t="shared" si="196"/>
        <v>0</v>
      </c>
      <c r="Y43" s="205">
        <f t="shared" si="196"/>
        <v>0</v>
      </c>
      <c r="Z43" s="205">
        <f t="shared" si="196"/>
        <v>0</v>
      </c>
      <c r="AA43" s="205">
        <f t="shared" si="196"/>
        <v>0</v>
      </c>
      <c r="AB43" s="205">
        <f t="shared" si="196"/>
        <v>0</v>
      </c>
      <c r="AC43" s="205">
        <f t="shared" si="196"/>
        <v>0</v>
      </c>
      <c r="AD43" s="205">
        <f t="shared" si="196"/>
        <v>0</v>
      </c>
      <c r="AE43" s="205">
        <f t="shared" si="196"/>
        <v>0</v>
      </c>
      <c r="AF43" s="205">
        <f t="shared" si="196"/>
        <v>0</v>
      </c>
      <c r="AG43" s="205">
        <f t="shared" si="196"/>
        <v>0</v>
      </c>
      <c r="AH43" s="205">
        <f t="shared" si="196"/>
        <v>0</v>
      </c>
      <c r="AI43" s="205">
        <f t="shared" si="196"/>
        <v>0</v>
      </c>
      <c r="AJ43" s="205">
        <f t="shared" si="196"/>
        <v>0</v>
      </c>
      <c r="AK43" s="205">
        <f t="shared" si="196"/>
        <v>0</v>
      </c>
      <c r="AL43" s="205">
        <f t="shared" si="196"/>
        <v>0</v>
      </c>
      <c r="AM43" s="205">
        <f t="shared" si="196"/>
        <v>0</v>
      </c>
      <c r="AN43" s="205">
        <f t="shared" si="196"/>
        <v>0</v>
      </c>
      <c r="AO43" s="205">
        <f t="shared" si="196"/>
        <v>0</v>
      </c>
      <c r="AP43" s="205">
        <f t="shared" si="196"/>
        <v>0</v>
      </c>
      <c r="AQ43" s="205">
        <f t="shared" si="196"/>
        <v>0</v>
      </c>
      <c r="AR43" s="205">
        <f t="shared" si="196"/>
        <v>0</v>
      </c>
      <c r="AS43" s="205">
        <f t="shared" si="196"/>
        <v>0</v>
      </c>
      <c r="AT43" s="205">
        <f t="shared" si="196"/>
        <v>0</v>
      </c>
      <c r="AU43" s="205">
        <f t="shared" si="196"/>
        <v>0</v>
      </c>
      <c r="AV43" s="205">
        <f t="shared" si="196"/>
        <v>0</v>
      </c>
      <c r="AW43" s="205">
        <f t="shared" si="196"/>
        <v>0</v>
      </c>
      <c r="AX43" s="205">
        <f t="shared" si="196"/>
        <v>0</v>
      </c>
      <c r="AY43" s="205">
        <f t="shared" si="196"/>
        <v>0</v>
      </c>
      <c r="AZ43" s="205">
        <f t="shared" si="196"/>
        <v>0</v>
      </c>
      <c r="BA43" s="205">
        <f t="shared" si="196"/>
        <v>0</v>
      </c>
      <c r="BB43" s="205">
        <f t="shared" si="196"/>
        <v>0</v>
      </c>
      <c r="BC43" s="205">
        <f t="shared" si="196"/>
        <v>0</v>
      </c>
      <c r="BD43" s="205">
        <f t="shared" si="196"/>
        <v>0</v>
      </c>
      <c r="BE43" s="205">
        <f t="shared" si="196"/>
        <v>0</v>
      </c>
      <c r="BF43" s="205">
        <f t="shared" si="196"/>
        <v>0</v>
      </c>
      <c r="BG43" s="205">
        <f t="shared" si="196"/>
        <v>0</v>
      </c>
      <c r="BH43" s="205">
        <f t="shared" si="196"/>
        <v>0</v>
      </c>
      <c r="BI43" s="205">
        <f t="shared" si="196"/>
        <v>0</v>
      </c>
      <c r="BJ43" s="205">
        <f t="shared" ref="BJ43:BU43" si="197">IF($A$3="MRR",BJ36,BJ36/12)</f>
        <v>0</v>
      </c>
      <c r="BK43" s="205">
        <f t="shared" si="197"/>
        <v>0</v>
      </c>
      <c r="BL43" s="205">
        <f t="shared" si="197"/>
        <v>0</v>
      </c>
      <c r="BM43" s="205">
        <f t="shared" si="197"/>
        <v>0</v>
      </c>
      <c r="BN43" s="205">
        <f t="shared" si="197"/>
        <v>0</v>
      </c>
      <c r="BO43" s="205">
        <f t="shared" si="197"/>
        <v>0</v>
      </c>
      <c r="BP43" s="205">
        <f t="shared" si="197"/>
        <v>0</v>
      </c>
      <c r="BQ43" s="205">
        <f t="shared" si="197"/>
        <v>0</v>
      </c>
      <c r="BR43" s="205">
        <f t="shared" si="197"/>
        <v>0</v>
      </c>
      <c r="BS43" s="205">
        <f t="shared" si="197"/>
        <v>0</v>
      </c>
      <c r="BT43" s="205">
        <f t="shared" si="197"/>
        <v>0</v>
      </c>
      <c r="BU43" s="205">
        <f t="shared" si="197"/>
        <v>0</v>
      </c>
    </row>
    <row r="44" spans="1:73" x14ac:dyDescent="0.3">
      <c r="A44" s="206" t="s">
        <v>51</v>
      </c>
      <c r="B44" s="180">
        <f>SUM(B39:B43)</f>
        <v>0</v>
      </c>
      <c r="C44" s="180">
        <f>SUM(C39:C43)</f>
        <v>0</v>
      </c>
      <c r="D44" s="180">
        <f t="shared" ref="D44:BI44" si="198">SUM(D39:D43)</f>
        <v>0</v>
      </c>
      <c r="E44" s="180">
        <f t="shared" si="198"/>
        <v>0</v>
      </c>
      <c r="F44" s="180">
        <f t="shared" si="198"/>
        <v>0</v>
      </c>
      <c r="G44" s="180">
        <f t="shared" si="198"/>
        <v>0</v>
      </c>
      <c r="H44" s="180">
        <f t="shared" si="198"/>
        <v>0</v>
      </c>
      <c r="I44" s="180">
        <f t="shared" si="198"/>
        <v>0</v>
      </c>
      <c r="J44" s="180">
        <f t="shared" si="198"/>
        <v>0</v>
      </c>
      <c r="K44" s="180">
        <f t="shared" si="198"/>
        <v>0</v>
      </c>
      <c r="L44" s="180">
        <f t="shared" si="198"/>
        <v>0</v>
      </c>
      <c r="M44" s="180">
        <f t="shared" si="198"/>
        <v>0</v>
      </c>
      <c r="N44" s="180">
        <f t="shared" si="198"/>
        <v>0</v>
      </c>
      <c r="O44" s="180">
        <f t="shared" si="198"/>
        <v>0</v>
      </c>
      <c r="P44" s="180">
        <f t="shared" si="198"/>
        <v>0</v>
      </c>
      <c r="Q44" s="180">
        <f t="shared" si="198"/>
        <v>0</v>
      </c>
      <c r="R44" s="180">
        <f t="shared" si="198"/>
        <v>0</v>
      </c>
      <c r="S44" s="180">
        <f t="shared" si="198"/>
        <v>0</v>
      </c>
      <c r="T44" s="180">
        <f t="shared" si="198"/>
        <v>0</v>
      </c>
      <c r="U44" s="180">
        <f t="shared" si="198"/>
        <v>0</v>
      </c>
      <c r="V44" s="180">
        <f t="shared" si="198"/>
        <v>0</v>
      </c>
      <c r="W44" s="180">
        <f t="shared" si="198"/>
        <v>0</v>
      </c>
      <c r="X44" s="180">
        <f t="shared" si="198"/>
        <v>0</v>
      </c>
      <c r="Y44" s="180">
        <f t="shared" si="198"/>
        <v>0</v>
      </c>
      <c r="Z44" s="180">
        <f t="shared" si="198"/>
        <v>0</v>
      </c>
      <c r="AA44" s="180">
        <f t="shared" si="198"/>
        <v>0</v>
      </c>
      <c r="AB44" s="180">
        <f t="shared" si="198"/>
        <v>0</v>
      </c>
      <c r="AC44" s="180">
        <f t="shared" si="198"/>
        <v>0</v>
      </c>
      <c r="AD44" s="180">
        <f t="shared" si="198"/>
        <v>0</v>
      </c>
      <c r="AE44" s="180">
        <f t="shared" si="198"/>
        <v>0</v>
      </c>
      <c r="AF44" s="180">
        <f t="shared" si="198"/>
        <v>0</v>
      </c>
      <c r="AG44" s="180">
        <f t="shared" si="198"/>
        <v>0</v>
      </c>
      <c r="AH44" s="180">
        <f t="shared" si="198"/>
        <v>0</v>
      </c>
      <c r="AI44" s="180">
        <f t="shared" si="198"/>
        <v>0</v>
      </c>
      <c r="AJ44" s="180">
        <f t="shared" si="198"/>
        <v>0</v>
      </c>
      <c r="AK44" s="180">
        <f t="shared" si="198"/>
        <v>0</v>
      </c>
      <c r="AL44" s="180">
        <f t="shared" si="198"/>
        <v>0</v>
      </c>
      <c r="AM44" s="180">
        <f t="shared" si="198"/>
        <v>0</v>
      </c>
      <c r="AN44" s="180">
        <f t="shared" si="198"/>
        <v>0</v>
      </c>
      <c r="AO44" s="180">
        <f t="shared" si="198"/>
        <v>0</v>
      </c>
      <c r="AP44" s="180">
        <f t="shared" si="198"/>
        <v>0</v>
      </c>
      <c r="AQ44" s="180">
        <f t="shared" si="198"/>
        <v>0</v>
      </c>
      <c r="AR44" s="180">
        <f t="shared" si="198"/>
        <v>0</v>
      </c>
      <c r="AS44" s="180">
        <f t="shared" si="198"/>
        <v>0</v>
      </c>
      <c r="AT44" s="180">
        <f t="shared" si="198"/>
        <v>0</v>
      </c>
      <c r="AU44" s="180">
        <f t="shared" si="198"/>
        <v>0</v>
      </c>
      <c r="AV44" s="180">
        <f t="shared" si="198"/>
        <v>0</v>
      </c>
      <c r="AW44" s="180">
        <f t="shared" si="198"/>
        <v>0</v>
      </c>
      <c r="AX44" s="180">
        <f t="shared" si="198"/>
        <v>0</v>
      </c>
      <c r="AY44" s="180">
        <f t="shared" si="198"/>
        <v>0</v>
      </c>
      <c r="AZ44" s="180">
        <f t="shared" si="198"/>
        <v>0</v>
      </c>
      <c r="BA44" s="180">
        <f t="shared" si="198"/>
        <v>0</v>
      </c>
      <c r="BB44" s="180">
        <f t="shared" si="198"/>
        <v>0</v>
      </c>
      <c r="BC44" s="180">
        <f t="shared" si="198"/>
        <v>0</v>
      </c>
      <c r="BD44" s="180">
        <f t="shared" si="198"/>
        <v>0</v>
      </c>
      <c r="BE44" s="180">
        <f t="shared" si="198"/>
        <v>0</v>
      </c>
      <c r="BF44" s="180">
        <f t="shared" si="198"/>
        <v>0</v>
      </c>
      <c r="BG44" s="180">
        <f t="shared" si="198"/>
        <v>0</v>
      </c>
      <c r="BH44" s="180">
        <f t="shared" si="198"/>
        <v>0</v>
      </c>
      <c r="BI44" s="180">
        <f t="shared" si="198"/>
        <v>0</v>
      </c>
      <c r="BJ44" s="180">
        <f t="shared" ref="BJ44:BU44" si="199">SUM(BJ39:BJ43)</f>
        <v>0</v>
      </c>
      <c r="BK44" s="180">
        <f t="shared" si="199"/>
        <v>0</v>
      </c>
      <c r="BL44" s="180">
        <f t="shared" si="199"/>
        <v>0</v>
      </c>
      <c r="BM44" s="180">
        <f t="shared" si="199"/>
        <v>0</v>
      </c>
      <c r="BN44" s="180">
        <f t="shared" si="199"/>
        <v>0</v>
      </c>
      <c r="BO44" s="180">
        <f t="shared" si="199"/>
        <v>0</v>
      </c>
      <c r="BP44" s="180">
        <f t="shared" si="199"/>
        <v>0</v>
      </c>
      <c r="BQ44" s="180">
        <f t="shared" si="199"/>
        <v>0</v>
      </c>
      <c r="BR44" s="180">
        <f t="shared" si="199"/>
        <v>0</v>
      </c>
      <c r="BS44" s="180">
        <f t="shared" si="199"/>
        <v>0</v>
      </c>
      <c r="BT44" s="180">
        <f t="shared" si="199"/>
        <v>0</v>
      </c>
      <c r="BU44" s="180">
        <f t="shared" si="199"/>
        <v>0</v>
      </c>
    </row>
    <row r="45" spans="1:73" x14ac:dyDescent="0.3">
      <c r="A45" s="146"/>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row>
    <row r="46" spans="1:73" x14ac:dyDescent="0.3">
      <c r="C46" s="309"/>
      <c r="D46" s="150"/>
    </row>
    <row r="47" spans="1:73" x14ac:dyDescent="0.3">
      <c r="A47" s="61" t="s">
        <v>52</v>
      </c>
    </row>
    <row r="48" spans="1:73" x14ac:dyDescent="0.3">
      <c r="A48" s="65" t="str">
        <f>IF(A3="MRR","New MRR Bookings","New ARR Bookings")</f>
        <v>New MRR Bookings</v>
      </c>
      <c r="B48" s="150">
        <f t="shared" ref="B48:BI48" si="200">B11*B6</f>
        <v>0</v>
      </c>
      <c r="C48" s="150">
        <f t="shared" si="200"/>
        <v>0</v>
      </c>
      <c r="D48" s="150">
        <f t="shared" si="200"/>
        <v>0</v>
      </c>
      <c r="E48" s="150">
        <f t="shared" si="200"/>
        <v>0</v>
      </c>
      <c r="F48" s="150">
        <f t="shared" si="200"/>
        <v>0</v>
      </c>
      <c r="G48" s="150">
        <f t="shared" si="200"/>
        <v>0</v>
      </c>
      <c r="H48" s="150">
        <f t="shared" si="200"/>
        <v>0</v>
      </c>
      <c r="I48" s="150">
        <f t="shared" si="200"/>
        <v>0</v>
      </c>
      <c r="J48" s="150">
        <f t="shared" si="200"/>
        <v>0</v>
      </c>
      <c r="K48" s="150">
        <f t="shared" si="200"/>
        <v>0</v>
      </c>
      <c r="L48" s="150">
        <f t="shared" si="200"/>
        <v>0</v>
      </c>
      <c r="M48" s="150">
        <f t="shared" si="200"/>
        <v>0</v>
      </c>
      <c r="N48" s="150">
        <f t="shared" si="200"/>
        <v>0</v>
      </c>
      <c r="O48" s="150">
        <f t="shared" si="200"/>
        <v>0</v>
      </c>
      <c r="P48" s="150">
        <f t="shared" si="200"/>
        <v>0</v>
      </c>
      <c r="Q48" s="150">
        <f t="shared" si="200"/>
        <v>0</v>
      </c>
      <c r="R48" s="150">
        <f t="shared" si="200"/>
        <v>0</v>
      </c>
      <c r="S48" s="150">
        <f t="shared" si="200"/>
        <v>0</v>
      </c>
      <c r="T48" s="150">
        <f t="shared" si="200"/>
        <v>0</v>
      </c>
      <c r="U48" s="150">
        <f t="shared" si="200"/>
        <v>0</v>
      </c>
      <c r="V48" s="150">
        <f t="shared" si="200"/>
        <v>0</v>
      </c>
      <c r="W48" s="150">
        <f t="shared" si="200"/>
        <v>0</v>
      </c>
      <c r="X48" s="150">
        <f t="shared" si="200"/>
        <v>0</v>
      </c>
      <c r="Y48" s="150">
        <f t="shared" si="200"/>
        <v>0</v>
      </c>
      <c r="Z48" s="150">
        <f t="shared" si="200"/>
        <v>0</v>
      </c>
      <c r="AA48" s="150">
        <f t="shared" si="200"/>
        <v>0</v>
      </c>
      <c r="AB48" s="150">
        <f t="shared" si="200"/>
        <v>0</v>
      </c>
      <c r="AC48" s="150">
        <f t="shared" si="200"/>
        <v>0</v>
      </c>
      <c r="AD48" s="150">
        <f t="shared" si="200"/>
        <v>0</v>
      </c>
      <c r="AE48" s="150">
        <f t="shared" si="200"/>
        <v>0</v>
      </c>
      <c r="AF48" s="150">
        <f t="shared" si="200"/>
        <v>0</v>
      </c>
      <c r="AG48" s="150">
        <f t="shared" si="200"/>
        <v>0</v>
      </c>
      <c r="AH48" s="150">
        <f t="shared" si="200"/>
        <v>0</v>
      </c>
      <c r="AI48" s="150">
        <f t="shared" si="200"/>
        <v>0</v>
      </c>
      <c r="AJ48" s="150">
        <f t="shared" si="200"/>
        <v>0</v>
      </c>
      <c r="AK48" s="150">
        <f t="shared" si="200"/>
        <v>0</v>
      </c>
      <c r="AL48" s="150">
        <f t="shared" si="200"/>
        <v>0</v>
      </c>
      <c r="AM48" s="150">
        <f t="shared" si="200"/>
        <v>0</v>
      </c>
      <c r="AN48" s="150">
        <f t="shared" si="200"/>
        <v>0</v>
      </c>
      <c r="AO48" s="150">
        <f t="shared" si="200"/>
        <v>0</v>
      </c>
      <c r="AP48" s="150">
        <f t="shared" si="200"/>
        <v>0</v>
      </c>
      <c r="AQ48" s="150">
        <f t="shared" si="200"/>
        <v>0</v>
      </c>
      <c r="AR48" s="150">
        <f t="shared" si="200"/>
        <v>0</v>
      </c>
      <c r="AS48" s="150">
        <f t="shared" si="200"/>
        <v>0</v>
      </c>
      <c r="AT48" s="150">
        <f t="shared" si="200"/>
        <v>0</v>
      </c>
      <c r="AU48" s="150">
        <f t="shared" si="200"/>
        <v>0</v>
      </c>
      <c r="AV48" s="150">
        <f t="shared" si="200"/>
        <v>0</v>
      </c>
      <c r="AW48" s="150">
        <f t="shared" si="200"/>
        <v>0</v>
      </c>
      <c r="AX48" s="150">
        <f t="shared" si="200"/>
        <v>0</v>
      </c>
      <c r="AY48" s="150">
        <f t="shared" si="200"/>
        <v>0</v>
      </c>
      <c r="AZ48" s="150">
        <f t="shared" si="200"/>
        <v>0</v>
      </c>
      <c r="BA48" s="150">
        <f t="shared" si="200"/>
        <v>0</v>
      </c>
      <c r="BB48" s="150">
        <f t="shared" si="200"/>
        <v>0</v>
      </c>
      <c r="BC48" s="150">
        <f t="shared" si="200"/>
        <v>0</v>
      </c>
      <c r="BD48" s="150">
        <f t="shared" si="200"/>
        <v>0</v>
      </c>
      <c r="BE48" s="150">
        <f t="shared" si="200"/>
        <v>0</v>
      </c>
      <c r="BF48" s="150">
        <f t="shared" si="200"/>
        <v>0</v>
      </c>
      <c r="BG48" s="150">
        <f t="shared" si="200"/>
        <v>0</v>
      </c>
      <c r="BH48" s="150">
        <f t="shared" si="200"/>
        <v>0</v>
      </c>
      <c r="BI48" s="150">
        <f t="shared" si="200"/>
        <v>0</v>
      </c>
      <c r="BJ48" s="150">
        <f t="shared" ref="BJ48:BU48" si="201">BJ11*BJ6</f>
        <v>0</v>
      </c>
      <c r="BK48" s="150">
        <f t="shared" si="201"/>
        <v>0</v>
      </c>
      <c r="BL48" s="150">
        <f t="shared" si="201"/>
        <v>0</v>
      </c>
      <c r="BM48" s="150">
        <f t="shared" si="201"/>
        <v>0</v>
      </c>
      <c r="BN48" s="150">
        <f t="shared" si="201"/>
        <v>0</v>
      </c>
      <c r="BO48" s="150">
        <f t="shared" si="201"/>
        <v>0</v>
      </c>
      <c r="BP48" s="150">
        <f t="shared" si="201"/>
        <v>0</v>
      </c>
      <c r="BQ48" s="150">
        <f t="shared" si="201"/>
        <v>0</v>
      </c>
      <c r="BR48" s="150">
        <f t="shared" si="201"/>
        <v>0</v>
      </c>
      <c r="BS48" s="150">
        <f t="shared" si="201"/>
        <v>0</v>
      </c>
      <c r="BT48" s="150">
        <f t="shared" si="201"/>
        <v>0</v>
      </c>
      <c r="BU48" s="150">
        <f t="shared" si="201"/>
        <v>0</v>
      </c>
    </row>
    <row r="49" spans="1:73" x14ac:dyDescent="0.3">
      <c r="A49" s="65" t="str">
        <f>IF($A$3="MRR","Expansion MRR Bookings","Expansion ARR Bookings")</f>
        <v>Expansion MRR Bookings</v>
      </c>
      <c r="B49" s="150">
        <f>IF($A$3="ARR",B41*12,B41)</f>
        <v>0</v>
      </c>
      <c r="C49" s="150">
        <f t="shared" ref="C49:BI49" si="202">IF($A$3="ARR",C41*12,C41)</f>
        <v>0</v>
      </c>
      <c r="D49" s="150">
        <f t="shared" si="202"/>
        <v>0</v>
      </c>
      <c r="E49" s="150">
        <f t="shared" si="202"/>
        <v>0</v>
      </c>
      <c r="F49" s="150">
        <f t="shared" si="202"/>
        <v>0</v>
      </c>
      <c r="G49" s="150">
        <f t="shared" si="202"/>
        <v>0</v>
      </c>
      <c r="H49" s="150">
        <f t="shared" si="202"/>
        <v>0</v>
      </c>
      <c r="I49" s="150">
        <f t="shared" si="202"/>
        <v>0</v>
      </c>
      <c r="J49" s="150">
        <f t="shared" si="202"/>
        <v>0</v>
      </c>
      <c r="K49" s="150">
        <f t="shared" si="202"/>
        <v>0</v>
      </c>
      <c r="L49" s="150">
        <f t="shared" si="202"/>
        <v>0</v>
      </c>
      <c r="M49" s="150">
        <f t="shared" si="202"/>
        <v>0</v>
      </c>
      <c r="N49" s="150">
        <f t="shared" si="202"/>
        <v>0</v>
      </c>
      <c r="O49" s="150">
        <f t="shared" si="202"/>
        <v>0</v>
      </c>
      <c r="P49" s="150">
        <f t="shared" si="202"/>
        <v>0</v>
      </c>
      <c r="Q49" s="150">
        <f t="shared" si="202"/>
        <v>0</v>
      </c>
      <c r="R49" s="150">
        <f t="shared" si="202"/>
        <v>0</v>
      </c>
      <c r="S49" s="150">
        <f t="shared" si="202"/>
        <v>0</v>
      </c>
      <c r="T49" s="150">
        <f t="shared" si="202"/>
        <v>0</v>
      </c>
      <c r="U49" s="150">
        <f t="shared" si="202"/>
        <v>0</v>
      </c>
      <c r="V49" s="150">
        <f t="shared" si="202"/>
        <v>0</v>
      </c>
      <c r="W49" s="150">
        <f t="shared" si="202"/>
        <v>0</v>
      </c>
      <c r="X49" s="150">
        <f t="shared" si="202"/>
        <v>0</v>
      </c>
      <c r="Y49" s="150">
        <f t="shared" si="202"/>
        <v>0</v>
      </c>
      <c r="Z49" s="150">
        <f t="shared" si="202"/>
        <v>0</v>
      </c>
      <c r="AA49" s="150">
        <f t="shared" si="202"/>
        <v>0</v>
      </c>
      <c r="AB49" s="150">
        <f t="shared" si="202"/>
        <v>0</v>
      </c>
      <c r="AC49" s="150">
        <f t="shared" si="202"/>
        <v>0</v>
      </c>
      <c r="AD49" s="150">
        <f t="shared" si="202"/>
        <v>0</v>
      </c>
      <c r="AE49" s="150">
        <f t="shared" si="202"/>
        <v>0</v>
      </c>
      <c r="AF49" s="150">
        <f t="shared" si="202"/>
        <v>0</v>
      </c>
      <c r="AG49" s="150">
        <f t="shared" si="202"/>
        <v>0</v>
      </c>
      <c r="AH49" s="150">
        <f t="shared" si="202"/>
        <v>0</v>
      </c>
      <c r="AI49" s="150">
        <f t="shared" si="202"/>
        <v>0</v>
      </c>
      <c r="AJ49" s="150">
        <f t="shared" si="202"/>
        <v>0</v>
      </c>
      <c r="AK49" s="150">
        <f t="shared" si="202"/>
        <v>0</v>
      </c>
      <c r="AL49" s="150">
        <f t="shared" si="202"/>
        <v>0</v>
      </c>
      <c r="AM49" s="150">
        <f t="shared" si="202"/>
        <v>0</v>
      </c>
      <c r="AN49" s="150">
        <f t="shared" si="202"/>
        <v>0</v>
      </c>
      <c r="AO49" s="150">
        <f t="shared" si="202"/>
        <v>0</v>
      </c>
      <c r="AP49" s="150">
        <f t="shared" si="202"/>
        <v>0</v>
      </c>
      <c r="AQ49" s="150">
        <f t="shared" si="202"/>
        <v>0</v>
      </c>
      <c r="AR49" s="150">
        <f t="shared" si="202"/>
        <v>0</v>
      </c>
      <c r="AS49" s="150">
        <f t="shared" si="202"/>
        <v>0</v>
      </c>
      <c r="AT49" s="150">
        <f t="shared" si="202"/>
        <v>0</v>
      </c>
      <c r="AU49" s="150">
        <f t="shared" si="202"/>
        <v>0</v>
      </c>
      <c r="AV49" s="150">
        <f t="shared" si="202"/>
        <v>0</v>
      </c>
      <c r="AW49" s="150">
        <f t="shared" si="202"/>
        <v>0</v>
      </c>
      <c r="AX49" s="150">
        <f t="shared" si="202"/>
        <v>0</v>
      </c>
      <c r="AY49" s="150">
        <f t="shared" si="202"/>
        <v>0</v>
      </c>
      <c r="AZ49" s="150">
        <f t="shared" si="202"/>
        <v>0</v>
      </c>
      <c r="BA49" s="150">
        <f t="shared" si="202"/>
        <v>0</v>
      </c>
      <c r="BB49" s="150">
        <f t="shared" si="202"/>
        <v>0</v>
      </c>
      <c r="BC49" s="150">
        <f t="shared" si="202"/>
        <v>0</v>
      </c>
      <c r="BD49" s="150">
        <f t="shared" si="202"/>
        <v>0</v>
      </c>
      <c r="BE49" s="150">
        <f t="shared" si="202"/>
        <v>0</v>
      </c>
      <c r="BF49" s="150">
        <f t="shared" si="202"/>
        <v>0</v>
      </c>
      <c r="BG49" s="150">
        <f t="shared" si="202"/>
        <v>0</v>
      </c>
      <c r="BH49" s="150">
        <f t="shared" si="202"/>
        <v>0</v>
      </c>
      <c r="BI49" s="150">
        <f t="shared" si="202"/>
        <v>0</v>
      </c>
      <c r="BJ49" s="150">
        <f t="shared" ref="BJ49:BU50" si="203">IF($A$3="ARR",BJ41*12,BJ41)</f>
        <v>0</v>
      </c>
      <c r="BK49" s="150">
        <f t="shared" si="203"/>
        <v>0</v>
      </c>
      <c r="BL49" s="150">
        <f t="shared" si="203"/>
        <v>0</v>
      </c>
      <c r="BM49" s="150">
        <f t="shared" si="203"/>
        <v>0</v>
      </c>
      <c r="BN49" s="150">
        <f t="shared" si="203"/>
        <v>0</v>
      </c>
      <c r="BO49" s="150">
        <f t="shared" si="203"/>
        <v>0</v>
      </c>
      <c r="BP49" s="150">
        <f t="shared" si="203"/>
        <v>0</v>
      </c>
      <c r="BQ49" s="150">
        <f t="shared" si="203"/>
        <v>0</v>
      </c>
      <c r="BR49" s="150">
        <f t="shared" si="203"/>
        <v>0</v>
      </c>
      <c r="BS49" s="150">
        <f t="shared" si="203"/>
        <v>0</v>
      </c>
      <c r="BT49" s="150">
        <f t="shared" si="203"/>
        <v>0</v>
      </c>
      <c r="BU49" s="150">
        <f t="shared" si="203"/>
        <v>0</v>
      </c>
    </row>
    <row r="50" spans="1:73" x14ac:dyDescent="0.3">
      <c r="A50" s="65" t="str">
        <f>IF($A$3="MRR","Downgraded MRR","Downgraded ARR")</f>
        <v>Downgraded MRR</v>
      </c>
      <c r="B50" s="150">
        <f>IF($A$3="ARR",B42*12,B42)</f>
        <v>0</v>
      </c>
      <c r="C50" s="150">
        <f t="shared" ref="C50:BN50" si="204">IF($A$3="ARR",C42*12,C42)</f>
        <v>0</v>
      </c>
      <c r="D50" s="150">
        <f t="shared" si="204"/>
        <v>0</v>
      </c>
      <c r="E50" s="150">
        <f t="shared" si="204"/>
        <v>0</v>
      </c>
      <c r="F50" s="150">
        <f t="shared" si="204"/>
        <v>0</v>
      </c>
      <c r="G50" s="150">
        <f t="shared" si="204"/>
        <v>0</v>
      </c>
      <c r="H50" s="150">
        <f t="shared" si="204"/>
        <v>0</v>
      </c>
      <c r="I50" s="150">
        <f t="shared" si="204"/>
        <v>0</v>
      </c>
      <c r="J50" s="150">
        <f t="shared" si="204"/>
        <v>0</v>
      </c>
      <c r="K50" s="150">
        <f t="shared" si="204"/>
        <v>0</v>
      </c>
      <c r="L50" s="150">
        <f t="shared" si="204"/>
        <v>0</v>
      </c>
      <c r="M50" s="150">
        <f t="shared" si="204"/>
        <v>0</v>
      </c>
      <c r="N50" s="150">
        <f t="shared" si="204"/>
        <v>0</v>
      </c>
      <c r="O50" s="150">
        <f t="shared" si="204"/>
        <v>0</v>
      </c>
      <c r="P50" s="150">
        <f t="shared" si="204"/>
        <v>0</v>
      </c>
      <c r="Q50" s="150">
        <f t="shared" si="204"/>
        <v>0</v>
      </c>
      <c r="R50" s="150">
        <f t="shared" si="204"/>
        <v>0</v>
      </c>
      <c r="S50" s="150">
        <f t="shared" si="204"/>
        <v>0</v>
      </c>
      <c r="T50" s="150">
        <f t="shared" si="204"/>
        <v>0</v>
      </c>
      <c r="U50" s="150">
        <f t="shared" si="204"/>
        <v>0</v>
      </c>
      <c r="V50" s="150">
        <f t="shared" si="204"/>
        <v>0</v>
      </c>
      <c r="W50" s="150">
        <f t="shared" si="204"/>
        <v>0</v>
      </c>
      <c r="X50" s="150">
        <f t="shared" si="204"/>
        <v>0</v>
      </c>
      <c r="Y50" s="150">
        <f t="shared" si="204"/>
        <v>0</v>
      </c>
      <c r="Z50" s="150">
        <f t="shared" si="204"/>
        <v>0</v>
      </c>
      <c r="AA50" s="150">
        <f t="shared" si="204"/>
        <v>0</v>
      </c>
      <c r="AB50" s="150">
        <f t="shared" si="204"/>
        <v>0</v>
      </c>
      <c r="AC50" s="150">
        <f t="shared" si="204"/>
        <v>0</v>
      </c>
      <c r="AD50" s="150">
        <f t="shared" si="204"/>
        <v>0</v>
      </c>
      <c r="AE50" s="150">
        <f t="shared" si="204"/>
        <v>0</v>
      </c>
      <c r="AF50" s="150">
        <f t="shared" si="204"/>
        <v>0</v>
      </c>
      <c r="AG50" s="150">
        <f t="shared" si="204"/>
        <v>0</v>
      </c>
      <c r="AH50" s="150">
        <f t="shared" si="204"/>
        <v>0</v>
      </c>
      <c r="AI50" s="150">
        <f t="shared" si="204"/>
        <v>0</v>
      </c>
      <c r="AJ50" s="150">
        <f t="shared" si="204"/>
        <v>0</v>
      </c>
      <c r="AK50" s="150">
        <f t="shared" si="204"/>
        <v>0</v>
      </c>
      <c r="AL50" s="150">
        <f t="shared" si="204"/>
        <v>0</v>
      </c>
      <c r="AM50" s="150">
        <f t="shared" si="204"/>
        <v>0</v>
      </c>
      <c r="AN50" s="150">
        <f t="shared" si="204"/>
        <v>0</v>
      </c>
      <c r="AO50" s="150">
        <f t="shared" si="204"/>
        <v>0</v>
      </c>
      <c r="AP50" s="150">
        <f t="shared" si="204"/>
        <v>0</v>
      </c>
      <c r="AQ50" s="150">
        <f t="shared" si="204"/>
        <v>0</v>
      </c>
      <c r="AR50" s="150">
        <f t="shared" si="204"/>
        <v>0</v>
      </c>
      <c r="AS50" s="150">
        <f t="shared" si="204"/>
        <v>0</v>
      </c>
      <c r="AT50" s="150">
        <f t="shared" si="204"/>
        <v>0</v>
      </c>
      <c r="AU50" s="150">
        <f t="shared" si="204"/>
        <v>0</v>
      </c>
      <c r="AV50" s="150">
        <f t="shared" si="204"/>
        <v>0</v>
      </c>
      <c r="AW50" s="150">
        <f t="shared" si="204"/>
        <v>0</v>
      </c>
      <c r="AX50" s="150">
        <f t="shared" si="204"/>
        <v>0</v>
      </c>
      <c r="AY50" s="150">
        <f t="shared" si="204"/>
        <v>0</v>
      </c>
      <c r="AZ50" s="150">
        <f t="shared" si="204"/>
        <v>0</v>
      </c>
      <c r="BA50" s="150">
        <f t="shared" si="204"/>
        <v>0</v>
      </c>
      <c r="BB50" s="150">
        <f t="shared" si="204"/>
        <v>0</v>
      </c>
      <c r="BC50" s="150">
        <f t="shared" si="204"/>
        <v>0</v>
      </c>
      <c r="BD50" s="150">
        <f t="shared" si="204"/>
        <v>0</v>
      </c>
      <c r="BE50" s="150">
        <f t="shared" si="204"/>
        <v>0</v>
      </c>
      <c r="BF50" s="150">
        <f t="shared" si="204"/>
        <v>0</v>
      </c>
      <c r="BG50" s="150">
        <f t="shared" si="204"/>
        <v>0</v>
      </c>
      <c r="BH50" s="150">
        <f t="shared" si="204"/>
        <v>0</v>
      </c>
      <c r="BI50" s="150">
        <f t="shared" si="204"/>
        <v>0</v>
      </c>
      <c r="BJ50" s="150">
        <f t="shared" si="204"/>
        <v>0</v>
      </c>
      <c r="BK50" s="150">
        <f t="shared" si="204"/>
        <v>0</v>
      </c>
      <c r="BL50" s="150">
        <f t="shared" si="204"/>
        <v>0</v>
      </c>
      <c r="BM50" s="150">
        <f t="shared" si="204"/>
        <v>0</v>
      </c>
      <c r="BN50" s="150">
        <f t="shared" si="204"/>
        <v>0</v>
      </c>
      <c r="BO50" s="150">
        <f t="shared" si="203"/>
        <v>0</v>
      </c>
      <c r="BP50" s="150">
        <f t="shared" si="203"/>
        <v>0</v>
      </c>
      <c r="BQ50" s="150">
        <f t="shared" si="203"/>
        <v>0</v>
      </c>
      <c r="BR50" s="150">
        <f t="shared" si="203"/>
        <v>0</v>
      </c>
      <c r="BS50" s="150">
        <f t="shared" si="203"/>
        <v>0</v>
      </c>
      <c r="BT50" s="150">
        <f t="shared" si="203"/>
        <v>0</v>
      </c>
      <c r="BU50" s="150">
        <f t="shared" si="203"/>
        <v>0</v>
      </c>
    </row>
    <row r="51" spans="1:73" x14ac:dyDescent="0.3">
      <c r="A51" s="65" t="str">
        <f>IF($A$3="MRR","Lost MRR","Lost ARR")</f>
        <v>Lost MRR</v>
      </c>
      <c r="B51" s="150">
        <f>IF($A$3="ARR",B43*12,B43)</f>
        <v>0</v>
      </c>
      <c r="C51" s="150">
        <f t="shared" ref="C51:BN51" si="205">IF($A$3="ARR",C43*12,C43)</f>
        <v>0</v>
      </c>
      <c r="D51" s="150">
        <f t="shared" si="205"/>
        <v>0</v>
      </c>
      <c r="E51" s="150">
        <f t="shared" si="205"/>
        <v>0</v>
      </c>
      <c r="F51" s="150">
        <f t="shared" si="205"/>
        <v>0</v>
      </c>
      <c r="G51" s="150">
        <f t="shared" si="205"/>
        <v>0</v>
      </c>
      <c r="H51" s="150">
        <f t="shared" si="205"/>
        <v>0</v>
      </c>
      <c r="I51" s="150">
        <f t="shared" si="205"/>
        <v>0</v>
      </c>
      <c r="J51" s="150">
        <f t="shared" si="205"/>
        <v>0</v>
      </c>
      <c r="K51" s="150">
        <f t="shared" si="205"/>
        <v>0</v>
      </c>
      <c r="L51" s="150">
        <f t="shared" si="205"/>
        <v>0</v>
      </c>
      <c r="M51" s="150">
        <f t="shared" si="205"/>
        <v>0</v>
      </c>
      <c r="N51" s="150">
        <f t="shared" si="205"/>
        <v>0</v>
      </c>
      <c r="O51" s="150">
        <f t="shared" si="205"/>
        <v>0</v>
      </c>
      <c r="P51" s="150">
        <f t="shared" si="205"/>
        <v>0</v>
      </c>
      <c r="Q51" s="150">
        <f t="shared" si="205"/>
        <v>0</v>
      </c>
      <c r="R51" s="150">
        <f t="shared" si="205"/>
        <v>0</v>
      </c>
      <c r="S51" s="150">
        <f t="shared" si="205"/>
        <v>0</v>
      </c>
      <c r="T51" s="150">
        <f t="shared" si="205"/>
        <v>0</v>
      </c>
      <c r="U51" s="150">
        <f t="shared" si="205"/>
        <v>0</v>
      </c>
      <c r="V51" s="150">
        <f t="shared" si="205"/>
        <v>0</v>
      </c>
      <c r="W51" s="150">
        <f t="shared" si="205"/>
        <v>0</v>
      </c>
      <c r="X51" s="150">
        <f t="shared" si="205"/>
        <v>0</v>
      </c>
      <c r="Y51" s="150">
        <f t="shared" si="205"/>
        <v>0</v>
      </c>
      <c r="Z51" s="150">
        <f t="shared" si="205"/>
        <v>0</v>
      </c>
      <c r="AA51" s="150">
        <f t="shared" si="205"/>
        <v>0</v>
      </c>
      <c r="AB51" s="150">
        <f t="shared" si="205"/>
        <v>0</v>
      </c>
      <c r="AC51" s="150">
        <f t="shared" si="205"/>
        <v>0</v>
      </c>
      <c r="AD51" s="150">
        <f t="shared" si="205"/>
        <v>0</v>
      </c>
      <c r="AE51" s="150">
        <f t="shared" si="205"/>
        <v>0</v>
      </c>
      <c r="AF51" s="150">
        <f t="shared" si="205"/>
        <v>0</v>
      </c>
      <c r="AG51" s="150">
        <f t="shared" si="205"/>
        <v>0</v>
      </c>
      <c r="AH51" s="150">
        <f t="shared" si="205"/>
        <v>0</v>
      </c>
      <c r="AI51" s="150">
        <f t="shared" si="205"/>
        <v>0</v>
      </c>
      <c r="AJ51" s="150">
        <f t="shared" si="205"/>
        <v>0</v>
      </c>
      <c r="AK51" s="150">
        <f t="shared" si="205"/>
        <v>0</v>
      </c>
      <c r="AL51" s="150">
        <f t="shared" si="205"/>
        <v>0</v>
      </c>
      <c r="AM51" s="150">
        <f t="shared" si="205"/>
        <v>0</v>
      </c>
      <c r="AN51" s="150">
        <f t="shared" si="205"/>
        <v>0</v>
      </c>
      <c r="AO51" s="150">
        <f t="shared" si="205"/>
        <v>0</v>
      </c>
      <c r="AP51" s="150">
        <f t="shared" si="205"/>
        <v>0</v>
      </c>
      <c r="AQ51" s="150">
        <f t="shared" si="205"/>
        <v>0</v>
      </c>
      <c r="AR51" s="150">
        <f t="shared" si="205"/>
        <v>0</v>
      </c>
      <c r="AS51" s="150">
        <f t="shared" si="205"/>
        <v>0</v>
      </c>
      <c r="AT51" s="150">
        <f t="shared" si="205"/>
        <v>0</v>
      </c>
      <c r="AU51" s="150">
        <f t="shared" si="205"/>
        <v>0</v>
      </c>
      <c r="AV51" s="150">
        <f t="shared" si="205"/>
        <v>0</v>
      </c>
      <c r="AW51" s="150">
        <f t="shared" si="205"/>
        <v>0</v>
      </c>
      <c r="AX51" s="150">
        <f t="shared" si="205"/>
        <v>0</v>
      </c>
      <c r="AY51" s="150">
        <f t="shared" si="205"/>
        <v>0</v>
      </c>
      <c r="AZ51" s="150">
        <f t="shared" si="205"/>
        <v>0</v>
      </c>
      <c r="BA51" s="150">
        <f t="shared" si="205"/>
        <v>0</v>
      </c>
      <c r="BB51" s="150">
        <f t="shared" si="205"/>
        <v>0</v>
      </c>
      <c r="BC51" s="150">
        <f t="shared" si="205"/>
        <v>0</v>
      </c>
      <c r="BD51" s="150">
        <f t="shared" si="205"/>
        <v>0</v>
      </c>
      <c r="BE51" s="150">
        <f t="shared" si="205"/>
        <v>0</v>
      </c>
      <c r="BF51" s="150">
        <f t="shared" si="205"/>
        <v>0</v>
      </c>
      <c r="BG51" s="150">
        <f t="shared" si="205"/>
        <v>0</v>
      </c>
      <c r="BH51" s="150">
        <f t="shared" si="205"/>
        <v>0</v>
      </c>
      <c r="BI51" s="150">
        <f t="shared" si="205"/>
        <v>0</v>
      </c>
      <c r="BJ51" s="150">
        <f t="shared" si="205"/>
        <v>0</v>
      </c>
      <c r="BK51" s="150">
        <f t="shared" si="205"/>
        <v>0</v>
      </c>
      <c r="BL51" s="150">
        <f t="shared" si="205"/>
        <v>0</v>
      </c>
      <c r="BM51" s="150">
        <f t="shared" si="205"/>
        <v>0</v>
      </c>
      <c r="BN51" s="150">
        <f t="shared" si="205"/>
        <v>0</v>
      </c>
      <c r="BO51" s="150">
        <f t="shared" ref="BO51:BU51" si="206">IF($A$3="ARR",BO43*12,BO43)</f>
        <v>0</v>
      </c>
      <c r="BP51" s="150">
        <f t="shared" si="206"/>
        <v>0</v>
      </c>
      <c r="BQ51" s="150">
        <f t="shared" si="206"/>
        <v>0</v>
      </c>
      <c r="BR51" s="150">
        <f t="shared" si="206"/>
        <v>0</v>
      </c>
      <c r="BS51" s="150">
        <f t="shared" si="206"/>
        <v>0</v>
      </c>
      <c r="BT51" s="150">
        <f t="shared" si="206"/>
        <v>0</v>
      </c>
      <c r="BU51" s="150">
        <f t="shared" si="206"/>
        <v>0</v>
      </c>
    </row>
    <row r="52" spans="1:73" x14ac:dyDescent="0.3">
      <c r="A52" s="65" t="str">
        <f>IF($A$3="MRR","Renewed MRR","Renewed ARR")</f>
        <v>Renewed MRR</v>
      </c>
      <c r="B52" s="150">
        <f>IF($A$3="ARR",B7*B18+B50+B49+B51,SUM(B39,B41:B43))</f>
        <v>0</v>
      </c>
      <c r="C52" s="150">
        <f>IF($A$3="ARR",C7*C18+C50+C49+C51,SUM(C39,C41:C43))</f>
        <v>0</v>
      </c>
      <c r="D52" s="150">
        <f t="shared" ref="D52:I52" si="207">IF($A$3="ARR",D7*D18+D50+D49+D51,SUM(D39,D41:D43))</f>
        <v>0</v>
      </c>
      <c r="E52" s="150">
        <f t="shared" si="207"/>
        <v>0</v>
      </c>
      <c r="F52" s="150">
        <f t="shared" si="207"/>
        <v>0</v>
      </c>
      <c r="G52" s="150">
        <f t="shared" si="207"/>
        <v>0</v>
      </c>
      <c r="H52" s="150">
        <f t="shared" si="207"/>
        <v>0</v>
      </c>
      <c r="I52" s="150">
        <f t="shared" si="207"/>
        <v>0</v>
      </c>
      <c r="J52" s="150">
        <f t="shared" ref="J52:O52" si="208">IF($A$3="ARR",J7*J18+J50+J49+J51,SUM(J39,J41:J43))</f>
        <v>0</v>
      </c>
      <c r="K52" s="150">
        <f t="shared" si="208"/>
        <v>0</v>
      </c>
      <c r="L52" s="150">
        <f t="shared" si="208"/>
        <v>0</v>
      </c>
      <c r="M52" s="150">
        <f t="shared" si="208"/>
        <v>0</v>
      </c>
      <c r="N52" s="150">
        <f t="shared" si="208"/>
        <v>0</v>
      </c>
      <c r="O52" s="150">
        <f t="shared" si="208"/>
        <v>0</v>
      </c>
      <c r="P52" s="150">
        <f t="shared" ref="P52:BU52" si="209">IF($A$3="ARR",P7*P18+P50+P49+P51,SUM(P39,P41:P43))</f>
        <v>0</v>
      </c>
      <c r="Q52" s="150">
        <f t="shared" si="209"/>
        <v>0</v>
      </c>
      <c r="R52" s="150">
        <f t="shared" si="209"/>
        <v>0</v>
      </c>
      <c r="S52" s="150">
        <f t="shared" si="209"/>
        <v>0</v>
      </c>
      <c r="T52" s="150">
        <f t="shared" si="209"/>
        <v>0</v>
      </c>
      <c r="U52" s="150">
        <f t="shared" si="209"/>
        <v>0</v>
      </c>
      <c r="V52" s="150">
        <f t="shared" si="209"/>
        <v>0</v>
      </c>
      <c r="W52" s="150">
        <f t="shared" si="209"/>
        <v>0</v>
      </c>
      <c r="X52" s="150">
        <f t="shared" si="209"/>
        <v>0</v>
      </c>
      <c r="Y52" s="150">
        <f t="shared" si="209"/>
        <v>0</v>
      </c>
      <c r="Z52" s="150">
        <f t="shared" si="209"/>
        <v>0</v>
      </c>
      <c r="AA52" s="150">
        <f t="shared" si="209"/>
        <v>0</v>
      </c>
      <c r="AB52" s="150">
        <f t="shared" si="209"/>
        <v>0</v>
      </c>
      <c r="AC52" s="150">
        <f t="shared" si="209"/>
        <v>0</v>
      </c>
      <c r="AD52" s="150">
        <f t="shared" si="209"/>
        <v>0</v>
      </c>
      <c r="AE52" s="150">
        <f t="shared" si="209"/>
        <v>0</v>
      </c>
      <c r="AF52" s="150">
        <f t="shared" si="209"/>
        <v>0</v>
      </c>
      <c r="AG52" s="150">
        <f t="shared" si="209"/>
        <v>0</v>
      </c>
      <c r="AH52" s="150">
        <f t="shared" si="209"/>
        <v>0</v>
      </c>
      <c r="AI52" s="150">
        <f t="shared" si="209"/>
        <v>0</v>
      </c>
      <c r="AJ52" s="150">
        <f t="shared" si="209"/>
        <v>0</v>
      </c>
      <c r="AK52" s="150">
        <f t="shared" si="209"/>
        <v>0</v>
      </c>
      <c r="AL52" s="150">
        <f t="shared" si="209"/>
        <v>0</v>
      </c>
      <c r="AM52" s="150">
        <f t="shared" si="209"/>
        <v>0</v>
      </c>
      <c r="AN52" s="150">
        <f t="shared" si="209"/>
        <v>0</v>
      </c>
      <c r="AO52" s="150">
        <f t="shared" si="209"/>
        <v>0</v>
      </c>
      <c r="AP52" s="150">
        <f t="shared" si="209"/>
        <v>0</v>
      </c>
      <c r="AQ52" s="150">
        <f t="shared" si="209"/>
        <v>0</v>
      </c>
      <c r="AR52" s="150">
        <f t="shared" si="209"/>
        <v>0</v>
      </c>
      <c r="AS52" s="150">
        <f t="shared" si="209"/>
        <v>0</v>
      </c>
      <c r="AT52" s="150">
        <f t="shared" si="209"/>
        <v>0</v>
      </c>
      <c r="AU52" s="150">
        <f t="shared" si="209"/>
        <v>0</v>
      </c>
      <c r="AV52" s="150">
        <f t="shared" si="209"/>
        <v>0</v>
      </c>
      <c r="AW52" s="150">
        <f t="shared" si="209"/>
        <v>0</v>
      </c>
      <c r="AX52" s="150">
        <f t="shared" si="209"/>
        <v>0</v>
      </c>
      <c r="AY52" s="150">
        <f t="shared" si="209"/>
        <v>0</v>
      </c>
      <c r="AZ52" s="150">
        <f t="shared" si="209"/>
        <v>0</v>
      </c>
      <c r="BA52" s="150">
        <f t="shared" si="209"/>
        <v>0</v>
      </c>
      <c r="BB52" s="150">
        <f t="shared" si="209"/>
        <v>0</v>
      </c>
      <c r="BC52" s="150">
        <f t="shared" si="209"/>
        <v>0</v>
      </c>
      <c r="BD52" s="150">
        <f t="shared" si="209"/>
        <v>0</v>
      </c>
      <c r="BE52" s="150">
        <f t="shared" si="209"/>
        <v>0</v>
      </c>
      <c r="BF52" s="150">
        <f t="shared" si="209"/>
        <v>0</v>
      </c>
      <c r="BG52" s="150">
        <f t="shared" si="209"/>
        <v>0</v>
      </c>
      <c r="BH52" s="150">
        <f t="shared" si="209"/>
        <v>0</v>
      </c>
      <c r="BI52" s="150">
        <f t="shared" si="209"/>
        <v>0</v>
      </c>
      <c r="BJ52" s="150">
        <f t="shared" si="209"/>
        <v>0</v>
      </c>
      <c r="BK52" s="150">
        <f t="shared" si="209"/>
        <v>0</v>
      </c>
      <c r="BL52" s="150">
        <f t="shared" si="209"/>
        <v>0</v>
      </c>
      <c r="BM52" s="150">
        <f t="shared" si="209"/>
        <v>0</v>
      </c>
      <c r="BN52" s="150">
        <f t="shared" si="209"/>
        <v>0</v>
      </c>
      <c r="BO52" s="150">
        <f t="shared" si="209"/>
        <v>0</v>
      </c>
      <c r="BP52" s="150">
        <f t="shared" si="209"/>
        <v>0</v>
      </c>
      <c r="BQ52" s="150">
        <f t="shared" si="209"/>
        <v>0</v>
      </c>
      <c r="BR52" s="150">
        <f t="shared" si="209"/>
        <v>0</v>
      </c>
      <c r="BS52" s="150">
        <f t="shared" si="209"/>
        <v>0</v>
      </c>
      <c r="BT52" s="150">
        <f t="shared" si="209"/>
        <v>0</v>
      </c>
      <c r="BU52" s="150">
        <f t="shared" si="209"/>
        <v>0</v>
      </c>
    </row>
    <row r="53" spans="1:73" x14ac:dyDescent="0.3">
      <c r="A53" s="65" t="s">
        <v>53</v>
      </c>
      <c r="B53" s="151" t="str">
        <f>IFERROR(-(B41+B43)/B39,"N/A")</f>
        <v>N/A</v>
      </c>
      <c r="C53" s="151" t="str">
        <f t="shared" ref="C53:BI53" si="210">IFERROR(-(C41+C43)/C39,"N/A")</f>
        <v>N/A</v>
      </c>
      <c r="D53" s="151" t="str">
        <f t="shared" si="210"/>
        <v>N/A</v>
      </c>
      <c r="E53" s="151" t="str">
        <f t="shared" si="210"/>
        <v>N/A</v>
      </c>
      <c r="F53" s="151" t="str">
        <f t="shared" si="210"/>
        <v>N/A</v>
      </c>
      <c r="G53" s="151" t="str">
        <f t="shared" si="210"/>
        <v>N/A</v>
      </c>
      <c r="H53" s="151" t="str">
        <f t="shared" si="210"/>
        <v>N/A</v>
      </c>
      <c r="I53" s="151" t="str">
        <f t="shared" si="210"/>
        <v>N/A</v>
      </c>
      <c r="J53" s="151" t="str">
        <f t="shared" si="210"/>
        <v>N/A</v>
      </c>
      <c r="K53" s="151" t="str">
        <f t="shared" si="210"/>
        <v>N/A</v>
      </c>
      <c r="L53" s="151" t="str">
        <f t="shared" si="210"/>
        <v>N/A</v>
      </c>
      <c r="M53" s="151" t="str">
        <f t="shared" si="210"/>
        <v>N/A</v>
      </c>
      <c r="N53" s="151" t="str">
        <f t="shared" si="210"/>
        <v>N/A</v>
      </c>
      <c r="O53" s="151" t="str">
        <f t="shared" si="210"/>
        <v>N/A</v>
      </c>
      <c r="P53" s="151" t="str">
        <f t="shared" si="210"/>
        <v>N/A</v>
      </c>
      <c r="Q53" s="151" t="str">
        <f t="shared" si="210"/>
        <v>N/A</v>
      </c>
      <c r="R53" s="151" t="str">
        <f t="shared" si="210"/>
        <v>N/A</v>
      </c>
      <c r="S53" s="151" t="str">
        <f t="shared" si="210"/>
        <v>N/A</v>
      </c>
      <c r="T53" s="151" t="str">
        <f t="shared" si="210"/>
        <v>N/A</v>
      </c>
      <c r="U53" s="151" t="str">
        <f t="shared" si="210"/>
        <v>N/A</v>
      </c>
      <c r="V53" s="151" t="str">
        <f t="shared" si="210"/>
        <v>N/A</v>
      </c>
      <c r="W53" s="151" t="str">
        <f t="shared" si="210"/>
        <v>N/A</v>
      </c>
      <c r="X53" s="151" t="str">
        <f t="shared" si="210"/>
        <v>N/A</v>
      </c>
      <c r="Y53" s="151" t="str">
        <f t="shared" si="210"/>
        <v>N/A</v>
      </c>
      <c r="Z53" s="151" t="str">
        <f t="shared" si="210"/>
        <v>N/A</v>
      </c>
      <c r="AA53" s="151" t="str">
        <f t="shared" si="210"/>
        <v>N/A</v>
      </c>
      <c r="AB53" s="151" t="str">
        <f t="shared" si="210"/>
        <v>N/A</v>
      </c>
      <c r="AC53" s="151" t="str">
        <f t="shared" si="210"/>
        <v>N/A</v>
      </c>
      <c r="AD53" s="151" t="str">
        <f t="shared" si="210"/>
        <v>N/A</v>
      </c>
      <c r="AE53" s="151" t="str">
        <f t="shared" si="210"/>
        <v>N/A</v>
      </c>
      <c r="AF53" s="151" t="str">
        <f t="shared" si="210"/>
        <v>N/A</v>
      </c>
      <c r="AG53" s="151" t="str">
        <f t="shared" si="210"/>
        <v>N/A</v>
      </c>
      <c r="AH53" s="151" t="str">
        <f t="shared" si="210"/>
        <v>N/A</v>
      </c>
      <c r="AI53" s="151" t="str">
        <f t="shared" si="210"/>
        <v>N/A</v>
      </c>
      <c r="AJ53" s="151" t="str">
        <f t="shared" si="210"/>
        <v>N/A</v>
      </c>
      <c r="AK53" s="151" t="str">
        <f t="shared" si="210"/>
        <v>N/A</v>
      </c>
      <c r="AL53" s="151" t="str">
        <f t="shared" si="210"/>
        <v>N/A</v>
      </c>
      <c r="AM53" s="151" t="str">
        <f t="shared" si="210"/>
        <v>N/A</v>
      </c>
      <c r="AN53" s="151" t="str">
        <f t="shared" si="210"/>
        <v>N/A</v>
      </c>
      <c r="AO53" s="151" t="str">
        <f t="shared" si="210"/>
        <v>N/A</v>
      </c>
      <c r="AP53" s="151" t="str">
        <f t="shared" si="210"/>
        <v>N/A</v>
      </c>
      <c r="AQ53" s="151" t="str">
        <f t="shared" si="210"/>
        <v>N/A</v>
      </c>
      <c r="AR53" s="151" t="str">
        <f t="shared" si="210"/>
        <v>N/A</v>
      </c>
      <c r="AS53" s="151" t="str">
        <f t="shared" si="210"/>
        <v>N/A</v>
      </c>
      <c r="AT53" s="151" t="str">
        <f t="shared" si="210"/>
        <v>N/A</v>
      </c>
      <c r="AU53" s="151" t="str">
        <f t="shared" si="210"/>
        <v>N/A</v>
      </c>
      <c r="AV53" s="151" t="str">
        <f t="shared" si="210"/>
        <v>N/A</v>
      </c>
      <c r="AW53" s="151" t="str">
        <f t="shared" si="210"/>
        <v>N/A</v>
      </c>
      <c r="AX53" s="151" t="str">
        <f t="shared" si="210"/>
        <v>N/A</v>
      </c>
      <c r="AY53" s="151" t="str">
        <f t="shared" si="210"/>
        <v>N/A</v>
      </c>
      <c r="AZ53" s="151" t="str">
        <f t="shared" si="210"/>
        <v>N/A</v>
      </c>
      <c r="BA53" s="151" t="str">
        <f t="shared" si="210"/>
        <v>N/A</v>
      </c>
      <c r="BB53" s="151" t="str">
        <f t="shared" si="210"/>
        <v>N/A</v>
      </c>
      <c r="BC53" s="151" t="str">
        <f t="shared" si="210"/>
        <v>N/A</v>
      </c>
      <c r="BD53" s="151" t="str">
        <f t="shared" si="210"/>
        <v>N/A</v>
      </c>
      <c r="BE53" s="151" t="str">
        <f t="shared" si="210"/>
        <v>N/A</v>
      </c>
      <c r="BF53" s="151" t="str">
        <f t="shared" si="210"/>
        <v>N/A</v>
      </c>
      <c r="BG53" s="151" t="str">
        <f t="shared" si="210"/>
        <v>N/A</v>
      </c>
      <c r="BH53" s="151" t="str">
        <f t="shared" si="210"/>
        <v>N/A</v>
      </c>
      <c r="BI53" s="151" t="str">
        <f t="shared" si="210"/>
        <v>N/A</v>
      </c>
      <c r="BJ53" s="151" t="str">
        <f t="shared" ref="BJ53:BU53" si="211">IFERROR(-(BJ41+BJ43)/BJ39,"N/A")</f>
        <v>N/A</v>
      </c>
      <c r="BK53" s="151" t="str">
        <f t="shared" si="211"/>
        <v>N/A</v>
      </c>
      <c r="BL53" s="151" t="str">
        <f t="shared" si="211"/>
        <v>N/A</v>
      </c>
      <c r="BM53" s="151" t="str">
        <f t="shared" si="211"/>
        <v>N/A</v>
      </c>
      <c r="BN53" s="151" t="str">
        <f t="shared" si="211"/>
        <v>N/A</v>
      </c>
      <c r="BO53" s="151" t="str">
        <f t="shared" si="211"/>
        <v>N/A</v>
      </c>
      <c r="BP53" s="151" t="str">
        <f t="shared" si="211"/>
        <v>N/A</v>
      </c>
      <c r="BQ53" s="151" t="str">
        <f t="shared" si="211"/>
        <v>N/A</v>
      </c>
      <c r="BR53" s="151" t="str">
        <f t="shared" si="211"/>
        <v>N/A</v>
      </c>
      <c r="BS53" s="151" t="str">
        <f t="shared" si="211"/>
        <v>N/A</v>
      </c>
      <c r="BT53" s="151" t="str">
        <f t="shared" si="211"/>
        <v>N/A</v>
      </c>
      <c r="BU53" s="151" t="str">
        <f t="shared" si="211"/>
        <v>N/A</v>
      </c>
    </row>
    <row r="54" spans="1:73" x14ac:dyDescent="0.3">
      <c r="A54" s="65" t="s">
        <v>54</v>
      </c>
      <c r="B54" s="151" t="str">
        <f>IFERROR((B44-B39)/B39,"N/A")</f>
        <v>N/A</v>
      </c>
      <c r="C54" s="151" t="str">
        <f t="shared" ref="C54:BI54" si="212">IFERROR((C44-C39)/C39,"N/A")</f>
        <v>N/A</v>
      </c>
      <c r="D54" s="151" t="str">
        <f>IFERROR((D44-D39)/D39,"N/A")</f>
        <v>N/A</v>
      </c>
      <c r="E54" s="151" t="str">
        <f t="shared" si="212"/>
        <v>N/A</v>
      </c>
      <c r="F54" s="151" t="str">
        <f t="shared" si="212"/>
        <v>N/A</v>
      </c>
      <c r="G54" s="151" t="str">
        <f t="shared" si="212"/>
        <v>N/A</v>
      </c>
      <c r="H54" s="151" t="str">
        <f t="shared" si="212"/>
        <v>N/A</v>
      </c>
      <c r="I54" s="151" t="str">
        <f t="shared" si="212"/>
        <v>N/A</v>
      </c>
      <c r="J54" s="151" t="str">
        <f t="shared" si="212"/>
        <v>N/A</v>
      </c>
      <c r="K54" s="151" t="str">
        <f t="shared" si="212"/>
        <v>N/A</v>
      </c>
      <c r="L54" s="151" t="str">
        <f t="shared" si="212"/>
        <v>N/A</v>
      </c>
      <c r="M54" s="151" t="str">
        <f t="shared" si="212"/>
        <v>N/A</v>
      </c>
      <c r="N54" s="151" t="str">
        <f t="shared" si="212"/>
        <v>N/A</v>
      </c>
      <c r="O54" s="151" t="str">
        <f t="shared" si="212"/>
        <v>N/A</v>
      </c>
      <c r="P54" s="151" t="str">
        <f t="shared" si="212"/>
        <v>N/A</v>
      </c>
      <c r="Q54" s="151" t="str">
        <f t="shared" si="212"/>
        <v>N/A</v>
      </c>
      <c r="R54" s="151" t="str">
        <f t="shared" si="212"/>
        <v>N/A</v>
      </c>
      <c r="S54" s="151" t="str">
        <f t="shared" si="212"/>
        <v>N/A</v>
      </c>
      <c r="T54" s="151" t="str">
        <f t="shared" si="212"/>
        <v>N/A</v>
      </c>
      <c r="U54" s="151" t="str">
        <f t="shared" si="212"/>
        <v>N/A</v>
      </c>
      <c r="V54" s="151" t="str">
        <f t="shared" si="212"/>
        <v>N/A</v>
      </c>
      <c r="W54" s="151" t="str">
        <f t="shared" si="212"/>
        <v>N/A</v>
      </c>
      <c r="X54" s="151" t="str">
        <f t="shared" si="212"/>
        <v>N/A</v>
      </c>
      <c r="Y54" s="151" t="str">
        <f t="shared" si="212"/>
        <v>N/A</v>
      </c>
      <c r="Z54" s="151" t="str">
        <f t="shared" si="212"/>
        <v>N/A</v>
      </c>
      <c r="AA54" s="151" t="str">
        <f t="shared" si="212"/>
        <v>N/A</v>
      </c>
      <c r="AB54" s="151" t="str">
        <f t="shared" si="212"/>
        <v>N/A</v>
      </c>
      <c r="AC54" s="151" t="str">
        <f t="shared" si="212"/>
        <v>N/A</v>
      </c>
      <c r="AD54" s="151" t="str">
        <f t="shared" si="212"/>
        <v>N/A</v>
      </c>
      <c r="AE54" s="151" t="str">
        <f t="shared" si="212"/>
        <v>N/A</v>
      </c>
      <c r="AF54" s="151" t="str">
        <f t="shared" si="212"/>
        <v>N/A</v>
      </c>
      <c r="AG54" s="151" t="str">
        <f t="shared" si="212"/>
        <v>N/A</v>
      </c>
      <c r="AH54" s="151" t="str">
        <f t="shared" si="212"/>
        <v>N/A</v>
      </c>
      <c r="AI54" s="151" t="str">
        <f t="shared" si="212"/>
        <v>N/A</v>
      </c>
      <c r="AJ54" s="151" t="str">
        <f t="shared" si="212"/>
        <v>N/A</v>
      </c>
      <c r="AK54" s="151" t="str">
        <f t="shared" si="212"/>
        <v>N/A</v>
      </c>
      <c r="AL54" s="151" t="str">
        <f t="shared" si="212"/>
        <v>N/A</v>
      </c>
      <c r="AM54" s="151" t="str">
        <f t="shared" si="212"/>
        <v>N/A</v>
      </c>
      <c r="AN54" s="151" t="str">
        <f t="shared" si="212"/>
        <v>N/A</v>
      </c>
      <c r="AO54" s="151" t="str">
        <f t="shared" si="212"/>
        <v>N/A</v>
      </c>
      <c r="AP54" s="151" t="str">
        <f t="shared" si="212"/>
        <v>N/A</v>
      </c>
      <c r="AQ54" s="151" t="str">
        <f t="shared" si="212"/>
        <v>N/A</v>
      </c>
      <c r="AR54" s="151" t="str">
        <f t="shared" si="212"/>
        <v>N/A</v>
      </c>
      <c r="AS54" s="151" t="str">
        <f t="shared" si="212"/>
        <v>N/A</v>
      </c>
      <c r="AT54" s="151" t="str">
        <f t="shared" si="212"/>
        <v>N/A</v>
      </c>
      <c r="AU54" s="151" t="str">
        <f t="shared" si="212"/>
        <v>N/A</v>
      </c>
      <c r="AV54" s="151" t="str">
        <f t="shared" si="212"/>
        <v>N/A</v>
      </c>
      <c r="AW54" s="151" t="str">
        <f t="shared" si="212"/>
        <v>N/A</v>
      </c>
      <c r="AX54" s="151" t="str">
        <f t="shared" si="212"/>
        <v>N/A</v>
      </c>
      <c r="AY54" s="151" t="str">
        <f t="shared" si="212"/>
        <v>N/A</v>
      </c>
      <c r="AZ54" s="151" t="str">
        <f t="shared" si="212"/>
        <v>N/A</v>
      </c>
      <c r="BA54" s="151" t="str">
        <f t="shared" si="212"/>
        <v>N/A</v>
      </c>
      <c r="BB54" s="151" t="str">
        <f t="shared" si="212"/>
        <v>N/A</v>
      </c>
      <c r="BC54" s="151" t="str">
        <f t="shared" si="212"/>
        <v>N/A</v>
      </c>
      <c r="BD54" s="151" t="str">
        <f t="shared" si="212"/>
        <v>N/A</v>
      </c>
      <c r="BE54" s="151" t="str">
        <f t="shared" si="212"/>
        <v>N/A</v>
      </c>
      <c r="BF54" s="151" t="str">
        <f t="shared" si="212"/>
        <v>N/A</v>
      </c>
      <c r="BG54" s="151" t="str">
        <f t="shared" si="212"/>
        <v>N/A</v>
      </c>
      <c r="BH54" s="151" t="str">
        <f t="shared" si="212"/>
        <v>N/A</v>
      </c>
      <c r="BI54" s="151" t="str">
        <f t="shared" si="212"/>
        <v>N/A</v>
      </c>
      <c r="BJ54" s="151" t="str">
        <f t="shared" ref="BJ54:BU54" si="213">IFERROR((BJ44-BJ39)/BJ39,"N/A")</f>
        <v>N/A</v>
      </c>
      <c r="BK54" s="151" t="str">
        <f t="shared" si="213"/>
        <v>N/A</v>
      </c>
      <c r="BL54" s="151" t="str">
        <f t="shared" si="213"/>
        <v>N/A</v>
      </c>
      <c r="BM54" s="151" t="str">
        <f t="shared" si="213"/>
        <v>N/A</v>
      </c>
      <c r="BN54" s="151" t="str">
        <f t="shared" si="213"/>
        <v>N/A</v>
      </c>
      <c r="BO54" s="151" t="str">
        <f t="shared" si="213"/>
        <v>N/A</v>
      </c>
      <c r="BP54" s="151" t="str">
        <f t="shared" si="213"/>
        <v>N/A</v>
      </c>
      <c r="BQ54" s="151" t="str">
        <f t="shared" si="213"/>
        <v>N/A</v>
      </c>
      <c r="BR54" s="151" t="str">
        <f t="shared" si="213"/>
        <v>N/A</v>
      </c>
      <c r="BS54" s="151" t="str">
        <f t="shared" si="213"/>
        <v>N/A</v>
      </c>
      <c r="BT54" s="151" t="str">
        <f t="shared" si="213"/>
        <v>N/A</v>
      </c>
      <c r="BU54" s="151" t="str">
        <f t="shared" si="213"/>
        <v>N/A</v>
      </c>
    </row>
    <row r="55" spans="1:73" x14ac:dyDescent="0.3">
      <c r="A55" s="65" t="s">
        <v>55</v>
      </c>
      <c r="B55" s="150">
        <f>SUM(B40:B43)</f>
        <v>0</v>
      </c>
      <c r="C55" s="150">
        <f>SUM(C40:C43)</f>
        <v>0</v>
      </c>
      <c r="D55" s="150">
        <f t="shared" ref="D55:BI55" si="214">SUM(D40:D43)</f>
        <v>0</v>
      </c>
      <c r="E55" s="150">
        <f t="shared" si="214"/>
        <v>0</v>
      </c>
      <c r="F55" s="150">
        <f t="shared" si="214"/>
        <v>0</v>
      </c>
      <c r="G55" s="150">
        <f t="shared" si="214"/>
        <v>0</v>
      </c>
      <c r="H55" s="150">
        <f t="shared" si="214"/>
        <v>0</v>
      </c>
      <c r="I55" s="150">
        <f t="shared" si="214"/>
        <v>0</v>
      </c>
      <c r="J55" s="150">
        <f t="shared" si="214"/>
        <v>0</v>
      </c>
      <c r="K55" s="150">
        <f t="shared" si="214"/>
        <v>0</v>
      </c>
      <c r="L55" s="150">
        <f t="shared" si="214"/>
        <v>0</v>
      </c>
      <c r="M55" s="150">
        <f t="shared" si="214"/>
        <v>0</v>
      </c>
      <c r="N55" s="150">
        <f t="shared" si="214"/>
        <v>0</v>
      </c>
      <c r="O55" s="150">
        <f t="shared" si="214"/>
        <v>0</v>
      </c>
      <c r="P55" s="150">
        <f t="shared" si="214"/>
        <v>0</v>
      </c>
      <c r="Q55" s="150">
        <f t="shared" si="214"/>
        <v>0</v>
      </c>
      <c r="R55" s="150">
        <f t="shared" si="214"/>
        <v>0</v>
      </c>
      <c r="S55" s="150">
        <f t="shared" si="214"/>
        <v>0</v>
      </c>
      <c r="T55" s="150">
        <f t="shared" si="214"/>
        <v>0</v>
      </c>
      <c r="U55" s="150">
        <f t="shared" si="214"/>
        <v>0</v>
      </c>
      <c r="V55" s="150">
        <f t="shared" si="214"/>
        <v>0</v>
      </c>
      <c r="W55" s="150">
        <f t="shared" si="214"/>
        <v>0</v>
      </c>
      <c r="X55" s="150">
        <f t="shared" si="214"/>
        <v>0</v>
      </c>
      <c r="Y55" s="150">
        <f t="shared" si="214"/>
        <v>0</v>
      </c>
      <c r="Z55" s="150">
        <f t="shared" si="214"/>
        <v>0</v>
      </c>
      <c r="AA55" s="150">
        <f t="shared" si="214"/>
        <v>0</v>
      </c>
      <c r="AB55" s="150">
        <f t="shared" si="214"/>
        <v>0</v>
      </c>
      <c r="AC55" s="150">
        <f t="shared" si="214"/>
        <v>0</v>
      </c>
      <c r="AD55" s="150">
        <f t="shared" si="214"/>
        <v>0</v>
      </c>
      <c r="AE55" s="150">
        <f t="shared" si="214"/>
        <v>0</v>
      </c>
      <c r="AF55" s="150">
        <f t="shared" si="214"/>
        <v>0</v>
      </c>
      <c r="AG55" s="150">
        <f t="shared" si="214"/>
        <v>0</v>
      </c>
      <c r="AH55" s="150">
        <f t="shared" si="214"/>
        <v>0</v>
      </c>
      <c r="AI55" s="150">
        <f t="shared" si="214"/>
        <v>0</v>
      </c>
      <c r="AJ55" s="150">
        <f t="shared" si="214"/>
        <v>0</v>
      </c>
      <c r="AK55" s="150">
        <f t="shared" si="214"/>
        <v>0</v>
      </c>
      <c r="AL55" s="150">
        <f t="shared" si="214"/>
        <v>0</v>
      </c>
      <c r="AM55" s="150">
        <f t="shared" si="214"/>
        <v>0</v>
      </c>
      <c r="AN55" s="150">
        <f t="shared" si="214"/>
        <v>0</v>
      </c>
      <c r="AO55" s="150">
        <f t="shared" si="214"/>
        <v>0</v>
      </c>
      <c r="AP55" s="150">
        <f t="shared" si="214"/>
        <v>0</v>
      </c>
      <c r="AQ55" s="150">
        <f t="shared" si="214"/>
        <v>0</v>
      </c>
      <c r="AR55" s="150">
        <f t="shared" si="214"/>
        <v>0</v>
      </c>
      <c r="AS55" s="150">
        <f t="shared" si="214"/>
        <v>0</v>
      </c>
      <c r="AT55" s="150">
        <f t="shared" si="214"/>
        <v>0</v>
      </c>
      <c r="AU55" s="150">
        <f t="shared" si="214"/>
        <v>0</v>
      </c>
      <c r="AV55" s="150">
        <f t="shared" si="214"/>
        <v>0</v>
      </c>
      <c r="AW55" s="150">
        <f t="shared" si="214"/>
        <v>0</v>
      </c>
      <c r="AX55" s="150">
        <f t="shared" si="214"/>
        <v>0</v>
      </c>
      <c r="AY55" s="150">
        <f t="shared" si="214"/>
        <v>0</v>
      </c>
      <c r="AZ55" s="150">
        <f t="shared" si="214"/>
        <v>0</v>
      </c>
      <c r="BA55" s="150">
        <f t="shared" si="214"/>
        <v>0</v>
      </c>
      <c r="BB55" s="150">
        <f t="shared" si="214"/>
        <v>0</v>
      </c>
      <c r="BC55" s="150">
        <f t="shared" si="214"/>
        <v>0</v>
      </c>
      <c r="BD55" s="150">
        <f t="shared" si="214"/>
        <v>0</v>
      </c>
      <c r="BE55" s="150">
        <f t="shared" si="214"/>
        <v>0</v>
      </c>
      <c r="BF55" s="150">
        <f t="shared" si="214"/>
        <v>0</v>
      </c>
      <c r="BG55" s="150">
        <f t="shared" si="214"/>
        <v>0</v>
      </c>
      <c r="BH55" s="150">
        <f t="shared" si="214"/>
        <v>0</v>
      </c>
      <c r="BI55" s="150">
        <f t="shared" si="214"/>
        <v>0</v>
      </c>
      <c r="BJ55" s="150">
        <f t="shared" ref="BJ55:BU55" si="215">SUM(BJ40:BJ43)</f>
        <v>0</v>
      </c>
      <c r="BK55" s="150">
        <f t="shared" si="215"/>
        <v>0</v>
      </c>
      <c r="BL55" s="150">
        <f t="shared" si="215"/>
        <v>0</v>
      </c>
      <c r="BM55" s="150">
        <f t="shared" si="215"/>
        <v>0</v>
      </c>
      <c r="BN55" s="150">
        <f t="shared" si="215"/>
        <v>0</v>
      </c>
      <c r="BO55" s="150">
        <f t="shared" si="215"/>
        <v>0</v>
      </c>
      <c r="BP55" s="150">
        <f t="shared" si="215"/>
        <v>0</v>
      </c>
      <c r="BQ55" s="150">
        <f t="shared" si="215"/>
        <v>0</v>
      </c>
      <c r="BR55" s="150">
        <f t="shared" si="215"/>
        <v>0</v>
      </c>
      <c r="BS55" s="150">
        <f t="shared" si="215"/>
        <v>0</v>
      </c>
      <c r="BT55" s="150">
        <f t="shared" si="215"/>
        <v>0</v>
      </c>
      <c r="BU55" s="150">
        <f t="shared" si="215"/>
        <v>0</v>
      </c>
    </row>
    <row r="56" spans="1:73" x14ac:dyDescent="0.3">
      <c r="A56" s="65" t="s">
        <v>426</v>
      </c>
      <c r="B56" s="150">
        <f>IFERROR(B44/B13,0)</f>
        <v>0</v>
      </c>
      <c r="C56" s="150">
        <f t="shared" ref="C56:BN56" si="216">IFERROR(C44/C13,0)</f>
        <v>0</v>
      </c>
      <c r="D56" s="150">
        <f t="shared" si="216"/>
        <v>0</v>
      </c>
      <c r="E56" s="150">
        <f t="shared" si="216"/>
        <v>0</v>
      </c>
      <c r="F56" s="150">
        <f t="shared" si="216"/>
        <v>0</v>
      </c>
      <c r="G56" s="150">
        <f t="shared" si="216"/>
        <v>0</v>
      </c>
      <c r="H56" s="150">
        <f t="shared" si="216"/>
        <v>0</v>
      </c>
      <c r="I56" s="150">
        <f t="shared" si="216"/>
        <v>0</v>
      </c>
      <c r="J56" s="150">
        <f t="shared" si="216"/>
        <v>0</v>
      </c>
      <c r="K56" s="150">
        <f t="shared" si="216"/>
        <v>0</v>
      </c>
      <c r="L56" s="150">
        <f t="shared" si="216"/>
        <v>0</v>
      </c>
      <c r="M56" s="150">
        <f t="shared" si="216"/>
        <v>0</v>
      </c>
      <c r="N56" s="150">
        <f t="shared" si="216"/>
        <v>0</v>
      </c>
      <c r="O56" s="150">
        <f t="shared" si="216"/>
        <v>0</v>
      </c>
      <c r="P56" s="150">
        <f t="shared" si="216"/>
        <v>0</v>
      </c>
      <c r="Q56" s="150">
        <f t="shared" si="216"/>
        <v>0</v>
      </c>
      <c r="R56" s="150">
        <f t="shared" si="216"/>
        <v>0</v>
      </c>
      <c r="S56" s="150">
        <f t="shared" si="216"/>
        <v>0</v>
      </c>
      <c r="T56" s="150">
        <f t="shared" si="216"/>
        <v>0</v>
      </c>
      <c r="U56" s="150">
        <f t="shared" si="216"/>
        <v>0</v>
      </c>
      <c r="V56" s="150">
        <f t="shared" si="216"/>
        <v>0</v>
      </c>
      <c r="W56" s="150">
        <f t="shared" si="216"/>
        <v>0</v>
      </c>
      <c r="X56" s="150">
        <f t="shared" si="216"/>
        <v>0</v>
      </c>
      <c r="Y56" s="150">
        <f t="shared" si="216"/>
        <v>0</v>
      </c>
      <c r="Z56" s="150">
        <f t="shared" si="216"/>
        <v>0</v>
      </c>
      <c r="AA56" s="150">
        <f t="shared" si="216"/>
        <v>0</v>
      </c>
      <c r="AB56" s="150">
        <f t="shared" si="216"/>
        <v>0</v>
      </c>
      <c r="AC56" s="150">
        <f t="shared" si="216"/>
        <v>0</v>
      </c>
      <c r="AD56" s="150">
        <f t="shared" si="216"/>
        <v>0</v>
      </c>
      <c r="AE56" s="150">
        <f t="shared" si="216"/>
        <v>0</v>
      </c>
      <c r="AF56" s="150">
        <f t="shared" si="216"/>
        <v>0</v>
      </c>
      <c r="AG56" s="150">
        <f t="shared" si="216"/>
        <v>0</v>
      </c>
      <c r="AH56" s="150">
        <f t="shared" si="216"/>
        <v>0</v>
      </c>
      <c r="AI56" s="150">
        <f t="shared" si="216"/>
        <v>0</v>
      </c>
      <c r="AJ56" s="150">
        <f t="shared" si="216"/>
        <v>0</v>
      </c>
      <c r="AK56" s="150">
        <f t="shared" si="216"/>
        <v>0</v>
      </c>
      <c r="AL56" s="150">
        <f t="shared" si="216"/>
        <v>0</v>
      </c>
      <c r="AM56" s="150">
        <f t="shared" si="216"/>
        <v>0</v>
      </c>
      <c r="AN56" s="150">
        <f t="shared" si="216"/>
        <v>0</v>
      </c>
      <c r="AO56" s="150">
        <f t="shared" si="216"/>
        <v>0</v>
      </c>
      <c r="AP56" s="150">
        <f t="shared" si="216"/>
        <v>0</v>
      </c>
      <c r="AQ56" s="150">
        <f t="shared" si="216"/>
        <v>0</v>
      </c>
      <c r="AR56" s="150">
        <f t="shared" si="216"/>
        <v>0</v>
      </c>
      <c r="AS56" s="150">
        <f t="shared" si="216"/>
        <v>0</v>
      </c>
      <c r="AT56" s="150">
        <f t="shared" si="216"/>
        <v>0</v>
      </c>
      <c r="AU56" s="150">
        <f t="shared" si="216"/>
        <v>0</v>
      </c>
      <c r="AV56" s="150">
        <f t="shared" si="216"/>
        <v>0</v>
      </c>
      <c r="AW56" s="150">
        <f t="shared" si="216"/>
        <v>0</v>
      </c>
      <c r="AX56" s="150">
        <f t="shared" si="216"/>
        <v>0</v>
      </c>
      <c r="AY56" s="150">
        <f t="shared" si="216"/>
        <v>0</v>
      </c>
      <c r="AZ56" s="150">
        <f t="shared" si="216"/>
        <v>0</v>
      </c>
      <c r="BA56" s="150">
        <f t="shared" si="216"/>
        <v>0</v>
      </c>
      <c r="BB56" s="150">
        <f t="shared" si="216"/>
        <v>0</v>
      </c>
      <c r="BC56" s="150">
        <f t="shared" si="216"/>
        <v>0</v>
      </c>
      <c r="BD56" s="150">
        <f t="shared" si="216"/>
        <v>0</v>
      </c>
      <c r="BE56" s="150">
        <f t="shared" si="216"/>
        <v>0</v>
      </c>
      <c r="BF56" s="150">
        <f t="shared" si="216"/>
        <v>0</v>
      </c>
      <c r="BG56" s="150">
        <f t="shared" si="216"/>
        <v>0</v>
      </c>
      <c r="BH56" s="150">
        <f t="shared" si="216"/>
        <v>0</v>
      </c>
      <c r="BI56" s="150">
        <f t="shared" si="216"/>
        <v>0</v>
      </c>
      <c r="BJ56" s="150">
        <f t="shared" si="216"/>
        <v>0</v>
      </c>
      <c r="BK56" s="150">
        <f t="shared" si="216"/>
        <v>0</v>
      </c>
      <c r="BL56" s="150">
        <f t="shared" si="216"/>
        <v>0</v>
      </c>
      <c r="BM56" s="150">
        <f t="shared" si="216"/>
        <v>0</v>
      </c>
      <c r="BN56" s="150">
        <f t="shared" si="216"/>
        <v>0</v>
      </c>
      <c r="BO56" s="150">
        <f t="shared" ref="BO56:BU56" si="217">IFERROR(BO44/BO13,0)</f>
        <v>0</v>
      </c>
      <c r="BP56" s="150">
        <f t="shared" si="217"/>
        <v>0</v>
      </c>
      <c r="BQ56" s="150">
        <f t="shared" si="217"/>
        <v>0</v>
      </c>
      <c r="BR56" s="150">
        <f t="shared" si="217"/>
        <v>0</v>
      </c>
      <c r="BS56" s="150">
        <f t="shared" si="217"/>
        <v>0</v>
      </c>
      <c r="BT56" s="150">
        <f t="shared" si="217"/>
        <v>0</v>
      </c>
      <c r="BU56" s="150">
        <f t="shared" si="217"/>
        <v>0</v>
      </c>
    </row>
    <row r="57" spans="1:73" x14ac:dyDescent="0.3">
      <c r="A57" s="65" t="s">
        <v>887</v>
      </c>
      <c r="B57" s="150">
        <f t="shared" ref="B57:AG57" si="218">B48+B52+B65</f>
        <v>0</v>
      </c>
      <c r="C57" s="150">
        <f t="shared" si="218"/>
        <v>0</v>
      </c>
      <c r="D57" s="150">
        <f t="shared" si="218"/>
        <v>0</v>
      </c>
      <c r="E57" s="150">
        <f t="shared" si="218"/>
        <v>0</v>
      </c>
      <c r="F57" s="150">
        <f t="shared" si="218"/>
        <v>0</v>
      </c>
      <c r="G57" s="150">
        <f t="shared" si="218"/>
        <v>0</v>
      </c>
      <c r="H57" s="150">
        <f t="shared" si="218"/>
        <v>0</v>
      </c>
      <c r="I57" s="150">
        <f t="shared" si="218"/>
        <v>0</v>
      </c>
      <c r="J57" s="150">
        <f t="shared" si="218"/>
        <v>0</v>
      </c>
      <c r="K57" s="150">
        <f t="shared" si="218"/>
        <v>0</v>
      </c>
      <c r="L57" s="150">
        <f t="shared" si="218"/>
        <v>0</v>
      </c>
      <c r="M57" s="150">
        <f t="shared" si="218"/>
        <v>0</v>
      </c>
      <c r="N57" s="150">
        <f t="shared" si="218"/>
        <v>0</v>
      </c>
      <c r="O57" s="150">
        <f t="shared" si="218"/>
        <v>0</v>
      </c>
      <c r="P57" s="150">
        <f t="shared" si="218"/>
        <v>0</v>
      </c>
      <c r="Q57" s="150">
        <f t="shared" si="218"/>
        <v>0</v>
      </c>
      <c r="R57" s="150">
        <f t="shared" si="218"/>
        <v>0</v>
      </c>
      <c r="S57" s="150">
        <f t="shared" si="218"/>
        <v>0</v>
      </c>
      <c r="T57" s="150">
        <f t="shared" si="218"/>
        <v>0</v>
      </c>
      <c r="U57" s="150">
        <f t="shared" si="218"/>
        <v>0</v>
      </c>
      <c r="V57" s="150">
        <f t="shared" si="218"/>
        <v>0</v>
      </c>
      <c r="W57" s="150">
        <f t="shared" si="218"/>
        <v>0</v>
      </c>
      <c r="X57" s="150">
        <f t="shared" si="218"/>
        <v>0</v>
      </c>
      <c r="Y57" s="150">
        <f t="shared" si="218"/>
        <v>0</v>
      </c>
      <c r="Z57" s="150">
        <f t="shared" si="218"/>
        <v>0</v>
      </c>
      <c r="AA57" s="150">
        <f t="shared" si="218"/>
        <v>0</v>
      </c>
      <c r="AB57" s="150">
        <f t="shared" si="218"/>
        <v>0</v>
      </c>
      <c r="AC57" s="150">
        <f t="shared" si="218"/>
        <v>0</v>
      </c>
      <c r="AD57" s="150">
        <f t="shared" si="218"/>
        <v>0</v>
      </c>
      <c r="AE57" s="150">
        <f t="shared" si="218"/>
        <v>0</v>
      </c>
      <c r="AF57" s="150">
        <f t="shared" si="218"/>
        <v>0</v>
      </c>
      <c r="AG57" s="150">
        <f t="shared" si="218"/>
        <v>0</v>
      </c>
      <c r="AH57" s="150">
        <f t="shared" ref="AH57:BM57" si="219">AH48+AH52+AH65</f>
        <v>0</v>
      </c>
      <c r="AI57" s="150">
        <f t="shared" si="219"/>
        <v>0</v>
      </c>
      <c r="AJ57" s="150">
        <f t="shared" si="219"/>
        <v>0</v>
      </c>
      <c r="AK57" s="150">
        <f t="shared" si="219"/>
        <v>0</v>
      </c>
      <c r="AL57" s="150">
        <f t="shared" si="219"/>
        <v>0</v>
      </c>
      <c r="AM57" s="150">
        <f t="shared" si="219"/>
        <v>0</v>
      </c>
      <c r="AN57" s="150">
        <f t="shared" si="219"/>
        <v>0</v>
      </c>
      <c r="AO57" s="150">
        <f t="shared" si="219"/>
        <v>0</v>
      </c>
      <c r="AP57" s="150">
        <f t="shared" si="219"/>
        <v>0</v>
      </c>
      <c r="AQ57" s="150">
        <f t="shared" si="219"/>
        <v>0</v>
      </c>
      <c r="AR57" s="150">
        <f t="shared" si="219"/>
        <v>0</v>
      </c>
      <c r="AS57" s="150">
        <f t="shared" si="219"/>
        <v>0</v>
      </c>
      <c r="AT57" s="150">
        <f t="shared" si="219"/>
        <v>0</v>
      </c>
      <c r="AU57" s="150">
        <f t="shared" si="219"/>
        <v>0</v>
      </c>
      <c r="AV57" s="150">
        <f t="shared" si="219"/>
        <v>0</v>
      </c>
      <c r="AW57" s="150">
        <f t="shared" si="219"/>
        <v>0</v>
      </c>
      <c r="AX57" s="150">
        <f t="shared" si="219"/>
        <v>0</v>
      </c>
      <c r="AY57" s="150">
        <f t="shared" si="219"/>
        <v>0</v>
      </c>
      <c r="AZ57" s="150">
        <f t="shared" si="219"/>
        <v>0</v>
      </c>
      <c r="BA57" s="150">
        <f t="shared" si="219"/>
        <v>0</v>
      </c>
      <c r="BB57" s="150">
        <f t="shared" si="219"/>
        <v>0</v>
      </c>
      <c r="BC57" s="150">
        <f t="shared" si="219"/>
        <v>0</v>
      </c>
      <c r="BD57" s="150">
        <f t="shared" si="219"/>
        <v>0</v>
      </c>
      <c r="BE57" s="150">
        <f t="shared" si="219"/>
        <v>0</v>
      </c>
      <c r="BF57" s="150">
        <f t="shared" si="219"/>
        <v>0</v>
      </c>
      <c r="BG57" s="150">
        <f t="shared" si="219"/>
        <v>0</v>
      </c>
      <c r="BH57" s="150">
        <f t="shared" si="219"/>
        <v>0</v>
      </c>
      <c r="BI57" s="150">
        <f t="shared" si="219"/>
        <v>0</v>
      </c>
      <c r="BJ57" s="150">
        <f t="shared" si="219"/>
        <v>0</v>
      </c>
      <c r="BK57" s="150">
        <f t="shared" si="219"/>
        <v>0</v>
      </c>
      <c r="BL57" s="150">
        <f t="shared" si="219"/>
        <v>0</v>
      </c>
      <c r="BM57" s="150">
        <f t="shared" si="219"/>
        <v>0</v>
      </c>
      <c r="BN57" s="150">
        <f t="shared" ref="BN57:BU57" si="220">BN48+BN52+BN65</f>
        <v>0</v>
      </c>
      <c r="BO57" s="150">
        <f t="shared" si="220"/>
        <v>0</v>
      </c>
      <c r="BP57" s="150">
        <f t="shared" si="220"/>
        <v>0</v>
      </c>
      <c r="BQ57" s="150">
        <f t="shared" si="220"/>
        <v>0</v>
      </c>
      <c r="BR57" s="150">
        <f t="shared" si="220"/>
        <v>0</v>
      </c>
      <c r="BS57" s="150">
        <f t="shared" si="220"/>
        <v>0</v>
      </c>
      <c r="BT57" s="150">
        <f t="shared" si="220"/>
        <v>0</v>
      </c>
      <c r="BU57" s="150">
        <f t="shared" si="220"/>
        <v>0</v>
      </c>
    </row>
    <row r="58" spans="1:73" x14ac:dyDescent="0.3">
      <c r="C58" s="309"/>
      <c r="D58" s="309"/>
      <c r="E58" s="309"/>
      <c r="O58" s="309"/>
    </row>
    <row r="60" spans="1:73" x14ac:dyDescent="0.3">
      <c r="A60" s="175" t="s">
        <v>286</v>
      </c>
    </row>
    <row r="62" spans="1:73" x14ac:dyDescent="0.3">
      <c r="A62" s="65" t="s">
        <v>287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row>
    <row r="63" spans="1:73" x14ac:dyDescent="0.3">
      <c r="A63" s="65" t="s">
        <v>288</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row>
    <row r="64" spans="1:73" x14ac:dyDescent="0.3">
      <c r="A64" s="262" t="s">
        <v>289</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row>
    <row r="65" spans="1:73" x14ac:dyDescent="0.3">
      <c r="A65" s="64" t="s">
        <v>290</v>
      </c>
      <c r="B65" s="219">
        <f>SUM(B62:B64)</f>
        <v>0</v>
      </c>
      <c r="C65" s="219">
        <f t="shared" ref="C65:BI65" si="221">SUM(C62:C64)</f>
        <v>0</v>
      </c>
      <c r="D65" s="219">
        <f t="shared" si="221"/>
        <v>0</v>
      </c>
      <c r="E65" s="219">
        <f t="shared" si="221"/>
        <v>0</v>
      </c>
      <c r="F65" s="219">
        <f t="shared" si="221"/>
        <v>0</v>
      </c>
      <c r="G65" s="219">
        <f t="shared" si="221"/>
        <v>0</v>
      </c>
      <c r="H65" s="219">
        <f t="shared" si="221"/>
        <v>0</v>
      </c>
      <c r="I65" s="219">
        <f t="shared" si="221"/>
        <v>0</v>
      </c>
      <c r="J65" s="219">
        <f t="shared" si="221"/>
        <v>0</v>
      </c>
      <c r="K65" s="219">
        <f t="shared" si="221"/>
        <v>0</v>
      </c>
      <c r="L65" s="219">
        <f t="shared" si="221"/>
        <v>0</v>
      </c>
      <c r="M65" s="219">
        <f t="shared" si="221"/>
        <v>0</v>
      </c>
      <c r="N65" s="219">
        <f t="shared" si="221"/>
        <v>0</v>
      </c>
      <c r="O65" s="219">
        <f t="shared" si="221"/>
        <v>0</v>
      </c>
      <c r="P65" s="219">
        <f t="shared" si="221"/>
        <v>0</v>
      </c>
      <c r="Q65" s="219">
        <f t="shared" si="221"/>
        <v>0</v>
      </c>
      <c r="R65" s="219">
        <f t="shared" si="221"/>
        <v>0</v>
      </c>
      <c r="S65" s="219">
        <f t="shared" si="221"/>
        <v>0</v>
      </c>
      <c r="T65" s="219">
        <f t="shared" si="221"/>
        <v>0</v>
      </c>
      <c r="U65" s="219">
        <f t="shared" si="221"/>
        <v>0</v>
      </c>
      <c r="V65" s="219">
        <f t="shared" si="221"/>
        <v>0</v>
      </c>
      <c r="W65" s="219">
        <f t="shared" si="221"/>
        <v>0</v>
      </c>
      <c r="X65" s="219">
        <f t="shared" si="221"/>
        <v>0</v>
      </c>
      <c r="Y65" s="219">
        <f t="shared" si="221"/>
        <v>0</v>
      </c>
      <c r="Z65" s="219">
        <f t="shared" si="221"/>
        <v>0</v>
      </c>
      <c r="AA65" s="219">
        <f t="shared" si="221"/>
        <v>0</v>
      </c>
      <c r="AB65" s="219">
        <f t="shared" si="221"/>
        <v>0</v>
      </c>
      <c r="AC65" s="219">
        <f t="shared" si="221"/>
        <v>0</v>
      </c>
      <c r="AD65" s="219">
        <f t="shared" si="221"/>
        <v>0</v>
      </c>
      <c r="AE65" s="219">
        <f t="shared" si="221"/>
        <v>0</v>
      </c>
      <c r="AF65" s="219">
        <f t="shared" si="221"/>
        <v>0</v>
      </c>
      <c r="AG65" s="219">
        <f t="shared" si="221"/>
        <v>0</v>
      </c>
      <c r="AH65" s="219">
        <f t="shared" si="221"/>
        <v>0</v>
      </c>
      <c r="AI65" s="219">
        <f t="shared" si="221"/>
        <v>0</v>
      </c>
      <c r="AJ65" s="219">
        <f t="shared" si="221"/>
        <v>0</v>
      </c>
      <c r="AK65" s="219">
        <f t="shared" si="221"/>
        <v>0</v>
      </c>
      <c r="AL65" s="219">
        <f t="shared" si="221"/>
        <v>0</v>
      </c>
      <c r="AM65" s="219">
        <f t="shared" si="221"/>
        <v>0</v>
      </c>
      <c r="AN65" s="219">
        <f t="shared" si="221"/>
        <v>0</v>
      </c>
      <c r="AO65" s="219">
        <f t="shared" si="221"/>
        <v>0</v>
      </c>
      <c r="AP65" s="219">
        <f t="shared" si="221"/>
        <v>0</v>
      </c>
      <c r="AQ65" s="219">
        <f t="shared" si="221"/>
        <v>0</v>
      </c>
      <c r="AR65" s="219">
        <f t="shared" si="221"/>
        <v>0</v>
      </c>
      <c r="AS65" s="219">
        <f t="shared" si="221"/>
        <v>0</v>
      </c>
      <c r="AT65" s="219">
        <f t="shared" si="221"/>
        <v>0</v>
      </c>
      <c r="AU65" s="219">
        <f t="shared" si="221"/>
        <v>0</v>
      </c>
      <c r="AV65" s="219">
        <f t="shared" si="221"/>
        <v>0</v>
      </c>
      <c r="AW65" s="219">
        <f t="shared" si="221"/>
        <v>0</v>
      </c>
      <c r="AX65" s="219">
        <f t="shared" si="221"/>
        <v>0</v>
      </c>
      <c r="AY65" s="219">
        <f t="shared" si="221"/>
        <v>0</v>
      </c>
      <c r="AZ65" s="219">
        <f t="shared" si="221"/>
        <v>0</v>
      </c>
      <c r="BA65" s="219">
        <f t="shared" si="221"/>
        <v>0</v>
      </c>
      <c r="BB65" s="219">
        <f t="shared" si="221"/>
        <v>0</v>
      </c>
      <c r="BC65" s="219">
        <f t="shared" si="221"/>
        <v>0</v>
      </c>
      <c r="BD65" s="219">
        <f t="shared" si="221"/>
        <v>0</v>
      </c>
      <c r="BE65" s="219">
        <f t="shared" si="221"/>
        <v>0</v>
      </c>
      <c r="BF65" s="219">
        <f t="shared" si="221"/>
        <v>0</v>
      </c>
      <c r="BG65" s="219">
        <f t="shared" si="221"/>
        <v>0</v>
      </c>
      <c r="BH65" s="219">
        <f t="shared" si="221"/>
        <v>0</v>
      </c>
      <c r="BI65" s="219">
        <f t="shared" si="221"/>
        <v>0</v>
      </c>
      <c r="BJ65" s="219">
        <f t="shared" ref="BJ65:BU65" si="222">SUM(BJ62:BJ64)</f>
        <v>0</v>
      </c>
      <c r="BK65" s="219">
        <f t="shared" si="222"/>
        <v>0</v>
      </c>
      <c r="BL65" s="219">
        <f t="shared" si="222"/>
        <v>0</v>
      </c>
      <c r="BM65" s="219">
        <f t="shared" si="222"/>
        <v>0</v>
      </c>
      <c r="BN65" s="219">
        <f t="shared" si="222"/>
        <v>0</v>
      </c>
      <c r="BO65" s="219">
        <f t="shared" si="222"/>
        <v>0</v>
      </c>
      <c r="BP65" s="219">
        <f t="shared" si="222"/>
        <v>0</v>
      </c>
      <c r="BQ65" s="219">
        <f t="shared" si="222"/>
        <v>0</v>
      </c>
      <c r="BR65" s="219">
        <f t="shared" si="222"/>
        <v>0</v>
      </c>
      <c r="BS65" s="219">
        <f t="shared" si="222"/>
        <v>0</v>
      </c>
      <c r="BT65" s="219">
        <f t="shared" si="222"/>
        <v>0</v>
      </c>
      <c r="BU65" s="219">
        <f t="shared" si="222"/>
        <v>0</v>
      </c>
    </row>
  </sheetData>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9BB4-7357-401F-A4F4-41C34C6EAD07}">
  <sheetPr>
    <tabColor rgb="FFFFFF00"/>
  </sheetPr>
  <dimension ref="A1:BU52"/>
  <sheetViews>
    <sheetView zoomScale="80" zoomScaleNormal="80" workbookViewId="0">
      <pane xSplit="1" ySplit="3" topLeftCell="AV16" activePane="bottomRight" state="frozen"/>
      <selection activeCell="C6" sqref="C6"/>
      <selection pane="topRight" activeCell="C6" sqref="C6"/>
      <selection pane="bottomLeft" activeCell="C6" sqref="C6"/>
      <selection pane="bottomRight" activeCell="BR40" sqref="BR40"/>
    </sheetView>
  </sheetViews>
  <sheetFormatPr defaultColWidth="9.109375" defaultRowHeight="14.4" x14ac:dyDescent="0.3"/>
  <cols>
    <col min="1" max="1" width="25.109375" style="65" customWidth="1"/>
    <col min="2" max="2" width="10.44140625" style="65" customWidth="1"/>
    <col min="3" max="14" width="11.44140625" style="65" bestFit="1" customWidth="1"/>
    <col min="15" max="28" width="10.44140625" style="65" customWidth="1"/>
    <col min="29" max="39" width="11.44140625" style="65" bestFit="1" customWidth="1"/>
    <col min="40" max="44" width="10.44140625" style="65" customWidth="1"/>
    <col min="45" max="49" width="10" style="65" customWidth="1"/>
    <col min="50" max="50" width="10" style="65" bestFit="1" customWidth="1"/>
    <col min="51" max="51" width="9.6640625" style="65" bestFit="1" customWidth="1"/>
    <col min="52" max="52" width="9" style="65" customWidth="1"/>
    <col min="53" max="73" width="10" style="65" customWidth="1"/>
    <col min="74" max="16384" width="9.109375" style="65"/>
  </cols>
  <sheetData>
    <row r="1" spans="1:73" ht="18" x14ac:dyDescent="0.35">
      <c r="A1" s="162" t="s">
        <v>384</v>
      </c>
      <c r="B1" s="162"/>
      <c r="AF1" s="64"/>
      <c r="AG1" s="64"/>
      <c r="AH1" s="64"/>
      <c r="AI1" s="64"/>
      <c r="AJ1" s="64"/>
      <c r="AK1" s="64"/>
      <c r="AL1" s="64"/>
    </row>
    <row r="2" spans="1:73" x14ac:dyDescent="0.3">
      <c r="B2" s="304" t="str">
        <f>'Revenue A Inputs'!B2</f>
        <v>Actual</v>
      </c>
      <c r="C2" s="304" t="str">
        <f>'Revenue A Inputs'!C2</f>
        <v>Actual</v>
      </c>
      <c r="D2" s="304" t="str">
        <f>'Revenue A Inputs'!D2</f>
        <v>Actual</v>
      </c>
      <c r="E2" s="304" t="str">
        <f>'Revenue A Inputs'!E2</f>
        <v>Actual</v>
      </c>
      <c r="F2" s="304" t="str">
        <f>'Revenue A Inputs'!F2</f>
        <v>Actual</v>
      </c>
      <c r="G2" s="304" t="str">
        <f>'Revenue A Inputs'!G2</f>
        <v>Actual</v>
      </c>
      <c r="H2" s="304" t="str">
        <f>'Revenue A Inputs'!H2</f>
        <v>Actual</v>
      </c>
      <c r="I2" s="304" t="str">
        <f>'Revenue A Inputs'!I2</f>
        <v>Fcst</v>
      </c>
      <c r="J2" s="304" t="str">
        <f>'Revenue A Inputs'!J2</f>
        <v>Fcst</v>
      </c>
      <c r="K2" s="304" t="str">
        <f>'Revenue A Inputs'!K2</f>
        <v>Fcst</v>
      </c>
      <c r="L2" s="304" t="str">
        <f>'Revenue A Inputs'!L2</f>
        <v>Fcst</v>
      </c>
      <c r="M2" s="304" t="str">
        <f>'Revenue A Inputs'!M2</f>
        <v>Fcst</v>
      </c>
      <c r="N2" s="304" t="str">
        <f>'Revenue A Inputs'!N2</f>
        <v>Fcst</v>
      </c>
      <c r="O2" s="304" t="str">
        <f>'Revenue A Inputs'!O2</f>
        <v>Fcst</v>
      </c>
      <c r="P2" s="304" t="str">
        <f>'Revenue A Inputs'!P2</f>
        <v>Fcst</v>
      </c>
      <c r="Q2" s="304" t="str">
        <f>'Revenue A Inputs'!Q2</f>
        <v>Fcst</v>
      </c>
      <c r="R2" s="304" t="str">
        <f>'Revenue A Inputs'!R2</f>
        <v>Fcst</v>
      </c>
      <c r="S2" s="304" t="str">
        <f>'Revenue A Inputs'!S2</f>
        <v>Fcst</v>
      </c>
      <c r="T2" s="304" t="str">
        <f>'Revenue A Inputs'!T2</f>
        <v>Fcst</v>
      </c>
      <c r="U2" s="304" t="str">
        <f>'Revenue A Inputs'!U2</f>
        <v>Fcst</v>
      </c>
      <c r="V2" s="304" t="str">
        <f>'Revenue A Inputs'!V2</f>
        <v>Fcst</v>
      </c>
      <c r="W2" s="304" t="str">
        <f>'Revenue A Inputs'!W2</f>
        <v>Fcst</v>
      </c>
      <c r="X2" s="304" t="str">
        <f>'Revenue A Inputs'!X2</f>
        <v>Fcst</v>
      </c>
      <c r="Y2" s="304" t="str">
        <f>'Revenue A Inputs'!Y2</f>
        <v>Fcst</v>
      </c>
      <c r="Z2" s="304" t="str">
        <f>'Revenue A Inputs'!Z2</f>
        <v>Fcst</v>
      </c>
      <c r="AA2" s="304" t="str">
        <f>'Revenue A Inputs'!AA2</f>
        <v>Fcst</v>
      </c>
      <c r="AB2" s="304" t="str">
        <f>'Revenue A Inputs'!AB2</f>
        <v>Fcst</v>
      </c>
      <c r="AC2" s="304" t="str">
        <f>'Revenue A Inputs'!AC2</f>
        <v>Fcst</v>
      </c>
      <c r="AD2" s="304" t="str">
        <f>'Revenue A Inputs'!AD2</f>
        <v>Fcst</v>
      </c>
      <c r="AE2" s="304" t="str">
        <f>'Revenue A Inputs'!AE2</f>
        <v>Fcst</v>
      </c>
      <c r="AF2" s="304" t="str">
        <f>'Revenue A Inputs'!AF2</f>
        <v>Fcst</v>
      </c>
      <c r="AG2" s="304" t="str">
        <f>'Revenue A Inputs'!AG2</f>
        <v>Fcst</v>
      </c>
      <c r="AH2" s="304" t="str">
        <f>'Revenue A Inputs'!AH2</f>
        <v>Fcst</v>
      </c>
      <c r="AI2" s="304" t="str">
        <f>'Revenue A Inputs'!AI2</f>
        <v>Fcst</v>
      </c>
      <c r="AJ2" s="304" t="str">
        <f>'Revenue A Inputs'!AJ2</f>
        <v>Fcst</v>
      </c>
      <c r="AK2" s="304" t="str">
        <f>'Revenue A Inputs'!AK2</f>
        <v>Fcst</v>
      </c>
      <c r="AL2" s="304" t="str">
        <f>'Revenue A Inputs'!AL2</f>
        <v>Fcst</v>
      </c>
      <c r="AM2" s="304" t="str">
        <f>'Revenue A Inputs'!AM2</f>
        <v>Fcst</v>
      </c>
      <c r="AN2" s="304" t="str">
        <f>'Revenue A Inputs'!AN2</f>
        <v>Fcst</v>
      </c>
      <c r="AO2" s="304" t="str">
        <f>'Revenue A Inputs'!AO2</f>
        <v>Fcst</v>
      </c>
      <c r="AP2" s="304" t="str">
        <f>'Revenue A Inputs'!AP2</f>
        <v>Fcst</v>
      </c>
      <c r="AQ2" s="304" t="str">
        <f>'Revenue A Inputs'!AQ2</f>
        <v>Fcst</v>
      </c>
      <c r="AR2" s="304" t="str">
        <f>'Revenue A Inputs'!AR2</f>
        <v>Fcst</v>
      </c>
      <c r="AS2" s="304" t="str">
        <f>'Revenue A Inputs'!AS2</f>
        <v>Fcst</v>
      </c>
      <c r="AT2" s="304" t="str">
        <f>'Revenue A Inputs'!AT2</f>
        <v>Fcst</v>
      </c>
      <c r="AU2" s="304" t="str">
        <f>'Revenue A Inputs'!AU2</f>
        <v>Fcst</v>
      </c>
      <c r="AV2" s="304" t="str">
        <f>'Revenue A Inputs'!AV2</f>
        <v>Fcst</v>
      </c>
      <c r="AW2" s="304" t="str">
        <f>'Revenue A Inputs'!AW2</f>
        <v>Fcst</v>
      </c>
      <c r="AX2" s="304" t="str">
        <f>'Revenue A Inputs'!AX2</f>
        <v>Fcst</v>
      </c>
      <c r="AY2" s="304" t="str">
        <f>'Revenue A Inputs'!AY2</f>
        <v>Fcst</v>
      </c>
      <c r="AZ2" s="304" t="str">
        <f>'Revenue A Inputs'!AZ2</f>
        <v>Fcst</v>
      </c>
      <c r="BA2" s="304" t="str">
        <f>'Revenue A Inputs'!BA2</f>
        <v>Fcst</v>
      </c>
      <c r="BB2" s="304" t="str">
        <f>'Revenue A Inputs'!BB2</f>
        <v>Fcst</v>
      </c>
      <c r="BC2" s="304" t="str">
        <f>'Revenue A Inputs'!BC2</f>
        <v>Fcst</v>
      </c>
      <c r="BD2" s="304" t="str">
        <f>'Revenue A Inputs'!BD2</f>
        <v>Fcst</v>
      </c>
      <c r="BE2" s="304" t="str">
        <f>'Revenue A Inputs'!BE2</f>
        <v>Fcst</v>
      </c>
      <c r="BF2" s="304" t="str">
        <f>'Revenue A Inputs'!BF2</f>
        <v>Fcst</v>
      </c>
      <c r="BG2" s="304" t="str">
        <f>'Revenue A Inputs'!BG2</f>
        <v>Fcst</v>
      </c>
      <c r="BH2" s="304" t="str">
        <f>'Revenue A Inputs'!BH2</f>
        <v>Fcst</v>
      </c>
      <c r="BI2" s="304" t="str">
        <f>'Revenue A Inputs'!BI2</f>
        <v>Fcst</v>
      </c>
      <c r="BJ2" s="304" t="str">
        <f>'Revenue A Inputs'!BJ2</f>
        <v>Fcst</v>
      </c>
      <c r="BK2" s="304" t="str">
        <f>'Revenue A Inputs'!BK2</f>
        <v>Fcst</v>
      </c>
      <c r="BL2" s="304" t="str">
        <f>'Revenue A Inputs'!BL2</f>
        <v>Fcst</v>
      </c>
      <c r="BM2" s="304" t="str">
        <f>'Revenue A Inputs'!BM2</f>
        <v>Fcst</v>
      </c>
      <c r="BN2" s="304" t="str">
        <f>'Revenue A Inputs'!BN2</f>
        <v>Fcst</v>
      </c>
      <c r="BO2" s="304" t="str">
        <f>'Revenue A Inputs'!BO2</f>
        <v>Fcst</v>
      </c>
      <c r="BP2" s="304" t="str">
        <f>'Revenue A Inputs'!BP2</f>
        <v>Fcst</v>
      </c>
      <c r="BQ2" s="304" t="str">
        <f>'Revenue A Inputs'!BQ2</f>
        <v>Fcst</v>
      </c>
      <c r="BR2" s="304" t="str">
        <f>'Revenue A Inputs'!BR2</f>
        <v>Fcst</v>
      </c>
      <c r="BS2" s="304" t="str">
        <f>'Revenue A Inputs'!BS2</f>
        <v>Fcst</v>
      </c>
      <c r="BT2" s="304" t="str">
        <f>'Revenue A Inputs'!BT2</f>
        <v>Fcst</v>
      </c>
      <c r="BU2" s="304" t="str">
        <f>'Revenue A Inputs'!BU2</f>
        <v>Fcst</v>
      </c>
    </row>
    <row r="3" spans="1:73" x14ac:dyDescent="0.3">
      <c r="A3" s="191" t="s">
        <v>389</v>
      </c>
      <c r="B3" s="60">
        <f>Controls!B5</f>
        <v>44562</v>
      </c>
      <c r="C3" s="60">
        <f>DATE(YEAR(B3),MONTH(B3)+1,DAY(B3))</f>
        <v>44593</v>
      </c>
      <c r="D3" s="60">
        <f t="shared" ref="D3:BO3" si="0">DATE(YEAR(C3),MONTH(C3)+1,DAY(C3))</f>
        <v>44621</v>
      </c>
      <c r="E3" s="60">
        <f t="shared" si="0"/>
        <v>44652</v>
      </c>
      <c r="F3" s="60">
        <f t="shared" si="0"/>
        <v>44682</v>
      </c>
      <c r="G3" s="60">
        <f t="shared" si="0"/>
        <v>44713</v>
      </c>
      <c r="H3" s="60">
        <f t="shared" si="0"/>
        <v>44743</v>
      </c>
      <c r="I3" s="60">
        <f t="shared" si="0"/>
        <v>44774</v>
      </c>
      <c r="J3" s="60">
        <f t="shared" si="0"/>
        <v>44805</v>
      </c>
      <c r="K3" s="60">
        <f t="shared" si="0"/>
        <v>44835</v>
      </c>
      <c r="L3" s="60">
        <f t="shared" si="0"/>
        <v>44866</v>
      </c>
      <c r="M3" s="60">
        <f t="shared" si="0"/>
        <v>44896</v>
      </c>
      <c r="N3" s="60">
        <f t="shared" si="0"/>
        <v>44927</v>
      </c>
      <c r="O3" s="60">
        <f t="shared" si="0"/>
        <v>44958</v>
      </c>
      <c r="P3" s="60">
        <f t="shared" si="0"/>
        <v>44986</v>
      </c>
      <c r="Q3" s="60">
        <f t="shared" si="0"/>
        <v>45017</v>
      </c>
      <c r="R3" s="60">
        <f t="shared" si="0"/>
        <v>45047</v>
      </c>
      <c r="S3" s="60">
        <f t="shared" si="0"/>
        <v>45078</v>
      </c>
      <c r="T3" s="60">
        <f t="shared" si="0"/>
        <v>45108</v>
      </c>
      <c r="U3" s="60">
        <f t="shared" si="0"/>
        <v>45139</v>
      </c>
      <c r="V3" s="60">
        <f t="shared" si="0"/>
        <v>45170</v>
      </c>
      <c r="W3" s="60">
        <f t="shared" si="0"/>
        <v>45200</v>
      </c>
      <c r="X3" s="60">
        <f t="shared" si="0"/>
        <v>45231</v>
      </c>
      <c r="Y3" s="60">
        <f t="shared" si="0"/>
        <v>45261</v>
      </c>
      <c r="Z3" s="60">
        <f t="shared" si="0"/>
        <v>45292</v>
      </c>
      <c r="AA3" s="60">
        <f t="shared" si="0"/>
        <v>45323</v>
      </c>
      <c r="AB3" s="60">
        <f t="shared" si="0"/>
        <v>45352</v>
      </c>
      <c r="AC3" s="60">
        <f t="shared" si="0"/>
        <v>45383</v>
      </c>
      <c r="AD3" s="60">
        <f t="shared" si="0"/>
        <v>45413</v>
      </c>
      <c r="AE3" s="60">
        <f t="shared" si="0"/>
        <v>45444</v>
      </c>
      <c r="AF3" s="60">
        <f t="shared" si="0"/>
        <v>45474</v>
      </c>
      <c r="AG3" s="60">
        <f t="shared" si="0"/>
        <v>45505</v>
      </c>
      <c r="AH3" s="60">
        <f t="shared" si="0"/>
        <v>45536</v>
      </c>
      <c r="AI3" s="60">
        <f t="shared" si="0"/>
        <v>45566</v>
      </c>
      <c r="AJ3" s="60">
        <f t="shared" si="0"/>
        <v>45597</v>
      </c>
      <c r="AK3" s="60">
        <f t="shared" si="0"/>
        <v>45627</v>
      </c>
      <c r="AL3" s="60">
        <f t="shared" si="0"/>
        <v>45658</v>
      </c>
      <c r="AM3" s="60">
        <f t="shared" si="0"/>
        <v>45689</v>
      </c>
      <c r="AN3" s="60">
        <f t="shared" si="0"/>
        <v>45717</v>
      </c>
      <c r="AO3" s="60">
        <f t="shared" si="0"/>
        <v>45748</v>
      </c>
      <c r="AP3" s="60">
        <f t="shared" si="0"/>
        <v>45778</v>
      </c>
      <c r="AQ3" s="60">
        <f t="shared" si="0"/>
        <v>45809</v>
      </c>
      <c r="AR3" s="60">
        <f t="shared" si="0"/>
        <v>45839</v>
      </c>
      <c r="AS3" s="60">
        <f t="shared" si="0"/>
        <v>45870</v>
      </c>
      <c r="AT3" s="60">
        <f t="shared" si="0"/>
        <v>45901</v>
      </c>
      <c r="AU3" s="60">
        <f t="shared" si="0"/>
        <v>45931</v>
      </c>
      <c r="AV3" s="60">
        <f t="shared" si="0"/>
        <v>45962</v>
      </c>
      <c r="AW3" s="60">
        <f t="shared" si="0"/>
        <v>45992</v>
      </c>
      <c r="AX3" s="60">
        <f t="shared" si="0"/>
        <v>46023</v>
      </c>
      <c r="AY3" s="60">
        <f t="shared" si="0"/>
        <v>46054</v>
      </c>
      <c r="AZ3" s="60">
        <f t="shared" si="0"/>
        <v>46082</v>
      </c>
      <c r="BA3" s="60">
        <f t="shared" si="0"/>
        <v>46113</v>
      </c>
      <c r="BB3" s="60">
        <f t="shared" si="0"/>
        <v>46143</v>
      </c>
      <c r="BC3" s="60">
        <f t="shared" si="0"/>
        <v>46174</v>
      </c>
      <c r="BD3" s="60">
        <f t="shared" si="0"/>
        <v>46204</v>
      </c>
      <c r="BE3" s="60">
        <f t="shared" si="0"/>
        <v>46235</v>
      </c>
      <c r="BF3" s="60">
        <f t="shared" si="0"/>
        <v>46266</v>
      </c>
      <c r="BG3" s="60">
        <f t="shared" si="0"/>
        <v>46296</v>
      </c>
      <c r="BH3" s="60">
        <f t="shared" si="0"/>
        <v>46327</v>
      </c>
      <c r="BI3" s="60">
        <f t="shared" si="0"/>
        <v>46357</v>
      </c>
      <c r="BJ3" s="60">
        <f t="shared" si="0"/>
        <v>46388</v>
      </c>
      <c r="BK3" s="60">
        <f t="shared" si="0"/>
        <v>46419</v>
      </c>
      <c r="BL3" s="60">
        <f t="shared" si="0"/>
        <v>46447</v>
      </c>
      <c r="BM3" s="60">
        <f t="shared" si="0"/>
        <v>46478</v>
      </c>
      <c r="BN3" s="60">
        <f t="shared" si="0"/>
        <v>46508</v>
      </c>
      <c r="BO3" s="60">
        <f t="shared" si="0"/>
        <v>46539</v>
      </c>
      <c r="BP3" s="60">
        <f t="shared" ref="BP3:BU3" si="1">DATE(YEAR(BO3),MONTH(BO3)+1,DAY(BO3))</f>
        <v>46569</v>
      </c>
      <c r="BQ3" s="60">
        <f t="shared" si="1"/>
        <v>46600</v>
      </c>
      <c r="BR3" s="60">
        <f t="shared" si="1"/>
        <v>46631</v>
      </c>
      <c r="BS3" s="60">
        <f t="shared" si="1"/>
        <v>46661</v>
      </c>
      <c r="BT3" s="60">
        <f t="shared" si="1"/>
        <v>46692</v>
      </c>
      <c r="BU3" s="60">
        <f t="shared" si="1"/>
        <v>46722</v>
      </c>
    </row>
    <row r="5" spans="1:73" x14ac:dyDescent="0.3">
      <c r="A5" s="61" t="s">
        <v>34</v>
      </c>
    </row>
    <row r="6" spans="1:73" x14ac:dyDescent="0.3">
      <c r="A6" s="65" t="s">
        <v>35</v>
      </c>
      <c r="B6" s="192">
        <v>3506</v>
      </c>
      <c r="C6" s="193">
        <f>B9</f>
        <v>3506</v>
      </c>
      <c r="D6" s="193">
        <f t="shared" ref="D6:BO6" si="2">C9</f>
        <v>3506</v>
      </c>
      <c r="E6" s="193">
        <f t="shared" si="2"/>
        <v>3506</v>
      </c>
      <c r="F6" s="193">
        <f t="shared" si="2"/>
        <v>3506</v>
      </c>
      <c r="G6" s="193">
        <f t="shared" si="2"/>
        <v>3506</v>
      </c>
      <c r="H6" s="193">
        <f t="shared" si="2"/>
        <v>3506</v>
      </c>
      <c r="I6" s="193">
        <f t="shared" si="2"/>
        <v>3506</v>
      </c>
      <c r="J6" s="193">
        <f t="shared" si="2"/>
        <v>3506</v>
      </c>
      <c r="K6" s="193">
        <f t="shared" si="2"/>
        <v>3506</v>
      </c>
      <c r="L6" s="193">
        <f t="shared" si="2"/>
        <v>3506</v>
      </c>
      <c r="M6" s="193">
        <f t="shared" si="2"/>
        <v>3506</v>
      </c>
      <c r="N6" s="193">
        <f t="shared" si="2"/>
        <v>3506</v>
      </c>
      <c r="O6" s="193">
        <f t="shared" si="2"/>
        <v>3506</v>
      </c>
      <c r="P6" s="193">
        <f t="shared" si="2"/>
        <v>3506</v>
      </c>
      <c r="Q6" s="193">
        <f t="shared" si="2"/>
        <v>3506</v>
      </c>
      <c r="R6" s="193">
        <f t="shared" si="2"/>
        <v>3506</v>
      </c>
      <c r="S6" s="193">
        <f t="shared" si="2"/>
        <v>3506</v>
      </c>
      <c r="T6" s="193">
        <f t="shared" si="2"/>
        <v>3506</v>
      </c>
      <c r="U6" s="193">
        <f t="shared" si="2"/>
        <v>3506</v>
      </c>
      <c r="V6" s="193">
        <f t="shared" si="2"/>
        <v>3506</v>
      </c>
      <c r="W6" s="193">
        <f t="shared" si="2"/>
        <v>3506</v>
      </c>
      <c r="X6" s="193">
        <f t="shared" si="2"/>
        <v>3506</v>
      </c>
      <c r="Y6" s="193">
        <f t="shared" si="2"/>
        <v>3506</v>
      </c>
      <c r="Z6" s="193">
        <f t="shared" si="2"/>
        <v>3506</v>
      </c>
      <c r="AA6" s="193">
        <f t="shared" si="2"/>
        <v>3506</v>
      </c>
      <c r="AB6" s="193">
        <f t="shared" si="2"/>
        <v>3506</v>
      </c>
      <c r="AC6" s="193">
        <f t="shared" si="2"/>
        <v>3506</v>
      </c>
      <c r="AD6" s="193">
        <f t="shared" si="2"/>
        <v>3506</v>
      </c>
      <c r="AE6" s="193">
        <f t="shared" si="2"/>
        <v>3506</v>
      </c>
      <c r="AF6" s="193">
        <f t="shared" si="2"/>
        <v>3506</v>
      </c>
      <c r="AG6" s="193">
        <f t="shared" si="2"/>
        <v>3506</v>
      </c>
      <c r="AH6" s="193">
        <f t="shared" si="2"/>
        <v>3506</v>
      </c>
      <c r="AI6" s="193">
        <f t="shared" si="2"/>
        <v>3506</v>
      </c>
      <c r="AJ6" s="193">
        <f t="shared" si="2"/>
        <v>3506</v>
      </c>
      <c r="AK6" s="193">
        <f t="shared" si="2"/>
        <v>3506</v>
      </c>
      <c r="AL6" s="193">
        <f t="shared" si="2"/>
        <v>3506</v>
      </c>
      <c r="AM6" s="193">
        <f t="shared" si="2"/>
        <v>3506</v>
      </c>
      <c r="AN6" s="193">
        <f t="shared" si="2"/>
        <v>3506</v>
      </c>
      <c r="AO6" s="193">
        <f>AN9</f>
        <v>3506</v>
      </c>
      <c r="AP6" s="193">
        <f t="shared" si="2"/>
        <v>3506</v>
      </c>
      <c r="AQ6" s="193">
        <f t="shared" si="2"/>
        <v>3506</v>
      </c>
      <c r="AR6" s="193">
        <f t="shared" si="2"/>
        <v>3506</v>
      </c>
      <c r="AS6" s="193">
        <f t="shared" si="2"/>
        <v>3506</v>
      </c>
      <c r="AT6" s="193">
        <f t="shared" si="2"/>
        <v>3506</v>
      </c>
      <c r="AU6" s="193">
        <f t="shared" si="2"/>
        <v>3506</v>
      </c>
      <c r="AV6" s="193">
        <f t="shared" si="2"/>
        <v>3439</v>
      </c>
      <c r="AW6" s="193">
        <f t="shared" si="2"/>
        <v>3373</v>
      </c>
      <c r="AX6" s="193">
        <f t="shared" si="2"/>
        <v>3308</v>
      </c>
      <c r="AY6" s="193">
        <f t="shared" si="2"/>
        <v>3244</v>
      </c>
      <c r="AZ6" s="193">
        <f t="shared" si="2"/>
        <v>3182</v>
      </c>
      <c r="BA6" s="193">
        <f t="shared" si="2"/>
        <v>3121</v>
      </c>
      <c r="BB6" s="193">
        <f t="shared" si="2"/>
        <v>3061</v>
      </c>
      <c r="BC6" s="193">
        <f t="shared" si="2"/>
        <v>3002</v>
      </c>
      <c r="BD6" s="193">
        <f t="shared" si="2"/>
        <v>2944</v>
      </c>
      <c r="BE6" s="193">
        <f t="shared" si="2"/>
        <v>2887</v>
      </c>
      <c r="BF6" s="193">
        <f t="shared" si="2"/>
        <v>2832</v>
      </c>
      <c r="BG6" s="193">
        <f t="shared" si="2"/>
        <v>2778</v>
      </c>
      <c r="BH6" s="193">
        <f t="shared" si="2"/>
        <v>2725</v>
      </c>
      <c r="BI6" s="193">
        <f t="shared" si="2"/>
        <v>2673</v>
      </c>
      <c r="BJ6" s="193">
        <f t="shared" si="2"/>
        <v>2622</v>
      </c>
      <c r="BK6" s="193">
        <f t="shared" si="2"/>
        <v>2572</v>
      </c>
      <c r="BL6" s="193">
        <f t="shared" si="2"/>
        <v>2523</v>
      </c>
      <c r="BM6" s="193">
        <f t="shared" si="2"/>
        <v>2475</v>
      </c>
      <c r="BN6" s="193">
        <f t="shared" si="2"/>
        <v>2427</v>
      </c>
      <c r="BO6" s="193">
        <f t="shared" si="2"/>
        <v>2380</v>
      </c>
      <c r="BP6" s="193">
        <f t="shared" ref="BP6:BU6" si="3">BO9</f>
        <v>2334</v>
      </c>
      <c r="BQ6" s="193">
        <f t="shared" si="3"/>
        <v>2289</v>
      </c>
      <c r="BR6" s="193">
        <f t="shared" si="3"/>
        <v>2245</v>
      </c>
      <c r="BS6" s="193">
        <f t="shared" si="3"/>
        <v>2202</v>
      </c>
      <c r="BT6" s="193">
        <f t="shared" si="3"/>
        <v>2160</v>
      </c>
      <c r="BU6" s="193">
        <f t="shared" si="3"/>
        <v>2119</v>
      </c>
    </row>
    <row r="7" spans="1:73" x14ac:dyDescent="0.3">
      <c r="A7" s="146" t="s">
        <v>36</v>
      </c>
      <c r="B7" s="145"/>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row>
    <row r="8" spans="1:73" x14ac:dyDescent="0.3">
      <c r="A8" s="147" t="s">
        <v>37</v>
      </c>
      <c r="B8" s="194">
        <f>-B15</f>
        <v>0</v>
      </c>
      <c r="C8" s="194">
        <f t="shared" ref="C8:BN8" si="4">-C15</f>
        <v>0</v>
      </c>
      <c r="D8" s="194">
        <f t="shared" si="4"/>
        <v>0</v>
      </c>
      <c r="E8" s="194">
        <f t="shared" si="4"/>
        <v>0</v>
      </c>
      <c r="F8" s="194">
        <f t="shared" si="4"/>
        <v>0</v>
      </c>
      <c r="G8" s="194">
        <f t="shared" si="4"/>
        <v>0</v>
      </c>
      <c r="H8" s="194">
        <f t="shared" si="4"/>
        <v>0</v>
      </c>
      <c r="I8" s="194">
        <f t="shared" si="4"/>
        <v>0</v>
      </c>
      <c r="J8" s="194">
        <f t="shared" si="4"/>
        <v>0</v>
      </c>
      <c r="K8" s="194">
        <f t="shared" si="4"/>
        <v>0</v>
      </c>
      <c r="L8" s="194">
        <f t="shared" si="4"/>
        <v>0</v>
      </c>
      <c r="M8" s="194">
        <f t="shared" si="4"/>
        <v>0</v>
      </c>
      <c r="N8" s="194">
        <f t="shared" si="4"/>
        <v>0</v>
      </c>
      <c r="O8" s="194">
        <f t="shared" si="4"/>
        <v>0</v>
      </c>
      <c r="P8" s="194">
        <f>-P15</f>
        <v>0</v>
      </c>
      <c r="Q8" s="194">
        <f t="shared" si="4"/>
        <v>0</v>
      </c>
      <c r="R8" s="194">
        <f t="shared" si="4"/>
        <v>0</v>
      </c>
      <c r="S8" s="194">
        <f t="shared" si="4"/>
        <v>0</v>
      </c>
      <c r="T8" s="194">
        <f t="shared" si="4"/>
        <v>0</v>
      </c>
      <c r="U8" s="194">
        <f t="shared" si="4"/>
        <v>0</v>
      </c>
      <c r="V8" s="194">
        <f t="shared" si="4"/>
        <v>0</v>
      </c>
      <c r="W8" s="194">
        <f t="shared" si="4"/>
        <v>0</v>
      </c>
      <c r="X8" s="194">
        <f t="shared" si="4"/>
        <v>0</v>
      </c>
      <c r="Y8" s="194">
        <f t="shared" si="4"/>
        <v>0</v>
      </c>
      <c r="Z8" s="194">
        <f t="shared" si="4"/>
        <v>0</v>
      </c>
      <c r="AA8" s="194">
        <f>-AA15</f>
        <v>0</v>
      </c>
      <c r="AB8" s="194">
        <f t="shared" ref="AB8" si="5">-AB15</f>
        <v>0</v>
      </c>
      <c r="AC8" s="194">
        <f>-AC15</f>
        <v>0</v>
      </c>
      <c r="AD8" s="194">
        <f>-AD15</f>
        <v>0</v>
      </c>
      <c r="AE8" s="194">
        <f t="shared" si="4"/>
        <v>0</v>
      </c>
      <c r="AF8" s="194">
        <f t="shared" si="4"/>
        <v>0</v>
      </c>
      <c r="AG8" s="194">
        <f t="shared" si="4"/>
        <v>0</v>
      </c>
      <c r="AH8" s="194">
        <f>-AH15</f>
        <v>0</v>
      </c>
      <c r="AI8" s="194">
        <f>-AI15</f>
        <v>0</v>
      </c>
      <c r="AJ8" s="194">
        <f t="shared" si="4"/>
        <v>0</v>
      </c>
      <c r="AK8" s="194">
        <f t="shared" si="4"/>
        <v>0</v>
      </c>
      <c r="AL8" s="194">
        <f>-AL15</f>
        <v>0</v>
      </c>
      <c r="AM8" s="194">
        <f t="shared" si="4"/>
        <v>0</v>
      </c>
      <c r="AN8" s="194">
        <f t="shared" si="4"/>
        <v>0</v>
      </c>
      <c r="AO8" s="194">
        <f>-AO15</f>
        <v>0</v>
      </c>
      <c r="AP8" s="194">
        <f>-AP15</f>
        <v>0</v>
      </c>
      <c r="AQ8" s="194">
        <f t="shared" si="4"/>
        <v>0</v>
      </c>
      <c r="AR8" s="194">
        <f t="shared" si="4"/>
        <v>0</v>
      </c>
      <c r="AS8" s="194">
        <f t="shared" si="4"/>
        <v>0</v>
      </c>
      <c r="AT8" s="194">
        <f>-AT15</f>
        <v>0</v>
      </c>
      <c r="AU8" s="194">
        <f>-AU15</f>
        <v>-67</v>
      </c>
      <c r="AV8" s="194">
        <f t="shared" si="4"/>
        <v>-66</v>
      </c>
      <c r="AW8" s="194">
        <f t="shared" si="4"/>
        <v>-65</v>
      </c>
      <c r="AX8" s="194">
        <f t="shared" si="4"/>
        <v>-64</v>
      </c>
      <c r="AY8" s="194">
        <f t="shared" si="4"/>
        <v>-62</v>
      </c>
      <c r="AZ8" s="194">
        <f t="shared" si="4"/>
        <v>-61</v>
      </c>
      <c r="BA8" s="194">
        <f t="shared" si="4"/>
        <v>-60</v>
      </c>
      <c r="BB8" s="194">
        <f t="shared" si="4"/>
        <v>-59</v>
      </c>
      <c r="BC8" s="194">
        <f t="shared" si="4"/>
        <v>-58</v>
      </c>
      <c r="BD8" s="194">
        <f t="shared" si="4"/>
        <v>-57</v>
      </c>
      <c r="BE8" s="194">
        <f t="shared" si="4"/>
        <v>-55</v>
      </c>
      <c r="BF8" s="194">
        <f t="shared" si="4"/>
        <v>-54</v>
      </c>
      <c r="BG8" s="194">
        <f t="shared" si="4"/>
        <v>-53</v>
      </c>
      <c r="BH8" s="194">
        <f t="shared" si="4"/>
        <v>-52</v>
      </c>
      <c r="BI8" s="194">
        <f t="shared" si="4"/>
        <v>-51</v>
      </c>
      <c r="BJ8" s="194">
        <f t="shared" si="4"/>
        <v>-50</v>
      </c>
      <c r="BK8" s="194">
        <f t="shared" si="4"/>
        <v>-49</v>
      </c>
      <c r="BL8" s="194">
        <f t="shared" si="4"/>
        <v>-48</v>
      </c>
      <c r="BM8" s="194">
        <f t="shared" si="4"/>
        <v>-48</v>
      </c>
      <c r="BN8" s="194">
        <f t="shared" si="4"/>
        <v>-47</v>
      </c>
      <c r="BO8" s="194">
        <f t="shared" ref="BO8:BU8" si="6">-BO15</f>
        <v>-46</v>
      </c>
      <c r="BP8" s="194">
        <f t="shared" si="6"/>
        <v>-45</v>
      </c>
      <c r="BQ8" s="194">
        <f t="shared" si="6"/>
        <v>-44</v>
      </c>
      <c r="BR8" s="194">
        <f t="shared" si="6"/>
        <v>-43</v>
      </c>
      <c r="BS8" s="194">
        <f t="shared" si="6"/>
        <v>-42</v>
      </c>
      <c r="BT8" s="194">
        <f t="shared" si="6"/>
        <v>-41</v>
      </c>
      <c r="BU8" s="194">
        <f t="shared" si="6"/>
        <v>-41</v>
      </c>
    </row>
    <row r="9" spans="1:73" x14ac:dyDescent="0.3">
      <c r="A9" s="62" t="s">
        <v>38</v>
      </c>
      <c r="B9" s="195">
        <f t="shared" ref="B9:AT9" si="7">SUM(B6:B8)</f>
        <v>3506</v>
      </c>
      <c r="C9" s="195">
        <f t="shared" si="7"/>
        <v>3506</v>
      </c>
      <c r="D9" s="195">
        <f t="shared" si="7"/>
        <v>3506</v>
      </c>
      <c r="E9" s="195">
        <f t="shared" si="7"/>
        <v>3506</v>
      </c>
      <c r="F9" s="195">
        <f t="shared" si="7"/>
        <v>3506</v>
      </c>
      <c r="G9" s="195">
        <f t="shared" si="7"/>
        <v>3506</v>
      </c>
      <c r="H9" s="195">
        <f t="shared" si="7"/>
        <v>3506</v>
      </c>
      <c r="I9" s="195">
        <f t="shared" si="7"/>
        <v>3506</v>
      </c>
      <c r="J9" s="195">
        <f t="shared" si="7"/>
        <v>3506</v>
      </c>
      <c r="K9" s="195">
        <f t="shared" si="7"/>
        <v>3506</v>
      </c>
      <c r="L9" s="195">
        <f t="shared" si="7"/>
        <v>3506</v>
      </c>
      <c r="M9" s="195">
        <f t="shared" si="7"/>
        <v>3506</v>
      </c>
      <c r="N9" s="195">
        <f t="shared" si="7"/>
        <v>3506</v>
      </c>
      <c r="O9" s="195">
        <f t="shared" si="7"/>
        <v>3506</v>
      </c>
      <c r="P9" s="195">
        <f t="shared" si="7"/>
        <v>3506</v>
      </c>
      <c r="Q9" s="195">
        <f t="shared" si="7"/>
        <v>3506</v>
      </c>
      <c r="R9" s="195">
        <f t="shared" si="7"/>
        <v>3506</v>
      </c>
      <c r="S9" s="195">
        <f t="shared" si="7"/>
        <v>3506</v>
      </c>
      <c r="T9" s="195">
        <f t="shared" si="7"/>
        <v>3506</v>
      </c>
      <c r="U9" s="195">
        <f t="shared" si="7"/>
        <v>3506</v>
      </c>
      <c r="V9" s="195">
        <f t="shared" si="7"/>
        <v>3506</v>
      </c>
      <c r="W9" s="195">
        <f t="shared" si="7"/>
        <v>3506</v>
      </c>
      <c r="X9" s="195">
        <f t="shared" si="7"/>
        <v>3506</v>
      </c>
      <c r="Y9" s="195">
        <f t="shared" si="7"/>
        <v>3506</v>
      </c>
      <c r="Z9" s="195">
        <f t="shared" si="7"/>
        <v>3506</v>
      </c>
      <c r="AA9" s="195">
        <f t="shared" si="7"/>
        <v>3506</v>
      </c>
      <c r="AB9" s="195">
        <f t="shared" si="7"/>
        <v>3506</v>
      </c>
      <c r="AC9" s="195">
        <f t="shared" si="7"/>
        <v>3506</v>
      </c>
      <c r="AD9" s="195">
        <f t="shared" si="7"/>
        <v>3506</v>
      </c>
      <c r="AE9" s="195">
        <f t="shared" si="7"/>
        <v>3506</v>
      </c>
      <c r="AF9" s="195">
        <f t="shared" si="7"/>
        <v>3506</v>
      </c>
      <c r="AG9" s="195">
        <f t="shared" si="7"/>
        <v>3506</v>
      </c>
      <c r="AH9" s="195">
        <f t="shared" si="7"/>
        <v>3506</v>
      </c>
      <c r="AI9" s="195">
        <f t="shared" si="7"/>
        <v>3506</v>
      </c>
      <c r="AJ9" s="195">
        <f t="shared" si="7"/>
        <v>3506</v>
      </c>
      <c r="AK9" s="195">
        <f t="shared" si="7"/>
        <v>3506</v>
      </c>
      <c r="AL9" s="195">
        <f t="shared" si="7"/>
        <v>3506</v>
      </c>
      <c r="AM9" s="195">
        <f t="shared" si="7"/>
        <v>3506</v>
      </c>
      <c r="AN9" s="195">
        <f t="shared" si="7"/>
        <v>3506</v>
      </c>
      <c r="AO9" s="195">
        <f t="shared" si="7"/>
        <v>3506</v>
      </c>
      <c r="AP9" s="195">
        <f t="shared" si="7"/>
        <v>3506</v>
      </c>
      <c r="AQ9" s="195">
        <f t="shared" si="7"/>
        <v>3506</v>
      </c>
      <c r="AR9" s="195">
        <f t="shared" si="7"/>
        <v>3506</v>
      </c>
      <c r="AS9" s="195">
        <f t="shared" si="7"/>
        <v>3506</v>
      </c>
      <c r="AT9" s="195">
        <f t="shared" si="7"/>
        <v>3506</v>
      </c>
      <c r="AU9" s="195">
        <f>SUM(AU6:AU8)</f>
        <v>3439</v>
      </c>
      <c r="AV9" s="195">
        <f t="shared" ref="AV9:BU9" si="8">SUM(AV6:AV8)</f>
        <v>3373</v>
      </c>
      <c r="AW9" s="195">
        <f t="shared" si="8"/>
        <v>3308</v>
      </c>
      <c r="AX9" s="195">
        <f t="shared" si="8"/>
        <v>3244</v>
      </c>
      <c r="AY9" s="195">
        <f t="shared" si="8"/>
        <v>3182</v>
      </c>
      <c r="AZ9" s="195">
        <f t="shared" si="8"/>
        <v>3121</v>
      </c>
      <c r="BA9" s="195">
        <f t="shared" si="8"/>
        <v>3061</v>
      </c>
      <c r="BB9" s="195">
        <f t="shared" si="8"/>
        <v>3002</v>
      </c>
      <c r="BC9" s="195">
        <f t="shared" si="8"/>
        <v>2944</v>
      </c>
      <c r="BD9" s="195">
        <f t="shared" si="8"/>
        <v>2887</v>
      </c>
      <c r="BE9" s="195">
        <f t="shared" si="8"/>
        <v>2832</v>
      </c>
      <c r="BF9" s="195">
        <f t="shared" si="8"/>
        <v>2778</v>
      </c>
      <c r="BG9" s="195">
        <f t="shared" si="8"/>
        <v>2725</v>
      </c>
      <c r="BH9" s="195">
        <f t="shared" si="8"/>
        <v>2673</v>
      </c>
      <c r="BI9" s="195">
        <f t="shared" si="8"/>
        <v>2622</v>
      </c>
      <c r="BJ9" s="195">
        <f t="shared" si="8"/>
        <v>2572</v>
      </c>
      <c r="BK9" s="195">
        <f t="shared" si="8"/>
        <v>2523</v>
      </c>
      <c r="BL9" s="195">
        <f t="shared" si="8"/>
        <v>2475</v>
      </c>
      <c r="BM9" s="195">
        <f t="shared" si="8"/>
        <v>2427</v>
      </c>
      <c r="BN9" s="195">
        <f t="shared" si="8"/>
        <v>2380</v>
      </c>
      <c r="BO9" s="195">
        <f t="shared" si="8"/>
        <v>2334</v>
      </c>
      <c r="BP9" s="195">
        <f t="shared" si="8"/>
        <v>2289</v>
      </c>
      <c r="BQ9" s="195">
        <f t="shared" si="8"/>
        <v>2245</v>
      </c>
      <c r="BR9" s="195">
        <f t="shared" si="8"/>
        <v>2202</v>
      </c>
      <c r="BS9" s="195">
        <f t="shared" si="8"/>
        <v>2160</v>
      </c>
      <c r="BT9" s="195">
        <f t="shared" si="8"/>
        <v>2119</v>
      </c>
      <c r="BU9" s="195">
        <f t="shared" si="8"/>
        <v>2078</v>
      </c>
    </row>
    <row r="10" spans="1:73" x14ac:dyDescent="0.3">
      <c r="A10" s="146"/>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195"/>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row>
    <row r="11" spans="1:73" x14ac:dyDescent="0.3">
      <c r="A11" s="61" t="s">
        <v>39</v>
      </c>
    </row>
    <row r="12" spans="1:73" x14ac:dyDescent="0.3">
      <c r="A12" s="65" t="s">
        <v>40</v>
      </c>
      <c r="B12" s="196"/>
      <c r="C12" s="566">
        <f>IF($A$3="MRR",B7,0)</f>
        <v>0</v>
      </c>
      <c r="D12" s="566">
        <f>IF($A$3="MRR",C7,0)</f>
        <v>0</v>
      </c>
      <c r="E12" s="566">
        <f t="shared" ref="E12:M12" si="9">IF($A$3="MRR",D7,0)</f>
        <v>0</v>
      </c>
      <c r="F12" s="566">
        <f t="shared" si="9"/>
        <v>0</v>
      </c>
      <c r="G12" s="566">
        <f t="shared" si="9"/>
        <v>0</v>
      </c>
      <c r="H12" s="566">
        <f t="shared" si="9"/>
        <v>0</v>
      </c>
      <c r="I12" s="566">
        <f t="shared" si="9"/>
        <v>0</v>
      </c>
      <c r="J12" s="566">
        <f t="shared" si="9"/>
        <v>0</v>
      </c>
      <c r="K12" s="566">
        <f t="shared" si="9"/>
        <v>0</v>
      </c>
      <c r="L12" s="566">
        <f t="shared" si="9"/>
        <v>0</v>
      </c>
      <c r="M12" s="566">
        <f t="shared" si="9"/>
        <v>0</v>
      </c>
      <c r="N12" s="176">
        <f>IF($A$3="MRR",M7,B7)</f>
        <v>0</v>
      </c>
      <c r="O12" s="176">
        <f>IF($A$3="MRR",N7,C7)</f>
        <v>0</v>
      </c>
      <c r="P12" s="176">
        <f t="shared" ref="P12:BU12" si="10">IF($A$3="MRR",O7,D7)</f>
        <v>0</v>
      </c>
      <c r="Q12" s="176">
        <f t="shared" si="10"/>
        <v>0</v>
      </c>
      <c r="R12" s="176">
        <f t="shared" si="10"/>
        <v>0</v>
      </c>
      <c r="S12" s="176">
        <f t="shared" si="10"/>
        <v>0</v>
      </c>
      <c r="T12" s="176">
        <f t="shared" si="10"/>
        <v>0</v>
      </c>
      <c r="U12" s="176">
        <f t="shared" si="10"/>
        <v>0</v>
      </c>
      <c r="V12" s="176">
        <f t="shared" si="10"/>
        <v>0</v>
      </c>
      <c r="W12" s="176">
        <f t="shared" si="10"/>
        <v>0</v>
      </c>
      <c r="X12" s="176">
        <f t="shared" si="10"/>
        <v>0</v>
      </c>
      <c r="Y12" s="176">
        <f t="shared" si="10"/>
        <v>0</v>
      </c>
      <c r="Z12" s="176">
        <f>IF($A$3="MRR",Y7,N7)</f>
        <v>0</v>
      </c>
      <c r="AA12" s="176">
        <f t="shared" si="10"/>
        <v>0</v>
      </c>
      <c r="AB12" s="176">
        <f t="shared" si="10"/>
        <v>0</v>
      </c>
      <c r="AC12" s="176">
        <f t="shared" si="10"/>
        <v>0</v>
      </c>
      <c r="AD12" s="176">
        <f t="shared" si="10"/>
        <v>0</v>
      </c>
      <c r="AE12" s="176">
        <f t="shared" si="10"/>
        <v>0</v>
      </c>
      <c r="AF12" s="176">
        <f t="shared" si="10"/>
        <v>0</v>
      </c>
      <c r="AG12" s="176">
        <f t="shared" si="10"/>
        <v>0</v>
      </c>
      <c r="AH12" s="176">
        <f t="shared" si="10"/>
        <v>0</v>
      </c>
      <c r="AI12" s="176">
        <f t="shared" si="10"/>
        <v>0</v>
      </c>
      <c r="AJ12" s="176">
        <f t="shared" si="10"/>
        <v>0</v>
      </c>
      <c r="AK12" s="176">
        <f t="shared" si="10"/>
        <v>0</v>
      </c>
      <c r="AL12" s="176">
        <f t="shared" si="10"/>
        <v>0</v>
      </c>
      <c r="AM12" s="176">
        <f t="shared" si="10"/>
        <v>0</v>
      </c>
      <c r="AN12" s="176">
        <f t="shared" si="10"/>
        <v>0</v>
      </c>
      <c r="AO12" s="176">
        <f t="shared" si="10"/>
        <v>0</v>
      </c>
      <c r="AP12" s="176">
        <f t="shared" si="10"/>
        <v>0</v>
      </c>
      <c r="AQ12" s="176">
        <f t="shared" si="10"/>
        <v>0</v>
      </c>
      <c r="AR12" s="176">
        <f t="shared" si="10"/>
        <v>0</v>
      </c>
      <c r="AS12" s="176">
        <f t="shared" si="10"/>
        <v>0</v>
      </c>
      <c r="AT12" s="176">
        <f t="shared" si="10"/>
        <v>0</v>
      </c>
      <c r="AU12" s="176">
        <f t="shared" si="10"/>
        <v>0</v>
      </c>
      <c r="AV12" s="176">
        <f t="shared" si="10"/>
        <v>0</v>
      </c>
      <c r="AW12" s="176">
        <f t="shared" si="10"/>
        <v>0</v>
      </c>
      <c r="AX12" s="176">
        <f t="shared" si="10"/>
        <v>0</v>
      </c>
      <c r="AY12" s="176">
        <f t="shared" si="10"/>
        <v>0</v>
      </c>
      <c r="AZ12" s="176">
        <f t="shared" si="10"/>
        <v>0</v>
      </c>
      <c r="BA12" s="176">
        <f t="shared" si="10"/>
        <v>0</v>
      </c>
      <c r="BB12" s="176">
        <f t="shared" si="10"/>
        <v>0</v>
      </c>
      <c r="BC12" s="176">
        <f t="shared" si="10"/>
        <v>0</v>
      </c>
      <c r="BD12" s="176">
        <f t="shared" si="10"/>
        <v>0</v>
      </c>
      <c r="BE12" s="176">
        <f t="shared" si="10"/>
        <v>0</v>
      </c>
      <c r="BF12" s="176">
        <f t="shared" si="10"/>
        <v>0</v>
      </c>
      <c r="BG12" s="176">
        <f t="shared" si="10"/>
        <v>0</v>
      </c>
      <c r="BH12" s="176">
        <f t="shared" si="10"/>
        <v>0</v>
      </c>
      <c r="BI12" s="176">
        <f t="shared" si="10"/>
        <v>0</v>
      </c>
      <c r="BJ12" s="176">
        <f t="shared" si="10"/>
        <v>0</v>
      </c>
      <c r="BK12" s="176">
        <f t="shared" si="10"/>
        <v>0</v>
      </c>
      <c r="BL12" s="176">
        <f t="shared" si="10"/>
        <v>0</v>
      </c>
      <c r="BM12" s="176">
        <f t="shared" si="10"/>
        <v>0</v>
      </c>
      <c r="BN12" s="176">
        <f t="shared" si="10"/>
        <v>0</v>
      </c>
      <c r="BO12" s="176">
        <f t="shared" si="10"/>
        <v>0</v>
      </c>
      <c r="BP12" s="176">
        <f t="shared" si="10"/>
        <v>0</v>
      </c>
      <c r="BQ12" s="176">
        <f t="shared" si="10"/>
        <v>0</v>
      </c>
      <c r="BR12" s="176">
        <f t="shared" si="10"/>
        <v>0</v>
      </c>
      <c r="BS12" s="176">
        <f t="shared" si="10"/>
        <v>0</v>
      </c>
      <c r="BT12" s="176">
        <f t="shared" si="10"/>
        <v>0</v>
      </c>
      <c r="BU12" s="176">
        <f t="shared" si="10"/>
        <v>0</v>
      </c>
    </row>
    <row r="13" spans="1:73" x14ac:dyDescent="0.3">
      <c r="A13" s="147" t="s">
        <v>41</v>
      </c>
      <c r="B13" s="197"/>
      <c r="C13" s="567">
        <f>IF($A$3="MRR",B16,0)</f>
        <v>3506</v>
      </c>
      <c r="D13" s="567">
        <f t="shared" ref="D13:M13" si="11">IF($A$3="MRR",C16,0)</f>
        <v>3506</v>
      </c>
      <c r="E13" s="567">
        <f t="shared" si="11"/>
        <v>3506</v>
      </c>
      <c r="F13" s="567">
        <f t="shared" si="11"/>
        <v>3506</v>
      </c>
      <c r="G13" s="567">
        <f t="shared" si="11"/>
        <v>3506</v>
      </c>
      <c r="H13" s="567">
        <f t="shared" si="11"/>
        <v>3506</v>
      </c>
      <c r="I13" s="567">
        <f t="shared" si="11"/>
        <v>3506</v>
      </c>
      <c r="J13" s="567">
        <f t="shared" si="11"/>
        <v>3506</v>
      </c>
      <c r="K13" s="567">
        <f t="shared" si="11"/>
        <v>3506</v>
      </c>
      <c r="L13" s="567">
        <f t="shared" si="11"/>
        <v>3506</v>
      </c>
      <c r="M13" s="567">
        <f t="shared" si="11"/>
        <v>3506</v>
      </c>
      <c r="N13" s="198">
        <f>IF($A$3="MRR",M16,B16)</f>
        <v>3506</v>
      </c>
      <c r="O13" s="198">
        <f t="shared" ref="O13:AG13" si="12">IF($A$3="MRR",N16,C16)</f>
        <v>3506</v>
      </c>
      <c r="P13" s="198">
        <f t="shared" si="12"/>
        <v>3506</v>
      </c>
      <c r="Q13" s="198">
        <f t="shared" si="12"/>
        <v>3506</v>
      </c>
      <c r="R13" s="198">
        <f t="shared" si="12"/>
        <v>3506</v>
      </c>
      <c r="S13" s="198">
        <f t="shared" si="12"/>
        <v>3506</v>
      </c>
      <c r="T13" s="198">
        <f t="shared" si="12"/>
        <v>3506</v>
      </c>
      <c r="U13" s="198">
        <f t="shared" si="12"/>
        <v>3506</v>
      </c>
      <c r="V13" s="198">
        <f t="shared" si="12"/>
        <v>3506</v>
      </c>
      <c r="W13" s="198">
        <f t="shared" si="12"/>
        <v>3506</v>
      </c>
      <c r="X13" s="198">
        <f t="shared" si="12"/>
        <v>3506</v>
      </c>
      <c r="Y13" s="198">
        <f t="shared" si="12"/>
        <v>3506</v>
      </c>
      <c r="Z13" s="198">
        <f>IF($A$3="MRR",Y16,N16)</f>
        <v>3506</v>
      </c>
      <c r="AA13" s="198">
        <f t="shared" si="12"/>
        <v>3506</v>
      </c>
      <c r="AB13" s="198">
        <f t="shared" si="12"/>
        <v>3506</v>
      </c>
      <c r="AC13" s="198">
        <f t="shared" si="12"/>
        <v>3506</v>
      </c>
      <c r="AD13" s="198">
        <f t="shared" si="12"/>
        <v>3506</v>
      </c>
      <c r="AE13" s="198">
        <f t="shared" si="12"/>
        <v>3506</v>
      </c>
      <c r="AF13" s="198">
        <f t="shared" si="12"/>
        <v>3506</v>
      </c>
      <c r="AG13" s="198">
        <f t="shared" si="12"/>
        <v>3506</v>
      </c>
      <c r="AH13" s="198">
        <f>IF($A$3="MRR",AG16,V16)</f>
        <v>3506</v>
      </c>
      <c r="AI13" s="198">
        <f t="shared" ref="AI13:BU13" si="13">IF($A$3="MRR",AH16,W16)</f>
        <v>3506</v>
      </c>
      <c r="AJ13" s="198">
        <f t="shared" si="13"/>
        <v>3506</v>
      </c>
      <c r="AK13" s="198">
        <f t="shared" si="13"/>
        <v>3506</v>
      </c>
      <c r="AL13" s="198">
        <f t="shared" si="13"/>
        <v>3506</v>
      </c>
      <c r="AM13" s="198">
        <f t="shared" si="13"/>
        <v>3506</v>
      </c>
      <c r="AN13" s="198">
        <f t="shared" si="13"/>
        <v>3506</v>
      </c>
      <c r="AO13" s="198">
        <f t="shared" si="13"/>
        <v>3506</v>
      </c>
      <c r="AP13" s="198">
        <f t="shared" si="13"/>
        <v>3506</v>
      </c>
      <c r="AQ13" s="198">
        <f t="shared" si="13"/>
        <v>3506</v>
      </c>
      <c r="AR13" s="198">
        <f t="shared" si="13"/>
        <v>3506</v>
      </c>
      <c r="AS13" s="198">
        <f t="shared" si="13"/>
        <v>3506</v>
      </c>
      <c r="AT13" s="198">
        <f t="shared" si="13"/>
        <v>3506</v>
      </c>
      <c r="AU13" s="198">
        <f t="shared" si="13"/>
        <v>3506</v>
      </c>
      <c r="AV13" s="198">
        <f t="shared" si="13"/>
        <v>3439</v>
      </c>
      <c r="AW13" s="198">
        <f t="shared" si="13"/>
        <v>3373</v>
      </c>
      <c r="AX13" s="198">
        <f t="shared" si="13"/>
        <v>3308</v>
      </c>
      <c r="AY13" s="198">
        <f t="shared" si="13"/>
        <v>3244</v>
      </c>
      <c r="AZ13" s="198">
        <f t="shared" si="13"/>
        <v>3182</v>
      </c>
      <c r="BA13" s="198">
        <f t="shared" si="13"/>
        <v>3121</v>
      </c>
      <c r="BB13" s="198">
        <f t="shared" si="13"/>
        <v>3061</v>
      </c>
      <c r="BC13" s="198">
        <f t="shared" si="13"/>
        <v>3002</v>
      </c>
      <c r="BD13" s="198">
        <f t="shared" si="13"/>
        <v>2944</v>
      </c>
      <c r="BE13" s="198">
        <f t="shared" si="13"/>
        <v>2887</v>
      </c>
      <c r="BF13" s="198">
        <f t="shared" si="13"/>
        <v>2832</v>
      </c>
      <c r="BG13" s="198">
        <f t="shared" si="13"/>
        <v>2778</v>
      </c>
      <c r="BH13" s="198">
        <f t="shared" si="13"/>
        <v>2725</v>
      </c>
      <c r="BI13" s="198">
        <f t="shared" si="13"/>
        <v>2673</v>
      </c>
      <c r="BJ13" s="198">
        <f t="shared" si="13"/>
        <v>2622</v>
      </c>
      <c r="BK13" s="198">
        <f t="shared" si="13"/>
        <v>2572</v>
      </c>
      <c r="BL13" s="198">
        <f t="shared" si="13"/>
        <v>2523</v>
      </c>
      <c r="BM13" s="198">
        <f t="shared" si="13"/>
        <v>2475</v>
      </c>
      <c r="BN13" s="198">
        <f t="shared" si="13"/>
        <v>2427</v>
      </c>
      <c r="BO13" s="198">
        <f t="shared" si="13"/>
        <v>2380</v>
      </c>
      <c r="BP13" s="198">
        <f t="shared" si="13"/>
        <v>2334</v>
      </c>
      <c r="BQ13" s="198">
        <f t="shared" si="13"/>
        <v>2289</v>
      </c>
      <c r="BR13" s="198">
        <f t="shared" si="13"/>
        <v>2245</v>
      </c>
      <c r="BS13" s="198">
        <f t="shared" si="13"/>
        <v>2202</v>
      </c>
      <c r="BT13" s="198">
        <f t="shared" si="13"/>
        <v>2160</v>
      </c>
      <c r="BU13" s="198">
        <f t="shared" si="13"/>
        <v>2119</v>
      </c>
    </row>
    <row r="14" spans="1:73" x14ac:dyDescent="0.3">
      <c r="A14" s="146" t="s">
        <v>42</v>
      </c>
      <c r="B14" s="176">
        <f>IF($A$3="ARR",ROUND($B$6/12,0),B6)</f>
        <v>3506</v>
      </c>
      <c r="C14" s="176">
        <f>IF($A$3="ARR",MIN($B$6-SUM($B$14:B$14),ROUND($B$6/12,0)),SUM(C12:C13))</f>
        <v>3506</v>
      </c>
      <c r="D14" s="176">
        <f>IF($A$3="ARR",MIN($B$6-SUM($B$14:C$14),ROUND($B$6/12,0)),SUM(D12:D13))</f>
        <v>3506</v>
      </c>
      <c r="E14" s="176">
        <f>IF($A$3="ARR",MIN($B$6-SUM($B$14:D$14),ROUND($B$6/12,0)),SUM(E12:E13))</f>
        <v>3506</v>
      </c>
      <c r="F14" s="176">
        <f>IF($A$3="ARR",MIN($B$6-SUM($B$14:E$14),ROUND($B$6/12,0)),SUM(F12:F13))</f>
        <v>3506</v>
      </c>
      <c r="G14" s="176">
        <f>IF($A$3="ARR",MIN($B$6-SUM($B$14:F$14),ROUND($B$6/12,0)),SUM(G12:G13))</f>
        <v>3506</v>
      </c>
      <c r="H14" s="176">
        <f>IF($A$3="ARR",MIN($B$6-SUM($B$14:G$14),ROUND($B$6/12,0)),SUM(H12:H13))</f>
        <v>3506</v>
      </c>
      <c r="I14" s="176">
        <f>IF($A$3="ARR",MIN($B$6-SUM($B$14:H$14),ROUND($B$6/12,0)),SUM(I12:I13))</f>
        <v>3506</v>
      </c>
      <c r="J14" s="176">
        <f>IF($A$3="ARR",MIN($B$6-SUM($B$14:I$14),ROUND($B$6/12,0)),SUM(J12:J13))</f>
        <v>3506</v>
      </c>
      <c r="K14" s="176">
        <f>IF($A$3="ARR",MIN($B$6-SUM($B$14:J$14),ROUND($B$6/12,0)),SUM(K12:K13))</f>
        <v>3506</v>
      </c>
      <c r="L14" s="176">
        <f>IF($A$3="ARR",MIN($B$6-SUM($B$14:K$14),ROUND($B$6/12,0)),SUM(L12:L13))</f>
        <v>3506</v>
      </c>
      <c r="M14" s="176">
        <f>IF($A$3="ARR",MAX($B$6-SUM($B$14:L$14),ROUND($B$6/12,0)),SUM(M12:M13))</f>
        <v>3506</v>
      </c>
      <c r="N14" s="176">
        <f>SUM(N12:N13)</f>
        <v>3506</v>
      </c>
      <c r="O14" s="176">
        <f t="shared" ref="O14:BU14" si="14">SUM(O12:O13)</f>
        <v>3506</v>
      </c>
      <c r="P14" s="176">
        <f t="shared" si="14"/>
        <v>3506</v>
      </c>
      <c r="Q14" s="176">
        <f t="shared" si="14"/>
        <v>3506</v>
      </c>
      <c r="R14" s="176">
        <f t="shared" si="14"/>
        <v>3506</v>
      </c>
      <c r="S14" s="176">
        <f t="shared" si="14"/>
        <v>3506</v>
      </c>
      <c r="T14" s="176">
        <f t="shared" si="14"/>
        <v>3506</v>
      </c>
      <c r="U14" s="176">
        <f t="shared" si="14"/>
        <v>3506</v>
      </c>
      <c r="V14" s="176">
        <f t="shared" si="14"/>
        <v>3506</v>
      </c>
      <c r="W14" s="176">
        <f t="shared" si="14"/>
        <v>3506</v>
      </c>
      <c r="X14" s="176">
        <f t="shared" si="14"/>
        <v>3506</v>
      </c>
      <c r="Y14" s="176">
        <f t="shared" si="14"/>
        <v>3506</v>
      </c>
      <c r="Z14" s="176">
        <f t="shared" si="14"/>
        <v>3506</v>
      </c>
      <c r="AA14" s="176">
        <f t="shared" si="14"/>
        <v>3506</v>
      </c>
      <c r="AB14" s="176">
        <f t="shared" si="14"/>
        <v>3506</v>
      </c>
      <c r="AC14" s="176">
        <f t="shared" si="14"/>
        <v>3506</v>
      </c>
      <c r="AD14" s="176">
        <f t="shared" si="14"/>
        <v>3506</v>
      </c>
      <c r="AE14" s="176">
        <f t="shared" si="14"/>
        <v>3506</v>
      </c>
      <c r="AF14" s="176">
        <f t="shared" si="14"/>
        <v>3506</v>
      </c>
      <c r="AG14" s="176">
        <f t="shared" si="14"/>
        <v>3506</v>
      </c>
      <c r="AH14" s="176">
        <f t="shared" si="14"/>
        <v>3506</v>
      </c>
      <c r="AI14" s="176">
        <f t="shared" si="14"/>
        <v>3506</v>
      </c>
      <c r="AJ14" s="176">
        <f t="shared" si="14"/>
        <v>3506</v>
      </c>
      <c r="AK14" s="176">
        <f t="shared" si="14"/>
        <v>3506</v>
      </c>
      <c r="AL14" s="176">
        <f t="shared" si="14"/>
        <v>3506</v>
      </c>
      <c r="AM14" s="176">
        <f t="shared" si="14"/>
        <v>3506</v>
      </c>
      <c r="AN14" s="176">
        <f t="shared" si="14"/>
        <v>3506</v>
      </c>
      <c r="AO14" s="176">
        <f t="shared" si="14"/>
        <v>3506</v>
      </c>
      <c r="AP14" s="176">
        <f t="shared" si="14"/>
        <v>3506</v>
      </c>
      <c r="AQ14" s="176">
        <f t="shared" si="14"/>
        <v>3506</v>
      </c>
      <c r="AR14" s="176">
        <f t="shared" si="14"/>
        <v>3506</v>
      </c>
      <c r="AS14" s="176">
        <f t="shared" si="14"/>
        <v>3506</v>
      </c>
      <c r="AT14" s="176">
        <f t="shared" si="14"/>
        <v>3506</v>
      </c>
      <c r="AU14" s="176">
        <f t="shared" si="14"/>
        <v>3506</v>
      </c>
      <c r="AV14" s="176">
        <f t="shared" si="14"/>
        <v>3439</v>
      </c>
      <c r="AW14" s="176">
        <f t="shared" si="14"/>
        <v>3373</v>
      </c>
      <c r="AX14" s="176">
        <f t="shared" si="14"/>
        <v>3308</v>
      </c>
      <c r="AY14" s="176">
        <f t="shared" si="14"/>
        <v>3244</v>
      </c>
      <c r="AZ14" s="176">
        <f t="shared" si="14"/>
        <v>3182</v>
      </c>
      <c r="BA14" s="176">
        <f t="shared" si="14"/>
        <v>3121</v>
      </c>
      <c r="BB14" s="176">
        <f t="shared" si="14"/>
        <v>3061</v>
      </c>
      <c r="BC14" s="176">
        <f t="shared" si="14"/>
        <v>3002</v>
      </c>
      <c r="BD14" s="176">
        <f t="shared" si="14"/>
        <v>2944</v>
      </c>
      <c r="BE14" s="176">
        <f t="shared" si="14"/>
        <v>2887</v>
      </c>
      <c r="BF14" s="176">
        <f t="shared" si="14"/>
        <v>2832</v>
      </c>
      <c r="BG14" s="176">
        <f t="shared" si="14"/>
        <v>2778</v>
      </c>
      <c r="BH14" s="176">
        <f t="shared" si="14"/>
        <v>2725</v>
      </c>
      <c r="BI14" s="176">
        <f t="shared" si="14"/>
        <v>2673</v>
      </c>
      <c r="BJ14" s="176">
        <f t="shared" si="14"/>
        <v>2622</v>
      </c>
      <c r="BK14" s="176">
        <f t="shared" si="14"/>
        <v>2572</v>
      </c>
      <c r="BL14" s="176">
        <f t="shared" si="14"/>
        <v>2523</v>
      </c>
      <c r="BM14" s="176">
        <f t="shared" si="14"/>
        <v>2475</v>
      </c>
      <c r="BN14" s="176">
        <f t="shared" si="14"/>
        <v>2427</v>
      </c>
      <c r="BO14" s="176">
        <f t="shared" si="14"/>
        <v>2380</v>
      </c>
      <c r="BP14" s="176">
        <f t="shared" si="14"/>
        <v>2334</v>
      </c>
      <c r="BQ14" s="176">
        <f t="shared" si="14"/>
        <v>2289</v>
      </c>
      <c r="BR14" s="176">
        <f t="shared" si="14"/>
        <v>2245</v>
      </c>
      <c r="BS14" s="176">
        <f t="shared" si="14"/>
        <v>2202</v>
      </c>
      <c r="BT14" s="176">
        <f t="shared" si="14"/>
        <v>2160</v>
      </c>
      <c r="BU14" s="176">
        <f t="shared" si="14"/>
        <v>2119</v>
      </c>
    </row>
    <row r="15" spans="1:73" x14ac:dyDescent="0.3">
      <c r="A15" s="147" t="s">
        <v>43</v>
      </c>
      <c r="B15" s="198">
        <f>ROUND((B$19)*B14,0)</f>
        <v>0</v>
      </c>
      <c r="C15" s="198">
        <f t="shared" ref="C15:BN15" si="15">ROUND((C$19)*C14,0)</f>
        <v>0</v>
      </c>
      <c r="D15" s="198">
        <f t="shared" si="15"/>
        <v>0</v>
      </c>
      <c r="E15" s="198">
        <f t="shared" si="15"/>
        <v>0</v>
      </c>
      <c r="F15" s="198">
        <f t="shared" si="15"/>
        <v>0</v>
      </c>
      <c r="G15" s="198">
        <f t="shared" si="15"/>
        <v>0</v>
      </c>
      <c r="H15" s="198">
        <f t="shared" si="15"/>
        <v>0</v>
      </c>
      <c r="I15" s="198">
        <f t="shared" si="15"/>
        <v>0</v>
      </c>
      <c r="J15" s="198">
        <f t="shared" si="15"/>
        <v>0</v>
      </c>
      <c r="K15" s="198">
        <f t="shared" si="15"/>
        <v>0</v>
      </c>
      <c r="L15" s="198">
        <f t="shared" si="15"/>
        <v>0</v>
      </c>
      <c r="M15" s="198">
        <f t="shared" si="15"/>
        <v>0</v>
      </c>
      <c r="N15" s="198">
        <f t="shared" si="15"/>
        <v>0</v>
      </c>
      <c r="O15" s="198">
        <f t="shared" si="15"/>
        <v>0</v>
      </c>
      <c r="P15" s="198">
        <f t="shared" si="15"/>
        <v>0</v>
      </c>
      <c r="Q15" s="198">
        <f t="shared" si="15"/>
        <v>0</v>
      </c>
      <c r="R15" s="198">
        <f t="shared" si="15"/>
        <v>0</v>
      </c>
      <c r="S15" s="198">
        <f t="shared" si="15"/>
        <v>0</v>
      </c>
      <c r="T15" s="198">
        <f t="shared" si="15"/>
        <v>0</v>
      </c>
      <c r="U15" s="198">
        <f t="shared" si="15"/>
        <v>0</v>
      </c>
      <c r="V15" s="198">
        <f t="shared" si="15"/>
        <v>0</v>
      </c>
      <c r="W15" s="198">
        <f t="shared" si="15"/>
        <v>0</v>
      </c>
      <c r="X15" s="198">
        <f t="shared" si="15"/>
        <v>0</v>
      </c>
      <c r="Y15" s="198">
        <f t="shared" si="15"/>
        <v>0</v>
      </c>
      <c r="Z15" s="198">
        <f t="shared" si="15"/>
        <v>0</v>
      </c>
      <c r="AA15" s="198">
        <f t="shared" si="15"/>
        <v>0</v>
      </c>
      <c r="AB15" s="198">
        <f t="shared" si="15"/>
        <v>0</v>
      </c>
      <c r="AC15" s="198">
        <f>ROUND((AC$19)*AC14,0)</f>
        <v>0</v>
      </c>
      <c r="AD15" s="198">
        <f t="shared" si="15"/>
        <v>0</v>
      </c>
      <c r="AE15" s="198">
        <f t="shared" si="15"/>
        <v>0</v>
      </c>
      <c r="AF15" s="198">
        <f t="shared" si="15"/>
        <v>0</v>
      </c>
      <c r="AG15" s="198">
        <f t="shared" si="15"/>
        <v>0</v>
      </c>
      <c r="AH15" s="198">
        <f>ROUND((AH$19)*AH14,0)</f>
        <v>0</v>
      </c>
      <c r="AI15" s="198">
        <f>ROUND((AI$19)*AI14,0)</f>
        <v>0</v>
      </c>
      <c r="AJ15" s="198">
        <f>ROUND((AJ$19)*AJ14,0)</f>
        <v>0</v>
      </c>
      <c r="AK15" s="198">
        <f t="shared" si="15"/>
        <v>0</v>
      </c>
      <c r="AL15" s="198">
        <f t="shared" si="15"/>
        <v>0</v>
      </c>
      <c r="AM15" s="198">
        <f t="shared" si="15"/>
        <v>0</v>
      </c>
      <c r="AN15" s="198">
        <f t="shared" si="15"/>
        <v>0</v>
      </c>
      <c r="AO15" s="198">
        <f>ROUND((AO$19)*AO14,0)</f>
        <v>0</v>
      </c>
      <c r="AP15" s="198">
        <f t="shared" si="15"/>
        <v>0</v>
      </c>
      <c r="AQ15" s="198">
        <f t="shared" si="15"/>
        <v>0</v>
      </c>
      <c r="AR15" s="198">
        <f t="shared" si="15"/>
        <v>0</v>
      </c>
      <c r="AS15" s="198">
        <f t="shared" si="15"/>
        <v>0</v>
      </c>
      <c r="AT15" s="198">
        <f t="shared" si="15"/>
        <v>0</v>
      </c>
      <c r="AU15" s="198">
        <f>ROUND((AU$19)*AU14,0)</f>
        <v>67</v>
      </c>
      <c r="AV15" s="198">
        <f t="shared" si="15"/>
        <v>66</v>
      </c>
      <c r="AW15" s="198">
        <f t="shared" si="15"/>
        <v>65</v>
      </c>
      <c r="AX15" s="198">
        <f t="shared" si="15"/>
        <v>64</v>
      </c>
      <c r="AY15" s="198">
        <f t="shared" si="15"/>
        <v>62</v>
      </c>
      <c r="AZ15" s="198">
        <f t="shared" si="15"/>
        <v>61</v>
      </c>
      <c r="BA15" s="198">
        <f t="shared" si="15"/>
        <v>60</v>
      </c>
      <c r="BB15" s="198">
        <f t="shared" si="15"/>
        <v>59</v>
      </c>
      <c r="BC15" s="198">
        <f t="shared" si="15"/>
        <v>58</v>
      </c>
      <c r="BD15" s="198">
        <f t="shared" si="15"/>
        <v>57</v>
      </c>
      <c r="BE15" s="198">
        <f t="shared" si="15"/>
        <v>55</v>
      </c>
      <c r="BF15" s="198">
        <f t="shared" si="15"/>
        <v>54</v>
      </c>
      <c r="BG15" s="198">
        <f t="shared" si="15"/>
        <v>53</v>
      </c>
      <c r="BH15" s="198">
        <f t="shared" si="15"/>
        <v>52</v>
      </c>
      <c r="BI15" s="198">
        <f t="shared" si="15"/>
        <v>51</v>
      </c>
      <c r="BJ15" s="198">
        <f t="shared" si="15"/>
        <v>50</v>
      </c>
      <c r="BK15" s="198">
        <f t="shared" si="15"/>
        <v>49</v>
      </c>
      <c r="BL15" s="198">
        <f t="shared" si="15"/>
        <v>48</v>
      </c>
      <c r="BM15" s="198">
        <f t="shared" si="15"/>
        <v>48</v>
      </c>
      <c r="BN15" s="198">
        <f t="shared" si="15"/>
        <v>47</v>
      </c>
      <c r="BO15" s="198">
        <f t="shared" ref="BO15:BU15" si="16">ROUND((BO$19)*BO14,0)</f>
        <v>46</v>
      </c>
      <c r="BP15" s="198">
        <f t="shared" si="16"/>
        <v>45</v>
      </c>
      <c r="BQ15" s="198">
        <f t="shared" si="16"/>
        <v>44</v>
      </c>
      <c r="BR15" s="198">
        <f t="shared" si="16"/>
        <v>43</v>
      </c>
      <c r="BS15" s="198">
        <f t="shared" si="16"/>
        <v>42</v>
      </c>
      <c r="BT15" s="198">
        <f t="shared" si="16"/>
        <v>41</v>
      </c>
      <c r="BU15" s="198">
        <f t="shared" si="16"/>
        <v>41</v>
      </c>
    </row>
    <row r="16" spans="1:73" x14ac:dyDescent="0.3">
      <c r="A16" s="62" t="s">
        <v>44</v>
      </c>
      <c r="B16" s="195">
        <f>B14-B15</f>
        <v>3506</v>
      </c>
      <c r="C16" s="195">
        <f t="shared" ref="C16:AP16" si="17">C14-C15</f>
        <v>3506</v>
      </c>
      <c r="D16" s="195">
        <f t="shared" si="17"/>
        <v>3506</v>
      </c>
      <c r="E16" s="195">
        <f t="shared" si="17"/>
        <v>3506</v>
      </c>
      <c r="F16" s="195">
        <f t="shared" si="17"/>
        <v>3506</v>
      </c>
      <c r="G16" s="195">
        <f t="shared" si="17"/>
        <v>3506</v>
      </c>
      <c r="H16" s="195">
        <f t="shared" si="17"/>
        <v>3506</v>
      </c>
      <c r="I16" s="195">
        <f t="shared" si="17"/>
        <v>3506</v>
      </c>
      <c r="J16" s="195">
        <f t="shared" si="17"/>
        <v>3506</v>
      </c>
      <c r="K16" s="195">
        <f t="shared" si="17"/>
        <v>3506</v>
      </c>
      <c r="L16" s="195">
        <f t="shared" si="17"/>
        <v>3506</v>
      </c>
      <c r="M16" s="195">
        <f t="shared" si="17"/>
        <v>3506</v>
      </c>
      <c r="N16" s="195">
        <f t="shared" si="17"/>
        <v>3506</v>
      </c>
      <c r="O16" s="195">
        <f t="shared" si="17"/>
        <v>3506</v>
      </c>
      <c r="P16" s="195">
        <f t="shared" si="17"/>
        <v>3506</v>
      </c>
      <c r="Q16" s="195">
        <f t="shared" si="17"/>
        <v>3506</v>
      </c>
      <c r="R16" s="195">
        <f t="shared" si="17"/>
        <v>3506</v>
      </c>
      <c r="S16" s="195">
        <f t="shared" si="17"/>
        <v>3506</v>
      </c>
      <c r="T16" s="195">
        <f t="shared" si="17"/>
        <v>3506</v>
      </c>
      <c r="U16" s="195">
        <f t="shared" si="17"/>
        <v>3506</v>
      </c>
      <c r="V16" s="195">
        <f t="shared" si="17"/>
        <v>3506</v>
      </c>
      <c r="W16" s="195">
        <f t="shared" si="17"/>
        <v>3506</v>
      </c>
      <c r="X16" s="195">
        <f t="shared" si="17"/>
        <v>3506</v>
      </c>
      <c r="Y16" s="195">
        <f t="shared" si="17"/>
        <v>3506</v>
      </c>
      <c r="Z16" s="195">
        <f t="shared" si="17"/>
        <v>3506</v>
      </c>
      <c r="AA16" s="195">
        <f t="shared" si="17"/>
        <v>3506</v>
      </c>
      <c r="AB16" s="195">
        <f t="shared" si="17"/>
        <v>3506</v>
      </c>
      <c r="AC16" s="195">
        <f t="shared" si="17"/>
        <v>3506</v>
      </c>
      <c r="AD16" s="195">
        <f t="shared" si="17"/>
        <v>3506</v>
      </c>
      <c r="AE16" s="195">
        <f t="shared" si="17"/>
        <v>3506</v>
      </c>
      <c r="AF16" s="195">
        <f t="shared" si="17"/>
        <v>3506</v>
      </c>
      <c r="AG16" s="195">
        <f t="shared" si="17"/>
        <v>3506</v>
      </c>
      <c r="AH16" s="195">
        <f t="shared" si="17"/>
        <v>3506</v>
      </c>
      <c r="AI16" s="195">
        <f t="shared" si="17"/>
        <v>3506</v>
      </c>
      <c r="AJ16" s="195">
        <f t="shared" si="17"/>
        <v>3506</v>
      </c>
      <c r="AK16" s="195">
        <f t="shared" si="17"/>
        <v>3506</v>
      </c>
      <c r="AL16" s="195">
        <f t="shared" si="17"/>
        <v>3506</v>
      </c>
      <c r="AM16" s="195">
        <f t="shared" si="17"/>
        <v>3506</v>
      </c>
      <c r="AN16" s="195">
        <f t="shared" si="17"/>
        <v>3506</v>
      </c>
      <c r="AO16" s="195">
        <f t="shared" si="17"/>
        <v>3506</v>
      </c>
      <c r="AP16" s="195">
        <f t="shared" si="17"/>
        <v>3506</v>
      </c>
      <c r="AQ16" s="195">
        <f>AQ14-AQ15</f>
        <v>3506</v>
      </c>
      <c r="AR16" s="195">
        <f t="shared" ref="AR16:BU16" si="18">AR14-AR15</f>
        <v>3506</v>
      </c>
      <c r="AS16" s="195">
        <f t="shared" si="18"/>
        <v>3506</v>
      </c>
      <c r="AT16" s="195">
        <f t="shared" si="18"/>
        <v>3506</v>
      </c>
      <c r="AU16" s="195">
        <f t="shared" si="18"/>
        <v>3439</v>
      </c>
      <c r="AV16" s="195">
        <f t="shared" si="18"/>
        <v>3373</v>
      </c>
      <c r="AW16" s="195">
        <f t="shared" si="18"/>
        <v>3308</v>
      </c>
      <c r="AX16" s="195">
        <f t="shared" si="18"/>
        <v>3244</v>
      </c>
      <c r="AY16" s="195">
        <f t="shared" si="18"/>
        <v>3182</v>
      </c>
      <c r="AZ16" s="195">
        <f t="shared" si="18"/>
        <v>3121</v>
      </c>
      <c r="BA16" s="195">
        <f t="shared" si="18"/>
        <v>3061</v>
      </c>
      <c r="BB16" s="195">
        <f t="shared" si="18"/>
        <v>3002</v>
      </c>
      <c r="BC16" s="195">
        <f t="shared" si="18"/>
        <v>2944</v>
      </c>
      <c r="BD16" s="195">
        <f t="shared" si="18"/>
        <v>2887</v>
      </c>
      <c r="BE16" s="195">
        <f t="shared" si="18"/>
        <v>2832</v>
      </c>
      <c r="BF16" s="195">
        <f t="shared" si="18"/>
        <v>2778</v>
      </c>
      <c r="BG16" s="195">
        <f t="shared" si="18"/>
        <v>2725</v>
      </c>
      <c r="BH16" s="195">
        <f t="shared" si="18"/>
        <v>2673</v>
      </c>
      <c r="BI16" s="195">
        <f t="shared" si="18"/>
        <v>2622</v>
      </c>
      <c r="BJ16" s="195">
        <f t="shared" si="18"/>
        <v>2572</v>
      </c>
      <c r="BK16" s="195">
        <f t="shared" si="18"/>
        <v>2523</v>
      </c>
      <c r="BL16" s="195">
        <f t="shared" si="18"/>
        <v>2475</v>
      </c>
      <c r="BM16" s="195">
        <f t="shared" si="18"/>
        <v>2427</v>
      </c>
      <c r="BN16" s="195">
        <f t="shared" si="18"/>
        <v>2380</v>
      </c>
      <c r="BO16" s="195">
        <f t="shared" si="18"/>
        <v>2334</v>
      </c>
      <c r="BP16" s="195">
        <f t="shared" si="18"/>
        <v>2289</v>
      </c>
      <c r="BQ16" s="195">
        <f t="shared" si="18"/>
        <v>2245</v>
      </c>
      <c r="BR16" s="195">
        <f t="shared" si="18"/>
        <v>2202</v>
      </c>
      <c r="BS16" s="195">
        <f t="shared" si="18"/>
        <v>2160</v>
      </c>
      <c r="BT16" s="195">
        <f t="shared" si="18"/>
        <v>2119</v>
      </c>
      <c r="BU16" s="195">
        <f t="shared" si="18"/>
        <v>2078</v>
      </c>
    </row>
    <row r="17" spans="1:73" x14ac:dyDescent="0.3">
      <c r="A17" s="146"/>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95"/>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row>
    <row r="18" spans="1:73" x14ac:dyDescent="0.3">
      <c r="A18" s="61" t="s">
        <v>45</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row>
    <row r="19" spans="1:73" x14ac:dyDescent="0.3">
      <c r="A19" s="65" t="str">
        <f>IF(A3="ARR","Annual Customer Churn","Monthly Customer Churn")</f>
        <v>Monthly Customer Churn</v>
      </c>
      <c r="B19" s="260">
        <v>0</v>
      </c>
      <c r="C19" s="149">
        <f>B19</f>
        <v>0</v>
      </c>
      <c r="D19" s="149">
        <f t="shared" ref="D19:S20" si="19">C19</f>
        <v>0</v>
      </c>
      <c r="E19" s="149">
        <f t="shared" si="19"/>
        <v>0</v>
      </c>
      <c r="F19" s="149">
        <f t="shared" si="19"/>
        <v>0</v>
      </c>
      <c r="G19" s="149">
        <f t="shared" si="19"/>
        <v>0</v>
      </c>
      <c r="H19" s="149">
        <f t="shared" si="19"/>
        <v>0</v>
      </c>
      <c r="I19" s="149">
        <f t="shared" si="19"/>
        <v>0</v>
      </c>
      <c r="J19" s="149">
        <f t="shared" si="19"/>
        <v>0</v>
      </c>
      <c r="K19" s="149">
        <f t="shared" si="19"/>
        <v>0</v>
      </c>
      <c r="L19" s="149">
        <f t="shared" si="19"/>
        <v>0</v>
      </c>
      <c r="M19" s="149">
        <f t="shared" si="19"/>
        <v>0</v>
      </c>
      <c r="N19" s="149">
        <f t="shared" si="19"/>
        <v>0</v>
      </c>
      <c r="O19" s="149">
        <f t="shared" si="19"/>
        <v>0</v>
      </c>
      <c r="P19" s="149">
        <f t="shared" si="19"/>
        <v>0</v>
      </c>
      <c r="Q19" s="149">
        <f t="shared" si="19"/>
        <v>0</v>
      </c>
      <c r="R19" s="149">
        <f t="shared" si="19"/>
        <v>0</v>
      </c>
      <c r="S19" s="149">
        <f t="shared" si="19"/>
        <v>0</v>
      </c>
      <c r="T19" s="149">
        <f t="shared" ref="T19:AI20" si="20">S19</f>
        <v>0</v>
      </c>
      <c r="U19" s="149">
        <f t="shared" si="20"/>
        <v>0</v>
      </c>
      <c r="V19" s="149">
        <f t="shared" si="20"/>
        <v>0</v>
      </c>
      <c r="W19" s="149">
        <f t="shared" si="20"/>
        <v>0</v>
      </c>
      <c r="X19" s="149">
        <f t="shared" si="20"/>
        <v>0</v>
      </c>
      <c r="Y19" s="149">
        <v>0</v>
      </c>
      <c r="Z19" s="149">
        <v>0</v>
      </c>
      <c r="AA19" s="149">
        <v>0</v>
      </c>
      <c r="AB19" s="149">
        <v>0</v>
      </c>
      <c r="AC19" s="149">
        <v>0</v>
      </c>
      <c r="AD19" s="149">
        <v>0</v>
      </c>
      <c r="AE19" s="149">
        <v>0</v>
      </c>
      <c r="AF19" s="149">
        <v>0</v>
      </c>
      <c r="AG19" s="149">
        <v>0</v>
      </c>
      <c r="AH19" s="149">
        <v>0</v>
      </c>
      <c r="AI19" s="149">
        <v>0</v>
      </c>
      <c r="AJ19" s="149">
        <v>0</v>
      </c>
      <c r="AK19" s="149">
        <v>0</v>
      </c>
      <c r="AL19" s="149">
        <v>0</v>
      </c>
      <c r="AM19" s="149">
        <v>0</v>
      </c>
      <c r="AN19" s="149">
        <v>0</v>
      </c>
      <c r="AO19" s="149">
        <v>0</v>
      </c>
      <c r="AP19" s="149">
        <v>0</v>
      </c>
      <c r="AQ19" s="149">
        <v>0</v>
      </c>
      <c r="AR19" s="149">
        <v>0</v>
      </c>
      <c r="AS19" s="149">
        <v>0</v>
      </c>
      <c r="AT19" s="149">
        <v>0</v>
      </c>
      <c r="AU19" s="414">
        <v>1.9199999999999998E-2</v>
      </c>
      <c r="AV19" s="149">
        <f t="shared" ref="AV19:BK20" si="21">AU19</f>
        <v>1.9199999999999998E-2</v>
      </c>
      <c r="AW19" s="149">
        <f t="shared" si="21"/>
        <v>1.9199999999999998E-2</v>
      </c>
      <c r="AX19" s="149">
        <f t="shared" si="21"/>
        <v>1.9199999999999998E-2</v>
      </c>
      <c r="AY19" s="149">
        <f t="shared" si="21"/>
        <v>1.9199999999999998E-2</v>
      </c>
      <c r="AZ19" s="149">
        <f t="shared" si="21"/>
        <v>1.9199999999999998E-2</v>
      </c>
      <c r="BA19" s="149">
        <f t="shared" si="21"/>
        <v>1.9199999999999998E-2</v>
      </c>
      <c r="BB19" s="149">
        <f t="shared" si="21"/>
        <v>1.9199999999999998E-2</v>
      </c>
      <c r="BC19" s="149">
        <f t="shared" si="21"/>
        <v>1.9199999999999998E-2</v>
      </c>
      <c r="BD19" s="149">
        <f t="shared" si="21"/>
        <v>1.9199999999999998E-2</v>
      </c>
      <c r="BE19" s="149">
        <f t="shared" si="21"/>
        <v>1.9199999999999998E-2</v>
      </c>
      <c r="BF19" s="149">
        <f t="shared" si="21"/>
        <v>1.9199999999999998E-2</v>
      </c>
      <c r="BG19" s="149">
        <f t="shared" si="21"/>
        <v>1.9199999999999998E-2</v>
      </c>
      <c r="BH19" s="149">
        <f t="shared" si="21"/>
        <v>1.9199999999999998E-2</v>
      </c>
      <c r="BI19" s="149">
        <f t="shared" si="21"/>
        <v>1.9199999999999998E-2</v>
      </c>
      <c r="BJ19" s="149">
        <f t="shared" si="21"/>
        <v>1.9199999999999998E-2</v>
      </c>
      <c r="BK19" s="149">
        <f t="shared" si="21"/>
        <v>1.9199999999999998E-2</v>
      </c>
      <c r="BL19" s="149">
        <f t="shared" ref="BL19:BU20" si="22">BK19</f>
        <v>1.9199999999999998E-2</v>
      </c>
      <c r="BM19" s="149">
        <f t="shared" si="22"/>
        <v>1.9199999999999998E-2</v>
      </c>
      <c r="BN19" s="149">
        <f t="shared" si="22"/>
        <v>1.9199999999999998E-2</v>
      </c>
      <c r="BO19" s="149">
        <f t="shared" si="22"/>
        <v>1.9199999999999998E-2</v>
      </c>
      <c r="BP19" s="149">
        <f t="shared" si="22"/>
        <v>1.9199999999999998E-2</v>
      </c>
      <c r="BQ19" s="149">
        <f t="shared" si="22"/>
        <v>1.9199999999999998E-2</v>
      </c>
      <c r="BR19" s="149">
        <f t="shared" si="22"/>
        <v>1.9199999999999998E-2</v>
      </c>
      <c r="BS19" s="149">
        <f t="shared" si="22"/>
        <v>1.9199999999999998E-2</v>
      </c>
      <c r="BT19" s="149">
        <f t="shared" si="22"/>
        <v>1.9199999999999998E-2</v>
      </c>
      <c r="BU19" s="149">
        <f t="shared" si="22"/>
        <v>1.9199999999999998E-2</v>
      </c>
    </row>
    <row r="20" spans="1:73" x14ac:dyDescent="0.3">
      <c r="A20" s="65" t="str">
        <f>IF($A$3="ARR","Annual Customer Downgrades","Monthly Customer Downgrades")</f>
        <v>Monthly Customer Downgrades</v>
      </c>
      <c r="B20" s="153">
        <v>0</v>
      </c>
      <c r="C20" s="149">
        <f t="shared" ref="C20" si="23">B20</f>
        <v>0</v>
      </c>
      <c r="D20" s="149">
        <f t="shared" si="19"/>
        <v>0</v>
      </c>
      <c r="E20" s="149">
        <f t="shared" si="19"/>
        <v>0</v>
      </c>
      <c r="F20" s="149">
        <f t="shared" si="19"/>
        <v>0</v>
      </c>
      <c r="G20" s="149">
        <f t="shared" si="19"/>
        <v>0</v>
      </c>
      <c r="H20" s="149">
        <f t="shared" si="19"/>
        <v>0</v>
      </c>
      <c r="I20" s="149">
        <f t="shared" si="19"/>
        <v>0</v>
      </c>
      <c r="J20" s="149">
        <f t="shared" si="19"/>
        <v>0</v>
      </c>
      <c r="K20" s="149">
        <f t="shared" si="19"/>
        <v>0</v>
      </c>
      <c r="L20" s="149">
        <f t="shared" si="19"/>
        <v>0</v>
      </c>
      <c r="M20" s="149">
        <f t="shared" si="19"/>
        <v>0</v>
      </c>
      <c r="N20" s="149">
        <f t="shared" si="19"/>
        <v>0</v>
      </c>
      <c r="O20" s="149">
        <f t="shared" si="19"/>
        <v>0</v>
      </c>
      <c r="P20" s="149">
        <f t="shared" si="19"/>
        <v>0</v>
      </c>
      <c r="Q20" s="149">
        <f t="shared" si="19"/>
        <v>0</v>
      </c>
      <c r="R20" s="149">
        <f t="shared" si="19"/>
        <v>0</v>
      </c>
      <c r="S20" s="149">
        <f t="shared" si="19"/>
        <v>0</v>
      </c>
      <c r="T20" s="149">
        <f t="shared" si="20"/>
        <v>0</v>
      </c>
      <c r="U20" s="149">
        <f t="shared" si="20"/>
        <v>0</v>
      </c>
      <c r="V20" s="149">
        <f t="shared" si="20"/>
        <v>0</v>
      </c>
      <c r="W20" s="149">
        <f t="shared" si="20"/>
        <v>0</v>
      </c>
      <c r="X20" s="149">
        <f t="shared" si="20"/>
        <v>0</v>
      </c>
      <c r="Y20" s="149">
        <f t="shared" si="20"/>
        <v>0</v>
      </c>
      <c r="Z20" s="149">
        <f t="shared" si="20"/>
        <v>0</v>
      </c>
      <c r="AA20" s="149">
        <f t="shared" si="20"/>
        <v>0</v>
      </c>
      <c r="AB20" s="149">
        <f t="shared" si="20"/>
        <v>0</v>
      </c>
      <c r="AC20" s="149">
        <f t="shared" si="20"/>
        <v>0</v>
      </c>
      <c r="AD20" s="149">
        <f t="shared" si="20"/>
        <v>0</v>
      </c>
      <c r="AE20" s="149">
        <f t="shared" si="20"/>
        <v>0</v>
      </c>
      <c r="AF20" s="149">
        <f t="shared" si="20"/>
        <v>0</v>
      </c>
      <c r="AG20" s="149">
        <f t="shared" si="20"/>
        <v>0</v>
      </c>
      <c r="AH20" s="149">
        <f t="shared" si="20"/>
        <v>0</v>
      </c>
      <c r="AI20" s="149">
        <f t="shared" si="20"/>
        <v>0</v>
      </c>
      <c r="AJ20" s="149">
        <f t="shared" ref="AJ20:AY20" si="24">AI20</f>
        <v>0</v>
      </c>
      <c r="AK20" s="149">
        <f t="shared" si="24"/>
        <v>0</v>
      </c>
      <c r="AL20" s="149">
        <f t="shared" si="24"/>
        <v>0</v>
      </c>
      <c r="AM20" s="149">
        <f t="shared" si="24"/>
        <v>0</v>
      </c>
      <c r="AN20" s="149">
        <f t="shared" si="24"/>
        <v>0</v>
      </c>
      <c r="AO20" s="149">
        <f t="shared" si="24"/>
        <v>0</v>
      </c>
      <c r="AP20" s="149">
        <f t="shared" si="24"/>
        <v>0</v>
      </c>
      <c r="AQ20" s="149">
        <f t="shared" si="24"/>
        <v>0</v>
      </c>
      <c r="AR20" s="149">
        <f t="shared" si="24"/>
        <v>0</v>
      </c>
      <c r="AS20" s="149">
        <f t="shared" si="24"/>
        <v>0</v>
      </c>
      <c r="AT20" s="149">
        <f t="shared" si="24"/>
        <v>0</v>
      </c>
      <c r="AU20" s="149">
        <f t="shared" si="24"/>
        <v>0</v>
      </c>
      <c r="AV20" s="149">
        <f t="shared" si="24"/>
        <v>0</v>
      </c>
      <c r="AW20" s="149">
        <f t="shared" si="24"/>
        <v>0</v>
      </c>
      <c r="AX20" s="149">
        <f t="shared" si="24"/>
        <v>0</v>
      </c>
      <c r="AY20" s="149">
        <f t="shared" si="24"/>
        <v>0</v>
      </c>
      <c r="AZ20" s="149">
        <f t="shared" si="21"/>
        <v>0</v>
      </c>
      <c r="BA20" s="149">
        <f t="shared" si="21"/>
        <v>0</v>
      </c>
      <c r="BB20" s="149">
        <f t="shared" si="21"/>
        <v>0</v>
      </c>
      <c r="BC20" s="149">
        <f t="shared" si="21"/>
        <v>0</v>
      </c>
      <c r="BD20" s="149">
        <f t="shared" si="21"/>
        <v>0</v>
      </c>
      <c r="BE20" s="149">
        <f t="shared" si="21"/>
        <v>0</v>
      </c>
      <c r="BF20" s="149">
        <f t="shared" si="21"/>
        <v>0</v>
      </c>
      <c r="BG20" s="149">
        <f t="shared" si="21"/>
        <v>0</v>
      </c>
      <c r="BH20" s="149">
        <f t="shared" si="21"/>
        <v>0</v>
      </c>
      <c r="BI20" s="149">
        <f t="shared" si="21"/>
        <v>0</v>
      </c>
      <c r="BJ20" s="149">
        <f t="shared" si="21"/>
        <v>0</v>
      </c>
      <c r="BK20" s="149">
        <f t="shared" si="21"/>
        <v>0</v>
      </c>
      <c r="BL20" s="149">
        <f t="shared" si="22"/>
        <v>0</v>
      </c>
      <c r="BM20" s="149">
        <f t="shared" si="22"/>
        <v>0</v>
      </c>
      <c r="BN20" s="149">
        <f t="shared" si="22"/>
        <v>0</v>
      </c>
      <c r="BO20" s="149">
        <f t="shared" si="22"/>
        <v>0</v>
      </c>
      <c r="BP20" s="149">
        <f t="shared" si="22"/>
        <v>0</v>
      </c>
      <c r="BQ20" s="149">
        <f t="shared" si="22"/>
        <v>0</v>
      </c>
      <c r="BR20" s="149">
        <f t="shared" si="22"/>
        <v>0</v>
      </c>
      <c r="BS20" s="149">
        <f t="shared" si="22"/>
        <v>0</v>
      </c>
      <c r="BT20" s="149">
        <f t="shared" si="22"/>
        <v>0</v>
      </c>
      <c r="BU20" s="149">
        <f t="shared" si="22"/>
        <v>0</v>
      </c>
    </row>
    <row r="21" spans="1:73" x14ac:dyDescent="0.3">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row>
    <row r="22" spans="1:73" x14ac:dyDescent="0.3">
      <c r="A22" s="61" t="str">
        <f>IF(A3="MRR","MRR INPUTS","ARR INPUTS")</f>
        <v>MRR INPUTS</v>
      </c>
    </row>
    <row r="23" spans="1:73" x14ac:dyDescent="0.3">
      <c r="A23" s="200" t="str">
        <f>IF(A3="MRR","MRR New","ARR New")</f>
        <v>MRR New</v>
      </c>
      <c r="B23" s="201">
        <f>B25</f>
        <v>6000</v>
      </c>
      <c r="C23" s="177">
        <f>B23</f>
        <v>6000</v>
      </c>
      <c r="D23" s="177">
        <f t="shared" ref="D23:S24" si="25">C23</f>
        <v>6000</v>
      </c>
      <c r="E23" s="177">
        <f t="shared" si="25"/>
        <v>6000</v>
      </c>
      <c r="F23" s="177">
        <f t="shared" si="25"/>
        <v>6000</v>
      </c>
      <c r="G23" s="177">
        <f t="shared" si="25"/>
        <v>6000</v>
      </c>
      <c r="H23" s="177">
        <f t="shared" si="25"/>
        <v>6000</v>
      </c>
      <c r="I23" s="177">
        <f t="shared" si="25"/>
        <v>6000</v>
      </c>
      <c r="J23" s="177">
        <f t="shared" si="25"/>
        <v>6000</v>
      </c>
      <c r="K23" s="177">
        <f t="shared" si="25"/>
        <v>6000</v>
      </c>
      <c r="L23" s="177">
        <f t="shared" si="25"/>
        <v>6000</v>
      </c>
      <c r="M23" s="177">
        <f t="shared" si="25"/>
        <v>6000</v>
      </c>
      <c r="N23" s="177">
        <f t="shared" si="25"/>
        <v>6000</v>
      </c>
      <c r="O23" s="177">
        <f t="shared" si="25"/>
        <v>6000</v>
      </c>
      <c r="P23" s="177">
        <f t="shared" si="25"/>
        <v>6000</v>
      </c>
      <c r="Q23" s="177">
        <f t="shared" si="25"/>
        <v>6000</v>
      </c>
      <c r="R23" s="177">
        <f t="shared" si="25"/>
        <v>6000</v>
      </c>
      <c r="S23" s="177">
        <f t="shared" si="25"/>
        <v>6000</v>
      </c>
      <c r="T23" s="177">
        <f t="shared" ref="T23:AI24" si="26">S23</f>
        <v>6000</v>
      </c>
      <c r="U23" s="177">
        <f t="shared" si="26"/>
        <v>6000</v>
      </c>
      <c r="V23" s="177">
        <f t="shared" si="26"/>
        <v>6000</v>
      </c>
      <c r="W23" s="177">
        <f t="shared" si="26"/>
        <v>6000</v>
      </c>
      <c r="X23" s="177">
        <f t="shared" si="26"/>
        <v>6000</v>
      </c>
      <c r="Y23" s="177">
        <f t="shared" si="26"/>
        <v>6000</v>
      </c>
      <c r="Z23" s="177">
        <f t="shared" si="26"/>
        <v>6000</v>
      </c>
      <c r="AA23" s="177">
        <f t="shared" si="26"/>
        <v>6000</v>
      </c>
      <c r="AB23" s="177">
        <f t="shared" si="26"/>
        <v>6000</v>
      </c>
      <c r="AC23" s="177">
        <f t="shared" si="26"/>
        <v>6000</v>
      </c>
      <c r="AD23" s="177">
        <f t="shared" si="26"/>
        <v>6000</v>
      </c>
      <c r="AE23" s="177">
        <f t="shared" si="26"/>
        <v>6000</v>
      </c>
      <c r="AF23" s="177">
        <f t="shared" si="26"/>
        <v>6000</v>
      </c>
      <c r="AG23" s="177">
        <f t="shared" si="26"/>
        <v>6000</v>
      </c>
      <c r="AH23" s="177">
        <f t="shared" si="26"/>
        <v>6000</v>
      </c>
      <c r="AI23" s="177">
        <f t="shared" si="26"/>
        <v>6000</v>
      </c>
      <c r="AJ23" s="177">
        <f t="shared" ref="AJ23:AY24" si="27">AI23</f>
        <v>6000</v>
      </c>
      <c r="AK23" s="177">
        <f t="shared" si="27"/>
        <v>6000</v>
      </c>
      <c r="AL23" s="177">
        <f t="shared" si="27"/>
        <v>6000</v>
      </c>
      <c r="AM23" s="177">
        <f t="shared" si="27"/>
        <v>6000</v>
      </c>
      <c r="AN23" s="177">
        <f t="shared" si="27"/>
        <v>6000</v>
      </c>
      <c r="AO23" s="177">
        <f t="shared" si="27"/>
        <v>6000</v>
      </c>
      <c r="AP23" s="177">
        <f t="shared" si="27"/>
        <v>6000</v>
      </c>
      <c r="AQ23" s="177">
        <f t="shared" si="27"/>
        <v>6000</v>
      </c>
      <c r="AR23" s="177">
        <f t="shared" si="27"/>
        <v>6000</v>
      </c>
      <c r="AS23" s="177">
        <f t="shared" si="27"/>
        <v>6000</v>
      </c>
      <c r="AT23" s="177">
        <f t="shared" si="27"/>
        <v>6000</v>
      </c>
      <c r="AU23" s="177">
        <f t="shared" si="27"/>
        <v>6000</v>
      </c>
      <c r="AV23" s="177">
        <f t="shared" si="27"/>
        <v>6000</v>
      </c>
      <c r="AW23" s="177">
        <f t="shared" si="27"/>
        <v>6000</v>
      </c>
      <c r="AX23" s="177">
        <f t="shared" si="27"/>
        <v>6000</v>
      </c>
      <c r="AY23" s="177">
        <f t="shared" si="27"/>
        <v>6000</v>
      </c>
      <c r="AZ23" s="177">
        <f t="shared" ref="AZ23:BO24" si="28">AY23</f>
        <v>6000</v>
      </c>
      <c r="BA23" s="177">
        <f t="shared" si="28"/>
        <v>6000</v>
      </c>
      <c r="BB23" s="177">
        <f t="shared" si="28"/>
        <v>6000</v>
      </c>
      <c r="BC23" s="177">
        <f t="shared" si="28"/>
        <v>6000</v>
      </c>
      <c r="BD23" s="177">
        <f t="shared" si="28"/>
        <v>6000</v>
      </c>
      <c r="BE23" s="177">
        <f t="shared" si="28"/>
        <v>6000</v>
      </c>
      <c r="BF23" s="177">
        <f t="shared" si="28"/>
        <v>6000</v>
      </c>
      <c r="BG23" s="177">
        <f t="shared" si="28"/>
        <v>6000</v>
      </c>
      <c r="BH23" s="177">
        <f t="shared" si="28"/>
        <v>6000</v>
      </c>
      <c r="BI23" s="177">
        <f t="shared" si="28"/>
        <v>6000</v>
      </c>
      <c r="BJ23" s="177">
        <f t="shared" si="28"/>
        <v>6000</v>
      </c>
      <c r="BK23" s="177">
        <f t="shared" si="28"/>
        <v>6000</v>
      </c>
      <c r="BL23" s="177">
        <f t="shared" si="28"/>
        <v>6000</v>
      </c>
      <c r="BM23" s="177">
        <f t="shared" si="28"/>
        <v>6000</v>
      </c>
      <c r="BN23" s="177">
        <f t="shared" si="28"/>
        <v>6000</v>
      </c>
      <c r="BO23" s="177">
        <f t="shared" si="28"/>
        <v>6000</v>
      </c>
      <c r="BP23" s="177">
        <f t="shared" ref="BP23:BU24" si="29">BO23</f>
        <v>6000</v>
      </c>
      <c r="BQ23" s="177">
        <f t="shared" si="29"/>
        <v>6000</v>
      </c>
      <c r="BR23" s="177">
        <f t="shared" si="29"/>
        <v>6000</v>
      </c>
      <c r="BS23" s="177">
        <f t="shared" si="29"/>
        <v>6000</v>
      </c>
      <c r="BT23" s="177">
        <f t="shared" si="29"/>
        <v>6000</v>
      </c>
      <c r="BU23" s="177">
        <f t="shared" si="29"/>
        <v>6000</v>
      </c>
    </row>
    <row r="24" spans="1:73" x14ac:dyDescent="0.3">
      <c r="A24" s="200" t="str">
        <f>IF(A3="MRR","MRR Renewal Expansion","ARR Renewal Expansion")</f>
        <v>MRR Renewal Expansion</v>
      </c>
      <c r="B24" s="202">
        <v>0</v>
      </c>
      <c r="C24" s="207">
        <f>B24</f>
        <v>0</v>
      </c>
      <c r="D24" s="207">
        <f t="shared" si="25"/>
        <v>0</v>
      </c>
      <c r="E24" s="207">
        <f t="shared" si="25"/>
        <v>0</v>
      </c>
      <c r="F24" s="207">
        <f t="shared" si="25"/>
        <v>0</v>
      </c>
      <c r="G24" s="207">
        <f t="shared" si="25"/>
        <v>0</v>
      </c>
      <c r="H24" s="207">
        <f t="shared" si="25"/>
        <v>0</v>
      </c>
      <c r="I24" s="207">
        <f t="shared" si="25"/>
        <v>0</v>
      </c>
      <c r="J24" s="207">
        <f t="shared" si="25"/>
        <v>0</v>
      </c>
      <c r="K24" s="207">
        <f t="shared" si="25"/>
        <v>0</v>
      </c>
      <c r="L24" s="207">
        <f t="shared" si="25"/>
        <v>0</v>
      </c>
      <c r="M24" s="207">
        <f t="shared" si="25"/>
        <v>0</v>
      </c>
      <c r="N24" s="207">
        <f t="shared" si="25"/>
        <v>0</v>
      </c>
      <c r="O24" s="207">
        <f t="shared" si="25"/>
        <v>0</v>
      </c>
      <c r="P24" s="207">
        <f t="shared" si="25"/>
        <v>0</v>
      </c>
      <c r="Q24" s="207">
        <f t="shared" si="25"/>
        <v>0</v>
      </c>
      <c r="R24" s="207">
        <f t="shared" si="25"/>
        <v>0</v>
      </c>
      <c r="S24" s="207">
        <f t="shared" si="25"/>
        <v>0</v>
      </c>
      <c r="T24" s="207">
        <f t="shared" si="26"/>
        <v>0</v>
      </c>
      <c r="U24" s="207">
        <f t="shared" si="26"/>
        <v>0</v>
      </c>
      <c r="V24" s="207">
        <f t="shared" si="26"/>
        <v>0</v>
      </c>
      <c r="W24" s="207">
        <f t="shared" si="26"/>
        <v>0</v>
      </c>
      <c r="X24" s="207">
        <f t="shared" si="26"/>
        <v>0</v>
      </c>
      <c r="Y24" s="207">
        <f t="shared" si="26"/>
        <v>0</v>
      </c>
      <c r="Z24" s="207">
        <f t="shared" si="26"/>
        <v>0</v>
      </c>
      <c r="AA24" s="207">
        <f t="shared" si="26"/>
        <v>0</v>
      </c>
      <c r="AB24" s="207">
        <f t="shared" si="26"/>
        <v>0</v>
      </c>
      <c r="AC24" s="207">
        <f t="shared" si="26"/>
        <v>0</v>
      </c>
      <c r="AD24" s="207">
        <f t="shared" si="26"/>
        <v>0</v>
      </c>
      <c r="AE24" s="207">
        <f t="shared" si="26"/>
        <v>0</v>
      </c>
      <c r="AF24" s="207">
        <f t="shared" si="26"/>
        <v>0</v>
      </c>
      <c r="AG24" s="207">
        <f t="shared" si="26"/>
        <v>0</v>
      </c>
      <c r="AH24" s="207">
        <f t="shared" si="26"/>
        <v>0</v>
      </c>
      <c r="AI24" s="207">
        <f t="shared" si="26"/>
        <v>0</v>
      </c>
      <c r="AJ24" s="207">
        <f t="shared" si="27"/>
        <v>0</v>
      </c>
      <c r="AK24" s="207">
        <f t="shared" si="27"/>
        <v>0</v>
      </c>
      <c r="AL24" s="207">
        <f t="shared" si="27"/>
        <v>0</v>
      </c>
      <c r="AM24" s="207">
        <f t="shared" si="27"/>
        <v>0</v>
      </c>
      <c r="AN24" s="207">
        <f t="shared" si="27"/>
        <v>0</v>
      </c>
      <c r="AO24" s="207">
        <f t="shared" si="27"/>
        <v>0</v>
      </c>
      <c r="AP24" s="207">
        <f t="shared" si="27"/>
        <v>0</v>
      </c>
      <c r="AQ24" s="207">
        <f t="shared" si="27"/>
        <v>0</v>
      </c>
      <c r="AR24" s="207">
        <f t="shared" si="27"/>
        <v>0</v>
      </c>
      <c r="AS24" s="207">
        <f t="shared" si="27"/>
        <v>0</v>
      </c>
      <c r="AT24" s="207">
        <f t="shared" si="27"/>
        <v>0</v>
      </c>
      <c r="AU24" s="207">
        <f t="shared" si="27"/>
        <v>0</v>
      </c>
      <c r="AV24" s="207">
        <f t="shared" si="27"/>
        <v>0</v>
      </c>
      <c r="AW24" s="207">
        <f t="shared" si="27"/>
        <v>0</v>
      </c>
      <c r="AX24" s="207">
        <f t="shared" si="27"/>
        <v>0</v>
      </c>
      <c r="AY24" s="207">
        <f t="shared" si="27"/>
        <v>0</v>
      </c>
      <c r="AZ24" s="207">
        <f t="shared" si="28"/>
        <v>0</v>
      </c>
      <c r="BA24" s="207">
        <f t="shared" si="28"/>
        <v>0</v>
      </c>
      <c r="BB24" s="207">
        <f t="shared" si="28"/>
        <v>0</v>
      </c>
      <c r="BC24" s="207">
        <f t="shared" si="28"/>
        <v>0</v>
      </c>
      <c r="BD24" s="207">
        <f t="shared" si="28"/>
        <v>0</v>
      </c>
      <c r="BE24" s="207">
        <f t="shared" si="28"/>
        <v>0</v>
      </c>
      <c r="BF24" s="207">
        <f t="shared" si="28"/>
        <v>0</v>
      </c>
      <c r="BG24" s="207">
        <f t="shared" si="28"/>
        <v>0</v>
      </c>
      <c r="BH24" s="207">
        <f t="shared" si="28"/>
        <v>0</v>
      </c>
      <c r="BI24" s="207">
        <f t="shared" si="28"/>
        <v>0</v>
      </c>
      <c r="BJ24" s="207">
        <f t="shared" si="28"/>
        <v>0</v>
      </c>
      <c r="BK24" s="207">
        <f t="shared" si="28"/>
        <v>0</v>
      </c>
      <c r="BL24" s="207">
        <f t="shared" si="28"/>
        <v>0</v>
      </c>
      <c r="BM24" s="207">
        <f t="shared" si="28"/>
        <v>0</v>
      </c>
      <c r="BN24" s="207">
        <f t="shared" si="28"/>
        <v>0</v>
      </c>
      <c r="BO24" s="207">
        <f t="shared" si="28"/>
        <v>0</v>
      </c>
      <c r="BP24" s="207">
        <f t="shared" si="29"/>
        <v>0</v>
      </c>
      <c r="BQ24" s="207">
        <f t="shared" si="29"/>
        <v>0</v>
      </c>
      <c r="BR24" s="207">
        <f t="shared" si="29"/>
        <v>0</v>
      </c>
      <c r="BS24" s="207">
        <f t="shared" si="29"/>
        <v>0</v>
      </c>
      <c r="BT24" s="207">
        <f t="shared" si="29"/>
        <v>0</v>
      </c>
      <c r="BU24" s="207">
        <f t="shared" si="29"/>
        <v>0</v>
      </c>
    </row>
    <row r="25" spans="1:73" x14ac:dyDescent="0.3">
      <c r="A25" s="200" t="str">
        <f>IF(A3="MRR","MRR Renewals","ARR Renewals")</f>
        <v>MRR Renewals</v>
      </c>
      <c r="B25" s="201">
        <v>6000</v>
      </c>
      <c r="C25" s="209">
        <f>IF($A$3="ARR",$B$25,B43)</f>
        <v>20.689938679481511</v>
      </c>
      <c r="D25" s="209">
        <f>IF($A$3="ARR",$B$25,C43)</f>
        <v>21.034263743114391</v>
      </c>
      <c r="E25" s="209">
        <f t="shared" ref="E25:M25" si="30">IF($A$3="ARR",$B$25,D43)</f>
        <v>20.137724132936874</v>
      </c>
      <c r="F25" s="209">
        <f t="shared" si="30"/>
        <v>21.099810883174506</v>
      </c>
      <c r="G25" s="209">
        <f t="shared" si="30"/>
        <v>25.969731257547974</v>
      </c>
      <c r="H25" s="209">
        <f t="shared" si="30"/>
        <v>25.335837713408782</v>
      </c>
      <c r="I25" s="209">
        <f t="shared" si="30"/>
        <v>31.085619062447769</v>
      </c>
      <c r="J25" s="209">
        <f t="shared" si="30"/>
        <v>31.861946096991836</v>
      </c>
      <c r="K25" s="209">
        <f t="shared" si="30"/>
        <v>31.366264333305221</v>
      </c>
      <c r="L25" s="209">
        <f t="shared" si="30"/>
        <v>30.59936671512364</v>
      </c>
      <c r="M25" s="209">
        <f t="shared" si="30"/>
        <v>29.552926693425569</v>
      </c>
      <c r="N25" s="177">
        <f>IF($A$3="ARR",IFERROR((B25*(1+B24)*B16+B31*12+(B23*B7))/SUM(B7,B16),B25),M43)</f>
        <v>30.424357519583708</v>
      </c>
      <c r="O25" s="177">
        <f>IF($A$3="ARR",IFERROR((C25*(1+C24)*C16+C31*12+(C23*C7))/SUM(C7,C16),C25),N43)</f>
        <v>29.47828441052739</v>
      </c>
      <c r="P25" s="177">
        <f t="shared" ref="P25:BH25" si="31">IF($A$3="ARR",IFERROR((D25*(1+D24)*D16+D31*12+(D23*D7))/SUM(D7,D16),D25),O43)</f>
        <v>28.807758128922508</v>
      </c>
      <c r="Q25" s="177">
        <f t="shared" si="31"/>
        <v>27.616692252324285</v>
      </c>
      <c r="R25" s="177">
        <f t="shared" si="31"/>
        <v>27.390510169423564</v>
      </c>
      <c r="S25" s="177">
        <f t="shared" si="31"/>
        <v>24.99394973827037</v>
      </c>
      <c r="T25" s="177">
        <f t="shared" si="31"/>
        <v>21.986992606482811</v>
      </c>
      <c r="U25" s="177">
        <f t="shared" si="31"/>
        <v>23.901080591282835</v>
      </c>
      <c r="V25" s="177">
        <f t="shared" si="31"/>
        <v>21.66728908029588</v>
      </c>
      <c r="W25" s="177">
        <f t="shared" si="31"/>
        <v>20.920870977570917</v>
      </c>
      <c r="X25" s="177">
        <f t="shared" si="31"/>
        <v>19.114813778567594</v>
      </c>
      <c r="Y25" s="177">
        <f t="shared" si="31"/>
        <v>19.739953818514277</v>
      </c>
      <c r="Z25" s="177">
        <f t="shared" si="31"/>
        <v>19.15876821724698</v>
      </c>
      <c r="AA25" s="177">
        <f t="shared" si="31"/>
        <v>18.619836024250208</v>
      </c>
      <c r="AB25" s="177">
        <f t="shared" si="31"/>
        <v>16.056164450118114</v>
      </c>
      <c r="AC25" s="177">
        <f t="shared" si="31"/>
        <v>15.570830038188275</v>
      </c>
      <c r="AD25" s="177">
        <f t="shared" si="31"/>
        <v>15.417771471183894</v>
      </c>
      <c r="AE25" s="177">
        <f t="shared" si="31"/>
        <v>14.813817203830778</v>
      </c>
      <c r="AF25" s="177">
        <f t="shared" si="31"/>
        <v>13.655342211712533</v>
      </c>
      <c r="AG25" s="177">
        <f t="shared" si="31"/>
        <v>14.868419720870046</v>
      </c>
      <c r="AH25" s="177">
        <f t="shared" si="31"/>
        <v>14.051630421664891</v>
      </c>
      <c r="AI25" s="177">
        <f t="shared" si="31"/>
        <v>13.737902478294901</v>
      </c>
      <c r="AJ25" s="177">
        <f t="shared" si="31"/>
        <v>13.27364364719239</v>
      </c>
      <c r="AK25" s="177">
        <f t="shared" si="31"/>
        <v>13.698893949381478</v>
      </c>
      <c r="AL25" s="177">
        <f t="shared" si="31"/>
        <v>13.355178770471392</v>
      </c>
      <c r="AM25" s="177">
        <f t="shared" si="31"/>
        <v>13.229489677118282</v>
      </c>
      <c r="AN25" s="177">
        <f t="shared" si="31"/>
        <v>13.484095061421849</v>
      </c>
      <c r="AO25" s="177">
        <f t="shared" si="31"/>
        <v>11.808489002130175</v>
      </c>
      <c r="AP25" s="177">
        <f t="shared" si="31"/>
        <v>12.120458743108625</v>
      </c>
      <c r="AQ25" s="177">
        <f t="shared" si="31"/>
        <v>11.73230022333736</v>
      </c>
      <c r="AR25" s="177">
        <f t="shared" si="31"/>
        <v>13.073702865730466</v>
      </c>
      <c r="AS25" s="177">
        <f t="shared" si="31"/>
        <v>12.613754211510129</v>
      </c>
      <c r="AT25" s="177">
        <f t="shared" si="31"/>
        <v>13.474813507223795</v>
      </c>
      <c r="AU25" s="177">
        <f t="shared" si="31"/>
        <v>12.9984884658951</v>
      </c>
      <c r="AV25" s="177">
        <f t="shared" si="31"/>
        <v>12.9984884658951</v>
      </c>
      <c r="AW25" s="177">
        <f t="shared" si="31"/>
        <v>12.9984884658951</v>
      </c>
      <c r="AX25" s="177">
        <f t="shared" si="31"/>
        <v>12.998488465895099</v>
      </c>
      <c r="AY25" s="177">
        <f t="shared" si="31"/>
        <v>12.998488465895099</v>
      </c>
      <c r="AZ25" s="177">
        <f t="shared" si="31"/>
        <v>12.998488465895099</v>
      </c>
      <c r="BA25" s="177">
        <f t="shared" si="31"/>
        <v>12.998488465895099</v>
      </c>
      <c r="BB25" s="177">
        <f t="shared" si="31"/>
        <v>12.998488465895099</v>
      </c>
      <c r="BC25" s="177">
        <f t="shared" si="31"/>
        <v>12.998488465895099</v>
      </c>
      <c r="BD25" s="177">
        <f t="shared" si="31"/>
        <v>12.998488465895099</v>
      </c>
      <c r="BE25" s="177">
        <f t="shared" si="31"/>
        <v>12.998488465895097</v>
      </c>
      <c r="BF25" s="177">
        <f t="shared" si="31"/>
        <v>12.998488465895097</v>
      </c>
      <c r="BG25" s="177">
        <f t="shared" si="31"/>
        <v>12.998488465895097</v>
      </c>
      <c r="BH25" s="177">
        <f t="shared" si="31"/>
        <v>12.998488465895097</v>
      </c>
      <c r="BI25" s="177">
        <f t="shared" ref="BI25:BU25" si="32">IF($A$3="ARR",IFERROR((AW25*(1+AW24)*AW16+(AW23*AW7))/SUM(AW7,AW16),AW25),BH43)</f>
        <v>12.998488465895097</v>
      </c>
      <c r="BJ25" s="177">
        <f t="shared" si="32"/>
        <v>12.998488465895097</v>
      </c>
      <c r="BK25" s="177">
        <f t="shared" si="32"/>
        <v>12.998488465895097</v>
      </c>
      <c r="BL25" s="177">
        <f t="shared" si="32"/>
        <v>12.998488465895095</v>
      </c>
      <c r="BM25" s="177">
        <f t="shared" si="32"/>
        <v>12.998488465895095</v>
      </c>
      <c r="BN25" s="177">
        <f t="shared" si="32"/>
        <v>12.998488465895095</v>
      </c>
      <c r="BO25" s="177">
        <f t="shared" si="32"/>
        <v>12.998488465895093</v>
      </c>
      <c r="BP25" s="177">
        <f t="shared" si="32"/>
        <v>12.998488465895093</v>
      </c>
      <c r="BQ25" s="177">
        <f t="shared" si="32"/>
        <v>12.998488465895093</v>
      </c>
      <c r="BR25" s="177">
        <f t="shared" si="32"/>
        <v>12.998488465895091</v>
      </c>
      <c r="BS25" s="177">
        <f t="shared" si="32"/>
        <v>12.998488465895091</v>
      </c>
      <c r="BT25" s="177">
        <f t="shared" si="32"/>
        <v>12.998488465895091</v>
      </c>
      <c r="BU25" s="177">
        <f t="shared" si="32"/>
        <v>12.99848846589509</v>
      </c>
    </row>
    <row r="26" spans="1:73" x14ac:dyDescent="0.3">
      <c r="D26" s="210"/>
      <c r="N26" s="309"/>
      <c r="AC26" s="177"/>
    </row>
    <row r="27" spans="1:73" x14ac:dyDescent="0.3">
      <c r="A27" s="61" t="s">
        <v>46</v>
      </c>
      <c r="C27" s="70"/>
    </row>
    <row r="28" spans="1:73" x14ac:dyDescent="0.3">
      <c r="A28" s="200" t="s">
        <v>47</v>
      </c>
      <c r="B28" s="201">
        <v>45443</v>
      </c>
      <c r="C28" s="177">
        <f>B33</f>
        <v>72538.925010262174</v>
      </c>
      <c r="D28" s="177">
        <f t="shared" ref="D28:AI28" si="33">C33</f>
        <v>73746.128683359057</v>
      </c>
      <c r="E28" s="177">
        <f t="shared" si="33"/>
        <v>70602.860810076687</v>
      </c>
      <c r="F28" s="177">
        <f t="shared" si="33"/>
        <v>73975.936956409816</v>
      </c>
      <c r="G28" s="177">
        <f t="shared" si="33"/>
        <v>91049.877788963189</v>
      </c>
      <c r="H28" s="177">
        <f>G33</f>
        <v>88827.447023211193</v>
      </c>
      <c r="I28" s="177">
        <f t="shared" si="33"/>
        <v>108986.18043294188</v>
      </c>
      <c r="J28" s="177">
        <f t="shared" si="33"/>
        <v>111707.98301605337</v>
      </c>
      <c r="K28" s="177">
        <f t="shared" si="33"/>
        <v>109970.1227525681</v>
      </c>
      <c r="L28" s="177">
        <f t="shared" si="33"/>
        <v>107281.37970322349</v>
      </c>
      <c r="M28" s="177">
        <f t="shared" si="33"/>
        <v>103612.56098715005</v>
      </c>
      <c r="N28" s="177">
        <f t="shared" si="33"/>
        <v>106667.79746366048</v>
      </c>
      <c r="O28" s="177">
        <f t="shared" si="33"/>
        <v>103350.86514330903</v>
      </c>
      <c r="P28" s="177">
        <f t="shared" si="33"/>
        <v>101000.00000000231</v>
      </c>
      <c r="Q28" s="177">
        <f t="shared" si="33"/>
        <v>96824.123036648947</v>
      </c>
      <c r="R28" s="177">
        <f t="shared" si="33"/>
        <v>96031.128653999011</v>
      </c>
      <c r="S28" s="177">
        <f t="shared" si="33"/>
        <v>87628.787782375919</v>
      </c>
      <c r="T28" s="177">
        <f t="shared" si="33"/>
        <v>77086.396078328733</v>
      </c>
      <c r="U28" s="177">
        <f t="shared" si="33"/>
        <v>83797.188553037617</v>
      </c>
      <c r="V28" s="177">
        <f t="shared" si="33"/>
        <v>75965.515515517356</v>
      </c>
      <c r="W28" s="177">
        <f t="shared" si="33"/>
        <v>73348.573647363635</v>
      </c>
      <c r="X28" s="177">
        <f t="shared" si="33"/>
        <v>67016.53710765799</v>
      </c>
      <c r="Y28" s="177">
        <f t="shared" si="33"/>
        <v>69208.278087711049</v>
      </c>
      <c r="Z28" s="177">
        <f t="shared" si="33"/>
        <v>67170.641369667908</v>
      </c>
      <c r="AA28" s="177">
        <f t="shared" si="33"/>
        <v>65281.145101021233</v>
      </c>
      <c r="AB28" s="177">
        <f t="shared" si="33"/>
        <v>56292.912562114114</v>
      </c>
      <c r="AC28" s="177">
        <f t="shared" si="33"/>
        <v>54591.330113888092</v>
      </c>
      <c r="AD28" s="177">
        <f t="shared" si="33"/>
        <v>54054.706777970729</v>
      </c>
      <c r="AE28" s="177">
        <f t="shared" si="33"/>
        <v>51937.243116630707</v>
      </c>
      <c r="AF28" s="177">
        <f t="shared" si="33"/>
        <v>47875.629794264139</v>
      </c>
      <c r="AG28" s="177">
        <f t="shared" si="33"/>
        <v>52128.67954137038</v>
      </c>
      <c r="AH28" s="177">
        <f t="shared" si="33"/>
        <v>49265.016258357107</v>
      </c>
      <c r="AI28" s="177">
        <f t="shared" si="33"/>
        <v>48165.086088901924</v>
      </c>
      <c r="AJ28" s="177">
        <f>AI33</f>
        <v>46537.394627056521</v>
      </c>
      <c r="AK28" s="177">
        <f t="shared" ref="AK28:BU28" si="34">AJ33</f>
        <v>48028.322186531463</v>
      </c>
      <c r="AL28" s="177">
        <f t="shared" si="34"/>
        <v>46823.256769272703</v>
      </c>
      <c r="AM28" s="177">
        <f t="shared" si="34"/>
        <v>46382.590807976696</v>
      </c>
      <c r="AN28" s="177">
        <f t="shared" si="34"/>
        <v>47275.237285345</v>
      </c>
      <c r="AO28" s="177">
        <f t="shared" si="34"/>
        <v>41400.562441468392</v>
      </c>
      <c r="AP28" s="177">
        <f t="shared" si="34"/>
        <v>42494.328353338838</v>
      </c>
      <c r="AQ28" s="177">
        <f t="shared" si="34"/>
        <v>41133.444583020784</v>
      </c>
      <c r="AR28" s="177">
        <f t="shared" si="34"/>
        <v>45836.402247251011</v>
      </c>
      <c r="AS28" s="177">
        <f t="shared" si="34"/>
        <v>44223.822265554511</v>
      </c>
      <c r="AT28" s="177">
        <f t="shared" si="34"/>
        <v>47242.696156326623</v>
      </c>
      <c r="AU28" s="177">
        <f t="shared" si="34"/>
        <v>45572.700561428224</v>
      </c>
      <c r="AV28" s="177">
        <f t="shared" si="34"/>
        <v>44701.801834213249</v>
      </c>
      <c r="AW28" s="177">
        <f t="shared" si="34"/>
        <v>43843.901595464173</v>
      </c>
      <c r="AX28" s="177">
        <f t="shared" si="34"/>
        <v>42998.999845180988</v>
      </c>
      <c r="AY28" s="177">
        <f t="shared" si="34"/>
        <v>42167.096583363702</v>
      </c>
      <c r="AZ28" s="177">
        <f t="shared" si="34"/>
        <v>41361.190298478206</v>
      </c>
      <c r="BA28" s="177">
        <f t="shared" si="34"/>
        <v>40568.282502058602</v>
      </c>
      <c r="BB28" s="177">
        <f t="shared" si="34"/>
        <v>39788.373194104897</v>
      </c>
      <c r="BC28" s="177">
        <f t="shared" si="34"/>
        <v>39021.462374617084</v>
      </c>
      <c r="BD28" s="177">
        <f t="shared" si="34"/>
        <v>38267.550043595169</v>
      </c>
      <c r="BE28" s="177">
        <f t="shared" si="34"/>
        <v>37526.636201039146</v>
      </c>
      <c r="BF28" s="177">
        <f t="shared" si="34"/>
        <v>36811.719335414913</v>
      </c>
      <c r="BG28" s="177">
        <f t="shared" si="34"/>
        <v>36109.800958256579</v>
      </c>
      <c r="BH28" s="177">
        <f t="shared" si="34"/>
        <v>35420.881069564137</v>
      </c>
      <c r="BI28" s="177">
        <f t="shared" si="34"/>
        <v>34744.959669337593</v>
      </c>
      <c r="BJ28" s="177">
        <f t="shared" si="34"/>
        <v>34082.036757576941</v>
      </c>
      <c r="BK28" s="177">
        <f t="shared" si="34"/>
        <v>33432.112334282188</v>
      </c>
      <c r="BL28" s="177">
        <f t="shared" si="34"/>
        <v>32795.186399453327</v>
      </c>
      <c r="BM28" s="177">
        <f t="shared" si="34"/>
        <v>32171.258953090361</v>
      </c>
      <c r="BN28" s="177">
        <f t="shared" si="34"/>
        <v>31547.331506727394</v>
      </c>
      <c r="BO28" s="177">
        <f t="shared" si="34"/>
        <v>30936.402548830323</v>
      </c>
      <c r="BP28" s="177">
        <f t="shared" si="34"/>
        <v>30338.472079399147</v>
      </c>
      <c r="BQ28" s="177">
        <f t="shared" si="34"/>
        <v>29753.540098433867</v>
      </c>
      <c r="BR28" s="177">
        <f t="shared" si="34"/>
        <v>29181.606605934481</v>
      </c>
      <c r="BS28" s="177">
        <f t="shared" si="34"/>
        <v>28622.671601900991</v>
      </c>
      <c r="BT28" s="177">
        <f t="shared" si="34"/>
        <v>28076.735086333396</v>
      </c>
      <c r="BU28" s="177">
        <f t="shared" si="34"/>
        <v>27543.797059231696</v>
      </c>
    </row>
    <row r="29" spans="1:73" x14ac:dyDescent="0.3">
      <c r="A29" s="203" t="s">
        <v>48</v>
      </c>
      <c r="B29" s="177">
        <f>IF($A$3="MRR",B7*B23,B7*B23/12)</f>
        <v>0</v>
      </c>
      <c r="C29" s="177">
        <f t="shared" ref="C29:G29" si="35">IF($A$3="MRR",C7*C23,C7*C23/12)</f>
        <v>0</v>
      </c>
      <c r="D29" s="177">
        <f t="shared" si="35"/>
        <v>0</v>
      </c>
      <c r="E29" s="177">
        <f t="shared" si="35"/>
        <v>0</v>
      </c>
      <c r="F29" s="177">
        <f t="shared" si="35"/>
        <v>0</v>
      </c>
      <c r="G29" s="177">
        <f t="shared" si="35"/>
        <v>0</v>
      </c>
      <c r="H29" s="177">
        <f>IF($A$3="MRR",H7*H23,H7*H23/12)</f>
        <v>0</v>
      </c>
      <c r="I29" s="177">
        <f>IF($A$3="MRR",I7*I23,I7*I23/12)</f>
        <v>0</v>
      </c>
      <c r="J29" s="177">
        <f>IF($A$3="MRR",J7*J23,J7*J23/12)</f>
        <v>0</v>
      </c>
      <c r="K29" s="177">
        <f t="shared" ref="K29:BU29" si="36">IF($A$3="MRR",K7*K23,K7*K23/12)</f>
        <v>0</v>
      </c>
      <c r="L29" s="177">
        <f t="shared" si="36"/>
        <v>0</v>
      </c>
      <c r="M29" s="177">
        <f t="shared" si="36"/>
        <v>0</v>
      </c>
      <c r="N29" s="177">
        <f t="shared" si="36"/>
        <v>0</v>
      </c>
      <c r="O29" s="177">
        <f t="shared" si="36"/>
        <v>0</v>
      </c>
      <c r="P29" s="177">
        <f t="shared" si="36"/>
        <v>0</v>
      </c>
      <c r="Q29" s="177">
        <f t="shared" si="36"/>
        <v>0</v>
      </c>
      <c r="R29" s="177">
        <f t="shared" si="36"/>
        <v>0</v>
      </c>
      <c r="S29" s="177">
        <f t="shared" si="36"/>
        <v>0</v>
      </c>
      <c r="T29" s="177">
        <f t="shared" si="36"/>
        <v>0</v>
      </c>
      <c r="U29" s="177">
        <f t="shared" si="36"/>
        <v>0</v>
      </c>
      <c r="V29" s="177">
        <f t="shared" si="36"/>
        <v>0</v>
      </c>
      <c r="W29" s="177">
        <f t="shared" si="36"/>
        <v>0</v>
      </c>
      <c r="X29" s="177">
        <f t="shared" si="36"/>
        <v>0</v>
      </c>
      <c r="Y29" s="177">
        <f t="shared" si="36"/>
        <v>0</v>
      </c>
      <c r="Z29" s="177">
        <f t="shared" si="36"/>
        <v>0</v>
      </c>
      <c r="AA29" s="177">
        <f t="shared" si="36"/>
        <v>0</v>
      </c>
      <c r="AB29" s="177">
        <f t="shared" si="36"/>
        <v>0</v>
      </c>
      <c r="AC29" s="177">
        <f>IF($A$3="MRR",AC7*AC23,AC7*AC23/12)</f>
        <v>0</v>
      </c>
      <c r="AD29" s="177">
        <f t="shared" si="36"/>
        <v>0</v>
      </c>
      <c r="AE29" s="177">
        <f t="shared" si="36"/>
        <v>0</v>
      </c>
      <c r="AF29" s="177">
        <f t="shared" si="36"/>
        <v>0</v>
      </c>
      <c r="AG29" s="177">
        <f t="shared" si="36"/>
        <v>0</v>
      </c>
      <c r="AH29" s="177">
        <f t="shared" si="36"/>
        <v>0</v>
      </c>
      <c r="AI29" s="177">
        <f t="shared" si="36"/>
        <v>0</v>
      </c>
      <c r="AJ29" s="177">
        <f t="shared" si="36"/>
        <v>0</v>
      </c>
      <c r="AK29" s="177">
        <f t="shared" si="36"/>
        <v>0</v>
      </c>
      <c r="AL29" s="177">
        <f t="shared" si="36"/>
        <v>0</v>
      </c>
      <c r="AM29" s="177">
        <f t="shared" si="36"/>
        <v>0</v>
      </c>
      <c r="AN29" s="177">
        <f t="shared" si="36"/>
        <v>0</v>
      </c>
      <c r="AO29" s="177">
        <f t="shared" si="36"/>
        <v>0</v>
      </c>
      <c r="AP29" s="177">
        <f t="shared" si="36"/>
        <v>0</v>
      </c>
      <c r="AQ29" s="177">
        <f t="shared" si="36"/>
        <v>0</v>
      </c>
      <c r="AR29" s="177">
        <f t="shared" si="36"/>
        <v>0</v>
      </c>
      <c r="AS29" s="177">
        <f t="shared" si="36"/>
        <v>0</v>
      </c>
      <c r="AT29" s="177">
        <f t="shared" si="36"/>
        <v>0</v>
      </c>
      <c r="AU29" s="177">
        <f t="shared" si="36"/>
        <v>0</v>
      </c>
      <c r="AV29" s="177">
        <f t="shared" si="36"/>
        <v>0</v>
      </c>
      <c r="AW29" s="177">
        <f t="shared" si="36"/>
        <v>0</v>
      </c>
      <c r="AX29" s="177">
        <f t="shared" si="36"/>
        <v>0</v>
      </c>
      <c r="AY29" s="177">
        <f t="shared" si="36"/>
        <v>0</v>
      </c>
      <c r="AZ29" s="177">
        <f t="shared" si="36"/>
        <v>0</v>
      </c>
      <c r="BA29" s="177">
        <f t="shared" si="36"/>
        <v>0</v>
      </c>
      <c r="BB29" s="177">
        <f t="shared" si="36"/>
        <v>0</v>
      </c>
      <c r="BC29" s="177">
        <f t="shared" si="36"/>
        <v>0</v>
      </c>
      <c r="BD29" s="177">
        <f t="shared" si="36"/>
        <v>0</v>
      </c>
      <c r="BE29" s="177">
        <f t="shared" si="36"/>
        <v>0</v>
      </c>
      <c r="BF29" s="177">
        <f t="shared" si="36"/>
        <v>0</v>
      </c>
      <c r="BG29" s="177">
        <f t="shared" si="36"/>
        <v>0</v>
      </c>
      <c r="BH29" s="177">
        <f t="shared" si="36"/>
        <v>0</v>
      </c>
      <c r="BI29" s="177">
        <f t="shared" si="36"/>
        <v>0</v>
      </c>
      <c r="BJ29" s="177">
        <f t="shared" si="36"/>
        <v>0</v>
      </c>
      <c r="BK29" s="177">
        <f t="shared" si="36"/>
        <v>0</v>
      </c>
      <c r="BL29" s="177">
        <f t="shared" si="36"/>
        <v>0</v>
      </c>
      <c r="BM29" s="177">
        <f t="shared" si="36"/>
        <v>0</v>
      </c>
      <c r="BN29" s="177">
        <f t="shared" si="36"/>
        <v>0</v>
      </c>
      <c r="BO29" s="177">
        <f t="shared" si="36"/>
        <v>0</v>
      </c>
      <c r="BP29" s="177">
        <f t="shared" si="36"/>
        <v>0</v>
      </c>
      <c r="BQ29" s="177">
        <f t="shared" si="36"/>
        <v>0</v>
      </c>
      <c r="BR29" s="177">
        <f t="shared" si="36"/>
        <v>0</v>
      </c>
      <c r="BS29" s="177">
        <f t="shared" si="36"/>
        <v>0</v>
      </c>
      <c r="BT29" s="177">
        <f t="shared" si="36"/>
        <v>0</v>
      </c>
      <c r="BU29" s="177">
        <f t="shared" si="36"/>
        <v>0</v>
      </c>
    </row>
    <row r="30" spans="1:73" x14ac:dyDescent="0.3">
      <c r="A30" s="203" t="s">
        <v>49</v>
      </c>
      <c r="B30" s="177">
        <f>IF($A$3="MRR",B16*((1+B24)*B25-B25),B16*(B25*(1+B24)-B25)/12)</f>
        <v>0</v>
      </c>
      <c r="C30" s="177">
        <f t="shared" ref="C30:BN30" si="37">IF($A$3="MRR",C16*((1+C24)*C25-C25),C16*(C25*(1+C24)-C25)/12)</f>
        <v>0</v>
      </c>
      <c r="D30" s="177">
        <f t="shared" si="37"/>
        <v>0</v>
      </c>
      <c r="E30" s="177">
        <f t="shared" si="37"/>
        <v>0</v>
      </c>
      <c r="F30" s="177">
        <f t="shared" si="37"/>
        <v>0</v>
      </c>
      <c r="G30" s="177">
        <f t="shared" si="37"/>
        <v>0</v>
      </c>
      <c r="H30" s="177">
        <f t="shared" si="37"/>
        <v>0</v>
      </c>
      <c r="I30" s="177">
        <f t="shared" si="37"/>
        <v>0</v>
      </c>
      <c r="J30" s="177">
        <f t="shared" si="37"/>
        <v>0</v>
      </c>
      <c r="K30" s="177">
        <f t="shared" si="37"/>
        <v>0</v>
      </c>
      <c r="L30" s="177">
        <f t="shared" si="37"/>
        <v>0</v>
      </c>
      <c r="M30" s="177">
        <f t="shared" si="37"/>
        <v>0</v>
      </c>
      <c r="N30" s="177">
        <f t="shared" si="37"/>
        <v>0</v>
      </c>
      <c r="O30" s="177">
        <f t="shared" si="37"/>
        <v>0</v>
      </c>
      <c r="P30" s="177">
        <f t="shared" si="37"/>
        <v>0</v>
      </c>
      <c r="Q30" s="177">
        <f t="shared" si="37"/>
        <v>0</v>
      </c>
      <c r="R30" s="177">
        <f t="shared" si="37"/>
        <v>0</v>
      </c>
      <c r="S30" s="177">
        <f t="shared" si="37"/>
        <v>0</v>
      </c>
      <c r="T30" s="177">
        <f t="shared" si="37"/>
        <v>0</v>
      </c>
      <c r="U30" s="177">
        <f t="shared" si="37"/>
        <v>0</v>
      </c>
      <c r="V30" s="177">
        <f t="shared" si="37"/>
        <v>0</v>
      </c>
      <c r="W30" s="177">
        <f t="shared" si="37"/>
        <v>0</v>
      </c>
      <c r="X30" s="177">
        <f t="shared" si="37"/>
        <v>0</v>
      </c>
      <c r="Y30" s="177">
        <f t="shared" si="37"/>
        <v>0</v>
      </c>
      <c r="Z30" s="177">
        <f t="shared" si="37"/>
        <v>0</v>
      </c>
      <c r="AA30" s="177">
        <f t="shared" si="37"/>
        <v>0</v>
      </c>
      <c r="AB30" s="177">
        <f t="shared" si="37"/>
        <v>0</v>
      </c>
      <c r="AC30" s="177">
        <f>IF($A$3="MRR",AC16*((1+AC24)*AC25-AC25),AC16*(AC25*(1+AC24)-AC25)/12)</f>
        <v>0</v>
      </c>
      <c r="AD30" s="177">
        <f t="shared" si="37"/>
        <v>0</v>
      </c>
      <c r="AE30" s="177">
        <f t="shared" si="37"/>
        <v>0</v>
      </c>
      <c r="AF30" s="177">
        <f t="shared" si="37"/>
        <v>0</v>
      </c>
      <c r="AG30" s="177">
        <f t="shared" si="37"/>
        <v>0</v>
      </c>
      <c r="AH30" s="177">
        <f t="shared" si="37"/>
        <v>0</v>
      </c>
      <c r="AI30" s="177">
        <f t="shared" si="37"/>
        <v>0</v>
      </c>
      <c r="AJ30" s="177">
        <f t="shared" si="37"/>
        <v>0</v>
      </c>
      <c r="AK30" s="177">
        <f t="shared" si="37"/>
        <v>0</v>
      </c>
      <c r="AL30" s="177">
        <f t="shared" si="37"/>
        <v>0</v>
      </c>
      <c r="AM30" s="177">
        <f t="shared" si="37"/>
        <v>0</v>
      </c>
      <c r="AN30" s="177">
        <f t="shared" si="37"/>
        <v>0</v>
      </c>
      <c r="AO30" s="177">
        <f t="shared" si="37"/>
        <v>0</v>
      </c>
      <c r="AP30" s="177">
        <f t="shared" si="37"/>
        <v>0</v>
      </c>
      <c r="AQ30" s="177">
        <f t="shared" si="37"/>
        <v>0</v>
      </c>
      <c r="AR30" s="177">
        <f t="shared" si="37"/>
        <v>0</v>
      </c>
      <c r="AS30" s="177">
        <f t="shared" si="37"/>
        <v>0</v>
      </c>
      <c r="AT30" s="177">
        <f t="shared" si="37"/>
        <v>0</v>
      </c>
      <c r="AU30" s="177">
        <f t="shared" si="37"/>
        <v>0</v>
      </c>
      <c r="AV30" s="177">
        <f t="shared" si="37"/>
        <v>0</v>
      </c>
      <c r="AW30" s="177">
        <f t="shared" si="37"/>
        <v>0</v>
      </c>
      <c r="AX30" s="177">
        <f t="shared" si="37"/>
        <v>0</v>
      </c>
      <c r="AY30" s="177">
        <f t="shared" si="37"/>
        <v>0</v>
      </c>
      <c r="AZ30" s="177">
        <f t="shared" si="37"/>
        <v>0</v>
      </c>
      <c r="BA30" s="177">
        <f t="shared" si="37"/>
        <v>0</v>
      </c>
      <c r="BB30" s="177">
        <f t="shared" si="37"/>
        <v>0</v>
      </c>
      <c r="BC30" s="177">
        <f t="shared" si="37"/>
        <v>0</v>
      </c>
      <c r="BD30" s="177">
        <f t="shared" si="37"/>
        <v>0</v>
      </c>
      <c r="BE30" s="177">
        <f t="shared" si="37"/>
        <v>0</v>
      </c>
      <c r="BF30" s="177">
        <f t="shared" si="37"/>
        <v>0</v>
      </c>
      <c r="BG30" s="177">
        <f t="shared" si="37"/>
        <v>0</v>
      </c>
      <c r="BH30" s="177">
        <f t="shared" si="37"/>
        <v>0</v>
      </c>
      <c r="BI30" s="177">
        <f t="shared" si="37"/>
        <v>0</v>
      </c>
      <c r="BJ30" s="177">
        <f t="shared" si="37"/>
        <v>0</v>
      </c>
      <c r="BK30" s="177">
        <f t="shared" si="37"/>
        <v>0</v>
      </c>
      <c r="BL30" s="177">
        <f t="shared" si="37"/>
        <v>0</v>
      </c>
      <c r="BM30" s="177">
        <f t="shared" si="37"/>
        <v>0</v>
      </c>
      <c r="BN30" s="177">
        <f t="shared" si="37"/>
        <v>0</v>
      </c>
      <c r="BO30" s="177">
        <f t="shared" ref="BO30:BU30" si="38">IF($A$3="MRR",BO16*((1+BO24)*BO25-BO25),BO16*(BO25*(1+BO24)-BO25)/12)</f>
        <v>0</v>
      </c>
      <c r="BP30" s="177">
        <f t="shared" si="38"/>
        <v>0</v>
      </c>
      <c r="BQ30" s="177">
        <f t="shared" si="38"/>
        <v>0</v>
      </c>
      <c r="BR30" s="177">
        <f t="shared" si="38"/>
        <v>0</v>
      </c>
      <c r="BS30" s="177">
        <f t="shared" si="38"/>
        <v>0</v>
      </c>
      <c r="BT30" s="177">
        <f t="shared" si="38"/>
        <v>0</v>
      </c>
      <c r="BU30" s="177">
        <f t="shared" si="38"/>
        <v>0</v>
      </c>
    </row>
    <row r="31" spans="1:73" x14ac:dyDescent="0.3">
      <c r="A31" s="203" t="s">
        <v>382</v>
      </c>
      <c r="B31" s="177">
        <f>IF($A$3="MRR",-B16*((1+B20)*B25-B25),-B16*(B25*(1+B20)-B25)/12)</f>
        <v>0</v>
      </c>
      <c r="C31" s="177">
        <f t="shared" ref="C31:BN31" si="39">IF($A$3="MRR",-C16*((1+C20)*C25-C25),-C16*(C25*(1+C20)-C25)/12)</f>
        <v>0</v>
      </c>
      <c r="D31" s="177">
        <f t="shared" si="39"/>
        <v>0</v>
      </c>
      <c r="E31" s="177">
        <f t="shared" si="39"/>
        <v>0</v>
      </c>
      <c r="F31" s="177">
        <f t="shared" si="39"/>
        <v>0</v>
      </c>
      <c r="G31" s="177">
        <f t="shared" si="39"/>
        <v>0</v>
      </c>
      <c r="H31" s="177">
        <f t="shared" si="39"/>
        <v>0</v>
      </c>
      <c r="I31" s="177">
        <f t="shared" si="39"/>
        <v>0</v>
      </c>
      <c r="J31" s="177">
        <f t="shared" si="39"/>
        <v>0</v>
      </c>
      <c r="K31" s="177">
        <f t="shared" si="39"/>
        <v>0</v>
      </c>
      <c r="L31" s="177">
        <f t="shared" si="39"/>
        <v>0</v>
      </c>
      <c r="M31" s="177">
        <f t="shared" si="39"/>
        <v>0</v>
      </c>
      <c r="N31" s="177">
        <f t="shared" si="39"/>
        <v>0</v>
      </c>
      <c r="O31" s="177">
        <f t="shared" si="39"/>
        <v>0</v>
      </c>
      <c r="P31" s="177">
        <f t="shared" si="39"/>
        <v>0</v>
      </c>
      <c r="Q31" s="177">
        <f t="shared" si="39"/>
        <v>0</v>
      </c>
      <c r="R31" s="177">
        <f t="shared" si="39"/>
        <v>0</v>
      </c>
      <c r="S31" s="177">
        <f t="shared" si="39"/>
        <v>0</v>
      </c>
      <c r="T31" s="177">
        <f t="shared" si="39"/>
        <v>0</v>
      </c>
      <c r="U31" s="177">
        <f t="shared" si="39"/>
        <v>0</v>
      </c>
      <c r="V31" s="177">
        <f t="shared" si="39"/>
        <v>0</v>
      </c>
      <c r="W31" s="177">
        <f t="shared" si="39"/>
        <v>0</v>
      </c>
      <c r="X31" s="177">
        <f t="shared" si="39"/>
        <v>0</v>
      </c>
      <c r="Y31" s="177">
        <f t="shared" si="39"/>
        <v>0</v>
      </c>
      <c r="Z31" s="177">
        <f t="shared" si="39"/>
        <v>0</v>
      </c>
      <c r="AA31" s="177">
        <f t="shared" si="39"/>
        <v>0</v>
      </c>
      <c r="AB31" s="177">
        <f t="shared" si="39"/>
        <v>0</v>
      </c>
      <c r="AC31" s="177">
        <f>IF($A$3="MRR",-AC16*((1+AC20)*AC25-AC25),-AC16*(AC25*(1+AC20)-AC25)/12)</f>
        <v>0</v>
      </c>
      <c r="AD31" s="177">
        <f t="shared" si="39"/>
        <v>0</v>
      </c>
      <c r="AE31" s="177">
        <f t="shared" si="39"/>
        <v>0</v>
      </c>
      <c r="AF31" s="177">
        <f t="shared" si="39"/>
        <v>0</v>
      </c>
      <c r="AG31" s="177">
        <f t="shared" si="39"/>
        <v>0</v>
      </c>
      <c r="AH31" s="177">
        <f t="shared" si="39"/>
        <v>0</v>
      </c>
      <c r="AI31" s="177">
        <f t="shared" si="39"/>
        <v>0</v>
      </c>
      <c r="AJ31" s="177">
        <f t="shared" si="39"/>
        <v>0</v>
      </c>
      <c r="AK31" s="177">
        <f t="shared" si="39"/>
        <v>0</v>
      </c>
      <c r="AL31" s="177">
        <f t="shared" si="39"/>
        <v>0</v>
      </c>
      <c r="AM31" s="177">
        <f t="shared" si="39"/>
        <v>0</v>
      </c>
      <c r="AN31" s="177">
        <f t="shared" si="39"/>
        <v>0</v>
      </c>
      <c r="AO31" s="177">
        <f t="shared" si="39"/>
        <v>0</v>
      </c>
      <c r="AP31" s="177">
        <f t="shared" si="39"/>
        <v>0</v>
      </c>
      <c r="AQ31" s="177">
        <f t="shared" si="39"/>
        <v>0</v>
      </c>
      <c r="AR31" s="177">
        <f t="shared" si="39"/>
        <v>0</v>
      </c>
      <c r="AS31" s="177">
        <f t="shared" si="39"/>
        <v>0</v>
      </c>
      <c r="AT31" s="177">
        <f t="shared" si="39"/>
        <v>0</v>
      </c>
      <c r="AU31" s="177">
        <f t="shared" si="39"/>
        <v>0</v>
      </c>
      <c r="AV31" s="177">
        <f t="shared" si="39"/>
        <v>0</v>
      </c>
      <c r="AW31" s="177">
        <f t="shared" si="39"/>
        <v>0</v>
      </c>
      <c r="AX31" s="177">
        <f t="shared" si="39"/>
        <v>0</v>
      </c>
      <c r="AY31" s="177">
        <f t="shared" si="39"/>
        <v>0</v>
      </c>
      <c r="AZ31" s="177">
        <f t="shared" si="39"/>
        <v>0</v>
      </c>
      <c r="BA31" s="177">
        <f t="shared" si="39"/>
        <v>0</v>
      </c>
      <c r="BB31" s="177">
        <f t="shared" si="39"/>
        <v>0</v>
      </c>
      <c r="BC31" s="177">
        <f t="shared" si="39"/>
        <v>0</v>
      </c>
      <c r="BD31" s="177">
        <f t="shared" si="39"/>
        <v>0</v>
      </c>
      <c r="BE31" s="177">
        <f t="shared" si="39"/>
        <v>0</v>
      </c>
      <c r="BF31" s="177">
        <f t="shared" si="39"/>
        <v>0</v>
      </c>
      <c r="BG31" s="177">
        <f t="shared" si="39"/>
        <v>0</v>
      </c>
      <c r="BH31" s="177">
        <f t="shared" si="39"/>
        <v>0</v>
      </c>
      <c r="BI31" s="177">
        <f t="shared" si="39"/>
        <v>0</v>
      </c>
      <c r="BJ31" s="177">
        <f t="shared" si="39"/>
        <v>0</v>
      </c>
      <c r="BK31" s="177">
        <f t="shared" si="39"/>
        <v>0</v>
      </c>
      <c r="BL31" s="177">
        <f t="shared" si="39"/>
        <v>0</v>
      </c>
      <c r="BM31" s="177">
        <f t="shared" si="39"/>
        <v>0</v>
      </c>
      <c r="BN31" s="177">
        <f t="shared" si="39"/>
        <v>0</v>
      </c>
      <c r="BO31" s="177">
        <f t="shared" ref="BO31:BU31" si="40">IF($A$3="MRR",-BO16*((1+BO20)*BO25-BO25),-BO16*(BO25*(1+BO20)-BO25)/12)</f>
        <v>0</v>
      </c>
      <c r="BP31" s="177">
        <f t="shared" si="40"/>
        <v>0</v>
      </c>
      <c r="BQ31" s="177">
        <f t="shared" si="40"/>
        <v>0</v>
      </c>
      <c r="BR31" s="177">
        <f t="shared" si="40"/>
        <v>0</v>
      </c>
      <c r="BS31" s="177">
        <f t="shared" si="40"/>
        <v>0</v>
      </c>
      <c r="BT31" s="177">
        <f t="shared" si="40"/>
        <v>0</v>
      </c>
      <c r="BU31" s="177">
        <f t="shared" si="40"/>
        <v>0</v>
      </c>
    </row>
    <row r="32" spans="1:73" x14ac:dyDescent="0.3">
      <c r="A32" s="204" t="s">
        <v>50</v>
      </c>
      <c r="B32" s="205">
        <f>IF($A$3="MRR",-B15*B25,-B15*B25/12)</f>
        <v>0</v>
      </c>
      <c r="C32" s="205">
        <f t="shared" ref="C32:L32" si="41">IF($A$3="MRR",-C15*B43,-C15*C25/12)</f>
        <v>0</v>
      </c>
      <c r="D32" s="205">
        <f t="shared" si="41"/>
        <v>0</v>
      </c>
      <c r="E32" s="205">
        <f t="shared" si="41"/>
        <v>0</v>
      </c>
      <c r="F32" s="205">
        <f t="shared" si="41"/>
        <v>0</v>
      </c>
      <c r="G32" s="205">
        <f t="shared" si="41"/>
        <v>0</v>
      </c>
      <c r="H32" s="205">
        <f t="shared" si="41"/>
        <v>0</v>
      </c>
      <c r="I32" s="205">
        <f t="shared" si="41"/>
        <v>0</v>
      </c>
      <c r="J32" s="205">
        <f t="shared" si="41"/>
        <v>0</v>
      </c>
      <c r="K32" s="205">
        <f t="shared" si="41"/>
        <v>0</v>
      </c>
      <c r="L32" s="205">
        <f t="shared" si="41"/>
        <v>0</v>
      </c>
      <c r="M32" s="205">
        <f>IF($A$3="MRR",-M15*L43,-M15*M25/12)</f>
        <v>0</v>
      </c>
      <c r="N32" s="205">
        <f>IF($A$3="MRR",-N15*M43,-N15*B25/12)</f>
        <v>0</v>
      </c>
      <c r="O32" s="205">
        <f>IF($A$3="MRR",-O15*N43,-O15*C25/12)</f>
        <v>0</v>
      </c>
      <c r="P32" s="205">
        <f t="shared" ref="P32:BU32" si="42">IF($A$3="MRR",-P15*O43,-P15*D25/12)</f>
        <v>0</v>
      </c>
      <c r="Q32" s="205">
        <f t="shared" si="42"/>
        <v>0</v>
      </c>
      <c r="R32" s="205">
        <f t="shared" si="42"/>
        <v>0</v>
      </c>
      <c r="S32" s="205">
        <f t="shared" si="42"/>
        <v>0</v>
      </c>
      <c r="T32" s="205">
        <f t="shared" si="42"/>
        <v>0</v>
      </c>
      <c r="U32" s="205">
        <f t="shared" si="42"/>
        <v>0</v>
      </c>
      <c r="V32" s="205">
        <f t="shared" si="42"/>
        <v>0</v>
      </c>
      <c r="W32" s="205">
        <f t="shared" si="42"/>
        <v>0</v>
      </c>
      <c r="X32" s="205">
        <f t="shared" si="42"/>
        <v>0</v>
      </c>
      <c r="Y32" s="205">
        <f t="shared" si="42"/>
        <v>0</v>
      </c>
      <c r="Z32" s="205">
        <f t="shared" si="42"/>
        <v>0</v>
      </c>
      <c r="AA32" s="205">
        <f t="shared" si="42"/>
        <v>0</v>
      </c>
      <c r="AB32" s="205">
        <f t="shared" si="42"/>
        <v>0</v>
      </c>
      <c r="AC32" s="205">
        <f>IF($A$3="MRR",-AC15*AB43,-AC15*Q25/12)</f>
        <v>0</v>
      </c>
      <c r="AD32" s="205">
        <f t="shared" si="42"/>
        <v>0</v>
      </c>
      <c r="AE32" s="205">
        <f t="shared" si="42"/>
        <v>0</v>
      </c>
      <c r="AF32" s="205">
        <f>IF($A$3="MRR",-AF15*AE43,-AF15*T25/12)</f>
        <v>0</v>
      </c>
      <c r="AG32" s="205">
        <f t="shared" si="42"/>
        <v>0</v>
      </c>
      <c r="AH32" s="205">
        <f t="shared" si="42"/>
        <v>0</v>
      </c>
      <c r="AI32" s="205">
        <f t="shared" si="42"/>
        <v>0</v>
      </c>
      <c r="AJ32" s="205">
        <f>IF($A$3="MRR",-AJ15*AI43,-AJ15*X25/12)</f>
        <v>0</v>
      </c>
      <c r="AK32" s="205">
        <f t="shared" si="42"/>
        <v>0</v>
      </c>
      <c r="AL32" s="205">
        <f t="shared" si="42"/>
        <v>0</v>
      </c>
      <c r="AM32" s="205">
        <f t="shared" si="42"/>
        <v>0</v>
      </c>
      <c r="AN32" s="205">
        <f t="shared" si="42"/>
        <v>0</v>
      </c>
      <c r="AO32" s="205">
        <f>IF($A$3="MRR",-AO15*AN43,-AO15*AC25/12)</f>
        <v>0</v>
      </c>
      <c r="AP32" s="205">
        <f t="shared" si="42"/>
        <v>0</v>
      </c>
      <c r="AQ32" s="205">
        <f t="shared" si="42"/>
        <v>0</v>
      </c>
      <c r="AR32" s="205">
        <f t="shared" si="42"/>
        <v>0</v>
      </c>
      <c r="AS32" s="205">
        <f t="shared" si="42"/>
        <v>0</v>
      </c>
      <c r="AT32" s="205">
        <f t="shared" si="42"/>
        <v>0</v>
      </c>
      <c r="AU32" s="205">
        <f t="shared" si="42"/>
        <v>-870.8987272149717</v>
      </c>
      <c r="AV32" s="205">
        <f t="shared" si="42"/>
        <v>-857.90023874907661</v>
      </c>
      <c r="AW32" s="205">
        <f t="shared" si="42"/>
        <v>-844.90175028318151</v>
      </c>
      <c r="AX32" s="205">
        <f t="shared" si="42"/>
        <v>-831.90326181728631</v>
      </c>
      <c r="AY32" s="205">
        <f t="shared" si="42"/>
        <v>-805.90628488549612</v>
      </c>
      <c r="AZ32" s="205">
        <f t="shared" si="42"/>
        <v>-792.90779641960103</v>
      </c>
      <c r="BA32" s="205">
        <f t="shared" si="42"/>
        <v>-779.90930795370593</v>
      </c>
      <c r="BB32" s="205">
        <f t="shared" si="42"/>
        <v>-766.91081948781084</v>
      </c>
      <c r="BC32" s="205">
        <f t="shared" si="42"/>
        <v>-753.91233102191575</v>
      </c>
      <c r="BD32" s="205">
        <f t="shared" si="42"/>
        <v>-740.91384255602065</v>
      </c>
      <c r="BE32" s="205">
        <f t="shared" si="42"/>
        <v>-714.91686562423035</v>
      </c>
      <c r="BF32" s="205">
        <f t="shared" si="42"/>
        <v>-701.91837715833526</v>
      </c>
      <c r="BG32" s="205">
        <f t="shared" si="42"/>
        <v>-688.91988869244017</v>
      </c>
      <c r="BH32" s="205">
        <f t="shared" si="42"/>
        <v>-675.92140022654507</v>
      </c>
      <c r="BI32" s="205">
        <f t="shared" si="42"/>
        <v>-662.92291176064998</v>
      </c>
      <c r="BJ32" s="205">
        <f t="shared" si="42"/>
        <v>-649.92442329475489</v>
      </c>
      <c r="BK32" s="205">
        <f t="shared" si="42"/>
        <v>-636.92593482885979</v>
      </c>
      <c r="BL32" s="205">
        <f t="shared" si="42"/>
        <v>-623.92744636296459</v>
      </c>
      <c r="BM32" s="205">
        <f t="shared" si="42"/>
        <v>-623.92744636296459</v>
      </c>
      <c r="BN32" s="205">
        <f t="shared" si="42"/>
        <v>-610.92895789706949</v>
      </c>
      <c r="BO32" s="205">
        <f t="shared" si="42"/>
        <v>-597.93046943117429</v>
      </c>
      <c r="BP32" s="205">
        <f t="shared" si="42"/>
        <v>-584.93198096527919</v>
      </c>
      <c r="BQ32" s="205">
        <f t="shared" si="42"/>
        <v>-571.9334924993841</v>
      </c>
      <c r="BR32" s="205">
        <f t="shared" si="42"/>
        <v>-558.93500403348889</v>
      </c>
      <c r="BS32" s="205">
        <f t="shared" si="42"/>
        <v>-545.9365155675938</v>
      </c>
      <c r="BT32" s="205">
        <f t="shared" si="42"/>
        <v>-532.93802710169871</v>
      </c>
      <c r="BU32" s="205">
        <f t="shared" si="42"/>
        <v>-532.93802710169871</v>
      </c>
    </row>
    <row r="33" spans="1:73" x14ac:dyDescent="0.3">
      <c r="A33" s="206" t="s">
        <v>51</v>
      </c>
      <c r="B33" s="410">
        <v>72538.925010262174</v>
      </c>
      <c r="C33" s="410">
        <v>73746.128683359057</v>
      </c>
      <c r="D33" s="410">
        <v>70602.860810076687</v>
      </c>
      <c r="E33" s="410">
        <v>73975.936956409816</v>
      </c>
      <c r="F33" s="410">
        <v>91049.877788963189</v>
      </c>
      <c r="G33" s="410">
        <v>88827.447023211193</v>
      </c>
      <c r="H33" s="410">
        <v>108986.18043294188</v>
      </c>
      <c r="I33" s="410">
        <v>111707.98301605337</v>
      </c>
      <c r="J33" s="410">
        <v>109970.1227525681</v>
      </c>
      <c r="K33" s="410">
        <v>107281.37970322349</v>
      </c>
      <c r="L33" s="410">
        <v>103612.56098715005</v>
      </c>
      <c r="M33" s="410">
        <v>106667.79746366048</v>
      </c>
      <c r="N33" s="410">
        <v>103350.86514330903</v>
      </c>
      <c r="O33" s="410">
        <v>101000.00000000231</v>
      </c>
      <c r="P33" s="410">
        <v>96824.123036648947</v>
      </c>
      <c r="Q33" s="410">
        <v>96031.128653999011</v>
      </c>
      <c r="R33" s="410">
        <v>87628.787782375919</v>
      </c>
      <c r="S33" s="410">
        <v>77086.396078328733</v>
      </c>
      <c r="T33" s="410">
        <v>83797.188553037617</v>
      </c>
      <c r="U33" s="410">
        <v>75965.515515517356</v>
      </c>
      <c r="V33" s="410">
        <v>73348.573647363635</v>
      </c>
      <c r="W33" s="410">
        <v>67016.53710765799</v>
      </c>
      <c r="X33" s="410">
        <v>69208.278087711049</v>
      </c>
      <c r="Y33" s="410">
        <v>67170.641369667908</v>
      </c>
      <c r="Z33" s="410">
        <v>65281.145101021233</v>
      </c>
      <c r="AA33" s="410">
        <v>56292.912562114114</v>
      </c>
      <c r="AB33" s="410">
        <v>54591.330113888092</v>
      </c>
      <c r="AC33" s="416">
        <v>54054.706777970729</v>
      </c>
      <c r="AD33" s="416">
        <v>51937.243116630707</v>
      </c>
      <c r="AE33" s="410">
        <v>47875.629794264139</v>
      </c>
      <c r="AF33" s="410">
        <v>52128.67954137038</v>
      </c>
      <c r="AG33" s="410">
        <v>49265.016258357107</v>
      </c>
      <c r="AH33" s="410">
        <v>48165.086088901924</v>
      </c>
      <c r="AI33" s="410">
        <v>46537.394627056521</v>
      </c>
      <c r="AJ33" s="410">
        <v>48028.322186531463</v>
      </c>
      <c r="AK33" s="410">
        <v>46823.256769272703</v>
      </c>
      <c r="AL33" s="410">
        <v>46382.590807976696</v>
      </c>
      <c r="AM33" s="410">
        <v>47275.237285345</v>
      </c>
      <c r="AN33" s="410">
        <v>41400.562441468392</v>
      </c>
      <c r="AO33" s="410">
        <v>42494.328353338838</v>
      </c>
      <c r="AP33" s="410">
        <v>41133.444583020784</v>
      </c>
      <c r="AQ33" s="410">
        <v>45836.402247251011</v>
      </c>
      <c r="AR33" s="410">
        <v>44223.822265554511</v>
      </c>
      <c r="AS33" s="410">
        <v>47242.696156326623</v>
      </c>
      <c r="AT33" s="410">
        <v>45572.700561428224</v>
      </c>
      <c r="AU33" s="180">
        <f t="shared" ref="AU33" si="43">SUM(AU28:AU32)</f>
        <v>44701.801834213249</v>
      </c>
      <c r="AV33" s="180">
        <f t="shared" ref="AV33:BU33" si="44">SUM(AV28:AV32)</f>
        <v>43843.901595464173</v>
      </c>
      <c r="AW33" s="180">
        <f t="shared" si="44"/>
        <v>42998.999845180988</v>
      </c>
      <c r="AX33" s="180">
        <f t="shared" si="44"/>
        <v>42167.096583363702</v>
      </c>
      <c r="AY33" s="180">
        <f t="shared" si="44"/>
        <v>41361.190298478206</v>
      </c>
      <c r="AZ33" s="180">
        <f t="shared" si="44"/>
        <v>40568.282502058602</v>
      </c>
      <c r="BA33" s="180">
        <f t="shared" si="44"/>
        <v>39788.373194104897</v>
      </c>
      <c r="BB33" s="180">
        <f t="shared" si="44"/>
        <v>39021.462374617084</v>
      </c>
      <c r="BC33" s="180">
        <f t="shared" si="44"/>
        <v>38267.550043595169</v>
      </c>
      <c r="BD33" s="180">
        <f t="shared" si="44"/>
        <v>37526.636201039146</v>
      </c>
      <c r="BE33" s="180">
        <f t="shared" si="44"/>
        <v>36811.719335414913</v>
      </c>
      <c r="BF33" s="180">
        <f t="shared" si="44"/>
        <v>36109.800958256579</v>
      </c>
      <c r="BG33" s="180">
        <f t="shared" si="44"/>
        <v>35420.881069564137</v>
      </c>
      <c r="BH33" s="180">
        <f t="shared" si="44"/>
        <v>34744.959669337593</v>
      </c>
      <c r="BI33" s="180">
        <f t="shared" si="44"/>
        <v>34082.036757576941</v>
      </c>
      <c r="BJ33" s="180">
        <f t="shared" si="44"/>
        <v>33432.112334282188</v>
      </c>
      <c r="BK33" s="180">
        <f t="shared" si="44"/>
        <v>32795.186399453327</v>
      </c>
      <c r="BL33" s="180">
        <f t="shared" si="44"/>
        <v>32171.258953090361</v>
      </c>
      <c r="BM33" s="180">
        <f t="shared" si="44"/>
        <v>31547.331506727394</v>
      </c>
      <c r="BN33" s="180">
        <f t="shared" si="44"/>
        <v>30936.402548830323</v>
      </c>
      <c r="BO33" s="180">
        <f t="shared" si="44"/>
        <v>30338.472079399147</v>
      </c>
      <c r="BP33" s="180">
        <f t="shared" si="44"/>
        <v>29753.540098433867</v>
      </c>
      <c r="BQ33" s="180">
        <f t="shared" si="44"/>
        <v>29181.606605934481</v>
      </c>
      <c r="BR33" s="180">
        <f t="shared" si="44"/>
        <v>28622.671601900991</v>
      </c>
      <c r="BS33" s="180">
        <f t="shared" si="44"/>
        <v>28076.735086333396</v>
      </c>
      <c r="BT33" s="180">
        <f t="shared" si="44"/>
        <v>27543.797059231696</v>
      </c>
      <c r="BU33" s="180">
        <f t="shared" si="44"/>
        <v>27010.859032129996</v>
      </c>
    </row>
    <row r="34" spans="1:73" x14ac:dyDescent="0.3">
      <c r="A34" s="146"/>
      <c r="B34" s="150"/>
      <c r="C34" s="150"/>
      <c r="D34" s="150">
        <f>C34*C16</f>
        <v>0</v>
      </c>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80"/>
      <c r="AE34" s="150"/>
      <c r="AF34" s="150"/>
      <c r="AG34" s="150"/>
      <c r="AH34" s="150"/>
      <c r="AI34" s="150"/>
      <c r="AJ34" s="150"/>
      <c r="AK34" s="150"/>
      <c r="AL34" s="150"/>
      <c r="AM34" s="150"/>
      <c r="AN34" s="150"/>
      <c r="AO34" s="150"/>
      <c r="AP34" s="150"/>
      <c r="AQ34" s="150"/>
      <c r="AR34" s="150"/>
      <c r="AW34" s="150"/>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row>
    <row r="35" spans="1:73" x14ac:dyDescent="0.3">
      <c r="B35" s="150"/>
      <c r="C35" s="150"/>
      <c r="M35" s="309"/>
      <c r="N35" s="309"/>
    </row>
    <row r="36" spans="1:73" x14ac:dyDescent="0.3">
      <c r="A36" s="61" t="s">
        <v>52</v>
      </c>
    </row>
    <row r="37" spans="1:73" x14ac:dyDescent="0.3">
      <c r="A37" s="65" t="str">
        <f>IF(A3="MRR","New MRR Bookings","New ARR Bookings")</f>
        <v>New MRR Bookings</v>
      </c>
      <c r="B37" s="150">
        <f>B7*B23</f>
        <v>0</v>
      </c>
      <c r="C37" s="150">
        <f t="shared" ref="C37:BN37" si="45">C7*C23</f>
        <v>0</v>
      </c>
      <c r="D37" s="150">
        <f t="shared" si="45"/>
        <v>0</v>
      </c>
      <c r="E37" s="150">
        <f>E7*E23</f>
        <v>0</v>
      </c>
      <c r="F37" s="150">
        <f t="shared" si="45"/>
        <v>0</v>
      </c>
      <c r="G37" s="150">
        <f t="shared" si="45"/>
        <v>0</v>
      </c>
      <c r="H37" s="150">
        <f t="shared" si="45"/>
        <v>0</v>
      </c>
      <c r="I37" s="150">
        <f t="shared" si="45"/>
        <v>0</v>
      </c>
      <c r="J37" s="150">
        <f t="shared" si="45"/>
        <v>0</v>
      </c>
      <c r="K37" s="150">
        <f t="shared" si="45"/>
        <v>0</v>
      </c>
      <c r="L37" s="150">
        <f t="shared" si="45"/>
        <v>0</v>
      </c>
      <c r="M37" s="150">
        <f t="shared" si="45"/>
        <v>0</v>
      </c>
      <c r="N37" s="150">
        <f t="shared" si="45"/>
        <v>0</v>
      </c>
      <c r="O37" s="150">
        <f t="shared" si="45"/>
        <v>0</v>
      </c>
      <c r="P37" s="150">
        <f t="shared" si="45"/>
        <v>0</v>
      </c>
      <c r="Q37" s="150">
        <f t="shared" si="45"/>
        <v>0</v>
      </c>
      <c r="R37" s="150">
        <f t="shared" si="45"/>
        <v>0</v>
      </c>
      <c r="S37" s="150">
        <f t="shared" si="45"/>
        <v>0</v>
      </c>
      <c r="T37" s="150">
        <f t="shared" si="45"/>
        <v>0</v>
      </c>
      <c r="U37" s="150">
        <f t="shared" si="45"/>
        <v>0</v>
      </c>
      <c r="V37" s="150">
        <f t="shared" si="45"/>
        <v>0</v>
      </c>
      <c r="W37" s="150">
        <f t="shared" si="45"/>
        <v>0</v>
      </c>
      <c r="X37" s="150">
        <f t="shared" si="45"/>
        <v>0</v>
      </c>
      <c r="Y37" s="150">
        <f t="shared" si="45"/>
        <v>0</v>
      </c>
      <c r="Z37" s="150">
        <f t="shared" si="45"/>
        <v>0</v>
      </c>
      <c r="AA37" s="150">
        <f t="shared" si="45"/>
        <v>0</v>
      </c>
      <c r="AB37" s="150">
        <f t="shared" si="45"/>
        <v>0</v>
      </c>
      <c r="AC37" s="150">
        <f t="shared" si="45"/>
        <v>0</v>
      </c>
      <c r="AD37" s="150">
        <f t="shared" si="45"/>
        <v>0</v>
      </c>
      <c r="AE37" s="150">
        <f t="shared" si="45"/>
        <v>0</v>
      </c>
      <c r="AF37" s="150">
        <f t="shared" si="45"/>
        <v>0</v>
      </c>
      <c r="AG37" s="150">
        <f t="shared" si="45"/>
        <v>0</v>
      </c>
      <c r="AH37" s="150">
        <f t="shared" si="45"/>
        <v>0</v>
      </c>
      <c r="AI37" s="150">
        <f t="shared" si="45"/>
        <v>0</v>
      </c>
      <c r="AJ37" s="150">
        <f t="shared" si="45"/>
        <v>0</v>
      </c>
      <c r="AK37" s="150">
        <f t="shared" si="45"/>
        <v>0</v>
      </c>
      <c r="AL37" s="150">
        <f t="shared" si="45"/>
        <v>0</v>
      </c>
      <c r="AM37" s="150">
        <f t="shared" si="45"/>
        <v>0</v>
      </c>
      <c r="AN37" s="150">
        <f t="shared" si="45"/>
        <v>0</v>
      </c>
      <c r="AO37" s="150">
        <f t="shared" si="45"/>
        <v>0</v>
      </c>
      <c r="AP37" s="150">
        <f t="shared" si="45"/>
        <v>0</v>
      </c>
      <c r="AQ37" s="150">
        <f t="shared" si="45"/>
        <v>0</v>
      </c>
      <c r="AR37" s="150">
        <f t="shared" si="45"/>
        <v>0</v>
      </c>
      <c r="AS37" s="150">
        <f t="shared" si="45"/>
        <v>0</v>
      </c>
      <c r="AT37" s="150">
        <f t="shared" si="45"/>
        <v>0</v>
      </c>
      <c r="AU37" s="150">
        <f t="shared" si="45"/>
        <v>0</v>
      </c>
      <c r="AV37" s="150">
        <f t="shared" si="45"/>
        <v>0</v>
      </c>
      <c r="AW37" s="150">
        <f t="shared" si="45"/>
        <v>0</v>
      </c>
      <c r="AX37" s="150">
        <f t="shared" si="45"/>
        <v>0</v>
      </c>
      <c r="AY37" s="150">
        <f t="shared" si="45"/>
        <v>0</v>
      </c>
      <c r="AZ37" s="150">
        <f t="shared" si="45"/>
        <v>0</v>
      </c>
      <c r="BA37" s="150">
        <f t="shared" si="45"/>
        <v>0</v>
      </c>
      <c r="BB37" s="150">
        <f t="shared" si="45"/>
        <v>0</v>
      </c>
      <c r="BC37" s="150">
        <f t="shared" si="45"/>
        <v>0</v>
      </c>
      <c r="BD37" s="150">
        <f t="shared" si="45"/>
        <v>0</v>
      </c>
      <c r="BE37" s="150">
        <f t="shared" si="45"/>
        <v>0</v>
      </c>
      <c r="BF37" s="150">
        <f t="shared" si="45"/>
        <v>0</v>
      </c>
      <c r="BG37" s="150">
        <f t="shared" si="45"/>
        <v>0</v>
      </c>
      <c r="BH37" s="150">
        <f t="shared" si="45"/>
        <v>0</v>
      </c>
      <c r="BI37" s="150">
        <f t="shared" si="45"/>
        <v>0</v>
      </c>
      <c r="BJ37" s="150">
        <f t="shared" si="45"/>
        <v>0</v>
      </c>
      <c r="BK37" s="150">
        <f t="shared" si="45"/>
        <v>0</v>
      </c>
      <c r="BL37" s="150">
        <f t="shared" si="45"/>
        <v>0</v>
      </c>
      <c r="BM37" s="150">
        <f t="shared" si="45"/>
        <v>0</v>
      </c>
      <c r="BN37" s="150">
        <f t="shared" si="45"/>
        <v>0</v>
      </c>
      <c r="BO37" s="150">
        <f t="shared" ref="BO37:BU37" si="46">BO7*BO23</f>
        <v>0</v>
      </c>
      <c r="BP37" s="150">
        <f t="shared" si="46"/>
        <v>0</v>
      </c>
      <c r="BQ37" s="150">
        <f t="shared" si="46"/>
        <v>0</v>
      </c>
      <c r="BR37" s="150">
        <f t="shared" si="46"/>
        <v>0</v>
      </c>
      <c r="BS37" s="150">
        <f t="shared" si="46"/>
        <v>0</v>
      </c>
      <c r="BT37" s="150">
        <f t="shared" si="46"/>
        <v>0</v>
      </c>
      <c r="BU37" s="150">
        <f t="shared" si="46"/>
        <v>0</v>
      </c>
    </row>
    <row r="38" spans="1:73" x14ac:dyDescent="0.3">
      <c r="A38" s="65" t="str">
        <f>IF($A$3="MRR","Expansion MRR Bookings","Expansion ARR Bookings")</f>
        <v>Expansion MRR Bookings</v>
      </c>
      <c r="B38" s="150">
        <f>IF($A$3="ARR",B30*12,B30)</f>
        <v>0</v>
      </c>
      <c r="C38" s="150">
        <f t="shared" ref="C38:BN38" si="47">IF($A$3="ARR",C30*12,C30)</f>
        <v>0</v>
      </c>
      <c r="D38" s="150">
        <f t="shared" si="47"/>
        <v>0</v>
      </c>
      <c r="E38" s="150">
        <f t="shared" si="47"/>
        <v>0</v>
      </c>
      <c r="F38" s="150">
        <f t="shared" si="47"/>
        <v>0</v>
      </c>
      <c r="G38" s="150">
        <f t="shared" si="47"/>
        <v>0</v>
      </c>
      <c r="H38" s="150">
        <f t="shared" si="47"/>
        <v>0</v>
      </c>
      <c r="I38" s="150">
        <f t="shared" si="47"/>
        <v>0</v>
      </c>
      <c r="J38" s="150">
        <f t="shared" si="47"/>
        <v>0</v>
      </c>
      <c r="K38" s="150">
        <f t="shared" si="47"/>
        <v>0</v>
      </c>
      <c r="L38" s="150">
        <f t="shared" si="47"/>
        <v>0</v>
      </c>
      <c r="M38" s="150">
        <f t="shared" si="47"/>
        <v>0</v>
      </c>
      <c r="N38" s="150">
        <f t="shared" si="47"/>
        <v>0</v>
      </c>
      <c r="O38" s="150">
        <f t="shared" si="47"/>
        <v>0</v>
      </c>
      <c r="P38" s="150">
        <f t="shared" si="47"/>
        <v>0</v>
      </c>
      <c r="Q38" s="150">
        <f t="shared" si="47"/>
        <v>0</v>
      </c>
      <c r="R38" s="150">
        <f t="shared" si="47"/>
        <v>0</v>
      </c>
      <c r="S38" s="150">
        <f t="shared" si="47"/>
        <v>0</v>
      </c>
      <c r="T38" s="150">
        <f t="shared" si="47"/>
        <v>0</v>
      </c>
      <c r="U38" s="150">
        <f t="shared" si="47"/>
        <v>0</v>
      </c>
      <c r="V38" s="150">
        <f t="shared" si="47"/>
        <v>0</v>
      </c>
      <c r="W38" s="150">
        <f t="shared" si="47"/>
        <v>0</v>
      </c>
      <c r="X38" s="150">
        <f t="shared" si="47"/>
        <v>0</v>
      </c>
      <c r="Y38" s="150">
        <f t="shared" si="47"/>
        <v>0</v>
      </c>
      <c r="Z38" s="150">
        <f t="shared" si="47"/>
        <v>0</v>
      </c>
      <c r="AA38" s="150">
        <f t="shared" si="47"/>
        <v>0</v>
      </c>
      <c r="AB38" s="150">
        <f t="shared" si="47"/>
        <v>0</v>
      </c>
      <c r="AC38" s="150">
        <f t="shared" si="47"/>
        <v>0</v>
      </c>
      <c r="AD38" s="150">
        <f t="shared" si="47"/>
        <v>0</v>
      </c>
      <c r="AE38" s="150">
        <f t="shared" si="47"/>
        <v>0</v>
      </c>
      <c r="AF38" s="150">
        <f t="shared" si="47"/>
        <v>0</v>
      </c>
      <c r="AG38" s="150">
        <f t="shared" si="47"/>
        <v>0</v>
      </c>
      <c r="AH38" s="150">
        <f t="shared" si="47"/>
        <v>0</v>
      </c>
      <c r="AI38" s="150">
        <f t="shared" si="47"/>
        <v>0</v>
      </c>
      <c r="AJ38" s="150">
        <f t="shared" si="47"/>
        <v>0</v>
      </c>
      <c r="AK38" s="150">
        <f t="shared" si="47"/>
        <v>0</v>
      </c>
      <c r="AL38" s="150">
        <f t="shared" si="47"/>
        <v>0</v>
      </c>
      <c r="AM38" s="150">
        <f t="shared" si="47"/>
        <v>0</v>
      </c>
      <c r="AN38" s="150">
        <f t="shared" si="47"/>
        <v>0</v>
      </c>
      <c r="AO38" s="150">
        <f t="shared" si="47"/>
        <v>0</v>
      </c>
      <c r="AP38" s="150">
        <f t="shared" si="47"/>
        <v>0</v>
      </c>
      <c r="AQ38" s="150">
        <f t="shared" si="47"/>
        <v>0</v>
      </c>
      <c r="AR38" s="150">
        <f t="shared" si="47"/>
        <v>0</v>
      </c>
      <c r="AS38" s="150">
        <f t="shared" si="47"/>
        <v>0</v>
      </c>
      <c r="AT38" s="150">
        <f t="shared" si="47"/>
        <v>0</v>
      </c>
      <c r="AU38" s="150">
        <f t="shared" si="47"/>
        <v>0</v>
      </c>
      <c r="AV38" s="150">
        <f t="shared" si="47"/>
        <v>0</v>
      </c>
      <c r="AW38" s="150">
        <f t="shared" si="47"/>
        <v>0</v>
      </c>
      <c r="AX38" s="150">
        <f t="shared" si="47"/>
        <v>0</v>
      </c>
      <c r="AY38" s="150">
        <f t="shared" si="47"/>
        <v>0</v>
      </c>
      <c r="AZ38" s="150">
        <f t="shared" si="47"/>
        <v>0</v>
      </c>
      <c r="BA38" s="150">
        <f t="shared" si="47"/>
        <v>0</v>
      </c>
      <c r="BB38" s="150">
        <f t="shared" si="47"/>
        <v>0</v>
      </c>
      <c r="BC38" s="150">
        <f t="shared" si="47"/>
        <v>0</v>
      </c>
      <c r="BD38" s="150">
        <f t="shared" si="47"/>
        <v>0</v>
      </c>
      <c r="BE38" s="150">
        <f t="shared" si="47"/>
        <v>0</v>
      </c>
      <c r="BF38" s="150">
        <f t="shared" si="47"/>
        <v>0</v>
      </c>
      <c r="BG38" s="150">
        <f t="shared" si="47"/>
        <v>0</v>
      </c>
      <c r="BH38" s="150">
        <f t="shared" si="47"/>
        <v>0</v>
      </c>
      <c r="BI38" s="150">
        <f t="shared" si="47"/>
        <v>0</v>
      </c>
      <c r="BJ38" s="150">
        <f t="shared" si="47"/>
        <v>0</v>
      </c>
      <c r="BK38" s="150">
        <f t="shared" si="47"/>
        <v>0</v>
      </c>
      <c r="BL38" s="150">
        <f t="shared" si="47"/>
        <v>0</v>
      </c>
      <c r="BM38" s="150">
        <f t="shared" si="47"/>
        <v>0</v>
      </c>
      <c r="BN38" s="150">
        <f t="shared" si="47"/>
        <v>0</v>
      </c>
      <c r="BO38" s="150">
        <f t="shared" ref="BO38:BU38" si="48">IF($A$3="ARR",BO30*12,BO30)</f>
        <v>0</v>
      </c>
      <c r="BP38" s="150">
        <f t="shared" si="48"/>
        <v>0</v>
      </c>
      <c r="BQ38" s="150">
        <f t="shared" si="48"/>
        <v>0</v>
      </c>
      <c r="BR38" s="150">
        <f t="shared" si="48"/>
        <v>0</v>
      </c>
      <c r="BS38" s="150">
        <f t="shared" si="48"/>
        <v>0</v>
      </c>
      <c r="BT38" s="150">
        <f t="shared" si="48"/>
        <v>0</v>
      </c>
      <c r="BU38" s="150">
        <f t="shared" si="48"/>
        <v>0</v>
      </c>
    </row>
    <row r="39" spans="1:73" x14ac:dyDescent="0.3">
      <c r="A39" s="65" t="str">
        <f>IF(A3="MRR","Renewed MRR","Renewed ARR")</f>
        <v>Renewed MRR</v>
      </c>
      <c r="B39" s="150">
        <f>IF($A$3="ARR",B25*B16*(1+B24)+B31*12,SUM(B28,B30,B31,B32))</f>
        <v>45443</v>
      </c>
      <c r="C39" s="150">
        <f t="shared" ref="C39:BN39" si="49">IF($A$3="ARR",C25*C16*(1+C24)+C31*12,SUM(C28,C30,C31,C32))</f>
        <v>72538.925010262174</v>
      </c>
      <c r="D39" s="150">
        <f t="shared" si="49"/>
        <v>73746.128683359057</v>
      </c>
      <c r="E39" s="150">
        <f t="shared" si="49"/>
        <v>70602.860810076687</v>
      </c>
      <c r="F39" s="150">
        <f t="shared" si="49"/>
        <v>73975.936956409816</v>
      </c>
      <c r="G39" s="150">
        <f t="shared" si="49"/>
        <v>91049.877788963189</v>
      </c>
      <c r="H39" s="150">
        <f t="shared" si="49"/>
        <v>88827.447023211193</v>
      </c>
      <c r="I39" s="150">
        <f t="shared" si="49"/>
        <v>108986.18043294188</v>
      </c>
      <c r="J39" s="150">
        <f t="shared" si="49"/>
        <v>111707.98301605337</v>
      </c>
      <c r="K39" s="150">
        <f t="shared" si="49"/>
        <v>109970.1227525681</v>
      </c>
      <c r="L39" s="150">
        <f t="shared" si="49"/>
        <v>107281.37970322349</v>
      </c>
      <c r="M39" s="150">
        <f t="shared" si="49"/>
        <v>103612.56098715005</v>
      </c>
      <c r="N39" s="150">
        <f t="shared" si="49"/>
        <v>106667.79746366048</v>
      </c>
      <c r="O39" s="150">
        <f t="shared" si="49"/>
        <v>103350.86514330903</v>
      </c>
      <c r="P39" s="150">
        <f t="shared" si="49"/>
        <v>101000.00000000231</v>
      </c>
      <c r="Q39" s="150">
        <f t="shared" si="49"/>
        <v>96824.123036648947</v>
      </c>
      <c r="R39" s="150">
        <f t="shared" si="49"/>
        <v>96031.128653999011</v>
      </c>
      <c r="S39" s="150">
        <f t="shared" si="49"/>
        <v>87628.787782375919</v>
      </c>
      <c r="T39" s="150">
        <f t="shared" si="49"/>
        <v>77086.396078328733</v>
      </c>
      <c r="U39" s="150">
        <f t="shared" si="49"/>
        <v>83797.188553037617</v>
      </c>
      <c r="V39" s="150">
        <f t="shared" si="49"/>
        <v>75965.515515517356</v>
      </c>
      <c r="W39" s="150">
        <f t="shared" si="49"/>
        <v>73348.573647363635</v>
      </c>
      <c r="X39" s="150">
        <f t="shared" si="49"/>
        <v>67016.53710765799</v>
      </c>
      <c r="Y39" s="150">
        <f t="shared" si="49"/>
        <v>69208.278087711049</v>
      </c>
      <c r="Z39" s="150">
        <f t="shared" si="49"/>
        <v>67170.641369667908</v>
      </c>
      <c r="AA39" s="150">
        <f t="shared" si="49"/>
        <v>65281.145101021233</v>
      </c>
      <c r="AB39" s="150">
        <f t="shared" si="49"/>
        <v>56292.912562114114</v>
      </c>
      <c r="AC39" s="150">
        <f t="shared" si="49"/>
        <v>54591.330113888092</v>
      </c>
      <c r="AD39" s="150">
        <f t="shared" si="49"/>
        <v>54054.706777970729</v>
      </c>
      <c r="AE39" s="150">
        <f t="shared" si="49"/>
        <v>51937.243116630707</v>
      </c>
      <c r="AF39" s="150">
        <f t="shared" si="49"/>
        <v>47875.629794264139</v>
      </c>
      <c r="AG39" s="150">
        <f t="shared" si="49"/>
        <v>52128.67954137038</v>
      </c>
      <c r="AH39" s="150">
        <f t="shared" si="49"/>
        <v>49265.016258357107</v>
      </c>
      <c r="AI39" s="150">
        <f t="shared" si="49"/>
        <v>48165.086088901924</v>
      </c>
      <c r="AJ39" s="150">
        <f t="shared" si="49"/>
        <v>46537.394627056521</v>
      </c>
      <c r="AK39" s="150">
        <f t="shared" si="49"/>
        <v>48028.322186531463</v>
      </c>
      <c r="AL39" s="150">
        <f t="shared" si="49"/>
        <v>46823.256769272703</v>
      </c>
      <c r="AM39" s="150">
        <f t="shared" si="49"/>
        <v>46382.590807976696</v>
      </c>
      <c r="AN39" s="150">
        <f t="shared" si="49"/>
        <v>47275.237285345</v>
      </c>
      <c r="AO39" s="150">
        <f t="shared" si="49"/>
        <v>41400.562441468392</v>
      </c>
      <c r="AP39" s="150">
        <f t="shared" si="49"/>
        <v>42494.328353338838</v>
      </c>
      <c r="AQ39" s="150">
        <f t="shared" si="49"/>
        <v>41133.444583020784</v>
      </c>
      <c r="AR39" s="150">
        <f t="shared" si="49"/>
        <v>45836.402247251011</v>
      </c>
      <c r="AS39" s="150">
        <f t="shared" si="49"/>
        <v>44223.822265554511</v>
      </c>
      <c r="AT39" s="150">
        <f t="shared" si="49"/>
        <v>47242.696156326623</v>
      </c>
      <c r="AU39" s="150">
        <f t="shared" si="49"/>
        <v>44701.801834213249</v>
      </c>
      <c r="AV39" s="150">
        <f t="shared" si="49"/>
        <v>43843.901595464173</v>
      </c>
      <c r="AW39" s="150">
        <f t="shared" si="49"/>
        <v>42998.999845180988</v>
      </c>
      <c r="AX39" s="150">
        <f t="shared" si="49"/>
        <v>42167.096583363702</v>
      </c>
      <c r="AY39" s="150">
        <f t="shared" si="49"/>
        <v>41361.190298478206</v>
      </c>
      <c r="AZ39" s="150">
        <f t="shared" si="49"/>
        <v>40568.282502058602</v>
      </c>
      <c r="BA39" s="150">
        <f t="shared" si="49"/>
        <v>39788.373194104897</v>
      </c>
      <c r="BB39" s="150">
        <f t="shared" si="49"/>
        <v>39021.462374617084</v>
      </c>
      <c r="BC39" s="150">
        <f t="shared" si="49"/>
        <v>38267.550043595169</v>
      </c>
      <c r="BD39" s="150">
        <f t="shared" si="49"/>
        <v>37526.636201039146</v>
      </c>
      <c r="BE39" s="150">
        <f t="shared" si="49"/>
        <v>36811.719335414913</v>
      </c>
      <c r="BF39" s="150">
        <f t="shared" si="49"/>
        <v>36109.800958256579</v>
      </c>
      <c r="BG39" s="150">
        <f t="shared" si="49"/>
        <v>35420.881069564137</v>
      </c>
      <c r="BH39" s="150">
        <f t="shared" si="49"/>
        <v>34744.959669337593</v>
      </c>
      <c r="BI39" s="150">
        <f t="shared" si="49"/>
        <v>34082.036757576941</v>
      </c>
      <c r="BJ39" s="150">
        <f t="shared" si="49"/>
        <v>33432.112334282188</v>
      </c>
      <c r="BK39" s="150">
        <f t="shared" si="49"/>
        <v>32795.186399453327</v>
      </c>
      <c r="BL39" s="150">
        <f t="shared" si="49"/>
        <v>32171.258953090361</v>
      </c>
      <c r="BM39" s="150">
        <f t="shared" si="49"/>
        <v>31547.331506727394</v>
      </c>
      <c r="BN39" s="150">
        <f t="shared" si="49"/>
        <v>30936.402548830323</v>
      </c>
      <c r="BO39" s="150">
        <f t="shared" ref="BO39:BU39" si="50">IF($A$3="ARR",BO25*BO16*(1+BO24)+BO31*12,SUM(BO28,BO30,BO31,BO32))</f>
        <v>30338.472079399147</v>
      </c>
      <c r="BP39" s="150">
        <f t="shared" si="50"/>
        <v>29753.540098433867</v>
      </c>
      <c r="BQ39" s="150">
        <f t="shared" si="50"/>
        <v>29181.606605934481</v>
      </c>
      <c r="BR39" s="150">
        <f t="shared" si="50"/>
        <v>28622.671601900991</v>
      </c>
      <c r="BS39" s="150">
        <f t="shared" si="50"/>
        <v>28076.735086333396</v>
      </c>
      <c r="BT39" s="150">
        <f t="shared" si="50"/>
        <v>27543.797059231696</v>
      </c>
      <c r="BU39" s="150">
        <f t="shared" si="50"/>
        <v>27010.859032129996</v>
      </c>
    </row>
    <row r="40" spans="1:73" x14ac:dyDescent="0.3">
      <c r="A40" s="65" t="s">
        <v>53</v>
      </c>
      <c r="B40" s="151">
        <f>IFERROR(-(B30+B32)/B28,"N/A")</f>
        <v>0</v>
      </c>
      <c r="C40" s="151">
        <f t="shared" ref="C40:BN40" si="51">IFERROR(-(C30+C32)/C28,"N/A")</f>
        <v>0</v>
      </c>
      <c r="D40" s="151">
        <f t="shared" si="51"/>
        <v>0</v>
      </c>
      <c r="E40" s="151">
        <f t="shared" si="51"/>
        <v>0</v>
      </c>
      <c r="F40" s="151">
        <f t="shared" si="51"/>
        <v>0</v>
      </c>
      <c r="G40" s="151">
        <f t="shared" si="51"/>
        <v>0</v>
      </c>
      <c r="H40" s="151">
        <f t="shared" si="51"/>
        <v>0</v>
      </c>
      <c r="I40" s="151">
        <f t="shared" si="51"/>
        <v>0</v>
      </c>
      <c r="J40" s="151">
        <f t="shared" si="51"/>
        <v>0</v>
      </c>
      <c r="K40" s="151">
        <f t="shared" si="51"/>
        <v>0</v>
      </c>
      <c r="L40" s="151">
        <f t="shared" si="51"/>
        <v>0</v>
      </c>
      <c r="M40" s="151">
        <f t="shared" si="51"/>
        <v>0</v>
      </c>
      <c r="N40" s="151">
        <f t="shared" si="51"/>
        <v>0</v>
      </c>
      <c r="O40" s="151">
        <f t="shared" si="51"/>
        <v>0</v>
      </c>
      <c r="P40" s="151">
        <f t="shared" si="51"/>
        <v>0</v>
      </c>
      <c r="Q40" s="151">
        <f t="shared" si="51"/>
        <v>0</v>
      </c>
      <c r="R40" s="151">
        <f t="shared" si="51"/>
        <v>0</v>
      </c>
      <c r="S40" s="151">
        <f t="shared" si="51"/>
        <v>0</v>
      </c>
      <c r="T40" s="151">
        <f t="shared" si="51"/>
        <v>0</v>
      </c>
      <c r="U40" s="151">
        <f t="shared" si="51"/>
        <v>0</v>
      </c>
      <c r="V40" s="151">
        <f t="shared" si="51"/>
        <v>0</v>
      </c>
      <c r="W40" s="151">
        <f t="shared" si="51"/>
        <v>0</v>
      </c>
      <c r="X40" s="151">
        <f t="shared" si="51"/>
        <v>0</v>
      </c>
      <c r="Y40" s="151">
        <f t="shared" si="51"/>
        <v>0</v>
      </c>
      <c r="Z40" s="151">
        <f t="shared" si="51"/>
        <v>0</v>
      </c>
      <c r="AA40" s="151">
        <f t="shared" si="51"/>
        <v>0</v>
      </c>
      <c r="AB40" s="151">
        <f t="shared" si="51"/>
        <v>0</v>
      </c>
      <c r="AC40" s="151">
        <f t="shared" si="51"/>
        <v>0</v>
      </c>
      <c r="AD40" s="151">
        <f t="shared" si="51"/>
        <v>0</v>
      </c>
      <c r="AE40" s="151">
        <f t="shared" si="51"/>
        <v>0</v>
      </c>
      <c r="AF40" s="151">
        <f t="shared" si="51"/>
        <v>0</v>
      </c>
      <c r="AG40" s="151">
        <f t="shared" si="51"/>
        <v>0</v>
      </c>
      <c r="AH40" s="151">
        <f t="shared" si="51"/>
        <v>0</v>
      </c>
      <c r="AI40" s="151">
        <f t="shared" si="51"/>
        <v>0</v>
      </c>
      <c r="AJ40" s="151">
        <f t="shared" si="51"/>
        <v>0</v>
      </c>
      <c r="AK40" s="151">
        <f t="shared" si="51"/>
        <v>0</v>
      </c>
      <c r="AL40" s="151">
        <f t="shared" si="51"/>
        <v>0</v>
      </c>
      <c r="AM40" s="151">
        <f t="shared" si="51"/>
        <v>0</v>
      </c>
      <c r="AN40" s="151">
        <f t="shared" si="51"/>
        <v>0</v>
      </c>
      <c r="AO40" s="151">
        <f t="shared" si="51"/>
        <v>0</v>
      </c>
      <c r="AP40" s="151">
        <f t="shared" si="51"/>
        <v>0</v>
      </c>
      <c r="AQ40" s="151">
        <f t="shared" si="51"/>
        <v>0</v>
      </c>
      <c r="AR40" s="151">
        <f t="shared" si="51"/>
        <v>0</v>
      </c>
      <c r="AS40" s="151">
        <f t="shared" si="51"/>
        <v>0</v>
      </c>
      <c r="AT40" s="151">
        <f t="shared" si="51"/>
        <v>0</v>
      </c>
      <c r="AU40" s="151">
        <f t="shared" si="51"/>
        <v>1.9110096976611521E-2</v>
      </c>
      <c r="AV40" s="151">
        <f t="shared" si="51"/>
        <v>1.9191625472521082E-2</v>
      </c>
      <c r="AW40" s="151">
        <f t="shared" si="51"/>
        <v>1.9270678920841982E-2</v>
      </c>
      <c r="AX40" s="151">
        <f t="shared" si="51"/>
        <v>1.9347037484885126E-2</v>
      </c>
      <c r="AY40" s="151">
        <f t="shared" si="51"/>
        <v>1.9112207151664611E-2</v>
      </c>
      <c r="AZ40" s="151">
        <f t="shared" si="51"/>
        <v>1.9170333123821496E-2</v>
      </c>
      <c r="BA40" s="151">
        <f t="shared" si="51"/>
        <v>1.9224607497596923E-2</v>
      </c>
      <c r="BB40" s="151">
        <f t="shared" si="51"/>
        <v>1.9274746814766416E-2</v>
      </c>
      <c r="BC40" s="151">
        <f t="shared" si="51"/>
        <v>1.9320453031312461E-2</v>
      </c>
      <c r="BD40" s="151">
        <f t="shared" si="51"/>
        <v>1.9361413043478264E-2</v>
      </c>
      <c r="BE40" s="151">
        <f t="shared" si="51"/>
        <v>1.9050917907862834E-2</v>
      </c>
      <c r="BF40" s="151">
        <f t="shared" si="51"/>
        <v>1.9067796610169493E-2</v>
      </c>
      <c r="BG40" s="151">
        <f t="shared" si="51"/>
        <v>1.9078473722102234E-2</v>
      </c>
      <c r="BH40" s="151">
        <f t="shared" si="51"/>
        <v>1.9082568807339453E-2</v>
      </c>
      <c r="BI40" s="151">
        <f t="shared" si="51"/>
        <v>1.9079685746352413E-2</v>
      </c>
      <c r="BJ40" s="151">
        <f t="shared" si="51"/>
        <v>1.9069412662090009E-2</v>
      </c>
      <c r="BK40" s="151">
        <f t="shared" si="51"/>
        <v>1.9051321928460343E-2</v>
      </c>
      <c r="BL40" s="151">
        <f t="shared" si="51"/>
        <v>1.9024970273483946E-2</v>
      </c>
      <c r="BM40" s="151">
        <f t="shared" si="51"/>
        <v>1.9393939393939394E-2</v>
      </c>
      <c r="BN40" s="151">
        <f t="shared" si="51"/>
        <v>1.9365471775854966E-2</v>
      </c>
      <c r="BO40" s="151">
        <f t="shared" ref="BO40:BU40" si="52">IFERROR(-(BO30+BO32)/BO28,"N/A")</f>
        <v>1.9327731092436976E-2</v>
      </c>
      <c r="BP40" s="151">
        <f t="shared" si="52"/>
        <v>1.9280205655526992E-2</v>
      </c>
      <c r="BQ40" s="151">
        <f t="shared" si="52"/>
        <v>1.9222367846221059E-2</v>
      </c>
      <c r="BR40" s="151">
        <f t="shared" si="52"/>
        <v>1.9153674832962136E-2</v>
      </c>
      <c r="BS40" s="151">
        <f t="shared" si="52"/>
        <v>1.9073569482288829E-2</v>
      </c>
      <c r="BT40" s="151">
        <f t="shared" si="52"/>
        <v>1.8981481481481481E-2</v>
      </c>
      <c r="BU40" s="151">
        <f t="shared" si="52"/>
        <v>1.9348749410099102E-2</v>
      </c>
    </row>
    <row r="41" spans="1:73" x14ac:dyDescent="0.3">
      <c r="A41" s="65" t="s">
        <v>54</v>
      </c>
      <c r="B41" s="151">
        <f>IFERROR((B33-B28)/B28,"N/A")</f>
        <v>0.59626180072315149</v>
      </c>
      <c r="C41" s="151">
        <f t="shared" ref="C41:BN41" si="53">IFERROR((C33-C28)/C28,"N/A")</f>
        <v>1.6642150030843416E-2</v>
      </c>
      <c r="D41" s="151">
        <f>IFERROR((D33-D28)/D28,"N/A")</f>
        <v>-4.2622818707928375E-2</v>
      </c>
      <c r="E41" s="151">
        <f t="shared" si="53"/>
        <v>4.777534660255172E-2</v>
      </c>
      <c r="F41" s="151">
        <f t="shared" si="53"/>
        <v>0.23080398214643988</v>
      </c>
      <c r="G41" s="151">
        <f t="shared" si="53"/>
        <v>-2.4408937383784093E-2</v>
      </c>
      <c r="H41" s="151">
        <f t="shared" si="53"/>
        <v>0.2269426183605511</v>
      </c>
      <c r="I41" s="151">
        <f t="shared" si="53"/>
        <v>2.4973832207893478E-2</v>
      </c>
      <c r="J41" s="151">
        <f t="shared" si="53"/>
        <v>-1.5557171623406066E-2</v>
      </c>
      <c r="K41" s="151">
        <f t="shared" si="53"/>
        <v>-2.4449759462342929E-2</v>
      </c>
      <c r="L41" s="151">
        <f t="shared" si="53"/>
        <v>-3.4198094079537653E-2</v>
      </c>
      <c r="M41" s="151">
        <f t="shared" si="53"/>
        <v>2.9487124412351285E-2</v>
      </c>
      <c r="N41" s="151">
        <f t="shared" si="53"/>
        <v>-3.1095910848646342E-2</v>
      </c>
      <c r="O41" s="151">
        <f t="shared" si="53"/>
        <v>-2.2746448615083598E-2</v>
      </c>
      <c r="P41" s="151">
        <f t="shared" si="53"/>
        <v>-4.1345316468844269E-2</v>
      </c>
      <c r="Q41" s="151">
        <f t="shared" si="53"/>
        <v>-8.1900497291339264E-3</v>
      </c>
      <c r="R41" s="151">
        <f t="shared" si="53"/>
        <v>-8.7496012901158313E-2</v>
      </c>
      <c r="S41" s="151">
        <f t="shared" si="53"/>
        <v>-0.120307400922046</v>
      </c>
      <c r="T41" s="151">
        <f t="shared" si="53"/>
        <v>8.7055470434626872E-2</v>
      </c>
      <c r="U41" s="151">
        <f t="shared" si="53"/>
        <v>-9.3459854354939045E-2</v>
      </c>
      <c r="V41" s="151">
        <f t="shared" si="53"/>
        <v>-3.4449076668467582E-2</v>
      </c>
      <c r="W41" s="151">
        <f t="shared" si="53"/>
        <v>-8.6328011914015415E-2</v>
      </c>
      <c r="X41" s="151">
        <f t="shared" si="53"/>
        <v>3.2704479739562788E-2</v>
      </c>
      <c r="Y41" s="151">
        <f t="shared" si="53"/>
        <v>-2.9442095286068868E-2</v>
      </c>
      <c r="Z41" s="151">
        <f t="shared" si="53"/>
        <v>-2.8129793465094269E-2</v>
      </c>
      <c r="AA41" s="151">
        <f t="shared" si="53"/>
        <v>-0.13768497052246884</v>
      </c>
      <c r="AB41" s="151">
        <f t="shared" si="53"/>
        <v>-3.0227294534609126E-2</v>
      </c>
      <c r="AC41" s="151">
        <f t="shared" si="53"/>
        <v>-9.8298270952157357E-3</v>
      </c>
      <c r="AD41" s="151">
        <f t="shared" si="53"/>
        <v>-3.9172604710214901E-2</v>
      </c>
      <c r="AE41" s="151">
        <f t="shared" si="53"/>
        <v>-7.8202328014326347E-2</v>
      </c>
      <c r="AF41" s="151">
        <f t="shared" si="53"/>
        <v>8.8835379615534338E-2</v>
      </c>
      <c r="AG41" s="151">
        <f t="shared" si="53"/>
        <v>-5.4934506459934626E-2</v>
      </c>
      <c r="AH41" s="151">
        <f t="shared" si="53"/>
        <v>-2.2326800090492118E-2</v>
      </c>
      <c r="AI41" s="151">
        <f t="shared" si="53"/>
        <v>-3.3794011264529876E-2</v>
      </c>
      <c r="AJ41" s="151">
        <f t="shared" si="53"/>
        <v>3.2037194420164776E-2</v>
      </c>
      <c r="AK41" s="151">
        <f t="shared" si="53"/>
        <v>-2.5090724855608124E-2</v>
      </c>
      <c r="AL41" s="151">
        <f t="shared" si="53"/>
        <v>-9.4112625157075618E-3</v>
      </c>
      <c r="AM41" s="151">
        <f t="shared" si="53"/>
        <v>1.9245291429792016E-2</v>
      </c>
      <c r="AN41" s="151">
        <f t="shared" si="53"/>
        <v>-0.12426536980487493</v>
      </c>
      <c r="AO41" s="151">
        <f t="shared" si="53"/>
        <v>2.6419107552386509E-2</v>
      </c>
      <c r="AP41" s="151">
        <f t="shared" si="53"/>
        <v>-3.2025068357413582E-2</v>
      </c>
      <c r="AQ41" s="151">
        <f t="shared" si="53"/>
        <v>0.11433415586526229</v>
      </c>
      <c r="AR41" s="151">
        <f t="shared" si="53"/>
        <v>-3.5181207569431647E-2</v>
      </c>
      <c r="AS41" s="151">
        <f t="shared" si="53"/>
        <v>6.8263522602013599E-2</v>
      </c>
      <c r="AT41" s="151">
        <f t="shared" si="53"/>
        <v>-3.5349286361057046E-2</v>
      </c>
      <c r="AU41" s="151">
        <f t="shared" si="53"/>
        <v>-1.9110096976611597E-2</v>
      </c>
      <c r="AV41" s="151">
        <f t="shared" si="53"/>
        <v>-1.9191625472521078E-2</v>
      </c>
      <c r="AW41" s="151">
        <f t="shared" si="53"/>
        <v>-1.9270678920842055E-2</v>
      </c>
      <c r="AX41" s="151">
        <f t="shared" si="53"/>
        <v>-1.9347037484885119E-2</v>
      </c>
      <c r="AY41" s="151">
        <f t="shared" si="53"/>
        <v>-1.9112207151664597E-2</v>
      </c>
      <c r="AZ41" s="151">
        <f t="shared" si="53"/>
        <v>-1.9170333123821565E-2</v>
      </c>
      <c r="BA41" s="151">
        <f t="shared" si="53"/>
        <v>-1.9224607497596906E-2</v>
      </c>
      <c r="BB41" s="151">
        <f t="shared" si="53"/>
        <v>-1.9274746814766486E-2</v>
      </c>
      <c r="BC41" s="151">
        <f t="shared" si="53"/>
        <v>-1.9320453031312433E-2</v>
      </c>
      <c r="BD41" s="151">
        <f t="shared" si="53"/>
        <v>-1.936141304347833E-2</v>
      </c>
      <c r="BE41" s="151">
        <f t="shared" si="53"/>
        <v>-1.9050917907862897E-2</v>
      </c>
      <c r="BF41" s="151">
        <f t="shared" si="53"/>
        <v>-1.9067796610169455E-2</v>
      </c>
      <c r="BG41" s="151">
        <f t="shared" si="53"/>
        <v>-1.9078473722102293E-2</v>
      </c>
      <c r="BH41" s="151">
        <f t="shared" si="53"/>
        <v>-1.9082568807339408E-2</v>
      </c>
      <c r="BI41" s="151">
        <f t="shared" si="53"/>
        <v>-1.9079685746352468E-2</v>
      </c>
      <c r="BJ41" s="151">
        <f t="shared" si="53"/>
        <v>-1.9069412662089957E-2</v>
      </c>
      <c r="BK41" s="151">
        <f t="shared" si="53"/>
        <v>-1.9051321928460395E-2</v>
      </c>
      <c r="BL41" s="151">
        <f t="shared" si="53"/>
        <v>-1.9024970273483998E-2</v>
      </c>
      <c r="BM41" s="151">
        <f t="shared" si="53"/>
        <v>-1.9393939393939446E-2</v>
      </c>
      <c r="BN41" s="151">
        <f t="shared" si="53"/>
        <v>-1.9365471775855018E-2</v>
      </c>
      <c r="BO41" s="151">
        <f t="shared" ref="BO41:BU41" si="54">IFERROR((BO33-BO28)/BO28,"N/A")</f>
        <v>-1.9327731092437024E-2</v>
      </c>
      <c r="BP41" s="151">
        <f t="shared" si="54"/>
        <v>-1.9280205655527041E-2</v>
      </c>
      <c r="BQ41" s="151">
        <f t="shared" si="54"/>
        <v>-1.9222367846221104E-2</v>
      </c>
      <c r="BR41" s="151">
        <f t="shared" si="54"/>
        <v>-1.9153674832962184E-2</v>
      </c>
      <c r="BS41" s="151">
        <f t="shared" si="54"/>
        <v>-1.9073569482288871E-2</v>
      </c>
      <c r="BT41" s="151">
        <f t="shared" si="54"/>
        <v>-1.8981481481481523E-2</v>
      </c>
      <c r="BU41" s="151">
        <f t="shared" si="54"/>
        <v>-1.9348749410099144E-2</v>
      </c>
    </row>
    <row r="42" spans="1:73" x14ac:dyDescent="0.3">
      <c r="A42" s="65" t="s">
        <v>55</v>
      </c>
      <c r="B42" s="150">
        <f>SUM(B29:B32)</f>
        <v>0</v>
      </c>
      <c r="C42" s="150">
        <f t="shared" ref="C42:BN42" si="55">SUM(C29:C32)</f>
        <v>0</v>
      </c>
      <c r="D42" s="150">
        <f t="shared" si="55"/>
        <v>0</v>
      </c>
      <c r="E42" s="150">
        <f t="shared" si="55"/>
        <v>0</v>
      </c>
      <c r="F42" s="150">
        <f t="shared" si="55"/>
        <v>0</v>
      </c>
      <c r="G42" s="150">
        <f t="shared" si="55"/>
        <v>0</v>
      </c>
      <c r="H42" s="150">
        <f t="shared" si="55"/>
        <v>0</v>
      </c>
      <c r="I42" s="150">
        <f t="shared" si="55"/>
        <v>0</v>
      </c>
      <c r="J42" s="150">
        <f t="shared" si="55"/>
        <v>0</v>
      </c>
      <c r="K42" s="150">
        <f t="shared" si="55"/>
        <v>0</v>
      </c>
      <c r="L42" s="150">
        <f t="shared" si="55"/>
        <v>0</v>
      </c>
      <c r="M42" s="150">
        <f t="shared" si="55"/>
        <v>0</v>
      </c>
      <c r="N42" s="150">
        <f t="shared" si="55"/>
        <v>0</v>
      </c>
      <c r="O42" s="150">
        <f t="shared" si="55"/>
        <v>0</v>
      </c>
      <c r="P42" s="150">
        <f t="shared" si="55"/>
        <v>0</v>
      </c>
      <c r="Q42" s="150">
        <f t="shared" si="55"/>
        <v>0</v>
      </c>
      <c r="R42" s="150">
        <f t="shared" si="55"/>
        <v>0</v>
      </c>
      <c r="S42" s="150">
        <f t="shared" si="55"/>
        <v>0</v>
      </c>
      <c r="T42" s="150">
        <f t="shared" si="55"/>
        <v>0</v>
      </c>
      <c r="U42" s="150">
        <f t="shared" si="55"/>
        <v>0</v>
      </c>
      <c r="V42" s="150">
        <f t="shared" si="55"/>
        <v>0</v>
      </c>
      <c r="W42" s="150">
        <f t="shared" si="55"/>
        <v>0</v>
      </c>
      <c r="X42" s="150">
        <f t="shared" si="55"/>
        <v>0</v>
      </c>
      <c r="Y42" s="150">
        <f t="shared" si="55"/>
        <v>0</v>
      </c>
      <c r="Z42" s="150">
        <f t="shared" si="55"/>
        <v>0</v>
      </c>
      <c r="AA42" s="150">
        <f t="shared" si="55"/>
        <v>0</v>
      </c>
      <c r="AB42" s="150">
        <f t="shared" si="55"/>
        <v>0</v>
      </c>
      <c r="AC42" s="150">
        <f t="shared" si="55"/>
        <v>0</v>
      </c>
      <c r="AD42" s="150">
        <f t="shared" si="55"/>
        <v>0</v>
      </c>
      <c r="AE42" s="150">
        <f t="shared" si="55"/>
        <v>0</v>
      </c>
      <c r="AF42" s="150">
        <f t="shared" si="55"/>
        <v>0</v>
      </c>
      <c r="AG42" s="150">
        <f t="shared" si="55"/>
        <v>0</v>
      </c>
      <c r="AH42" s="150">
        <f t="shared" si="55"/>
        <v>0</v>
      </c>
      <c r="AI42" s="150">
        <f t="shared" si="55"/>
        <v>0</v>
      </c>
      <c r="AJ42" s="150">
        <f t="shared" si="55"/>
        <v>0</v>
      </c>
      <c r="AK42" s="150">
        <f t="shared" si="55"/>
        <v>0</v>
      </c>
      <c r="AL42" s="150">
        <f t="shared" si="55"/>
        <v>0</v>
      </c>
      <c r="AM42" s="150">
        <f t="shared" si="55"/>
        <v>0</v>
      </c>
      <c r="AN42" s="150">
        <f t="shared" si="55"/>
        <v>0</v>
      </c>
      <c r="AO42" s="150">
        <f t="shared" si="55"/>
        <v>0</v>
      </c>
      <c r="AP42" s="150">
        <f t="shared" si="55"/>
        <v>0</v>
      </c>
      <c r="AQ42" s="150">
        <f t="shared" si="55"/>
        <v>0</v>
      </c>
      <c r="AR42" s="150">
        <f t="shared" si="55"/>
        <v>0</v>
      </c>
      <c r="AS42" s="150">
        <f t="shared" si="55"/>
        <v>0</v>
      </c>
      <c r="AT42" s="150">
        <f t="shared" si="55"/>
        <v>0</v>
      </c>
      <c r="AU42" s="150">
        <f t="shared" si="55"/>
        <v>-870.8987272149717</v>
      </c>
      <c r="AV42" s="150">
        <f t="shared" si="55"/>
        <v>-857.90023874907661</v>
      </c>
      <c r="AW42" s="150">
        <f t="shared" si="55"/>
        <v>-844.90175028318151</v>
      </c>
      <c r="AX42" s="150">
        <f t="shared" si="55"/>
        <v>-831.90326181728631</v>
      </c>
      <c r="AY42" s="150">
        <f t="shared" si="55"/>
        <v>-805.90628488549612</v>
      </c>
      <c r="AZ42" s="150">
        <f t="shared" si="55"/>
        <v>-792.90779641960103</v>
      </c>
      <c r="BA42" s="150">
        <f t="shared" si="55"/>
        <v>-779.90930795370593</v>
      </c>
      <c r="BB42" s="150">
        <f t="shared" si="55"/>
        <v>-766.91081948781084</v>
      </c>
      <c r="BC42" s="150">
        <f t="shared" si="55"/>
        <v>-753.91233102191575</v>
      </c>
      <c r="BD42" s="150">
        <f t="shared" si="55"/>
        <v>-740.91384255602065</v>
      </c>
      <c r="BE42" s="150">
        <f t="shared" si="55"/>
        <v>-714.91686562423035</v>
      </c>
      <c r="BF42" s="150">
        <f t="shared" si="55"/>
        <v>-701.91837715833526</v>
      </c>
      <c r="BG42" s="150">
        <f t="shared" si="55"/>
        <v>-688.91988869244017</v>
      </c>
      <c r="BH42" s="150">
        <f t="shared" si="55"/>
        <v>-675.92140022654507</v>
      </c>
      <c r="BI42" s="150">
        <f t="shared" si="55"/>
        <v>-662.92291176064998</v>
      </c>
      <c r="BJ42" s="150">
        <f t="shared" si="55"/>
        <v>-649.92442329475489</v>
      </c>
      <c r="BK42" s="150">
        <f t="shared" si="55"/>
        <v>-636.92593482885979</v>
      </c>
      <c r="BL42" s="150">
        <f t="shared" si="55"/>
        <v>-623.92744636296459</v>
      </c>
      <c r="BM42" s="150">
        <f t="shared" si="55"/>
        <v>-623.92744636296459</v>
      </c>
      <c r="BN42" s="150">
        <f t="shared" si="55"/>
        <v>-610.92895789706949</v>
      </c>
      <c r="BO42" s="150">
        <f t="shared" ref="BO42:BU42" si="56">SUM(BO29:BO32)</f>
        <v>-597.93046943117429</v>
      </c>
      <c r="BP42" s="150">
        <f t="shared" si="56"/>
        <v>-584.93198096527919</v>
      </c>
      <c r="BQ42" s="150">
        <f t="shared" si="56"/>
        <v>-571.9334924993841</v>
      </c>
      <c r="BR42" s="150">
        <f t="shared" si="56"/>
        <v>-558.93500403348889</v>
      </c>
      <c r="BS42" s="150">
        <f t="shared" si="56"/>
        <v>-545.9365155675938</v>
      </c>
      <c r="BT42" s="150">
        <f t="shared" si="56"/>
        <v>-532.93802710169871</v>
      </c>
      <c r="BU42" s="150">
        <f t="shared" si="56"/>
        <v>-532.93802710169871</v>
      </c>
    </row>
    <row r="43" spans="1:73" x14ac:dyDescent="0.3">
      <c r="A43" s="65" t="s">
        <v>426</v>
      </c>
      <c r="B43" s="150">
        <f>IFERROR(B33/B9,0)</f>
        <v>20.689938679481511</v>
      </c>
      <c r="C43" s="150">
        <f t="shared" ref="C43:BN43" si="57">IFERROR(C33/C9,0)</f>
        <v>21.034263743114391</v>
      </c>
      <c r="D43" s="150">
        <f t="shared" si="57"/>
        <v>20.137724132936874</v>
      </c>
      <c r="E43" s="150">
        <f t="shared" si="57"/>
        <v>21.099810883174506</v>
      </c>
      <c r="F43" s="150">
        <f t="shared" si="57"/>
        <v>25.969731257547974</v>
      </c>
      <c r="G43" s="150">
        <f t="shared" si="57"/>
        <v>25.335837713408782</v>
      </c>
      <c r="H43" s="150">
        <f t="shared" si="57"/>
        <v>31.085619062447769</v>
      </c>
      <c r="I43" s="150">
        <f t="shared" si="57"/>
        <v>31.861946096991836</v>
      </c>
      <c r="J43" s="150">
        <f t="shared" si="57"/>
        <v>31.366264333305221</v>
      </c>
      <c r="K43" s="150">
        <f t="shared" si="57"/>
        <v>30.59936671512364</v>
      </c>
      <c r="L43" s="150">
        <f t="shared" si="57"/>
        <v>29.552926693425569</v>
      </c>
      <c r="M43" s="150">
        <f t="shared" si="57"/>
        <v>30.424357519583708</v>
      </c>
      <c r="N43" s="150">
        <f t="shared" si="57"/>
        <v>29.47828441052739</v>
      </c>
      <c r="O43" s="150">
        <f t="shared" si="57"/>
        <v>28.807758128922508</v>
      </c>
      <c r="P43" s="150">
        <f t="shared" si="57"/>
        <v>27.616692252324285</v>
      </c>
      <c r="Q43" s="150">
        <f t="shared" si="57"/>
        <v>27.390510169423564</v>
      </c>
      <c r="R43" s="150">
        <f t="shared" si="57"/>
        <v>24.99394973827037</v>
      </c>
      <c r="S43" s="150">
        <f t="shared" si="57"/>
        <v>21.986992606482811</v>
      </c>
      <c r="T43" s="150">
        <f t="shared" si="57"/>
        <v>23.901080591282835</v>
      </c>
      <c r="U43" s="150">
        <f t="shared" si="57"/>
        <v>21.66728908029588</v>
      </c>
      <c r="V43" s="150">
        <f t="shared" si="57"/>
        <v>20.920870977570917</v>
      </c>
      <c r="W43" s="150">
        <f t="shared" si="57"/>
        <v>19.114813778567594</v>
      </c>
      <c r="X43" s="150">
        <f t="shared" si="57"/>
        <v>19.739953818514277</v>
      </c>
      <c r="Y43" s="150">
        <f t="shared" si="57"/>
        <v>19.15876821724698</v>
      </c>
      <c r="Z43" s="150">
        <f t="shared" si="57"/>
        <v>18.619836024250208</v>
      </c>
      <c r="AA43" s="150">
        <f t="shared" si="57"/>
        <v>16.056164450118114</v>
      </c>
      <c r="AB43" s="150">
        <f t="shared" si="57"/>
        <v>15.570830038188275</v>
      </c>
      <c r="AC43" s="150">
        <f t="shared" si="57"/>
        <v>15.417771471183894</v>
      </c>
      <c r="AD43" s="150">
        <f t="shared" si="57"/>
        <v>14.813817203830778</v>
      </c>
      <c r="AE43" s="150">
        <f t="shared" si="57"/>
        <v>13.655342211712533</v>
      </c>
      <c r="AF43" s="150">
        <f t="shared" si="57"/>
        <v>14.868419720870046</v>
      </c>
      <c r="AG43" s="150">
        <f t="shared" si="57"/>
        <v>14.051630421664891</v>
      </c>
      <c r="AH43" s="150">
        <f t="shared" si="57"/>
        <v>13.737902478294901</v>
      </c>
      <c r="AI43" s="150">
        <f t="shared" si="57"/>
        <v>13.27364364719239</v>
      </c>
      <c r="AJ43" s="150">
        <f t="shared" si="57"/>
        <v>13.698893949381478</v>
      </c>
      <c r="AK43" s="150">
        <f t="shared" si="57"/>
        <v>13.355178770471392</v>
      </c>
      <c r="AL43" s="150">
        <f t="shared" si="57"/>
        <v>13.229489677118282</v>
      </c>
      <c r="AM43" s="150">
        <f t="shared" si="57"/>
        <v>13.484095061421849</v>
      </c>
      <c r="AN43" s="150">
        <f t="shared" si="57"/>
        <v>11.808489002130175</v>
      </c>
      <c r="AO43" s="150">
        <f t="shared" si="57"/>
        <v>12.120458743108625</v>
      </c>
      <c r="AP43" s="150">
        <f t="shared" si="57"/>
        <v>11.73230022333736</v>
      </c>
      <c r="AQ43" s="150">
        <f t="shared" si="57"/>
        <v>13.073702865730466</v>
      </c>
      <c r="AR43" s="150">
        <f t="shared" si="57"/>
        <v>12.613754211510129</v>
      </c>
      <c r="AS43" s="150">
        <f t="shared" si="57"/>
        <v>13.474813507223795</v>
      </c>
      <c r="AT43" s="150">
        <f t="shared" si="57"/>
        <v>12.9984884658951</v>
      </c>
      <c r="AU43" s="150">
        <f t="shared" si="57"/>
        <v>12.9984884658951</v>
      </c>
      <c r="AV43" s="150">
        <f t="shared" si="57"/>
        <v>12.9984884658951</v>
      </c>
      <c r="AW43" s="150">
        <f t="shared" si="57"/>
        <v>12.998488465895099</v>
      </c>
      <c r="AX43" s="150">
        <f t="shared" si="57"/>
        <v>12.998488465895099</v>
      </c>
      <c r="AY43" s="150">
        <f t="shared" si="57"/>
        <v>12.998488465895099</v>
      </c>
      <c r="AZ43" s="150">
        <f t="shared" si="57"/>
        <v>12.998488465895099</v>
      </c>
      <c r="BA43" s="150">
        <f t="shared" si="57"/>
        <v>12.998488465895099</v>
      </c>
      <c r="BB43" s="150">
        <f t="shared" si="57"/>
        <v>12.998488465895099</v>
      </c>
      <c r="BC43" s="150">
        <f t="shared" si="57"/>
        <v>12.998488465895099</v>
      </c>
      <c r="BD43" s="150">
        <f t="shared" si="57"/>
        <v>12.998488465895097</v>
      </c>
      <c r="BE43" s="150">
        <f t="shared" si="57"/>
        <v>12.998488465895097</v>
      </c>
      <c r="BF43" s="150">
        <f t="shared" si="57"/>
        <v>12.998488465895097</v>
      </c>
      <c r="BG43" s="150">
        <f t="shared" si="57"/>
        <v>12.998488465895097</v>
      </c>
      <c r="BH43" s="150">
        <f t="shared" si="57"/>
        <v>12.998488465895097</v>
      </c>
      <c r="BI43" s="150">
        <f t="shared" si="57"/>
        <v>12.998488465895097</v>
      </c>
      <c r="BJ43" s="150">
        <f t="shared" si="57"/>
        <v>12.998488465895097</v>
      </c>
      <c r="BK43" s="150">
        <f t="shared" si="57"/>
        <v>12.998488465895095</v>
      </c>
      <c r="BL43" s="150">
        <f t="shared" si="57"/>
        <v>12.998488465895095</v>
      </c>
      <c r="BM43" s="150">
        <f t="shared" si="57"/>
        <v>12.998488465895095</v>
      </c>
      <c r="BN43" s="150">
        <f t="shared" si="57"/>
        <v>12.998488465895093</v>
      </c>
      <c r="BO43" s="150">
        <f t="shared" ref="BO43:BU43" si="58">IFERROR(BO33/BO9,0)</f>
        <v>12.998488465895093</v>
      </c>
      <c r="BP43" s="150">
        <f t="shared" si="58"/>
        <v>12.998488465895093</v>
      </c>
      <c r="BQ43" s="150">
        <f t="shared" si="58"/>
        <v>12.998488465895091</v>
      </c>
      <c r="BR43" s="150">
        <f t="shared" si="58"/>
        <v>12.998488465895091</v>
      </c>
      <c r="BS43" s="150">
        <f t="shared" si="58"/>
        <v>12.998488465895091</v>
      </c>
      <c r="BT43" s="150">
        <f t="shared" si="58"/>
        <v>12.99848846589509</v>
      </c>
      <c r="BU43" s="150">
        <f t="shared" si="58"/>
        <v>12.99848846589509</v>
      </c>
    </row>
    <row r="44" spans="1:73" x14ac:dyDescent="0.3">
      <c r="A44" s="65" t="s">
        <v>887</v>
      </c>
      <c r="B44" s="150">
        <f t="shared" ref="B44:BM44" si="59">B37+B39+B52</f>
        <v>45443</v>
      </c>
      <c r="C44" s="150">
        <f t="shared" si="59"/>
        <v>72538.925010262174</v>
      </c>
      <c r="D44" s="150">
        <f t="shared" si="59"/>
        <v>73746.128683359057</v>
      </c>
      <c r="E44" s="150">
        <f t="shared" si="59"/>
        <v>70602.860810076687</v>
      </c>
      <c r="F44" s="150">
        <f t="shared" si="59"/>
        <v>73975.936956409816</v>
      </c>
      <c r="G44" s="150">
        <f t="shared" si="59"/>
        <v>91049.877788963189</v>
      </c>
      <c r="H44" s="150">
        <f t="shared" si="59"/>
        <v>88827.447023211193</v>
      </c>
      <c r="I44" s="150">
        <f t="shared" si="59"/>
        <v>108986.18043294188</v>
      </c>
      <c r="J44" s="150">
        <f t="shared" si="59"/>
        <v>111707.98301605337</v>
      </c>
      <c r="K44" s="150">
        <f t="shared" si="59"/>
        <v>109970.1227525681</v>
      </c>
      <c r="L44" s="150">
        <f t="shared" si="59"/>
        <v>107281.37970322349</v>
      </c>
      <c r="M44" s="150">
        <f t="shared" si="59"/>
        <v>103612.56098715005</v>
      </c>
      <c r="N44" s="150">
        <f t="shared" si="59"/>
        <v>106667.79746366048</v>
      </c>
      <c r="O44" s="150">
        <f t="shared" si="59"/>
        <v>103350.86514330903</v>
      </c>
      <c r="P44" s="150">
        <f t="shared" si="59"/>
        <v>101000.00000000231</v>
      </c>
      <c r="Q44" s="150">
        <f t="shared" si="59"/>
        <v>96824.123036648947</v>
      </c>
      <c r="R44" s="150">
        <f t="shared" si="59"/>
        <v>96031.128653999011</v>
      </c>
      <c r="S44" s="150">
        <f t="shared" si="59"/>
        <v>87628.787782375919</v>
      </c>
      <c r="T44" s="150">
        <f t="shared" si="59"/>
        <v>77086.396078328733</v>
      </c>
      <c r="U44" s="150">
        <f t="shared" si="59"/>
        <v>83797.188553037617</v>
      </c>
      <c r="V44" s="150">
        <f t="shared" si="59"/>
        <v>75965.515515517356</v>
      </c>
      <c r="W44" s="150">
        <f t="shared" si="59"/>
        <v>73348.573647363635</v>
      </c>
      <c r="X44" s="150">
        <f t="shared" si="59"/>
        <v>67016.53710765799</v>
      </c>
      <c r="Y44" s="150">
        <f t="shared" si="59"/>
        <v>69208.278087711049</v>
      </c>
      <c r="Z44" s="150">
        <f t="shared" si="59"/>
        <v>67170.641369667908</v>
      </c>
      <c r="AA44" s="150">
        <f t="shared" si="59"/>
        <v>65281.145101021233</v>
      </c>
      <c r="AB44" s="150">
        <f t="shared" si="59"/>
        <v>56292.912562114114</v>
      </c>
      <c r="AC44" s="150">
        <f t="shared" si="59"/>
        <v>54591.330113888092</v>
      </c>
      <c r="AD44" s="150">
        <f t="shared" si="59"/>
        <v>54054.706777970729</v>
      </c>
      <c r="AE44" s="150">
        <f t="shared" si="59"/>
        <v>51937.243116630707</v>
      </c>
      <c r="AF44" s="150">
        <f t="shared" si="59"/>
        <v>47875.629794264139</v>
      </c>
      <c r="AG44" s="150">
        <f t="shared" si="59"/>
        <v>52128.67954137038</v>
      </c>
      <c r="AH44" s="150">
        <f t="shared" si="59"/>
        <v>49265.016258357107</v>
      </c>
      <c r="AI44" s="150">
        <f t="shared" si="59"/>
        <v>48165.086088901924</v>
      </c>
      <c r="AJ44" s="150">
        <f t="shared" si="59"/>
        <v>46537.394627056521</v>
      </c>
      <c r="AK44" s="150">
        <f t="shared" si="59"/>
        <v>48028.322186531463</v>
      </c>
      <c r="AL44" s="150">
        <f t="shared" si="59"/>
        <v>46823.256769272703</v>
      </c>
      <c r="AM44" s="150">
        <f t="shared" si="59"/>
        <v>46382.590807976696</v>
      </c>
      <c r="AN44" s="150">
        <f t="shared" si="59"/>
        <v>47275.237285345</v>
      </c>
      <c r="AO44" s="150">
        <f t="shared" si="59"/>
        <v>41400.562441468392</v>
      </c>
      <c r="AP44" s="150">
        <f t="shared" si="59"/>
        <v>42494.328353338838</v>
      </c>
      <c r="AQ44" s="150">
        <f t="shared" si="59"/>
        <v>41133.444583020784</v>
      </c>
      <c r="AR44" s="150">
        <f t="shared" si="59"/>
        <v>45836.402247251011</v>
      </c>
      <c r="AS44" s="150">
        <f t="shared" si="59"/>
        <v>44223.822265554511</v>
      </c>
      <c r="AT44" s="150">
        <f t="shared" si="59"/>
        <v>47242.696156326623</v>
      </c>
      <c r="AU44" s="150">
        <f t="shared" si="59"/>
        <v>44701.801834213249</v>
      </c>
      <c r="AV44" s="150">
        <f t="shared" si="59"/>
        <v>43843.901595464173</v>
      </c>
      <c r="AW44" s="150">
        <f t="shared" si="59"/>
        <v>42998.999845180988</v>
      </c>
      <c r="AX44" s="150">
        <f t="shared" si="59"/>
        <v>42167.096583363702</v>
      </c>
      <c r="AY44" s="150">
        <f t="shared" si="59"/>
        <v>41361.190298478206</v>
      </c>
      <c r="AZ44" s="150">
        <f t="shared" si="59"/>
        <v>40568.282502058602</v>
      </c>
      <c r="BA44" s="150">
        <f t="shared" si="59"/>
        <v>39788.373194104897</v>
      </c>
      <c r="BB44" s="150">
        <f t="shared" si="59"/>
        <v>39021.462374617084</v>
      </c>
      <c r="BC44" s="150">
        <f t="shared" si="59"/>
        <v>38267.550043595169</v>
      </c>
      <c r="BD44" s="150">
        <f t="shared" si="59"/>
        <v>37526.636201039146</v>
      </c>
      <c r="BE44" s="150">
        <f t="shared" si="59"/>
        <v>36811.719335414913</v>
      </c>
      <c r="BF44" s="150">
        <f t="shared" si="59"/>
        <v>36109.800958256579</v>
      </c>
      <c r="BG44" s="150">
        <f t="shared" si="59"/>
        <v>35420.881069564137</v>
      </c>
      <c r="BH44" s="150">
        <f t="shared" si="59"/>
        <v>34744.959669337593</v>
      </c>
      <c r="BI44" s="150">
        <f t="shared" si="59"/>
        <v>34082.036757576941</v>
      </c>
      <c r="BJ44" s="150">
        <f t="shared" si="59"/>
        <v>33432.112334282188</v>
      </c>
      <c r="BK44" s="150">
        <f t="shared" si="59"/>
        <v>32795.186399453327</v>
      </c>
      <c r="BL44" s="150">
        <f t="shared" si="59"/>
        <v>32171.258953090361</v>
      </c>
      <c r="BM44" s="150">
        <f t="shared" si="59"/>
        <v>31547.331506727394</v>
      </c>
      <c r="BN44" s="150">
        <f t="shared" ref="BN44:BU44" si="60">BN37+BN39+BN52</f>
        <v>30936.402548830323</v>
      </c>
      <c r="BO44" s="150">
        <f t="shared" si="60"/>
        <v>30338.472079399147</v>
      </c>
      <c r="BP44" s="150">
        <f t="shared" si="60"/>
        <v>29753.540098433867</v>
      </c>
      <c r="BQ44" s="150">
        <f t="shared" si="60"/>
        <v>29181.606605934481</v>
      </c>
      <c r="BR44" s="150">
        <f t="shared" si="60"/>
        <v>28622.671601900991</v>
      </c>
      <c r="BS44" s="150">
        <f t="shared" si="60"/>
        <v>28076.735086333396</v>
      </c>
      <c r="BT44" s="150">
        <f t="shared" si="60"/>
        <v>27543.797059231696</v>
      </c>
      <c r="BU44" s="150">
        <f t="shared" si="60"/>
        <v>27010.859032129996</v>
      </c>
    </row>
    <row r="46" spans="1:73" customFormat="1" x14ac:dyDescent="0.3"/>
    <row r="47" spans="1:73" x14ac:dyDescent="0.3">
      <c r="A47" s="175" t="s">
        <v>286</v>
      </c>
    </row>
    <row r="49" spans="1:73" x14ac:dyDescent="0.3">
      <c r="A49" s="65" t="s">
        <v>287</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row>
    <row r="50" spans="1:73" x14ac:dyDescent="0.3">
      <c r="A50" s="65" t="s">
        <v>288</v>
      </c>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row>
    <row r="51" spans="1:73" x14ac:dyDescent="0.3">
      <c r="A51" s="262" t="s">
        <v>289</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row>
    <row r="52" spans="1:73" x14ac:dyDescent="0.3">
      <c r="A52" s="64" t="s">
        <v>290</v>
      </c>
      <c r="B52" s="219">
        <f>SUM(B49:B51)</f>
        <v>0</v>
      </c>
      <c r="C52" s="219">
        <f t="shared" ref="C52:BN52" si="61">SUM(C49:C51)</f>
        <v>0</v>
      </c>
      <c r="D52" s="219">
        <f t="shared" si="61"/>
        <v>0</v>
      </c>
      <c r="E52" s="219">
        <f t="shared" si="61"/>
        <v>0</v>
      </c>
      <c r="F52" s="219">
        <f t="shared" si="61"/>
        <v>0</v>
      </c>
      <c r="G52" s="219">
        <f t="shared" si="61"/>
        <v>0</v>
      </c>
      <c r="H52" s="219">
        <f t="shared" si="61"/>
        <v>0</v>
      </c>
      <c r="I52" s="219">
        <f t="shared" si="61"/>
        <v>0</v>
      </c>
      <c r="J52" s="219">
        <f t="shared" si="61"/>
        <v>0</v>
      </c>
      <c r="K52" s="219">
        <f t="shared" si="61"/>
        <v>0</v>
      </c>
      <c r="L52" s="219">
        <f t="shared" si="61"/>
        <v>0</v>
      </c>
      <c r="M52" s="219">
        <f t="shared" si="61"/>
        <v>0</v>
      </c>
      <c r="N52" s="219">
        <f t="shared" si="61"/>
        <v>0</v>
      </c>
      <c r="O52" s="219">
        <f t="shared" si="61"/>
        <v>0</v>
      </c>
      <c r="P52" s="219">
        <f t="shared" si="61"/>
        <v>0</v>
      </c>
      <c r="Q52" s="219">
        <f t="shared" si="61"/>
        <v>0</v>
      </c>
      <c r="R52" s="219">
        <f t="shared" si="61"/>
        <v>0</v>
      </c>
      <c r="S52" s="219">
        <f t="shared" si="61"/>
        <v>0</v>
      </c>
      <c r="T52" s="219">
        <f t="shared" si="61"/>
        <v>0</v>
      </c>
      <c r="U52" s="219">
        <f t="shared" si="61"/>
        <v>0</v>
      </c>
      <c r="V52" s="219">
        <f t="shared" si="61"/>
        <v>0</v>
      </c>
      <c r="W52" s="219">
        <f t="shared" si="61"/>
        <v>0</v>
      </c>
      <c r="X52" s="219">
        <f t="shared" si="61"/>
        <v>0</v>
      </c>
      <c r="Y52" s="219">
        <f t="shared" si="61"/>
        <v>0</v>
      </c>
      <c r="Z52" s="219">
        <f t="shared" si="61"/>
        <v>0</v>
      </c>
      <c r="AA52" s="219">
        <f t="shared" si="61"/>
        <v>0</v>
      </c>
      <c r="AB52" s="219">
        <f t="shared" si="61"/>
        <v>0</v>
      </c>
      <c r="AC52" s="219">
        <f t="shared" si="61"/>
        <v>0</v>
      </c>
      <c r="AD52" s="219">
        <f t="shared" si="61"/>
        <v>0</v>
      </c>
      <c r="AE52" s="219">
        <f t="shared" si="61"/>
        <v>0</v>
      </c>
      <c r="AF52" s="219">
        <f t="shared" si="61"/>
        <v>0</v>
      </c>
      <c r="AG52" s="219">
        <f t="shared" si="61"/>
        <v>0</v>
      </c>
      <c r="AH52" s="219">
        <f t="shared" si="61"/>
        <v>0</v>
      </c>
      <c r="AI52" s="219">
        <f t="shared" si="61"/>
        <v>0</v>
      </c>
      <c r="AJ52" s="219">
        <f t="shared" si="61"/>
        <v>0</v>
      </c>
      <c r="AK52" s="219">
        <f t="shared" si="61"/>
        <v>0</v>
      </c>
      <c r="AL52" s="219">
        <f t="shared" si="61"/>
        <v>0</v>
      </c>
      <c r="AM52" s="219">
        <f t="shared" si="61"/>
        <v>0</v>
      </c>
      <c r="AN52" s="219">
        <f t="shared" si="61"/>
        <v>0</v>
      </c>
      <c r="AO52" s="219">
        <f t="shared" si="61"/>
        <v>0</v>
      </c>
      <c r="AP52" s="219">
        <f t="shared" si="61"/>
        <v>0</v>
      </c>
      <c r="AQ52" s="219">
        <f t="shared" si="61"/>
        <v>0</v>
      </c>
      <c r="AR52" s="219">
        <f t="shared" si="61"/>
        <v>0</v>
      </c>
      <c r="AS52" s="219">
        <f t="shared" si="61"/>
        <v>0</v>
      </c>
      <c r="AT52" s="219">
        <f t="shared" si="61"/>
        <v>0</v>
      </c>
      <c r="AU52" s="219">
        <f t="shared" si="61"/>
        <v>0</v>
      </c>
      <c r="AV52" s="219">
        <f t="shared" si="61"/>
        <v>0</v>
      </c>
      <c r="AW52" s="219">
        <f t="shared" si="61"/>
        <v>0</v>
      </c>
      <c r="AX52" s="219">
        <f t="shared" si="61"/>
        <v>0</v>
      </c>
      <c r="AY52" s="219">
        <f t="shared" si="61"/>
        <v>0</v>
      </c>
      <c r="AZ52" s="219">
        <f t="shared" si="61"/>
        <v>0</v>
      </c>
      <c r="BA52" s="219">
        <f t="shared" si="61"/>
        <v>0</v>
      </c>
      <c r="BB52" s="219">
        <f t="shared" si="61"/>
        <v>0</v>
      </c>
      <c r="BC52" s="219">
        <f t="shared" si="61"/>
        <v>0</v>
      </c>
      <c r="BD52" s="219">
        <f t="shared" si="61"/>
        <v>0</v>
      </c>
      <c r="BE52" s="219">
        <f t="shared" si="61"/>
        <v>0</v>
      </c>
      <c r="BF52" s="219">
        <f t="shared" si="61"/>
        <v>0</v>
      </c>
      <c r="BG52" s="219">
        <f t="shared" si="61"/>
        <v>0</v>
      </c>
      <c r="BH52" s="219">
        <f t="shared" si="61"/>
        <v>0</v>
      </c>
      <c r="BI52" s="219">
        <f t="shared" si="61"/>
        <v>0</v>
      </c>
      <c r="BJ52" s="219">
        <f t="shared" si="61"/>
        <v>0</v>
      </c>
      <c r="BK52" s="219">
        <f t="shared" si="61"/>
        <v>0</v>
      </c>
      <c r="BL52" s="219">
        <f t="shared" si="61"/>
        <v>0</v>
      </c>
      <c r="BM52" s="219">
        <f t="shared" si="61"/>
        <v>0</v>
      </c>
      <c r="BN52" s="219">
        <f t="shared" si="61"/>
        <v>0</v>
      </c>
      <c r="BO52" s="219">
        <f t="shared" ref="BO52:BU52" si="62">SUM(BO49:BO51)</f>
        <v>0</v>
      </c>
      <c r="BP52" s="219">
        <f t="shared" si="62"/>
        <v>0</v>
      </c>
      <c r="BQ52" s="219">
        <f t="shared" si="62"/>
        <v>0</v>
      </c>
      <c r="BR52" s="219">
        <f t="shared" si="62"/>
        <v>0</v>
      </c>
      <c r="BS52" s="219">
        <f t="shared" si="62"/>
        <v>0</v>
      </c>
      <c r="BT52" s="219">
        <f t="shared" si="62"/>
        <v>0</v>
      </c>
      <c r="BU52" s="219">
        <f t="shared" si="62"/>
        <v>0</v>
      </c>
    </row>
  </sheetData>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rgb="FFFFFF00"/>
  </sheetPr>
  <dimension ref="A1:BU52"/>
  <sheetViews>
    <sheetView zoomScale="80" zoomScaleNormal="80" workbookViewId="0">
      <pane xSplit="1" ySplit="3" topLeftCell="AV16" activePane="bottomRight" state="frozen"/>
      <selection activeCell="C6" sqref="C6"/>
      <selection pane="topRight" activeCell="C6" sqref="C6"/>
      <selection pane="bottomLeft" activeCell="C6" sqref="C6"/>
      <selection pane="bottomRight" activeCell="BR40" sqref="BR40"/>
    </sheetView>
  </sheetViews>
  <sheetFormatPr defaultColWidth="9.109375" defaultRowHeight="14.4" x14ac:dyDescent="0.3"/>
  <cols>
    <col min="1" max="1" width="25.109375" style="65" customWidth="1"/>
    <col min="2" max="2" width="10.44140625" style="65" customWidth="1"/>
    <col min="3" max="14" width="11.44140625" style="65" bestFit="1" customWidth="1"/>
    <col min="15" max="28" width="10.44140625" style="65" customWidth="1"/>
    <col min="29" max="39" width="11.44140625" style="65" bestFit="1" customWidth="1"/>
    <col min="40" max="44" width="10.44140625" style="65" customWidth="1"/>
    <col min="45" max="49" width="10" style="65" customWidth="1"/>
    <col min="50" max="50" width="10" style="65" bestFit="1" customWidth="1"/>
    <col min="51" max="51" width="9.6640625" style="65" bestFit="1" customWidth="1"/>
    <col min="52" max="52" width="9" style="65" customWidth="1"/>
    <col min="53" max="73" width="10" style="65" customWidth="1"/>
    <col min="74" max="16384" width="9.109375" style="65"/>
  </cols>
  <sheetData>
    <row r="1" spans="1:73" ht="18" x14ac:dyDescent="0.35">
      <c r="A1" s="162" t="s">
        <v>384</v>
      </c>
      <c r="B1" s="162"/>
      <c r="AF1" s="64"/>
      <c r="AG1" s="64"/>
      <c r="AH1" s="64"/>
      <c r="AI1" s="64"/>
      <c r="AJ1" s="64"/>
      <c r="AK1" s="64"/>
      <c r="AL1" s="64"/>
    </row>
    <row r="2" spans="1:73" x14ac:dyDescent="0.3">
      <c r="B2" s="304" t="str">
        <f>'Revenue A Inputs'!B2</f>
        <v>Actual</v>
      </c>
      <c r="C2" s="304" t="str">
        <f>'Revenue A Inputs'!C2</f>
        <v>Actual</v>
      </c>
      <c r="D2" s="304" t="str">
        <f>'Revenue A Inputs'!D2</f>
        <v>Actual</v>
      </c>
      <c r="E2" s="304" t="str">
        <f>'Revenue A Inputs'!E2</f>
        <v>Actual</v>
      </c>
      <c r="F2" s="304" t="str">
        <f>'Revenue A Inputs'!F2</f>
        <v>Actual</v>
      </c>
      <c r="G2" s="304" t="str">
        <f>'Revenue A Inputs'!G2</f>
        <v>Actual</v>
      </c>
      <c r="H2" s="304" t="str">
        <f>'Revenue A Inputs'!H2</f>
        <v>Actual</v>
      </c>
      <c r="I2" s="304" t="str">
        <f>'Revenue A Inputs'!I2</f>
        <v>Fcst</v>
      </c>
      <c r="J2" s="304" t="str">
        <f>'Revenue A Inputs'!J2</f>
        <v>Fcst</v>
      </c>
      <c r="K2" s="304" t="str">
        <f>'Revenue A Inputs'!K2</f>
        <v>Fcst</v>
      </c>
      <c r="L2" s="304" t="str">
        <f>'Revenue A Inputs'!L2</f>
        <v>Fcst</v>
      </c>
      <c r="M2" s="304" t="str">
        <f>'Revenue A Inputs'!M2</f>
        <v>Fcst</v>
      </c>
      <c r="N2" s="304" t="str">
        <f>'Revenue A Inputs'!N2</f>
        <v>Fcst</v>
      </c>
      <c r="O2" s="304" t="str">
        <f>'Revenue A Inputs'!O2</f>
        <v>Fcst</v>
      </c>
      <c r="P2" s="304" t="str">
        <f>'Revenue A Inputs'!P2</f>
        <v>Fcst</v>
      </c>
      <c r="Q2" s="304" t="str">
        <f>'Revenue A Inputs'!Q2</f>
        <v>Fcst</v>
      </c>
      <c r="R2" s="304" t="str">
        <f>'Revenue A Inputs'!R2</f>
        <v>Fcst</v>
      </c>
      <c r="S2" s="304" t="str">
        <f>'Revenue A Inputs'!S2</f>
        <v>Fcst</v>
      </c>
      <c r="T2" s="304" t="str">
        <f>'Revenue A Inputs'!T2</f>
        <v>Fcst</v>
      </c>
      <c r="U2" s="304" t="str">
        <f>'Revenue A Inputs'!U2</f>
        <v>Fcst</v>
      </c>
      <c r="V2" s="304" t="str">
        <f>'Revenue A Inputs'!V2</f>
        <v>Fcst</v>
      </c>
      <c r="W2" s="304" t="str">
        <f>'Revenue A Inputs'!W2</f>
        <v>Fcst</v>
      </c>
      <c r="X2" s="304" t="str">
        <f>'Revenue A Inputs'!X2</f>
        <v>Fcst</v>
      </c>
      <c r="Y2" s="304" t="str">
        <f>'Revenue A Inputs'!Y2</f>
        <v>Fcst</v>
      </c>
      <c r="Z2" s="304" t="str">
        <f>'Revenue A Inputs'!Z2</f>
        <v>Fcst</v>
      </c>
      <c r="AA2" s="304" t="str">
        <f>'Revenue A Inputs'!AA2</f>
        <v>Fcst</v>
      </c>
      <c r="AB2" s="304" t="str">
        <f>'Revenue A Inputs'!AB2</f>
        <v>Fcst</v>
      </c>
      <c r="AC2" s="304" t="str">
        <f>'Revenue A Inputs'!AC2</f>
        <v>Fcst</v>
      </c>
      <c r="AD2" s="304" t="str">
        <f>'Revenue A Inputs'!AD2</f>
        <v>Fcst</v>
      </c>
      <c r="AE2" s="304" t="str">
        <f>'Revenue A Inputs'!AE2</f>
        <v>Fcst</v>
      </c>
      <c r="AF2" s="304" t="str">
        <f>'Revenue A Inputs'!AF2</f>
        <v>Fcst</v>
      </c>
      <c r="AG2" s="304" t="str">
        <f>'Revenue A Inputs'!AG2</f>
        <v>Fcst</v>
      </c>
      <c r="AH2" s="304" t="str">
        <f>'Revenue A Inputs'!AH2</f>
        <v>Fcst</v>
      </c>
      <c r="AI2" s="304" t="str">
        <f>'Revenue A Inputs'!AI2</f>
        <v>Fcst</v>
      </c>
      <c r="AJ2" s="304" t="str">
        <f>'Revenue A Inputs'!AJ2</f>
        <v>Fcst</v>
      </c>
      <c r="AK2" s="304" t="str">
        <f>'Revenue A Inputs'!AK2</f>
        <v>Fcst</v>
      </c>
      <c r="AL2" s="304" t="str">
        <f>'Revenue A Inputs'!AL2</f>
        <v>Fcst</v>
      </c>
      <c r="AM2" s="304" t="str">
        <f>'Revenue A Inputs'!AM2</f>
        <v>Fcst</v>
      </c>
      <c r="AN2" s="304" t="str">
        <f>'Revenue A Inputs'!AN2</f>
        <v>Fcst</v>
      </c>
      <c r="AO2" s="304" t="str">
        <f>'Revenue A Inputs'!AO2</f>
        <v>Fcst</v>
      </c>
      <c r="AP2" s="304" t="str">
        <f>'Revenue A Inputs'!AP2</f>
        <v>Fcst</v>
      </c>
      <c r="AQ2" s="304" t="str">
        <f>'Revenue A Inputs'!AQ2</f>
        <v>Fcst</v>
      </c>
      <c r="AR2" s="304" t="str">
        <f>'Revenue A Inputs'!AR2</f>
        <v>Fcst</v>
      </c>
      <c r="AS2" s="304" t="str">
        <f>'Revenue A Inputs'!AS2</f>
        <v>Fcst</v>
      </c>
      <c r="AT2" s="304" t="str">
        <f>'Revenue A Inputs'!AT2</f>
        <v>Fcst</v>
      </c>
      <c r="AU2" s="304" t="str">
        <f>'Revenue A Inputs'!AU2</f>
        <v>Fcst</v>
      </c>
      <c r="AV2" s="304" t="str">
        <f>'Revenue A Inputs'!AV2</f>
        <v>Fcst</v>
      </c>
      <c r="AW2" s="304" t="str">
        <f>'Revenue A Inputs'!AW2</f>
        <v>Fcst</v>
      </c>
      <c r="AX2" s="304" t="str">
        <f>'Revenue A Inputs'!AX2</f>
        <v>Fcst</v>
      </c>
      <c r="AY2" s="304" t="str">
        <f>'Revenue A Inputs'!AY2</f>
        <v>Fcst</v>
      </c>
      <c r="AZ2" s="304" t="str">
        <f>'Revenue A Inputs'!AZ2</f>
        <v>Fcst</v>
      </c>
      <c r="BA2" s="304" t="str">
        <f>'Revenue A Inputs'!BA2</f>
        <v>Fcst</v>
      </c>
      <c r="BB2" s="304" t="str">
        <f>'Revenue A Inputs'!BB2</f>
        <v>Fcst</v>
      </c>
      <c r="BC2" s="304" t="str">
        <f>'Revenue A Inputs'!BC2</f>
        <v>Fcst</v>
      </c>
      <c r="BD2" s="304" t="str">
        <f>'Revenue A Inputs'!BD2</f>
        <v>Fcst</v>
      </c>
      <c r="BE2" s="304" t="str">
        <f>'Revenue A Inputs'!BE2</f>
        <v>Fcst</v>
      </c>
      <c r="BF2" s="304" t="str">
        <f>'Revenue A Inputs'!BF2</f>
        <v>Fcst</v>
      </c>
      <c r="BG2" s="304" t="str">
        <f>'Revenue A Inputs'!BG2</f>
        <v>Fcst</v>
      </c>
      <c r="BH2" s="304" t="str">
        <f>'Revenue A Inputs'!BH2</f>
        <v>Fcst</v>
      </c>
      <c r="BI2" s="304" t="str">
        <f>'Revenue A Inputs'!BI2</f>
        <v>Fcst</v>
      </c>
      <c r="BJ2" s="304" t="str">
        <f>'Revenue A Inputs'!BJ2</f>
        <v>Fcst</v>
      </c>
      <c r="BK2" s="304" t="str">
        <f>'Revenue A Inputs'!BK2</f>
        <v>Fcst</v>
      </c>
      <c r="BL2" s="304" t="str">
        <f>'Revenue A Inputs'!BL2</f>
        <v>Fcst</v>
      </c>
      <c r="BM2" s="304" t="str">
        <f>'Revenue A Inputs'!BM2</f>
        <v>Fcst</v>
      </c>
      <c r="BN2" s="304" t="str">
        <f>'Revenue A Inputs'!BN2</f>
        <v>Fcst</v>
      </c>
      <c r="BO2" s="304" t="str">
        <f>'Revenue A Inputs'!BO2</f>
        <v>Fcst</v>
      </c>
      <c r="BP2" s="304" t="str">
        <f>'Revenue A Inputs'!BP2</f>
        <v>Fcst</v>
      </c>
      <c r="BQ2" s="304" t="str">
        <f>'Revenue A Inputs'!BQ2</f>
        <v>Fcst</v>
      </c>
      <c r="BR2" s="304" t="str">
        <f>'Revenue A Inputs'!BR2</f>
        <v>Fcst</v>
      </c>
      <c r="BS2" s="304" t="str">
        <f>'Revenue A Inputs'!BS2</f>
        <v>Fcst</v>
      </c>
      <c r="BT2" s="304" t="str">
        <f>'Revenue A Inputs'!BT2</f>
        <v>Fcst</v>
      </c>
      <c r="BU2" s="304" t="str">
        <f>'Revenue A Inputs'!BU2</f>
        <v>Fcst</v>
      </c>
    </row>
    <row r="3" spans="1:73" x14ac:dyDescent="0.3">
      <c r="A3" s="191" t="s">
        <v>389</v>
      </c>
      <c r="B3" s="60">
        <f>Controls!B5</f>
        <v>44562</v>
      </c>
      <c r="C3" s="60">
        <f>DATE(YEAR(B3),MONTH(B3)+1,DAY(B3))</f>
        <v>44593</v>
      </c>
      <c r="D3" s="60">
        <f t="shared" ref="D3:BI3" si="0">DATE(YEAR(C3),MONTH(C3)+1,DAY(C3))</f>
        <v>44621</v>
      </c>
      <c r="E3" s="60">
        <f t="shared" si="0"/>
        <v>44652</v>
      </c>
      <c r="F3" s="60">
        <f t="shared" si="0"/>
        <v>44682</v>
      </c>
      <c r="G3" s="60">
        <f t="shared" si="0"/>
        <v>44713</v>
      </c>
      <c r="H3" s="60">
        <f t="shared" si="0"/>
        <v>44743</v>
      </c>
      <c r="I3" s="60">
        <f t="shared" si="0"/>
        <v>44774</v>
      </c>
      <c r="J3" s="60">
        <f t="shared" si="0"/>
        <v>44805</v>
      </c>
      <c r="K3" s="60">
        <f t="shared" si="0"/>
        <v>44835</v>
      </c>
      <c r="L3" s="60">
        <f t="shared" si="0"/>
        <v>44866</v>
      </c>
      <c r="M3" s="60">
        <f t="shared" si="0"/>
        <v>44896</v>
      </c>
      <c r="N3" s="60">
        <f t="shared" si="0"/>
        <v>44927</v>
      </c>
      <c r="O3" s="60">
        <f t="shared" si="0"/>
        <v>44958</v>
      </c>
      <c r="P3" s="60">
        <f t="shared" si="0"/>
        <v>44986</v>
      </c>
      <c r="Q3" s="60">
        <f t="shared" si="0"/>
        <v>45017</v>
      </c>
      <c r="R3" s="60">
        <f t="shared" si="0"/>
        <v>45047</v>
      </c>
      <c r="S3" s="60">
        <f t="shared" si="0"/>
        <v>45078</v>
      </c>
      <c r="T3" s="60">
        <f t="shared" si="0"/>
        <v>45108</v>
      </c>
      <c r="U3" s="60">
        <f t="shared" si="0"/>
        <v>45139</v>
      </c>
      <c r="V3" s="60">
        <f t="shared" si="0"/>
        <v>45170</v>
      </c>
      <c r="W3" s="60">
        <f t="shared" si="0"/>
        <v>45200</v>
      </c>
      <c r="X3" s="60">
        <f t="shared" si="0"/>
        <v>45231</v>
      </c>
      <c r="Y3" s="60">
        <f t="shared" si="0"/>
        <v>45261</v>
      </c>
      <c r="Z3" s="60">
        <f t="shared" si="0"/>
        <v>45292</v>
      </c>
      <c r="AA3" s="60">
        <f t="shared" si="0"/>
        <v>45323</v>
      </c>
      <c r="AB3" s="60">
        <f t="shared" si="0"/>
        <v>45352</v>
      </c>
      <c r="AC3" s="60">
        <f t="shared" si="0"/>
        <v>45383</v>
      </c>
      <c r="AD3" s="60">
        <f t="shared" si="0"/>
        <v>45413</v>
      </c>
      <c r="AE3" s="60">
        <f t="shared" si="0"/>
        <v>45444</v>
      </c>
      <c r="AF3" s="60">
        <f t="shared" si="0"/>
        <v>45474</v>
      </c>
      <c r="AG3" s="60">
        <f t="shared" si="0"/>
        <v>45505</v>
      </c>
      <c r="AH3" s="60">
        <f t="shared" si="0"/>
        <v>45536</v>
      </c>
      <c r="AI3" s="60">
        <f t="shared" si="0"/>
        <v>45566</v>
      </c>
      <c r="AJ3" s="60">
        <f t="shared" si="0"/>
        <v>45597</v>
      </c>
      <c r="AK3" s="60">
        <f t="shared" si="0"/>
        <v>45627</v>
      </c>
      <c r="AL3" s="60">
        <f t="shared" si="0"/>
        <v>45658</v>
      </c>
      <c r="AM3" s="60">
        <f t="shared" si="0"/>
        <v>45689</v>
      </c>
      <c r="AN3" s="60">
        <f t="shared" si="0"/>
        <v>45717</v>
      </c>
      <c r="AO3" s="60">
        <f t="shared" si="0"/>
        <v>45748</v>
      </c>
      <c r="AP3" s="60">
        <f t="shared" si="0"/>
        <v>45778</v>
      </c>
      <c r="AQ3" s="60">
        <f t="shared" si="0"/>
        <v>45809</v>
      </c>
      <c r="AR3" s="60">
        <f t="shared" si="0"/>
        <v>45839</v>
      </c>
      <c r="AS3" s="60">
        <f t="shared" si="0"/>
        <v>45870</v>
      </c>
      <c r="AT3" s="60">
        <f t="shared" si="0"/>
        <v>45901</v>
      </c>
      <c r="AU3" s="60">
        <f t="shared" si="0"/>
        <v>45931</v>
      </c>
      <c r="AV3" s="60">
        <f t="shared" si="0"/>
        <v>45962</v>
      </c>
      <c r="AW3" s="60">
        <f t="shared" si="0"/>
        <v>45992</v>
      </c>
      <c r="AX3" s="60">
        <f t="shared" si="0"/>
        <v>46023</v>
      </c>
      <c r="AY3" s="60">
        <f t="shared" si="0"/>
        <v>46054</v>
      </c>
      <c r="AZ3" s="60">
        <f t="shared" si="0"/>
        <v>46082</v>
      </c>
      <c r="BA3" s="60">
        <f t="shared" si="0"/>
        <v>46113</v>
      </c>
      <c r="BB3" s="60">
        <f t="shared" si="0"/>
        <v>46143</v>
      </c>
      <c r="BC3" s="60">
        <f t="shared" si="0"/>
        <v>46174</v>
      </c>
      <c r="BD3" s="60">
        <f t="shared" si="0"/>
        <v>46204</v>
      </c>
      <c r="BE3" s="60">
        <f t="shared" si="0"/>
        <v>46235</v>
      </c>
      <c r="BF3" s="60">
        <f t="shared" si="0"/>
        <v>46266</v>
      </c>
      <c r="BG3" s="60">
        <f t="shared" si="0"/>
        <v>46296</v>
      </c>
      <c r="BH3" s="60">
        <f t="shared" si="0"/>
        <v>46327</v>
      </c>
      <c r="BI3" s="60">
        <f t="shared" si="0"/>
        <v>46357</v>
      </c>
      <c r="BJ3" s="60">
        <f t="shared" ref="BJ3" si="1">DATE(YEAR(BI3),MONTH(BI3)+1,DAY(BI3))</f>
        <v>46388</v>
      </c>
      <c r="BK3" s="60">
        <f t="shared" ref="BK3" si="2">DATE(YEAR(BJ3),MONTH(BJ3)+1,DAY(BJ3))</f>
        <v>46419</v>
      </c>
      <c r="BL3" s="60">
        <f t="shared" ref="BL3" si="3">DATE(YEAR(BK3),MONTH(BK3)+1,DAY(BK3))</f>
        <v>46447</v>
      </c>
      <c r="BM3" s="60">
        <f t="shared" ref="BM3" si="4">DATE(YEAR(BL3),MONTH(BL3)+1,DAY(BL3))</f>
        <v>46478</v>
      </c>
      <c r="BN3" s="60">
        <f t="shared" ref="BN3" si="5">DATE(YEAR(BM3),MONTH(BM3)+1,DAY(BM3))</f>
        <v>46508</v>
      </c>
      <c r="BO3" s="60">
        <f t="shared" ref="BO3" si="6">DATE(YEAR(BN3),MONTH(BN3)+1,DAY(BN3))</f>
        <v>46539</v>
      </c>
      <c r="BP3" s="60">
        <f t="shared" ref="BP3" si="7">DATE(YEAR(BO3),MONTH(BO3)+1,DAY(BO3))</f>
        <v>46569</v>
      </c>
      <c r="BQ3" s="60">
        <f t="shared" ref="BQ3" si="8">DATE(YEAR(BP3),MONTH(BP3)+1,DAY(BP3))</f>
        <v>46600</v>
      </c>
      <c r="BR3" s="60">
        <f t="shared" ref="BR3" si="9">DATE(YEAR(BQ3),MONTH(BQ3)+1,DAY(BQ3))</f>
        <v>46631</v>
      </c>
      <c r="BS3" s="60">
        <f t="shared" ref="BS3" si="10">DATE(YEAR(BR3),MONTH(BR3)+1,DAY(BR3))</f>
        <v>46661</v>
      </c>
      <c r="BT3" s="60">
        <f t="shared" ref="BT3" si="11">DATE(YEAR(BS3),MONTH(BS3)+1,DAY(BS3))</f>
        <v>46692</v>
      </c>
      <c r="BU3" s="60">
        <f t="shared" ref="BU3" si="12">DATE(YEAR(BT3),MONTH(BT3)+1,DAY(BT3))</f>
        <v>46722</v>
      </c>
    </row>
    <row r="5" spans="1:73" x14ac:dyDescent="0.3">
      <c r="A5" s="61" t="s">
        <v>34</v>
      </c>
    </row>
    <row r="6" spans="1:73" x14ac:dyDescent="0.3">
      <c r="A6" s="65" t="s">
        <v>35</v>
      </c>
      <c r="B6" s="192">
        <v>3506</v>
      </c>
      <c r="C6" s="193">
        <f>B9</f>
        <v>3506</v>
      </c>
      <c r="D6" s="193">
        <f t="shared" ref="D6:BI6" si="13">C9</f>
        <v>3506</v>
      </c>
      <c r="E6" s="193">
        <f t="shared" si="13"/>
        <v>3506</v>
      </c>
      <c r="F6" s="193">
        <f t="shared" si="13"/>
        <v>3506</v>
      </c>
      <c r="G6" s="193">
        <f t="shared" si="13"/>
        <v>3506</v>
      </c>
      <c r="H6" s="193">
        <f t="shared" si="13"/>
        <v>3506</v>
      </c>
      <c r="I6" s="193">
        <f t="shared" si="13"/>
        <v>3506</v>
      </c>
      <c r="J6" s="193">
        <f t="shared" si="13"/>
        <v>3506</v>
      </c>
      <c r="K6" s="193">
        <f t="shared" si="13"/>
        <v>3506</v>
      </c>
      <c r="L6" s="193">
        <f t="shared" si="13"/>
        <v>3506</v>
      </c>
      <c r="M6" s="193">
        <f t="shared" si="13"/>
        <v>3506</v>
      </c>
      <c r="N6" s="193">
        <f t="shared" si="13"/>
        <v>3506</v>
      </c>
      <c r="O6" s="193">
        <f t="shared" si="13"/>
        <v>3506</v>
      </c>
      <c r="P6" s="193">
        <f t="shared" si="13"/>
        <v>3506</v>
      </c>
      <c r="Q6" s="193">
        <f t="shared" si="13"/>
        <v>3506</v>
      </c>
      <c r="R6" s="193">
        <f t="shared" si="13"/>
        <v>3506</v>
      </c>
      <c r="S6" s="193">
        <f t="shared" si="13"/>
        <v>3506</v>
      </c>
      <c r="T6" s="193">
        <f t="shared" si="13"/>
        <v>3506</v>
      </c>
      <c r="U6" s="193">
        <f t="shared" si="13"/>
        <v>3506</v>
      </c>
      <c r="V6" s="193">
        <f t="shared" si="13"/>
        <v>3506</v>
      </c>
      <c r="W6" s="193">
        <f t="shared" si="13"/>
        <v>3506</v>
      </c>
      <c r="X6" s="193">
        <f t="shared" si="13"/>
        <v>3506</v>
      </c>
      <c r="Y6" s="193">
        <f t="shared" si="13"/>
        <v>3506</v>
      </c>
      <c r="Z6" s="193">
        <f t="shared" si="13"/>
        <v>3506</v>
      </c>
      <c r="AA6" s="193">
        <f t="shared" si="13"/>
        <v>3506</v>
      </c>
      <c r="AB6" s="193">
        <f t="shared" si="13"/>
        <v>3506</v>
      </c>
      <c r="AC6" s="193">
        <f t="shared" si="13"/>
        <v>3506</v>
      </c>
      <c r="AD6" s="193">
        <f t="shared" si="13"/>
        <v>3506</v>
      </c>
      <c r="AE6" s="193">
        <f t="shared" si="13"/>
        <v>3506</v>
      </c>
      <c r="AF6" s="193">
        <f t="shared" si="13"/>
        <v>3506</v>
      </c>
      <c r="AG6" s="193">
        <f t="shared" si="13"/>
        <v>3506</v>
      </c>
      <c r="AH6" s="193">
        <f t="shared" si="13"/>
        <v>3506</v>
      </c>
      <c r="AI6" s="193">
        <f t="shared" si="13"/>
        <v>3506</v>
      </c>
      <c r="AJ6" s="193">
        <f t="shared" si="13"/>
        <v>3506</v>
      </c>
      <c r="AK6" s="193">
        <f t="shared" si="13"/>
        <v>3506</v>
      </c>
      <c r="AL6" s="193">
        <f t="shared" si="13"/>
        <v>3506</v>
      </c>
      <c r="AM6" s="193">
        <f t="shared" si="13"/>
        <v>3506</v>
      </c>
      <c r="AN6" s="193">
        <f t="shared" si="13"/>
        <v>3506</v>
      </c>
      <c r="AO6" s="193">
        <f>AN9</f>
        <v>3506</v>
      </c>
      <c r="AP6" s="193">
        <f t="shared" si="13"/>
        <v>3506</v>
      </c>
      <c r="AQ6" s="193">
        <f t="shared" si="13"/>
        <v>3506</v>
      </c>
      <c r="AR6" s="193">
        <f t="shared" si="13"/>
        <v>3506</v>
      </c>
      <c r="AS6" s="193">
        <f t="shared" si="13"/>
        <v>3506</v>
      </c>
      <c r="AT6" s="193">
        <f t="shared" si="13"/>
        <v>3506</v>
      </c>
      <c r="AU6" s="193">
        <f t="shared" si="13"/>
        <v>3506</v>
      </c>
      <c r="AV6" s="193">
        <f t="shared" si="13"/>
        <v>3439</v>
      </c>
      <c r="AW6" s="193">
        <f t="shared" si="13"/>
        <v>3373</v>
      </c>
      <c r="AX6" s="193">
        <f t="shared" si="13"/>
        <v>3308</v>
      </c>
      <c r="AY6" s="193">
        <f t="shared" si="13"/>
        <v>3244</v>
      </c>
      <c r="AZ6" s="193">
        <f t="shared" si="13"/>
        <v>3182</v>
      </c>
      <c r="BA6" s="193">
        <f t="shared" si="13"/>
        <v>3121</v>
      </c>
      <c r="BB6" s="193">
        <f t="shared" si="13"/>
        <v>3061</v>
      </c>
      <c r="BC6" s="193">
        <f t="shared" si="13"/>
        <v>3002</v>
      </c>
      <c r="BD6" s="193">
        <f t="shared" si="13"/>
        <v>2944</v>
      </c>
      <c r="BE6" s="193">
        <f t="shared" si="13"/>
        <v>2887</v>
      </c>
      <c r="BF6" s="193">
        <f t="shared" si="13"/>
        <v>2832</v>
      </c>
      <c r="BG6" s="193">
        <f t="shared" si="13"/>
        <v>2778</v>
      </c>
      <c r="BH6" s="193">
        <f t="shared" si="13"/>
        <v>2725</v>
      </c>
      <c r="BI6" s="193">
        <f t="shared" si="13"/>
        <v>2673</v>
      </c>
      <c r="BJ6" s="193">
        <f t="shared" ref="BJ6" si="14">BI9</f>
        <v>2622</v>
      </c>
      <c r="BK6" s="193">
        <f t="shared" ref="BK6" si="15">BJ9</f>
        <v>2572</v>
      </c>
      <c r="BL6" s="193">
        <f t="shared" ref="BL6" si="16">BK9</f>
        <v>2523</v>
      </c>
      <c r="BM6" s="193">
        <f t="shared" ref="BM6" si="17">BL9</f>
        <v>2475</v>
      </c>
      <c r="BN6" s="193">
        <f t="shared" ref="BN6" si="18">BM9</f>
        <v>2427</v>
      </c>
      <c r="BO6" s="193">
        <f t="shared" ref="BO6" si="19">BN9</f>
        <v>2380</v>
      </c>
      <c r="BP6" s="193">
        <f t="shared" ref="BP6" si="20">BO9</f>
        <v>2334</v>
      </c>
      <c r="BQ6" s="193">
        <f t="shared" ref="BQ6" si="21">BP9</f>
        <v>2289</v>
      </c>
      <c r="BR6" s="193">
        <f t="shared" ref="BR6" si="22">BQ9</f>
        <v>2245</v>
      </c>
      <c r="BS6" s="193">
        <f t="shared" ref="BS6" si="23">BR9</f>
        <v>2202</v>
      </c>
      <c r="BT6" s="193">
        <f t="shared" ref="BT6" si="24">BS9</f>
        <v>2160</v>
      </c>
      <c r="BU6" s="193">
        <f t="shared" ref="BU6" si="25">BT9</f>
        <v>2119</v>
      </c>
    </row>
    <row r="7" spans="1:73" x14ac:dyDescent="0.3">
      <c r="A7" s="146" t="s">
        <v>36</v>
      </c>
      <c r="B7" s="145"/>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row>
    <row r="8" spans="1:73" x14ac:dyDescent="0.3">
      <c r="A8" s="147" t="s">
        <v>37</v>
      </c>
      <c r="B8" s="194">
        <f>-B15</f>
        <v>0</v>
      </c>
      <c r="C8" s="194">
        <f t="shared" ref="C8:BI8" si="26">-C15</f>
        <v>0</v>
      </c>
      <c r="D8" s="194">
        <f t="shared" si="26"/>
        <v>0</v>
      </c>
      <c r="E8" s="194">
        <f t="shared" si="26"/>
        <v>0</v>
      </c>
      <c r="F8" s="194">
        <f t="shared" si="26"/>
        <v>0</v>
      </c>
      <c r="G8" s="194">
        <f t="shared" si="26"/>
        <v>0</v>
      </c>
      <c r="H8" s="194">
        <f t="shared" si="26"/>
        <v>0</v>
      </c>
      <c r="I8" s="194">
        <f t="shared" si="26"/>
        <v>0</v>
      </c>
      <c r="J8" s="194">
        <f t="shared" si="26"/>
        <v>0</v>
      </c>
      <c r="K8" s="194">
        <f t="shared" si="26"/>
        <v>0</v>
      </c>
      <c r="L8" s="194">
        <f t="shared" si="26"/>
        <v>0</v>
      </c>
      <c r="M8" s="194">
        <f t="shared" si="26"/>
        <v>0</v>
      </c>
      <c r="N8" s="194">
        <f t="shared" si="26"/>
        <v>0</v>
      </c>
      <c r="O8" s="194">
        <f t="shared" si="26"/>
        <v>0</v>
      </c>
      <c r="P8" s="194">
        <f>-P15</f>
        <v>0</v>
      </c>
      <c r="Q8" s="194">
        <f t="shared" si="26"/>
        <v>0</v>
      </c>
      <c r="R8" s="194">
        <f t="shared" si="26"/>
        <v>0</v>
      </c>
      <c r="S8" s="194">
        <f t="shared" si="26"/>
        <v>0</v>
      </c>
      <c r="T8" s="194">
        <f t="shared" si="26"/>
        <v>0</v>
      </c>
      <c r="U8" s="194">
        <f t="shared" si="26"/>
        <v>0</v>
      </c>
      <c r="V8" s="194">
        <f t="shared" si="26"/>
        <v>0</v>
      </c>
      <c r="W8" s="194">
        <f t="shared" si="26"/>
        <v>0</v>
      </c>
      <c r="X8" s="194">
        <f t="shared" si="26"/>
        <v>0</v>
      </c>
      <c r="Y8" s="194">
        <f t="shared" si="26"/>
        <v>0</v>
      </c>
      <c r="Z8" s="194">
        <f t="shared" si="26"/>
        <v>0</v>
      </c>
      <c r="AA8" s="194">
        <f>-AA15</f>
        <v>0</v>
      </c>
      <c r="AB8" s="194">
        <f t="shared" ref="AB8" si="27">-AB15</f>
        <v>0</v>
      </c>
      <c r="AC8" s="194">
        <f>-AC15</f>
        <v>0</v>
      </c>
      <c r="AD8" s="194">
        <f>-AD15</f>
        <v>0</v>
      </c>
      <c r="AE8" s="194">
        <f t="shared" si="26"/>
        <v>0</v>
      </c>
      <c r="AF8" s="194">
        <f t="shared" si="26"/>
        <v>0</v>
      </c>
      <c r="AG8" s="194">
        <f t="shared" si="26"/>
        <v>0</v>
      </c>
      <c r="AH8" s="194">
        <f>-AH15</f>
        <v>0</v>
      </c>
      <c r="AI8" s="194">
        <f>-AI15</f>
        <v>0</v>
      </c>
      <c r="AJ8" s="194">
        <f t="shared" si="26"/>
        <v>0</v>
      </c>
      <c r="AK8" s="194">
        <f t="shared" si="26"/>
        <v>0</v>
      </c>
      <c r="AL8" s="194">
        <f>-AL15</f>
        <v>0</v>
      </c>
      <c r="AM8" s="194">
        <f t="shared" si="26"/>
        <v>0</v>
      </c>
      <c r="AN8" s="194">
        <f t="shared" si="26"/>
        <v>0</v>
      </c>
      <c r="AO8" s="194">
        <f>-AO15</f>
        <v>0</v>
      </c>
      <c r="AP8" s="194">
        <f>-AP15</f>
        <v>0</v>
      </c>
      <c r="AQ8" s="194">
        <f t="shared" si="26"/>
        <v>0</v>
      </c>
      <c r="AR8" s="194">
        <f t="shared" si="26"/>
        <v>0</v>
      </c>
      <c r="AS8" s="194">
        <f t="shared" si="26"/>
        <v>0</v>
      </c>
      <c r="AT8" s="194">
        <f>-AT15</f>
        <v>0</v>
      </c>
      <c r="AU8" s="194">
        <f>-AU15</f>
        <v>-67</v>
      </c>
      <c r="AV8" s="194">
        <f t="shared" si="26"/>
        <v>-66</v>
      </c>
      <c r="AW8" s="194">
        <f t="shared" si="26"/>
        <v>-65</v>
      </c>
      <c r="AX8" s="194">
        <f t="shared" si="26"/>
        <v>-64</v>
      </c>
      <c r="AY8" s="194">
        <f t="shared" si="26"/>
        <v>-62</v>
      </c>
      <c r="AZ8" s="194">
        <f t="shared" si="26"/>
        <v>-61</v>
      </c>
      <c r="BA8" s="194">
        <f t="shared" si="26"/>
        <v>-60</v>
      </c>
      <c r="BB8" s="194">
        <f t="shared" si="26"/>
        <v>-59</v>
      </c>
      <c r="BC8" s="194">
        <f t="shared" si="26"/>
        <v>-58</v>
      </c>
      <c r="BD8" s="194">
        <f t="shared" si="26"/>
        <v>-57</v>
      </c>
      <c r="BE8" s="194">
        <f t="shared" si="26"/>
        <v>-55</v>
      </c>
      <c r="BF8" s="194">
        <f t="shared" si="26"/>
        <v>-54</v>
      </c>
      <c r="BG8" s="194">
        <f t="shared" si="26"/>
        <v>-53</v>
      </c>
      <c r="BH8" s="194">
        <f t="shared" si="26"/>
        <v>-52</v>
      </c>
      <c r="BI8" s="194">
        <f t="shared" si="26"/>
        <v>-51</v>
      </c>
      <c r="BJ8" s="194">
        <f t="shared" ref="BJ8:BU8" si="28">-BJ15</f>
        <v>-50</v>
      </c>
      <c r="BK8" s="194">
        <f t="shared" si="28"/>
        <v>-49</v>
      </c>
      <c r="BL8" s="194">
        <f t="shared" si="28"/>
        <v>-48</v>
      </c>
      <c r="BM8" s="194">
        <f t="shared" si="28"/>
        <v>-48</v>
      </c>
      <c r="BN8" s="194">
        <f t="shared" si="28"/>
        <v>-47</v>
      </c>
      <c r="BO8" s="194">
        <f t="shared" si="28"/>
        <v>-46</v>
      </c>
      <c r="BP8" s="194">
        <f t="shared" si="28"/>
        <v>-45</v>
      </c>
      <c r="BQ8" s="194">
        <f t="shared" si="28"/>
        <v>-44</v>
      </c>
      <c r="BR8" s="194">
        <f t="shared" si="28"/>
        <v>-43</v>
      </c>
      <c r="BS8" s="194">
        <f t="shared" si="28"/>
        <v>-42</v>
      </c>
      <c r="BT8" s="194">
        <f t="shared" si="28"/>
        <v>-41</v>
      </c>
      <c r="BU8" s="194">
        <f t="shared" si="28"/>
        <v>-41</v>
      </c>
    </row>
    <row r="9" spans="1:73" x14ac:dyDescent="0.3">
      <c r="A9" s="62" t="s">
        <v>38</v>
      </c>
      <c r="B9" s="195">
        <f t="shared" ref="B9:AT9" si="29">SUM(B6:B8)</f>
        <v>3506</v>
      </c>
      <c r="C9" s="195">
        <f t="shared" si="29"/>
        <v>3506</v>
      </c>
      <c r="D9" s="195">
        <f t="shared" si="29"/>
        <v>3506</v>
      </c>
      <c r="E9" s="195">
        <f t="shared" si="29"/>
        <v>3506</v>
      </c>
      <c r="F9" s="195">
        <f t="shared" si="29"/>
        <v>3506</v>
      </c>
      <c r="G9" s="195">
        <f t="shared" si="29"/>
        <v>3506</v>
      </c>
      <c r="H9" s="195">
        <f t="shared" si="29"/>
        <v>3506</v>
      </c>
      <c r="I9" s="195">
        <f t="shared" si="29"/>
        <v>3506</v>
      </c>
      <c r="J9" s="195">
        <f t="shared" si="29"/>
        <v>3506</v>
      </c>
      <c r="K9" s="195">
        <f t="shared" si="29"/>
        <v>3506</v>
      </c>
      <c r="L9" s="195">
        <f t="shared" si="29"/>
        <v>3506</v>
      </c>
      <c r="M9" s="195">
        <f t="shared" si="29"/>
        <v>3506</v>
      </c>
      <c r="N9" s="195">
        <f t="shared" si="29"/>
        <v>3506</v>
      </c>
      <c r="O9" s="195">
        <f t="shared" si="29"/>
        <v>3506</v>
      </c>
      <c r="P9" s="195">
        <f t="shared" si="29"/>
        <v>3506</v>
      </c>
      <c r="Q9" s="195">
        <f t="shared" si="29"/>
        <v>3506</v>
      </c>
      <c r="R9" s="195">
        <f t="shared" si="29"/>
        <v>3506</v>
      </c>
      <c r="S9" s="195">
        <f t="shared" si="29"/>
        <v>3506</v>
      </c>
      <c r="T9" s="195">
        <f t="shared" si="29"/>
        <v>3506</v>
      </c>
      <c r="U9" s="195">
        <f t="shared" si="29"/>
        <v>3506</v>
      </c>
      <c r="V9" s="195">
        <f t="shared" si="29"/>
        <v>3506</v>
      </c>
      <c r="W9" s="195">
        <f t="shared" si="29"/>
        <v>3506</v>
      </c>
      <c r="X9" s="195">
        <f t="shared" si="29"/>
        <v>3506</v>
      </c>
      <c r="Y9" s="195">
        <f t="shared" si="29"/>
        <v>3506</v>
      </c>
      <c r="Z9" s="195">
        <f t="shared" si="29"/>
        <v>3506</v>
      </c>
      <c r="AA9" s="195">
        <f t="shared" si="29"/>
        <v>3506</v>
      </c>
      <c r="AB9" s="195">
        <f t="shared" si="29"/>
        <v>3506</v>
      </c>
      <c r="AC9" s="195">
        <f t="shared" si="29"/>
        <v>3506</v>
      </c>
      <c r="AD9" s="195">
        <f t="shared" si="29"/>
        <v>3506</v>
      </c>
      <c r="AE9" s="195">
        <f t="shared" si="29"/>
        <v>3506</v>
      </c>
      <c r="AF9" s="195">
        <f t="shared" si="29"/>
        <v>3506</v>
      </c>
      <c r="AG9" s="195">
        <f t="shared" si="29"/>
        <v>3506</v>
      </c>
      <c r="AH9" s="195">
        <f t="shared" si="29"/>
        <v>3506</v>
      </c>
      <c r="AI9" s="195">
        <f t="shared" si="29"/>
        <v>3506</v>
      </c>
      <c r="AJ9" s="195">
        <f t="shared" si="29"/>
        <v>3506</v>
      </c>
      <c r="AK9" s="195">
        <f t="shared" si="29"/>
        <v>3506</v>
      </c>
      <c r="AL9" s="195">
        <f t="shared" si="29"/>
        <v>3506</v>
      </c>
      <c r="AM9" s="195">
        <f t="shared" si="29"/>
        <v>3506</v>
      </c>
      <c r="AN9" s="195">
        <f t="shared" si="29"/>
        <v>3506</v>
      </c>
      <c r="AO9" s="195">
        <f t="shared" si="29"/>
        <v>3506</v>
      </c>
      <c r="AP9" s="195">
        <f t="shared" si="29"/>
        <v>3506</v>
      </c>
      <c r="AQ9" s="195">
        <f t="shared" si="29"/>
        <v>3506</v>
      </c>
      <c r="AR9" s="195">
        <f t="shared" si="29"/>
        <v>3506</v>
      </c>
      <c r="AS9" s="195">
        <f t="shared" si="29"/>
        <v>3506</v>
      </c>
      <c r="AT9" s="195">
        <f t="shared" si="29"/>
        <v>3506</v>
      </c>
      <c r="AU9" s="195">
        <f>SUM(AU6:AU8)</f>
        <v>3439</v>
      </c>
      <c r="AV9" s="195">
        <f t="shared" ref="AV9:BI9" si="30">SUM(AV6:AV8)</f>
        <v>3373</v>
      </c>
      <c r="AW9" s="195">
        <f t="shared" si="30"/>
        <v>3308</v>
      </c>
      <c r="AX9" s="195">
        <f t="shared" si="30"/>
        <v>3244</v>
      </c>
      <c r="AY9" s="195">
        <f t="shared" si="30"/>
        <v>3182</v>
      </c>
      <c r="AZ9" s="195">
        <f t="shared" si="30"/>
        <v>3121</v>
      </c>
      <c r="BA9" s="195">
        <f t="shared" si="30"/>
        <v>3061</v>
      </c>
      <c r="BB9" s="195">
        <f t="shared" si="30"/>
        <v>3002</v>
      </c>
      <c r="BC9" s="195">
        <f t="shared" si="30"/>
        <v>2944</v>
      </c>
      <c r="BD9" s="195">
        <f t="shared" si="30"/>
        <v>2887</v>
      </c>
      <c r="BE9" s="195">
        <f t="shared" si="30"/>
        <v>2832</v>
      </c>
      <c r="BF9" s="195">
        <f t="shared" si="30"/>
        <v>2778</v>
      </c>
      <c r="BG9" s="195">
        <f t="shared" si="30"/>
        <v>2725</v>
      </c>
      <c r="BH9" s="195">
        <f t="shared" si="30"/>
        <v>2673</v>
      </c>
      <c r="BI9" s="195">
        <f t="shared" si="30"/>
        <v>2622</v>
      </c>
      <c r="BJ9" s="195">
        <f t="shared" ref="BJ9:BU9" si="31">SUM(BJ6:BJ8)</f>
        <v>2572</v>
      </c>
      <c r="BK9" s="195">
        <f t="shared" si="31"/>
        <v>2523</v>
      </c>
      <c r="BL9" s="195">
        <f t="shared" si="31"/>
        <v>2475</v>
      </c>
      <c r="BM9" s="195">
        <f t="shared" si="31"/>
        <v>2427</v>
      </c>
      <c r="BN9" s="195">
        <f t="shared" si="31"/>
        <v>2380</v>
      </c>
      <c r="BO9" s="195">
        <f t="shared" si="31"/>
        <v>2334</v>
      </c>
      <c r="BP9" s="195">
        <f t="shared" si="31"/>
        <v>2289</v>
      </c>
      <c r="BQ9" s="195">
        <f t="shared" si="31"/>
        <v>2245</v>
      </c>
      <c r="BR9" s="195">
        <f t="shared" si="31"/>
        <v>2202</v>
      </c>
      <c r="BS9" s="195">
        <f t="shared" si="31"/>
        <v>2160</v>
      </c>
      <c r="BT9" s="195">
        <f t="shared" si="31"/>
        <v>2119</v>
      </c>
      <c r="BU9" s="195">
        <f t="shared" si="31"/>
        <v>2078</v>
      </c>
    </row>
    <row r="10" spans="1:73" x14ac:dyDescent="0.3">
      <c r="A10" s="146"/>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195"/>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row>
    <row r="11" spans="1:73" x14ac:dyDescent="0.3">
      <c r="A11" s="61" t="s">
        <v>39</v>
      </c>
    </row>
    <row r="12" spans="1:73" x14ac:dyDescent="0.3">
      <c r="A12" s="65" t="s">
        <v>40</v>
      </c>
      <c r="B12" s="196"/>
      <c r="C12" s="566">
        <f>IF($A$3="MRR",B7,0)</f>
        <v>0</v>
      </c>
      <c r="D12" s="566">
        <f>IF($A$3="MRR",C7,0)</f>
        <v>0</v>
      </c>
      <c r="E12" s="566">
        <f t="shared" ref="E12:M12" si="32">IF($A$3="MRR",D7,0)</f>
        <v>0</v>
      </c>
      <c r="F12" s="566">
        <f t="shared" si="32"/>
        <v>0</v>
      </c>
      <c r="G12" s="566">
        <f t="shared" si="32"/>
        <v>0</v>
      </c>
      <c r="H12" s="566">
        <f t="shared" si="32"/>
        <v>0</v>
      </c>
      <c r="I12" s="566">
        <f t="shared" si="32"/>
        <v>0</v>
      </c>
      <c r="J12" s="566">
        <f t="shared" si="32"/>
        <v>0</v>
      </c>
      <c r="K12" s="566">
        <f t="shared" si="32"/>
        <v>0</v>
      </c>
      <c r="L12" s="566">
        <f t="shared" si="32"/>
        <v>0</v>
      </c>
      <c r="M12" s="566">
        <f t="shared" si="32"/>
        <v>0</v>
      </c>
      <c r="N12" s="176">
        <f>IF($A$3="MRR",M7,B7)</f>
        <v>0</v>
      </c>
      <c r="O12" s="176">
        <f>IF($A$3="MRR",N7,C7)</f>
        <v>0</v>
      </c>
      <c r="P12" s="176">
        <f t="shared" ref="P12:BI12" si="33">IF($A$3="MRR",O7,D7)</f>
        <v>0</v>
      </c>
      <c r="Q12" s="176">
        <f t="shared" si="33"/>
        <v>0</v>
      </c>
      <c r="R12" s="176">
        <f t="shared" si="33"/>
        <v>0</v>
      </c>
      <c r="S12" s="176">
        <f t="shared" si="33"/>
        <v>0</v>
      </c>
      <c r="T12" s="176">
        <f t="shared" si="33"/>
        <v>0</v>
      </c>
      <c r="U12" s="176">
        <f t="shared" si="33"/>
        <v>0</v>
      </c>
      <c r="V12" s="176">
        <f t="shared" si="33"/>
        <v>0</v>
      </c>
      <c r="W12" s="176">
        <f t="shared" si="33"/>
        <v>0</v>
      </c>
      <c r="X12" s="176">
        <f t="shared" si="33"/>
        <v>0</v>
      </c>
      <c r="Y12" s="176">
        <f t="shared" si="33"/>
        <v>0</v>
      </c>
      <c r="Z12" s="176">
        <f>IF($A$3="MRR",Y7,N7)</f>
        <v>0</v>
      </c>
      <c r="AA12" s="176">
        <f t="shared" si="33"/>
        <v>0</v>
      </c>
      <c r="AB12" s="176">
        <f t="shared" si="33"/>
        <v>0</v>
      </c>
      <c r="AC12" s="176">
        <f t="shared" si="33"/>
        <v>0</v>
      </c>
      <c r="AD12" s="176">
        <f t="shared" si="33"/>
        <v>0</v>
      </c>
      <c r="AE12" s="176">
        <f t="shared" si="33"/>
        <v>0</v>
      </c>
      <c r="AF12" s="176">
        <f t="shared" si="33"/>
        <v>0</v>
      </c>
      <c r="AG12" s="176">
        <f t="shared" si="33"/>
        <v>0</v>
      </c>
      <c r="AH12" s="176">
        <f t="shared" si="33"/>
        <v>0</v>
      </c>
      <c r="AI12" s="176">
        <f t="shared" si="33"/>
        <v>0</v>
      </c>
      <c r="AJ12" s="176">
        <f t="shared" si="33"/>
        <v>0</v>
      </c>
      <c r="AK12" s="176">
        <f t="shared" si="33"/>
        <v>0</v>
      </c>
      <c r="AL12" s="176">
        <f t="shared" si="33"/>
        <v>0</v>
      </c>
      <c r="AM12" s="176">
        <f t="shared" si="33"/>
        <v>0</v>
      </c>
      <c r="AN12" s="176">
        <f t="shared" si="33"/>
        <v>0</v>
      </c>
      <c r="AO12" s="176">
        <f t="shared" si="33"/>
        <v>0</v>
      </c>
      <c r="AP12" s="176">
        <f t="shared" si="33"/>
        <v>0</v>
      </c>
      <c r="AQ12" s="176">
        <f t="shared" si="33"/>
        <v>0</v>
      </c>
      <c r="AR12" s="176">
        <f t="shared" si="33"/>
        <v>0</v>
      </c>
      <c r="AS12" s="176">
        <f t="shared" si="33"/>
        <v>0</v>
      </c>
      <c r="AT12" s="176">
        <f t="shared" si="33"/>
        <v>0</v>
      </c>
      <c r="AU12" s="176">
        <f t="shared" si="33"/>
        <v>0</v>
      </c>
      <c r="AV12" s="176">
        <f t="shared" si="33"/>
        <v>0</v>
      </c>
      <c r="AW12" s="176">
        <f t="shared" si="33"/>
        <v>0</v>
      </c>
      <c r="AX12" s="176">
        <f t="shared" si="33"/>
        <v>0</v>
      </c>
      <c r="AY12" s="176">
        <f t="shared" si="33"/>
        <v>0</v>
      </c>
      <c r="AZ12" s="176">
        <f t="shared" si="33"/>
        <v>0</v>
      </c>
      <c r="BA12" s="176">
        <f t="shared" si="33"/>
        <v>0</v>
      </c>
      <c r="BB12" s="176">
        <f t="shared" si="33"/>
        <v>0</v>
      </c>
      <c r="BC12" s="176">
        <f t="shared" si="33"/>
        <v>0</v>
      </c>
      <c r="BD12" s="176">
        <f t="shared" si="33"/>
        <v>0</v>
      </c>
      <c r="BE12" s="176">
        <f t="shared" si="33"/>
        <v>0</v>
      </c>
      <c r="BF12" s="176">
        <f t="shared" si="33"/>
        <v>0</v>
      </c>
      <c r="BG12" s="176">
        <f t="shared" si="33"/>
        <v>0</v>
      </c>
      <c r="BH12" s="176">
        <f t="shared" si="33"/>
        <v>0</v>
      </c>
      <c r="BI12" s="176">
        <f t="shared" si="33"/>
        <v>0</v>
      </c>
      <c r="BJ12" s="176">
        <f t="shared" ref="BJ12" si="34">IF($A$3="MRR",BI7,AX7)</f>
        <v>0</v>
      </c>
      <c r="BK12" s="176">
        <f t="shared" ref="BK12" si="35">IF($A$3="MRR",BJ7,AY7)</f>
        <v>0</v>
      </c>
      <c r="BL12" s="176">
        <f t="shared" ref="BL12" si="36">IF($A$3="MRR",BK7,AZ7)</f>
        <v>0</v>
      </c>
      <c r="BM12" s="176">
        <f t="shared" ref="BM12" si="37">IF($A$3="MRR",BL7,BA7)</f>
        <v>0</v>
      </c>
      <c r="BN12" s="176">
        <f t="shared" ref="BN12" si="38">IF($A$3="MRR",BM7,BB7)</f>
        <v>0</v>
      </c>
      <c r="BO12" s="176">
        <f t="shared" ref="BO12" si="39">IF($A$3="MRR",BN7,BC7)</f>
        <v>0</v>
      </c>
      <c r="BP12" s="176">
        <f t="shared" ref="BP12" si="40">IF($A$3="MRR",BO7,BD7)</f>
        <v>0</v>
      </c>
      <c r="BQ12" s="176">
        <f t="shared" ref="BQ12" si="41">IF($A$3="MRR",BP7,BE7)</f>
        <v>0</v>
      </c>
      <c r="BR12" s="176">
        <f t="shared" ref="BR12" si="42">IF($A$3="MRR",BQ7,BF7)</f>
        <v>0</v>
      </c>
      <c r="BS12" s="176">
        <f t="shared" ref="BS12" si="43">IF($A$3="MRR",BR7,BG7)</f>
        <v>0</v>
      </c>
      <c r="BT12" s="176">
        <f t="shared" ref="BT12" si="44">IF($A$3="MRR",BS7,BH7)</f>
        <v>0</v>
      </c>
      <c r="BU12" s="176">
        <f t="shared" ref="BU12" si="45">IF($A$3="MRR",BT7,BI7)</f>
        <v>0</v>
      </c>
    </row>
    <row r="13" spans="1:73" x14ac:dyDescent="0.3">
      <c r="A13" s="147" t="s">
        <v>41</v>
      </c>
      <c r="B13" s="197"/>
      <c r="C13" s="567">
        <f>IF($A$3="MRR",B16,0)</f>
        <v>3506</v>
      </c>
      <c r="D13" s="567">
        <f t="shared" ref="D13:M13" si="46">IF($A$3="MRR",C16,0)</f>
        <v>3506</v>
      </c>
      <c r="E13" s="567">
        <f t="shared" si="46"/>
        <v>3506</v>
      </c>
      <c r="F13" s="567">
        <f t="shared" si="46"/>
        <v>3506</v>
      </c>
      <c r="G13" s="567">
        <f t="shared" si="46"/>
        <v>3506</v>
      </c>
      <c r="H13" s="567">
        <f t="shared" si="46"/>
        <v>3506</v>
      </c>
      <c r="I13" s="567">
        <f t="shared" si="46"/>
        <v>3506</v>
      </c>
      <c r="J13" s="567">
        <f t="shared" si="46"/>
        <v>3506</v>
      </c>
      <c r="K13" s="567">
        <f t="shared" si="46"/>
        <v>3506</v>
      </c>
      <c r="L13" s="567">
        <f t="shared" si="46"/>
        <v>3506</v>
      </c>
      <c r="M13" s="567">
        <f t="shared" si="46"/>
        <v>3506</v>
      </c>
      <c r="N13" s="198">
        <f>IF($A$3="MRR",M16,B16)</f>
        <v>3506</v>
      </c>
      <c r="O13" s="198">
        <f t="shared" ref="O13:AG13" si="47">IF($A$3="MRR",N16,C16)</f>
        <v>3506</v>
      </c>
      <c r="P13" s="198">
        <f t="shared" si="47"/>
        <v>3506</v>
      </c>
      <c r="Q13" s="198">
        <f t="shared" si="47"/>
        <v>3506</v>
      </c>
      <c r="R13" s="198">
        <f t="shared" si="47"/>
        <v>3506</v>
      </c>
      <c r="S13" s="198">
        <f t="shared" si="47"/>
        <v>3506</v>
      </c>
      <c r="T13" s="198">
        <f t="shared" si="47"/>
        <v>3506</v>
      </c>
      <c r="U13" s="198">
        <f t="shared" si="47"/>
        <v>3506</v>
      </c>
      <c r="V13" s="198">
        <f t="shared" si="47"/>
        <v>3506</v>
      </c>
      <c r="W13" s="198">
        <f t="shared" si="47"/>
        <v>3506</v>
      </c>
      <c r="X13" s="198">
        <f t="shared" si="47"/>
        <v>3506</v>
      </c>
      <c r="Y13" s="198">
        <f t="shared" si="47"/>
        <v>3506</v>
      </c>
      <c r="Z13" s="198">
        <f>IF($A$3="MRR",Y16,N16)</f>
        <v>3506</v>
      </c>
      <c r="AA13" s="198">
        <f t="shared" si="47"/>
        <v>3506</v>
      </c>
      <c r="AB13" s="198">
        <f t="shared" si="47"/>
        <v>3506</v>
      </c>
      <c r="AC13" s="198">
        <f t="shared" si="47"/>
        <v>3506</v>
      </c>
      <c r="AD13" s="198">
        <f t="shared" si="47"/>
        <v>3506</v>
      </c>
      <c r="AE13" s="198">
        <f t="shared" si="47"/>
        <v>3506</v>
      </c>
      <c r="AF13" s="198">
        <f t="shared" si="47"/>
        <v>3506</v>
      </c>
      <c r="AG13" s="198">
        <f t="shared" si="47"/>
        <v>3506</v>
      </c>
      <c r="AH13" s="198">
        <f>IF($A$3="MRR",AG16,V16)</f>
        <v>3506</v>
      </c>
      <c r="AI13" s="198">
        <f t="shared" ref="AI13:BI13" si="48">IF($A$3="MRR",AH16,W16)</f>
        <v>3506</v>
      </c>
      <c r="AJ13" s="198">
        <f t="shared" si="48"/>
        <v>3506</v>
      </c>
      <c r="AK13" s="198">
        <f t="shared" si="48"/>
        <v>3506</v>
      </c>
      <c r="AL13" s="198">
        <f t="shared" si="48"/>
        <v>3506</v>
      </c>
      <c r="AM13" s="198">
        <f t="shared" si="48"/>
        <v>3506</v>
      </c>
      <c r="AN13" s="198">
        <f t="shared" si="48"/>
        <v>3506</v>
      </c>
      <c r="AO13" s="198">
        <f t="shared" si="48"/>
        <v>3506</v>
      </c>
      <c r="AP13" s="198">
        <f t="shared" si="48"/>
        <v>3506</v>
      </c>
      <c r="AQ13" s="198">
        <f t="shared" si="48"/>
        <v>3506</v>
      </c>
      <c r="AR13" s="198">
        <f t="shared" si="48"/>
        <v>3506</v>
      </c>
      <c r="AS13" s="198">
        <f t="shared" si="48"/>
        <v>3506</v>
      </c>
      <c r="AT13" s="198">
        <f t="shared" si="48"/>
        <v>3506</v>
      </c>
      <c r="AU13" s="198">
        <f t="shared" si="48"/>
        <v>3506</v>
      </c>
      <c r="AV13" s="198">
        <f t="shared" si="48"/>
        <v>3439</v>
      </c>
      <c r="AW13" s="198">
        <f t="shared" si="48"/>
        <v>3373</v>
      </c>
      <c r="AX13" s="198">
        <f t="shared" si="48"/>
        <v>3308</v>
      </c>
      <c r="AY13" s="198">
        <f t="shared" si="48"/>
        <v>3244</v>
      </c>
      <c r="AZ13" s="198">
        <f t="shared" si="48"/>
        <v>3182</v>
      </c>
      <c r="BA13" s="198">
        <f t="shared" si="48"/>
        <v>3121</v>
      </c>
      <c r="BB13" s="198">
        <f t="shared" si="48"/>
        <v>3061</v>
      </c>
      <c r="BC13" s="198">
        <f t="shared" si="48"/>
        <v>3002</v>
      </c>
      <c r="BD13" s="198">
        <f t="shared" si="48"/>
        <v>2944</v>
      </c>
      <c r="BE13" s="198">
        <f t="shared" si="48"/>
        <v>2887</v>
      </c>
      <c r="BF13" s="198">
        <f t="shared" si="48"/>
        <v>2832</v>
      </c>
      <c r="BG13" s="198">
        <f t="shared" si="48"/>
        <v>2778</v>
      </c>
      <c r="BH13" s="198">
        <f t="shared" si="48"/>
        <v>2725</v>
      </c>
      <c r="BI13" s="198">
        <f t="shared" si="48"/>
        <v>2673</v>
      </c>
      <c r="BJ13" s="198">
        <f t="shared" ref="BJ13" si="49">IF($A$3="MRR",BI16,AX16)</f>
        <v>2622</v>
      </c>
      <c r="BK13" s="198">
        <f t="shared" ref="BK13" si="50">IF($A$3="MRR",BJ16,AY16)</f>
        <v>2572</v>
      </c>
      <c r="BL13" s="198">
        <f t="shared" ref="BL13" si="51">IF($A$3="MRR",BK16,AZ16)</f>
        <v>2523</v>
      </c>
      <c r="BM13" s="198">
        <f t="shared" ref="BM13" si="52">IF($A$3="MRR",BL16,BA16)</f>
        <v>2475</v>
      </c>
      <c r="BN13" s="198">
        <f t="shared" ref="BN13" si="53">IF($A$3="MRR",BM16,BB16)</f>
        <v>2427</v>
      </c>
      <c r="BO13" s="198">
        <f t="shared" ref="BO13" si="54">IF($A$3="MRR",BN16,BC16)</f>
        <v>2380</v>
      </c>
      <c r="BP13" s="198">
        <f t="shared" ref="BP13" si="55">IF($A$3="MRR",BO16,BD16)</f>
        <v>2334</v>
      </c>
      <c r="BQ13" s="198">
        <f t="shared" ref="BQ13" si="56">IF($A$3="MRR",BP16,BE16)</f>
        <v>2289</v>
      </c>
      <c r="BR13" s="198">
        <f t="shared" ref="BR13" si="57">IF($A$3="MRR",BQ16,BF16)</f>
        <v>2245</v>
      </c>
      <c r="BS13" s="198">
        <f t="shared" ref="BS13" si="58">IF($A$3="MRR",BR16,BG16)</f>
        <v>2202</v>
      </c>
      <c r="BT13" s="198">
        <f t="shared" ref="BT13" si="59">IF($A$3="MRR",BS16,BH16)</f>
        <v>2160</v>
      </c>
      <c r="BU13" s="198">
        <f t="shared" ref="BU13" si="60">IF($A$3="MRR",BT16,BI16)</f>
        <v>2119</v>
      </c>
    </row>
    <row r="14" spans="1:73" x14ac:dyDescent="0.3">
      <c r="A14" s="146" t="s">
        <v>42</v>
      </c>
      <c r="B14" s="176">
        <f>IF($A$3="ARR",ROUND($B$6/12,0),B6)</f>
        <v>3506</v>
      </c>
      <c r="C14" s="176">
        <f>IF($A$3="ARR",MIN($B$6-SUM($B$14:B$14),ROUND($B$6/12,0)),SUM(C12:C13))</f>
        <v>3506</v>
      </c>
      <c r="D14" s="176">
        <f>IF($A$3="ARR",MIN($B$6-SUM($B$14:C$14),ROUND($B$6/12,0)),SUM(D12:D13))</f>
        <v>3506</v>
      </c>
      <c r="E14" s="176">
        <f>IF($A$3="ARR",MIN($B$6-SUM($B$14:D$14),ROUND($B$6/12,0)),SUM(E12:E13))</f>
        <v>3506</v>
      </c>
      <c r="F14" s="176">
        <f>IF($A$3="ARR",MIN($B$6-SUM($B$14:E$14),ROUND($B$6/12,0)),SUM(F12:F13))</f>
        <v>3506</v>
      </c>
      <c r="G14" s="176">
        <f>IF($A$3="ARR",MIN($B$6-SUM($B$14:F$14),ROUND($B$6/12,0)),SUM(G12:G13))</f>
        <v>3506</v>
      </c>
      <c r="H14" s="176">
        <f>IF($A$3="ARR",MIN($B$6-SUM($B$14:G$14),ROUND($B$6/12,0)),SUM(H12:H13))</f>
        <v>3506</v>
      </c>
      <c r="I14" s="176">
        <f>IF($A$3="ARR",MIN($B$6-SUM($B$14:H$14),ROUND($B$6/12,0)),SUM(I12:I13))</f>
        <v>3506</v>
      </c>
      <c r="J14" s="176">
        <f>IF($A$3="ARR",MIN($B$6-SUM($B$14:I$14),ROUND($B$6/12,0)),SUM(J12:J13))</f>
        <v>3506</v>
      </c>
      <c r="K14" s="176">
        <f>IF($A$3="ARR",MIN($B$6-SUM($B$14:J$14),ROUND($B$6/12,0)),SUM(K12:K13))</f>
        <v>3506</v>
      </c>
      <c r="L14" s="176">
        <f>IF($A$3="ARR",MIN($B$6-SUM($B$14:K$14),ROUND($B$6/12,0)),SUM(L12:L13))</f>
        <v>3506</v>
      </c>
      <c r="M14" s="176">
        <f>IF($A$3="ARR",MAX($B$6-SUM($B$14:L$14),ROUND($B$6/12,0)),SUM(M12:M13))</f>
        <v>3506</v>
      </c>
      <c r="N14" s="176">
        <f>SUM(N12:N13)</f>
        <v>3506</v>
      </c>
      <c r="O14" s="176">
        <f t="shared" ref="O14" si="61">SUM(O12:O13)</f>
        <v>3506</v>
      </c>
      <c r="P14" s="176">
        <f t="shared" ref="P14:BI14" si="62">SUM(P12:P13)</f>
        <v>3506</v>
      </c>
      <c r="Q14" s="176">
        <f t="shared" si="62"/>
        <v>3506</v>
      </c>
      <c r="R14" s="176">
        <f t="shared" si="62"/>
        <v>3506</v>
      </c>
      <c r="S14" s="176">
        <f t="shared" si="62"/>
        <v>3506</v>
      </c>
      <c r="T14" s="176">
        <f t="shared" si="62"/>
        <v>3506</v>
      </c>
      <c r="U14" s="176">
        <f t="shared" si="62"/>
        <v>3506</v>
      </c>
      <c r="V14" s="176">
        <f t="shared" si="62"/>
        <v>3506</v>
      </c>
      <c r="W14" s="176">
        <f t="shared" si="62"/>
        <v>3506</v>
      </c>
      <c r="X14" s="176">
        <f t="shared" si="62"/>
        <v>3506</v>
      </c>
      <c r="Y14" s="176">
        <f t="shared" si="62"/>
        <v>3506</v>
      </c>
      <c r="Z14" s="176">
        <f t="shared" si="62"/>
        <v>3506</v>
      </c>
      <c r="AA14" s="176">
        <f t="shared" si="62"/>
        <v>3506</v>
      </c>
      <c r="AB14" s="176">
        <f t="shared" si="62"/>
        <v>3506</v>
      </c>
      <c r="AC14" s="176">
        <f t="shared" si="62"/>
        <v>3506</v>
      </c>
      <c r="AD14" s="176">
        <f t="shared" si="62"/>
        <v>3506</v>
      </c>
      <c r="AE14" s="176">
        <f t="shared" si="62"/>
        <v>3506</v>
      </c>
      <c r="AF14" s="176">
        <f t="shared" si="62"/>
        <v>3506</v>
      </c>
      <c r="AG14" s="176">
        <f t="shared" si="62"/>
        <v>3506</v>
      </c>
      <c r="AH14" s="176">
        <f t="shared" si="62"/>
        <v>3506</v>
      </c>
      <c r="AI14" s="176">
        <f t="shared" si="62"/>
        <v>3506</v>
      </c>
      <c r="AJ14" s="176">
        <f t="shared" si="62"/>
        <v>3506</v>
      </c>
      <c r="AK14" s="176">
        <f t="shared" si="62"/>
        <v>3506</v>
      </c>
      <c r="AL14" s="176">
        <f t="shared" si="62"/>
        <v>3506</v>
      </c>
      <c r="AM14" s="176">
        <f t="shared" si="62"/>
        <v>3506</v>
      </c>
      <c r="AN14" s="176">
        <f t="shared" si="62"/>
        <v>3506</v>
      </c>
      <c r="AO14" s="176">
        <f t="shared" ref="AO14" si="63">SUM(AO12:AO13)</f>
        <v>3506</v>
      </c>
      <c r="AP14" s="176">
        <f t="shared" si="62"/>
        <v>3506</v>
      </c>
      <c r="AQ14" s="176">
        <f t="shared" si="62"/>
        <v>3506</v>
      </c>
      <c r="AR14" s="176">
        <f t="shared" si="62"/>
        <v>3506</v>
      </c>
      <c r="AS14" s="176">
        <f t="shared" si="62"/>
        <v>3506</v>
      </c>
      <c r="AT14" s="176">
        <f t="shared" si="62"/>
        <v>3506</v>
      </c>
      <c r="AU14" s="176">
        <f t="shared" si="62"/>
        <v>3506</v>
      </c>
      <c r="AV14" s="176">
        <f t="shared" si="62"/>
        <v>3439</v>
      </c>
      <c r="AW14" s="176">
        <f t="shared" si="62"/>
        <v>3373</v>
      </c>
      <c r="AX14" s="176">
        <f t="shared" si="62"/>
        <v>3308</v>
      </c>
      <c r="AY14" s="176">
        <f t="shared" si="62"/>
        <v>3244</v>
      </c>
      <c r="AZ14" s="176">
        <f t="shared" si="62"/>
        <v>3182</v>
      </c>
      <c r="BA14" s="176">
        <f t="shared" si="62"/>
        <v>3121</v>
      </c>
      <c r="BB14" s="176">
        <f t="shared" si="62"/>
        <v>3061</v>
      </c>
      <c r="BC14" s="176">
        <f t="shared" si="62"/>
        <v>3002</v>
      </c>
      <c r="BD14" s="176">
        <f t="shared" si="62"/>
        <v>2944</v>
      </c>
      <c r="BE14" s="176">
        <f t="shared" si="62"/>
        <v>2887</v>
      </c>
      <c r="BF14" s="176">
        <f t="shared" si="62"/>
        <v>2832</v>
      </c>
      <c r="BG14" s="176">
        <f t="shared" si="62"/>
        <v>2778</v>
      </c>
      <c r="BH14" s="176">
        <f t="shared" si="62"/>
        <v>2725</v>
      </c>
      <c r="BI14" s="176">
        <f t="shared" si="62"/>
        <v>2673</v>
      </c>
      <c r="BJ14" s="176">
        <f t="shared" ref="BJ14:BU14" si="64">SUM(BJ12:BJ13)</f>
        <v>2622</v>
      </c>
      <c r="BK14" s="176">
        <f t="shared" si="64"/>
        <v>2572</v>
      </c>
      <c r="BL14" s="176">
        <f t="shared" si="64"/>
        <v>2523</v>
      </c>
      <c r="BM14" s="176">
        <f t="shared" si="64"/>
        <v>2475</v>
      </c>
      <c r="BN14" s="176">
        <f t="shared" si="64"/>
        <v>2427</v>
      </c>
      <c r="BO14" s="176">
        <f t="shared" si="64"/>
        <v>2380</v>
      </c>
      <c r="BP14" s="176">
        <f t="shared" si="64"/>
        <v>2334</v>
      </c>
      <c r="BQ14" s="176">
        <f t="shared" si="64"/>
        <v>2289</v>
      </c>
      <c r="BR14" s="176">
        <f t="shared" si="64"/>
        <v>2245</v>
      </c>
      <c r="BS14" s="176">
        <f t="shared" si="64"/>
        <v>2202</v>
      </c>
      <c r="BT14" s="176">
        <f t="shared" si="64"/>
        <v>2160</v>
      </c>
      <c r="BU14" s="176">
        <f t="shared" si="64"/>
        <v>2119</v>
      </c>
    </row>
    <row r="15" spans="1:73" x14ac:dyDescent="0.3">
      <c r="A15" s="147" t="s">
        <v>43</v>
      </c>
      <c r="B15" s="198">
        <f>ROUND((B$19)*B14,0)</f>
        <v>0</v>
      </c>
      <c r="C15" s="198">
        <f t="shared" ref="C15:BN15" si="65">ROUND((C$19)*C14,0)</f>
        <v>0</v>
      </c>
      <c r="D15" s="198">
        <f t="shared" si="65"/>
        <v>0</v>
      </c>
      <c r="E15" s="198">
        <f t="shared" si="65"/>
        <v>0</v>
      </c>
      <c r="F15" s="198">
        <f t="shared" si="65"/>
        <v>0</v>
      </c>
      <c r="G15" s="198">
        <f t="shared" si="65"/>
        <v>0</v>
      </c>
      <c r="H15" s="198">
        <f t="shared" si="65"/>
        <v>0</v>
      </c>
      <c r="I15" s="198">
        <f t="shared" si="65"/>
        <v>0</v>
      </c>
      <c r="J15" s="198">
        <f t="shared" si="65"/>
        <v>0</v>
      </c>
      <c r="K15" s="198">
        <f t="shared" si="65"/>
        <v>0</v>
      </c>
      <c r="L15" s="198">
        <f t="shared" si="65"/>
        <v>0</v>
      </c>
      <c r="M15" s="198">
        <f t="shared" si="65"/>
        <v>0</v>
      </c>
      <c r="N15" s="198">
        <f t="shared" si="65"/>
        <v>0</v>
      </c>
      <c r="O15" s="198">
        <f t="shared" si="65"/>
        <v>0</v>
      </c>
      <c r="P15" s="198">
        <f t="shared" si="65"/>
        <v>0</v>
      </c>
      <c r="Q15" s="198">
        <f t="shared" si="65"/>
        <v>0</v>
      </c>
      <c r="R15" s="198">
        <f t="shared" si="65"/>
        <v>0</v>
      </c>
      <c r="S15" s="198">
        <f t="shared" si="65"/>
        <v>0</v>
      </c>
      <c r="T15" s="198">
        <f t="shared" si="65"/>
        <v>0</v>
      </c>
      <c r="U15" s="198">
        <f t="shared" si="65"/>
        <v>0</v>
      </c>
      <c r="V15" s="198">
        <f t="shared" si="65"/>
        <v>0</v>
      </c>
      <c r="W15" s="198">
        <f t="shared" si="65"/>
        <v>0</v>
      </c>
      <c r="X15" s="198">
        <f t="shared" si="65"/>
        <v>0</v>
      </c>
      <c r="Y15" s="198">
        <f t="shared" si="65"/>
        <v>0</v>
      </c>
      <c r="Z15" s="198">
        <f t="shared" si="65"/>
        <v>0</v>
      </c>
      <c r="AA15" s="198">
        <f t="shared" si="65"/>
        <v>0</v>
      </c>
      <c r="AB15" s="198">
        <f t="shared" si="65"/>
        <v>0</v>
      </c>
      <c r="AC15" s="198">
        <f>ROUND((AC$19)*AC14,0)</f>
        <v>0</v>
      </c>
      <c r="AD15" s="198">
        <f t="shared" si="65"/>
        <v>0</v>
      </c>
      <c r="AE15" s="198">
        <f t="shared" si="65"/>
        <v>0</v>
      </c>
      <c r="AF15" s="198">
        <f t="shared" si="65"/>
        <v>0</v>
      </c>
      <c r="AG15" s="198">
        <f t="shared" si="65"/>
        <v>0</v>
      </c>
      <c r="AH15" s="198">
        <f>ROUND((AH$19)*AH14,0)</f>
        <v>0</v>
      </c>
      <c r="AI15" s="198">
        <f>ROUND((AI$19)*AI14,0)</f>
        <v>0</v>
      </c>
      <c r="AJ15" s="198">
        <f>ROUND((AJ$19)*AJ14,0)</f>
        <v>0</v>
      </c>
      <c r="AK15" s="198">
        <f t="shared" si="65"/>
        <v>0</v>
      </c>
      <c r="AL15" s="198">
        <f t="shared" si="65"/>
        <v>0</v>
      </c>
      <c r="AM15" s="198">
        <f t="shared" si="65"/>
        <v>0</v>
      </c>
      <c r="AN15" s="198">
        <f t="shared" si="65"/>
        <v>0</v>
      </c>
      <c r="AO15" s="198">
        <f>ROUND((AO$19)*AO14,0)</f>
        <v>0</v>
      </c>
      <c r="AP15" s="198">
        <f t="shared" si="65"/>
        <v>0</v>
      </c>
      <c r="AQ15" s="198">
        <f t="shared" si="65"/>
        <v>0</v>
      </c>
      <c r="AR15" s="198">
        <f t="shared" si="65"/>
        <v>0</v>
      </c>
      <c r="AS15" s="198">
        <f t="shared" si="65"/>
        <v>0</v>
      </c>
      <c r="AT15" s="198">
        <f t="shared" si="65"/>
        <v>0</v>
      </c>
      <c r="AU15" s="198">
        <f>ROUND((AU$19)*AU14,0)</f>
        <v>67</v>
      </c>
      <c r="AV15" s="198">
        <f t="shared" si="65"/>
        <v>66</v>
      </c>
      <c r="AW15" s="198">
        <f t="shared" si="65"/>
        <v>65</v>
      </c>
      <c r="AX15" s="198">
        <f t="shared" si="65"/>
        <v>64</v>
      </c>
      <c r="AY15" s="198">
        <f t="shared" si="65"/>
        <v>62</v>
      </c>
      <c r="AZ15" s="198">
        <f t="shared" si="65"/>
        <v>61</v>
      </c>
      <c r="BA15" s="198">
        <f t="shared" si="65"/>
        <v>60</v>
      </c>
      <c r="BB15" s="198">
        <f t="shared" si="65"/>
        <v>59</v>
      </c>
      <c r="BC15" s="198">
        <f t="shared" si="65"/>
        <v>58</v>
      </c>
      <c r="BD15" s="198">
        <f t="shared" si="65"/>
        <v>57</v>
      </c>
      <c r="BE15" s="198">
        <f t="shared" si="65"/>
        <v>55</v>
      </c>
      <c r="BF15" s="198">
        <f t="shared" si="65"/>
        <v>54</v>
      </c>
      <c r="BG15" s="198">
        <f t="shared" si="65"/>
        <v>53</v>
      </c>
      <c r="BH15" s="198">
        <f t="shared" si="65"/>
        <v>52</v>
      </c>
      <c r="BI15" s="198">
        <f t="shared" si="65"/>
        <v>51</v>
      </c>
      <c r="BJ15" s="198">
        <f t="shared" si="65"/>
        <v>50</v>
      </c>
      <c r="BK15" s="198">
        <f t="shared" si="65"/>
        <v>49</v>
      </c>
      <c r="BL15" s="198">
        <f t="shared" si="65"/>
        <v>48</v>
      </c>
      <c r="BM15" s="198">
        <f t="shared" si="65"/>
        <v>48</v>
      </c>
      <c r="BN15" s="198">
        <f t="shared" si="65"/>
        <v>47</v>
      </c>
      <c r="BO15" s="198">
        <f t="shared" ref="BO15:BU15" si="66">ROUND((BO$19)*BO14,0)</f>
        <v>46</v>
      </c>
      <c r="BP15" s="198">
        <f t="shared" si="66"/>
        <v>45</v>
      </c>
      <c r="BQ15" s="198">
        <f t="shared" si="66"/>
        <v>44</v>
      </c>
      <c r="BR15" s="198">
        <f t="shared" si="66"/>
        <v>43</v>
      </c>
      <c r="BS15" s="198">
        <f t="shared" si="66"/>
        <v>42</v>
      </c>
      <c r="BT15" s="198">
        <f t="shared" si="66"/>
        <v>41</v>
      </c>
      <c r="BU15" s="198">
        <f t="shared" si="66"/>
        <v>41</v>
      </c>
    </row>
    <row r="16" spans="1:73" x14ac:dyDescent="0.3">
      <c r="A16" s="62" t="s">
        <v>44</v>
      </c>
      <c r="B16" s="195">
        <f>B14-B15</f>
        <v>3506</v>
      </c>
      <c r="C16" s="195">
        <f t="shared" ref="C16:AP16" si="67">C14-C15</f>
        <v>3506</v>
      </c>
      <c r="D16" s="195">
        <f t="shared" si="67"/>
        <v>3506</v>
      </c>
      <c r="E16" s="195">
        <f t="shared" si="67"/>
        <v>3506</v>
      </c>
      <c r="F16" s="195">
        <f t="shared" si="67"/>
        <v>3506</v>
      </c>
      <c r="G16" s="195">
        <f t="shared" si="67"/>
        <v>3506</v>
      </c>
      <c r="H16" s="195">
        <f t="shared" si="67"/>
        <v>3506</v>
      </c>
      <c r="I16" s="195">
        <f t="shared" si="67"/>
        <v>3506</v>
      </c>
      <c r="J16" s="195">
        <f t="shared" si="67"/>
        <v>3506</v>
      </c>
      <c r="K16" s="195">
        <f t="shared" si="67"/>
        <v>3506</v>
      </c>
      <c r="L16" s="195">
        <f t="shared" si="67"/>
        <v>3506</v>
      </c>
      <c r="M16" s="195">
        <f t="shared" si="67"/>
        <v>3506</v>
      </c>
      <c r="N16" s="195">
        <f t="shared" si="67"/>
        <v>3506</v>
      </c>
      <c r="O16" s="195">
        <f t="shared" si="67"/>
        <v>3506</v>
      </c>
      <c r="P16" s="195">
        <f t="shared" si="67"/>
        <v>3506</v>
      </c>
      <c r="Q16" s="195">
        <f t="shared" si="67"/>
        <v>3506</v>
      </c>
      <c r="R16" s="195">
        <f t="shared" si="67"/>
        <v>3506</v>
      </c>
      <c r="S16" s="195">
        <f t="shared" si="67"/>
        <v>3506</v>
      </c>
      <c r="T16" s="195">
        <f t="shared" si="67"/>
        <v>3506</v>
      </c>
      <c r="U16" s="195">
        <f t="shared" si="67"/>
        <v>3506</v>
      </c>
      <c r="V16" s="195">
        <f t="shared" si="67"/>
        <v>3506</v>
      </c>
      <c r="W16" s="195">
        <f t="shared" si="67"/>
        <v>3506</v>
      </c>
      <c r="X16" s="195">
        <f t="shared" si="67"/>
        <v>3506</v>
      </c>
      <c r="Y16" s="195">
        <f t="shared" si="67"/>
        <v>3506</v>
      </c>
      <c r="Z16" s="195">
        <f t="shared" si="67"/>
        <v>3506</v>
      </c>
      <c r="AA16" s="195">
        <f t="shared" si="67"/>
        <v>3506</v>
      </c>
      <c r="AB16" s="195">
        <f t="shared" si="67"/>
        <v>3506</v>
      </c>
      <c r="AC16" s="195">
        <f t="shared" si="67"/>
        <v>3506</v>
      </c>
      <c r="AD16" s="195">
        <f t="shared" si="67"/>
        <v>3506</v>
      </c>
      <c r="AE16" s="195">
        <f t="shared" si="67"/>
        <v>3506</v>
      </c>
      <c r="AF16" s="195">
        <f t="shared" si="67"/>
        <v>3506</v>
      </c>
      <c r="AG16" s="195">
        <f t="shared" si="67"/>
        <v>3506</v>
      </c>
      <c r="AH16" s="195">
        <f t="shared" si="67"/>
        <v>3506</v>
      </c>
      <c r="AI16" s="195">
        <f t="shared" si="67"/>
        <v>3506</v>
      </c>
      <c r="AJ16" s="195">
        <f t="shared" si="67"/>
        <v>3506</v>
      </c>
      <c r="AK16" s="195">
        <f t="shared" si="67"/>
        <v>3506</v>
      </c>
      <c r="AL16" s="195">
        <f t="shared" si="67"/>
        <v>3506</v>
      </c>
      <c r="AM16" s="195">
        <f t="shared" si="67"/>
        <v>3506</v>
      </c>
      <c r="AN16" s="195">
        <f t="shared" si="67"/>
        <v>3506</v>
      </c>
      <c r="AO16" s="195">
        <f t="shared" si="67"/>
        <v>3506</v>
      </c>
      <c r="AP16" s="195">
        <f t="shared" si="67"/>
        <v>3506</v>
      </c>
      <c r="AQ16" s="195">
        <f>AQ14-AQ15</f>
        <v>3506</v>
      </c>
      <c r="AR16" s="195">
        <f t="shared" ref="AR16:BN16" si="68">AR14-AR15</f>
        <v>3506</v>
      </c>
      <c r="AS16" s="195">
        <f t="shared" si="68"/>
        <v>3506</v>
      </c>
      <c r="AT16" s="195">
        <f t="shared" si="68"/>
        <v>3506</v>
      </c>
      <c r="AU16" s="195">
        <f t="shared" si="68"/>
        <v>3439</v>
      </c>
      <c r="AV16" s="195">
        <f t="shared" si="68"/>
        <v>3373</v>
      </c>
      <c r="AW16" s="195">
        <f t="shared" si="68"/>
        <v>3308</v>
      </c>
      <c r="AX16" s="195">
        <f t="shared" si="68"/>
        <v>3244</v>
      </c>
      <c r="AY16" s="195">
        <f t="shared" si="68"/>
        <v>3182</v>
      </c>
      <c r="AZ16" s="195">
        <f t="shared" si="68"/>
        <v>3121</v>
      </c>
      <c r="BA16" s="195">
        <f t="shared" si="68"/>
        <v>3061</v>
      </c>
      <c r="BB16" s="195">
        <f t="shared" si="68"/>
        <v>3002</v>
      </c>
      <c r="BC16" s="195">
        <f t="shared" si="68"/>
        <v>2944</v>
      </c>
      <c r="BD16" s="195">
        <f t="shared" si="68"/>
        <v>2887</v>
      </c>
      <c r="BE16" s="195">
        <f t="shared" si="68"/>
        <v>2832</v>
      </c>
      <c r="BF16" s="195">
        <f t="shared" si="68"/>
        <v>2778</v>
      </c>
      <c r="BG16" s="195">
        <f t="shared" si="68"/>
        <v>2725</v>
      </c>
      <c r="BH16" s="195">
        <f t="shared" si="68"/>
        <v>2673</v>
      </c>
      <c r="BI16" s="195">
        <f t="shared" si="68"/>
        <v>2622</v>
      </c>
      <c r="BJ16" s="195">
        <f t="shared" si="68"/>
        <v>2572</v>
      </c>
      <c r="BK16" s="195">
        <f t="shared" si="68"/>
        <v>2523</v>
      </c>
      <c r="BL16" s="195">
        <f t="shared" si="68"/>
        <v>2475</v>
      </c>
      <c r="BM16" s="195">
        <f t="shared" si="68"/>
        <v>2427</v>
      </c>
      <c r="BN16" s="195">
        <f t="shared" si="68"/>
        <v>2380</v>
      </c>
      <c r="BO16" s="195">
        <f t="shared" ref="BO16:BU16" si="69">BO14-BO15</f>
        <v>2334</v>
      </c>
      <c r="BP16" s="195">
        <f t="shared" si="69"/>
        <v>2289</v>
      </c>
      <c r="BQ16" s="195">
        <f t="shared" si="69"/>
        <v>2245</v>
      </c>
      <c r="BR16" s="195">
        <f t="shared" si="69"/>
        <v>2202</v>
      </c>
      <c r="BS16" s="195">
        <f t="shared" si="69"/>
        <v>2160</v>
      </c>
      <c r="BT16" s="195">
        <f t="shared" si="69"/>
        <v>2119</v>
      </c>
      <c r="BU16" s="195">
        <f t="shared" si="69"/>
        <v>2078</v>
      </c>
    </row>
    <row r="17" spans="1:73" x14ac:dyDescent="0.3">
      <c r="A17" s="146"/>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95"/>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row>
    <row r="18" spans="1:73" x14ac:dyDescent="0.3">
      <c r="A18" s="61" t="s">
        <v>45</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row>
    <row r="19" spans="1:73" x14ac:dyDescent="0.3">
      <c r="A19" s="65" t="str">
        <f>IF(A3="ARR","Annual Customer Churn","Monthly Customer Churn")</f>
        <v>Monthly Customer Churn</v>
      </c>
      <c r="B19" s="260">
        <v>0</v>
      </c>
      <c r="C19" s="149">
        <f>B19</f>
        <v>0</v>
      </c>
      <c r="D19" s="149">
        <f t="shared" ref="D19:BI20" si="70">C19</f>
        <v>0</v>
      </c>
      <c r="E19" s="149">
        <f t="shared" si="70"/>
        <v>0</v>
      </c>
      <c r="F19" s="149">
        <f t="shared" si="70"/>
        <v>0</v>
      </c>
      <c r="G19" s="149">
        <f t="shared" si="70"/>
        <v>0</v>
      </c>
      <c r="H19" s="149">
        <f t="shared" si="70"/>
        <v>0</v>
      </c>
      <c r="I19" s="149">
        <f t="shared" si="70"/>
        <v>0</v>
      </c>
      <c r="J19" s="149">
        <f t="shared" si="70"/>
        <v>0</v>
      </c>
      <c r="K19" s="149">
        <f t="shared" si="70"/>
        <v>0</v>
      </c>
      <c r="L19" s="149">
        <f t="shared" si="70"/>
        <v>0</v>
      </c>
      <c r="M19" s="149">
        <f t="shared" si="70"/>
        <v>0</v>
      </c>
      <c r="N19" s="149">
        <f t="shared" si="70"/>
        <v>0</v>
      </c>
      <c r="O19" s="149">
        <f t="shared" si="70"/>
        <v>0</v>
      </c>
      <c r="P19" s="149">
        <f t="shared" si="70"/>
        <v>0</v>
      </c>
      <c r="Q19" s="149">
        <f t="shared" si="70"/>
        <v>0</v>
      </c>
      <c r="R19" s="149">
        <f t="shared" si="70"/>
        <v>0</v>
      </c>
      <c r="S19" s="149">
        <f t="shared" si="70"/>
        <v>0</v>
      </c>
      <c r="T19" s="149">
        <f t="shared" si="70"/>
        <v>0</v>
      </c>
      <c r="U19" s="149">
        <f t="shared" si="70"/>
        <v>0</v>
      </c>
      <c r="V19" s="149">
        <f t="shared" si="70"/>
        <v>0</v>
      </c>
      <c r="W19" s="149">
        <f t="shared" ref="W19" si="71">V19</f>
        <v>0</v>
      </c>
      <c r="X19" s="149">
        <f t="shared" ref="X19" si="72">W19</f>
        <v>0</v>
      </c>
      <c r="Y19" s="149">
        <v>0</v>
      </c>
      <c r="Z19" s="149">
        <v>0</v>
      </c>
      <c r="AA19" s="149">
        <v>0</v>
      </c>
      <c r="AB19" s="149">
        <v>0</v>
      </c>
      <c r="AC19" s="149">
        <v>0</v>
      </c>
      <c r="AD19" s="149">
        <v>0</v>
      </c>
      <c r="AE19" s="149">
        <v>0</v>
      </c>
      <c r="AF19" s="149">
        <v>0</v>
      </c>
      <c r="AG19" s="149">
        <v>0</v>
      </c>
      <c r="AH19" s="149">
        <v>0</v>
      </c>
      <c r="AI19" s="149">
        <v>0</v>
      </c>
      <c r="AJ19" s="149">
        <v>0</v>
      </c>
      <c r="AK19" s="149">
        <v>0</v>
      </c>
      <c r="AL19" s="149">
        <v>0</v>
      </c>
      <c r="AM19" s="149">
        <v>0</v>
      </c>
      <c r="AN19" s="149">
        <v>0</v>
      </c>
      <c r="AO19" s="149">
        <v>0</v>
      </c>
      <c r="AP19" s="149">
        <v>0</v>
      </c>
      <c r="AQ19" s="149">
        <v>0</v>
      </c>
      <c r="AR19" s="149">
        <v>0</v>
      </c>
      <c r="AS19" s="149">
        <v>0</v>
      </c>
      <c r="AT19" s="149">
        <v>0</v>
      </c>
      <c r="AU19" s="414">
        <v>1.9199999999999998E-2</v>
      </c>
      <c r="AV19" s="149">
        <f t="shared" si="70"/>
        <v>1.9199999999999998E-2</v>
      </c>
      <c r="AW19" s="149">
        <f t="shared" si="70"/>
        <v>1.9199999999999998E-2</v>
      </c>
      <c r="AX19" s="149">
        <f t="shared" si="70"/>
        <v>1.9199999999999998E-2</v>
      </c>
      <c r="AY19" s="149">
        <f t="shared" si="70"/>
        <v>1.9199999999999998E-2</v>
      </c>
      <c r="AZ19" s="149">
        <f t="shared" si="70"/>
        <v>1.9199999999999998E-2</v>
      </c>
      <c r="BA19" s="149">
        <f t="shared" si="70"/>
        <v>1.9199999999999998E-2</v>
      </c>
      <c r="BB19" s="149">
        <f t="shared" si="70"/>
        <v>1.9199999999999998E-2</v>
      </c>
      <c r="BC19" s="149">
        <f t="shared" si="70"/>
        <v>1.9199999999999998E-2</v>
      </c>
      <c r="BD19" s="149">
        <f t="shared" si="70"/>
        <v>1.9199999999999998E-2</v>
      </c>
      <c r="BE19" s="149">
        <f t="shared" si="70"/>
        <v>1.9199999999999998E-2</v>
      </c>
      <c r="BF19" s="149">
        <f t="shared" si="70"/>
        <v>1.9199999999999998E-2</v>
      </c>
      <c r="BG19" s="149">
        <f t="shared" si="70"/>
        <v>1.9199999999999998E-2</v>
      </c>
      <c r="BH19" s="149">
        <f t="shared" si="70"/>
        <v>1.9199999999999998E-2</v>
      </c>
      <c r="BI19" s="149">
        <f t="shared" si="70"/>
        <v>1.9199999999999998E-2</v>
      </c>
      <c r="BJ19" s="149">
        <f t="shared" ref="BJ19:BJ20" si="73">BI19</f>
        <v>1.9199999999999998E-2</v>
      </c>
      <c r="BK19" s="149">
        <f t="shared" ref="BK19:BK20" si="74">BJ19</f>
        <v>1.9199999999999998E-2</v>
      </c>
      <c r="BL19" s="149">
        <f t="shared" ref="BL19:BL20" si="75">BK19</f>
        <v>1.9199999999999998E-2</v>
      </c>
      <c r="BM19" s="149">
        <f t="shared" ref="BM19:BM20" si="76">BL19</f>
        <v>1.9199999999999998E-2</v>
      </c>
      <c r="BN19" s="149">
        <f t="shared" ref="BN19:BN20" si="77">BM19</f>
        <v>1.9199999999999998E-2</v>
      </c>
      <c r="BO19" s="149">
        <f t="shared" ref="BO19:BO20" si="78">BN19</f>
        <v>1.9199999999999998E-2</v>
      </c>
      <c r="BP19" s="149">
        <f t="shared" ref="BP19:BP20" si="79">BO19</f>
        <v>1.9199999999999998E-2</v>
      </c>
      <c r="BQ19" s="149">
        <f t="shared" ref="BQ19:BQ20" si="80">BP19</f>
        <v>1.9199999999999998E-2</v>
      </c>
      <c r="BR19" s="149">
        <f t="shared" ref="BR19:BR20" si="81">BQ19</f>
        <v>1.9199999999999998E-2</v>
      </c>
      <c r="BS19" s="149">
        <f t="shared" ref="BS19:BS20" si="82">BR19</f>
        <v>1.9199999999999998E-2</v>
      </c>
      <c r="BT19" s="149">
        <f t="shared" ref="BT19:BT20" si="83">BS19</f>
        <v>1.9199999999999998E-2</v>
      </c>
      <c r="BU19" s="149">
        <f t="shared" ref="BU19:BU20" si="84">BT19</f>
        <v>1.9199999999999998E-2</v>
      </c>
    </row>
    <row r="20" spans="1:73" x14ac:dyDescent="0.3">
      <c r="A20" s="65" t="str">
        <f>IF($A$3="ARR","Annual Customer Downgrades","Monthly Customer Downgrades")</f>
        <v>Monthly Customer Downgrades</v>
      </c>
      <c r="B20" s="153">
        <v>0</v>
      </c>
      <c r="C20" s="149">
        <f t="shared" ref="C20" si="85">B20</f>
        <v>0</v>
      </c>
      <c r="D20" s="149">
        <f t="shared" si="70"/>
        <v>0</v>
      </c>
      <c r="E20" s="149">
        <f t="shared" si="70"/>
        <v>0</v>
      </c>
      <c r="F20" s="149">
        <f t="shared" si="70"/>
        <v>0</v>
      </c>
      <c r="G20" s="149">
        <f t="shared" si="70"/>
        <v>0</v>
      </c>
      <c r="H20" s="149">
        <f t="shared" si="70"/>
        <v>0</v>
      </c>
      <c r="I20" s="149">
        <f t="shared" si="70"/>
        <v>0</v>
      </c>
      <c r="J20" s="149">
        <f t="shared" si="70"/>
        <v>0</v>
      </c>
      <c r="K20" s="149">
        <f t="shared" si="70"/>
        <v>0</v>
      </c>
      <c r="L20" s="149">
        <f t="shared" si="70"/>
        <v>0</v>
      </c>
      <c r="M20" s="149">
        <f t="shared" si="70"/>
        <v>0</v>
      </c>
      <c r="N20" s="149">
        <f t="shared" si="70"/>
        <v>0</v>
      </c>
      <c r="O20" s="149">
        <f t="shared" si="70"/>
        <v>0</v>
      </c>
      <c r="P20" s="149">
        <f t="shared" si="70"/>
        <v>0</v>
      </c>
      <c r="Q20" s="149">
        <f t="shared" si="70"/>
        <v>0</v>
      </c>
      <c r="R20" s="149">
        <f t="shared" si="70"/>
        <v>0</v>
      </c>
      <c r="S20" s="149">
        <f t="shared" si="70"/>
        <v>0</v>
      </c>
      <c r="T20" s="149">
        <f t="shared" si="70"/>
        <v>0</v>
      </c>
      <c r="U20" s="149">
        <f t="shared" si="70"/>
        <v>0</v>
      </c>
      <c r="V20" s="149">
        <f t="shared" si="70"/>
        <v>0</v>
      </c>
      <c r="W20" s="149">
        <f t="shared" si="70"/>
        <v>0</v>
      </c>
      <c r="X20" s="149">
        <f t="shared" si="70"/>
        <v>0</v>
      </c>
      <c r="Y20" s="149">
        <f t="shared" si="70"/>
        <v>0</v>
      </c>
      <c r="Z20" s="149">
        <f t="shared" si="70"/>
        <v>0</v>
      </c>
      <c r="AA20" s="149">
        <f t="shared" si="70"/>
        <v>0</v>
      </c>
      <c r="AB20" s="149">
        <f t="shared" si="70"/>
        <v>0</v>
      </c>
      <c r="AC20" s="149">
        <f t="shared" si="70"/>
        <v>0</v>
      </c>
      <c r="AD20" s="149">
        <f t="shared" si="70"/>
        <v>0</v>
      </c>
      <c r="AE20" s="149">
        <f t="shared" si="70"/>
        <v>0</v>
      </c>
      <c r="AF20" s="149">
        <f t="shared" si="70"/>
        <v>0</v>
      </c>
      <c r="AG20" s="149">
        <f t="shared" si="70"/>
        <v>0</v>
      </c>
      <c r="AH20" s="149">
        <f t="shared" si="70"/>
        <v>0</v>
      </c>
      <c r="AI20" s="149">
        <f t="shared" si="70"/>
        <v>0</v>
      </c>
      <c r="AJ20" s="149">
        <f t="shared" si="70"/>
        <v>0</v>
      </c>
      <c r="AK20" s="149">
        <f t="shared" si="70"/>
        <v>0</v>
      </c>
      <c r="AL20" s="149">
        <f t="shared" si="70"/>
        <v>0</v>
      </c>
      <c r="AM20" s="149">
        <f t="shared" si="70"/>
        <v>0</v>
      </c>
      <c r="AN20" s="149">
        <f t="shared" si="70"/>
        <v>0</v>
      </c>
      <c r="AO20" s="149">
        <f t="shared" si="70"/>
        <v>0</v>
      </c>
      <c r="AP20" s="149">
        <f t="shared" si="70"/>
        <v>0</v>
      </c>
      <c r="AQ20" s="149">
        <f t="shared" si="70"/>
        <v>0</v>
      </c>
      <c r="AR20" s="149">
        <f t="shared" si="70"/>
        <v>0</v>
      </c>
      <c r="AS20" s="149">
        <f t="shared" si="70"/>
        <v>0</v>
      </c>
      <c r="AT20" s="149">
        <f t="shared" si="70"/>
        <v>0</v>
      </c>
      <c r="AU20" s="149">
        <f t="shared" si="70"/>
        <v>0</v>
      </c>
      <c r="AV20" s="149">
        <f t="shared" si="70"/>
        <v>0</v>
      </c>
      <c r="AW20" s="149">
        <f t="shared" si="70"/>
        <v>0</v>
      </c>
      <c r="AX20" s="149">
        <f t="shared" si="70"/>
        <v>0</v>
      </c>
      <c r="AY20" s="149">
        <f t="shared" si="70"/>
        <v>0</v>
      </c>
      <c r="AZ20" s="149">
        <f t="shared" si="70"/>
        <v>0</v>
      </c>
      <c r="BA20" s="149">
        <f t="shared" si="70"/>
        <v>0</v>
      </c>
      <c r="BB20" s="149">
        <f t="shared" si="70"/>
        <v>0</v>
      </c>
      <c r="BC20" s="149">
        <f t="shared" si="70"/>
        <v>0</v>
      </c>
      <c r="BD20" s="149">
        <f t="shared" si="70"/>
        <v>0</v>
      </c>
      <c r="BE20" s="149">
        <f t="shared" si="70"/>
        <v>0</v>
      </c>
      <c r="BF20" s="149">
        <f t="shared" si="70"/>
        <v>0</v>
      </c>
      <c r="BG20" s="149">
        <f t="shared" si="70"/>
        <v>0</v>
      </c>
      <c r="BH20" s="149">
        <f t="shared" si="70"/>
        <v>0</v>
      </c>
      <c r="BI20" s="149">
        <f t="shared" si="70"/>
        <v>0</v>
      </c>
      <c r="BJ20" s="149">
        <f t="shared" si="73"/>
        <v>0</v>
      </c>
      <c r="BK20" s="149">
        <f t="shared" si="74"/>
        <v>0</v>
      </c>
      <c r="BL20" s="149">
        <f t="shared" si="75"/>
        <v>0</v>
      </c>
      <c r="BM20" s="149">
        <f t="shared" si="76"/>
        <v>0</v>
      </c>
      <c r="BN20" s="149">
        <f t="shared" si="77"/>
        <v>0</v>
      </c>
      <c r="BO20" s="149">
        <f t="shared" si="78"/>
        <v>0</v>
      </c>
      <c r="BP20" s="149">
        <f t="shared" si="79"/>
        <v>0</v>
      </c>
      <c r="BQ20" s="149">
        <f t="shared" si="80"/>
        <v>0</v>
      </c>
      <c r="BR20" s="149">
        <f t="shared" si="81"/>
        <v>0</v>
      </c>
      <c r="BS20" s="149">
        <f t="shared" si="82"/>
        <v>0</v>
      </c>
      <c r="BT20" s="149">
        <f t="shared" si="83"/>
        <v>0</v>
      </c>
      <c r="BU20" s="149">
        <f t="shared" si="84"/>
        <v>0</v>
      </c>
    </row>
    <row r="21" spans="1:73" x14ac:dyDescent="0.3">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row>
    <row r="22" spans="1:73" x14ac:dyDescent="0.3">
      <c r="A22" s="61" t="str">
        <f>IF(A3="MRR","MRR INPUTS","ARR INPUTS")</f>
        <v>MRR INPUTS</v>
      </c>
    </row>
    <row r="23" spans="1:73" x14ac:dyDescent="0.3">
      <c r="A23" s="200" t="str">
        <f>IF(A3="MRR","MRR New","ARR New")</f>
        <v>MRR New</v>
      </c>
      <c r="B23" s="201">
        <f>B25</f>
        <v>6000</v>
      </c>
      <c r="C23" s="177">
        <f>B23</f>
        <v>6000</v>
      </c>
      <c r="D23" s="177">
        <f t="shared" ref="D23:S24" si="86">C23</f>
        <v>6000</v>
      </c>
      <c r="E23" s="177">
        <f t="shared" si="86"/>
        <v>6000</v>
      </c>
      <c r="F23" s="177">
        <f t="shared" si="86"/>
        <v>6000</v>
      </c>
      <c r="G23" s="177">
        <f t="shared" si="86"/>
        <v>6000</v>
      </c>
      <c r="H23" s="177">
        <f t="shared" si="86"/>
        <v>6000</v>
      </c>
      <c r="I23" s="177">
        <f t="shared" si="86"/>
        <v>6000</v>
      </c>
      <c r="J23" s="177">
        <f t="shared" si="86"/>
        <v>6000</v>
      </c>
      <c r="K23" s="177">
        <f t="shared" si="86"/>
        <v>6000</v>
      </c>
      <c r="L23" s="177">
        <f t="shared" si="86"/>
        <v>6000</v>
      </c>
      <c r="M23" s="177">
        <f t="shared" si="86"/>
        <v>6000</v>
      </c>
      <c r="N23" s="177">
        <f t="shared" si="86"/>
        <v>6000</v>
      </c>
      <c r="O23" s="177">
        <f t="shared" si="86"/>
        <v>6000</v>
      </c>
      <c r="P23" s="177">
        <f t="shared" si="86"/>
        <v>6000</v>
      </c>
      <c r="Q23" s="177">
        <f t="shared" si="86"/>
        <v>6000</v>
      </c>
      <c r="R23" s="177">
        <f t="shared" si="86"/>
        <v>6000</v>
      </c>
      <c r="S23" s="177">
        <f t="shared" si="86"/>
        <v>6000</v>
      </c>
      <c r="T23" s="177">
        <f t="shared" ref="T23:AI24" si="87">S23</f>
        <v>6000</v>
      </c>
      <c r="U23" s="177">
        <f t="shared" si="87"/>
        <v>6000</v>
      </c>
      <c r="V23" s="177">
        <f t="shared" si="87"/>
        <v>6000</v>
      </c>
      <c r="W23" s="177">
        <f t="shared" si="87"/>
        <v>6000</v>
      </c>
      <c r="X23" s="177">
        <f t="shared" si="87"/>
        <v>6000</v>
      </c>
      <c r="Y23" s="177">
        <f t="shared" si="87"/>
        <v>6000</v>
      </c>
      <c r="Z23" s="177">
        <f t="shared" si="87"/>
        <v>6000</v>
      </c>
      <c r="AA23" s="177">
        <f t="shared" si="87"/>
        <v>6000</v>
      </c>
      <c r="AB23" s="177">
        <f t="shared" si="87"/>
        <v>6000</v>
      </c>
      <c r="AC23" s="177">
        <f t="shared" si="87"/>
        <v>6000</v>
      </c>
      <c r="AD23" s="177">
        <f t="shared" si="87"/>
        <v>6000</v>
      </c>
      <c r="AE23" s="177">
        <f t="shared" si="87"/>
        <v>6000</v>
      </c>
      <c r="AF23" s="177">
        <f t="shared" si="87"/>
        <v>6000</v>
      </c>
      <c r="AG23" s="177">
        <f t="shared" si="87"/>
        <v>6000</v>
      </c>
      <c r="AH23" s="177">
        <f t="shared" si="87"/>
        <v>6000</v>
      </c>
      <c r="AI23" s="177">
        <f t="shared" si="87"/>
        <v>6000</v>
      </c>
      <c r="AJ23" s="177">
        <f t="shared" ref="AJ23:AY24" si="88">AI23</f>
        <v>6000</v>
      </c>
      <c r="AK23" s="177">
        <f t="shared" si="88"/>
        <v>6000</v>
      </c>
      <c r="AL23" s="177">
        <f t="shared" si="88"/>
        <v>6000</v>
      </c>
      <c r="AM23" s="177">
        <f t="shared" si="88"/>
        <v>6000</v>
      </c>
      <c r="AN23" s="177">
        <f t="shared" si="88"/>
        <v>6000</v>
      </c>
      <c r="AO23" s="177">
        <f t="shared" si="88"/>
        <v>6000</v>
      </c>
      <c r="AP23" s="177">
        <f t="shared" si="88"/>
        <v>6000</v>
      </c>
      <c r="AQ23" s="177">
        <f t="shared" si="88"/>
        <v>6000</v>
      </c>
      <c r="AR23" s="177">
        <f t="shared" si="88"/>
        <v>6000</v>
      </c>
      <c r="AS23" s="177">
        <f t="shared" si="88"/>
        <v>6000</v>
      </c>
      <c r="AT23" s="177">
        <f t="shared" si="88"/>
        <v>6000</v>
      </c>
      <c r="AU23" s="177">
        <f t="shared" si="88"/>
        <v>6000</v>
      </c>
      <c r="AV23" s="177">
        <f t="shared" si="88"/>
        <v>6000</v>
      </c>
      <c r="AW23" s="177">
        <f t="shared" si="88"/>
        <v>6000</v>
      </c>
      <c r="AX23" s="177">
        <f t="shared" si="88"/>
        <v>6000</v>
      </c>
      <c r="AY23" s="177">
        <f t="shared" si="88"/>
        <v>6000</v>
      </c>
      <c r="AZ23" s="177">
        <f t="shared" ref="AZ23:BI24" si="89">AY23</f>
        <v>6000</v>
      </c>
      <c r="BA23" s="177">
        <f t="shared" si="89"/>
        <v>6000</v>
      </c>
      <c r="BB23" s="177">
        <f t="shared" si="89"/>
        <v>6000</v>
      </c>
      <c r="BC23" s="177">
        <f t="shared" si="89"/>
        <v>6000</v>
      </c>
      <c r="BD23" s="177">
        <f t="shared" si="89"/>
        <v>6000</v>
      </c>
      <c r="BE23" s="177">
        <f t="shared" si="89"/>
        <v>6000</v>
      </c>
      <c r="BF23" s="177">
        <f t="shared" si="89"/>
        <v>6000</v>
      </c>
      <c r="BG23" s="177">
        <f t="shared" si="89"/>
        <v>6000</v>
      </c>
      <c r="BH23" s="177">
        <f t="shared" si="89"/>
        <v>6000</v>
      </c>
      <c r="BI23" s="177">
        <f t="shared" si="89"/>
        <v>6000</v>
      </c>
      <c r="BJ23" s="177">
        <f t="shared" ref="BJ23:BJ24" si="90">BI23</f>
        <v>6000</v>
      </c>
      <c r="BK23" s="177">
        <f t="shared" ref="BK23:BK24" si="91">BJ23</f>
        <v>6000</v>
      </c>
      <c r="BL23" s="177">
        <f t="shared" ref="BL23:BL24" si="92">BK23</f>
        <v>6000</v>
      </c>
      <c r="BM23" s="177">
        <f t="shared" ref="BM23:BM24" si="93">BL23</f>
        <v>6000</v>
      </c>
      <c r="BN23" s="177">
        <f t="shared" ref="BN23:BN24" si="94">BM23</f>
        <v>6000</v>
      </c>
      <c r="BO23" s="177">
        <f t="shared" ref="BO23:BO24" si="95">BN23</f>
        <v>6000</v>
      </c>
      <c r="BP23" s="177">
        <f t="shared" ref="BP23:BP24" si="96">BO23</f>
        <v>6000</v>
      </c>
      <c r="BQ23" s="177">
        <f t="shared" ref="BQ23:BQ24" si="97">BP23</f>
        <v>6000</v>
      </c>
      <c r="BR23" s="177">
        <f t="shared" ref="BR23:BR24" si="98">BQ23</f>
        <v>6000</v>
      </c>
      <c r="BS23" s="177">
        <f t="shared" ref="BS23:BS24" si="99">BR23</f>
        <v>6000</v>
      </c>
      <c r="BT23" s="177">
        <f t="shared" ref="BT23:BT24" si="100">BS23</f>
        <v>6000</v>
      </c>
      <c r="BU23" s="177">
        <f t="shared" ref="BU23:BU24" si="101">BT23</f>
        <v>6000</v>
      </c>
    </row>
    <row r="24" spans="1:73" x14ac:dyDescent="0.3">
      <c r="A24" s="200" t="str">
        <f>IF(A3="MRR","MRR Renewal Expansion","ARR Renewal Expansion")</f>
        <v>MRR Renewal Expansion</v>
      </c>
      <c r="B24" s="202">
        <v>0</v>
      </c>
      <c r="C24" s="207">
        <f>B24</f>
        <v>0</v>
      </c>
      <c r="D24" s="207">
        <f t="shared" si="86"/>
        <v>0</v>
      </c>
      <c r="E24" s="207">
        <f t="shared" si="86"/>
        <v>0</v>
      </c>
      <c r="F24" s="207">
        <f t="shared" si="86"/>
        <v>0</v>
      </c>
      <c r="G24" s="207">
        <f t="shared" si="86"/>
        <v>0</v>
      </c>
      <c r="H24" s="207">
        <f t="shared" si="86"/>
        <v>0</v>
      </c>
      <c r="I24" s="207">
        <f t="shared" si="86"/>
        <v>0</v>
      </c>
      <c r="J24" s="207">
        <f t="shared" si="86"/>
        <v>0</v>
      </c>
      <c r="K24" s="207">
        <f t="shared" si="86"/>
        <v>0</v>
      </c>
      <c r="L24" s="207">
        <f t="shared" si="86"/>
        <v>0</v>
      </c>
      <c r="M24" s="207">
        <f t="shared" si="86"/>
        <v>0</v>
      </c>
      <c r="N24" s="207">
        <f t="shared" si="86"/>
        <v>0</v>
      </c>
      <c r="O24" s="207">
        <f t="shared" si="86"/>
        <v>0</v>
      </c>
      <c r="P24" s="207">
        <f t="shared" si="86"/>
        <v>0</v>
      </c>
      <c r="Q24" s="207">
        <f t="shared" si="86"/>
        <v>0</v>
      </c>
      <c r="R24" s="207">
        <f t="shared" si="86"/>
        <v>0</v>
      </c>
      <c r="S24" s="207">
        <f t="shared" si="86"/>
        <v>0</v>
      </c>
      <c r="T24" s="207">
        <f t="shared" si="87"/>
        <v>0</v>
      </c>
      <c r="U24" s="207">
        <f t="shared" si="87"/>
        <v>0</v>
      </c>
      <c r="V24" s="207">
        <f t="shared" si="87"/>
        <v>0</v>
      </c>
      <c r="W24" s="207">
        <f t="shared" si="87"/>
        <v>0</v>
      </c>
      <c r="X24" s="207">
        <f t="shared" si="87"/>
        <v>0</v>
      </c>
      <c r="Y24" s="207">
        <f t="shared" si="87"/>
        <v>0</v>
      </c>
      <c r="Z24" s="207">
        <f t="shared" si="87"/>
        <v>0</v>
      </c>
      <c r="AA24" s="207">
        <f t="shared" si="87"/>
        <v>0</v>
      </c>
      <c r="AB24" s="207">
        <f t="shared" si="87"/>
        <v>0</v>
      </c>
      <c r="AC24" s="207">
        <f t="shared" si="87"/>
        <v>0</v>
      </c>
      <c r="AD24" s="207">
        <f t="shared" si="87"/>
        <v>0</v>
      </c>
      <c r="AE24" s="207">
        <f t="shared" si="87"/>
        <v>0</v>
      </c>
      <c r="AF24" s="207">
        <f t="shared" si="87"/>
        <v>0</v>
      </c>
      <c r="AG24" s="207">
        <f t="shared" si="87"/>
        <v>0</v>
      </c>
      <c r="AH24" s="207">
        <f t="shared" si="87"/>
        <v>0</v>
      </c>
      <c r="AI24" s="207">
        <f t="shared" si="87"/>
        <v>0</v>
      </c>
      <c r="AJ24" s="207">
        <f t="shared" si="88"/>
        <v>0</v>
      </c>
      <c r="AK24" s="207">
        <f t="shared" si="88"/>
        <v>0</v>
      </c>
      <c r="AL24" s="207">
        <f t="shared" si="88"/>
        <v>0</v>
      </c>
      <c r="AM24" s="207">
        <f t="shared" si="88"/>
        <v>0</v>
      </c>
      <c r="AN24" s="207">
        <f t="shared" si="88"/>
        <v>0</v>
      </c>
      <c r="AO24" s="207">
        <f t="shared" si="88"/>
        <v>0</v>
      </c>
      <c r="AP24" s="207">
        <f t="shared" si="88"/>
        <v>0</v>
      </c>
      <c r="AQ24" s="207">
        <f t="shared" si="88"/>
        <v>0</v>
      </c>
      <c r="AR24" s="207">
        <f t="shared" si="88"/>
        <v>0</v>
      </c>
      <c r="AS24" s="207">
        <f t="shared" si="88"/>
        <v>0</v>
      </c>
      <c r="AT24" s="207">
        <f t="shared" si="88"/>
        <v>0</v>
      </c>
      <c r="AU24" s="207">
        <f t="shared" si="88"/>
        <v>0</v>
      </c>
      <c r="AV24" s="207">
        <f t="shared" si="88"/>
        <v>0</v>
      </c>
      <c r="AW24" s="207">
        <f t="shared" si="88"/>
        <v>0</v>
      </c>
      <c r="AX24" s="207">
        <f t="shared" si="88"/>
        <v>0</v>
      </c>
      <c r="AY24" s="207">
        <f t="shared" si="88"/>
        <v>0</v>
      </c>
      <c r="AZ24" s="207">
        <f t="shared" si="89"/>
        <v>0</v>
      </c>
      <c r="BA24" s="207">
        <f t="shared" si="89"/>
        <v>0</v>
      </c>
      <c r="BB24" s="207">
        <f t="shared" si="89"/>
        <v>0</v>
      </c>
      <c r="BC24" s="207">
        <f t="shared" si="89"/>
        <v>0</v>
      </c>
      <c r="BD24" s="207">
        <f t="shared" si="89"/>
        <v>0</v>
      </c>
      <c r="BE24" s="207">
        <f t="shared" si="89"/>
        <v>0</v>
      </c>
      <c r="BF24" s="207">
        <f t="shared" si="89"/>
        <v>0</v>
      </c>
      <c r="BG24" s="207">
        <f t="shared" si="89"/>
        <v>0</v>
      </c>
      <c r="BH24" s="207">
        <f t="shared" si="89"/>
        <v>0</v>
      </c>
      <c r="BI24" s="207">
        <f t="shared" si="89"/>
        <v>0</v>
      </c>
      <c r="BJ24" s="207">
        <f t="shared" si="90"/>
        <v>0</v>
      </c>
      <c r="BK24" s="207">
        <f t="shared" si="91"/>
        <v>0</v>
      </c>
      <c r="BL24" s="207">
        <f t="shared" si="92"/>
        <v>0</v>
      </c>
      <c r="BM24" s="207">
        <f t="shared" si="93"/>
        <v>0</v>
      </c>
      <c r="BN24" s="207">
        <f t="shared" si="94"/>
        <v>0</v>
      </c>
      <c r="BO24" s="207">
        <f t="shared" si="95"/>
        <v>0</v>
      </c>
      <c r="BP24" s="207">
        <f t="shared" si="96"/>
        <v>0</v>
      </c>
      <c r="BQ24" s="207">
        <f t="shared" si="97"/>
        <v>0</v>
      </c>
      <c r="BR24" s="207">
        <f t="shared" si="98"/>
        <v>0</v>
      </c>
      <c r="BS24" s="207">
        <f t="shared" si="99"/>
        <v>0</v>
      </c>
      <c r="BT24" s="207">
        <f t="shared" si="100"/>
        <v>0</v>
      </c>
      <c r="BU24" s="207">
        <f t="shared" si="101"/>
        <v>0</v>
      </c>
    </row>
    <row r="25" spans="1:73" x14ac:dyDescent="0.3">
      <c r="A25" s="200" t="str">
        <f>IF(A3="MRR","MRR Renewals","ARR Renewals")</f>
        <v>MRR Renewals</v>
      </c>
      <c r="B25" s="201">
        <v>6000</v>
      </c>
      <c r="C25" s="209">
        <f>IF($A$3="ARR",$B$25,B43)</f>
        <v>20.689938679481511</v>
      </c>
      <c r="D25" s="209">
        <f>IF($A$3="ARR",$B$25,C43)</f>
        <v>21.034263743114391</v>
      </c>
      <c r="E25" s="209">
        <f t="shared" ref="E25:M25" si="102">IF($A$3="ARR",$B$25,D43)</f>
        <v>20.137724132936874</v>
      </c>
      <c r="F25" s="209">
        <f t="shared" si="102"/>
        <v>21.099810883174506</v>
      </c>
      <c r="G25" s="209">
        <f t="shared" si="102"/>
        <v>25.969731257547974</v>
      </c>
      <c r="H25" s="209">
        <f t="shared" si="102"/>
        <v>25.335837713408782</v>
      </c>
      <c r="I25" s="209">
        <f t="shared" si="102"/>
        <v>31.085619062447769</v>
      </c>
      <c r="J25" s="209">
        <f t="shared" si="102"/>
        <v>31.861946096991836</v>
      </c>
      <c r="K25" s="209">
        <f t="shared" si="102"/>
        <v>31.366264333305221</v>
      </c>
      <c r="L25" s="209">
        <f t="shared" si="102"/>
        <v>30.59936671512364</v>
      </c>
      <c r="M25" s="209">
        <f t="shared" si="102"/>
        <v>29.552926693425569</v>
      </c>
      <c r="N25" s="177">
        <f>IF($A$3="ARR",IFERROR((B25*(1+B24)*B16+B31*12+(B23*B7))/SUM(B7,B16),B25),M43)</f>
        <v>30.424357519583708</v>
      </c>
      <c r="O25" s="177">
        <f>IF($A$3="ARR",IFERROR((C25*(1+C24)*C16+C31*12+(C23*C7))/SUM(C7,C16),C25),N43)</f>
        <v>29.47828441052739</v>
      </c>
      <c r="P25" s="177">
        <f t="shared" ref="P25:BH25" si="103">IF($A$3="ARR",IFERROR((D25*(1+D24)*D16+D31*12+(D23*D7))/SUM(D7,D16),D25),O43)</f>
        <v>28.807758128922508</v>
      </c>
      <c r="Q25" s="177">
        <f t="shared" si="103"/>
        <v>27.616692252324285</v>
      </c>
      <c r="R25" s="177">
        <f t="shared" si="103"/>
        <v>27.390510169423564</v>
      </c>
      <c r="S25" s="177">
        <f t="shared" si="103"/>
        <v>24.99394973827037</v>
      </c>
      <c r="T25" s="177">
        <f t="shared" si="103"/>
        <v>21.986992606482811</v>
      </c>
      <c r="U25" s="177">
        <f t="shared" si="103"/>
        <v>23.901080591282835</v>
      </c>
      <c r="V25" s="177">
        <f t="shared" si="103"/>
        <v>21.66728908029588</v>
      </c>
      <c r="W25" s="177">
        <f t="shared" si="103"/>
        <v>20.920870977570917</v>
      </c>
      <c r="X25" s="177">
        <f t="shared" si="103"/>
        <v>19.114813778567594</v>
      </c>
      <c r="Y25" s="177">
        <f t="shared" si="103"/>
        <v>19.739953818514277</v>
      </c>
      <c r="Z25" s="177">
        <f t="shared" si="103"/>
        <v>19.15876821724698</v>
      </c>
      <c r="AA25" s="177">
        <f t="shared" si="103"/>
        <v>18.619836024250208</v>
      </c>
      <c r="AB25" s="177">
        <f t="shared" si="103"/>
        <v>16.056164450118114</v>
      </c>
      <c r="AC25" s="177">
        <f t="shared" si="103"/>
        <v>15.570830038188275</v>
      </c>
      <c r="AD25" s="177">
        <f t="shared" si="103"/>
        <v>15.417771471183894</v>
      </c>
      <c r="AE25" s="177">
        <f t="shared" si="103"/>
        <v>14.813817203830778</v>
      </c>
      <c r="AF25" s="177">
        <f t="shared" si="103"/>
        <v>13.655342211712533</v>
      </c>
      <c r="AG25" s="177">
        <f t="shared" si="103"/>
        <v>14.868419720870046</v>
      </c>
      <c r="AH25" s="177">
        <f t="shared" si="103"/>
        <v>14.051630421664891</v>
      </c>
      <c r="AI25" s="177">
        <f t="shared" si="103"/>
        <v>13.737902478294901</v>
      </c>
      <c r="AJ25" s="177">
        <f t="shared" si="103"/>
        <v>13.27364364719239</v>
      </c>
      <c r="AK25" s="177">
        <f t="shared" si="103"/>
        <v>13.698893949381478</v>
      </c>
      <c r="AL25" s="177">
        <f t="shared" si="103"/>
        <v>13.355178770471392</v>
      </c>
      <c r="AM25" s="177">
        <f t="shared" si="103"/>
        <v>13.229489677118282</v>
      </c>
      <c r="AN25" s="177">
        <f t="shared" si="103"/>
        <v>13.484095061421849</v>
      </c>
      <c r="AO25" s="177">
        <f t="shared" si="103"/>
        <v>11.808489002130175</v>
      </c>
      <c r="AP25" s="177">
        <f t="shared" si="103"/>
        <v>12.120458743108625</v>
      </c>
      <c r="AQ25" s="177">
        <f t="shared" si="103"/>
        <v>11.73230022333736</v>
      </c>
      <c r="AR25" s="177">
        <f t="shared" si="103"/>
        <v>13.073702865730466</v>
      </c>
      <c r="AS25" s="177">
        <f t="shared" si="103"/>
        <v>12.613754211510129</v>
      </c>
      <c r="AT25" s="177">
        <f t="shared" si="103"/>
        <v>13.474813507223795</v>
      </c>
      <c r="AU25" s="177">
        <f t="shared" si="103"/>
        <v>12.9984884658951</v>
      </c>
      <c r="AV25" s="177">
        <f t="shared" si="103"/>
        <v>12.9984884658951</v>
      </c>
      <c r="AW25" s="177">
        <f t="shared" si="103"/>
        <v>12.9984884658951</v>
      </c>
      <c r="AX25" s="177">
        <f t="shared" si="103"/>
        <v>12.998488465895099</v>
      </c>
      <c r="AY25" s="177">
        <f t="shared" si="103"/>
        <v>12.998488465895099</v>
      </c>
      <c r="AZ25" s="177">
        <f t="shared" si="103"/>
        <v>12.998488465895099</v>
      </c>
      <c r="BA25" s="177">
        <f t="shared" si="103"/>
        <v>12.998488465895099</v>
      </c>
      <c r="BB25" s="177">
        <f t="shared" si="103"/>
        <v>12.998488465895099</v>
      </c>
      <c r="BC25" s="177">
        <f t="shared" si="103"/>
        <v>12.998488465895099</v>
      </c>
      <c r="BD25" s="177">
        <f t="shared" si="103"/>
        <v>12.998488465895099</v>
      </c>
      <c r="BE25" s="177">
        <f t="shared" si="103"/>
        <v>12.998488465895097</v>
      </c>
      <c r="BF25" s="177">
        <f t="shared" si="103"/>
        <v>12.998488465895097</v>
      </c>
      <c r="BG25" s="177">
        <f t="shared" si="103"/>
        <v>12.998488465895097</v>
      </c>
      <c r="BH25" s="177">
        <f t="shared" si="103"/>
        <v>12.998488465895097</v>
      </c>
      <c r="BI25" s="177">
        <f t="shared" ref="BI25:BU25" si="104">IF($A$3="ARR",IFERROR((AW25*(1+AW24)*AW16+(AW23*AW7))/SUM(AW7,AW16),AW25),BH43)</f>
        <v>12.998488465895097</v>
      </c>
      <c r="BJ25" s="177">
        <f t="shared" si="104"/>
        <v>12.998488465895097</v>
      </c>
      <c r="BK25" s="177">
        <f t="shared" si="104"/>
        <v>12.998488465895097</v>
      </c>
      <c r="BL25" s="177">
        <f t="shared" si="104"/>
        <v>12.998488465895095</v>
      </c>
      <c r="BM25" s="177">
        <f t="shared" si="104"/>
        <v>12.998488465895095</v>
      </c>
      <c r="BN25" s="177">
        <f t="shared" si="104"/>
        <v>12.998488465895095</v>
      </c>
      <c r="BO25" s="177">
        <f t="shared" si="104"/>
        <v>12.998488465895093</v>
      </c>
      <c r="BP25" s="177">
        <f t="shared" si="104"/>
        <v>12.998488465895093</v>
      </c>
      <c r="BQ25" s="177">
        <f t="shared" si="104"/>
        <v>12.998488465895093</v>
      </c>
      <c r="BR25" s="177">
        <f t="shared" si="104"/>
        <v>12.998488465895091</v>
      </c>
      <c r="BS25" s="177">
        <f t="shared" si="104"/>
        <v>12.998488465895091</v>
      </c>
      <c r="BT25" s="177">
        <f t="shared" si="104"/>
        <v>12.998488465895091</v>
      </c>
      <c r="BU25" s="177">
        <f t="shared" si="104"/>
        <v>12.99848846589509</v>
      </c>
    </row>
    <row r="26" spans="1:73" x14ac:dyDescent="0.3">
      <c r="D26" s="210"/>
      <c r="N26" s="309"/>
      <c r="AC26" s="177"/>
    </row>
    <row r="27" spans="1:73" x14ac:dyDescent="0.3">
      <c r="A27" s="61" t="s">
        <v>46</v>
      </c>
      <c r="C27" s="70"/>
    </row>
    <row r="28" spans="1:73" x14ac:dyDescent="0.3">
      <c r="A28" s="200" t="s">
        <v>47</v>
      </c>
      <c r="B28" s="201">
        <v>45443</v>
      </c>
      <c r="C28" s="177">
        <f>B33</f>
        <v>72538.925010262174</v>
      </c>
      <c r="D28" s="177">
        <f t="shared" ref="D28:AF28" si="105">C33</f>
        <v>73746.128683359057</v>
      </c>
      <c r="E28" s="177">
        <f t="shared" si="105"/>
        <v>70602.860810076687</v>
      </c>
      <c r="F28" s="177">
        <f t="shared" si="105"/>
        <v>73975.936956409816</v>
      </c>
      <c r="G28" s="177">
        <f t="shared" si="105"/>
        <v>91049.877788963189</v>
      </c>
      <c r="H28" s="177">
        <f>G33</f>
        <v>88827.447023211193</v>
      </c>
      <c r="I28" s="177">
        <f t="shared" si="105"/>
        <v>108986.18043294188</v>
      </c>
      <c r="J28" s="177">
        <f t="shared" si="105"/>
        <v>111707.98301605337</v>
      </c>
      <c r="K28" s="177">
        <f t="shared" si="105"/>
        <v>109970.1227525681</v>
      </c>
      <c r="L28" s="177">
        <f t="shared" si="105"/>
        <v>107281.37970322349</v>
      </c>
      <c r="M28" s="177">
        <f t="shared" si="105"/>
        <v>103612.56098715005</v>
      </c>
      <c r="N28" s="177">
        <f t="shared" si="105"/>
        <v>106667.79746366048</v>
      </c>
      <c r="O28" s="177">
        <f t="shared" si="105"/>
        <v>103350.86514330903</v>
      </c>
      <c r="P28" s="177">
        <f t="shared" si="105"/>
        <v>101000.00000000231</v>
      </c>
      <c r="Q28" s="177">
        <f t="shared" si="105"/>
        <v>96824.123036648947</v>
      </c>
      <c r="R28" s="177">
        <f t="shared" si="105"/>
        <v>96031.128653999011</v>
      </c>
      <c r="S28" s="177">
        <f t="shared" si="105"/>
        <v>87628.787782375919</v>
      </c>
      <c r="T28" s="177">
        <f t="shared" si="105"/>
        <v>77086.396078328733</v>
      </c>
      <c r="U28" s="177">
        <f t="shared" si="105"/>
        <v>83797.188553037617</v>
      </c>
      <c r="V28" s="177">
        <f t="shared" si="105"/>
        <v>75965.515515517356</v>
      </c>
      <c r="W28" s="177">
        <f t="shared" si="105"/>
        <v>73348.573647363635</v>
      </c>
      <c r="X28" s="177">
        <f t="shared" si="105"/>
        <v>67016.53710765799</v>
      </c>
      <c r="Y28" s="177">
        <f t="shared" si="105"/>
        <v>69208.278087711049</v>
      </c>
      <c r="Z28" s="177">
        <f t="shared" si="105"/>
        <v>67170.641369667908</v>
      </c>
      <c r="AA28" s="177">
        <f t="shared" si="105"/>
        <v>65281.145101021233</v>
      </c>
      <c r="AB28" s="177">
        <f t="shared" si="105"/>
        <v>56292.912562114114</v>
      </c>
      <c r="AC28" s="177">
        <f t="shared" si="105"/>
        <v>54591.330113888092</v>
      </c>
      <c r="AD28" s="177">
        <f t="shared" si="105"/>
        <v>54054.706777970729</v>
      </c>
      <c r="AE28" s="177">
        <f t="shared" si="105"/>
        <v>51937.243116630707</v>
      </c>
      <c r="AF28" s="177">
        <f t="shared" si="105"/>
        <v>47875.629794264139</v>
      </c>
      <c r="AG28" s="177">
        <f t="shared" ref="AG28" si="106">AF33</f>
        <v>52128.67954137038</v>
      </c>
      <c r="AH28" s="177">
        <f t="shared" ref="AH28" si="107">AG33</f>
        <v>49265.016258357107</v>
      </c>
      <c r="AI28" s="177">
        <f t="shared" ref="AI28" si="108">AH33</f>
        <v>48165.086088901924</v>
      </c>
      <c r="AJ28" s="177">
        <f>AI33</f>
        <v>46537.394627056521</v>
      </c>
      <c r="AK28" s="177">
        <f t="shared" ref="AK28" si="109">AJ33</f>
        <v>48028.322186531463</v>
      </c>
      <c r="AL28" s="177">
        <f t="shared" ref="AL28" si="110">AK33</f>
        <v>46823.256769272703</v>
      </c>
      <c r="AM28" s="177">
        <f t="shared" ref="AM28" si="111">AL33</f>
        <v>46382.590807976696</v>
      </c>
      <c r="AN28" s="177">
        <f t="shared" ref="AN28" si="112">AM33</f>
        <v>47275.237285345</v>
      </c>
      <c r="AO28" s="177">
        <f t="shared" ref="AO28" si="113">AN33</f>
        <v>41400.562441468392</v>
      </c>
      <c r="AP28" s="177">
        <f t="shared" ref="AP28" si="114">AO33</f>
        <v>42494.328353338838</v>
      </c>
      <c r="AQ28" s="177">
        <f t="shared" ref="AQ28:AT28" si="115">AP33</f>
        <v>41133.444583020784</v>
      </c>
      <c r="AR28" s="177">
        <f t="shared" si="115"/>
        <v>45836.402247251011</v>
      </c>
      <c r="AS28" s="177">
        <f t="shared" si="115"/>
        <v>44223.822265554511</v>
      </c>
      <c r="AT28" s="177">
        <f t="shared" si="115"/>
        <v>47242.696156326623</v>
      </c>
      <c r="AU28" s="177">
        <f t="shared" ref="AU28" si="116">AT33</f>
        <v>45572.700561428224</v>
      </c>
      <c r="AV28" s="177">
        <f t="shared" ref="AV28" si="117">AU33</f>
        <v>44701.801834213249</v>
      </c>
      <c r="AW28" s="177">
        <f t="shared" ref="AW28" si="118">AV33</f>
        <v>43843.901595464173</v>
      </c>
      <c r="AX28" s="177">
        <f t="shared" ref="AX28" si="119">AW33</f>
        <v>42998.999845180988</v>
      </c>
      <c r="AY28" s="177">
        <f t="shared" ref="AY28" si="120">AX33</f>
        <v>42167.096583363702</v>
      </c>
      <c r="AZ28" s="177">
        <f t="shared" ref="AZ28" si="121">AY33</f>
        <v>41361.190298478206</v>
      </c>
      <c r="BA28" s="177">
        <f t="shared" ref="BA28" si="122">AZ33</f>
        <v>40568.282502058602</v>
      </c>
      <c r="BB28" s="177">
        <f t="shared" ref="BB28" si="123">BA33</f>
        <v>39788.373194104897</v>
      </c>
      <c r="BC28" s="177">
        <f t="shared" ref="BC28" si="124">BB33</f>
        <v>39021.462374617084</v>
      </c>
      <c r="BD28" s="177">
        <f t="shared" ref="BD28" si="125">BC33</f>
        <v>38267.550043595169</v>
      </c>
      <c r="BE28" s="177">
        <f t="shared" ref="BE28" si="126">BD33</f>
        <v>37526.636201039146</v>
      </c>
      <c r="BF28" s="177">
        <f t="shared" ref="BF28" si="127">BE33</f>
        <v>36811.719335414913</v>
      </c>
      <c r="BG28" s="177">
        <f t="shared" ref="BG28" si="128">BF33</f>
        <v>36109.800958256579</v>
      </c>
      <c r="BH28" s="177">
        <f t="shared" ref="BH28" si="129">BG33</f>
        <v>35420.881069564137</v>
      </c>
      <c r="BI28" s="177">
        <f t="shared" ref="BI28" si="130">BH33</f>
        <v>34744.959669337593</v>
      </c>
      <c r="BJ28" s="177">
        <f t="shared" ref="BJ28" si="131">BI33</f>
        <v>34082.036757576941</v>
      </c>
      <c r="BK28" s="177">
        <f t="shared" ref="BK28" si="132">BJ33</f>
        <v>33432.112334282188</v>
      </c>
      <c r="BL28" s="177">
        <f t="shared" ref="BL28" si="133">BK33</f>
        <v>32795.186399453327</v>
      </c>
      <c r="BM28" s="177">
        <f t="shared" ref="BM28" si="134">BL33</f>
        <v>32171.258953090361</v>
      </c>
      <c r="BN28" s="177">
        <f t="shared" ref="BN28" si="135">BM33</f>
        <v>31547.331506727394</v>
      </c>
      <c r="BO28" s="177">
        <f t="shared" ref="BO28" si="136">BN33</f>
        <v>30936.402548830323</v>
      </c>
      <c r="BP28" s="177">
        <f t="shared" ref="BP28" si="137">BO33</f>
        <v>30338.472079399147</v>
      </c>
      <c r="BQ28" s="177">
        <f t="shared" ref="BQ28" si="138">BP33</f>
        <v>29753.540098433867</v>
      </c>
      <c r="BR28" s="177">
        <f t="shared" ref="BR28" si="139">BQ33</f>
        <v>29181.606605934481</v>
      </c>
      <c r="BS28" s="177">
        <f t="shared" ref="BS28" si="140">BR33</f>
        <v>28622.671601900991</v>
      </c>
      <c r="BT28" s="177">
        <f t="shared" ref="BT28" si="141">BS33</f>
        <v>28076.735086333396</v>
      </c>
      <c r="BU28" s="177">
        <f t="shared" ref="BU28" si="142">BT33</f>
        <v>27543.797059231696</v>
      </c>
    </row>
    <row r="29" spans="1:73" x14ac:dyDescent="0.3">
      <c r="A29" s="203" t="s">
        <v>48</v>
      </c>
      <c r="B29" s="177">
        <f>IF($A$3="MRR",B7*B23,B7*B23/12)</f>
        <v>0</v>
      </c>
      <c r="C29" s="177">
        <f t="shared" ref="C29:G29" si="143">IF($A$3="MRR",C7*C23,C7*C23/12)</f>
        <v>0</v>
      </c>
      <c r="D29" s="177">
        <f t="shared" si="143"/>
        <v>0</v>
      </c>
      <c r="E29" s="177">
        <f t="shared" si="143"/>
        <v>0</v>
      </c>
      <c r="F29" s="177">
        <f t="shared" si="143"/>
        <v>0</v>
      </c>
      <c r="G29" s="177">
        <f t="shared" si="143"/>
        <v>0</v>
      </c>
      <c r="H29" s="177">
        <f>IF($A$3="MRR",H7*H23,H7*H23/12)</f>
        <v>0</v>
      </c>
      <c r="I29" s="177">
        <f>IF($A$3="MRR",I7*I23,I7*I23/12)</f>
        <v>0</v>
      </c>
      <c r="J29" s="177">
        <f>IF($A$3="MRR",J7*J23,J7*J23/12)</f>
        <v>0</v>
      </c>
      <c r="K29" s="177">
        <f t="shared" ref="K29:BI29" si="144">IF($A$3="MRR",K7*K23,K7*K23/12)</f>
        <v>0</v>
      </c>
      <c r="L29" s="177">
        <f t="shared" si="144"/>
        <v>0</v>
      </c>
      <c r="M29" s="177">
        <f t="shared" si="144"/>
        <v>0</v>
      </c>
      <c r="N29" s="177">
        <f t="shared" si="144"/>
        <v>0</v>
      </c>
      <c r="O29" s="177">
        <f t="shared" si="144"/>
        <v>0</v>
      </c>
      <c r="P29" s="177">
        <f t="shared" si="144"/>
        <v>0</v>
      </c>
      <c r="Q29" s="177">
        <f t="shared" si="144"/>
        <v>0</v>
      </c>
      <c r="R29" s="177">
        <f t="shared" si="144"/>
        <v>0</v>
      </c>
      <c r="S29" s="177">
        <f t="shared" si="144"/>
        <v>0</v>
      </c>
      <c r="T29" s="177">
        <f t="shared" si="144"/>
        <v>0</v>
      </c>
      <c r="U29" s="177">
        <f t="shared" si="144"/>
        <v>0</v>
      </c>
      <c r="V29" s="177">
        <f t="shared" si="144"/>
        <v>0</v>
      </c>
      <c r="W29" s="177">
        <f t="shared" si="144"/>
        <v>0</v>
      </c>
      <c r="X29" s="177">
        <f t="shared" si="144"/>
        <v>0</v>
      </c>
      <c r="Y29" s="177">
        <f t="shared" si="144"/>
        <v>0</v>
      </c>
      <c r="Z29" s="177">
        <f t="shared" si="144"/>
        <v>0</v>
      </c>
      <c r="AA29" s="177">
        <f t="shared" si="144"/>
        <v>0</v>
      </c>
      <c r="AB29" s="177">
        <f t="shared" si="144"/>
        <v>0</v>
      </c>
      <c r="AC29" s="177">
        <f>IF($A$3="MRR",AC7*AC23,AC7*AC23/12)</f>
        <v>0</v>
      </c>
      <c r="AD29" s="177">
        <f t="shared" si="144"/>
        <v>0</v>
      </c>
      <c r="AE29" s="177">
        <f t="shared" si="144"/>
        <v>0</v>
      </c>
      <c r="AF29" s="177">
        <f t="shared" si="144"/>
        <v>0</v>
      </c>
      <c r="AG29" s="177">
        <f t="shared" si="144"/>
        <v>0</v>
      </c>
      <c r="AH29" s="177">
        <f t="shared" si="144"/>
        <v>0</v>
      </c>
      <c r="AI29" s="177">
        <f t="shared" si="144"/>
        <v>0</v>
      </c>
      <c r="AJ29" s="177">
        <f t="shared" si="144"/>
        <v>0</v>
      </c>
      <c r="AK29" s="177">
        <f t="shared" si="144"/>
        <v>0</v>
      </c>
      <c r="AL29" s="177">
        <f t="shared" si="144"/>
        <v>0</v>
      </c>
      <c r="AM29" s="177">
        <f t="shared" si="144"/>
        <v>0</v>
      </c>
      <c r="AN29" s="177">
        <f t="shared" si="144"/>
        <v>0</v>
      </c>
      <c r="AO29" s="177">
        <f t="shared" si="144"/>
        <v>0</v>
      </c>
      <c r="AP29" s="177">
        <f t="shared" si="144"/>
        <v>0</v>
      </c>
      <c r="AQ29" s="177">
        <f t="shared" si="144"/>
        <v>0</v>
      </c>
      <c r="AR29" s="177">
        <f t="shared" ref="AR29:AS29" si="145">IF($A$3="MRR",AR7*AR23,AR7*AR23/12)</f>
        <v>0</v>
      </c>
      <c r="AS29" s="177">
        <f t="shared" si="145"/>
        <v>0</v>
      </c>
      <c r="AT29" s="177">
        <f t="shared" ref="AT29" si="146">IF($A$3="MRR",AT7*AT23,AT7*AT23/12)</f>
        <v>0</v>
      </c>
      <c r="AU29" s="177">
        <f t="shared" ref="AU29" si="147">IF($A$3="MRR",AU7*AU23,AU7*AU23/12)</f>
        <v>0</v>
      </c>
      <c r="AV29" s="177">
        <f t="shared" si="144"/>
        <v>0</v>
      </c>
      <c r="AW29" s="177">
        <f t="shared" si="144"/>
        <v>0</v>
      </c>
      <c r="AX29" s="177">
        <f t="shared" si="144"/>
        <v>0</v>
      </c>
      <c r="AY29" s="177">
        <f t="shared" si="144"/>
        <v>0</v>
      </c>
      <c r="AZ29" s="177">
        <f t="shared" si="144"/>
        <v>0</v>
      </c>
      <c r="BA29" s="177">
        <f t="shared" si="144"/>
        <v>0</v>
      </c>
      <c r="BB29" s="177">
        <f t="shared" si="144"/>
        <v>0</v>
      </c>
      <c r="BC29" s="177">
        <f t="shared" si="144"/>
        <v>0</v>
      </c>
      <c r="BD29" s="177">
        <f t="shared" si="144"/>
        <v>0</v>
      </c>
      <c r="BE29" s="177">
        <f t="shared" si="144"/>
        <v>0</v>
      </c>
      <c r="BF29" s="177">
        <f t="shared" si="144"/>
        <v>0</v>
      </c>
      <c r="BG29" s="177">
        <f t="shared" si="144"/>
        <v>0</v>
      </c>
      <c r="BH29" s="177">
        <f t="shared" si="144"/>
        <v>0</v>
      </c>
      <c r="BI29" s="177">
        <f t="shared" si="144"/>
        <v>0</v>
      </c>
      <c r="BJ29" s="177">
        <f t="shared" ref="BJ29:BU29" si="148">IF($A$3="MRR",BJ7*BJ23,BJ7*BJ23/12)</f>
        <v>0</v>
      </c>
      <c r="BK29" s="177">
        <f t="shared" si="148"/>
        <v>0</v>
      </c>
      <c r="BL29" s="177">
        <f t="shared" si="148"/>
        <v>0</v>
      </c>
      <c r="BM29" s="177">
        <f t="shared" si="148"/>
        <v>0</v>
      </c>
      <c r="BN29" s="177">
        <f t="shared" si="148"/>
        <v>0</v>
      </c>
      <c r="BO29" s="177">
        <f t="shared" si="148"/>
        <v>0</v>
      </c>
      <c r="BP29" s="177">
        <f t="shared" si="148"/>
        <v>0</v>
      </c>
      <c r="BQ29" s="177">
        <f t="shared" si="148"/>
        <v>0</v>
      </c>
      <c r="BR29" s="177">
        <f t="shared" si="148"/>
        <v>0</v>
      </c>
      <c r="BS29" s="177">
        <f t="shared" si="148"/>
        <v>0</v>
      </c>
      <c r="BT29" s="177">
        <f t="shared" si="148"/>
        <v>0</v>
      </c>
      <c r="BU29" s="177">
        <f t="shared" si="148"/>
        <v>0</v>
      </c>
    </row>
    <row r="30" spans="1:73" x14ac:dyDescent="0.3">
      <c r="A30" s="203" t="s">
        <v>49</v>
      </c>
      <c r="B30" s="177">
        <f>IF($A$3="MRR",B16*((1+B24)*B25-B25),B16*(B25*(1+B24)-B25)/12)</f>
        <v>0</v>
      </c>
      <c r="C30" s="177">
        <f t="shared" ref="C30:BM30" si="149">IF($A$3="MRR",C16*((1+C24)*C25-C25),C16*(C25*(1+C24)-C25)/12)</f>
        <v>0</v>
      </c>
      <c r="D30" s="177">
        <f t="shared" si="149"/>
        <v>0</v>
      </c>
      <c r="E30" s="177">
        <f t="shared" si="149"/>
        <v>0</v>
      </c>
      <c r="F30" s="177">
        <f t="shared" si="149"/>
        <v>0</v>
      </c>
      <c r="G30" s="177">
        <f t="shared" si="149"/>
        <v>0</v>
      </c>
      <c r="H30" s="177">
        <f t="shared" si="149"/>
        <v>0</v>
      </c>
      <c r="I30" s="177">
        <f t="shared" si="149"/>
        <v>0</v>
      </c>
      <c r="J30" s="177">
        <f t="shared" si="149"/>
        <v>0</v>
      </c>
      <c r="K30" s="177">
        <f t="shared" si="149"/>
        <v>0</v>
      </c>
      <c r="L30" s="177">
        <f t="shared" si="149"/>
        <v>0</v>
      </c>
      <c r="M30" s="177">
        <f t="shared" si="149"/>
        <v>0</v>
      </c>
      <c r="N30" s="177">
        <f t="shared" si="149"/>
        <v>0</v>
      </c>
      <c r="O30" s="177">
        <f t="shared" si="149"/>
        <v>0</v>
      </c>
      <c r="P30" s="177">
        <f t="shared" si="149"/>
        <v>0</v>
      </c>
      <c r="Q30" s="177">
        <f t="shared" si="149"/>
        <v>0</v>
      </c>
      <c r="R30" s="177">
        <f t="shared" si="149"/>
        <v>0</v>
      </c>
      <c r="S30" s="177">
        <f t="shared" si="149"/>
        <v>0</v>
      </c>
      <c r="T30" s="177">
        <f t="shared" si="149"/>
        <v>0</v>
      </c>
      <c r="U30" s="177">
        <f t="shared" si="149"/>
        <v>0</v>
      </c>
      <c r="V30" s="177">
        <f t="shared" si="149"/>
        <v>0</v>
      </c>
      <c r="W30" s="177">
        <f t="shared" si="149"/>
        <v>0</v>
      </c>
      <c r="X30" s="177">
        <f t="shared" si="149"/>
        <v>0</v>
      </c>
      <c r="Y30" s="177">
        <f t="shared" si="149"/>
        <v>0</v>
      </c>
      <c r="Z30" s="177">
        <f t="shared" si="149"/>
        <v>0</v>
      </c>
      <c r="AA30" s="177">
        <f t="shared" si="149"/>
        <v>0</v>
      </c>
      <c r="AB30" s="177">
        <f t="shared" si="149"/>
        <v>0</v>
      </c>
      <c r="AC30" s="177">
        <f>IF($A$3="MRR",AC16*((1+AC24)*AC25-AC25),AC16*(AC25*(1+AC24)-AC25)/12)</f>
        <v>0</v>
      </c>
      <c r="AD30" s="177">
        <f t="shared" si="149"/>
        <v>0</v>
      </c>
      <c r="AE30" s="177">
        <f t="shared" si="149"/>
        <v>0</v>
      </c>
      <c r="AF30" s="177">
        <f t="shared" si="149"/>
        <v>0</v>
      </c>
      <c r="AG30" s="177">
        <f t="shared" si="149"/>
        <v>0</v>
      </c>
      <c r="AH30" s="177">
        <f t="shared" si="149"/>
        <v>0</v>
      </c>
      <c r="AI30" s="177">
        <f t="shared" si="149"/>
        <v>0</v>
      </c>
      <c r="AJ30" s="177">
        <f t="shared" si="149"/>
        <v>0</v>
      </c>
      <c r="AK30" s="177">
        <f t="shared" si="149"/>
        <v>0</v>
      </c>
      <c r="AL30" s="177">
        <f t="shared" si="149"/>
        <v>0</v>
      </c>
      <c r="AM30" s="177">
        <f t="shared" si="149"/>
        <v>0</v>
      </c>
      <c r="AN30" s="177">
        <f t="shared" si="149"/>
        <v>0</v>
      </c>
      <c r="AO30" s="177">
        <f t="shared" si="149"/>
        <v>0</v>
      </c>
      <c r="AP30" s="177">
        <f t="shared" si="149"/>
        <v>0</v>
      </c>
      <c r="AQ30" s="177">
        <f t="shared" si="149"/>
        <v>0</v>
      </c>
      <c r="AR30" s="177">
        <f t="shared" ref="AR30:AS30" si="150">IF($A$3="MRR",AR16*((1+AR24)*AR25-AR25),AR16*(AR25*(1+AR24)-AR25)/12)</f>
        <v>0</v>
      </c>
      <c r="AS30" s="177">
        <f t="shared" si="150"/>
        <v>0</v>
      </c>
      <c r="AT30" s="177">
        <f t="shared" ref="AT30" si="151">IF($A$3="MRR",AT16*((1+AT24)*AT25-AT25),AT16*(AT25*(1+AT24)-AT25)/12)</f>
        <v>0</v>
      </c>
      <c r="AU30" s="177">
        <f t="shared" ref="AU30" si="152">IF($A$3="MRR",AU16*((1+AU24)*AU25-AU25),AU16*(AU25*(1+AU24)-AU25)/12)</f>
        <v>0</v>
      </c>
      <c r="AV30" s="177">
        <f t="shared" si="149"/>
        <v>0</v>
      </c>
      <c r="AW30" s="177">
        <f t="shared" si="149"/>
        <v>0</v>
      </c>
      <c r="AX30" s="177">
        <f t="shared" si="149"/>
        <v>0</v>
      </c>
      <c r="AY30" s="177">
        <f t="shared" si="149"/>
        <v>0</v>
      </c>
      <c r="AZ30" s="177">
        <f t="shared" si="149"/>
        <v>0</v>
      </c>
      <c r="BA30" s="177">
        <f t="shared" si="149"/>
        <v>0</v>
      </c>
      <c r="BB30" s="177">
        <f t="shared" si="149"/>
        <v>0</v>
      </c>
      <c r="BC30" s="177">
        <f t="shared" si="149"/>
        <v>0</v>
      </c>
      <c r="BD30" s="177">
        <f t="shared" si="149"/>
        <v>0</v>
      </c>
      <c r="BE30" s="177">
        <f t="shared" si="149"/>
        <v>0</v>
      </c>
      <c r="BF30" s="177">
        <f t="shared" si="149"/>
        <v>0</v>
      </c>
      <c r="BG30" s="177">
        <f t="shared" si="149"/>
        <v>0</v>
      </c>
      <c r="BH30" s="177">
        <f t="shared" si="149"/>
        <v>0</v>
      </c>
      <c r="BI30" s="177">
        <f t="shared" si="149"/>
        <v>0</v>
      </c>
      <c r="BJ30" s="177">
        <f t="shared" si="149"/>
        <v>0</v>
      </c>
      <c r="BK30" s="177">
        <f t="shared" si="149"/>
        <v>0</v>
      </c>
      <c r="BL30" s="177">
        <f t="shared" si="149"/>
        <v>0</v>
      </c>
      <c r="BM30" s="177">
        <f t="shared" si="149"/>
        <v>0</v>
      </c>
      <c r="BN30" s="177">
        <f t="shared" ref="BN30:BU30" si="153">IF($A$3="MRR",BN16*((1+BN24)*BN25-BN25),BN16*(BN25*(1+BN24)-BN25)/12)</f>
        <v>0</v>
      </c>
      <c r="BO30" s="177">
        <f t="shared" si="153"/>
        <v>0</v>
      </c>
      <c r="BP30" s="177">
        <f t="shared" si="153"/>
        <v>0</v>
      </c>
      <c r="BQ30" s="177">
        <f t="shared" si="153"/>
        <v>0</v>
      </c>
      <c r="BR30" s="177">
        <f t="shared" si="153"/>
        <v>0</v>
      </c>
      <c r="BS30" s="177">
        <f t="shared" si="153"/>
        <v>0</v>
      </c>
      <c r="BT30" s="177">
        <f t="shared" si="153"/>
        <v>0</v>
      </c>
      <c r="BU30" s="177">
        <f t="shared" si="153"/>
        <v>0</v>
      </c>
    </row>
    <row r="31" spans="1:73" x14ac:dyDescent="0.3">
      <c r="A31" s="203" t="s">
        <v>382</v>
      </c>
      <c r="B31" s="177">
        <f>IF($A$3="MRR",-B16*((1+B20)*B25-B25),-B16*(B25*(1+B20)-B25)/12)</f>
        <v>0</v>
      </c>
      <c r="C31" s="177">
        <f t="shared" ref="C31:BN31" si="154">IF($A$3="MRR",-C16*((1+C20)*C25-C25),-C16*(C25*(1+C20)-C25)/12)</f>
        <v>0</v>
      </c>
      <c r="D31" s="177">
        <f t="shared" si="154"/>
        <v>0</v>
      </c>
      <c r="E31" s="177">
        <f t="shared" si="154"/>
        <v>0</v>
      </c>
      <c r="F31" s="177">
        <f t="shared" si="154"/>
        <v>0</v>
      </c>
      <c r="G31" s="177">
        <f t="shared" si="154"/>
        <v>0</v>
      </c>
      <c r="H31" s="177">
        <f t="shared" si="154"/>
        <v>0</v>
      </c>
      <c r="I31" s="177">
        <f t="shared" si="154"/>
        <v>0</v>
      </c>
      <c r="J31" s="177">
        <f t="shared" si="154"/>
        <v>0</v>
      </c>
      <c r="K31" s="177">
        <f t="shared" si="154"/>
        <v>0</v>
      </c>
      <c r="L31" s="177">
        <f t="shared" si="154"/>
        <v>0</v>
      </c>
      <c r="M31" s="177">
        <f t="shared" si="154"/>
        <v>0</v>
      </c>
      <c r="N31" s="177">
        <f t="shared" si="154"/>
        <v>0</v>
      </c>
      <c r="O31" s="177">
        <f t="shared" si="154"/>
        <v>0</v>
      </c>
      <c r="P31" s="177">
        <f t="shared" si="154"/>
        <v>0</v>
      </c>
      <c r="Q31" s="177">
        <f t="shared" si="154"/>
        <v>0</v>
      </c>
      <c r="R31" s="177">
        <f t="shared" si="154"/>
        <v>0</v>
      </c>
      <c r="S31" s="177">
        <f t="shared" si="154"/>
        <v>0</v>
      </c>
      <c r="T31" s="177">
        <f t="shared" si="154"/>
        <v>0</v>
      </c>
      <c r="U31" s="177">
        <f t="shared" si="154"/>
        <v>0</v>
      </c>
      <c r="V31" s="177">
        <f t="shared" si="154"/>
        <v>0</v>
      </c>
      <c r="W31" s="177">
        <f t="shared" si="154"/>
        <v>0</v>
      </c>
      <c r="X31" s="177">
        <f t="shared" si="154"/>
        <v>0</v>
      </c>
      <c r="Y31" s="177">
        <f t="shared" si="154"/>
        <v>0</v>
      </c>
      <c r="Z31" s="177">
        <f t="shared" si="154"/>
        <v>0</v>
      </c>
      <c r="AA31" s="177">
        <f t="shared" si="154"/>
        <v>0</v>
      </c>
      <c r="AB31" s="177">
        <f t="shared" si="154"/>
        <v>0</v>
      </c>
      <c r="AC31" s="177">
        <f>IF($A$3="MRR",-AC16*((1+AC20)*AC25-AC25),-AC16*(AC25*(1+AC20)-AC25)/12)</f>
        <v>0</v>
      </c>
      <c r="AD31" s="177">
        <f t="shared" si="154"/>
        <v>0</v>
      </c>
      <c r="AE31" s="177">
        <f t="shared" si="154"/>
        <v>0</v>
      </c>
      <c r="AF31" s="177">
        <f t="shared" si="154"/>
        <v>0</v>
      </c>
      <c r="AG31" s="177">
        <f t="shared" si="154"/>
        <v>0</v>
      </c>
      <c r="AH31" s="177">
        <f t="shared" si="154"/>
        <v>0</v>
      </c>
      <c r="AI31" s="177">
        <f t="shared" si="154"/>
        <v>0</v>
      </c>
      <c r="AJ31" s="177">
        <f t="shared" si="154"/>
        <v>0</v>
      </c>
      <c r="AK31" s="177">
        <f t="shared" si="154"/>
        <v>0</v>
      </c>
      <c r="AL31" s="177">
        <f t="shared" si="154"/>
        <v>0</v>
      </c>
      <c r="AM31" s="177">
        <f t="shared" si="154"/>
        <v>0</v>
      </c>
      <c r="AN31" s="177">
        <f t="shared" si="154"/>
        <v>0</v>
      </c>
      <c r="AO31" s="177">
        <f t="shared" si="154"/>
        <v>0</v>
      </c>
      <c r="AP31" s="177">
        <f t="shared" si="154"/>
        <v>0</v>
      </c>
      <c r="AQ31" s="177">
        <f t="shared" si="154"/>
        <v>0</v>
      </c>
      <c r="AR31" s="177">
        <f t="shared" ref="AR31:AS31" si="155">IF($A$3="MRR",-AR16*((1+AR20)*AR25-AR25),-AR16*(AR25*(1+AR20)-AR25)/12)</f>
        <v>0</v>
      </c>
      <c r="AS31" s="177">
        <f t="shared" si="155"/>
        <v>0</v>
      </c>
      <c r="AT31" s="177">
        <f t="shared" ref="AT31" si="156">IF($A$3="MRR",-AT16*((1+AT20)*AT25-AT25),-AT16*(AT25*(1+AT20)-AT25)/12)</f>
        <v>0</v>
      </c>
      <c r="AU31" s="177">
        <f t="shared" ref="AU31" si="157">IF($A$3="MRR",-AU16*((1+AU20)*AU25-AU25),-AU16*(AU25*(1+AU20)-AU25)/12)</f>
        <v>0</v>
      </c>
      <c r="AV31" s="177">
        <f t="shared" si="154"/>
        <v>0</v>
      </c>
      <c r="AW31" s="177">
        <f t="shared" si="154"/>
        <v>0</v>
      </c>
      <c r="AX31" s="177">
        <f t="shared" si="154"/>
        <v>0</v>
      </c>
      <c r="AY31" s="177">
        <f t="shared" si="154"/>
        <v>0</v>
      </c>
      <c r="AZ31" s="177">
        <f t="shared" si="154"/>
        <v>0</v>
      </c>
      <c r="BA31" s="177">
        <f t="shared" si="154"/>
        <v>0</v>
      </c>
      <c r="BB31" s="177">
        <f t="shared" si="154"/>
        <v>0</v>
      </c>
      <c r="BC31" s="177">
        <f t="shared" si="154"/>
        <v>0</v>
      </c>
      <c r="BD31" s="177">
        <f t="shared" si="154"/>
        <v>0</v>
      </c>
      <c r="BE31" s="177">
        <f t="shared" si="154"/>
        <v>0</v>
      </c>
      <c r="BF31" s="177">
        <f t="shared" si="154"/>
        <v>0</v>
      </c>
      <c r="BG31" s="177">
        <f t="shared" si="154"/>
        <v>0</v>
      </c>
      <c r="BH31" s="177">
        <f t="shared" si="154"/>
        <v>0</v>
      </c>
      <c r="BI31" s="177">
        <f t="shared" si="154"/>
        <v>0</v>
      </c>
      <c r="BJ31" s="177">
        <f t="shared" si="154"/>
        <v>0</v>
      </c>
      <c r="BK31" s="177">
        <f t="shared" si="154"/>
        <v>0</v>
      </c>
      <c r="BL31" s="177">
        <f t="shared" si="154"/>
        <v>0</v>
      </c>
      <c r="BM31" s="177">
        <f t="shared" si="154"/>
        <v>0</v>
      </c>
      <c r="BN31" s="177">
        <f t="shared" si="154"/>
        <v>0</v>
      </c>
      <c r="BO31" s="177">
        <f t="shared" ref="BO31:BU31" si="158">IF($A$3="MRR",-BO16*((1+BO20)*BO25-BO25),-BO16*(BO25*(1+BO20)-BO25)/12)</f>
        <v>0</v>
      </c>
      <c r="BP31" s="177">
        <f t="shared" si="158"/>
        <v>0</v>
      </c>
      <c r="BQ31" s="177">
        <f t="shared" si="158"/>
        <v>0</v>
      </c>
      <c r="BR31" s="177">
        <f t="shared" si="158"/>
        <v>0</v>
      </c>
      <c r="BS31" s="177">
        <f t="shared" si="158"/>
        <v>0</v>
      </c>
      <c r="BT31" s="177">
        <f t="shared" si="158"/>
        <v>0</v>
      </c>
      <c r="BU31" s="177">
        <f t="shared" si="158"/>
        <v>0</v>
      </c>
    </row>
    <row r="32" spans="1:73" x14ac:dyDescent="0.3">
      <c r="A32" s="204" t="s">
        <v>50</v>
      </c>
      <c r="B32" s="205">
        <f>IF($A$3="MRR",-B15*B25,-B15*B25/12)</f>
        <v>0</v>
      </c>
      <c r="C32" s="205">
        <f t="shared" ref="C32:J32" si="159">IF($A$3="MRR",-C15*B43,-C15*C25/12)</f>
        <v>0</v>
      </c>
      <c r="D32" s="205">
        <f t="shared" si="159"/>
        <v>0</v>
      </c>
      <c r="E32" s="205">
        <f t="shared" si="159"/>
        <v>0</v>
      </c>
      <c r="F32" s="205">
        <f t="shared" si="159"/>
        <v>0</v>
      </c>
      <c r="G32" s="205">
        <f t="shared" si="159"/>
        <v>0</v>
      </c>
      <c r="H32" s="205">
        <f t="shared" si="159"/>
        <v>0</v>
      </c>
      <c r="I32" s="205">
        <f t="shared" si="159"/>
        <v>0</v>
      </c>
      <c r="J32" s="205">
        <f t="shared" si="159"/>
        <v>0</v>
      </c>
      <c r="K32" s="205">
        <f t="shared" ref="K32:L32" si="160">IF($A$3="MRR",-K15*J43,-K15*K25/12)</f>
        <v>0</v>
      </c>
      <c r="L32" s="205">
        <f t="shared" si="160"/>
        <v>0</v>
      </c>
      <c r="M32" s="205">
        <f>IF($A$3="MRR",-M15*L43,-M15*M25/12)</f>
        <v>0</v>
      </c>
      <c r="N32" s="205">
        <f>IF($A$3="MRR",-N15*M43,-N15*B25/12)</f>
        <v>0</v>
      </c>
      <c r="O32" s="205">
        <f>IF($A$3="MRR",-O15*N43,-O15*C25/12)</f>
        <v>0</v>
      </c>
      <c r="P32" s="205">
        <f t="shared" ref="P32:BU32" si="161">IF($A$3="MRR",-P15*O43,-P15*D25/12)</f>
        <v>0</v>
      </c>
      <c r="Q32" s="205">
        <f t="shared" si="161"/>
        <v>0</v>
      </c>
      <c r="R32" s="205">
        <f t="shared" si="161"/>
        <v>0</v>
      </c>
      <c r="S32" s="205">
        <f t="shared" si="161"/>
        <v>0</v>
      </c>
      <c r="T32" s="205">
        <f t="shared" si="161"/>
        <v>0</v>
      </c>
      <c r="U32" s="205">
        <f t="shared" si="161"/>
        <v>0</v>
      </c>
      <c r="V32" s="205">
        <f t="shared" si="161"/>
        <v>0</v>
      </c>
      <c r="W32" s="205">
        <f t="shared" si="161"/>
        <v>0</v>
      </c>
      <c r="X32" s="205">
        <f t="shared" si="161"/>
        <v>0</v>
      </c>
      <c r="Y32" s="205">
        <f t="shared" si="161"/>
        <v>0</v>
      </c>
      <c r="Z32" s="205">
        <f t="shared" si="161"/>
        <v>0</v>
      </c>
      <c r="AA32" s="205">
        <f t="shared" si="161"/>
        <v>0</v>
      </c>
      <c r="AB32" s="205">
        <f t="shared" si="161"/>
        <v>0</v>
      </c>
      <c r="AC32" s="205">
        <f>IF($A$3="MRR",-AC15*AB43,-AC15*Q25/12)</f>
        <v>0</v>
      </c>
      <c r="AD32" s="205">
        <f t="shared" si="161"/>
        <v>0</v>
      </c>
      <c r="AE32" s="205">
        <f t="shared" si="161"/>
        <v>0</v>
      </c>
      <c r="AF32" s="205">
        <f>IF($A$3="MRR",-AF15*AE43,-AF15*T25/12)</f>
        <v>0</v>
      </c>
      <c r="AG32" s="205">
        <f t="shared" si="161"/>
        <v>0</v>
      </c>
      <c r="AH32" s="205">
        <f t="shared" si="161"/>
        <v>0</v>
      </c>
      <c r="AI32" s="205">
        <f t="shared" si="161"/>
        <v>0</v>
      </c>
      <c r="AJ32" s="205">
        <f>IF($A$3="MRR",-AJ15*AI43,-AJ15*X25/12)</f>
        <v>0</v>
      </c>
      <c r="AK32" s="205">
        <f t="shared" si="161"/>
        <v>0</v>
      </c>
      <c r="AL32" s="205">
        <f t="shared" si="161"/>
        <v>0</v>
      </c>
      <c r="AM32" s="205">
        <f t="shared" si="161"/>
        <v>0</v>
      </c>
      <c r="AN32" s="205">
        <f t="shared" si="161"/>
        <v>0</v>
      </c>
      <c r="AO32" s="205">
        <f>IF($A$3="MRR",-AO15*AN43,-AO15*AC25/12)</f>
        <v>0</v>
      </c>
      <c r="AP32" s="205">
        <f t="shared" si="161"/>
        <v>0</v>
      </c>
      <c r="AQ32" s="205">
        <f t="shared" si="161"/>
        <v>0</v>
      </c>
      <c r="AR32" s="205">
        <f t="shared" si="161"/>
        <v>0</v>
      </c>
      <c r="AS32" s="205">
        <f t="shared" si="161"/>
        <v>0</v>
      </c>
      <c r="AT32" s="205">
        <f t="shared" si="161"/>
        <v>0</v>
      </c>
      <c r="AU32" s="205">
        <f t="shared" si="161"/>
        <v>-870.8987272149717</v>
      </c>
      <c r="AV32" s="205">
        <f t="shared" si="161"/>
        <v>-857.90023874907661</v>
      </c>
      <c r="AW32" s="205">
        <f t="shared" si="161"/>
        <v>-844.90175028318151</v>
      </c>
      <c r="AX32" s="205">
        <f t="shared" si="161"/>
        <v>-831.90326181728631</v>
      </c>
      <c r="AY32" s="205">
        <f t="shared" si="161"/>
        <v>-805.90628488549612</v>
      </c>
      <c r="AZ32" s="205">
        <f t="shared" si="161"/>
        <v>-792.90779641960103</v>
      </c>
      <c r="BA32" s="205">
        <f t="shared" si="161"/>
        <v>-779.90930795370593</v>
      </c>
      <c r="BB32" s="205">
        <f t="shared" si="161"/>
        <v>-766.91081948781084</v>
      </c>
      <c r="BC32" s="205">
        <f t="shared" si="161"/>
        <v>-753.91233102191575</v>
      </c>
      <c r="BD32" s="205">
        <f t="shared" si="161"/>
        <v>-740.91384255602065</v>
      </c>
      <c r="BE32" s="205">
        <f t="shared" si="161"/>
        <v>-714.91686562423035</v>
      </c>
      <c r="BF32" s="205">
        <f t="shared" si="161"/>
        <v>-701.91837715833526</v>
      </c>
      <c r="BG32" s="205">
        <f t="shared" si="161"/>
        <v>-688.91988869244017</v>
      </c>
      <c r="BH32" s="205">
        <f t="shared" si="161"/>
        <v>-675.92140022654507</v>
      </c>
      <c r="BI32" s="205">
        <f t="shared" si="161"/>
        <v>-662.92291176064998</v>
      </c>
      <c r="BJ32" s="205">
        <f t="shared" si="161"/>
        <v>-649.92442329475489</v>
      </c>
      <c r="BK32" s="205">
        <f t="shared" si="161"/>
        <v>-636.92593482885979</v>
      </c>
      <c r="BL32" s="205">
        <f t="shared" si="161"/>
        <v>-623.92744636296459</v>
      </c>
      <c r="BM32" s="205">
        <f t="shared" si="161"/>
        <v>-623.92744636296459</v>
      </c>
      <c r="BN32" s="205">
        <f t="shared" si="161"/>
        <v>-610.92895789706949</v>
      </c>
      <c r="BO32" s="205">
        <f t="shared" si="161"/>
        <v>-597.93046943117429</v>
      </c>
      <c r="BP32" s="205">
        <f t="shared" si="161"/>
        <v>-584.93198096527919</v>
      </c>
      <c r="BQ32" s="205">
        <f t="shared" si="161"/>
        <v>-571.9334924993841</v>
      </c>
      <c r="BR32" s="205">
        <f t="shared" si="161"/>
        <v>-558.93500403348889</v>
      </c>
      <c r="BS32" s="205">
        <f t="shared" si="161"/>
        <v>-545.9365155675938</v>
      </c>
      <c r="BT32" s="205">
        <f t="shared" si="161"/>
        <v>-532.93802710169871</v>
      </c>
      <c r="BU32" s="205">
        <f t="shared" si="161"/>
        <v>-532.93802710169871</v>
      </c>
    </row>
    <row r="33" spans="1:73" x14ac:dyDescent="0.3">
      <c r="A33" s="206" t="s">
        <v>51</v>
      </c>
      <c r="B33" s="410">
        <v>72538.925010262174</v>
      </c>
      <c r="C33" s="410">
        <v>73746.128683359057</v>
      </c>
      <c r="D33" s="410">
        <v>70602.860810076687</v>
      </c>
      <c r="E33" s="410">
        <v>73975.936956409816</v>
      </c>
      <c r="F33" s="410">
        <v>91049.877788963189</v>
      </c>
      <c r="G33" s="410">
        <v>88827.447023211193</v>
      </c>
      <c r="H33" s="410">
        <v>108986.18043294188</v>
      </c>
      <c r="I33" s="410">
        <v>111707.98301605337</v>
      </c>
      <c r="J33" s="410">
        <v>109970.1227525681</v>
      </c>
      <c r="K33" s="410">
        <v>107281.37970322349</v>
      </c>
      <c r="L33" s="410">
        <v>103612.56098715005</v>
      </c>
      <c r="M33" s="410">
        <v>106667.79746366048</v>
      </c>
      <c r="N33" s="410">
        <v>103350.86514330903</v>
      </c>
      <c r="O33" s="410">
        <v>101000.00000000231</v>
      </c>
      <c r="P33" s="410">
        <v>96824.123036648947</v>
      </c>
      <c r="Q33" s="410">
        <v>96031.128653999011</v>
      </c>
      <c r="R33" s="410">
        <v>87628.787782375919</v>
      </c>
      <c r="S33" s="410">
        <v>77086.396078328733</v>
      </c>
      <c r="T33" s="410">
        <v>83797.188553037617</v>
      </c>
      <c r="U33" s="410">
        <v>75965.515515517356</v>
      </c>
      <c r="V33" s="410">
        <v>73348.573647363635</v>
      </c>
      <c r="W33" s="410">
        <v>67016.53710765799</v>
      </c>
      <c r="X33" s="410">
        <v>69208.278087711049</v>
      </c>
      <c r="Y33" s="410">
        <v>67170.641369667908</v>
      </c>
      <c r="Z33" s="410">
        <v>65281.145101021233</v>
      </c>
      <c r="AA33" s="410">
        <v>56292.912562114114</v>
      </c>
      <c r="AB33" s="410">
        <v>54591.330113888092</v>
      </c>
      <c r="AC33" s="416">
        <v>54054.706777970729</v>
      </c>
      <c r="AD33" s="416">
        <v>51937.243116630707</v>
      </c>
      <c r="AE33" s="410">
        <v>47875.629794264139</v>
      </c>
      <c r="AF33" s="410">
        <v>52128.67954137038</v>
      </c>
      <c r="AG33" s="410">
        <v>49265.016258357107</v>
      </c>
      <c r="AH33" s="410">
        <v>48165.086088901924</v>
      </c>
      <c r="AI33" s="410">
        <v>46537.394627056521</v>
      </c>
      <c r="AJ33" s="410">
        <v>48028.322186531463</v>
      </c>
      <c r="AK33" s="410">
        <v>46823.256769272703</v>
      </c>
      <c r="AL33" s="410">
        <v>46382.590807976696</v>
      </c>
      <c r="AM33" s="410">
        <v>47275.237285345</v>
      </c>
      <c r="AN33" s="410">
        <v>41400.562441468392</v>
      </c>
      <c r="AO33" s="410">
        <v>42494.328353338838</v>
      </c>
      <c r="AP33" s="410">
        <v>41133.444583020784</v>
      </c>
      <c r="AQ33" s="410">
        <v>45836.402247251011</v>
      </c>
      <c r="AR33" s="410">
        <v>44223.822265554511</v>
      </c>
      <c r="AS33" s="410">
        <v>47242.696156326623</v>
      </c>
      <c r="AT33" s="410">
        <v>45572.700561428224</v>
      </c>
      <c r="AU33" s="180">
        <f t="shared" ref="AU33" si="162">SUM(AU28:AU32)</f>
        <v>44701.801834213249</v>
      </c>
      <c r="AV33" s="180">
        <f t="shared" ref="AV33:BI33" si="163">SUM(AV28:AV32)</f>
        <v>43843.901595464173</v>
      </c>
      <c r="AW33" s="180">
        <f t="shared" si="163"/>
        <v>42998.999845180988</v>
      </c>
      <c r="AX33" s="180">
        <f t="shared" si="163"/>
        <v>42167.096583363702</v>
      </c>
      <c r="AY33" s="180">
        <f t="shared" si="163"/>
        <v>41361.190298478206</v>
      </c>
      <c r="AZ33" s="180">
        <f t="shared" si="163"/>
        <v>40568.282502058602</v>
      </c>
      <c r="BA33" s="180">
        <f t="shared" si="163"/>
        <v>39788.373194104897</v>
      </c>
      <c r="BB33" s="180">
        <f t="shared" si="163"/>
        <v>39021.462374617084</v>
      </c>
      <c r="BC33" s="180">
        <f t="shared" si="163"/>
        <v>38267.550043595169</v>
      </c>
      <c r="BD33" s="180">
        <f t="shared" si="163"/>
        <v>37526.636201039146</v>
      </c>
      <c r="BE33" s="180">
        <f t="shared" si="163"/>
        <v>36811.719335414913</v>
      </c>
      <c r="BF33" s="180">
        <f t="shared" si="163"/>
        <v>36109.800958256579</v>
      </c>
      <c r="BG33" s="180">
        <f t="shared" si="163"/>
        <v>35420.881069564137</v>
      </c>
      <c r="BH33" s="180">
        <f t="shared" si="163"/>
        <v>34744.959669337593</v>
      </c>
      <c r="BI33" s="180">
        <f t="shared" si="163"/>
        <v>34082.036757576941</v>
      </c>
      <c r="BJ33" s="180">
        <f t="shared" ref="BJ33:BU33" si="164">SUM(BJ28:BJ32)</f>
        <v>33432.112334282188</v>
      </c>
      <c r="BK33" s="180">
        <f t="shared" si="164"/>
        <v>32795.186399453327</v>
      </c>
      <c r="BL33" s="180">
        <f t="shared" si="164"/>
        <v>32171.258953090361</v>
      </c>
      <c r="BM33" s="180">
        <f t="shared" si="164"/>
        <v>31547.331506727394</v>
      </c>
      <c r="BN33" s="180">
        <f t="shared" si="164"/>
        <v>30936.402548830323</v>
      </c>
      <c r="BO33" s="180">
        <f t="shared" si="164"/>
        <v>30338.472079399147</v>
      </c>
      <c r="BP33" s="180">
        <f t="shared" si="164"/>
        <v>29753.540098433867</v>
      </c>
      <c r="BQ33" s="180">
        <f t="shared" si="164"/>
        <v>29181.606605934481</v>
      </c>
      <c r="BR33" s="180">
        <f t="shared" si="164"/>
        <v>28622.671601900991</v>
      </c>
      <c r="BS33" s="180">
        <f t="shared" si="164"/>
        <v>28076.735086333396</v>
      </c>
      <c r="BT33" s="180">
        <f t="shared" si="164"/>
        <v>27543.797059231696</v>
      </c>
      <c r="BU33" s="180">
        <f t="shared" si="164"/>
        <v>27010.859032129996</v>
      </c>
    </row>
    <row r="34" spans="1:73" x14ac:dyDescent="0.3">
      <c r="A34" s="146"/>
      <c r="B34" s="150"/>
      <c r="C34" s="150"/>
      <c r="D34" s="150">
        <f>C34*C16</f>
        <v>0</v>
      </c>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80"/>
      <c r="AE34" s="150"/>
      <c r="AF34" s="150"/>
      <c r="AG34" s="150"/>
      <c r="AH34" s="150"/>
      <c r="AI34" s="150"/>
      <c r="AJ34" s="150"/>
      <c r="AK34" s="150"/>
      <c r="AL34" s="150"/>
      <c r="AM34" s="150"/>
      <c r="AN34" s="150"/>
      <c r="AO34" s="150"/>
      <c r="AP34" s="150"/>
      <c r="AQ34" s="150"/>
      <c r="AR34" s="150"/>
      <c r="AW34" s="150"/>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row>
    <row r="35" spans="1:73" x14ac:dyDescent="0.3">
      <c r="B35" s="150"/>
      <c r="C35" s="150"/>
      <c r="M35" s="309"/>
      <c r="N35" s="309"/>
    </row>
    <row r="36" spans="1:73" x14ac:dyDescent="0.3">
      <c r="A36" s="61" t="s">
        <v>52</v>
      </c>
    </row>
    <row r="37" spans="1:73" x14ac:dyDescent="0.3">
      <c r="A37" s="65" t="str">
        <f>IF(A3="MRR","New MRR Bookings","New ARR Bookings")</f>
        <v>New MRR Bookings</v>
      </c>
      <c r="B37" s="150">
        <f>B7*B23</f>
        <v>0</v>
      </c>
      <c r="C37" s="150">
        <f t="shared" ref="C37:BI37" si="165">C7*C23</f>
        <v>0</v>
      </c>
      <c r="D37" s="150">
        <f t="shared" si="165"/>
        <v>0</v>
      </c>
      <c r="E37" s="150">
        <f>E7*E23</f>
        <v>0</v>
      </c>
      <c r="F37" s="150">
        <f t="shared" si="165"/>
        <v>0</v>
      </c>
      <c r="G37" s="150">
        <f t="shared" si="165"/>
        <v>0</v>
      </c>
      <c r="H37" s="150">
        <f t="shared" si="165"/>
        <v>0</v>
      </c>
      <c r="I37" s="150">
        <f t="shared" si="165"/>
        <v>0</v>
      </c>
      <c r="J37" s="150">
        <f t="shared" si="165"/>
        <v>0</v>
      </c>
      <c r="K37" s="150">
        <f t="shared" si="165"/>
        <v>0</v>
      </c>
      <c r="L37" s="150">
        <f t="shared" si="165"/>
        <v>0</v>
      </c>
      <c r="M37" s="150">
        <f t="shared" si="165"/>
        <v>0</v>
      </c>
      <c r="N37" s="150">
        <f t="shared" si="165"/>
        <v>0</v>
      </c>
      <c r="O37" s="150">
        <f t="shared" si="165"/>
        <v>0</v>
      </c>
      <c r="P37" s="150">
        <f t="shared" si="165"/>
        <v>0</v>
      </c>
      <c r="Q37" s="150">
        <f t="shared" si="165"/>
        <v>0</v>
      </c>
      <c r="R37" s="150">
        <f t="shared" si="165"/>
        <v>0</v>
      </c>
      <c r="S37" s="150">
        <f t="shared" si="165"/>
        <v>0</v>
      </c>
      <c r="T37" s="150">
        <f t="shared" si="165"/>
        <v>0</v>
      </c>
      <c r="U37" s="150">
        <f t="shared" si="165"/>
        <v>0</v>
      </c>
      <c r="V37" s="150">
        <f t="shared" si="165"/>
        <v>0</v>
      </c>
      <c r="W37" s="150">
        <f t="shared" si="165"/>
        <v>0</v>
      </c>
      <c r="X37" s="150">
        <f t="shared" si="165"/>
        <v>0</v>
      </c>
      <c r="Y37" s="150">
        <f t="shared" si="165"/>
        <v>0</v>
      </c>
      <c r="Z37" s="150">
        <f t="shared" si="165"/>
        <v>0</v>
      </c>
      <c r="AA37" s="150">
        <f t="shared" si="165"/>
        <v>0</v>
      </c>
      <c r="AB37" s="150">
        <f t="shared" si="165"/>
        <v>0</v>
      </c>
      <c r="AC37" s="150">
        <f t="shared" si="165"/>
        <v>0</v>
      </c>
      <c r="AD37" s="150">
        <f t="shared" si="165"/>
        <v>0</v>
      </c>
      <c r="AE37" s="150">
        <f t="shared" si="165"/>
        <v>0</v>
      </c>
      <c r="AF37" s="150">
        <f t="shared" si="165"/>
        <v>0</v>
      </c>
      <c r="AG37" s="150">
        <f t="shared" si="165"/>
        <v>0</v>
      </c>
      <c r="AH37" s="150">
        <f t="shared" si="165"/>
        <v>0</v>
      </c>
      <c r="AI37" s="150">
        <f t="shared" si="165"/>
        <v>0</v>
      </c>
      <c r="AJ37" s="150">
        <f t="shared" si="165"/>
        <v>0</v>
      </c>
      <c r="AK37" s="150">
        <f t="shared" si="165"/>
        <v>0</v>
      </c>
      <c r="AL37" s="150">
        <f t="shared" si="165"/>
        <v>0</v>
      </c>
      <c r="AM37" s="150">
        <f t="shared" si="165"/>
        <v>0</v>
      </c>
      <c r="AN37" s="150">
        <f t="shared" si="165"/>
        <v>0</v>
      </c>
      <c r="AO37" s="150">
        <f t="shared" si="165"/>
        <v>0</v>
      </c>
      <c r="AP37" s="150">
        <f t="shared" si="165"/>
        <v>0</v>
      </c>
      <c r="AQ37" s="150">
        <f t="shared" si="165"/>
        <v>0</v>
      </c>
      <c r="AR37" s="150">
        <f t="shared" si="165"/>
        <v>0</v>
      </c>
      <c r="AS37" s="150">
        <f t="shared" si="165"/>
        <v>0</v>
      </c>
      <c r="AT37" s="150">
        <f t="shared" si="165"/>
        <v>0</v>
      </c>
      <c r="AU37" s="150">
        <f t="shared" si="165"/>
        <v>0</v>
      </c>
      <c r="AV37" s="150">
        <f t="shared" si="165"/>
        <v>0</v>
      </c>
      <c r="AW37" s="150">
        <f t="shared" si="165"/>
        <v>0</v>
      </c>
      <c r="AX37" s="150">
        <f t="shared" si="165"/>
        <v>0</v>
      </c>
      <c r="AY37" s="150">
        <f t="shared" si="165"/>
        <v>0</v>
      </c>
      <c r="AZ37" s="150">
        <f t="shared" si="165"/>
        <v>0</v>
      </c>
      <c r="BA37" s="150">
        <f t="shared" si="165"/>
        <v>0</v>
      </c>
      <c r="BB37" s="150">
        <f t="shared" si="165"/>
        <v>0</v>
      </c>
      <c r="BC37" s="150">
        <f t="shared" si="165"/>
        <v>0</v>
      </c>
      <c r="BD37" s="150">
        <f t="shared" si="165"/>
        <v>0</v>
      </c>
      <c r="BE37" s="150">
        <f t="shared" si="165"/>
        <v>0</v>
      </c>
      <c r="BF37" s="150">
        <f t="shared" si="165"/>
        <v>0</v>
      </c>
      <c r="BG37" s="150">
        <f t="shared" si="165"/>
        <v>0</v>
      </c>
      <c r="BH37" s="150">
        <f t="shared" si="165"/>
        <v>0</v>
      </c>
      <c r="BI37" s="150">
        <f t="shared" si="165"/>
        <v>0</v>
      </c>
      <c r="BJ37" s="150">
        <f t="shared" ref="BJ37:BU37" si="166">BJ7*BJ23</f>
        <v>0</v>
      </c>
      <c r="BK37" s="150">
        <f t="shared" si="166"/>
        <v>0</v>
      </c>
      <c r="BL37" s="150">
        <f t="shared" si="166"/>
        <v>0</v>
      </c>
      <c r="BM37" s="150">
        <f t="shared" si="166"/>
        <v>0</v>
      </c>
      <c r="BN37" s="150">
        <f t="shared" si="166"/>
        <v>0</v>
      </c>
      <c r="BO37" s="150">
        <f t="shared" si="166"/>
        <v>0</v>
      </c>
      <c r="BP37" s="150">
        <f t="shared" si="166"/>
        <v>0</v>
      </c>
      <c r="BQ37" s="150">
        <f t="shared" si="166"/>
        <v>0</v>
      </c>
      <c r="BR37" s="150">
        <f t="shared" si="166"/>
        <v>0</v>
      </c>
      <c r="BS37" s="150">
        <f t="shared" si="166"/>
        <v>0</v>
      </c>
      <c r="BT37" s="150">
        <f t="shared" si="166"/>
        <v>0</v>
      </c>
      <c r="BU37" s="150">
        <f t="shared" si="166"/>
        <v>0</v>
      </c>
    </row>
    <row r="38" spans="1:73" x14ac:dyDescent="0.3">
      <c r="A38" s="65" t="str">
        <f>IF($A$3="MRR","Expansion MRR Bookings","Expansion ARR Bookings")</f>
        <v>Expansion MRR Bookings</v>
      </c>
      <c r="B38" s="150">
        <f>IF($A$3="ARR",B30*12,B30)</f>
        <v>0</v>
      </c>
      <c r="C38" s="150">
        <f t="shared" ref="C38:BI38" si="167">IF($A$3="ARR",C30*12,C30)</f>
        <v>0</v>
      </c>
      <c r="D38" s="150">
        <f t="shared" si="167"/>
        <v>0</v>
      </c>
      <c r="E38" s="150">
        <f t="shared" si="167"/>
        <v>0</v>
      </c>
      <c r="F38" s="150">
        <f t="shared" si="167"/>
        <v>0</v>
      </c>
      <c r="G38" s="150">
        <f t="shared" si="167"/>
        <v>0</v>
      </c>
      <c r="H38" s="150">
        <f t="shared" si="167"/>
        <v>0</v>
      </c>
      <c r="I38" s="150">
        <f t="shared" si="167"/>
        <v>0</v>
      </c>
      <c r="J38" s="150">
        <f t="shared" si="167"/>
        <v>0</v>
      </c>
      <c r="K38" s="150">
        <f t="shared" si="167"/>
        <v>0</v>
      </c>
      <c r="L38" s="150">
        <f t="shared" si="167"/>
        <v>0</v>
      </c>
      <c r="M38" s="150">
        <f t="shared" si="167"/>
        <v>0</v>
      </c>
      <c r="N38" s="150">
        <f t="shared" si="167"/>
        <v>0</v>
      </c>
      <c r="O38" s="150">
        <f t="shared" si="167"/>
        <v>0</v>
      </c>
      <c r="P38" s="150">
        <f t="shared" si="167"/>
        <v>0</v>
      </c>
      <c r="Q38" s="150">
        <f t="shared" si="167"/>
        <v>0</v>
      </c>
      <c r="R38" s="150">
        <f t="shared" si="167"/>
        <v>0</v>
      </c>
      <c r="S38" s="150">
        <f t="shared" si="167"/>
        <v>0</v>
      </c>
      <c r="T38" s="150">
        <f t="shared" si="167"/>
        <v>0</v>
      </c>
      <c r="U38" s="150">
        <f t="shared" si="167"/>
        <v>0</v>
      </c>
      <c r="V38" s="150">
        <f t="shared" si="167"/>
        <v>0</v>
      </c>
      <c r="W38" s="150">
        <f t="shared" si="167"/>
        <v>0</v>
      </c>
      <c r="X38" s="150">
        <f t="shared" si="167"/>
        <v>0</v>
      </c>
      <c r="Y38" s="150">
        <f t="shared" si="167"/>
        <v>0</v>
      </c>
      <c r="Z38" s="150">
        <f t="shared" si="167"/>
        <v>0</v>
      </c>
      <c r="AA38" s="150">
        <f t="shared" si="167"/>
        <v>0</v>
      </c>
      <c r="AB38" s="150">
        <f t="shared" si="167"/>
        <v>0</v>
      </c>
      <c r="AC38" s="150">
        <f t="shared" si="167"/>
        <v>0</v>
      </c>
      <c r="AD38" s="150">
        <f t="shared" si="167"/>
        <v>0</v>
      </c>
      <c r="AE38" s="150">
        <f t="shared" si="167"/>
        <v>0</v>
      </c>
      <c r="AF38" s="150">
        <f t="shared" si="167"/>
        <v>0</v>
      </c>
      <c r="AG38" s="150">
        <f t="shared" si="167"/>
        <v>0</v>
      </c>
      <c r="AH38" s="150">
        <f t="shared" si="167"/>
        <v>0</v>
      </c>
      <c r="AI38" s="150">
        <f t="shared" si="167"/>
        <v>0</v>
      </c>
      <c r="AJ38" s="150">
        <f t="shared" si="167"/>
        <v>0</v>
      </c>
      <c r="AK38" s="150">
        <f t="shared" si="167"/>
        <v>0</v>
      </c>
      <c r="AL38" s="150">
        <f t="shared" si="167"/>
        <v>0</v>
      </c>
      <c r="AM38" s="150">
        <f t="shared" si="167"/>
        <v>0</v>
      </c>
      <c r="AN38" s="150">
        <f t="shared" si="167"/>
        <v>0</v>
      </c>
      <c r="AO38" s="150">
        <f t="shared" si="167"/>
        <v>0</v>
      </c>
      <c r="AP38" s="150">
        <f t="shared" si="167"/>
        <v>0</v>
      </c>
      <c r="AQ38" s="150">
        <f t="shared" si="167"/>
        <v>0</v>
      </c>
      <c r="AR38" s="150">
        <f t="shared" si="167"/>
        <v>0</v>
      </c>
      <c r="AS38" s="150">
        <f t="shared" si="167"/>
        <v>0</v>
      </c>
      <c r="AT38" s="150">
        <f t="shared" si="167"/>
        <v>0</v>
      </c>
      <c r="AU38" s="150">
        <f t="shared" si="167"/>
        <v>0</v>
      </c>
      <c r="AV38" s="150">
        <f t="shared" si="167"/>
        <v>0</v>
      </c>
      <c r="AW38" s="150">
        <f t="shared" si="167"/>
        <v>0</v>
      </c>
      <c r="AX38" s="150">
        <f t="shared" si="167"/>
        <v>0</v>
      </c>
      <c r="AY38" s="150">
        <f t="shared" si="167"/>
        <v>0</v>
      </c>
      <c r="AZ38" s="150">
        <f t="shared" si="167"/>
        <v>0</v>
      </c>
      <c r="BA38" s="150">
        <f t="shared" si="167"/>
        <v>0</v>
      </c>
      <c r="BB38" s="150">
        <f t="shared" si="167"/>
        <v>0</v>
      </c>
      <c r="BC38" s="150">
        <f t="shared" si="167"/>
        <v>0</v>
      </c>
      <c r="BD38" s="150">
        <f t="shared" si="167"/>
        <v>0</v>
      </c>
      <c r="BE38" s="150">
        <f t="shared" si="167"/>
        <v>0</v>
      </c>
      <c r="BF38" s="150">
        <f t="shared" si="167"/>
        <v>0</v>
      </c>
      <c r="BG38" s="150">
        <f t="shared" si="167"/>
        <v>0</v>
      </c>
      <c r="BH38" s="150">
        <f t="shared" si="167"/>
        <v>0</v>
      </c>
      <c r="BI38" s="150">
        <f t="shared" si="167"/>
        <v>0</v>
      </c>
      <c r="BJ38" s="150">
        <f t="shared" ref="BJ38:BU38" si="168">IF($A$3="ARR",BJ30*12,BJ30)</f>
        <v>0</v>
      </c>
      <c r="BK38" s="150">
        <f t="shared" si="168"/>
        <v>0</v>
      </c>
      <c r="BL38" s="150">
        <f t="shared" si="168"/>
        <v>0</v>
      </c>
      <c r="BM38" s="150">
        <f t="shared" si="168"/>
        <v>0</v>
      </c>
      <c r="BN38" s="150">
        <f t="shared" si="168"/>
        <v>0</v>
      </c>
      <c r="BO38" s="150">
        <f t="shared" si="168"/>
        <v>0</v>
      </c>
      <c r="BP38" s="150">
        <f t="shared" si="168"/>
        <v>0</v>
      </c>
      <c r="BQ38" s="150">
        <f t="shared" si="168"/>
        <v>0</v>
      </c>
      <c r="BR38" s="150">
        <f t="shared" si="168"/>
        <v>0</v>
      </c>
      <c r="BS38" s="150">
        <f t="shared" si="168"/>
        <v>0</v>
      </c>
      <c r="BT38" s="150">
        <f t="shared" si="168"/>
        <v>0</v>
      </c>
      <c r="BU38" s="150">
        <f t="shared" si="168"/>
        <v>0</v>
      </c>
    </row>
    <row r="39" spans="1:73" x14ac:dyDescent="0.3">
      <c r="A39" s="65" t="str">
        <f>IF(A3="MRR","Renewed MRR","Renewed ARR")</f>
        <v>Renewed MRR</v>
      </c>
      <c r="B39" s="150">
        <f>IF($A$3="ARR",B25*B16*(1+B24)+B31*12,SUM(B28,B30,B31,B32))</f>
        <v>45443</v>
      </c>
      <c r="C39" s="150">
        <f t="shared" ref="C39:BN39" si="169">IF($A$3="ARR",C25*C16*(1+C24)+C31*12,SUM(C28,C30,C31,C32))</f>
        <v>72538.925010262174</v>
      </c>
      <c r="D39" s="150">
        <f t="shared" si="169"/>
        <v>73746.128683359057</v>
      </c>
      <c r="E39" s="150">
        <f t="shared" si="169"/>
        <v>70602.860810076687</v>
      </c>
      <c r="F39" s="150">
        <f t="shared" si="169"/>
        <v>73975.936956409816</v>
      </c>
      <c r="G39" s="150">
        <f t="shared" si="169"/>
        <v>91049.877788963189</v>
      </c>
      <c r="H39" s="150">
        <f t="shared" si="169"/>
        <v>88827.447023211193</v>
      </c>
      <c r="I39" s="150">
        <f t="shared" si="169"/>
        <v>108986.18043294188</v>
      </c>
      <c r="J39" s="150">
        <f t="shared" si="169"/>
        <v>111707.98301605337</v>
      </c>
      <c r="K39" s="150">
        <f t="shared" si="169"/>
        <v>109970.1227525681</v>
      </c>
      <c r="L39" s="150">
        <f t="shared" si="169"/>
        <v>107281.37970322349</v>
      </c>
      <c r="M39" s="150">
        <f t="shared" si="169"/>
        <v>103612.56098715005</v>
      </c>
      <c r="N39" s="150">
        <f t="shared" si="169"/>
        <v>106667.79746366048</v>
      </c>
      <c r="O39" s="150">
        <f t="shared" si="169"/>
        <v>103350.86514330903</v>
      </c>
      <c r="P39" s="150">
        <f t="shared" si="169"/>
        <v>101000.00000000231</v>
      </c>
      <c r="Q39" s="150">
        <f t="shared" si="169"/>
        <v>96824.123036648947</v>
      </c>
      <c r="R39" s="150">
        <f t="shared" si="169"/>
        <v>96031.128653999011</v>
      </c>
      <c r="S39" s="150">
        <f t="shared" si="169"/>
        <v>87628.787782375919</v>
      </c>
      <c r="T39" s="150">
        <f t="shared" si="169"/>
        <v>77086.396078328733</v>
      </c>
      <c r="U39" s="150">
        <f t="shared" si="169"/>
        <v>83797.188553037617</v>
      </c>
      <c r="V39" s="150">
        <f t="shared" si="169"/>
        <v>75965.515515517356</v>
      </c>
      <c r="W39" s="150">
        <f t="shared" si="169"/>
        <v>73348.573647363635</v>
      </c>
      <c r="X39" s="150">
        <f t="shared" si="169"/>
        <v>67016.53710765799</v>
      </c>
      <c r="Y39" s="150">
        <f t="shared" si="169"/>
        <v>69208.278087711049</v>
      </c>
      <c r="Z39" s="150">
        <f t="shared" si="169"/>
        <v>67170.641369667908</v>
      </c>
      <c r="AA39" s="150">
        <f t="shared" si="169"/>
        <v>65281.145101021233</v>
      </c>
      <c r="AB39" s="150">
        <f t="shared" si="169"/>
        <v>56292.912562114114</v>
      </c>
      <c r="AC39" s="150">
        <f t="shared" si="169"/>
        <v>54591.330113888092</v>
      </c>
      <c r="AD39" s="150">
        <f t="shared" si="169"/>
        <v>54054.706777970729</v>
      </c>
      <c r="AE39" s="150">
        <f t="shared" si="169"/>
        <v>51937.243116630707</v>
      </c>
      <c r="AF39" s="150">
        <f t="shared" si="169"/>
        <v>47875.629794264139</v>
      </c>
      <c r="AG39" s="150">
        <f t="shared" si="169"/>
        <v>52128.67954137038</v>
      </c>
      <c r="AH39" s="150">
        <f t="shared" si="169"/>
        <v>49265.016258357107</v>
      </c>
      <c r="AI39" s="150">
        <f t="shared" si="169"/>
        <v>48165.086088901924</v>
      </c>
      <c r="AJ39" s="150">
        <f t="shared" si="169"/>
        <v>46537.394627056521</v>
      </c>
      <c r="AK39" s="150">
        <f t="shared" si="169"/>
        <v>48028.322186531463</v>
      </c>
      <c r="AL39" s="150">
        <f t="shared" si="169"/>
        <v>46823.256769272703</v>
      </c>
      <c r="AM39" s="150">
        <f t="shared" si="169"/>
        <v>46382.590807976696</v>
      </c>
      <c r="AN39" s="150">
        <f t="shared" si="169"/>
        <v>47275.237285345</v>
      </c>
      <c r="AO39" s="150">
        <f t="shared" si="169"/>
        <v>41400.562441468392</v>
      </c>
      <c r="AP39" s="150">
        <f t="shared" si="169"/>
        <v>42494.328353338838</v>
      </c>
      <c r="AQ39" s="150">
        <f t="shared" si="169"/>
        <v>41133.444583020784</v>
      </c>
      <c r="AR39" s="150">
        <f t="shared" si="169"/>
        <v>45836.402247251011</v>
      </c>
      <c r="AS39" s="150">
        <f t="shared" si="169"/>
        <v>44223.822265554511</v>
      </c>
      <c r="AT39" s="150">
        <f t="shared" si="169"/>
        <v>47242.696156326623</v>
      </c>
      <c r="AU39" s="150">
        <f t="shared" si="169"/>
        <v>44701.801834213249</v>
      </c>
      <c r="AV39" s="150">
        <f t="shared" si="169"/>
        <v>43843.901595464173</v>
      </c>
      <c r="AW39" s="150">
        <f t="shared" si="169"/>
        <v>42998.999845180988</v>
      </c>
      <c r="AX39" s="150">
        <f t="shared" si="169"/>
        <v>42167.096583363702</v>
      </c>
      <c r="AY39" s="150">
        <f t="shared" si="169"/>
        <v>41361.190298478206</v>
      </c>
      <c r="AZ39" s="150">
        <f t="shared" si="169"/>
        <v>40568.282502058602</v>
      </c>
      <c r="BA39" s="150">
        <f t="shared" si="169"/>
        <v>39788.373194104897</v>
      </c>
      <c r="BB39" s="150">
        <f t="shared" si="169"/>
        <v>39021.462374617084</v>
      </c>
      <c r="BC39" s="150">
        <f t="shared" si="169"/>
        <v>38267.550043595169</v>
      </c>
      <c r="BD39" s="150">
        <f t="shared" si="169"/>
        <v>37526.636201039146</v>
      </c>
      <c r="BE39" s="150">
        <f t="shared" si="169"/>
        <v>36811.719335414913</v>
      </c>
      <c r="BF39" s="150">
        <f t="shared" si="169"/>
        <v>36109.800958256579</v>
      </c>
      <c r="BG39" s="150">
        <f t="shared" si="169"/>
        <v>35420.881069564137</v>
      </c>
      <c r="BH39" s="150">
        <f t="shared" si="169"/>
        <v>34744.959669337593</v>
      </c>
      <c r="BI39" s="150">
        <f t="shared" si="169"/>
        <v>34082.036757576941</v>
      </c>
      <c r="BJ39" s="150">
        <f t="shared" si="169"/>
        <v>33432.112334282188</v>
      </c>
      <c r="BK39" s="150">
        <f t="shared" si="169"/>
        <v>32795.186399453327</v>
      </c>
      <c r="BL39" s="150">
        <f t="shared" si="169"/>
        <v>32171.258953090361</v>
      </c>
      <c r="BM39" s="150">
        <f t="shared" si="169"/>
        <v>31547.331506727394</v>
      </c>
      <c r="BN39" s="150">
        <f t="shared" si="169"/>
        <v>30936.402548830323</v>
      </c>
      <c r="BO39" s="150">
        <f t="shared" ref="BO39:BU39" si="170">IF($A$3="ARR",BO25*BO16*(1+BO24)+BO31*12,SUM(BO28,BO30,BO31,BO32))</f>
        <v>30338.472079399147</v>
      </c>
      <c r="BP39" s="150">
        <f t="shared" si="170"/>
        <v>29753.540098433867</v>
      </c>
      <c r="BQ39" s="150">
        <f t="shared" si="170"/>
        <v>29181.606605934481</v>
      </c>
      <c r="BR39" s="150">
        <f t="shared" si="170"/>
        <v>28622.671601900991</v>
      </c>
      <c r="BS39" s="150">
        <f t="shared" si="170"/>
        <v>28076.735086333396</v>
      </c>
      <c r="BT39" s="150">
        <f t="shared" si="170"/>
        <v>27543.797059231696</v>
      </c>
      <c r="BU39" s="150">
        <f t="shared" si="170"/>
        <v>27010.859032129996</v>
      </c>
    </row>
    <row r="40" spans="1:73" x14ac:dyDescent="0.3">
      <c r="A40" s="65" t="s">
        <v>53</v>
      </c>
      <c r="B40" s="151">
        <f>IFERROR(-(B30+B32)/B28,"N/A")</f>
        <v>0</v>
      </c>
      <c r="C40" s="151">
        <f t="shared" ref="C40:BI40" si="171">IFERROR(-(C30+C32)/C28,"N/A")</f>
        <v>0</v>
      </c>
      <c r="D40" s="151">
        <f t="shared" si="171"/>
        <v>0</v>
      </c>
      <c r="E40" s="151">
        <f t="shared" si="171"/>
        <v>0</v>
      </c>
      <c r="F40" s="151">
        <f t="shared" si="171"/>
        <v>0</v>
      </c>
      <c r="G40" s="151">
        <f t="shared" si="171"/>
        <v>0</v>
      </c>
      <c r="H40" s="151">
        <f t="shared" si="171"/>
        <v>0</v>
      </c>
      <c r="I40" s="151">
        <f t="shared" si="171"/>
        <v>0</v>
      </c>
      <c r="J40" s="151">
        <f t="shared" si="171"/>
        <v>0</v>
      </c>
      <c r="K40" s="151">
        <f t="shared" si="171"/>
        <v>0</v>
      </c>
      <c r="L40" s="151">
        <f t="shared" si="171"/>
        <v>0</v>
      </c>
      <c r="M40" s="151">
        <f t="shared" si="171"/>
        <v>0</v>
      </c>
      <c r="N40" s="151">
        <f t="shared" si="171"/>
        <v>0</v>
      </c>
      <c r="O40" s="151">
        <f t="shared" si="171"/>
        <v>0</v>
      </c>
      <c r="P40" s="151">
        <f t="shared" si="171"/>
        <v>0</v>
      </c>
      <c r="Q40" s="151">
        <f t="shared" si="171"/>
        <v>0</v>
      </c>
      <c r="R40" s="151">
        <f t="shared" si="171"/>
        <v>0</v>
      </c>
      <c r="S40" s="151">
        <f t="shared" si="171"/>
        <v>0</v>
      </c>
      <c r="T40" s="151">
        <f t="shared" si="171"/>
        <v>0</v>
      </c>
      <c r="U40" s="151">
        <f t="shared" si="171"/>
        <v>0</v>
      </c>
      <c r="V40" s="151">
        <f t="shared" si="171"/>
        <v>0</v>
      </c>
      <c r="W40" s="151">
        <f t="shared" si="171"/>
        <v>0</v>
      </c>
      <c r="X40" s="151">
        <f t="shared" si="171"/>
        <v>0</v>
      </c>
      <c r="Y40" s="151">
        <f t="shared" si="171"/>
        <v>0</v>
      </c>
      <c r="Z40" s="151">
        <f t="shared" si="171"/>
        <v>0</v>
      </c>
      <c r="AA40" s="151">
        <f t="shared" si="171"/>
        <v>0</v>
      </c>
      <c r="AB40" s="151">
        <f t="shared" si="171"/>
        <v>0</v>
      </c>
      <c r="AC40" s="151">
        <f t="shared" si="171"/>
        <v>0</v>
      </c>
      <c r="AD40" s="151">
        <f t="shared" si="171"/>
        <v>0</v>
      </c>
      <c r="AE40" s="151">
        <f t="shared" si="171"/>
        <v>0</v>
      </c>
      <c r="AF40" s="151">
        <f t="shared" si="171"/>
        <v>0</v>
      </c>
      <c r="AG40" s="151">
        <f t="shared" si="171"/>
        <v>0</v>
      </c>
      <c r="AH40" s="151">
        <f t="shared" si="171"/>
        <v>0</v>
      </c>
      <c r="AI40" s="151">
        <f t="shared" si="171"/>
        <v>0</v>
      </c>
      <c r="AJ40" s="151">
        <f t="shared" si="171"/>
        <v>0</v>
      </c>
      <c r="AK40" s="151">
        <f t="shared" si="171"/>
        <v>0</v>
      </c>
      <c r="AL40" s="151">
        <f t="shared" si="171"/>
        <v>0</v>
      </c>
      <c r="AM40" s="151">
        <f t="shared" si="171"/>
        <v>0</v>
      </c>
      <c r="AN40" s="151">
        <f t="shared" si="171"/>
        <v>0</v>
      </c>
      <c r="AO40" s="151">
        <f t="shared" si="171"/>
        <v>0</v>
      </c>
      <c r="AP40" s="151">
        <f t="shared" si="171"/>
        <v>0</v>
      </c>
      <c r="AQ40" s="151">
        <f t="shared" si="171"/>
        <v>0</v>
      </c>
      <c r="AR40" s="151">
        <f t="shared" si="171"/>
        <v>0</v>
      </c>
      <c r="AS40" s="151">
        <f t="shared" si="171"/>
        <v>0</v>
      </c>
      <c r="AT40" s="151">
        <f t="shared" si="171"/>
        <v>0</v>
      </c>
      <c r="AU40" s="151">
        <f t="shared" si="171"/>
        <v>1.9110096976611521E-2</v>
      </c>
      <c r="AV40" s="151">
        <f t="shared" si="171"/>
        <v>1.9191625472521082E-2</v>
      </c>
      <c r="AW40" s="151">
        <f t="shared" si="171"/>
        <v>1.9270678920841982E-2</v>
      </c>
      <c r="AX40" s="151">
        <f t="shared" si="171"/>
        <v>1.9347037484885126E-2</v>
      </c>
      <c r="AY40" s="151">
        <f t="shared" si="171"/>
        <v>1.9112207151664611E-2</v>
      </c>
      <c r="AZ40" s="151">
        <f t="shared" si="171"/>
        <v>1.9170333123821496E-2</v>
      </c>
      <c r="BA40" s="151">
        <f t="shared" si="171"/>
        <v>1.9224607497596923E-2</v>
      </c>
      <c r="BB40" s="151">
        <f t="shared" si="171"/>
        <v>1.9274746814766416E-2</v>
      </c>
      <c r="BC40" s="151">
        <f t="shared" si="171"/>
        <v>1.9320453031312461E-2</v>
      </c>
      <c r="BD40" s="151">
        <f t="shared" si="171"/>
        <v>1.9361413043478264E-2</v>
      </c>
      <c r="BE40" s="151">
        <f t="shared" si="171"/>
        <v>1.9050917907862834E-2</v>
      </c>
      <c r="BF40" s="151">
        <f t="shared" si="171"/>
        <v>1.9067796610169493E-2</v>
      </c>
      <c r="BG40" s="151">
        <f t="shared" si="171"/>
        <v>1.9078473722102234E-2</v>
      </c>
      <c r="BH40" s="151">
        <f t="shared" si="171"/>
        <v>1.9082568807339453E-2</v>
      </c>
      <c r="BI40" s="151">
        <f t="shared" si="171"/>
        <v>1.9079685746352413E-2</v>
      </c>
      <c r="BJ40" s="151">
        <f t="shared" ref="BJ40:BU40" si="172">IFERROR(-(BJ30+BJ32)/BJ28,"N/A")</f>
        <v>1.9069412662090009E-2</v>
      </c>
      <c r="BK40" s="151">
        <f t="shared" si="172"/>
        <v>1.9051321928460343E-2</v>
      </c>
      <c r="BL40" s="151">
        <f t="shared" si="172"/>
        <v>1.9024970273483946E-2</v>
      </c>
      <c r="BM40" s="151">
        <f t="shared" si="172"/>
        <v>1.9393939393939394E-2</v>
      </c>
      <c r="BN40" s="151">
        <f t="shared" si="172"/>
        <v>1.9365471775854966E-2</v>
      </c>
      <c r="BO40" s="151">
        <f t="shared" si="172"/>
        <v>1.9327731092436976E-2</v>
      </c>
      <c r="BP40" s="151">
        <f t="shared" si="172"/>
        <v>1.9280205655526992E-2</v>
      </c>
      <c r="BQ40" s="151">
        <f t="shared" si="172"/>
        <v>1.9222367846221059E-2</v>
      </c>
      <c r="BR40" s="151">
        <f t="shared" si="172"/>
        <v>1.9153674832962136E-2</v>
      </c>
      <c r="BS40" s="151">
        <f t="shared" si="172"/>
        <v>1.9073569482288829E-2</v>
      </c>
      <c r="BT40" s="151">
        <f t="shared" si="172"/>
        <v>1.8981481481481481E-2</v>
      </c>
      <c r="BU40" s="151">
        <f t="shared" si="172"/>
        <v>1.9348749410099102E-2</v>
      </c>
    </row>
    <row r="41" spans="1:73" x14ac:dyDescent="0.3">
      <c r="A41" s="65" t="s">
        <v>54</v>
      </c>
      <c r="B41" s="151">
        <f>IFERROR((B33-B28)/B28,"N/A")</f>
        <v>0.59626180072315149</v>
      </c>
      <c r="C41" s="151">
        <f t="shared" ref="C41:BI41" si="173">IFERROR((C33-C28)/C28,"N/A")</f>
        <v>1.6642150030843416E-2</v>
      </c>
      <c r="D41" s="151">
        <f>IFERROR((D33-D28)/D28,"N/A")</f>
        <v>-4.2622818707928375E-2</v>
      </c>
      <c r="E41" s="151">
        <f t="shared" si="173"/>
        <v>4.777534660255172E-2</v>
      </c>
      <c r="F41" s="151">
        <f t="shared" si="173"/>
        <v>0.23080398214643988</v>
      </c>
      <c r="G41" s="151">
        <f t="shared" si="173"/>
        <v>-2.4408937383784093E-2</v>
      </c>
      <c r="H41" s="151">
        <f t="shared" si="173"/>
        <v>0.2269426183605511</v>
      </c>
      <c r="I41" s="151">
        <f t="shared" si="173"/>
        <v>2.4973832207893478E-2</v>
      </c>
      <c r="J41" s="151">
        <f t="shared" si="173"/>
        <v>-1.5557171623406066E-2</v>
      </c>
      <c r="K41" s="151">
        <f t="shared" si="173"/>
        <v>-2.4449759462342929E-2</v>
      </c>
      <c r="L41" s="151">
        <f t="shared" si="173"/>
        <v>-3.4198094079537653E-2</v>
      </c>
      <c r="M41" s="151">
        <f t="shared" si="173"/>
        <v>2.9487124412351285E-2</v>
      </c>
      <c r="N41" s="151">
        <f t="shared" si="173"/>
        <v>-3.1095910848646342E-2</v>
      </c>
      <c r="O41" s="151">
        <f t="shared" si="173"/>
        <v>-2.2746448615083598E-2</v>
      </c>
      <c r="P41" s="151">
        <f t="shared" si="173"/>
        <v>-4.1345316468844269E-2</v>
      </c>
      <c r="Q41" s="151">
        <f t="shared" si="173"/>
        <v>-8.1900497291339264E-3</v>
      </c>
      <c r="R41" s="151">
        <f t="shared" si="173"/>
        <v>-8.7496012901158313E-2</v>
      </c>
      <c r="S41" s="151">
        <f t="shared" si="173"/>
        <v>-0.120307400922046</v>
      </c>
      <c r="T41" s="151">
        <f t="shared" si="173"/>
        <v>8.7055470434626872E-2</v>
      </c>
      <c r="U41" s="151">
        <f t="shared" si="173"/>
        <v>-9.3459854354939045E-2</v>
      </c>
      <c r="V41" s="151">
        <f t="shared" si="173"/>
        <v>-3.4449076668467582E-2</v>
      </c>
      <c r="W41" s="151">
        <f t="shared" si="173"/>
        <v>-8.6328011914015415E-2</v>
      </c>
      <c r="X41" s="151">
        <f t="shared" si="173"/>
        <v>3.2704479739562788E-2</v>
      </c>
      <c r="Y41" s="151">
        <f t="shared" si="173"/>
        <v>-2.9442095286068868E-2</v>
      </c>
      <c r="Z41" s="151">
        <f t="shared" si="173"/>
        <v>-2.8129793465094269E-2</v>
      </c>
      <c r="AA41" s="151">
        <f t="shared" si="173"/>
        <v>-0.13768497052246884</v>
      </c>
      <c r="AB41" s="151">
        <f t="shared" si="173"/>
        <v>-3.0227294534609126E-2</v>
      </c>
      <c r="AC41" s="151">
        <f t="shared" si="173"/>
        <v>-9.8298270952157357E-3</v>
      </c>
      <c r="AD41" s="151">
        <f t="shared" si="173"/>
        <v>-3.9172604710214901E-2</v>
      </c>
      <c r="AE41" s="151">
        <f t="shared" si="173"/>
        <v>-7.8202328014326347E-2</v>
      </c>
      <c r="AF41" s="151">
        <f t="shared" si="173"/>
        <v>8.8835379615534338E-2</v>
      </c>
      <c r="AG41" s="151">
        <f t="shared" si="173"/>
        <v>-5.4934506459934626E-2</v>
      </c>
      <c r="AH41" s="151">
        <f t="shared" si="173"/>
        <v>-2.2326800090492118E-2</v>
      </c>
      <c r="AI41" s="151">
        <f t="shared" si="173"/>
        <v>-3.3794011264529876E-2</v>
      </c>
      <c r="AJ41" s="151">
        <f t="shared" si="173"/>
        <v>3.2037194420164776E-2</v>
      </c>
      <c r="AK41" s="151">
        <f t="shared" si="173"/>
        <v>-2.5090724855608124E-2</v>
      </c>
      <c r="AL41" s="151">
        <f t="shared" si="173"/>
        <v>-9.4112625157075618E-3</v>
      </c>
      <c r="AM41" s="151">
        <f t="shared" si="173"/>
        <v>1.9245291429792016E-2</v>
      </c>
      <c r="AN41" s="151">
        <f t="shared" si="173"/>
        <v>-0.12426536980487493</v>
      </c>
      <c r="AO41" s="151">
        <f t="shared" si="173"/>
        <v>2.6419107552386509E-2</v>
      </c>
      <c r="AP41" s="151">
        <f t="shared" si="173"/>
        <v>-3.2025068357413582E-2</v>
      </c>
      <c r="AQ41" s="151">
        <f t="shared" si="173"/>
        <v>0.11433415586526229</v>
      </c>
      <c r="AR41" s="151">
        <f t="shared" si="173"/>
        <v>-3.5181207569431647E-2</v>
      </c>
      <c r="AS41" s="151">
        <f t="shared" si="173"/>
        <v>6.8263522602013599E-2</v>
      </c>
      <c r="AT41" s="151">
        <f t="shared" si="173"/>
        <v>-3.5349286361057046E-2</v>
      </c>
      <c r="AU41" s="151">
        <f t="shared" si="173"/>
        <v>-1.9110096976611597E-2</v>
      </c>
      <c r="AV41" s="151">
        <f t="shared" si="173"/>
        <v>-1.9191625472521078E-2</v>
      </c>
      <c r="AW41" s="151">
        <f t="shared" si="173"/>
        <v>-1.9270678920842055E-2</v>
      </c>
      <c r="AX41" s="151">
        <f t="shared" si="173"/>
        <v>-1.9347037484885119E-2</v>
      </c>
      <c r="AY41" s="151">
        <f t="shared" si="173"/>
        <v>-1.9112207151664597E-2</v>
      </c>
      <c r="AZ41" s="151">
        <f t="shared" si="173"/>
        <v>-1.9170333123821565E-2</v>
      </c>
      <c r="BA41" s="151">
        <f t="shared" si="173"/>
        <v>-1.9224607497596906E-2</v>
      </c>
      <c r="BB41" s="151">
        <f t="shared" si="173"/>
        <v>-1.9274746814766486E-2</v>
      </c>
      <c r="BC41" s="151">
        <f t="shared" si="173"/>
        <v>-1.9320453031312433E-2</v>
      </c>
      <c r="BD41" s="151">
        <f t="shared" si="173"/>
        <v>-1.936141304347833E-2</v>
      </c>
      <c r="BE41" s="151">
        <f t="shared" si="173"/>
        <v>-1.9050917907862897E-2</v>
      </c>
      <c r="BF41" s="151">
        <f t="shared" si="173"/>
        <v>-1.9067796610169455E-2</v>
      </c>
      <c r="BG41" s="151">
        <f t="shared" si="173"/>
        <v>-1.9078473722102293E-2</v>
      </c>
      <c r="BH41" s="151">
        <f t="shared" si="173"/>
        <v>-1.9082568807339408E-2</v>
      </c>
      <c r="BI41" s="151">
        <f t="shared" si="173"/>
        <v>-1.9079685746352468E-2</v>
      </c>
      <c r="BJ41" s="151">
        <f t="shared" ref="BJ41:BU41" si="174">IFERROR((BJ33-BJ28)/BJ28,"N/A")</f>
        <v>-1.9069412662089957E-2</v>
      </c>
      <c r="BK41" s="151">
        <f t="shared" si="174"/>
        <v>-1.9051321928460395E-2</v>
      </c>
      <c r="BL41" s="151">
        <f t="shared" si="174"/>
        <v>-1.9024970273483998E-2</v>
      </c>
      <c r="BM41" s="151">
        <f t="shared" si="174"/>
        <v>-1.9393939393939446E-2</v>
      </c>
      <c r="BN41" s="151">
        <f t="shared" si="174"/>
        <v>-1.9365471775855018E-2</v>
      </c>
      <c r="BO41" s="151">
        <f t="shared" si="174"/>
        <v>-1.9327731092437024E-2</v>
      </c>
      <c r="BP41" s="151">
        <f t="shared" si="174"/>
        <v>-1.9280205655527041E-2</v>
      </c>
      <c r="BQ41" s="151">
        <f t="shared" si="174"/>
        <v>-1.9222367846221104E-2</v>
      </c>
      <c r="BR41" s="151">
        <f t="shared" si="174"/>
        <v>-1.9153674832962184E-2</v>
      </c>
      <c r="BS41" s="151">
        <f t="shared" si="174"/>
        <v>-1.9073569482288871E-2</v>
      </c>
      <c r="BT41" s="151">
        <f t="shared" si="174"/>
        <v>-1.8981481481481523E-2</v>
      </c>
      <c r="BU41" s="151">
        <f t="shared" si="174"/>
        <v>-1.9348749410099144E-2</v>
      </c>
    </row>
    <row r="42" spans="1:73" x14ac:dyDescent="0.3">
      <c r="A42" s="65" t="s">
        <v>55</v>
      </c>
      <c r="B42" s="150">
        <f>SUM(B29:B32)</f>
        <v>0</v>
      </c>
      <c r="C42" s="150">
        <f t="shared" ref="C42:BI42" si="175">SUM(C29:C32)</f>
        <v>0</v>
      </c>
      <c r="D42" s="150">
        <f t="shared" si="175"/>
        <v>0</v>
      </c>
      <c r="E42" s="150">
        <f t="shared" si="175"/>
        <v>0</v>
      </c>
      <c r="F42" s="150">
        <f t="shared" si="175"/>
        <v>0</v>
      </c>
      <c r="G42" s="150">
        <f t="shared" si="175"/>
        <v>0</v>
      </c>
      <c r="H42" s="150">
        <f t="shared" si="175"/>
        <v>0</v>
      </c>
      <c r="I42" s="150">
        <f t="shared" si="175"/>
        <v>0</v>
      </c>
      <c r="J42" s="150">
        <f t="shared" si="175"/>
        <v>0</v>
      </c>
      <c r="K42" s="150">
        <f t="shared" si="175"/>
        <v>0</v>
      </c>
      <c r="L42" s="150">
        <f t="shared" si="175"/>
        <v>0</v>
      </c>
      <c r="M42" s="150">
        <f t="shared" si="175"/>
        <v>0</v>
      </c>
      <c r="N42" s="150">
        <f t="shared" si="175"/>
        <v>0</v>
      </c>
      <c r="O42" s="150">
        <f t="shared" si="175"/>
        <v>0</v>
      </c>
      <c r="P42" s="150">
        <f t="shared" si="175"/>
        <v>0</v>
      </c>
      <c r="Q42" s="150">
        <f t="shared" si="175"/>
        <v>0</v>
      </c>
      <c r="R42" s="150">
        <f t="shared" si="175"/>
        <v>0</v>
      </c>
      <c r="S42" s="150">
        <f t="shared" si="175"/>
        <v>0</v>
      </c>
      <c r="T42" s="150">
        <f t="shared" si="175"/>
        <v>0</v>
      </c>
      <c r="U42" s="150">
        <f t="shared" si="175"/>
        <v>0</v>
      </c>
      <c r="V42" s="150">
        <f t="shared" si="175"/>
        <v>0</v>
      </c>
      <c r="W42" s="150">
        <f t="shared" si="175"/>
        <v>0</v>
      </c>
      <c r="X42" s="150">
        <f t="shared" si="175"/>
        <v>0</v>
      </c>
      <c r="Y42" s="150">
        <f t="shared" si="175"/>
        <v>0</v>
      </c>
      <c r="Z42" s="150">
        <f t="shared" si="175"/>
        <v>0</v>
      </c>
      <c r="AA42" s="150">
        <f t="shared" si="175"/>
        <v>0</v>
      </c>
      <c r="AB42" s="150">
        <f t="shared" si="175"/>
        <v>0</v>
      </c>
      <c r="AC42" s="150">
        <f t="shared" si="175"/>
        <v>0</v>
      </c>
      <c r="AD42" s="150">
        <f t="shared" si="175"/>
        <v>0</v>
      </c>
      <c r="AE42" s="150">
        <f t="shared" si="175"/>
        <v>0</v>
      </c>
      <c r="AF42" s="150">
        <f t="shared" si="175"/>
        <v>0</v>
      </c>
      <c r="AG42" s="150">
        <f t="shared" si="175"/>
        <v>0</v>
      </c>
      <c r="AH42" s="150">
        <f t="shared" si="175"/>
        <v>0</v>
      </c>
      <c r="AI42" s="150">
        <f t="shared" si="175"/>
        <v>0</v>
      </c>
      <c r="AJ42" s="150">
        <f t="shared" si="175"/>
        <v>0</v>
      </c>
      <c r="AK42" s="150">
        <f t="shared" si="175"/>
        <v>0</v>
      </c>
      <c r="AL42" s="150">
        <f t="shared" si="175"/>
        <v>0</v>
      </c>
      <c r="AM42" s="150">
        <f t="shared" si="175"/>
        <v>0</v>
      </c>
      <c r="AN42" s="150">
        <f t="shared" si="175"/>
        <v>0</v>
      </c>
      <c r="AO42" s="150">
        <f t="shared" si="175"/>
        <v>0</v>
      </c>
      <c r="AP42" s="150">
        <f t="shared" si="175"/>
        <v>0</v>
      </c>
      <c r="AQ42" s="150">
        <f t="shared" si="175"/>
        <v>0</v>
      </c>
      <c r="AR42" s="150">
        <f t="shared" si="175"/>
        <v>0</v>
      </c>
      <c r="AS42" s="150">
        <f t="shared" si="175"/>
        <v>0</v>
      </c>
      <c r="AT42" s="150">
        <f t="shared" si="175"/>
        <v>0</v>
      </c>
      <c r="AU42" s="150">
        <f t="shared" si="175"/>
        <v>-870.8987272149717</v>
      </c>
      <c r="AV42" s="150">
        <f t="shared" si="175"/>
        <v>-857.90023874907661</v>
      </c>
      <c r="AW42" s="150">
        <f t="shared" si="175"/>
        <v>-844.90175028318151</v>
      </c>
      <c r="AX42" s="150">
        <f t="shared" si="175"/>
        <v>-831.90326181728631</v>
      </c>
      <c r="AY42" s="150">
        <f t="shared" si="175"/>
        <v>-805.90628488549612</v>
      </c>
      <c r="AZ42" s="150">
        <f t="shared" si="175"/>
        <v>-792.90779641960103</v>
      </c>
      <c r="BA42" s="150">
        <f t="shared" si="175"/>
        <v>-779.90930795370593</v>
      </c>
      <c r="BB42" s="150">
        <f t="shared" si="175"/>
        <v>-766.91081948781084</v>
      </c>
      <c r="BC42" s="150">
        <f t="shared" si="175"/>
        <v>-753.91233102191575</v>
      </c>
      <c r="BD42" s="150">
        <f t="shared" si="175"/>
        <v>-740.91384255602065</v>
      </c>
      <c r="BE42" s="150">
        <f t="shared" si="175"/>
        <v>-714.91686562423035</v>
      </c>
      <c r="BF42" s="150">
        <f t="shared" si="175"/>
        <v>-701.91837715833526</v>
      </c>
      <c r="BG42" s="150">
        <f t="shared" si="175"/>
        <v>-688.91988869244017</v>
      </c>
      <c r="BH42" s="150">
        <f t="shared" si="175"/>
        <v>-675.92140022654507</v>
      </c>
      <c r="BI42" s="150">
        <f t="shared" si="175"/>
        <v>-662.92291176064998</v>
      </c>
      <c r="BJ42" s="150">
        <f t="shared" ref="BJ42:BU42" si="176">SUM(BJ29:BJ32)</f>
        <v>-649.92442329475489</v>
      </c>
      <c r="BK42" s="150">
        <f t="shared" si="176"/>
        <v>-636.92593482885979</v>
      </c>
      <c r="BL42" s="150">
        <f t="shared" si="176"/>
        <v>-623.92744636296459</v>
      </c>
      <c r="BM42" s="150">
        <f t="shared" si="176"/>
        <v>-623.92744636296459</v>
      </c>
      <c r="BN42" s="150">
        <f t="shared" si="176"/>
        <v>-610.92895789706949</v>
      </c>
      <c r="BO42" s="150">
        <f t="shared" si="176"/>
        <v>-597.93046943117429</v>
      </c>
      <c r="BP42" s="150">
        <f t="shared" si="176"/>
        <v>-584.93198096527919</v>
      </c>
      <c r="BQ42" s="150">
        <f t="shared" si="176"/>
        <v>-571.9334924993841</v>
      </c>
      <c r="BR42" s="150">
        <f t="shared" si="176"/>
        <v>-558.93500403348889</v>
      </c>
      <c r="BS42" s="150">
        <f t="shared" si="176"/>
        <v>-545.9365155675938</v>
      </c>
      <c r="BT42" s="150">
        <f t="shared" si="176"/>
        <v>-532.93802710169871</v>
      </c>
      <c r="BU42" s="150">
        <f t="shared" si="176"/>
        <v>-532.93802710169871</v>
      </c>
    </row>
    <row r="43" spans="1:73" x14ac:dyDescent="0.3">
      <c r="A43" s="65" t="s">
        <v>426</v>
      </c>
      <c r="B43" s="150">
        <f>IFERROR(B33/B9,0)</f>
        <v>20.689938679481511</v>
      </c>
      <c r="C43" s="150">
        <f t="shared" ref="C43:BN43" si="177">IFERROR(C33/C9,0)</f>
        <v>21.034263743114391</v>
      </c>
      <c r="D43" s="150">
        <f t="shared" si="177"/>
        <v>20.137724132936874</v>
      </c>
      <c r="E43" s="150">
        <f t="shared" si="177"/>
        <v>21.099810883174506</v>
      </c>
      <c r="F43" s="150">
        <f t="shared" si="177"/>
        <v>25.969731257547974</v>
      </c>
      <c r="G43" s="150">
        <f t="shared" si="177"/>
        <v>25.335837713408782</v>
      </c>
      <c r="H43" s="150">
        <f t="shared" si="177"/>
        <v>31.085619062447769</v>
      </c>
      <c r="I43" s="150">
        <f t="shared" si="177"/>
        <v>31.861946096991836</v>
      </c>
      <c r="J43" s="150">
        <f t="shared" si="177"/>
        <v>31.366264333305221</v>
      </c>
      <c r="K43" s="150">
        <f t="shared" si="177"/>
        <v>30.59936671512364</v>
      </c>
      <c r="L43" s="150">
        <f t="shared" si="177"/>
        <v>29.552926693425569</v>
      </c>
      <c r="M43" s="150">
        <f t="shared" si="177"/>
        <v>30.424357519583708</v>
      </c>
      <c r="N43" s="150">
        <f t="shared" si="177"/>
        <v>29.47828441052739</v>
      </c>
      <c r="O43" s="150">
        <f t="shared" si="177"/>
        <v>28.807758128922508</v>
      </c>
      <c r="P43" s="150">
        <f t="shared" si="177"/>
        <v>27.616692252324285</v>
      </c>
      <c r="Q43" s="150">
        <f t="shared" si="177"/>
        <v>27.390510169423564</v>
      </c>
      <c r="R43" s="150">
        <f t="shared" si="177"/>
        <v>24.99394973827037</v>
      </c>
      <c r="S43" s="150">
        <f t="shared" si="177"/>
        <v>21.986992606482811</v>
      </c>
      <c r="T43" s="150">
        <f t="shared" si="177"/>
        <v>23.901080591282835</v>
      </c>
      <c r="U43" s="150">
        <f t="shared" si="177"/>
        <v>21.66728908029588</v>
      </c>
      <c r="V43" s="150">
        <f t="shared" si="177"/>
        <v>20.920870977570917</v>
      </c>
      <c r="W43" s="150">
        <f t="shared" si="177"/>
        <v>19.114813778567594</v>
      </c>
      <c r="X43" s="150">
        <f t="shared" si="177"/>
        <v>19.739953818514277</v>
      </c>
      <c r="Y43" s="150">
        <f t="shared" si="177"/>
        <v>19.15876821724698</v>
      </c>
      <c r="Z43" s="150">
        <f t="shared" si="177"/>
        <v>18.619836024250208</v>
      </c>
      <c r="AA43" s="150">
        <f t="shared" si="177"/>
        <v>16.056164450118114</v>
      </c>
      <c r="AB43" s="150">
        <f t="shared" si="177"/>
        <v>15.570830038188275</v>
      </c>
      <c r="AC43" s="150">
        <f t="shared" si="177"/>
        <v>15.417771471183894</v>
      </c>
      <c r="AD43" s="150">
        <f t="shared" si="177"/>
        <v>14.813817203830778</v>
      </c>
      <c r="AE43" s="150">
        <f t="shared" si="177"/>
        <v>13.655342211712533</v>
      </c>
      <c r="AF43" s="150">
        <f t="shared" si="177"/>
        <v>14.868419720870046</v>
      </c>
      <c r="AG43" s="150">
        <f t="shared" si="177"/>
        <v>14.051630421664891</v>
      </c>
      <c r="AH43" s="150">
        <f t="shared" si="177"/>
        <v>13.737902478294901</v>
      </c>
      <c r="AI43" s="150">
        <f t="shared" si="177"/>
        <v>13.27364364719239</v>
      </c>
      <c r="AJ43" s="150">
        <f t="shared" si="177"/>
        <v>13.698893949381478</v>
      </c>
      <c r="AK43" s="150">
        <f t="shared" si="177"/>
        <v>13.355178770471392</v>
      </c>
      <c r="AL43" s="150">
        <f t="shared" si="177"/>
        <v>13.229489677118282</v>
      </c>
      <c r="AM43" s="150">
        <f t="shared" si="177"/>
        <v>13.484095061421849</v>
      </c>
      <c r="AN43" s="150">
        <f t="shared" si="177"/>
        <v>11.808489002130175</v>
      </c>
      <c r="AO43" s="150">
        <f t="shared" si="177"/>
        <v>12.120458743108625</v>
      </c>
      <c r="AP43" s="150">
        <f t="shared" si="177"/>
        <v>11.73230022333736</v>
      </c>
      <c r="AQ43" s="150">
        <f t="shared" si="177"/>
        <v>13.073702865730466</v>
      </c>
      <c r="AR43" s="150">
        <f t="shared" si="177"/>
        <v>12.613754211510129</v>
      </c>
      <c r="AS43" s="150">
        <f t="shared" si="177"/>
        <v>13.474813507223795</v>
      </c>
      <c r="AT43" s="150">
        <f t="shared" si="177"/>
        <v>12.9984884658951</v>
      </c>
      <c r="AU43" s="150">
        <f t="shared" si="177"/>
        <v>12.9984884658951</v>
      </c>
      <c r="AV43" s="150">
        <f t="shared" si="177"/>
        <v>12.9984884658951</v>
      </c>
      <c r="AW43" s="150">
        <f t="shared" si="177"/>
        <v>12.998488465895099</v>
      </c>
      <c r="AX43" s="150">
        <f t="shared" si="177"/>
        <v>12.998488465895099</v>
      </c>
      <c r="AY43" s="150">
        <f t="shared" si="177"/>
        <v>12.998488465895099</v>
      </c>
      <c r="AZ43" s="150">
        <f t="shared" si="177"/>
        <v>12.998488465895099</v>
      </c>
      <c r="BA43" s="150">
        <f t="shared" si="177"/>
        <v>12.998488465895099</v>
      </c>
      <c r="BB43" s="150">
        <f t="shared" si="177"/>
        <v>12.998488465895099</v>
      </c>
      <c r="BC43" s="150">
        <f t="shared" si="177"/>
        <v>12.998488465895099</v>
      </c>
      <c r="BD43" s="150">
        <f t="shared" si="177"/>
        <v>12.998488465895097</v>
      </c>
      <c r="BE43" s="150">
        <f t="shared" si="177"/>
        <v>12.998488465895097</v>
      </c>
      <c r="BF43" s="150">
        <f t="shared" si="177"/>
        <v>12.998488465895097</v>
      </c>
      <c r="BG43" s="150">
        <f t="shared" si="177"/>
        <v>12.998488465895097</v>
      </c>
      <c r="BH43" s="150">
        <f t="shared" si="177"/>
        <v>12.998488465895097</v>
      </c>
      <c r="BI43" s="150">
        <f t="shared" si="177"/>
        <v>12.998488465895097</v>
      </c>
      <c r="BJ43" s="150">
        <f t="shared" si="177"/>
        <v>12.998488465895097</v>
      </c>
      <c r="BK43" s="150">
        <f t="shared" si="177"/>
        <v>12.998488465895095</v>
      </c>
      <c r="BL43" s="150">
        <f t="shared" si="177"/>
        <v>12.998488465895095</v>
      </c>
      <c r="BM43" s="150">
        <f t="shared" si="177"/>
        <v>12.998488465895095</v>
      </c>
      <c r="BN43" s="150">
        <f t="shared" si="177"/>
        <v>12.998488465895093</v>
      </c>
      <c r="BO43" s="150">
        <f t="shared" ref="BO43:BU43" si="178">IFERROR(BO33/BO9,0)</f>
        <v>12.998488465895093</v>
      </c>
      <c r="BP43" s="150">
        <f t="shared" si="178"/>
        <v>12.998488465895093</v>
      </c>
      <c r="BQ43" s="150">
        <f t="shared" si="178"/>
        <v>12.998488465895091</v>
      </c>
      <c r="BR43" s="150">
        <f t="shared" si="178"/>
        <v>12.998488465895091</v>
      </c>
      <c r="BS43" s="150">
        <f t="shared" si="178"/>
        <v>12.998488465895091</v>
      </c>
      <c r="BT43" s="150">
        <f t="shared" si="178"/>
        <v>12.99848846589509</v>
      </c>
      <c r="BU43" s="150">
        <f t="shared" si="178"/>
        <v>12.99848846589509</v>
      </c>
    </row>
    <row r="44" spans="1:73" x14ac:dyDescent="0.3">
      <c r="A44" s="65" t="s">
        <v>887</v>
      </c>
      <c r="B44" s="150">
        <f t="shared" ref="B44:AG44" si="179">B37+B39+B52</f>
        <v>45443</v>
      </c>
      <c r="C44" s="150">
        <f t="shared" si="179"/>
        <v>72538.925010262174</v>
      </c>
      <c r="D44" s="150">
        <f t="shared" si="179"/>
        <v>73746.128683359057</v>
      </c>
      <c r="E44" s="150">
        <f t="shared" si="179"/>
        <v>70602.860810076687</v>
      </c>
      <c r="F44" s="150">
        <f t="shared" si="179"/>
        <v>73975.936956409816</v>
      </c>
      <c r="G44" s="150">
        <f t="shared" si="179"/>
        <v>91049.877788963189</v>
      </c>
      <c r="H44" s="150">
        <f t="shared" si="179"/>
        <v>88827.447023211193</v>
      </c>
      <c r="I44" s="150">
        <f t="shared" si="179"/>
        <v>108986.18043294188</v>
      </c>
      <c r="J44" s="150">
        <f t="shared" si="179"/>
        <v>111707.98301605337</v>
      </c>
      <c r="K44" s="150">
        <f t="shared" si="179"/>
        <v>109970.1227525681</v>
      </c>
      <c r="L44" s="150">
        <f t="shared" si="179"/>
        <v>107281.37970322349</v>
      </c>
      <c r="M44" s="150">
        <f t="shared" si="179"/>
        <v>103612.56098715005</v>
      </c>
      <c r="N44" s="150">
        <f t="shared" si="179"/>
        <v>106667.79746366048</v>
      </c>
      <c r="O44" s="150">
        <f t="shared" si="179"/>
        <v>103350.86514330903</v>
      </c>
      <c r="P44" s="150">
        <f t="shared" si="179"/>
        <v>101000.00000000231</v>
      </c>
      <c r="Q44" s="150">
        <f t="shared" si="179"/>
        <v>96824.123036648947</v>
      </c>
      <c r="R44" s="150">
        <f t="shared" si="179"/>
        <v>96031.128653999011</v>
      </c>
      <c r="S44" s="150">
        <f t="shared" si="179"/>
        <v>87628.787782375919</v>
      </c>
      <c r="T44" s="150">
        <f t="shared" si="179"/>
        <v>77086.396078328733</v>
      </c>
      <c r="U44" s="150">
        <f t="shared" si="179"/>
        <v>83797.188553037617</v>
      </c>
      <c r="V44" s="150">
        <f t="shared" si="179"/>
        <v>75965.515515517356</v>
      </c>
      <c r="W44" s="150">
        <f t="shared" si="179"/>
        <v>73348.573647363635</v>
      </c>
      <c r="X44" s="150">
        <f t="shared" si="179"/>
        <v>67016.53710765799</v>
      </c>
      <c r="Y44" s="150">
        <f t="shared" si="179"/>
        <v>69208.278087711049</v>
      </c>
      <c r="Z44" s="150">
        <f t="shared" si="179"/>
        <v>67170.641369667908</v>
      </c>
      <c r="AA44" s="150">
        <f t="shared" si="179"/>
        <v>65281.145101021233</v>
      </c>
      <c r="AB44" s="150">
        <f t="shared" si="179"/>
        <v>56292.912562114114</v>
      </c>
      <c r="AC44" s="150">
        <f t="shared" si="179"/>
        <v>54591.330113888092</v>
      </c>
      <c r="AD44" s="150">
        <f t="shared" si="179"/>
        <v>54054.706777970729</v>
      </c>
      <c r="AE44" s="150">
        <f t="shared" si="179"/>
        <v>51937.243116630707</v>
      </c>
      <c r="AF44" s="150">
        <f t="shared" si="179"/>
        <v>47875.629794264139</v>
      </c>
      <c r="AG44" s="150">
        <f t="shared" si="179"/>
        <v>52128.67954137038</v>
      </c>
      <c r="AH44" s="150">
        <f t="shared" ref="AH44:BM44" si="180">AH37+AH39+AH52</f>
        <v>49265.016258357107</v>
      </c>
      <c r="AI44" s="150">
        <f t="shared" si="180"/>
        <v>48165.086088901924</v>
      </c>
      <c r="AJ44" s="150">
        <f t="shared" si="180"/>
        <v>46537.394627056521</v>
      </c>
      <c r="AK44" s="150">
        <f t="shared" si="180"/>
        <v>48028.322186531463</v>
      </c>
      <c r="AL44" s="150">
        <f t="shared" si="180"/>
        <v>46823.256769272703</v>
      </c>
      <c r="AM44" s="150">
        <f t="shared" si="180"/>
        <v>46382.590807976696</v>
      </c>
      <c r="AN44" s="150">
        <f t="shared" si="180"/>
        <v>47275.237285345</v>
      </c>
      <c r="AO44" s="150">
        <f t="shared" si="180"/>
        <v>41400.562441468392</v>
      </c>
      <c r="AP44" s="150">
        <f t="shared" si="180"/>
        <v>42494.328353338838</v>
      </c>
      <c r="AQ44" s="150">
        <f t="shared" si="180"/>
        <v>41133.444583020784</v>
      </c>
      <c r="AR44" s="150">
        <f t="shared" si="180"/>
        <v>45836.402247251011</v>
      </c>
      <c r="AS44" s="150">
        <f t="shared" si="180"/>
        <v>44223.822265554511</v>
      </c>
      <c r="AT44" s="150">
        <f t="shared" si="180"/>
        <v>47242.696156326623</v>
      </c>
      <c r="AU44" s="150">
        <f t="shared" si="180"/>
        <v>44701.801834213249</v>
      </c>
      <c r="AV44" s="150">
        <f t="shared" si="180"/>
        <v>43843.901595464173</v>
      </c>
      <c r="AW44" s="150">
        <f t="shared" si="180"/>
        <v>42998.999845180988</v>
      </c>
      <c r="AX44" s="150">
        <f t="shared" si="180"/>
        <v>42167.096583363702</v>
      </c>
      <c r="AY44" s="150">
        <f t="shared" si="180"/>
        <v>41361.190298478206</v>
      </c>
      <c r="AZ44" s="150">
        <f t="shared" si="180"/>
        <v>40568.282502058602</v>
      </c>
      <c r="BA44" s="150">
        <f t="shared" si="180"/>
        <v>39788.373194104897</v>
      </c>
      <c r="BB44" s="150">
        <f t="shared" si="180"/>
        <v>39021.462374617084</v>
      </c>
      <c r="BC44" s="150">
        <f t="shared" si="180"/>
        <v>38267.550043595169</v>
      </c>
      <c r="BD44" s="150">
        <f t="shared" si="180"/>
        <v>37526.636201039146</v>
      </c>
      <c r="BE44" s="150">
        <f t="shared" si="180"/>
        <v>36811.719335414913</v>
      </c>
      <c r="BF44" s="150">
        <f t="shared" si="180"/>
        <v>36109.800958256579</v>
      </c>
      <c r="BG44" s="150">
        <f t="shared" si="180"/>
        <v>35420.881069564137</v>
      </c>
      <c r="BH44" s="150">
        <f t="shared" si="180"/>
        <v>34744.959669337593</v>
      </c>
      <c r="BI44" s="150">
        <f t="shared" si="180"/>
        <v>34082.036757576941</v>
      </c>
      <c r="BJ44" s="150">
        <f t="shared" si="180"/>
        <v>33432.112334282188</v>
      </c>
      <c r="BK44" s="150">
        <f t="shared" si="180"/>
        <v>32795.186399453327</v>
      </c>
      <c r="BL44" s="150">
        <f t="shared" si="180"/>
        <v>32171.258953090361</v>
      </c>
      <c r="BM44" s="150">
        <f t="shared" si="180"/>
        <v>31547.331506727394</v>
      </c>
      <c r="BN44" s="150">
        <f t="shared" ref="BN44:BU44" si="181">BN37+BN39+BN52</f>
        <v>30936.402548830323</v>
      </c>
      <c r="BO44" s="150">
        <f t="shared" si="181"/>
        <v>30338.472079399147</v>
      </c>
      <c r="BP44" s="150">
        <f t="shared" si="181"/>
        <v>29753.540098433867</v>
      </c>
      <c r="BQ44" s="150">
        <f t="shared" si="181"/>
        <v>29181.606605934481</v>
      </c>
      <c r="BR44" s="150">
        <f t="shared" si="181"/>
        <v>28622.671601900991</v>
      </c>
      <c r="BS44" s="150">
        <f t="shared" si="181"/>
        <v>28076.735086333396</v>
      </c>
      <c r="BT44" s="150">
        <f t="shared" si="181"/>
        <v>27543.797059231696</v>
      </c>
      <c r="BU44" s="150">
        <f t="shared" si="181"/>
        <v>27010.859032129996</v>
      </c>
    </row>
    <row r="46" spans="1:73" customFormat="1" x14ac:dyDescent="0.3"/>
    <row r="47" spans="1:73" x14ac:dyDescent="0.3">
      <c r="A47" s="175" t="s">
        <v>286</v>
      </c>
    </row>
    <row r="49" spans="1:73" x14ac:dyDescent="0.3">
      <c r="A49" s="65" t="s">
        <v>287</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row>
    <row r="50" spans="1:73" x14ac:dyDescent="0.3">
      <c r="A50" s="65" t="s">
        <v>288</v>
      </c>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row>
    <row r="51" spans="1:73" x14ac:dyDescent="0.3">
      <c r="A51" s="262" t="s">
        <v>289</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row>
    <row r="52" spans="1:73" x14ac:dyDescent="0.3">
      <c r="A52" s="64" t="s">
        <v>290</v>
      </c>
      <c r="B52" s="219">
        <f>SUM(B49:B51)</f>
        <v>0</v>
      </c>
      <c r="C52" s="219">
        <f t="shared" ref="C52:BI52" si="182">SUM(C49:C51)</f>
        <v>0</v>
      </c>
      <c r="D52" s="219">
        <f t="shared" si="182"/>
        <v>0</v>
      </c>
      <c r="E52" s="219">
        <f t="shared" si="182"/>
        <v>0</v>
      </c>
      <c r="F52" s="219">
        <f t="shared" si="182"/>
        <v>0</v>
      </c>
      <c r="G52" s="219">
        <f t="shared" si="182"/>
        <v>0</v>
      </c>
      <c r="H52" s="219">
        <f t="shared" si="182"/>
        <v>0</v>
      </c>
      <c r="I52" s="219">
        <f t="shared" si="182"/>
        <v>0</v>
      </c>
      <c r="J52" s="219">
        <f t="shared" si="182"/>
        <v>0</v>
      </c>
      <c r="K52" s="219">
        <f t="shared" si="182"/>
        <v>0</v>
      </c>
      <c r="L52" s="219">
        <f t="shared" si="182"/>
        <v>0</v>
      </c>
      <c r="M52" s="219">
        <f t="shared" si="182"/>
        <v>0</v>
      </c>
      <c r="N52" s="219">
        <f t="shared" si="182"/>
        <v>0</v>
      </c>
      <c r="O52" s="219">
        <f t="shared" si="182"/>
        <v>0</v>
      </c>
      <c r="P52" s="219">
        <f t="shared" si="182"/>
        <v>0</v>
      </c>
      <c r="Q52" s="219">
        <f t="shared" si="182"/>
        <v>0</v>
      </c>
      <c r="R52" s="219">
        <f t="shared" si="182"/>
        <v>0</v>
      </c>
      <c r="S52" s="219">
        <f t="shared" si="182"/>
        <v>0</v>
      </c>
      <c r="T52" s="219">
        <f t="shared" si="182"/>
        <v>0</v>
      </c>
      <c r="U52" s="219">
        <f t="shared" si="182"/>
        <v>0</v>
      </c>
      <c r="V52" s="219">
        <f t="shared" si="182"/>
        <v>0</v>
      </c>
      <c r="W52" s="219">
        <f t="shared" si="182"/>
        <v>0</v>
      </c>
      <c r="X52" s="219">
        <f t="shared" si="182"/>
        <v>0</v>
      </c>
      <c r="Y52" s="219">
        <f t="shared" si="182"/>
        <v>0</v>
      </c>
      <c r="Z52" s="219">
        <f t="shared" si="182"/>
        <v>0</v>
      </c>
      <c r="AA52" s="219">
        <f t="shared" si="182"/>
        <v>0</v>
      </c>
      <c r="AB52" s="219">
        <f t="shared" si="182"/>
        <v>0</v>
      </c>
      <c r="AC52" s="219">
        <f t="shared" si="182"/>
        <v>0</v>
      </c>
      <c r="AD52" s="219">
        <f t="shared" si="182"/>
        <v>0</v>
      </c>
      <c r="AE52" s="219">
        <f t="shared" si="182"/>
        <v>0</v>
      </c>
      <c r="AF52" s="219">
        <f t="shared" si="182"/>
        <v>0</v>
      </c>
      <c r="AG52" s="219">
        <f t="shared" si="182"/>
        <v>0</v>
      </c>
      <c r="AH52" s="219">
        <f t="shared" si="182"/>
        <v>0</v>
      </c>
      <c r="AI52" s="219">
        <f t="shared" si="182"/>
        <v>0</v>
      </c>
      <c r="AJ52" s="219">
        <f t="shared" si="182"/>
        <v>0</v>
      </c>
      <c r="AK52" s="219">
        <f t="shared" si="182"/>
        <v>0</v>
      </c>
      <c r="AL52" s="219">
        <f t="shared" si="182"/>
        <v>0</v>
      </c>
      <c r="AM52" s="219">
        <f t="shared" si="182"/>
        <v>0</v>
      </c>
      <c r="AN52" s="219">
        <f t="shared" si="182"/>
        <v>0</v>
      </c>
      <c r="AO52" s="219">
        <f t="shared" si="182"/>
        <v>0</v>
      </c>
      <c r="AP52" s="219">
        <f t="shared" si="182"/>
        <v>0</v>
      </c>
      <c r="AQ52" s="219">
        <f t="shared" si="182"/>
        <v>0</v>
      </c>
      <c r="AR52" s="219">
        <f t="shared" si="182"/>
        <v>0</v>
      </c>
      <c r="AS52" s="219">
        <f t="shared" si="182"/>
        <v>0</v>
      </c>
      <c r="AT52" s="219">
        <f t="shared" si="182"/>
        <v>0</v>
      </c>
      <c r="AU52" s="219">
        <f t="shared" si="182"/>
        <v>0</v>
      </c>
      <c r="AV52" s="219">
        <f t="shared" si="182"/>
        <v>0</v>
      </c>
      <c r="AW52" s="219">
        <f t="shared" si="182"/>
        <v>0</v>
      </c>
      <c r="AX52" s="219">
        <f t="shared" si="182"/>
        <v>0</v>
      </c>
      <c r="AY52" s="219">
        <f t="shared" si="182"/>
        <v>0</v>
      </c>
      <c r="AZ52" s="219">
        <f t="shared" si="182"/>
        <v>0</v>
      </c>
      <c r="BA52" s="219">
        <f t="shared" si="182"/>
        <v>0</v>
      </c>
      <c r="BB52" s="219">
        <f t="shared" si="182"/>
        <v>0</v>
      </c>
      <c r="BC52" s="219">
        <f t="shared" si="182"/>
        <v>0</v>
      </c>
      <c r="BD52" s="219">
        <f t="shared" si="182"/>
        <v>0</v>
      </c>
      <c r="BE52" s="219">
        <f t="shared" si="182"/>
        <v>0</v>
      </c>
      <c r="BF52" s="219">
        <f t="shared" si="182"/>
        <v>0</v>
      </c>
      <c r="BG52" s="219">
        <f t="shared" si="182"/>
        <v>0</v>
      </c>
      <c r="BH52" s="219">
        <f t="shared" si="182"/>
        <v>0</v>
      </c>
      <c r="BI52" s="219">
        <f t="shared" si="182"/>
        <v>0</v>
      </c>
      <c r="BJ52" s="219">
        <f t="shared" ref="BJ52:BU52" si="183">SUM(BJ49:BJ51)</f>
        <v>0</v>
      </c>
      <c r="BK52" s="219">
        <f t="shared" si="183"/>
        <v>0</v>
      </c>
      <c r="BL52" s="219">
        <f t="shared" si="183"/>
        <v>0</v>
      </c>
      <c r="BM52" s="219">
        <f t="shared" si="183"/>
        <v>0</v>
      </c>
      <c r="BN52" s="219">
        <f t="shared" si="183"/>
        <v>0</v>
      </c>
      <c r="BO52" s="219">
        <f t="shared" si="183"/>
        <v>0</v>
      </c>
      <c r="BP52" s="219">
        <f t="shared" si="183"/>
        <v>0</v>
      </c>
      <c r="BQ52" s="219">
        <f t="shared" si="183"/>
        <v>0</v>
      </c>
      <c r="BR52" s="219">
        <f t="shared" si="183"/>
        <v>0</v>
      </c>
      <c r="BS52" s="219">
        <f t="shared" si="183"/>
        <v>0</v>
      </c>
      <c r="BT52" s="219">
        <f t="shared" si="183"/>
        <v>0</v>
      </c>
      <c r="BU52" s="219">
        <f t="shared" si="183"/>
        <v>0</v>
      </c>
    </row>
  </sheetData>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BU63"/>
  <sheetViews>
    <sheetView zoomScale="80" zoomScaleNormal="80" workbookViewId="0">
      <pane xSplit="1" ySplit="3" topLeftCell="AR4" activePane="bottomRight" state="frozen"/>
      <selection activeCell="C6" sqref="C6"/>
      <selection pane="topRight" activeCell="C6" sqref="C6"/>
      <selection pane="bottomLeft" activeCell="C6" sqref="C6"/>
      <selection pane="bottomRight" activeCell="AU24" sqref="AU24"/>
    </sheetView>
  </sheetViews>
  <sheetFormatPr defaultColWidth="9.109375" defaultRowHeight="14.4" x14ac:dyDescent="0.3"/>
  <cols>
    <col min="1" max="1" width="25.109375" style="65" customWidth="1"/>
    <col min="2" max="14" width="11.44140625" style="65" bestFit="1" customWidth="1"/>
    <col min="15" max="20" width="10.44140625" style="65" customWidth="1"/>
    <col min="21" max="21" width="11" style="65" bestFit="1" customWidth="1"/>
    <col min="22" max="24" width="10.44140625" style="65" customWidth="1"/>
    <col min="25" max="25" width="11" style="65" bestFit="1" customWidth="1"/>
    <col min="26" max="28" width="10.44140625" style="65" customWidth="1"/>
    <col min="29" max="39" width="11.44140625" style="65" bestFit="1" customWidth="1"/>
    <col min="40" max="40" width="10.44140625" style="65" customWidth="1"/>
    <col min="41" max="41" width="11" style="65" bestFit="1" customWidth="1"/>
    <col min="42" max="43" width="11.33203125" style="65" bestFit="1" customWidth="1"/>
    <col min="44" max="44" width="12.88671875" style="65" customWidth="1"/>
    <col min="45" max="46" width="11.44140625" style="65" bestFit="1" customWidth="1"/>
    <col min="47" max="47" width="12.44140625" style="65" bestFit="1" customWidth="1"/>
    <col min="48" max="54" width="12.33203125" style="65" bestFit="1" customWidth="1"/>
    <col min="55" max="55" width="13.44140625" style="65" customWidth="1"/>
    <col min="56" max="56" width="12.109375" style="65" customWidth="1"/>
    <col min="57" max="57" width="12.33203125" style="65" customWidth="1"/>
    <col min="58" max="59" width="12" style="65" customWidth="1"/>
    <col min="60" max="60" width="13" style="65" customWidth="1"/>
    <col min="61" max="61" width="14" style="65" customWidth="1"/>
    <col min="62" max="62" width="12.109375" style="65" customWidth="1"/>
    <col min="63" max="63" width="12.33203125" style="65" customWidth="1"/>
    <col min="64" max="64" width="13" style="65" customWidth="1"/>
    <col min="65" max="65" width="12.33203125" style="65" bestFit="1" customWidth="1"/>
    <col min="66" max="73" width="10" style="65" customWidth="1"/>
    <col min="74" max="16384" width="9.109375" style="65"/>
  </cols>
  <sheetData>
    <row r="1" spans="1:73" ht="18" x14ac:dyDescent="0.35">
      <c r="A1" s="162" t="s">
        <v>384</v>
      </c>
      <c r="B1" s="162"/>
      <c r="AG1" s="64"/>
      <c r="AH1" s="64"/>
      <c r="AI1" s="64"/>
      <c r="AJ1" s="64"/>
      <c r="AK1" s="64"/>
    </row>
    <row r="2" spans="1:73" x14ac:dyDescent="0.3">
      <c r="B2" s="304" t="str">
        <f>Summary!C2</f>
        <v>Actual</v>
      </c>
      <c r="C2" s="304" t="str">
        <f>Summary!D2</f>
        <v>Actual</v>
      </c>
      <c r="D2" s="304" t="str">
        <f>Summary!E2</f>
        <v>Actual</v>
      </c>
      <c r="E2" s="304" t="str">
        <f>Summary!F2</f>
        <v>Actual</v>
      </c>
      <c r="F2" s="304" t="str">
        <f>Summary!G2</f>
        <v>Actual</v>
      </c>
      <c r="G2" s="304" t="str">
        <f>Summary!H2</f>
        <v>Actual</v>
      </c>
      <c r="H2" s="304" t="str">
        <f>Summary!I2</f>
        <v>Actual</v>
      </c>
      <c r="I2" s="304" t="str">
        <f>Summary!J2</f>
        <v>Fcst</v>
      </c>
      <c r="J2" s="304" t="str">
        <f>Summary!K2</f>
        <v>Fcst</v>
      </c>
      <c r="K2" s="304" t="str">
        <f>Summary!L2</f>
        <v>Fcst</v>
      </c>
      <c r="L2" s="304" t="str">
        <f>Summary!M2</f>
        <v>Fcst</v>
      </c>
      <c r="M2" s="304" t="str">
        <f>Summary!N2</f>
        <v>Fcst</v>
      </c>
      <c r="N2" s="304" t="str">
        <f>Summary!O2</f>
        <v>Fcst</v>
      </c>
      <c r="O2" s="304" t="str">
        <f>Summary!P2</f>
        <v>Fcst</v>
      </c>
      <c r="P2" s="304" t="str">
        <f>Summary!Q2</f>
        <v>Fcst</v>
      </c>
      <c r="Q2" s="304" t="str">
        <f>Summary!R2</f>
        <v>Fcst</v>
      </c>
      <c r="R2" s="304" t="str">
        <f>Summary!S2</f>
        <v>Fcst</v>
      </c>
      <c r="S2" s="304" t="str">
        <f>Summary!T2</f>
        <v>Fcst</v>
      </c>
      <c r="T2" s="304" t="str">
        <f>Summary!U2</f>
        <v>Fcst</v>
      </c>
      <c r="U2" s="304" t="str">
        <f>Summary!V2</f>
        <v>Fcst</v>
      </c>
      <c r="V2" s="304" t="str">
        <f>Summary!W2</f>
        <v>Fcst</v>
      </c>
      <c r="W2" s="304" t="str">
        <f>Summary!X2</f>
        <v>Fcst</v>
      </c>
      <c r="X2" s="304" t="str">
        <f>Summary!Y2</f>
        <v>Fcst</v>
      </c>
      <c r="Y2" s="304" t="str">
        <f>Summary!Z2</f>
        <v>Fcst</v>
      </c>
      <c r="Z2" s="304" t="str">
        <f>Summary!AA2</f>
        <v>Fcst</v>
      </c>
      <c r="AA2" s="304" t="str">
        <f>Summary!AB2</f>
        <v>Fcst</v>
      </c>
      <c r="AB2" s="304" t="str">
        <f>Summary!AC2</f>
        <v>Fcst</v>
      </c>
      <c r="AC2" s="304" t="str">
        <f>Summary!AD2</f>
        <v>Fcst</v>
      </c>
      <c r="AD2" s="304" t="str">
        <f>Summary!AE2</f>
        <v>Fcst</v>
      </c>
      <c r="AE2" s="304" t="str">
        <f>Summary!AF2</f>
        <v>Fcst</v>
      </c>
      <c r="AF2" s="304" t="str">
        <f>Summary!AG2</f>
        <v>Fcst</v>
      </c>
      <c r="AG2" s="304" t="str">
        <f>Summary!AH2</f>
        <v>Fcst</v>
      </c>
      <c r="AH2" s="304" t="str">
        <f>Summary!AI2</f>
        <v>Fcst</v>
      </c>
      <c r="AI2" s="304" t="str">
        <f>Summary!AJ2</f>
        <v>Fcst</v>
      </c>
      <c r="AJ2" s="304" t="str">
        <f>Summary!AK2</f>
        <v>Fcst</v>
      </c>
      <c r="AK2" s="304" t="str">
        <f>Summary!AL2</f>
        <v>Fcst</v>
      </c>
      <c r="AL2" s="304" t="str">
        <f>Summary!AM2</f>
        <v>Fcst</v>
      </c>
      <c r="AM2" s="304" t="str">
        <f>Summary!AN2</f>
        <v>Fcst</v>
      </c>
      <c r="AN2" s="304" t="str">
        <f>Summary!AO2</f>
        <v>Fcst</v>
      </c>
      <c r="AO2" s="304" t="str">
        <f>Summary!AP2</f>
        <v>Fcst</v>
      </c>
      <c r="AP2" s="304" t="str">
        <f>Summary!AQ2</f>
        <v>Fcst</v>
      </c>
      <c r="AQ2" s="304" t="str">
        <f>Summary!AR2</f>
        <v>Fcst</v>
      </c>
      <c r="AR2" s="304" t="str">
        <f>Summary!AS2</f>
        <v>Fcst</v>
      </c>
      <c r="AS2" s="304" t="str">
        <f>Summary!AT2</f>
        <v>Fcst</v>
      </c>
      <c r="AT2" s="304" t="str">
        <f>Summary!AU2</f>
        <v>Fcst</v>
      </c>
      <c r="AU2" s="304" t="str">
        <f>Summary!AV2</f>
        <v>Fcst</v>
      </c>
      <c r="AV2" s="304" t="str">
        <f>Summary!AW2</f>
        <v>Fcst</v>
      </c>
      <c r="AW2" s="304" t="str">
        <f>Summary!AX2</f>
        <v>Fcst</v>
      </c>
      <c r="AX2" s="304" t="str">
        <f>Summary!AY2</f>
        <v>Fcst</v>
      </c>
      <c r="AY2" s="304" t="str">
        <f>Summary!AZ2</f>
        <v>Fcst</v>
      </c>
      <c r="AZ2" s="304" t="str">
        <f>Summary!BA2</f>
        <v>Fcst</v>
      </c>
      <c r="BA2" s="304" t="str">
        <f>Summary!BB2</f>
        <v>Fcst</v>
      </c>
      <c r="BB2" s="304" t="str">
        <f>Summary!BC2</f>
        <v>Fcst</v>
      </c>
      <c r="BC2" s="304" t="str">
        <f>Summary!BD2</f>
        <v>Fcst</v>
      </c>
      <c r="BD2" s="304" t="str">
        <f>Summary!BE2</f>
        <v>Fcst</v>
      </c>
      <c r="BE2" s="304" t="str">
        <f>Summary!BF2</f>
        <v>Fcst</v>
      </c>
      <c r="BF2" s="304" t="str">
        <f>Summary!BG2</f>
        <v>Fcst</v>
      </c>
      <c r="BG2" s="304" t="str">
        <f>Summary!BH2</f>
        <v>Fcst</v>
      </c>
      <c r="BH2" s="304" t="str">
        <f>Summary!BI2</f>
        <v>Fcst</v>
      </c>
      <c r="BI2" s="304" t="str">
        <f>Summary!BJ2</f>
        <v>Fcst</v>
      </c>
      <c r="BJ2" s="304" t="str">
        <f>Summary!BK2</f>
        <v>Fcst</v>
      </c>
      <c r="BK2" s="304" t="str">
        <f>Summary!BL2</f>
        <v>Fcst</v>
      </c>
      <c r="BL2" s="304" t="str">
        <f>Summary!BM2</f>
        <v>Fcst</v>
      </c>
      <c r="BM2" s="304" t="str">
        <f>Summary!BN2</f>
        <v>Fcst</v>
      </c>
      <c r="BN2" s="304" t="str">
        <f>Summary!BO2</f>
        <v>Fcst</v>
      </c>
      <c r="BO2" s="304" t="str">
        <f>Summary!BP2</f>
        <v>Fcst</v>
      </c>
      <c r="BP2" s="304" t="str">
        <f>Summary!BQ2</f>
        <v>Fcst</v>
      </c>
      <c r="BQ2" s="304" t="str">
        <f>Summary!BR2</f>
        <v>Fcst</v>
      </c>
      <c r="BR2" s="304" t="str">
        <f>Summary!BS2</f>
        <v>Fcst</v>
      </c>
      <c r="BS2" s="304" t="str">
        <f>Summary!BT2</f>
        <v>Fcst</v>
      </c>
      <c r="BT2" s="304" t="str">
        <f>Summary!BU2</f>
        <v>Fcst</v>
      </c>
      <c r="BU2" s="304" t="str">
        <f>Summary!BV2</f>
        <v>Fcst</v>
      </c>
    </row>
    <row r="3" spans="1:73" x14ac:dyDescent="0.3">
      <c r="A3" s="191" t="s">
        <v>164</v>
      </c>
      <c r="B3" s="60">
        <f>Controls!B5</f>
        <v>44562</v>
      </c>
      <c r="C3" s="60">
        <f>DATE(YEAR(B3),MONTH(B3)+1,DAY(B3))</f>
        <v>44593</v>
      </c>
      <c r="D3" s="60">
        <f t="shared" ref="D3:BI3" si="0">DATE(YEAR(C3),MONTH(C3)+1,DAY(C3))</f>
        <v>44621</v>
      </c>
      <c r="E3" s="60">
        <f t="shared" si="0"/>
        <v>44652</v>
      </c>
      <c r="F3" s="60">
        <f t="shared" si="0"/>
        <v>44682</v>
      </c>
      <c r="G3" s="60">
        <f t="shared" si="0"/>
        <v>44713</v>
      </c>
      <c r="H3" s="60">
        <f t="shared" si="0"/>
        <v>44743</v>
      </c>
      <c r="I3" s="60">
        <f t="shared" si="0"/>
        <v>44774</v>
      </c>
      <c r="J3" s="60">
        <f t="shared" si="0"/>
        <v>44805</v>
      </c>
      <c r="K3" s="60">
        <f t="shared" si="0"/>
        <v>44835</v>
      </c>
      <c r="L3" s="60">
        <f t="shared" si="0"/>
        <v>44866</v>
      </c>
      <c r="M3" s="60">
        <f t="shared" si="0"/>
        <v>44896</v>
      </c>
      <c r="N3" s="60">
        <f t="shared" si="0"/>
        <v>44927</v>
      </c>
      <c r="O3" s="60">
        <f t="shared" si="0"/>
        <v>44958</v>
      </c>
      <c r="P3" s="60">
        <f t="shared" si="0"/>
        <v>44986</v>
      </c>
      <c r="Q3" s="60">
        <f t="shared" si="0"/>
        <v>45017</v>
      </c>
      <c r="R3" s="60">
        <f t="shared" si="0"/>
        <v>45047</v>
      </c>
      <c r="S3" s="60">
        <f t="shared" si="0"/>
        <v>45078</v>
      </c>
      <c r="T3" s="60">
        <f t="shared" si="0"/>
        <v>45108</v>
      </c>
      <c r="U3" s="60">
        <f t="shared" si="0"/>
        <v>45139</v>
      </c>
      <c r="V3" s="60">
        <f t="shared" si="0"/>
        <v>45170</v>
      </c>
      <c r="W3" s="60">
        <f t="shared" si="0"/>
        <v>45200</v>
      </c>
      <c r="X3" s="60">
        <f t="shared" si="0"/>
        <v>45231</v>
      </c>
      <c r="Y3" s="60">
        <f t="shared" si="0"/>
        <v>45261</v>
      </c>
      <c r="Z3" s="60">
        <f t="shared" si="0"/>
        <v>45292</v>
      </c>
      <c r="AA3" s="60">
        <f t="shared" si="0"/>
        <v>45323</v>
      </c>
      <c r="AB3" s="60">
        <f t="shared" si="0"/>
        <v>45352</v>
      </c>
      <c r="AC3" s="60">
        <f t="shared" si="0"/>
        <v>45383</v>
      </c>
      <c r="AD3" s="60">
        <f t="shared" si="0"/>
        <v>45413</v>
      </c>
      <c r="AE3" s="60">
        <f t="shared" si="0"/>
        <v>45444</v>
      </c>
      <c r="AF3" s="60">
        <f t="shared" si="0"/>
        <v>45474</v>
      </c>
      <c r="AG3" s="60">
        <f t="shared" si="0"/>
        <v>45505</v>
      </c>
      <c r="AH3" s="60">
        <f t="shared" si="0"/>
        <v>45536</v>
      </c>
      <c r="AI3" s="60">
        <f t="shared" si="0"/>
        <v>45566</v>
      </c>
      <c r="AJ3" s="60">
        <f t="shared" si="0"/>
        <v>45597</v>
      </c>
      <c r="AK3" s="60">
        <f t="shared" si="0"/>
        <v>45627</v>
      </c>
      <c r="AL3" s="60">
        <f t="shared" si="0"/>
        <v>45658</v>
      </c>
      <c r="AM3" s="60">
        <f t="shared" si="0"/>
        <v>45689</v>
      </c>
      <c r="AN3" s="60">
        <f t="shared" si="0"/>
        <v>45717</v>
      </c>
      <c r="AO3" s="60">
        <f t="shared" si="0"/>
        <v>45748</v>
      </c>
      <c r="AP3" s="60">
        <f t="shared" si="0"/>
        <v>45778</v>
      </c>
      <c r="AQ3" s="60">
        <f t="shared" si="0"/>
        <v>45809</v>
      </c>
      <c r="AR3" s="60">
        <f t="shared" si="0"/>
        <v>45839</v>
      </c>
      <c r="AS3" s="60">
        <f t="shared" si="0"/>
        <v>45870</v>
      </c>
      <c r="AT3" s="60">
        <f t="shared" si="0"/>
        <v>45901</v>
      </c>
      <c r="AU3" s="60">
        <f t="shared" si="0"/>
        <v>45931</v>
      </c>
      <c r="AV3" s="60">
        <f t="shared" si="0"/>
        <v>45962</v>
      </c>
      <c r="AW3" s="60">
        <f t="shared" si="0"/>
        <v>45992</v>
      </c>
      <c r="AX3" s="60">
        <f t="shared" si="0"/>
        <v>46023</v>
      </c>
      <c r="AY3" s="60">
        <f t="shared" si="0"/>
        <v>46054</v>
      </c>
      <c r="AZ3" s="60">
        <f t="shared" si="0"/>
        <v>46082</v>
      </c>
      <c r="BA3" s="60">
        <f t="shared" si="0"/>
        <v>46113</v>
      </c>
      <c r="BB3" s="60">
        <f t="shared" si="0"/>
        <v>46143</v>
      </c>
      <c r="BC3" s="60">
        <f t="shared" si="0"/>
        <v>46174</v>
      </c>
      <c r="BD3" s="60">
        <f t="shared" si="0"/>
        <v>46204</v>
      </c>
      <c r="BE3" s="60">
        <f t="shared" si="0"/>
        <v>46235</v>
      </c>
      <c r="BF3" s="60">
        <f t="shared" si="0"/>
        <v>46266</v>
      </c>
      <c r="BG3" s="60">
        <f t="shared" si="0"/>
        <v>46296</v>
      </c>
      <c r="BH3" s="60">
        <f t="shared" si="0"/>
        <v>46327</v>
      </c>
      <c r="BI3" s="60">
        <f t="shared" si="0"/>
        <v>46357</v>
      </c>
      <c r="BJ3" s="60">
        <f t="shared" ref="BJ3" si="1">DATE(YEAR(BI3),MONTH(BI3)+1,DAY(BI3))</f>
        <v>46388</v>
      </c>
      <c r="BK3" s="60">
        <f t="shared" ref="BK3" si="2">DATE(YEAR(BJ3),MONTH(BJ3)+1,DAY(BJ3))</f>
        <v>46419</v>
      </c>
      <c r="BL3" s="60">
        <f t="shared" ref="BL3" si="3">DATE(YEAR(BK3),MONTH(BK3)+1,DAY(BK3))</f>
        <v>46447</v>
      </c>
      <c r="BM3" s="60">
        <f t="shared" ref="BM3" si="4">DATE(YEAR(BL3),MONTH(BL3)+1,DAY(BL3))</f>
        <v>46478</v>
      </c>
      <c r="BN3" s="60">
        <f t="shared" ref="BN3" si="5">DATE(YEAR(BM3),MONTH(BM3)+1,DAY(BM3))</f>
        <v>46508</v>
      </c>
      <c r="BO3" s="60">
        <f t="shared" ref="BO3" si="6">DATE(YEAR(BN3),MONTH(BN3)+1,DAY(BN3))</f>
        <v>46539</v>
      </c>
      <c r="BP3" s="60">
        <f t="shared" ref="BP3" si="7">DATE(YEAR(BO3),MONTH(BO3)+1,DAY(BO3))</f>
        <v>46569</v>
      </c>
      <c r="BQ3" s="60">
        <f t="shared" ref="BQ3" si="8">DATE(YEAR(BP3),MONTH(BP3)+1,DAY(BP3))</f>
        <v>46600</v>
      </c>
      <c r="BR3" s="60">
        <f t="shared" ref="BR3" si="9">DATE(YEAR(BQ3),MONTH(BQ3)+1,DAY(BQ3))</f>
        <v>46631</v>
      </c>
      <c r="BS3" s="60">
        <f t="shared" ref="BS3" si="10">DATE(YEAR(BR3),MONTH(BR3)+1,DAY(BR3))</f>
        <v>46661</v>
      </c>
      <c r="BT3" s="60">
        <f t="shared" ref="BT3" si="11">DATE(YEAR(BS3),MONTH(BS3)+1,DAY(BS3))</f>
        <v>46692</v>
      </c>
      <c r="BU3" s="60">
        <f t="shared" ref="BU3" si="12">DATE(YEAR(BT3),MONTH(BT3)+1,DAY(BT3))</f>
        <v>46722</v>
      </c>
    </row>
    <row r="5" spans="1:73" x14ac:dyDescent="0.3">
      <c r="A5" s="61" t="s">
        <v>34</v>
      </c>
    </row>
    <row r="6" spans="1:73" x14ac:dyDescent="0.3">
      <c r="A6" s="65" t="s">
        <v>35</v>
      </c>
      <c r="B6" s="192">
        <v>249</v>
      </c>
      <c r="C6" s="193">
        <f>B9</f>
        <v>114</v>
      </c>
      <c r="D6" s="193">
        <f t="shared" ref="D6:K6" si="13">C9</f>
        <v>119</v>
      </c>
      <c r="E6" s="193">
        <f t="shared" si="13"/>
        <v>128</v>
      </c>
      <c r="F6" s="193">
        <f t="shared" si="13"/>
        <v>134</v>
      </c>
      <c r="G6" s="193">
        <f t="shared" si="13"/>
        <v>134</v>
      </c>
      <c r="H6" s="193">
        <f t="shared" si="13"/>
        <v>134</v>
      </c>
      <c r="I6" s="193">
        <f t="shared" si="13"/>
        <v>134</v>
      </c>
      <c r="J6" s="193">
        <f t="shared" si="13"/>
        <v>134</v>
      </c>
      <c r="K6" s="193">
        <f t="shared" si="13"/>
        <v>134</v>
      </c>
      <c r="L6" s="193">
        <f t="shared" ref="L6" si="14">K9</f>
        <v>134</v>
      </c>
      <c r="M6" s="193">
        <f t="shared" ref="M6" si="15">L9</f>
        <v>134</v>
      </c>
      <c r="N6" s="193">
        <f t="shared" ref="N6" si="16">M9</f>
        <v>134</v>
      </c>
      <c r="O6" s="193">
        <f t="shared" ref="O6" si="17">N9</f>
        <v>134</v>
      </c>
      <c r="P6" s="193">
        <f t="shared" ref="P6" si="18">O9</f>
        <v>134</v>
      </c>
      <c r="Q6" s="193">
        <f t="shared" ref="Q6" si="19">P9</f>
        <v>134</v>
      </c>
      <c r="R6" s="193">
        <f t="shared" ref="R6" si="20">Q9</f>
        <v>134</v>
      </c>
      <c r="S6" s="193">
        <f t="shared" ref="S6" si="21">R9</f>
        <v>134</v>
      </c>
      <c r="T6" s="193">
        <f t="shared" ref="T6" si="22">S9</f>
        <v>134</v>
      </c>
      <c r="U6" s="193">
        <f t="shared" ref="U6" si="23">T9</f>
        <v>134</v>
      </c>
      <c r="V6" s="193">
        <f>U9</f>
        <v>134</v>
      </c>
      <c r="W6" s="193">
        <f t="shared" ref="W6" si="24">V9</f>
        <v>134</v>
      </c>
      <c r="X6" s="193">
        <f t="shared" ref="X6" si="25">W9</f>
        <v>134</v>
      </c>
      <c r="Y6" s="193">
        <f t="shared" ref="Y6" si="26">X9</f>
        <v>134</v>
      </c>
      <c r="Z6" s="193">
        <f t="shared" ref="Z6" si="27">Y9</f>
        <v>134</v>
      </c>
      <c r="AA6" s="193">
        <f t="shared" ref="AA6" si="28">Z9</f>
        <v>134</v>
      </c>
      <c r="AB6" s="193">
        <f>AA9</f>
        <v>134</v>
      </c>
      <c r="AC6" s="193">
        <f>AB9</f>
        <v>134</v>
      </c>
      <c r="AD6" s="193">
        <f t="shared" ref="AD6" si="29">AC9</f>
        <v>134</v>
      </c>
      <c r="AE6" s="193">
        <f t="shared" ref="AE6" si="30">AD9</f>
        <v>134</v>
      </c>
      <c r="AF6" s="193">
        <f>AE9</f>
        <v>134</v>
      </c>
      <c r="AG6" s="193">
        <f t="shared" ref="AG6" si="31">AF9</f>
        <v>134</v>
      </c>
      <c r="AH6" s="193">
        <f t="shared" ref="AH6" si="32">AG9</f>
        <v>134</v>
      </c>
      <c r="AI6" s="193">
        <f t="shared" ref="AI6" si="33">AH9</f>
        <v>134</v>
      </c>
      <c r="AJ6" s="193">
        <f t="shared" ref="AJ6" si="34">AI9</f>
        <v>134</v>
      </c>
      <c r="AK6" s="193">
        <f>AJ9</f>
        <v>134</v>
      </c>
      <c r="AL6" s="193">
        <f>AK9</f>
        <v>134</v>
      </c>
      <c r="AM6" s="193">
        <f t="shared" ref="AM6" si="35">AL9</f>
        <v>134</v>
      </c>
      <c r="AN6" s="193">
        <f t="shared" ref="AN6" si="36">AM9</f>
        <v>134</v>
      </c>
      <c r="AO6" s="193">
        <f>AN9</f>
        <v>134</v>
      </c>
      <c r="AP6" s="193">
        <f t="shared" ref="AP6" si="37">AO9</f>
        <v>134</v>
      </c>
      <c r="AQ6" s="193">
        <f t="shared" ref="AQ6" si="38">AP9</f>
        <v>134</v>
      </c>
      <c r="AR6" s="193">
        <f t="shared" ref="AR6" si="39">AQ9</f>
        <v>134</v>
      </c>
      <c r="AS6" s="193">
        <f t="shared" ref="AS6" si="40">AR9</f>
        <v>134</v>
      </c>
      <c r="AT6" s="193">
        <f t="shared" ref="AT6" si="41">AS9</f>
        <v>134</v>
      </c>
      <c r="AU6" s="193">
        <f t="shared" ref="AU6" si="42">AT9</f>
        <v>134</v>
      </c>
      <c r="AV6" s="193">
        <f t="shared" ref="AV6" si="43">AU9</f>
        <v>134</v>
      </c>
      <c r="AW6" s="193">
        <f t="shared" ref="AW6" si="44">AV9</f>
        <v>134</v>
      </c>
      <c r="AX6" s="193">
        <f t="shared" ref="AX6" si="45">AW9</f>
        <v>134</v>
      </c>
      <c r="AY6" s="193">
        <f t="shared" ref="AY6" si="46">AX9</f>
        <v>134</v>
      </c>
      <c r="AZ6" s="193">
        <f t="shared" ref="AZ6" si="47">AY9</f>
        <v>134</v>
      </c>
      <c r="BA6" s="193">
        <f t="shared" ref="BA6" si="48">AZ9</f>
        <v>134</v>
      </c>
      <c r="BB6" s="193">
        <f t="shared" ref="BB6" si="49">BA9</f>
        <v>134</v>
      </c>
      <c r="BC6" s="193">
        <f t="shared" ref="BC6" si="50">BB9</f>
        <v>169.97534345929009</v>
      </c>
      <c r="BD6" s="193">
        <f t="shared" ref="BD6" si="51">BC9</f>
        <v>208.40501914740071</v>
      </c>
      <c r="BE6" s="193">
        <f t="shared" ref="BE6" si="52">BD9</f>
        <v>246.8346948355113</v>
      </c>
      <c r="BF6" s="193">
        <f t="shared" ref="BF6" si="53">BE9</f>
        <v>288.10622889383512</v>
      </c>
      <c r="BG6" s="193">
        <f t="shared" ref="BG6" si="54">BF9</f>
        <v>330.41116599587286</v>
      </c>
      <c r="BH6" s="193">
        <f t="shared" ref="BH6" si="55">BG9</f>
        <v>374.00785690255293</v>
      </c>
      <c r="BI6" s="193">
        <f t="shared" ref="BI6" si="56">BH9</f>
        <v>420.44640617944623</v>
      </c>
      <c r="BJ6" s="193">
        <f t="shared" ref="BJ6" si="57">BI9</f>
        <v>467.91835850005344</v>
      </c>
      <c r="BK6" s="193">
        <f t="shared" ref="BK6" si="58">BJ9</f>
        <v>516.68206462530304</v>
      </c>
      <c r="BL6" s="193">
        <f t="shared" ref="BL6" si="59">BK9</f>
        <v>565.44577075055258</v>
      </c>
      <c r="BM6" s="193">
        <f t="shared" ref="BM6" si="60">BL9</f>
        <v>614.20947687580212</v>
      </c>
      <c r="BN6" s="193">
        <f t="shared" ref="BN6" si="61">BM9</f>
        <v>667.23597055637151</v>
      </c>
      <c r="BO6" s="193">
        <f t="shared" ref="BO6" si="62">BN9</f>
        <v>721.2624642369409</v>
      </c>
      <c r="BP6" s="193">
        <f t="shared" ref="BP6" si="63">BO9</f>
        <v>776.28895791751029</v>
      </c>
      <c r="BQ6" s="193">
        <f t="shared" ref="BQ6" si="64">BP9</f>
        <v>832.31545159807968</v>
      </c>
      <c r="BR6" s="193">
        <f t="shared" ref="BR6" si="65">BQ9</f>
        <v>889.34194527864906</v>
      </c>
      <c r="BS6" s="193">
        <f t="shared" ref="BS6" si="66">BR9</f>
        <v>947.36843895921845</v>
      </c>
      <c r="BT6" s="193">
        <f t="shared" ref="BT6" si="67">BS9</f>
        <v>1006.3949326397878</v>
      </c>
      <c r="BU6" s="193">
        <f t="shared" ref="BU6" si="68">BT9</f>
        <v>1066.4214263203573</v>
      </c>
    </row>
    <row r="7" spans="1:73" x14ac:dyDescent="0.3">
      <c r="A7" s="146" t="s">
        <v>36</v>
      </c>
      <c r="B7" s="145">
        <v>12</v>
      </c>
      <c r="C7" s="145">
        <v>5</v>
      </c>
      <c r="D7" s="145">
        <v>9</v>
      </c>
      <c r="E7" s="145">
        <v>7</v>
      </c>
      <c r="F7" s="145">
        <v>10</v>
      </c>
      <c r="G7" s="145">
        <v>9</v>
      </c>
      <c r="H7" s="145">
        <v>14</v>
      </c>
      <c r="I7" s="145">
        <v>12</v>
      </c>
      <c r="J7" s="145">
        <v>8</v>
      </c>
      <c r="K7" s="145">
        <v>5</v>
      </c>
      <c r="L7" s="145">
        <v>9</v>
      </c>
      <c r="M7" s="145">
        <v>6</v>
      </c>
      <c r="N7" s="145">
        <v>6</v>
      </c>
      <c r="O7" s="145">
        <v>10</v>
      </c>
      <c r="P7" s="145">
        <v>10</v>
      </c>
      <c r="Q7" s="145">
        <v>16</v>
      </c>
      <c r="R7" s="145">
        <v>7</v>
      </c>
      <c r="S7" s="145">
        <v>11</v>
      </c>
      <c r="T7" s="145">
        <v>18</v>
      </c>
      <c r="U7" s="145">
        <v>12</v>
      </c>
      <c r="V7" s="145">
        <v>11</v>
      </c>
      <c r="W7" s="145">
        <v>18</v>
      </c>
      <c r="X7" s="145">
        <v>7</v>
      </c>
      <c r="Y7" s="145">
        <v>13</v>
      </c>
      <c r="Z7" s="145">
        <v>8</v>
      </c>
      <c r="AA7" s="145">
        <v>10</v>
      </c>
      <c r="AB7" s="145">
        <v>17</v>
      </c>
      <c r="AC7" s="145">
        <v>29</v>
      </c>
      <c r="AD7" s="145">
        <v>16</v>
      </c>
      <c r="AE7" s="145">
        <v>12</v>
      </c>
      <c r="AF7" s="145">
        <v>15</v>
      </c>
      <c r="AG7" s="145">
        <v>5</v>
      </c>
      <c r="AH7" s="145">
        <v>4</v>
      </c>
      <c r="AI7" s="145">
        <v>15</v>
      </c>
      <c r="AJ7" s="145">
        <v>10</v>
      </c>
      <c r="AK7" s="145">
        <v>13</v>
      </c>
      <c r="AL7" s="145">
        <v>10</v>
      </c>
      <c r="AM7" s="145">
        <v>8</v>
      </c>
      <c r="AN7" s="145">
        <v>9</v>
      </c>
      <c r="AO7" s="145">
        <f>AN7</f>
        <v>9</v>
      </c>
      <c r="AP7" s="145">
        <f>AN7+1</f>
        <v>10</v>
      </c>
      <c r="AQ7" s="145">
        <f>AP7</f>
        <v>10</v>
      </c>
      <c r="AR7" s="145">
        <f>AP7+1</f>
        <v>11</v>
      </c>
      <c r="AS7" s="145">
        <f>AR7</f>
        <v>11</v>
      </c>
      <c r="AT7" s="145">
        <f>AR7+1</f>
        <v>12</v>
      </c>
      <c r="AU7" s="306">
        <f>AU36/AU23</f>
        <v>15.450971199399106</v>
      </c>
      <c r="AV7" s="306">
        <f t="shared" ref="AV7:BM7" si="69">AV36/AV23</f>
        <v>20.803710639948775</v>
      </c>
      <c r="AW7" s="306">
        <f t="shared" si="69"/>
        <v>20.803695023765421</v>
      </c>
      <c r="AX7" s="306">
        <f t="shared" si="69"/>
        <v>19.376307069635597</v>
      </c>
      <c r="AY7" s="306">
        <f t="shared" si="69"/>
        <v>20.73264856451009</v>
      </c>
      <c r="AZ7" s="306">
        <f t="shared" si="69"/>
        <v>25.57672533191899</v>
      </c>
      <c r="BA7" s="306">
        <f t="shared" si="69"/>
        <v>28.48317139236433</v>
      </c>
      <c r="BB7" s="306">
        <f t="shared" si="69"/>
        <v>35.975343459290094</v>
      </c>
      <c r="BC7" s="306">
        <f t="shared" si="69"/>
        <v>38.429675688110606</v>
      </c>
      <c r="BD7" s="306">
        <f t="shared" si="69"/>
        <v>38.429675688110606</v>
      </c>
      <c r="BE7" s="306">
        <f t="shared" si="69"/>
        <v>41.271534058323823</v>
      </c>
      <c r="BF7" s="306">
        <f t="shared" si="69"/>
        <v>42.304937102037719</v>
      </c>
      <c r="BG7" s="306">
        <f t="shared" si="69"/>
        <v>43.596690906680095</v>
      </c>
      <c r="BH7" s="306">
        <f t="shared" si="69"/>
        <v>46.438549276893319</v>
      </c>
      <c r="BI7" s="306">
        <f t="shared" si="69"/>
        <v>47.471952320607215</v>
      </c>
      <c r="BJ7" s="306">
        <f t="shared" si="69"/>
        <v>48.763706125249584</v>
      </c>
      <c r="BK7" s="306">
        <f t="shared" si="69"/>
        <v>48.763706125249584</v>
      </c>
      <c r="BL7" s="306">
        <f t="shared" si="69"/>
        <v>48.763706125249584</v>
      </c>
      <c r="BM7" s="306">
        <f t="shared" si="69"/>
        <v>53.026493680569423</v>
      </c>
      <c r="BN7" s="145">
        <f t="shared" ref="BN7:BU7" si="70">BM7+1</f>
        <v>54.026493680569423</v>
      </c>
      <c r="BO7" s="145">
        <f t="shared" si="70"/>
        <v>55.026493680569423</v>
      </c>
      <c r="BP7" s="145">
        <f t="shared" si="70"/>
        <v>56.026493680569423</v>
      </c>
      <c r="BQ7" s="145">
        <f t="shared" si="70"/>
        <v>57.026493680569423</v>
      </c>
      <c r="BR7" s="145">
        <f t="shared" si="70"/>
        <v>58.026493680569423</v>
      </c>
      <c r="BS7" s="145">
        <f t="shared" si="70"/>
        <v>59.026493680569423</v>
      </c>
      <c r="BT7" s="145">
        <f t="shared" si="70"/>
        <v>60.026493680569423</v>
      </c>
      <c r="BU7" s="145">
        <f t="shared" si="70"/>
        <v>61.026493680569423</v>
      </c>
    </row>
    <row r="8" spans="1:73" x14ac:dyDescent="0.3">
      <c r="A8" s="147" t="s">
        <v>37</v>
      </c>
      <c r="B8" s="194">
        <v>-2</v>
      </c>
      <c r="C8" s="194">
        <v>0</v>
      </c>
      <c r="D8" s="194">
        <v>0</v>
      </c>
      <c r="E8" s="194">
        <v>-1</v>
      </c>
      <c r="F8" s="194">
        <v>0</v>
      </c>
      <c r="G8" s="194">
        <v>-2</v>
      </c>
      <c r="H8" s="194">
        <v>-1</v>
      </c>
      <c r="I8" s="194">
        <v>-3</v>
      </c>
      <c r="J8" s="194">
        <v>-4</v>
      </c>
      <c r="K8" s="194">
        <v>-5</v>
      </c>
      <c r="L8" s="194">
        <v>-2</v>
      </c>
      <c r="M8" s="194">
        <v>-5</v>
      </c>
      <c r="N8" s="194">
        <v>-3</v>
      </c>
      <c r="O8" s="194">
        <v>0</v>
      </c>
      <c r="P8" s="194">
        <v>-3</v>
      </c>
      <c r="Q8" s="194">
        <v>0</v>
      </c>
      <c r="R8" s="194">
        <v>-4</v>
      </c>
      <c r="S8" s="194">
        <v>-2</v>
      </c>
      <c r="T8" s="194">
        <v>-2</v>
      </c>
      <c r="U8" s="194">
        <v>-2</v>
      </c>
      <c r="V8" s="194">
        <v>0</v>
      </c>
      <c r="W8" s="194">
        <v>0</v>
      </c>
      <c r="X8" s="194">
        <v>-2</v>
      </c>
      <c r="Y8" s="194">
        <v>-1</v>
      </c>
      <c r="Z8" s="194">
        <v>-1</v>
      </c>
      <c r="AA8" s="194">
        <v>-1</v>
      </c>
      <c r="AB8" s="194">
        <v>-1</v>
      </c>
      <c r="AC8" s="194">
        <v>-2</v>
      </c>
      <c r="AD8" s="194">
        <v>-2</v>
      </c>
      <c r="AE8" s="194">
        <v>-4</v>
      </c>
      <c r="AF8" s="194">
        <v>-1</v>
      </c>
      <c r="AG8" s="194">
        <v>-3</v>
      </c>
      <c r="AH8" s="194">
        <v>0</v>
      </c>
      <c r="AI8" s="194">
        <v>-2</v>
      </c>
      <c r="AJ8" s="194">
        <v>-2</v>
      </c>
      <c r="AK8" s="194">
        <v>-3</v>
      </c>
      <c r="AL8" s="194">
        <v>-3</v>
      </c>
      <c r="AM8" s="194">
        <v>-3</v>
      </c>
      <c r="AN8" s="194">
        <v>-5</v>
      </c>
      <c r="AO8" s="194">
        <v>-6</v>
      </c>
      <c r="AP8" s="194">
        <f t="shared" ref="AP8:BI8" si="71">-AP15</f>
        <v>0</v>
      </c>
      <c r="AQ8" s="194">
        <f t="shared" si="71"/>
        <v>0</v>
      </c>
      <c r="AR8" s="194">
        <f t="shared" si="71"/>
        <v>0</v>
      </c>
      <c r="AS8" s="194">
        <f t="shared" si="71"/>
        <v>0</v>
      </c>
      <c r="AT8" s="194">
        <f t="shared" si="71"/>
        <v>0</v>
      </c>
      <c r="AU8" s="194">
        <f t="shared" si="71"/>
        <v>0</v>
      </c>
      <c r="AV8" s="194">
        <f t="shared" si="71"/>
        <v>0</v>
      </c>
      <c r="AW8" s="194">
        <f t="shared" si="71"/>
        <v>0</v>
      </c>
      <c r="AX8" s="194">
        <f t="shared" si="71"/>
        <v>0</v>
      </c>
      <c r="AY8" s="194">
        <f t="shared" si="71"/>
        <v>0</v>
      </c>
      <c r="AZ8" s="194">
        <f t="shared" si="71"/>
        <v>0</v>
      </c>
      <c r="BA8" s="194">
        <f t="shared" si="71"/>
        <v>0</v>
      </c>
      <c r="BB8" s="194">
        <f>-BB15</f>
        <v>0</v>
      </c>
      <c r="BC8" s="194">
        <f t="shared" si="71"/>
        <v>0</v>
      </c>
      <c r="BD8" s="194">
        <f t="shared" si="71"/>
        <v>0</v>
      </c>
      <c r="BE8" s="194">
        <f t="shared" si="71"/>
        <v>0</v>
      </c>
      <c r="BF8" s="194">
        <f t="shared" si="71"/>
        <v>0</v>
      </c>
      <c r="BG8" s="194">
        <f t="shared" si="71"/>
        <v>0</v>
      </c>
      <c r="BH8" s="194">
        <f t="shared" si="71"/>
        <v>0</v>
      </c>
      <c r="BI8" s="194">
        <f t="shared" si="71"/>
        <v>0</v>
      </c>
      <c r="BJ8" s="194">
        <f t="shared" ref="BJ8:BU8" si="72">-BJ15</f>
        <v>0</v>
      </c>
      <c r="BK8" s="194">
        <f t="shared" si="72"/>
        <v>0</v>
      </c>
      <c r="BL8" s="194">
        <f t="shared" si="72"/>
        <v>0</v>
      </c>
      <c r="BM8" s="194">
        <f t="shared" si="72"/>
        <v>0</v>
      </c>
      <c r="BN8" s="194">
        <f t="shared" si="72"/>
        <v>0</v>
      </c>
      <c r="BO8" s="194">
        <f t="shared" si="72"/>
        <v>0</v>
      </c>
      <c r="BP8" s="194">
        <f t="shared" si="72"/>
        <v>0</v>
      </c>
      <c r="BQ8" s="194">
        <f t="shared" si="72"/>
        <v>0</v>
      </c>
      <c r="BR8" s="194">
        <f t="shared" si="72"/>
        <v>0</v>
      </c>
      <c r="BS8" s="194">
        <f t="shared" si="72"/>
        <v>0</v>
      </c>
      <c r="BT8" s="194">
        <f t="shared" si="72"/>
        <v>0</v>
      </c>
      <c r="BU8" s="194">
        <f t="shared" si="72"/>
        <v>0</v>
      </c>
    </row>
    <row r="9" spans="1:73" x14ac:dyDescent="0.3">
      <c r="A9" s="62" t="s">
        <v>38</v>
      </c>
      <c r="B9" s="195">
        <v>114</v>
      </c>
      <c r="C9" s="195">
        <v>119</v>
      </c>
      <c r="D9" s="195">
        <v>128</v>
      </c>
      <c r="E9" s="195">
        <v>134</v>
      </c>
      <c r="F9" s="195">
        <v>134</v>
      </c>
      <c r="G9" s="195">
        <v>134</v>
      </c>
      <c r="H9" s="195">
        <v>134</v>
      </c>
      <c r="I9" s="195">
        <v>134</v>
      </c>
      <c r="J9" s="195">
        <v>134</v>
      </c>
      <c r="K9" s="195">
        <v>134</v>
      </c>
      <c r="L9" s="195">
        <v>134</v>
      </c>
      <c r="M9" s="195">
        <v>134</v>
      </c>
      <c r="N9" s="195">
        <v>134</v>
      </c>
      <c r="O9" s="195">
        <v>134</v>
      </c>
      <c r="P9" s="195">
        <v>134</v>
      </c>
      <c r="Q9" s="195">
        <v>134</v>
      </c>
      <c r="R9" s="195">
        <v>134</v>
      </c>
      <c r="S9" s="195">
        <v>134</v>
      </c>
      <c r="T9" s="195">
        <v>134</v>
      </c>
      <c r="U9" s="195">
        <v>134</v>
      </c>
      <c r="V9" s="195">
        <v>134</v>
      </c>
      <c r="W9" s="195">
        <v>134</v>
      </c>
      <c r="X9" s="195">
        <v>134</v>
      </c>
      <c r="Y9" s="195">
        <v>134</v>
      </c>
      <c r="Z9" s="195">
        <v>134</v>
      </c>
      <c r="AA9" s="195">
        <v>134</v>
      </c>
      <c r="AB9" s="195">
        <v>134</v>
      </c>
      <c r="AC9" s="195">
        <v>134</v>
      </c>
      <c r="AD9" s="195">
        <v>134</v>
      </c>
      <c r="AE9" s="195">
        <v>134</v>
      </c>
      <c r="AF9" s="195">
        <v>134</v>
      </c>
      <c r="AG9" s="195">
        <v>134</v>
      </c>
      <c r="AH9" s="195">
        <v>134</v>
      </c>
      <c r="AI9" s="195">
        <v>134</v>
      </c>
      <c r="AJ9" s="195">
        <v>134</v>
      </c>
      <c r="AK9" s="195">
        <v>134</v>
      </c>
      <c r="AL9" s="195">
        <v>134</v>
      </c>
      <c r="AM9" s="195">
        <v>134</v>
      </c>
      <c r="AN9" s="195">
        <v>134</v>
      </c>
      <c r="AO9" s="195">
        <v>134</v>
      </c>
      <c r="AP9" s="195">
        <v>134</v>
      </c>
      <c r="AQ9" s="195">
        <v>134</v>
      </c>
      <c r="AR9" s="195">
        <v>134</v>
      </c>
      <c r="AS9" s="195">
        <v>134</v>
      </c>
      <c r="AT9" s="195">
        <v>134</v>
      </c>
      <c r="AU9" s="195">
        <v>134</v>
      </c>
      <c r="AV9" s="195">
        <v>134</v>
      </c>
      <c r="AW9" s="195">
        <v>134</v>
      </c>
      <c r="AX9" s="195">
        <v>134</v>
      </c>
      <c r="AY9" s="195">
        <v>134</v>
      </c>
      <c r="AZ9" s="195">
        <v>134</v>
      </c>
      <c r="BA9" s="195">
        <v>134</v>
      </c>
      <c r="BB9" s="195">
        <f t="shared" ref="BB9:BI9" si="73">SUM(BB6:BB8)</f>
        <v>169.97534345929009</v>
      </c>
      <c r="BC9" s="195">
        <f t="shared" si="73"/>
        <v>208.40501914740071</v>
      </c>
      <c r="BD9" s="195">
        <f t="shared" si="73"/>
        <v>246.8346948355113</v>
      </c>
      <c r="BE9" s="195">
        <f t="shared" si="73"/>
        <v>288.10622889383512</v>
      </c>
      <c r="BF9" s="195">
        <f t="shared" si="73"/>
        <v>330.41116599587286</v>
      </c>
      <c r="BG9" s="195">
        <f t="shared" si="73"/>
        <v>374.00785690255293</v>
      </c>
      <c r="BH9" s="195">
        <f t="shared" si="73"/>
        <v>420.44640617944623</v>
      </c>
      <c r="BI9" s="195">
        <f t="shared" si="73"/>
        <v>467.91835850005344</v>
      </c>
      <c r="BJ9" s="195">
        <f t="shared" ref="BJ9:BU9" si="74">SUM(BJ6:BJ8)</f>
        <v>516.68206462530304</v>
      </c>
      <c r="BK9" s="195">
        <f t="shared" si="74"/>
        <v>565.44577075055258</v>
      </c>
      <c r="BL9" s="195">
        <f t="shared" si="74"/>
        <v>614.20947687580212</v>
      </c>
      <c r="BM9" s="195">
        <f t="shared" si="74"/>
        <v>667.23597055637151</v>
      </c>
      <c r="BN9" s="195">
        <f t="shared" si="74"/>
        <v>721.2624642369409</v>
      </c>
      <c r="BO9" s="195">
        <f t="shared" si="74"/>
        <v>776.28895791751029</v>
      </c>
      <c r="BP9" s="195">
        <f t="shared" si="74"/>
        <v>832.31545159807968</v>
      </c>
      <c r="BQ9" s="195">
        <f t="shared" si="74"/>
        <v>889.34194527864906</v>
      </c>
      <c r="BR9" s="195">
        <f t="shared" si="74"/>
        <v>947.36843895921845</v>
      </c>
      <c r="BS9" s="195">
        <f t="shared" si="74"/>
        <v>1006.3949326397878</v>
      </c>
      <c r="BT9" s="195">
        <f t="shared" si="74"/>
        <v>1066.4214263203573</v>
      </c>
      <c r="BU9" s="195">
        <f t="shared" si="74"/>
        <v>1127.4479200009268</v>
      </c>
    </row>
    <row r="10" spans="1:73" x14ac:dyDescent="0.3">
      <c r="A10" s="146"/>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row>
    <row r="11" spans="1:73" x14ac:dyDescent="0.3">
      <c r="A11" s="61" t="s">
        <v>39</v>
      </c>
    </row>
    <row r="12" spans="1:73" x14ac:dyDescent="0.3">
      <c r="A12" s="65" t="s">
        <v>40</v>
      </c>
      <c r="B12" s="196"/>
      <c r="C12" s="566">
        <f>IF($A$3="MRR",B7,0)</f>
        <v>0</v>
      </c>
      <c r="D12" s="566">
        <f>IF($A$3="MRR",C7,0)</f>
        <v>0</v>
      </c>
      <c r="E12" s="566">
        <f t="shared" ref="E12:L12" si="75">IF($A$3="MRR",D7,0)</f>
        <v>0</v>
      </c>
      <c r="F12" s="566">
        <f t="shared" si="75"/>
        <v>0</v>
      </c>
      <c r="G12" s="566">
        <f t="shared" si="75"/>
        <v>0</v>
      </c>
      <c r="H12" s="566">
        <f t="shared" si="75"/>
        <v>0</v>
      </c>
      <c r="I12" s="566">
        <f t="shared" si="75"/>
        <v>0</v>
      </c>
      <c r="J12" s="566">
        <f t="shared" si="75"/>
        <v>0</v>
      </c>
      <c r="K12" s="566">
        <f t="shared" si="75"/>
        <v>0</v>
      </c>
      <c r="L12" s="566">
        <f t="shared" si="75"/>
        <v>0</v>
      </c>
      <c r="M12" s="566">
        <f>IF($A$3="MRR",L7,0)</f>
        <v>0</v>
      </c>
      <c r="N12" s="176">
        <f>IF($A$3="MRR",M7,B7)</f>
        <v>12</v>
      </c>
      <c r="O12" s="176">
        <f>IF($A$3="MRR",N7,C7)</f>
        <v>5</v>
      </c>
      <c r="P12" s="176">
        <f t="shared" ref="P12:BI12" si="76">IF($A$3="MRR",O7,D7)</f>
        <v>9</v>
      </c>
      <c r="Q12" s="176">
        <f t="shared" si="76"/>
        <v>7</v>
      </c>
      <c r="R12" s="176">
        <f t="shared" si="76"/>
        <v>10</v>
      </c>
      <c r="S12" s="176">
        <f t="shared" si="76"/>
        <v>9</v>
      </c>
      <c r="T12" s="176">
        <f t="shared" si="76"/>
        <v>14</v>
      </c>
      <c r="U12" s="176">
        <f t="shared" si="76"/>
        <v>12</v>
      </c>
      <c r="V12" s="176">
        <f t="shared" si="76"/>
        <v>8</v>
      </c>
      <c r="W12" s="176">
        <f t="shared" si="76"/>
        <v>5</v>
      </c>
      <c r="X12" s="176">
        <f t="shared" si="76"/>
        <v>9</v>
      </c>
      <c r="Y12" s="176">
        <f t="shared" si="76"/>
        <v>6</v>
      </c>
      <c r="Z12" s="176">
        <f t="shared" si="76"/>
        <v>6</v>
      </c>
      <c r="AA12" s="176">
        <f t="shared" si="76"/>
        <v>10</v>
      </c>
      <c r="AB12" s="176">
        <f t="shared" si="76"/>
        <v>10</v>
      </c>
      <c r="AC12" s="176">
        <f t="shared" si="76"/>
        <v>16</v>
      </c>
      <c r="AD12" s="176">
        <f t="shared" si="76"/>
        <v>7</v>
      </c>
      <c r="AE12" s="176">
        <f t="shared" si="76"/>
        <v>11</v>
      </c>
      <c r="AF12" s="176">
        <f t="shared" si="76"/>
        <v>18</v>
      </c>
      <c r="AG12" s="176">
        <f t="shared" si="76"/>
        <v>12</v>
      </c>
      <c r="AH12" s="176">
        <f t="shared" si="76"/>
        <v>11</v>
      </c>
      <c r="AI12" s="176">
        <f t="shared" si="76"/>
        <v>18</v>
      </c>
      <c r="AJ12" s="176">
        <f t="shared" si="76"/>
        <v>7</v>
      </c>
      <c r="AK12" s="176">
        <f t="shared" si="76"/>
        <v>13</v>
      </c>
      <c r="AL12" s="176">
        <f t="shared" si="76"/>
        <v>8</v>
      </c>
      <c r="AM12" s="176">
        <f t="shared" si="76"/>
        <v>10</v>
      </c>
      <c r="AN12" s="176">
        <f t="shared" si="76"/>
        <v>17</v>
      </c>
      <c r="AO12" s="176">
        <f t="shared" si="76"/>
        <v>29</v>
      </c>
      <c r="AP12" s="176">
        <f t="shared" si="76"/>
        <v>16</v>
      </c>
      <c r="AQ12" s="176">
        <f t="shared" si="76"/>
        <v>12</v>
      </c>
      <c r="AR12" s="176">
        <f t="shared" si="76"/>
        <v>15</v>
      </c>
      <c r="AS12" s="176">
        <f t="shared" si="76"/>
        <v>5</v>
      </c>
      <c r="AT12" s="176">
        <f t="shared" si="76"/>
        <v>4</v>
      </c>
      <c r="AU12" s="176">
        <f t="shared" si="76"/>
        <v>15</v>
      </c>
      <c r="AV12" s="176">
        <f t="shared" si="76"/>
        <v>10</v>
      </c>
      <c r="AW12" s="176">
        <f t="shared" si="76"/>
        <v>13</v>
      </c>
      <c r="AX12" s="176">
        <f t="shared" si="76"/>
        <v>10</v>
      </c>
      <c r="AY12" s="176">
        <f t="shared" si="76"/>
        <v>8</v>
      </c>
      <c r="AZ12" s="176">
        <f t="shared" si="76"/>
        <v>9</v>
      </c>
      <c r="BA12" s="176">
        <f t="shared" si="76"/>
        <v>9</v>
      </c>
      <c r="BB12" s="176">
        <f t="shared" si="76"/>
        <v>10</v>
      </c>
      <c r="BC12" s="176">
        <f t="shared" si="76"/>
        <v>10</v>
      </c>
      <c r="BD12" s="176">
        <f t="shared" si="76"/>
        <v>11</v>
      </c>
      <c r="BE12" s="176">
        <f t="shared" si="76"/>
        <v>11</v>
      </c>
      <c r="BF12" s="176">
        <f t="shared" si="76"/>
        <v>12</v>
      </c>
      <c r="BG12" s="176">
        <f t="shared" si="76"/>
        <v>15.450971199399106</v>
      </c>
      <c r="BH12" s="176">
        <f t="shared" si="76"/>
        <v>20.803710639948775</v>
      </c>
      <c r="BI12" s="176">
        <f t="shared" si="76"/>
        <v>20.803695023765421</v>
      </c>
      <c r="BJ12" s="176">
        <f t="shared" ref="BJ12" si="77">IF($A$3="MRR",BI7,AX7)</f>
        <v>19.376307069635597</v>
      </c>
      <c r="BK12" s="176">
        <f t="shared" ref="BK12" si="78">IF($A$3="MRR",BJ7,AY7)</f>
        <v>20.73264856451009</v>
      </c>
      <c r="BL12" s="176">
        <f t="shared" ref="BL12" si="79">IF($A$3="MRR",BK7,AZ7)</f>
        <v>25.57672533191899</v>
      </c>
      <c r="BM12" s="176">
        <f t="shared" ref="BM12" si="80">IF($A$3="MRR",BL7,BA7)</f>
        <v>28.48317139236433</v>
      </c>
      <c r="BN12" s="176">
        <f t="shared" ref="BN12" si="81">IF($A$3="MRR",BM7,BB7)</f>
        <v>35.975343459290094</v>
      </c>
      <c r="BO12" s="176">
        <f t="shared" ref="BO12" si="82">IF($A$3="MRR",BN7,BC7)</f>
        <v>38.429675688110606</v>
      </c>
      <c r="BP12" s="176">
        <f t="shared" ref="BP12" si="83">IF($A$3="MRR",BO7,BD7)</f>
        <v>38.429675688110606</v>
      </c>
      <c r="BQ12" s="176">
        <f t="shared" ref="BQ12" si="84">IF($A$3="MRR",BP7,BE7)</f>
        <v>41.271534058323823</v>
      </c>
      <c r="BR12" s="176">
        <f t="shared" ref="BR12" si="85">IF($A$3="MRR",BQ7,BF7)</f>
        <v>42.304937102037719</v>
      </c>
      <c r="BS12" s="176">
        <f t="shared" ref="BS12" si="86">IF($A$3="MRR",BR7,BG7)</f>
        <v>43.596690906680095</v>
      </c>
      <c r="BT12" s="176">
        <f t="shared" ref="BT12" si="87">IF($A$3="MRR",BS7,BH7)</f>
        <v>46.438549276893319</v>
      </c>
      <c r="BU12" s="176">
        <f t="shared" ref="BU12" si="88">IF($A$3="MRR",BT7,BI7)</f>
        <v>47.471952320607215</v>
      </c>
    </row>
    <row r="13" spans="1:73" x14ac:dyDescent="0.3">
      <c r="A13" s="147" t="s">
        <v>41</v>
      </c>
      <c r="B13" s="197"/>
      <c r="C13" s="567">
        <f>IF($A$3="MRR",B16,0)</f>
        <v>0</v>
      </c>
      <c r="D13" s="567">
        <f t="shared" ref="D13:M13" si="89">IF($A$3="MRR",C16,0)</f>
        <v>0</v>
      </c>
      <c r="E13" s="567">
        <f t="shared" si="89"/>
        <v>0</v>
      </c>
      <c r="F13" s="567">
        <f t="shared" si="89"/>
        <v>0</v>
      </c>
      <c r="G13" s="567">
        <f t="shared" si="89"/>
        <v>0</v>
      </c>
      <c r="H13" s="567">
        <f t="shared" si="89"/>
        <v>0</v>
      </c>
      <c r="I13" s="567">
        <f t="shared" si="89"/>
        <v>0</v>
      </c>
      <c r="J13" s="567">
        <f t="shared" si="89"/>
        <v>0</v>
      </c>
      <c r="K13" s="567">
        <f t="shared" si="89"/>
        <v>0</v>
      </c>
      <c r="L13" s="567">
        <f t="shared" si="89"/>
        <v>0</v>
      </c>
      <c r="M13" s="567">
        <f t="shared" si="89"/>
        <v>0</v>
      </c>
      <c r="N13" s="198">
        <f>IF($A$3="MRR",M16,B16)</f>
        <v>21</v>
      </c>
      <c r="O13" s="198">
        <f t="shared" ref="O13" si="90">IF($A$3="MRR",N16,C16)</f>
        <v>21</v>
      </c>
      <c r="P13" s="198">
        <f t="shared" ref="P13" si="91">IF($A$3="MRR",O16,D16)</f>
        <v>21</v>
      </c>
      <c r="Q13" s="198">
        <f t="shared" ref="Q13" si="92">IF($A$3="MRR",P16,E16)</f>
        <v>21</v>
      </c>
      <c r="R13" s="198">
        <f t="shared" ref="R13" si="93">IF($A$3="MRR",Q16,F16)</f>
        <v>21</v>
      </c>
      <c r="S13" s="198">
        <f t="shared" ref="S13" si="94">IF($A$3="MRR",R16,G16)</f>
        <v>21</v>
      </c>
      <c r="T13" s="198">
        <f t="shared" ref="T13" si="95">IF($A$3="MRR",S16,H16)</f>
        <v>21</v>
      </c>
      <c r="U13" s="198">
        <f t="shared" ref="U13" si="96">IF($A$3="MRR",T16,I16)</f>
        <v>21</v>
      </c>
      <c r="V13" s="198">
        <f t="shared" ref="V13" si="97">IF($A$3="MRR",U16,J16)</f>
        <v>21</v>
      </c>
      <c r="W13" s="198">
        <f t="shared" ref="W13" si="98">IF($A$3="MRR",V16,K16)</f>
        <v>21</v>
      </c>
      <c r="X13" s="198">
        <f t="shared" ref="X13" si="99">IF($A$3="MRR",W16,L16)</f>
        <v>21</v>
      </c>
      <c r="Y13" s="198">
        <f t="shared" ref="Y13" si="100">IF($A$3="MRR",X16,M16)</f>
        <v>21</v>
      </c>
      <c r="Z13" s="198">
        <f t="shared" ref="Z13" si="101">IF($A$3="MRR",Y16,N16)</f>
        <v>33</v>
      </c>
      <c r="AA13" s="198">
        <f t="shared" ref="AA13" si="102">IF($A$3="MRR",Z16,O16)</f>
        <v>26</v>
      </c>
      <c r="AB13" s="198">
        <f t="shared" ref="AB13" si="103">IF($A$3="MRR",AA16,P16)</f>
        <v>30</v>
      </c>
      <c r="AC13" s="198">
        <f t="shared" ref="AC13" si="104">IF($A$3="MRR",AB16,Q16)</f>
        <v>28</v>
      </c>
      <c r="AD13" s="198">
        <f t="shared" ref="AD13" si="105">IF($A$3="MRR",AC16,R16)</f>
        <v>31</v>
      </c>
      <c r="AE13" s="198">
        <f t="shared" ref="AE13" si="106">IF($A$3="MRR",AD16,S16)</f>
        <v>30</v>
      </c>
      <c r="AF13" s="198">
        <f t="shared" ref="AF13" si="107">IF($A$3="MRR",AE16,T16)</f>
        <v>35</v>
      </c>
      <c r="AG13" s="198">
        <f>IF($A$3="MRR",AF16,U16)</f>
        <v>33</v>
      </c>
      <c r="AH13" s="198">
        <f>IF($A$3="MRR",AG16,V16)</f>
        <v>29</v>
      </c>
      <c r="AI13" s="198">
        <f t="shared" ref="AI13" si="108">IF($A$3="MRR",AH16,W16)</f>
        <v>26</v>
      </c>
      <c r="AJ13" s="198">
        <f t="shared" ref="AJ13" si="109">IF($A$3="MRR",AI16,X16)</f>
        <v>30</v>
      </c>
      <c r="AK13" s="198">
        <f t="shared" ref="AK13" si="110">IF($A$3="MRR",AJ16,Y16)</f>
        <v>27</v>
      </c>
      <c r="AL13" s="198">
        <f t="shared" ref="AL13" si="111">IF($A$3="MRR",AK16,Z16)</f>
        <v>39</v>
      </c>
      <c r="AM13" s="198">
        <f t="shared" ref="AM13" si="112">IF($A$3="MRR",AL16,AA16)</f>
        <v>36</v>
      </c>
      <c r="AN13" s="198">
        <f t="shared" ref="AN13:AO13" si="113">IF($A$3="MRR",AM16,AB16)</f>
        <v>40</v>
      </c>
      <c r="AO13" s="198">
        <f t="shared" si="113"/>
        <v>44</v>
      </c>
      <c r="AP13" s="198">
        <f t="shared" ref="AP13" si="114">IF($A$3="MRR",AO16,AD16)</f>
        <v>38</v>
      </c>
      <c r="AQ13" s="198">
        <f t="shared" ref="AQ13" si="115">IF($A$3="MRR",AP16,AE16)</f>
        <v>41</v>
      </c>
      <c r="AR13" s="198">
        <f t="shared" ref="AR13" si="116">IF($A$3="MRR",AQ16,AF16)</f>
        <v>53</v>
      </c>
      <c r="AS13" s="198">
        <f t="shared" ref="AS13" si="117">IF($A$3="MRR",AR16,AG16)</f>
        <v>45</v>
      </c>
      <c r="AT13" s="198">
        <f t="shared" ref="AT13" si="118">IF($A$3="MRR",AS16,AH16)</f>
        <v>40</v>
      </c>
      <c r="AU13" s="198">
        <f t="shared" ref="AU13" si="119">IF($A$3="MRR",AT16,AI16)</f>
        <v>44</v>
      </c>
      <c r="AV13" s="198">
        <f t="shared" ref="AV13" si="120">IF($A$3="MRR",AU16,AJ16)</f>
        <v>37</v>
      </c>
      <c r="AW13" s="198">
        <f t="shared" ref="AW13" si="121">IF($A$3="MRR",AV16,AK16)</f>
        <v>40</v>
      </c>
      <c r="AX13" s="198">
        <f t="shared" ref="AX13" si="122">IF($A$3="MRR",AW16,AL16)</f>
        <v>47</v>
      </c>
      <c r="AY13" s="198">
        <f t="shared" ref="AY13" si="123">IF($A$3="MRR",AX16,AM16)</f>
        <v>46</v>
      </c>
      <c r="AZ13" s="198">
        <f t="shared" ref="AZ13" si="124">IF($A$3="MRR",AY16,AN16)</f>
        <v>57</v>
      </c>
      <c r="BA13" s="198">
        <f t="shared" ref="BA13" si="125">IF($A$3="MRR",AZ16,AO16)</f>
        <v>73</v>
      </c>
      <c r="BB13" s="198">
        <f t="shared" ref="BB13" si="126">IF($A$3="MRR",BA16,AP16)</f>
        <v>54</v>
      </c>
      <c r="BC13" s="198">
        <f t="shared" ref="BC13" si="127">IF($A$3="MRR",BB16,AQ16)</f>
        <v>53</v>
      </c>
      <c r="BD13" s="198">
        <f t="shared" ref="BD13" si="128">IF($A$3="MRR",BC16,AR16)</f>
        <v>68</v>
      </c>
      <c r="BE13" s="198">
        <f t="shared" ref="BE13" si="129">IF($A$3="MRR",BD16,AS16)</f>
        <v>50</v>
      </c>
      <c r="BF13" s="198">
        <f t="shared" ref="BF13" si="130">IF($A$3="MRR",BE16,AT16)</f>
        <v>44</v>
      </c>
      <c r="BG13" s="198">
        <f t="shared" ref="BG13" si="131">IF($A$3="MRR",BF16,AU16)</f>
        <v>59</v>
      </c>
      <c r="BH13" s="198">
        <f t="shared" ref="BH13" si="132">IF($A$3="MRR",BG16,AV16)</f>
        <v>47</v>
      </c>
      <c r="BI13" s="198">
        <f t="shared" ref="BI13" si="133">IF($A$3="MRR",BH16,AW16)</f>
        <v>53</v>
      </c>
      <c r="BJ13" s="198">
        <f t="shared" ref="BJ13" si="134">IF($A$3="MRR",BI16,AX16)</f>
        <v>57</v>
      </c>
      <c r="BK13" s="198">
        <f t="shared" ref="BK13" si="135">IF($A$3="MRR",BJ16,AY16)</f>
        <v>54</v>
      </c>
      <c r="BL13" s="198">
        <f t="shared" ref="BL13" si="136">IF($A$3="MRR",BK16,AZ16)</f>
        <v>66</v>
      </c>
      <c r="BM13" s="198">
        <f t="shared" ref="BM13" si="137">IF($A$3="MRR",BL16,BA16)</f>
        <v>82</v>
      </c>
      <c r="BN13" s="198">
        <f t="shared" ref="BN13" si="138">IF($A$3="MRR",BM16,BB16)</f>
        <v>64</v>
      </c>
      <c r="BO13" s="198">
        <f t="shared" ref="BO13" si="139">IF($A$3="MRR",BN16,BC16)</f>
        <v>63</v>
      </c>
      <c r="BP13" s="198">
        <f t="shared" ref="BP13" si="140">IF($A$3="MRR",BO16,BD16)</f>
        <v>79</v>
      </c>
      <c r="BQ13" s="198">
        <f t="shared" ref="BQ13" si="141">IF($A$3="MRR",BP16,BE16)</f>
        <v>61</v>
      </c>
      <c r="BR13" s="198">
        <f t="shared" ref="BR13" si="142">IF($A$3="MRR",BQ16,BF16)</f>
        <v>56</v>
      </c>
      <c r="BS13" s="198">
        <f t="shared" ref="BS13" si="143">IF($A$3="MRR",BR16,BG16)</f>
        <v>74.450971199399106</v>
      </c>
      <c r="BT13" s="198">
        <f t="shared" ref="BT13" si="144">IF($A$3="MRR",BS16,BH16)</f>
        <v>67.803710639948775</v>
      </c>
      <c r="BU13" s="198">
        <f t="shared" ref="BU13" si="145">IF($A$3="MRR",BT16,BI16)</f>
        <v>73.803695023765414</v>
      </c>
    </row>
    <row r="14" spans="1:73" x14ac:dyDescent="0.3">
      <c r="A14" s="146" t="s">
        <v>42</v>
      </c>
      <c r="B14" s="176">
        <f>IF($A$3="ARR",ROUND($B$6/12,0),B6)</f>
        <v>21</v>
      </c>
      <c r="C14" s="176">
        <f>IF($A$3="ARR",MIN($B$6-SUM($B$14:B$14),ROUND($B$6/12,0)),SUM(C12:C13))</f>
        <v>21</v>
      </c>
      <c r="D14" s="176">
        <f>IF($A$3="ARR",MIN($B$6-SUM($B$14:C$14),ROUND($B$6/12,0)),SUM(D12:D13))</f>
        <v>21</v>
      </c>
      <c r="E14" s="176">
        <f>IF($A$3="ARR",MIN($B$6-SUM($B$14:D$14),ROUND($B$6/12,0)),SUM(E12:E13))</f>
        <v>21</v>
      </c>
      <c r="F14" s="176">
        <f>IF($A$3="ARR",MIN($B$6-SUM($B$14:E$14),ROUND($B$6/12,0)),SUM(F12:F13))</f>
        <v>21</v>
      </c>
      <c r="G14" s="176">
        <f>IF($A$3="ARR",MIN($B$6-SUM($B$14:F$14),ROUND($B$6/12,0)),SUM(G12:G13))</f>
        <v>21</v>
      </c>
      <c r="H14" s="176">
        <f>IF($A$3="ARR",MIN($B$6-SUM($B$14:G$14),ROUND($B$6/12,0)),SUM(H12:H13))</f>
        <v>21</v>
      </c>
      <c r="I14" s="176">
        <f>IF($A$3="ARR",MIN($B$6-SUM($B$14:H$14),ROUND($B$6/12,0)),SUM(I12:I13))</f>
        <v>21</v>
      </c>
      <c r="J14" s="176">
        <f>IF($A$3="ARR",MIN($B$6-SUM($B$14:I$14),ROUND($B$6/12,0)),SUM(J12:J13))</f>
        <v>21</v>
      </c>
      <c r="K14" s="176">
        <f>IF($A$3="ARR",MIN($B$6-SUM($B$14:J$14),ROUND($B$6/12,0)),SUM(K12:K13))</f>
        <v>21</v>
      </c>
      <c r="L14" s="176">
        <f>IF($A$3="ARR",MIN($B$6-SUM($B$14:K$14),ROUND($B$6/12,0)),SUM(L12:L13))</f>
        <v>21</v>
      </c>
      <c r="M14" s="176">
        <f>IF($A$3="ARR",MAX($B$6-SUM($B$14:L$14),ROUND($B$6/12,0)),SUM(M12:M13))</f>
        <v>21</v>
      </c>
      <c r="N14" s="176">
        <f t="shared" ref="N14:O14" si="146">SUM(N12:N13)</f>
        <v>33</v>
      </c>
      <c r="O14" s="176">
        <f t="shared" si="146"/>
        <v>26</v>
      </c>
      <c r="P14" s="176">
        <f t="shared" ref="P14:BI14" si="147">SUM(P12:P13)</f>
        <v>30</v>
      </c>
      <c r="Q14" s="176">
        <f t="shared" si="147"/>
        <v>28</v>
      </c>
      <c r="R14" s="176">
        <f t="shared" si="147"/>
        <v>31</v>
      </c>
      <c r="S14" s="176">
        <f t="shared" si="147"/>
        <v>30</v>
      </c>
      <c r="T14" s="176">
        <f t="shared" si="147"/>
        <v>35</v>
      </c>
      <c r="U14" s="176">
        <f t="shared" si="147"/>
        <v>33</v>
      </c>
      <c r="V14" s="176">
        <f t="shared" si="147"/>
        <v>29</v>
      </c>
      <c r="W14" s="176">
        <f t="shared" si="147"/>
        <v>26</v>
      </c>
      <c r="X14" s="176">
        <f t="shared" si="147"/>
        <v>30</v>
      </c>
      <c r="Y14" s="176">
        <f t="shared" si="147"/>
        <v>27</v>
      </c>
      <c r="Z14" s="176">
        <f t="shared" si="147"/>
        <v>39</v>
      </c>
      <c r="AA14" s="176">
        <f t="shared" si="147"/>
        <v>36</v>
      </c>
      <c r="AB14" s="176">
        <f t="shared" si="147"/>
        <v>40</v>
      </c>
      <c r="AC14" s="176">
        <f t="shared" si="147"/>
        <v>44</v>
      </c>
      <c r="AD14" s="176">
        <f t="shared" si="147"/>
        <v>38</v>
      </c>
      <c r="AE14" s="176">
        <f t="shared" si="147"/>
        <v>41</v>
      </c>
      <c r="AF14" s="176">
        <f t="shared" si="147"/>
        <v>53</v>
      </c>
      <c r="AG14" s="176">
        <f>SUM(AG12:AG13)</f>
        <v>45</v>
      </c>
      <c r="AH14" s="176">
        <f t="shared" si="147"/>
        <v>40</v>
      </c>
      <c r="AI14" s="176">
        <f t="shared" si="147"/>
        <v>44</v>
      </c>
      <c r="AJ14" s="176">
        <f t="shared" si="147"/>
        <v>37</v>
      </c>
      <c r="AK14" s="176">
        <f t="shared" si="147"/>
        <v>40</v>
      </c>
      <c r="AL14" s="176">
        <f t="shared" si="147"/>
        <v>47</v>
      </c>
      <c r="AM14" s="176">
        <f t="shared" si="147"/>
        <v>46</v>
      </c>
      <c r="AN14" s="176">
        <f>SUM(AN12:AN13)</f>
        <v>57</v>
      </c>
      <c r="AO14" s="176">
        <f>SUM(AO12:AO13)</f>
        <v>73</v>
      </c>
      <c r="AP14" s="176">
        <f t="shared" si="147"/>
        <v>54</v>
      </c>
      <c r="AQ14" s="176">
        <f t="shared" si="147"/>
        <v>53</v>
      </c>
      <c r="AR14" s="176">
        <f t="shared" si="147"/>
        <v>68</v>
      </c>
      <c r="AS14" s="176">
        <f t="shared" si="147"/>
        <v>50</v>
      </c>
      <c r="AT14" s="176">
        <f t="shared" si="147"/>
        <v>44</v>
      </c>
      <c r="AU14" s="176">
        <f t="shared" si="147"/>
        <v>59</v>
      </c>
      <c r="AV14" s="176">
        <f t="shared" si="147"/>
        <v>47</v>
      </c>
      <c r="AW14" s="176">
        <f t="shared" si="147"/>
        <v>53</v>
      </c>
      <c r="AX14" s="176">
        <f t="shared" si="147"/>
        <v>57</v>
      </c>
      <c r="AY14" s="176">
        <f t="shared" si="147"/>
        <v>54</v>
      </c>
      <c r="AZ14" s="176">
        <f t="shared" si="147"/>
        <v>66</v>
      </c>
      <c r="BA14" s="176">
        <f t="shared" si="147"/>
        <v>82</v>
      </c>
      <c r="BB14" s="176">
        <f t="shared" si="147"/>
        <v>64</v>
      </c>
      <c r="BC14" s="176">
        <f t="shared" si="147"/>
        <v>63</v>
      </c>
      <c r="BD14" s="176">
        <f t="shared" si="147"/>
        <v>79</v>
      </c>
      <c r="BE14" s="176">
        <f t="shared" si="147"/>
        <v>61</v>
      </c>
      <c r="BF14" s="176">
        <f t="shared" si="147"/>
        <v>56</v>
      </c>
      <c r="BG14" s="176">
        <f t="shared" si="147"/>
        <v>74.450971199399106</v>
      </c>
      <c r="BH14" s="176">
        <f t="shared" si="147"/>
        <v>67.803710639948775</v>
      </c>
      <c r="BI14" s="176">
        <f t="shared" si="147"/>
        <v>73.803695023765414</v>
      </c>
      <c r="BJ14" s="176">
        <f t="shared" ref="BJ14:BU14" si="148">SUM(BJ12:BJ13)</f>
        <v>76.376307069635601</v>
      </c>
      <c r="BK14" s="176">
        <f t="shared" si="148"/>
        <v>74.732648564510086</v>
      </c>
      <c r="BL14" s="176">
        <f t="shared" si="148"/>
        <v>91.576725331918993</v>
      </c>
      <c r="BM14" s="176">
        <f t="shared" si="148"/>
        <v>110.48317139236433</v>
      </c>
      <c r="BN14" s="176">
        <f t="shared" si="148"/>
        <v>99.975343459290087</v>
      </c>
      <c r="BO14" s="176">
        <f t="shared" si="148"/>
        <v>101.42967568811061</v>
      </c>
      <c r="BP14" s="176">
        <f t="shared" si="148"/>
        <v>117.42967568811061</v>
      </c>
      <c r="BQ14" s="176">
        <f t="shared" si="148"/>
        <v>102.27153405832382</v>
      </c>
      <c r="BR14" s="176">
        <f t="shared" si="148"/>
        <v>98.304937102037712</v>
      </c>
      <c r="BS14" s="176">
        <f t="shared" si="148"/>
        <v>118.0476621060792</v>
      </c>
      <c r="BT14" s="176">
        <f t="shared" si="148"/>
        <v>114.2422599168421</v>
      </c>
      <c r="BU14" s="176">
        <f t="shared" si="148"/>
        <v>121.27564734437263</v>
      </c>
    </row>
    <row r="15" spans="1:73" x14ac:dyDescent="0.3">
      <c r="A15" s="147" t="s">
        <v>43</v>
      </c>
      <c r="B15" s="198">
        <f>ROUND((B$19)*B14,0)</f>
        <v>0</v>
      </c>
      <c r="C15" s="198">
        <f t="shared" ref="C15:BN15" si="149">ROUND((C$19)*C14,0)</f>
        <v>0</v>
      </c>
      <c r="D15" s="198">
        <f t="shared" si="149"/>
        <v>0</v>
      </c>
      <c r="E15" s="198">
        <f t="shared" si="149"/>
        <v>0</v>
      </c>
      <c r="F15" s="198">
        <f t="shared" si="149"/>
        <v>0</v>
      </c>
      <c r="G15" s="198">
        <f t="shared" si="149"/>
        <v>0</v>
      </c>
      <c r="H15" s="198">
        <f t="shared" si="149"/>
        <v>0</v>
      </c>
      <c r="I15" s="198">
        <f t="shared" si="149"/>
        <v>0</v>
      </c>
      <c r="J15" s="198">
        <f t="shared" si="149"/>
        <v>0</v>
      </c>
      <c r="K15" s="198">
        <f t="shared" si="149"/>
        <v>0</v>
      </c>
      <c r="L15" s="198">
        <f t="shared" si="149"/>
        <v>0</v>
      </c>
      <c r="M15" s="198">
        <f t="shared" si="149"/>
        <v>0</v>
      </c>
      <c r="N15" s="198">
        <f t="shared" si="149"/>
        <v>0</v>
      </c>
      <c r="O15" s="198">
        <f t="shared" si="149"/>
        <v>0</v>
      </c>
      <c r="P15" s="198">
        <f t="shared" si="149"/>
        <v>0</v>
      </c>
      <c r="Q15" s="198">
        <f t="shared" si="149"/>
        <v>0</v>
      </c>
      <c r="R15" s="198">
        <f t="shared" si="149"/>
        <v>0</v>
      </c>
      <c r="S15" s="198">
        <f t="shared" si="149"/>
        <v>0</v>
      </c>
      <c r="T15" s="198">
        <f t="shared" si="149"/>
        <v>0</v>
      </c>
      <c r="U15" s="198">
        <f t="shared" si="149"/>
        <v>0</v>
      </c>
      <c r="V15" s="198">
        <f t="shared" si="149"/>
        <v>0</v>
      </c>
      <c r="W15" s="198">
        <f t="shared" si="149"/>
        <v>0</v>
      </c>
      <c r="X15" s="198">
        <f t="shared" si="149"/>
        <v>0</v>
      </c>
      <c r="Y15" s="198">
        <f t="shared" si="149"/>
        <v>0</v>
      </c>
      <c r="Z15" s="198">
        <f t="shared" si="149"/>
        <v>0</v>
      </c>
      <c r="AA15" s="198">
        <f t="shared" si="149"/>
        <v>0</v>
      </c>
      <c r="AB15" s="198">
        <f t="shared" si="149"/>
        <v>0</v>
      </c>
      <c r="AC15" s="198">
        <f t="shared" si="149"/>
        <v>0</v>
      </c>
      <c r="AD15" s="198">
        <f t="shared" si="149"/>
        <v>0</v>
      </c>
      <c r="AE15" s="198">
        <f t="shared" si="149"/>
        <v>0</v>
      </c>
      <c r="AF15" s="198">
        <f t="shared" si="149"/>
        <v>0</v>
      </c>
      <c r="AG15" s="198">
        <f t="shared" si="149"/>
        <v>0</v>
      </c>
      <c r="AH15" s="198">
        <f t="shared" si="149"/>
        <v>0</v>
      </c>
      <c r="AI15" s="198">
        <f>ROUND((AI$19)*AI14,0)</f>
        <v>0</v>
      </c>
      <c r="AJ15" s="198">
        <f t="shared" si="149"/>
        <v>0</v>
      </c>
      <c r="AK15" s="198">
        <f>ROUND((AK$19)*AK14,0)</f>
        <v>0</v>
      </c>
      <c r="AL15" s="198">
        <f t="shared" si="149"/>
        <v>0</v>
      </c>
      <c r="AM15" s="198">
        <f t="shared" si="149"/>
        <v>0</v>
      </c>
      <c r="AN15" s="198">
        <f t="shared" si="149"/>
        <v>0</v>
      </c>
      <c r="AO15" s="198">
        <f t="shared" ref="AO15" si="150">ROUND((AO$19)*AO14,0)</f>
        <v>0</v>
      </c>
      <c r="AP15" s="198">
        <f t="shared" si="149"/>
        <v>0</v>
      </c>
      <c r="AQ15" s="198">
        <f t="shared" si="149"/>
        <v>0</v>
      </c>
      <c r="AR15" s="198">
        <f t="shared" si="149"/>
        <v>0</v>
      </c>
      <c r="AS15" s="198">
        <f t="shared" si="149"/>
        <v>0</v>
      </c>
      <c r="AT15" s="198">
        <f t="shared" si="149"/>
        <v>0</v>
      </c>
      <c r="AU15" s="198">
        <f t="shared" si="149"/>
        <v>0</v>
      </c>
      <c r="AV15" s="198">
        <f t="shared" si="149"/>
        <v>0</v>
      </c>
      <c r="AW15" s="198">
        <f t="shared" si="149"/>
        <v>0</v>
      </c>
      <c r="AX15" s="198">
        <f>ROUND((AX$19)*AX14,0)</f>
        <v>0</v>
      </c>
      <c r="AY15" s="198">
        <f t="shared" si="149"/>
        <v>0</v>
      </c>
      <c r="AZ15" s="198">
        <f t="shared" si="149"/>
        <v>0</v>
      </c>
      <c r="BA15" s="198">
        <f t="shared" si="149"/>
        <v>0</v>
      </c>
      <c r="BB15" s="198">
        <f t="shared" si="149"/>
        <v>0</v>
      </c>
      <c r="BC15" s="198">
        <f t="shared" si="149"/>
        <v>0</v>
      </c>
      <c r="BD15" s="198">
        <f t="shared" si="149"/>
        <v>0</v>
      </c>
      <c r="BE15" s="198">
        <f t="shared" si="149"/>
        <v>0</v>
      </c>
      <c r="BF15" s="198">
        <f t="shared" si="149"/>
        <v>0</v>
      </c>
      <c r="BG15" s="198">
        <f t="shared" si="149"/>
        <v>0</v>
      </c>
      <c r="BH15" s="198">
        <f t="shared" si="149"/>
        <v>0</v>
      </c>
      <c r="BI15" s="198">
        <f t="shared" si="149"/>
        <v>0</v>
      </c>
      <c r="BJ15" s="198">
        <f t="shared" si="149"/>
        <v>0</v>
      </c>
      <c r="BK15" s="198">
        <f t="shared" si="149"/>
        <v>0</v>
      </c>
      <c r="BL15" s="198">
        <f t="shared" si="149"/>
        <v>0</v>
      </c>
      <c r="BM15" s="198">
        <f t="shared" si="149"/>
        <v>0</v>
      </c>
      <c r="BN15" s="198">
        <f t="shared" si="149"/>
        <v>0</v>
      </c>
      <c r="BO15" s="198">
        <f t="shared" ref="BO15:BU15" si="151">ROUND((BO$19)*BO14,0)</f>
        <v>0</v>
      </c>
      <c r="BP15" s="198">
        <f t="shared" si="151"/>
        <v>0</v>
      </c>
      <c r="BQ15" s="198">
        <f t="shared" si="151"/>
        <v>0</v>
      </c>
      <c r="BR15" s="198">
        <f t="shared" si="151"/>
        <v>0</v>
      </c>
      <c r="BS15" s="198">
        <f t="shared" si="151"/>
        <v>0</v>
      </c>
      <c r="BT15" s="198">
        <f t="shared" si="151"/>
        <v>0</v>
      </c>
      <c r="BU15" s="198">
        <f t="shared" si="151"/>
        <v>0</v>
      </c>
    </row>
    <row r="16" spans="1:73" x14ac:dyDescent="0.3">
      <c r="A16" s="62" t="s">
        <v>44</v>
      </c>
      <c r="B16" s="195">
        <f>B14-B15</f>
        <v>21</v>
      </c>
      <c r="C16" s="195">
        <f t="shared" ref="C16:BN16" si="152">C14-C15</f>
        <v>21</v>
      </c>
      <c r="D16" s="195">
        <f t="shared" si="152"/>
        <v>21</v>
      </c>
      <c r="E16" s="195">
        <f t="shared" si="152"/>
        <v>21</v>
      </c>
      <c r="F16" s="195">
        <f t="shared" si="152"/>
        <v>21</v>
      </c>
      <c r="G16" s="195">
        <f t="shared" si="152"/>
        <v>21</v>
      </c>
      <c r="H16" s="195">
        <f>H14-H15</f>
        <v>21</v>
      </c>
      <c r="I16" s="195">
        <f t="shared" si="152"/>
        <v>21</v>
      </c>
      <c r="J16" s="195">
        <f t="shared" si="152"/>
        <v>21</v>
      </c>
      <c r="K16" s="195">
        <f t="shared" si="152"/>
        <v>21</v>
      </c>
      <c r="L16" s="195">
        <f t="shared" si="152"/>
        <v>21</v>
      </c>
      <c r="M16" s="195">
        <f t="shared" si="152"/>
        <v>21</v>
      </c>
      <c r="N16" s="195">
        <f t="shared" si="152"/>
        <v>33</v>
      </c>
      <c r="O16" s="195">
        <f t="shared" si="152"/>
        <v>26</v>
      </c>
      <c r="P16" s="195">
        <f t="shared" si="152"/>
        <v>30</v>
      </c>
      <c r="Q16" s="195">
        <f t="shared" si="152"/>
        <v>28</v>
      </c>
      <c r="R16" s="195">
        <f t="shared" si="152"/>
        <v>31</v>
      </c>
      <c r="S16" s="195">
        <f t="shared" si="152"/>
        <v>30</v>
      </c>
      <c r="T16" s="195">
        <f t="shared" si="152"/>
        <v>35</v>
      </c>
      <c r="U16" s="195">
        <f t="shared" si="152"/>
        <v>33</v>
      </c>
      <c r="V16" s="195">
        <f t="shared" si="152"/>
        <v>29</v>
      </c>
      <c r="W16" s="195">
        <f t="shared" si="152"/>
        <v>26</v>
      </c>
      <c r="X16" s="195">
        <f t="shared" si="152"/>
        <v>30</v>
      </c>
      <c r="Y16" s="195">
        <f t="shared" si="152"/>
        <v>27</v>
      </c>
      <c r="Z16" s="195">
        <f t="shared" si="152"/>
        <v>39</v>
      </c>
      <c r="AA16" s="195">
        <f>AA14-AA15</f>
        <v>36</v>
      </c>
      <c r="AB16" s="195">
        <f t="shared" si="152"/>
        <v>40</v>
      </c>
      <c r="AC16" s="195">
        <f t="shared" si="152"/>
        <v>44</v>
      </c>
      <c r="AD16" s="195">
        <f t="shared" si="152"/>
        <v>38</v>
      </c>
      <c r="AE16" s="195">
        <f t="shared" si="152"/>
        <v>41</v>
      </c>
      <c r="AF16" s="195">
        <f t="shared" si="152"/>
        <v>53</v>
      </c>
      <c r="AG16" s="195">
        <f>AG14-AG15</f>
        <v>45</v>
      </c>
      <c r="AH16" s="195">
        <f t="shared" si="152"/>
        <v>40</v>
      </c>
      <c r="AI16" s="195">
        <f t="shared" si="152"/>
        <v>44</v>
      </c>
      <c r="AJ16" s="195">
        <f t="shared" si="152"/>
        <v>37</v>
      </c>
      <c r="AK16" s="195">
        <f t="shared" si="152"/>
        <v>40</v>
      </c>
      <c r="AL16" s="195">
        <f t="shared" si="152"/>
        <v>47</v>
      </c>
      <c r="AM16" s="195">
        <f t="shared" si="152"/>
        <v>46</v>
      </c>
      <c r="AN16" s="195">
        <f>AN14-AN15</f>
        <v>57</v>
      </c>
      <c r="AO16" s="195">
        <f>AO14-AO15</f>
        <v>73</v>
      </c>
      <c r="AP16" s="195">
        <f t="shared" si="152"/>
        <v>54</v>
      </c>
      <c r="AQ16" s="195">
        <f t="shared" si="152"/>
        <v>53</v>
      </c>
      <c r="AR16" s="195">
        <f t="shared" si="152"/>
        <v>68</v>
      </c>
      <c r="AS16" s="195">
        <f t="shared" si="152"/>
        <v>50</v>
      </c>
      <c r="AT16" s="195">
        <f t="shared" si="152"/>
        <v>44</v>
      </c>
      <c r="AU16" s="195">
        <f t="shared" si="152"/>
        <v>59</v>
      </c>
      <c r="AV16" s="195">
        <f t="shared" si="152"/>
        <v>47</v>
      </c>
      <c r="AW16" s="195">
        <f t="shared" si="152"/>
        <v>53</v>
      </c>
      <c r="AX16" s="195">
        <f t="shared" si="152"/>
        <v>57</v>
      </c>
      <c r="AY16" s="195">
        <f t="shared" si="152"/>
        <v>54</v>
      </c>
      <c r="AZ16" s="195">
        <f t="shared" si="152"/>
        <v>66</v>
      </c>
      <c r="BA16" s="195">
        <f t="shared" si="152"/>
        <v>82</v>
      </c>
      <c r="BB16" s="195">
        <f t="shared" si="152"/>
        <v>64</v>
      </c>
      <c r="BC16" s="195">
        <f t="shared" si="152"/>
        <v>63</v>
      </c>
      <c r="BD16" s="195">
        <f t="shared" si="152"/>
        <v>79</v>
      </c>
      <c r="BE16" s="195">
        <f t="shared" si="152"/>
        <v>61</v>
      </c>
      <c r="BF16" s="195">
        <f t="shared" si="152"/>
        <v>56</v>
      </c>
      <c r="BG16" s="195">
        <f t="shared" si="152"/>
        <v>74.450971199399106</v>
      </c>
      <c r="BH16" s="195">
        <f t="shared" si="152"/>
        <v>67.803710639948775</v>
      </c>
      <c r="BI16" s="195">
        <f t="shared" si="152"/>
        <v>73.803695023765414</v>
      </c>
      <c r="BJ16" s="195">
        <f t="shared" si="152"/>
        <v>76.376307069635601</v>
      </c>
      <c r="BK16" s="195">
        <f t="shared" si="152"/>
        <v>74.732648564510086</v>
      </c>
      <c r="BL16" s="195">
        <f t="shared" si="152"/>
        <v>91.576725331918993</v>
      </c>
      <c r="BM16" s="195">
        <f t="shared" si="152"/>
        <v>110.48317139236433</v>
      </c>
      <c r="BN16" s="195">
        <f t="shared" si="152"/>
        <v>99.975343459290087</v>
      </c>
      <c r="BO16" s="195">
        <f t="shared" ref="BO16:BU16" si="153">BO14-BO15</f>
        <v>101.42967568811061</v>
      </c>
      <c r="BP16" s="195">
        <f t="shared" si="153"/>
        <v>117.42967568811061</v>
      </c>
      <c r="BQ16" s="195">
        <f t="shared" si="153"/>
        <v>102.27153405832382</v>
      </c>
      <c r="BR16" s="195">
        <f t="shared" si="153"/>
        <v>98.304937102037712</v>
      </c>
      <c r="BS16" s="195">
        <f t="shared" si="153"/>
        <v>118.0476621060792</v>
      </c>
      <c r="BT16" s="195">
        <f t="shared" si="153"/>
        <v>114.2422599168421</v>
      </c>
      <c r="BU16" s="195">
        <f t="shared" si="153"/>
        <v>121.27564734437263</v>
      </c>
    </row>
    <row r="17" spans="1:73" x14ac:dyDescent="0.3">
      <c r="A17" s="146"/>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row>
    <row r="18" spans="1:73" x14ac:dyDescent="0.3">
      <c r="A18" s="61" t="s">
        <v>45</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row>
    <row r="19" spans="1:73" x14ac:dyDescent="0.3">
      <c r="A19" s="65" t="str">
        <f>IF($A$3="ARR","Annual Customer Churn","Monthly Customer Churn")</f>
        <v>Annual Customer Churn</v>
      </c>
      <c r="B19" s="153">
        <v>0</v>
      </c>
      <c r="C19" s="149">
        <f>B19</f>
        <v>0</v>
      </c>
      <c r="D19" s="149">
        <f t="shared" ref="D19:BI20" si="154">C19</f>
        <v>0</v>
      </c>
      <c r="E19" s="149">
        <f t="shared" si="154"/>
        <v>0</v>
      </c>
      <c r="F19" s="149">
        <f t="shared" si="154"/>
        <v>0</v>
      </c>
      <c r="G19" s="149">
        <f t="shared" si="154"/>
        <v>0</v>
      </c>
      <c r="H19" s="149">
        <f t="shared" ref="H19" si="155">G19</f>
        <v>0</v>
      </c>
      <c r="I19" s="149">
        <f t="shared" ref="I19" si="156">H19</f>
        <v>0</v>
      </c>
      <c r="J19" s="149">
        <f t="shared" si="154"/>
        <v>0</v>
      </c>
      <c r="K19" s="149">
        <f t="shared" si="154"/>
        <v>0</v>
      </c>
      <c r="L19" s="149">
        <f t="shared" si="154"/>
        <v>0</v>
      </c>
      <c r="M19" s="149">
        <f t="shared" si="154"/>
        <v>0</v>
      </c>
      <c r="N19" s="149">
        <f t="shared" si="154"/>
        <v>0</v>
      </c>
      <c r="O19" s="149">
        <f t="shared" si="154"/>
        <v>0</v>
      </c>
      <c r="P19" s="149">
        <f t="shared" si="154"/>
        <v>0</v>
      </c>
      <c r="Q19" s="149">
        <f t="shared" si="154"/>
        <v>0</v>
      </c>
      <c r="R19" s="149">
        <f t="shared" si="154"/>
        <v>0</v>
      </c>
      <c r="S19" s="149">
        <f t="shared" si="154"/>
        <v>0</v>
      </c>
      <c r="T19" s="149">
        <f t="shared" si="154"/>
        <v>0</v>
      </c>
      <c r="U19" s="149">
        <f t="shared" si="154"/>
        <v>0</v>
      </c>
      <c r="V19" s="149">
        <f t="shared" ref="V19" si="157">U19</f>
        <v>0</v>
      </c>
      <c r="W19" s="149">
        <f t="shared" ref="W19:AI19" si="158">V19</f>
        <v>0</v>
      </c>
      <c r="X19" s="149">
        <f t="shared" si="158"/>
        <v>0</v>
      </c>
      <c r="Y19" s="149">
        <f t="shared" si="158"/>
        <v>0</v>
      </c>
      <c r="Z19" s="149">
        <f t="shared" si="158"/>
        <v>0</v>
      </c>
      <c r="AA19" s="149">
        <f t="shared" si="158"/>
        <v>0</v>
      </c>
      <c r="AB19" s="149">
        <f t="shared" si="158"/>
        <v>0</v>
      </c>
      <c r="AC19" s="149">
        <f t="shared" si="158"/>
        <v>0</v>
      </c>
      <c r="AD19" s="149">
        <f t="shared" si="158"/>
        <v>0</v>
      </c>
      <c r="AE19" s="149">
        <f t="shared" si="158"/>
        <v>0</v>
      </c>
      <c r="AF19" s="149">
        <f t="shared" si="158"/>
        <v>0</v>
      </c>
      <c r="AG19" s="149">
        <f t="shared" si="158"/>
        <v>0</v>
      </c>
      <c r="AH19" s="149">
        <f t="shared" si="158"/>
        <v>0</v>
      </c>
      <c r="AI19" s="149">
        <f t="shared" si="158"/>
        <v>0</v>
      </c>
      <c r="AJ19" s="149">
        <f t="shared" ref="AJ19:AU19" si="159">AI19</f>
        <v>0</v>
      </c>
      <c r="AK19" s="149">
        <f t="shared" si="159"/>
        <v>0</v>
      </c>
      <c r="AL19" s="149">
        <f t="shared" si="159"/>
        <v>0</v>
      </c>
      <c r="AM19" s="149">
        <f t="shared" si="159"/>
        <v>0</v>
      </c>
      <c r="AN19" s="149">
        <f t="shared" si="159"/>
        <v>0</v>
      </c>
      <c r="AO19" s="149">
        <f t="shared" si="159"/>
        <v>0</v>
      </c>
      <c r="AP19" s="149">
        <f t="shared" si="159"/>
        <v>0</v>
      </c>
      <c r="AQ19" s="149">
        <f t="shared" si="159"/>
        <v>0</v>
      </c>
      <c r="AR19" s="149">
        <f t="shared" si="159"/>
        <v>0</v>
      </c>
      <c r="AS19" s="149">
        <f t="shared" si="159"/>
        <v>0</v>
      </c>
      <c r="AT19" s="149">
        <f t="shared" si="159"/>
        <v>0</v>
      </c>
      <c r="AU19" s="149">
        <f t="shared" si="159"/>
        <v>0</v>
      </c>
      <c r="AV19" s="149">
        <f t="shared" si="154"/>
        <v>0</v>
      </c>
      <c r="AW19" s="149">
        <f t="shared" si="154"/>
        <v>0</v>
      </c>
      <c r="AX19" s="149">
        <f t="shared" si="154"/>
        <v>0</v>
      </c>
      <c r="AY19" s="149">
        <f t="shared" si="154"/>
        <v>0</v>
      </c>
      <c r="AZ19" s="149">
        <f t="shared" si="154"/>
        <v>0</v>
      </c>
      <c r="BA19" s="149">
        <f t="shared" si="154"/>
        <v>0</v>
      </c>
      <c r="BB19" s="149">
        <f t="shared" si="154"/>
        <v>0</v>
      </c>
      <c r="BC19" s="149">
        <f t="shared" si="154"/>
        <v>0</v>
      </c>
      <c r="BD19" s="149">
        <f t="shared" si="154"/>
        <v>0</v>
      </c>
      <c r="BE19" s="149">
        <f t="shared" si="154"/>
        <v>0</v>
      </c>
      <c r="BF19" s="149">
        <f t="shared" si="154"/>
        <v>0</v>
      </c>
      <c r="BG19" s="149">
        <f t="shared" si="154"/>
        <v>0</v>
      </c>
      <c r="BH19" s="149">
        <f t="shared" si="154"/>
        <v>0</v>
      </c>
      <c r="BI19" s="149">
        <f t="shared" si="154"/>
        <v>0</v>
      </c>
      <c r="BJ19" s="149">
        <f t="shared" ref="BJ19:BJ20" si="160">BI19</f>
        <v>0</v>
      </c>
      <c r="BK19" s="149">
        <f t="shared" ref="BK19:BK20" si="161">BJ19</f>
        <v>0</v>
      </c>
      <c r="BL19" s="149">
        <f t="shared" ref="BL19:BL20" si="162">BK19</f>
        <v>0</v>
      </c>
      <c r="BM19" s="149">
        <f t="shared" ref="BM19:BM20" si="163">BL19</f>
        <v>0</v>
      </c>
      <c r="BN19" s="149">
        <f t="shared" ref="BN19:BN20" si="164">BM19</f>
        <v>0</v>
      </c>
      <c r="BO19" s="149">
        <f t="shared" ref="BO19:BO20" si="165">BN19</f>
        <v>0</v>
      </c>
      <c r="BP19" s="149">
        <f t="shared" ref="BP19:BP20" si="166">BO19</f>
        <v>0</v>
      </c>
      <c r="BQ19" s="149">
        <f t="shared" ref="BQ19:BQ20" si="167">BP19</f>
        <v>0</v>
      </c>
      <c r="BR19" s="149">
        <f t="shared" ref="BR19:BR20" si="168">BQ19</f>
        <v>0</v>
      </c>
      <c r="BS19" s="149">
        <f t="shared" ref="BS19:BS20" si="169">BR19</f>
        <v>0</v>
      </c>
      <c r="BT19" s="149">
        <f t="shared" ref="BT19:BT20" si="170">BS19</f>
        <v>0</v>
      </c>
      <c r="BU19" s="149">
        <f t="shared" ref="BU19:BU20" si="171">BT19</f>
        <v>0</v>
      </c>
    </row>
    <row r="20" spans="1:73" x14ac:dyDescent="0.3">
      <c r="A20" s="65" t="str">
        <f>IF($A$3="ARR","Annual Customer Downgrades","Monthly Customer Downgrades")</f>
        <v>Annual Customer Downgrades</v>
      </c>
      <c r="B20" s="153">
        <v>0</v>
      </c>
      <c r="C20" s="149">
        <f t="shared" ref="C20" si="172">B20</f>
        <v>0</v>
      </c>
      <c r="D20" s="149">
        <f t="shared" si="154"/>
        <v>0</v>
      </c>
      <c r="E20" s="149">
        <f t="shared" si="154"/>
        <v>0</v>
      </c>
      <c r="F20" s="149">
        <f t="shared" si="154"/>
        <v>0</v>
      </c>
      <c r="G20" s="149">
        <f t="shared" si="154"/>
        <v>0</v>
      </c>
      <c r="H20" s="149">
        <f t="shared" si="154"/>
        <v>0</v>
      </c>
      <c r="I20" s="149">
        <f t="shared" si="154"/>
        <v>0</v>
      </c>
      <c r="J20" s="149">
        <f t="shared" si="154"/>
        <v>0</v>
      </c>
      <c r="K20" s="149">
        <f t="shared" si="154"/>
        <v>0</v>
      </c>
      <c r="L20" s="149">
        <f t="shared" si="154"/>
        <v>0</v>
      </c>
      <c r="M20" s="149">
        <f t="shared" si="154"/>
        <v>0</v>
      </c>
      <c r="N20" s="149">
        <f t="shared" si="154"/>
        <v>0</v>
      </c>
      <c r="O20" s="149">
        <f t="shared" si="154"/>
        <v>0</v>
      </c>
      <c r="P20" s="149">
        <f t="shared" si="154"/>
        <v>0</v>
      </c>
      <c r="Q20" s="149">
        <f t="shared" si="154"/>
        <v>0</v>
      </c>
      <c r="R20" s="149">
        <f t="shared" si="154"/>
        <v>0</v>
      </c>
      <c r="S20" s="149">
        <f t="shared" si="154"/>
        <v>0</v>
      </c>
      <c r="T20" s="149">
        <f t="shared" si="154"/>
        <v>0</v>
      </c>
      <c r="U20" s="149">
        <f t="shared" si="154"/>
        <v>0</v>
      </c>
      <c r="V20" s="149">
        <f t="shared" si="154"/>
        <v>0</v>
      </c>
      <c r="W20" s="149">
        <f t="shared" si="154"/>
        <v>0</v>
      </c>
      <c r="X20" s="149">
        <f t="shared" si="154"/>
        <v>0</v>
      </c>
      <c r="Y20" s="149">
        <f t="shared" si="154"/>
        <v>0</v>
      </c>
      <c r="Z20" s="149">
        <f t="shared" si="154"/>
        <v>0</v>
      </c>
      <c r="AA20" s="149">
        <f t="shared" si="154"/>
        <v>0</v>
      </c>
      <c r="AB20" s="149">
        <f t="shared" si="154"/>
        <v>0</v>
      </c>
      <c r="AC20" s="149">
        <f t="shared" si="154"/>
        <v>0</v>
      </c>
      <c r="AD20" s="149">
        <f t="shared" si="154"/>
        <v>0</v>
      </c>
      <c r="AE20" s="149">
        <f t="shared" si="154"/>
        <v>0</v>
      </c>
      <c r="AF20" s="149">
        <f t="shared" si="154"/>
        <v>0</v>
      </c>
      <c r="AG20" s="149">
        <f t="shared" si="154"/>
        <v>0</v>
      </c>
      <c r="AH20" s="149">
        <f t="shared" si="154"/>
        <v>0</v>
      </c>
      <c r="AI20" s="149">
        <f t="shared" si="154"/>
        <v>0</v>
      </c>
      <c r="AJ20" s="149">
        <v>0</v>
      </c>
      <c r="AK20" s="149">
        <f t="shared" si="154"/>
        <v>0</v>
      </c>
      <c r="AL20" s="149">
        <f t="shared" si="154"/>
        <v>0</v>
      </c>
      <c r="AM20" s="149">
        <f t="shared" si="154"/>
        <v>0</v>
      </c>
      <c r="AN20" s="149">
        <f t="shared" si="154"/>
        <v>0</v>
      </c>
      <c r="AO20" s="149">
        <f t="shared" si="154"/>
        <v>0</v>
      </c>
      <c r="AP20" s="149">
        <f t="shared" si="154"/>
        <v>0</v>
      </c>
      <c r="AQ20" s="149">
        <f t="shared" si="154"/>
        <v>0</v>
      </c>
      <c r="AR20" s="149">
        <f t="shared" si="154"/>
        <v>0</v>
      </c>
      <c r="AS20" s="149">
        <f t="shared" si="154"/>
        <v>0</v>
      </c>
      <c r="AT20" s="149">
        <f t="shared" si="154"/>
        <v>0</v>
      </c>
      <c r="AU20" s="149">
        <f t="shared" si="154"/>
        <v>0</v>
      </c>
      <c r="AV20" s="149">
        <f t="shared" si="154"/>
        <v>0</v>
      </c>
      <c r="AW20" s="149">
        <f t="shared" si="154"/>
        <v>0</v>
      </c>
      <c r="AX20" s="149">
        <f t="shared" si="154"/>
        <v>0</v>
      </c>
      <c r="AY20" s="149">
        <f t="shared" si="154"/>
        <v>0</v>
      </c>
      <c r="AZ20" s="149">
        <f t="shared" si="154"/>
        <v>0</v>
      </c>
      <c r="BA20" s="149">
        <f t="shared" si="154"/>
        <v>0</v>
      </c>
      <c r="BB20" s="149">
        <f t="shared" si="154"/>
        <v>0</v>
      </c>
      <c r="BC20" s="149">
        <f t="shared" si="154"/>
        <v>0</v>
      </c>
      <c r="BD20" s="149">
        <f t="shared" si="154"/>
        <v>0</v>
      </c>
      <c r="BE20" s="149">
        <f t="shared" si="154"/>
        <v>0</v>
      </c>
      <c r="BF20" s="149">
        <f t="shared" si="154"/>
        <v>0</v>
      </c>
      <c r="BG20" s="149">
        <f t="shared" si="154"/>
        <v>0</v>
      </c>
      <c r="BH20" s="149">
        <f t="shared" si="154"/>
        <v>0</v>
      </c>
      <c r="BI20" s="149">
        <f t="shared" si="154"/>
        <v>0</v>
      </c>
      <c r="BJ20" s="149">
        <f t="shared" si="160"/>
        <v>0</v>
      </c>
      <c r="BK20" s="149">
        <f t="shared" si="161"/>
        <v>0</v>
      </c>
      <c r="BL20" s="149">
        <f t="shared" si="162"/>
        <v>0</v>
      </c>
      <c r="BM20" s="149">
        <f t="shared" si="163"/>
        <v>0</v>
      </c>
      <c r="BN20" s="149">
        <f t="shared" si="164"/>
        <v>0</v>
      </c>
      <c r="BO20" s="149">
        <f t="shared" si="165"/>
        <v>0</v>
      </c>
      <c r="BP20" s="149">
        <f t="shared" si="166"/>
        <v>0</v>
      </c>
      <c r="BQ20" s="149">
        <f t="shared" si="167"/>
        <v>0</v>
      </c>
      <c r="BR20" s="149">
        <f t="shared" si="168"/>
        <v>0</v>
      </c>
      <c r="BS20" s="149">
        <f t="shared" si="169"/>
        <v>0</v>
      </c>
      <c r="BT20" s="149">
        <f t="shared" si="170"/>
        <v>0</v>
      </c>
      <c r="BU20" s="149">
        <f t="shared" si="171"/>
        <v>0</v>
      </c>
    </row>
    <row r="21" spans="1:73" x14ac:dyDescent="0.3">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row>
    <row r="22" spans="1:73" x14ac:dyDescent="0.3">
      <c r="A22" s="61" t="str">
        <f>IF(A3="MRR","MRR INPUTS","ARR INPUTS")</f>
        <v>ARR INPUTS</v>
      </c>
      <c r="P22" s="309"/>
      <c r="Q22" s="150"/>
    </row>
    <row r="23" spans="1:73" x14ac:dyDescent="0.3">
      <c r="A23" s="200" t="str">
        <f>IF(A3="MRR","MRR New","ARR New")</f>
        <v>ARR New</v>
      </c>
      <c r="B23" s="201">
        <v>17500</v>
      </c>
      <c r="C23" s="177">
        <f>B23</f>
        <v>17500</v>
      </c>
      <c r="D23" s="177">
        <f t="shared" ref="D23:I24" si="173">C23</f>
        <v>17500</v>
      </c>
      <c r="E23" s="177">
        <f t="shared" si="173"/>
        <v>17500</v>
      </c>
      <c r="F23" s="177">
        <f t="shared" si="173"/>
        <v>17500</v>
      </c>
      <c r="G23" s="177">
        <f t="shared" si="173"/>
        <v>17500</v>
      </c>
      <c r="H23" s="177">
        <f t="shared" si="173"/>
        <v>17500</v>
      </c>
      <c r="I23" s="177">
        <f t="shared" si="173"/>
        <v>17500</v>
      </c>
      <c r="J23" s="177">
        <f t="shared" ref="J23:J24" si="174">I23</f>
        <v>17500</v>
      </c>
      <c r="K23" s="177">
        <f t="shared" ref="K23:K24" si="175">J23</f>
        <v>17500</v>
      </c>
      <c r="L23" s="177">
        <f t="shared" ref="L23:L24" si="176">K23</f>
        <v>17500</v>
      </c>
      <c r="M23" s="177">
        <f t="shared" ref="M23:M24" si="177">L23</f>
        <v>17500</v>
      </c>
      <c r="N23" s="177">
        <f t="shared" ref="N23:N24" si="178">M23</f>
        <v>17500</v>
      </c>
      <c r="O23" s="177">
        <f t="shared" ref="O23:O24" si="179">N23</f>
        <v>17500</v>
      </c>
      <c r="P23" s="177">
        <f t="shared" ref="P23:P24" si="180">O23</f>
        <v>17500</v>
      </c>
      <c r="Q23" s="177">
        <f t="shared" ref="Q23:Q24" si="181">P23</f>
        <v>17500</v>
      </c>
      <c r="R23" s="177">
        <f t="shared" ref="R23:R24" si="182">Q23</f>
        <v>17500</v>
      </c>
      <c r="S23" s="177">
        <f t="shared" ref="S23:S24" si="183">R23</f>
        <v>17500</v>
      </c>
      <c r="T23" s="177">
        <f t="shared" ref="T23:T24" si="184">S23</f>
        <v>17500</v>
      </c>
      <c r="U23" s="177">
        <f t="shared" ref="U23:U24" si="185">T23</f>
        <v>17500</v>
      </c>
      <c r="V23" s="177">
        <f t="shared" ref="V23:V24" si="186">U23</f>
        <v>17500</v>
      </c>
      <c r="W23" s="177">
        <f t="shared" ref="W23:W24" si="187">V23</f>
        <v>17500</v>
      </c>
      <c r="X23" s="177">
        <f t="shared" ref="X23:X24" si="188">W23</f>
        <v>17500</v>
      </c>
      <c r="Y23" s="177">
        <f t="shared" ref="Y23:AK24" si="189">X23</f>
        <v>17500</v>
      </c>
      <c r="Z23" s="177">
        <f t="shared" si="189"/>
        <v>17500</v>
      </c>
      <c r="AA23" s="177">
        <f t="shared" si="189"/>
        <v>17500</v>
      </c>
      <c r="AB23" s="177">
        <f t="shared" si="189"/>
        <v>17500</v>
      </c>
      <c r="AC23" s="177">
        <f t="shared" si="189"/>
        <v>17500</v>
      </c>
      <c r="AD23" s="177">
        <f t="shared" si="189"/>
        <v>17500</v>
      </c>
      <c r="AE23" s="177">
        <f t="shared" si="189"/>
        <v>17500</v>
      </c>
      <c r="AF23" s="177">
        <f t="shared" si="189"/>
        <v>17500</v>
      </c>
      <c r="AG23" s="177">
        <f t="shared" si="189"/>
        <v>17500</v>
      </c>
      <c r="AH23" s="177">
        <f t="shared" si="189"/>
        <v>17500</v>
      </c>
      <c r="AI23" s="177">
        <f t="shared" si="189"/>
        <v>17500</v>
      </c>
      <c r="AJ23" s="177">
        <f t="shared" si="189"/>
        <v>17500</v>
      </c>
      <c r="AK23" s="177">
        <f t="shared" si="189"/>
        <v>17500</v>
      </c>
      <c r="AL23" s="177">
        <f t="shared" ref="AL23:BU23" si="190">AK23</f>
        <v>17500</v>
      </c>
      <c r="AM23" s="177">
        <f t="shared" si="190"/>
        <v>17500</v>
      </c>
      <c r="AN23" s="177">
        <f t="shared" si="190"/>
        <v>17500</v>
      </c>
      <c r="AO23" s="177">
        <f t="shared" si="190"/>
        <v>17500</v>
      </c>
      <c r="AP23" s="177">
        <f t="shared" si="190"/>
        <v>17500</v>
      </c>
      <c r="AQ23" s="177">
        <f t="shared" si="190"/>
        <v>17500</v>
      </c>
      <c r="AR23" s="177">
        <f t="shared" si="190"/>
        <v>17500</v>
      </c>
      <c r="AS23" s="177">
        <f t="shared" si="190"/>
        <v>17500</v>
      </c>
      <c r="AT23" s="177">
        <f t="shared" si="190"/>
        <v>17500</v>
      </c>
      <c r="AU23" s="177">
        <f>AT23</f>
        <v>17500</v>
      </c>
      <c r="AV23" s="177">
        <f t="shared" si="190"/>
        <v>17500</v>
      </c>
      <c r="AW23" s="177">
        <f t="shared" si="190"/>
        <v>17500</v>
      </c>
      <c r="AX23" s="177">
        <f t="shared" si="190"/>
        <v>17500</v>
      </c>
      <c r="AY23" s="177">
        <f t="shared" si="190"/>
        <v>17500</v>
      </c>
      <c r="AZ23" s="177">
        <f t="shared" si="190"/>
        <v>17500</v>
      </c>
      <c r="BA23" s="177">
        <f t="shared" si="190"/>
        <v>17500</v>
      </c>
      <c r="BB23" s="177">
        <f t="shared" si="190"/>
        <v>17500</v>
      </c>
      <c r="BC23" s="177">
        <f t="shared" si="190"/>
        <v>17500</v>
      </c>
      <c r="BD23" s="177">
        <f t="shared" si="190"/>
        <v>17500</v>
      </c>
      <c r="BE23" s="177">
        <f t="shared" si="190"/>
        <v>17500</v>
      </c>
      <c r="BF23" s="177">
        <f t="shared" si="190"/>
        <v>17500</v>
      </c>
      <c r="BG23" s="177">
        <f t="shared" si="190"/>
        <v>17500</v>
      </c>
      <c r="BH23" s="177">
        <f t="shared" si="190"/>
        <v>17500</v>
      </c>
      <c r="BI23" s="177">
        <f t="shared" si="190"/>
        <v>17500</v>
      </c>
      <c r="BJ23" s="177">
        <f t="shared" si="190"/>
        <v>17500</v>
      </c>
      <c r="BK23" s="177">
        <f t="shared" si="190"/>
        <v>17500</v>
      </c>
      <c r="BL23" s="177">
        <f t="shared" si="190"/>
        <v>17500</v>
      </c>
      <c r="BM23" s="177">
        <f t="shared" si="190"/>
        <v>17500</v>
      </c>
      <c r="BN23" s="177">
        <f t="shared" si="190"/>
        <v>17500</v>
      </c>
      <c r="BO23" s="177">
        <f t="shared" si="190"/>
        <v>17500</v>
      </c>
      <c r="BP23" s="177">
        <f t="shared" si="190"/>
        <v>17500</v>
      </c>
      <c r="BQ23" s="177">
        <f t="shared" si="190"/>
        <v>17500</v>
      </c>
      <c r="BR23" s="177">
        <f t="shared" si="190"/>
        <v>17500</v>
      </c>
      <c r="BS23" s="177">
        <f t="shared" si="190"/>
        <v>17500</v>
      </c>
      <c r="BT23" s="177">
        <f t="shared" si="190"/>
        <v>17500</v>
      </c>
      <c r="BU23" s="177">
        <f t="shared" si="190"/>
        <v>17500</v>
      </c>
    </row>
    <row r="24" spans="1:73" x14ac:dyDescent="0.3">
      <c r="A24" s="200" t="str">
        <f>IF(A3="MRR","MRR Renewal Expansion","ARR Renewal Expansion")</f>
        <v>ARR Renewal Expansion</v>
      </c>
      <c r="B24" s="202">
        <v>0</v>
      </c>
      <c r="C24" s="207">
        <f>B24</f>
        <v>0</v>
      </c>
      <c r="D24" s="207">
        <f t="shared" si="173"/>
        <v>0</v>
      </c>
      <c r="E24" s="207">
        <f t="shared" si="173"/>
        <v>0</v>
      </c>
      <c r="F24" s="207">
        <f t="shared" si="173"/>
        <v>0</v>
      </c>
      <c r="G24" s="207">
        <f t="shared" si="173"/>
        <v>0</v>
      </c>
      <c r="H24" s="207">
        <f t="shared" si="173"/>
        <v>0</v>
      </c>
      <c r="I24" s="207">
        <f t="shared" si="173"/>
        <v>0</v>
      </c>
      <c r="J24" s="207">
        <f t="shared" si="174"/>
        <v>0</v>
      </c>
      <c r="K24" s="207">
        <f t="shared" si="175"/>
        <v>0</v>
      </c>
      <c r="L24" s="207">
        <f t="shared" si="176"/>
        <v>0</v>
      </c>
      <c r="M24" s="207">
        <f t="shared" si="177"/>
        <v>0</v>
      </c>
      <c r="N24" s="207">
        <f t="shared" si="178"/>
        <v>0</v>
      </c>
      <c r="O24" s="207">
        <f t="shared" si="179"/>
        <v>0</v>
      </c>
      <c r="P24" s="207">
        <f t="shared" si="180"/>
        <v>0</v>
      </c>
      <c r="Q24" s="207">
        <f t="shared" si="181"/>
        <v>0</v>
      </c>
      <c r="R24" s="207">
        <f t="shared" si="182"/>
        <v>0</v>
      </c>
      <c r="S24" s="207">
        <f t="shared" si="183"/>
        <v>0</v>
      </c>
      <c r="T24" s="207">
        <f t="shared" si="184"/>
        <v>0</v>
      </c>
      <c r="U24" s="207">
        <f t="shared" si="185"/>
        <v>0</v>
      </c>
      <c r="V24" s="207">
        <f t="shared" si="186"/>
        <v>0</v>
      </c>
      <c r="W24" s="207">
        <f t="shared" si="187"/>
        <v>0</v>
      </c>
      <c r="X24" s="207">
        <f t="shared" si="188"/>
        <v>0</v>
      </c>
      <c r="Y24" s="207">
        <f t="shared" si="189"/>
        <v>0</v>
      </c>
      <c r="Z24" s="207">
        <f t="shared" si="189"/>
        <v>0</v>
      </c>
      <c r="AA24" s="207">
        <f t="shared" ref="AA24" si="191">Z24</f>
        <v>0</v>
      </c>
      <c r="AB24" s="207">
        <f t="shared" ref="AB24" si="192">AA24</f>
        <v>0</v>
      </c>
      <c r="AC24" s="207">
        <f t="shared" ref="AC24" si="193">AB24</f>
        <v>0</v>
      </c>
      <c r="AD24" s="207">
        <f t="shared" ref="AD24" si="194">AC24</f>
        <v>0</v>
      </c>
      <c r="AE24" s="207">
        <f t="shared" ref="AE24" si="195">AD24</f>
        <v>0</v>
      </c>
      <c r="AF24" s="207">
        <f t="shared" ref="AF24" si="196">AE24</f>
        <v>0</v>
      </c>
      <c r="AG24" s="207">
        <f t="shared" ref="AG24" si="197">AF24</f>
        <v>0</v>
      </c>
      <c r="AH24" s="207">
        <f t="shared" ref="AH24" si="198">AG24</f>
        <v>0</v>
      </c>
      <c r="AI24" s="207">
        <f t="shared" ref="AI24:AU24" si="199">AH24</f>
        <v>0</v>
      </c>
      <c r="AJ24" s="207">
        <f t="shared" si="199"/>
        <v>0</v>
      </c>
      <c r="AK24" s="207">
        <f t="shared" si="199"/>
        <v>0</v>
      </c>
      <c r="AL24" s="207">
        <f t="shared" si="199"/>
        <v>0</v>
      </c>
      <c r="AM24" s="207">
        <f t="shared" si="199"/>
        <v>0</v>
      </c>
      <c r="AN24" s="207">
        <f t="shared" si="199"/>
        <v>0</v>
      </c>
      <c r="AO24" s="207">
        <f t="shared" si="199"/>
        <v>0</v>
      </c>
      <c r="AP24" s="207">
        <f t="shared" si="199"/>
        <v>0</v>
      </c>
      <c r="AQ24" s="207">
        <f t="shared" si="199"/>
        <v>0</v>
      </c>
      <c r="AR24" s="207">
        <f t="shared" si="199"/>
        <v>0</v>
      </c>
      <c r="AS24" s="207">
        <f t="shared" si="199"/>
        <v>0</v>
      </c>
      <c r="AT24" s="207">
        <f t="shared" si="199"/>
        <v>0</v>
      </c>
      <c r="AU24" s="207">
        <f t="shared" si="199"/>
        <v>0</v>
      </c>
      <c r="AV24" s="207">
        <f t="shared" ref="AV24" si="200">AU24</f>
        <v>0</v>
      </c>
      <c r="AW24" s="207">
        <f t="shared" ref="AW24" si="201">AV24</f>
        <v>0</v>
      </c>
      <c r="AX24" s="207">
        <f t="shared" ref="AX24" si="202">AW24</f>
        <v>0</v>
      </c>
      <c r="AY24" s="207">
        <f t="shared" ref="AY24" si="203">AX24</f>
        <v>0</v>
      </c>
      <c r="AZ24" s="207">
        <f t="shared" ref="AZ24" si="204">AY24</f>
        <v>0</v>
      </c>
      <c r="BA24" s="207">
        <f t="shared" ref="BA24" si="205">AZ24</f>
        <v>0</v>
      </c>
      <c r="BB24" s="207">
        <f t="shared" ref="BB24" si="206">BA24</f>
        <v>0</v>
      </c>
      <c r="BC24" s="207">
        <f t="shared" ref="BC24" si="207">BB24</f>
        <v>0</v>
      </c>
      <c r="BD24" s="207">
        <f t="shared" ref="BD24" si="208">BC24</f>
        <v>0</v>
      </c>
      <c r="BE24" s="207">
        <f t="shared" ref="BE24" si="209">BD24</f>
        <v>0</v>
      </c>
      <c r="BF24" s="207">
        <f t="shared" ref="BF24" si="210">BE24</f>
        <v>0</v>
      </c>
      <c r="BG24" s="207">
        <f t="shared" ref="BG24" si="211">BF24</f>
        <v>0</v>
      </c>
      <c r="BH24" s="207">
        <f t="shared" ref="BH24" si="212">BG24</f>
        <v>0</v>
      </c>
      <c r="BI24" s="207">
        <f t="shared" ref="BI24" si="213">BH24</f>
        <v>0</v>
      </c>
      <c r="BJ24" s="207">
        <f t="shared" ref="BJ24" si="214">BI24</f>
        <v>0</v>
      </c>
      <c r="BK24" s="207">
        <f t="shared" ref="BK24" si="215">BJ24</f>
        <v>0</v>
      </c>
      <c r="BL24" s="207">
        <f t="shared" ref="BL24" si="216">BK24</f>
        <v>0</v>
      </c>
      <c r="BM24" s="207">
        <f t="shared" ref="BM24" si="217">BL24</f>
        <v>0</v>
      </c>
      <c r="BN24" s="207">
        <f t="shared" ref="BN24" si="218">BM24</f>
        <v>0</v>
      </c>
      <c r="BO24" s="207">
        <f t="shared" ref="BO24" si="219">BN24</f>
        <v>0</v>
      </c>
      <c r="BP24" s="207">
        <f t="shared" ref="BP24" si="220">BO24</f>
        <v>0</v>
      </c>
      <c r="BQ24" s="207">
        <f t="shared" ref="BQ24" si="221">BP24</f>
        <v>0</v>
      </c>
      <c r="BR24" s="207">
        <f t="shared" ref="BR24" si="222">BQ24</f>
        <v>0</v>
      </c>
      <c r="BS24" s="207">
        <f t="shared" ref="BS24" si="223">BR24</f>
        <v>0</v>
      </c>
      <c r="BT24" s="207">
        <f t="shared" ref="BT24" si="224">BS24</f>
        <v>0</v>
      </c>
      <c r="BU24" s="207">
        <f t="shared" ref="BU24" si="225">BT24</f>
        <v>0</v>
      </c>
    </row>
    <row r="25" spans="1:73" x14ac:dyDescent="0.3">
      <c r="A25" s="200" t="str">
        <f>IF(A3="MRR","MRR Renewals","ARR Renewals")</f>
        <v>ARR Renewals</v>
      </c>
      <c r="B25" s="201">
        <v>0</v>
      </c>
      <c r="C25" s="209">
        <f>IF($A$3="ARR",$B$25,B43)</f>
        <v>0</v>
      </c>
      <c r="D25" s="209">
        <f>IF($A$3="ARR",$B$25,C43)</f>
        <v>0</v>
      </c>
      <c r="E25" s="209">
        <f t="shared" ref="E25:M25" si="226">IF($A$3="ARR",$B$25,D43)</f>
        <v>0</v>
      </c>
      <c r="F25" s="209">
        <f t="shared" si="226"/>
        <v>0</v>
      </c>
      <c r="G25" s="209">
        <f t="shared" si="226"/>
        <v>0</v>
      </c>
      <c r="H25" s="209">
        <f t="shared" si="226"/>
        <v>0</v>
      </c>
      <c r="I25" s="209">
        <f t="shared" si="226"/>
        <v>0</v>
      </c>
      <c r="J25" s="209">
        <f t="shared" si="226"/>
        <v>0</v>
      </c>
      <c r="K25" s="209">
        <f t="shared" si="226"/>
        <v>0</v>
      </c>
      <c r="L25" s="209">
        <f t="shared" si="226"/>
        <v>0</v>
      </c>
      <c r="M25" s="209">
        <f t="shared" si="226"/>
        <v>0</v>
      </c>
      <c r="N25" s="177">
        <f>IF($A$3="ARR",IFERROR((B25*(1+B24)*B16+B31*12+(B23*B7))/SUM(B7,B16),B25),M43)</f>
        <v>6363.636363636364</v>
      </c>
      <c r="O25" s="177">
        <f>IF($A$3="ARR",IFERROR((C25*(1+C24)*C16+C31*12+(C23*C7))/SUM(C7,C16),C25),N43)</f>
        <v>3365.3846153846152</v>
      </c>
      <c r="P25" s="177">
        <f t="shared" ref="P25:BU25" si="227">IF($A$3="ARR",IFERROR((D25*(1+D24)*D16+D31*12+(D23*D7))/SUM(D7,D16),D25),O43)</f>
        <v>5250</v>
      </c>
      <c r="Q25" s="177">
        <f t="shared" si="227"/>
        <v>4375</v>
      </c>
      <c r="R25" s="177">
        <f t="shared" si="227"/>
        <v>5645.1612903225805</v>
      </c>
      <c r="S25" s="177">
        <f t="shared" si="227"/>
        <v>5250</v>
      </c>
      <c r="T25" s="177">
        <f t="shared" si="227"/>
        <v>7000</v>
      </c>
      <c r="U25" s="177">
        <f t="shared" si="227"/>
        <v>6363.636363636364</v>
      </c>
      <c r="V25" s="177">
        <f t="shared" si="227"/>
        <v>4827.5862068965516</v>
      </c>
      <c r="W25" s="177">
        <f t="shared" si="227"/>
        <v>3365.3846153846152</v>
      </c>
      <c r="X25" s="177">
        <f t="shared" si="227"/>
        <v>5250</v>
      </c>
      <c r="Y25" s="177">
        <f t="shared" si="227"/>
        <v>3888.8888888888887</v>
      </c>
      <c r="Z25" s="177">
        <f t="shared" si="227"/>
        <v>8076.9230769230771</v>
      </c>
      <c r="AA25" s="177">
        <f t="shared" si="227"/>
        <v>7291.666666666667</v>
      </c>
      <c r="AB25" s="177">
        <f t="shared" si="227"/>
        <v>8312.5</v>
      </c>
      <c r="AC25" s="177">
        <f t="shared" si="227"/>
        <v>9147.7272727272721</v>
      </c>
      <c r="AD25" s="177">
        <f t="shared" si="227"/>
        <v>7828.9473684210525</v>
      </c>
      <c r="AE25" s="177">
        <f t="shared" si="227"/>
        <v>8536.585365853658</v>
      </c>
      <c r="AF25" s="177">
        <f t="shared" si="227"/>
        <v>10566.037735849057</v>
      </c>
      <c r="AG25" s="177">
        <f t="shared" si="227"/>
        <v>9333.3333333333339</v>
      </c>
      <c r="AH25" s="177">
        <f t="shared" si="227"/>
        <v>8312.5</v>
      </c>
      <c r="AI25" s="177">
        <f t="shared" si="227"/>
        <v>9147.7272727272721</v>
      </c>
      <c r="AJ25" s="177">
        <f t="shared" si="227"/>
        <v>7567.5675675675675</v>
      </c>
      <c r="AK25" s="177">
        <f t="shared" si="227"/>
        <v>8312.5</v>
      </c>
      <c r="AL25" s="177">
        <f t="shared" si="227"/>
        <v>9680.8510638297867</v>
      </c>
      <c r="AM25" s="177">
        <f t="shared" si="227"/>
        <v>9510.8695652173919</v>
      </c>
      <c r="AN25" s="177">
        <f t="shared" si="227"/>
        <v>11052.631578947368</v>
      </c>
      <c r="AO25" s="177">
        <f t="shared" si="227"/>
        <v>12465.753424657534</v>
      </c>
      <c r="AP25" s="177">
        <f t="shared" si="227"/>
        <v>10694.444444444445</v>
      </c>
      <c r="AQ25" s="177">
        <f t="shared" si="227"/>
        <v>10566.037735849057</v>
      </c>
      <c r="AR25" s="177">
        <f t="shared" si="227"/>
        <v>12095.588235294117</v>
      </c>
      <c r="AS25" s="177">
        <f t="shared" si="227"/>
        <v>10150</v>
      </c>
      <c r="AT25" s="177">
        <f t="shared" si="227"/>
        <v>9147.7272727272721</v>
      </c>
      <c r="AU25" s="177">
        <f t="shared" si="227"/>
        <v>11271.186440677966</v>
      </c>
      <c r="AV25" s="177">
        <f t="shared" si="227"/>
        <v>9680.8510638297867</v>
      </c>
      <c r="AW25" s="177">
        <f t="shared" si="227"/>
        <v>10566.037735849057</v>
      </c>
      <c r="AX25" s="177">
        <f t="shared" si="227"/>
        <v>11052.631578947368</v>
      </c>
      <c r="AY25" s="177">
        <f t="shared" si="227"/>
        <v>10694.444444444445</v>
      </c>
      <c r="AZ25" s="177">
        <f t="shared" si="227"/>
        <v>11931.818181818182</v>
      </c>
      <c r="BA25" s="177">
        <f t="shared" si="227"/>
        <v>13018.292682926829</v>
      </c>
      <c r="BB25" s="177">
        <f t="shared" si="227"/>
        <v>11757.8125</v>
      </c>
      <c r="BC25" s="177">
        <f t="shared" si="227"/>
        <v>11666.666666666666</v>
      </c>
      <c r="BD25" s="177">
        <f t="shared" si="227"/>
        <v>12848.101265822785</v>
      </c>
      <c r="BE25" s="177">
        <f t="shared" si="227"/>
        <v>11475.409836065573</v>
      </c>
      <c r="BF25" s="177">
        <f t="shared" si="227"/>
        <v>10937.5</v>
      </c>
      <c r="BG25" s="177">
        <f t="shared" si="227"/>
        <v>12563.865600681835</v>
      </c>
      <c r="BH25" s="177">
        <f t="shared" si="227"/>
        <v>12079.942653116756</v>
      </c>
      <c r="BI25" s="177">
        <f t="shared" si="227"/>
        <v>12520.574513489308</v>
      </c>
      <c r="BJ25" s="177">
        <f t="shared" si="227"/>
        <v>12688.298385978071</v>
      </c>
      <c r="BK25" s="177">
        <f t="shared" si="227"/>
        <v>12582.470552575562</v>
      </c>
      <c r="BL25" s="177">
        <f t="shared" si="227"/>
        <v>13486.971594933104</v>
      </c>
      <c r="BM25" s="177">
        <f t="shared" si="227"/>
        <v>14173.70156587125</v>
      </c>
      <c r="BN25" s="177">
        <f t="shared" si="227"/>
        <v>13824.093648654023</v>
      </c>
      <c r="BO25" s="177">
        <f t="shared" si="227"/>
        <v>13876.800009397273</v>
      </c>
      <c r="BP25" s="177">
        <f t="shared" si="227"/>
        <v>14370.467385296473</v>
      </c>
      <c r="BQ25" s="177">
        <f t="shared" si="227"/>
        <v>13906.624742810442</v>
      </c>
      <c r="BR25" s="177">
        <f t="shared" si="227"/>
        <v>13761.632316405987</v>
      </c>
      <c r="BS25" s="177">
        <f t="shared" si="227"/>
        <v>14386.850671640075</v>
      </c>
      <c r="BT25" s="177">
        <f t="shared" si="227"/>
        <v>14283.15187157969</v>
      </c>
      <c r="BU25" s="177">
        <f t="shared" si="227"/>
        <v>14469.713144829051</v>
      </c>
    </row>
    <row r="26" spans="1:73" x14ac:dyDescent="0.3">
      <c r="B26" s="309"/>
      <c r="C26" s="309"/>
      <c r="D26" s="222"/>
      <c r="E26" s="309"/>
      <c r="F26" s="358"/>
      <c r="N26" s="309"/>
      <c r="O26" s="309"/>
      <c r="P26" s="309"/>
      <c r="Q26" s="210"/>
      <c r="AB26" s="177"/>
    </row>
    <row r="27" spans="1:73" x14ac:dyDescent="0.3">
      <c r="A27" s="61" t="s">
        <v>46</v>
      </c>
      <c r="C27" s="70"/>
      <c r="N27" s="309"/>
      <c r="AI27" s="150"/>
      <c r="AL27" s="150"/>
      <c r="AO27" s="150"/>
    </row>
    <row r="28" spans="1:73" x14ac:dyDescent="0.3">
      <c r="A28" s="200" t="s">
        <v>47</v>
      </c>
      <c r="B28" s="201">
        <v>457000</v>
      </c>
      <c r="C28" s="177">
        <f>B33</f>
        <v>474500</v>
      </c>
      <c r="D28" s="177">
        <f t="shared" ref="D28:J28" si="228">C33</f>
        <v>481791.66666666669</v>
      </c>
      <c r="E28" s="177">
        <f t="shared" si="228"/>
        <v>494916.66666666669</v>
      </c>
      <c r="F28" s="177">
        <f t="shared" si="228"/>
        <v>505125</v>
      </c>
      <c r="G28" s="177">
        <f t="shared" si="228"/>
        <v>112007.48261675402</v>
      </c>
      <c r="H28" s="177">
        <f>G33</f>
        <v>123328.4986095916</v>
      </c>
      <c r="I28" s="177">
        <f t="shared" si="228"/>
        <v>139810.92685667417</v>
      </c>
      <c r="J28" s="177">
        <f t="shared" si="228"/>
        <v>144358.88769760708</v>
      </c>
      <c r="K28" s="177">
        <f t="shared" ref="K28" si="229">J33</f>
        <v>145909.40774515565</v>
      </c>
      <c r="L28" s="177">
        <f t="shared" ref="L28" si="230">K33</f>
        <v>145906.78436887939</v>
      </c>
      <c r="M28" s="177">
        <f t="shared" ref="M28" si="231">L33</f>
        <v>161309.24191901722</v>
      </c>
      <c r="N28" s="177">
        <f t="shared" ref="N28" si="232">M33</f>
        <v>157882.38355472224</v>
      </c>
      <c r="O28" s="177">
        <f t="shared" ref="O28" si="233">N33</f>
        <v>164614.82185048214</v>
      </c>
      <c r="P28" s="177">
        <f t="shared" ref="P28" si="234">O33</f>
        <v>186183.31466760891</v>
      </c>
      <c r="Q28" s="177">
        <f t="shared" ref="Q28" si="235">P33</f>
        <v>189932.19544502621</v>
      </c>
      <c r="R28" s="177">
        <f t="shared" ref="R28" si="236">Q33</f>
        <v>214636.46667965298</v>
      </c>
      <c r="S28" s="177">
        <f t="shared" ref="S28" si="237">R33</f>
        <v>215912.93123448931</v>
      </c>
      <c r="T28" s="177">
        <f t="shared" ref="T28" si="238">S33</f>
        <v>234772.36775875647</v>
      </c>
      <c r="U28" s="177">
        <f t="shared" ref="U28" si="239">T33</f>
        <v>278029.69035105366</v>
      </c>
      <c r="V28" s="177">
        <f t="shared" ref="V28" si="240">U33</f>
        <v>291167.26272591529</v>
      </c>
      <c r="W28" s="177">
        <f t="shared" ref="W28" si="241">V33</f>
        <v>291330.86628825078</v>
      </c>
      <c r="X28" s="177">
        <f t="shared" ref="X28" si="242">W33</f>
        <v>340056.90401091578</v>
      </c>
      <c r="Y28" s="177">
        <f t="shared" ref="Y28" si="243">X33</f>
        <v>329635.56369923329</v>
      </c>
      <c r="Z28" s="177">
        <f t="shared" ref="Z28" si="244">Y33</f>
        <v>400679.35189519147</v>
      </c>
      <c r="AA28" s="177">
        <f t="shared" ref="AA28" si="245">Z33</f>
        <v>370226.80602322891</v>
      </c>
      <c r="AB28" s="177">
        <f t="shared" ref="AB28" si="246">AA33</f>
        <v>380391.53372192068</v>
      </c>
      <c r="AC28" s="177">
        <f>AB33</f>
        <v>445392.78810916207</v>
      </c>
      <c r="AD28" s="177">
        <f t="shared" ref="AD28" si="247">AC33</f>
        <v>454909.73562842194</v>
      </c>
      <c r="AE28" s="177">
        <f>AD33</f>
        <v>507686.42925220006</v>
      </c>
      <c r="AF28" s="177">
        <f>AE33</f>
        <v>527778.8868099401</v>
      </c>
      <c r="AG28" s="177">
        <f t="shared" ref="AG28" si="248">AF33</f>
        <v>558564.32049345004</v>
      </c>
      <c r="AH28" s="177">
        <f t="shared" ref="AH28" si="249">AG33</f>
        <v>560877.93831081258</v>
      </c>
      <c r="AI28" s="177">
        <f t="shared" ref="AI28" si="250">AH33</f>
        <v>646635.29831922892</v>
      </c>
      <c r="AJ28" s="177">
        <f>AI33</f>
        <v>648347.33828712231</v>
      </c>
      <c r="AK28" s="177">
        <f t="shared" ref="AK28" si="251">AJ33</f>
        <v>637499.50298432051</v>
      </c>
      <c r="AL28" s="177">
        <f t="shared" ref="AL28" si="252">AK33</f>
        <v>760046.44049712957</v>
      </c>
      <c r="AM28" s="177">
        <f t="shared" ref="AM28" si="253">AL33</f>
        <v>691443.4969214967</v>
      </c>
      <c r="AN28" s="177">
        <f t="shared" ref="AN28" si="254">AM33</f>
        <v>775403.78639178956</v>
      </c>
      <c r="AO28" s="177">
        <f t="shared" ref="AO28" si="255">AN33</f>
        <v>801398.59375322144</v>
      </c>
      <c r="AP28" s="177">
        <f t="shared" ref="AP28" si="256">AO33</f>
        <v>774427.46337315894</v>
      </c>
      <c r="AQ28" s="177">
        <f t="shared" ref="AQ28:AT28" si="257">AP33</f>
        <v>845101.34256633592</v>
      </c>
      <c r="AR28" s="177">
        <f t="shared" si="257"/>
        <v>850614.0259774616</v>
      </c>
      <c r="AS28" s="177">
        <f t="shared" si="257"/>
        <v>956813.71018644888</v>
      </c>
      <c r="AT28" s="177">
        <f t="shared" si="257"/>
        <v>914045.62575245183</v>
      </c>
      <c r="AU28" s="177">
        <f t="shared" ref="AU28" si="258">AT33</f>
        <v>954971.4808587844</v>
      </c>
      <c r="AV28" s="177">
        <f t="shared" ref="AV28" si="259">AU33</f>
        <v>977504.14719124138</v>
      </c>
      <c r="AW28" s="177">
        <f t="shared" ref="AW28" si="260">AV33</f>
        <v>1007842.8918745</v>
      </c>
      <c r="AX28" s="177">
        <f t="shared" ref="AX28" si="261">AW33</f>
        <v>1038181.6137841579</v>
      </c>
      <c r="AY28" s="177">
        <f t="shared" ref="AY28" si="262">AX33</f>
        <v>1066438.7282607099</v>
      </c>
      <c r="AZ28" s="177">
        <f t="shared" ref="AZ28" si="263">AY33</f>
        <v>1096673.8407506205</v>
      </c>
      <c r="BA28" s="177">
        <f t="shared" ref="BA28" si="264">AZ33</f>
        <v>1133973.2318596691</v>
      </c>
      <c r="BB28" s="177">
        <f t="shared" ref="BB28" si="265">BA33</f>
        <v>1175511.1901402003</v>
      </c>
      <c r="BC28" s="177">
        <f t="shared" ref="BC28" si="266">BB33</f>
        <v>1227975.2326849983</v>
      </c>
      <c r="BD28" s="177">
        <f t="shared" ref="BD28" si="267">BC33</f>
        <v>1284018.5097301595</v>
      </c>
      <c r="BE28" s="177">
        <f t="shared" ref="BE28" si="268">BD33</f>
        <v>1340061.7867753208</v>
      </c>
      <c r="BF28" s="177">
        <f t="shared" ref="BF28" si="269">BE33</f>
        <v>1400249.4406103764</v>
      </c>
      <c r="BG28" s="177">
        <f t="shared" ref="BG28" si="270">BF33</f>
        <v>1461944.1405508481</v>
      </c>
      <c r="BH28" s="177">
        <f t="shared" ref="BH28" si="271">BG33</f>
        <v>1525522.6481230899</v>
      </c>
      <c r="BI28" s="177">
        <f t="shared" ref="BI28" si="272">BH33</f>
        <v>1593245.5324852259</v>
      </c>
      <c r="BJ28" s="177">
        <f t="shared" ref="BJ28" si="273">BI33</f>
        <v>1662475.4629527782</v>
      </c>
      <c r="BK28" s="177">
        <f t="shared" ref="BK28" si="274">BJ33</f>
        <v>1733589.2010521006</v>
      </c>
      <c r="BL28" s="177">
        <f t="shared" ref="BL28" si="275">BK33</f>
        <v>1804702.9391514231</v>
      </c>
      <c r="BM28" s="177">
        <f t="shared" ref="BM28" si="276">BL33</f>
        <v>1875816.6772507455</v>
      </c>
      <c r="BN28" s="177">
        <f t="shared" ref="BN28" si="277">BM33</f>
        <v>1953146.9805349093</v>
      </c>
      <c r="BO28" s="177">
        <f t="shared" ref="BO28" si="278">BN33</f>
        <v>2031935.6171524064</v>
      </c>
      <c r="BP28" s="177">
        <f t="shared" ref="BP28" si="279">BO33</f>
        <v>2112182.5871032369</v>
      </c>
      <c r="BQ28" s="177">
        <f t="shared" ref="BQ28" si="280">BP33</f>
        <v>2193887.8903874005</v>
      </c>
      <c r="BR28" s="177">
        <f t="shared" ref="BR28" si="281">BQ33</f>
        <v>2277051.5270048976</v>
      </c>
      <c r="BS28" s="177">
        <f t="shared" ref="BS28" si="282">BR33</f>
        <v>2361673.4969557282</v>
      </c>
      <c r="BT28" s="177">
        <f t="shared" ref="BT28" si="283">BS33</f>
        <v>2447753.8002398917</v>
      </c>
      <c r="BU28" s="177">
        <f t="shared" ref="BU28" si="284">BT33</f>
        <v>2535292.4368573888</v>
      </c>
    </row>
    <row r="29" spans="1:73" x14ac:dyDescent="0.3">
      <c r="A29" s="203" t="s">
        <v>48</v>
      </c>
      <c r="B29" s="177">
        <f>IF($A$3="MRR",B7*B23,B7*B23/12)</f>
        <v>17500</v>
      </c>
      <c r="C29" s="177">
        <f t="shared" ref="C29:G29" si="285">IF($A$3="MRR",C7*C23,C7*C23/12)</f>
        <v>7291.666666666667</v>
      </c>
      <c r="D29" s="177">
        <f t="shared" si="285"/>
        <v>13125</v>
      </c>
      <c r="E29" s="177">
        <f t="shared" si="285"/>
        <v>10208.333333333334</v>
      </c>
      <c r="F29" s="177">
        <f t="shared" si="285"/>
        <v>14583.333333333334</v>
      </c>
      <c r="G29" s="177">
        <f t="shared" si="285"/>
        <v>13125</v>
      </c>
      <c r="H29" s="177">
        <f>IF($A$3="MRR",H7*H23,H7*H23/12)</f>
        <v>20416.666666666668</v>
      </c>
      <c r="I29" s="177">
        <f>IF($A$3="MRR",I7*I23,I7*I23/12)</f>
        <v>17500</v>
      </c>
      <c r="J29" s="177">
        <f>IF($A$3="MRR",J7*J23,J7*J23/12)</f>
        <v>11666.666666666666</v>
      </c>
      <c r="K29" s="177">
        <f t="shared" ref="K29:BI29" si="286">IF($A$3="MRR",K7*K23,K7*K23/12)</f>
        <v>7291.666666666667</v>
      </c>
      <c r="L29" s="177">
        <f t="shared" si="286"/>
        <v>13125</v>
      </c>
      <c r="M29" s="177">
        <f t="shared" si="286"/>
        <v>8750</v>
      </c>
      <c r="N29" s="177">
        <f t="shared" si="286"/>
        <v>8750</v>
      </c>
      <c r="O29" s="177">
        <f t="shared" si="286"/>
        <v>14583.333333333334</v>
      </c>
      <c r="P29" s="177">
        <f t="shared" si="286"/>
        <v>14583.333333333334</v>
      </c>
      <c r="Q29" s="177">
        <f t="shared" si="286"/>
        <v>23333.333333333332</v>
      </c>
      <c r="R29" s="177">
        <f t="shared" si="286"/>
        <v>10208.333333333334</v>
      </c>
      <c r="S29" s="177">
        <f t="shared" si="286"/>
        <v>16041.666666666666</v>
      </c>
      <c r="T29" s="177">
        <f t="shared" si="286"/>
        <v>26250</v>
      </c>
      <c r="U29" s="177">
        <f t="shared" si="286"/>
        <v>17500</v>
      </c>
      <c r="V29" s="177">
        <f t="shared" si="286"/>
        <v>16041.666666666666</v>
      </c>
      <c r="W29" s="177">
        <f t="shared" si="286"/>
        <v>26250</v>
      </c>
      <c r="X29" s="177">
        <f t="shared" si="286"/>
        <v>10208.333333333334</v>
      </c>
      <c r="Y29" s="177">
        <f t="shared" si="286"/>
        <v>18958.333333333332</v>
      </c>
      <c r="Z29" s="177">
        <f t="shared" si="286"/>
        <v>11666.666666666666</v>
      </c>
      <c r="AA29" s="177">
        <f t="shared" si="286"/>
        <v>14583.333333333334</v>
      </c>
      <c r="AB29" s="177">
        <f>IF($A$3="MRR",AB7*AB23,AB7*AB23/12)</f>
        <v>24791.666666666668</v>
      </c>
      <c r="AC29" s="177">
        <f>IF($A$3="MRR",AC7*AC23,AC7*AC23/12)</f>
        <v>42291.666666666664</v>
      </c>
      <c r="AD29" s="177">
        <f t="shared" si="286"/>
        <v>23333.333333333332</v>
      </c>
      <c r="AE29" s="177">
        <f t="shared" si="286"/>
        <v>17500</v>
      </c>
      <c r="AF29" s="177">
        <f>IF($A$3="MRR",AF7*AF23,AF7*AF23/12)</f>
        <v>21875</v>
      </c>
      <c r="AG29" s="177">
        <f t="shared" si="286"/>
        <v>7291.666666666667</v>
      </c>
      <c r="AH29" s="177">
        <f t="shared" si="286"/>
        <v>5833.333333333333</v>
      </c>
      <c r="AI29" s="177">
        <f t="shared" si="286"/>
        <v>21875</v>
      </c>
      <c r="AJ29" s="177">
        <f>IF($A$3="MRR",AJ7*AJ23,AJ7*AJ23/12)</f>
        <v>14583.333333333334</v>
      </c>
      <c r="AK29" s="177">
        <f t="shared" si="286"/>
        <v>18958.333333333332</v>
      </c>
      <c r="AL29" s="177">
        <f t="shared" si="286"/>
        <v>14583.333333333334</v>
      </c>
      <c r="AM29" s="177">
        <f t="shared" si="286"/>
        <v>11666.666666666666</v>
      </c>
      <c r="AN29" s="177">
        <f t="shared" si="286"/>
        <v>13125</v>
      </c>
      <c r="AO29" s="177">
        <f t="shared" si="286"/>
        <v>13125</v>
      </c>
      <c r="AP29" s="177">
        <f t="shared" si="286"/>
        <v>14583.333333333334</v>
      </c>
      <c r="AQ29" s="177">
        <f t="shared" si="286"/>
        <v>14583.333333333334</v>
      </c>
      <c r="AR29" s="177">
        <f t="shared" ref="AR29:AS29" si="287">IF($A$3="MRR",AR7*AR23,AR7*AR23/12)</f>
        <v>16041.666666666666</v>
      </c>
      <c r="AS29" s="177">
        <f t="shared" si="287"/>
        <v>16041.666666666666</v>
      </c>
      <c r="AT29" s="177">
        <f t="shared" ref="AT29" si="288">IF($A$3="MRR",AT7*AT23,AT7*AT23/12)</f>
        <v>17500</v>
      </c>
      <c r="AU29" s="177">
        <f t="shared" si="286"/>
        <v>22532.666332457029</v>
      </c>
      <c r="AV29" s="177">
        <f t="shared" si="286"/>
        <v>30338.744683258632</v>
      </c>
      <c r="AW29" s="177">
        <f t="shared" si="286"/>
        <v>30338.721909657907</v>
      </c>
      <c r="AX29" s="177">
        <f t="shared" si="286"/>
        <v>28257.114476551913</v>
      </c>
      <c r="AY29" s="177">
        <f t="shared" si="286"/>
        <v>30235.112489910549</v>
      </c>
      <c r="AZ29" s="177">
        <f t="shared" si="286"/>
        <v>37299.391109048527</v>
      </c>
      <c r="BA29" s="177">
        <f t="shared" si="286"/>
        <v>41537.958280531318</v>
      </c>
      <c r="BB29" s="177">
        <f t="shared" si="286"/>
        <v>52464.042544798052</v>
      </c>
      <c r="BC29" s="177">
        <f t="shared" si="286"/>
        <v>56043.277045161296</v>
      </c>
      <c r="BD29" s="177">
        <f t="shared" si="286"/>
        <v>56043.277045161296</v>
      </c>
      <c r="BE29" s="177">
        <f t="shared" si="286"/>
        <v>60187.653835055571</v>
      </c>
      <c r="BF29" s="177">
        <f t="shared" si="286"/>
        <v>61694.699940471677</v>
      </c>
      <c r="BG29" s="177">
        <f t="shared" si="286"/>
        <v>63578.507572241804</v>
      </c>
      <c r="BH29" s="177">
        <f t="shared" si="286"/>
        <v>67722.884362136087</v>
      </c>
      <c r="BI29" s="177">
        <f t="shared" si="286"/>
        <v>69229.930467552185</v>
      </c>
      <c r="BJ29" s="177">
        <f t="shared" ref="BJ29:BU29" si="289">IF($A$3="MRR",BJ7*BJ23,BJ7*BJ23/12)</f>
        <v>71113.73809932232</v>
      </c>
      <c r="BK29" s="177">
        <f t="shared" si="289"/>
        <v>71113.73809932232</v>
      </c>
      <c r="BL29" s="177">
        <f t="shared" si="289"/>
        <v>71113.73809932232</v>
      </c>
      <c r="BM29" s="177">
        <f t="shared" si="289"/>
        <v>77330.303284163747</v>
      </c>
      <c r="BN29" s="177">
        <f t="shared" si="289"/>
        <v>78788.636617497075</v>
      </c>
      <c r="BO29" s="177">
        <f t="shared" si="289"/>
        <v>80246.969950830404</v>
      </c>
      <c r="BP29" s="177">
        <f t="shared" si="289"/>
        <v>81705.303284163747</v>
      </c>
      <c r="BQ29" s="177">
        <f t="shared" si="289"/>
        <v>83163.636617497075</v>
      </c>
      <c r="BR29" s="177">
        <f t="shared" si="289"/>
        <v>84621.969950830404</v>
      </c>
      <c r="BS29" s="177">
        <f t="shared" si="289"/>
        <v>86080.303284163747</v>
      </c>
      <c r="BT29" s="177">
        <f t="shared" si="289"/>
        <v>87538.636617497075</v>
      </c>
      <c r="BU29" s="177">
        <f t="shared" si="289"/>
        <v>88996.969950830404</v>
      </c>
    </row>
    <row r="30" spans="1:73" x14ac:dyDescent="0.3">
      <c r="A30" s="203" t="s">
        <v>49</v>
      </c>
      <c r="B30" s="177">
        <f>IF($A$3="MRR",B16*((1+B24)*B25-B25),B16*(B25*(1+B24)-B25)/12)</f>
        <v>0</v>
      </c>
      <c r="C30" s="177">
        <f t="shared" ref="C30:O30" si="290">IF($A$3="MRR",C16*((1+C24)*C25-C25),C16*(C25*(1+C24)-C25)/12)</f>
        <v>0</v>
      </c>
      <c r="D30" s="177">
        <f t="shared" si="290"/>
        <v>0</v>
      </c>
      <c r="E30" s="177">
        <f t="shared" si="290"/>
        <v>0</v>
      </c>
      <c r="F30" s="177">
        <f t="shared" si="290"/>
        <v>0</v>
      </c>
      <c r="G30" s="177">
        <f t="shared" si="290"/>
        <v>0</v>
      </c>
      <c r="H30" s="177">
        <f t="shared" si="290"/>
        <v>0</v>
      </c>
      <c r="I30" s="177">
        <f t="shared" si="290"/>
        <v>0</v>
      </c>
      <c r="J30" s="177">
        <f t="shared" si="290"/>
        <v>0</v>
      </c>
      <c r="K30" s="177">
        <f t="shared" si="290"/>
        <v>0</v>
      </c>
      <c r="L30" s="177">
        <f t="shared" si="290"/>
        <v>0</v>
      </c>
      <c r="M30" s="177">
        <f t="shared" si="290"/>
        <v>0</v>
      </c>
      <c r="N30" s="177">
        <f t="shared" si="290"/>
        <v>0</v>
      </c>
      <c r="O30" s="177">
        <f t="shared" si="290"/>
        <v>0</v>
      </c>
      <c r="P30" s="177">
        <f t="shared" ref="P30:BU30" si="291">IF($A$3="MRR",P16*((1+P24)*P25-P25),P16*(P25*(1+P24)-P25)/12)</f>
        <v>0</v>
      </c>
      <c r="Q30" s="177">
        <f t="shared" si="291"/>
        <v>0</v>
      </c>
      <c r="R30" s="177">
        <f t="shared" si="291"/>
        <v>0</v>
      </c>
      <c r="S30" s="177">
        <f t="shared" si="291"/>
        <v>0</v>
      </c>
      <c r="T30" s="177">
        <f t="shared" si="291"/>
        <v>0</v>
      </c>
      <c r="U30" s="177">
        <f t="shared" si="291"/>
        <v>0</v>
      </c>
      <c r="V30" s="177">
        <f t="shared" si="291"/>
        <v>0</v>
      </c>
      <c r="W30" s="177">
        <f t="shared" si="291"/>
        <v>0</v>
      </c>
      <c r="X30" s="177">
        <f t="shared" si="291"/>
        <v>0</v>
      </c>
      <c r="Y30" s="177">
        <f t="shared" si="291"/>
        <v>0</v>
      </c>
      <c r="Z30" s="177">
        <f t="shared" si="291"/>
        <v>0</v>
      </c>
      <c r="AA30" s="177">
        <f t="shared" si="291"/>
        <v>0</v>
      </c>
      <c r="AB30" s="177">
        <f t="shared" si="291"/>
        <v>0</v>
      </c>
      <c r="AC30" s="177">
        <f t="shared" si="291"/>
        <v>0</v>
      </c>
      <c r="AD30" s="177">
        <f t="shared" si="291"/>
        <v>0</v>
      </c>
      <c r="AE30" s="177">
        <f t="shared" si="291"/>
        <v>0</v>
      </c>
      <c r="AF30" s="177">
        <f t="shared" si="291"/>
        <v>0</v>
      </c>
      <c r="AG30" s="177">
        <f t="shared" si="291"/>
        <v>0</v>
      </c>
      <c r="AH30" s="177">
        <f t="shared" si="291"/>
        <v>0</v>
      </c>
      <c r="AI30" s="177">
        <f t="shared" si="291"/>
        <v>0</v>
      </c>
      <c r="AJ30" s="177">
        <f t="shared" si="291"/>
        <v>0</v>
      </c>
      <c r="AK30" s="177">
        <f t="shared" si="291"/>
        <v>0</v>
      </c>
      <c r="AL30" s="177">
        <f t="shared" si="291"/>
        <v>0</v>
      </c>
      <c r="AM30" s="177">
        <f t="shared" si="291"/>
        <v>0</v>
      </c>
      <c r="AN30" s="177">
        <f t="shared" si="291"/>
        <v>0</v>
      </c>
      <c r="AO30" s="177">
        <f t="shared" si="291"/>
        <v>0</v>
      </c>
      <c r="AP30" s="177">
        <f t="shared" si="291"/>
        <v>0</v>
      </c>
      <c r="AQ30" s="177">
        <f t="shared" si="291"/>
        <v>0</v>
      </c>
      <c r="AR30" s="177">
        <f t="shared" ref="AR30:AS30" si="292">IF($A$3="MRR",AR16*((1+AR24)*AR25-AR25),AR16*(AR25*(1+AR24)-AR25)/12)</f>
        <v>0</v>
      </c>
      <c r="AS30" s="177">
        <f t="shared" si="292"/>
        <v>0</v>
      </c>
      <c r="AT30" s="177">
        <f t="shared" ref="AT30" si="293">IF($A$3="MRR",AT16*((1+AT24)*AT25-AT25),AT16*(AT25*(1+AT24)-AT25)/12)</f>
        <v>0</v>
      </c>
      <c r="AU30" s="177">
        <f t="shared" si="291"/>
        <v>0</v>
      </c>
      <c r="AV30" s="177">
        <f t="shared" si="291"/>
        <v>0</v>
      </c>
      <c r="AW30" s="177">
        <f t="shared" si="291"/>
        <v>0</v>
      </c>
      <c r="AX30" s="177">
        <f t="shared" si="291"/>
        <v>0</v>
      </c>
      <c r="AY30" s="177">
        <f t="shared" si="291"/>
        <v>0</v>
      </c>
      <c r="AZ30" s="177">
        <f t="shared" si="291"/>
        <v>0</v>
      </c>
      <c r="BA30" s="177">
        <f t="shared" si="291"/>
        <v>0</v>
      </c>
      <c r="BB30" s="177">
        <f t="shared" si="291"/>
        <v>0</v>
      </c>
      <c r="BC30" s="177">
        <f t="shared" si="291"/>
        <v>0</v>
      </c>
      <c r="BD30" s="177">
        <f t="shared" si="291"/>
        <v>0</v>
      </c>
      <c r="BE30" s="177">
        <f t="shared" si="291"/>
        <v>0</v>
      </c>
      <c r="BF30" s="177">
        <f t="shared" si="291"/>
        <v>0</v>
      </c>
      <c r="BG30" s="177">
        <f t="shared" si="291"/>
        <v>0</v>
      </c>
      <c r="BH30" s="177">
        <f t="shared" si="291"/>
        <v>0</v>
      </c>
      <c r="BI30" s="177">
        <f t="shared" si="291"/>
        <v>0</v>
      </c>
      <c r="BJ30" s="177">
        <f t="shared" si="291"/>
        <v>0</v>
      </c>
      <c r="BK30" s="177">
        <f t="shared" si="291"/>
        <v>0</v>
      </c>
      <c r="BL30" s="177">
        <f t="shared" si="291"/>
        <v>0</v>
      </c>
      <c r="BM30" s="177">
        <f t="shared" si="291"/>
        <v>0</v>
      </c>
      <c r="BN30" s="177">
        <f t="shared" si="291"/>
        <v>0</v>
      </c>
      <c r="BO30" s="177">
        <f t="shared" si="291"/>
        <v>0</v>
      </c>
      <c r="BP30" s="177">
        <f t="shared" si="291"/>
        <v>0</v>
      </c>
      <c r="BQ30" s="177">
        <f t="shared" si="291"/>
        <v>0</v>
      </c>
      <c r="BR30" s="177">
        <f t="shared" si="291"/>
        <v>0</v>
      </c>
      <c r="BS30" s="177">
        <f t="shared" si="291"/>
        <v>0</v>
      </c>
      <c r="BT30" s="177">
        <f t="shared" si="291"/>
        <v>0</v>
      </c>
      <c r="BU30" s="177">
        <f t="shared" si="291"/>
        <v>0</v>
      </c>
    </row>
    <row r="31" spans="1:73" x14ac:dyDescent="0.3">
      <c r="A31" s="203" t="s">
        <v>382</v>
      </c>
      <c r="B31" s="177">
        <f>IF($A$3="MRR",-B16*((1+B20)*B25-B25),-B16*(B25*(1+B20)-B25)/12)</f>
        <v>0</v>
      </c>
      <c r="C31" s="177">
        <f t="shared" ref="C31:BN31" si="294">IF($A$3="MRR",-C16*((1+C20)*C25-C25),-C16*(C25*(1+C20)-C25)/12)</f>
        <v>0</v>
      </c>
      <c r="D31" s="177">
        <f t="shared" si="294"/>
        <v>0</v>
      </c>
      <c r="E31" s="177">
        <f t="shared" si="294"/>
        <v>0</v>
      </c>
      <c r="F31" s="177">
        <f t="shared" si="294"/>
        <v>0</v>
      </c>
      <c r="G31" s="177">
        <f t="shared" si="294"/>
        <v>0</v>
      </c>
      <c r="H31" s="177">
        <f t="shared" si="294"/>
        <v>0</v>
      </c>
      <c r="I31" s="177">
        <f t="shared" si="294"/>
        <v>0</v>
      </c>
      <c r="J31" s="177">
        <f t="shared" si="294"/>
        <v>0</v>
      </c>
      <c r="K31" s="177">
        <f t="shared" si="294"/>
        <v>0</v>
      </c>
      <c r="L31" s="177">
        <f t="shared" si="294"/>
        <v>0</v>
      </c>
      <c r="M31" s="177">
        <f t="shared" si="294"/>
        <v>0</v>
      </c>
      <c r="N31" s="177">
        <f t="shared" si="294"/>
        <v>0</v>
      </c>
      <c r="O31" s="177">
        <f t="shared" si="294"/>
        <v>0</v>
      </c>
      <c r="P31" s="177">
        <f t="shared" si="294"/>
        <v>0</v>
      </c>
      <c r="Q31" s="177">
        <f t="shared" si="294"/>
        <v>0</v>
      </c>
      <c r="R31" s="177">
        <f t="shared" si="294"/>
        <v>0</v>
      </c>
      <c r="S31" s="177">
        <f t="shared" si="294"/>
        <v>0</v>
      </c>
      <c r="T31" s="177">
        <f t="shared" si="294"/>
        <v>0</v>
      </c>
      <c r="U31" s="177">
        <f t="shared" si="294"/>
        <v>0</v>
      </c>
      <c r="V31" s="177">
        <f t="shared" si="294"/>
        <v>0</v>
      </c>
      <c r="W31" s="177">
        <f t="shared" si="294"/>
        <v>0</v>
      </c>
      <c r="X31" s="177">
        <f t="shared" si="294"/>
        <v>0</v>
      </c>
      <c r="Y31" s="177">
        <f t="shared" si="294"/>
        <v>0</v>
      </c>
      <c r="Z31" s="177">
        <f t="shared" si="294"/>
        <v>0</v>
      </c>
      <c r="AA31" s="177">
        <f t="shared" si="294"/>
        <v>0</v>
      </c>
      <c r="AB31" s="177">
        <f t="shared" si="294"/>
        <v>0</v>
      </c>
      <c r="AC31" s="177">
        <f t="shared" si="294"/>
        <v>0</v>
      </c>
      <c r="AD31" s="177">
        <f t="shared" si="294"/>
        <v>0</v>
      </c>
      <c r="AE31" s="177">
        <f t="shared" si="294"/>
        <v>0</v>
      </c>
      <c r="AF31" s="177">
        <f t="shared" si="294"/>
        <v>0</v>
      </c>
      <c r="AG31" s="177">
        <f t="shared" si="294"/>
        <v>0</v>
      </c>
      <c r="AH31" s="177">
        <f t="shared" si="294"/>
        <v>0</v>
      </c>
      <c r="AI31" s="177">
        <f t="shared" si="294"/>
        <v>0</v>
      </c>
      <c r="AJ31" s="177">
        <f t="shared" si="294"/>
        <v>0</v>
      </c>
      <c r="AK31" s="177">
        <f t="shared" si="294"/>
        <v>0</v>
      </c>
      <c r="AL31" s="177">
        <f t="shared" si="294"/>
        <v>0</v>
      </c>
      <c r="AM31" s="177">
        <f t="shared" si="294"/>
        <v>0</v>
      </c>
      <c r="AN31" s="177">
        <f t="shared" si="294"/>
        <v>0</v>
      </c>
      <c r="AO31" s="177">
        <f t="shared" si="294"/>
        <v>0</v>
      </c>
      <c r="AP31" s="177">
        <f t="shared" si="294"/>
        <v>0</v>
      </c>
      <c r="AQ31" s="177">
        <f t="shared" si="294"/>
        <v>0</v>
      </c>
      <c r="AR31" s="177">
        <f t="shared" ref="AR31:AS31" si="295">IF($A$3="MRR",-AR16*((1+AR20)*AR25-AR25),-AR16*(AR25*(1+AR20)-AR25)/12)</f>
        <v>0</v>
      </c>
      <c r="AS31" s="177">
        <f t="shared" si="295"/>
        <v>0</v>
      </c>
      <c r="AT31" s="177">
        <f t="shared" ref="AT31" si="296">IF($A$3="MRR",-AT16*((1+AT20)*AT25-AT25),-AT16*(AT25*(1+AT20)-AT25)/12)</f>
        <v>0</v>
      </c>
      <c r="AU31" s="177">
        <f t="shared" si="294"/>
        <v>0</v>
      </c>
      <c r="AV31" s="177">
        <f t="shared" si="294"/>
        <v>0</v>
      </c>
      <c r="AW31" s="177">
        <f t="shared" si="294"/>
        <v>0</v>
      </c>
      <c r="AX31" s="177">
        <f t="shared" si="294"/>
        <v>0</v>
      </c>
      <c r="AY31" s="177">
        <f t="shared" si="294"/>
        <v>0</v>
      </c>
      <c r="AZ31" s="177">
        <f t="shared" si="294"/>
        <v>0</v>
      </c>
      <c r="BA31" s="177">
        <f t="shared" si="294"/>
        <v>0</v>
      </c>
      <c r="BB31" s="177">
        <f t="shared" si="294"/>
        <v>0</v>
      </c>
      <c r="BC31" s="177">
        <f t="shared" si="294"/>
        <v>0</v>
      </c>
      <c r="BD31" s="177">
        <f t="shared" si="294"/>
        <v>0</v>
      </c>
      <c r="BE31" s="177">
        <f t="shared" si="294"/>
        <v>0</v>
      </c>
      <c r="BF31" s="177">
        <f t="shared" si="294"/>
        <v>0</v>
      </c>
      <c r="BG31" s="177">
        <f t="shared" si="294"/>
        <v>0</v>
      </c>
      <c r="BH31" s="177">
        <f t="shared" si="294"/>
        <v>0</v>
      </c>
      <c r="BI31" s="177">
        <f t="shared" si="294"/>
        <v>0</v>
      </c>
      <c r="BJ31" s="177">
        <f t="shared" si="294"/>
        <v>0</v>
      </c>
      <c r="BK31" s="177">
        <f t="shared" si="294"/>
        <v>0</v>
      </c>
      <c r="BL31" s="177">
        <f t="shared" si="294"/>
        <v>0</v>
      </c>
      <c r="BM31" s="177">
        <f t="shared" si="294"/>
        <v>0</v>
      </c>
      <c r="BN31" s="177">
        <f t="shared" si="294"/>
        <v>0</v>
      </c>
      <c r="BO31" s="177">
        <f t="shared" ref="BO31:BU31" si="297">IF($A$3="MRR",-BO16*((1+BO20)*BO25-BO25),-BO16*(BO25*(1+BO20)-BO25)/12)</f>
        <v>0</v>
      </c>
      <c r="BP31" s="177">
        <f t="shared" si="297"/>
        <v>0</v>
      </c>
      <c r="BQ31" s="177">
        <f t="shared" si="297"/>
        <v>0</v>
      </c>
      <c r="BR31" s="177">
        <f t="shared" si="297"/>
        <v>0</v>
      </c>
      <c r="BS31" s="177">
        <f t="shared" si="297"/>
        <v>0</v>
      </c>
      <c r="BT31" s="177">
        <f t="shared" si="297"/>
        <v>0</v>
      </c>
      <c r="BU31" s="177">
        <f t="shared" si="297"/>
        <v>0</v>
      </c>
    </row>
    <row r="32" spans="1:73" x14ac:dyDescent="0.3">
      <c r="A32" s="204" t="s">
        <v>50</v>
      </c>
      <c r="B32" s="205">
        <f>IF($A$3="MRR",-B15*B25,-B15*B25/12)</f>
        <v>0</v>
      </c>
      <c r="C32" s="205">
        <f t="shared" ref="C32:M32" si="298">IF($A$3="MRR",-C15*B43,-C15*C25/12)</f>
        <v>0</v>
      </c>
      <c r="D32" s="205">
        <f t="shared" si="298"/>
        <v>0</v>
      </c>
      <c r="E32" s="205">
        <f t="shared" si="298"/>
        <v>0</v>
      </c>
      <c r="F32" s="205">
        <f t="shared" si="298"/>
        <v>0</v>
      </c>
      <c r="G32" s="205">
        <f t="shared" si="298"/>
        <v>0</v>
      </c>
      <c r="H32" s="205">
        <f t="shared" si="298"/>
        <v>0</v>
      </c>
      <c r="I32" s="205">
        <f t="shared" si="298"/>
        <v>0</v>
      </c>
      <c r="J32" s="205">
        <f t="shared" si="298"/>
        <v>0</v>
      </c>
      <c r="K32" s="205">
        <f t="shared" si="298"/>
        <v>0</v>
      </c>
      <c r="L32" s="205">
        <f t="shared" si="298"/>
        <v>0</v>
      </c>
      <c r="M32" s="205">
        <f t="shared" si="298"/>
        <v>0</v>
      </c>
      <c r="N32" s="205">
        <f>IF($A$3="MRR",-N15*M43,-N15*B25/12)</f>
        <v>0</v>
      </c>
      <c r="O32" s="205">
        <f>IF($A$3="MRR",-O15*N43,-O15*C25/12)</f>
        <v>0</v>
      </c>
      <c r="P32" s="205">
        <f t="shared" ref="P32:BU32" si="299">IF($A$3="MRR",-P15*O43,-P15*D25/12)</f>
        <v>0</v>
      </c>
      <c r="Q32" s="205">
        <f t="shared" si="299"/>
        <v>0</v>
      </c>
      <c r="R32" s="205">
        <f t="shared" si="299"/>
        <v>0</v>
      </c>
      <c r="S32" s="205">
        <f t="shared" si="299"/>
        <v>0</v>
      </c>
      <c r="T32" s="205">
        <f t="shared" si="299"/>
        <v>0</v>
      </c>
      <c r="U32" s="205">
        <f t="shared" si="299"/>
        <v>0</v>
      </c>
      <c r="V32" s="205">
        <f t="shared" si="299"/>
        <v>0</v>
      </c>
      <c r="W32" s="205">
        <f t="shared" si="299"/>
        <v>0</v>
      </c>
      <c r="X32" s="205">
        <f t="shared" si="299"/>
        <v>0</v>
      </c>
      <c r="Y32" s="205">
        <f t="shared" si="299"/>
        <v>0</v>
      </c>
      <c r="Z32" s="205">
        <f t="shared" si="299"/>
        <v>0</v>
      </c>
      <c r="AA32" s="205">
        <f t="shared" si="299"/>
        <v>0</v>
      </c>
      <c r="AB32" s="205">
        <f t="shared" si="299"/>
        <v>0</v>
      </c>
      <c r="AC32" s="205">
        <f t="shared" si="299"/>
        <v>0</v>
      </c>
      <c r="AD32" s="205">
        <f t="shared" si="299"/>
        <v>0</v>
      </c>
      <c r="AE32" s="205">
        <f t="shared" si="299"/>
        <v>0</v>
      </c>
      <c r="AF32" s="205">
        <f t="shared" si="299"/>
        <v>0</v>
      </c>
      <c r="AG32" s="205">
        <f t="shared" si="299"/>
        <v>0</v>
      </c>
      <c r="AH32" s="205">
        <f>IF($A$3="MRR",-AH15*AG43,-AH15*V25/12)</f>
        <v>0</v>
      </c>
      <c r="AI32" s="205">
        <f t="shared" si="299"/>
        <v>0</v>
      </c>
      <c r="AJ32" s="205">
        <f>IF($A$3="MRR",-AJ15*AI43,-AJ15*X25/12)</f>
        <v>0</v>
      </c>
      <c r="AK32" s="205">
        <f t="shared" si="299"/>
        <v>0</v>
      </c>
      <c r="AL32" s="205">
        <f t="shared" si="299"/>
        <v>0</v>
      </c>
      <c r="AM32" s="205">
        <f t="shared" si="299"/>
        <v>0</v>
      </c>
      <c r="AN32" s="205">
        <f t="shared" si="299"/>
        <v>0</v>
      </c>
      <c r="AO32" s="205">
        <f>IF($A$3="MRR",-AO15*AN43,-AO15*AC25/12)</f>
        <v>0</v>
      </c>
      <c r="AP32" s="205">
        <f t="shared" si="299"/>
        <v>0</v>
      </c>
      <c r="AQ32" s="205">
        <f t="shared" si="299"/>
        <v>0</v>
      </c>
      <c r="AR32" s="205">
        <f t="shared" si="299"/>
        <v>0</v>
      </c>
      <c r="AS32" s="205">
        <f t="shared" si="299"/>
        <v>0</v>
      </c>
      <c r="AT32" s="205">
        <f t="shared" si="299"/>
        <v>0</v>
      </c>
      <c r="AU32" s="205">
        <f>IF($A$3="MRR",-AU15*AT43,-AU15*AI25/12)</f>
        <v>0</v>
      </c>
      <c r="AV32" s="205">
        <f t="shared" si="299"/>
        <v>0</v>
      </c>
      <c r="AW32" s="205">
        <f t="shared" si="299"/>
        <v>0</v>
      </c>
      <c r="AX32" s="205">
        <f>IF($A$3="MRR",-AX15*AW43,-AX15*AL25/12)</f>
        <v>0</v>
      </c>
      <c r="AY32" s="205">
        <f t="shared" si="299"/>
        <v>0</v>
      </c>
      <c r="AZ32" s="205">
        <f t="shared" si="299"/>
        <v>0</v>
      </c>
      <c r="BA32" s="205">
        <f t="shared" si="299"/>
        <v>0</v>
      </c>
      <c r="BB32" s="205">
        <f t="shared" si="299"/>
        <v>0</v>
      </c>
      <c r="BC32" s="205">
        <f t="shared" si="299"/>
        <v>0</v>
      </c>
      <c r="BD32" s="205">
        <f t="shared" si="299"/>
        <v>0</v>
      </c>
      <c r="BE32" s="205">
        <f t="shared" si="299"/>
        <v>0</v>
      </c>
      <c r="BF32" s="205">
        <f t="shared" si="299"/>
        <v>0</v>
      </c>
      <c r="BG32" s="205">
        <f t="shared" si="299"/>
        <v>0</v>
      </c>
      <c r="BH32" s="205">
        <f t="shared" si="299"/>
        <v>0</v>
      </c>
      <c r="BI32" s="205">
        <f t="shared" si="299"/>
        <v>0</v>
      </c>
      <c r="BJ32" s="205">
        <f t="shared" si="299"/>
        <v>0</v>
      </c>
      <c r="BK32" s="205">
        <f t="shared" si="299"/>
        <v>0</v>
      </c>
      <c r="BL32" s="205">
        <f t="shared" si="299"/>
        <v>0</v>
      </c>
      <c r="BM32" s="205">
        <f t="shared" si="299"/>
        <v>0</v>
      </c>
      <c r="BN32" s="205">
        <f t="shared" si="299"/>
        <v>0</v>
      </c>
      <c r="BO32" s="205">
        <f t="shared" si="299"/>
        <v>0</v>
      </c>
      <c r="BP32" s="205">
        <f t="shared" si="299"/>
        <v>0</v>
      </c>
      <c r="BQ32" s="205">
        <f t="shared" si="299"/>
        <v>0</v>
      </c>
      <c r="BR32" s="205">
        <f t="shared" si="299"/>
        <v>0</v>
      </c>
      <c r="BS32" s="205">
        <f t="shared" si="299"/>
        <v>0</v>
      </c>
      <c r="BT32" s="205">
        <f t="shared" si="299"/>
        <v>0</v>
      </c>
      <c r="BU32" s="205">
        <f t="shared" si="299"/>
        <v>0</v>
      </c>
    </row>
    <row r="33" spans="1:73" x14ac:dyDescent="0.3">
      <c r="A33" s="206" t="s">
        <v>51</v>
      </c>
      <c r="B33" s="180">
        <f>SUM(B28:B32)</f>
        <v>474500</v>
      </c>
      <c r="C33" s="180">
        <f>SUM(C28:C32)</f>
        <v>481791.66666666669</v>
      </c>
      <c r="D33" s="180">
        <f t="shared" ref="D33" si="300">SUM(D28:D32)</f>
        <v>494916.66666666669</v>
      </c>
      <c r="E33" s="180">
        <f>SUM(E28:E32)</f>
        <v>505125</v>
      </c>
      <c r="F33" s="410">
        <v>112007.48261675402</v>
      </c>
      <c r="G33" s="410">
        <v>123328.4986095916</v>
      </c>
      <c r="H33" s="410">
        <v>139810.92685667417</v>
      </c>
      <c r="I33" s="410">
        <v>144358.88769760708</v>
      </c>
      <c r="J33" s="410">
        <v>145909.40774515565</v>
      </c>
      <c r="K33" s="410">
        <v>145906.78436887939</v>
      </c>
      <c r="L33" s="410">
        <v>161309.24191901722</v>
      </c>
      <c r="M33" s="410">
        <v>157882.38355472224</v>
      </c>
      <c r="N33" s="410">
        <v>164614.82185048214</v>
      </c>
      <c r="O33" s="410">
        <v>186183.31466760891</v>
      </c>
      <c r="P33" s="410">
        <v>189932.19544502621</v>
      </c>
      <c r="Q33" s="410">
        <v>214636.46667965298</v>
      </c>
      <c r="R33" s="410">
        <v>215912.93123448931</v>
      </c>
      <c r="S33" s="410">
        <v>234772.36775875647</v>
      </c>
      <c r="T33" s="410">
        <v>278029.69035105366</v>
      </c>
      <c r="U33" s="410">
        <v>291167.26272591529</v>
      </c>
      <c r="V33" s="410">
        <v>291330.86628825078</v>
      </c>
      <c r="W33" s="410">
        <v>340056.90401091578</v>
      </c>
      <c r="X33" s="410">
        <v>329635.56369923329</v>
      </c>
      <c r="Y33" s="410">
        <v>400679.35189519147</v>
      </c>
      <c r="Z33" s="410">
        <v>370226.80602322891</v>
      </c>
      <c r="AA33" s="410">
        <v>380391.53372192068</v>
      </c>
      <c r="AB33" s="410">
        <v>445392.78810916207</v>
      </c>
      <c r="AC33" s="416">
        <v>454909.73562842194</v>
      </c>
      <c r="AD33" s="416">
        <v>507686.42925220006</v>
      </c>
      <c r="AE33" s="410">
        <v>527778.8868099401</v>
      </c>
      <c r="AF33" s="410">
        <v>558564.32049345004</v>
      </c>
      <c r="AG33" s="410">
        <v>560877.93831081258</v>
      </c>
      <c r="AH33" s="410">
        <v>646635.29831922892</v>
      </c>
      <c r="AI33" s="410">
        <v>648347.33828712231</v>
      </c>
      <c r="AJ33" s="410">
        <v>637499.50298432051</v>
      </c>
      <c r="AK33" s="410">
        <v>760046.44049712957</v>
      </c>
      <c r="AL33" s="410">
        <v>691443.4969214967</v>
      </c>
      <c r="AM33" s="410">
        <v>775403.78639178956</v>
      </c>
      <c r="AN33" s="410">
        <v>801398.59375322144</v>
      </c>
      <c r="AO33" s="410">
        <v>774427.46337315894</v>
      </c>
      <c r="AP33" s="410">
        <v>845101.34256633592</v>
      </c>
      <c r="AQ33" s="410">
        <v>850614.0259774616</v>
      </c>
      <c r="AR33" s="410">
        <v>956813.71018644888</v>
      </c>
      <c r="AS33" s="410">
        <v>914045.62575245183</v>
      </c>
      <c r="AT33" s="410">
        <v>954971.4808587844</v>
      </c>
      <c r="AU33" s="180">
        <f t="shared" ref="AU33:BI33" si="301">SUM(AU28:AU32)</f>
        <v>977504.14719124138</v>
      </c>
      <c r="AV33" s="180">
        <f t="shared" si="301"/>
        <v>1007842.8918745</v>
      </c>
      <c r="AW33" s="180">
        <f t="shared" si="301"/>
        <v>1038181.6137841579</v>
      </c>
      <c r="AX33" s="180">
        <f t="shared" si="301"/>
        <v>1066438.7282607099</v>
      </c>
      <c r="AY33" s="180">
        <f t="shared" si="301"/>
        <v>1096673.8407506205</v>
      </c>
      <c r="AZ33" s="180">
        <f t="shared" si="301"/>
        <v>1133973.2318596691</v>
      </c>
      <c r="BA33" s="180">
        <f t="shared" si="301"/>
        <v>1175511.1901402003</v>
      </c>
      <c r="BB33" s="180">
        <f t="shared" si="301"/>
        <v>1227975.2326849983</v>
      </c>
      <c r="BC33" s="180">
        <f t="shared" si="301"/>
        <v>1284018.5097301595</v>
      </c>
      <c r="BD33" s="180">
        <f t="shared" si="301"/>
        <v>1340061.7867753208</v>
      </c>
      <c r="BE33" s="180">
        <f t="shared" si="301"/>
        <v>1400249.4406103764</v>
      </c>
      <c r="BF33" s="180">
        <f t="shared" si="301"/>
        <v>1461944.1405508481</v>
      </c>
      <c r="BG33" s="180">
        <f t="shared" si="301"/>
        <v>1525522.6481230899</v>
      </c>
      <c r="BH33" s="180">
        <f t="shared" si="301"/>
        <v>1593245.5324852259</v>
      </c>
      <c r="BI33" s="180">
        <f t="shared" si="301"/>
        <v>1662475.4629527782</v>
      </c>
      <c r="BJ33" s="180">
        <f t="shared" ref="BJ33:BU33" si="302">SUM(BJ28:BJ32)</f>
        <v>1733589.2010521006</v>
      </c>
      <c r="BK33" s="180">
        <f t="shared" si="302"/>
        <v>1804702.9391514231</v>
      </c>
      <c r="BL33" s="180">
        <f t="shared" si="302"/>
        <v>1875816.6772507455</v>
      </c>
      <c r="BM33" s="180">
        <f t="shared" si="302"/>
        <v>1953146.9805349093</v>
      </c>
      <c r="BN33" s="180">
        <f t="shared" si="302"/>
        <v>2031935.6171524064</v>
      </c>
      <c r="BO33" s="180">
        <f t="shared" si="302"/>
        <v>2112182.5871032369</v>
      </c>
      <c r="BP33" s="180">
        <f t="shared" si="302"/>
        <v>2193887.8903874005</v>
      </c>
      <c r="BQ33" s="180">
        <f t="shared" si="302"/>
        <v>2277051.5270048976</v>
      </c>
      <c r="BR33" s="180">
        <f t="shared" si="302"/>
        <v>2361673.4969557282</v>
      </c>
      <c r="BS33" s="180">
        <f t="shared" si="302"/>
        <v>2447753.8002398917</v>
      </c>
      <c r="BT33" s="180">
        <f t="shared" si="302"/>
        <v>2535292.4368573888</v>
      </c>
      <c r="BU33" s="180">
        <f t="shared" si="302"/>
        <v>2624289.4068082194</v>
      </c>
    </row>
    <row r="34" spans="1:73" x14ac:dyDescent="0.3">
      <c r="A34" s="146"/>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415"/>
      <c r="AD34" s="180"/>
      <c r="AE34" s="150"/>
      <c r="AF34" s="150"/>
      <c r="AG34" s="150"/>
      <c r="AH34" s="150"/>
      <c r="AI34" s="150"/>
      <c r="AJ34" s="150"/>
      <c r="AK34" s="150"/>
      <c r="AL34" s="150"/>
      <c r="AM34" s="150"/>
      <c r="AN34" s="150"/>
      <c r="AO34" s="150"/>
      <c r="AP34" s="150"/>
      <c r="AQ34" s="150"/>
      <c r="AR34" s="150"/>
      <c r="AS34" s="150"/>
      <c r="AT34" s="150"/>
      <c r="AU34" s="535"/>
      <c r="AV34" s="535"/>
      <c r="AW34" s="535"/>
      <c r="AX34" s="535"/>
      <c r="AY34" s="535"/>
      <c r="AZ34" s="535"/>
      <c r="BA34" s="535"/>
      <c r="BB34" s="535"/>
      <c r="BC34" s="535"/>
      <c r="BD34" s="535"/>
      <c r="BE34" s="535"/>
      <c r="BF34" s="535"/>
      <c r="BG34" s="535"/>
      <c r="BH34" s="535"/>
      <c r="BI34" s="535"/>
      <c r="BJ34" s="535"/>
      <c r="BK34" s="535"/>
      <c r="BL34" s="535"/>
      <c r="BM34" s="535"/>
      <c r="BN34" s="150"/>
      <c r="BO34" s="150"/>
      <c r="BP34" s="150"/>
      <c r="BQ34" s="150"/>
      <c r="BR34" s="150"/>
      <c r="BS34" s="150"/>
      <c r="BT34" s="150"/>
      <c r="BU34" s="150"/>
    </row>
    <row r="35" spans="1:73" x14ac:dyDescent="0.3">
      <c r="U35" s="150"/>
      <c r="AJ35" s="150"/>
      <c r="AT35" s="65" t="s">
        <v>797</v>
      </c>
      <c r="AU35" s="526">
        <v>203341</v>
      </c>
      <c r="AV35" s="526">
        <v>273785.20551525842</v>
      </c>
      <c r="AW35" s="526">
        <v>273785</v>
      </c>
      <c r="AX35" s="526">
        <v>255000</v>
      </c>
      <c r="AY35" s="526">
        <v>272850</v>
      </c>
      <c r="AZ35" s="526">
        <v>336600</v>
      </c>
      <c r="BA35" s="526">
        <v>374850</v>
      </c>
      <c r="BB35" s="526">
        <v>473450</v>
      </c>
      <c r="BC35" s="526">
        <v>505750</v>
      </c>
      <c r="BD35" s="526">
        <v>505750</v>
      </c>
      <c r="BE35" s="526">
        <v>543150</v>
      </c>
      <c r="BF35" s="526">
        <v>556750</v>
      </c>
      <c r="BG35" s="526">
        <v>573750</v>
      </c>
      <c r="BH35" s="526">
        <v>611150</v>
      </c>
      <c r="BI35" s="526">
        <v>624750</v>
      </c>
      <c r="BJ35" s="526">
        <v>641750</v>
      </c>
      <c r="BK35" s="526">
        <v>641750</v>
      </c>
      <c r="BL35" s="526">
        <v>641750</v>
      </c>
      <c r="BM35" s="526">
        <v>697850</v>
      </c>
    </row>
    <row r="36" spans="1:73" x14ac:dyDescent="0.3">
      <c r="A36" s="61" t="s">
        <v>52</v>
      </c>
      <c r="Q36" s="70"/>
      <c r="AP36" s="210"/>
      <c r="AS36" s="499">
        <v>0.752023</v>
      </c>
      <c r="AT36" s="65" t="s">
        <v>796</v>
      </c>
      <c r="AU36" s="174">
        <f>AU35/$AS$36</f>
        <v>270391.99598948436</v>
      </c>
      <c r="AV36" s="174">
        <f t="shared" ref="AV36:BM36" si="303">AV35/$AS$36</f>
        <v>364064.93619910354</v>
      </c>
      <c r="AW36" s="174">
        <f t="shared" si="303"/>
        <v>364064.66291589488</v>
      </c>
      <c r="AX36" s="174">
        <f t="shared" si="303"/>
        <v>339085.37371862296</v>
      </c>
      <c r="AY36" s="174">
        <f t="shared" si="303"/>
        <v>362821.34987892659</v>
      </c>
      <c r="AZ36" s="174">
        <f t="shared" si="303"/>
        <v>447592.6933085823</v>
      </c>
      <c r="BA36" s="174">
        <f t="shared" si="303"/>
        <v>498455.49936637579</v>
      </c>
      <c r="BB36" s="174">
        <f t="shared" si="303"/>
        <v>629568.51053757663</v>
      </c>
      <c r="BC36" s="174">
        <f t="shared" si="303"/>
        <v>672519.32454193558</v>
      </c>
      <c r="BD36" s="174">
        <f t="shared" si="303"/>
        <v>672519.32454193558</v>
      </c>
      <c r="BE36" s="174">
        <f t="shared" si="303"/>
        <v>722251.84602066688</v>
      </c>
      <c r="BF36" s="174">
        <f t="shared" si="303"/>
        <v>740336.39928566013</v>
      </c>
      <c r="BG36" s="174">
        <f t="shared" si="303"/>
        <v>762942.09086690168</v>
      </c>
      <c r="BH36" s="174">
        <f t="shared" si="303"/>
        <v>812674.6123456331</v>
      </c>
      <c r="BI36" s="174">
        <f t="shared" si="303"/>
        <v>830759.16561062622</v>
      </c>
      <c r="BJ36" s="174">
        <f t="shared" si="303"/>
        <v>853364.85719186778</v>
      </c>
      <c r="BK36" s="174">
        <f t="shared" si="303"/>
        <v>853364.85719186778</v>
      </c>
      <c r="BL36" s="174">
        <f t="shared" si="303"/>
        <v>853364.85719186778</v>
      </c>
      <c r="BM36" s="174">
        <f t="shared" si="303"/>
        <v>927963.6394099649</v>
      </c>
    </row>
    <row r="37" spans="1:73" x14ac:dyDescent="0.3">
      <c r="A37" s="65" t="str">
        <f>IF(A3="MRR","New MRR Bookings","New ARR Bookings")</f>
        <v>New ARR Bookings</v>
      </c>
      <c r="B37" s="150">
        <f>B7*B23</f>
        <v>210000</v>
      </c>
      <c r="C37" s="150">
        <f>C7*C23</f>
        <v>87500</v>
      </c>
      <c r="D37" s="150">
        <f t="shared" ref="D37:BI37" si="304">D7*D23</f>
        <v>157500</v>
      </c>
      <c r="E37" s="150">
        <f>E7*E23</f>
        <v>122500</v>
      </c>
      <c r="F37" s="150">
        <f t="shared" si="304"/>
        <v>175000</v>
      </c>
      <c r="G37" s="150">
        <f t="shared" si="304"/>
        <v>157500</v>
      </c>
      <c r="H37" s="150">
        <f t="shared" si="304"/>
        <v>245000</v>
      </c>
      <c r="I37" s="150">
        <f t="shared" si="304"/>
        <v>210000</v>
      </c>
      <c r="J37" s="150">
        <f t="shared" si="304"/>
        <v>140000</v>
      </c>
      <c r="K37" s="150">
        <f t="shared" si="304"/>
        <v>87500</v>
      </c>
      <c r="L37" s="150">
        <f t="shared" si="304"/>
        <v>157500</v>
      </c>
      <c r="M37" s="150">
        <f t="shared" si="304"/>
        <v>105000</v>
      </c>
      <c r="N37" s="150">
        <f t="shared" si="304"/>
        <v>105000</v>
      </c>
      <c r="O37" s="150">
        <f t="shared" si="304"/>
        <v>175000</v>
      </c>
      <c r="P37" s="150">
        <f t="shared" si="304"/>
        <v>175000</v>
      </c>
      <c r="Q37" s="150">
        <f t="shared" si="304"/>
        <v>280000</v>
      </c>
      <c r="R37" s="150">
        <f t="shared" si="304"/>
        <v>122500</v>
      </c>
      <c r="S37" s="150">
        <f t="shared" si="304"/>
        <v>192500</v>
      </c>
      <c r="T37" s="150">
        <f t="shared" si="304"/>
        <v>315000</v>
      </c>
      <c r="U37" s="150">
        <f t="shared" si="304"/>
        <v>210000</v>
      </c>
      <c r="V37" s="150">
        <f t="shared" si="304"/>
        <v>192500</v>
      </c>
      <c r="W37" s="150">
        <f t="shared" si="304"/>
        <v>315000</v>
      </c>
      <c r="X37" s="150">
        <f t="shared" si="304"/>
        <v>122500</v>
      </c>
      <c r="Y37" s="150">
        <f t="shared" si="304"/>
        <v>227500</v>
      </c>
      <c r="Z37" s="150">
        <f t="shared" si="304"/>
        <v>140000</v>
      </c>
      <c r="AA37" s="150">
        <f t="shared" si="304"/>
        <v>175000</v>
      </c>
      <c r="AB37" s="150">
        <f t="shared" si="304"/>
        <v>297500</v>
      </c>
      <c r="AC37" s="150">
        <f t="shared" si="304"/>
        <v>507500</v>
      </c>
      <c r="AD37" s="150">
        <f t="shared" si="304"/>
        <v>280000</v>
      </c>
      <c r="AE37" s="150">
        <f t="shared" si="304"/>
        <v>210000</v>
      </c>
      <c r="AF37" s="150">
        <f t="shared" si="304"/>
        <v>262500</v>
      </c>
      <c r="AG37" s="150">
        <f t="shared" si="304"/>
        <v>87500</v>
      </c>
      <c r="AH37" s="150">
        <f t="shared" si="304"/>
        <v>70000</v>
      </c>
      <c r="AI37" s="150">
        <f>AI7*AI23</f>
        <v>262500</v>
      </c>
      <c r="AJ37" s="150">
        <f t="shared" si="304"/>
        <v>175000</v>
      </c>
      <c r="AK37" s="150">
        <f t="shared" si="304"/>
        <v>227500</v>
      </c>
      <c r="AL37" s="150">
        <f t="shared" si="304"/>
        <v>175000</v>
      </c>
      <c r="AM37" s="150">
        <f t="shared" si="304"/>
        <v>140000</v>
      </c>
      <c r="AN37" s="150">
        <f t="shared" si="304"/>
        <v>157500</v>
      </c>
      <c r="AO37" s="150">
        <f t="shared" si="304"/>
        <v>157500</v>
      </c>
      <c r="AP37" s="150">
        <f t="shared" si="304"/>
        <v>175000</v>
      </c>
      <c r="AQ37" s="150">
        <f t="shared" si="304"/>
        <v>175000</v>
      </c>
      <c r="AR37" s="150">
        <f t="shared" si="304"/>
        <v>192500</v>
      </c>
      <c r="AS37" s="150">
        <f t="shared" si="304"/>
        <v>192500</v>
      </c>
      <c r="AT37" s="150">
        <f t="shared" si="304"/>
        <v>210000</v>
      </c>
      <c r="AU37" s="500">
        <f>AU7*AU23</f>
        <v>270391.99598948436</v>
      </c>
      <c r="AV37" s="500">
        <f>AV7*AV23</f>
        <v>364064.9361991036</v>
      </c>
      <c r="AW37" s="500">
        <f t="shared" si="304"/>
        <v>364064.66291589488</v>
      </c>
      <c r="AX37" s="500">
        <f t="shared" si="304"/>
        <v>339085.37371862296</v>
      </c>
      <c r="AY37" s="500">
        <f t="shared" si="304"/>
        <v>362821.34987892659</v>
      </c>
      <c r="AZ37" s="500">
        <f t="shared" si="304"/>
        <v>447592.6933085823</v>
      </c>
      <c r="BA37" s="500">
        <f>BA7*BA23</f>
        <v>498455.49936637579</v>
      </c>
      <c r="BB37" s="500">
        <f t="shared" si="304"/>
        <v>629568.51053757663</v>
      </c>
      <c r="BC37" s="500">
        <f t="shared" si="304"/>
        <v>672519.32454193558</v>
      </c>
      <c r="BD37" s="500">
        <f t="shared" si="304"/>
        <v>672519.32454193558</v>
      </c>
      <c r="BE37" s="500">
        <f t="shared" si="304"/>
        <v>722251.84602066688</v>
      </c>
      <c r="BF37" s="500">
        <f t="shared" si="304"/>
        <v>740336.39928566013</v>
      </c>
      <c r="BG37" s="500">
        <f t="shared" si="304"/>
        <v>762942.09086690168</v>
      </c>
      <c r="BH37" s="500">
        <f t="shared" si="304"/>
        <v>812674.6123456331</v>
      </c>
      <c r="BI37" s="500">
        <f t="shared" si="304"/>
        <v>830759.16561062622</v>
      </c>
      <c r="BJ37" s="500">
        <f t="shared" ref="BJ37:BU37" si="305">BJ7*BJ23</f>
        <v>853364.85719186778</v>
      </c>
      <c r="BK37" s="500">
        <f t="shared" si="305"/>
        <v>853364.85719186778</v>
      </c>
      <c r="BL37" s="500">
        <f t="shared" si="305"/>
        <v>853364.85719186778</v>
      </c>
      <c r="BM37" s="500">
        <f t="shared" si="305"/>
        <v>927963.6394099649</v>
      </c>
      <c r="BN37" s="150">
        <f t="shared" si="305"/>
        <v>945463.6394099649</v>
      </c>
      <c r="BO37" s="150">
        <f t="shared" si="305"/>
        <v>962963.6394099649</v>
      </c>
      <c r="BP37" s="150">
        <f t="shared" si="305"/>
        <v>980463.6394099649</v>
      </c>
      <c r="BQ37" s="150">
        <f t="shared" si="305"/>
        <v>997963.6394099649</v>
      </c>
      <c r="BR37" s="150">
        <f t="shared" si="305"/>
        <v>1015463.6394099649</v>
      </c>
      <c r="BS37" s="150">
        <f t="shared" si="305"/>
        <v>1032963.6394099649</v>
      </c>
      <c r="BT37" s="150">
        <f t="shared" si="305"/>
        <v>1050463.6394099649</v>
      </c>
      <c r="BU37" s="150">
        <f t="shared" si="305"/>
        <v>1067963.6394099649</v>
      </c>
    </row>
    <row r="38" spans="1:73" x14ac:dyDescent="0.3">
      <c r="A38" s="65" t="str">
        <f>IF($A$3="MRR","Expansion MRR Bookings","Expansion ARR Bookings")</f>
        <v>Expansion ARR Bookings</v>
      </c>
      <c r="B38" s="150">
        <f>IF($A$3="ARR",B30*12,B30)</f>
        <v>0</v>
      </c>
      <c r="C38" s="150">
        <f t="shared" ref="C38:BI38" si="306">IF($A$3="ARR",C30*12,C30)</f>
        <v>0</v>
      </c>
      <c r="D38" s="150">
        <f t="shared" si="306"/>
        <v>0</v>
      </c>
      <c r="E38" s="150">
        <f t="shared" si="306"/>
        <v>0</v>
      </c>
      <c r="F38" s="150">
        <f t="shared" si="306"/>
        <v>0</v>
      </c>
      <c r="G38" s="150">
        <f t="shared" si="306"/>
        <v>0</v>
      </c>
      <c r="H38" s="150">
        <f t="shared" si="306"/>
        <v>0</v>
      </c>
      <c r="I38" s="150">
        <f t="shared" si="306"/>
        <v>0</v>
      </c>
      <c r="J38" s="150">
        <f t="shared" si="306"/>
        <v>0</v>
      </c>
      <c r="K38" s="150">
        <f>IF($A$3="ARR",K30*12,K30)</f>
        <v>0</v>
      </c>
      <c r="L38" s="150">
        <f t="shared" si="306"/>
        <v>0</v>
      </c>
      <c r="M38" s="150">
        <f t="shared" si="306"/>
        <v>0</v>
      </c>
      <c r="N38" s="150">
        <f t="shared" si="306"/>
        <v>0</v>
      </c>
      <c r="O38" s="150">
        <f t="shared" si="306"/>
        <v>0</v>
      </c>
      <c r="P38" s="150">
        <f t="shared" si="306"/>
        <v>0</v>
      </c>
      <c r="Q38" s="150">
        <f t="shared" si="306"/>
        <v>0</v>
      </c>
      <c r="R38" s="150">
        <f t="shared" si="306"/>
        <v>0</v>
      </c>
      <c r="S38" s="150">
        <f t="shared" si="306"/>
        <v>0</v>
      </c>
      <c r="T38" s="150">
        <f t="shared" si="306"/>
        <v>0</v>
      </c>
      <c r="U38" s="150">
        <f t="shared" si="306"/>
        <v>0</v>
      </c>
      <c r="V38" s="150">
        <f t="shared" si="306"/>
        <v>0</v>
      </c>
      <c r="W38" s="150">
        <f t="shared" si="306"/>
        <v>0</v>
      </c>
      <c r="X38" s="150">
        <f t="shared" si="306"/>
        <v>0</v>
      </c>
      <c r="Y38" s="150">
        <f t="shared" si="306"/>
        <v>0</v>
      </c>
      <c r="Z38" s="150">
        <f t="shared" si="306"/>
        <v>0</v>
      </c>
      <c r="AA38" s="150">
        <f t="shared" si="306"/>
        <v>0</v>
      </c>
      <c r="AB38" s="150">
        <f t="shared" si="306"/>
        <v>0</v>
      </c>
      <c r="AC38" s="150">
        <f t="shared" si="306"/>
        <v>0</v>
      </c>
      <c r="AD38" s="150">
        <f t="shared" si="306"/>
        <v>0</v>
      </c>
      <c r="AE38" s="150">
        <f t="shared" si="306"/>
        <v>0</v>
      </c>
      <c r="AF38" s="150">
        <f t="shared" si="306"/>
        <v>0</v>
      </c>
      <c r="AG38" s="150">
        <f t="shared" si="306"/>
        <v>0</v>
      </c>
      <c r="AH38" s="150">
        <f t="shared" si="306"/>
        <v>0</v>
      </c>
      <c r="AI38" s="150">
        <f t="shared" si="306"/>
        <v>0</v>
      </c>
      <c r="AJ38" s="150">
        <f t="shared" si="306"/>
        <v>0</v>
      </c>
      <c r="AK38" s="150">
        <f t="shared" si="306"/>
        <v>0</v>
      </c>
      <c r="AL38" s="150">
        <f t="shared" si="306"/>
        <v>0</v>
      </c>
      <c r="AM38" s="150">
        <f t="shared" si="306"/>
        <v>0</v>
      </c>
      <c r="AN38" s="150">
        <f t="shared" si="306"/>
        <v>0</v>
      </c>
      <c r="AO38" s="150">
        <f t="shared" si="306"/>
        <v>0</v>
      </c>
      <c r="AP38" s="150">
        <f t="shared" si="306"/>
        <v>0</v>
      </c>
      <c r="AQ38" s="150">
        <f t="shared" si="306"/>
        <v>0</v>
      </c>
      <c r="AR38" s="150">
        <f t="shared" si="306"/>
        <v>0</v>
      </c>
      <c r="AS38" s="150">
        <f t="shared" si="306"/>
        <v>0</v>
      </c>
      <c r="AT38" s="150">
        <f t="shared" si="306"/>
        <v>0</v>
      </c>
      <c r="AU38" s="150">
        <f t="shared" si="306"/>
        <v>0</v>
      </c>
      <c r="AV38" s="150">
        <f t="shared" si="306"/>
        <v>0</v>
      </c>
      <c r="AW38" s="150">
        <f t="shared" si="306"/>
        <v>0</v>
      </c>
      <c r="AX38" s="150">
        <f t="shared" si="306"/>
        <v>0</v>
      </c>
      <c r="AY38" s="150">
        <f t="shared" si="306"/>
        <v>0</v>
      </c>
      <c r="AZ38" s="150">
        <f t="shared" si="306"/>
        <v>0</v>
      </c>
      <c r="BA38" s="150">
        <f t="shared" si="306"/>
        <v>0</v>
      </c>
      <c r="BB38" s="150">
        <f t="shared" si="306"/>
        <v>0</v>
      </c>
      <c r="BC38" s="150">
        <f t="shared" si="306"/>
        <v>0</v>
      </c>
      <c r="BD38" s="150">
        <f t="shared" si="306"/>
        <v>0</v>
      </c>
      <c r="BE38" s="150">
        <f t="shared" si="306"/>
        <v>0</v>
      </c>
      <c r="BF38" s="150">
        <f t="shared" si="306"/>
        <v>0</v>
      </c>
      <c r="BG38" s="150">
        <f t="shared" si="306"/>
        <v>0</v>
      </c>
      <c r="BH38" s="150">
        <f t="shared" si="306"/>
        <v>0</v>
      </c>
      <c r="BI38" s="150">
        <f t="shared" si="306"/>
        <v>0</v>
      </c>
      <c r="BJ38" s="150">
        <f t="shared" ref="BJ38:BU38" si="307">IF($A$3="ARR",BJ30*12,BJ30)</f>
        <v>0</v>
      </c>
      <c r="BK38" s="150">
        <f t="shared" si="307"/>
        <v>0</v>
      </c>
      <c r="BL38" s="150">
        <f t="shared" si="307"/>
        <v>0</v>
      </c>
      <c r="BM38" s="150">
        <f t="shared" si="307"/>
        <v>0</v>
      </c>
      <c r="BN38" s="150">
        <f t="shared" si="307"/>
        <v>0</v>
      </c>
      <c r="BO38" s="150">
        <f t="shared" si="307"/>
        <v>0</v>
      </c>
      <c r="BP38" s="150">
        <f t="shared" si="307"/>
        <v>0</v>
      </c>
      <c r="BQ38" s="150">
        <f t="shared" si="307"/>
        <v>0</v>
      </c>
      <c r="BR38" s="150">
        <f t="shared" si="307"/>
        <v>0</v>
      </c>
      <c r="BS38" s="150">
        <f t="shared" si="307"/>
        <v>0</v>
      </c>
      <c r="BT38" s="150">
        <f t="shared" si="307"/>
        <v>0</v>
      </c>
      <c r="BU38" s="150">
        <f t="shared" si="307"/>
        <v>0</v>
      </c>
    </row>
    <row r="39" spans="1:73" x14ac:dyDescent="0.3">
      <c r="A39" s="65" t="str">
        <f>IF(A3="MRR","Renewed MRR","Renewed ARR")</f>
        <v>Renewed ARR</v>
      </c>
      <c r="B39" s="150">
        <f>IF($A$3="ARR",B25*B16*(1+B24)+B31*12,SUM(B28,B30,B31,B32))</f>
        <v>0</v>
      </c>
      <c r="C39" s="150">
        <f t="shared" ref="C39:BN39" si="308">IF($A$3="ARR",C25*C16*(1+C24)+C31*12,SUM(C28,C30,C31,C32))</f>
        <v>0</v>
      </c>
      <c r="D39" s="150">
        <f t="shared" si="308"/>
        <v>0</v>
      </c>
      <c r="E39" s="150">
        <f t="shared" si="308"/>
        <v>0</v>
      </c>
      <c r="F39" s="150">
        <f t="shared" si="308"/>
        <v>0</v>
      </c>
      <c r="G39" s="150">
        <f t="shared" si="308"/>
        <v>0</v>
      </c>
      <c r="H39" s="150">
        <f>IF($A$3="ARR",H25*H16*(1+H24)+H31*12,SUM(H28,H30,H31,H32))</f>
        <v>0</v>
      </c>
      <c r="I39" s="150">
        <f t="shared" si="308"/>
        <v>0</v>
      </c>
      <c r="J39" s="150">
        <f t="shared" si="308"/>
        <v>0</v>
      </c>
      <c r="K39" s="150">
        <f t="shared" si="308"/>
        <v>0</v>
      </c>
      <c r="L39" s="150">
        <f t="shared" si="308"/>
        <v>0</v>
      </c>
      <c r="M39" s="150">
        <f t="shared" si="308"/>
        <v>0</v>
      </c>
      <c r="N39" s="150">
        <f t="shared" si="308"/>
        <v>210000</v>
      </c>
      <c r="O39" s="150">
        <f t="shared" si="308"/>
        <v>87500</v>
      </c>
      <c r="P39" s="150">
        <f t="shared" si="308"/>
        <v>157500</v>
      </c>
      <c r="Q39" s="150">
        <f t="shared" si="308"/>
        <v>122500</v>
      </c>
      <c r="R39" s="150">
        <f t="shared" si="308"/>
        <v>175000</v>
      </c>
      <c r="S39" s="150">
        <f t="shared" si="308"/>
        <v>157500</v>
      </c>
      <c r="T39" s="150">
        <f t="shared" si="308"/>
        <v>245000</v>
      </c>
      <c r="U39" s="150">
        <f>IF($A$3="ARR",U25*U16*(1+U24)+U31*12,SUM(U28,U30,U31,U32))</f>
        <v>210000</v>
      </c>
      <c r="V39" s="150">
        <f t="shared" si="308"/>
        <v>140000</v>
      </c>
      <c r="W39" s="150">
        <f t="shared" si="308"/>
        <v>87500</v>
      </c>
      <c r="X39" s="150">
        <f t="shared" si="308"/>
        <v>157500</v>
      </c>
      <c r="Y39" s="150">
        <f t="shared" si="308"/>
        <v>105000</v>
      </c>
      <c r="Z39" s="150">
        <f t="shared" si="308"/>
        <v>315000</v>
      </c>
      <c r="AA39" s="150">
        <f>IF($A$3="ARR",AA25*AA16*(1+AA24)+AA31*12,SUM(AA28,AA30,AA31,AA32))</f>
        <v>262500</v>
      </c>
      <c r="AB39" s="150">
        <f t="shared" si="308"/>
        <v>332500</v>
      </c>
      <c r="AC39" s="150">
        <f t="shared" si="308"/>
        <v>402500</v>
      </c>
      <c r="AD39" s="150">
        <f t="shared" si="308"/>
        <v>297500</v>
      </c>
      <c r="AE39" s="150">
        <f>IF($A$3="ARR",AE25*AE16*(1+AE24)+AE31*12,SUM(AE28,AE30,AE31,AE32))</f>
        <v>350000</v>
      </c>
      <c r="AF39" s="150">
        <f t="shared" si="308"/>
        <v>560000</v>
      </c>
      <c r="AG39" s="150">
        <f t="shared" si="308"/>
        <v>420000</v>
      </c>
      <c r="AH39" s="150">
        <f t="shared" si="308"/>
        <v>332500</v>
      </c>
      <c r="AI39" s="150">
        <f>IF($A$3="ARR",AI25*AI16*(1+AI24)+AI31*12,SUM(AI28,AI30,AI31,AI32))</f>
        <v>402500</v>
      </c>
      <c r="AJ39" s="150">
        <f t="shared" si="308"/>
        <v>280000</v>
      </c>
      <c r="AK39" s="150">
        <f t="shared" si="308"/>
        <v>332500</v>
      </c>
      <c r="AL39" s="150">
        <f t="shared" si="308"/>
        <v>455000</v>
      </c>
      <c r="AM39" s="150">
        <f t="shared" si="308"/>
        <v>437500</v>
      </c>
      <c r="AN39" s="150">
        <f t="shared" si="308"/>
        <v>630000</v>
      </c>
      <c r="AO39" s="150">
        <f>IF($A$3="ARR",AO25*AO16*(1+AO24)+AO31*12,SUM(AO28,AO30,AO31,AO32))</f>
        <v>910000</v>
      </c>
      <c r="AP39" s="150">
        <f>IF($A$3="ARR",AP25*AP16*(1+AP24)+AP31*12,SUM(AP28,AP30,AP31,AP32))</f>
        <v>577500</v>
      </c>
      <c r="AQ39" s="150">
        <f t="shared" si="308"/>
        <v>560000</v>
      </c>
      <c r="AR39" s="150">
        <f t="shared" si="308"/>
        <v>822500</v>
      </c>
      <c r="AS39" s="150">
        <f t="shared" si="308"/>
        <v>507500</v>
      </c>
      <c r="AT39" s="150">
        <f t="shared" si="308"/>
        <v>402500</v>
      </c>
      <c r="AU39" s="150">
        <f t="shared" si="308"/>
        <v>665000</v>
      </c>
      <c r="AV39" s="150">
        <f t="shared" si="308"/>
        <v>455000</v>
      </c>
      <c r="AW39" s="150">
        <f t="shared" si="308"/>
        <v>560000</v>
      </c>
      <c r="AX39" s="150">
        <f t="shared" si="308"/>
        <v>630000</v>
      </c>
      <c r="AY39" s="150">
        <f t="shared" si="308"/>
        <v>577500</v>
      </c>
      <c r="AZ39" s="150">
        <f t="shared" si="308"/>
        <v>787500</v>
      </c>
      <c r="BA39" s="150">
        <f t="shared" si="308"/>
        <v>1067500</v>
      </c>
      <c r="BB39" s="150">
        <f t="shared" si="308"/>
        <v>752500</v>
      </c>
      <c r="BC39" s="150">
        <f t="shared" si="308"/>
        <v>735000</v>
      </c>
      <c r="BD39" s="150">
        <f t="shared" si="308"/>
        <v>1015000</v>
      </c>
      <c r="BE39" s="150">
        <f t="shared" si="308"/>
        <v>700000</v>
      </c>
      <c r="BF39" s="150">
        <f t="shared" si="308"/>
        <v>612500</v>
      </c>
      <c r="BG39" s="150">
        <f t="shared" si="308"/>
        <v>935391.99598948436</v>
      </c>
      <c r="BH39" s="150">
        <f t="shared" si="308"/>
        <v>819064.9361991036</v>
      </c>
      <c r="BI39" s="150">
        <f t="shared" si="308"/>
        <v>924064.66291589488</v>
      </c>
      <c r="BJ39" s="150">
        <f t="shared" si="308"/>
        <v>969085.37371862296</v>
      </c>
      <c r="BK39" s="150">
        <f t="shared" si="308"/>
        <v>940321.34987892653</v>
      </c>
      <c r="BL39" s="150">
        <f t="shared" si="308"/>
        <v>1235092.6933085823</v>
      </c>
      <c r="BM39" s="150">
        <f t="shared" si="308"/>
        <v>1565955.4993663759</v>
      </c>
      <c r="BN39" s="150">
        <f t="shared" si="308"/>
        <v>1382068.5105375766</v>
      </c>
      <c r="BO39" s="150">
        <f t="shared" ref="BO39:BU39" si="309">IF($A$3="ARR",BO25*BO16*(1+BO24)+BO31*12,SUM(BO28,BO30,BO31,BO32))</f>
        <v>1407519.3245419357</v>
      </c>
      <c r="BP39" s="150">
        <f t="shared" si="309"/>
        <v>1687519.3245419357</v>
      </c>
      <c r="BQ39" s="150">
        <f t="shared" si="309"/>
        <v>1422251.8460206669</v>
      </c>
      <c r="BR39" s="150">
        <f t="shared" si="309"/>
        <v>1352836.3992856601</v>
      </c>
      <c r="BS39" s="150">
        <f t="shared" si="309"/>
        <v>1698334.0868563862</v>
      </c>
      <c r="BT39" s="150">
        <f t="shared" si="309"/>
        <v>1631739.5485447366</v>
      </c>
      <c r="BU39" s="150">
        <f t="shared" si="309"/>
        <v>1754823.8285265211</v>
      </c>
    </row>
    <row r="40" spans="1:73" x14ac:dyDescent="0.3">
      <c r="A40" s="65" t="s">
        <v>53</v>
      </c>
      <c r="B40" s="151">
        <f>IFERROR(-(B30+B32)/B28,"N/A")</f>
        <v>0</v>
      </c>
      <c r="C40" s="151">
        <f t="shared" ref="C40:BI40" si="310">IFERROR(-(C30+C32)/C28,"N/A")</f>
        <v>0</v>
      </c>
      <c r="D40" s="151">
        <f t="shared" si="310"/>
        <v>0</v>
      </c>
      <c r="E40" s="151">
        <f t="shared" si="310"/>
        <v>0</v>
      </c>
      <c r="F40" s="151">
        <f t="shared" si="310"/>
        <v>0</v>
      </c>
      <c r="G40" s="151">
        <f t="shared" si="310"/>
        <v>0</v>
      </c>
      <c r="H40" s="151">
        <f t="shared" si="310"/>
        <v>0</v>
      </c>
      <c r="I40" s="151">
        <f t="shared" si="310"/>
        <v>0</v>
      </c>
      <c r="J40" s="151">
        <f t="shared" si="310"/>
        <v>0</v>
      </c>
      <c r="K40" s="151">
        <f t="shared" si="310"/>
        <v>0</v>
      </c>
      <c r="L40" s="151">
        <f t="shared" si="310"/>
        <v>0</v>
      </c>
      <c r="M40" s="151">
        <f t="shared" si="310"/>
        <v>0</v>
      </c>
      <c r="N40" s="151">
        <f t="shared" si="310"/>
        <v>0</v>
      </c>
      <c r="O40" s="151">
        <f t="shared" si="310"/>
        <v>0</v>
      </c>
      <c r="P40" s="151">
        <f t="shared" si="310"/>
        <v>0</v>
      </c>
      <c r="Q40" s="151">
        <f t="shared" si="310"/>
        <v>0</v>
      </c>
      <c r="R40" s="151">
        <f t="shared" si="310"/>
        <v>0</v>
      </c>
      <c r="S40" s="151">
        <f t="shared" si="310"/>
        <v>0</v>
      </c>
      <c r="T40" s="151">
        <f t="shared" si="310"/>
        <v>0</v>
      </c>
      <c r="U40" s="151">
        <f t="shared" si="310"/>
        <v>0</v>
      </c>
      <c r="V40" s="151">
        <f t="shared" si="310"/>
        <v>0</v>
      </c>
      <c r="W40" s="151">
        <f t="shared" si="310"/>
        <v>0</v>
      </c>
      <c r="X40" s="151">
        <f t="shared" si="310"/>
        <v>0</v>
      </c>
      <c r="Y40" s="151">
        <f t="shared" si="310"/>
        <v>0</v>
      </c>
      <c r="Z40" s="151">
        <f t="shared" si="310"/>
        <v>0</v>
      </c>
      <c r="AA40" s="151">
        <f t="shared" si="310"/>
        <v>0</v>
      </c>
      <c r="AB40" s="151">
        <f t="shared" si="310"/>
        <v>0</v>
      </c>
      <c r="AC40" s="151">
        <f t="shared" si="310"/>
        <v>0</v>
      </c>
      <c r="AD40" s="151">
        <f t="shared" si="310"/>
        <v>0</v>
      </c>
      <c r="AE40" s="151">
        <f t="shared" si="310"/>
        <v>0</v>
      </c>
      <c r="AF40" s="151">
        <f t="shared" si="310"/>
        <v>0</v>
      </c>
      <c r="AG40" s="151">
        <f t="shared" si="310"/>
        <v>0</v>
      </c>
      <c r="AH40" s="151">
        <f t="shared" si="310"/>
        <v>0</v>
      </c>
      <c r="AI40" s="151">
        <f t="shared" si="310"/>
        <v>0</v>
      </c>
      <c r="AJ40" s="151">
        <f t="shared" si="310"/>
        <v>0</v>
      </c>
      <c r="AK40" s="151">
        <f t="shared" si="310"/>
        <v>0</v>
      </c>
      <c r="AL40" s="151">
        <f t="shared" si="310"/>
        <v>0</v>
      </c>
      <c r="AM40" s="151">
        <f t="shared" si="310"/>
        <v>0</v>
      </c>
      <c r="AN40" s="151">
        <f t="shared" si="310"/>
        <v>0</v>
      </c>
      <c r="AO40" s="151">
        <f t="shared" si="310"/>
        <v>0</v>
      </c>
      <c r="AP40" s="151">
        <f t="shared" si="310"/>
        <v>0</v>
      </c>
      <c r="AQ40" s="151">
        <f t="shared" si="310"/>
        <v>0</v>
      </c>
      <c r="AR40" s="151">
        <f t="shared" si="310"/>
        <v>0</v>
      </c>
      <c r="AS40" s="151">
        <f t="shared" si="310"/>
        <v>0</v>
      </c>
      <c r="AT40" s="151">
        <f t="shared" si="310"/>
        <v>0</v>
      </c>
      <c r="AU40" s="151">
        <f t="shared" si="310"/>
        <v>0</v>
      </c>
      <c r="AV40" s="151">
        <f t="shared" si="310"/>
        <v>0</v>
      </c>
      <c r="AW40" s="151">
        <f t="shared" si="310"/>
        <v>0</v>
      </c>
      <c r="AX40" s="151">
        <f t="shared" si="310"/>
        <v>0</v>
      </c>
      <c r="AY40" s="151">
        <f t="shared" si="310"/>
        <v>0</v>
      </c>
      <c r="AZ40" s="151">
        <f t="shared" si="310"/>
        <v>0</v>
      </c>
      <c r="BA40" s="151">
        <f t="shared" si="310"/>
        <v>0</v>
      </c>
      <c r="BB40" s="151">
        <f t="shared" si="310"/>
        <v>0</v>
      </c>
      <c r="BC40" s="151">
        <f t="shared" si="310"/>
        <v>0</v>
      </c>
      <c r="BD40" s="151">
        <f t="shared" si="310"/>
        <v>0</v>
      </c>
      <c r="BE40" s="151">
        <f t="shared" si="310"/>
        <v>0</v>
      </c>
      <c r="BF40" s="151">
        <f t="shared" si="310"/>
        <v>0</v>
      </c>
      <c r="BG40" s="151">
        <f t="shared" si="310"/>
        <v>0</v>
      </c>
      <c r="BH40" s="151">
        <f t="shared" si="310"/>
        <v>0</v>
      </c>
      <c r="BI40" s="151">
        <f t="shared" si="310"/>
        <v>0</v>
      </c>
      <c r="BJ40" s="151">
        <f t="shared" ref="BJ40:BU40" si="311">IFERROR(-(BJ30+BJ32)/BJ28,"N/A")</f>
        <v>0</v>
      </c>
      <c r="BK40" s="151">
        <f t="shared" si="311"/>
        <v>0</v>
      </c>
      <c r="BL40" s="151">
        <f t="shared" si="311"/>
        <v>0</v>
      </c>
      <c r="BM40" s="151">
        <f t="shared" si="311"/>
        <v>0</v>
      </c>
      <c r="BN40" s="151">
        <f t="shared" si="311"/>
        <v>0</v>
      </c>
      <c r="BO40" s="151">
        <f t="shared" si="311"/>
        <v>0</v>
      </c>
      <c r="BP40" s="151">
        <f t="shared" si="311"/>
        <v>0</v>
      </c>
      <c r="BQ40" s="151">
        <f t="shared" si="311"/>
        <v>0</v>
      </c>
      <c r="BR40" s="151">
        <f t="shared" si="311"/>
        <v>0</v>
      </c>
      <c r="BS40" s="151">
        <f t="shared" si="311"/>
        <v>0</v>
      </c>
      <c r="BT40" s="151">
        <f t="shared" si="311"/>
        <v>0</v>
      </c>
      <c r="BU40" s="151">
        <f t="shared" si="311"/>
        <v>0</v>
      </c>
    </row>
    <row r="41" spans="1:73" x14ac:dyDescent="0.3">
      <c r="A41" s="65" t="s">
        <v>54</v>
      </c>
      <c r="B41" s="151">
        <f>IFERROR((B33-B28)/B28,"N/A")</f>
        <v>3.8293216630196934E-2</v>
      </c>
      <c r="C41" s="151">
        <f t="shared" ref="C41:BI41" si="312">IFERROR((C33-C28)/C28,"N/A")</f>
        <v>1.5367053038285956E-2</v>
      </c>
      <c r="D41" s="151">
        <f>IFERROR((D33-D28)/D28,"N/A")</f>
        <v>2.7242065207991006E-2</v>
      </c>
      <c r="E41" s="151">
        <f t="shared" si="312"/>
        <v>2.0626368075433534E-2</v>
      </c>
      <c r="F41" s="151">
        <f t="shared" si="312"/>
        <v>-0.77825789137984847</v>
      </c>
      <c r="G41" s="151">
        <f t="shared" si="312"/>
        <v>0.10107374729216696</v>
      </c>
      <c r="H41" s="151">
        <f t="shared" si="312"/>
        <v>0.13364654911805346</v>
      </c>
      <c r="I41" s="151">
        <f t="shared" si="312"/>
        <v>3.2529366217528957E-2</v>
      </c>
      <c r="J41" s="151">
        <f t="shared" si="312"/>
        <v>1.0740731466402661E-2</v>
      </c>
      <c r="K41" s="151">
        <f t="shared" si="312"/>
        <v>-1.7979486839112665E-5</v>
      </c>
      <c r="L41" s="151">
        <f t="shared" si="312"/>
        <v>0.10556368311974829</v>
      </c>
      <c r="M41" s="151">
        <f t="shared" si="312"/>
        <v>-2.1244029936086255E-2</v>
      </c>
      <c r="N41" s="151">
        <f t="shared" si="312"/>
        <v>4.2642112084825656E-2</v>
      </c>
      <c r="O41" s="151">
        <f t="shared" si="312"/>
        <v>0.13102400242377443</v>
      </c>
      <c r="P41" s="151">
        <f t="shared" si="312"/>
        <v>2.0135428269231002E-2</v>
      </c>
      <c r="Q41" s="151">
        <f t="shared" si="312"/>
        <v>0.13006889735962193</v>
      </c>
      <c r="R41" s="151">
        <f t="shared" si="312"/>
        <v>5.9471001110984051E-3</v>
      </c>
      <c r="S41" s="151">
        <f t="shared" si="312"/>
        <v>8.7347415536613363E-2</v>
      </c>
      <c r="T41" s="151">
        <f t="shared" si="312"/>
        <v>0.18425218864234841</v>
      </c>
      <c r="U41" s="151">
        <f t="shared" si="312"/>
        <v>4.7252408036974392E-2</v>
      </c>
      <c r="V41" s="151">
        <f t="shared" si="312"/>
        <v>5.618885887232755E-4</v>
      </c>
      <c r="W41" s="151">
        <f t="shared" si="312"/>
        <v>0.16725326205035246</v>
      </c>
      <c r="X41" s="151">
        <f t="shared" si="312"/>
        <v>-3.0645871878395882E-2</v>
      </c>
      <c r="Y41" s="151">
        <f t="shared" si="312"/>
        <v>0.21552221914010497</v>
      </c>
      <c r="Z41" s="151">
        <f t="shared" si="312"/>
        <v>-7.6002283940821203E-2</v>
      </c>
      <c r="AA41" s="151">
        <f t="shared" si="312"/>
        <v>2.7455407153997413E-2</v>
      </c>
      <c r="AB41" s="151">
        <f t="shared" si="312"/>
        <v>0.17087986620322507</v>
      </c>
      <c r="AC41" s="151">
        <f t="shared" si="312"/>
        <v>2.1367538436494287E-2</v>
      </c>
      <c r="AD41" s="151">
        <f t="shared" si="312"/>
        <v>0.1160157488185459</v>
      </c>
      <c r="AE41" s="151">
        <f t="shared" si="312"/>
        <v>3.9576511011600903E-2</v>
      </c>
      <c r="AF41" s="151">
        <f t="shared" si="312"/>
        <v>5.8330172829736869E-2</v>
      </c>
      <c r="AG41" s="151">
        <f t="shared" si="312"/>
        <v>4.1420794928659754E-3</v>
      </c>
      <c r="AH41" s="151">
        <f t="shared" si="312"/>
        <v>0.15289843680906842</v>
      </c>
      <c r="AI41" s="151">
        <f t="shared" si="312"/>
        <v>2.6476129161884933E-3</v>
      </c>
      <c r="AJ41" s="151">
        <f t="shared" si="312"/>
        <v>-1.6731518219016441E-2</v>
      </c>
      <c r="AK41" s="151">
        <f t="shared" si="312"/>
        <v>0.19223064008541374</v>
      </c>
      <c r="AL41" s="151">
        <f t="shared" si="312"/>
        <v>-9.0261515507869761E-2</v>
      </c>
      <c r="AM41" s="151">
        <f t="shared" si="312"/>
        <v>0.12142754953095658</v>
      </c>
      <c r="AN41" s="151">
        <f t="shared" si="312"/>
        <v>3.3524220306421673E-2</v>
      </c>
      <c r="AO41" s="151">
        <f t="shared" si="312"/>
        <v>-3.3655075751689995E-2</v>
      </c>
      <c r="AP41" s="151">
        <f t="shared" si="312"/>
        <v>9.1259520788873005E-2</v>
      </c>
      <c r="AQ41" s="151">
        <f t="shared" si="312"/>
        <v>6.5231033646038251E-3</v>
      </c>
      <c r="AR41" s="151">
        <f t="shared" si="312"/>
        <v>0.12485061492719991</v>
      </c>
      <c r="AS41" s="151">
        <f t="shared" si="312"/>
        <v>-4.4698444408434609E-2</v>
      </c>
      <c r="AT41" s="151">
        <f t="shared" si="312"/>
        <v>4.4774411641259136E-2</v>
      </c>
      <c r="AU41" s="151">
        <f t="shared" si="312"/>
        <v>2.3595119628278177E-2</v>
      </c>
      <c r="AV41" s="151">
        <f t="shared" si="312"/>
        <v>3.103694728092344E-2</v>
      </c>
      <c r="AW41" s="151">
        <f t="shared" si="312"/>
        <v>3.0102630235582212E-2</v>
      </c>
      <c r="AX41" s="151">
        <f t="shared" si="312"/>
        <v>2.7217891456924576E-2</v>
      </c>
      <c r="AY41" s="151">
        <f t="shared" si="312"/>
        <v>2.8351476450242954E-2</v>
      </c>
      <c r="AZ41" s="151">
        <f t="shared" si="312"/>
        <v>3.401138034214346E-2</v>
      </c>
      <c r="BA41" s="151">
        <f t="shared" si="312"/>
        <v>3.6630457504195836E-2</v>
      </c>
      <c r="BB41" s="151">
        <f t="shared" si="312"/>
        <v>4.4630832088072885E-2</v>
      </c>
      <c r="BC41" s="151">
        <f t="shared" si="312"/>
        <v>4.5638768236897755E-2</v>
      </c>
      <c r="BD41" s="151">
        <f t="shared" si="312"/>
        <v>4.3646782830988079E-2</v>
      </c>
      <c r="BE41" s="151">
        <f t="shared" si="312"/>
        <v>4.4914088610711882E-2</v>
      </c>
      <c r="BF41" s="151">
        <f t="shared" si="312"/>
        <v>4.4059792599223338E-2</v>
      </c>
      <c r="BG41" s="151">
        <f t="shared" si="312"/>
        <v>4.3489012889566345E-2</v>
      </c>
      <c r="BH41" s="151">
        <f t="shared" si="312"/>
        <v>4.4393234309210765E-2</v>
      </c>
      <c r="BI41" s="151">
        <f t="shared" si="312"/>
        <v>4.3452141591487081E-2</v>
      </c>
      <c r="BJ41" s="151">
        <f t="shared" ref="BJ41:BU41" si="313">IFERROR((BJ33-BJ28)/BJ28,"N/A")</f>
        <v>4.277581214523006E-2</v>
      </c>
      <c r="BK41" s="151">
        <f t="shared" si="313"/>
        <v>4.1021101225229194E-2</v>
      </c>
      <c r="BL41" s="151">
        <f t="shared" si="313"/>
        <v>3.9404677942598311E-2</v>
      </c>
      <c r="BM41" s="151">
        <f t="shared" si="313"/>
        <v>4.1224872463284358E-2</v>
      </c>
      <c r="BN41" s="151">
        <f t="shared" si="313"/>
        <v>4.0339327967995116E-2</v>
      </c>
      <c r="BO41" s="151">
        <f t="shared" si="313"/>
        <v>3.9492870381045937E-2</v>
      </c>
      <c r="BP41" s="151">
        <f t="shared" si="313"/>
        <v>3.8682878924884388E-2</v>
      </c>
      <c r="BQ41" s="151">
        <f t="shared" si="313"/>
        <v>3.7906967344084247E-2</v>
      </c>
      <c r="BR41" s="151">
        <f t="shared" si="313"/>
        <v>3.7162957863381085E-2</v>
      </c>
      <c r="BS41" s="151">
        <f t="shared" si="313"/>
        <v>3.6448858572162415E-2</v>
      </c>
      <c r="BT41" s="151">
        <f t="shared" si="313"/>
        <v>3.5762843717745581E-2</v>
      </c>
      <c r="BU41" s="151">
        <f t="shared" si="313"/>
        <v>3.5103236477582206E-2</v>
      </c>
    </row>
    <row r="42" spans="1:73" x14ac:dyDescent="0.3">
      <c r="A42" s="65" t="s">
        <v>55</v>
      </c>
      <c r="B42" s="150">
        <f>SUM(B29:B32)</f>
        <v>17500</v>
      </c>
      <c r="C42" s="150">
        <f t="shared" ref="C42:BI42" si="314">SUM(C29:C32)</f>
        <v>7291.666666666667</v>
      </c>
      <c r="D42" s="150">
        <f t="shared" si="314"/>
        <v>13125</v>
      </c>
      <c r="E42" s="150">
        <f t="shared" si="314"/>
        <v>10208.333333333334</v>
      </c>
      <c r="F42" s="150">
        <f t="shared" si="314"/>
        <v>14583.333333333334</v>
      </c>
      <c r="G42" s="150">
        <f t="shared" si="314"/>
        <v>13125</v>
      </c>
      <c r="H42" s="150">
        <f t="shared" si="314"/>
        <v>20416.666666666668</v>
      </c>
      <c r="I42" s="150">
        <f t="shared" si="314"/>
        <v>17500</v>
      </c>
      <c r="J42" s="150">
        <f t="shared" si="314"/>
        <v>11666.666666666666</v>
      </c>
      <c r="K42" s="150">
        <f t="shared" si="314"/>
        <v>7291.666666666667</v>
      </c>
      <c r="L42" s="150">
        <f t="shared" si="314"/>
        <v>13125</v>
      </c>
      <c r="M42" s="150">
        <f t="shared" si="314"/>
        <v>8750</v>
      </c>
      <c r="N42" s="150">
        <f t="shared" si="314"/>
        <v>8750</v>
      </c>
      <c r="O42" s="150">
        <f t="shared" si="314"/>
        <v>14583.333333333334</v>
      </c>
      <c r="P42" s="150">
        <f t="shared" si="314"/>
        <v>14583.333333333334</v>
      </c>
      <c r="Q42" s="150">
        <f t="shared" si="314"/>
        <v>23333.333333333332</v>
      </c>
      <c r="R42" s="150">
        <f t="shared" si="314"/>
        <v>10208.333333333334</v>
      </c>
      <c r="S42" s="150">
        <f t="shared" si="314"/>
        <v>16041.666666666666</v>
      </c>
      <c r="T42" s="150">
        <f t="shared" si="314"/>
        <v>26250</v>
      </c>
      <c r="U42" s="150">
        <f t="shared" si="314"/>
        <v>17500</v>
      </c>
      <c r="V42" s="150">
        <f t="shared" si="314"/>
        <v>16041.666666666666</v>
      </c>
      <c r="W42" s="150">
        <f t="shared" si="314"/>
        <v>26250</v>
      </c>
      <c r="X42" s="150">
        <f t="shared" si="314"/>
        <v>10208.333333333334</v>
      </c>
      <c r="Y42" s="150">
        <f t="shared" si="314"/>
        <v>18958.333333333332</v>
      </c>
      <c r="Z42" s="150">
        <f t="shared" si="314"/>
        <v>11666.666666666666</v>
      </c>
      <c r="AA42" s="150">
        <f t="shared" si="314"/>
        <v>14583.333333333334</v>
      </c>
      <c r="AB42" s="150">
        <f t="shared" si="314"/>
        <v>24791.666666666668</v>
      </c>
      <c r="AC42" s="150">
        <f t="shared" si="314"/>
        <v>42291.666666666664</v>
      </c>
      <c r="AD42" s="150">
        <f t="shared" si="314"/>
        <v>23333.333333333332</v>
      </c>
      <c r="AE42" s="150">
        <f t="shared" si="314"/>
        <v>17500</v>
      </c>
      <c r="AF42" s="150">
        <f t="shared" si="314"/>
        <v>21875</v>
      </c>
      <c r="AG42" s="150">
        <f t="shared" si="314"/>
        <v>7291.666666666667</v>
      </c>
      <c r="AH42" s="150">
        <f t="shared" si="314"/>
        <v>5833.333333333333</v>
      </c>
      <c r="AI42" s="150">
        <f t="shared" si="314"/>
        <v>21875</v>
      </c>
      <c r="AJ42" s="150">
        <f t="shared" si="314"/>
        <v>14583.333333333334</v>
      </c>
      <c r="AK42" s="150">
        <f t="shared" si="314"/>
        <v>18958.333333333332</v>
      </c>
      <c r="AL42" s="150">
        <f t="shared" si="314"/>
        <v>14583.333333333334</v>
      </c>
      <c r="AM42" s="150">
        <f t="shared" si="314"/>
        <v>11666.666666666666</v>
      </c>
      <c r="AN42" s="150">
        <f t="shared" si="314"/>
        <v>13125</v>
      </c>
      <c r="AO42" s="150">
        <f t="shared" si="314"/>
        <v>13125</v>
      </c>
      <c r="AP42" s="150">
        <f t="shared" si="314"/>
        <v>14583.333333333334</v>
      </c>
      <c r="AQ42" s="150">
        <f t="shared" si="314"/>
        <v>14583.333333333334</v>
      </c>
      <c r="AR42" s="150">
        <f t="shared" si="314"/>
        <v>16041.666666666666</v>
      </c>
      <c r="AS42" s="150">
        <f t="shared" si="314"/>
        <v>16041.666666666666</v>
      </c>
      <c r="AT42" s="150">
        <f t="shared" si="314"/>
        <v>17500</v>
      </c>
      <c r="AU42" s="150">
        <f t="shared" si="314"/>
        <v>22532.666332457029</v>
      </c>
      <c r="AV42" s="150">
        <f t="shared" si="314"/>
        <v>30338.744683258632</v>
      </c>
      <c r="AW42" s="150">
        <f t="shared" si="314"/>
        <v>30338.721909657907</v>
      </c>
      <c r="AX42" s="150">
        <f t="shared" si="314"/>
        <v>28257.114476551913</v>
      </c>
      <c r="AY42" s="150">
        <f t="shared" si="314"/>
        <v>30235.112489910549</v>
      </c>
      <c r="AZ42" s="150">
        <f t="shared" si="314"/>
        <v>37299.391109048527</v>
      </c>
      <c r="BA42" s="150">
        <f t="shared" si="314"/>
        <v>41537.958280531318</v>
      </c>
      <c r="BB42" s="150">
        <f t="shared" si="314"/>
        <v>52464.042544798052</v>
      </c>
      <c r="BC42" s="150">
        <f t="shared" si="314"/>
        <v>56043.277045161296</v>
      </c>
      <c r="BD42" s="150">
        <f t="shared" si="314"/>
        <v>56043.277045161296</v>
      </c>
      <c r="BE42" s="150">
        <f t="shared" si="314"/>
        <v>60187.653835055571</v>
      </c>
      <c r="BF42" s="150">
        <f t="shared" si="314"/>
        <v>61694.699940471677</v>
      </c>
      <c r="BG42" s="150">
        <f t="shared" si="314"/>
        <v>63578.507572241804</v>
      </c>
      <c r="BH42" s="150">
        <f t="shared" si="314"/>
        <v>67722.884362136087</v>
      </c>
      <c r="BI42" s="150">
        <f t="shared" si="314"/>
        <v>69229.930467552185</v>
      </c>
      <c r="BJ42" s="150">
        <f t="shared" ref="BJ42:BU42" si="315">SUM(BJ29:BJ32)</f>
        <v>71113.73809932232</v>
      </c>
      <c r="BK42" s="150">
        <f t="shared" si="315"/>
        <v>71113.73809932232</v>
      </c>
      <c r="BL42" s="150">
        <f t="shared" si="315"/>
        <v>71113.73809932232</v>
      </c>
      <c r="BM42" s="150">
        <f t="shared" si="315"/>
        <v>77330.303284163747</v>
      </c>
      <c r="BN42" s="150">
        <f t="shared" si="315"/>
        <v>78788.636617497075</v>
      </c>
      <c r="BO42" s="150">
        <f t="shared" si="315"/>
        <v>80246.969950830404</v>
      </c>
      <c r="BP42" s="150">
        <f t="shared" si="315"/>
        <v>81705.303284163747</v>
      </c>
      <c r="BQ42" s="150">
        <f t="shared" si="315"/>
        <v>83163.636617497075</v>
      </c>
      <c r="BR42" s="150">
        <f t="shared" si="315"/>
        <v>84621.969950830404</v>
      </c>
      <c r="BS42" s="150">
        <f t="shared" si="315"/>
        <v>86080.303284163747</v>
      </c>
      <c r="BT42" s="150">
        <f t="shared" si="315"/>
        <v>87538.636617497075</v>
      </c>
      <c r="BU42" s="150">
        <f t="shared" si="315"/>
        <v>88996.969950830404</v>
      </c>
    </row>
    <row r="43" spans="1:73" x14ac:dyDescent="0.3">
      <c r="A43" s="65" t="s">
        <v>426</v>
      </c>
      <c r="B43" s="150">
        <f>IFERROR(B33/B9,0)</f>
        <v>4162.2807017543855</v>
      </c>
      <c r="C43" s="150">
        <f t="shared" ref="C43:BN43" si="316">IFERROR(C33/C9,0)</f>
        <v>4048.6694677871151</v>
      </c>
      <c r="D43" s="150">
        <f t="shared" si="316"/>
        <v>3866.5364583333335</v>
      </c>
      <c r="E43" s="150">
        <f t="shared" si="316"/>
        <v>3769.5895522388059</v>
      </c>
      <c r="F43" s="150">
        <f t="shared" si="316"/>
        <v>835.87673594592547</v>
      </c>
      <c r="G43" s="150">
        <f t="shared" si="316"/>
        <v>920.36192992232532</v>
      </c>
      <c r="H43" s="150">
        <f t="shared" si="316"/>
        <v>1043.365125796076</v>
      </c>
      <c r="I43" s="150">
        <f t="shared" si="316"/>
        <v>1077.3051320716945</v>
      </c>
      <c r="J43" s="150">
        <f t="shared" si="316"/>
        <v>1088.8761772026542</v>
      </c>
      <c r="K43" s="150">
        <f t="shared" si="316"/>
        <v>1088.8565997677567</v>
      </c>
      <c r="L43" s="150">
        <f t="shared" si="316"/>
        <v>1203.8003128284868</v>
      </c>
      <c r="M43" s="150">
        <f t="shared" si="316"/>
        <v>1178.2267429456883</v>
      </c>
      <c r="N43" s="150">
        <f t="shared" si="316"/>
        <v>1228.4688197797175</v>
      </c>
      <c r="O43" s="150">
        <f t="shared" si="316"/>
        <v>1389.4277214000665</v>
      </c>
      <c r="P43" s="150">
        <f t="shared" si="316"/>
        <v>1417.4044436195986</v>
      </c>
      <c r="Q43" s="150">
        <f t="shared" si="316"/>
        <v>1601.7646767138283</v>
      </c>
      <c r="R43" s="150">
        <f t="shared" si="316"/>
        <v>1611.2905316006666</v>
      </c>
      <c r="S43" s="150">
        <f t="shared" si="316"/>
        <v>1752.0325952146006</v>
      </c>
      <c r="T43" s="150">
        <f t="shared" si="316"/>
        <v>2074.8484354556244</v>
      </c>
      <c r="U43" s="150">
        <f t="shared" si="316"/>
        <v>2172.8900203426515</v>
      </c>
      <c r="V43" s="150">
        <f t="shared" si="316"/>
        <v>2174.1109424496326</v>
      </c>
      <c r="W43" s="150">
        <f t="shared" si="316"/>
        <v>2537.7380896336999</v>
      </c>
      <c r="X43" s="150">
        <f t="shared" si="316"/>
        <v>2459.9668932778604</v>
      </c>
      <c r="Y43" s="150">
        <f t="shared" si="316"/>
        <v>2990.1444171282947</v>
      </c>
      <c r="Z43" s="150">
        <f t="shared" si="316"/>
        <v>2762.8866121136484</v>
      </c>
      <c r="AA43" s="150">
        <f t="shared" si="316"/>
        <v>2838.7427889695573</v>
      </c>
      <c r="AB43" s="150">
        <f t="shared" si="316"/>
        <v>3323.8267769340455</v>
      </c>
      <c r="AC43" s="150">
        <f t="shared" si="316"/>
        <v>3394.8487733464326</v>
      </c>
      <c r="AD43" s="150">
        <f t="shared" si="316"/>
        <v>3788.7046959119407</v>
      </c>
      <c r="AE43" s="150">
        <f t="shared" si="316"/>
        <v>3938.6484090294039</v>
      </c>
      <c r="AF43" s="150">
        <f t="shared" si="316"/>
        <v>4168.3904514436572</v>
      </c>
      <c r="AG43" s="150">
        <f t="shared" si="316"/>
        <v>4185.6562560508401</v>
      </c>
      <c r="AH43" s="150">
        <f>IFERROR(AH33/AH9,0)</f>
        <v>4825.6365546211118</v>
      </c>
      <c r="AI43" s="150">
        <f t="shared" si="316"/>
        <v>4838.4129722919579</v>
      </c>
      <c r="AJ43" s="150">
        <f t="shared" si="316"/>
        <v>4757.4589774949291</v>
      </c>
      <c r="AK43" s="150">
        <f t="shared" si="316"/>
        <v>5671.9883619188777</v>
      </c>
      <c r="AL43" s="150">
        <f t="shared" si="316"/>
        <v>5160.0260964290801</v>
      </c>
      <c r="AM43" s="150">
        <f t="shared" si="316"/>
        <v>5786.59542083425</v>
      </c>
      <c r="AN43" s="150">
        <f t="shared" si="316"/>
        <v>5980.5865205464288</v>
      </c>
      <c r="AO43" s="150">
        <f t="shared" si="316"/>
        <v>5779.3094281579024</v>
      </c>
      <c r="AP43" s="150">
        <f>IFERROR(AP33/AP9,0)</f>
        <v>6306.7264370622088</v>
      </c>
      <c r="AQ43" s="150">
        <f t="shared" si="316"/>
        <v>6347.8658655034451</v>
      </c>
      <c r="AR43" s="150">
        <f t="shared" si="316"/>
        <v>7140.4008222869315</v>
      </c>
      <c r="AS43" s="150">
        <f t="shared" si="316"/>
        <v>6821.2360130779989</v>
      </c>
      <c r="AT43" s="150">
        <f t="shared" si="316"/>
        <v>7126.6528422297342</v>
      </c>
      <c r="AU43" s="150">
        <f t="shared" si="316"/>
        <v>7294.8070685913535</v>
      </c>
      <c r="AV43" s="150">
        <f t="shared" si="316"/>
        <v>7521.2156110037313</v>
      </c>
      <c r="AW43" s="150">
        <f t="shared" si="316"/>
        <v>7747.6239834638645</v>
      </c>
      <c r="AX43" s="150">
        <f t="shared" si="316"/>
        <v>7958.4979720948504</v>
      </c>
      <c r="AY43" s="150">
        <f t="shared" si="316"/>
        <v>8184.1331399300034</v>
      </c>
      <c r="AZ43" s="150">
        <f t="shared" si="316"/>
        <v>8462.4868049229044</v>
      </c>
      <c r="BA43" s="150">
        <f t="shared" si="316"/>
        <v>8772.4715682104506</v>
      </c>
      <c r="BB43" s="150">
        <f t="shared" si="316"/>
        <v>7224.431542208381</v>
      </c>
      <c r="BC43" s="150">
        <f t="shared" si="316"/>
        <v>6161.1688383665987</v>
      </c>
      <c r="BD43" s="150">
        <f t="shared" si="316"/>
        <v>5428.984720597432</v>
      </c>
      <c r="BE43" s="150">
        <f t="shared" si="316"/>
        <v>4860.1845436891172</v>
      </c>
      <c r="BF43" s="150">
        <f t="shared" si="316"/>
        <v>4424.6208694082361</v>
      </c>
      <c r="BG43" s="150">
        <f t="shared" si="316"/>
        <v>4078.8518742817805</v>
      </c>
      <c r="BH43" s="150">
        <f t="shared" si="316"/>
        <v>3789.4140824341589</v>
      </c>
      <c r="BI43" s="150">
        <f t="shared" si="316"/>
        <v>3552.917795920564</v>
      </c>
      <c r="BJ43" s="150">
        <f t="shared" si="316"/>
        <v>3355.2339431586356</v>
      </c>
      <c r="BK43" s="150">
        <f t="shared" si="316"/>
        <v>3191.6463655850225</v>
      </c>
      <c r="BL43" s="150">
        <f t="shared" si="316"/>
        <v>3054.0340842543692</v>
      </c>
      <c r="BM43" s="150">
        <f t="shared" si="316"/>
        <v>2927.2207535608236</v>
      </c>
      <c r="BN43" s="150">
        <f t="shared" si="316"/>
        <v>2817.1930717371952</v>
      </c>
      <c r="BO43" s="150">
        <f t="shared" ref="BO43:BU43" si="317">IFERROR(BO33/BO9,0)</f>
        <v>2720.8716104495729</v>
      </c>
      <c r="BP43" s="150">
        <f t="shared" si="317"/>
        <v>2635.8850916140582</v>
      </c>
      <c r="BQ43" s="150">
        <f t="shared" si="317"/>
        <v>2560.377972829619</v>
      </c>
      <c r="BR43" s="150">
        <f t="shared" si="317"/>
        <v>2492.8775330010667</v>
      </c>
      <c r="BS43" s="150">
        <f t="shared" si="317"/>
        <v>2432.20004478699</v>
      </c>
      <c r="BT43" s="150">
        <f t="shared" si="317"/>
        <v>2377.3832504522247</v>
      </c>
      <c r="BU43" s="150">
        <f t="shared" si="317"/>
        <v>2327.6369225161743</v>
      </c>
    </row>
    <row r="44" spans="1:73" x14ac:dyDescent="0.3">
      <c r="A44" s="65" t="s">
        <v>887</v>
      </c>
      <c r="B44" s="150">
        <f t="shared" ref="B44:AG44" si="318">B37+B39+B55+B63</f>
        <v>210000</v>
      </c>
      <c r="C44" s="150">
        <f t="shared" si="318"/>
        <v>87500</v>
      </c>
      <c r="D44" s="150">
        <f t="shared" si="318"/>
        <v>157500</v>
      </c>
      <c r="E44" s="150">
        <f t="shared" si="318"/>
        <v>122500</v>
      </c>
      <c r="F44" s="150">
        <f t="shared" si="318"/>
        <v>175000</v>
      </c>
      <c r="G44" s="150">
        <f t="shared" si="318"/>
        <v>157500</v>
      </c>
      <c r="H44" s="150">
        <f t="shared" si="318"/>
        <v>245000</v>
      </c>
      <c r="I44" s="150">
        <f t="shared" si="318"/>
        <v>210000</v>
      </c>
      <c r="J44" s="150">
        <f t="shared" si="318"/>
        <v>140000</v>
      </c>
      <c r="K44" s="150">
        <f t="shared" si="318"/>
        <v>87500</v>
      </c>
      <c r="L44" s="150">
        <f t="shared" si="318"/>
        <v>157500</v>
      </c>
      <c r="M44" s="150">
        <f t="shared" si="318"/>
        <v>105000</v>
      </c>
      <c r="N44" s="150">
        <f t="shared" si="318"/>
        <v>315000</v>
      </c>
      <c r="O44" s="150">
        <f t="shared" si="318"/>
        <v>262500</v>
      </c>
      <c r="P44" s="150">
        <f t="shared" si="318"/>
        <v>332500</v>
      </c>
      <c r="Q44" s="150">
        <f t="shared" si="318"/>
        <v>402500</v>
      </c>
      <c r="R44" s="150">
        <f t="shared" si="318"/>
        <v>297500</v>
      </c>
      <c r="S44" s="150">
        <f t="shared" si="318"/>
        <v>350000</v>
      </c>
      <c r="T44" s="150">
        <f t="shared" si="318"/>
        <v>560000</v>
      </c>
      <c r="U44" s="150">
        <f t="shared" si="318"/>
        <v>420000</v>
      </c>
      <c r="V44" s="150">
        <f t="shared" si="318"/>
        <v>332500</v>
      </c>
      <c r="W44" s="150">
        <f t="shared" si="318"/>
        <v>402500</v>
      </c>
      <c r="X44" s="150">
        <f t="shared" si="318"/>
        <v>280000</v>
      </c>
      <c r="Y44" s="150">
        <f t="shared" si="318"/>
        <v>332500</v>
      </c>
      <c r="Z44" s="150">
        <f t="shared" si="318"/>
        <v>455000</v>
      </c>
      <c r="AA44" s="150">
        <f t="shared" si="318"/>
        <v>437500</v>
      </c>
      <c r="AB44" s="150">
        <f t="shared" si="318"/>
        <v>630000</v>
      </c>
      <c r="AC44" s="150">
        <f t="shared" si="318"/>
        <v>910000</v>
      </c>
      <c r="AD44" s="150">
        <f t="shared" si="318"/>
        <v>577500</v>
      </c>
      <c r="AE44" s="150">
        <f t="shared" si="318"/>
        <v>560000</v>
      </c>
      <c r="AF44" s="150">
        <f t="shared" si="318"/>
        <v>822500</v>
      </c>
      <c r="AG44" s="150">
        <f t="shared" si="318"/>
        <v>507500</v>
      </c>
      <c r="AH44" s="150">
        <f t="shared" ref="AH44:BM44" si="319">AH37+AH39+AH55+AH63</f>
        <v>402500</v>
      </c>
      <c r="AI44" s="150">
        <f t="shared" si="319"/>
        <v>665000</v>
      </c>
      <c r="AJ44" s="150">
        <f t="shared" si="319"/>
        <v>455000</v>
      </c>
      <c r="AK44" s="150">
        <f t="shared" si="319"/>
        <v>560000</v>
      </c>
      <c r="AL44" s="150">
        <f t="shared" si="319"/>
        <v>630000</v>
      </c>
      <c r="AM44" s="150">
        <f t="shared" si="319"/>
        <v>577500</v>
      </c>
      <c r="AN44" s="150">
        <f t="shared" si="319"/>
        <v>787500</v>
      </c>
      <c r="AO44" s="150">
        <f t="shared" si="319"/>
        <v>1067500</v>
      </c>
      <c r="AP44" s="150">
        <f t="shared" si="319"/>
        <v>752500</v>
      </c>
      <c r="AQ44" s="150">
        <f t="shared" si="319"/>
        <v>735000</v>
      </c>
      <c r="AR44" s="150">
        <f t="shared" si="319"/>
        <v>1015000</v>
      </c>
      <c r="AS44" s="150">
        <f t="shared" si="319"/>
        <v>700000</v>
      </c>
      <c r="AT44" s="150">
        <f t="shared" si="319"/>
        <v>612500</v>
      </c>
      <c r="AU44" s="150">
        <f t="shared" si="319"/>
        <v>935391.99598948436</v>
      </c>
      <c r="AV44" s="150">
        <f t="shared" si="319"/>
        <v>819064.9361991036</v>
      </c>
      <c r="AW44" s="150">
        <f t="shared" si="319"/>
        <v>924064.66291589488</v>
      </c>
      <c r="AX44" s="150">
        <f t="shared" si="319"/>
        <v>969085.37371862296</v>
      </c>
      <c r="AY44" s="150">
        <f t="shared" si="319"/>
        <v>940321.34987892653</v>
      </c>
      <c r="AZ44" s="150">
        <f t="shared" si="319"/>
        <v>1235092.6933085823</v>
      </c>
      <c r="BA44" s="150">
        <f t="shared" si="319"/>
        <v>1565955.4993663759</v>
      </c>
      <c r="BB44" s="150">
        <f t="shared" si="319"/>
        <v>1382068.5105375766</v>
      </c>
      <c r="BC44" s="150">
        <f t="shared" si="319"/>
        <v>1407519.3245419357</v>
      </c>
      <c r="BD44" s="150">
        <f t="shared" si="319"/>
        <v>1687519.3245419357</v>
      </c>
      <c r="BE44" s="150">
        <f t="shared" si="319"/>
        <v>1422251.8460206669</v>
      </c>
      <c r="BF44" s="150">
        <f t="shared" si="319"/>
        <v>1352836.3992856601</v>
      </c>
      <c r="BG44" s="150">
        <f t="shared" si="319"/>
        <v>1698334.0868563862</v>
      </c>
      <c r="BH44" s="150">
        <f t="shared" si="319"/>
        <v>1631739.5485447366</v>
      </c>
      <c r="BI44" s="150">
        <f t="shared" si="319"/>
        <v>1754823.8285265211</v>
      </c>
      <c r="BJ44" s="150">
        <f t="shared" si="319"/>
        <v>1822450.2309104907</v>
      </c>
      <c r="BK44" s="150">
        <f t="shared" si="319"/>
        <v>1793686.2070707944</v>
      </c>
      <c r="BL44" s="150">
        <f t="shared" si="319"/>
        <v>2088457.5505004502</v>
      </c>
      <c r="BM44" s="150">
        <f t="shared" si="319"/>
        <v>2493919.1387763405</v>
      </c>
      <c r="BN44" s="150">
        <f t="shared" ref="BN44:BU44" si="320">BN37+BN39+BN55+BN63</f>
        <v>2327532.1499475418</v>
      </c>
      <c r="BO44" s="150">
        <f t="shared" si="320"/>
        <v>2370482.9639519006</v>
      </c>
      <c r="BP44" s="150">
        <f t="shared" si="320"/>
        <v>2667982.9639519006</v>
      </c>
      <c r="BQ44" s="150">
        <f t="shared" si="320"/>
        <v>2420215.4854306318</v>
      </c>
      <c r="BR44" s="150">
        <f t="shared" si="320"/>
        <v>2368300.038695625</v>
      </c>
      <c r="BS44" s="150">
        <f t="shared" si="320"/>
        <v>2731297.7262663511</v>
      </c>
      <c r="BT44" s="150">
        <f t="shared" si="320"/>
        <v>2682203.1879547015</v>
      </c>
      <c r="BU44" s="150">
        <f t="shared" si="320"/>
        <v>2822787.467936486</v>
      </c>
    </row>
    <row r="45" spans="1:73" x14ac:dyDescent="0.3">
      <c r="AC45" s="150"/>
      <c r="AH45" s="309"/>
      <c r="AT45" s="309"/>
    </row>
    <row r="47" spans="1:73" x14ac:dyDescent="0.3">
      <c r="A47" s="175" t="s">
        <v>477</v>
      </c>
    </row>
    <row r="49" spans="1:73" x14ac:dyDescent="0.3">
      <c r="A49" s="65" t="s">
        <v>92</v>
      </c>
      <c r="B49" s="65">
        <f>IF('Revenue Summary'!B2="Actual",Actuals!B65,B7)</f>
        <v>12</v>
      </c>
      <c r="C49" s="65">
        <f>IF('Revenue Summary'!C2="Actual",Actuals!C65,C7)</f>
        <v>5</v>
      </c>
      <c r="D49" s="65">
        <f>IF('Revenue Summary'!D2="Actual",Actuals!D65,D7)</f>
        <v>9</v>
      </c>
      <c r="E49" s="65">
        <f>IF('Revenue Summary'!E2="Actual",Actuals!E65,E7)</f>
        <v>7</v>
      </c>
      <c r="F49" s="65">
        <f>IF('Revenue Summary'!F2="Actual",Actuals!F65,F7)</f>
        <v>10</v>
      </c>
      <c r="G49" s="65">
        <f>IF('Revenue Summary'!G2="Actual",Actuals!G65,G7)</f>
        <v>9</v>
      </c>
      <c r="H49" s="65">
        <f>IF('Revenue Summary'!H2="Actual",Actuals!H65,H7)</f>
        <v>14</v>
      </c>
      <c r="I49" s="65">
        <f>IF('Revenue Summary'!I2="Actual",Actuals!I65,I7)</f>
        <v>12</v>
      </c>
      <c r="J49" s="65">
        <f>IF('Revenue Summary'!J2="Actual",Actuals!J65,J7)</f>
        <v>8</v>
      </c>
      <c r="K49" s="65">
        <f>IF('Revenue Summary'!K2="Actual",Actuals!K65,K7)</f>
        <v>5</v>
      </c>
      <c r="L49" s="65">
        <f>IF('Revenue Summary'!L2="Actual",Actuals!L65,L7)</f>
        <v>9</v>
      </c>
      <c r="M49" s="65">
        <f>IF('Revenue Summary'!M2="Actual",Actuals!M65,M7)</f>
        <v>6</v>
      </c>
      <c r="N49" s="65">
        <f>IF('Revenue Summary'!N2="Actual",Actuals!N65,N7)</f>
        <v>6</v>
      </c>
      <c r="O49" s="65">
        <f>IF('Revenue Summary'!O2="Actual",Actuals!O65,O7)</f>
        <v>10</v>
      </c>
      <c r="P49" s="65">
        <f>IF('Revenue Summary'!P2="Actual",Actuals!P65,P7)</f>
        <v>10</v>
      </c>
      <c r="Q49" s="65">
        <f>IF('Revenue Summary'!Q2="Actual",Actuals!Q65,Q7)</f>
        <v>16</v>
      </c>
      <c r="R49" s="65">
        <f>IF('Revenue Summary'!R2="Actual",Actuals!R65,R7)</f>
        <v>7</v>
      </c>
      <c r="S49" s="65">
        <f>IF('Revenue Summary'!S2="Actual",Actuals!S65,S7)</f>
        <v>11</v>
      </c>
      <c r="T49" s="65">
        <f>IF('Revenue Summary'!T2="Actual",Actuals!T65,T7)</f>
        <v>18</v>
      </c>
      <c r="U49" s="65">
        <f>IF('Revenue Summary'!U2="Actual",Actuals!U65,U7)</f>
        <v>12</v>
      </c>
      <c r="V49" s="65">
        <f>IF('Revenue Summary'!V2="Actual",Actuals!V65,V7)</f>
        <v>11</v>
      </c>
      <c r="W49" s="65">
        <f>IF('Revenue Summary'!W2="Actual",Actuals!W65,W7)</f>
        <v>18</v>
      </c>
      <c r="X49" s="65">
        <f>IF('Revenue Summary'!X2="Actual",Actuals!X65,X7)</f>
        <v>7</v>
      </c>
      <c r="Y49" s="65">
        <f>IF('Revenue Summary'!Y2="Actual",Actuals!Y65,Y7)</f>
        <v>13</v>
      </c>
      <c r="Z49" s="65">
        <f>IF('Revenue Summary'!Z2="Actual",Actuals!Z65,Z7)</f>
        <v>8</v>
      </c>
      <c r="AA49" s="65">
        <f>IF('Revenue Summary'!AA2="Actual",Actuals!AA65,AA7)</f>
        <v>10</v>
      </c>
      <c r="AB49" s="65">
        <f>IF('Revenue Summary'!AB2="Actual",Actuals!AB65,AB7)</f>
        <v>17</v>
      </c>
      <c r="AC49" s="65">
        <f>IF('Revenue Summary'!AC2="Actual",Actuals!AC65,AC7)</f>
        <v>29</v>
      </c>
      <c r="AD49" s="65">
        <f>IF('Revenue Summary'!AD2="Actual",Actuals!AD65,AD7)</f>
        <v>16</v>
      </c>
      <c r="AE49" s="65">
        <f>IF('Revenue Summary'!AE2="Actual",Actuals!AE65,AE7)</f>
        <v>12</v>
      </c>
      <c r="AF49" s="65">
        <f>IF('Revenue Summary'!AF2="Actual",Actuals!AF65,AF7)</f>
        <v>15</v>
      </c>
      <c r="AG49" s="65">
        <f>IF('Revenue Summary'!AG2="Actual",Actuals!AG65,AG7)</f>
        <v>5</v>
      </c>
      <c r="AH49" s="65">
        <f>IF('Revenue Summary'!AH2="Actual",Actuals!AH65,AH7)</f>
        <v>4</v>
      </c>
      <c r="AI49" s="65">
        <f>IF('Revenue Summary'!AI2="Actual",Actuals!AI65,AI7)</f>
        <v>15</v>
      </c>
      <c r="AJ49" s="65">
        <f>IF('Revenue Summary'!AJ2="Actual",Actuals!AJ65,AJ7)</f>
        <v>10</v>
      </c>
      <c r="AK49" s="65">
        <f>IF('Revenue Summary'!AK2="Actual",Actuals!AK65,AK7)</f>
        <v>13</v>
      </c>
      <c r="AL49" s="65">
        <f>IF('Revenue Summary'!AL2="Actual",Actuals!AL65,AL7)</f>
        <v>10</v>
      </c>
      <c r="AM49" s="65">
        <f>IF('Revenue Summary'!AM2="Actual",Actuals!AM65,AM7)</f>
        <v>8</v>
      </c>
      <c r="AN49" s="65">
        <f>IF('Revenue Summary'!AN2="Actual",Actuals!AN65,AN7)</f>
        <v>9</v>
      </c>
      <c r="AO49" s="65">
        <f>IF('Revenue Summary'!AO2="Actual",Actuals!AO65,AO7)</f>
        <v>9</v>
      </c>
      <c r="AP49" s="65">
        <f>IF('Revenue Summary'!AP2="Actual",Actuals!AP65,AP7)</f>
        <v>10</v>
      </c>
      <c r="AQ49" s="65">
        <f>IF('Revenue Summary'!AQ2="Actual",Actuals!AQ65,AQ7)</f>
        <v>10</v>
      </c>
      <c r="AR49" s="65">
        <f>IF('Revenue Summary'!AR2="Actual",Actuals!AR65,AR7)</f>
        <v>11</v>
      </c>
      <c r="AS49" s="65">
        <f>IF('Revenue Summary'!AS2="Actual",Actuals!AS65,AS7)</f>
        <v>11</v>
      </c>
      <c r="AT49" s="65">
        <f>IF('Revenue Summary'!AT2="Actual",Actuals!AT65,AT7)</f>
        <v>12</v>
      </c>
      <c r="AU49" s="65">
        <f>IF('Revenue Summary'!AU2="Actual",Actuals!AU65,AU7)</f>
        <v>15.450971199399106</v>
      </c>
      <c r="AV49" s="65">
        <f>IF('Revenue Summary'!AV2="Actual",Actuals!AV65,AV7)</f>
        <v>20.803710639948775</v>
      </c>
      <c r="AW49" s="65">
        <f>IF('Revenue Summary'!AW2="Actual",Actuals!AW65,AW7)</f>
        <v>20.803695023765421</v>
      </c>
      <c r="AX49" s="65">
        <f>IF('Revenue Summary'!AX2="Actual",Actuals!AX65,AX7)</f>
        <v>19.376307069635597</v>
      </c>
      <c r="AY49" s="65">
        <f>IF('Revenue Summary'!AY2="Actual",Actuals!AY65,AY7)</f>
        <v>20.73264856451009</v>
      </c>
      <c r="AZ49" s="65">
        <f>IF('Revenue Summary'!AZ2="Actual",Actuals!AZ65,AZ7)</f>
        <v>25.57672533191899</v>
      </c>
      <c r="BA49" s="65">
        <f>IF('Revenue Summary'!BA2="Actual",Actuals!BA65,BA7)</f>
        <v>28.48317139236433</v>
      </c>
      <c r="BB49" s="65">
        <f>IF('Revenue Summary'!BB2="Actual",Actuals!BB65,BB7)</f>
        <v>35.975343459290094</v>
      </c>
      <c r="BC49" s="65">
        <f>IF('Revenue Summary'!BC2="Actual",Actuals!BC65,BC7)</f>
        <v>38.429675688110606</v>
      </c>
      <c r="BD49" s="65">
        <f>IF('Revenue Summary'!BD2="Actual",Actuals!BD65,BD7)</f>
        <v>38.429675688110606</v>
      </c>
      <c r="BE49" s="65">
        <f>IF('Revenue Summary'!BE2="Actual",Actuals!BE65,BE7)</f>
        <v>41.271534058323823</v>
      </c>
      <c r="BF49" s="65">
        <f>IF('Revenue Summary'!BF2="Actual",Actuals!BF65,BF7)</f>
        <v>42.304937102037719</v>
      </c>
      <c r="BG49" s="65">
        <f>IF('Revenue Summary'!BG2="Actual",Actuals!BG65,BG7)</f>
        <v>43.596690906680095</v>
      </c>
      <c r="BH49" s="65">
        <f>IF('Revenue Summary'!BH2="Actual",Actuals!BH65,BH7)</f>
        <v>46.438549276893319</v>
      </c>
      <c r="BI49" s="65">
        <f>IF('Revenue Summary'!BI2="Actual",Actuals!BI65,BI7)</f>
        <v>47.471952320607215</v>
      </c>
      <c r="BJ49" s="65">
        <f>IF('Revenue Summary'!BJ2="Actual",Actuals!BJ65,BJ7)</f>
        <v>48.763706125249584</v>
      </c>
      <c r="BK49" s="65">
        <f>IF('Revenue Summary'!BK2="Actual",Actuals!BK65,BK7)</f>
        <v>48.763706125249584</v>
      </c>
      <c r="BL49" s="65">
        <f>IF('Revenue Summary'!BL2="Actual",Actuals!BL65,BL7)</f>
        <v>48.763706125249584</v>
      </c>
      <c r="BM49" s="65">
        <f>IF('Revenue Summary'!BM2="Actual",Actuals!BM65,BM7)</f>
        <v>53.026493680569423</v>
      </c>
      <c r="BN49" s="65">
        <f>IF('Revenue Summary'!BN2="Actual",Actuals!BN65,BN7)</f>
        <v>54.026493680569423</v>
      </c>
      <c r="BO49" s="65">
        <f>IF('Revenue Summary'!BO2="Actual",Actuals!BO65,BO7)</f>
        <v>55.026493680569423</v>
      </c>
      <c r="BP49" s="65">
        <f>IF('Revenue Summary'!BP2="Actual",Actuals!BP65,BP7)</f>
        <v>56.026493680569423</v>
      </c>
      <c r="BQ49" s="65">
        <f>IF('Revenue Summary'!BQ2="Actual",Actuals!BQ65,BQ7)</f>
        <v>57.026493680569423</v>
      </c>
      <c r="BR49" s="65">
        <f>IF('Revenue Summary'!BR2="Actual",Actuals!BR65,BR7)</f>
        <v>58.026493680569423</v>
      </c>
      <c r="BS49" s="65">
        <f>IF('Revenue Summary'!BS2="Actual",Actuals!BS65,BS7)</f>
        <v>59.026493680569423</v>
      </c>
      <c r="BT49" s="65">
        <f>IF('Revenue Summary'!BT2="Actual",Actuals!BT65,BT7)</f>
        <v>60.026493680569423</v>
      </c>
      <c r="BU49" s="65">
        <f>IF('Revenue Summary'!BU2="Actual",Actuals!BU65,BU7)</f>
        <v>61.026493680569423</v>
      </c>
    </row>
    <row r="50" spans="1:73" x14ac:dyDescent="0.3">
      <c r="A50" s="65" t="s">
        <v>479</v>
      </c>
      <c r="B50" s="254">
        <v>0</v>
      </c>
    </row>
    <row r="52" spans="1:73" x14ac:dyDescent="0.3">
      <c r="A52" s="65" t="s">
        <v>480</v>
      </c>
      <c r="B52" s="261">
        <f>$B$50*B49</f>
        <v>0</v>
      </c>
      <c r="C52" s="261">
        <f>$B$50*C49</f>
        <v>0</v>
      </c>
      <c r="D52" s="261">
        <f t="shared" ref="D52:BO52" si="321">$B$50*D49</f>
        <v>0</v>
      </c>
      <c r="E52" s="261">
        <f t="shared" si="321"/>
        <v>0</v>
      </c>
      <c r="F52" s="261">
        <f t="shared" si="321"/>
        <v>0</v>
      </c>
      <c r="G52" s="261">
        <f t="shared" si="321"/>
        <v>0</v>
      </c>
      <c r="H52" s="261">
        <f t="shared" si="321"/>
        <v>0</v>
      </c>
      <c r="I52" s="261">
        <f t="shared" si="321"/>
        <v>0</v>
      </c>
      <c r="J52" s="261">
        <f t="shared" si="321"/>
        <v>0</v>
      </c>
      <c r="K52" s="261">
        <f t="shared" si="321"/>
        <v>0</v>
      </c>
      <c r="L52" s="261">
        <f t="shared" si="321"/>
        <v>0</v>
      </c>
      <c r="M52" s="261">
        <f t="shared" si="321"/>
        <v>0</v>
      </c>
      <c r="N52" s="261">
        <f t="shared" si="321"/>
        <v>0</v>
      </c>
      <c r="O52" s="261">
        <f t="shared" si="321"/>
        <v>0</v>
      </c>
      <c r="P52" s="261">
        <f t="shared" si="321"/>
        <v>0</v>
      </c>
      <c r="Q52" s="261">
        <f t="shared" si="321"/>
        <v>0</v>
      </c>
      <c r="R52" s="261">
        <f t="shared" si="321"/>
        <v>0</v>
      </c>
      <c r="S52" s="261">
        <f t="shared" si="321"/>
        <v>0</v>
      </c>
      <c r="T52" s="261">
        <f t="shared" si="321"/>
        <v>0</v>
      </c>
      <c r="U52" s="261">
        <f t="shared" si="321"/>
        <v>0</v>
      </c>
      <c r="V52" s="261">
        <f t="shared" si="321"/>
        <v>0</v>
      </c>
      <c r="W52" s="261">
        <f t="shared" si="321"/>
        <v>0</v>
      </c>
      <c r="X52" s="261">
        <f t="shared" si="321"/>
        <v>0</v>
      </c>
      <c r="Y52" s="261">
        <f t="shared" si="321"/>
        <v>0</v>
      </c>
      <c r="Z52" s="261">
        <f t="shared" si="321"/>
        <v>0</v>
      </c>
      <c r="AA52" s="261">
        <f t="shared" si="321"/>
        <v>0</v>
      </c>
      <c r="AB52" s="261">
        <f t="shared" si="321"/>
        <v>0</v>
      </c>
      <c r="AC52" s="261">
        <f t="shared" si="321"/>
        <v>0</v>
      </c>
      <c r="AD52" s="261">
        <f t="shared" si="321"/>
        <v>0</v>
      </c>
      <c r="AE52" s="261">
        <f t="shared" si="321"/>
        <v>0</v>
      </c>
      <c r="AF52" s="261">
        <f t="shared" si="321"/>
        <v>0</v>
      </c>
      <c r="AG52" s="261">
        <f t="shared" si="321"/>
        <v>0</v>
      </c>
      <c r="AH52" s="261">
        <f t="shared" si="321"/>
        <v>0</v>
      </c>
      <c r="AI52" s="261">
        <f t="shared" si="321"/>
        <v>0</v>
      </c>
      <c r="AJ52" s="261">
        <f t="shared" si="321"/>
        <v>0</v>
      </c>
      <c r="AK52" s="261">
        <f t="shared" si="321"/>
        <v>0</v>
      </c>
      <c r="AL52" s="261">
        <f t="shared" si="321"/>
        <v>0</v>
      </c>
      <c r="AM52" s="261">
        <f t="shared" si="321"/>
        <v>0</v>
      </c>
      <c r="AN52" s="261">
        <f t="shared" si="321"/>
        <v>0</v>
      </c>
      <c r="AO52" s="261">
        <f t="shared" si="321"/>
        <v>0</v>
      </c>
      <c r="AP52" s="261">
        <f t="shared" si="321"/>
        <v>0</v>
      </c>
      <c r="AQ52" s="261">
        <f t="shared" si="321"/>
        <v>0</v>
      </c>
      <c r="AR52" s="261">
        <f t="shared" si="321"/>
        <v>0</v>
      </c>
      <c r="AS52" s="261">
        <f t="shared" si="321"/>
        <v>0</v>
      </c>
      <c r="AT52" s="261">
        <f t="shared" si="321"/>
        <v>0</v>
      </c>
      <c r="AU52" s="261">
        <f t="shared" si="321"/>
        <v>0</v>
      </c>
      <c r="AV52" s="261">
        <f t="shared" si="321"/>
        <v>0</v>
      </c>
      <c r="AW52" s="261">
        <f t="shared" si="321"/>
        <v>0</v>
      </c>
      <c r="AX52" s="261">
        <f t="shared" si="321"/>
        <v>0</v>
      </c>
      <c r="AY52" s="261">
        <f t="shared" si="321"/>
        <v>0</v>
      </c>
      <c r="AZ52" s="261">
        <f t="shared" si="321"/>
        <v>0</v>
      </c>
      <c r="BA52" s="261">
        <f t="shared" si="321"/>
        <v>0</v>
      </c>
      <c r="BB52" s="261">
        <f t="shared" si="321"/>
        <v>0</v>
      </c>
      <c r="BC52" s="261">
        <f t="shared" si="321"/>
        <v>0</v>
      </c>
      <c r="BD52" s="261">
        <f t="shared" si="321"/>
        <v>0</v>
      </c>
      <c r="BE52" s="261">
        <f t="shared" si="321"/>
        <v>0</v>
      </c>
      <c r="BF52" s="261">
        <f t="shared" si="321"/>
        <v>0</v>
      </c>
      <c r="BG52" s="261">
        <f t="shared" si="321"/>
        <v>0</v>
      </c>
      <c r="BH52" s="261">
        <f t="shared" si="321"/>
        <v>0</v>
      </c>
      <c r="BI52" s="261">
        <f t="shared" si="321"/>
        <v>0</v>
      </c>
      <c r="BJ52" s="261">
        <f t="shared" si="321"/>
        <v>0</v>
      </c>
      <c r="BK52" s="261">
        <f t="shared" si="321"/>
        <v>0</v>
      </c>
      <c r="BL52" s="261">
        <f t="shared" si="321"/>
        <v>0</v>
      </c>
      <c r="BM52" s="261">
        <f t="shared" si="321"/>
        <v>0</v>
      </c>
      <c r="BN52" s="261">
        <f t="shared" si="321"/>
        <v>0</v>
      </c>
      <c r="BO52" s="261">
        <f t="shared" si="321"/>
        <v>0</v>
      </c>
      <c r="BP52" s="261">
        <f t="shared" ref="BP52:BU52" si="322">$B$50*BP49</f>
        <v>0</v>
      </c>
      <c r="BQ52" s="261">
        <f t="shared" si="322"/>
        <v>0</v>
      </c>
      <c r="BR52" s="261">
        <f t="shared" si="322"/>
        <v>0</v>
      </c>
      <c r="BS52" s="261">
        <f t="shared" si="322"/>
        <v>0</v>
      </c>
      <c r="BT52" s="261">
        <f t="shared" si="322"/>
        <v>0</v>
      </c>
      <c r="BU52" s="261">
        <f t="shared" si="322"/>
        <v>0</v>
      </c>
    </row>
    <row r="53" spans="1:73" x14ac:dyDescent="0.3">
      <c r="A53" s="65" t="s">
        <v>482</v>
      </c>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row>
    <row r="54" spans="1:73" x14ac:dyDescent="0.3">
      <c r="A54" s="262" t="s">
        <v>481</v>
      </c>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row>
    <row r="55" spans="1:73" x14ac:dyDescent="0.3">
      <c r="A55" s="64" t="s">
        <v>478</v>
      </c>
      <c r="B55" s="219">
        <f>SUM(B52:B54)</f>
        <v>0</v>
      </c>
      <c r="C55" s="219">
        <f t="shared" ref="C55:BN55" si="323">SUM(C52:C54)</f>
        <v>0</v>
      </c>
      <c r="D55" s="219">
        <f t="shared" si="323"/>
        <v>0</v>
      </c>
      <c r="E55" s="219">
        <f t="shared" si="323"/>
        <v>0</v>
      </c>
      <c r="F55" s="219">
        <f t="shared" si="323"/>
        <v>0</v>
      </c>
      <c r="G55" s="219">
        <f t="shared" si="323"/>
        <v>0</v>
      </c>
      <c r="H55" s="219">
        <f t="shared" si="323"/>
        <v>0</v>
      </c>
      <c r="I55" s="219">
        <f t="shared" si="323"/>
        <v>0</v>
      </c>
      <c r="J55" s="219">
        <f t="shared" si="323"/>
        <v>0</v>
      </c>
      <c r="K55" s="219">
        <f t="shared" si="323"/>
        <v>0</v>
      </c>
      <c r="L55" s="219">
        <f t="shared" si="323"/>
        <v>0</v>
      </c>
      <c r="M55" s="219">
        <f t="shared" si="323"/>
        <v>0</v>
      </c>
      <c r="N55" s="219">
        <f t="shared" si="323"/>
        <v>0</v>
      </c>
      <c r="O55" s="219">
        <f t="shared" si="323"/>
        <v>0</v>
      </c>
      <c r="P55" s="219">
        <f t="shared" si="323"/>
        <v>0</v>
      </c>
      <c r="Q55" s="219">
        <f t="shared" si="323"/>
        <v>0</v>
      </c>
      <c r="R55" s="219">
        <f t="shared" si="323"/>
        <v>0</v>
      </c>
      <c r="S55" s="219">
        <f t="shared" si="323"/>
        <v>0</v>
      </c>
      <c r="T55" s="219">
        <f t="shared" si="323"/>
        <v>0</v>
      </c>
      <c r="U55" s="219">
        <f t="shared" si="323"/>
        <v>0</v>
      </c>
      <c r="V55" s="219">
        <f t="shared" si="323"/>
        <v>0</v>
      </c>
      <c r="W55" s="219">
        <f t="shared" si="323"/>
        <v>0</v>
      </c>
      <c r="X55" s="219">
        <f t="shared" si="323"/>
        <v>0</v>
      </c>
      <c r="Y55" s="219">
        <f t="shared" si="323"/>
        <v>0</v>
      </c>
      <c r="Z55" s="219">
        <f t="shared" si="323"/>
        <v>0</v>
      </c>
      <c r="AA55" s="219">
        <f t="shared" si="323"/>
        <v>0</v>
      </c>
      <c r="AB55" s="219">
        <f t="shared" si="323"/>
        <v>0</v>
      </c>
      <c r="AC55" s="219">
        <f t="shared" si="323"/>
        <v>0</v>
      </c>
      <c r="AD55" s="219">
        <f t="shared" si="323"/>
        <v>0</v>
      </c>
      <c r="AE55" s="219">
        <f t="shared" si="323"/>
        <v>0</v>
      </c>
      <c r="AF55" s="219">
        <f t="shared" si="323"/>
        <v>0</v>
      </c>
      <c r="AG55" s="219">
        <f t="shared" si="323"/>
        <v>0</v>
      </c>
      <c r="AH55" s="219">
        <f t="shared" si="323"/>
        <v>0</v>
      </c>
      <c r="AI55" s="219">
        <f t="shared" si="323"/>
        <v>0</v>
      </c>
      <c r="AJ55" s="219">
        <f t="shared" si="323"/>
        <v>0</v>
      </c>
      <c r="AK55" s="219">
        <f t="shared" si="323"/>
        <v>0</v>
      </c>
      <c r="AL55" s="219">
        <f t="shared" si="323"/>
        <v>0</v>
      </c>
      <c r="AM55" s="219">
        <f t="shared" si="323"/>
        <v>0</v>
      </c>
      <c r="AN55" s="219">
        <f t="shared" si="323"/>
        <v>0</v>
      </c>
      <c r="AO55" s="219">
        <f t="shared" si="323"/>
        <v>0</v>
      </c>
      <c r="AP55" s="219">
        <f t="shared" si="323"/>
        <v>0</v>
      </c>
      <c r="AQ55" s="219">
        <f t="shared" si="323"/>
        <v>0</v>
      </c>
      <c r="AR55" s="219">
        <f t="shared" si="323"/>
        <v>0</v>
      </c>
      <c r="AS55" s="219">
        <f t="shared" si="323"/>
        <v>0</v>
      </c>
      <c r="AT55" s="219">
        <f t="shared" si="323"/>
        <v>0</v>
      </c>
      <c r="AU55" s="219">
        <f t="shared" si="323"/>
        <v>0</v>
      </c>
      <c r="AV55" s="219">
        <f t="shared" si="323"/>
        <v>0</v>
      </c>
      <c r="AW55" s="219">
        <f t="shared" si="323"/>
        <v>0</v>
      </c>
      <c r="AX55" s="219">
        <f t="shared" si="323"/>
        <v>0</v>
      </c>
      <c r="AY55" s="219">
        <f t="shared" si="323"/>
        <v>0</v>
      </c>
      <c r="AZ55" s="219">
        <f t="shared" si="323"/>
        <v>0</v>
      </c>
      <c r="BA55" s="219">
        <f t="shared" si="323"/>
        <v>0</v>
      </c>
      <c r="BB55" s="219">
        <f t="shared" si="323"/>
        <v>0</v>
      </c>
      <c r="BC55" s="219">
        <f t="shared" si="323"/>
        <v>0</v>
      </c>
      <c r="BD55" s="219">
        <f t="shared" si="323"/>
        <v>0</v>
      </c>
      <c r="BE55" s="219">
        <f t="shared" si="323"/>
        <v>0</v>
      </c>
      <c r="BF55" s="219">
        <f t="shared" si="323"/>
        <v>0</v>
      </c>
      <c r="BG55" s="219">
        <f t="shared" si="323"/>
        <v>0</v>
      </c>
      <c r="BH55" s="219">
        <f t="shared" si="323"/>
        <v>0</v>
      </c>
      <c r="BI55" s="219">
        <f t="shared" si="323"/>
        <v>0</v>
      </c>
      <c r="BJ55" s="219">
        <f t="shared" si="323"/>
        <v>0</v>
      </c>
      <c r="BK55" s="219">
        <f t="shared" si="323"/>
        <v>0</v>
      </c>
      <c r="BL55" s="219">
        <f t="shared" si="323"/>
        <v>0</v>
      </c>
      <c r="BM55" s="219">
        <f t="shared" si="323"/>
        <v>0</v>
      </c>
      <c r="BN55" s="219">
        <f t="shared" si="323"/>
        <v>0</v>
      </c>
      <c r="BO55" s="219">
        <f t="shared" ref="BO55:BU55" si="324">SUM(BO52:BO54)</f>
        <v>0</v>
      </c>
      <c r="BP55" s="219">
        <f t="shared" si="324"/>
        <v>0</v>
      </c>
      <c r="BQ55" s="219">
        <f t="shared" si="324"/>
        <v>0</v>
      </c>
      <c r="BR55" s="219">
        <f t="shared" si="324"/>
        <v>0</v>
      </c>
      <c r="BS55" s="219">
        <f t="shared" si="324"/>
        <v>0</v>
      </c>
      <c r="BT55" s="219">
        <f t="shared" si="324"/>
        <v>0</v>
      </c>
      <c r="BU55" s="219">
        <f t="shared" si="324"/>
        <v>0</v>
      </c>
    </row>
    <row r="56" spans="1:73" x14ac:dyDescent="0.3">
      <c r="A56" s="64"/>
      <c r="B56" s="219"/>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row>
    <row r="57" spans="1:73" x14ac:dyDescent="0.3">
      <c r="A57" s="64"/>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row>
    <row r="58" spans="1:73" x14ac:dyDescent="0.3">
      <c r="A58" s="175" t="s">
        <v>286</v>
      </c>
    </row>
    <row r="60" spans="1:73" x14ac:dyDescent="0.3">
      <c r="A60" s="65" t="s">
        <v>483</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row>
    <row r="61" spans="1:73" x14ac:dyDescent="0.3">
      <c r="A61" s="65" t="s">
        <v>288</v>
      </c>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row>
    <row r="62" spans="1:73" x14ac:dyDescent="0.3">
      <c r="A62" s="262" t="s">
        <v>289</v>
      </c>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row>
    <row r="63" spans="1:73" x14ac:dyDescent="0.3">
      <c r="A63" s="64" t="s">
        <v>290</v>
      </c>
      <c r="B63" s="219">
        <f>SUM(B60:B62)</f>
        <v>0</v>
      </c>
      <c r="C63" s="219">
        <f t="shared" ref="C63:BI63" si="325">SUM(C60:C62)</f>
        <v>0</v>
      </c>
      <c r="D63" s="219">
        <f t="shared" si="325"/>
        <v>0</v>
      </c>
      <c r="E63" s="219">
        <f t="shared" si="325"/>
        <v>0</v>
      </c>
      <c r="F63" s="219">
        <f t="shared" si="325"/>
        <v>0</v>
      </c>
      <c r="G63" s="219">
        <f t="shared" si="325"/>
        <v>0</v>
      </c>
      <c r="H63" s="219">
        <f t="shared" si="325"/>
        <v>0</v>
      </c>
      <c r="I63" s="219">
        <f t="shared" si="325"/>
        <v>0</v>
      </c>
      <c r="J63" s="219">
        <f t="shared" si="325"/>
        <v>0</v>
      </c>
      <c r="K63" s="219">
        <f t="shared" si="325"/>
        <v>0</v>
      </c>
      <c r="L63" s="219">
        <f t="shared" si="325"/>
        <v>0</v>
      </c>
      <c r="M63" s="219">
        <f t="shared" si="325"/>
        <v>0</v>
      </c>
      <c r="N63" s="219">
        <f t="shared" si="325"/>
        <v>0</v>
      </c>
      <c r="O63" s="219">
        <f t="shared" si="325"/>
        <v>0</v>
      </c>
      <c r="P63" s="219">
        <f t="shared" si="325"/>
        <v>0</v>
      </c>
      <c r="Q63" s="219">
        <f t="shared" si="325"/>
        <v>0</v>
      </c>
      <c r="R63" s="219">
        <f t="shared" si="325"/>
        <v>0</v>
      </c>
      <c r="S63" s="219">
        <f t="shared" si="325"/>
        <v>0</v>
      </c>
      <c r="T63" s="219">
        <f t="shared" si="325"/>
        <v>0</v>
      </c>
      <c r="U63" s="219">
        <f t="shared" si="325"/>
        <v>0</v>
      </c>
      <c r="V63" s="219">
        <f t="shared" si="325"/>
        <v>0</v>
      </c>
      <c r="W63" s="219">
        <f t="shared" si="325"/>
        <v>0</v>
      </c>
      <c r="X63" s="219">
        <f t="shared" si="325"/>
        <v>0</v>
      </c>
      <c r="Y63" s="219">
        <f t="shared" si="325"/>
        <v>0</v>
      </c>
      <c r="Z63" s="219">
        <f t="shared" si="325"/>
        <v>0</v>
      </c>
      <c r="AA63" s="219">
        <f t="shared" si="325"/>
        <v>0</v>
      </c>
      <c r="AB63" s="219">
        <f t="shared" si="325"/>
        <v>0</v>
      </c>
      <c r="AC63" s="219">
        <f t="shared" si="325"/>
        <v>0</v>
      </c>
      <c r="AD63" s="219">
        <f t="shared" si="325"/>
        <v>0</v>
      </c>
      <c r="AE63" s="219">
        <f t="shared" si="325"/>
        <v>0</v>
      </c>
      <c r="AF63" s="219">
        <f t="shared" si="325"/>
        <v>0</v>
      </c>
      <c r="AG63" s="219">
        <f t="shared" si="325"/>
        <v>0</v>
      </c>
      <c r="AH63" s="219">
        <f t="shared" si="325"/>
        <v>0</v>
      </c>
      <c r="AI63" s="219">
        <f t="shared" si="325"/>
        <v>0</v>
      </c>
      <c r="AJ63" s="219">
        <f t="shared" si="325"/>
        <v>0</v>
      </c>
      <c r="AK63" s="219">
        <f t="shared" si="325"/>
        <v>0</v>
      </c>
      <c r="AL63" s="219">
        <f t="shared" si="325"/>
        <v>0</v>
      </c>
      <c r="AM63" s="219">
        <f t="shared" si="325"/>
        <v>0</v>
      </c>
      <c r="AN63" s="219">
        <f t="shared" si="325"/>
        <v>0</v>
      </c>
      <c r="AO63" s="219">
        <f t="shared" si="325"/>
        <v>0</v>
      </c>
      <c r="AP63" s="219">
        <f t="shared" si="325"/>
        <v>0</v>
      </c>
      <c r="AQ63" s="219">
        <f t="shared" si="325"/>
        <v>0</v>
      </c>
      <c r="AR63" s="219">
        <f t="shared" si="325"/>
        <v>0</v>
      </c>
      <c r="AS63" s="219">
        <f t="shared" si="325"/>
        <v>0</v>
      </c>
      <c r="AT63" s="219">
        <f t="shared" si="325"/>
        <v>0</v>
      </c>
      <c r="AU63" s="219">
        <f t="shared" si="325"/>
        <v>0</v>
      </c>
      <c r="AV63" s="219">
        <f t="shared" si="325"/>
        <v>0</v>
      </c>
      <c r="AW63" s="219">
        <f t="shared" si="325"/>
        <v>0</v>
      </c>
      <c r="AX63" s="219">
        <f t="shared" si="325"/>
        <v>0</v>
      </c>
      <c r="AY63" s="219">
        <f t="shared" si="325"/>
        <v>0</v>
      </c>
      <c r="AZ63" s="219">
        <f t="shared" si="325"/>
        <v>0</v>
      </c>
      <c r="BA63" s="219">
        <f t="shared" si="325"/>
        <v>0</v>
      </c>
      <c r="BB63" s="219">
        <f t="shared" si="325"/>
        <v>0</v>
      </c>
      <c r="BC63" s="219">
        <f t="shared" si="325"/>
        <v>0</v>
      </c>
      <c r="BD63" s="219">
        <f t="shared" si="325"/>
        <v>0</v>
      </c>
      <c r="BE63" s="219">
        <f t="shared" si="325"/>
        <v>0</v>
      </c>
      <c r="BF63" s="219">
        <f t="shared" si="325"/>
        <v>0</v>
      </c>
      <c r="BG63" s="219">
        <f t="shared" si="325"/>
        <v>0</v>
      </c>
      <c r="BH63" s="219">
        <f t="shared" si="325"/>
        <v>0</v>
      </c>
      <c r="BI63" s="219">
        <f t="shared" si="325"/>
        <v>0</v>
      </c>
      <c r="BJ63" s="219">
        <f t="shared" ref="BJ63:BU63" si="326">SUM(BJ60:BJ62)</f>
        <v>0</v>
      </c>
      <c r="BK63" s="219">
        <f t="shared" si="326"/>
        <v>0</v>
      </c>
      <c r="BL63" s="219">
        <f t="shared" si="326"/>
        <v>0</v>
      </c>
      <c r="BM63" s="219">
        <f t="shared" si="326"/>
        <v>0</v>
      </c>
      <c r="BN63" s="219">
        <f t="shared" si="326"/>
        <v>0</v>
      </c>
      <c r="BO63" s="219">
        <f t="shared" si="326"/>
        <v>0</v>
      </c>
      <c r="BP63" s="219">
        <f t="shared" si="326"/>
        <v>0</v>
      </c>
      <c r="BQ63" s="219">
        <f t="shared" si="326"/>
        <v>0</v>
      </c>
      <c r="BR63" s="219">
        <f t="shared" si="326"/>
        <v>0</v>
      </c>
      <c r="BS63" s="219">
        <f t="shared" si="326"/>
        <v>0</v>
      </c>
      <c r="BT63" s="219">
        <f t="shared" si="326"/>
        <v>0</v>
      </c>
      <c r="BU63" s="219">
        <f t="shared" si="326"/>
        <v>0</v>
      </c>
    </row>
  </sheetData>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D9D18-B0A2-4980-A50B-F802430B61C3}">
  <sheetPr codeName="Sheet12">
    <tabColor rgb="FFFFFF00"/>
  </sheetPr>
  <dimension ref="A1:BU34"/>
  <sheetViews>
    <sheetView zoomScaleNormal="100" workbookViewId="0">
      <pane xSplit="1" ySplit="3" topLeftCell="B4" activePane="bottomRight" state="frozen"/>
      <selection pane="topRight" activeCell="C6" sqref="C6"/>
      <selection pane="bottomLeft" activeCell="C6" sqref="C6"/>
      <selection pane="bottomRight" activeCell="B11" sqref="B11"/>
    </sheetView>
  </sheetViews>
  <sheetFormatPr defaultColWidth="9.109375" defaultRowHeight="14.4" x14ac:dyDescent="0.3"/>
  <cols>
    <col min="1" max="1" width="33.109375" style="65" bestFit="1" customWidth="1"/>
    <col min="2" max="2" width="6.44140625" style="65" bestFit="1" customWidth="1"/>
    <col min="3" max="3" width="6.6640625" style="65" bestFit="1" customWidth="1"/>
    <col min="4" max="4" width="7.109375" style="65" bestFit="1" customWidth="1"/>
    <col min="5" max="5" width="6.6640625" style="65" bestFit="1" customWidth="1"/>
    <col min="6" max="6" width="7.44140625" style="65" bestFit="1" customWidth="1"/>
    <col min="7" max="7" width="6.5546875" style="65" bestFit="1" customWidth="1"/>
    <col min="8" max="8" width="6.109375" style="65" bestFit="1" customWidth="1"/>
    <col min="9" max="9" width="7" style="65" bestFit="1" customWidth="1"/>
    <col min="10" max="10" width="6.77734375" style="65" bestFit="1" customWidth="1"/>
    <col min="11" max="11" width="6.5546875" style="65" bestFit="1" customWidth="1"/>
    <col min="12" max="12" width="7.109375" style="65" bestFit="1" customWidth="1"/>
    <col min="13" max="13" width="6.77734375" style="65" bestFit="1" customWidth="1"/>
    <col min="14" max="14" width="6.44140625" style="65" bestFit="1" customWidth="1"/>
    <col min="15" max="15" width="6.6640625" style="65" bestFit="1" customWidth="1"/>
    <col min="16" max="16" width="7.109375" style="65" bestFit="1" customWidth="1"/>
    <col min="17" max="17" width="6.6640625" style="65" bestFit="1" customWidth="1"/>
    <col min="18" max="18" width="7.44140625" style="65" bestFit="1" customWidth="1"/>
    <col min="19" max="19" width="6.5546875" style="65" bestFit="1" customWidth="1"/>
    <col min="20" max="20" width="6" style="65" bestFit="1" customWidth="1"/>
    <col min="21" max="21" width="7" style="65" bestFit="1" customWidth="1"/>
    <col min="22" max="22" width="6.77734375" style="65" bestFit="1" customWidth="1"/>
    <col min="23" max="23" width="6.5546875" style="65" bestFit="1" customWidth="1"/>
    <col min="24" max="24" width="7.109375" style="65" bestFit="1" customWidth="1"/>
    <col min="25" max="25" width="6.77734375" style="65" bestFit="1" customWidth="1"/>
    <col min="26" max="26" width="6.44140625" style="65" bestFit="1" customWidth="1"/>
    <col min="27" max="27" width="6.6640625" style="65" bestFit="1" customWidth="1"/>
    <col min="28" max="28" width="7.109375" style="65" bestFit="1" customWidth="1"/>
    <col min="29" max="29" width="6.6640625" style="65" bestFit="1" customWidth="1"/>
    <col min="30" max="30" width="7.44140625" style="65" bestFit="1" customWidth="1"/>
    <col min="31" max="31" width="6.5546875" style="65" bestFit="1" customWidth="1"/>
    <col min="32" max="32" width="6" style="65" bestFit="1" customWidth="1"/>
    <col min="33" max="33" width="7" style="65" bestFit="1" customWidth="1"/>
    <col min="34" max="34" width="6.77734375" style="65" bestFit="1" customWidth="1"/>
    <col min="35" max="35" width="6.5546875" style="65" bestFit="1" customWidth="1"/>
    <col min="36" max="36" width="7.109375" style="65" bestFit="1" customWidth="1"/>
    <col min="37" max="37" width="6.77734375" style="65" bestFit="1" customWidth="1"/>
    <col min="38" max="38" width="6.44140625" style="65" bestFit="1" customWidth="1"/>
    <col min="39" max="39" width="6.6640625" style="65" bestFit="1" customWidth="1"/>
    <col min="40" max="40" width="7.109375" style="65" bestFit="1" customWidth="1"/>
    <col min="41" max="41" width="6.6640625" style="65" bestFit="1" customWidth="1"/>
    <col min="42" max="42" width="7.44140625" style="65" bestFit="1" customWidth="1"/>
    <col min="43" max="43" width="6.5546875" style="65" bestFit="1" customWidth="1"/>
    <col min="44" max="44" width="6" style="65" bestFit="1" customWidth="1"/>
    <col min="45" max="45" width="7" style="65" bestFit="1" customWidth="1"/>
    <col min="46" max="46" width="6.77734375" style="65" bestFit="1" customWidth="1"/>
    <col min="47" max="47" width="6.5546875" style="65" bestFit="1" customWidth="1"/>
    <col min="48" max="48" width="7.109375" style="65" bestFit="1" customWidth="1"/>
    <col min="49" max="49" width="6.77734375" style="65" bestFit="1" customWidth="1"/>
    <col min="50" max="50" width="6.44140625" style="65" bestFit="1" customWidth="1"/>
    <col min="51" max="51" width="6.6640625" style="65" bestFit="1" customWidth="1"/>
    <col min="52" max="52" width="7.109375" style="65" bestFit="1" customWidth="1"/>
    <col min="53" max="53" width="6.6640625" style="65" bestFit="1" customWidth="1"/>
    <col min="54" max="54" width="7.44140625" style="65" bestFit="1" customWidth="1"/>
    <col min="55" max="55" width="6.5546875" style="65" bestFit="1" customWidth="1"/>
    <col min="56" max="56" width="6" style="65" bestFit="1" customWidth="1"/>
    <col min="57" max="57" width="7" style="65" bestFit="1" customWidth="1"/>
    <col min="58" max="58" width="6.77734375" style="65" bestFit="1" customWidth="1"/>
    <col min="59" max="59" width="6.5546875" style="65" bestFit="1" customWidth="1"/>
    <col min="60" max="60" width="7.109375" style="65" bestFit="1" customWidth="1"/>
    <col min="61" max="61" width="6.77734375" style="65" bestFit="1" customWidth="1"/>
    <col min="62" max="62" width="6.44140625" style="65" bestFit="1" customWidth="1"/>
    <col min="63" max="63" width="6.6640625" style="65" bestFit="1" customWidth="1"/>
    <col min="64" max="64" width="7.109375" style="65" bestFit="1" customWidth="1"/>
    <col min="65" max="65" width="6.6640625" style="65" bestFit="1" customWidth="1"/>
    <col min="66" max="66" width="7.44140625" style="65" bestFit="1" customWidth="1"/>
    <col min="67" max="67" width="6.5546875" style="65" bestFit="1" customWidth="1"/>
    <col min="68" max="68" width="6" style="65" bestFit="1" customWidth="1"/>
    <col min="69" max="69" width="7" style="65" bestFit="1" customWidth="1"/>
    <col min="70" max="70" width="6.77734375" style="65" bestFit="1" customWidth="1"/>
    <col min="71" max="71" width="6.5546875" style="65" bestFit="1" customWidth="1"/>
    <col min="72" max="72" width="7.109375" style="65" bestFit="1" customWidth="1"/>
    <col min="73" max="73" width="6.77734375" style="65" bestFit="1" customWidth="1"/>
    <col min="74" max="16384" width="9.109375" style="65"/>
  </cols>
  <sheetData>
    <row r="1" spans="1:73" ht="18" x14ac:dyDescent="0.35">
      <c r="A1" s="162" t="s">
        <v>827</v>
      </c>
    </row>
    <row r="2" spans="1:73" x14ac:dyDescent="0.3">
      <c r="B2" s="275" t="str">
        <f>Summary!C2</f>
        <v>Actual</v>
      </c>
      <c r="C2" s="275" t="str">
        <f>Summary!D2</f>
        <v>Actual</v>
      </c>
      <c r="D2" s="275" t="str">
        <f>Summary!E2</f>
        <v>Actual</v>
      </c>
      <c r="E2" s="275" t="str">
        <f>Summary!F2</f>
        <v>Actual</v>
      </c>
      <c r="F2" s="275" t="str">
        <f>Summary!G2</f>
        <v>Actual</v>
      </c>
      <c r="G2" s="275" t="str">
        <f>Summary!H2</f>
        <v>Actual</v>
      </c>
      <c r="H2" s="275" t="str">
        <f>Summary!I2</f>
        <v>Actual</v>
      </c>
      <c r="I2" s="275" t="str">
        <f>Summary!J2</f>
        <v>Fcst</v>
      </c>
      <c r="J2" s="275" t="str">
        <f>Summary!K2</f>
        <v>Fcst</v>
      </c>
      <c r="K2" s="275" t="str">
        <f>Summary!L2</f>
        <v>Fcst</v>
      </c>
      <c r="L2" s="275" t="str">
        <f>Summary!M2</f>
        <v>Fcst</v>
      </c>
      <c r="M2" s="275" t="str">
        <f>Summary!N2</f>
        <v>Fcst</v>
      </c>
      <c r="N2" s="275" t="str">
        <f>Summary!O2</f>
        <v>Fcst</v>
      </c>
      <c r="O2" s="275" t="str">
        <f>Summary!P2</f>
        <v>Fcst</v>
      </c>
      <c r="P2" s="275" t="str">
        <f>Summary!Q2</f>
        <v>Fcst</v>
      </c>
      <c r="Q2" s="275" t="str">
        <f>Summary!R2</f>
        <v>Fcst</v>
      </c>
      <c r="R2" s="275" t="str">
        <f>Summary!S2</f>
        <v>Fcst</v>
      </c>
      <c r="S2" s="275" t="str">
        <f>Summary!T2</f>
        <v>Fcst</v>
      </c>
      <c r="T2" s="275" t="str">
        <f>Summary!U2</f>
        <v>Fcst</v>
      </c>
      <c r="U2" s="275" t="str">
        <f>Summary!V2</f>
        <v>Fcst</v>
      </c>
      <c r="V2" s="275" t="str">
        <f>Summary!W2</f>
        <v>Fcst</v>
      </c>
      <c r="W2" s="275" t="str">
        <f>Summary!X2</f>
        <v>Fcst</v>
      </c>
      <c r="X2" s="275" t="str">
        <f>Summary!Y2</f>
        <v>Fcst</v>
      </c>
      <c r="Y2" s="275" t="str">
        <f>Summary!Z2</f>
        <v>Fcst</v>
      </c>
      <c r="Z2" s="275" t="str">
        <f>Summary!AA2</f>
        <v>Fcst</v>
      </c>
      <c r="AA2" s="275" t="str">
        <f>Summary!AB2</f>
        <v>Fcst</v>
      </c>
      <c r="AB2" s="275" t="str">
        <f>Summary!AC2</f>
        <v>Fcst</v>
      </c>
      <c r="AC2" s="275" t="str">
        <f>Summary!AD2</f>
        <v>Fcst</v>
      </c>
      <c r="AD2" s="275" t="str">
        <f>Summary!AE2</f>
        <v>Fcst</v>
      </c>
      <c r="AE2" s="275" t="str">
        <f>Summary!AF2</f>
        <v>Fcst</v>
      </c>
      <c r="AF2" s="275" t="str">
        <f>Summary!AG2</f>
        <v>Fcst</v>
      </c>
      <c r="AG2" s="275" t="str">
        <f>Summary!AH2</f>
        <v>Fcst</v>
      </c>
      <c r="AH2" s="275" t="str">
        <f>Summary!AI2</f>
        <v>Fcst</v>
      </c>
      <c r="AI2" s="275" t="str">
        <f>Summary!AJ2</f>
        <v>Fcst</v>
      </c>
      <c r="AJ2" s="275" t="str">
        <f>Summary!AK2</f>
        <v>Fcst</v>
      </c>
      <c r="AK2" s="275" t="str">
        <f>Summary!AL2</f>
        <v>Fcst</v>
      </c>
      <c r="AL2" s="275" t="str">
        <f>Summary!AM2</f>
        <v>Fcst</v>
      </c>
      <c r="AM2" s="275" t="str">
        <f>Summary!AN2</f>
        <v>Fcst</v>
      </c>
      <c r="AN2" s="275" t="str">
        <f>Summary!AO2</f>
        <v>Fcst</v>
      </c>
      <c r="AO2" s="275" t="str">
        <f>Summary!AP2</f>
        <v>Fcst</v>
      </c>
      <c r="AP2" s="275" t="str">
        <f>Summary!AQ2</f>
        <v>Fcst</v>
      </c>
      <c r="AQ2" s="275" t="str">
        <f>Summary!AR2</f>
        <v>Fcst</v>
      </c>
      <c r="AR2" s="275" t="str">
        <f>Summary!AS2</f>
        <v>Fcst</v>
      </c>
      <c r="AS2" s="275" t="str">
        <f>Summary!AT2</f>
        <v>Fcst</v>
      </c>
      <c r="AT2" s="275" t="str">
        <f>Summary!AU2</f>
        <v>Fcst</v>
      </c>
      <c r="AU2" s="275" t="str">
        <f>Summary!AV2</f>
        <v>Fcst</v>
      </c>
      <c r="AV2" s="275" t="str">
        <f>Summary!AW2</f>
        <v>Fcst</v>
      </c>
      <c r="AW2" s="275" t="str">
        <f>Summary!AX2</f>
        <v>Fcst</v>
      </c>
      <c r="AX2" s="275" t="str">
        <f>Summary!AY2</f>
        <v>Fcst</v>
      </c>
      <c r="AY2" s="275" t="str">
        <f>Summary!AZ2</f>
        <v>Fcst</v>
      </c>
      <c r="AZ2" s="275" t="str">
        <f>Summary!BA2</f>
        <v>Fcst</v>
      </c>
      <c r="BA2" s="275" t="str">
        <f>Summary!BB2</f>
        <v>Fcst</v>
      </c>
      <c r="BB2" s="275" t="str">
        <f>Summary!BC2</f>
        <v>Fcst</v>
      </c>
      <c r="BC2" s="275" t="str">
        <f>Summary!BD2</f>
        <v>Fcst</v>
      </c>
      <c r="BD2" s="275" t="str">
        <f>Summary!BE2</f>
        <v>Fcst</v>
      </c>
      <c r="BE2" s="275" t="str">
        <f>Summary!BF2</f>
        <v>Fcst</v>
      </c>
      <c r="BF2" s="275" t="str">
        <f>Summary!BG2</f>
        <v>Fcst</v>
      </c>
      <c r="BG2" s="275" t="str">
        <f>Summary!BH2</f>
        <v>Fcst</v>
      </c>
      <c r="BH2" s="275" t="str">
        <f>Summary!BI2</f>
        <v>Fcst</v>
      </c>
      <c r="BI2" s="275" t="str">
        <f>Summary!BJ2</f>
        <v>Fcst</v>
      </c>
      <c r="BJ2" s="275" t="str">
        <f>Summary!BK2</f>
        <v>Fcst</v>
      </c>
      <c r="BK2" s="275" t="str">
        <f>Summary!BL2</f>
        <v>Fcst</v>
      </c>
      <c r="BL2" s="275" t="str">
        <f>Summary!BM2</f>
        <v>Fcst</v>
      </c>
      <c r="BM2" s="275" t="str">
        <f>Summary!BN2</f>
        <v>Fcst</v>
      </c>
      <c r="BN2" s="275" t="str">
        <f>Summary!BO2</f>
        <v>Fcst</v>
      </c>
      <c r="BO2" s="275" t="str">
        <f>Summary!BP2</f>
        <v>Fcst</v>
      </c>
      <c r="BP2" s="275" t="str">
        <f>Summary!BQ2</f>
        <v>Fcst</v>
      </c>
      <c r="BQ2" s="275" t="str">
        <f>Summary!BR2</f>
        <v>Fcst</v>
      </c>
      <c r="BR2" s="275" t="str">
        <f>Summary!BS2</f>
        <v>Fcst</v>
      </c>
      <c r="BS2" s="275" t="str">
        <f>Summary!BT2</f>
        <v>Fcst</v>
      </c>
      <c r="BT2" s="275" t="str">
        <f>Summary!BU2</f>
        <v>Fcst</v>
      </c>
      <c r="BU2" s="275" t="str">
        <f>Summary!BV2</f>
        <v>Fcst</v>
      </c>
    </row>
    <row r="3" spans="1:73" x14ac:dyDescent="0.3">
      <c r="B3" s="60">
        <f>Summary!C6</f>
        <v>44562</v>
      </c>
      <c r="C3" s="60">
        <f>DATE(YEAR(B3),MONTH(B3)+1,DAY(B3))</f>
        <v>44593</v>
      </c>
      <c r="D3" s="60">
        <f t="shared" ref="D3:BO3" si="0">DATE(YEAR(C3),MONTH(C3)+1,DAY(C3))</f>
        <v>44621</v>
      </c>
      <c r="E3" s="60">
        <f t="shared" si="0"/>
        <v>44652</v>
      </c>
      <c r="F3" s="60">
        <f t="shared" si="0"/>
        <v>44682</v>
      </c>
      <c r="G3" s="60">
        <f t="shared" si="0"/>
        <v>44713</v>
      </c>
      <c r="H3" s="60">
        <f t="shared" si="0"/>
        <v>44743</v>
      </c>
      <c r="I3" s="60">
        <f t="shared" si="0"/>
        <v>44774</v>
      </c>
      <c r="J3" s="60">
        <f t="shared" si="0"/>
        <v>44805</v>
      </c>
      <c r="K3" s="60">
        <f t="shared" si="0"/>
        <v>44835</v>
      </c>
      <c r="L3" s="60">
        <f t="shared" si="0"/>
        <v>44866</v>
      </c>
      <c r="M3" s="60">
        <f t="shared" si="0"/>
        <v>44896</v>
      </c>
      <c r="N3" s="60">
        <f t="shared" si="0"/>
        <v>44927</v>
      </c>
      <c r="O3" s="60">
        <f t="shared" si="0"/>
        <v>44958</v>
      </c>
      <c r="P3" s="60">
        <f t="shared" si="0"/>
        <v>44986</v>
      </c>
      <c r="Q3" s="60">
        <f t="shared" si="0"/>
        <v>45017</v>
      </c>
      <c r="R3" s="60">
        <f t="shared" si="0"/>
        <v>45047</v>
      </c>
      <c r="S3" s="60">
        <f t="shared" si="0"/>
        <v>45078</v>
      </c>
      <c r="T3" s="60">
        <f t="shared" si="0"/>
        <v>45108</v>
      </c>
      <c r="U3" s="60">
        <f t="shared" si="0"/>
        <v>45139</v>
      </c>
      <c r="V3" s="60">
        <f t="shared" si="0"/>
        <v>45170</v>
      </c>
      <c r="W3" s="60">
        <f t="shared" si="0"/>
        <v>45200</v>
      </c>
      <c r="X3" s="60">
        <f t="shared" si="0"/>
        <v>45231</v>
      </c>
      <c r="Y3" s="60">
        <f t="shared" si="0"/>
        <v>45261</v>
      </c>
      <c r="Z3" s="60">
        <f t="shared" si="0"/>
        <v>45292</v>
      </c>
      <c r="AA3" s="60">
        <f t="shared" si="0"/>
        <v>45323</v>
      </c>
      <c r="AB3" s="60">
        <f t="shared" si="0"/>
        <v>45352</v>
      </c>
      <c r="AC3" s="60">
        <f t="shared" si="0"/>
        <v>45383</v>
      </c>
      <c r="AD3" s="60">
        <f t="shared" si="0"/>
        <v>45413</v>
      </c>
      <c r="AE3" s="60">
        <f t="shared" si="0"/>
        <v>45444</v>
      </c>
      <c r="AF3" s="60">
        <f t="shared" si="0"/>
        <v>45474</v>
      </c>
      <c r="AG3" s="60">
        <f t="shared" si="0"/>
        <v>45505</v>
      </c>
      <c r="AH3" s="60">
        <f t="shared" si="0"/>
        <v>45536</v>
      </c>
      <c r="AI3" s="60">
        <f t="shared" si="0"/>
        <v>45566</v>
      </c>
      <c r="AJ3" s="60">
        <f t="shared" si="0"/>
        <v>45597</v>
      </c>
      <c r="AK3" s="60">
        <f t="shared" si="0"/>
        <v>45627</v>
      </c>
      <c r="AL3" s="60">
        <f t="shared" si="0"/>
        <v>45658</v>
      </c>
      <c r="AM3" s="60">
        <f t="shared" si="0"/>
        <v>45689</v>
      </c>
      <c r="AN3" s="60">
        <f t="shared" si="0"/>
        <v>45717</v>
      </c>
      <c r="AO3" s="60">
        <f t="shared" si="0"/>
        <v>45748</v>
      </c>
      <c r="AP3" s="60">
        <f t="shared" si="0"/>
        <v>45778</v>
      </c>
      <c r="AQ3" s="60">
        <f t="shared" si="0"/>
        <v>45809</v>
      </c>
      <c r="AR3" s="60">
        <f t="shared" si="0"/>
        <v>45839</v>
      </c>
      <c r="AS3" s="60">
        <f t="shared" si="0"/>
        <v>45870</v>
      </c>
      <c r="AT3" s="60">
        <f t="shared" si="0"/>
        <v>45901</v>
      </c>
      <c r="AU3" s="60">
        <f t="shared" si="0"/>
        <v>45931</v>
      </c>
      <c r="AV3" s="60">
        <f t="shared" si="0"/>
        <v>45962</v>
      </c>
      <c r="AW3" s="60">
        <f t="shared" si="0"/>
        <v>45992</v>
      </c>
      <c r="AX3" s="60">
        <f t="shared" si="0"/>
        <v>46023</v>
      </c>
      <c r="AY3" s="60">
        <f t="shared" si="0"/>
        <v>46054</v>
      </c>
      <c r="AZ3" s="60">
        <f t="shared" si="0"/>
        <v>46082</v>
      </c>
      <c r="BA3" s="60">
        <f t="shared" si="0"/>
        <v>46113</v>
      </c>
      <c r="BB3" s="60">
        <f t="shared" si="0"/>
        <v>46143</v>
      </c>
      <c r="BC3" s="60">
        <f t="shared" si="0"/>
        <v>46174</v>
      </c>
      <c r="BD3" s="60">
        <f t="shared" si="0"/>
        <v>46204</v>
      </c>
      <c r="BE3" s="60">
        <f t="shared" si="0"/>
        <v>46235</v>
      </c>
      <c r="BF3" s="60">
        <f t="shared" si="0"/>
        <v>46266</v>
      </c>
      <c r="BG3" s="60">
        <f t="shared" si="0"/>
        <v>46296</v>
      </c>
      <c r="BH3" s="60">
        <f t="shared" si="0"/>
        <v>46327</v>
      </c>
      <c r="BI3" s="60">
        <f t="shared" si="0"/>
        <v>46357</v>
      </c>
      <c r="BJ3" s="60">
        <f t="shared" si="0"/>
        <v>46388</v>
      </c>
      <c r="BK3" s="60">
        <f t="shared" si="0"/>
        <v>46419</v>
      </c>
      <c r="BL3" s="60">
        <f t="shared" si="0"/>
        <v>46447</v>
      </c>
      <c r="BM3" s="60">
        <f t="shared" si="0"/>
        <v>46478</v>
      </c>
      <c r="BN3" s="60">
        <f t="shared" si="0"/>
        <v>46508</v>
      </c>
      <c r="BO3" s="60">
        <f t="shared" si="0"/>
        <v>46539</v>
      </c>
      <c r="BP3" s="60">
        <f t="shared" ref="BP3:BU3" si="1">DATE(YEAR(BO3),MONTH(BO3)+1,DAY(BO3))</f>
        <v>46569</v>
      </c>
      <c r="BQ3" s="60">
        <f t="shared" si="1"/>
        <v>46600</v>
      </c>
      <c r="BR3" s="60">
        <f t="shared" si="1"/>
        <v>46631</v>
      </c>
      <c r="BS3" s="60">
        <f t="shared" si="1"/>
        <v>46661</v>
      </c>
      <c r="BT3" s="60">
        <f t="shared" si="1"/>
        <v>46692</v>
      </c>
      <c r="BU3" s="60">
        <f t="shared" si="1"/>
        <v>46722</v>
      </c>
    </row>
    <row r="7" spans="1:73" x14ac:dyDescent="0.3">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row>
    <row r="8" spans="1:73" x14ac:dyDescent="0.3">
      <c r="A8" s="64" t="s">
        <v>828</v>
      </c>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row>
    <row r="9" spans="1:73" x14ac:dyDescent="0.3">
      <c r="A9" s="64" t="s">
        <v>829</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row>
    <row r="10" spans="1:73" x14ac:dyDescent="0.3">
      <c r="A10" s="64" t="s">
        <v>830</v>
      </c>
      <c r="B10" s="261"/>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row>
    <row r="11" spans="1:73" x14ac:dyDescent="0.3">
      <c r="A11" s="64"/>
      <c r="B11" s="210"/>
      <c r="C11" s="210"/>
      <c r="D11" s="210"/>
      <c r="E11" s="210"/>
      <c r="F11" s="21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row>
    <row r="12" spans="1:73" x14ac:dyDescent="0.3">
      <c r="A12" s="64" t="s">
        <v>831</v>
      </c>
      <c r="B12" s="174">
        <f>B8*B9*B10</f>
        <v>0</v>
      </c>
      <c r="C12" s="174">
        <f t="shared" ref="C12:BN12" si="2">C8*C9*C10</f>
        <v>0</v>
      </c>
      <c r="D12" s="174">
        <f t="shared" si="2"/>
        <v>0</v>
      </c>
      <c r="E12" s="174">
        <f t="shared" si="2"/>
        <v>0</v>
      </c>
      <c r="F12" s="174">
        <f t="shared" si="2"/>
        <v>0</v>
      </c>
      <c r="G12" s="174">
        <f t="shared" si="2"/>
        <v>0</v>
      </c>
      <c r="H12" s="174">
        <f t="shared" si="2"/>
        <v>0</v>
      </c>
      <c r="I12" s="174">
        <f t="shared" si="2"/>
        <v>0</v>
      </c>
      <c r="J12" s="174">
        <f t="shared" si="2"/>
        <v>0</v>
      </c>
      <c r="K12" s="174">
        <f t="shared" si="2"/>
        <v>0</v>
      </c>
      <c r="L12" s="174">
        <f t="shared" si="2"/>
        <v>0</v>
      </c>
      <c r="M12" s="174">
        <f t="shared" si="2"/>
        <v>0</v>
      </c>
      <c r="N12" s="174">
        <f t="shared" si="2"/>
        <v>0</v>
      </c>
      <c r="O12" s="174">
        <f t="shared" si="2"/>
        <v>0</v>
      </c>
      <c r="P12" s="174">
        <f t="shared" si="2"/>
        <v>0</v>
      </c>
      <c r="Q12" s="174">
        <f t="shared" si="2"/>
        <v>0</v>
      </c>
      <c r="R12" s="174">
        <f t="shared" si="2"/>
        <v>0</v>
      </c>
      <c r="S12" s="174">
        <f t="shared" si="2"/>
        <v>0</v>
      </c>
      <c r="T12" s="174">
        <f t="shared" si="2"/>
        <v>0</v>
      </c>
      <c r="U12" s="174">
        <f t="shared" si="2"/>
        <v>0</v>
      </c>
      <c r="V12" s="174">
        <f t="shared" si="2"/>
        <v>0</v>
      </c>
      <c r="W12" s="174">
        <f t="shared" si="2"/>
        <v>0</v>
      </c>
      <c r="X12" s="174">
        <f t="shared" si="2"/>
        <v>0</v>
      </c>
      <c r="Y12" s="174">
        <f t="shared" si="2"/>
        <v>0</v>
      </c>
      <c r="Z12" s="174">
        <f t="shared" si="2"/>
        <v>0</v>
      </c>
      <c r="AA12" s="174">
        <f t="shared" si="2"/>
        <v>0</v>
      </c>
      <c r="AB12" s="174">
        <f t="shared" si="2"/>
        <v>0</v>
      </c>
      <c r="AC12" s="174">
        <f t="shared" si="2"/>
        <v>0</v>
      </c>
      <c r="AD12" s="174">
        <f t="shared" si="2"/>
        <v>0</v>
      </c>
      <c r="AE12" s="174">
        <f t="shared" si="2"/>
        <v>0</v>
      </c>
      <c r="AF12" s="174">
        <f t="shared" si="2"/>
        <v>0</v>
      </c>
      <c r="AG12" s="174">
        <f t="shared" si="2"/>
        <v>0</v>
      </c>
      <c r="AH12" s="174">
        <f t="shared" si="2"/>
        <v>0</v>
      </c>
      <c r="AI12" s="174">
        <f t="shared" si="2"/>
        <v>0</v>
      </c>
      <c r="AJ12" s="174">
        <f t="shared" si="2"/>
        <v>0</v>
      </c>
      <c r="AK12" s="174">
        <f t="shared" si="2"/>
        <v>0</v>
      </c>
      <c r="AL12" s="174">
        <f t="shared" si="2"/>
        <v>0</v>
      </c>
      <c r="AM12" s="174">
        <f t="shared" si="2"/>
        <v>0</v>
      </c>
      <c r="AN12" s="174">
        <f t="shared" si="2"/>
        <v>0</v>
      </c>
      <c r="AO12" s="174">
        <f t="shared" si="2"/>
        <v>0</v>
      </c>
      <c r="AP12" s="174">
        <f t="shared" si="2"/>
        <v>0</v>
      </c>
      <c r="AQ12" s="174">
        <f t="shared" si="2"/>
        <v>0</v>
      </c>
      <c r="AR12" s="174">
        <f t="shared" si="2"/>
        <v>0</v>
      </c>
      <c r="AS12" s="174">
        <f t="shared" si="2"/>
        <v>0</v>
      </c>
      <c r="AT12" s="174">
        <f t="shared" si="2"/>
        <v>0</v>
      </c>
      <c r="AU12" s="174">
        <f t="shared" si="2"/>
        <v>0</v>
      </c>
      <c r="AV12" s="174">
        <f t="shared" si="2"/>
        <v>0</v>
      </c>
      <c r="AW12" s="174">
        <f t="shared" si="2"/>
        <v>0</v>
      </c>
      <c r="AX12" s="174">
        <f t="shared" si="2"/>
        <v>0</v>
      </c>
      <c r="AY12" s="174">
        <f t="shared" si="2"/>
        <v>0</v>
      </c>
      <c r="AZ12" s="174">
        <f t="shared" si="2"/>
        <v>0</v>
      </c>
      <c r="BA12" s="174">
        <f t="shared" si="2"/>
        <v>0</v>
      </c>
      <c r="BB12" s="174">
        <f t="shared" si="2"/>
        <v>0</v>
      </c>
      <c r="BC12" s="174">
        <f t="shared" si="2"/>
        <v>0</v>
      </c>
      <c r="BD12" s="174">
        <f t="shared" si="2"/>
        <v>0</v>
      </c>
      <c r="BE12" s="174">
        <f t="shared" si="2"/>
        <v>0</v>
      </c>
      <c r="BF12" s="174">
        <f t="shared" si="2"/>
        <v>0</v>
      </c>
      <c r="BG12" s="174">
        <f t="shared" si="2"/>
        <v>0</v>
      </c>
      <c r="BH12" s="174">
        <f t="shared" si="2"/>
        <v>0</v>
      </c>
      <c r="BI12" s="174">
        <f t="shared" si="2"/>
        <v>0</v>
      </c>
      <c r="BJ12" s="174">
        <f t="shared" si="2"/>
        <v>0</v>
      </c>
      <c r="BK12" s="174">
        <f t="shared" si="2"/>
        <v>0</v>
      </c>
      <c r="BL12" s="174">
        <f t="shared" si="2"/>
        <v>0</v>
      </c>
      <c r="BM12" s="174">
        <f t="shared" si="2"/>
        <v>0</v>
      </c>
      <c r="BN12" s="174">
        <f t="shared" si="2"/>
        <v>0</v>
      </c>
      <c r="BO12" s="174">
        <f t="shared" ref="BO12:BU12" si="3">BO8*BO9*BO10</f>
        <v>0</v>
      </c>
      <c r="BP12" s="174">
        <f t="shared" si="3"/>
        <v>0</v>
      </c>
      <c r="BQ12" s="174">
        <f t="shared" si="3"/>
        <v>0</v>
      </c>
      <c r="BR12" s="174">
        <f t="shared" si="3"/>
        <v>0</v>
      </c>
      <c r="BS12" s="174">
        <f t="shared" si="3"/>
        <v>0</v>
      </c>
      <c r="BT12" s="174">
        <f t="shared" si="3"/>
        <v>0</v>
      </c>
      <c r="BU12" s="174">
        <f t="shared" si="3"/>
        <v>0</v>
      </c>
    </row>
    <row r="13" spans="1:73" x14ac:dyDescent="0.3">
      <c r="A13" s="64"/>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row>
    <row r="14" spans="1:73" x14ac:dyDescent="0.3">
      <c r="A14" s="64" t="s">
        <v>828</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row>
    <row r="15" spans="1:73" x14ac:dyDescent="0.3">
      <c r="A15" s="64" t="s">
        <v>829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row>
    <row r="16" spans="1:73" x14ac:dyDescent="0.3">
      <c r="A16" s="64" t="s">
        <v>830</v>
      </c>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row>
    <row r="17" spans="1:73" x14ac:dyDescent="0.3">
      <c r="A17" s="64"/>
      <c r="B17" s="210"/>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row>
    <row r="18" spans="1:73" x14ac:dyDescent="0.3">
      <c r="A18" s="64" t="s">
        <v>831</v>
      </c>
      <c r="B18" s="174">
        <f>B14*B15*B16</f>
        <v>0</v>
      </c>
      <c r="C18" s="174">
        <f t="shared" ref="C18:BN18" si="4">C14*C15*C16</f>
        <v>0</v>
      </c>
      <c r="D18" s="174">
        <f t="shared" si="4"/>
        <v>0</v>
      </c>
      <c r="E18" s="174">
        <f t="shared" si="4"/>
        <v>0</v>
      </c>
      <c r="F18" s="174">
        <f t="shared" si="4"/>
        <v>0</v>
      </c>
      <c r="G18" s="174">
        <f t="shared" si="4"/>
        <v>0</v>
      </c>
      <c r="H18" s="174">
        <f t="shared" si="4"/>
        <v>0</v>
      </c>
      <c r="I18" s="174">
        <f t="shared" si="4"/>
        <v>0</v>
      </c>
      <c r="J18" s="174">
        <f t="shared" si="4"/>
        <v>0</v>
      </c>
      <c r="K18" s="174">
        <f t="shared" si="4"/>
        <v>0</v>
      </c>
      <c r="L18" s="174">
        <f t="shared" si="4"/>
        <v>0</v>
      </c>
      <c r="M18" s="174">
        <f t="shared" si="4"/>
        <v>0</v>
      </c>
      <c r="N18" s="174">
        <f t="shared" si="4"/>
        <v>0</v>
      </c>
      <c r="O18" s="174">
        <f t="shared" si="4"/>
        <v>0</v>
      </c>
      <c r="P18" s="174">
        <f t="shared" si="4"/>
        <v>0</v>
      </c>
      <c r="Q18" s="174">
        <f t="shared" si="4"/>
        <v>0</v>
      </c>
      <c r="R18" s="174">
        <f t="shared" si="4"/>
        <v>0</v>
      </c>
      <c r="S18" s="174">
        <f t="shared" si="4"/>
        <v>0</v>
      </c>
      <c r="T18" s="174">
        <f t="shared" si="4"/>
        <v>0</v>
      </c>
      <c r="U18" s="174">
        <f t="shared" si="4"/>
        <v>0</v>
      </c>
      <c r="V18" s="174">
        <f t="shared" si="4"/>
        <v>0</v>
      </c>
      <c r="W18" s="174">
        <f t="shared" si="4"/>
        <v>0</v>
      </c>
      <c r="X18" s="174">
        <f t="shared" si="4"/>
        <v>0</v>
      </c>
      <c r="Y18" s="174">
        <f t="shared" si="4"/>
        <v>0</v>
      </c>
      <c r="Z18" s="174">
        <f t="shared" si="4"/>
        <v>0</v>
      </c>
      <c r="AA18" s="174">
        <f t="shared" si="4"/>
        <v>0</v>
      </c>
      <c r="AB18" s="174">
        <f t="shared" si="4"/>
        <v>0</v>
      </c>
      <c r="AC18" s="174">
        <f t="shared" si="4"/>
        <v>0</v>
      </c>
      <c r="AD18" s="174">
        <f t="shared" si="4"/>
        <v>0</v>
      </c>
      <c r="AE18" s="174">
        <f t="shared" si="4"/>
        <v>0</v>
      </c>
      <c r="AF18" s="174">
        <f t="shared" si="4"/>
        <v>0</v>
      </c>
      <c r="AG18" s="174">
        <f t="shared" si="4"/>
        <v>0</v>
      </c>
      <c r="AH18" s="174">
        <f t="shared" si="4"/>
        <v>0</v>
      </c>
      <c r="AI18" s="174">
        <f t="shared" si="4"/>
        <v>0</v>
      </c>
      <c r="AJ18" s="174">
        <f t="shared" si="4"/>
        <v>0</v>
      </c>
      <c r="AK18" s="174">
        <f t="shared" si="4"/>
        <v>0</v>
      </c>
      <c r="AL18" s="174">
        <f t="shared" si="4"/>
        <v>0</v>
      </c>
      <c r="AM18" s="174">
        <f t="shared" si="4"/>
        <v>0</v>
      </c>
      <c r="AN18" s="174">
        <f t="shared" si="4"/>
        <v>0</v>
      </c>
      <c r="AO18" s="174">
        <f t="shared" si="4"/>
        <v>0</v>
      </c>
      <c r="AP18" s="174">
        <f t="shared" si="4"/>
        <v>0</v>
      </c>
      <c r="AQ18" s="174">
        <f t="shared" si="4"/>
        <v>0</v>
      </c>
      <c r="AR18" s="174">
        <f t="shared" si="4"/>
        <v>0</v>
      </c>
      <c r="AS18" s="174">
        <f t="shared" si="4"/>
        <v>0</v>
      </c>
      <c r="AT18" s="174">
        <f t="shared" si="4"/>
        <v>0</v>
      </c>
      <c r="AU18" s="174">
        <f t="shared" si="4"/>
        <v>0</v>
      </c>
      <c r="AV18" s="174">
        <f t="shared" si="4"/>
        <v>0</v>
      </c>
      <c r="AW18" s="174">
        <f t="shared" si="4"/>
        <v>0</v>
      </c>
      <c r="AX18" s="174">
        <f t="shared" si="4"/>
        <v>0</v>
      </c>
      <c r="AY18" s="174">
        <f t="shared" si="4"/>
        <v>0</v>
      </c>
      <c r="AZ18" s="174">
        <f t="shared" si="4"/>
        <v>0</v>
      </c>
      <c r="BA18" s="174">
        <f t="shared" si="4"/>
        <v>0</v>
      </c>
      <c r="BB18" s="174">
        <f t="shared" si="4"/>
        <v>0</v>
      </c>
      <c r="BC18" s="174">
        <f t="shared" si="4"/>
        <v>0</v>
      </c>
      <c r="BD18" s="174">
        <f t="shared" si="4"/>
        <v>0</v>
      </c>
      <c r="BE18" s="174">
        <f t="shared" si="4"/>
        <v>0</v>
      </c>
      <c r="BF18" s="174">
        <f t="shared" si="4"/>
        <v>0</v>
      </c>
      <c r="BG18" s="174">
        <f t="shared" si="4"/>
        <v>0</v>
      </c>
      <c r="BH18" s="174">
        <f t="shared" si="4"/>
        <v>0</v>
      </c>
      <c r="BI18" s="174">
        <f t="shared" si="4"/>
        <v>0</v>
      </c>
      <c r="BJ18" s="174">
        <f t="shared" si="4"/>
        <v>0</v>
      </c>
      <c r="BK18" s="174">
        <f t="shared" si="4"/>
        <v>0</v>
      </c>
      <c r="BL18" s="174">
        <f t="shared" si="4"/>
        <v>0</v>
      </c>
      <c r="BM18" s="174">
        <f t="shared" si="4"/>
        <v>0</v>
      </c>
      <c r="BN18" s="174">
        <f t="shared" si="4"/>
        <v>0</v>
      </c>
      <c r="BO18" s="174">
        <f t="shared" ref="BO18:BU18" si="5">BO14*BO15*BO16</f>
        <v>0</v>
      </c>
      <c r="BP18" s="174">
        <f t="shared" si="5"/>
        <v>0</v>
      </c>
      <c r="BQ18" s="174">
        <f t="shared" si="5"/>
        <v>0</v>
      </c>
      <c r="BR18" s="174">
        <f t="shared" si="5"/>
        <v>0</v>
      </c>
      <c r="BS18" s="174">
        <f t="shared" si="5"/>
        <v>0</v>
      </c>
      <c r="BT18" s="174">
        <f t="shared" si="5"/>
        <v>0</v>
      </c>
      <c r="BU18" s="174">
        <f t="shared" si="5"/>
        <v>0</v>
      </c>
    </row>
    <row r="19" spans="1:73" x14ac:dyDescent="0.3">
      <c r="A19" s="64"/>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row>
    <row r="20" spans="1:73" x14ac:dyDescent="0.3">
      <c r="A20" s="64" t="s">
        <v>828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row>
    <row r="21" spans="1:73" x14ac:dyDescent="0.3">
      <c r="A21" s="64" t="s">
        <v>829</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row>
    <row r="22" spans="1:73" x14ac:dyDescent="0.3">
      <c r="A22" s="64" t="s">
        <v>830</v>
      </c>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row>
    <row r="23" spans="1:73" x14ac:dyDescent="0.3">
      <c r="A23" s="64"/>
      <c r="B23" s="210"/>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row>
    <row r="24" spans="1:73" x14ac:dyDescent="0.3">
      <c r="A24" s="64" t="s">
        <v>831</v>
      </c>
      <c r="B24" s="174">
        <f>B20*B21*B22</f>
        <v>0</v>
      </c>
      <c r="C24" s="174">
        <f t="shared" ref="C24:BN24" si="6">C20*C21*C22</f>
        <v>0</v>
      </c>
      <c r="D24" s="174">
        <f t="shared" si="6"/>
        <v>0</v>
      </c>
      <c r="E24" s="174">
        <f t="shared" si="6"/>
        <v>0</v>
      </c>
      <c r="F24" s="174">
        <f t="shared" si="6"/>
        <v>0</v>
      </c>
      <c r="G24" s="174">
        <f t="shared" si="6"/>
        <v>0</v>
      </c>
      <c r="H24" s="174">
        <f t="shared" si="6"/>
        <v>0</v>
      </c>
      <c r="I24" s="174">
        <f t="shared" si="6"/>
        <v>0</v>
      </c>
      <c r="J24" s="174">
        <f t="shared" si="6"/>
        <v>0</v>
      </c>
      <c r="K24" s="174">
        <f t="shared" si="6"/>
        <v>0</v>
      </c>
      <c r="L24" s="174">
        <f t="shared" si="6"/>
        <v>0</v>
      </c>
      <c r="M24" s="174">
        <f t="shared" si="6"/>
        <v>0</v>
      </c>
      <c r="N24" s="174">
        <f t="shared" si="6"/>
        <v>0</v>
      </c>
      <c r="O24" s="174">
        <f t="shared" si="6"/>
        <v>0</v>
      </c>
      <c r="P24" s="174">
        <f t="shared" si="6"/>
        <v>0</v>
      </c>
      <c r="Q24" s="174">
        <f t="shared" si="6"/>
        <v>0</v>
      </c>
      <c r="R24" s="174">
        <f t="shared" si="6"/>
        <v>0</v>
      </c>
      <c r="S24" s="174">
        <f t="shared" si="6"/>
        <v>0</v>
      </c>
      <c r="T24" s="174">
        <f t="shared" si="6"/>
        <v>0</v>
      </c>
      <c r="U24" s="174">
        <f t="shared" si="6"/>
        <v>0</v>
      </c>
      <c r="V24" s="174">
        <f t="shared" si="6"/>
        <v>0</v>
      </c>
      <c r="W24" s="174">
        <f t="shared" si="6"/>
        <v>0</v>
      </c>
      <c r="X24" s="174">
        <f t="shared" si="6"/>
        <v>0</v>
      </c>
      <c r="Y24" s="174">
        <f t="shared" si="6"/>
        <v>0</v>
      </c>
      <c r="Z24" s="174">
        <f t="shared" si="6"/>
        <v>0</v>
      </c>
      <c r="AA24" s="174">
        <f t="shared" si="6"/>
        <v>0</v>
      </c>
      <c r="AB24" s="174">
        <f t="shared" si="6"/>
        <v>0</v>
      </c>
      <c r="AC24" s="174">
        <f t="shared" si="6"/>
        <v>0</v>
      </c>
      <c r="AD24" s="174">
        <f t="shared" si="6"/>
        <v>0</v>
      </c>
      <c r="AE24" s="174">
        <f t="shared" si="6"/>
        <v>0</v>
      </c>
      <c r="AF24" s="174">
        <f t="shared" si="6"/>
        <v>0</v>
      </c>
      <c r="AG24" s="174">
        <f t="shared" si="6"/>
        <v>0</v>
      </c>
      <c r="AH24" s="174">
        <f t="shared" si="6"/>
        <v>0</v>
      </c>
      <c r="AI24" s="174">
        <f t="shared" si="6"/>
        <v>0</v>
      </c>
      <c r="AJ24" s="174">
        <f t="shared" si="6"/>
        <v>0</v>
      </c>
      <c r="AK24" s="174">
        <f t="shared" si="6"/>
        <v>0</v>
      </c>
      <c r="AL24" s="174">
        <f t="shared" si="6"/>
        <v>0</v>
      </c>
      <c r="AM24" s="174">
        <f t="shared" si="6"/>
        <v>0</v>
      </c>
      <c r="AN24" s="174">
        <f t="shared" si="6"/>
        <v>0</v>
      </c>
      <c r="AO24" s="174">
        <f t="shared" si="6"/>
        <v>0</v>
      </c>
      <c r="AP24" s="174">
        <f t="shared" si="6"/>
        <v>0</v>
      </c>
      <c r="AQ24" s="174">
        <f t="shared" si="6"/>
        <v>0</v>
      </c>
      <c r="AR24" s="174">
        <f t="shared" si="6"/>
        <v>0</v>
      </c>
      <c r="AS24" s="174">
        <f t="shared" si="6"/>
        <v>0</v>
      </c>
      <c r="AT24" s="174">
        <f t="shared" si="6"/>
        <v>0</v>
      </c>
      <c r="AU24" s="174">
        <f t="shared" si="6"/>
        <v>0</v>
      </c>
      <c r="AV24" s="174">
        <f t="shared" si="6"/>
        <v>0</v>
      </c>
      <c r="AW24" s="174">
        <f t="shared" si="6"/>
        <v>0</v>
      </c>
      <c r="AX24" s="174">
        <f t="shared" si="6"/>
        <v>0</v>
      </c>
      <c r="AY24" s="174">
        <f t="shared" si="6"/>
        <v>0</v>
      </c>
      <c r="AZ24" s="174">
        <f t="shared" si="6"/>
        <v>0</v>
      </c>
      <c r="BA24" s="174">
        <f t="shared" si="6"/>
        <v>0</v>
      </c>
      <c r="BB24" s="174">
        <f t="shared" si="6"/>
        <v>0</v>
      </c>
      <c r="BC24" s="174">
        <f t="shared" si="6"/>
        <v>0</v>
      </c>
      <c r="BD24" s="174">
        <f t="shared" si="6"/>
        <v>0</v>
      </c>
      <c r="BE24" s="174">
        <f t="shared" si="6"/>
        <v>0</v>
      </c>
      <c r="BF24" s="174">
        <f t="shared" si="6"/>
        <v>0</v>
      </c>
      <c r="BG24" s="174">
        <f t="shared" si="6"/>
        <v>0</v>
      </c>
      <c r="BH24" s="174">
        <f t="shared" si="6"/>
        <v>0</v>
      </c>
      <c r="BI24" s="174">
        <f t="shared" si="6"/>
        <v>0</v>
      </c>
      <c r="BJ24" s="174">
        <f t="shared" si="6"/>
        <v>0</v>
      </c>
      <c r="BK24" s="174">
        <f t="shared" si="6"/>
        <v>0</v>
      </c>
      <c r="BL24" s="174">
        <f t="shared" si="6"/>
        <v>0</v>
      </c>
      <c r="BM24" s="174">
        <f t="shared" si="6"/>
        <v>0</v>
      </c>
      <c r="BN24" s="174">
        <f t="shared" si="6"/>
        <v>0</v>
      </c>
      <c r="BO24" s="174">
        <f t="shared" ref="BO24:BU24" si="7">BO20*BO21*BO22</f>
        <v>0</v>
      </c>
      <c r="BP24" s="174">
        <f t="shared" si="7"/>
        <v>0</v>
      </c>
      <c r="BQ24" s="174">
        <f t="shared" si="7"/>
        <v>0</v>
      </c>
      <c r="BR24" s="174">
        <f t="shared" si="7"/>
        <v>0</v>
      </c>
      <c r="BS24" s="174">
        <f t="shared" si="7"/>
        <v>0</v>
      </c>
      <c r="BT24" s="174">
        <f t="shared" si="7"/>
        <v>0</v>
      </c>
      <c r="BU24" s="174">
        <f t="shared" si="7"/>
        <v>0</v>
      </c>
    </row>
    <row r="26" spans="1:73" x14ac:dyDescent="0.3">
      <c r="A26" s="65" t="s">
        <v>831</v>
      </c>
      <c r="B26" s="150">
        <f>B12</f>
        <v>0</v>
      </c>
      <c r="C26" s="150">
        <f t="shared" ref="C26:BN26" si="8">C12</f>
        <v>0</v>
      </c>
      <c r="D26" s="150">
        <f t="shared" si="8"/>
        <v>0</v>
      </c>
      <c r="E26" s="150">
        <f t="shared" si="8"/>
        <v>0</v>
      </c>
      <c r="F26" s="150">
        <f t="shared" si="8"/>
        <v>0</v>
      </c>
      <c r="G26" s="150">
        <f t="shared" si="8"/>
        <v>0</v>
      </c>
      <c r="H26" s="150">
        <f t="shared" si="8"/>
        <v>0</v>
      </c>
      <c r="I26" s="150">
        <f t="shared" si="8"/>
        <v>0</v>
      </c>
      <c r="J26" s="150">
        <f t="shared" si="8"/>
        <v>0</v>
      </c>
      <c r="K26" s="150">
        <f t="shared" si="8"/>
        <v>0</v>
      </c>
      <c r="L26" s="150">
        <f t="shared" si="8"/>
        <v>0</v>
      </c>
      <c r="M26" s="150">
        <f t="shared" si="8"/>
        <v>0</v>
      </c>
      <c r="N26" s="150">
        <f t="shared" si="8"/>
        <v>0</v>
      </c>
      <c r="O26" s="150">
        <f t="shared" si="8"/>
        <v>0</v>
      </c>
      <c r="P26" s="150">
        <f t="shared" si="8"/>
        <v>0</v>
      </c>
      <c r="Q26" s="150">
        <f t="shared" si="8"/>
        <v>0</v>
      </c>
      <c r="R26" s="150">
        <f t="shared" si="8"/>
        <v>0</v>
      </c>
      <c r="S26" s="150">
        <f t="shared" si="8"/>
        <v>0</v>
      </c>
      <c r="T26" s="150">
        <f t="shared" si="8"/>
        <v>0</v>
      </c>
      <c r="U26" s="150">
        <f t="shared" si="8"/>
        <v>0</v>
      </c>
      <c r="V26" s="150">
        <f t="shared" si="8"/>
        <v>0</v>
      </c>
      <c r="W26" s="150">
        <f t="shared" si="8"/>
        <v>0</v>
      </c>
      <c r="X26" s="150">
        <f t="shared" si="8"/>
        <v>0</v>
      </c>
      <c r="Y26" s="150">
        <f t="shared" si="8"/>
        <v>0</v>
      </c>
      <c r="Z26" s="150">
        <f t="shared" si="8"/>
        <v>0</v>
      </c>
      <c r="AA26" s="150">
        <f t="shared" si="8"/>
        <v>0</v>
      </c>
      <c r="AB26" s="150">
        <f t="shared" si="8"/>
        <v>0</v>
      </c>
      <c r="AC26" s="150">
        <f t="shared" si="8"/>
        <v>0</v>
      </c>
      <c r="AD26" s="150">
        <f t="shared" si="8"/>
        <v>0</v>
      </c>
      <c r="AE26" s="150">
        <f t="shared" si="8"/>
        <v>0</v>
      </c>
      <c r="AF26" s="150">
        <f t="shared" si="8"/>
        <v>0</v>
      </c>
      <c r="AG26" s="150">
        <f t="shared" si="8"/>
        <v>0</v>
      </c>
      <c r="AH26" s="150">
        <f t="shared" si="8"/>
        <v>0</v>
      </c>
      <c r="AI26" s="150">
        <f t="shared" si="8"/>
        <v>0</v>
      </c>
      <c r="AJ26" s="150">
        <f t="shared" si="8"/>
        <v>0</v>
      </c>
      <c r="AK26" s="150">
        <f t="shared" si="8"/>
        <v>0</v>
      </c>
      <c r="AL26" s="150">
        <f t="shared" si="8"/>
        <v>0</v>
      </c>
      <c r="AM26" s="150">
        <f t="shared" si="8"/>
        <v>0</v>
      </c>
      <c r="AN26" s="150">
        <f t="shared" si="8"/>
        <v>0</v>
      </c>
      <c r="AO26" s="150">
        <f t="shared" si="8"/>
        <v>0</v>
      </c>
      <c r="AP26" s="150">
        <f t="shared" si="8"/>
        <v>0</v>
      </c>
      <c r="AQ26" s="150">
        <f t="shared" si="8"/>
        <v>0</v>
      </c>
      <c r="AR26" s="150">
        <f t="shared" si="8"/>
        <v>0</v>
      </c>
      <c r="AS26" s="150">
        <f t="shared" si="8"/>
        <v>0</v>
      </c>
      <c r="AT26" s="150">
        <f t="shared" si="8"/>
        <v>0</v>
      </c>
      <c r="AU26" s="150">
        <f t="shared" si="8"/>
        <v>0</v>
      </c>
      <c r="AV26" s="150">
        <f t="shared" si="8"/>
        <v>0</v>
      </c>
      <c r="AW26" s="150">
        <f t="shared" si="8"/>
        <v>0</v>
      </c>
      <c r="AX26" s="150">
        <f t="shared" si="8"/>
        <v>0</v>
      </c>
      <c r="AY26" s="150">
        <f t="shared" si="8"/>
        <v>0</v>
      </c>
      <c r="AZ26" s="150">
        <f t="shared" si="8"/>
        <v>0</v>
      </c>
      <c r="BA26" s="150">
        <f t="shared" si="8"/>
        <v>0</v>
      </c>
      <c r="BB26" s="150">
        <f t="shared" si="8"/>
        <v>0</v>
      </c>
      <c r="BC26" s="150">
        <f t="shared" si="8"/>
        <v>0</v>
      </c>
      <c r="BD26" s="150">
        <f t="shared" si="8"/>
        <v>0</v>
      </c>
      <c r="BE26" s="150">
        <f t="shared" si="8"/>
        <v>0</v>
      </c>
      <c r="BF26" s="150">
        <f t="shared" si="8"/>
        <v>0</v>
      </c>
      <c r="BG26" s="150">
        <f t="shared" si="8"/>
        <v>0</v>
      </c>
      <c r="BH26" s="150">
        <f t="shared" si="8"/>
        <v>0</v>
      </c>
      <c r="BI26" s="150">
        <f t="shared" si="8"/>
        <v>0</v>
      </c>
      <c r="BJ26" s="150">
        <f t="shared" si="8"/>
        <v>0</v>
      </c>
      <c r="BK26" s="150">
        <f t="shared" si="8"/>
        <v>0</v>
      </c>
      <c r="BL26" s="150">
        <f t="shared" si="8"/>
        <v>0</v>
      </c>
      <c r="BM26" s="150">
        <f t="shared" si="8"/>
        <v>0</v>
      </c>
      <c r="BN26" s="150">
        <f t="shared" si="8"/>
        <v>0</v>
      </c>
      <c r="BO26" s="150">
        <f t="shared" ref="BO26:BU26" si="9">BO12</f>
        <v>0</v>
      </c>
      <c r="BP26" s="150">
        <f t="shared" si="9"/>
        <v>0</v>
      </c>
      <c r="BQ26" s="150">
        <f t="shared" si="9"/>
        <v>0</v>
      </c>
      <c r="BR26" s="150">
        <f t="shared" si="9"/>
        <v>0</v>
      </c>
      <c r="BS26" s="150">
        <f t="shared" si="9"/>
        <v>0</v>
      </c>
      <c r="BT26" s="150">
        <f t="shared" si="9"/>
        <v>0</v>
      </c>
      <c r="BU26" s="150">
        <f t="shared" si="9"/>
        <v>0</v>
      </c>
    </row>
    <row r="27" spans="1:73" x14ac:dyDescent="0.3">
      <c r="A27" s="65" t="s">
        <v>831</v>
      </c>
      <c r="B27" s="150">
        <f>B18</f>
        <v>0</v>
      </c>
      <c r="C27" s="150">
        <f t="shared" ref="C27:BN27" si="10">C18</f>
        <v>0</v>
      </c>
      <c r="D27" s="150">
        <f t="shared" si="10"/>
        <v>0</v>
      </c>
      <c r="E27" s="150">
        <f t="shared" si="10"/>
        <v>0</v>
      </c>
      <c r="F27" s="150">
        <f t="shared" si="10"/>
        <v>0</v>
      </c>
      <c r="G27" s="150">
        <f t="shared" si="10"/>
        <v>0</v>
      </c>
      <c r="H27" s="150">
        <f t="shared" si="10"/>
        <v>0</v>
      </c>
      <c r="I27" s="150">
        <f t="shared" si="10"/>
        <v>0</v>
      </c>
      <c r="J27" s="150">
        <f t="shared" si="10"/>
        <v>0</v>
      </c>
      <c r="K27" s="150">
        <f t="shared" si="10"/>
        <v>0</v>
      </c>
      <c r="L27" s="150">
        <f t="shared" si="10"/>
        <v>0</v>
      </c>
      <c r="M27" s="150">
        <f t="shared" si="10"/>
        <v>0</v>
      </c>
      <c r="N27" s="150">
        <f t="shared" si="10"/>
        <v>0</v>
      </c>
      <c r="O27" s="150">
        <f t="shared" si="10"/>
        <v>0</v>
      </c>
      <c r="P27" s="150">
        <f t="shared" si="10"/>
        <v>0</v>
      </c>
      <c r="Q27" s="150">
        <f t="shared" si="10"/>
        <v>0</v>
      </c>
      <c r="R27" s="150">
        <f t="shared" si="10"/>
        <v>0</v>
      </c>
      <c r="S27" s="150">
        <f t="shared" si="10"/>
        <v>0</v>
      </c>
      <c r="T27" s="150">
        <f t="shared" si="10"/>
        <v>0</v>
      </c>
      <c r="U27" s="150">
        <f t="shared" si="10"/>
        <v>0</v>
      </c>
      <c r="V27" s="150">
        <f t="shared" si="10"/>
        <v>0</v>
      </c>
      <c r="W27" s="150">
        <f t="shared" si="10"/>
        <v>0</v>
      </c>
      <c r="X27" s="150">
        <f t="shared" si="10"/>
        <v>0</v>
      </c>
      <c r="Y27" s="150">
        <f t="shared" si="10"/>
        <v>0</v>
      </c>
      <c r="Z27" s="150">
        <f t="shared" si="10"/>
        <v>0</v>
      </c>
      <c r="AA27" s="150">
        <f t="shared" si="10"/>
        <v>0</v>
      </c>
      <c r="AB27" s="150">
        <f t="shared" si="10"/>
        <v>0</v>
      </c>
      <c r="AC27" s="150">
        <f t="shared" si="10"/>
        <v>0</v>
      </c>
      <c r="AD27" s="150">
        <f t="shared" si="10"/>
        <v>0</v>
      </c>
      <c r="AE27" s="150">
        <f t="shared" si="10"/>
        <v>0</v>
      </c>
      <c r="AF27" s="150">
        <f t="shared" si="10"/>
        <v>0</v>
      </c>
      <c r="AG27" s="150">
        <f t="shared" si="10"/>
        <v>0</v>
      </c>
      <c r="AH27" s="150">
        <f t="shared" si="10"/>
        <v>0</v>
      </c>
      <c r="AI27" s="150">
        <f t="shared" si="10"/>
        <v>0</v>
      </c>
      <c r="AJ27" s="150">
        <f t="shared" si="10"/>
        <v>0</v>
      </c>
      <c r="AK27" s="150">
        <f t="shared" si="10"/>
        <v>0</v>
      </c>
      <c r="AL27" s="150">
        <f t="shared" si="10"/>
        <v>0</v>
      </c>
      <c r="AM27" s="150">
        <f t="shared" si="10"/>
        <v>0</v>
      </c>
      <c r="AN27" s="150">
        <f t="shared" si="10"/>
        <v>0</v>
      </c>
      <c r="AO27" s="150">
        <f t="shared" si="10"/>
        <v>0</v>
      </c>
      <c r="AP27" s="150">
        <f t="shared" si="10"/>
        <v>0</v>
      </c>
      <c r="AQ27" s="150">
        <f t="shared" si="10"/>
        <v>0</v>
      </c>
      <c r="AR27" s="150">
        <f t="shared" si="10"/>
        <v>0</v>
      </c>
      <c r="AS27" s="150">
        <f t="shared" si="10"/>
        <v>0</v>
      </c>
      <c r="AT27" s="150">
        <f t="shared" si="10"/>
        <v>0</v>
      </c>
      <c r="AU27" s="150">
        <f t="shared" si="10"/>
        <v>0</v>
      </c>
      <c r="AV27" s="150">
        <f t="shared" si="10"/>
        <v>0</v>
      </c>
      <c r="AW27" s="150">
        <f t="shared" si="10"/>
        <v>0</v>
      </c>
      <c r="AX27" s="150">
        <f t="shared" si="10"/>
        <v>0</v>
      </c>
      <c r="AY27" s="150">
        <f t="shared" si="10"/>
        <v>0</v>
      </c>
      <c r="AZ27" s="150">
        <f t="shared" si="10"/>
        <v>0</v>
      </c>
      <c r="BA27" s="150">
        <f t="shared" si="10"/>
        <v>0</v>
      </c>
      <c r="BB27" s="150">
        <f t="shared" si="10"/>
        <v>0</v>
      </c>
      <c r="BC27" s="150">
        <f t="shared" si="10"/>
        <v>0</v>
      </c>
      <c r="BD27" s="150">
        <f t="shared" si="10"/>
        <v>0</v>
      </c>
      <c r="BE27" s="150">
        <f t="shared" si="10"/>
        <v>0</v>
      </c>
      <c r="BF27" s="150">
        <f t="shared" si="10"/>
        <v>0</v>
      </c>
      <c r="BG27" s="150">
        <f t="shared" si="10"/>
        <v>0</v>
      </c>
      <c r="BH27" s="150">
        <f t="shared" si="10"/>
        <v>0</v>
      </c>
      <c r="BI27" s="150">
        <f t="shared" si="10"/>
        <v>0</v>
      </c>
      <c r="BJ27" s="150">
        <f t="shared" si="10"/>
        <v>0</v>
      </c>
      <c r="BK27" s="150">
        <f t="shared" si="10"/>
        <v>0</v>
      </c>
      <c r="BL27" s="150">
        <f t="shared" si="10"/>
        <v>0</v>
      </c>
      <c r="BM27" s="150">
        <f t="shared" si="10"/>
        <v>0</v>
      </c>
      <c r="BN27" s="150">
        <f t="shared" si="10"/>
        <v>0</v>
      </c>
      <c r="BO27" s="150">
        <f t="shared" ref="BO27:BU27" si="11">BO18</f>
        <v>0</v>
      </c>
      <c r="BP27" s="150">
        <f t="shared" si="11"/>
        <v>0</v>
      </c>
      <c r="BQ27" s="150">
        <f t="shared" si="11"/>
        <v>0</v>
      </c>
      <c r="BR27" s="150">
        <f t="shared" si="11"/>
        <v>0</v>
      </c>
      <c r="BS27" s="150">
        <f t="shared" si="11"/>
        <v>0</v>
      </c>
      <c r="BT27" s="150">
        <f t="shared" si="11"/>
        <v>0</v>
      </c>
      <c r="BU27" s="150">
        <f t="shared" si="11"/>
        <v>0</v>
      </c>
    </row>
    <row r="28" spans="1:73" x14ac:dyDescent="0.3">
      <c r="A28" s="262" t="s">
        <v>831</v>
      </c>
      <c r="B28" s="308">
        <f>B24</f>
        <v>0</v>
      </c>
      <c r="C28" s="308">
        <f t="shared" ref="C28:BN28" si="12">C24</f>
        <v>0</v>
      </c>
      <c r="D28" s="308">
        <f t="shared" si="12"/>
        <v>0</v>
      </c>
      <c r="E28" s="308">
        <f t="shared" si="12"/>
        <v>0</v>
      </c>
      <c r="F28" s="308">
        <f t="shared" si="12"/>
        <v>0</v>
      </c>
      <c r="G28" s="308">
        <f t="shared" si="12"/>
        <v>0</v>
      </c>
      <c r="H28" s="308">
        <f t="shared" si="12"/>
        <v>0</v>
      </c>
      <c r="I28" s="308">
        <f t="shared" si="12"/>
        <v>0</v>
      </c>
      <c r="J28" s="308">
        <f t="shared" si="12"/>
        <v>0</v>
      </c>
      <c r="K28" s="308">
        <f t="shared" si="12"/>
        <v>0</v>
      </c>
      <c r="L28" s="308">
        <f t="shared" si="12"/>
        <v>0</v>
      </c>
      <c r="M28" s="308">
        <f t="shared" si="12"/>
        <v>0</v>
      </c>
      <c r="N28" s="308">
        <f t="shared" si="12"/>
        <v>0</v>
      </c>
      <c r="O28" s="308">
        <f t="shared" si="12"/>
        <v>0</v>
      </c>
      <c r="P28" s="308">
        <f t="shared" si="12"/>
        <v>0</v>
      </c>
      <c r="Q28" s="308">
        <f t="shared" si="12"/>
        <v>0</v>
      </c>
      <c r="R28" s="308">
        <f t="shared" si="12"/>
        <v>0</v>
      </c>
      <c r="S28" s="308">
        <f t="shared" si="12"/>
        <v>0</v>
      </c>
      <c r="T28" s="308">
        <f t="shared" si="12"/>
        <v>0</v>
      </c>
      <c r="U28" s="308">
        <f t="shared" si="12"/>
        <v>0</v>
      </c>
      <c r="V28" s="308">
        <f t="shared" si="12"/>
        <v>0</v>
      </c>
      <c r="W28" s="308">
        <f t="shared" si="12"/>
        <v>0</v>
      </c>
      <c r="X28" s="308">
        <f t="shared" si="12"/>
        <v>0</v>
      </c>
      <c r="Y28" s="308">
        <f t="shared" si="12"/>
        <v>0</v>
      </c>
      <c r="Z28" s="308">
        <f t="shared" si="12"/>
        <v>0</v>
      </c>
      <c r="AA28" s="308">
        <f t="shared" si="12"/>
        <v>0</v>
      </c>
      <c r="AB28" s="308">
        <f t="shared" si="12"/>
        <v>0</v>
      </c>
      <c r="AC28" s="308">
        <f t="shared" si="12"/>
        <v>0</v>
      </c>
      <c r="AD28" s="308">
        <f t="shared" si="12"/>
        <v>0</v>
      </c>
      <c r="AE28" s="308">
        <f t="shared" si="12"/>
        <v>0</v>
      </c>
      <c r="AF28" s="308">
        <f t="shared" si="12"/>
        <v>0</v>
      </c>
      <c r="AG28" s="308">
        <f t="shared" si="12"/>
        <v>0</v>
      </c>
      <c r="AH28" s="308">
        <f t="shared" si="12"/>
        <v>0</v>
      </c>
      <c r="AI28" s="308">
        <f t="shared" si="12"/>
        <v>0</v>
      </c>
      <c r="AJ28" s="308">
        <f t="shared" si="12"/>
        <v>0</v>
      </c>
      <c r="AK28" s="308">
        <f t="shared" si="12"/>
        <v>0</v>
      </c>
      <c r="AL28" s="308">
        <f t="shared" si="12"/>
        <v>0</v>
      </c>
      <c r="AM28" s="308">
        <f t="shared" si="12"/>
        <v>0</v>
      </c>
      <c r="AN28" s="308">
        <f t="shared" si="12"/>
        <v>0</v>
      </c>
      <c r="AO28" s="308">
        <f t="shared" si="12"/>
        <v>0</v>
      </c>
      <c r="AP28" s="308">
        <f t="shared" si="12"/>
        <v>0</v>
      </c>
      <c r="AQ28" s="308">
        <f t="shared" si="12"/>
        <v>0</v>
      </c>
      <c r="AR28" s="308">
        <f t="shared" si="12"/>
        <v>0</v>
      </c>
      <c r="AS28" s="308">
        <f t="shared" si="12"/>
        <v>0</v>
      </c>
      <c r="AT28" s="308">
        <f t="shared" si="12"/>
        <v>0</v>
      </c>
      <c r="AU28" s="308">
        <f t="shared" si="12"/>
        <v>0</v>
      </c>
      <c r="AV28" s="308">
        <f t="shared" si="12"/>
        <v>0</v>
      </c>
      <c r="AW28" s="308">
        <f t="shared" si="12"/>
        <v>0</v>
      </c>
      <c r="AX28" s="308">
        <f t="shared" si="12"/>
        <v>0</v>
      </c>
      <c r="AY28" s="308">
        <f t="shared" si="12"/>
        <v>0</v>
      </c>
      <c r="AZ28" s="308">
        <f t="shared" si="12"/>
        <v>0</v>
      </c>
      <c r="BA28" s="308">
        <f t="shared" si="12"/>
        <v>0</v>
      </c>
      <c r="BB28" s="308">
        <f t="shared" si="12"/>
        <v>0</v>
      </c>
      <c r="BC28" s="308">
        <f t="shared" si="12"/>
        <v>0</v>
      </c>
      <c r="BD28" s="308">
        <f t="shared" si="12"/>
        <v>0</v>
      </c>
      <c r="BE28" s="308">
        <f t="shared" si="12"/>
        <v>0</v>
      </c>
      <c r="BF28" s="308">
        <f t="shared" si="12"/>
        <v>0</v>
      </c>
      <c r="BG28" s="308">
        <f t="shared" si="12"/>
        <v>0</v>
      </c>
      <c r="BH28" s="308">
        <f t="shared" si="12"/>
        <v>0</v>
      </c>
      <c r="BI28" s="308">
        <f t="shared" si="12"/>
        <v>0</v>
      </c>
      <c r="BJ28" s="308">
        <f t="shared" si="12"/>
        <v>0</v>
      </c>
      <c r="BK28" s="308">
        <f t="shared" si="12"/>
        <v>0</v>
      </c>
      <c r="BL28" s="308">
        <f t="shared" si="12"/>
        <v>0</v>
      </c>
      <c r="BM28" s="308">
        <f t="shared" si="12"/>
        <v>0</v>
      </c>
      <c r="BN28" s="308">
        <f t="shared" si="12"/>
        <v>0</v>
      </c>
      <c r="BO28" s="308">
        <f t="shared" ref="BO28:BU28" si="13">BO24</f>
        <v>0</v>
      </c>
      <c r="BP28" s="308">
        <f t="shared" si="13"/>
        <v>0</v>
      </c>
      <c r="BQ28" s="308">
        <f t="shared" si="13"/>
        <v>0</v>
      </c>
      <c r="BR28" s="308">
        <f t="shared" si="13"/>
        <v>0</v>
      </c>
      <c r="BS28" s="308">
        <f t="shared" si="13"/>
        <v>0</v>
      </c>
      <c r="BT28" s="308">
        <f t="shared" si="13"/>
        <v>0</v>
      </c>
      <c r="BU28" s="308">
        <f t="shared" si="13"/>
        <v>0</v>
      </c>
    </row>
    <row r="29" spans="1:73" x14ac:dyDescent="0.3">
      <c r="A29" s="64" t="s">
        <v>832</v>
      </c>
      <c r="B29" s="219">
        <f>SUM(B26:B28)</f>
        <v>0</v>
      </c>
      <c r="C29" s="219">
        <f t="shared" ref="C29:BN29" si="14">SUM(C26:C28)</f>
        <v>0</v>
      </c>
      <c r="D29" s="219">
        <f t="shared" si="14"/>
        <v>0</v>
      </c>
      <c r="E29" s="219">
        <f t="shared" si="14"/>
        <v>0</v>
      </c>
      <c r="F29" s="219">
        <f t="shared" si="14"/>
        <v>0</v>
      </c>
      <c r="G29" s="219">
        <f t="shared" si="14"/>
        <v>0</v>
      </c>
      <c r="H29" s="219">
        <f t="shared" si="14"/>
        <v>0</v>
      </c>
      <c r="I29" s="219">
        <f t="shared" si="14"/>
        <v>0</v>
      </c>
      <c r="J29" s="219">
        <f t="shared" si="14"/>
        <v>0</v>
      </c>
      <c r="K29" s="219">
        <f t="shared" si="14"/>
        <v>0</v>
      </c>
      <c r="L29" s="219">
        <f t="shared" si="14"/>
        <v>0</v>
      </c>
      <c r="M29" s="219">
        <f t="shared" si="14"/>
        <v>0</v>
      </c>
      <c r="N29" s="219">
        <f t="shared" si="14"/>
        <v>0</v>
      </c>
      <c r="O29" s="219">
        <f t="shared" si="14"/>
        <v>0</v>
      </c>
      <c r="P29" s="219">
        <f t="shared" si="14"/>
        <v>0</v>
      </c>
      <c r="Q29" s="219">
        <f t="shared" si="14"/>
        <v>0</v>
      </c>
      <c r="R29" s="219">
        <f t="shared" si="14"/>
        <v>0</v>
      </c>
      <c r="S29" s="219">
        <f t="shared" si="14"/>
        <v>0</v>
      </c>
      <c r="T29" s="219">
        <f t="shared" si="14"/>
        <v>0</v>
      </c>
      <c r="U29" s="219">
        <f t="shared" si="14"/>
        <v>0</v>
      </c>
      <c r="V29" s="219">
        <f t="shared" si="14"/>
        <v>0</v>
      </c>
      <c r="W29" s="219">
        <f t="shared" si="14"/>
        <v>0</v>
      </c>
      <c r="X29" s="219">
        <f t="shared" si="14"/>
        <v>0</v>
      </c>
      <c r="Y29" s="219">
        <f t="shared" si="14"/>
        <v>0</v>
      </c>
      <c r="Z29" s="219">
        <f t="shared" si="14"/>
        <v>0</v>
      </c>
      <c r="AA29" s="219">
        <f t="shared" si="14"/>
        <v>0</v>
      </c>
      <c r="AB29" s="219">
        <f t="shared" si="14"/>
        <v>0</v>
      </c>
      <c r="AC29" s="219">
        <f t="shared" si="14"/>
        <v>0</v>
      </c>
      <c r="AD29" s="219">
        <f t="shared" si="14"/>
        <v>0</v>
      </c>
      <c r="AE29" s="219">
        <f t="shared" si="14"/>
        <v>0</v>
      </c>
      <c r="AF29" s="219">
        <f t="shared" si="14"/>
        <v>0</v>
      </c>
      <c r="AG29" s="219">
        <f t="shared" si="14"/>
        <v>0</v>
      </c>
      <c r="AH29" s="219">
        <f t="shared" si="14"/>
        <v>0</v>
      </c>
      <c r="AI29" s="219">
        <f t="shared" si="14"/>
        <v>0</v>
      </c>
      <c r="AJ29" s="219">
        <f t="shared" si="14"/>
        <v>0</v>
      </c>
      <c r="AK29" s="219">
        <f t="shared" si="14"/>
        <v>0</v>
      </c>
      <c r="AL29" s="219">
        <f t="shared" si="14"/>
        <v>0</v>
      </c>
      <c r="AM29" s="219">
        <f t="shared" si="14"/>
        <v>0</v>
      </c>
      <c r="AN29" s="219">
        <f t="shared" si="14"/>
        <v>0</v>
      </c>
      <c r="AO29" s="219">
        <f t="shared" si="14"/>
        <v>0</v>
      </c>
      <c r="AP29" s="219">
        <f t="shared" si="14"/>
        <v>0</v>
      </c>
      <c r="AQ29" s="219">
        <f t="shared" si="14"/>
        <v>0</v>
      </c>
      <c r="AR29" s="219">
        <f t="shared" si="14"/>
        <v>0</v>
      </c>
      <c r="AS29" s="219">
        <f t="shared" si="14"/>
        <v>0</v>
      </c>
      <c r="AT29" s="219">
        <f t="shared" si="14"/>
        <v>0</v>
      </c>
      <c r="AU29" s="219">
        <f t="shared" si="14"/>
        <v>0</v>
      </c>
      <c r="AV29" s="219">
        <f t="shared" si="14"/>
        <v>0</v>
      </c>
      <c r="AW29" s="219">
        <f t="shared" si="14"/>
        <v>0</v>
      </c>
      <c r="AX29" s="219">
        <f t="shared" si="14"/>
        <v>0</v>
      </c>
      <c r="AY29" s="219">
        <f t="shared" si="14"/>
        <v>0</v>
      </c>
      <c r="AZ29" s="219">
        <f t="shared" si="14"/>
        <v>0</v>
      </c>
      <c r="BA29" s="219">
        <f t="shared" si="14"/>
        <v>0</v>
      </c>
      <c r="BB29" s="219">
        <f t="shared" si="14"/>
        <v>0</v>
      </c>
      <c r="BC29" s="219">
        <f t="shared" si="14"/>
        <v>0</v>
      </c>
      <c r="BD29" s="219">
        <f t="shared" si="14"/>
        <v>0</v>
      </c>
      <c r="BE29" s="219">
        <f t="shared" si="14"/>
        <v>0</v>
      </c>
      <c r="BF29" s="219">
        <f t="shared" si="14"/>
        <v>0</v>
      </c>
      <c r="BG29" s="219">
        <f t="shared" si="14"/>
        <v>0</v>
      </c>
      <c r="BH29" s="219">
        <f t="shared" si="14"/>
        <v>0</v>
      </c>
      <c r="BI29" s="219">
        <f t="shared" si="14"/>
        <v>0</v>
      </c>
      <c r="BJ29" s="219">
        <f t="shared" si="14"/>
        <v>0</v>
      </c>
      <c r="BK29" s="219">
        <f t="shared" si="14"/>
        <v>0</v>
      </c>
      <c r="BL29" s="219">
        <f t="shared" si="14"/>
        <v>0</v>
      </c>
      <c r="BM29" s="219">
        <f t="shared" si="14"/>
        <v>0</v>
      </c>
      <c r="BN29" s="219">
        <f t="shared" si="14"/>
        <v>0</v>
      </c>
      <c r="BO29" s="219">
        <f t="shared" ref="BO29:BU29" si="15">SUM(BO26:BO28)</f>
        <v>0</v>
      </c>
      <c r="BP29" s="219">
        <f t="shared" si="15"/>
        <v>0</v>
      </c>
      <c r="BQ29" s="219">
        <f t="shared" si="15"/>
        <v>0</v>
      </c>
      <c r="BR29" s="219">
        <f t="shared" si="15"/>
        <v>0</v>
      </c>
      <c r="BS29" s="219">
        <f t="shared" si="15"/>
        <v>0</v>
      </c>
      <c r="BT29" s="219">
        <f t="shared" si="15"/>
        <v>0</v>
      </c>
      <c r="BU29" s="219">
        <f t="shared" si="15"/>
        <v>0</v>
      </c>
    </row>
    <row r="31" spans="1:73" x14ac:dyDescent="0.3">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row>
    <row r="32" spans="1:73" x14ac:dyDescent="0.3">
      <c r="A32" s="64" t="s">
        <v>836</v>
      </c>
      <c r="B32" s="65">
        <f>IF(B$2="Actual",Actuals!B71,"LINK TO FCST VAR CUST COUNT")</f>
        <v>0</v>
      </c>
      <c r="C32" s="65">
        <f>IF(C$2="Actual",Actuals!C71,"LINK TO FCST VAR CUST COUNT")</f>
        <v>0</v>
      </c>
      <c r="D32" s="65">
        <f>IF(D$2="Actual",Actuals!D71,"LINK TO FCST VAR CUST COUNT")</f>
        <v>0</v>
      </c>
      <c r="E32" s="65">
        <f>IF(E$2="Actual",Actuals!E71,"LINK TO FCST VAR CUST COUNT")</f>
        <v>0</v>
      </c>
      <c r="F32" s="65">
        <f>IF(F$2="Actual",Actuals!F71,"LINK TO FCST VAR CUST COUNT")</f>
        <v>0</v>
      </c>
      <c r="G32" s="65">
        <f>IF(G$2="Actual",Actuals!G71,"LINK TO FCST VAR CUST COUNT")</f>
        <v>0</v>
      </c>
      <c r="H32" s="65">
        <f>IF(H$2="Actual",Actuals!H71,"LINK TO FCST VAR CUST COUNT")</f>
        <v>0</v>
      </c>
      <c r="I32" s="65" t="str">
        <f>IF(I$2="Actual",Actuals!I71,"LINK TO FCST VAR CUST COUNT")</f>
        <v>LINK TO FCST VAR CUST COUNT</v>
      </c>
      <c r="J32" s="65" t="str">
        <f>IF(J$2="Actual",Actuals!J71,"LINK TO FCST VAR CUST COUNT")</f>
        <v>LINK TO FCST VAR CUST COUNT</v>
      </c>
      <c r="K32" s="65" t="str">
        <f>IF(K$2="Actual",Actuals!K71,"LINK TO FCST VAR CUST COUNT")</f>
        <v>LINK TO FCST VAR CUST COUNT</v>
      </c>
      <c r="L32" s="65" t="str">
        <f>IF(L$2="Actual",Actuals!L71,"LINK TO FCST VAR CUST COUNT")</f>
        <v>LINK TO FCST VAR CUST COUNT</v>
      </c>
      <c r="M32" s="65" t="str">
        <f>IF(M$2="Actual",Actuals!M71,"LINK TO FCST VAR CUST COUNT")</f>
        <v>LINK TO FCST VAR CUST COUNT</v>
      </c>
      <c r="N32" s="65" t="str">
        <f>IF(N$2="Actual",Actuals!N71,"LINK TO FCST VAR CUST COUNT")</f>
        <v>LINK TO FCST VAR CUST COUNT</v>
      </c>
      <c r="O32" s="65" t="str">
        <f>IF(O$2="Actual",Actuals!O71,"LINK TO FCST VAR CUST COUNT")</f>
        <v>LINK TO FCST VAR CUST COUNT</v>
      </c>
      <c r="P32" s="65" t="str">
        <f>IF(P$2="Actual",Actuals!P71,"LINK TO FCST VAR CUST COUNT")</f>
        <v>LINK TO FCST VAR CUST COUNT</v>
      </c>
      <c r="Q32" s="65" t="str">
        <f>IF(Q$2="Actual",Actuals!Q71,"LINK TO FCST VAR CUST COUNT")</f>
        <v>LINK TO FCST VAR CUST COUNT</v>
      </c>
      <c r="R32" s="65" t="str">
        <f>IF(R$2="Actual",Actuals!R71,"LINK TO FCST VAR CUST COUNT")</f>
        <v>LINK TO FCST VAR CUST COUNT</v>
      </c>
      <c r="S32" s="65" t="str">
        <f>IF(S$2="Actual",Actuals!S71,"LINK TO FCST VAR CUST COUNT")</f>
        <v>LINK TO FCST VAR CUST COUNT</v>
      </c>
      <c r="T32" s="65" t="str">
        <f>IF(T$2="Actual",Actuals!T71,"LINK TO FCST VAR CUST COUNT")</f>
        <v>LINK TO FCST VAR CUST COUNT</v>
      </c>
      <c r="U32" s="65" t="str">
        <f>IF(U$2="Actual",Actuals!U71,"LINK TO FCST VAR CUST COUNT")</f>
        <v>LINK TO FCST VAR CUST COUNT</v>
      </c>
      <c r="V32" s="65" t="str">
        <f>IF(V$2="Actual",Actuals!V71,"LINK TO FCST VAR CUST COUNT")</f>
        <v>LINK TO FCST VAR CUST COUNT</v>
      </c>
      <c r="W32" s="65" t="str">
        <f>IF(W$2="Actual",Actuals!W71,"LINK TO FCST VAR CUST COUNT")</f>
        <v>LINK TO FCST VAR CUST COUNT</v>
      </c>
      <c r="X32" s="65" t="str">
        <f>IF(X$2="Actual",Actuals!X71,"LINK TO FCST VAR CUST COUNT")</f>
        <v>LINK TO FCST VAR CUST COUNT</v>
      </c>
      <c r="Y32" s="65" t="str">
        <f>IF(Y$2="Actual",Actuals!Y71,"LINK TO FCST VAR CUST COUNT")</f>
        <v>LINK TO FCST VAR CUST COUNT</v>
      </c>
      <c r="Z32" s="65" t="str">
        <f>IF(Z$2="Actual",Actuals!Z71,"LINK TO FCST VAR CUST COUNT")</f>
        <v>LINK TO FCST VAR CUST COUNT</v>
      </c>
      <c r="AA32" s="65" t="str">
        <f>IF(AA$2="Actual",Actuals!AA71,"LINK TO FCST VAR CUST COUNT")</f>
        <v>LINK TO FCST VAR CUST COUNT</v>
      </c>
      <c r="AB32" s="65" t="str">
        <f>IF(AB$2="Actual",Actuals!AB71,"LINK TO FCST VAR CUST COUNT")</f>
        <v>LINK TO FCST VAR CUST COUNT</v>
      </c>
      <c r="AC32" s="65" t="str">
        <f>IF(AC$2="Actual",Actuals!AC71,"LINK TO FCST VAR CUST COUNT")</f>
        <v>LINK TO FCST VAR CUST COUNT</v>
      </c>
      <c r="AD32" s="65" t="str">
        <f>IF(AD$2="Actual",Actuals!AD71,"LINK TO FCST VAR CUST COUNT")</f>
        <v>LINK TO FCST VAR CUST COUNT</v>
      </c>
      <c r="AE32" s="65" t="str">
        <f>IF(AE$2="Actual",Actuals!AE71,"LINK TO FCST VAR CUST COUNT")</f>
        <v>LINK TO FCST VAR CUST COUNT</v>
      </c>
      <c r="AF32" s="65" t="str">
        <f>IF(AF$2="Actual",Actuals!AF71,"LINK TO FCST VAR CUST COUNT")</f>
        <v>LINK TO FCST VAR CUST COUNT</v>
      </c>
      <c r="AG32" s="65" t="str">
        <f>IF(AG$2="Actual",Actuals!AG71,"LINK TO FCST VAR CUST COUNT")</f>
        <v>LINK TO FCST VAR CUST COUNT</v>
      </c>
      <c r="AH32" s="65" t="str">
        <f>IF(AH$2="Actual",Actuals!AH71,"LINK TO FCST VAR CUST COUNT")</f>
        <v>LINK TO FCST VAR CUST COUNT</v>
      </c>
      <c r="AI32" s="65" t="str">
        <f>IF(AI$2="Actual",Actuals!AI71,"LINK TO FCST VAR CUST COUNT")</f>
        <v>LINK TO FCST VAR CUST COUNT</v>
      </c>
      <c r="AJ32" s="65" t="str">
        <f>IF(AJ$2="Actual",Actuals!AJ71,"LINK TO FCST VAR CUST COUNT")</f>
        <v>LINK TO FCST VAR CUST COUNT</v>
      </c>
      <c r="AK32" s="65" t="str">
        <f>IF(AK$2="Actual",Actuals!AK71,"LINK TO FCST VAR CUST COUNT")</f>
        <v>LINK TO FCST VAR CUST COUNT</v>
      </c>
      <c r="AL32" s="65" t="str">
        <f>IF(AL$2="Actual",Actuals!AL71,"LINK TO FCST VAR CUST COUNT")</f>
        <v>LINK TO FCST VAR CUST COUNT</v>
      </c>
      <c r="AM32" s="65" t="str">
        <f>IF(AM$2="Actual",Actuals!AM71,"LINK TO FCST VAR CUST COUNT")</f>
        <v>LINK TO FCST VAR CUST COUNT</v>
      </c>
      <c r="AN32" s="65" t="str">
        <f>IF(AN$2="Actual",Actuals!AN71,"LINK TO FCST VAR CUST COUNT")</f>
        <v>LINK TO FCST VAR CUST COUNT</v>
      </c>
      <c r="AO32" s="65" t="str">
        <f>IF(AO$2="Actual",Actuals!AO71,"LINK TO FCST VAR CUST COUNT")</f>
        <v>LINK TO FCST VAR CUST COUNT</v>
      </c>
      <c r="AP32" s="65" t="str">
        <f>IF(AP$2="Actual",Actuals!AP71,"LINK TO FCST VAR CUST COUNT")</f>
        <v>LINK TO FCST VAR CUST COUNT</v>
      </c>
      <c r="AQ32" s="65" t="str">
        <f>IF(AQ$2="Actual",Actuals!AQ71,"LINK TO FCST VAR CUST COUNT")</f>
        <v>LINK TO FCST VAR CUST COUNT</v>
      </c>
      <c r="AR32" s="65" t="str">
        <f>IF(AR$2="Actual",Actuals!AR71,"LINK TO FCST VAR CUST COUNT")</f>
        <v>LINK TO FCST VAR CUST COUNT</v>
      </c>
      <c r="AS32" s="65" t="str">
        <f>IF(AS$2="Actual",Actuals!AS71,"LINK TO FCST VAR CUST COUNT")</f>
        <v>LINK TO FCST VAR CUST COUNT</v>
      </c>
      <c r="AT32" s="65" t="str">
        <f>IF(AT$2="Actual",Actuals!AT71,"LINK TO FCST VAR CUST COUNT")</f>
        <v>LINK TO FCST VAR CUST COUNT</v>
      </c>
      <c r="AU32" s="65" t="str">
        <f>IF(AU$2="Actual",Actuals!AU71,"LINK TO FCST VAR CUST COUNT")</f>
        <v>LINK TO FCST VAR CUST COUNT</v>
      </c>
      <c r="AV32" s="65" t="str">
        <f>IF(AV$2="Actual",Actuals!AV71,"LINK TO FCST VAR CUST COUNT")</f>
        <v>LINK TO FCST VAR CUST COUNT</v>
      </c>
      <c r="AW32" s="65" t="str">
        <f>IF(AW$2="Actual",Actuals!AW71,"LINK TO FCST VAR CUST COUNT")</f>
        <v>LINK TO FCST VAR CUST COUNT</v>
      </c>
      <c r="AX32" s="65" t="str">
        <f>IF(AX$2="Actual",Actuals!AX71,"LINK TO FCST VAR CUST COUNT")</f>
        <v>LINK TO FCST VAR CUST COUNT</v>
      </c>
      <c r="AY32" s="65" t="str">
        <f>IF(AY$2="Actual",Actuals!AY71,"LINK TO FCST VAR CUST COUNT")</f>
        <v>LINK TO FCST VAR CUST COUNT</v>
      </c>
      <c r="AZ32" s="65" t="str">
        <f>IF(AZ$2="Actual",Actuals!AZ71,"LINK TO FCST VAR CUST COUNT")</f>
        <v>LINK TO FCST VAR CUST COUNT</v>
      </c>
      <c r="BA32" s="65" t="str">
        <f>IF(BA$2="Actual",Actuals!BA71,"LINK TO FCST VAR CUST COUNT")</f>
        <v>LINK TO FCST VAR CUST COUNT</v>
      </c>
      <c r="BB32" s="65" t="str">
        <f>IF(BB$2="Actual",Actuals!BB71,"LINK TO FCST VAR CUST COUNT")</f>
        <v>LINK TO FCST VAR CUST COUNT</v>
      </c>
      <c r="BC32" s="65" t="str">
        <f>IF(BC$2="Actual",Actuals!BC71,"LINK TO FCST VAR CUST COUNT")</f>
        <v>LINK TO FCST VAR CUST COUNT</v>
      </c>
      <c r="BD32" s="65" t="str">
        <f>IF(BD$2="Actual",Actuals!BD71,"LINK TO FCST VAR CUST COUNT")</f>
        <v>LINK TO FCST VAR CUST COUNT</v>
      </c>
      <c r="BE32" s="65" t="str">
        <f>IF(BE$2="Actual",Actuals!BE71,"LINK TO FCST VAR CUST COUNT")</f>
        <v>LINK TO FCST VAR CUST COUNT</v>
      </c>
      <c r="BF32" s="65" t="str">
        <f>IF(BF$2="Actual",Actuals!BF71,"LINK TO FCST VAR CUST COUNT")</f>
        <v>LINK TO FCST VAR CUST COUNT</v>
      </c>
      <c r="BG32" s="65" t="str">
        <f>IF(BG$2="Actual",Actuals!BG71,"LINK TO FCST VAR CUST COUNT")</f>
        <v>LINK TO FCST VAR CUST COUNT</v>
      </c>
      <c r="BH32" s="65" t="str">
        <f>IF(BH$2="Actual",Actuals!BH71,"LINK TO FCST VAR CUST COUNT")</f>
        <v>LINK TO FCST VAR CUST COUNT</v>
      </c>
      <c r="BI32" s="65" t="str">
        <f>IF(BI$2="Actual",Actuals!BI71,"LINK TO FCST VAR CUST COUNT")</f>
        <v>LINK TO FCST VAR CUST COUNT</v>
      </c>
      <c r="BJ32" s="65" t="str">
        <f>IF(BJ$2="Actual",Actuals!BJ71,"LINK TO FCST VAR CUST COUNT")</f>
        <v>LINK TO FCST VAR CUST COUNT</v>
      </c>
      <c r="BK32" s="65" t="str">
        <f>IF(BK$2="Actual",Actuals!BK71,"LINK TO FCST VAR CUST COUNT")</f>
        <v>LINK TO FCST VAR CUST COUNT</v>
      </c>
      <c r="BL32" s="65" t="str">
        <f>IF(BL$2="Actual",Actuals!BL71,"LINK TO FCST VAR CUST COUNT")</f>
        <v>LINK TO FCST VAR CUST COUNT</v>
      </c>
      <c r="BM32" s="65" t="str">
        <f>IF(BM$2="Actual",Actuals!BM71,"LINK TO FCST VAR CUST COUNT")</f>
        <v>LINK TO FCST VAR CUST COUNT</v>
      </c>
      <c r="BN32" s="65" t="str">
        <f>IF(BN$2="Actual",Actuals!BN71,"LINK TO FCST VAR CUST COUNT")</f>
        <v>LINK TO FCST VAR CUST COUNT</v>
      </c>
      <c r="BO32" s="65" t="str">
        <f>IF(BO$2="Actual",Actuals!BO71,"LINK TO FCST VAR CUST COUNT")</f>
        <v>LINK TO FCST VAR CUST COUNT</v>
      </c>
      <c r="BP32" s="65" t="str">
        <f>IF(BP$2="Actual",Actuals!BP71,"LINK TO FCST VAR CUST COUNT")</f>
        <v>LINK TO FCST VAR CUST COUNT</v>
      </c>
      <c r="BQ32" s="65" t="str">
        <f>IF(BQ$2="Actual",Actuals!BQ71,"LINK TO FCST VAR CUST COUNT")</f>
        <v>LINK TO FCST VAR CUST COUNT</v>
      </c>
      <c r="BR32" s="65" t="str">
        <f>IF(BR$2="Actual",Actuals!BR71,"LINK TO FCST VAR CUST COUNT")</f>
        <v>LINK TO FCST VAR CUST COUNT</v>
      </c>
      <c r="BS32" s="65" t="str">
        <f>IF(BS$2="Actual",Actuals!BS71,"LINK TO FCST VAR CUST COUNT")</f>
        <v>LINK TO FCST VAR CUST COUNT</v>
      </c>
      <c r="BT32" s="65" t="str">
        <f>IF(BT$2="Actual",Actuals!BT71,"LINK TO FCST VAR CUST COUNT")</f>
        <v>LINK TO FCST VAR CUST COUNT</v>
      </c>
      <c r="BU32" s="65" t="str">
        <f>IF(BU$2="Actual",Actuals!BU71,"LINK TO FCST VAR CUST COUNT")</f>
        <v>LINK TO FCST VAR CUST COUNT</v>
      </c>
    </row>
    <row r="33" spans="1:2" x14ac:dyDescent="0.3">
      <c r="A33" s="64" t="s">
        <v>837</v>
      </c>
      <c r="B33" s="65" t="s">
        <v>908</v>
      </c>
    </row>
    <row r="34" spans="1:2" x14ac:dyDescent="0.3">
      <c r="A34" s="64" t="s">
        <v>838</v>
      </c>
      <c r="B34" s="65" t="s">
        <v>908</v>
      </c>
    </row>
  </sheetData>
  <conditionalFormatting sqref="B2:BU2">
    <cfRule type="cellIs" dxfId="36" priority="1" operator="equal">
      <formula>"Fcst"</formula>
    </cfRule>
    <cfRule type="cellIs" dxfId="35" priority="2" operator="equal">
      <formula>"Actual"</formula>
    </cfRule>
  </conditionalFormatting>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tint="-0.499984740745262"/>
  </sheetPr>
  <dimension ref="A1:A43"/>
  <sheetViews>
    <sheetView workbookViewId="0">
      <selection activeCell="C5" sqref="C5"/>
    </sheetView>
  </sheetViews>
  <sheetFormatPr defaultColWidth="9.109375" defaultRowHeight="14.4" x14ac:dyDescent="0.3"/>
  <cols>
    <col min="1" max="16384" width="9.109375" style="166"/>
  </cols>
  <sheetData>
    <row r="1" spans="1:1" x14ac:dyDescent="0.3">
      <c r="A1" s="190" t="s">
        <v>162</v>
      </c>
    </row>
    <row r="3" spans="1:1" x14ac:dyDescent="0.3">
      <c r="A3" s="189" t="s">
        <v>955</v>
      </c>
    </row>
    <row r="4" spans="1:1" x14ac:dyDescent="0.3">
      <c r="A4" s="166" t="s">
        <v>956</v>
      </c>
    </row>
    <row r="6" spans="1:1" x14ac:dyDescent="0.3">
      <c r="A6" s="189"/>
    </row>
    <row r="10" spans="1:1" x14ac:dyDescent="0.3">
      <c r="A10" s="189"/>
    </row>
    <row r="15" spans="1:1" x14ac:dyDescent="0.3">
      <c r="A15" s="189"/>
    </row>
    <row r="18" spans="1:1" x14ac:dyDescent="0.3">
      <c r="A18" s="189"/>
    </row>
    <row r="22" spans="1:1" x14ac:dyDescent="0.3">
      <c r="A22" s="189"/>
    </row>
    <row r="26" spans="1:1" x14ac:dyDescent="0.3">
      <c r="A26" s="189"/>
    </row>
    <row r="31" spans="1:1" x14ac:dyDescent="0.3">
      <c r="A31" s="189"/>
    </row>
    <row r="35" spans="1:1" x14ac:dyDescent="0.3">
      <c r="A35" s="189"/>
    </row>
    <row r="39" spans="1:1" x14ac:dyDescent="0.3">
      <c r="A39" s="189"/>
    </row>
    <row r="43" spans="1:1" x14ac:dyDescent="0.3">
      <c r="A43" s="189"/>
    </row>
  </sheetData>
  <pageMargins left="0.7" right="0.7" top="0.75" bottom="0.75" header="0.3" footer="0.3"/>
  <pageSetup orientation="portrait" horizontalDpi="4294967293"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14AC-B67C-44DF-A630-A5C1AF714214}">
  <sheetPr>
    <tabColor rgb="FFFFFF00"/>
  </sheetPr>
  <dimension ref="A1:BU78"/>
  <sheetViews>
    <sheetView zoomScaleNormal="100" workbookViewId="0">
      <pane xSplit="1" ySplit="3" topLeftCell="B64" activePane="bottomRight" state="frozen"/>
      <selection pane="topRight" activeCell="C6" sqref="C6"/>
      <selection pane="bottomLeft" activeCell="C6" sqref="C6"/>
      <selection pane="bottomRight" activeCell="C82" sqref="C82"/>
    </sheetView>
  </sheetViews>
  <sheetFormatPr defaultColWidth="9.109375" defaultRowHeight="14.4" x14ac:dyDescent="0.3"/>
  <cols>
    <col min="1" max="1" width="33.109375" style="65" bestFit="1" customWidth="1"/>
    <col min="2" max="2" width="12.109375" style="65" bestFit="1" customWidth="1"/>
    <col min="3" max="53" width="11.5546875" style="65" bestFit="1" customWidth="1"/>
    <col min="54" max="73" width="12.109375" style="65" bestFit="1" customWidth="1"/>
    <col min="74" max="16384" width="9.109375" style="65"/>
  </cols>
  <sheetData>
    <row r="1" spans="1:73" ht="18" x14ac:dyDescent="0.35">
      <c r="A1" s="162" t="s">
        <v>841</v>
      </c>
    </row>
    <row r="2" spans="1:73" x14ac:dyDescent="0.3">
      <c r="B2" s="275" t="str">
        <f>Summary!C2</f>
        <v>Actual</v>
      </c>
      <c r="C2" s="275" t="str">
        <f>Summary!D2</f>
        <v>Actual</v>
      </c>
      <c r="D2" s="275" t="str">
        <f>Summary!E2</f>
        <v>Actual</v>
      </c>
      <c r="E2" s="275" t="str">
        <f>Summary!F2</f>
        <v>Actual</v>
      </c>
      <c r="F2" s="275" t="str">
        <f>Summary!G2</f>
        <v>Actual</v>
      </c>
      <c r="G2" s="275" t="str">
        <f>Summary!H2</f>
        <v>Actual</v>
      </c>
      <c r="H2" s="275" t="str">
        <f>Summary!I2</f>
        <v>Actual</v>
      </c>
      <c r="I2" s="275" t="str">
        <f>Summary!J2</f>
        <v>Fcst</v>
      </c>
      <c r="J2" s="275" t="str">
        <f>Summary!K2</f>
        <v>Fcst</v>
      </c>
      <c r="K2" s="275" t="str">
        <f>Summary!L2</f>
        <v>Fcst</v>
      </c>
      <c r="L2" s="275" t="str">
        <f>Summary!M2</f>
        <v>Fcst</v>
      </c>
      <c r="M2" s="275" t="str">
        <f>Summary!N2</f>
        <v>Fcst</v>
      </c>
      <c r="N2" s="275" t="str">
        <f>Summary!O2</f>
        <v>Fcst</v>
      </c>
      <c r="O2" s="275" t="str">
        <f>Summary!P2</f>
        <v>Fcst</v>
      </c>
      <c r="P2" s="275" t="str">
        <f>Summary!Q2</f>
        <v>Fcst</v>
      </c>
      <c r="Q2" s="275" t="str">
        <f>Summary!R2</f>
        <v>Fcst</v>
      </c>
      <c r="R2" s="275" t="str">
        <f>Summary!S2</f>
        <v>Fcst</v>
      </c>
      <c r="S2" s="275" t="str">
        <f>Summary!T2</f>
        <v>Fcst</v>
      </c>
      <c r="T2" s="275" t="str">
        <f>Summary!U2</f>
        <v>Fcst</v>
      </c>
      <c r="U2" s="275" t="str">
        <f>Summary!V2</f>
        <v>Fcst</v>
      </c>
      <c r="V2" s="275" t="str">
        <f>Summary!W2</f>
        <v>Fcst</v>
      </c>
      <c r="W2" s="275" t="str">
        <f>Summary!X2</f>
        <v>Fcst</v>
      </c>
      <c r="X2" s="275" t="str">
        <f>Summary!Y2</f>
        <v>Fcst</v>
      </c>
      <c r="Y2" s="275" t="str">
        <f>Summary!Z2</f>
        <v>Fcst</v>
      </c>
      <c r="Z2" s="275" t="str">
        <f>Summary!AA2</f>
        <v>Fcst</v>
      </c>
      <c r="AA2" s="275" t="str">
        <f>Summary!AB2</f>
        <v>Fcst</v>
      </c>
      <c r="AB2" s="275" t="str">
        <f>Summary!AC2</f>
        <v>Fcst</v>
      </c>
      <c r="AC2" s="275" t="str">
        <f>Summary!AD2</f>
        <v>Fcst</v>
      </c>
      <c r="AD2" s="275" t="str">
        <f>Summary!AE2</f>
        <v>Fcst</v>
      </c>
      <c r="AE2" s="275" t="str">
        <f>Summary!AF2</f>
        <v>Fcst</v>
      </c>
      <c r="AF2" s="275" t="str">
        <f>Summary!AG2</f>
        <v>Fcst</v>
      </c>
      <c r="AG2" s="275" t="str">
        <f>Summary!AH2</f>
        <v>Fcst</v>
      </c>
      <c r="AH2" s="275" t="str">
        <f>Summary!AI2</f>
        <v>Fcst</v>
      </c>
      <c r="AI2" s="275" t="str">
        <f>Summary!AJ2</f>
        <v>Fcst</v>
      </c>
      <c r="AJ2" s="275" t="str">
        <f>Summary!AK2</f>
        <v>Fcst</v>
      </c>
      <c r="AK2" s="275" t="str">
        <f>Summary!AL2</f>
        <v>Fcst</v>
      </c>
      <c r="AL2" s="275" t="str">
        <f>Summary!AM2</f>
        <v>Fcst</v>
      </c>
      <c r="AM2" s="275" t="str">
        <f>Summary!AN2</f>
        <v>Fcst</v>
      </c>
      <c r="AN2" s="275" t="str">
        <f>Summary!AO2</f>
        <v>Fcst</v>
      </c>
      <c r="AO2" s="275" t="str">
        <f>Summary!AP2</f>
        <v>Fcst</v>
      </c>
      <c r="AP2" s="275" t="str">
        <f>Summary!AQ2</f>
        <v>Fcst</v>
      </c>
      <c r="AQ2" s="275" t="str">
        <f>Summary!AR2</f>
        <v>Fcst</v>
      </c>
      <c r="AR2" s="275" t="str">
        <f>Summary!AS2</f>
        <v>Fcst</v>
      </c>
      <c r="AS2" s="275" t="str">
        <f>Summary!AT2</f>
        <v>Fcst</v>
      </c>
      <c r="AT2" s="275" t="str">
        <f>Summary!AU2</f>
        <v>Fcst</v>
      </c>
      <c r="AU2" s="275" t="str">
        <f>Summary!AV2</f>
        <v>Fcst</v>
      </c>
      <c r="AV2" s="275" t="str">
        <f>Summary!AW2</f>
        <v>Fcst</v>
      </c>
      <c r="AW2" s="275" t="str">
        <f>Summary!AX2</f>
        <v>Fcst</v>
      </c>
      <c r="AX2" s="275" t="str">
        <f>Summary!AY2</f>
        <v>Fcst</v>
      </c>
      <c r="AY2" s="275" t="str">
        <f>Summary!AZ2</f>
        <v>Fcst</v>
      </c>
      <c r="AZ2" s="275" t="str">
        <f>Summary!BA2</f>
        <v>Fcst</v>
      </c>
      <c r="BA2" s="275" t="str">
        <f>Summary!BB2</f>
        <v>Fcst</v>
      </c>
      <c r="BB2" s="275" t="str">
        <f>Summary!BC2</f>
        <v>Fcst</v>
      </c>
      <c r="BC2" s="275" t="str">
        <f>Summary!BD2</f>
        <v>Fcst</v>
      </c>
      <c r="BD2" s="275" t="str">
        <f>Summary!BE2</f>
        <v>Fcst</v>
      </c>
      <c r="BE2" s="275" t="str">
        <f>Summary!BF2</f>
        <v>Fcst</v>
      </c>
      <c r="BF2" s="275" t="str">
        <f>Summary!BG2</f>
        <v>Fcst</v>
      </c>
      <c r="BG2" s="275" t="str">
        <f>Summary!BH2</f>
        <v>Fcst</v>
      </c>
      <c r="BH2" s="275" t="str">
        <f>Summary!BI2</f>
        <v>Fcst</v>
      </c>
      <c r="BI2" s="275" t="str">
        <f>Summary!BJ2</f>
        <v>Fcst</v>
      </c>
      <c r="BJ2" s="275" t="str">
        <f>Summary!BK2</f>
        <v>Fcst</v>
      </c>
      <c r="BK2" s="275" t="str">
        <f>Summary!BL2</f>
        <v>Fcst</v>
      </c>
      <c r="BL2" s="275" t="str">
        <f>Summary!BM2</f>
        <v>Fcst</v>
      </c>
      <c r="BM2" s="275" t="str">
        <f>Summary!BN2</f>
        <v>Fcst</v>
      </c>
      <c r="BN2" s="275" t="str">
        <f>Summary!BO2</f>
        <v>Fcst</v>
      </c>
      <c r="BO2" s="275" t="str">
        <f>Summary!BP2</f>
        <v>Fcst</v>
      </c>
      <c r="BP2" s="275" t="str">
        <f>Summary!BQ2</f>
        <v>Fcst</v>
      </c>
      <c r="BQ2" s="275" t="str">
        <f>Summary!BR2</f>
        <v>Fcst</v>
      </c>
      <c r="BR2" s="275" t="str">
        <f>Summary!BS2</f>
        <v>Fcst</v>
      </c>
      <c r="BS2" s="275" t="str">
        <f>Summary!BT2</f>
        <v>Fcst</v>
      </c>
      <c r="BT2" s="275" t="str">
        <f>Summary!BU2</f>
        <v>Fcst</v>
      </c>
      <c r="BU2" s="275" t="str">
        <f>Summary!BV2</f>
        <v>Fcst</v>
      </c>
    </row>
    <row r="3" spans="1:73" x14ac:dyDescent="0.3">
      <c r="B3" s="60">
        <f>Summary!C6</f>
        <v>44562</v>
      </c>
      <c r="C3" s="60">
        <f>DATE(YEAR(B3),MONTH(B3)+1,DAY(B3))</f>
        <v>44593</v>
      </c>
      <c r="D3" s="60">
        <f t="shared" ref="D3:BO3" si="0">DATE(YEAR(C3),MONTH(C3)+1,DAY(C3))</f>
        <v>44621</v>
      </c>
      <c r="E3" s="60">
        <f t="shared" si="0"/>
        <v>44652</v>
      </c>
      <c r="F3" s="60">
        <f t="shared" si="0"/>
        <v>44682</v>
      </c>
      <c r="G3" s="60">
        <f t="shared" si="0"/>
        <v>44713</v>
      </c>
      <c r="H3" s="60">
        <f t="shared" si="0"/>
        <v>44743</v>
      </c>
      <c r="I3" s="60">
        <f t="shared" si="0"/>
        <v>44774</v>
      </c>
      <c r="J3" s="60">
        <f t="shared" si="0"/>
        <v>44805</v>
      </c>
      <c r="K3" s="60">
        <f t="shared" si="0"/>
        <v>44835</v>
      </c>
      <c r="L3" s="60">
        <f t="shared" si="0"/>
        <v>44866</v>
      </c>
      <c r="M3" s="60">
        <f t="shared" si="0"/>
        <v>44896</v>
      </c>
      <c r="N3" s="60">
        <f t="shared" si="0"/>
        <v>44927</v>
      </c>
      <c r="O3" s="60">
        <f t="shared" si="0"/>
        <v>44958</v>
      </c>
      <c r="P3" s="60">
        <f t="shared" si="0"/>
        <v>44986</v>
      </c>
      <c r="Q3" s="60">
        <f t="shared" si="0"/>
        <v>45017</v>
      </c>
      <c r="R3" s="60">
        <f t="shared" si="0"/>
        <v>45047</v>
      </c>
      <c r="S3" s="60">
        <f t="shared" si="0"/>
        <v>45078</v>
      </c>
      <c r="T3" s="60">
        <f t="shared" si="0"/>
        <v>45108</v>
      </c>
      <c r="U3" s="60">
        <f t="shared" si="0"/>
        <v>45139</v>
      </c>
      <c r="V3" s="60">
        <f t="shared" si="0"/>
        <v>45170</v>
      </c>
      <c r="W3" s="60">
        <f t="shared" si="0"/>
        <v>45200</v>
      </c>
      <c r="X3" s="60">
        <f t="shared" si="0"/>
        <v>45231</v>
      </c>
      <c r="Y3" s="60">
        <f t="shared" si="0"/>
        <v>45261</v>
      </c>
      <c r="Z3" s="60">
        <f t="shared" si="0"/>
        <v>45292</v>
      </c>
      <c r="AA3" s="60">
        <f t="shared" si="0"/>
        <v>45323</v>
      </c>
      <c r="AB3" s="60">
        <f t="shared" si="0"/>
        <v>45352</v>
      </c>
      <c r="AC3" s="60">
        <f t="shared" si="0"/>
        <v>45383</v>
      </c>
      <c r="AD3" s="60">
        <f t="shared" si="0"/>
        <v>45413</v>
      </c>
      <c r="AE3" s="60">
        <f t="shared" si="0"/>
        <v>45444</v>
      </c>
      <c r="AF3" s="60">
        <f t="shared" si="0"/>
        <v>45474</v>
      </c>
      <c r="AG3" s="60">
        <f t="shared" si="0"/>
        <v>45505</v>
      </c>
      <c r="AH3" s="60">
        <f t="shared" si="0"/>
        <v>45536</v>
      </c>
      <c r="AI3" s="60">
        <f t="shared" si="0"/>
        <v>45566</v>
      </c>
      <c r="AJ3" s="60">
        <f t="shared" si="0"/>
        <v>45597</v>
      </c>
      <c r="AK3" s="60">
        <f t="shared" si="0"/>
        <v>45627</v>
      </c>
      <c r="AL3" s="60">
        <f t="shared" si="0"/>
        <v>45658</v>
      </c>
      <c r="AM3" s="60">
        <f t="shared" si="0"/>
        <v>45689</v>
      </c>
      <c r="AN3" s="60">
        <f t="shared" si="0"/>
        <v>45717</v>
      </c>
      <c r="AO3" s="60">
        <f t="shared" si="0"/>
        <v>45748</v>
      </c>
      <c r="AP3" s="60">
        <f t="shared" si="0"/>
        <v>45778</v>
      </c>
      <c r="AQ3" s="60">
        <f t="shared" si="0"/>
        <v>45809</v>
      </c>
      <c r="AR3" s="60">
        <f t="shared" si="0"/>
        <v>45839</v>
      </c>
      <c r="AS3" s="60">
        <f t="shared" si="0"/>
        <v>45870</v>
      </c>
      <c r="AT3" s="60">
        <f t="shared" si="0"/>
        <v>45901</v>
      </c>
      <c r="AU3" s="60">
        <f t="shared" si="0"/>
        <v>45931</v>
      </c>
      <c r="AV3" s="60">
        <f t="shared" si="0"/>
        <v>45962</v>
      </c>
      <c r="AW3" s="60">
        <f t="shared" si="0"/>
        <v>45992</v>
      </c>
      <c r="AX3" s="60">
        <f t="shared" si="0"/>
        <v>46023</v>
      </c>
      <c r="AY3" s="60">
        <f t="shared" si="0"/>
        <v>46054</v>
      </c>
      <c r="AZ3" s="60">
        <f t="shared" si="0"/>
        <v>46082</v>
      </c>
      <c r="BA3" s="60">
        <f t="shared" si="0"/>
        <v>46113</v>
      </c>
      <c r="BB3" s="60">
        <f t="shared" si="0"/>
        <v>46143</v>
      </c>
      <c r="BC3" s="60">
        <f t="shared" si="0"/>
        <v>46174</v>
      </c>
      <c r="BD3" s="60">
        <f t="shared" si="0"/>
        <v>46204</v>
      </c>
      <c r="BE3" s="60">
        <f t="shared" si="0"/>
        <v>46235</v>
      </c>
      <c r="BF3" s="60">
        <f t="shared" si="0"/>
        <v>46266</v>
      </c>
      <c r="BG3" s="60">
        <f t="shared" si="0"/>
        <v>46296</v>
      </c>
      <c r="BH3" s="60">
        <f t="shared" si="0"/>
        <v>46327</v>
      </c>
      <c r="BI3" s="60">
        <f t="shared" si="0"/>
        <v>46357</v>
      </c>
      <c r="BJ3" s="60">
        <f t="shared" si="0"/>
        <v>46388</v>
      </c>
      <c r="BK3" s="60">
        <f t="shared" si="0"/>
        <v>46419</v>
      </c>
      <c r="BL3" s="60">
        <f t="shared" si="0"/>
        <v>46447</v>
      </c>
      <c r="BM3" s="60">
        <f t="shared" si="0"/>
        <v>46478</v>
      </c>
      <c r="BN3" s="60">
        <f t="shared" si="0"/>
        <v>46508</v>
      </c>
      <c r="BO3" s="60">
        <f t="shared" si="0"/>
        <v>46539</v>
      </c>
      <c r="BP3" s="60">
        <f t="shared" ref="BP3:BU3" si="1">DATE(YEAR(BO3),MONTH(BO3)+1,DAY(BO3))</f>
        <v>46569</v>
      </c>
      <c r="BQ3" s="60">
        <f t="shared" si="1"/>
        <v>46600</v>
      </c>
      <c r="BR3" s="60">
        <f t="shared" si="1"/>
        <v>46631</v>
      </c>
      <c r="BS3" s="60">
        <f t="shared" si="1"/>
        <v>46661</v>
      </c>
      <c r="BT3" s="60">
        <f t="shared" si="1"/>
        <v>46692</v>
      </c>
      <c r="BU3" s="60">
        <f t="shared" si="1"/>
        <v>46722</v>
      </c>
    </row>
    <row r="5" spans="1:73" x14ac:dyDescent="0.3">
      <c r="A5" s="64" t="s">
        <v>149</v>
      </c>
    </row>
    <row r="6" spans="1:73" x14ac:dyDescent="0.3">
      <c r="A6" s="65" t="s">
        <v>842</v>
      </c>
      <c r="B6" s="210">
        <f>'Revenue A Inputs'!B7</f>
        <v>12</v>
      </c>
      <c r="C6" s="210">
        <f>'Revenue A Inputs'!C7</f>
        <v>5</v>
      </c>
      <c r="D6" s="210">
        <f>'Revenue A Inputs'!D7</f>
        <v>9</v>
      </c>
      <c r="E6" s="210">
        <f>'Revenue A Inputs'!E7</f>
        <v>7</v>
      </c>
      <c r="F6" s="210">
        <f>'Revenue A Inputs'!F7</f>
        <v>10</v>
      </c>
      <c r="G6" s="210">
        <f>'Revenue A Inputs'!G7</f>
        <v>9</v>
      </c>
      <c r="H6" s="210">
        <f>'Revenue A Inputs'!H7</f>
        <v>14</v>
      </c>
      <c r="I6" s="210">
        <f>'Revenue A Inputs'!I7</f>
        <v>12</v>
      </c>
      <c r="J6" s="210">
        <f>'Revenue A Inputs'!J7</f>
        <v>8</v>
      </c>
      <c r="K6" s="210">
        <f>'Revenue A Inputs'!K7</f>
        <v>5</v>
      </c>
      <c r="L6" s="210">
        <f>'Revenue A Inputs'!L7</f>
        <v>9</v>
      </c>
      <c r="M6" s="210">
        <f>'Revenue A Inputs'!M7</f>
        <v>6</v>
      </c>
      <c r="N6" s="210">
        <f>'Revenue A Inputs'!N7</f>
        <v>6</v>
      </c>
      <c r="O6" s="210">
        <f>'Revenue A Inputs'!O7</f>
        <v>10</v>
      </c>
      <c r="P6" s="210">
        <f>'Revenue A Inputs'!P7</f>
        <v>10</v>
      </c>
      <c r="Q6" s="210">
        <f>'Revenue A Inputs'!Q7</f>
        <v>16</v>
      </c>
      <c r="R6" s="210">
        <f>'Revenue A Inputs'!R7</f>
        <v>7</v>
      </c>
      <c r="S6" s="210">
        <f>'Revenue A Inputs'!S7</f>
        <v>11</v>
      </c>
      <c r="T6" s="210">
        <f>'Revenue A Inputs'!T7</f>
        <v>18</v>
      </c>
      <c r="U6" s="210">
        <f>'Revenue A Inputs'!U7</f>
        <v>12</v>
      </c>
      <c r="V6" s="210">
        <f>'Revenue A Inputs'!V7</f>
        <v>11</v>
      </c>
      <c r="W6" s="210">
        <f>'Revenue A Inputs'!W7</f>
        <v>18</v>
      </c>
      <c r="X6" s="210">
        <f>'Revenue A Inputs'!X7</f>
        <v>7</v>
      </c>
      <c r="Y6" s="210">
        <f>'Revenue A Inputs'!Y7</f>
        <v>13</v>
      </c>
      <c r="Z6" s="210">
        <f>'Revenue A Inputs'!Z7</f>
        <v>8</v>
      </c>
      <c r="AA6" s="210">
        <f>'Revenue A Inputs'!AA7</f>
        <v>10</v>
      </c>
      <c r="AB6" s="210">
        <f>'Revenue A Inputs'!AB7</f>
        <v>17</v>
      </c>
      <c r="AC6" s="210">
        <f>'Revenue A Inputs'!AC7</f>
        <v>29</v>
      </c>
      <c r="AD6" s="210">
        <f>'Revenue A Inputs'!AD7</f>
        <v>16</v>
      </c>
      <c r="AE6" s="210">
        <f>'Revenue A Inputs'!AE7</f>
        <v>12</v>
      </c>
      <c r="AF6" s="210">
        <f>'Revenue A Inputs'!AF7</f>
        <v>15</v>
      </c>
      <c r="AG6" s="210">
        <f>'Revenue A Inputs'!AG7</f>
        <v>5</v>
      </c>
      <c r="AH6" s="210">
        <f>'Revenue A Inputs'!AH7</f>
        <v>4</v>
      </c>
      <c r="AI6" s="210">
        <f>'Revenue A Inputs'!AI7</f>
        <v>15</v>
      </c>
      <c r="AJ6" s="210">
        <f>'Revenue A Inputs'!AJ7</f>
        <v>10</v>
      </c>
      <c r="AK6" s="210">
        <f>'Revenue A Inputs'!AK7</f>
        <v>13</v>
      </c>
      <c r="AL6" s="210">
        <f>'Revenue A Inputs'!AL7</f>
        <v>10</v>
      </c>
      <c r="AM6" s="210">
        <f>'Revenue A Inputs'!AM7</f>
        <v>8</v>
      </c>
      <c r="AN6" s="210">
        <f>'Revenue A Inputs'!AN7</f>
        <v>9</v>
      </c>
      <c r="AO6" s="210">
        <f>'Revenue A Inputs'!AO7</f>
        <v>9</v>
      </c>
      <c r="AP6" s="210">
        <f>'Revenue A Inputs'!AP7</f>
        <v>10</v>
      </c>
      <c r="AQ6" s="210">
        <f>'Revenue A Inputs'!AQ7</f>
        <v>10</v>
      </c>
      <c r="AR6" s="210">
        <f>'Revenue A Inputs'!AR7</f>
        <v>11</v>
      </c>
      <c r="AS6" s="210">
        <f>'Revenue A Inputs'!AS7</f>
        <v>11</v>
      </c>
      <c r="AT6" s="210">
        <f>'Revenue A Inputs'!AT7</f>
        <v>12</v>
      </c>
      <c r="AU6" s="210">
        <f>'Revenue A Inputs'!AU7</f>
        <v>15.450971199399106</v>
      </c>
      <c r="AV6" s="210">
        <f>'Revenue A Inputs'!AV7</f>
        <v>20.803710639948775</v>
      </c>
      <c r="AW6" s="210">
        <f>'Revenue A Inputs'!AW7</f>
        <v>20.803695023765421</v>
      </c>
      <c r="AX6" s="210">
        <f>'Revenue A Inputs'!AX7</f>
        <v>19.376307069635597</v>
      </c>
      <c r="AY6" s="210">
        <f>'Revenue A Inputs'!AY7</f>
        <v>20.73264856451009</v>
      </c>
      <c r="AZ6" s="210">
        <f>'Revenue A Inputs'!AZ7</f>
        <v>25.57672533191899</v>
      </c>
      <c r="BA6" s="210">
        <f>'Revenue A Inputs'!BA7</f>
        <v>28.48317139236433</v>
      </c>
      <c r="BB6" s="210">
        <f>'Revenue A Inputs'!BB7</f>
        <v>35.975343459290094</v>
      </c>
      <c r="BC6" s="210">
        <f>'Revenue A Inputs'!BC7</f>
        <v>38.429675688110606</v>
      </c>
      <c r="BD6" s="210">
        <f>'Revenue A Inputs'!BD7</f>
        <v>38.429675688110606</v>
      </c>
      <c r="BE6" s="210">
        <f>'Revenue A Inputs'!BE7</f>
        <v>41.271534058323823</v>
      </c>
      <c r="BF6" s="210">
        <f>'Revenue A Inputs'!BF7</f>
        <v>42.304937102037719</v>
      </c>
      <c r="BG6" s="210">
        <f>'Revenue A Inputs'!BG7</f>
        <v>43.596690906680095</v>
      </c>
      <c r="BH6" s="210">
        <f>'Revenue A Inputs'!BH7</f>
        <v>46.438549276893319</v>
      </c>
      <c r="BI6" s="210">
        <f>'Revenue A Inputs'!BI7</f>
        <v>47.471952320607215</v>
      </c>
      <c r="BJ6" s="210">
        <f>'Revenue A Inputs'!BJ7</f>
        <v>48.763706125249584</v>
      </c>
      <c r="BK6" s="210">
        <f>'Revenue A Inputs'!BK7</f>
        <v>48.763706125249584</v>
      </c>
      <c r="BL6" s="210">
        <f>'Revenue A Inputs'!BL7</f>
        <v>48.763706125249584</v>
      </c>
      <c r="BM6" s="210">
        <f>'Revenue A Inputs'!BM7</f>
        <v>53.026493680569423</v>
      </c>
      <c r="BN6" s="210">
        <f>'Revenue A Inputs'!BN7</f>
        <v>54.026493680569423</v>
      </c>
      <c r="BO6" s="210">
        <f>'Revenue A Inputs'!BO7</f>
        <v>55.026493680569423</v>
      </c>
      <c r="BP6" s="210">
        <f>'Revenue A Inputs'!BP7</f>
        <v>56.026493680569423</v>
      </c>
      <c r="BQ6" s="210">
        <f>'Revenue A Inputs'!BQ7</f>
        <v>57.026493680569423</v>
      </c>
      <c r="BR6" s="210">
        <f>'Revenue A Inputs'!BR7</f>
        <v>58.026493680569423</v>
      </c>
      <c r="BS6" s="210">
        <f>'Revenue A Inputs'!BS7</f>
        <v>59.026493680569423</v>
      </c>
      <c r="BT6" s="210">
        <f>'Revenue A Inputs'!BT7</f>
        <v>60.026493680569423</v>
      </c>
      <c r="BU6" s="210">
        <f>'Revenue A Inputs'!BU7</f>
        <v>61.026493680569423</v>
      </c>
    </row>
    <row r="7" spans="1:73" x14ac:dyDescent="0.3">
      <c r="A7" s="65" t="s">
        <v>843</v>
      </c>
      <c r="B7" s="210">
        <f>'Revenue B Inputs'!B7</f>
        <v>0</v>
      </c>
      <c r="C7" s="210">
        <f>'Revenue B Inputs'!C7</f>
        <v>0</v>
      </c>
      <c r="D7" s="210">
        <f>'Revenue B Inputs'!D7</f>
        <v>0</v>
      </c>
      <c r="E7" s="210">
        <f>'Revenue B Inputs'!E7</f>
        <v>0</v>
      </c>
      <c r="F7" s="210">
        <f>'Revenue B Inputs'!F7</f>
        <v>0</v>
      </c>
      <c r="G7" s="210">
        <f>'Revenue B Inputs'!G7</f>
        <v>0</v>
      </c>
      <c r="H7" s="210">
        <f>'Revenue B Inputs'!H7</f>
        <v>0</v>
      </c>
      <c r="I7" s="210">
        <f>'Revenue B Inputs'!I7</f>
        <v>0</v>
      </c>
      <c r="J7" s="210">
        <f>'Revenue B Inputs'!J7</f>
        <v>0</v>
      </c>
      <c r="K7" s="210">
        <f>'Revenue B Inputs'!K7</f>
        <v>0</v>
      </c>
      <c r="L7" s="210">
        <f>'Revenue B Inputs'!L7</f>
        <v>0</v>
      </c>
      <c r="M7" s="210">
        <f>'Revenue B Inputs'!M7</f>
        <v>0</v>
      </c>
      <c r="N7" s="210">
        <f>'Revenue B Inputs'!N7</f>
        <v>0</v>
      </c>
      <c r="O7" s="210">
        <f>'Revenue B Inputs'!O7</f>
        <v>0</v>
      </c>
      <c r="P7" s="210">
        <f>'Revenue B Inputs'!P7</f>
        <v>0</v>
      </c>
      <c r="Q7" s="210">
        <f>'Revenue B Inputs'!Q7</f>
        <v>0</v>
      </c>
      <c r="R7" s="210">
        <f>'Revenue B Inputs'!R7</f>
        <v>0</v>
      </c>
      <c r="S7" s="210">
        <f>'Revenue B Inputs'!S7</f>
        <v>0</v>
      </c>
      <c r="T7" s="210">
        <f>'Revenue B Inputs'!T7</f>
        <v>0</v>
      </c>
      <c r="U7" s="210">
        <f>'Revenue B Inputs'!U7</f>
        <v>0</v>
      </c>
      <c r="V7" s="210">
        <f>'Revenue B Inputs'!V7</f>
        <v>0</v>
      </c>
      <c r="W7" s="210">
        <f>'Revenue B Inputs'!W7</f>
        <v>0</v>
      </c>
      <c r="X7" s="210">
        <f>'Revenue B Inputs'!X7</f>
        <v>0</v>
      </c>
      <c r="Y7" s="210">
        <f>'Revenue B Inputs'!Y7</f>
        <v>0</v>
      </c>
      <c r="Z7" s="210">
        <f>'Revenue B Inputs'!Z7</f>
        <v>0</v>
      </c>
      <c r="AA7" s="210">
        <f>'Revenue B Inputs'!AA7</f>
        <v>0</v>
      </c>
      <c r="AB7" s="210">
        <f>'Revenue B Inputs'!AB7</f>
        <v>0</v>
      </c>
      <c r="AC7" s="210">
        <f>'Revenue B Inputs'!AC7</f>
        <v>0</v>
      </c>
      <c r="AD7" s="210">
        <f>'Revenue B Inputs'!AD7</f>
        <v>0</v>
      </c>
      <c r="AE7" s="210">
        <f>'Revenue B Inputs'!AE7</f>
        <v>0</v>
      </c>
      <c r="AF7" s="210">
        <f>'Revenue B Inputs'!AF7</f>
        <v>0</v>
      </c>
      <c r="AG7" s="210">
        <f>'Revenue B Inputs'!AG7</f>
        <v>0</v>
      </c>
      <c r="AH7" s="210">
        <f>'Revenue B Inputs'!AH7</f>
        <v>0</v>
      </c>
      <c r="AI7" s="210">
        <f>'Revenue B Inputs'!AI7</f>
        <v>0</v>
      </c>
      <c r="AJ7" s="210">
        <f>'Revenue B Inputs'!AJ7</f>
        <v>0</v>
      </c>
      <c r="AK7" s="210">
        <f>'Revenue B Inputs'!AK7</f>
        <v>0</v>
      </c>
      <c r="AL7" s="210">
        <f>'Revenue B Inputs'!AL7</f>
        <v>0</v>
      </c>
      <c r="AM7" s="210">
        <f>'Revenue B Inputs'!AM7</f>
        <v>0</v>
      </c>
      <c r="AN7" s="210">
        <f>'Revenue B Inputs'!AN7</f>
        <v>0</v>
      </c>
      <c r="AO7" s="210">
        <f>'Revenue B Inputs'!AO7</f>
        <v>0</v>
      </c>
      <c r="AP7" s="210">
        <f>'Revenue B Inputs'!AP7</f>
        <v>0</v>
      </c>
      <c r="AQ7" s="210">
        <f>'Revenue B Inputs'!AQ7</f>
        <v>0</v>
      </c>
      <c r="AR7" s="210">
        <f>'Revenue B Inputs'!AR7</f>
        <v>0</v>
      </c>
      <c r="AS7" s="210">
        <f>'Revenue B Inputs'!AS7</f>
        <v>0</v>
      </c>
      <c r="AT7" s="210">
        <f>'Revenue B Inputs'!AT7</f>
        <v>0</v>
      </c>
      <c r="AU7" s="210">
        <f>'Revenue B Inputs'!AU7</f>
        <v>0</v>
      </c>
      <c r="AV7" s="210">
        <f>'Revenue B Inputs'!AV7</f>
        <v>0</v>
      </c>
      <c r="AW7" s="210">
        <f>'Revenue B Inputs'!AW7</f>
        <v>0</v>
      </c>
      <c r="AX7" s="210">
        <f>'Revenue B Inputs'!AX7</f>
        <v>0</v>
      </c>
      <c r="AY7" s="210">
        <f>'Revenue B Inputs'!AY7</f>
        <v>0</v>
      </c>
      <c r="AZ7" s="210">
        <f>'Revenue B Inputs'!AZ7</f>
        <v>0</v>
      </c>
      <c r="BA7" s="210">
        <f>'Revenue B Inputs'!BA7</f>
        <v>0</v>
      </c>
      <c r="BB7" s="210">
        <f>'Revenue B Inputs'!BB7</f>
        <v>0</v>
      </c>
      <c r="BC7" s="210">
        <f>'Revenue B Inputs'!BC7</f>
        <v>0</v>
      </c>
      <c r="BD7" s="210">
        <f>'Revenue B Inputs'!BD7</f>
        <v>0</v>
      </c>
      <c r="BE7" s="210">
        <f>'Revenue B Inputs'!BE7</f>
        <v>0</v>
      </c>
      <c r="BF7" s="210">
        <f>'Revenue B Inputs'!BF7</f>
        <v>0</v>
      </c>
      <c r="BG7" s="210">
        <f>'Revenue B Inputs'!BG7</f>
        <v>0</v>
      </c>
      <c r="BH7" s="210">
        <f>'Revenue B Inputs'!BH7</f>
        <v>0</v>
      </c>
      <c r="BI7" s="210">
        <f>'Revenue B Inputs'!BI7</f>
        <v>0</v>
      </c>
      <c r="BJ7" s="210">
        <f>'Revenue B Inputs'!BJ7</f>
        <v>0</v>
      </c>
      <c r="BK7" s="210">
        <f>'Revenue B Inputs'!BK7</f>
        <v>0</v>
      </c>
      <c r="BL7" s="210">
        <f>'Revenue B Inputs'!BL7</f>
        <v>0</v>
      </c>
      <c r="BM7" s="210">
        <f>'Revenue B Inputs'!BM7</f>
        <v>0</v>
      </c>
      <c r="BN7" s="210">
        <f>'Revenue B Inputs'!BN7</f>
        <v>0</v>
      </c>
      <c r="BO7" s="210">
        <f>'Revenue B Inputs'!BO7</f>
        <v>0</v>
      </c>
      <c r="BP7" s="210">
        <f>'Revenue B Inputs'!BP7</f>
        <v>0</v>
      </c>
      <c r="BQ7" s="210">
        <f>'Revenue B Inputs'!BQ7</f>
        <v>0</v>
      </c>
      <c r="BR7" s="210">
        <f>'Revenue B Inputs'!BR7</f>
        <v>0</v>
      </c>
      <c r="BS7" s="210">
        <f>'Revenue B Inputs'!BS7</f>
        <v>0</v>
      </c>
      <c r="BT7" s="210">
        <f>'Revenue B Inputs'!BT7</f>
        <v>0</v>
      </c>
      <c r="BU7" s="210">
        <f>'Revenue B Inputs'!BU7</f>
        <v>0</v>
      </c>
    </row>
    <row r="8" spans="1:73" x14ac:dyDescent="0.3">
      <c r="A8" s="65" t="s">
        <v>844</v>
      </c>
      <c r="B8" s="210">
        <f>'Revenue C Inputs'!B7</f>
        <v>0</v>
      </c>
      <c r="C8" s="210">
        <f>'Revenue C Inputs'!C7</f>
        <v>0</v>
      </c>
      <c r="D8" s="210">
        <f>'Revenue C Inputs'!D7</f>
        <v>0</v>
      </c>
      <c r="E8" s="210">
        <f>'Revenue C Inputs'!E7</f>
        <v>0</v>
      </c>
      <c r="F8" s="210">
        <f>'Revenue C Inputs'!F7</f>
        <v>0</v>
      </c>
      <c r="G8" s="210">
        <f>'Revenue C Inputs'!G7</f>
        <v>0</v>
      </c>
      <c r="H8" s="210">
        <f>'Revenue C Inputs'!H7</f>
        <v>0</v>
      </c>
      <c r="I8" s="210">
        <f>'Revenue C Inputs'!I7</f>
        <v>0</v>
      </c>
      <c r="J8" s="210">
        <f>'Revenue C Inputs'!J7</f>
        <v>0</v>
      </c>
      <c r="K8" s="210">
        <f>'Revenue C Inputs'!K7</f>
        <v>0</v>
      </c>
      <c r="L8" s="210">
        <f>'Revenue C Inputs'!L7</f>
        <v>0</v>
      </c>
      <c r="M8" s="210">
        <f>'Revenue C Inputs'!M7</f>
        <v>0</v>
      </c>
      <c r="N8" s="210">
        <f>'Revenue C Inputs'!N7</f>
        <v>0</v>
      </c>
      <c r="O8" s="210">
        <f>'Revenue C Inputs'!O7</f>
        <v>0</v>
      </c>
      <c r="P8" s="210">
        <f>'Revenue C Inputs'!P7</f>
        <v>0</v>
      </c>
      <c r="Q8" s="210">
        <f>'Revenue C Inputs'!Q7</f>
        <v>0</v>
      </c>
      <c r="R8" s="210">
        <f>'Revenue C Inputs'!R7</f>
        <v>0</v>
      </c>
      <c r="S8" s="210">
        <f>'Revenue C Inputs'!S7</f>
        <v>0</v>
      </c>
      <c r="T8" s="210">
        <f>'Revenue C Inputs'!T7</f>
        <v>0</v>
      </c>
      <c r="U8" s="210">
        <f>'Revenue C Inputs'!U7</f>
        <v>0</v>
      </c>
      <c r="V8" s="210">
        <f>'Revenue C Inputs'!V7</f>
        <v>0</v>
      </c>
      <c r="W8" s="210">
        <f>'Revenue C Inputs'!W7</f>
        <v>0</v>
      </c>
      <c r="X8" s="210">
        <f>'Revenue C Inputs'!X7</f>
        <v>0</v>
      </c>
      <c r="Y8" s="210">
        <f>'Revenue C Inputs'!Y7</f>
        <v>0</v>
      </c>
      <c r="Z8" s="210">
        <f>'Revenue C Inputs'!Z7</f>
        <v>0</v>
      </c>
      <c r="AA8" s="210">
        <f>'Revenue C Inputs'!AA7</f>
        <v>0</v>
      </c>
      <c r="AB8" s="210">
        <f>'Revenue C Inputs'!AB7</f>
        <v>0</v>
      </c>
      <c r="AC8" s="210">
        <f>'Revenue C Inputs'!AC7</f>
        <v>0</v>
      </c>
      <c r="AD8" s="210">
        <f>'Revenue C Inputs'!AD7</f>
        <v>0</v>
      </c>
      <c r="AE8" s="210">
        <f>'Revenue C Inputs'!AE7</f>
        <v>0</v>
      </c>
      <c r="AF8" s="210">
        <f>'Revenue C Inputs'!AF7</f>
        <v>0</v>
      </c>
      <c r="AG8" s="210">
        <f>'Revenue C Inputs'!AG7</f>
        <v>0</v>
      </c>
      <c r="AH8" s="210">
        <f>'Revenue C Inputs'!AH7</f>
        <v>0</v>
      </c>
      <c r="AI8" s="210">
        <f>'Revenue C Inputs'!AI7</f>
        <v>0</v>
      </c>
      <c r="AJ8" s="210">
        <f>'Revenue C Inputs'!AJ7</f>
        <v>0</v>
      </c>
      <c r="AK8" s="210">
        <f>'Revenue C Inputs'!AK7</f>
        <v>0</v>
      </c>
      <c r="AL8" s="210">
        <f>'Revenue C Inputs'!AL7</f>
        <v>0</v>
      </c>
      <c r="AM8" s="210">
        <f>'Revenue C Inputs'!AM7</f>
        <v>0</v>
      </c>
      <c r="AN8" s="210">
        <f>'Revenue C Inputs'!AN7</f>
        <v>0</v>
      </c>
      <c r="AO8" s="210">
        <f>'Revenue C Inputs'!AO7</f>
        <v>0</v>
      </c>
      <c r="AP8" s="210">
        <f>'Revenue C Inputs'!AP7</f>
        <v>0</v>
      </c>
      <c r="AQ8" s="210">
        <f>'Revenue C Inputs'!AQ7</f>
        <v>0</v>
      </c>
      <c r="AR8" s="210">
        <f>'Revenue C Inputs'!AR7</f>
        <v>0</v>
      </c>
      <c r="AS8" s="210">
        <f>'Revenue C Inputs'!AS7</f>
        <v>0</v>
      </c>
      <c r="AT8" s="210">
        <f>'Revenue C Inputs'!AT7</f>
        <v>0</v>
      </c>
      <c r="AU8" s="210">
        <f>'Revenue C Inputs'!AU7</f>
        <v>0</v>
      </c>
      <c r="AV8" s="210">
        <f>'Revenue C Inputs'!AV7</f>
        <v>0</v>
      </c>
      <c r="AW8" s="210">
        <f>'Revenue C Inputs'!AW7</f>
        <v>0</v>
      </c>
      <c r="AX8" s="210">
        <f>'Revenue C Inputs'!AX7</f>
        <v>0</v>
      </c>
      <c r="AY8" s="210">
        <f>'Revenue C Inputs'!AY7</f>
        <v>0</v>
      </c>
      <c r="AZ8" s="210">
        <f>'Revenue C Inputs'!AZ7</f>
        <v>0</v>
      </c>
      <c r="BA8" s="210">
        <f>'Revenue C Inputs'!BA7</f>
        <v>0</v>
      </c>
      <c r="BB8" s="210">
        <f>'Revenue C Inputs'!BB7</f>
        <v>0</v>
      </c>
      <c r="BC8" s="210">
        <f>'Revenue C Inputs'!BC7</f>
        <v>0</v>
      </c>
      <c r="BD8" s="210">
        <f>'Revenue C Inputs'!BD7</f>
        <v>0</v>
      </c>
      <c r="BE8" s="210">
        <f>'Revenue C Inputs'!BE7</f>
        <v>0</v>
      </c>
      <c r="BF8" s="210">
        <f>'Revenue C Inputs'!BF7</f>
        <v>0</v>
      </c>
      <c r="BG8" s="210">
        <f>'Revenue C Inputs'!BG7</f>
        <v>0</v>
      </c>
      <c r="BH8" s="210">
        <f>'Revenue C Inputs'!BH7</f>
        <v>0</v>
      </c>
      <c r="BI8" s="210">
        <f>'Revenue C Inputs'!BI7</f>
        <v>0</v>
      </c>
      <c r="BJ8" s="210">
        <f>'Revenue C Inputs'!BJ7</f>
        <v>0</v>
      </c>
      <c r="BK8" s="210">
        <f>'Revenue C Inputs'!BK7</f>
        <v>0</v>
      </c>
      <c r="BL8" s="210">
        <f>'Revenue C Inputs'!BL7</f>
        <v>0</v>
      </c>
      <c r="BM8" s="210">
        <f>'Revenue C Inputs'!BM7</f>
        <v>0</v>
      </c>
      <c r="BN8" s="210">
        <f>'Revenue C Inputs'!BN7</f>
        <v>0</v>
      </c>
      <c r="BO8" s="210">
        <f>'Revenue C Inputs'!BO7</f>
        <v>0</v>
      </c>
      <c r="BP8" s="210">
        <f>'Revenue C Inputs'!BP7</f>
        <v>0</v>
      </c>
      <c r="BQ8" s="210">
        <f>'Revenue C Inputs'!BQ7</f>
        <v>0</v>
      </c>
      <c r="BR8" s="210">
        <f>'Revenue C Inputs'!BR7</f>
        <v>0</v>
      </c>
      <c r="BS8" s="210">
        <f>'Revenue C Inputs'!BS7</f>
        <v>0</v>
      </c>
      <c r="BT8" s="210">
        <f>'Revenue C Inputs'!BT7</f>
        <v>0</v>
      </c>
      <c r="BU8" s="210">
        <f>'Revenue C Inputs'!BU7</f>
        <v>0</v>
      </c>
    </row>
    <row r="9" spans="1:73" x14ac:dyDescent="0.3">
      <c r="A9" s="65" t="s">
        <v>845</v>
      </c>
      <c r="B9" s="210">
        <f>'Revenue D Inputs'!B11</f>
        <v>0</v>
      </c>
      <c r="C9" s="210">
        <f>'Revenue D Inputs'!C11</f>
        <v>0</v>
      </c>
      <c r="D9" s="210">
        <f>'Revenue D Inputs'!D11</f>
        <v>0</v>
      </c>
      <c r="E9" s="210">
        <f>'Revenue D Inputs'!E11</f>
        <v>0</v>
      </c>
      <c r="F9" s="210">
        <f>'Revenue D Inputs'!F11</f>
        <v>0</v>
      </c>
      <c r="G9" s="210">
        <f>'Revenue D Inputs'!G11</f>
        <v>0</v>
      </c>
      <c r="H9" s="210">
        <f>'Revenue D Inputs'!H11</f>
        <v>0</v>
      </c>
      <c r="I9" s="210">
        <f>'Revenue D Inputs'!I11</f>
        <v>0</v>
      </c>
      <c r="J9" s="210">
        <f>'Revenue D Inputs'!J11</f>
        <v>0</v>
      </c>
      <c r="K9" s="210">
        <f>'Revenue D Inputs'!K11</f>
        <v>0</v>
      </c>
      <c r="L9" s="210">
        <f>'Revenue D Inputs'!L11</f>
        <v>0</v>
      </c>
      <c r="M9" s="210">
        <f>'Revenue D Inputs'!M11</f>
        <v>0</v>
      </c>
      <c r="N9" s="210">
        <f>'Revenue D Inputs'!N11</f>
        <v>0</v>
      </c>
      <c r="O9" s="210">
        <f>'Revenue D Inputs'!O11</f>
        <v>0</v>
      </c>
      <c r="P9" s="210">
        <f>'Revenue D Inputs'!P11</f>
        <v>0</v>
      </c>
      <c r="Q9" s="210">
        <f>'Revenue D Inputs'!Q11</f>
        <v>0</v>
      </c>
      <c r="R9" s="210">
        <f>'Revenue D Inputs'!R11</f>
        <v>0</v>
      </c>
      <c r="S9" s="210">
        <f>'Revenue D Inputs'!S11</f>
        <v>0</v>
      </c>
      <c r="T9" s="210">
        <f>'Revenue D Inputs'!T11</f>
        <v>0</v>
      </c>
      <c r="U9" s="210">
        <f>'Revenue D Inputs'!U11</f>
        <v>0</v>
      </c>
      <c r="V9" s="210">
        <f>'Revenue D Inputs'!V11</f>
        <v>0</v>
      </c>
      <c r="W9" s="210">
        <f>'Revenue D Inputs'!W11</f>
        <v>0</v>
      </c>
      <c r="X9" s="210">
        <f>'Revenue D Inputs'!X11</f>
        <v>0</v>
      </c>
      <c r="Y9" s="210">
        <f>'Revenue D Inputs'!Y11</f>
        <v>0</v>
      </c>
      <c r="Z9" s="210">
        <f>'Revenue D Inputs'!Z11</f>
        <v>0</v>
      </c>
      <c r="AA9" s="210">
        <f>'Revenue D Inputs'!AA11</f>
        <v>0</v>
      </c>
      <c r="AB9" s="210">
        <f>'Revenue D Inputs'!AB11</f>
        <v>0</v>
      </c>
      <c r="AC9" s="210">
        <f>'Revenue D Inputs'!AC11</f>
        <v>0</v>
      </c>
      <c r="AD9" s="210">
        <f>'Revenue D Inputs'!AD11</f>
        <v>0</v>
      </c>
      <c r="AE9" s="210">
        <f>'Revenue D Inputs'!AE11</f>
        <v>0</v>
      </c>
      <c r="AF9" s="210">
        <f>'Revenue D Inputs'!AF11</f>
        <v>0</v>
      </c>
      <c r="AG9" s="210">
        <f>'Revenue D Inputs'!AG11</f>
        <v>0</v>
      </c>
      <c r="AH9" s="210">
        <f>'Revenue D Inputs'!AH11</f>
        <v>0</v>
      </c>
      <c r="AI9" s="210">
        <f>'Revenue D Inputs'!AI11</f>
        <v>0</v>
      </c>
      <c r="AJ9" s="210">
        <f>'Revenue D Inputs'!AJ11</f>
        <v>0</v>
      </c>
      <c r="AK9" s="210">
        <f>'Revenue D Inputs'!AK11</f>
        <v>0</v>
      </c>
      <c r="AL9" s="210">
        <f>'Revenue D Inputs'!AL11</f>
        <v>0</v>
      </c>
      <c r="AM9" s="210">
        <f>'Revenue D Inputs'!AM11</f>
        <v>0</v>
      </c>
      <c r="AN9" s="210">
        <f>'Revenue D Inputs'!AN11</f>
        <v>0</v>
      </c>
      <c r="AO9" s="210">
        <f>'Revenue D Inputs'!AO11</f>
        <v>0</v>
      </c>
      <c r="AP9" s="210">
        <f>'Revenue D Inputs'!AP11</f>
        <v>0</v>
      </c>
      <c r="AQ9" s="210">
        <f>'Revenue D Inputs'!AQ11</f>
        <v>0</v>
      </c>
      <c r="AR9" s="210">
        <f>'Revenue D Inputs'!AR11</f>
        <v>0</v>
      </c>
      <c r="AS9" s="210">
        <f>'Revenue D Inputs'!AS11</f>
        <v>0</v>
      </c>
      <c r="AT9" s="210">
        <f>'Revenue D Inputs'!AT11</f>
        <v>0</v>
      </c>
      <c r="AU9" s="210">
        <f>'Revenue D Inputs'!AU11</f>
        <v>0</v>
      </c>
      <c r="AV9" s="210">
        <f>'Revenue D Inputs'!AV11</f>
        <v>0</v>
      </c>
      <c r="AW9" s="210">
        <f>'Revenue D Inputs'!AW11</f>
        <v>0</v>
      </c>
      <c r="AX9" s="210">
        <f>'Revenue D Inputs'!AX11</f>
        <v>0</v>
      </c>
      <c r="AY9" s="210">
        <f>'Revenue D Inputs'!AY11</f>
        <v>0</v>
      </c>
      <c r="AZ9" s="210">
        <f>'Revenue D Inputs'!AZ11</f>
        <v>0</v>
      </c>
      <c r="BA9" s="210">
        <f>'Revenue D Inputs'!BA11</f>
        <v>0</v>
      </c>
      <c r="BB9" s="210">
        <f>'Revenue D Inputs'!BB11</f>
        <v>0</v>
      </c>
      <c r="BC9" s="210">
        <f>'Revenue D Inputs'!BC11</f>
        <v>0</v>
      </c>
      <c r="BD9" s="210">
        <f>'Revenue D Inputs'!BD11</f>
        <v>0</v>
      </c>
      <c r="BE9" s="210">
        <f>'Revenue D Inputs'!BE11</f>
        <v>0</v>
      </c>
      <c r="BF9" s="210">
        <f>'Revenue D Inputs'!BF11</f>
        <v>0</v>
      </c>
      <c r="BG9" s="210">
        <f>'Revenue D Inputs'!BG11</f>
        <v>0</v>
      </c>
      <c r="BH9" s="210">
        <f>'Revenue D Inputs'!BH11</f>
        <v>0</v>
      </c>
      <c r="BI9" s="210">
        <f>'Revenue D Inputs'!BI11</f>
        <v>0</v>
      </c>
      <c r="BJ9" s="210">
        <f>'Revenue D Inputs'!BJ11</f>
        <v>0</v>
      </c>
      <c r="BK9" s="210">
        <f>'Revenue D Inputs'!BK11</f>
        <v>0</v>
      </c>
      <c r="BL9" s="210">
        <f>'Revenue D Inputs'!BL11</f>
        <v>0</v>
      </c>
      <c r="BM9" s="210">
        <f>'Revenue D Inputs'!BM11</f>
        <v>0</v>
      </c>
      <c r="BN9" s="210">
        <f>'Revenue D Inputs'!BN11</f>
        <v>0</v>
      </c>
      <c r="BO9" s="210">
        <f>'Revenue D Inputs'!BO11</f>
        <v>0</v>
      </c>
      <c r="BP9" s="210">
        <f>'Revenue D Inputs'!BP11</f>
        <v>0</v>
      </c>
      <c r="BQ9" s="210">
        <f>'Revenue D Inputs'!BQ11</f>
        <v>0</v>
      </c>
      <c r="BR9" s="210">
        <f>'Revenue D Inputs'!BR11</f>
        <v>0</v>
      </c>
      <c r="BS9" s="210">
        <f>'Revenue D Inputs'!BS11</f>
        <v>0</v>
      </c>
      <c r="BT9" s="210">
        <f>'Revenue D Inputs'!BT11</f>
        <v>0</v>
      </c>
      <c r="BU9" s="210">
        <f>'Revenue D Inputs'!BU11</f>
        <v>0</v>
      </c>
    </row>
    <row r="10" spans="1:73" x14ac:dyDescent="0.3">
      <c r="A10" s="65" t="s">
        <v>846</v>
      </c>
      <c r="B10" s="210">
        <f>'Revenue E Inputs'!B36</f>
        <v>0</v>
      </c>
      <c r="C10" s="210">
        <f>'Revenue E Inputs'!C36</f>
        <v>0</v>
      </c>
      <c r="D10" s="210">
        <f>'Revenue E Inputs'!D36</f>
        <v>0</v>
      </c>
      <c r="E10" s="210">
        <f>'Revenue E Inputs'!E36</f>
        <v>0</v>
      </c>
      <c r="F10" s="210">
        <f>'Revenue E Inputs'!F36</f>
        <v>0</v>
      </c>
      <c r="G10" s="210">
        <f>'Revenue E Inputs'!G36</f>
        <v>0</v>
      </c>
      <c r="H10" s="210">
        <f>'Revenue E Inputs'!H36</f>
        <v>0</v>
      </c>
      <c r="I10" s="210">
        <f>'Revenue E Inputs'!I36</f>
        <v>0</v>
      </c>
      <c r="J10" s="210">
        <f>'Revenue E Inputs'!J36</f>
        <v>0</v>
      </c>
      <c r="K10" s="210">
        <f>'Revenue E Inputs'!K36</f>
        <v>0</v>
      </c>
      <c r="L10" s="210">
        <f>'Revenue E Inputs'!L36</f>
        <v>0</v>
      </c>
      <c r="M10" s="210">
        <f>'Revenue E Inputs'!M36</f>
        <v>0</v>
      </c>
      <c r="N10" s="210">
        <f>'Revenue E Inputs'!N36</f>
        <v>0</v>
      </c>
      <c r="O10" s="210">
        <f>'Revenue E Inputs'!O36</f>
        <v>0</v>
      </c>
      <c r="P10" s="210">
        <f>'Revenue E Inputs'!P36</f>
        <v>0</v>
      </c>
      <c r="Q10" s="210">
        <f>'Revenue E Inputs'!Q36</f>
        <v>0</v>
      </c>
      <c r="R10" s="210">
        <f>'Revenue E Inputs'!R36</f>
        <v>0</v>
      </c>
      <c r="S10" s="210">
        <f>'Revenue E Inputs'!S36</f>
        <v>0</v>
      </c>
      <c r="T10" s="210">
        <f>'Revenue E Inputs'!T36</f>
        <v>0</v>
      </c>
      <c r="U10" s="210">
        <f>'Revenue E Inputs'!U36</f>
        <v>0</v>
      </c>
      <c r="V10" s="210">
        <f>'Revenue E Inputs'!V36</f>
        <v>0</v>
      </c>
      <c r="W10" s="210">
        <f>'Revenue E Inputs'!W36</f>
        <v>0</v>
      </c>
      <c r="X10" s="210">
        <f>'Revenue E Inputs'!X36</f>
        <v>0</v>
      </c>
      <c r="Y10" s="210">
        <f>'Revenue E Inputs'!Y36</f>
        <v>0</v>
      </c>
      <c r="Z10" s="210">
        <f>'Revenue E Inputs'!Z36</f>
        <v>0</v>
      </c>
      <c r="AA10" s="210">
        <f>'Revenue E Inputs'!AA36</f>
        <v>0</v>
      </c>
      <c r="AB10" s="210">
        <f>'Revenue E Inputs'!AB36</f>
        <v>0</v>
      </c>
      <c r="AC10" s="210">
        <f>'Revenue E Inputs'!AC36</f>
        <v>0</v>
      </c>
      <c r="AD10" s="210">
        <f>'Revenue E Inputs'!AD36</f>
        <v>0</v>
      </c>
      <c r="AE10" s="210">
        <f>'Revenue E Inputs'!AE36</f>
        <v>0</v>
      </c>
      <c r="AF10" s="210">
        <f>'Revenue E Inputs'!AF36</f>
        <v>0</v>
      </c>
      <c r="AG10" s="210">
        <f>'Revenue E Inputs'!AG36</f>
        <v>0</v>
      </c>
      <c r="AH10" s="210">
        <f>'Revenue E Inputs'!AH36</f>
        <v>0</v>
      </c>
      <c r="AI10" s="210">
        <f>'Revenue E Inputs'!AI36</f>
        <v>0</v>
      </c>
      <c r="AJ10" s="210">
        <f>'Revenue E Inputs'!AJ36</f>
        <v>0</v>
      </c>
      <c r="AK10" s="210">
        <f>'Revenue E Inputs'!AK36</f>
        <v>0</v>
      </c>
      <c r="AL10" s="210">
        <f>'Revenue E Inputs'!AL36</f>
        <v>0</v>
      </c>
      <c r="AM10" s="210">
        <f>'Revenue E Inputs'!AM36</f>
        <v>0</v>
      </c>
      <c r="AN10" s="210">
        <f>'Revenue E Inputs'!AN36</f>
        <v>0</v>
      </c>
      <c r="AO10" s="210">
        <f>'Revenue E Inputs'!AO36</f>
        <v>0</v>
      </c>
      <c r="AP10" s="210">
        <f>'Revenue E Inputs'!AP36</f>
        <v>0</v>
      </c>
      <c r="AQ10" s="210">
        <f>'Revenue E Inputs'!AQ36</f>
        <v>0</v>
      </c>
      <c r="AR10" s="210">
        <f>'Revenue E Inputs'!AR36</f>
        <v>0</v>
      </c>
      <c r="AS10" s="210">
        <f>'Revenue E Inputs'!AS36</f>
        <v>0</v>
      </c>
      <c r="AT10" s="210">
        <f>'Revenue E Inputs'!AT36</f>
        <v>0</v>
      </c>
      <c r="AU10" s="210">
        <f>'Revenue E Inputs'!AU36</f>
        <v>0</v>
      </c>
      <c r="AV10" s="210">
        <f>'Revenue E Inputs'!AV36</f>
        <v>0</v>
      </c>
      <c r="AW10" s="210">
        <f>'Revenue E Inputs'!AW36</f>
        <v>0</v>
      </c>
      <c r="AX10" s="210">
        <f>'Revenue E Inputs'!AX36</f>
        <v>0</v>
      </c>
      <c r="AY10" s="210">
        <f>'Revenue E Inputs'!AY36</f>
        <v>0</v>
      </c>
      <c r="AZ10" s="210">
        <f>'Revenue E Inputs'!AZ36</f>
        <v>0</v>
      </c>
      <c r="BA10" s="210">
        <f>'Revenue E Inputs'!BA36</f>
        <v>0</v>
      </c>
      <c r="BB10" s="210">
        <f>'Revenue E Inputs'!BB36</f>
        <v>0</v>
      </c>
      <c r="BC10" s="210">
        <f>'Revenue E Inputs'!BC36</f>
        <v>0</v>
      </c>
      <c r="BD10" s="210">
        <f>'Revenue E Inputs'!BD36</f>
        <v>0</v>
      </c>
      <c r="BE10" s="210">
        <f>'Revenue E Inputs'!BE36</f>
        <v>0</v>
      </c>
      <c r="BF10" s="210">
        <f>'Revenue E Inputs'!BF36</f>
        <v>0</v>
      </c>
      <c r="BG10" s="210">
        <f>'Revenue E Inputs'!BG36</f>
        <v>0</v>
      </c>
      <c r="BH10" s="210">
        <f>'Revenue E Inputs'!BH36</f>
        <v>0</v>
      </c>
      <c r="BI10" s="210">
        <f>'Revenue E Inputs'!BI36</f>
        <v>0</v>
      </c>
      <c r="BJ10" s="210">
        <f>'Revenue E Inputs'!BJ36</f>
        <v>0</v>
      </c>
      <c r="BK10" s="210">
        <f>'Revenue E Inputs'!BK36</f>
        <v>0</v>
      </c>
      <c r="BL10" s="210">
        <f>'Revenue E Inputs'!BL36</f>
        <v>0</v>
      </c>
      <c r="BM10" s="210">
        <f>'Revenue E Inputs'!BM36</f>
        <v>0</v>
      </c>
      <c r="BN10" s="210">
        <f>'Revenue E Inputs'!BN36</f>
        <v>0</v>
      </c>
      <c r="BO10" s="210">
        <f>'Revenue E Inputs'!BO36</f>
        <v>0</v>
      </c>
      <c r="BP10" s="210">
        <f>'Revenue E Inputs'!BP36</f>
        <v>0</v>
      </c>
      <c r="BQ10" s="210">
        <f>'Revenue E Inputs'!BQ36</f>
        <v>0</v>
      </c>
      <c r="BR10" s="210">
        <f>'Revenue E Inputs'!BR36</f>
        <v>0</v>
      </c>
      <c r="BS10" s="210">
        <f>'Revenue E Inputs'!BS36</f>
        <v>0</v>
      </c>
      <c r="BT10" s="210">
        <f>'Revenue E Inputs'!BT36</f>
        <v>0</v>
      </c>
      <c r="BU10" s="210">
        <f>'Revenue E Inputs'!BU36</f>
        <v>0</v>
      </c>
    </row>
    <row r="12" spans="1:73" x14ac:dyDescent="0.3">
      <c r="A12" s="64" t="s">
        <v>847</v>
      </c>
    </row>
    <row r="13" spans="1:73" x14ac:dyDescent="0.3">
      <c r="A13" s="65" t="s">
        <v>842</v>
      </c>
      <c r="B13" s="254">
        <v>10000</v>
      </c>
      <c r="C13" s="150">
        <f>B13</f>
        <v>10000</v>
      </c>
      <c r="D13" s="150">
        <f t="shared" ref="D13:BO14" si="2">C13</f>
        <v>10000</v>
      </c>
      <c r="E13" s="150">
        <f t="shared" si="2"/>
        <v>10000</v>
      </c>
      <c r="F13" s="150">
        <f t="shared" si="2"/>
        <v>10000</v>
      </c>
      <c r="G13" s="150">
        <f t="shared" si="2"/>
        <v>10000</v>
      </c>
      <c r="H13" s="150">
        <f t="shared" si="2"/>
        <v>10000</v>
      </c>
      <c r="I13" s="150">
        <f t="shared" si="2"/>
        <v>10000</v>
      </c>
      <c r="J13" s="150">
        <f t="shared" si="2"/>
        <v>10000</v>
      </c>
      <c r="K13" s="150">
        <f t="shared" si="2"/>
        <v>10000</v>
      </c>
      <c r="L13" s="150">
        <f t="shared" si="2"/>
        <v>10000</v>
      </c>
      <c r="M13" s="150">
        <f t="shared" si="2"/>
        <v>10000</v>
      </c>
      <c r="N13" s="150">
        <f t="shared" si="2"/>
        <v>10000</v>
      </c>
      <c r="O13" s="150">
        <f t="shared" si="2"/>
        <v>10000</v>
      </c>
      <c r="P13" s="150">
        <f t="shared" si="2"/>
        <v>10000</v>
      </c>
      <c r="Q13" s="150">
        <f t="shared" si="2"/>
        <v>10000</v>
      </c>
      <c r="R13" s="150">
        <f t="shared" si="2"/>
        <v>10000</v>
      </c>
      <c r="S13" s="150">
        <f t="shared" si="2"/>
        <v>10000</v>
      </c>
      <c r="T13" s="150">
        <f t="shared" si="2"/>
        <v>10000</v>
      </c>
      <c r="U13" s="150">
        <f t="shared" si="2"/>
        <v>10000</v>
      </c>
      <c r="V13" s="150">
        <f t="shared" si="2"/>
        <v>10000</v>
      </c>
      <c r="W13" s="150">
        <f t="shared" si="2"/>
        <v>10000</v>
      </c>
      <c r="X13" s="150">
        <f t="shared" si="2"/>
        <v>10000</v>
      </c>
      <c r="Y13" s="150">
        <f t="shared" si="2"/>
        <v>10000</v>
      </c>
      <c r="Z13" s="150">
        <f t="shared" si="2"/>
        <v>10000</v>
      </c>
      <c r="AA13" s="150">
        <f t="shared" si="2"/>
        <v>10000</v>
      </c>
      <c r="AB13" s="150">
        <f t="shared" si="2"/>
        <v>10000</v>
      </c>
      <c r="AC13" s="150">
        <f t="shared" si="2"/>
        <v>10000</v>
      </c>
      <c r="AD13" s="150">
        <f t="shared" si="2"/>
        <v>10000</v>
      </c>
      <c r="AE13" s="150">
        <f t="shared" si="2"/>
        <v>10000</v>
      </c>
      <c r="AF13" s="150">
        <f t="shared" si="2"/>
        <v>10000</v>
      </c>
      <c r="AG13" s="150">
        <f t="shared" si="2"/>
        <v>10000</v>
      </c>
      <c r="AH13" s="150">
        <f t="shared" si="2"/>
        <v>10000</v>
      </c>
      <c r="AI13" s="150">
        <f t="shared" si="2"/>
        <v>10000</v>
      </c>
      <c r="AJ13" s="150">
        <f t="shared" si="2"/>
        <v>10000</v>
      </c>
      <c r="AK13" s="150">
        <f t="shared" si="2"/>
        <v>10000</v>
      </c>
      <c r="AL13" s="150">
        <f t="shared" si="2"/>
        <v>10000</v>
      </c>
      <c r="AM13" s="150">
        <f t="shared" si="2"/>
        <v>10000</v>
      </c>
      <c r="AN13" s="150">
        <f t="shared" si="2"/>
        <v>10000</v>
      </c>
      <c r="AO13" s="150">
        <f t="shared" si="2"/>
        <v>10000</v>
      </c>
      <c r="AP13" s="150">
        <f t="shared" si="2"/>
        <v>10000</v>
      </c>
      <c r="AQ13" s="150">
        <f t="shared" si="2"/>
        <v>10000</v>
      </c>
      <c r="AR13" s="150">
        <f t="shared" si="2"/>
        <v>10000</v>
      </c>
      <c r="AS13" s="150">
        <f t="shared" si="2"/>
        <v>10000</v>
      </c>
      <c r="AT13" s="150">
        <f t="shared" si="2"/>
        <v>10000</v>
      </c>
      <c r="AU13" s="150">
        <f t="shared" si="2"/>
        <v>10000</v>
      </c>
      <c r="AV13" s="150">
        <f t="shared" si="2"/>
        <v>10000</v>
      </c>
      <c r="AW13" s="150">
        <f t="shared" si="2"/>
        <v>10000</v>
      </c>
      <c r="AX13" s="150">
        <f t="shared" si="2"/>
        <v>10000</v>
      </c>
      <c r="AY13" s="150">
        <f t="shared" si="2"/>
        <v>10000</v>
      </c>
      <c r="AZ13" s="150">
        <f t="shared" si="2"/>
        <v>10000</v>
      </c>
      <c r="BA13" s="150">
        <f t="shared" si="2"/>
        <v>10000</v>
      </c>
      <c r="BB13" s="150">
        <f t="shared" si="2"/>
        <v>10000</v>
      </c>
      <c r="BC13" s="150">
        <f t="shared" si="2"/>
        <v>10000</v>
      </c>
      <c r="BD13" s="150">
        <f t="shared" si="2"/>
        <v>10000</v>
      </c>
      <c r="BE13" s="150">
        <f t="shared" si="2"/>
        <v>10000</v>
      </c>
      <c r="BF13" s="150">
        <f t="shared" si="2"/>
        <v>10000</v>
      </c>
      <c r="BG13" s="150">
        <f t="shared" si="2"/>
        <v>10000</v>
      </c>
      <c r="BH13" s="150">
        <f t="shared" si="2"/>
        <v>10000</v>
      </c>
      <c r="BI13" s="150">
        <f t="shared" si="2"/>
        <v>10000</v>
      </c>
      <c r="BJ13" s="150">
        <f t="shared" si="2"/>
        <v>10000</v>
      </c>
      <c r="BK13" s="150">
        <f t="shared" si="2"/>
        <v>10000</v>
      </c>
      <c r="BL13" s="150">
        <f t="shared" si="2"/>
        <v>10000</v>
      </c>
      <c r="BM13" s="150">
        <f t="shared" si="2"/>
        <v>10000</v>
      </c>
      <c r="BN13" s="150">
        <f t="shared" si="2"/>
        <v>10000</v>
      </c>
      <c r="BO13" s="150">
        <f t="shared" si="2"/>
        <v>10000</v>
      </c>
      <c r="BP13" s="150">
        <f t="shared" ref="BP13:BU17" si="3">BO13</f>
        <v>10000</v>
      </c>
      <c r="BQ13" s="150">
        <f t="shared" si="3"/>
        <v>10000</v>
      </c>
      <c r="BR13" s="150">
        <f t="shared" si="3"/>
        <v>10000</v>
      </c>
      <c r="BS13" s="150">
        <f t="shared" si="3"/>
        <v>10000</v>
      </c>
      <c r="BT13" s="150">
        <f t="shared" si="3"/>
        <v>10000</v>
      </c>
      <c r="BU13" s="150">
        <f t="shared" si="3"/>
        <v>10000</v>
      </c>
    </row>
    <row r="14" spans="1:73" x14ac:dyDescent="0.3">
      <c r="A14" s="65" t="s">
        <v>843</v>
      </c>
      <c r="B14" s="254">
        <v>10000</v>
      </c>
      <c r="C14" s="150">
        <f t="shared" ref="C14:R17" si="4">B14</f>
        <v>10000</v>
      </c>
      <c r="D14" s="150">
        <f t="shared" si="4"/>
        <v>10000</v>
      </c>
      <c r="E14" s="150">
        <f t="shared" si="4"/>
        <v>10000</v>
      </c>
      <c r="F14" s="150">
        <f t="shared" si="4"/>
        <v>10000</v>
      </c>
      <c r="G14" s="150">
        <f t="shared" si="4"/>
        <v>10000</v>
      </c>
      <c r="H14" s="150">
        <f t="shared" si="4"/>
        <v>10000</v>
      </c>
      <c r="I14" s="150">
        <f t="shared" si="4"/>
        <v>10000</v>
      </c>
      <c r="J14" s="150">
        <f t="shared" si="4"/>
        <v>10000</v>
      </c>
      <c r="K14" s="150">
        <f t="shared" si="4"/>
        <v>10000</v>
      </c>
      <c r="L14" s="150">
        <f t="shared" si="4"/>
        <v>10000</v>
      </c>
      <c r="M14" s="150">
        <f t="shared" si="4"/>
        <v>10000</v>
      </c>
      <c r="N14" s="150">
        <f t="shared" si="4"/>
        <v>10000</v>
      </c>
      <c r="O14" s="150">
        <f t="shared" si="4"/>
        <v>10000</v>
      </c>
      <c r="P14" s="150">
        <f t="shared" si="4"/>
        <v>10000</v>
      </c>
      <c r="Q14" s="150">
        <f t="shared" si="4"/>
        <v>10000</v>
      </c>
      <c r="R14" s="150">
        <f t="shared" si="4"/>
        <v>10000</v>
      </c>
      <c r="S14" s="150">
        <f t="shared" si="2"/>
        <v>10000</v>
      </c>
      <c r="T14" s="150">
        <f t="shared" si="2"/>
        <v>10000</v>
      </c>
      <c r="U14" s="150">
        <f t="shared" si="2"/>
        <v>10000</v>
      </c>
      <c r="V14" s="150">
        <f t="shared" si="2"/>
        <v>10000</v>
      </c>
      <c r="W14" s="150">
        <f t="shared" si="2"/>
        <v>10000</v>
      </c>
      <c r="X14" s="150">
        <f t="shared" si="2"/>
        <v>10000</v>
      </c>
      <c r="Y14" s="150">
        <f t="shared" si="2"/>
        <v>10000</v>
      </c>
      <c r="Z14" s="150">
        <f t="shared" si="2"/>
        <v>10000</v>
      </c>
      <c r="AA14" s="150">
        <f t="shared" si="2"/>
        <v>10000</v>
      </c>
      <c r="AB14" s="150">
        <f t="shared" si="2"/>
        <v>10000</v>
      </c>
      <c r="AC14" s="150">
        <f t="shared" si="2"/>
        <v>10000</v>
      </c>
      <c r="AD14" s="150">
        <f t="shared" si="2"/>
        <v>10000</v>
      </c>
      <c r="AE14" s="150">
        <f t="shared" si="2"/>
        <v>10000</v>
      </c>
      <c r="AF14" s="150">
        <f t="shared" si="2"/>
        <v>10000</v>
      </c>
      <c r="AG14" s="150">
        <f t="shared" si="2"/>
        <v>10000</v>
      </c>
      <c r="AH14" s="150">
        <f t="shared" si="2"/>
        <v>10000</v>
      </c>
      <c r="AI14" s="150">
        <f t="shared" si="2"/>
        <v>10000</v>
      </c>
      <c r="AJ14" s="150">
        <f t="shared" si="2"/>
        <v>10000</v>
      </c>
      <c r="AK14" s="150">
        <f t="shared" si="2"/>
        <v>10000</v>
      </c>
      <c r="AL14" s="150">
        <f t="shared" si="2"/>
        <v>10000</v>
      </c>
      <c r="AM14" s="150">
        <f t="shared" si="2"/>
        <v>10000</v>
      </c>
      <c r="AN14" s="150">
        <f t="shared" si="2"/>
        <v>10000</v>
      </c>
      <c r="AO14" s="150">
        <f t="shared" si="2"/>
        <v>10000</v>
      </c>
      <c r="AP14" s="150">
        <f t="shared" si="2"/>
        <v>10000</v>
      </c>
      <c r="AQ14" s="150">
        <f t="shared" si="2"/>
        <v>10000</v>
      </c>
      <c r="AR14" s="150">
        <f t="shared" si="2"/>
        <v>10000</v>
      </c>
      <c r="AS14" s="150">
        <f t="shared" si="2"/>
        <v>10000</v>
      </c>
      <c r="AT14" s="150">
        <f t="shared" si="2"/>
        <v>10000</v>
      </c>
      <c r="AU14" s="150">
        <f t="shared" si="2"/>
        <v>10000</v>
      </c>
      <c r="AV14" s="150">
        <f t="shared" si="2"/>
        <v>10000</v>
      </c>
      <c r="AW14" s="150">
        <f t="shared" si="2"/>
        <v>10000</v>
      </c>
      <c r="AX14" s="150">
        <f t="shared" si="2"/>
        <v>10000</v>
      </c>
      <c r="AY14" s="150">
        <f t="shared" si="2"/>
        <v>10000</v>
      </c>
      <c r="AZ14" s="150">
        <f t="shared" si="2"/>
        <v>10000</v>
      </c>
      <c r="BA14" s="150">
        <f t="shared" si="2"/>
        <v>10000</v>
      </c>
      <c r="BB14" s="150">
        <f t="shared" si="2"/>
        <v>10000</v>
      </c>
      <c r="BC14" s="150">
        <f t="shared" si="2"/>
        <v>10000</v>
      </c>
      <c r="BD14" s="150">
        <f t="shared" si="2"/>
        <v>10000</v>
      </c>
      <c r="BE14" s="150">
        <f t="shared" si="2"/>
        <v>10000</v>
      </c>
      <c r="BF14" s="150">
        <f t="shared" si="2"/>
        <v>10000</v>
      </c>
      <c r="BG14" s="150">
        <f t="shared" si="2"/>
        <v>10000</v>
      </c>
      <c r="BH14" s="150">
        <f t="shared" si="2"/>
        <v>10000</v>
      </c>
      <c r="BI14" s="150">
        <f t="shared" si="2"/>
        <v>10000</v>
      </c>
      <c r="BJ14" s="150">
        <f t="shared" si="2"/>
        <v>10000</v>
      </c>
      <c r="BK14" s="150">
        <f t="shared" si="2"/>
        <v>10000</v>
      </c>
      <c r="BL14" s="150">
        <f t="shared" si="2"/>
        <v>10000</v>
      </c>
      <c r="BM14" s="150">
        <f t="shared" si="2"/>
        <v>10000</v>
      </c>
      <c r="BN14" s="150">
        <f t="shared" si="2"/>
        <v>10000</v>
      </c>
      <c r="BO14" s="150">
        <f t="shared" si="2"/>
        <v>10000</v>
      </c>
      <c r="BP14" s="150">
        <f t="shared" si="3"/>
        <v>10000</v>
      </c>
      <c r="BQ14" s="150">
        <f t="shared" si="3"/>
        <v>10000</v>
      </c>
      <c r="BR14" s="150">
        <f t="shared" si="3"/>
        <v>10000</v>
      </c>
      <c r="BS14" s="150">
        <f t="shared" si="3"/>
        <v>10000</v>
      </c>
      <c r="BT14" s="150">
        <f t="shared" si="3"/>
        <v>10000</v>
      </c>
      <c r="BU14" s="150">
        <f t="shared" si="3"/>
        <v>10000</v>
      </c>
    </row>
    <row r="15" spans="1:73" x14ac:dyDescent="0.3">
      <c r="A15" s="65" t="s">
        <v>844</v>
      </c>
      <c r="B15" s="254">
        <v>10000</v>
      </c>
      <c r="C15" s="150">
        <f t="shared" si="4"/>
        <v>10000</v>
      </c>
      <c r="D15" s="150">
        <f t="shared" ref="D15:BO17" si="5">C15</f>
        <v>10000</v>
      </c>
      <c r="E15" s="150">
        <f t="shared" si="5"/>
        <v>10000</v>
      </c>
      <c r="F15" s="150">
        <f t="shared" si="5"/>
        <v>10000</v>
      </c>
      <c r="G15" s="150">
        <f t="shared" si="5"/>
        <v>10000</v>
      </c>
      <c r="H15" s="150">
        <f t="shared" si="5"/>
        <v>10000</v>
      </c>
      <c r="I15" s="150">
        <f t="shared" si="5"/>
        <v>10000</v>
      </c>
      <c r="J15" s="150">
        <f t="shared" si="5"/>
        <v>10000</v>
      </c>
      <c r="K15" s="150">
        <f t="shared" si="5"/>
        <v>10000</v>
      </c>
      <c r="L15" s="150">
        <f t="shared" si="5"/>
        <v>10000</v>
      </c>
      <c r="M15" s="150">
        <f t="shared" si="5"/>
        <v>10000</v>
      </c>
      <c r="N15" s="150">
        <f t="shared" si="5"/>
        <v>10000</v>
      </c>
      <c r="O15" s="150">
        <f t="shared" si="5"/>
        <v>10000</v>
      </c>
      <c r="P15" s="150">
        <f t="shared" si="5"/>
        <v>10000</v>
      </c>
      <c r="Q15" s="150">
        <f t="shared" si="5"/>
        <v>10000</v>
      </c>
      <c r="R15" s="150">
        <f t="shared" si="5"/>
        <v>10000</v>
      </c>
      <c r="S15" s="150">
        <f t="shared" si="5"/>
        <v>10000</v>
      </c>
      <c r="T15" s="150">
        <f t="shared" si="5"/>
        <v>10000</v>
      </c>
      <c r="U15" s="150">
        <f t="shared" si="5"/>
        <v>10000</v>
      </c>
      <c r="V15" s="150">
        <f t="shared" si="5"/>
        <v>10000</v>
      </c>
      <c r="W15" s="150">
        <f t="shared" si="5"/>
        <v>10000</v>
      </c>
      <c r="X15" s="150">
        <f t="shared" si="5"/>
        <v>10000</v>
      </c>
      <c r="Y15" s="150">
        <f t="shared" si="5"/>
        <v>10000</v>
      </c>
      <c r="Z15" s="150">
        <f t="shared" si="5"/>
        <v>10000</v>
      </c>
      <c r="AA15" s="150">
        <f t="shared" si="5"/>
        <v>10000</v>
      </c>
      <c r="AB15" s="150">
        <f t="shared" si="5"/>
        <v>10000</v>
      </c>
      <c r="AC15" s="150">
        <f t="shared" si="5"/>
        <v>10000</v>
      </c>
      <c r="AD15" s="150">
        <f t="shared" si="5"/>
        <v>10000</v>
      </c>
      <c r="AE15" s="150">
        <f t="shared" si="5"/>
        <v>10000</v>
      </c>
      <c r="AF15" s="150">
        <f t="shared" si="5"/>
        <v>10000</v>
      </c>
      <c r="AG15" s="150">
        <f t="shared" si="5"/>
        <v>10000</v>
      </c>
      <c r="AH15" s="150">
        <f t="shared" si="5"/>
        <v>10000</v>
      </c>
      <c r="AI15" s="150">
        <f t="shared" si="5"/>
        <v>10000</v>
      </c>
      <c r="AJ15" s="150">
        <f t="shared" si="5"/>
        <v>10000</v>
      </c>
      <c r="AK15" s="150">
        <f t="shared" si="5"/>
        <v>10000</v>
      </c>
      <c r="AL15" s="150">
        <f t="shared" si="5"/>
        <v>10000</v>
      </c>
      <c r="AM15" s="150">
        <f t="shared" si="5"/>
        <v>10000</v>
      </c>
      <c r="AN15" s="150">
        <f t="shared" si="5"/>
        <v>10000</v>
      </c>
      <c r="AO15" s="150">
        <f t="shared" si="5"/>
        <v>10000</v>
      </c>
      <c r="AP15" s="150">
        <f t="shared" si="5"/>
        <v>10000</v>
      </c>
      <c r="AQ15" s="150">
        <f t="shared" si="5"/>
        <v>10000</v>
      </c>
      <c r="AR15" s="150">
        <f t="shared" si="5"/>
        <v>10000</v>
      </c>
      <c r="AS15" s="150">
        <f t="shared" si="5"/>
        <v>10000</v>
      </c>
      <c r="AT15" s="150">
        <f t="shared" si="5"/>
        <v>10000</v>
      </c>
      <c r="AU15" s="150">
        <f t="shared" si="5"/>
        <v>10000</v>
      </c>
      <c r="AV15" s="150">
        <f t="shared" si="5"/>
        <v>10000</v>
      </c>
      <c r="AW15" s="150">
        <f t="shared" si="5"/>
        <v>10000</v>
      </c>
      <c r="AX15" s="150">
        <f t="shared" si="5"/>
        <v>10000</v>
      </c>
      <c r="AY15" s="150">
        <f t="shared" si="5"/>
        <v>10000</v>
      </c>
      <c r="AZ15" s="150">
        <f t="shared" si="5"/>
        <v>10000</v>
      </c>
      <c r="BA15" s="150">
        <f t="shared" si="5"/>
        <v>10000</v>
      </c>
      <c r="BB15" s="150">
        <f t="shared" si="5"/>
        <v>10000</v>
      </c>
      <c r="BC15" s="150">
        <f t="shared" si="5"/>
        <v>10000</v>
      </c>
      <c r="BD15" s="150">
        <f t="shared" si="5"/>
        <v>10000</v>
      </c>
      <c r="BE15" s="150">
        <f t="shared" si="5"/>
        <v>10000</v>
      </c>
      <c r="BF15" s="150">
        <f t="shared" si="5"/>
        <v>10000</v>
      </c>
      <c r="BG15" s="150">
        <f t="shared" si="5"/>
        <v>10000</v>
      </c>
      <c r="BH15" s="150">
        <f t="shared" si="5"/>
        <v>10000</v>
      </c>
      <c r="BI15" s="150">
        <f t="shared" si="5"/>
        <v>10000</v>
      </c>
      <c r="BJ15" s="150">
        <f t="shared" si="5"/>
        <v>10000</v>
      </c>
      <c r="BK15" s="150">
        <f t="shared" si="5"/>
        <v>10000</v>
      </c>
      <c r="BL15" s="150">
        <f t="shared" si="5"/>
        <v>10000</v>
      </c>
      <c r="BM15" s="150">
        <f t="shared" si="5"/>
        <v>10000</v>
      </c>
      <c r="BN15" s="150">
        <f t="shared" si="5"/>
        <v>10000</v>
      </c>
      <c r="BO15" s="150">
        <f t="shared" si="5"/>
        <v>10000</v>
      </c>
      <c r="BP15" s="150">
        <f t="shared" si="3"/>
        <v>10000</v>
      </c>
      <c r="BQ15" s="150">
        <f t="shared" si="3"/>
        <v>10000</v>
      </c>
      <c r="BR15" s="150">
        <f t="shared" si="3"/>
        <v>10000</v>
      </c>
      <c r="BS15" s="150">
        <f t="shared" si="3"/>
        <v>10000</v>
      </c>
      <c r="BT15" s="150">
        <f t="shared" si="3"/>
        <v>10000</v>
      </c>
      <c r="BU15" s="150">
        <f t="shared" si="3"/>
        <v>10000</v>
      </c>
    </row>
    <row r="16" spans="1:73" x14ac:dyDescent="0.3">
      <c r="A16" s="65" t="s">
        <v>845</v>
      </c>
      <c r="B16" s="254">
        <v>10000</v>
      </c>
      <c r="C16" s="150">
        <f t="shared" si="4"/>
        <v>10000</v>
      </c>
      <c r="D16" s="150">
        <f t="shared" si="5"/>
        <v>10000</v>
      </c>
      <c r="E16" s="150">
        <f t="shared" si="5"/>
        <v>10000</v>
      </c>
      <c r="F16" s="150">
        <f t="shared" si="5"/>
        <v>10000</v>
      </c>
      <c r="G16" s="150">
        <f t="shared" si="5"/>
        <v>10000</v>
      </c>
      <c r="H16" s="150">
        <f t="shared" si="5"/>
        <v>10000</v>
      </c>
      <c r="I16" s="150">
        <f t="shared" si="5"/>
        <v>10000</v>
      </c>
      <c r="J16" s="150">
        <f t="shared" si="5"/>
        <v>10000</v>
      </c>
      <c r="K16" s="150">
        <f t="shared" si="5"/>
        <v>10000</v>
      </c>
      <c r="L16" s="150">
        <f t="shared" si="5"/>
        <v>10000</v>
      </c>
      <c r="M16" s="150">
        <f t="shared" si="5"/>
        <v>10000</v>
      </c>
      <c r="N16" s="150">
        <f t="shared" si="5"/>
        <v>10000</v>
      </c>
      <c r="O16" s="150">
        <f t="shared" si="5"/>
        <v>10000</v>
      </c>
      <c r="P16" s="150">
        <f t="shared" si="5"/>
        <v>10000</v>
      </c>
      <c r="Q16" s="150">
        <f t="shared" si="5"/>
        <v>10000</v>
      </c>
      <c r="R16" s="150">
        <f t="shared" si="5"/>
        <v>10000</v>
      </c>
      <c r="S16" s="150">
        <f t="shared" si="5"/>
        <v>10000</v>
      </c>
      <c r="T16" s="150">
        <f t="shared" si="5"/>
        <v>10000</v>
      </c>
      <c r="U16" s="150">
        <f t="shared" si="5"/>
        <v>10000</v>
      </c>
      <c r="V16" s="150">
        <f t="shared" si="5"/>
        <v>10000</v>
      </c>
      <c r="W16" s="150">
        <f t="shared" si="5"/>
        <v>10000</v>
      </c>
      <c r="X16" s="150">
        <f t="shared" si="5"/>
        <v>10000</v>
      </c>
      <c r="Y16" s="150">
        <f t="shared" si="5"/>
        <v>10000</v>
      </c>
      <c r="Z16" s="150">
        <f t="shared" si="5"/>
        <v>10000</v>
      </c>
      <c r="AA16" s="150">
        <f t="shared" si="5"/>
        <v>10000</v>
      </c>
      <c r="AB16" s="150">
        <f t="shared" si="5"/>
        <v>10000</v>
      </c>
      <c r="AC16" s="150">
        <f t="shared" si="5"/>
        <v>10000</v>
      </c>
      <c r="AD16" s="150">
        <f t="shared" si="5"/>
        <v>10000</v>
      </c>
      <c r="AE16" s="150">
        <f t="shared" si="5"/>
        <v>10000</v>
      </c>
      <c r="AF16" s="150">
        <f t="shared" si="5"/>
        <v>10000</v>
      </c>
      <c r="AG16" s="150">
        <f t="shared" si="5"/>
        <v>10000</v>
      </c>
      <c r="AH16" s="150">
        <f t="shared" si="5"/>
        <v>10000</v>
      </c>
      <c r="AI16" s="150">
        <f t="shared" si="5"/>
        <v>10000</v>
      </c>
      <c r="AJ16" s="150">
        <f t="shared" si="5"/>
        <v>10000</v>
      </c>
      <c r="AK16" s="150">
        <f t="shared" si="5"/>
        <v>10000</v>
      </c>
      <c r="AL16" s="150">
        <f t="shared" si="5"/>
        <v>10000</v>
      </c>
      <c r="AM16" s="150">
        <f t="shared" si="5"/>
        <v>10000</v>
      </c>
      <c r="AN16" s="150">
        <f t="shared" si="5"/>
        <v>10000</v>
      </c>
      <c r="AO16" s="150">
        <f t="shared" si="5"/>
        <v>10000</v>
      </c>
      <c r="AP16" s="150">
        <f t="shared" si="5"/>
        <v>10000</v>
      </c>
      <c r="AQ16" s="150">
        <f t="shared" si="5"/>
        <v>10000</v>
      </c>
      <c r="AR16" s="150">
        <f t="shared" si="5"/>
        <v>10000</v>
      </c>
      <c r="AS16" s="150">
        <f t="shared" si="5"/>
        <v>10000</v>
      </c>
      <c r="AT16" s="150">
        <f t="shared" si="5"/>
        <v>10000</v>
      </c>
      <c r="AU16" s="150">
        <f t="shared" si="5"/>
        <v>10000</v>
      </c>
      <c r="AV16" s="150">
        <f t="shared" si="5"/>
        <v>10000</v>
      </c>
      <c r="AW16" s="150">
        <f t="shared" si="5"/>
        <v>10000</v>
      </c>
      <c r="AX16" s="150">
        <f t="shared" si="5"/>
        <v>10000</v>
      </c>
      <c r="AY16" s="150">
        <f t="shared" si="5"/>
        <v>10000</v>
      </c>
      <c r="AZ16" s="150">
        <f t="shared" si="5"/>
        <v>10000</v>
      </c>
      <c r="BA16" s="150">
        <f t="shared" si="5"/>
        <v>10000</v>
      </c>
      <c r="BB16" s="150">
        <f t="shared" si="5"/>
        <v>10000</v>
      </c>
      <c r="BC16" s="150">
        <f t="shared" si="5"/>
        <v>10000</v>
      </c>
      <c r="BD16" s="150">
        <f t="shared" si="5"/>
        <v>10000</v>
      </c>
      <c r="BE16" s="150">
        <f t="shared" si="5"/>
        <v>10000</v>
      </c>
      <c r="BF16" s="150">
        <f t="shared" si="5"/>
        <v>10000</v>
      </c>
      <c r="BG16" s="150">
        <f t="shared" si="5"/>
        <v>10000</v>
      </c>
      <c r="BH16" s="150">
        <f t="shared" si="5"/>
        <v>10000</v>
      </c>
      <c r="BI16" s="150">
        <f t="shared" si="5"/>
        <v>10000</v>
      </c>
      <c r="BJ16" s="150">
        <f t="shared" si="5"/>
        <v>10000</v>
      </c>
      <c r="BK16" s="150">
        <f t="shared" si="5"/>
        <v>10000</v>
      </c>
      <c r="BL16" s="150">
        <f t="shared" si="5"/>
        <v>10000</v>
      </c>
      <c r="BM16" s="150">
        <f t="shared" si="5"/>
        <v>10000</v>
      </c>
      <c r="BN16" s="150">
        <f t="shared" si="5"/>
        <v>10000</v>
      </c>
      <c r="BO16" s="150">
        <f t="shared" si="5"/>
        <v>10000</v>
      </c>
      <c r="BP16" s="150">
        <f t="shared" si="3"/>
        <v>10000</v>
      </c>
      <c r="BQ16" s="150">
        <f t="shared" si="3"/>
        <v>10000</v>
      </c>
      <c r="BR16" s="150">
        <f t="shared" si="3"/>
        <v>10000</v>
      </c>
      <c r="BS16" s="150">
        <f t="shared" si="3"/>
        <v>10000</v>
      </c>
      <c r="BT16" s="150">
        <f t="shared" si="3"/>
        <v>10000</v>
      </c>
      <c r="BU16" s="150">
        <f t="shared" si="3"/>
        <v>10000</v>
      </c>
    </row>
    <row r="17" spans="1:73" x14ac:dyDescent="0.3">
      <c r="A17" s="65" t="s">
        <v>846</v>
      </c>
      <c r="B17" s="254">
        <v>10000</v>
      </c>
      <c r="C17" s="150">
        <f t="shared" si="4"/>
        <v>10000</v>
      </c>
      <c r="D17" s="150">
        <f t="shared" si="5"/>
        <v>10000</v>
      </c>
      <c r="E17" s="150">
        <f t="shared" si="5"/>
        <v>10000</v>
      </c>
      <c r="F17" s="150">
        <f t="shared" si="5"/>
        <v>10000</v>
      </c>
      <c r="G17" s="150">
        <f t="shared" si="5"/>
        <v>10000</v>
      </c>
      <c r="H17" s="150">
        <f t="shared" si="5"/>
        <v>10000</v>
      </c>
      <c r="I17" s="150">
        <f t="shared" si="5"/>
        <v>10000</v>
      </c>
      <c r="J17" s="150">
        <f t="shared" si="5"/>
        <v>10000</v>
      </c>
      <c r="K17" s="150">
        <f t="shared" si="5"/>
        <v>10000</v>
      </c>
      <c r="L17" s="150">
        <f t="shared" si="5"/>
        <v>10000</v>
      </c>
      <c r="M17" s="150">
        <f t="shared" si="5"/>
        <v>10000</v>
      </c>
      <c r="N17" s="150">
        <f t="shared" si="5"/>
        <v>10000</v>
      </c>
      <c r="O17" s="150">
        <f t="shared" si="5"/>
        <v>10000</v>
      </c>
      <c r="P17" s="150">
        <f t="shared" si="5"/>
        <v>10000</v>
      </c>
      <c r="Q17" s="150">
        <f t="shared" si="5"/>
        <v>10000</v>
      </c>
      <c r="R17" s="150">
        <f t="shared" si="5"/>
        <v>10000</v>
      </c>
      <c r="S17" s="150">
        <f t="shared" si="5"/>
        <v>10000</v>
      </c>
      <c r="T17" s="150">
        <f t="shared" si="5"/>
        <v>10000</v>
      </c>
      <c r="U17" s="150">
        <f t="shared" si="5"/>
        <v>10000</v>
      </c>
      <c r="V17" s="150">
        <f t="shared" si="5"/>
        <v>10000</v>
      </c>
      <c r="W17" s="150">
        <f t="shared" si="5"/>
        <v>10000</v>
      </c>
      <c r="X17" s="150">
        <f t="shared" si="5"/>
        <v>10000</v>
      </c>
      <c r="Y17" s="150">
        <f t="shared" si="5"/>
        <v>10000</v>
      </c>
      <c r="Z17" s="150">
        <f t="shared" si="5"/>
        <v>10000</v>
      </c>
      <c r="AA17" s="150">
        <f t="shared" si="5"/>
        <v>10000</v>
      </c>
      <c r="AB17" s="150">
        <f t="shared" si="5"/>
        <v>10000</v>
      </c>
      <c r="AC17" s="150">
        <f t="shared" si="5"/>
        <v>10000</v>
      </c>
      <c r="AD17" s="150">
        <f t="shared" si="5"/>
        <v>10000</v>
      </c>
      <c r="AE17" s="150">
        <f t="shared" si="5"/>
        <v>10000</v>
      </c>
      <c r="AF17" s="150">
        <f t="shared" si="5"/>
        <v>10000</v>
      </c>
      <c r="AG17" s="150">
        <f t="shared" si="5"/>
        <v>10000</v>
      </c>
      <c r="AH17" s="150">
        <f t="shared" si="5"/>
        <v>10000</v>
      </c>
      <c r="AI17" s="150">
        <f t="shared" si="5"/>
        <v>10000</v>
      </c>
      <c r="AJ17" s="150">
        <f t="shared" si="5"/>
        <v>10000</v>
      </c>
      <c r="AK17" s="150">
        <f t="shared" si="5"/>
        <v>10000</v>
      </c>
      <c r="AL17" s="150">
        <f t="shared" si="5"/>
        <v>10000</v>
      </c>
      <c r="AM17" s="150">
        <f t="shared" si="5"/>
        <v>10000</v>
      </c>
      <c r="AN17" s="150">
        <f t="shared" si="5"/>
        <v>10000</v>
      </c>
      <c r="AO17" s="150">
        <f t="shared" si="5"/>
        <v>10000</v>
      </c>
      <c r="AP17" s="150">
        <f t="shared" si="5"/>
        <v>10000</v>
      </c>
      <c r="AQ17" s="150">
        <f t="shared" si="5"/>
        <v>10000</v>
      </c>
      <c r="AR17" s="150">
        <f t="shared" si="5"/>
        <v>10000</v>
      </c>
      <c r="AS17" s="150">
        <f t="shared" si="5"/>
        <v>10000</v>
      </c>
      <c r="AT17" s="150">
        <f t="shared" si="5"/>
        <v>10000</v>
      </c>
      <c r="AU17" s="150">
        <f t="shared" si="5"/>
        <v>10000</v>
      </c>
      <c r="AV17" s="150">
        <f t="shared" si="5"/>
        <v>10000</v>
      </c>
      <c r="AW17" s="150">
        <f t="shared" si="5"/>
        <v>10000</v>
      </c>
      <c r="AX17" s="150">
        <f t="shared" si="5"/>
        <v>10000</v>
      </c>
      <c r="AY17" s="150">
        <f t="shared" si="5"/>
        <v>10000</v>
      </c>
      <c r="AZ17" s="150">
        <f t="shared" si="5"/>
        <v>10000</v>
      </c>
      <c r="BA17" s="150">
        <f t="shared" si="5"/>
        <v>10000</v>
      </c>
      <c r="BB17" s="150">
        <f t="shared" si="5"/>
        <v>10000</v>
      </c>
      <c r="BC17" s="150">
        <f t="shared" si="5"/>
        <v>10000</v>
      </c>
      <c r="BD17" s="150">
        <f t="shared" si="5"/>
        <v>10000</v>
      </c>
      <c r="BE17" s="150">
        <f t="shared" si="5"/>
        <v>10000</v>
      </c>
      <c r="BF17" s="150">
        <f t="shared" si="5"/>
        <v>10000</v>
      </c>
      <c r="BG17" s="150">
        <f t="shared" si="5"/>
        <v>10000</v>
      </c>
      <c r="BH17" s="150">
        <f t="shared" si="5"/>
        <v>10000</v>
      </c>
      <c r="BI17" s="150">
        <f t="shared" si="5"/>
        <v>10000</v>
      </c>
      <c r="BJ17" s="150">
        <f t="shared" si="5"/>
        <v>10000</v>
      </c>
      <c r="BK17" s="150">
        <f t="shared" si="5"/>
        <v>10000</v>
      </c>
      <c r="BL17" s="150">
        <f t="shared" si="5"/>
        <v>10000</v>
      </c>
      <c r="BM17" s="150">
        <f t="shared" si="5"/>
        <v>10000</v>
      </c>
      <c r="BN17" s="150">
        <f t="shared" si="5"/>
        <v>10000</v>
      </c>
      <c r="BO17" s="150">
        <f t="shared" si="5"/>
        <v>10000</v>
      </c>
      <c r="BP17" s="150">
        <f t="shared" si="3"/>
        <v>10000</v>
      </c>
      <c r="BQ17" s="150">
        <f t="shared" si="3"/>
        <v>10000</v>
      </c>
      <c r="BR17" s="150">
        <f t="shared" si="3"/>
        <v>10000</v>
      </c>
      <c r="BS17" s="150">
        <f t="shared" si="3"/>
        <v>10000</v>
      </c>
      <c r="BT17" s="150">
        <f t="shared" si="3"/>
        <v>10000</v>
      </c>
      <c r="BU17" s="150">
        <f t="shared" si="3"/>
        <v>10000</v>
      </c>
    </row>
    <row r="19" spans="1:73" x14ac:dyDescent="0.3">
      <c r="A19" s="64" t="s">
        <v>848</v>
      </c>
    </row>
    <row r="20" spans="1:73" x14ac:dyDescent="0.3">
      <c r="A20" s="65" t="s">
        <v>842</v>
      </c>
      <c r="B20" s="174">
        <f>B13*B6</f>
        <v>120000</v>
      </c>
      <c r="C20" s="174">
        <f t="shared" ref="C20:BN21" si="6">C13*C6</f>
        <v>50000</v>
      </c>
      <c r="D20" s="174">
        <f t="shared" si="6"/>
        <v>90000</v>
      </c>
      <c r="E20" s="174">
        <f t="shared" si="6"/>
        <v>70000</v>
      </c>
      <c r="F20" s="174">
        <f t="shared" si="6"/>
        <v>100000</v>
      </c>
      <c r="G20" s="174">
        <f t="shared" si="6"/>
        <v>90000</v>
      </c>
      <c r="H20" s="174">
        <f t="shared" si="6"/>
        <v>140000</v>
      </c>
      <c r="I20" s="174">
        <f t="shared" si="6"/>
        <v>120000</v>
      </c>
      <c r="J20" s="174">
        <f t="shared" si="6"/>
        <v>80000</v>
      </c>
      <c r="K20" s="174">
        <f t="shared" si="6"/>
        <v>50000</v>
      </c>
      <c r="L20" s="174">
        <f t="shared" si="6"/>
        <v>90000</v>
      </c>
      <c r="M20" s="174">
        <f t="shared" si="6"/>
        <v>60000</v>
      </c>
      <c r="N20" s="174">
        <f t="shared" si="6"/>
        <v>60000</v>
      </c>
      <c r="O20" s="174">
        <f t="shared" si="6"/>
        <v>100000</v>
      </c>
      <c r="P20" s="174">
        <f t="shared" si="6"/>
        <v>100000</v>
      </c>
      <c r="Q20" s="174">
        <f t="shared" si="6"/>
        <v>160000</v>
      </c>
      <c r="R20" s="174">
        <f t="shared" si="6"/>
        <v>70000</v>
      </c>
      <c r="S20" s="174">
        <f t="shared" si="6"/>
        <v>110000</v>
      </c>
      <c r="T20" s="174">
        <f t="shared" si="6"/>
        <v>180000</v>
      </c>
      <c r="U20" s="174">
        <f t="shared" si="6"/>
        <v>120000</v>
      </c>
      <c r="V20" s="174">
        <f t="shared" si="6"/>
        <v>110000</v>
      </c>
      <c r="W20" s="174">
        <f t="shared" si="6"/>
        <v>180000</v>
      </c>
      <c r="X20" s="174">
        <f t="shared" si="6"/>
        <v>70000</v>
      </c>
      <c r="Y20" s="174">
        <f t="shared" si="6"/>
        <v>130000</v>
      </c>
      <c r="Z20" s="174">
        <f t="shared" si="6"/>
        <v>80000</v>
      </c>
      <c r="AA20" s="174">
        <f t="shared" si="6"/>
        <v>100000</v>
      </c>
      <c r="AB20" s="174">
        <f t="shared" si="6"/>
        <v>170000</v>
      </c>
      <c r="AC20" s="174">
        <f t="shared" si="6"/>
        <v>290000</v>
      </c>
      <c r="AD20" s="174">
        <f t="shared" si="6"/>
        <v>160000</v>
      </c>
      <c r="AE20" s="174">
        <f t="shared" si="6"/>
        <v>120000</v>
      </c>
      <c r="AF20" s="174">
        <f t="shared" si="6"/>
        <v>150000</v>
      </c>
      <c r="AG20" s="174">
        <f t="shared" si="6"/>
        <v>50000</v>
      </c>
      <c r="AH20" s="174">
        <f t="shared" si="6"/>
        <v>40000</v>
      </c>
      <c r="AI20" s="174">
        <f t="shared" si="6"/>
        <v>150000</v>
      </c>
      <c r="AJ20" s="174">
        <f t="shared" si="6"/>
        <v>100000</v>
      </c>
      <c r="AK20" s="174">
        <f t="shared" si="6"/>
        <v>130000</v>
      </c>
      <c r="AL20" s="174">
        <f t="shared" si="6"/>
        <v>100000</v>
      </c>
      <c r="AM20" s="174">
        <f t="shared" si="6"/>
        <v>80000</v>
      </c>
      <c r="AN20" s="174">
        <f t="shared" si="6"/>
        <v>90000</v>
      </c>
      <c r="AO20" s="174">
        <f t="shared" si="6"/>
        <v>90000</v>
      </c>
      <c r="AP20" s="174">
        <f t="shared" si="6"/>
        <v>100000</v>
      </c>
      <c r="AQ20" s="174">
        <f t="shared" si="6"/>
        <v>100000</v>
      </c>
      <c r="AR20" s="174">
        <f t="shared" si="6"/>
        <v>110000</v>
      </c>
      <c r="AS20" s="174">
        <f t="shared" si="6"/>
        <v>110000</v>
      </c>
      <c r="AT20" s="174">
        <f t="shared" si="6"/>
        <v>120000</v>
      </c>
      <c r="AU20" s="174">
        <f t="shared" si="6"/>
        <v>154509.71199399105</v>
      </c>
      <c r="AV20" s="174">
        <f t="shared" si="6"/>
        <v>208037.10639948776</v>
      </c>
      <c r="AW20" s="174">
        <f t="shared" si="6"/>
        <v>208036.95023765421</v>
      </c>
      <c r="AX20" s="174">
        <f t="shared" si="6"/>
        <v>193763.07069635598</v>
      </c>
      <c r="AY20" s="174">
        <f t="shared" si="6"/>
        <v>207326.48564510088</v>
      </c>
      <c r="AZ20" s="174">
        <f t="shared" si="6"/>
        <v>255767.25331918988</v>
      </c>
      <c r="BA20" s="174">
        <f t="shared" si="6"/>
        <v>284831.71392364328</v>
      </c>
      <c r="BB20" s="174">
        <f t="shared" si="6"/>
        <v>359753.43459290097</v>
      </c>
      <c r="BC20" s="174">
        <f t="shared" si="6"/>
        <v>384296.75688110606</v>
      </c>
      <c r="BD20" s="174">
        <f t="shared" si="6"/>
        <v>384296.75688110606</v>
      </c>
      <c r="BE20" s="174">
        <f t="shared" si="6"/>
        <v>412715.34058323823</v>
      </c>
      <c r="BF20" s="174">
        <f t="shared" si="6"/>
        <v>423049.37102037721</v>
      </c>
      <c r="BG20" s="174">
        <f t="shared" si="6"/>
        <v>435966.90906680096</v>
      </c>
      <c r="BH20" s="174">
        <f t="shared" si="6"/>
        <v>464385.49276893318</v>
      </c>
      <c r="BI20" s="174">
        <f t="shared" si="6"/>
        <v>474719.52320607216</v>
      </c>
      <c r="BJ20" s="174">
        <f t="shared" si="6"/>
        <v>487637.06125249586</v>
      </c>
      <c r="BK20" s="174">
        <f t="shared" si="6"/>
        <v>487637.06125249586</v>
      </c>
      <c r="BL20" s="174">
        <f t="shared" si="6"/>
        <v>487637.06125249586</v>
      </c>
      <c r="BM20" s="174">
        <f t="shared" si="6"/>
        <v>530264.93680569425</v>
      </c>
      <c r="BN20" s="174">
        <f t="shared" si="6"/>
        <v>540264.93680569425</v>
      </c>
      <c r="BO20" s="174">
        <f t="shared" ref="BO20:BU24" si="7">BO13*BO6</f>
        <v>550264.93680569425</v>
      </c>
      <c r="BP20" s="174">
        <f t="shared" si="7"/>
        <v>560264.93680569425</v>
      </c>
      <c r="BQ20" s="174">
        <f t="shared" si="7"/>
        <v>570264.93680569425</v>
      </c>
      <c r="BR20" s="174">
        <f t="shared" si="7"/>
        <v>580264.93680569425</v>
      </c>
      <c r="BS20" s="174">
        <f t="shared" si="7"/>
        <v>590264.93680569425</v>
      </c>
      <c r="BT20" s="174">
        <f t="shared" si="7"/>
        <v>600264.93680569425</v>
      </c>
      <c r="BU20" s="174">
        <f t="shared" si="7"/>
        <v>610264.93680569425</v>
      </c>
    </row>
    <row r="21" spans="1:73" x14ac:dyDescent="0.3">
      <c r="A21" s="65" t="s">
        <v>843</v>
      </c>
      <c r="B21" s="174">
        <f t="shared" ref="B21:Q24" si="8">B14*B7</f>
        <v>0</v>
      </c>
      <c r="C21" s="174">
        <f t="shared" si="8"/>
        <v>0</v>
      </c>
      <c r="D21" s="174">
        <f t="shared" si="8"/>
        <v>0</v>
      </c>
      <c r="E21" s="174">
        <f t="shared" si="8"/>
        <v>0</v>
      </c>
      <c r="F21" s="174">
        <f t="shared" si="8"/>
        <v>0</v>
      </c>
      <c r="G21" s="174">
        <f t="shared" si="8"/>
        <v>0</v>
      </c>
      <c r="H21" s="174">
        <f t="shared" si="8"/>
        <v>0</v>
      </c>
      <c r="I21" s="174">
        <f t="shared" si="8"/>
        <v>0</v>
      </c>
      <c r="J21" s="174">
        <f t="shared" si="8"/>
        <v>0</v>
      </c>
      <c r="K21" s="174">
        <f t="shared" si="8"/>
        <v>0</v>
      </c>
      <c r="L21" s="174">
        <f t="shared" si="8"/>
        <v>0</v>
      </c>
      <c r="M21" s="174">
        <f t="shared" si="8"/>
        <v>0</v>
      </c>
      <c r="N21" s="174">
        <f t="shared" si="8"/>
        <v>0</v>
      </c>
      <c r="O21" s="174">
        <f t="shared" si="8"/>
        <v>0</v>
      </c>
      <c r="P21" s="174">
        <f t="shared" si="8"/>
        <v>0</v>
      </c>
      <c r="Q21" s="174">
        <f t="shared" si="8"/>
        <v>0</v>
      </c>
      <c r="R21" s="174">
        <f t="shared" si="6"/>
        <v>0</v>
      </c>
      <c r="S21" s="174">
        <f t="shared" si="6"/>
        <v>0</v>
      </c>
      <c r="T21" s="174">
        <f t="shared" si="6"/>
        <v>0</v>
      </c>
      <c r="U21" s="174">
        <f t="shared" si="6"/>
        <v>0</v>
      </c>
      <c r="V21" s="174">
        <f t="shared" si="6"/>
        <v>0</v>
      </c>
      <c r="W21" s="174">
        <f t="shared" si="6"/>
        <v>0</v>
      </c>
      <c r="X21" s="174">
        <f t="shared" si="6"/>
        <v>0</v>
      </c>
      <c r="Y21" s="174">
        <f t="shared" si="6"/>
        <v>0</v>
      </c>
      <c r="Z21" s="174">
        <f t="shared" si="6"/>
        <v>0</v>
      </c>
      <c r="AA21" s="174">
        <f t="shared" si="6"/>
        <v>0</v>
      </c>
      <c r="AB21" s="174">
        <f t="shared" si="6"/>
        <v>0</v>
      </c>
      <c r="AC21" s="174">
        <f t="shared" si="6"/>
        <v>0</v>
      </c>
      <c r="AD21" s="174">
        <f t="shared" si="6"/>
        <v>0</v>
      </c>
      <c r="AE21" s="174">
        <f t="shared" si="6"/>
        <v>0</v>
      </c>
      <c r="AF21" s="174">
        <f t="shared" si="6"/>
        <v>0</v>
      </c>
      <c r="AG21" s="174">
        <f t="shared" si="6"/>
        <v>0</v>
      </c>
      <c r="AH21" s="174">
        <f t="shared" si="6"/>
        <v>0</v>
      </c>
      <c r="AI21" s="174">
        <f t="shared" si="6"/>
        <v>0</v>
      </c>
      <c r="AJ21" s="174">
        <f t="shared" si="6"/>
        <v>0</v>
      </c>
      <c r="AK21" s="174">
        <f t="shared" si="6"/>
        <v>0</v>
      </c>
      <c r="AL21" s="174">
        <f t="shared" si="6"/>
        <v>0</v>
      </c>
      <c r="AM21" s="174">
        <f t="shared" si="6"/>
        <v>0</v>
      </c>
      <c r="AN21" s="174">
        <f t="shared" si="6"/>
        <v>0</v>
      </c>
      <c r="AO21" s="174">
        <f t="shared" si="6"/>
        <v>0</v>
      </c>
      <c r="AP21" s="174">
        <f t="shared" si="6"/>
        <v>0</v>
      </c>
      <c r="AQ21" s="174">
        <f t="shared" si="6"/>
        <v>0</v>
      </c>
      <c r="AR21" s="174">
        <f t="shared" si="6"/>
        <v>0</v>
      </c>
      <c r="AS21" s="174">
        <f t="shared" si="6"/>
        <v>0</v>
      </c>
      <c r="AT21" s="174">
        <f t="shared" si="6"/>
        <v>0</v>
      </c>
      <c r="AU21" s="174">
        <f t="shared" si="6"/>
        <v>0</v>
      </c>
      <c r="AV21" s="174">
        <f t="shared" si="6"/>
        <v>0</v>
      </c>
      <c r="AW21" s="174">
        <f t="shared" si="6"/>
        <v>0</v>
      </c>
      <c r="AX21" s="174">
        <f t="shared" si="6"/>
        <v>0</v>
      </c>
      <c r="AY21" s="174">
        <f t="shared" si="6"/>
        <v>0</v>
      </c>
      <c r="AZ21" s="174">
        <f t="shared" si="6"/>
        <v>0</v>
      </c>
      <c r="BA21" s="174">
        <f t="shared" si="6"/>
        <v>0</v>
      </c>
      <c r="BB21" s="174">
        <f t="shared" si="6"/>
        <v>0</v>
      </c>
      <c r="BC21" s="174">
        <f t="shared" si="6"/>
        <v>0</v>
      </c>
      <c r="BD21" s="174">
        <f t="shared" si="6"/>
        <v>0</v>
      </c>
      <c r="BE21" s="174">
        <f t="shared" si="6"/>
        <v>0</v>
      </c>
      <c r="BF21" s="174">
        <f t="shared" si="6"/>
        <v>0</v>
      </c>
      <c r="BG21" s="174">
        <f t="shared" si="6"/>
        <v>0</v>
      </c>
      <c r="BH21" s="174">
        <f t="shared" si="6"/>
        <v>0</v>
      </c>
      <c r="BI21" s="174">
        <f t="shared" si="6"/>
        <v>0</v>
      </c>
      <c r="BJ21" s="174">
        <f t="shared" si="6"/>
        <v>0</v>
      </c>
      <c r="BK21" s="174">
        <f t="shared" si="6"/>
        <v>0</v>
      </c>
      <c r="BL21" s="174">
        <f t="shared" si="6"/>
        <v>0</v>
      </c>
      <c r="BM21" s="174">
        <f t="shared" si="6"/>
        <v>0</v>
      </c>
      <c r="BN21" s="174">
        <f t="shared" si="6"/>
        <v>0</v>
      </c>
      <c r="BO21" s="174">
        <f t="shared" si="7"/>
        <v>0</v>
      </c>
      <c r="BP21" s="174">
        <f t="shared" si="7"/>
        <v>0</v>
      </c>
      <c r="BQ21" s="174">
        <f t="shared" si="7"/>
        <v>0</v>
      </c>
      <c r="BR21" s="174">
        <f t="shared" si="7"/>
        <v>0</v>
      </c>
      <c r="BS21" s="174">
        <f t="shared" si="7"/>
        <v>0</v>
      </c>
      <c r="BT21" s="174">
        <f t="shared" si="7"/>
        <v>0</v>
      </c>
      <c r="BU21" s="174">
        <f t="shared" si="7"/>
        <v>0</v>
      </c>
    </row>
    <row r="22" spans="1:73" x14ac:dyDescent="0.3">
      <c r="A22" s="65" t="s">
        <v>844</v>
      </c>
      <c r="B22" s="174">
        <f t="shared" si="8"/>
        <v>0</v>
      </c>
      <c r="C22" s="174">
        <f t="shared" ref="C22:BN24" si="9">C15*C8</f>
        <v>0</v>
      </c>
      <c r="D22" s="174">
        <f t="shared" si="9"/>
        <v>0</v>
      </c>
      <c r="E22" s="174">
        <f t="shared" si="9"/>
        <v>0</v>
      </c>
      <c r="F22" s="174">
        <f t="shared" si="9"/>
        <v>0</v>
      </c>
      <c r="G22" s="174">
        <f t="shared" si="9"/>
        <v>0</v>
      </c>
      <c r="H22" s="174">
        <f t="shared" si="9"/>
        <v>0</v>
      </c>
      <c r="I22" s="174">
        <f t="shared" si="9"/>
        <v>0</v>
      </c>
      <c r="J22" s="174">
        <f t="shared" si="9"/>
        <v>0</v>
      </c>
      <c r="K22" s="174">
        <f t="shared" si="9"/>
        <v>0</v>
      </c>
      <c r="L22" s="174">
        <f t="shared" si="9"/>
        <v>0</v>
      </c>
      <c r="M22" s="174">
        <f t="shared" si="9"/>
        <v>0</v>
      </c>
      <c r="N22" s="174">
        <f t="shared" si="9"/>
        <v>0</v>
      </c>
      <c r="O22" s="174">
        <f t="shared" si="9"/>
        <v>0</v>
      </c>
      <c r="P22" s="174">
        <f t="shared" si="9"/>
        <v>0</v>
      </c>
      <c r="Q22" s="174">
        <f t="shared" si="9"/>
        <v>0</v>
      </c>
      <c r="R22" s="174">
        <f t="shared" si="9"/>
        <v>0</v>
      </c>
      <c r="S22" s="174">
        <f t="shared" si="9"/>
        <v>0</v>
      </c>
      <c r="T22" s="174">
        <f t="shared" si="9"/>
        <v>0</v>
      </c>
      <c r="U22" s="174">
        <f t="shared" si="9"/>
        <v>0</v>
      </c>
      <c r="V22" s="174">
        <f t="shared" si="9"/>
        <v>0</v>
      </c>
      <c r="W22" s="174">
        <f t="shared" si="9"/>
        <v>0</v>
      </c>
      <c r="X22" s="174">
        <f t="shared" si="9"/>
        <v>0</v>
      </c>
      <c r="Y22" s="174">
        <f t="shared" si="9"/>
        <v>0</v>
      </c>
      <c r="Z22" s="174">
        <f t="shared" si="9"/>
        <v>0</v>
      </c>
      <c r="AA22" s="174">
        <f t="shared" si="9"/>
        <v>0</v>
      </c>
      <c r="AB22" s="174">
        <f t="shared" si="9"/>
        <v>0</v>
      </c>
      <c r="AC22" s="174">
        <f t="shared" si="9"/>
        <v>0</v>
      </c>
      <c r="AD22" s="174">
        <f t="shared" si="9"/>
        <v>0</v>
      </c>
      <c r="AE22" s="174">
        <f t="shared" si="9"/>
        <v>0</v>
      </c>
      <c r="AF22" s="174">
        <f t="shared" si="9"/>
        <v>0</v>
      </c>
      <c r="AG22" s="174">
        <f t="shared" si="9"/>
        <v>0</v>
      </c>
      <c r="AH22" s="174">
        <f t="shared" si="9"/>
        <v>0</v>
      </c>
      <c r="AI22" s="174">
        <f t="shared" si="9"/>
        <v>0</v>
      </c>
      <c r="AJ22" s="174">
        <f t="shared" si="9"/>
        <v>0</v>
      </c>
      <c r="AK22" s="174">
        <f t="shared" si="9"/>
        <v>0</v>
      </c>
      <c r="AL22" s="174">
        <f t="shared" si="9"/>
        <v>0</v>
      </c>
      <c r="AM22" s="174">
        <f t="shared" si="9"/>
        <v>0</v>
      </c>
      <c r="AN22" s="174">
        <f t="shared" si="9"/>
        <v>0</v>
      </c>
      <c r="AO22" s="174">
        <f t="shared" si="9"/>
        <v>0</v>
      </c>
      <c r="AP22" s="174">
        <f t="shared" si="9"/>
        <v>0</v>
      </c>
      <c r="AQ22" s="174">
        <f t="shared" si="9"/>
        <v>0</v>
      </c>
      <c r="AR22" s="174">
        <f t="shared" si="9"/>
        <v>0</v>
      </c>
      <c r="AS22" s="174">
        <f t="shared" si="9"/>
        <v>0</v>
      </c>
      <c r="AT22" s="174">
        <f t="shared" si="9"/>
        <v>0</v>
      </c>
      <c r="AU22" s="174">
        <f t="shared" si="9"/>
        <v>0</v>
      </c>
      <c r="AV22" s="174">
        <f t="shared" si="9"/>
        <v>0</v>
      </c>
      <c r="AW22" s="174">
        <f t="shared" si="9"/>
        <v>0</v>
      </c>
      <c r="AX22" s="174">
        <f t="shared" si="9"/>
        <v>0</v>
      </c>
      <c r="AY22" s="174">
        <f t="shared" si="9"/>
        <v>0</v>
      </c>
      <c r="AZ22" s="174">
        <f t="shared" si="9"/>
        <v>0</v>
      </c>
      <c r="BA22" s="174">
        <f t="shared" si="9"/>
        <v>0</v>
      </c>
      <c r="BB22" s="174">
        <f t="shared" si="9"/>
        <v>0</v>
      </c>
      <c r="BC22" s="174">
        <f t="shared" si="9"/>
        <v>0</v>
      </c>
      <c r="BD22" s="174">
        <f t="shared" si="9"/>
        <v>0</v>
      </c>
      <c r="BE22" s="174">
        <f t="shared" si="9"/>
        <v>0</v>
      </c>
      <c r="BF22" s="174">
        <f t="shared" si="9"/>
        <v>0</v>
      </c>
      <c r="BG22" s="174">
        <f t="shared" si="9"/>
        <v>0</v>
      </c>
      <c r="BH22" s="174">
        <f t="shared" si="9"/>
        <v>0</v>
      </c>
      <c r="BI22" s="174">
        <f t="shared" si="9"/>
        <v>0</v>
      </c>
      <c r="BJ22" s="174">
        <f t="shared" si="9"/>
        <v>0</v>
      </c>
      <c r="BK22" s="174">
        <f t="shared" si="9"/>
        <v>0</v>
      </c>
      <c r="BL22" s="174">
        <f t="shared" si="9"/>
        <v>0</v>
      </c>
      <c r="BM22" s="174">
        <f t="shared" si="9"/>
        <v>0</v>
      </c>
      <c r="BN22" s="174">
        <f t="shared" si="9"/>
        <v>0</v>
      </c>
      <c r="BO22" s="174">
        <f t="shared" si="7"/>
        <v>0</v>
      </c>
      <c r="BP22" s="174">
        <f t="shared" si="7"/>
        <v>0</v>
      </c>
      <c r="BQ22" s="174">
        <f t="shared" si="7"/>
        <v>0</v>
      </c>
      <c r="BR22" s="174">
        <f t="shared" si="7"/>
        <v>0</v>
      </c>
      <c r="BS22" s="174">
        <f t="shared" si="7"/>
        <v>0</v>
      </c>
      <c r="BT22" s="174">
        <f t="shared" si="7"/>
        <v>0</v>
      </c>
      <c r="BU22" s="174">
        <f t="shared" si="7"/>
        <v>0</v>
      </c>
    </row>
    <row r="23" spans="1:73" x14ac:dyDescent="0.3">
      <c r="A23" s="65" t="s">
        <v>845</v>
      </c>
      <c r="B23" s="174">
        <f t="shared" si="8"/>
        <v>0</v>
      </c>
      <c r="C23" s="174">
        <f t="shared" si="9"/>
        <v>0</v>
      </c>
      <c r="D23" s="174">
        <f t="shared" si="9"/>
        <v>0</v>
      </c>
      <c r="E23" s="174">
        <f t="shared" si="9"/>
        <v>0</v>
      </c>
      <c r="F23" s="174">
        <f t="shared" si="9"/>
        <v>0</v>
      </c>
      <c r="G23" s="174">
        <f t="shared" si="9"/>
        <v>0</v>
      </c>
      <c r="H23" s="174">
        <f t="shared" si="9"/>
        <v>0</v>
      </c>
      <c r="I23" s="174">
        <f t="shared" si="9"/>
        <v>0</v>
      </c>
      <c r="J23" s="174">
        <f t="shared" si="9"/>
        <v>0</v>
      </c>
      <c r="K23" s="174">
        <f t="shared" si="9"/>
        <v>0</v>
      </c>
      <c r="L23" s="174">
        <f t="shared" si="9"/>
        <v>0</v>
      </c>
      <c r="M23" s="174">
        <f t="shared" si="9"/>
        <v>0</v>
      </c>
      <c r="N23" s="174">
        <f t="shared" si="9"/>
        <v>0</v>
      </c>
      <c r="O23" s="174">
        <f t="shared" si="9"/>
        <v>0</v>
      </c>
      <c r="P23" s="174">
        <f t="shared" si="9"/>
        <v>0</v>
      </c>
      <c r="Q23" s="174">
        <f t="shared" si="9"/>
        <v>0</v>
      </c>
      <c r="R23" s="174">
        <f t="shared" si="9"/>
        <v>0</v>
      </c>
      <c r="S23" s="174">
        <f t="shared" si="9"/>
        <v>0</v>
      </c>
      <c r="T23" s="174">
        <f t="shared" si="9"/>
        <v>0</v>
      </c>
      <c r="U23" s="174">
        <f t="shared" si="9"/>
        <v>0</v>
      </c>
      <c r="V23" s="174">
        <f t="shared" si="9"/>
        <v>0</v>
      </c>
      <c r="W23" s="174">
        <f t="shared" si="9"/>
        <v>0</v>
      </c>
      <c r="X23" s="174">
        <f t="shared" si="9"/>
        <v>0</v>
      </c>
      <c r="Y23" s="174">
        <f t="shared" si="9"/>
        <v>0</v>
      </c>
      <c r="Z23" s="174">
        <f t="shared" si="9"/>
        <v>0</v>
      </c>
      <c r="AA23" s="174">
        <f t="shared" si="9"/>
        <v>0</v>
      </c>
      <c r="AB23" s="174">
        <f t="shared" si="9"/>
        <v>0</v>
      </c>
      <c r="AC23" s="174">
        <f t="shared" si="9"/>
        <v>0</v>
      </c>
      <c r="AD23" s="174">
        <f t="shared" si="9"/>
        <v>0</v>
      </c>
      <c r="AE23" s="174">
        <f t="shared" si="9"/>
        <v>0</v>
      </c>
      <c r="AF23" s="174">
        <f t="shared" si="9"/>
        <v>0</v>
      </c>
      <c r="AG23" s="174">
        <f t="shared" si="9"/>
        <v>0</v>
      </c>
      <c r="AH23" s="174">
        <f t="shared" si="9"/>
        <v>0</v>
      </c>
      <c r="AI23" s="174">
        <f t="shared" si="9"/>
        <v>0</v>
      </c>
      <c r="AJ23" s="174">
        <f t="shared" si="9"/>
        <v>0</v>
      </c>
      <c r="AK23" s="174">
        <f t="shared" si="9"/>
        <v>0</v>
      </c>
      <c r="AL23" s="174">
        <f t="shared" si="9"/>
        <v>0</v>
      </c>
      <c r="AM23" s="174">
        <f t="shared" si="9"/>
        <v>0</v>
      </c>
      <c r="AN23" s="174">
        <f t="shared" si="9"/>
        <v>0</v>
      </c>
      <c r="AO23" s="174">
        <f t="shared" si="9"/>
        <v>0</v>
      </c>
      <c r="AP23" s="174">
        <f t="shared" si="9"/>
        <v>0</v>
      </c>
      <c r="AQ23" s="174">
        <f t="shared" si="9"/>
        <v>0</v>
      </c>
      <c r="AR23" s="174">
        <f t="shared" si="9"/>
        <v>0</v>
      </c>
      <c r="AS23" s="174">
        <f t="shared" si="9"/>
        <v>0</v>
      </c>
      <c r="AT23" s="174">
        <f t="shared" si="9"/>
        <v>0</v>
      </c>
      <c r="AU23" s="174">
        <f t="shared" si="9"/>
        <v>0</v>
      </c>
      <c r="AV23" s="174">
        <f t="shared" si="9"/>
        <v>0</v>
      </c>
      <c r="AW23" s="174">
        <f t="shared" si="9"/>
        <v>0</v>
      </c>
      <c r="AX23" s="174">
        <f t="shared" si="9"/>
        <v>0</v>
      </c>
      <c r="AY23" s="174">
        <f t="shared" si="9"/>
        <v>0</v>
      </c>
      <c r="AZ23" s="174">
        <f t="shared" si="9"/>
        <v>0</v>
      </c>
      <c r="BA23" s="174">
        <f t="shared" si="9"/>
        <v>0</v>
      </c>
      <c r="BB23" s="174">
        <f t="shared" si="9"/>
        <v>0</v>
      </c>
      <c r="BC23" s="174">
        <f t="shared" si="9"/>
        <v>0</v>
      </c>
      <c r="BD23" s="174">
        <f t="shared" si="9"/>
        <v>0</v>
      </c>
      <c r="BE23" s="174">
        <f t="shared" si="9"/>
        <v>0</v>
      </c>
      <c r="BF23" s="174">
        <f t="shared" si="9"/>
        <v>0</v>
      </c>
      <c r="BG23" s="174">
        <f t="shared" si="9"/>
        <v>0</v>
      </c>
      <c r="BH23" s="174">
        <f t="shared" si="9"/>
        <v>0</v>
      </c>
      <c r="BI23" s="174">
        <f t="shared" si="9"/>
        <v>0</v>
      </c>
      <c r="BJ23" s="174">
        <f t="shared" si="9"/>
        <v>0</v>
      </c>
      <c r="BK23" s="174">
        <f t="shared" si="9"/>
        <v>0</v>
      </c>
      <c r="BL23" s="174">
        <f t="shared" si="9"/>
        <v>0</v>
      </c>
      <c r="BM23" s="174">
        <f t="shared" si="9"/>
        <v>0</v>
      </c>
      <c r="BN23" s="174">
        <f t="shared" si="9"/>
        <v>0</v>
      </c>
      <c r="BO23" s="174">
        <f t="shared" si="7"/>
        <v>0</v>
      </c>
      <c r="BP23" s="174">
        <f t="shared" si="7"/>
        <v>0</v>
      </c>
      <c r="BQ23" s="174">
        <f t="shared" si="7"/>
        <v>0</v>
      </c>
      <c r="BR23" s="174">
        <f t="shared" si="7"/>
        <v>0</v>
      </c>
      <c r="BS23" s="174">
        <f t="shared" si="7"/>
        <v>0</v>
      </c>
      <c r="BT23" s="174">
        <f t="shared" si="7"/>
        <v>0</v>
      </c>
      <c r="BU23" s="174">
        <f t="shared" si="7"/>
        <v>0</v>
      </c>
    </row>
    <row r="24" spans="1:73" x14ac:dyDescent="0.3">
      <c r="A24" s="65" t="s">
        <v>846</v>
      </c>
      <c r="B24" s="174">
        <f t="shared" si="8"/>
        <v>0</v>
      </c>
      <c r="C24" s="174">
        <f t="shared" si="9"/>
        <v>0</v>
      </c>
      <c r="D24" s="174">
        <f t="shared" si="9"/>
        <v>0</v>
      </c>
      <c r="E24" s="174">
        <f t="shared" si="9"/>
        <v>0</v>
      </c>
      <c r="F24" s="174">
        <f t="shared" si="9"/>
        <v>0</v>
      </c>
      <c r="G24" s="174">
        <f t="shared" si="9"/>
        <v>0</v>
      </c>
      <c r="H24" s="174">
        <f t="shared" si="9"/>
        <v>0</v>
      </c>
      <c r="I24" s="174">
        <f t="shared" si="9"/>
        <v>0</v>
      </c>
      <c r="J24" s="174">
        <f t="shared" si="9"/>
        <v>0</v>
      </c>
      <c r="K24" s="174">
        <f t="shared" si="9"/>
        <v>0</v>
      </c>
      <c r="L24" s="174">
        <f t="shared" si="9"/>
        <v>0</v>
      </c>
      <c r="M24" s="174">
        <f t="shared" si="9"/>
        <v>0</v>
      </c>
      <c r="N24" s="174">
        <f t="shared" si="9"/>
        <v>0</v>
      </c>
      <c r="O24" s="174">
        <f t="shared" si="9"/>
        <v>0</v>
      </c>
      <c r="P24" s="174">
        <f t="shared" si="9"/>
        <v>0</v>
      </c>
      <c r="Q24" s="174">
        <f t="shared" si="9"/>
        <v>0</v>
      </c>
      <c r="R24" s="174">
        <f t="shared" si="9"/>
        <v>0</v>
      </c>
      <c r="S24" s="174">
        <f t="shared" si="9"/>
        <v>0</v>
      </c>
      <c r="T24" s="174">
        <f t="shared" si="9"/>
        <v>0</v>
      </c>
      <c r="U24" s="174">
        <f t="shared" si="9"/>
        <v>0</v>
      </c>
      <c r="V24" s="174">
        <f t="shared" si="9"/>
        <v>0</v>
      </c>
      <c r="W24" s="174">
        <f t="shared" si="9"/>
        <v>0</v>
      </c>
      <c r="X24" s="174">
        <f t="shared" si="9"/>
        <v>0</v>
      </c>
      <c r="Y24" s="174">
        <f t="shared" si="9"/>
        <v>0</v>
      </c>
      <c r="Z24" s="174">
        <f t="shared" si="9"/>
        <v>0</v>
      </c>
      <c r="AA24" s="174">
        <f t="shared" si="9"/>
        <v>0</v>
      </c>
      <c r="AB24" s="174">
        <f t="shared" si="9"/>
        <v>0</v>
      </c>
      <c r="AC24" s="174">
        <f t="shared" si="9"/>
        <v>0</v>
      </c>
      <c r="AD24" s="174">
        <f t="shared" si="9"/>
        <v>0</v>
      </c>
      <c r="AE24" s="174">
        <f t="shared" si="9"/>
        <v>0</v>
      </c>
      <c r="AF24" s="174">
        <f t="shared" si="9"/>
        <v>0</v>
      </c>
      <c r="AG24" s="174">
        <f t="shared" si="9"/>
        <v>0</v>
      </c>
      <c r="AH24" s="174">
        <f t="shared" si="9"/>
        <v>0</v>
      </c>
      <c r="AI24" s="174">
        <f t="shared" si="9"/>
        <v>0</v>
      </c>
      <c r="AJ24" s="174">
        <f t="shared" si="9"/>
        <v>0</v>
      </c>
      <c r="AK24" s="174">
        <f t="shared" si="9"/>
        <v>0</v>
      </c>
      <c r="AL24" s="174">
        <f t="shared" si="9"/>
        <v>0</v>
      </c>
      <c r="AM24" s="174">
        <f t="shared" si="9"/>
        <v>0</v>
      </c>
      <c r="AN24" s="174">
        <f t="shared" si="9"/>
        <v>0</v>
      </c>
      <c r="AO24" s="174">
        <f t="shared" si="9"/>
        <v>0</v>
      </c>
      <c r="AP24" s="174">
        <f t="shared" si="9"/>
        <v>0</v>
      </c>
      <c r="AQ24" s="174">
        <f t="shared" si="9"/>
        <v>0</v>
      </c>
      <c r="AR24" s="174">
        <f t="shared" si="9"/>
        <v>0</v>
      </c>
      <c r="AS24" s="174">
        <f t="shared" si="9"/>
        <v>0</v>
      </c>
      <c r="AT24" s="174">
        <f t="shared" si="9"/>
        <v>0</v>
      </c>
      <c r="AU24" s="174">
        <f t="shared" si="9"/>
        <v>0</v>
      </c>
      <c r="AV24" s="174">
        <f t="shared" si="9"/>
        <v>0</v>
      </c>
      <c r="AW24" s="174">
        <f t="shared" si="9"/>
        <v>0</v>
      </c>
      <c r="AX24" s="174">
        <f t="shared" si="9"/>
        <v>0</v>
      </c>
      <c r="AY24" s="174">
        <f t="shared" si="9"/>
        <v>0</v>
      </c>
      <c r="AZ24" s="174">
        <f t="shared" si="9"/>
        <v>0</v>
      </c>
      <c r="BA24" s="174">
        <f t="shared" si="9"/>
        <v>0</v>
      </c>
      <c r="BB24" s="174">
        <f t="shared" si="9"/>
        <v>0</v>
      </c>
      <c r="BC24" s="174">
        <f t="shared" si="9"/>
        <v>0</v>
      </c>
      <c r="BD24" s="174">
        <f t="shared" si="9"/>
        <v>0</v>
      </c>
      <c r="BE24" s="174">
        <f t="shared" si="9"/>
        <v>0</v>
      </c>
      <c r="BF24" s="174">
        <f t="shared" si="9"/>
        <v>0</v>
      </c>
      <c r="BG24" s="174">
        <f t="shared" si="9"/>
        <v>0</v>
      </c>
      <c r="BH24" s="174">
        <f t="shared" si="9"/>
        <v>0</v>
      </c>
      <c r="BI24" s="174">
        <f t="shared" si="9"/>
        <v>0</v>
      </c>
      <c r="BJ24" s="174">
        <f t="shared" si="9"/>
        <v>0</v>
      </c>
      <c r="BK24" s="174">
        <f t="shared" si="9"/>
        <v>0</v>
      </c>
      <c r="BL24" s="174">
        <f t="shared" si="9"/>
        <v>0</v>
      </c>
      <c r="BM24" s="174">
        <f t="shared" si="9"/>
        <v>0</v>
      </c>
      <c r="BN24" s="174">
        <f t="shared" si="9"/>
        <v>0</v>
      </c>
      <c r="BO24" s="174">
        <f t="shared" si="7"/>
        <v>0</v>
      </c>
      <c r="BP24" s="174">
        <f t="shared" si="7"/>
        <v>0</v>
      </c>
      <c r="BQ24" s="174">
        <f t="shared" si="7"/>
        <v>0</v>
      </c>
      <c r="BR24" s="174">
        <f t="shared" si="7"/>
        <v>0</v>
      </c>
      <c r="BS24" s="174">
        <f t="shared" si="7"/>
        <v>0</v>
      </c>
      <c r="BT24" s="174">
        <f t="shared" si="7"/>
        <v>0</v>
      </c>
      <c r="BU24" s="174">
        <f t="shared" si="7"/>
        <v>0</v>
      </c>
    </row>
    <row r="26" spans="1:73" x14ac:dyDescent="0.3">
      <c r="A26" s="64" t="s">
        <v>849</v>
      </c>
    </row>
    <row r="27" spans="1:73" x14ac:dyDescent="0.3">
      <c r="A27" s="65" t="s">
        <v>150</v>
      </c>
      <c r="B27" s="539">
        <v>200000</v>
      </c>
    </row>
    <row r="28" spans="1:73" x14ac:dyDescent="0.3">
      <c r="A28" s="64"/>
    </row>
    <row r="30" spans="1:73" x14ac:dyDescent="0.3">
      <c r="A30" s="64" t="s">
        <v>850</v>
      </c>
      <c r="B30" s="219" t="s">
        <v>272</v>
      </c>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row>
    <row r="31" spans="1:73" x14ac:dyDescent="0.3">
      <c r="A31" s="65" t="s">
        <v>152</v>
      </c>
      <c r="B31" s="261">
        <v>4</v>
      </c>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row>
    <row r="32" spans="1:73" x14ac:dyDescent="0.3">
      <c r="A32" s="65" t="s">
        <v>851</v>
      </c>
      <c r="B32" s="261">
        <v>5</v>
      </c>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row>
    <row r="33" spans="1:73" x14ac:dyDescent="0.3">
      <c r="A33" s="65" t="s">
        <v>199</v>
      </c>
      <c r="B33" s="26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row>
    <row r="34" spans="1:73" x14ac:dyDescent="0.3">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row>
    <row r="35" spans="1:73" x14ac:dyDescent="0.3">
      <c r="A35" s="64" t="s">
        <v>230</v>
      </c>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row>
    <row r="36" spans="1:73" x14ac:dyDescent="0.3">
      <c r="A36" s="65" t="s">
        <v>555</v>
      </c>
      <c r="B36" s="540">
        <f>SUMIF('Headcount Roster -&gt;'!$FD$158:$FD$172,$B$31,'Headcount Roster -&gt;'!FE$158:FE$173)</f>
        <v>3</v>
      </c>
      <c r="C36" s="540">
        <f>SUMIF('Headcount Roster -&gt;'!$FD$158:$FD$172,$B$31,'Headcount Roster -&gt;'!FF$158:FF$173)</f>
        <v>3.0000000000000004</v>
      </c>
      <c r="D36" s="540">
        <f>SUMIF('Headcount Roster -&gt;'!$FD$158:$FD$172,$B$31,'Headcount Roster -&gt;'!FG$158:FG$173)</f>
        <v>3</v>
      </c>
      <c r="E36" s="540">
        <f>SUMIF('Headcount Roster -&gt;'!$FD$158:$FD$172,$B$31,'Headcount Roster -&gt;'!FH$158:FH$173)</f>
        <v>3</v>
      </c>
      <c r="F36" s="540">
        <f>SUMIF('Headcount Roster -&gt;'!$FD$158:$FD$172,$B$31,'Headcount Roster -&gt;'!FI$158:FI$173)</f>
        <v>3</v>
      </c>
      <c r="G36" s="540">
        <f>SUMIF('Headcount Roster -&gt;'!$FD$158:$FD$172,$B$31,'Headcount Roster -&gt;'!FJ$158:FJ$173)</f>
        <v>3</v>
      </c>
      <c r="H36" s="540">
        <f>SUMIF('Headcount Roster -&gt;'!$FD$158:$FD$172,$B$31,'Headcount Roster -&gt;'!FK$158:FK$173)</f>
        <v>3</v>
      </c>
      <c r="I36" s="540">
        <f>SUMIF('Headcount Roster -&gt;'!$FD$158:$FD$172,$B$31,'Headcount Roster -&gt;'!FL$158:FL$173)</f>
        <v>3</v>
      </c>
      <c r="J36" s="540">
        <f>SUMIF('Headcount Roster -&gt;'!$FD$158:$FD$172,$B$31,'Headcount Roster -&gt;'!FM$158:FM$173)</f>
        <v>3</v>
      </c>
      <c r="K36" s="540">
        <f>SUMIF('Headcount Roster -&gt;'!$FD$158:$FD$172,$B$31,'Headcount Roster -&gt;'!FN$158:FN$173)</f>
        <v>3</v>
      </c>
      <c r="L36" s="540">
        <f>SUMIF('Headcount Roster -&gt;'!$FD$158:$FD$172,$B$31,'Headcount Roster -&gt;'!FO$158:FO$173)</f>
        <v>3</v>
      </c>
      <c r="M36" s="540">
        <f>SUMIF('Headcount Roster -&gt;'!$FD$158:$FD$172,$B$31,'Headcount Roster -&gt;'!FP$158:FP$173)</f>
        <v>3</v>
      </c>
      <c r="N36" s="540">
        <f>SUMIF('Headcount Roster -&gt;'!$FD$158:$FD$172,$B$31,'Headcount Roster -&gt;'!FQ$158:FQ$173)</f>
        <v>3</v>
      </c>
      <c r="O36" s="540">
        <f>SUMIF('Headcount Roster -&gt;'!$FD$158:$FD$172,$B$31,'Headcount Roster -&gt;'!FR$158:FR$173)</f>
        <v>3.0000000000000004</v>
      </c>
      <c r="P36" s="540">
        <f>SUMIF('Headcount Roster -&gt;'!$FD$158:$FD$172,$B$31,'Headcount Roster -&gt;'!FS$158:FS$173)</f>
        <v>3</v>
      </c>
      <c r="Q36" s="540">
        <f>SUMIF('Headcount Roster -&gt;'!$FD$158:$FD$172,$B$31,'Headcount Roster -&gt;'!FT$158:FT$173)</f>
        <v>3</v>
      </c>
      <c r="R36" s="540">
        <f>SUMIF('Headcount Roster -&gt;'!$FD$158:$FD$172,$B$31,'Headcount Roster -&gt;'!FU$158:FU$173)</f>
        <v>3</v>
      </c>
      <c r="S36" s="540">
        <f>SUMIF('Headcount Roster -&gt;'!$FD$158:$FD$172,$B$31,'Headcount Roster -&gt;'!FV$158:FV$173)</f>
        <v>3</v>
      </c>
      <c r="T36" s="540">
        <f>SUMIF('Headcount Roster -&gt;'!$FD$158:$FD$172,$B$31,'Headcount Roster -&gt;'!FW$158:FW$173)</f>
        <v>3</v>
      </c>
      <c r="U36" s="540">
        <f>SUMIF('Headcount Roster -&gt;'!$FD$158:$FD$172,$B$31,'Headcount Roster -&gt;'!FX$158:FX$173)</f>
        <v>3</v>
      </c>
      <c r="V36" s="540">
        <f>SUMIF('Headcount Roster -&gt;'!$FD$158:$FD$172,$B$31,'Headcount Roster -&gt;'!FY$158:FY$173)</f>
        <v>3</v>
      </c>
      <c r="W36" s="540">
        <f>SUMIF('Headcount Roster -&gt;'!$FD$158:$FD$172,$B$31,'Headcount Roster -&gt;'!FZ$158:FZ$173)</f>
        <v>3</v>
      </c>
      <c r="X36" s="540">
        <f>SUMIF('Headcount Roster -&gt;'!$FD$158:$FD$172,$B$31,'Headcount Roster -&gt;'!GA$158:GA$173)</f>
        <v>3</v>
      </c>
      <c r="Y36" s="540">
        <f>SUMIF('Headcount Roster -&gt;'!$FD$158:$FD$172,$B$31,'Headcount Roster -&gt;'!GB$158:GB$173)</f>
        <v>3</v>
      </c>
      <c r="Z36" s="540">
        <f>SUMIF('Headcount Roster -&gt;'!$FD$158:$FD$172,$B$31,'Headcount Roster -&gt;'!GC$158:GC$173)</f>
        <v>3</v>
      </c>
      <c r="AA36" s="540">
        <f>SUMIF('Headcount Roster -&gt;'!$FD$158:$FD$172,$B$31,'Headcount Roster -&gt;'!GD$158:GD$173)</f>
        <v>3.0000000000000009</v>
      </c>
      <c r="AB36" s="540">
        <f>SUMIF('Headcount Roster -&gt;'!$FD$158:$FD$172,$B$31,'Headcount Roster -&gt;'!GE$158:GE$173)</f>
        <v>3</v>
      </c>
      <c r="AC36" s="540">
        <f>SUMIF('Headcount Roster -&gt;'!$FD$158:$FD$172,$B$31,'Headcount Roster -&gt;'!GF$158:GF$173)</f>
        <v>3</v>
      </c>
      <c r="AD36" s="540">
        <f>SUMIF('Headcount Roster -&gt;'!$FD$158:$FD$172,$B$31,'Headcount Roster -&gt;'!GG$158:GG$173)</f>
        <v>3</v>
      </c>
      <c r="AE36" s="540">
        <f>SUMIF('Headcount Roster -&gt;'!$FD$158:$FD$172,$B$31,'Headcount Roster -&gt;'!GH$158:GH$173)</f>
        <v>3</v>
      </c>
      <c r="AF36" s="540">
        <f>SUMIF('Headcount Roster -&gt;'!$FD$158:$FD$172,$B$31,'Headcount Roster -&gt;'!GI$158:GI$173)</f>
        <v>3</v>
      </c>
      <c r="AG36" s="540">
        <f>SUMIF('Headcount Roster -&gt;'!$FD$158:$FD$172,$B$31,'Headcount Roster -&gt;'!GJ$158:GJ$173)</f>
        <v>3</v>
      </c>
      <c r="AH36" s="540">
        <f>SUMIF('Headcount Roster -&gt;'!$FD$158:$FD$172,$B$31,'Headcount Roster -&gt;'!GK$158:GK$173)</f>
        <v>3</v>
      </c>
      <c r="AI36" s="540">
        <f>SUMIF('Headcount Roster -&gt;'!$FD$158:$FD$172,$B$31,'Headcount Roster -&gt;'!GL$158:GL$173)</f>
        <v>3</v>
      </c>
      <c r="AJ36" s="540">
        <f>SUMIF('Headcount Roster -&gt;'!$FD$158:$FD$172,$B$31,'Headcount Roster -&gt;'!GM$158:GM$173)</f>
        <v>3</v>
      </c>
      <c r="AK36" s="540">
        <f>SUMIF('Headcount Roster -&gt;'!$FD$158:$FD$172,$B$31,'Headcount Roster -&gt;'!GN$158:GN$173)</f>
        <v>3</v>
      </c>
      <c r="AL36" s="540">
        <f>SUMIF('Headcount Roster -&gt;'!$FD$158:$FD$172,$B$31,'Headcount Roster -&gt;'!GO$158:GO$173)</f>
        <v>3</v>
      </c>
      <c r="AM36" s="540">
        <f>SUMIF('Headcount Roster -&gt;'!$FD$158:$FD$172,$B$31,'Headcount Roster -&gt;'!GP$158:GP$173)</f>
        <v>3.0000000000000004</v>
      </c>
      <c r="AN36" s="540">
        <f>SUMIF('Headcount Roster -&gt;'!$FD$158:$FD$172,$B$31,'Headcount Roster -&gt;'!GQ$158:GQ$173)</f>
        <v>3</v>
      </c>
      <c r="AO36" s="540">
        <f>SUMIF('Headcount Roster -&gt;'!$FD$158:$FD$172,$B$31,'Headcount Roster -&gt;'!GR$158:GR$173)</f>
        <v>3</v>
      </c>
      <c r="AP36" s="540">
        <f>SUMIF('Headcount Roster -&gt;'!$FD$158:$FD$172,$B$31,'Headcount Roster -&gt;'!GS$158:GS$173)</f>
        <v>3</v>
      </c>
      <c r="AQ36" s="540">
        <f>SUMIF('Headcount Roster -&gt;'!$FD$158:$FD$172,$B$31,'Headcount Roster -&gt;'!GT$158:GT$173)</f>
        <v>3</v>
      </c>
      <c r="AR36" s="540">
        <f>SUMIF('Headcount Roster -&gt;'!$FD$158:$FD$172,$B$31,'Headcount Roster -&gt;'!GU$158:GU$173)</f>
        <v>3</v>
      </c>
      <c r="AS36" s="540">
        <f>SUMIF('Headcount Roster -&gt;'!$FD$158:$FD$172,$B$31,'Headcount Roster -&gt;'!GV$158:GV$173)</f>
        <v>3</v>
      </c>
      <c r="AT36" s="540">
        <f>SUMIF('Headcount Roster -&gt;'!$FD$158:$FD$172,$B$31,'Headcount Roster -&gt;'!GW$158:GW$173)</f>
        <v>3</v>
      </c>
      <c r="AU36" s="540">
        <f>SUMIF('Headcount Roster -&gt;'!$FD$158:$FD$172,$B$31,'Headcount Roster -&gt;'!GX$158:GX$173)</f>
        <v>3</v>
      </c>
      <c r="AV36" s="540">
        <f>SUMIF('Headcount Roster -&gt;'!$FD$158:$FD$172,$B$31,'Headcount Roster -&gt;'!GY$158:GY$173)</f>
        <v>3</v>
      </c>
      <c r="AW36" s="540">
        <f>SUMIF('Headcount Roster -&gt;'!$FD$158:$FD$172,$B$31,'Headcount Roster -&gt;'!GZ$158:GZ$173)</f>
        <v>3</v>
      </c>
      <c r="AX36" s="540">
        <f>SUMIF('Headcount Roster -&gt;'!$FD$158:$FD$172,$B$31,'Headcount Roster -&gt;'!HA$158:HA$173)</f>
        <v>0</v>
      </c>
      <c r="AY36" s="540">
        <f>SUMIF('Headcount Roster -&gt;'!$FD$158:$FD$172,$B$31,'Headcount Roster -&gt;'!HB$158:HB$173)</f>
        <v>0</v>
      </c>
      <c r="AZ36" s="540">
        <f>SUMIF('Headcount Roster -&gt;'!$FD$158:$FD$172,$B$31,'Headcount Roster -&gt;'!HC$158:HC$173)</f>
        <v>0</v>
      </c>
      <c r="BA36" s="540">
        <f>SUMIF('Headcount Roster -&gt;'!$FD$158:$FD$172,$B$31,'Headcount Roster -&gt;'!HD$158:HD$173)</f>
        <v>0</v>
      </c>
      <c r="BB36" s="540">
        <f>SUMIF('Headcount Roster -&gt;'!$FD$158:$FD$172,$B$31,'Headcount Roster -&gt;'!HE$158:HE$173)</f>
        <v>0</v>
      </c>
      <c r="BC36" s="540">
        <f>SUMIF('Headcount Roster -&gt;'!$FD$158:$FD$172,$B$31,'Headcount Roster -&gt;'!HF$158:HF$173)</f>
        <v>0</v>
      </c>
      <c r="BD36" s="540">
        <f>SUMIF('Headcount Roster -&gt;'!$FD$158:$FD$172,$B$31,'Headcount Roster -&gt;'!HG$158:HG$173)</f>
        <v>0</v>
      </c>
      <c r="BE36" s="540">
        <f>SUMIF('Headcount Roster -&gt;'!$FD$158:$FD$172,$B$31,'Headcount Roster -&gt;'!HH$158:HH$173)</f>
        <v>0</v>
      </c>
      <c r="BF36" s="540">
        <f>SUMIF('Headcount Roster -&gt;'!$FD$158:$FD$172,$B$31,'Headcount Roster -&gt;'!HI$158:HI$173)</f>
        <v>0</v>
      </c>
      <c r="BG36" s="540">
        <f>SUMIF('Headcount Roster -&gt;'!$FD$158:$FD$172,$B$31,'Headcount Roster -&gt;'!HJ$158:HJ$173)</f>
        <v>0</v>
      </c>
      <c r="BH36" s="540">
        <f>SUMIF('Headcount Roster -&gt;'!$FD$158:$FD$172,$B$31,'Headcount Roster -&gt;'!HK$158:HK$173)</f>
        <v>0</v>
      </c>
      <c r="BI36" s="540">
        <f>SUMIF('Headcount Roster -&gt;'!$FD$158:$FD$172,$B$31,'Headcount Roster -&gt;'!HL$158:HL$173)</f>
        <v>0</v>
      </c>
      <c r="BJ36" s="540">
        <f>SUMIF('Headcount Roster -&gt;'!$FD$158:$FD$172,$B$31,'Headcount Roster -&gt;'!HM$158:HM$173)</f>
        <v>0</v>
      </c>
      <c r="BK36" s="540">
        <f>SUMIF('Headcount Roster -&gt;'!$FD$158:$FD$172,$B$31,'Headcount Roster -&gt;'!HN$158:HN$173)</f>
        <v>0</v>
      </c>
      <c r="BL36" s="540">
        <f>SUMIF('Headcount Roster -&gt;'!$FD$158:$FD$172,$B$31,'Headcount Roster -&gt;'!HO$158:HO$173)</f>
        <v>0</v>
      </c>
      <c r="BM36" s="540">
        <f>SUMIF('Headcount Roster -&gt;'!$FD$158:$FD$172,$B$31,'Headcount Roster -&gt;'!HP$158:HP$173)</f>
        <v>0</v>
      </c>
      <c r="BN36" s="540">
        <f>SUMIF('Headcount Roster -&gt;'!$FD$158:$FD$172,$B$31,'Headcount Roster -&gt;'!HQ$158:HQ$173)</f>
        <v>0</v>
      </c>
      <c r="BO36" s="540">
        <f>SUMIF('Headcount Roster -&gt;'!$FD$158:$FD$172,$B$31,'Headcount Roster -&gt;'!HR$158:HR$173)</f>
        <v>0</v>
      </c>
      <c r="BP36" s="540">
        <f>SUMIF('Headcount Roster -&gt;'!$FD$158:$FD$172,$B$31,'Headcount Roster -&gt;'!HS$158:HS$173)</f>
        <v>0</v>
      </c>
      <c r="BQ36" s="540">
        <f>SUMIF('Headcount Roster -&gt;'!$FD$158:$FD$172,$B$31,'Headcount Roster -&gt;'!HT$158:HT$173)</f>
        <v>0</v>
      </c>
      <c r="BR36" s="540">
        <f>SUMIF('Headcount Roster -&gt;'!$FD$158:$FD$172,$B$31,'Headcount Roster -&gt;'!HU$158:HU$173)</f>
        <v>0</v>
      </c>
      <c r="BS36" s="540">
        <f>SUMIF('Headcount Roster -&gt;'!$FD$158:$FD$172,$B$31,'Headcount Roster -&gt;'!HV$158:HV$173)</f>
        <v>0</v>
      </c>
      <c r="BT36" s="540">
        <f>SUMIF('Headcount Roster -&gt;'!$FD$158:$FD$172,$B$31,'Headcount Roster -&gt;'!HW$158:HW$173)</f>
        <v>0</v>
      </c>
      <c r="BU36" s="540">
        <f>SUMIF('Headcount Roster -&gt;'!$FD$158:$FD$172,$B$31,'Headcount Roster -&gt;'!HX$158:HX$173)</f>
        <v>0</v>
      </c>
    </row>
    <row r="37" spans="1:73" x14ac:dyDescent="0.3">
      <c r="A37" s="65" t="s">
        <v>852</v>
      </c>
      <c r="B37" s="540">
        <f>SUMIF('Headcount Roster -&gt;'!$FD$158:$FD$172,$B$32,'Headcount Roster -&gt;'!FE$158:FE$173)</f>
        <v>0.99999999999999989</v>
      </c>
      <c r="C37" s="540">
        <f>SUMIF('Headcount Roster -&gt;'!$FD$158:$FD$172,$B$32,'Headcount Roster -&gt;'!FF$158:FF$173)</f>
        <v>1</v>
      </c>
      <c r="D37" s="540">
        <f>SUMIF('Headcount Roster -&gt;'!$FD$158:$FD$172,$B$32,'Headcount Roster -&gt;'!FG$158:FG$173)</f>
        <v>1.8064516129032255</v>
      </c>
      <c r="E37" s="540">
        <f>SUMIF('Headcount Roster -&gt;'!$FD$158:$FD$172,$B$32,'Headcount Roster -&gt;'!FH$158:FH$173)</f>
        <v>2</v>
      </c>
      <c r="F37" s="540">
        <f>SUMIF('Headcount Roster -&gt;'!$FD$158:$FD$172,$B$32,'Headcount Roster -&gt;'!FI$158:FI$173)</f>
        <v>2</v>
      </c>
      <c r="G37" s="540">
        <f>SUMIF('Headcount Roster -&gt;'!$FD$158:$FD$172,$B$32,'Headcount Roster -&gt;'!FJ$158:FJ$173)</f>
        <v>2</v>
      </c>
      <c r="H37" s="540">
        <f>SUMIF('Headcount Roster -&gt;'!$FD$158:$FD$172,$B$32,'Headcount Roster -&gt;'!FK$158:FK$173)</f>
        <v>2</v>
      </c>
      <c r="I37" s="540">
        <f>SUMIF('Headcount Roster -&gt;'!$FD$158:$FD$172,$B$32,'Headcount Roster -&gt;'!FL$158:FL$173)</f>
        <v>2</v>
      </c>
      <c r="J37" s="540">
        <f>SUMIF('Headcount Roster -&gt;'!$FD$158:$FD$172,$B$32,'Headcount Roster -&gt;'!FM$158:FM$173)</f>
        <v>2</v>
      </c>
      <c r="K37" s="540">
        <f>SUMIF('Headcount Roster -&gt;'!$FD$158:$FD$172,$B$32,'Headcount Roster -&gt;'!FN$158:FN$173)</f>
        <v>2</v>
      </c>
      <c r="L37" s="540">
        <f>SUMIF('Headcount Roster -&gt;'!$FD$158:$FD$172,$B$32,'Headcount Roster -&gt;'!FO$158:FO$173)</f>
        <v>2</v>
      </c>
      <c r="M37" s="540">
        <f>SUMIF('Headcount Roster -&gt;'!$FD$158:$FD$172,$B$32,'Headcount Roster -&gt;'!FP$158:FP$173)</f>
        <v>2</v>
      </c>
      <c r="N37" s="540">
        <f>SUMIF('Headcount Roster -&gt;'!$FD$158:$FD$172,$B$32,'Headcount Roster -&gt;'!FQ$158:FQ$173)</f>
        <v>2</v>
      </c>
      <c r="O37" s="540">
        <f>SUMIF('Headcount Roster -&gt;'!$FD$158:$FD$172,$B$32,'Headcount Roster -&gt;'!FR$158:FR$173)</f>
        <v>2</v>
      </c>
      <c r="P37" s="540">
        <f>SUMIF('Headcount Roster -&gt;'!$FD$158:$FD$172,$B$32,'Headcount Roster -&gt;'!FS$158:FS$173)</f>
        <v>2</v>
      </c>
      <c r="Q37" s="540">
        <f>SUMIF('Headcount Roster -&gt;'!$FD$158:$FD$172,$B$32,'Headcount Roster -&gt;'!FT$158:FT$173)</f>
        <v>2</v>
      </c>
      <c r="R37" s="540">
        <f>SUMIF('Headcount Roster -&gt;'!$FD$158:$FD$172,$B$32,'Headcount Roster -&gt;'!FU$158:FU$173)</f>
        <v>2</v>
      </c>
      <c r="S37" s="540">
        <f>SUMIF('Headcount Roster -&gt;'!$FD$158:$FD$172,$B$32,'Headcount Roster -&gt;'!FV$158:FV$173)</f>
        <v>2</v>
      </c>
      <c r="T37" s="540">
        <f>SUMIF('Headcount Roster -&gt;'!$FD$158:$FD$172,$B$32,'Headcount Roster -&gt;'!FW$158:FW$173)</f>
        <v>2</v>
      </c>
      <c r="U37" s="540">
        <f>SUMIF('Headcount Roster -&gt;'!$FD$158:$FD$172,$B$32,'Headcount Roster -&gt;'!FX$158:FX$173)</f>
        <v>2</v>
      </c>
      <c r="V37" s="540">
        <f>SUMIF('Headcount Roster -&gt;'!$FD$158:$FD$172,$B$32,'Headcount Roster -&gt;'!FY$158:FY$173)</f>
        <v>2</v>
      </c>
      <c r="W37" s="540">
        <f>SUMIF('Headcount Roster -&gt;'!$FD$158:$FD$172,$B$32,'Headcount Roster -&gt;'!FZ$158:FZ$173)</f>
        <v>2</v>
      </c>
      <c r="X37" s="540">
        <f>SUMIF('Headcount Roster -&gt;'!$FD$158:$FD$172,$B$32,'Headcount Roster -&gt;'!GA$158:GA$173)</f>
        <v>2</v>
      </c>
      <c r="Y37" s="540">
        <f>SUMIF('Headcount Roster -&gt;'!$FD$158:$FD$172,$B$32,'Headcount Roster -&gt;'!GB$158:GB$173)</f>
        <v>2</v>
      </c>
      <c r="Z37" s="540">
        <f>SUMIF('Headcount Roster -&gt;'!$FD$158:$FD$172,$B$32,'Headcount Roster -&gt;'!GC$158:GC$173)</f>
        <v>2</v>
      </c>
      <c r="AA37" s="540">
        <f>SUMIF('Headcount Roster -&gt;'!$FD$158:$FD$172,$B$32,'Headcount Roster -&gt;'!GD$158:GD$173)</f>
        <v>2</v>
      </c>
      <c r="AB37" s="540">
        <f>SUMIF('Headcount Roster -&gt;'!$FD$158:$FD$172,$B$32,'Headcount Roster -&gt;'!GE$158:GE$173)</f>
        <v>2</v>
      </c>
      <c r="AC37" s="540">
        <f>SUMIF('Headcount Roster -&gt;'!$FD$158:$FD$172,$B$32,'Headcount Roster -&gt;'!GF$158:GF$173)</f>
        <v>2</v>
      </c>
      <c r="AD37" s="540">
        <f>SUMIF('Headcount Roster -&gt;'!$FD$158:$FD$172,$B$32,'Headcount Roster -&gt;'!GG$158:GG$173)</f>
        <v>2</v>
      </c>
      <c r="AE37" s="540">
        <f>SUMIF('Headcount Roster -&gt;'!$FD$158:$FD$172,$B$32,'Headcount Roster -&gt;'!GH$158:GH$173)</f>
        <v>2</v>
      </c>
      <c r="AF37" s="540">
        <f>SUMIF('Headcount Roster -&gt;'!$FD$158:$FD$172,$B$32,'Headcount Roster -&gt;'!GI$158:GI$173)</f>
        <v>2</v>
      </c>
      <c r="AG37" s="540">
        <f>SUMIF('Headcount Roster -&gt;'!$FD$158:$FD$172,$B$32,'Headcount Roster -&gt;'!GJ$158:GJ$173)</f>
        <v>2</v>
      </c>
      <c r="AH37" s="540">
        <f>SUMIF('Headcount Roster -&gt;'!$FD$158:$FD$172,$B$32,'Headcount Roster -&gt;'!GK$158:GK$173)</f>
        <v>2</v>
      </c>
      <c r="AI37" s="540">
        <f>SUMIF('Headcount Roster -&gt;'!$FD$158:$FD$172,$B$32,'Headcount Roster -&gt;'!GL$158:GL$173)</f>
        <v>2</v>
      </c>
      <c r="AJ37" s="540">
        <f>SUMIF('Headcount Roster -&gt;'!$FD$158:$FD$172,$B$32,'Headcount Roster -&gt;'!GM$158:GM$173)</f>
        <v>2</v>
      </c>
      <c r="AK37" s="540">
        <f>SUMIF('Headcount Roster -&gt;'!$FD$158:$FD$172,$B$32,'Headcount Roster -&gt;'!GN$158:GN$173)</f>
        <v>2</v>
      </c>
      <c r="AL37" s="540">
        <f>SUMIF('Headcount Roster -&gt;'!$FD$158:$FD$172,$B$32,'Headcount Roster -&gt;'!GO$158:GO$173)</f>
        <v>2</v>
      </c>
      <c r="AM37" s="540">
        <f>SUMIF('Headcount Roster -&gt;'!$FD$158:$FD$172,$B$32,'Headcount Roster -&gt;'!GP$158:GP$173)</f>
        <v>2</v>
      </c>
      <c r="AN37" s="540">
        <f>SUMIF('Headcount Roster -&gt;'!$FD$158:$FD$172,$B$32,'Headcount Roster -&gt;'!GQ$158:GQ$173)</f>
        <v>2</v>
      </c>
      <c r="AO37" s="540">
        <f>SUMIF('Headcount Roster -&gt;'!$FD$158:$FD$172,$B$32,'Headcount Roster -&gt;'!GR$158:GR$173)</f>
        <v>2</v>
      </c>
      <c r="AP37" s="540">
        <f>SUMIF('Headcount Roster -&gt;'!$FD$158:$FD$172,$B$32,'Headcount Roster -&gt;'!GS$158:GS$173)</f>
        <v>2</v>
      </c>
      <c r="AQ37" s="540">
        <f>SUMIF('Headcount Roster -&gt;'!$FD$158:$FD$172,$B$32,'Headcount Roster -&gt;'!GT$158:GT$173)</f>
        <v>2</v>
      </c>
      <c r="AR37" s="540">
        <f>SUMIF('Headcount Roster -&gt;'!$FD$158:$FD$172,$B$32,'Headcount Roster -&gt;'!GU$158:GU$173)</f>
        <v>2</v>
      </c>
      <c r="AS37" s="540">
        <f>SUMIF('Headcount Roster -&gt;'!$FD$158:$FD$172,$B$32,'Headcount Roster -&gt;'!GV$158:GV$173)</f>
        <v>2</v>
      </c>
      <c r="AT37" s="540">
        <f>SUMIF('Headcount Roster -&gt;'!$FD$158:$FD$172,$B$32,'Headcount Roster -&gt;'!GW$158:GW$173)</f>
        <v>2</v>
      </c>
      <c r="AU37" s="540">
        <f>SUMIF('Headcount Roster -&gt;'!$FD$158:$FD$172,$B$32,'Headcount Roster -&gt;'!GX$158:GX$173)</f>
        <v>2</v>
      </c>
      <c r="AV37" s="540">
        <f>SUMIF('Headcount Roster -&gt;'!$FD$158:$FD$172,$B$32,'Headcount Roster -&gt;'!GY$158:GY$173)</f>
        <v>2</v>
      </c>
      <c r="AW37" s="540">
        <f>SUMIF('Headcount Roster -&gt;'!$FD$158:$FD$172,$B$32,'Headcount Roster -&gt;'!GZ$158:GZ$173)</f>
        <v>2</v>
      </c>
      <c r="AX37" s="540">
        <f>SUMIF('Headcount Roster -&gt;'!$FD$158:$FD$172,$B$32,'Headcount Roster -&gt;'!HA$158:HA$173)</f>
        <v>0</v>
      </c>
      <c r="AY37" s="540">
        <f>SUMIF('Headcount Roster -&gt;'!$FD$158:$FD$172,$B$32,'Headcount Roster -&gt;'!HB$158:HB$173)</f>
        <v>0</v>
      </c>
      <c r="AZ37" s="540">
        <f>SUMIF('Headcount Roster -&gt;'!$FD$158:$FD$172,$B$32,'Headcount Roster -&gt;'!HC$158:HC$173)</f>
        <v>0</v>
      </c>
      <c r="BA37" s="540">
        <f>SUMIF('Headcount Roster -&gt;'!$FD$158:$FD$172,$B$32,'Headcount Roster -&gt;'!HD$158:HD$173)</f>
        <v>0</v>
      </c>
      <c r="BB37" s="540">
        <f>SUMIF('Headcount Roster -&gt;'!$FD$158:$FD$172,$B$32,'Headcount Roster -&gt;'!HE$158:HE$173)</f>
        <v>0</v>
      </c>
      <c r="BC37" s="540">
        <f>SUMIF('Headcount Roster -&gt;'!$FD$158:$FD$172,$B$32,'Headcount Roster -&gt;'!HF$158:HF$173)</f>
        <v>0</v>
      </c>
      <c r="BD37" s="540">
        <f>SUMIF('Headcount Roster -&gt;'!$FD$158:$FD$172,$B$32,'Headcount Roster -&gt;'!HG$158:HG$173)</f>
        <v>0</v>
      </c>
      <c r="BE37" s="540">
        <f>SUMIF('Headcount Roster -&gt;'!$FD$158:$FD$172,$B$32,'Headcount Roster -&gt;'!HH$158:HH$173)</f>
        <v>0</v>
      </c>
      <c r="BF37" s="540">
        <f>SUMIF('Headcount Roster -&gt;'!$FD$158:$FD$172,$B$32,'Headcount Roster -&gt;'!HI$158:HI$173)</f>
        <v>0</v>
      </c>
      <c r="BG37" s="540">
        <f>SUMIF('Headcount Roster -&gt;'!$FD$158:$FD$172,$B$32,'Headcount Roster -&gt;'!HJ$158:HJ$173)</f>
        <v>0</v>
      </c>
      <c r="BH37" s="540">
        <f>SUMIF('Headcount Roster -&gt;'!$FD$158:$FD$172,$B$32,'Headcount Roster -&gt;'!HK$158:HK$173)</f>
        <v>0</v>
      </c>
      <c r="BI37" s="540">
        <f>SUMIF('Headcount Roster -&gt;'!$FD$158:$FD$172,$B$32,'Headcount Roster -&gt;'!HL$158:HL$173)</f>
        <v>0</v>
      </c>
      <c r="BJ37" s="540">
        <f>SUMIF('Headcount Roster -&gt;'!$FD$158:$FD$172,$B$32,'Headcount Roster -&gt;'!HM$158:HM$173)</f>
        <v>0</v>
      </c>
      <c r="BK37" s="540">
        <f>SUMIF('Headcount Roster -&gt;'!$FD$158:$FD$172,$B$32,'Headcount Roster -&gt;'!HN$158:HN$173)</f>
        <v>0</v>
      </c>
      <c r="BL37" s="540">
        <f>SUMIF('Headcount Roster -&gt;'!$FD$158:$FD$172,$B$32,'Headcount Roster -&gt;'!HO$158:HO$173)</f>
        <v>0</v>
      </c>
      <c r="BM37" s="540">
        <f>SUMIF('Headcount Roster -&gt;'!$FD$158:$FD$172,$B$32,'Headcount Roster -&gt;'!HP$158:HP$173)</f>
        <v>0</v>
      </c>
      <c r="BN37" s="540">
        <f>SUMIF('Headcount Roster -&gt;'!$FD$158:$FD$172,$B$32,'Headcount Roster -&gt;'!HQ$158:HQ$173)</f>
        <v>0</v>
      </c>
      <c r="BO37" s="540">
        <f>SUMIF('Headcount Roster -&gt;'!$FD$158:$FD$172,$B$32,'Headcount Roster -&gt;'!HR$158:HR$173)</f>
        <v>0</v>
      </c>
      <c r="BP37" s="540">
        <f>SUMIF('Headcount Roster -&gt;'!$FD$158:$FD$172,$B$32,'Headcount Roster -&gt;'!HS$158:HS$173)</f>
        <v>0</v>
      </c>
      <c r="BQ37" s="540">
        <f>SUMIF('Headcount Roster -&gt;'!$FD$158:$FD$172,$B$32,'Headcount Roster -&gt;'!HT$158:HT$173)</f>
        <v>0</v>
      </c>
      <c r="BR37" s="540">
        <f>SUMIF('Headcount Roster -&gt;'!$FD$158:$FD$172,$B$32,'Headcount Roster -&gt;'!HU$158:HU$173)</f>
        <v>0</v>
      </c>
      <c r="BS37" s="540">
        <f>SUMIF('Headcount Roster -&gt;'!$FD$158:$FD$172,$B$32,'Headcount Roster -&gt;'!HV$158:HV$173)</f>
        <v>0</v>
      </c>
      <c r="BT37" s="540">
        <f>SUMIF('Headcount Roster -&gt;'!$FD$158:$FD$172,$B$32,'Headcount Roster -&gt;'!HW$158:HW$173)</f>
        <v>0</v>
      </c>
      <c r="BU37" s="540">
        <f>SUMIF('Headcount Roster -&gt;'!$FD$158:$FD$172,$B$32,'Headcount Roster -&gt;'!HX$158:HX$173)</f>
        <v>0</v>
      </c>
    </row>
    <row r="38" spans="1:73" x14ac:dyDescent="0.3">
      <c r="A38" s="65" t="s">
        <v>199</v>
      </c>
      <c r="B38" s="540"/>
      <c r="C38" s="540"/>
      <c r="D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0"/>
      <c r="AY38" s="540"/>
      <c r="AZ38" s="540"/>
      <c r="BA38" s="540"/>
      <c r="BB38" s="540"/>
      <c r="BC38" s="540"/>
      <c r="BD38" s="540"/>
      <c r="BE38" s="540"/>
      <c r="BF38" s="540"/>
      <c r="BG38" s="540"/>
      <c r="BH38" s="540"/>
      <c r="BI38" s="540"/>
      <c r="BJ38" s="540"/>
      <c r="BK38" s="540"/>
      <c r="BL38" s="540"/>
      <c r="BM38" s="540"/>
      <c r="BN38" s="540"/>
      <c r="BO38" s="540"/>
      <c r="BP38" s="540"/>
      <c r="BQ38" s="540"/>
      <c r="BR38" s="540"/>
      <c r="BS38" s="540"/>
      <c r="BT38" s="540"/>
      <c r="BU38" s="540"/>
    </row>
    <row r="39" spans="1:73" x14ac:dyDescent="0.3">
      <c r="A39" s="64"/>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row>
    <row r="40" spans="1:73" x14ac:dyDescent="0.3">
      <c r="A40" s="64" t="s">
        <v>853</v>
      </c>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row>
    <row r="41" spans="1:73" x14ac:dyDescent="0.3">
      <c r="A41" s="65" t="str">
        <f>A31</f>
        <v>Implementation Consultant</v>
      </c>
      <c r="B41" s="254">
        <v>10000</v>
      </c>
      <c r="C41" s="311">
        <f>B41</f>
        <v>10000</v>
      </c>
      <c r="D41" s="311">
        <f t="shared" ref="D41:BO42" si="10">C41</f>
        <v>10000</v>
      </c>
      <c r="E41" s="311">
        <f t="shared" si="10"/>
        <v>10000</v>
      </c>
      <c r="F41" s="311">
        <f t="shared" si="10"/>
        <v>10000</v>
      </c>
      <c r="G41" s="311">
        <f t="shared" si="10"/>
        <v>10000</v>
      </c>
      <c r="H41" s="311">
        <f t="shared" si="10"/>
        <v>10000</v>
      </c>
      <c r="I41" s="311">
        <f t="shared" si="10"/>
        <v>10000</v>
      </c>
      <c r="J41" s="311">
        <f t="shared" si="10"/>
        <v>10000</v>
      </c>
      <c r="K41" s="311">
        <f t="shared" si="10"/>
        <v>10000</v>
      </c>
      <c r="L41" s="311">
        <f t="shared" si="10"/>
        <v>10000</v>
      </c>
      <c r="M41" s="311">
        <f t="shared" si="10"/>
        <v>10000</v>
      </c>
      <c r="N41" s="311">
        <f t="shared" si="10"/>
        <v>10000</v>
      </c>
      <c r="O41" s="311">
        <f t="shared" si="10"/>
        <v>10000</v>
      </c>
      <c r="P41" s="311">
        <f t="shared" si="10"/>
        <v>10000</v>
      </c>
      <c r="Q41" s="311">
        <f t="shared" si="10"/>
        <v>10000</v>
      </c>
      <c r="R41" s="311">
        <f t="shared" si="10"/>
        <v>10000</v>
      </c>
      <c r="S41" s="311">
        <f t="shared" si="10"/>
        <v>10000</v>
      </c>
      <c r="T41" s="311">
        <f t="shared" si="10"/>
        <v>10000</v>
      </c>
      <c r="U41" s="311">
        <f t="shared" si="10"/>
        <v>10000</v>
      </c>
      <c r="V41" s="311">
        <f t="shared" si="10"/>
        <v>10000</v>
      </c>
      <c r="W41" s="311">
        <f t="shared" si="10"/>
        <v>10000</v>
      </c>
      <c r="X41" s="311">
        <f t="shared" si="10"/>
        <v>10000</v>
      </c>
      <c r="Y41" s="311">
        <f t="shared" si="10"/>
        <v>10000</v>
      </c>
      <c r="Z41" s="311">
        <f t="shared" si="10"/>
        <v>10000</v>
      </c>
      <c r="AA41" s="311">
        <f t="shared" si="10"/>
        <v>10000</v>
      </c>
      <c r="AB41" s="311">
        <f t="shared" si="10"/>
        <v>10000</v>
      </c>
      <c r="AC41" s="311">
        <f t="shared" si="10"/>
        <v>10000</v>
      </c>
      <c r="AD41" s="311">
        <f t="shared" si="10"/>
        <v>10000</v>
      </c>
      <c r="AE41" s="311">
        <f t="shared" si="10"/>
        <v>10000</v>
      </c>
      <c r="AF41" s="311">
        <f t="shared" si="10"/>
        <v>10000</v>
      </c>
      <c r="AG41" s="311">
        <f t="shared" si="10"/>
        <v>10000</v>
      </c>
      <c r="AH41" s="311">
        <f t="shared" si="10"/>
        <v>10000</v>
      </c>
      <c r="AI41" s="311">
        <f t="shared" si="10"/>
        <v>10000</v>
      </c>
      <c r="AJ41" s="311">
        <f t="shared" si="10"/>
        <v>10000</v>
      </c>
      <c r="AK41" s="311">
        <f t="shared" si="10"/>
        <v>10000</v>
      </c>
      <c r="AL41" s="311">
        <f t="shared" si="10"/>
        <v>10000</v>
      </c>
      <c r="AM41" s="311">
        <f t="shared" si="10"/>
        <v>10000</v>
      </c>
      <c r="AN41" s="311">
        <f t="shared" si="10"/>
        <v>10000</v>
      </c>
      <c r="AO41" s="311">
        <f t="shared" si="10"/>
        <v>10000</v>
      </c>
      <c r="AP41" s="311">
        <f t="shared" si="10"/>
        <v>10000</v>
      </c>
      <c r="AQ41" s="311">
        <f t="shared" si="10"/>
        <v>10000</v>
      </c>
      <c r="AR41" s="311">
        <f t="shared" si="10"/>
        <v>10000</v>
      </c>
      <c r="AS41" s="311">
        <f t="shared" si="10"/>
        <v>10000</v>
      </c>
      <c r="AT41" s="311">
        <f t="shared" si="10"/>
        <v>10000</v>
      </c>
      <c r="AU41" s="311">
        <f t="shared" si="10"/>
        <v>10000</v>
      </c>
      <c r="AV41" s="311">
        <f t="shared" si="10"/>
        <v>10000</v>
      </c>
      <c r="AW41" s="311">
        <f t="shared" si="10"/>
        <v>10000</v>
      </c>
      <c r="AX41" s="311">
        <f t="shared" si="10"/>
        <v>10000</v>
      </c>
      <c r="AY41" s="311">
        <f t="shared" si="10"/>
        <v>10000</v>
      </c>
      <c r="AZ41" s="311">
        <f t="shared" si="10"/>
        <v>10000</v>
      </c>
      <c r="BA41" s="311">
        <f t="shared" si="10"/>
        <v>10000</v>
      </c>
      <c r="BB41" s="311">
        <f t="shared" si="10"/>
        <v>10000</v>
      </c>
      <c r="BC41" s="311">
        <f t="shared" si="10"/>
        <v>10000</v>
      </c>
      <c r="BD41" s="311">
        <f t="shared" si="10"/>
        <v>10000</v>
      </c>
      <c r="BE41" s="311">
        <f t="shared" si="10"/>
        <v>10000</v>
      </c>
      <c r="BF41" s="311">
        <f t="shared" si="10"/>
        <v>10000</v>
      </c>
      <c r="BG41" s="311">
        <f t="shared" si="10"/>
        <v>10000</v>
      </c>
      <c r="BH41" s="311">
        <f t="shared" si="10"/>
        <v>10000</v>
      </c>
      <c r="BI41" s="311">
        <f t="shared" si="10"/>
        <v>10000</v>
      </c>
      <c r="BJ41" s="311">
        <f t="shared" si="10"/>
        <v>10000</v>
      </c>
      <c r="BK41" s="311">
        <f t="shared" si="10"/>
        <v>10000</v>
      </c>
      <c r="BL41" s="311">
        <f t="shared" si="10"/>
        <v>10000</v>
      </c>
      <c r="BM41" s="311">
        <f t="shared" si="10"/>
        <v>10000</v>
      </c>
      <c r="BN41" s="311">
        <f t="shared" si="10"/>
        <v>10000</v>
      </c>
      <c r="BO41" s="311">
        <f t="shared" si="10"/>
        <v>10000</v>
      </c>
      <c r="BP41" s="311">
        <f t="shared" ref="BP41:BU43" si="11">BO41</f>
        <v>10000</v>
      </c>
      <c r="BQ41" s="311">
        <f t="shared" si="11"/>
        <v>10000</v>
      </c>
      <c r="BR41" s="311">
        <f t="shared" si="11"/>
        <v>10000</v>
      </c>
      <c r="BS41" s="311">
        <f t="shared" si="11"/>
        <v>10000</v>
      </c>
      <c r="BT41" s="311">
        <f t="shared" si="11"/>
        <v>10000</v>
      </c>
      <c r="BU41" s="311">
        <f t="shared" si="11"/>
        <v>10000</v>
      </c>
    </row>
    <row r="42" spans="1:73" x14ac:dyDescent="0.3">
      <c r="A42" s="65" t="str">
        <f>A32</f>
        <v>Project Manager</v>
      </c>
      <c r="B42" s="254">
        <v>0</v>
      </c>
      <c r="C42" s="311">
        <f t="shared" ref="C42:R43" si="12">B42</f>
        <v>0</v>
      </c>
      <c r="D42" s="311">
        <f t="shared" si="12"/>
        <v>0</v>
      </c>
      <c r="E42" s="311">
        <f t="shared" si="12"/>
        <v>0</v>
      </c>
      <c r="F42" s="311">
        <f t="shared" si="12"/>
        <v>0</v>
      </c>
      <c r="G42" s="311">
        <f t="shared" si="12"/>
        <v>0</v>
      </c>
      <c r="H42" s="311">
        <f t="shared" si="12"/>
        <v>0</v>
      </c>
      <c r="I42" s="311">
        <f t="shared" si="12"/>
        <v>0</v>
      </c>
      <c r="J42" s="311">
        <f t="shared" si="12"/>
        <v>0</v>
      </c>
      <c r="K42" s="311">
        <f t="shared" si="12"/>
        <v>0</v>
      </c>
      <c r="L42" s="311">
        <f t="shared" si="12"/>
        <v>0</v>
      </c>
      <c r="M42" s="311">
        <f t="shared" si="12"/>
        <v>0</v>
      </c>
      <c r="N42" s="311">
        <f t="shared" si="12"/>
        <v>0</v>
      </c>
      <c r="O42" s="311">
        <f t="shared" si="12"/>
        <v>0</v>
      </c>
      <c r="P42" s="311">
        <f t="shared" si="12"/>
        <v>0</v>
      </c>
      <c r="Q42" s="311">
        <f t="shared" si="12"/>
        <v>0</v>
      </c>
      <c r="R42" s="311">
        <f t="shared" si="12"/>
        <v>0</v>
      </c>
      <c r="S42" s="311">
        <f t="shared" si="10"/>
        <v>0</v>
      </c>
      <c r="T42" s="311">
        <f t="shared" si="10"/>
        <v>0</v>
      </c>
      <c r="U42" s="311">
        <f t="shared" si="10"/>
        <v>0</v>
      </c>
      <c r="V42" s="311">
        <f t="shared" si="10"/>
        <v>0</v>
      </c>
      <c r="W42" s="311">
        <f t="shared" si="10"/>
        <v>0</v>
      </c>
      <c r="X42" s="311">
        <f t="shared" si="10"/>
        <v>0</v>
      </c>
      <c r="Y42" s="311">
        <f t="shared" si="10"/>
        <v>0</v>
      </c>
      <c r="Z42" s="311">
        <f t="shared" si="10"/>
        <v>0</v>
      </c>
      <c r="AA42" s="311">
        <f t="shared" si="10"/>
        <v>0</v>
      </c>
      <c r="AB42" s="311">
        <f t="shared" si="10"/>
        <v>0</v>
      </c>
      <c r="AC42" s="311">
        <f t="shared" si="10"/>
        <v>0</v>
      </c>
      <c r="AD42" s="311">
        <f t="shared" si="10"/>
        <v>0</v>
      </c>
      <c r="AE42" s="311">
        <f t="shared" si="10"/>
        <v>0</v>
      </c>
      <c r="AF42" s="311">
        <f t="shared" si="10"/>
        <v>0</v>
      </c>
      <c r="AG42" s="311">
        <f t="shared" si="10"/>
        <v>0</v>
      </c>
      <c r="AH42" s="311">
        <f t="shared" si="10"/>
        <v>0</v>
      </c>
      <c r="AI42" s="311">
        <f t="shared" si="10"/>
        <v>0</v>
      </c>
      <c r="AJ42" s="311">
        <f t="shared" si="10"/>
        <v>0</v>
      </c>
      <c r="AK42" s="311">
        <f t="shared" si="10"/>
        <v>0</v>
      </c>
      <c r="AL42" s="311">
        <f t="shared" si="10"/>
        <v>0</v>
      </c>
      <c r="AM42" s="311">
        <f t="shared" si="10"/>
        <v>0</v>
      </c>
      <c r="AN42" s="311">
        <f t="shared" si="10"/>
        <v>0</v>
      </c>
      <c r="AO42" s="311">
        <f t="shared" si="10"/>
        <v>0</v>
      </c>
      <c r="AP42" s="311">
        <f t="shared" si="10"/>
        <v>0</v>
      </c>
      <c r="AQ42" s="311">
        <f t="shared" si="10"/>
        <v>0</v>
      </c>
      <c r="AR42" s="311">
        <f t="shared" si="10"/>
        <v>0</v>
      </c>
      <c r="AS42" s="311">
        <f t="shared" si="10"/>
        <v>0</v>
      </c>
      <c r="AT42" s="311">
        <f t="shared" si="10"/>
        <v>0</v>
      </c>
      <c r="AU42" s="311">
        <f t="shared" si="10"/>
        <v>0</v>
      </c>
      <c r="AV42" s="311">
        <f t="shared" si="10"/>
        <v>0</v>
      </c>
      <c r="AW42" s="311">
        <f t="shared" si="10"/>
        <v>0</v>
      </c>
      <c r="AX42" s="311">
        <f t="shared" si="10"/>
        <v>0</v>
      </c>
      <c r="AY42" s="311">
        <f t="shared" si="10"/>
        <v>0</v>
      </c>
      <c r="AZ42" s="311">
        <f t="shared" si="10"/>
        <v>0</v>
      </c>
      <c r="BA42" s="311">
        <f t="shared" si="10"/>
        <v>0</v>
      </c>
      <c r="BB42" s="311">
        <f t="shared" si="10"/>
        <v>0</v>
      </c>
      <c r="BC42" s="311">
        <f t="shared" si="10"/>
        <v>0</v>
      </c>
      <c r="BD42" s="311">
        <f t="shared" si="10"/>
        <v>0</v>
      </c>
      <c r="BE42" s="311">
        <f t="shared" si="10"/>
        <v>0</v>
      </c>
      <c r="BF42" s="311">
        <f t="shared" si="10"/>
        <v>0</v>
      </c>
      <c r="BG42" s="311">
        <f t="shared" si="10"/>
        <v>0</v>
      </c>
      <c r="BH42" s="311">
        <f t="shared" si="10"/>
        <v>0</v>
      </c>
      <c r="BI42" s="311">
        <f t="shared" si="10"/>
        <v>0</v>
      </c>
      <c r="BJ42" s="311">
        <f t="shared" si="10"/>
        <v>0</v>
      </c>
      <c r="BK42" s="311">
        <f t="shared" si="10"/>
        <v>0</v>
      </c>
      <c r="BL42" s="311">
        <f t="shared" si="10"/>
        <v>0</v>
      </c>
      <c r="BM42" s="311">
        <f t="shared" si="10"/>
        <v>0</v>
      </c>
      <c r="BN42" s="311">
        <f t="shared" si="10"/>
        <v>0</v>
      </c>
      <c r="BO42" s="311">
        <f t="shared" si="10"/>
        <v>0</v>
      </c>
      <c r="BP42" s="311">
        <f t="shared" si="11"/>
        <v>0</v>
      </c>
      <c r="BQ42" s="311">
        <f t="shared" si="11"/>
        <v>0</v>
      </c>
      <c r="BR42" s="311">
        <f t="shared" si="11"/>
        <v>0</v>
      </c>
      <c r="BS42" s="311">
        <f t="shared" si="11"/>
        <v>0</v>
      </c>
      <c r="BT42" s="311">
        <f t="shared" si="11"/>
        <v>0</v>
      </c>
      <c r="BU42" s="311">
        <f t="shared" si="11"/>
        <v>0</v>
      </c>
    </row>
    <row r="43" spans="1:73" x14ac:dyDescent="0.3">
      <c r="A43" s="65" t="str">
        <f>A33</f>
        <v>Open</v>
      </c>
      <c r="B43" s="261"/>
      <c r="C43" s="311">
        <f t="shared" si="12"/>
        <v>0</v>
      </c>
      <c r="D43" s="311">
        <f t="shared" ref="D43:BO43" si="13">C43</f>
        <v>0</v>
      </c>
      <c r="E43" s="311">
        <f t="shared" si="13"/>
        <v>0</v>
      </c>
      <c r="F43" s="311">
        <f t="shared" si="13"/>
        <v>0</v>
      </c>
      <c r="G43" s="311">
        <f t="shared" si="13"/>
        <v>0</v>
      </c>
      <c r="H43" s="311">
        <f t="shared" si="13"/>
        <v>0</v>
      </c>
      <c r="I43" s="311">
        <f t="shared" si="13"/>
        <v>0</v>
      </c>
      <c r="J43" s="311">
        <f t="shared" si="13"/>
        <v>0</v>
      </c>
      <c r="K43" s="311">
        <f t="shared" si="13"/>
        <v>0</v>
      </c>
      <c r="L43" s="311">
        <f t="shared" si="13"/>
        <v>0</v>
      </c>
      <c r="M43" s="311">
        <f t="shared" si="13"/>
        <v>0</v>
      </c>
      <c r="N43" s="311">
        <f t="shared" si="13"/>
        <v>0</v>
      </c>
      <c r="O43" s="311">
        <f t="shared" si="13"/>
        <v>0</v>
      </c>
      <c r="P43" s="311">
        <f t="shared" si="13"/>
        <v>0</v>
      </c>
      <c r="Q43" s="311">
        <f t="shared" si="13"/>
        <v>0</v>
      </c>
      <c r="R43" s="311">
        <f t="shared" si="13"/>
        <v>0</v>
      </c>
      <c r="S43" s="311">
        <f t="shared" si="13"/>
        <v>0</v>
      </c>
      <c r="T43" s="311">
        <f t="shared" si="13"/>
        <v>0</v>
      </c>
      <c r="U43" s="311">
        <f t="shared" si="13"/>
        <v>0</v>
      </c>
      <c r="V43" s="311">
        <f t="shared" si="13"/>
        <v>0</v>
      </c>
      <c r="W43" s="311">
        <f t="shared" si="13"/>
        <v>0</v>
      </c>
      <c r="X43" s="311">
        <f t="shared" si="13"/>
        <v>0</v>
      </c>
      <c r="Y43" s="311">
        <f t="shared" si="13"/>
        <v>0</v>
      </c>
      <c r="Z43" s="311">
        <f t="shared" si="13"/>
        <v>0</v>
      </c>
      <c r="AA43" s="311">
        <f t="shared" si="13"/>
        <v>0</v>
      </c>
      <c r="AB43" s="311">
        <f t="shared" si="13"/>
        <v>0</v>
      </c>
      <c r="AC43" s="311">
        <f t="shared" si="13"/>
        <v>0</v>
      </c>
      <c r="AD43" s="311">
        <f t="shared" si="13"/>
        <v>0</v>
      </c>
      <c r="AE43" s="311">
        <f t="shared" si="13"/>
        <v>0</v>
      </c>
      <c r="AF43" s="311">
        <f t="shared" si="13"/>
        <v>0</v>
      </c>
      <c r="AG43" s="311">
        <f t="shared" si="13"/>
        <v>0</v>
      </c>
      <c r="AH43" s="311">
        <f t="shared" si="13"/>
        <v>0</v>
      </c>
      <c r="AI43" s="311">
        <f t="shared" si="13"/>
        <v>0</v>
      </c>
      <c r="AJ43" s="311">
        <f t="shared" si="13"/>
        <v>0</v>
      </c>
      <c r="AK43" s="311">
        <f t="shared" si="13"/>
        <v>0</v>
      </c>
      <c r="AL43" s="311">
        <f t="shared" si="13"/>
        <v>0</v>
      </c>
      <c r="AM43" s="311">
        <f t="shared" si="13"/>
        <v>0</v>
      </c>
      <c r="AN43" s="311">
        <f t="shared" si="13"/>
        <v>0</v>
      </c>
      <c r="AO43" s="311">
        <f t="shared" si="13"/>
        <v>0</v>
      </c>
      <c r="AP43" s="311">
        <f t="shared" si="13"/>
        <v>0</v>
      </c>
      <c r="AQ43" s="311">
        <f t="shared" si="13"/>
        <v>0</v>
      </c>
      <c r="AR43" s="311">
        <f t="shared" si="13"/>
        <v>0</v>
      </c>
      <c r="AS43" s="311">
        <f t="shared" si="13"/>
        <v>0</v>
      </c>
      <c r="AT43" s="311">
        <f t="shared" si="13"/>
        <v>0</v>
      </c>
      <c r="AU43" s="311">
        <f t="shared" si="13"/>
        <v>0</v>
      </c>
      <c r="AV43" s="311">
        <f t="shared" si="13"/>
        <v>0</v>
      </c>
      <c r="AW43" s="311">
        <f t="shared" si="13"/>
        <v>0</v>
      </c>
      <c r="AX43" s="311">
        <f t="shared" si="13"/>
        <v>0</v>
      </c>
      <c r="AY43" s="311">
        <f t="shared" si="13"/>
        <v>0</v>
      </c>
      <c r="AZ43" s="311">
        <f t="shared" si="13"/>
        <v>0</v>
      </c>
      <c r="BA43" s="311">
        <f t="shared" si="13"/>
        <v>0</v>
      </c>
      <c r="BB43" s="311">
        <f t="shared" si="13"/>
        <v>0</v>
      </c>
      <c r="BC43" s="311">
        <f t="shared" si="13"/>
        <v>0</v>
      </c>
      <c r="BD43" s="311">
        <f t="shared" si="13"/>
        <v>0</v>
      </c>
      <c r="BE43" s="311">
        <f t="shared" si="13"/>
        <v>0</v>
      </c>
      <c r="BF43" s="311">
        <f t="shared" si="13"/>
        <v>0</v>
      </c>
      <c r="BG43" s="311">
        <f t="shared" si="13"/>
        <v>0</v>
      </c>
      <c r="BH43" s="311">
        <f t="shared" si="13"/>
        <v>0</v>
      </c>
      <c r="BI43" s="311">
        <f t="shared" si="13"/>
        <v>0</v>
      </c>
      <c r="BJ43" s="311">
        <f t="shared" si="13"/>
        <v>0</v>
      </c>
      <c r="BK43" s="311">
        <f t="shared" si="13"/>
        <v>0</v>
      </c>
      <c r="BL43" s="311">
        <f t="shared" si="13"/>
        <v>0</v>
      </c>
      <c r="BM43" s="311">
        <f t="shared" si="13"/>
        <v>0</v>
      </c>
      <c r="BN43" s="311">
        <f t="shared" si="13"/>
        <v>0</v>
      </c>
      <c r="BO43" s="311">
        <f t="shared" si="13"/>
        <v>0</v>
      </c>
      <c r="BP43" s="311">
        <f t="shared" si="11"/>
        <v>0</v>
      </c>
      <c r="BQ43" s="311">
        <f t="shared" si="11"/>
        <v>0</v>
      </c>
      <c r="BR43" s="311">
        <f t="shared" si="11"/>
        <v>0</v>
      </c>
      <c r="BS43" s="311">
        <f t="shared" si="11"/>
        <v>0</v>
      </c>
      <c r="BT43" s="311">
        <f t="shared" si="11"/>
        <v>0</v>
      </c>
      <c r="BU43" s="311">
        <f t="shared" si="11"/>
        <v>0</v>
      </c>
    </row>
    <row r="44" spans="1:73" x14ac:dyDescent="0.3">
      <c r="A44" s="64"/>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row>
    <row r="45" spans="1:73" x14ac:dyDescent="0.3">
      <c r="A45" s="64" t="s">
        <v>854</v>
      </c>
    </row>
    <row r="46" spans="1:73" x14ac:dyDescent="0.3">
      <c r="A46" s="65" t="str">
        <f>A41</f>
        <v>Implementation Consultant</v>
      </c>
      <c r="B46" s="174">
        <f t="shared" ref="B46:AG46" si="14">IF(B$53&gt;0,B$41*B$36,0)</f>
        <v>30000</v>
      </c>
      <c r="C46" s="174">
        <f t="shared" si="14"/>
        <v>30000.000000000004</v>
      </c>
      <c r="D46" s="174">
        <f t="shared" si="14"/>
        <v>30000</v>
      </c>
      <c r="E46" s="174">
        <f t="shared" si="14"/>
        <v>30000</v>
      </c>
      <c r="F46" s="174">
        <f t="shared" si="14"/>
        <v>30000</v>
      </c>
      <c r="G46" s="174">
        <f t="shared" si="14"/>
        <v>30000</v>
      </c>
      <c r="H46" s="174">
        <f t="shared" si="14"/>
        <v>30000</v>
      </c>
      <c r="I46" s="174">
        <f t="shared" si="14"/>
        <v>30000</v>
      </c>
      <c r="J46" s="174">
        <f t="shared" si="14"/>
        <v>30000</v>
      </c>
      <c r="K46" s="174">
        <f t="shared" si="14"/>
        <v>30000</v>
      </c>
      <c r="L46" s="174">
        <f t="shared" si="14"/>
        <v>30000</v>
      </c>
      <c r="M46" s="174">
        <f t="shared" si="14"/>
        <v>30000</v>
      </c>
      <c r="N46" s="174">
        <f t="shared" si="14"/>
        <v>30000</v>
      </c>
      <c r="O46" s="174">
        <f t="shared" si="14"/>
        <v>30000.000000000004</v>
      </c>
      <c r="P46" s="174">
        <f t="shared" si="14"/>
        <v>30000</v>
      </c>
      <c r="Q46" s="174">
        <f t="shared" si="14"/>
        <v>30000</v>
      </c>
      <c r="R46" s="174">
        <f t="shared" si="14"/>
        <v>30000</v>
      </c>
      <c r="S46" s="174">
        <f t="shared" si="14"/>
        <v>30000</v>
      </c>
      <c r="T46" s="174">
        <f t="shared" si="14"/>
        <v>30000</v>
      </c>
      <c r="U46" s="174">
        <f t="shared" si="14"/>
        <v>30000</v>
      </c>
      <c r="V46" s="174">
        <f t="shared" si="14"/>
        <v>30000</v>
      </c>
      <c r="W46" s="174">
        <f t="shared" si="14"/>
        <v>30000</v>
      </c>
      <c r="X46" s="174">
        <f t="shared" si="14"/>
        <v>30000</v>
      </c>
      <c r="Y46" s="174">
        <f t="shared" si="14"/>
        <v>30000</v>
      </c>
      <c r="Z46" s="174">
        <f t="shared" si="14"/>
        <v>30000</v>
      </c>
      <c r="AA46" s="174">
        <f t="shared" si="14"/>
        <v>30000.000000000007</v>
      </c>
      <c r="AB46" s="174">
        <f t="shared" si="14"/>
        <v>30000</v>
      </c>
      <c r="AC46" s="174">
        <f t="shared" si="14"/>
        <v>30000</v>
      </c>
      <c r="AD46" s="174">
        <f t="shared" si="14"/>
        <v>30000</v>
      </c>
      <c r="AE46" s="174">
        <f t="shared" si="14"/>
        <v>30000</v>
      </c>
      <c r="AF46" s="174">
        <f t="shared" si="14"/>
        <v>30000</v>
      </c>
      <c r="AG46" s="174">
        <f t="shared" si="14"/>
        <v>30000</v>
      </c>
      <c r="AH46" s="174">
        <f t="shared" ref="AH46:BM46" si="15">IF(AH$53&gt;0,AH$41*AH$36,0)</f>
        <v>30000</v>
      </c>
      <c r="AI46" s="174">
        <f t="shared" si="15"/>
        <v>30000</v>
      </c>
      <c r="AJ46" s="174">
        <f t="shared" si="15"/>
        <v>30000</v>
      </c>
      <c r="AK46" s="174">
        <f t="shared" si="15"/>
        <v>30000</v>
      </c>
      <c r="AL46" s="174">
        <f t="shared" si="15"/>
        <v>30000</v>
      </c>
      <c r="AM46" s="174">
        <f t="shared" si="15"/>
        <v>30000.000000000004</v>
      </c>
      <c r="AN46" s="174">
        <f t="shared" si="15"/>
        <v>30000</v>
      </c>
      <c r="AO46" s="174">
        <f t="shared" si="15"/>
        <v>30000</v>
      </c>
      <c r="AP46" s="174">
        <f t="shared" si="15"/>
        <v>30000</v>
      </c>
      <c r="AQ46" s="174">
        <f t="shared" si="15"/>
        <v>30000</v>
      </c>
      <c r="AR46" s="174">
        <f t="shared" si="15"/>
        <v>30000</v>
      </c>
      <c r="AS46" s="174">
        <f t="shared" si="15"/>
        <v>30000</v>
      </c>
      <c r="AT46" s="174">
        <f t="shared" si="15"/>
        <v>30000</v>
      </c>
      <c r="AU46" s="174">
        <f t="shared" si="15"/>
        <v>30000</v>
      </c>
      <c r="AV46" s="174">
        <f t="shared" si="15"/>
        <v>30000</v>
      </c>
      <c r="AW46" s="174">
        <f t="shared" si="15"/>
        <v>30000</v>
      </c>
      <c r="AX46" s="174">
        <f t="shared" si="15"/>
        <v>0</v>
      </c>
      <c r="AY46" s="174">
        <f t="shared" si="15"/>
        <v>0</v>
      </c>
      <c r="AZ46" s="174">
        <f t="shared" si="15"/>
        <v>0</v>
      </c>
      <c r="BA46" s="174">
        <f t="shared" si="15"/>
        <v>0</v>
      </c>
      <c r="BB46" s="174">
        <f t="shared" si="15"/>
        <v>0</v>
      </c>
      <c r="BC46" s="174">
        <f t="shared" si="15"/>
        <v>0</v>
      </c>
      <c r="BD46" s="174">
        <f t="shared" si="15"/>
        <v>0</v>
      </c>
      <c r="BE46" s="174">
        <f t="shared" si="15"/>
        <v>0</v>
      </c>
      <c r="BF46" s="174">
        <f t="shared" si="15"/>
        <v>0</v>
      </c>
      <c r="BG46" s="174">
        <f t="shared" si="15"/>
        <v>0</v>
      </c>
      <c r="BH46" s="174">
        <f t="shared" si="15"/>
        <v>0</v>
      </c>
      <c r="BI46" s="174">
        <f t="shared" si="15"/>
        <v>0</v>
      </c>
      <c r="BJ46" s="174">
        <f t="shared" si="15"/>
        <v>0</v>
      </c>
      <c r="BK46" s="174">
        <f t="shared" si="15"/>
        <v>0</v>
      </c>
      <c r="BL46" s="174">
        <f t="shared" si="15"/>
        <v>0</v>
      </c>
      <c r="BM46" s="174">
        <f t="shared" si="15"/>
        <v>0</v>
      </c>
      <c r="BN46" s="174">
        <f t="shared" ref="BN46:BU46" si="16">IF(BN$53&gt;0,BN$41*BN$36,0)</f>
        <v>0</v>
      </c>
      <c r="BO46" s="174">
        <f t="shared" si="16"/>
        <v>0</v>
      </c>
      <c r="BP46" s="174">
        <f t="shared" si="16"/>
        <v>0</v>
      </c>
      <c r="BQ46" s="174">
        <f t="shared" si="16"/>
        <v>0</v>
      </c>
      <c r="BR46" s="174">
        <f t="shared" si="16"/>
        <v>0</v>
      </c>
      <c r="BS46" s="174">
        <f t="shared" si="16"/>
        <v>0</v>
      </c>
      <c r="BT46" s="174">
        <f t="shared" si="16"/>
        <v>0</v>
      </c>
      <c r="BU46" s="174">
        <f t="shared" si="16"/>
        <v>0</v>
      </c>
    </row>
    <row r="47" spans="1:73" x14ac:dyDescent="0.3">
      <c r="A47" s="65" t="str">
        <f t="shared" ref="A47:A48" si="17">A42</f>
        <v>Project Manager</v>
      </c>
      <c r="B47" s="174">
        <f t="shared" ref="B47:AG47" si="18">IF(B$53&gt;0,B$42*B$37,0)</f>
        <v>0</v>
      </c>
      <c r="C47" s="174">
        <f t="shared" si="18"/>
        <v>0</v>
      </c>
      <c r="D47" s="174">
        <f t="shared" si="18"/>
        <v>0</v>
      </c>
      <c r="E47" s="174">
        <f t="shared" si="18"/>
        <v>0</v>
      </c>
      <c r="F47" s="174">
        <f t="shared" si="18"/>
        <v>0</v>
      </c>
      <c r="G47" s="174">
        <f t="shared" si="18"/>
        <v>0</v>
      </c>
      <c r="H47" s="174">
        <f t="shared" si="18"/>
        <v>0</v>
      </c>
      <c r="I47" s="174">
        <f t="shared" si="18"/>
        <v>0</v>
      </c>
      <c r="J47" s="174">
        <f t="shared" si="18"/>
        <v>0</v>
      </c>
      <c r="K47" s="174">
        <f t="shared" si="18"/>
        <v>0</v>
      </c>
      <c r="L47" s="174">
        <f t="shared" si="18"/>
        <v>0</v>
      </c>
      <c r="M47" s="174">
        <f t="shared" si="18"/>
        <v>0</v>
      </c>
      <c r="N47" s="174">
        <f t="shared" si="18"/>
        <v>0</v>
      </c>
      <c r="O47" s="174">
        <f t="shared" si="18"/>
        <v>0</v>
      </c>
      <c r="P47" s="174">
        <f t="shared" si="18"/>
        <v>0</v>
      </c>
      <c r="Q47" s="174">
        <f t="shared" si="18"/>
        <v>0</v>
      </c>
      <c r="R47" s="174">
        <f t="shared" si="18"/>
        <v>0</v>
      </c>
      <c r="S47" s="174">
        <f t="shared" si="18"/>
        <v>0</v>
      </c>
      <c r="T47" s="174">
        <f t="shared" si="18"/>
        <v>0</v>
      </c>
      <c r="U47" s="174">
        <f t="shared" si="18"/>
        <v>0</v>
      </c>
      <c r="V47" s="174">
        <f t="shared" si="18"/>
        <v>0</v>
      </c>
      <c r="W47" s="174">
        <f t="shared" si="18"/>
        <v>0</v>
      </c>
      <c r="X47" s="174">
        <f t="shared" si="18"/>
        <v>0</v>
      </c>
      <c r="Y47" s="174">
        <f t="shared" si="18"/>
        <v>0</v>
      </c>
      <c r="Z47" s="174">
        <f t="shared" si="18"/>
        <v>0</v>
      </c>
      <c r="AA47" s="174">
        <f t="shared" si="18"/>
        <v>0</v>
      </c>
      <c r="AB47" s="174">
        <f t="shared" si="18"/>
        <v>0</v>
      </c>
      <c r="AC47" s="174">
        <f t="shared" si="18"/>
        <v>0</v>
      </c>
      <c r="AD47" s="174">
        <f t="shared" si="18"/>
        <v>0</v>
      </c>
      <c r="AE47" s="174">
        <f t="shared" si="18"/>
        <v>0</v>
      </c>
      <c r="AF47" s="174">
        <f t="shared" si="18"/>
        <v>0</v>
      </c>
      <c r="AG47" s="174">
        <f t="shared" si="18"/>
        <v>0</v>
      </c>
      <c r="AH47" s="174">
        <f t="shared" ref="AH47:BM47" si="19">IF(AH$53&gt;0,AH$42*AH$37,0)</f>
        <v>0</v>
      </c>
      <c r="AI47" s="174">
        <f t="shared" si="19"/>
        <v>0</v>
      </c>
      <c r="AJ47" s="174">
        <f t="shared" si="19"/>
        <v>0</v>
      </c>
      <c r="AK47" s="174">
        <f t="shared" si="19"/>
        <v>0</v>
      </c>
      <c r="AL47" s="174">
        <f t="shared" si="19"/>
        <v>0</v>
      </c>
      <c r="AM47" s="174">
        <f t="shared" si="19"/>
        <v>0</v>
      </c>
      <c r="AN47" s="174">
        <f t="shared" si="19"/>
        <v>0</v>
      </c>
      <c r="AO47" s="174">
        <f t="shared" si="19"/>
        <v>0</v>
      </c>
      <c r="AP47" s="174">
        <f t="shared" si="19"/>
        <v>0</v>
      </c>
      <c r="AQ47" s="174">
        <f t="shared" si="19"/>
        <v>0</v>
      </c>
      <c r="AR47" s="174">
        <f t="shared" si="19"/>
        <v>0</v>
      </c>
      <c r="AS47" s="174">
        <f t="shared" si="19"/>
        <v>0</v>
      </c>
      <c r="AT47" s="174">
        <f t="shared" si="19"/>
        <v>0</v>
      </c>
      <c r="AU47" s="174">
        <f t="shared" si="19"/>
        <v>0</v>
      </c>
      <c r="AV47" s="174">
        <f t="shared" si="19"/>
        <v>0</v>
      </c>
      <c r="AW47" s="174">
        <f t="shared" si="19"/>
        <v>0</v>
      </c>
      <c r="AX47" s="174">
        <f t="shared" si="19"/>
        <v>0</v>
      </c>
      <c r="AY47" s="174">
        <f t="shared" si="19"/>
        <v>0</v>
      </c>
      <c r="AZ47" s="174">
        <f t="shared" si="19"/>
        <v>0</v>
      </c>
      <c r="BA47" s="174">
        <f t="shared" si="19"/>
        <v>0</v>
      </c>
      <c r="BB47" s="174">
        <f t="shared" si="19"/>
        <v>0</v>
      </c>
      <c r="BC47" s="174">
        <f t="shared" si="19"/>
        <v>0</v>
      </c>
      <c r="BD47" s="174">
        <f t="shared" si="19"/>
        <v>0</v>
      </c>
      <c r="BE47" s="174">
        <f t="shared" si="19"/>
        <v>0</v>
      </c>
      <c r="BF47" s="174">
        <f t="shared" si="19"/>
        <v>0</v>
      </c>
      <c r="BG47" s="174">
        <f t="shared" si="19"/>
        <v>0</v>
      </c>
      <c r="BH47" s="174">
        <f t="shared" si="19"/>
        <v>0</v>
      </c>
      <c r="BI47" s="174">
        <f t="shared" si="19"/>
        <v>0</v>
      </c>
      <c r="BJ47" s="174">
        <f t="shared" si="19"/>
        <v>0</v>
      </c>
      <c r="BK47" s="174">
        <f t="shared" si="19"/>
        <v>0</v>
      </c>
      <c r="BL47" s="174">
        <f t="shared" si="19"/>
        <v>0</v>
      </c>
      <c r="BM47" s="174">
        <f t="shared" si="19"/>
        <v>0</v>
      </c>
      <c r="BN47" s="174">
        <f t="shared" ref="BN47:BU47" si="20">IF(BN$53&gt;0,BN$42*BN$37,0)</f>
        <v>0</v>
      </c>
      <c r="BO47" s="174">
        <f t="shared" si="20"/>
        <v>0</v>
      </c>
      <c r="BP47" s="174">
        <f t="shared" si="20"/>
        <v>0</v>
      </c>
      <c r="BQ47" s="174">
        <f t="shared" si="20"/>
        <v>0</v>
      </c>
      <c r="BR47" s="174">
        <f t="shared" si="20"/>
        <v>0</v>
      </c>
      <c r="BS47" s="174">
        <f t="shared" si="20"/>
        <v>0</v>
      </c>
      <c r="BT47" s="174">
        <f t="shared" si="20"/>
        <v>0</v>
      </c>
      <c r="BU47" s="174">
        <f t="shared" si="20"/>
        <v>0</v>
      </c>
    </row>
    <row r="48" spans="1:73" x14ac:dyDescent="0.3">
      <c r="A48" s="65" t="str">
        <f t="shared" si="17"/>
        <v>Open</v>
      </c>
    </row>
    <row r="50" spans="1:73" x14ac:dyDescent="0.3">
      <c r="A50" s="65" t="s">
        <v>864</v>
      </c>
      <c r="B50" s="69">
        <v>10</v>
      </c>
    </row>
    <row r="53" spans="1:73" s="64" customFormat="1" x14ac:dyDescent="0.3">
      <c r="A53" s="64" t="s">
        <v>150</v>
      </c>
      <c r="B53" s="415">
        <f>B27</f>
        <v>200000</v>
      </c>
      <c r="C53" s="415">
        <f>B56</f>
        <v>200000</v>
      </c>
      <c r="D53" s="415">
        <f t="shared" ref="D53:BO53" si="21">C56</f>
        <v>200000</v>
      </c>
      <c r="E53" s="415">
        <f t="shared" si="21"/>
        <v>200000</v>
      </c>
      <c r="F53" s="415">
        <f t="shared" si="21"/>
        <v>200000</v>
      </c>
      <c r="G53" s="415">
        <f t="shared" si="21"/>
        <v>200000</v>
      </c>
      <c r="H53" s="415">
        <f t="shared" si="21"/>
        <v>200000</v>
      </c>
      <c r="I53" s="415">
        <f t="shared" si="21"/>
        <v>200000</v>
      </c>
      <c r="J53" s="415">
        <f t="shared" si="21"/>
        <v>290000</v>
      </c>
      <c r="K53" s="415">
        <f t="shared" si="21"/>
        <v>340000</v>
      </c>
      <c r="L53" s="415">
        <f t="shared" si="21"/>
        <v>360000</v>
      </c>
      <c r="M53" s="415">
        <f t="shared" si="21"/>
        <v>420000</v>
      </c>
      <c r="N53" s="415">
        <f t="shared" si="21"/>
        <v>450000</v>
      </c>
      <c r="O53" s="415">
        <f t="shared" si="21"/>
        <v>480000</v>
      </c>
      <c r="P53" s="415">
        <f t="shared" si="21"/>
        <v>550000</v>
      </c>
      <c r="Q53" s="415">
        <f t="shared" si="21"/>
        <v>620000</v>
      </c>
      <c r="R53" s="415">
        <f t="shared" si="21"/>
        <v>750000</v>
      </c>
      <c r="S53" s="415">
        <f t="shared" si="21"/>
        <v>790000</v>
      </c>
      <c r="T53" s="415">
        <f t="shared" si="21"/>
        <v>870000</v>
      </c>
      <c r="U53" s="415">
        <f t="shared" si="21"/>
        <v>1020000</v>
      </c>
      <c r="V53" s="415">
        <f t="shared" si="21"/>
        <v>1110000</v>
      </c>
      <c r="W53" s="415">
        <f t="shared" si="21"/>
        <v>1190000</v>
      </c>
      <c r="X53" s="415">
        <f t="shared" si="21"/>
        <v>1340000</v>
      </c>
      <c r="Y53" s="415">
        <f t="shared" si="21"/>
        <v>1380000</v>
      </c>
      <c r="Z53" s="415">
        <f t="shared" si="21"/>
        <v>1480000</v>
      </c>
      <c r="AA53" s="415">
        <f t="shared" si="21"/>
        <v>1530000</v>
      </c>
      <c r="AB53" s="415">
        <f t="shared" si="21"/>
        <v>1600000</v>
      </c>
      <c r="AC53" s="415">
        <f t="shared" si="21"/>
        <v>1740000</v>
      </c>
      <c r="AD53" s="415">
        <f t="shared" si="21"/>
        <v>2000000</v>
      </c>
      <c r="AE53" s="415">
        <f t="shared" si="21"/>
        <v>2130000</v>
      </c>
      <c r="AF53" s="415">
        <f t="shared" si="21"/>
        <v>2220000</v>
      </c>
      <c r="AG53" s="415">
        <f t="shared" si="21"/>
        <v>2340000</v>
      </c>
      <c r="AH53" s="415">
        <f t="shared" si="21"/>
        <v>2360000</v>
      </c>
      <c r="AI53" s="415">
        <f t="shared" si="21"/>
        <v>2370000</v>
      </c>
      <c r="AJ53" s="415">
        <f t="shared" si="21"/>
        <v>2490000</v>
      </c>
      <c r="AK53" s="415">
        <f t="shared" si="21"/>
        <v>2560000</v>
      </c>
      <c r="AL53" s="415">
        <f t="shared" si="21"/>
        <v>2660000</v>
      </c>
      <c r="AM53" s="415">
        <f t="shared" si="21"/>
        <v>2730000</v>
      </c>
      <c r="AN53" s="415">
        <f t="shared" si="21"/>
        <v>2780000</v>
      </c>
      <c r="AO53" s="415">
        <f t="shared" si="21"/>
        <v>2840000</v>
      </c>
      <c r="AP53" s="415">
        <f t="shared" si="21"/>
        <v>2900000</v>
      </c>
      <c r="AQ53" s="415">
        <f t="shared" si="21"/>
        <v>2970000</v>
      </c>
      <c r="AR53" s="415">
        <f t="shared" si="21"/>
        <v>3040000</v>
      </c>
      <c r="AS53" s="415">
        <f t="shared" si="21"/>
        <v>3120000</v>
      </c>
      <c r="AT53" s="415">
        <f t="shared" si="21"/>
        <v>3200000</v>
      </c>
      <c r="AU53" s="415">
        <f t="shared" si="21"/>
        <v>3290000</v>
      </c>
      <c r="AV53" s="415">
        <f t="shared" si="21"/>
        <v>3414509.7119939909</v>
      </c>
      <c r="AW53" s="415">
        <f t="shared" si="21"/>
        <v>3592546.8183934786</v>
      </c>
      <c r="AX53" s="415">
        <f t="shared" si="21"/>
        <v>3770583.7686311328</v>
      </c>
      <c r="AY53" s="415">
        <f t="shared" si="21"/>
        <v>3964346.8393274886</v>
      </c>
      <c r="AZ53" s="415">
        <f t="shared" si="21"/>
        <v>4171673.3249725895</v>
      </c>
      <c r="BA53" s="415">
        <f t="shared" si="21"/>
        <v>4427440.5782917794</v>
      </c>
      <c r="BB53" s="415">
        <f t="shared" si="21"/>
        <v>4712272.2922154227</v>
      </c>
      <c r="BC53" s="415">
        <f t="shared" si="21"/>
        <v>5072025.7268083235</v>
      </c>
      <c r="BD53" s="415">
        <f t="shared" si="21"/>
        <v>5456322.4836894292</v>
      </c>
      <c r="BE53" s="415">
        <f t="shared" si="21"/>
        <v>5840619.240570535</v>
      </c>
      <c r="BF53" s="415">
        <f t="shared" si="21"/>
        <v>6253334.5811537728</v>
      </c>
      <c r="BG53" s="415">
        <f t="shared" si="21"/>
        <v>6676383.9521741504</v>
      </c>
      <c r="BH53" s="415">
        <f t="shared" si="21"/>
        <v>7112350.8612409513</v>
      </c>
      <c r="BI53" s="415">
        <f t="shared" si="21"/>
        <v>7576736.3540098844</v>
      </c>
      <c r="BJ53" s="415">
        <f t="shared" si="21"/>
        <v>8051455.8772159563</v>
      </c>
      <c r="BK53" s="415">
        <f t="shared" si="21"/>
        <v>8539092.9384684525</v>
      </c>
      <c r="BL53" s="415">
        <f t="shared" si="21"/>
        <v>9026729.9997209478</v>
      </c>
      <c r="BM53" s="415">
        <f t="shared" si="21"/>
        <v>9514367.0609734431</v>
      </c>
      <c r="BN53" s="415">
        <f t="shared" si="21"/>
        <v>10044631.997779137</v>
      </c>
      <c r="BO53" s="415">
        <f t="shared" si="21"/>
        <v>10584896.93458483</v>
      </c>
      <c r="BP53" s="415">
        <f t="shared" ref="BP53:BU53" si="22">BO56</f>
        <v>11135161.871390523</v>
      </c>
      <c r="BQ53" s="415">
        <f t="shared" si="22"/>
        <v>11695426.808196217</v>
      </c>
      <c r="BR53" s="415">
        <f t="shared" si="22"/>
        <v>12265691.74500191</v>
      </c>
      <c r="BS53" s="415">
        <f t="shared" si="22"/>
        <v>12845956.681807604</v>
      </c>
      <c r="BT53" s="415">
        <f t="shared" si="22"/>
        <v>13436221.618613297</v>
      </c>
      <c r="BU53" s="415">
        <f t="shared" si="22"/>
        <v>14036486.555418991</v>
      </c>
    </row>
    <row r="54" spans="1:73" x14ac:dyDescent="0.3">
      <c r="A54" s="146" t="s">
        <v>855</v>
      </c>
      <c r="B54" s="150">
        <f t="shared" ref="B54:AG54" si="23">IF(B2="Actual",0,SUM(B20:B24))</f>
        <v>0</v>
      </c>
      <c r="C54" s="150">
        <f t="shared" si="23"/>
        <v>0</v>
      </c>
      <c r="D54" s="150">
        <f t="shared" si="23"/>
        <v>0</v>
      </c>
      <c r="E54" s="150">
        <f t="shared" si="23"/>
        <v>0</v>
      </c>
      <c r="F54" s="150">
        <f t="shared" si="23"/>
        <v>0</v>
      </c>
      <c r="G54" s="150">
        <f t="shared" si="23"/>
        <v>0</v>
      </c>
      <c r="H54" s="150">
        <f t="shared" si="23"/>
        <v>0</v>
      </c>
      <c r="I54" s="150">
        <f t="shared" si="23"/>
        <v>120000</v>
      </c>
      <c r="J54" s="150">
        <f t="shared" si="23"/>
        <v>80000</v>
      </c>
      <c r="K54" s="150">
        <f t="shared" si="23"/>
        <v>50000</v>
      </c>
      <c r="L54" s="150">
        <f t="shared" si="23"/>
        <v>90000</v>
      </c>
      <c r="M54" s="150">
        <f t="shared" si="23"/>
        <v>60000</v>
      </c>
      <c r="N54" s="150">
        <f t="shared" si="23"/>
        <v>60000</v>
      </c>
      <c r="O54" s="150">
        <f t="shared" si="23"/>
        <v>100000</v>
      </c>
      <c r="P54" s="150">
        <f t="shared" si="23"/>
        <v>100000</v>
      </c>
      <c r="Q54" s="150">
        <f t="shared" si="23"/>
        <v>160000</v>
      </c>
      <c r="R54" s="150">
        <f t="shared" si="23"/>
        <v>70000</v>
      </c>
      <c r="S54" s="150">
        <f t="shared" si="23"/>
        <v>110000</v>
      </c>
      <c r="T54" s="150">
        <f t="shared" si="23"/>
        <v>180000</v>
      </c>
      <c r="U54" s="150">
        <f t="shared" si="23"/>
        <v>120000</v>
      </c>
      <c r="V54" s="150">
        <f t="shared" si="23"/>
        <v>110000</v>
      </c>
      <c r="W54" s="150">
        <f t="shared" si="23"/>
        <v>180000</v>
      </c>
      <c r="X54" s="150">
        <f t="shared" si="23"/>
        <v>70000</v>
      </c>
      <c r="Y54" s="150">
        <f t="shared" si="23"/>
        <v>130000</v>
      </c>
      <c r="Z54" s="150">
        <f t="shared" si="23"/>
        <v>80000</v>
      </c>
      <c r="AA54" s="150">
        <f t="shared" si="23"/>
        <v>100000</v>
      </c>
      <c r="AB54" s="150">
        <f t="shared" si="23"/>
        <v>170000</v>
      </c>
      <c r="AC54" s="150">
        <f t="shared" si="23"/>
        <v>290000</v>
      </c>
      <c r="AD54" s="150">
        <f t="shared" si="23"/>
        <v>160000</v>
      </c>
      <c r="AE54" s="150">
        <f t="shared" si="23"/>
        <v>120000</v>
      </c>
      <c r="AF54" s="150">
        <f t="shared" si="23"/>
        <v>150000</v>
      </c>
      <c r="AG54" s="150">
        <f t="shared" si="23"/>
        <v>50000</v>
      </c>
      <c r="AH54" s="150">
        <f t="shared" ref="AH54:BM54" si="24">IF(AH2="Actual",0,SUM(AH20:AH24))</f>
        <v>40000</v>
      </c>
      <c r="AI54" s="150">
        <f t="shared" si="24"/>
        <v>150000</v>
      </c>
      <c r="AJ54" s="150">
        <f t="shared" si="24"/>
        <v>100000</v>
      </c>
      <c r="AK54" s="150">
        <f t="shared" si="24"/>
        <v>130000</v>
      </c>
      <c r="AL54" s="150">
        <f t="shared" si="24"/>
        <v>100000</v>
      </c>
      <c r="AM54" s="150">
        <f t="shared" si="24"/>
        <v>80000</v>
      </c>
      <c r="AN54" s="150">
        <f t="shared" si="24"/>
        <v>90000</v>
      </c>
      <c r="AO54" s="150">
        <f t="shared" si="24"/>
        <v>90000</v>
      </c>
      <c r="AP54" s="150">
        <f t="shared" si="24"/>
        <v>100000</v>
      </c>
      <c r="AQ54" s="150">
        <f t="shared" si="24"/>
        <v>100000</v>
      </c>
      <c r="AR54" s="150">
        <f t="shared" si="24"/>
        <v>110000</v>
      </c>
      <c r="AS54" s="150">
        <f t="shared" si="24"/>
        <v>110000</v>
      </c>
      <c r="AT54" s="150">
        <f t="shared" si="24"/>
        <v>120000</v>
      </c>
      <c r="AU54" s="150">
        <f t="shared" si="24"/>
        <v>154509.71199399105</v>
      </c>
      <c r="AV54" s="150">
        <f t="shared" si="24"/>
        <v>208037.10639948776</v>
      </c>
      <c r="AW54" s="150">
        <f t="shared" si="24"/>
        <v>208036.95023765421</v>
      </c>
      <c r="AX54" s="150">
        <f t="shared" si="24"/>
        <v>193763.07069635598</v>
      </c>
      <c r="AY54" s="150">
        <f t="shared" si="24"/>
        <v>207326.48564510088</v>
      </c>
      <c r="AZ54" s="150">
        <f t="shared" si="24"/>
        <v>255767.25331918988</v>
      </c>
      <c r="BA54" s="150">
        <f t="shared" si="24"/>
        <v>284831.71392364328</v>
      </c>
      <c r="BB54" s="150">
        <f t="shared" si="24"/>
        <v>359753.43459290097</v>
      </c>
      <c r="BC54" s="150">
        <f t="shared" si="24"/>
        <v>384296.75688110606</v>
      </c>
      <c r="BD54" s="150">
        <f t="shared" si="24"/>
        <v>384296.75688110606</v>
      </c>
      <c r="BE54" s="150">
        <f t="shared" si="24"/>
        <v>412715.34058323823</v>
      </c>
      <c r="BF54" s="150">
        <f t="shared" si="24"/>
        <v>423049.37102037721</v>
      </c>
      <c r="BG54" s="150">
        <f t="shared" si="24"/>
        <v>435966.90906680096</v>
      </c>
      <c r="BH54" s="150">
        <f t="shared" si="24"/>
        <v>464385.49276893318</v>
      </c>
      <c r="BI54" s="150">
        <f t="shared" si="24"/>
        <v>474719.52320607216</v>
      </c>
      <c r="BJ54" s="150">
        <f t="shared" si="24"/>
        <v>487637.06125249586</v>
      </c>
      <c r="BK54" s="150">
        <f t="shared" si="24"/>
        <v>487637.06125249586</v>
      </c>
      <c r="BL54" s="150">
        <f t="shared" si="24"/>
        <v>487637.06125249586</v>
      </c>
      <c r="BM54" s="150">
        <f t="shared" si="24"/>
        <v>530264.93680569425</v>
      </c>
      <c r="BN54" s="150">
        <f t="shared" ref="BN54:BU54" si="25">IF(BN2="Actual",0,SUM(BN20:BN24))</f>
        <v>540264.93680569425</v>
      </c>
      <c r="BO54" s="150">
        <f t="shared" si="25"/>
        <v>550264.93680569425</v>
      </c>
      <c r="BP54" s="150">
        <f t="shared" si="25"/>
        <v>560264.93680569425</v>
      </c>
      <c r="BQ54" s="150">
        <f t="shared" si="25"/>
        <v>570264.93680569425</v>
      </c>
      <c r="BR54" s="150">
        <f t="shared" si="25"/>
        <v>580264.93680569425</v>
      </c>
      <c r="BS54" s="150">
        <f t="shared" si="25"/>
        <v>590264.93680569425</v>
      </c>
      <c r="BT54" s="150">
        <f t="shared" si="25"/>
        <v>600264.93680569425</v>
      </c>
      <c r="BU54" s="150">
        <f t="shared" si="25"/>
        <v>610264.93680569425</v>
      </c>
    </row>
    <row r="55" spans="1:73" x14ac:dyDescent="0.3">
      <c r="A55" s="146" t="s">
        <v>856</v>
      </c>
      <c r="B55" s="150">
        <f t="shared" ref="B55:AG55" si="26">IF(B2="Actual",0,-SUM(B46:B48))</f>
        <v>0</v>
      </c>
      <c r="C55" s="150">
        <f t="shared" si="26"/>
        <v>0</v>
      </c>
      <c r="D55" s="150">
        <f t="shared" si="26"/>
        <v>0</v>
      </c>
      <c r="E55" s="150">
        <f t="shared" si="26"/>
        <v>0</v>
      </c>
      <c r="F55" s="150">
        <f t="shared" si="26"/>
        <v>0</v>
      </c>
      <c r="G55" s="150">
        <f t="shared" si="26"/>
        <v>0</v>
      </c>
      <c r="H55" s="150">
        <f t="shared" si="26"/>
        <v>0</v>
      </c>
      <c r="I55" s="150">
        <f t="shared" si="26"/>
        <v>-30000</v>
      </c>
      <c r="J55" s="150">
        <f t="shared" si="26"/>
        <v>-30000</v>
      </c>
      <c r="K55" s="150">
        <f t="shared" si="26"/>
        <v>-30000</v>
      </c>
      <c r="L55" s="150">
        <f t="shared" si="26"/>
        <v>-30000</v>
      </c>
      <c r="M55" s="150">
        <f t="shared" si="26"/>
        <v>-30000</v>
      </c>
      <c r="N55" s="150">
        <f t="shared" si="26"/>
        <v>-30000</v>
      </c>
      <c r="O55" s="150">
        <f t="shared" si="26"/>
        <v>-30000.000000000004</v>
      </c>
      <c r="P55" s="150">
        <f t="shared" si="26"/>
        <v>-30000</v>
      </c>
      <c r="Q55" s="150">
        <f t="shared" si="26"/>
        <v>-30000</v>
      </c>
      <c r="R55" s="150">
        <f t="shared" si="26"/>
        <v>-30000</v>
      </c>
      <c r="S55" s="150">
        <f t="shared" si="26"/>
        <v>-30000</v>
      </c>
      <c r="T55" s="150">
        <f t="shared" si="26"/>
        <v>-30000</v>
      </c>
      <c r="U55" s="150">
        <f t="shared" si="26"/>
        <v>-30000</v>
      </c>
      <c r="V55" s="150">
        <f t="shared" si="26"/>
        <v>-30000</v>
      </c>
      <c r="W55" s="150">
        <f t="shared" si="26"/>
        <v>-30000</v>
      </c>
      <c r="X55" s="150">
        <f t="shared" si="26"/>
        <v>-30000</v>
      </c>
      <c r="Y55" s="150">
        <f t="shared" si="26"/>
        <v>-30000</v>
      </c>
      <c r="Z55" s="150">
        <f t="shared" si="26"/>
        <v>-30000</v>
      </c>
      <c r="AA55" s="150">
        <f t="shared" si="26"/>
        <v>-30000.000000000007</v>
      </c>
      <c r="AB55" s="150">
        <f t="shared" si="26"/>
        <v>-30000</v>
      </c>
      <c r="AC55" s="150">
        <f t="shared" si="26"/>
        <v>-30000</v>
      </c>
      <c r="AD55" s="150">
        <f t="shared" si="26"/>
        <v>-30000</v>
      </c>
      <c r="AE55" s="150">
        <f t="shared" si="26"/>
        <v>-30000</v>
      </c>
      <c r="AF55" s="150">
        <f t="shared" si="26"/>
        <v>-30000</v>
      </c>
      <c r="AG55" s="150">
        <f t="shared" si="26"/>
        <v>-30000</v>
      </c>
      <c r="AH55" s="150">
        <f t="shared" ref="AH55:BM55" si="27">IF(AH2="Actual",0,-SUM(AH46:AH48))</f>
        <v>-30000</v>
      </c>
      <c r="AI55" s="150">
        <f t="shared" si="27"/>
        <v>-30000</v>
      </c>
      <c r="AJ55" s="150">
        <f t="shared" si="27"/>
        <v>-30000</v>
      </c>
      <c r="AK55" s="150">
        <f t="shared" si="27"/>
        <v>-30000</v>
      </c>
      <c r="AL55" s="150">
        <f t="shared" si="27"/>
        <v>-30000</v>
      </c>
      <c r="AM55" s="150">
        <f t="shared" si="27"/>
        <v>-30000.000000000004</v>
      </c>
      <c r="AN55" s="150">
        <f t="shared" si="27"/>
        <v>-30000</v>
      </c>
      <c r="AO55" s="150">
        <f t="shared" si="27"/>
        <v>-30000</v>
      </c>
      <c r="AP55" s="150">
        <f t="shared" si="27"/>
        <v>-30000</v>
      </c>
      <c r="AQ55" s="150">
        <f t="shared" si="27"/>
        <v>-30000</v>
      </c>
      <c r="AR55" s="150">
        <f t="shared" si="27"/>
        <v>-30000</v>
      </c>
      <c r="AS55" s="150">
        <f t="shared" si="27"/>
        <v>-30000</v>
      </c>
      <c r="AT55" s="150">
        <f t="shared" si="27"/>
        <v>-30000</v>
      </c>
      <c r="AU55" s="150">
        <f t="shared" si="27"/>
        <v>-30000</v>
      </c>
      <c r="AV55" s="150">
        <f t="shared" si="27"/>
        <v>-30000</v>
      </c>
      <c r="AW55" s="150">
        <f t="shared" si="27"/>
        <v>-30000</v>
      </c>
      <c r="AX55" s="150">
        <f t="shared" si="27"/>
        <v>0</v>
      </c>
      <c r="AY55" s="150">
        <f t="shared" si="27"/>
        <v>0</v>
      </c>
      <c r="AZ55" s="150">
        <f t="shared" si="27"/>
        <v>0</v>
      </c>
      <c r="BA55" s="150">
        <f t="shared" si="27"/>
        <v>0</v>
      </c>
      <c r="BB55" s="150">
        <f t="shared" si="27"/>
        <v>0</v>
      </c>
      <c r="BC55" s="150">
        <f t="shared" si="27"/>
        <v>0</v>
      </c>
      <c r="BD55" s="150">
        <f t="shared" si="27"/>
        <v>0</v>
      </c>
      <c r="BE55" s="150">
        <f t="shared" si="27"/>
        <v>0</v>
      </c>
      <c r="BF55" s="150">
        <f t="shared" si="27"/>
        <v>0</v>
      </c>
      <c r="BG55" s="150">
        <f t="shared" si="27"/>
        <v>0</v>
      </c>
      <c r="BH55" s="150">
        <f t="shared" si="27"/>
        <v>0</v>
      </c>
      <c r="BI55" s="150">
        <f t="shared" si="27"/>
        <v>0</v>
      </c>
      <c r="BJ55" s="150">
        <f t="shared" si="27"/>
        <v>0</v>
      </c>
      <c r="BK55" s="150">
        <f t="shared" si="27"/>
        <v>0</v>
      </c>
      <c r="BL55" s="150">
        <f t="shared" si="27"/>
        <v>0</v>
      </c>
      <c r="BM55" s="150">
        <f t="shared" si="27"/>
        <v>0</v>
      </c>
      <c r="BN55" s="150">
        <f t="shared" ref="BN55:BU55" si="28">IF(BN2="Actual",0,-SUM(BN46:BN48))</f>
        <v>0</v>
      </c>
      <c r="BO55" s="150">
        <f t="shared" si="28"/>
        <v>0</v>
      </c>
      <c r="BP55" s="150">
        <f t="shared" si="28"/>
        <v>0</v>
      </c>
      <c r="BQ55" s="150">
        <f t="shared" si="28"/>
        <v>0</v>
      </c>
      <c r="BR55" s="150">
        <f t="shared" si="28"/>
        <v>0</v>
      </c>
      <c r="BS55" s="150">
        <f t="shared" si="28"/>
        <v>0</v>
      </c>
      <c r="BT55" s="150">
        <f t="shared" si="28"/>
        <v>0</v>
      </c>
      <c r="BU55" s="150">
        <f t="shared" si="28"/>
        <v>0</v>
      </c>
    </row>
    <row r="56" spans="1:73" s="64" customFormat="1" x14ac:dyDescent="0.3">
      <c r="A56" s="78" t="s">
        <v>205</v>
      </c>
      <c r="B56" s="415">
        <f t="shared" ref="B56:AG56" si="29">SUM(B53:B55)</f>
        <v>200000</v>
      </c>
      <c r="C56" s="415">
        <f t="shared" si="29"/>
        <v>200000</v>
      </c>
      <c r="D56" s="415">
        <f t="shared" si="29"/>
        <v>200000</v>
      </c>
      <c r="E56" s="415">
        <f t="shared" si="29"/>
        <v>200000</v>
      </c>
      <c r="F56" s="415">
        <f t="shared" si="29"/>
        <v>200000</v>
      </c>
      <c r="G56" s="415">
        <f t="shared" si="29"/>
        <v>200000</v>
      </c>
      <c r="H56" s="415">
        <f t="shared" si="29"/>
        <v>200000</v>
      </c>
      <c r="I56" s="415">
        <f t="shared" si="29"/>
        <v>290000</v>
      </c>
      <c r="J56" s="415">
        <f t="shared" si="29"/>
        <v>340000</v>
      </c>
      <c r="K56" s="415">
        <f t="shared" si="29"/>
        <v>360000</v>
      </c>
      <c r="L56" s="415">
        <f t="shared" si="29"/>
        <v>420000</v>
      </c>
      <c r="M56" s="415">
        <f t="shared" si="29"/>
        <v>450000</v>
      </c>
      <c r="N56" s="415">
        <f t="shared" si="29"/>
        <v>480000</v>
      </c>
      <c r="O56" s="415">
        <f t="shared" si="29"/>
        <v>550000</v>
      </c>
      <c r="P56" s="415">
        <f t="shared" si="29"/>
        <v>620000</v>
      </c>
      <c r="Q56" s="415">
        <f t="shared" si="29"/>
        <v>750000</v>
      </c>
      <c r="R56" s="415">
        <f t="shared" si="29"/>
        <v>790000</v>
      </c>
      <c r="S56" s="415">
        <f t="shared" si="29"/>
        <v>870000</v>
      </c>
      <c r="T56" s="415">
        <f t="shared" si="29"/>
        <v>1020000</v>
      </c>
      <c r="U56" s="415">
        <f t="shared" si="29"/>
        <v>1110000</v>
      </c>
      <c r="V56" s="415">
        <f t="shared" si="29"/>
        <v>1190000</v>
      </c>
      <c r="W56" s="415">
        <f t="shared" si="29"/>
        <v>1340000</v>
      </c>
      <c r="X56" s="415">
        <f t="shared" si="29"/>
        <v>1380000</v>
      </c>
      <c r="Y56" s="415">
        <f t="shared" si="29"/>
        <v>1480000</v>
      </c>
      <c r="Z56" s="415">
        <f t="shared" si="29"/>
        <v>1530000</v>
      </c>
      <c r="AA56" s="415">
        <f t="shared" si="29"/>
        <v>1600000</v>
      </c>
      <c r="AB56" s="415">
        <f t="shared" si="29"/>
        <v>1740000</v>
      </c>
      <c r="AC56" s="415">
        <f t="shared" si="29"/>
        <v>2000000</v>
      </c>
      <c r="AD56" s="415">
        <f t="shared" si="29"/>
        <v>2130000</v>
      </c>
      <c r="AE56" s="415">
        <f t="shared" si="29"/>
        <v>2220000</v>
      </c>
      <c r="AF56" s="415">
        <f t="shared" si="29"/>
        <v>2340000</v>
      </c>
      <c r="AG56" s="415">
        <f t="shared" si="29"/>
        <v>2360000</v>
      </c>
      <c r="AH56" s="415">
        <f t="shared" ref="AH56:BM56" si="30">SUM(AH53:AH55)</f>
        <v>2370000</v>
      </c>
      <c r="AI56" s="415">
        <f t="shared" si="30"/>
        <v>2490000</v>
      </c>
      <c r="AJ56" s="415">
        <f t="shared" si="30"/>
        <v>2560000</v>
      </c>
      <c r="AK56" s="415">
        <f t="shared" si="30"/>
        <v>2660000</v>
      </c>
      <c r="AL56" s="415">
        <f t="shared" si="30"/>
        <v>2730000</v>
      </c>
      <c r="AM56" s="415">
        <f t="shared" si="30"/>
        <v>2780000</v>
      </c>
      <c r="AN56" s="415">
        <f t="shared" si="30"/>
        <v>2840000</v>
      </c>
      <c r="AO56" s="415">
        <f t="shared" si="30"/>
        <v>2900000</v>
      </c>
      <c r="AP56" s="415">
        <f t="shared" si="30"/>
        <v>2970000</v>
      </c>
      <c r="AQ56" s="415">
        <f t="shared" si="30"/>
        <v>3040000</v>
      </c>
      <c r="AR56" s="415">
        <f t="shared" si="30"/>
        <v>3120000</v>
      </c>
      <c r="AS56" s="415">
        <f t="shared" si="30"/>
        <v>3200000</v>
      </c>
      <c r="AT56" s="415">
        <f t="shared" si="30"/>
        <v>3290000</v>
      </c>
      <c r="AU56" s="415">
        <f t="shared" si="30"/>
        <v>3414509.7119939909</v>
      </c>
      <c r="AV56" s="415">
        <f t="shared" si="30"/>
        <v>3592546.8183934786</v>
      </c>
      <c r="AW56" s="415">
        <f t="shared" si="30"/>
        <v>3770583.7686311328</v>
      </c>
      <c r="AX56" s="415">
        <f t="shared" si="30"/>
        <v>3964346.8393274886</v>
      </c>
      <c r="AY56" s="415">
        <f t="shared" si="30"/>
        <v>4171673.3249725895</v>
      </c>
      <c r="AZ56" s="415">
        <f t="shared" si="30"/>
        <v>4427440.5782917794</v>
      </c>
      <c r="BA56" s="415">
        <f t="shared" si="30"/>
        <v>4712272.2922154227</v>
      </c>
      <c r="BB56" s="415">
        <f t="shared" si="30"/>
        <v>5072025.7268083235</v>
      </c>
      <c r="BC56" s="415">
        <f t="shared" si="30"/>
        <v>5456322.4836894292</v>
      </c>
      <c r="BD56" s="415">
        <f t="shared" si="30"/>
        <v>5840619.240570535</v>
      </c>
      <c r="BE56" s="415">
        <f t="shared" si="30"/>
        <v>6253334.5811537728</v>
      </c>
      <c r="BF56" s="415">
        <f t="shared" si="30"/>
        <v>6676383.9521741504</v>
      </c>
      <c r="BG56" s="415">
        <f t="shared" si="30"/>
        <v>7112350.8612409513</v>
      </c>
      <c r="BH56" s="415">
        <f t="shared" si="30"/>
        <v>7576736.3540098844</v>
      </c>
      <c r="BI56" s="415">
        <f t="shared" si="30"/>
        <v>8051455.8772159563</v>
      </c>
      <c r="BJ56" s="415">
        <f t="shared" si="30"/>
        <v>8539092.9384684525</v>
      </c>
      <c r="BK56" s="415">
        <f t="shared" si="30"/>
        <v>9026729.9997209478</v>
      </c>
      <c r="BL56" s="415">
        <f t="shared" si="30"/>
        <v>9514367.0609734431</v>
      </c>
      <c r="BM56" s="415">
        <f t="shared" si="30"/>
        <v>10044631.997779137</v>
      </c>
      <c r="BN56" s="415">
        <f t="shared" ref="BN56:BU56" si="31">SUM(BN53:BN55)</f>
        <v>10584896.93458483</v>
      </c>
      <c r="BO56" s="415">
        <f t="shared" si="31"/>
        <v>11135161.871390523</v>
      </c>
      <c r="BP56" s="415">
        <f t="shared" si="31"/>
        <v>11695426.808196217</v>
      </c>
      <c r="BQ56" s="415">
        <f t="shared" si="31"/>
        <v>12265691.74500191</v>
      </c>
      <c r="BR56" s="415">
        <f t="shared" si="31"/>
        <v>12845956.681807604</v>
      </c>
      <c r="BS56" s="415">
        <f t="shared" si="31"/>
        <v>13436221.618613297</v>
      </c>
      <c r="BT56" s="415">
        <f t="shared" si="31"/>
        <v>14036486.555418991</v>
      </c>
      <c r="BU56" s="415">
        <f t="shared" si="31"/>
        <v>14646751.492224684</v>
      </c>
    </row>
    <row r="58" spans="1:73" x14ac:dyDescent="0.3">
      <c r="A58" s="64" t="s">
        <v>151</v>
      </c>
      <c r="C58" s="541">
        <f t="shared" ref="C58:AH58" si="32">C56/SUM(C46:C48)</f>
        <v>6.6666666666666661</v>
      </c>
      <c r="D58" s="541">
        <f t="shared" si="32"/>
        <v>6.666666666666667</v>
      </c>
      <c r="E58" s="541">
        <f t="shared" si="32"/>
        <v>6.666666666666667</v>
      </c>
      <c r="F58" s="541">
        <f t="shared" si="32"/>
        <v>6.666666666666667</v>
      </c>
      <c r="G58" s="541">
        <f t="shared" si="32"/>
        <v>6.666666666666667</v>
      </c>
      <c r="H58" s="541">
        <f t="shared" si="32"/>
        <v>6.666666666666667</v>
      </c>
      <c r="I58" s="541">
        <f t="shared" si="32"/>
        <v>9.6666666666666661</v>
      </c>
      <c r="J58" s="541">
        <f t="shared" si="32"/>
        <v>11.333333333333334</v>
      </c>
      <c r="K58" s="541">
        <f t="shared" si="32"/>
        <v>12</v>
      </c>
      <c r="L58" s="541">
        <f t="shared" si="32"/>
        <v>14</v>
      </c>
      <c r="M58" s="541">
        <f t="shared" si="32"/>
        <v>15</v>
      </c>
      <c r="N58" s="541">
        <f t="shared" si="32"/>
        <v>16</v>
      </c>
      <c r="O58" s="541">
        <f t="shared" si="32"/>
        <v>18.333333333333332</v>
      </c>
      <c r="P58" s="541">
        <f t="shared" si="32"/>
        <v>20.666666666666668</v>
      </c>
      <c r="Q58" s="541">
        <f t="shared" si="32"/>
        <v>25</v>
      </c>
      <c r="R58" s="541">
        <f t="shared" si="32"/>
        <v>26.333333333333332</v>
      </c>
      <c r="S58" s="541">
        <f t="shared" si="32"/>
        <v>29</v>
      </c>
      <c r="T58" s="541">
        <f t="shared" si="32"/>
        <v>34</v>
      </c>
      <c r="U58" s="541">
        <f t="shared" si="32"/>
        <v>37</v>
      </c>
      <c r="V58" s="541">
        <f t="shared" si="32"/>
        <v>39.666666666666664</v>
      </c>
      <c r="W58" s="541">
        <f t="shared" si="32"/>
        <v>44.666666666666664</v>
      </c>
      <c r="X58" s="541">
        <f t="shared" si="32"/>
        <v>46</v>
      </c>
      <c r="Y58" s="541">
        <f t="shared" si="32"/>
        <v>49.333333333333336</v>
      </c>
      <c r="Z58" s="541">
        <f t="shared" si="32"/>
        <v>51</v>
      </c>
      <c r="AA58" s="541">
        <f t="shared" si="32"/>
        <v>53.333333333333321</v>
      </c>
      <c r="AB58" s="541">
        <f t="shared" si="32"/>
        <v>58</v>
      </c>
      <c r="AC58" s="541">
        <f t="shared" si="32"/>
        <v>66.666666666666671</v>
      </c>
      <c r="AD58" s="541">
        <f t="shared" si="32"/>
        <v>71</v>
      </c>
      <c r="AE58" s="541">
        <f t="shared" si="32"/>
        <v>74</v>
      </c>
      <c r="AF58" s="541">
        <f t="shared" si="32"/>
        <v>78</v>
      </c>
      <c r="AG58" s="541">
        <f t="shared" si="32"/>
        <v>78.666666666666671</v>
      </c>
      <c r="AH58" s="541">
        <f t="shared" si="32"/>
        <v>79</v>
      </c>
      <c r="AI58" s="541">
        <f t="shared" ref="AI58:BN58" si="33">AI56/SUM(AI46:AI48)</f>
        <v>83</v>
      </c>
      <c r="AJ58" s="541">
        <f t="shared" si="33"/>
        <v>85.333333333333329</v>
      </c>
      <c r="AK58" s="541">
        <f t="shared" si="33"/>
        <v>88.666666666666671</v>
      </c>
      <c r="AL58" s="541">
        <f t="shared" si="33"/>
        <v>91</v>
      </c>
      <c r="AM58" s="541">
        <f t="shared" si="33"/>
        <v>92.666666666666657</v>
      </c>
      <c r="AN58" s="541">
        <f t="shared" si="33"/>
        <v>94.666666666666671</v>
      </c>
      <c r="AO58" s="541">
        <f t="shared" si="33"/>
        <v>96.666666666666671</v>
      </c>
      <c r="AP58" s="541">
        <f t="shared" si="33"/>
        <v>99</v>
      </c>
      <c r="AQ58" s="541">
        <f t="shared" si="33"/>
        <v>101.33333333333333</v>
      </c>
      <c r="AR58" s="541">
        <f t="shared" si="33"/>
        <v>104</v>
      </c>
      <c r="AS58" s="541">
        <f t="shared" si="33"/>
        <v>106.66666666666667</v>
      </c>
      <c r="AT58" s="541">
        <f t="shared" si="33"/>
        <v>109.66666666666667</v>
      </c>
      <c r="AU58" s="541">
        <f t="shared" si="33"/>
        <v>113.81699039979969</v>
      </c>
      <c r="AV58" s="541">
        <f t="shared" si="33"/>
        <v>119.75156061311596</v>
      </c>
      <c r="AW58" s="541">
        <f t="shared" si="33"/>
        <v>125.68612562103776</v>
      </c>
      <c r="AX58" s="541" t="e">
        <f t="shared" si="33"/>
        <v>#DIV/0!</v>
      </c>
      <c r="AY58" s="541" t="e">
        <f t="shared" si="33"/>
        <v>#DIV/0!</v>
      </c>
      <c r="AZ58" s="541" t="e">
        <f t="shared" si="33"/>
        <v>#DIV/0!</v>
      </c>
      <c r="BA58" s="541" t="e">
        <f t="shared" si="33"/>
        <v>#DIV/0!</v>
      </c>
      <c r="BB58" s="541" t="e">
        <f t="shared" si="33"/>
        <v>#DIV/0!</v>
      </c>
      <c r="BC58" s="541" t="e">
        <f t="shared" si="33"/>
        <v>#DIV/0!</v>
      </c>
      <c r="BD58" s="541" t="e">
        <f t="shared" si="33"/>
        <v>#DIV/0!</v>
      </c>
      <c r="BE58" s="541" t="e">
        <f t="shared" si="33"/>
        <v>#DIV/0!</v>
      </c>
      <c r="BF58" s="541" t="e">
        <f t="shared" si="33"/>
        <v>#DIV/0!</v>
      </c>
      <c r="BG58" s="541" t="e">
        <f t="shared" si="33"/>
        <v>#DIV/0!</v>
      </c>
      <c r="BH58" s="541" t="e">
        <f t="shared" si="33"/>
        <v>#DIV/0!</v>
      </c>
      <c r="BI58" s="541" t="e">
        <f t="shared" si="33"/>
        <v>#DIV/0!</v>
      </c>
      <c r="BJ58" s="541" t="e">
        <f t="shared" si="33"/>
        <v>#DIV/0!</v>
      </c>
      <c r="BK58" s="541" t="e">
        <f t="shared" si="33"/>
        <v>#DIV/0!</v>
      </c>
      <c r="BL58" s="541" t="e">
        <f t="shared" si="33"/>
        <v>#DIV/0!</v>
      </c>
      <c r="BM58" s="541" t="e">
        <f t="shared" si="33"/>
        <v>#DIV/0!</v>
      </c>
      <c r="BN58" s="541" t="e">
        <f t="shared" si="33"/>
        <v>#DIV/0!</v>
      </c>
      <c r="BO58" s="541" t="e">
        <f t="shared" ref="BO58:BU58" si="34">BO56/SUM(BO46:BO48)</f>
        <v>#DIV/0!</v>
      </c>
      <c r="BP58" s="541" t="e">
        <f t="shared" si="34"/>
        <v>#DIV/0!</v>
      </c>
      <c r="BQ58" s="541" t="e">
        <f t="shared" si="34"/>
        <v>#DIV/0!</v>
      </c>
      <c r="BR58" s="541" t="e">
        <f t="shared" si="34"/>
        <v>#DIV/0!</v>
      </c>
      <c r="BS58" s="541" t="e">
        <f t="shared" si="34"/>
        <v>#DIV/0!</v>
      </c>
      <c r="BT58" s="541" t="e">
        <f t="shared" si="34"/>
        <v>#DIV/0!</v>
      </c>
      <c r="BU58" s="541" t="e">
        <f t="shared" si="34"/>
        <v>#DIV/0!</v>
      </c>
    </row>
    <row r="60" spans="1:73" x14ac:dyDescent="0.3">
      <c r="A60" s="65" t="s">
        <v>866</v>
      </c>
      <c r="B60" s="65">
        <f>'&lt;- Scale Ops'!D87</f>
        <v>0</v>
      </c>
      <c r="C60" s="65">
        <f>'&lt;- Scale Ops'!E87</f>
        <v>2</v>
      </c>
      <c r="D60" s="65">
        <f>'&lt;- Scale Ops'!F87</f>
        <v>2</v>
      </c>
      <c r="E60" s="65">
        <f>'&lt;- Scale Ops'!G87</f>
        <v>2</v>
      </c>
      <c r="F60" s="65">
        <f>'&lt;- Scale Ops'!H87</f>
        <v>2</v>
      </c>
      <c r="G60" s="65">
        <f>'&lt;- Scale Ops'!I87</f>
        <v>2</v>
      </c>
      <c r="H60" s="65">
        <f>'&lt;- Scale Ops'!J87</f>
        <v>2</v>
      </c>
      <c r="I60" s="65">
        <f>'&lt;- Scale Ops'!K87</f>
        <v>2</v>
      </c>
      <c r="J60" s="65">
        <f>'&lt;- Scale Ops'!L87</f>
        <v>2.9</v>
      </c>
      <c r="K60" s="65">
        <f>'&lt;- Scale Ops'!M87</f>
        <v>3.4</v>
      </c>
      <c r="L60" s="65">
        <f>'&lt;- Scale Ops'!N87</f>
        <v>3.6</v>
      </c>
      <c r="M60" s="65">
        <f>'&lt;- Scale Ops'!O87</f>
        <v>4.2</v>
      </c>
      <c r="N60" s="65">
        <f>'&lt;- Scale Ops'!P87</f>
        <v>4.5</v>
      </c>
      <c r="O60" s="65">
        <f>'&lt;- Scale Ops'!Q87</f>
        <v>4.8</v>
      </c>
      <c r="P60" s="65">
        <f>'&lt;- Scale Ops'!R87</f>
        <v>5.5</v>
      </c>
      <c r="Q60" s="65">
        <f>'&lt;- Scale Ops'!S87</f>
        <v>6.2</v>
      </c>
      <c r="R60" s="65">
        <f>'&lt;- Scale Ops'!T87</f>
        <v>7.5</v>
      </c>
      <c r="S60" s="65">
        <f>'&lt;- Scale Ops'!U87</f>
        <v>7.9</v>
      </c>
      <c r="T60" s="65">
        <f>'&lt;- Scale Ops'!V87</f>
        <v>8.6999999999999993</v>
      </c>
      <c r="U60" s="65">
        <f>'&lt;- Scale Ops'!W87</f>
        <v>10.199999999999999</v>
      </c>
      <c r="V60" s="65">
        <f>'&lt;- Scale Ops'!X87</f>
        <v>11.1</v>
      </c>
      <c r="W60" s="65">
        <f>'&lt;- Scale Ops'!Y87</f>
        <v>11.9</v>
      </c>
      <c r="X60" s="65">
        <f>'&lt;- Scale Ops'!Z87</f>
        <v>13.4</v>
      </c>
      <c r="Y60" s="65">
        <f>'&lt;- Scale Ops'!AA87</f>
        <v>13.8</v>
      </c>
      <c r="Z60" s="65">
        <f>'&lt;- Scale Ops'!AB87</f>
        <v>14.8</v>
      </c>
      <c r="AA60" s="65">
        <f>'&lt;- Scale Ops'!AC87</f>
        <v>15.3</v>
      </c>
      <c r="AB60" s="65">
        <f>'&lt;- Scale Ops'!AD87</f>
        <v>16</v>
      </c>
      <c r="AC60" s="65">
        <f>'&lt;- Scale Ops'!AE87</f>
        <v>17.399999999999999</v>
      </c>
      <c r="AD60" s="65">
        <f>'&lt;- Scale Ops'!AF87</f>
        <v>20</v>
      </c>
      <c r="AE60" s="65">
        <f>'&lt;- Scale Ops'!AG87</f>
        <v>21.3</v>
      </c>
      <c r="AF60" s="65">
        <f>'&lt;- Scale Ops'!AH87</f>
        <v>22.2</v>
      </c>
      <c r="AG60" s="65">
        <f>'&lt;- Scale Ops'!AI87</f>
        <v>23.4</v>
      </c>
      <c r="AH60" s="65">
        <f>'&lt;- Scale Ops'!AJ87</f>
        <v>23.6</v>
      </c>
      <c r="AI60" s="65">
        <f>'&lt;- Scale Ops'!AK87</f>
        <v>23.7</v>
      </c>
      <c r="AJ60" s="65">
        <f>'&lt;- Scale Ops'!AL87</f>
        <v>24.9</v>
      </c>
      <c r="AK60" s="65">
        <f>'&lt;- Scale Ops'!AM87</f>
        <v>25.6</v>
      </c>
      <c r="AL60" s="65">
        <f>'&lt;- Scale Ops'!AN87</f>
        <v>26.6</v>
      </c>
      <c r="AM60" s="65">
        <f>'&lt;- Scale Ops'!AO87</f>
        <v>27.3</v>
      </c>
      <c r="AN60" s="65">
        <f>'&lt;- Scale Ops'!AP87</f>
        <v>27.8</v>
      </c>
      <c r="AO60" s="65">
        <f>'&lt;- Scale Ops'!AQ87</f>
        <v>28.4</v>
      </c>
      <c r="AP60" s="65">
        <f>'&lt;- Scale Ops'!AR87</f>
        <v>29</v>
      </c>
      <c r="AQ60" s="65">
        <f>'&lt;- Scale Ops'!AS87</f>
        <v>29.7</v>
      </c>
      <c r="AR60" s="65">
        <f>'&lt;- Scale Ops'!AT87</f>
        <v>30.4</v>
      </c>
      <c r="AS60" s="65">
        <f>'&lt;- Scale Ops'!AU87</f>
        <v>31.2</v>
      </c>
      <c r="AT60" s="65">
        <f>'&lt;- Scale Ops'!AV87</f>
        <v>32</v>
      </c>
      <c r="AU60" s="65">
        <f>'&lt;- Scale Ops'!AW87</f>
        <v>32.9</v>
      </c>
      <c r="AV60" s="65">
        <f>'&lt;- Scale Ops'!AX87</f>
        <v>34.145097119939912</v>
      </c>
      <c r="AW60" s="65">
        <f>'&lt;- Scale Ops'!AY87</f>
        <v>35.92546818393479</v>
      </c>
      <c r="AX60" s="65">
        <f>'&lt;- Scale Ops'!AZ87</f>
        <v>37.705837686311327</v>
      </c>
      <c r="AY60" s="65">
        <f>'&lt;- Scale Ops'!BA87</f>
        <v>39.643468393274887</v>
      </c>
      <c r="AZ60" s="65">
        <f>'&lt;- Scale Ops'!BB87</f>
        <v>41.716733249725898</v>
      </c>
      <c r="BA60" s="65">
        <f>'&lt;- Scale Ops'!BC87</f>
        <v>44.274405782917796</v>
      </c>
      <c r="BB60" s="65">
        <f>'&lt;- Scale Ops'!BD87</f>
        <v>47.122722922154225</v>
      </c>
      <c r="BC60" s="65">
        <f>'&lt;- Scale Ops'!BE87</f>
        <v>50.720257268083238</v>
      </c>
      <c r="BD60" s="65">
        <f>'&lt;- Scale Ops'!BF87</f>
        <v>54.563224836894285</v>
      </c>
      <c r="BE60" s="65">
        <f>'&lt;- Scale Ops'!BG87</f>
        <v>58.406192405705355</v>
      </c>
      <c r="BF60" s="65">
        <f>'&lt;- Scale Ops'!BH87</f>
        <v>62.533345811537721</v>
      </c>
      <c r="BG60" s="65">
        <f>'&lt;- Scale Ops'!BI87</f>
        <v>66.763839521741502</v>
      </c>
      <c r="BH60" s="65">
        <f>'&lt;- Scale Ops'!BJ87</f>
        <v>71.123508612409509</v>
      </c>
      <c r="BI60" s="65">
        <f>'&lt;- Scale Ops'!BK87</f>
        <v>75.767363540098842</v>
      </c>
      <c r="BJ60" s="65">
        <f>'&lt;- Scale Ops'!BL87</f>
        <v>80.51455877215956</v>
      </c>
      <c r="BK60" s="65">
        <f>'&lt;- Scale Ops'!BM87</f>
        <v>85.390929384684526</v>
      </c>
      <c r="BL60" s="65">
        <f>'&lt;- Scale Ops'!BN87</f>
        <v>90.267299997209477</v>
      </c>
      <c r="BM60" s="65">
        <f>'&lt;- Scale Ops'!BO87</f>
        <v>95.143670609734428</v>
      </c>
      <c r="BN60" s="65">
        <f>'&lt;- Scale Ops'!BP87</f>
        <v>100.44631997779136</v>
      </c>
      <c r="BO60" s="65">
        <f>'&lt;- Scale Ops'!BQ87</f>
        <v>105.8489693458483</v>
      </c>
      <c r="BP60" s="65">
        <f>'&lt;- Scale Ops'!BR87</f>
        <v>111.35161871390524</v>
      </c>
      <c r="BQ60" s="65">
        <f>'&lt;- Scale Ops'!BS87</f>
        <v>116.95426808196218</v>
      </c>
      <c r="BR60" s="65">
        <f>'&lt;- Scale Ops'!BT87</f>
        <v>122.65691745001911</v>
      </c>
      <c r="BS60" s="65">
        <f>'&lt;- Scale Ops'!BU87</f>
        <v>128.45956681807604</v>
      </c>
      <c r="BT60" s="65">
        <f>'&lt;- Scale Ops'!BV87</f>
        <v>134.36221618613297</v>
      </c>
      <c r="BU60" s="65">
        <f>'&lt;- Scale Ops'!BW87</f>
        <v>140.36486555418992</v>
      </c>
    </row>
    <row r="61" spans="1:73" x14ac:dyDescent="0.3">
      <c r="A61" s="65" t="s">
        <v>869</v>
      </c>
      <c r="B61" s="544">
        <f t="shared" ref="B61:AG61" si="35">IF((B60-B36)&lt;0,0,B60-B36)</f>
        <v>0</v>
      </c>
      <c r="C61" s="544">
        <f t="shared" si="35"/>
        <v>0</v>
      </c>
      <c r="D61" s="544">
        <f t="shared" si="35"/>
        <v>0</v>
      </c>
      <c r="E61" s="544">
        <f t="shared" si="35"/>
        <v>0</v>
      </c>
      <c r="F61" s="544">
        <f t="shared" si="35"/>
        <v>0</v>
      </c>
      <c r="G61" s="544">
        <f t="shared" si="35"/>
        <v>0</v>
      </c>
      <c r="H61" s="544">
        <f t="shared" si="35"/>
        <v>0</v>
      </c>
      <c r="I61" s="544">
        <f t="shared" si="35"/>
        <v>0</v>
      </c>
      <c r="J61" s="544">
        <f t="shared" si="35"/>
        <v>0</v>
      </c>
      <c r="K61" s="544">
        <f t="shared" si="35"/>
        <v>0.39999999999999991</v>
      </c>
      <c r="L61" s="544">
        <f t="shared" si="35"/>
        <v>0.60000000000000009</v>
      </c>
      <c r="M61" s="544">
        <f t="shared" si="35"/>
        <v>1.2000000000000002</v>
      </c>
      <c r="N61" s="544">
        <f t="shared" si="35"/>
        <v>1.5</v>
      </c>
      <c r="O61" s="544">
        <f t="shared" si="35"/>
        <v>1.7999999999999994</v>
      </c>
      <c r="P61" s="544">
        <f t="shared" si="35"/>
        <v>2.5</v>
      </c>
      <c r="Q61" s="544">
        <f t="shared" si="35"/>
        <v>3.2</v>
      </c>
      <c r="R61" s="544">
        <f t="shared" si="35"/>
        <v>4.5</v>
      </c>
      <c r="S61" s="544">
        <f t="shared" si="35"/>
        <v>4.9000000000000004</v>
      </c>
      <c r="T61" s="544">
        <f t="shared" si="35"/>
        <v>5.6999999999999993</v>
      </c>
      <c r="U61" s="544">
        <f t="shared" si="35"/>
        <v>7.1999999999999993</v>
      </c>
      <c r="V61" s="544">
        <f t="shared" si="35"/>
        <v>8.1</v>
      </c>
      <c r="W61" s="544">
        <f t="shared" si="35"/>
        <v>8.9</v>
      </c>
      <c r="X61" s="544">
        <f t="shared" si="35"/>
        <v>10.4</v>
      </c>
      <c r="Y61" s="544">
        <f t="shared" si="35"/>
        <v>10.8</v>
      </c>
      <c r="Z61" s="544">
        <f t="shared" si="35"/>
        <v>11.8</v>
      </c>
      <c r="AA61" s="544">
        <f t="shared" si="35"/>
        <v>12.3</v>
      </c>
      <c r="AB61" s="544">
        <f t="shared" si="35"/>
        <v>13</v>
      </c>
      <c r="AC61" s="544">
        <f t="shared" si="35"/>
        <v>14.399999999999999</v>
      </c>
      <c r="AD61" s="544">
        <f t="shared" si="35"/>
        <v>17</v>
      </c>
      <c r="AE61" s="544">
        <f t="shared" si="35"/>
        <v>18.3</v>
      </c>
      <c r="AF61" s="544">
        <f t="shared" si="35"/>
        <v>19.2</v>
      </c>
      <c r="AG61" s="544">
        <f t="shared" si="35"/>
        <v>20.399999999999999</v>
      </c>
      <c r="AH61" s="544">
        <f t="shared" ref="AH61:BM61" si="36">IF((AH60-AH36)&lt;0,0,AH60-AH36)</f>
        <v>20.6</v>
      </c>
      <c r="AI61" s="544">
        <f t="shared" si="36"/>
        <v>20.7</v>
      </c>
      <c r="AJ61" s="544">
        <f t="shared" si="36"/>
        <v>21.9</v>
      </c>
      <c r="AK61" s="544">
        <f t="shared" si="36"/>
        <v>22.6</v>
      </c>
      <c r="AL61" s="544">
        <f t="shared" si="36"/>
        <v>23.6</v>
      </c>
      <c r="AM61" s="544">
        <f t="shared" si="36"/>
        <v>24.3</v>
      </c>
      <c r="AN61" s="544">
        <f t="shared" si="36"/>
        <v>24.8</v>
      </c>
      <c r="AO61" s="544">
        <f t="shared" si="36"/>
        <v>25.4</v>
      </c>
      <c r="AP61" s="544">
        <f t="shared" si="36"/>
        <v>26</v>
      </c>
      <c r="AQ61" s="544">
        <f t="shared" si="36"/>
        <v>26.7</v>
      </c>
      <c r="AR61" s="544">
        <f t="shared" si="36"/>
        <v>27.4</v>
      </c>
      <c r="AS61" s="544">
        <f t="shared" si="36"/>
        <v>28.2</v>
      </c>
      <c r="AT61" s="544">
        <f t="shared" si="36"/>
        <v>29</v>
      </c>
      <c r="AU61" s="544">
        <f t="shared" si="36"/>
        <v>29.9</v>
      </c>
      <c r="AV61" s="544">
        <f t="shared" si="36"/>
        <v>31.145097119939912</v>
      </c>
      <c r="AW61" s="544">
        <f t="shared" si="36"/>
        <v>32.92546818393479</v>
      </c>
      <c r="AX61" s="544">
        <f t="shared" si="36"/>
        <v>37.705837686311327</v>
      </c>
      <c r="AY61" s="544">
        <f t="shared" si="36"/>
        <v>39.643468393274887</v>
      </c>
      <c r="AZ61" s="544">
        <f t="shared" si="36"/>
        <v>41.716733249725898</v>
      </c>
      <c r="BA61" s="544">
        <f t="shared" si="36"/>
        <v>44.274405782917796</v>
      </c>
      <c r="BB61" s="544">
        <f t="shared" si="36"/>
        <v>47.122722922154225</v>
      </c>
      <c r="BC61" s="544">
        <f t="shared" si="36"/>
        <v>50.720257268083238</v>
      </c>
      <c r="BD61" s="544">
        <f t="shared" si="36"/>
        <v>54.563224836894285</v>
      </c>
      <c r="BE61" s="544">
        <f t="shared" si="36"/>
        <v>58.406192405705355</v>
      </c>
      <c r="BF61" s="544">
        <f t="shared" si="36"/>
        <v>62.533345811537721</v>
      </c>
      <c r="BG61" s="544">
        <f t="shared" si="36"/>
        <v>66.763839521741502</v>
      </c>
      <c r="BH61" s="544">
        <f t="shared" si="36"/>
        <v>71.123508612409509</v>
      </c>
      <c r="BI61" s="544">
        <f t="shared" si="36"/>
        <v>75.767363540098842</v>
      </c>
      <c r="BJ61" s="544">
        <f t="shared" si="36"/>
        <v>80.51455877215956</v>
      </c>
      <c r="BK61" s="544">
        <f t="shared" si="36"/>
        <v>85.390929384684526</v>
      </c>
      <c r="BL61" s="544">
        <f t="shared" si="36"/>
        <v>90.267299997209477</v>
      </c>
      <c r="BM61" s="544">
        <f t="shared" si="36"/>
        <v>95.143670609734428</v>
      </c>
      <c r="BN61" s="544">
        <f t="shared" ref="BN61:BU61" si="37">IF((BN60-BN36)&lt;0,0,BN60-BN36)</f>
        <v>100.44631997779136</v>
      </c>
      <c r="BO61" s="544">
        <f t="shared" si="37"/>
        <v>105.8489693458483</v>
      </c>
      <c r="BP61" s="544">
        <f t="shared" si="37"/>
        <v>111.35161871390524</v>
      </c>
      <c r="BQ61" s="544">
        <f t="shared" si="37"/>
        <v>116.95426808196218</v>
      </c>
      <c r="BR61" s="544">
        <f t="shared" si="37"/>
        <v>122.65691745001911</v>
      </c>
      <c r="BS61" s="544">
        <f t="shared" si="37"/>
        <v>128.45956681807604</v>
      </c>
      <c r="BT61" s="544">
        <f t="shared" si="37"/>
        <v>134.36221618613297</v>
      </c>
      <c r="BU61" s="544">
        <f t="shared" si="37"/>
        <v>140.36486555418992</v>
      </c>
    </row>
    <row r="64" spans="1:73" x14ac:dyDescent="0.3">
      <c r="A64" s="65" t="s">
        <v>870</v>
      </c>
      <c r="B64" s="150">
        <f t="shared" ref="B64:AG64" si="38">-B61*B41</f>
        <v>0</v>
      </c>
      <c r="C64" s="150">
        <f t="shared" si="38"/>
        <v>0</v>
      </c>
      <c r="D64" s="150">
        <f t="shared" si="38"/>
        <v>0</v>
      </c>
      <c r="E64" s="150">
        <f t="shared" si="38"/>
        <v>0</v>
      </c>
      <c r="F64" s="150">
        <f t="shared" si="38"/>
        <v>0</v>
      </c>
      <c r="G64" s="150">
        <f t="shared" si="38"/>
        <v>0</v>
      </c>
      <c r="H64" s="150">
        <f t="shared" si="38"/>
        <v>0</v>
      </c>
      <c r="I64" s="150">
        <f t="shared" si="38"/>
        <v>0</v>
      </c>
      <c r="J64" s="150">
        <f t="shared" si="38"/>
        <v>0</v>
      </c>
      <c r="K64" s="150">
        <f t="shared" si="38"/>
        <v>-3999.9999999999991</v>
      </c>
      <c r="L64" s="150">
        <f t="shared" si="38"/>
        <v>-6000.0000000000009</v>
      </c>
      <c r="M64" s="150">
        <f t="shared" si="38"/>
        <v>-12000.000000000002</v>
      </c>
      <c r="N64" s="150">
        <f t="shared" si="38"/>
        <v>-15000</v>
      </c>
      <c r="O64" s="150">
        <f t="shared" si="38"/>
        <v>-17999.999999999993</v>
      </c>
      <c r="P64" s="150">
        <f t="shared" si="38"/>
        <v>-25000</v>
      </c>
      <c r="Q64" s="150">
        <f t="shared" si="38"/>
        <v>-32000</v>
      </c>
      <c r="R64" s="150">
        <f t="shared" si="38"/>
        <v>-45000</v>
      </c>
      <c r="S64" s="150">
        <f t="shared" si="38"/>
        <v>-49000</v>
      </c>
      <c r="T64" s="150">
        <f t="shared" si="38"/>
        <v>-56999.999999999993</v>
      </c>
      <c r="U64" s="150">
        <f t="shared" si="38"/>
        <v>-72000</v>
      </c>
      <c r="V64" s="150">
        <f t="shared" si="38"/>
        <v>-81000</v>
      </c>
      <c r="W64" s="150">
        <f t="shared" si="38"/>
        <v>-89000</v>
      </c>
      <c r="X64" s="150">
        <f t="shared" si="38"/>
        <v>-104000</v>
      </c>
      <c r="Y64" s="150">
        <f t="shared" si="38"/>
        <v>-108000</v>
      </c>
      <c r="Z64" s="150">
        <f t="shared" si="38"/>
        <v>-118000</v>
      </c>
      <c r="AA64" s="150">
        <f t="shared" si="38"/>
        <v>-123000</v>
      </c>
      <c r="AB64" s="150">
        <f t="shared" si="38"/>
        <v>-130000</v>
      </c>
      <c r="AC64" s="150">
        <f t="shared" si="38"/>
        <v>-144000</v>
      </c>
      <c r="AD64" s="150">
        <f t="shared" si="38"/>
        <v>-170000</v>
      </c>
      <c r="AE64" s="150">
        <f t="shared" si="38"/>
        <v>-183000</v>
      </c>
      <c r="AF64" s="150">
        <f t="shared" si="38"/>
        <v>-192000</v>
      </c>
      <c r="AG64" s="150">
        <f t="shared" si="38"/>
        <v>-204000</v>
      </c>
      <c r="AH64" s="150">
        <f t="shared" ref="AH64:BM64" si="39">-AH61*AH41</f>
        <v>-206000</v>
      </c>
      <c r="AI64" s="150">
        <f t="shared" si="39"/>
        <v>-207000</v>
      </c>
      <c r="AJ64" s="150">
        <f t="shared" si="39"/>
        <v>-219000</v>
      </c>
      <c r="AK64" s="150">
        <f t="shared" si="39"/>
        <v>-226000</v>
      </c>
      <c r="AL64" s="150">
        <f t="shared" si="39"/>
        <v>-236000</v>
      </c>
      <c r="AM64" s="150">
        <f t="shared" si="39"/>
        <v>-243000</v>
      </c>
      <c r="AN64" s="150">
        <f t="shared" si="39"/>
        <v>-248000</v>
      </c>
      <c r="AO64" s="150">
        <f t="shared" si="39"/>
        <v>-254000</v>
      </c>
      <c r="AP64" s="150">
        <f t="shared" si="39"/>
        <v>-260000</v>
      </c>
      <c r="AQ64" s="150">
        <f t="shared" si="39"/>
        <v>-267000</v>
      </c>
      <c r="AR64" s="150">
        <f t="shared" si="39"/>
        <v>-274000</v>
      </c>
      <c r="AS64" s="150">
        <f t="shared" si="39"/>
        <v>-282000</v>
      </c>
      <c r="AT64" s="150">
        <f t="shared" si="39"/>
        <v>-290000</v>
      </c>
      <c r="AU64" s="150">
        <f t="shared" si="39"/>
        <v>-299000</v>
      </c>
      <c r="AV64" s="150">
        <f t="shared" si="39"/>
        <v>-311450.97119939909</v>
      </c>
      <c r="AW64" s="150">
        <f t="shared" si="39"/>
        <v>-329254.68183934788</v>
      </c>
      <c r="AX64" s="150">
        <f t="shared" si="39"/>
        <v>-377058.37686311326</v>
      </c>
      <c r="AY64" s="150">
        <f t="shared" si="39"/>
        <v>-396434.68393274886</v>
      </c>
      <c r="AZ64" s="150">
        <f t="shared" si="39"/>
        <v>-417167.33249725896</v>
      </c>
      <c r="BA64" s="150">
        <f t="shared" si="39"/>
        <v>-442744.05782917794</v>
      </c>
      <c r="BB64" s="150">
        <f t="shared" si="39"/>
        <v>-471227.22922154225</v>
      </c>
      <c r="BC64" s="150">
        <f t="shared" si="39"/>
        <v>-507202.57268083235</v>
      </c>
      <c r="BD64" s="150">
        <f t="shared" si="39"/>
        <v>-545632.24836894288</v>
      </c>
      <c r="BE64" s="150">
        <f t="shared" si="39"/>
        <v>-584061.92405705352</v>
      </c>
      <c r="BF64" s="150">
        <f t="shared" si="39"/>
        <v>-625333.45811537723</v>
      </c>
      <c r="BG64" s="150">
        <f t="shared" si="39"/>
        <v>-667638.39521741506</v>
      </c>
      <c r="BH64" s="150">
        <f t="shared" si="39"/>
        <v>-711235.08612409513</v>
      </c>
      <c r="BI64" s="150">
        <f t="shared" si="39"/>
        <v>-757673.63540098839</v>
      </c>
      <c r="BJ64" s="150">
        <f t="shared" si="39"/>
        <v>-805145.58772159566</v>
      </c>
      <c r="BK64" s="150">
        <f t="shared" si="39"/>
        <v>-853909.29384684528</v>
      </c>
      <c r="BL64" s="150">
        <f t="shared" si="39"/>
        <v>-902672.99997209478</v>
      </c>
      <c r="BM64" s="150">
        <f t="shared" si="39"/>
        <v>-951436.70609734429</v>
      </c>
      <c r="BN64" s="150">
        <f t="shared" ref="BN64:BU64" si="40">-BN61*BN41</f>
        <v>-1004463.1997779136</v>
      </c>
      <c r="BO64" s="150">
        <f t="shared" si="40"/>
        <v>-1058489.6934584831</v>
      </c>
      <c r="BP64" s="150">
        <f t="shared" si="40"/>
        <v>-1113516.1871390524</v>
      </c>
      <c r="BQ64" s="150">
        <f t="shared" si="40"/>
        <v>-1169542.6808196218</v>
      </c>
      <c r="BR64" s="150">
        <f t="shared" si="40"/>
        <v>-1226569.1745001911</v>
      </c>
      <c r="BS64" s="150">
        <f t="shared" si="40"/>
        <v>-1284595.6681807605</v>
      </c>
      <c r="BT64" s="150">
        <f t="shared" si="40"/>
        <v>-1343622.1618613296</v>
      </c>
      <c r="BU64" s="150">
        <f t="shared" si="40"/>
        <v>-1403648.6555418991</v>
      </c>
    </row>
    <row r="65" spans="1:73" x14ac:dyDescent="0.3">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row>
    <row r="66" spans="1:73" x14ac:dyDescent="0.3">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row>
    <row r="67" spans="1:73" x14ac:dyDescent="0.3">
      <c r="A67" s="65" t="s">
        <v>150</v>
      </c>
      <c r="B67" s="150">
        <f t="shared" ref="B67:AS67" si="41">B53</f>
        <v>200000</v>
      </c>
      <c r="C67" s="150">
        <f t="shared" si="41"/>
        <v>200000</v>
      </c>
      <c r="D67" s="150">
        <f t="shared" si="41"/>
        <v>200000</v>
      </c>
      <c r="E67" s="150">
        <f t="shared" si="41"/>
        <v>200000</v>
      </c>
      <c r="F67" s="150">
        <f t="shared" si="41"/>
        <v>200000</v>
      </c>
      <c r="G67" s="150">
        <f t="shared" si="41"/>
        <v>200000</v>
      </c>
      <c r="H67" s="150">
        <f t="shared" si="41"/>
        <v>200000</v>
      </c>
      <c r="I67" s="150">
        <f t="shared" si="41"/>
        <v>200000</v>
      </c>
      <c r="J67" s="150">
        <f t="shared" si="41"/>
        <v>290000</v>
      </c>
      <c r="K67" s="150">
        <f t="shared" si="41"/>
        <v>340000</v>
      </c>
      <c r="L67" s="150">
        <f t="shared" si="41"/>
        <v>360000</v>
      </c>
      <c r="M67" s="150">
        <f t="shared" si="41"/>
        <v>420000</v>
      </c>
      <c r="N67" s="150">
        <f t="shared" si="41"/>
        <v>450000</v>
      </c>
      <c r="O67" s="150">
        <f t="shared" si="41"/>
        <v>480000</v>
      </c>
      <c r="P67" s="150">
        <f t="shared" si="41"/>
        <v>550000</v>
      </c>
      <c r="Q67" s="150">
        <f t="shared" si="41"/>
        <v>620000</v>
      </c>
      <c r="R67" s="150">
        <f t="shared" si="41"/>
        <v>750000</v>
      </c>
      <c r="S67" s="150">
        <f t="shared" si="41"/>
        <v>790000</v>
      </c>
      <c r="T67" s="150">
        <f t="shared" si="41"/>
        <v>870000</v>
      </c>
      <c r="U67" s="150">
        <f t="shared" si="41"/>
        <v>1020000</v>
      </c>
      <c r="V67" s="150">
        <f t="shared" si="41"/>
        <v>1110000</v>
      </c>
      <c r="W67" s="150">
        <f t="shared" si="41"/>
        <v>1190000</v>
      </c>
      <c r="X67" s="150">
        <f t="shared" si="41"/>
        <v>1340000</v>
      </c>
      <c r="Y67" s="150">
        <f t="shared" si="41"/>
        <v>1380000</v>
      </c>
      <c r="Z67" s="150">
        <f t="shared" si="41"/>
        <v>1480000</v>
      </c>
      <c r="AA67" s="150">
        <f t="shared" si="41"/>
        <v>1530000</v>
      </c>
      <c r="AB67" s="150">
        <f t="shared" si="41"/>
        <v>1600000</v>
      </c>
      <c r="AC67" s="150">
        <f t="shared" si="41"/>
        <v>1740000</v>
      </c>
      <c r="AD67" s="150">
        <f t="shared" si="41"/>
        <v>2000000</v>
      </c>
      <c r="AE67" s="150">
        <f t="shared" si="41"/>
        <v>2130000</v>
      </c>
      <c r="AF67" s="150">
        <f t="shared" si="41"/>
        <v>2220000</v>
      </c>
      <c r="AG67" s="150">
        <f t="shared" si="41"/>
        <v>2340000</v>
      </c>
      <c r="AH67" s="150">
        <f t="shared" si="41"/>
        <v>2360000</v>
      </c>
      <c r="AI67" s="150">
        <f t="shared" si="41"/>
        <v>2370000</v>
      </c>
      <c r="AJ67" s="150">
        <f t="shared" si="41"/>
        <v>2490000</v>
      </c>
      <c r="AK67" s="150">
        <f t="shared" si="41"/>
        <v>2560000</v>
      </c>
      <c r="AL67" s="150">
        <f t="shared" si="41"/>
        <v>2660000</v>
      </c>
      <c r="AM67" s="150">
        <f t="shared" si="41"/>
        <v>2730000</v>
      </c>
      <c r="AN67" s="150">
        <f t="shared" si="41"/>
        <v>2780000</v>
      </c>
      <c r="AO67" s="150">
        <f t="shared" si="41"/>
        <v>2840000</v>
      </c>
      <c r="AP67" s="150">
        <f t="shared" si="41"/>
        <v>2900000</v>
      </c>
      <c r="AQ67" s="150">
        <f t="shared" si="41"/>
        <v>2970000</v>
      </c>
      <c r="AR67" s="150">
        <f t="shared" si="41"/>
        <v>3040000</v>
      </c>
      <c r="AS67" s="150">
        <f t="shared" si="41"/>
        <v>3120000</v>
      </c>
      <c r="AT67" s="150">
        <f t="shared" ref="AT67:AU69" si="42">AT53</f>
        <v>3200000</v>
      </c>
      <c r="AU67" s="150">
        <f t="shared" si="42"/>
        <v>3290000</v>
      </c>
      <c r="AV67" s="150">
        <f>AU71</f>
        <v>3115509.7119939909</v>
      </c>
      <c r="AW67" s="150">
        <f t="shared" ref="AW67:AX67" si="43">AV71</f>
        <v>3281095.8471940793</v>
      </c>
      <c r="AX67" s="150">
        <f t="shared" si="43"/>
        <v>3441329.086791785</v>
      </c>
      <c r="AY67" s="150">
        <f t="shared" ref="AY67:BU67" si="44">AX71</f>
        <v>3587288.4624643754</v>
      </c>
      <c r="AZ67" s="150">
        <f t="shared" si="44"/>
        <v>3775238.6410398409</v>
      </c>
      <c r="BA67" s="150">
        <f t="shared" si="44"/>
        <v>4010273.2457945202</v>
      </c>
      <c r="BB67" s="150">
        <f t="shared" si="44"/>
        <v>4269528.2343862448</v>
      </c>
      <c r="BC67" s="150">
        <f t="shared" si="44"/>
        <v>4600798.4975867812</v>
      </c>
      <c r="BD67" s="150">
        <f t="shared" si="44"/>
        <v>4949119.9110085964</v>
      </c>
      <c r="BE67" s="150">
        <f t="shared" si="44"/>
        <v>5294986.9922015918</v>
      </c>
      <c r="BF67" s="150">
        <f t="shared" si="44"/>
        <v>5669272.6570967194</v>
      </c>
      <c r="BG67" s="150">
        <f t="shared" si="44"/>
        <v>6051050.4940587729</v>
      </c>
      <c r="BH67" s="150">
        <f t="shared" si="44"/>
        <v>6444712.4660235364</v>
      </c>
      <c r="BI67" s="150">
        <f t="shared" si="44"/>
        <v>6865501.2678857893</v>
      </c>
      <c r="BJ67" s="150">
        <f t="shared" si="44"/>
        <v>7293782.2418149682</v>
      </c>
      <c r="BK67" s="150">
        <f t="shared" si="44"/>
        <v>7733947.350746857</v>
      </c>
      <c r="BL67" s="150">
        <f t="shared" si="44"/>
        <v>8172820.7058741022</v>
      </c>
      <c r="BM67" s="150">
        <f t="shared" si="44"/>
        <v>8611694.0610013492</v>
      </c>
      <c r="BN67" s="150">
        <f t="shared" si="44"/>
        <v>9093195.2916817926</v>
      </c>
      <c r="BO67" s="150">
        <f t="shared" si="44"/>
        <v>9580433.7348069157</v>
      </c>
      <c r="BP67" s="150">
        <f t="shared" si="44"/>
        <v>10076672.177932041</v>
      </c>
      <c r="BQ67" s="150">
        <f t="shared" si="44"/>
        <v>10581910.621057164</v>
      </c>
      <c r="BR67" s="150">
        <f t="shared" si="44"/>
        <v>11096149.064182289</v>
      </c>
      <c r="BS67" s="150">
        <f t="shared" si="44"/>
        <v>11619387.507307412</v>
      </c>
      <c r="BT67" s="150">
        <f t="shared" si="44"/>
        <v>12151625.950432537</v>
      </c>
      <c r="BU67" s="150">
        <f t="shared" si="44"/>
        <v>12692864.39355766</v>
      </c>
    </row>
    <row r="68" spans="1:73" x14ac:dyDescent="0.3">
      <c r="A68" s="65" t="s">
        <v>871</v>
      </c>
      <c r="B68" s="150">
        <f t="shared" ref="B68:AS68" si="45">B54</f>
        <v>0</v>
      </c>
      <c r="C68" s="150">
        <f t="shared" si="45"/>
        <v>0</v>
      </c>
      <c r="D68" s="150">
        <f t="shared" si="45"/>
        <v>0</v>
      </c>
      <c r="E68" s="150">
        <f t="shared" si="45"/>
        <v>0</v>
      </c>
      <c r="F68" s="150">
        <f t="shared" si="45"/>
        <v>0</v>
      </c>
      <c r="G68" s="150">
        <f t="shared" si="45"/>
        <v>0</v>
      </c>
      <c r="H68" s="150">
        <f t="shared" si="45"/>
        <v>0</v>
      </c>
      <c r="I68" s="150">
        <f t="shared" si="45"/>
        <v>120000</v>
      </c>
      <c r="J68" s="150">
        <f t="shared" si="45"/>
        <v>80000</v>
      </c>
      <c r="K68" s="150">
        <f t="shared" si="45"/>
        <v>50000</v>
      </c>
      <c r="L68" s="150">
        <f t="shared" si="45"/>
        <v>90000</v>
      </c>
      <c r="M68" s="150">
        <f t="shared" si="45"/>
        <v>60000</v>
      </c>
      <c r="N68" s="150">
        <f t="shared" si="45"/>
        <v>60000</v>
      </c>
      <c r="O68" s="150">
        <f t="shared" si="45"/>
        <v>100000</v>
      </c>
      <c r="P68" s="150">
        <f t="shared" si="45"/>
        <v>100000</v>
      </c>
      <c r="Q68" s="150">
        <f t="shared" si="45"/>
        <v>160000</v>
      </c>
      <c r="R68" s="150">
        <f t="shared" si="45"/>
        <v>70000</v>
      </c>
      <c r="S68" s="150">
        <f t="shared" si="45"/>
        <v>110000</v>
      </c>
      <c r="T68" s="150">
        <f t="shared" si="45"/>
        <v>180000</v>
      </c>
      <c r="U68" s="150">
        <f t="shared" si="45"/>
        <v>120000</v>
      </c>
      <c r="V68" s="150">
        <f t="shared" si="45"/>
        <v>110000</v>
      </c>
      <c r="W68" s="150">
        <f t="shared" si="45"/>
        <v>180000</v>
      </c>
      <c r="X68" s="150">
        <f t="shared" si="45"/>
        <v>70000</v>
      </c>
      <c r="Y68" s="150">
        <f t="shared" si="45"/>
        <v>130000</v>
      </c>
      <c r="Z68" s="150">
        <f t="shared" si="45"/>
        <v>80000</v>
      </c>
      <c r="AA68" s="150">
        <f t="shared" si="45"/>
        <v>100000</v>
      </c>
      <c r="AB68" s="150">
        <f t="shared" si="45"/>
        <v>170000</v>
      </c>
      <c r="AC68" s="150">
        <f t="shared" si="45"/>
        <v>290000</v>
      </c>
      <c r="AD68" s="150">
        <f t="shared" si="45"/>
        <v>160000</v>
      </c>
      <c r="AE68" s="150">
        <f t="shared" si="45"/>
        <v>120000</v>
      </c>
      <c r="AF68" s="150">
        <f t="shared" si="45"/>
        <v>150000</v>
      </c>
      <c r="AG68" s="150">
        <f t="shared" si="45"/>
        <v>50000</v>
      </c>
      <c r="AH68" s="150">
        <f t="shared" si="45"/>
        <v>40000</v>
      </c>
      <c r="AI68" s="150">
        <f t="shared" si="45"/>
        <v>150000</v>
      </c>
      <c r="AJ68" s="150">
        <f t="shared" si="45"/>
        <v>100000</v>
      </c>
      <c r="AK68" s="150">
        <f t="shared" si="45"/>
        <v>130000</v>
      </c>
      <c r="AL68" s="150">
        <f t="shared" si="45"/>
        <v>100000</v>
      </c>
      <c r="AM68" s="150">
        <f t="shared" si="45"/>
        <v>80000</v>
      </c>
      <c r="AN68" s="150">
        <f t="shared" si="45"/>
        <v>90000</v>
      </c>
      <c r="AO68" s="150">
        <f t="shared" si="45"/>
        <v>90000</v>
      </c>
      <c r="AP68" s="150">
        <f t="shared" si="45"/>
        <v>100000</v>
      </c>
      <c r="AQ68" s="150">
        <f t="shared" si="45"/>
        <v>100000</v>
      </c>
      <c r="AR68" s="150">
        <f t="shared" si="45"/>
        <v>110000</v>
      </c>
      <c r="AS68" s="150">
        <f t="shared" si="45"/>
        <v>110000</v>
      </c>
      <c r="AT68" s="150">
        <f t="shared" si="42"/>
        <v>120000</v>
      </c>
      <c r="AU68" s="150">
        <f t="shared" si="42"/>
        <v>154509.71199399105</v>
      </c>
      <c r="AV68" s="150">
        <f t="shared" ref="AV68:BU68" si="46">AV54</f>
        <v>208037.10639948776</v>
      </c>
      <c r="AW68" s="150">
        <f t="shared" si="46"/>
        <v>208036.95023765421</v>
      </c>
      <c r="AX68" s="150">
        <f t="shared" si="46"/>
        <v>193763.07069635598</v>
      </c>
      <c r="AY68" s="150">
        <f t="shared" si="46"/>
        <v>207326.48564510088</v>
      </c>
      <c r="AZ68" s="150">
        <f t="shared" si="46"/>
        <v>255767.25331918988</v>
      </c>
      <c r="BA68" s="150">
        <f t="shared" si="46"/>
        <v>284831.71392364328</v>
      </c>
      <c r="BB68" s="150">
        <f t="shared" si="46"/>
        <v>359753.43459290097</v>
      </c>
      <c r="BC68" s="150">
        <f t="shared" si="46"/>
        <v>384296.75688110606</v>
      </c>
      <c r="BD68" s="150">
        <f t="shared" si="46"/>
        <v>384296.75688110606</v>
      </c>
      <c r="BE68" s="150">
        <f t="shared" si="46"/>
        <v>412715.34058323823</v>
      </c>
      <c r="BF68" s="150">
        <f t="shared" si="46"/>
        <v>423049.37102037721</v>
      </c>
      <c r="BG68" s="150">
        <f t="shared" si="46"/>
        <v>435966.90906680096</v>
      </c>
      <c r="BH68" s="150">
        <f t="shared" si="46"/>
        <v>464385.49276893318</v>
      </c>
      <c r="BI68" s="150">
        <f t="shared" si="46"/>
        <v>474719.52320607216</v>
      </c>
      <c r="BJ68" s="150">
        <f t="shared" si="46"/>
        <v>487637.06125249586</v>
      </c>
      <c r="BK68" s="150">
        <f t="shared" si="46"/>
        <v>487637.06125249586</v>
      </c>
      <c r="BL68" s="150">
        <f t="shared" si="46"/>
        <v>487637.06125249586</v>
      </c>
      <c r="BM68" s="150">
        <f t="shared" si="46"/>
        <v>530264.93680569425</v>
      </c>
      <c r="BN68" s="150">
        <f t="shared" si="46"/>
        <v>540264.93680569425</v>
      </c>
      <c r="BO68" s="150">
        <f t="shared" si="46"/>
        <v>550264.93680569425</v>
      </c>
      <c r="BP68" s="150">
        <f t="shared" si="46"/>
        <v>560264.93680569425</v>
      </c>
      <c r="BQ68" s="150">
        <f t="shared" si="46"/>
        <v>570264.93680569425</v>
      </c>
      <c r="BR68" s="150">
        <f t="shared" si="46"/>
        <v>580264.93680569425</v>
      </c>
      <c r="BS68" s="150">
        <f t="shared" si="46"/>
        <v>590264.93680569425</v>
      </c>
      <c r="BT68" s="150">
        <f t="shared" si="46"/>
        <v>600264.93680569425</v>
      </c>
      <c r="BU68" s="150">
        <f t="shared" si="46"/>
        <v>610264.93680569425</v>
      </c>
    </row>
    <row r="69" spans="1:73" x14ac:dyDescent="0.3">
      <c r="A69" s="65" t="s">
        <v>872</v>
      </c>
      <c r="B69" s="150">
        <f t="shared" ref="B69:AS69" si="47">B55</f>
        <v>0</v>
      </c>
      <c r="C69" s="150">
        <f t="shared" si="47"/>
        <v>0</v>
      </c>
      <c r="D69" s="150">
        <f t="shared" si="47"/>
        <v>0</v>
      </c>
      <c r="E69" s="150">
        <f t="shared" si="47"/>
        <v>0</v>
      </c>
      <c r="F69" s="150">
        <f t="shared" si="47"/>
        <v>0</v>
      </c>
      <c r="G69" s="150">
        <f t="shared" si="47"/>
        <v>0</v>
      </c>
      <c r="H69" s="150">
        <f t="shared" si="47"/>
        <v>0</v>
      </c>
      <c r="I69" s="150">
        <f t="shared" si="47"/>
        <v>-30000</v>
      </c>
      <c r="J69" s="150">
        <f t="shared" si="47"/>
        <v>-30000</v>
      </c>
      <c r="K69" s="150">
        <f t="shared" si="47"/>
        <v>-30000</v>
      </c>
      <c r="L69" s="150">
        <f t="shared" si="47"/>
        <v>-30000</v>
      </c>
      <c r="M69" s="150">
        <f t="shared" si="47"/>
        <v>-30000</v>
      </c>
      <c r="N69" s="150">
        <f t="shared" si="47"/>
        <v>-30000</v>
      </c>
      <c r="O69" s="150">
        <f t="shared" si="47"/>
        <v>-30000.000000000004</v>
      </c>
      <c r="P69" s="150">
        <f t="shared" si="47"/>
        <v>-30000</v>
      </c>
      <c r="Q69" s="150">
        <f t="shared" si="47"/>
        <v>-30000</v>
      </c>
      <c r="R69" s="150">
        <f t="shared" si="47"/>
        <v>-30000</v>
      </c>
      <c r="S69" s="150">
        <f t="shared" si="47"/>
        <v>-30000</v>
      </c>
      <c r="T69" s="150">
        <f t="shared" si="47"/>
        <v>-30000</v>
      </c>
      <c r="U69" s="150">
        <f t="shared" si="47"/>
        <v>-30000</v>
      </c>
      <c r="V69" s="150">
        <f t="shared" si="47"/>
        <v>-30000</v>
      </c>
      <c r="W69" s="150">
        <f t="shared" si="47"/>
        <v>-30000</v>
      </c>
      <c r="X69" s="150">
        <f t="shared" si="47"/>
        <v>-30000</v>
      </c>
      <c r="Y69" s="150">
        <f t="shared" si="47"/>
        <v>-30000</v>
      </c>
      <c r="Z69" s="150">
        <f t="shared" si="47"/>
        <v>-30000</v>
      </c>
      <c r="AA69" s="150">
        <f t="shared" si="47"/>
        <v>-30000.000000000007</v>
      </c>
      <c r="AB69" s="150">
        <f t="shared" si="47"/>
        <v>-30000</v>
      </c>
      <c r="AC69" s="150">
        <f t="shared" si="47"/>
        <v>-30000</v>
      </c>
      <c r="AD69" s="150">
        <f t="shared" si="47"/>
        <v>-30000</v>
      </c>
      <c r="AE69" s="150">
        <f t="shared" si="47"/>
        <v>-30000</v>
      </c>
      <c r="AF69" s="150">
        <f t="shared" si="47"/>
        <v>-30000</v>
      </c>
      <c r="AG69" s="150">
        <f t="shared" si="47"/>
        <v>-30000</v>
      </c>
      <c r="AH69" s="150">
        <f t="shared" si="47"/>
        <v>-30000</v>
      </c>
      <c r="AI69" s="150">
        <f t="shared" si="47"/>
        <v>-30000</v>
      </c>
      <c r="AJ69" s="150">
        <f t="shared" si="47"/>
        <v>-30000</v>
      </c>
      <c r="AK69" s="150">
        <f t="shared" si="47"/>
        <v>-30000</v>
      </c>
      <c r="AL69" s="150">
        <f t="shared" si="47"/>
        <v>-30000</v>
      </c>
      <c r="AM69" s="150">
        <f t="shared" si="47"/>
        <v>-30000.000000000004</v>
      </c>
      <c r="AN69" s="150">
        <f t="shared" si="47"/>
        <v>-30000</v>
      </c>
      <c r="AO69" s="150">
        <f t="shared" si="47"/>
        <v>-30000</v>
      </c>
      <c r="AP69" s="150">
        <f t="shared" si="47"/>
        <v>-30000</v>
      </c>
      <c r="AQ69" s="150">
        <f t="shared" si="47"/>
        <v>-30000</v>
      </c>
      <c r="AR69" s="150">
        <f t="shared" si="47"/>
        <v>-30000</v>
      </c>
      <c r="AS69" s="150">
        <f t="shared" si="47"/>
        <v>-30000</v>
      </c>
      <c r="AT69" s="150">
        <f t="shared" si="42"/>
        <v>-30000</v>
      </c>
      <c r="AU69" s="150">
        <f t="shared" si="42"/>
        <v>-30000</v>
      </c>
      <c r="AV69" s="150">
        <f t="shared" ref="AV69:BU69" si="48">AV55</f>
        <v>-30000</v>
      </c>
      <c r="AW69" s="150">
        <f t="shared" si="48"/>
        <v>-30000</v>
      </c>
      <c r="AX69" s="150">
        <f t="shared" si="48"/>
        <v>0</v>
      </c>
      <c r="AY69" s="150">
        <f t="shared" si="48"/>
        <v>0</v>
      </c>
      <c r="AZ69" s="150">
        <f t="shared" si="48"/>
        <v>0</v>
      </c>
      <c r="BA69" s="150">
        <f t="shared" si="48"/>
        <v>0</v>
      </c>
      <c r="BB69" s="150">
        <f t="shared" si="48"/>
        <v>0</v>
      </c>
      <c r="BC69" s="150">
        <f t="shared" si="48"/>
        <v>0</v>
      </c>
      <c r="BD69" s="150">
        <f t="shared" si="48"/>
        <v>0</v>
      </c>
      <c r="BE69" s="150">
        <f t="shared" si="48"/>
        <v>0</v>
      </c>
      <c r="BF69" s="150">
        <f t="shared" si="48"/>
        <v>0</v>
      </c>
      <c r="BG69" s="150">
        <f t="shared" si="48"/>
        <v>0</v>
      </c>
      <c r="BH69" s="150">
        <f t="shared" si="48"/>
        <v>0</v>
      </c>
      <c r="BI69" s="150">
        <f t="shared" si="48"/>
        <v>0</v>
      </c>
      <c r="BJ69" s="150">
        <f t="shared" si="48"/>
        <v>0</v>
      </c>
      <c r="BK69" s="150">
        <f t="shared" si="48"/>
        <v>0</v>
      </c>
      <c r="BL69" s="150">
        <f t="shared" si="48"/>
        <v>0</v>
      </c>
      <c r="BM69" s="150">
        <f t="shared" si="48"/>
        <v>0</v>
      </c>
      <c r="BN69" s="150">
        <f t="shared" si="48"/>
        <v>0</v>
      </c>
      <c r="BO69" s="150">
        <f t="shared" si="48"/>
        <v>0</v>
      </c>
      <c r="BP69" s="150">
        <f t="shared" si="48"/>
        <v>0</v>
      </c>
      <c r="BQ69" s="150">
        <f t="shared" si="48"/>
        <v>0</v>
      </c>
      <c r="BR69" s="150">
        <f t="shared" si="48"/>
        <v>0</v>
      </c>
      <c r="BS69" s="150">
        <f t="shared" si="48"/>
        <v>0</v>
      </c>
      <c r="BT69" s="150">
        <f t="shared" si="48"/>
        <v>0</v>
      </c>
      <c r="BU69" s="150">
        <f t="shared" si="48"/>
        <v>0</v>
      </c>
    </row>
    <row r="70" spans="1:73" x14ac:dyDescent="0.3">
      <c r="A70" s="65" t="s">
        <v>873</v>
      </c>
      <c r="B70" s="150">
        <f t="shared" ref="B70:AS70" si="49">B64</f>
        <v>0</v>
      </c>
      <c r="C70" s="150">
        <f t="shared" si="49"/>
        <v>0</v>
      </c>
      <c r="D70" s="150">
        <f t="shared" si="49"/>
        <v>0</v>
      </c>
      <c r="E70" s="150">
        <f t="shared" si="49"/>
        <v>0</v>
      </c>
      <c r="F70" s="150">
        <f t="shared" si="49"/>
        <v>0</v>
      </c>
      <c r="G70" s="150">
        <f t="shared" si="49"/>
        <v>0</v>
      </c>
      <c r="H70" s="150">
        <f t="shared" si="49"/>
        <v>0</v>
      </c>
      <c r="I70" s="150">
        <f t="shared" si="49"/>
        <v>0</v>
      </c>
      <c r="J70" s="150">
        <f t="shared" si="49"/>
        <v>0</v>
      </c>
      <c r="K70" s="150">
        <f t="shared" si="49"/>
        <v>-3999.9999999999991</v>
      </c>
      <c r="L70" s="150">
        <f t="shared" si="49"/>
        <v>-6000.0000000000009</v>
      </c>
      <c r="M70" s="150">
        <f t="shared" si="49"/>
        <v>-12000.000000000002</v>
      </c>
      <c r="N70" s="150">
        <f t="shared" si="49"/>
        <v>-15000</v>
      </c>
      <c r="O70" s="150">
        <f t="shared" si="49"/>
        <v>-17999.999999999993</v>
      </c>
      <c r="P70" s="150">
        <f t="shared" si="49"/>
        <v>-25000</v>
      </c>
      <c r="Q70" s="150">
        <f t="shared" si="49"/>
        <v>-32000</v>
      </c>
      <c r="R70" s="150">
        <f t="shared" si="49"/>
        <v>-45000</v>
      </c>
      <c r="S70" s="150">
        <f t="shared" si="49"/>
        <v>-49000</v>
      </c>
      <c r="T70" s="150">
        <f t="shared" si="49"/>
        <v>-56999.999999999993</v>
      </c>
      <c r="U70" s="150">
        <f t="shared" si="49"/>
        <v>-72000</v>
      </c>
      <c r="V70" s="150">
        <f t="shared" si="49"/>
        <v>-81000</v>
      </c>
      <c r="W70" s="150">
        <f t="shared" si="49"/>
        <v>-89000</v>
      </c>
      <c r="X70" s="150">
        <f t="shared" si="49"/>
        <v>-104000</v>
      </c>
      <c r="Y70" s="150">
        <f t="shared" si="49"/>
        <v>-108000</v>
      </c>
      <c r="Z70" s="150">
        <f t="shared" si="49"/>
        <v>-118000</v>
      </c>
      <c r="AA70" s="150">
        <f t="shared" si="49"/>
        <v>-123000</v>
      </c>
      <c r="AB70" s="150">
        <f t="shared" si="49"/>
        <v>-130000</v>
      </c>
      <c r="AC70" s="150">
        <f t="shared" si="49"/>
        <v>-144000</v>
      </c>
      <c r="AD70" s="150">
        <f t="shared" si="49"/>
        <v>-170000</v>
      </c>
      <c r="AE70" s="150">
        <f t="shared" si="49"/>
        <v>-183000</v>
      </c>
      <c r="AF70" s="150">
        <f t="shared" si="49"/>
        <v>-192000</v>
      </c>
      <c r="AG70" s="150">
        <f t="shared" si="49"/>
        <v>-204000</v>
      </c>
      <c r="AH70" s="150">
        <f t="shared" si="49"/>
        <v>-206000</v>
      </c>
      <c r="AI70" s="150">
        <f t="shared" si="49"/>
        <v>-207000</v>
      </c>
      <c r="AJ70" s="150">
        <f t="shared" si="49"/>
        <v>-219000</v>
      </c>
      <c r="AK70" s="150">
        <f t="shared" si="49"/>
        <v>-226000</v>
      </c>
      <c r="AL70" s="150">
        <f t="shared" si="49"/>
        <v>-236000</v>
      </c>
      <c r="AM70" s="150">
        <f t="shared" si="49"/>
        <v>-243000</v>
      </c>
      <c r="AN70" s="150">
        <f t="shared" si="49"/>
        <v>-248000</v>
      </c>
      <c r="AO70" s="150">
        <f t="shared" si="49"/>
        <v>-254000</v>
      </c>
      <c r="AP70" s="150">
        <f t="shared" si="49"/>
        <v>-260000</v>
      </c>
      <c r="AQ70" s="150">
        <f t="shared" si="49"/>
        <v>-267000</v>
      </c>
      <c r="AR70" s="150">
        <f t="shared" si="49"/>
        <v>-274000</v>
      </c>
      <c r="AS70" s="150">
        <f t="shared" si="49"/>
        <v>-282000</v>
      </c>
      <c r="AT70" s="150">
        <f>AT64</f>
        <v>-290000</v>
      </c>
      <c r="AU70" s="150">
        <f>AU64</f>
        <v>-299000</v>
      </c>
      <c r="AV70" s="150">
        <f t="shared" ref="AV70:BU70" si="50">AV64</f>
        <v>-311450.97119939909</v>
      </c>
      <c r="AW70" s="150">
        <f t="shared" si="50"/>
        <v>-329254.68183934788</v>
      </c>
      <c r="AX70" s="150">
        <f t="shared" si="50"/>
        <v>-377058.37686311326</v>
      </c>
      <c r="AY70" s="150">
        <f t="shared" si="50"/>
        <v>-396434.68393274886</v>
      </c>
      <c r="AZ70" s="150">
        <f t="shared" si="50"/>
        <v>-417167.33249725896</v>
      </c>
      <c r="BA70" s="150">
        <f t="shared" si="50"/>
        <v>-442744.05782917794</v>
      </c>
      <c r="BB70" s="150">
        <f t="shared" si="50"/>
        <v>-471227.22922154225</v>
      </c>
      <c r="BC70" s="150">
        <f t="shared" si="50"/>
        <v>-507202.57268083235</v>
      </c>
      <c r="BD70" s="150">
        <f t="shared" si="50"/>
        <v>-545632.24836894288</v>
      </c>
      <c r="BE70" s="150">
        <f t="shared" si="50"/>
        <v>-584061.92405705352</v>
      </c>
      <c r="BF70" s="150">
        <f t="shared" si="50"/>
        <v>-625333.45811537723</v>
      </c>
      <c r="BG70" s="150">
        <f t="shared" si="50"/>
        <v>-667638.39521741506</v>
      </c>
      <c r="BH70" s="150">
        <f t="shared" si="50"/>
        <v>-711235.08612409513</v>
      </c>
      <c r="BI70" s="150">
        <f t="shared" si="50"/>
        <v>-757673.63540098839</v>
      </c>
      <c r="BJ70" s="150">
        <f t="shared" si="50"/>
        <v>-805145.58772159566</v>
      </c>
      <c r="BK70" s="150">
        <f t="shared" si="50"/>
        <v>-853909.29384684528</v>
      </c>
      <c r="BL70" s="150">
        <f t="shared" si="50"/>
        <v>-902672.99997209478</v>
      </c>
      <c r="BM70" s="150">
        <f t="shared" si="50"/>
        <v>-951436.70609734429</v>
      </c>
      <c r="BN70" s="150">
        <f t="shared" si="50"/>
        <v>-1004463.1997779136</v>
      </c>
      <c r="BO70" s="150">
        <f t="shared" si="50"/>
        <v>-1058489.6934584831</v>
      </c>
      <c r="BP70" s="150">
        <f t="shared" si="50"/>
        <v>-1113516.1871390524</v>
      </c>
      <c r="BQ70" s="150">
        <f t="shared" si="50"/>
        <v>-1169542.6808196218</v>
      </c>
      <c r="BR70" s="150">
        <f t="shared" si="50"/>
        <v>-1226569.1745001911</v>
      </c>
      <c r="BS70" s="150">
        <f t="shared" si="50"/>
        <v>-1284595.6681807605</v>
      </c>
      <c r="BT70" s="150">
        <f t="shared" si="50"/>
        <v>-1343622.1618613296</v>
      </c>
      <c r="BU70" s="150">
        <f t="shared" si="50"/>
        <v>-1403648.6555418991</v>
      </c>
    </row>
    <row r="71" spans="1:73" x14ac:dyDescent="0.3">
      <c r="A71" s="65" t="s">
        <v>874</v>
      </c>
      <c r="B71" s="150">
        <f t="shared" ref="B71:AS71" si="51">SUM(B67:B70)</f>
        <v>200000</v>
      </c>
      <c r="C71" s="150">
        <f t="shared" si="51"/>
        <v>200000</v>
      </c>
      <c r="D71" s="150">
        <f t="shared" si="51"/>
        <v>200000</v>
      </c>
      <c r="E71" s="150">
        <f t="shared" si="51"/>
        <v>200000</v>
      </c>
      <c r="F71" s="150">
        <f t="shared" si="51"/>
        <v>200000</v>
      </c>
      <c r="G71" s="150">
        <f t="shared" si="51"/>
        <v>200000</v>
      </c>
      <c r="H71" s="150">
        <f t="shared" si="51"/>
        <v>200000</v>
      </c>
      <c r="I71" s="150">
        <f t="shared" si="51"/>
        <v>290000</v>
      </c>
      <c r="J71" s="150">
        <f t="shared" si="51"/>
        <v>340000</v>
      </c>
      <c r="K71" s="150">
        <f t="shared" si="51"/>
        <v>356000</v>
      </c>
      <c r="L71" s="150">
        <f t="shared" si="51"/>
        <v>414000</v>
      </c>
      <c r="M71" s="150">
        <f t="shared" si="51"/>
        <v>438000</v>
      </c>
      <c r="N71" s="150">
        <f t="shared" si="51"/>
        <v>465000</v>
      </c>
      <c r="O71" s="150">
        <f t="shared" si="51"/>
        <v>532000</v>
      </c>
      <c r="P71" s="150">
        <f t="shared" si="51"/>
        <v>595000</v>
      </c>
      <c r="Q71" s="150">
        <f t="shared" si="51"/>
        <v>718000</v>
      </c>
      <c r="R71" s="150">
        <f t="shared" si="51"/>
        <v>745000</v>
      </c>
      <c r="S71" s="150">
        <f t="shared" si="51"/>
        <v>821000</v>
      </c>
      <c r="T71" s="150">
        <f t="shared" si="51"/>
        <v>963000</v>
      </c>
      <c r="U71" s="150">
        <f t="shared" si="51"/>
        <v>1038000</v>
      </c>
      <c r="V71" s="150">
        <f t="shared" si="51"/>
        <v>1109000</v>
      </c>
      <c r="W71" s="150">
        <f t="shared" si="51"/>
        <v>1251000</v>
      </c>
      <c r="X71" s="150">
        <f t="shared" si="51"/>
        <v>1276000</v>
      </c>
      <c r="Y71" s="150">
        <f t="shared" si="51"/>
        <v>1372000</v>
      </c>
      <c r="Z71" s="150">
        <f t="shared" si="51"/>
        <v>1412000</v>
      </c>
      <c r="AA71" s="150">
        <f t="shared" si="51"/>
        <v>1477000</v>
      </c>
      <c r="AB71" s="150">
        <f t="shared" si="51"/>
        <v>1610000</v>
      </c>
      <c r="AC71" s="150">
        <f t="shared" si="51"/>
        <v>1856000</v>
      </c>
      <c r="AD71" s="150">
        <f t="shared" si="51"/>
        <v>1960000</v>
      </c>
      <c r="AE71" s="150">
        <f t="shared" si="51"/>
        <v>2037000</v>
      </c>
      <c r="AF71" s="150">
        <f t="shared" si="51"/>
        <v>2148000</v>
      </c>
      <c r="AG71" s="150">
        <f t="shared" si="51"/>
        <v>2156000</v>
      </c>
      <c r="AH71" s="150">
        <f t="shared" si="51"/>
        <v>2164000</v>
      </c>
      <c r="AI71" s="150">
        <f t="shared" si="51"/>
        <v>2283000</v>
      </c>
      <c r="AJ71" s="150">
        <f t="shared" si="51"/>
        <v>2341000</v>
      </c>
      <c r="AK71" s="150">
        <f t="shared" si="51"/>
        <v>2434000</v>
      </c>
      <c r="AL71" s="150">
        <f t="shared" si="51"/>
        <v>2494000</v>
      </c>
      <c r="AM71" s="150">
        <f t="shared" si="51"/>
        <v>2537000</v>
      </c>
      <c r="AN71" s="150">
        <f t="shared" si="51"/>
        <v>2592000</v>
      </c>
      <c r="AO71" s="150">
        <f t="shared" si="51"/>
        <v>2646000</v>
      </c>
      <c r="AP71" s="150">
        <f t="shared" si="51"/>
        <v>2710000</v>
      </c>
      <c r="AQ71" s="150">
        <f t="shared" si="51"/>
        <v>2773000</v>
      </c>
      <c r="AR71" s="150">
        <f t="shared" si="51"/>
        <v>2846000</v>
      </c>
      <c r="AS71" s="150">
        <f t="shared" si="51"/>
        <v>2918000</v>
      </c>
      <c r="AT71" s="150">
        <f>SUM(AT67:AT70)</f>
        <v>3000000</v>
      </c>
      <c r="AU71" s="150">
        <f>SUM(AU67:AU70)</f>
        <v>3115509.7119939909</v>
      </c>
      <c r="AV71" s="150">
        <f>AV56+AV64</f>
        <v>3281095.8471940793</v>
      </c>
      <c r="AW71" s="150">
        <f>AW56+AW64</f>
        <v>3441329.086791785</v>
      </c>
      <c r="AX71" s="150">
        <f>AX56+AX64</f>
        <v>3587288.4624643754</v>
      </c>
      <c r="AY71" s="150">
        <f t="shared" ref="AY71:BU71" si="52">AY56+AY64</f>
        <v>3775238.6410398409</v>
      </c>
      <c r="AZ71" s="150">
        <f t="shared" si="52"/>
        <v>4010273.2457945202</v>
      </c>
      <c r="BA71" s="150">
        <f t="shared" si="52"/>
        <v>4269528.2343862448</v>
      </c>
      <c r="BB71" s="150">
        <f t="shared" si="52"/>
        <v>4600798.4975867812</v>
      </c>
      <c r="BC71" s="150">
        <f t="shared" si="52"/>
        <v>4949119.9110085964</v>
      </c>
      <c r="BD71" s="150">
        <f t="shared" si="52"/>
        <v>5294986.9922015918</v>
      </c>
      <c r="BE71" s="150">
        <f t="shared" si="52"/>
        <v>5669272.6570967194</v>
      </c>
      <c r="BF71" s="150">
        <f t="shared" si="52"/>
        <v>6051050.4940587729</v>
      </c>
      <c r="BG71" s="150">
        <f t="shared" si="52"/>
        <v>6444712.4660235364</v>
      </c>
      <c r="BH71" s="150">
        <f t="shared" si="52"/>
        <v>6865501.2678857893</v>
      </c>
      <c r="BI71" s="150">
        <f t="shared" si="52"/>
        <v>7293782.2418149682</v>
      </c>
      <c r="BJ71" s="150">
        <f t="shared" si="52"/>
        <v>7733947.350746857</v>
      </c>
      <c r="BK71" s="150">
        <f t="shared" si="52"/>
        <v>8172820.7058741022</v>
      </c>
      <c r="BL71" s="150">
        <f t="shared" si="52"/>
        <v>8611694.0610013492</v>
      </c>
      <c r="BM71" s="150">
        <f t="shared" si="52"/>
        <v>9093195.2916817926</v>
      </c>
      <c r="BN71" s="150">
        <f t="shared" si="52"/>
        <v>9580433.7348069157</v>
      </c>
      <c r="BO71" s="150">
        <f t="shared" si="52"/>
        <v>10076672.177932041</v>
      </c>
      <c r="BP71" s="150">
        <f t="shared" si="52"/>
        <v>10581910.621057164</v>
      </c>
      <c r="BQ71" s="150">
        <f t="shared" si="52"/>
        <v>11096149.064182289</v>
      </c>
      <c r="BR71" s="150">
        <f t="shared" si="52"/>
        <v>11619387.507307412</v>
      </c>
      <c r="BS71" s="150">
        <f t="shared" si="52"/>
        <v>12151625.950432537</v>
      </c>
      <c r="BT71" s="150">
        <f t="shared" si="52"/>
        <v>12692864.39355766</v>
      </c>
      <c r="BU71" s="150">
        <f t="shared" si="52"/>
        <v>13243102.836682785</v>
      </c>
    </row>
    <row r="73" spans="1:73" x14ac:dyDescent="0.3">
      <c r="A73" s="64" t="s">
        <v>875</v>
      </c>
      <c r="B73" s="538">
        <f t="shared" ref="B73:AS73" si="53">B71/SUM(B46,B60*B41)</f>
        <v>6.666666666666667</v>
      </c>
      <c r="C73" s="538">
        <f t="shared" si="53"/>
        <v>4</v>
      </c>
      <c r="D73" s="538">
        <f t="shared" si="53"/>
        <v>4</v>
      </c>
      <c r="E73" s="538">
        <f t="shared" si="53"/>
        <v>4</v>
      </c>
      <c r="F73" s="538">
        <f t="shared" si="53"/>
        <v>4</v>
      </c>
      <c r="G73" s="538">
        <f t="shared" si="53"/>
        <v>4</v>
      </c>
      <c r="H73" s="538">
        <f t="shared" si="53"/>
        <v>4</v>
      </c>
      <c r="I73" s="538">
        <f t="shared" si="53"/>
        <v>5.8</v>
      </c>
      <c r="J73" s="538">
        <f t="shared" si="53"/>
        <v>5.7627118644067794</v>
      </c>
      <c r="K73" s="538">
        <f t="shared" si="53"/>
        <v>5.5625</v>
      </c>
      <c r="L73" s="538">
        <f t="shared" si="53"/>
        <v>6.2727272727272725</v>
      </c>
      <c r="M73" s="538">
        <f t="shared" si="53"/>
        <v>6.083333333333333</v>
      </c>
      <c r="N73" s="538">
        <f t="shared" si="53"/>
        <v>6.2</v>
      </c>
      <c r="O73" s="538">
        <f t="shared" si="53"/>
        <v>6.8205128205128203</v>
      </c>
      <c r="P73" s="538">
        <f t="shared" si="53"/>
        <v>7</v>
      </c>
      <c r="Q73" s="538">
        <f t="shared" si="53"/>
        <v>7.8043478260869561</v>
      </c>
      <c r="R73" s="538">
        <f t="shared" si="53"/>
        <v>7.0952380952380949</v>
      </c>
      <c r="S73" s="538">
        <f t="shared" si="53"/>
        <v>7.5321100917431192</v>
      </c>
      <c r="T73" s="538">
        <f t="shared" si="53"/>
        <v>8.2307692307692299</v>
      </c>
      <c r="U73" s="538">
        <f t="shared" si="53"/>
        <v>7.8636363636363633</v>
      </c>
      <c r="V73" s="538">
        <f t="shared" si="53"/>
        <v>7.8652482269503547</v>
      </c>
      <c r="W73" s="538">
        <f t="shared" si="53"/>
        <v>8.3959731543624159</v>
      </c>
      <c r="X73" s="538">
        <f t="shared" si="53"/>
        <v>7.7804878048780486</v>
      </c>
      <c r="Y73" s="538">
        <f t="shared" si="53"/>
        <v>8.1666666666666661</v>
      </c>
      <c r="Z73" s="538">
        <f t="shared" si="53"/>
        <v>7.9325842696629216</v>
      </c>
      <c r="AA73" s="538">
        <f t="shared" si="53"/>
        <v>8.0710382513661205</v>
      </c>
      <c r="AB73" s="538">
        <f t="shared" si="53"/>
        <v>8.473684210526315</v>
      </c>
      <c r="AC73" s="538">
        <f t="shared" si="53"/>
        <v>9.0980392156862742</v>
      </c>
      <c r="AD73" s="538">
        <f t="shared" si="53"/>
        <v>8.5217391304347831</v>
      </c>
      <c r="AE73" s="538">
        <f t="shared" si="53"/>
        <v>8.3827160493827169</v>
      </c>
      <c r="AF73" s="538">
        <f t="shared" si="53"/>
        <v>8.5238095238095237</v>
      </c>
      <c r="AG73" s="538">
        <f t="shared" si="53"/>
        <v>8.1666666666666661</v>
      </c>
      <c r="AH73" s="538">
        <f t="shared" si="53"/>
        <v>8.1353383458646622</v>
      </c>
      <c r="AI73" s="538">
        <f t="shared" si="53"/>
        <v>8.5505617977528097</v>
      </c>
      <c r="AJ73" s="538">
        <f t="shared" si="53"/>
        <v>8.3906810035842287</v>
      </c>
      <c r="AK73" s="538">
        <f t="shared" si="53"/>
        <v>8.51048951048951</v>
      </c>
      <c r="AL73" s="538">
        <f t="shared" si="53"/>
        <v>8.4256756756756754</v>
      </c>
      <c r="AM73" s="538">
        <f t="shared" si="53"/>
        <v>8.3729372937293736</v>
      </c>
      <c r="AN73" s="538">
        <f t="shared" si="53"/>
        <v>8.4155844155844157</v>
      </c>
      <c r="AO73" s="538">
        <f t="shared" si="53"/>
        <v>8.4267515923566876</v>
      </c>
      <c r="AP73" s="538">
        <f t="shared" si="53"/>
        <v>8.46875</v>
      </c>
      <c r="AQ73" s="538">
        <f t="shared" si="53"/>
        <v>8.4801223241590211</v>
      </c>
      <c r="AR73" s="538">
        <f t="shared" si="53"/>
        <v>8.5209580838323351</v>
      </c>
      <c r="AS73" s="538">
        <f t="shared" si="53"/>
        <v>8.5321637426900576</v>
      </c>
      <c r="AT73" s="538">
        <f t="shared" ref="AT73:BU73" si="54">AT71/SUM(AT46,AT60*AT41)</f>
        <v>8.5714285714285712</v>
      </c>
      <c r="AU73" s="538">
        <f t="shared" si="54"/>
        <v>8.678300033409446</v>
      </c>
      <c r="AV73" s="538">
        <f t="shared" si="54"/>
        <v>8.8331868849327897</v>
      </c>
      <c r="AW73" s="538">
        <f t="shared" si="54"/>
        <v>8.8408161734380393</v>
      </c>
      <c r="AX73" s="538">
        <f t="shared" si="54"/>
        <v>9.513880827442005</v>
      </c>
      <c r="AY73" s="538">
        <f t="shared" si="54"/>
        <v>9.5229776657994734</v>
      </c>
      <c r="AZ73" s="538">
        <f t="shared" si="54"/>
        <v>9.6131047025856713</v>
      </c>
      <c r="BA73" s="538">
        <f t="shared" si="54"/>
        <v>9.643332663390682</v>
      </c>
      <c r="BB73" s="538">
        <f t="shared" si="54"/>
        <v>9.7634394030820459</v>
      </c>
      <c r="BC73" s="538">
        <f t="shared" si="54"/>
        <v>9.7576790370953663</v>
      </c>
      <c r="BD73" s="538">
        <f t="shared" si="54"/>
        <v>9.7043145965618471</v>
      </c>
      <c r="BE73" s="538">
        <f t="shared" si="54"/>
        <v>9.7066294233262198</v>
      </c>
      <c r="BF73" s="538">
        <f t="shared" si="54"/>
        <v>9.6765180489388154</v>
      </c>
      <c r="BG73" s="538">
        <f t="shared" si="54"/>
        <v>9.6529985575871944</v>
      </c>
      <c r="BH73" s="538">
        <f t="shared" si="54"/>
        <v>9.6529282677822046</v>
      </c>
      <c r="BI73" s="538">
        <f t="shared" si="54"/>
        <v>9.6265488213204531</v>
      </c>
      <c r="BJ73" s="538">
        <f t="shared" si="54"/>
        <v>9.6056507899800003</v>
      </c>
      <c r="BK73" s="538">
        <f t="shared" si="54"/>
        <v>9.5710642392187797</v>
      </c>
      <c r="BL73" s="538">
        <f t="shared" si="54"/>
        <v>9.5402145198400436</v>
      </c>
      <c r="BM73" s="538">
        <f t="shared" si="54"/>
        <v>9.5573307540138579</v>
      </c>
      <c r="BN73" s="538">
        <f t="shared" si="54"/>
        <v>9.53786434079929</v>
      </c>
      <c r="BO73" s="538">
        <f t="shared" si="54"/>
        <v>9.5198585684927846</v>
      </c>
      <c r="BP73" s="538">
        <f t="shared" si="54"/>
        <v>9.5031493419464113</v>
      </c>
      <c r="BQ73" s="538">
        <f t="shared" si="54"/>
        <v>9.4875965162776694</v>
      </c>
      <c r="BR73" s="538">
        <f t="shared" si="54"/>
        <v>9.473079667147303</v>
      </c>
      <c r="BS73" s="538">
        <f t="shared" si="54"/>
        <v>9.4594947277392141</v>
      </c>
      <c r="BT73" s="538">
        <f t="shared" si="54"/>
        <v>9.446751292025537</v>
      </c>
      <c r="BU73" s="538">
        <f t="shared" si="54"/>
        <v>9.4347704351770929</v>
      </c>
    </row>
    <row r="75" spans="1:73" x14ac:dyDescent="0.3">
      <c r="A75" s="64" t="s">
        <v>876</v>
      </c>
    </row>
    <row r="76" spans="1:73" x14ac:dyDescent="0.3">
      <c r="A76" s="65" t="s">
        <v>877</v>
      </c>
      <c r="B76" s="174">
        <f t="shared" ref="B76:AG76" si="55">IF(B2="Actual",0,-B69)</f>
        <v>0</v>
      </c>
      <c r="C76" s="174">
        <f t="shared" si="55"/>
        <v>0</v>
      </c>
      <c r="D76" s="174">
        <f t="shared" si="55"/>
        <v>0</v>
      </c>
      <c r="E76" s="174">
        <f t="shared" si="55"/>
        <v>0</v>
      </c>
      <c r="F76" s="174">
        <f t="shared" si="55"/>
        <v>0</v>
      </c>
      <c r="G76" s="174">
        <f t="shared" si="55"/>
        <v>0</v>
      </c>
      <c r="H76" s="174">
        <f t="shared" si="55"/>
        <v>0</v>
      </c>
      <c r="I76" s="174">
        <f t="shared" si="55"/>
        <v>30000</v>
      </c>
      <c r="J76" s="174">
        <f t="shared" si="55"/>
        <v>30000</v>
      </c>
      <c r="K76" s="174">
        <f t="shared" si="55"/>
        <v>30000</v>
      </c>
      <c r="L76" s="174">
        <f t="shared" si="55"/>
        <v>30000</v>
      </c>
      <c r="M76" s="174">
        <f t="shared" si="55"/>
        <v>30000</v>
      </c>
      <c r="N76" s="174">
        <f t="shared" si="55"/>
        <v>30000</v>
      </c>
      <c r="O76" s="174">
        <f t="shared" si="55"/>
        <v>30000.000000000004</v>
      </c>
      <c r="P76" s="174">
        <f t="shared" si="55"/>
        <v>30000</v>
      </c>
      <c r="Q76" s="174">
        <f t="shared" si="55"/>
        <v>30000</v>
      </c>
      <c r="R76" s="174">
        <f t="shared" si="55"/>
        <v>30000</v>
      </c>
      <c r="S76" s="174">
        <f t="shared" si="55"/>
        <v>30000</v>
      </c>
      <c r="T76" s="174">
        <f t="shared" si="55"/>
        <v>30000</v>
      </c>
      <c r="U76" s="174">
        <f t="shared" si="55"/>
        <v>30000</v>
      </c>
      <c r="V76" s="174">
        <f t="shared" si="55"/>
        <v>30000</v>
      </c>
      <c r="W76" s="174">
        <f t="shared" si="55"/>
        <v>30000</v>
      </c>
      <c r="X76" s="174">
        <f t="shared" si="55"/>
        <v>30000</v>
      </c>
      <c r="Y76" s="174">
        <f t="shared" si="55"/>
        <v>30000</v>
      </c>
      <c r="Z76" s="174">
        <f t="shared" si="55"/>
        <v>30000</v>
      </c>
      <c r="AA76" s="174">
        <f t="shared" si="55"/>
        <v>30000.000000000007</v>
      </c>
      <c r="AB76" s="174">
        <f t="shared" si="55"/>
        <v>30000</v>
      </c>
      <c r="AC76" s="174">
        <f t="shared" si="55"/>
        <v>30000</v>
      </c>
      <c r="AD76" s="174">
        <f t="shared" si="55"/>
        <v>30000</v>
      </c>
      <c r="AE76" s="174">
        <f t="shared" si="55"/>
        <v>30000</v>
      </c>
      <c r="AF76" s="174">
        <f t="shared" si="55"/>
        <v>30000</v>
      </c>
      <c r="AG76" s="174">
        <f t="shared" si="55"/>
        <v>30000</v>
      </c>
      <c r="AH76" s="174">
        <f t="shared" ref="AH76:BM76" si="56">IF(AH2="Actual",0,-AH69)</f>
        <v>30000</v>
      </c>
      <c r="AI76" s="174">
        <f t="shared" si="56"/>
        <v>30000</v>
      </c>
      <c r="AJ76" s="174">
        <f t="shared" si="56"/>
        <v>30000</v>
      </c>
      <c r="AK76" s="174">
        <f t="shared" si="56"/>
        <v>30000</v>
      </c>
      <c r="AL76" s="174">
        <f t="shared" si="56"/>
        <v>30000</v>
      </c>
      <c r="AM76" s="174">
        <f t="shared" si="56"/>
        <v>30000.000000000004</v>
      </c>
      <c r="AN76" s="174">
        <f t="shared" si="56"/>
        <v>30000</v>
      </c>
      <c r="AO76" s="174">
        <f t="shared" si="56"/>
        <v>30000</v>
      </c>
      <c r="AP76" s="174">
        <f t="shared" si="56"/>
        <v>30000</v>
      </c>
      <c r="AQ76" s="174">
        <f t="shared" si="56"/>
        <v>30000</v>
      </c>
      <c r="AR76" s="174">
        <f t="shared" si="56"/>
        <v>30000</v>
      </c>
      <c r="AS76" s="174">
        <f t="shared" si="56"/>
        <v>30000</v>
      </c>
      <c r="AT76" s="174">
        <f t="shared" si="56"/>
        <v>30000</v>
      </c>
      <c r="AU76" s="174">
        <f t="shared" si="56"/>
        <v>30000</v>
      </c>
      <c r="AV76" s="174">
        <f t="shared" si="56"/>
        <v>30000</v>
      </c>
      <c r="AW76" s="174">
        <f t="shared" si="56"/>
        <v>30000</v>
      </c>
      <c r="AX76" s="174">
        <f t="shared" si="56"/>
        <v>0</v>
      </c>
      <c r="AY76" s="174">
        <f t="shared" si="56"/>
        <v>0</v>
      </c>
      <c r="AZ76" s="174">
        <f t="shared" si="56"/>
        <v>0</v>
      </c>
      <c r="BA76" s="174">
        <f t="shared" si="56"/>
        <v>0</v>
      </c>
      <c r="BB76" s="174">
        <f t="shared" si="56"/>
        <v>0</v>
      </c>
      <c r="BC76" s="174">
        <f t="shared" si="56"/>
        <v>0</v>
      </c>
      <c r="BD76" s="174">
        <f t="shared" si="56"/>
        <v>0</v>
      </c>
      <c r="BE76" s="174">
        <f t="shared" si="56"/>
        <v>0</v>
      </c>
      <c r="BF76" s="174">
        <f t="shared" si="56"/>
        <v>0</v>
      </c>
      <c r="BG76" s="174">
        <f t="shared" si="56"/>
        <v>0</v>
      </c>
      <c r="BH76" s="174">
        <f t="shared" si="56"/>
        <v>0</v>
      </c>
      <c r="BI76" s="174">
        <f t="shared" si="56"/>
        <v>0</v>
      </c>
      <c r="BJ76" s="174">
        <f t="shared" si="56"/>
        <v>0</v>
      </c>
      <c r="BK76" s="174">
        <f t="shared" si="56"/>
        <v>0</v>
      </c>
      <c r="BL76" s="174">
        <f t="shared" si="56"/>
        <v>0</v>
      </c>
      <c r="BM76" s="174">
        <f t="shared" si="56"/>
        <v>0</v>
      </c>
      <c r="BN76" s="174">
        <f t="shared" ref="BN76:BU76" si="57">IF(BN2="Actual",0,-BN69)</f>
        <v>0</v>
      </c>
      <c r="BO76" s="174">
        <f t="shared" si="57"/>
        <v>0</v>
      </c>
      <c r="BP76" s="174">
        <f t="shared" si="57"/>
        <v>0</v>
      </c>
      <c r="BQ76" s="174">
        <f t="shared" si="57"/>
        <v>0</v>
      </c>
      <c r="BR76" s="174">
        <f t="shared" si="57"/>
        <v>0</v>
      </c>
      <c r="BS76" s="174">
        <f t="shared" si="57"/>
        <v>0</v>
      </c>
      <c r="BT76" s="174">
        <f t="shared" si="57"/>
        <v>0</v>
      </c>
      <c r="BU76" s="174">
        <f t="shared" si="57"/>
        <v>0</v>
      </c>
    </row>
    <row r="77" spans="1:73" x14ac:dyDescent="0.3">
      <c r="A77" s="262" t="s">
        <v>857</v>
      </c>
      <c r="B77" s="217">
        <f>IF(B2="Actual",0,IF(Controls!B10="On",-B70,0))</f>
        <v>0</v>
      </c>
      <c r="C77" s="217">
        <f>IF(C2="Actual",0,IF(Controls!C10="On",-C70,0))</f>
        <v>0</v>
      </c>
      <c r="D77" s="217">
        <f>IF(D2="Actual",0,IF(Controls!D10="On",-D70,0))</f>
        <v>0</v>
      </c>
      <c r="E77" s="217">
        <f>IF(E2="Actual",0,IF(Controls!E10="On",-E70,0))</f>
        <v>0</v>
      </c>
      <c r="F77" s="217">
        <f>IF(F2="Actual",0,IF(Controls!F10="On",-F70,0))</f>
        <v>0</v>
      </c>
      <c r="G77" s="217">
        <f>IF(G2="Actual",0,IF(Controls!G10="On",-G70,0))</f>
        <v>0</v>
      </c>
      <c r="H77" s="217">
        <f>IF(H2="Actual",0,IF(Controls!H10="On",-H70,0))</f>
        <v>0</v>
      </c>
      <c r="I77" s="217">
        <f>IF(I2="Actual",0,IF(Controls!I10="On",-I70,0))</f>
        <v>0</v>
      </c>
      <c r="J77" s="217">
        <f>IF(J2="Actual",0,IF(Controls!J10="On",-J70,0))</f>
        <v>0</v>
      </c>
      <c r="K77" s="217">
        <f>IF(K2="Actual",0,IF(Controls!K10="On",-K70,0))</f>
        <v>0</v>
      </c>
      <c r="L77" s="217">
        <f>IF(L2="Actual",0,IF(Controls!L10="On",-L70,0))</f>
        <v>0</v>
      </c>
      <c r="M77" s="217">
        <f>IF(M2="Actual",0,IF(Controls!M10="On",-M70,0))</f>
        <v>0</v>
      </c>
      <c r="N77" s="217">
        <f>IF(N2="Actual",0,IF(Controls!N10="On",-N70,0))</f>
        <v>0</v>
      </c>
      <c r="O77" s="217">
        <f>IF(O2="Actual",0,IF(Controls!O10="On",-O70,0))</f>
        <v>0</v>
      </c>
      <c r="P77" s="217">
        <f>IF(P2="Actual",0,IF(Controls!P10="On",-P70,0))</f>
        <v>0</v>
      </c>
      <c r="Q77" s="217">
        <f>IF(Q2="Actual",0,IF(Controls!Q10="On",-Q70,0))</f>
        <v>0</v>
      </c>
      <c r="R77" s="217">
        <f>IF(R2="Actual",0,IF(Controls!R10="On",-R70,0))</f>
        <v>0</v>
      </c>
      <c r="S77" s="217">
        <f>IF(S2="Actual",0,IF(Controls!S10="On",-S70,0))</f>
        <v>0</v>
      </c>
      <c r="T77" s="217">
        <f>IF(T2="Actual",0,IF(Controls!T10="On",-T70,0))</f>
        <v>0</v>
      </c>
      <c r="U77" s="217">
        <f>IF(U2="Actual",0,IF(Controls!U10="On",-U70,0))</f>
        <v>0</v>
      </c>
      <c r="V77" s="217">
        <f>IF(V2="Actual",0,IF(Controls!V10="On",-V70,0))</f>
        <v>0</v>
      </c>
      <c r="W77" s="217">
        <f>IF(W2="Actual",0,IF(Controls!W10="On",-W70,0))</f>
        <v>0</v>
      </c>
      <c r="X77" s="217">
        <f>IF(X2="Actual",0,IF(Controls!X10="On",-X70,0))</f>
        <v>0</v>
      </c>
      <c r="Y77" s="217">
        <f>IF(Y2="Actual",0,IF(Controls!Y10="On",-Y70,0))</f>
        <v>0</v>
      </c>
      <c r="Z77" s="217">
        <f>IF(Z2="Actual",0,IF(Controls!Z10="On",-Z70,0))</f>
        <v>0</v>
      </c>
      <c r="AA77" s="217">
        <f>IF(AA2="Actual",0,IF(Controls!AA10="On",-AA70,0))</f>
        <v>0</v>
      </c>
      <c r="AB77" s="217">
        <f>IF(AB2="Actual",0,IF(Controls!AB10="On",-AB70,0))</f>
        <v>0</v>
      </c>
      <c r="AC77" s="217">
        <f>IF(AC2="Actual",0,IF(Controls!AC10="On",-AC70,0))</f>
        <v>0</v>
      </c>
      <c r="AD77" s="217">
        <f>IF(AD2="Actual",0,IF(Controls!AD10="On",-AD70,0))</f>
        <v>0</v>
      </c>
      <c r="AE77" s="217">
        <f>IF(AE2="Actual",0,IF(Controls!AE10="On",-AE70,0))</f>
        <v>0</v>
      </c>
      <c r="AF77" s="217">
        <f>IF(AF2="Actual",0,IF(Controls!AF10="On",-AF70,0))</f>
        <v>0</v>
      </c>
      <c r="AG77" s="217">
        <f>IF(AG2="Actual",0,IF(Controls!AG10="On",-AG70,0))</f>
        <v>0</v>
      </c>
      <c r="AH77" s="217">
        <f>IF(AH2="Actual",0,IF(Controls!AH10="On",-AH70,0))</f>
        <v>0</v>
      </c>
      <c r="AI77" s="217">
        <f>IF(AI2="Actual",0,IF(Controls!AI10="On",-AI70,0))</f>
        <v>0</v>
      </c>
      <c r="AJ77" s="217">
        <f>IF(AJ2="Actual",0,IF(Controls!AJ10="On",-AJ70,0))</f>
        <v>0</v>
      </c>
      <c r="AK77" s="217">
        <f>IF(AK2="Actual",0,IF(Controls!AK10="On",-AK70,0))</f>
        <v>0</v>
      </c>
      <c r="AL77" s="217">
        <f>IF(AL2="Actual",0,IF(Controls!AL10="On",-AL70,0))</f>
        <v>0</v>
      </c>
      <c r="AM77" s="217">
        <f>IF(AM2="Actual",0,IF(Controls!AM10="On",-AM70,0))</f>
        <v>0</v>
      </c>
      <c r="AN77" s="217">
        <f>IF(AN2="Actual",0,IF(Controls!AN10="On",-AN70,0))</f>
        <v>0</v>
      </c>
      <c r="AO77" s="217">
        <f>IF(AO2="Actual",0,IF(Controls!AO10="On",-AO70,0))</f>
        <v>0</v>
      </c>
      <c r="AP77" s="217">
        <f>IF(AP2="Actual",0,IF(Controls!AP10="On",-AP70,0))</f>
        <v>0</v>
      </c>
      <c r="AQ77" s="217">
        <f>IF(AQ2="Actual",0,IF(Controls!AQ10="On",-AQ70,0))</f>
        <v>0</v>
      </c>
      <c r="AR77" s="217">
        <f>IF(AR2="Actual",0,IF(Controls!AR10="On",-AR70,0))</f>
        <v>0</v>
      </c>
      <c r="AS77" s="217">
        <f>IF(AS2="Actual",0,IF(Controls!AS10="On",-AS70,0))</f>
        <v>0</v>
      </c>
      <c r="AT77" s="217">
        <f>IF(AT2="Actual",0,IF(Controls!AT10="On",-AT70,0))</f>
        <v>0</v>
      </c>
      <c r="AU77" s="217">
        <f>IF(AU2="Actual",0,IF(Controls!AU10="On",-AU70,0))</f>
        <v>0</v>
      </c>
      <c r="AV77" s="217">
        <f>IF(AV2="Actual",0,IF(Controls!AV10="On",-AV70,0))</f>
        <v>0</v>
      </c>
      <c r="AW77" s="217">
        <f>IF(AW2="Actual",0,IF(Controls!AW10="On",-AW70,0))</f>
        <v>0</v>
      </c>
      <c r="AX77" s="217">
        <f>IF(AX2="Actual",0,IF(Controls!AX10="On",-AX70,0))</f>
        <v>0</v>
      </c>
      <c r="AY77" s="217">
        <f>IF(AY2="Actual",0,IF(Controls!AY10="On",-AY70,0))</f>
        <v>0</v>
      </c>
      <c r="AZ77" s="217">
        <f>IF(AZ2="Actual",0,IF(Controls!AZ10="On",-AZ70,0))</f>
        <v>0</v>
      </c>
      <c r="BA77" s="217">
        <f>IF(BA2="Actual",0,IF(Controls!BA10="On",-BA70,0))</f>
        <v>0</v>
      </c>
      <c r="BB77" s="217">
        <f>IF(BB2="Actual",0,IF(Controls!BB10="On",-BB70,0))</f>
        <v>0</v>
      </c>
      <c r="BC77" s="217">
        <f>IF(BC2="Actual",0,IF(Controls!BC10="On",-BC70,0))</f>
        <v>0</v>
      </c>
      <c r="BD77" s="217">
        <f>IF(BD2="Actual",0,IF(Controls!BD10="On",-BD70,0))</f>
        <v>0</v>
      </c>
      <c r="BE77" s="217">
        <f>IF(BE2="Actual",0,IF(Controls!BE10="On",-BE70,0))</f>
        <v>0</v>
      </c>
      <c r="BF77" s="217">
        <f>IF(BF2="Actual",0,IF(Controls!BF10="On",-BF70,0))</f>
        <v>0</v>
      </c>
      <c r="BG77" s="217">
        <f>IF(BG2="Actual",0,IF(Controls!BG10="On",-BG70,0))</f>
        <v>0</v>
      </c>
      <c r="BH77" s="217">
        <f>IF(BH2="Actual",0,IF(Controls!BH10="On",-BH70,0))</f>
        <v>0</v>
      </c>
      <c r="BI77" s="217">
        <f>IF(BI2="Actual",0,IF(Controls!BI10="On",-BI70,0))</f>
        <v>0</v>
      </c>
      <c r="BJ77" s="217">
        <f>IF(BJ2="Actual",0,IF(Controls!BJ10="On",-BJ70,0))</f>
        <v>0</v>
      </c>
      <c r="BK77" s="217">
        <f>IF(BK2="Actual",0,IF(Controls!BK10="On",-BK70,0))</f>
        <v>0</v>
      </c>
      <c r="BL77" s="217">
        <f>IF(BL2="Actual",0,IF(Controls!BL10="On",-BL70,0))</f>
        <v>0</v>
      </c>
      <c r="BM77" s="217">
        <f>IF(BM2="Actual",0,IF(Controls!BM10="On",-BM70,0))</f>
        <v>0</v>
      </c>
      <c r="BN77" s="217">
        <f>IF(BN2="Actual",0,IF(Controls!BN10="On",-BN70,0))</f>
        <v>0</v>
      </c>
      <c r="BO77" s="217">
        <f>IF(BO2="Actual",0,IF(Controls!BO10="On",-BO70,0))</f>
        <v>0</v>
      </c>
      <c r="BP77" s="217">
        <f>IF(BP2="Actual",0,IF(Controls!BP10="On",-BP70,0))</f>
        <v>0</v>
      </c>
      <c r="BQ77" s="217">
        <f>IF(BQ2="Actual",0,IF(Controls!BQ10="On",-BQ70,0))</f>
        <v>0</v>
      </c>
      <c r="BR77" s="217">
        <f>IF(BR2="Actual",0,IF(Controls!BR10="On",-BR70,0))</f>
        <v>0</v>
      </c>
      <c r="BS77" s="217">
        <f>IF(BS2="Actual",0,IF(Controls!BS10="On",-BS70,0))</f>
        <v>0</v>
      </c>
      <c r="BT77" s="217">
        <f>IF(BT2="Actual",0,IF(Controls!BT10="On",-BT70,0))</f>
        <v>0</v>
      </c>
      <c r="BU77" s="217">
        <f>IF(BU2="Actual",0,IF(Controls!BU10="On",-BU70,0))</f>
        <v>0</v>
      </c>
    </row>
    <row r="78" spans="1:73" x14ac:dyDescent="0.3">
      <c r="A78" s="64" t="s">
        <v>878</v>
      </c>
      <c r="B78" s="150">
        <f>SUM(B76:B77)</f>
        <v>0</v>
      </c>
      <c r="C78" s="150">
        <f t="shared" ref="C78:BN78" si="58">SUM(C76:C77)</f>
        <v>0</v>
      </c>
      <c r="D78" s="150">
        <f t="shared" si="58"/>
        <v>0</v>
      </c>
      <c r="E78" s="150">
        <f t="shared" si="58"/>
        <v>0</v>
      </c>
      <c r="F78" s="150">
        <f t="shared" si="58"/>
        <v>0</v>
      </c>
      <c r="G78" s="150">
        <f t="shared" si="58"/>
        <v>0</v>
      </c>
      <c r="H78" s="150">
        <f t="shared" si="58"/>
        <v>0</v>
      </c>
      <c r="I78" s="150">
        <f t="shared" si="58"/>
        <v>30000</v>
      </c>
      <c r="J78" s="150">
        <f t="shared" si="58"/>
        <v>30000</v>
      </c>
      <c r="K78" s="150">
        <f t="shared" si="58"/>
        <v>30000</v>
      </c>
      <c r="L78" s="150">
        <f t="shared" si="58"/>
        <v>30000</v>
      </c>
      <c r="M78" s="150">
        <f t="shared" si="58"/>
        <v>30000</v>
      </c>
      <c r="N78" s="150">
        <f t="shared" si="58"/>
        <v>30000</v>
      </c>
      <c r="O78" s="150">
        <f t="shared" si="58"/>
        <v>30000.000000000004</v>
      </c>
      <c r="P78" s="150">
        <f t="shared" si="58"/>
        <v>30000</v>
      </c>
      <c r="Q78" s="150">
        <f t="shared" si="58"/>
        <v>30000</v>
      </c>
      <c r="R78" s="150">
        <f t="shared" si="58"/>
        <v>30000</v>
      </c>
      <c r="S78" s="150">
        <f t="shared" si="58"/>
        <v>30000</v>
      </c>
      <c r="T78" s="150">
        <f t="shared" si="58"/>
        <v>30000</v>
      </c>
      <c r="U78" s="150">
        <f t="shared" si="58"/>
        <v>30000</v>
      </c>
      <c r="V78" s="150">
        <f t="shared" si="58"/>
        <v>30000</v>
      </c>
      <c r="W78" s="150">
        <f t="shared" si="58"/>
        <v>30000</v>
      </c>
      <c r="X78" s="150">
        <f t="shared" si="58"/>
        <v>30000</v>
      </c>
      <c r="Y78" s="150">
        <f t="shared" si="58"/>
        <v>30000</v>
      </c>
      <c r="Z78" s="150">
        <f t="shared" si="58"/>
        <v>30000</v>
      </c>
      <c r="AA78" s="150">
        <f t="shared" si="58"/>
        <v>30000.000000000007</v>
      </c>
      <c r="AB78" s="150">
        <f t="shared" si="58"/>
        <v>30000</v>
      </c>
      <c r="AC78" s="150">
        <f t="shared" si="58"/>
        <v>30000</v>
      </c>
      <c r="AD78" s="150">
        <f t="shared" si="58"/>
        <v>30000</v>
      </c>
      <c r="AE78" s="150">
        <f t="shared" si="58"/>
        <v>30000</v>
      </c>
      <c r="AF78" s="150">
        <f t="shared" si="58"/>
        <v>30000</v>
      </c>
      <c r="AG78" s="150">
        <f t="shared" si="58"/>
        <v>30000</v>
      </c>
      <c r="AH78" s="150">
        <f t="shared" si="58"/>
        <v>30000</v>
      </c>
      <c r="AI78" s="150">
        <f t="shared" si="58"/>
        <v>30000</v>
      </c>
      <c r="AJ78" s="150">
        <f t="shared" si="58"/>
        <v>30000</v>
      </c>
      <c r="AK78" s="150">
        <f t="shared" si="58"/>
        <v>30000</v>
      </c>
      <c r="AL78" s="150">
        <f t="shared" si="58"/>
        <v>30000</v>
      </c>
      <c r="AM78" s="150">
        <f t="shared" si="58"/>
        <v>30000.000000000004</v>
      </c>
      <c r="AN78" s="150">
        <f t="shared" si="58"/>
        <v>30000</v>
      </c>
      <c r="AO78" s="150">
        <f t="shared" si="58"/>
        <v>30000</v>
      </c>
      <c r="AP78" s="150">
        <f t="shared" si="58"/>
        <v>30000</v>
      </c>
      <c r="AQ78" s="150">
        <f t="shared" si="58"/>
        <v>30000</v>
      </c>
      <c r="AR78" s="150">
        <f t="shared" si="58"/>
        <v>30000</v>
      </c>
      <c r="AS78" s="150">
        <f t="shared" si="58"/>
        <v>30000</v>
      </c>
      <c r="AT78" s="150">
        <f t="shared" si="58"/>
        <v>30000</v>
      </c>
      <c r="AU78" s="150">
        <f t="shared" si="58"/>
        <v>30000</v>
      </c>
      <c r="AV78" s="150">
        <f t="shared" si="58"/>
        <v>30000</v>
      </c>
      <c r="AW78" s="150">
        <f t="shared" si="58"/>
        <v>30000</v>
      </c>
      <c r="AX78" s="150">
        <f t="shared" si="58"/>
        <v>0</v>
      </c>
      <c r="AY78" s="150">
        <f t="shared" si="58"/>
        <v>0</v>
      </c>
      <c r="AZ78" s="150">
        <f t="shared" si="58"/>
        <v>0</v>
      </c>
      <c r="BA78" s="150">
        <f t="shared" si="58"/>
        <v>0</v>
      </c>
      <c r="BB78" s="150">
        <f t="shared" si="58"/>
        <v>0</v>
      </c>
      <c r="BC78" s="150">
        <f t="shared" si="58"/>
        <v>0</v>
      </c>
      <c r="BD78" s="150">
        <f t="shared" si="58"/>
        <v>0</v>
      </c>
      <c r="BE78" s="150">
        <f t="shared" si="58"/>
        <v>0</v>
      </c>
      <c r="BF78" s="150">
        <f t="shared" si="58"/>
        <v>0</v>
      </c>
      <c r="BG78" s="150">
        <f t="shared" si="58"/>
        <v>0</v>
      </c>
      <c r="BH78" s="150">
        <f t="shared" si="58"/>
        <v>0</v>
      </c>
      <c r="BI78" s="150">
        <f t="shared" si="58"/>
        <v>0</v>
      </c>
      <c r="BJ78" s="150">
        <f t="shared" si="58"/>
        <v>0</v>
      </c>
      <c r="BK78" s="150">
        <f t="shared" si="58"/>
        <v>0</v>
      </c>
      <c r="BL78" s="150">
        <f t="shared" si="58"/>
        <v>0</v>
      </c>
      <c r="BM78" s="150">
        <f t="shared" si="58"/>
        <v>0</v>
      </c>
      <c r="BN78" s="150">
        <f t="shared" si="58"/>
        <v>0</v>
      </c>
      <c r="BO78" s="150">
        <f t="shared" ref="BO78:BU78" si="59">SUM(BO76:BO77)</f>
        <v>0</v>
      </c>
      <c r="BP78" s="150">
        <f t="shared" si="59"/>
        <v>0</v>
      </c>
      <c r="BQ78" s="150">
        <f t="shared" si="59"/>
        <v>0</v>
      </c>
      <c r="BR78" s="150">
        <f t="shared" si="59"/>
        <v>0</v>
      </c>
      <c r="BS78" s="150">
        <f t="shared" si="59"/>
        <v>0</v>
      </c>
      <c r="BT78" s="150">
        <f t="shared" si="59"/>
        <v>0</v>
      </c>
      <c r="BU78" s="150">
        <f t="shared" si="59"/>
        <v>0</v>
      </c>
    </row>
  </sheetData>
  <conditionalFormatting sqref="B2:BU2">
    <cfRule type="cellIs" dxfId="34" priority="1" operator="equal">
      <formula>"Fcst"</formula>
    </cfRule>
    <cfRule type="cellIs" dxfId="33" priority="2" operator="equal">
      <formula>"Actual"</formula>
    </cfRule>
  </conditionalFormatting>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0A178-AA66-4665-A5DE-D0CC6B5C346A}">
  <sheetPr>
    <tabColor rgb="FFFF0000"/>
  </sheetPr>
  <dimension ref="A1"/>
  <sheetViews>
    <sheetView workbookViewId="0"/>
  </sheetViews>
  <sheetFormatPr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rgb="FFFFFF00"/>
    <pageSetUpPr fitToPage="1"/>
  </sheetPr>
  <dimension ref="A1:KU189"/>
  <sheetViews>
    <sheetView tabSelected="1" zoomScale="60" zoomScaleNormal="60" workbookViewId="0">
      <pane ySplit="11" topLeftCell="A12" activePane="bottomLeft" state="frozen"/>
      <selection pane="bottomLeft" activeCell="N4" sqref="N4"/>
    </sheetView>
  </sheetViews>
  <sheetFormatPr defaultColWidth="9.109375" defaultRowHeight="10.199999999999999" outlineLevelRow="1" x14ac:dyDescent="0.2"/>
  <cols>
    <col min="1" max="1" width="23.44140625" style="90" customWidth="1"/>
    <col min="2" max="2" width="23.5546875" style="90" customWidth="1"/>
    <col min="3" max="3" width="30.44140625" style="90" customWidth="1"/>
    <col min="4" max="4" width="9.44140625" style="578" bestFit="1" customWidth="1"/>
    <col min="5" max="6" width="13.109375" style="90" customWidth="1"/>
    <col min="7" max="7" width="14.6640625" style="90" customWidth="1"/>
    <col min="8" max="8" width="11.44140625" style="90" customWidth="1"/>
    <col min="9" max="9" width="11.33203125" style="90" customWidth="1"/>
    <col min="10" max="10" width="17.44140625" style="90" customWidth="1"/>
    <col min="11" max="11" width="15.88671875" style="90" customWidth="1"/>
    <col min="12" max="12" width="14.5546875" style="90" customWidth="1"/>
    <col min="13" max="13" width="2.109375" style="90" customWidth="1"/>
    <col min="14" max="14" width="12.109375" style="90" customWidth="1"/>
    <col min="15" max="15" width="11.6640625" style="90" customWidth="1"/>
    <col min="16" max="16" width="11.44140625" style="90" customWidth="1"/>
    <col min="17" max="17" width="12" style="90" customWidth="1"/>
    <col min="18" max="18" width="11.44140625" style="90" customWidth="1"/>
    <col min="19" max="19" width="11.6640625" style="90" customWidth="1"/>
    <col min="20" max="22" width="12" style="90" customWidth="1"/>
    <col min="23" max="23" width="11.6640625" style="90" customWidth="1"/>
    <col min="24" max="24" width="11.44140625" style="90" customWidth="1"/>
    <col min="25" max="26" width="11.6640625" style="90" customWidth="1"/>
    <col min="27" max="27" width="12" style="90" customWidth="1"/>
    <col min="28" max="28" width="11.6640625" style="90" customWidth="1"/>
    <col min="29" max="29" width="11.44140625" style="90" customWidth="1"/>
    <col min="30" max="30" width="11.6640625" style="90" customWidth="1"/>
    <col min="31" max="31" width="11.44140625" style="90" customWidth="1"/>
    <col min="32" max="33" width="11.6640625" style="90" customWidth="1"/>
    <col min="34" max="34" width="11.44140625" style="90" customWidth="1"/>
    <col min="35" max="37" width="9.44140625" style="90" customWidth="1"/>
    <col min="38" max="38" width="9.6640625" style="90" customWidth="1"/>
    <col min="39" max="39" width="9.44140625" style="90" customWidth="1"/>
    <col min="40" max="40" width="9.6640625" style="90" customWidth="1"/>
    <col min="41" max="41" width="9.44140625" style="90" customWidth="1"/>
    <col min="42" max="42" width="9.6640625" style="90" customWidth="1"/>
    <col min="43" max="69" width="10.6640625" style="90" customWidth="1"/>
    <col min="70" max="70" width="12.88671875" style="90" customWidth="1"/>
    <col min="71" max="71" width="10.6640625" style="90" customWidth="1"/>
    <col min="72" max="72" width="13.5546875" style="90" customWidth="1"/>
    <col min="73" max="73" width="13.33203125" style="90" customWidth="1"/>
    <col min="74" max="74" width="12.109375" style="90" customWidth="1"/>
    <col min="75" max="75" width="12.5546875" style="90" customWidth="1"/>
    <col min="76" max="76" width="11.88671875" style="90" customWidth="1"/>
    <col min="77" max="77" width="13" style="90" customWidth="1"/>
    <col min="78" max="84" width="9.6640625" style="90" customWidth="1"/>
    <col min="85" max="85" width="12.109375" style="90" customWidth="1"/>
    <col min="86" max="86" width="9.6640625" style="90" customWidth="1"/>
    <col min="87" max="87" width="9.109375" style="90"/>
    <col min="88" max="88" width="9.109375" style="90" customWidth="1"/>
    <col min="89" max="89" width="7.44140625" style="90" customWidth="1"/>
    <col min="90" max="90" width="8" style="90" customWidth="1"/>
    <col min="91" max="91" width="7.44140625" style="90" customWidth="1"/>
    <col min="92" max="92" width="8.109375" style="90" customWidth="1"/>
    <col min="93" max="93" width="7.6640625" style="90" customWidth="1"/>
    <col min="94" max="94" width="6.44140625" style="90" customWidth="1"/>
    <col min="95" max="95" width="7.6640625" style="90" customWidth="1"/>
    <col min="96" max="97" width="7.44140625" style="90" customWidth="1"/>
    <col min="98" max="98" width="8" style="90" customWidth="1"/>
    <col min="99" max="99" width="7.44140625" style="90" customWidth="1"/>
    <col min="100" max="100" width="7.109375" style="90" customWidth="1"/>
    <col min="101" max="101" width="7.44140625" style="90" customWidth="1"/>
    <col min="102" max="102" width="8" style="90" customWidth="1"/>
    <col min="103" max="103" width="7.44140625" style="90" customWidth="1"/>
    <col min="104" max="104" width="8.109375" style="90" customWidth="1"/>
    <col min="105" max="105" width="7.109375" style="90" customWidth="1"/>
    <col min="106" max="106" width="6.44140625" style="90" customWidth="1"/>
    <col min="107" max="107" width="7.6640625" style="90" customWidth="1"/>
    <col min="108" max="109" width="7.44140625" style="90" customWidth="1"/>
    <col min="110" max="110" width="8" style="90" customWidth="1"/>
    <col min="111" max="111" width="7.44140625" style="90" customWidth="1"/>
    <col min="112" max="120" width="7" style="90" customWidth="1"/>
    <col min="121" max="121" width="7.44140625" style="90" customWidth="1"/>
    <col min="122" max="122" width="8" style="90" customWidth="1"/>
    <col min="123" max="123" width="7.44140625" style="90" customWidth="1"/>
    <col min="124" max="124" width="7.109375" style="90" customWidth="1"/>
    <col min="125" max="125" width="7.44140625" style="90" customWidth="1"/>
    <col min="126" max="126" width="8" style="90" customWidth="1"/>
    <col min="127" max="127" width="7.44140625" style="90" customWidth="1"/>
    <col min="128" max="129" width="7.5546875" style="90" bestFit="1" customWidth="1"/>
    <col min="130" max="130" width="7.88671875" style="90" bestFit="1" customWidth="1"/>
    <col min="131" max="131" width="7.6640625" style="90" customWidth="1"/>
    <col min="132" max="133" width="7.44140625" style="90" customWidth="1"/>
    <col min="134" max="139" width="8" style="90" customWidth="1"/>
    <col min="140" max="140" width="8.44140625" style="90" customWidth="1"/>
    <col min="141" max="146" width="8" style="90" customWidth="1"/>
    <col min="147" max="159" width="7.44140625" style="90" customWidth="1"/>
    <col min="160" max="160" width="9.109375" style="90"/>
    <col min="161" max="161" width="9.109375" style="90" customWidth="1"/>
    <col min="162" max="162" width="7.6640625" style="90" customWidth="1"/>
    <col min="163" max="196" width="9.109375" style="90" customWidth="1"/>
    <col min="197" max="197" width="13" style="90" customWidth="1"/>
    <col min="198" max="200" width="9.109375" style="90" customWidth="1"/>
    <col min="201" max="201" width="12.33203125" style="90" customWidth="1"/>
    <col min="202" max="202" width="12.44140625" style="90" customWidth="1"/>
    <col min="203" max="203" width="9.109375" style="90" customWidth="1"/>
    <col min="204" max="204" width="11.5546875" style="90" customWidth="1"/>
    <col min="205" max="233" width="9.109375" style="90" customWidth="1"/>
    <col min="234" max="235" width="9.109375" style="90"/>
    <col min="236" max="307" width="9.109375" style="90" customWidth="1"/>
    <col min="308" max="16384" width="9.109375" style="90"/>
  </cols>
  <sheetData>
    <row r="1" spans="1:307" ht="21" x14ac:dyDescent="0.4">
      <c r="A1" s="160" t="s">
        <v>103</v>
      </c>
      <c r="B1" s="161" t="s">
        <v>618</v>
      </c>
      <c r="C1" s="161"/>
      <c r="D1" s="577"/>
      <c r="P1" s="91"/>
    </row>
    <row r="2" spans="1:307" ht="20.399999999999999" x14ac:dyDescent="0.35">
      <c r="A2" s="92"/>
    </row>
    <row r="3" spans="1:307" ht="14.4" x14ac:dyDescent="0.3">
      <c r="A3" s="93"/>
    </row>
    <row r="4" spans="1:307" s="95" customFormat="1" ht="15.6" outlineLevel="1" x14ac:dyDescent="0.3">
      <c r="A4" s="94" t="s">
        <v>104</v>
      </c>
      <c r="C4" s="96"/>
      <c r="D4" s="579"/>
      <c r="E4" s="96"/>
      <c r="F4" s="96"/>
      <c r="N4" s="97">
        <f t="shared" ref="N4:U4" si="0">N6-N5+1</f>
        <v>31</v>
      </c>
      <c r="O4" s="97">
        <f t="shared" si="0"/>
        <v>28</v>
      </c>
      <c r="P4" s="97">
        <f t="shared" si="0"/>
        <v>31</v>
      </c>
      <c r="Q4" s="97">
        <f t="shared" si="0"/>
        <v>30</v>
      </c>
      <c r="R4" s="97">
        <f t="shared" si="0"/>
        <v>31</v>
      </c>
      <c r="S4" s="97">
        <f t="shared" si="0"/>
        <v>30</v>
      </c>
      <c r="T4" s="97">
        <f t="shared" si="0"/>
        <v>31</v>
      </c>
      <c r="U4" s="97">
        <f t="shared" si="0"/>
        <v>31</v>
      </c>
      <c r="V4" s="97">
        <f>V6-V5+1</f>
        <v>30</v>
      </c>
      <c r="W4" s="97">
        <f t="shared" ref="W4:BU4" si="1">W6-W5+1</f>
        <v>31</v>
      </c>
      <c r="X4" s="97">
        <f t="shared" si="1"/>
        <v>30</v>
      </c>
      <c r="Y4" s="97">
        <f t="shared" si="1"/>
        <v>31</v>
      </c>
      <c r="Z4" s="97">
        <f t="shared" si="1"/>
        <v>31</v>
      </c>
      <c r="AA4" s="97">
        <f t="shared" si="1"/>
        <v>28</v>
      </c>
      <c r="AB4" s="97">
        <f t="shared" si="1"/>
        <v>31</v>
      </c>
      <c r="AC4" s="97">
        <f t="shared" si="1"/>
        <v>30</v>
      </c>
      <c r="AD4" s="97">
        <f t="shared" si="1"/>
        <v>31</v>
      </c>
      <c r="AE4" s="97">
        <f t="shared" si="1"/>
        <v>30</v>
      </c>
      <c r="AF4" s="97">
        <f t="shared" si="1"/>
        <v>31</v>
      </c>
      <c r="AG4" s="97">
        <f t="shared" si="1"/>
        <v>31</v>
      </c>
      <c r="AH4" s="97">
        <f t="shared" si="1"/>
        <v>30</v>
      </c>
      <c r="AI4" s="97">
        <f t="shared" si="1"/>
        <v>31</v>
      </c>
      <c r="AJ4" s="97">
        <f t="shared" si="1"/>
        <v>30</v>
      </c>
      <c r="AK4" s="97">
        <f t="shared" si="1"/>
        <v>31</v>
      </c>
      <c r="AL4" s="97">
        <f t="shared" si="1"/>
        <v>31</v>
      </c>
      <c r="AM4" s="97">
        <f t="shared" si="1"/>
        <v>29</v>
      </c>
      <c r="AN4" s="97">
        <f t="shared" si="1"/>
        <v>31</v>
      </c>
      <c r="AO4" s="97">
        <f t="shared" si="1"/>
        <v>30</v>
      </c>
      <c r="AP4" s="97">
        <f t="shared" si="1"/>
        <v>31</v>
      </c>
      <c r="AQ4" s="97">
        <f t="shared" si="1"/>
        <v>30</v>
      </c>
      <c r="AR4" s="97">
        <f t="shared" si="1"/>
        <v>31</v>
      </c>
      <c r="AS4" s="97">
        <f t="shared" si="1"/>
        <v>31</v>
      </c>
      <c r="AT4" s="97">
        <f t="shared" si="1"/>
        <v>30</v>
      </c>
      <c r="AU4" s="97">
        <f t="shared" si="1"/>
        <v>31</v>
      </c>
      <c r="AV4" s="97">
        <f t="shared" si="1"/>
        <v>30</v>
      </c>
      <c r="AW4" s="97">
        <f t="shared" si="1"/>
        <v>31</v>
      </c>
      <c r="AX4" s="97">
        <f t="shared" si="1"/>
        <v>31</v>
      </c>
      <c r="AY4" s="97">
        <f t="shared" si="1"/>
        <v>28</v>
      </c>
      <c r="AZ4" s="97">
        <f t="shared" si="1"/>
        <v>31</v>
      </c>
      <c r="BA4" s="97">
        <f t="shared" si="1"/>
        <v>30</v>
      </c>
      <c r="BB4" s="97">
        <f t="shared" si="1"/>
        <v>31</v>
      </c>
      <c r="BC4" s="97">
        <f t="shared" si="1"/>
        <v>30</v>
      </c>
      <c r="BD4" s="97">
        <f t="shared" si="1"/>
        <v>31</v>
      </c>
      <c r="BE4" s="97">
        <f t="shared" si="1"/>
        <v>31</v>
      </c>
      <c r="BF4" s="97">
        <f t="shared" si="1"/>
        <v>30</v>
      </c>
      <c r="BG4" s="97">
        <f t="shared" si="1"/>
        <v>31</v>
      </c>
      <c r="BH4" s="97">
        <f t="shared" si="1"/>
        <v>30</v>
      </c>
      <c r="BI4" s="97">
        <f t="shared" si="1"/>
        <v>31</v>
      </c>
      <c r="BJ4" s="97">
        <f t="shared" si="1"/>
        <v>31</v>
      </c>
      <c r="BK4" s="97">
        <f t="shared" si="1"/>
        <v>28</v>
      </c>
      <c r="BL4" s="97">
        <f t="shared" si="1"/>
        <v>31</v>
      </c>
      <c r="BM4" s="97">
        <f t="shared" si="1"/>
        <v>30</v>
      </c>
      <c r="BN4" s="97">
        <f t="shared" si="1"/>
        <v>31</v>
      </c>
      <c r="BO4" s="97">
        <f t="shared" si="1"/>
        <v>30</v>
      </c>
      <c r="BP4" s="97">
        <f t="shared" si="1"/>
        <v>31</v>
      </c>
      <c r="BQ4" s="97">
        <f t="shared" si="1"/>
        <v>31</v>
      </c>
      <c r="BR4" s="97">
        <f t="shared" si="1"/>
        <v>30</v>
      </c>
      <c r="BS4" s="97">
        <f t="shared" si="1"/>
        <v>31</v>
      </c>
      <c r="BT4" s="97">
        <f t="shared" si="1"/>
        <v>30</v>
      </c>
      <c r="BU4" s="97">
        <f t="shared" si="1"/>
        <v>31</v>
      </c>
      <c r="BV4" s="97">
        <f t="shared" ref="BV4:CG4" si="2">BV6-BV5+1</f>
        <v>31</v>
      </c>
      <c r="BW4" s="97">
        <f t="shared" si="2"/>
        <v>28</v>
      </c>
      <c r="BX4" s="97">
        <f t="shared" si="2"/>
        <v>31</v>
      </c>
      <c r="BY4" s="97">
        <f t="shared" si="2"/>
        <v>30</v>
      </c>
      <c r="BZ4" s="97">
        <f t="shared" si="2"/>
        <v>31</v>
      </c>
      <c r="CA4" s="97">
        <f t="shared" si="2"/>
        <v>30</v>
      </c>
      <c r="CB4" s="97">
        <f t="shared" si="2"/>
        <v>31</v>
      </c>
      <c r="CC4" s="97">
        <f t="shared" si="2"/>
        <v>31</v>
      </c>
      <c r="CD4" s="97">
        <f t="shared" si="2"/>
        <v>30</v>
      </c>
      <c r="CE4" s="97">
        <f t="shared" si="2"/>
        <v>31</v>
      </c>
      <c r="CF4" s="97">
        <f t="shared" si="2"/>
        <v>30</v>
      </c>
      <c r="CG4" s="97">
        <f t="shared" si="2"/>
        <v>31</v>
      </c>
      <c r="CH4" s="97"/>
    </row>
    <row r="5" spans="1:307" s="95" customFormat="1" ht="15.6" outlineLevel="1" x14ac:dyDescent="0.3">
      <c r="A5" s="94" t="s">
        <v>104</v>
      </c>
      <c r="C5" s="96"/>
      <c r="D5" s="579"/>
      <c r="E5" s="96"/>
      <c r="F5" s="96"/>
      <c r="N5" s="98">
        <f t="shared" ref="N5:BU5" si="3">N11</f>
        <v>44562</v>
      </c>
      <c r="O5" s="98">
        <f t="shared" si="3"/>
        <v>44593</v>
      </c>
      <c r="P5" s="98">
        <f t="shared" si="3"/>
        <v>44621</v>
      </c>
      <c r="Q5" s="98">
        <f t="shared" si="3"/>
        <v>44652</v>
      </c>
      <c r="R5" s="98">
        <f t="shared" si="3"/>
        <v>44682</v>
      </c>
      <c r="S5" s="98">
        <f t="shared" si="3"/>
        <v>44713</v>
      </c>
      <c r="T5" s="98">
        <f t="shared" si="3"/>
        <v>44743</v>
      </c>
      <c r="U5" s="98">
        <f t="shared" si="3"/>
        <v>44774</v>
      </c>
      <c r="V5" s="98">
        <f t="shared" si="3"/>
        <v>44805</v>
      </c>
      <c r="W5" s="98">
        <f t="shared" si="3"/>
        <v>44835</v>
      </c>
      <c r="X5" s="98">
        <f t="shared" si="3"/>
        <v>44866</v>
      </c>
      <c r="Y5" s="98">
        <f t="shared" si="3"/>
        <v>44896</v>
      </c>
      <c r="Z5" s="98">
        <f t="shared" si="3"/>
        <v>44927</v>
      </c>
      <c r="AA5" s="98">
        <f t="shared" si="3"/>
        <v>44958</v>
      </c>
      <c r="AB5" s="98">
        <f t="shared" si="3"/>
        <v>44986</v>
      </c>
      <c r="AC5" s="98">
        <f t="shared" si="3"/>
        <v>45017</v>
      </c>
      <c r="AD5" s="98">
        <f t="shared" si="3"/>
        <v>45047</v>
      </c>
      <c r="AE5" s="98">
        <f t="shared" si="3"/>
        <v>45078</v>
      </c>
      <c r="AF5" s="98">
        <f t="shared" si="3"/>
        <v>45108</v>
      </c>
      <c r="AG5" s="98">
        <f t="shared" si="3"/>
        <v>45139</v>
      </c>
      <c r="AH5" s="98">
        <f t="shared" si="3"/>
        <v>45170</v>
      </c>
      <c r="AI5" s="98">
        <f t="shared" si="3"/>
        <v>45200</v>
      </c>
      <c r="AJ5" s="98">
        <f t="shared" si="3"/>
        <v>45231</v>
      </c>
      <c r="AK5" s="98">
        <f t="shared" si="3"/>
        <v>45261</v>
      </c>
      <c r="AL5" s="98">
        <f t="shared" si="3"/>
        <v>45292</v>
      </c>
      <c r="AM5" s="98">
        <f t="shared" si="3"/>
        <v>45323</v>
      </c>
      <c r="AN5" s="98">
        <f t="shared" si="3"/>
        <v>45352</v>
      </c>
      <c r="AO5" s="98">
        <f t="shared" si="3"/>
        <v>45383</v>
      </c>
      <c r="AP5" s="98">
        <f t="shared" si="3"/>
        <v>45413</v>
      </c>
      <c r="AQ5" s="98">
        <f t="shared" si="3"/>
        <v>45444</v>
      </c>
      <c r="AR5" s="98">
        <f t="shared" si="3"/>
        <v>45474</v>
      </c>
      <c r="AS5" s="98">
        <f t="shared" si="3"/>
        <v>45505</v>
      </c>
      <c r="AT5" s="98">
        <f t="shared" si="3"/>
        <v>45536</v>
      </c>
      <c r="AU5" s="98">
        <f t="shared" si="3"/>
        <v>45566</v>
      </c>
      <c r="AV5" s="98">
        <f t="shared" si="3"/>
        <v>45597</v>
      </c>
      <c r="AW5" s="98">
        <f t="shared" si="3"/>
        <v>45627</v>
      </c>
      <c r="AX5" s="98">
        <f t="shared" si="3"/>
        <v>45658</v>
      </c>
      <c r="AY5" s="98">
        <f t="shared" si="3"/>
        <v>45689</v>
      </c>
      <c r="AZ5" s="98">
        <f t="shared" si="3"/>
        <v>45717</v>
      </c>
      <c r="BA5" s="98">
        <f t="shared" si="3"/>
        <v>45748</v>
      </c>
      <c r="BB5" s="98">
        <f t="shared" si="3"/>
        <v>45778</v>
      </c>
      <c r="BC5" s="98">
        <f t="shared" si="3"/>
        <v>45809</v>
      </c>
      <c r="BD5" s="98">
        <f t="shared" si="3"/>
        <v>45839</v>
      </c>
      <c r="BE5" s="98">
        <f t="shared" si="3"/>
        <v>45870</v>
      </c>
      <c r="BF5" s="98">
        <f t="shared" si="3"/>
        <v>45901</v>
      </c>
      <c r="BG5" s="98">
        <f t="shared" si="3"/>
        <v>45931</v>
      </c>
      <c r="BH5" s="98">
        <f t="shared" si="3"/>
        <v>45962</v>
      </c>
      <c r="BI5" s="98">
        <f t="shared" si="3"/>
        <v>45992</v>
      </c>
      <c r="BJ5" s="98">
        <f t="shared" si="3"/>
        <v>46023</v>
      </c>
      <c r="BK5" s="98">
        <f t="shared" si="3"/>
        <v>46054</v>
      </c>
      <c r="BL5" s="98">
        <f t="shared" si="3"/>
        <v>46082</v>
      </c>
      <c r="BM5" s="98">
        <f t="shared" si="3"/>
        <v>46113</v>
      </c>
      <c r="BN5" s="98">
        <f t="shared" si="3"/>
        <v>46143</v>
      </c>
      <c r="BO5" s="98">
        <f t="shared" si="3"/>
        <v>46174</v>
      </c>
      <c r="BP5" s="98">
        <f t="shared" si="3"/>
        <v>46204</v>
      </c>
      <c r="BQ5" s="98">
        <f t="shared" si="3"/>
        <v>46235</v>
      </c>
      <c r="BR5" s="98">
        <f t="shared" si="3"/>
        <v>46266</v>
      </c>
      <c r="BS5" s="98">
        <f t="shared" si="3"/>
        <v>46296</v>
      </c>
      <c r="BT5" s="98">
        <f t="shared" si="3"/>
        <v>46327</v>
      </c>
      <c r="BU5" s="98">
        <f t="shared" si="3"/>
        <v>46357</v>
      </c>
      <c r="BV5" s="98">
        <f t="shared" ref="BV5:CG5" si="4">BV11</f>
        <v>46388</v>
      </c>
      <c r="BW5" s="98">
        <f t="shared" si="4"/>
        <v>46419</v>
      </c>
      <c r="BX5" s="98">
        <f t="shared" si="4"/>
        <v>46447</v>
      </c>
      <c r="BY5" s="98">
        <f t="shared" si="4"/>
        <v>46478</v>
      </c>
      <c r="BZ5" s="98">
        <f t="shared" si="4"/>
        <v>46508</v>
      </c>
      <c r="CA5" s="98">
        <f t="shared" si="4"/>
        <v>46539</v>
      </c>
      <c r="CB5" s="98">
        <f t="shared" si="4"/>
        <v>46569</v>
      </c>
      <c r="CC5" s="98">
        <f t="shared" si="4"/>
        <v>46600</v>
      </c>
      <c r="CD5" s="98">
        <f t="shared" si="4"/>
        <v>46631</v>
      </c>
      <c r="CE5" s="98">
        <f t="shared" si="4"/>
        <v>46661</v>
      </c>
      <c r="CF5" s="98">
        <f t="shared" si="4"/>
        <v>46692</v>
      </c>
      <c r="CG5" s="98">
        <f t="shared" si="4"/>
        <v>46722</v>
      </c>
      <c r="CH5" s="98"/>
    </row>
    <row r="6" spans="1:307" s="95" customFormat="1" ht="15.6" outlineLevel="1" x14ac:dyDescent="0.3">
      <c r="A6" s="94" t="s">
        <v>104</v>
      </c>
      <c r="D6" s="580"/>
      <c r="N6" s="98">
        <f t="shared" ref="N6:U6" si="5">EOMONTH(N5,0)</f>
        <v>44592</v>
      </c>
      <c r="O6" s="98">
        <f t="shared" si="5"/>
        <v>44620</v>
      </c>
      <c r="P6" s="98">
        <f t="shared" si="5"/>
        <v>44651</v>
      </c>
      <c r="Q6" s="98">
        <f t="shared" si="5"/>
        <v>44681</v>
      </c>
      <c r="R6" s="98">
        <f t="shared" si="5"/>
        <v>44712</v>
      </c>
      <c r="S6" s="98">
        <f t="shared" si="5"/>
        <v>44742</v>
      </c>
      <c r="T6" s="98">
        <f t="shared" si="5"/>
        <v>44773</v>
      </c>
      <c r="U6" s="98">
        <f t="shared" si="5"/>
        <v>44804</v>
      </c>
      <c r="V6" s="98">
        <f>EOMONTH(V5,0)</f>
        <v>44834</v>
      </c>
      <c r="W6" s="98">
        <f t="shared" ref="W6:BU6" si="6">EOMONTH(W5,0)</f>
        <v>44865</v>
      </c>
      <c r="X6" s="98">
        <f t="shared" si="6"/>
        <v>44895</v>
      </c>
      <c r="Y6" s="98">
        <f t="shared" si="6"/>
        <v>44926</v>
      </c>
      <c r="Z6" s="98">
        <f t="shared" si="6"/>
        <v>44957</v>
      </c>
      <c r="AA6" s="98">
        <f t="shared" si="6"/>
        <v>44985</v>
      </c>
      <c r="AB6" s="98">
        <f t="shared" si="6"/>
        <v>45016</v>
      </c>
      <c r="AC6" s="98">
        <f t="shared" si="6"/>
        <v>45046</v>
      </c>
      <c r="AD6" s="98">
        <f t="shared" si="6"/>
        <v>45077</v>
      </c>
      <c r="AE6" s="98">
        <f t="shared" si="6"/>
        <v>45107</v>
      </c>
      <c r="AF6" s="98">
        <f t="shared" si="6"/>
        <v>45138</v>
      </c>
      <c r="AG6" s="98">
        <f t="shared" si="6"/>
        <v>45169</v>
      </c>
      <c r="AH6" s="98">
        <f t="shared" si="6"/>
        <v>45199</v>
      </c>
      <c r="AI6" s="98">
        <f t="shared" si="6"/>
        <v>45230</v>
      </c>
      <c r="AJ6" s="98">
        <f t="shared" si="6"/>
        <v>45260</v>
      </c>
      <c r="AK6" s="98">
        <f t="shared" si="6"/>
        <v>45291</v>
      </c>
      <c r="AL6" s="98">
        <f t="shared" si="6"/>
        <v>45322</v>
      </c>
      <c r="AM6" s="98">
        <f t="shared" si="6"/>
        <v>45351</v>
      </c>
      <c r="AN6" s="98">
        <f t="shared" si="6"/>
        <v>45382</v>
      </c>
      <c r="AO6" s="98">
        <f t="shared" si="6"/>
        <v>45412</v>
      </c>
      <c r="AP6" s="98">
        <f t="shared" si="6"/>
        <v>45443</v>
      </c>
      <c r="AQ6" s="98">
        <f t="shared" si="6"/>
        <v>45473</v>
      </c>
      <c r="AR6" s="98">
        <f t="shared" si="6"/>
        <v>45504</v>
      </c>
      <c r="AS6" s="98">
        <f t="shared" si="6"/>
        <v>45535</v>
      </c>
      <c r="AT6" s="98">
        <f t="shared" si="6"/>
        <v>45565</v>
      </c>
      <c r="AU6" s="98">
        <f t="shared" si="6"/>
        <v>45596</v>
      </c>
      <c r="AV6" s="98">
        <f t="shared" si="6"/>
        <v>45626</v>
      </c>
      <c r="AW6" s="98">
        <f t="shared" si="6"/>
        <v>45657</v>
      </c>
      <c r="AX6" s="98">
        <f t="shared" si="6"/>
        <v>45688</v>
      </c>
      <c r="AY6" s="98">
        <f t="shared" si="6"/>
        <v>45716</v>
      </c>
      <c r="AZ6" s="98">
        <f t="shared" si="6"/>
        <v>45747</v>
      </c>
      <c r="BA6" s="98">
        <f t="shared" si="6"/>
        <v>45777</v>
      </c>
      <c r="BB6" s="98">
        <f t="shared" si="6"/>
        <v>45808</v>
      </c>
      <c r="BC6" s="98">
        <f t="shared" si="6"/>
        <v>45838</v>
      </c>
      <c r="BD6" s="98">
        <f t="shared" si="6"/>
        <v>45869</v>
      </c>
      <c r="BE6" s="98">
        <f t="shared" si="6"/>
        <v>45900</v>
      </c>
      <c r="BF6" s="98">
        <f t="shared" si="6"/>
        <v>45930</v>
      </c>
      <c r="BG6" s="98">
        <f t="shared" si="6"/>
        <v>45961</v>
      </c>
      <c r="BH6" s="98">
        <f t="shared" si="6"/>
        <v>45991</v>
      </c>
      <c r="BI6" s="98">
        <f t="shared" si="6"/>
        <v>46022</v>
      </c>
      <c r="BJ6" s="98">
        <f t="shared" si="6"/>
        <v>46053</v>
      </c>
      <c r="BK6" s="98">
        <f t="shared" si="6"/>
        <v>46081</v>
      </c>
      <c r="BL6" s="98">
        <f t="shared" si="6"/>
        <v>46112</v>
      </c>
      <c r="BM6" s="98">
        <f t="shared" si="6"/>
        <v>46142</v>
      </c>
      <c r="BN6" s="98">
        <f t="shared" si="6"/>
        <v>46173</v>
      </c>
      <c r="BO6" s="98">
        <f t="shared" si="6"/>
        <v>46203</v>
      </c>
      <c r="BP6" s="98">
        <f t="shared" si="6"/>
        <v>46234</v>
      </c>
      <c r="BQ6" s="98">
        <f t="shared" si="6"/>
        <v>46265</v>
      </c>
      <c r="BR6" s="98">
        <f t="shared" si="6"/>
        <v>46295</v>
      </c>
      <c r="BS6" s="98">
        <f t="shared" si="6"/>
        <v>46326</v>
      </c>
      <c r="BT6" s="98">
        <f t="shared" si="6"/>
        <v>46356</v>
      </c>
      <c r="BU6" s="98">
        <f t="shared" si="6"/>
        <v>46387</v>
      </c>
      <c r="BV6" s="98">
        <f t="shared" ref="BV6:CG6" si="7">EOMONTH(BV5,0)</f>
        <v>46418</v>
      </c>
      <c r="BW6" s="98">
        <f t="shared" si="7"/>
        <v>46446</v>
      </c>
      <c r="BX6" s="98">
        <f t="shared" si="7"/>
        <v>46477</v>
      </c>
      <c r="BY6" s="98">
        <f t="shared" si="7"/>
        <v>46507</v>
      </c>
      <c r="BZ6" s="98">
        <f t="shared" si="7"/>
        <v>46538</v>
      </c>
      <c r="CA6" s="98">
        <f t="shared" si="7"/>
        <v>46568</v>
      </c>
      <c r="CB6" s="98">
        <f t="shared" si="7"/>
        <v>46599</v>
      </c>
      <c r="CC6" s="98">
        <f t="shared" si="7"/>
        <v>46630</v>
      </c>
      <c r="CD6" s="98">
        <f t="shared" si="7"/>
        <v>46660</v>
      </c>
      <c r="CE6" s="98">
        <f t="shared" si="7"/>
        <v>46691</v>
      </c>
      <c r="CF6" s="98">
        <f t="shared" si="7"/>
        <v>46721</v>
      </c>
      <c r="CG6" s="98">
        <f t="shared" si="7"/>
        <v>46752</v>
      </c>
      <c r="CH6" s="98"/>
    </row>
    <row r="7" spans="1:307" s="95" customFormat="1" ht="15.6" outlineLevel="1" x14ac:dyDescent="0.3">
      <c r="A7" s="94" t="s">
        <v>104</v>
      </c>
      <c r="D7" s="580"/>
      <c r="N7" s="99" t="str">
        <f>ROUNDUP(MONTH(N5)/3,0)&amp;"Q"&amp;RIGHT(YEAR(N5),2)</f>
        <v>1Q22</v>
      </c>
      <c r="O7" s="99" t="str">
        <f t="shared" ref="O7:BU7" si="8">ROUNDUP(MONTH(O5)/3,0)&amp;"Q"&amp;RIGHT(YEAR(O5),2)</f>
        <v>1Q22</v>
      </c>
      <c r="P7" s="99" t="str">
        <f t="shared" si="8"/>
        <v>1Q22</v>
      </c>
      <c r="Q7" s="99" t="str">
        <f t="shared" si="8"/>
        <v>2Q22</v>
      </c>
      <c r="R7" s="99" t="str">
        <f t="shared" si="8"/>
        <v>2Q22</v>
      </c>
      <c r="S7" s="99" t="str">
        <f t="shared" si="8"/>
        <v>2Q22</v>
      </c>
      <c r="T7" s="99" t="str">
        <f t="shared" si="8"/>
        <v>3Q22</v>
      </c>
      <c r="U7" s="99" t="str">
        <f t="shared" si="8"/>
        <v>3Q22</v>
      </c>
      <c r="V7" s="99" t="str">
        <f t="shared" si="8"/>
        <v>3Q22</v>
      </c>
      <c r="W7" s="99" t="str">
        <f t="shared" si="8"/>
        <v>4Q22</v>
      </c>
      <c r="X7" s="99" t="str">
        <f t="shared" si="8"/>
        <v>4Q22</v>
      </c>
      <c r="Y7" s="99" t="str">
        <f t="shared" si="8"/>
        <v>4Q22</v>
      </c>
      <c r="Z7" s="99" t="str">
        <f t="shared" si="8"/>
        <v>1Q23</v>
      </c>
      <c r="AA7" s="99" t="str">
        <f t="shared" si="8"/>
        <v>1Q23</v>
      </c>
      <c r="AB7" s="99" t="str">
        <f t="shared" si="8"/>
        <v>1Q23</v>
      </c>
      <c r="AC7" s="99" t="str">
        <f t="shared" si="8"/>
        <v>2Q23</v>
      </c>
      <c r="AD7" s="99" t="str">
        <f t="shared" si="8"/>
        <v>2Q23</v>
      </c>
      <c r="AE7" s="99" t="str">
        <f t="shared" si="8"/>
        <v>2Q23</v>
      </c>
      <c r="AF7" s="99" t="str">
        <f t="shared" si="8"/>
        <v>3Q23</v>
      </c>
      <c r="AG7" s="99" t="str">
        <f t="shared" si="8"/>
        <v>3Q23</v>
      </c>
      <c r="AH7" s="99" t="str">
        <f t="shared" si="8"/>
        <v>3Q23</v>
      </c>
      <c r="AI7" s="99" t="str">
        <f t="shared" si="8"/>
        <v>4Q23</v>
      </c>
      <c r="AJ7" s="99" t="str">
        <f t="shared" si="8"/>
        <v>4Q23</v>
      </c>
      <c r="AK7" s="99" t="str">
        <f t="shared" si="8"/>
        <v>4Q23</v>
      </c>
      <c r="AL7" s="99" t="str">
        <f t="shared" si="8"/>
        <v>1Q24</v>
      </c>
      <c r="AM7" s="99" t="str">
        <f t="shared" si="8"/>
        <v>1Q24</v>
      </c>
      <c r="AN7" s="99" t="str">
        <f t="shared" si="8"/>
        <v>1Q24</v>
      </c>
      <c r="AO7" s="99" t="str">
        <f t="shared" si="8"/>
        <v>2Q24</v>
      </c>
      <c r="AP7" s="99" t="str">
        <f t="shared" si="8"/>
        <v>2Q24</v>
      </c>
      <c r="AQ7" s="99" t="str">
        <f t="shared" si="8"/>
        <v>2Q24</v>
      </c>
      <c r="AR7" s="99" t="str">
        <f t="shared" si="8"/>
        <v>3Q24</v>
      </c>
      <c r="AS7" s="99" t="str">
        <f t="shared" si="8"/>
        <v>3Q24</v>
      </c>
      <c r="AT7" s="99" t="str">
        <f t="shared" si="8"/>
        <v>3Q24</v>
      </c>
      <c r="AU7" s="99" t="str">
        <f t="shared" si="8"/>
        <v>4Q24</v>
      </c>
      <c r="AV7" s="99" t="str">
        <f t="shared" si="8"/>
        <v>4Q24</v>
      </c>
      <c r="AW7" s="99" t="str">
        <f t="shared" si="8"/>
        <v>4Q24</v>
      </c>
      <c r="AX7" s="99" t="str">
        <f t="shared" si="8"/>
        <v>1Q25</v>
      </c>
      <c r="AY7" s="99" t="str">
        <f t="shared" si="8"/>
        <v>1Q25</v>
      </c>
      <c r="AZ7" s="99" t="str">
        <f t="shared" si="8"/>
        <v>1Q25</v>
      </c>
      <c r="BA7" s="99" t="str">
        <f t="shared" si="8"/>
        <v>2Q25</v>
      </c>
      <c r="BB7" s="99" t="str">
        <f t="shared" si="8"/>
        <v>2Q25</v>
      </c>
      <c r="BC7" s="99" t="str">
        <f t="shared" si="8"/>
        <v>2Q25</v>
      </c>
      <c r="BD7" s="99" t="str">
        <f t="shared" si="8"/>
        <v>3Q25</v>
      </c>
      <c r="BE7" s="99" t="str">
        <f t="shared" si="8"/>
        <v>3Q25</v>
      </c>
      <c r="BF7" s="99" t="str">
        <f t="shared" si="8"/>
        <v>3Q25</v>
      </c>
      <c r="BG7" s="99" t="str">
        <f t="shared" si="8"/>
        <v>4Q25</v>
      </c>
      <c r="BH7" s="99" t="str">
        <f t="shared" si="8"/>
        <v>4Q25</v>
      </c>
      <c r="BI7" s="99" t="str">
        <f t="shared" si="8"/>
        <v>4Q25</v>
      </c>
      <c r="BJ7" s="99" t="str">
        <f t="shared" si="8"/>
        <v>1Q26</v>
      </c>
      <c r="BK7" s="99" t="str">
        <f t="shared" si="8"/>
        <v>1Q26</v>
      </c>
      <c r="BL7" s="99" t="str">
        <f t="shared" si="8"/>
        <v>1Q26</v>
      </c>
      <c r="BM7" s="99" t="str">
        <f t="shared" si="8"/>
        <v>2Q26</v>
      </c>
      <c r="BN7" s="99" t="str">
        <f t="shared" si="8"/>
        <v>2Q26</v>
      </c>
      <c r="BO7" s="99" t="str">
        <f t="shared" si="8"/>
        <v>2Q26</v>
      </c>
      <c r="BP7" s="99" t="str">
        <f t="shared" si="8"/>
        <v>3Q26</v>
      </c>
      <c r="BQ7" s="99" t="str">
        <f t="shared" si="8"/>
        <v>3Q26</v>
      </c>
      <c r="BR7" s="99" t="str">
        <f t="shared" si="8"/>
        <v>3Q26</v>
      </c>
      <c r="BS7" s="99" t="str">
        <f t="shared" si="8"/>
        <v>4Q26</v>
      </c>
      <c r="BT7" s="99" t="str">
        <f t="shared" si="8"/>
        <v>4Q26</v>
      </c>
      <c r="BU7" s="99" t="str">
        <f t="shared" si="8"/>
        <v>4Q26</v>
      </c>
      <c r="BV7" s="99" t="str">
        <f t="shared" ref="BV7:CG7" si="9">ROUNDUP(MONTH(BV5)/3,0)&amp;"Q"&amp;RIGHT(YEAR(BV5),2)</f>
        <v>1Q27</v>
      </c>
      <c r="BW7" s="99" t="str">
        <f t="shared" si="9"/>
        <v>1Q27</v>
      </c>
      <c r="BX7" s="99" t="str">
        <f t="shared" si="9"/>
        <v>1Q27</v>
      </c>
      <c r="BY7" s="99" t="str">
        <f t="shared" si="9"/>
        <v>2Q27</v>
      </c>
      <c r="BZ7" s="99" t="str">
        <f t="shared" si="9"/>
        <v>2Q27</v>
      </c>
      <c r="CA7" s="99" t="str">
        <f t="shared" si="9"/>
        <v>2Q27</v>
      </c>
      <c r="CB7" s="99" t="str">
        <f t="shared" si="9"/>
        <v>3Q27</v>
      </c>
      <c r="CC7" s="99" t="str">
        <f t="shared" si="9"/>
        <v>3Q27</v>
      </c>
      <c r="CD7" s="99" t="str">
        <f t="shared" si="9"/>
        <v>3Q27</v>
      </c>
      <c r="CE7" s="99" t="str">
        <f t="shared" si="9"/>
        <v>4Q27</v>
      </c>
      <c r="CF7" s="99" t="str">
        <f t="shared" si="9"/>
        <v>4Q27</v>
      </c>
      <c r="CG7" s="99" t="str">
        <f t="shared" si="9"/>
        <v>4Q27</v>
      </c>
      <c r="CH7" s="99"/>
      <c r="CJ7" s="100" t="str">
        <f t="shared" ref="CJ7:DO7" si="10">N7</f>
        <v>1Q22</v>
      </c>
      <c r="CK7" s="100" t="str">
        <f t="shared" si="10"/>
        <v>1Q22</v>
      </c>
      <c r="CL7" s="100" t="str">
        <f t="shared" si="10"/>
        <v>1Q22</v>
      </c>
      <c r="CM7" s="100" t="str">
        <f t="shared" si="10"/>
        <v>2Q22</v>
      </c>
      <c r="CN7" s="100" t="str">
        <f t="shared" si="10"/>
        <v>2Q22</v>
      </c>
      <c r="CO7" s="100" t="str">
        <f t="shared" si="10"/>
        <v>2Q22</v>
      </c>
      <c r="CP7" s="100" t="str">
        <f t="shared" si="10"/>
        <v>3Q22</v>
      </c>
      <c r="CQ7" s="100" t="str">
        <f t="shared" si="10"/>
        <v>3Q22</v>
      </c>
      <c r="CR7" s="100" t="str">
        <f t="shared" si="10"/>
        <v>3Q22</v>
      </c>
      <c r="CS7" s="100" t="str">
        <f t="shared" si="10"/>
        <v>4Q22</v>
      </c>
      <c r="CT7" s="100" t="str">
        <f t="shared" si="10"/>
        <v>4Q22</v>
      </c>
      <c r="CU7" s="100" t="str">
        <f t="shared" si="10"/>
        <v>4Q22</v>
      </c>
      <c r="CV7" s="100" t="str">
        <f t="shared" si="10"/>
        <v>1Q23</v>
      </c>
      <c r="CW7" s="100" t="str">
        <f t="shared" si="10"/>
        <v>1Q23</v>
      </c>
      <c r="CX7" s="100" t="str">
        <f t="shared" si="10"/>
        <v>1Q23</v>
      </c>
      <c r="CY7" s="100" t="str">
        <f t="shared" si="10"/>
        <v>2Q23</v>
      </c>
      <c r="CZ7" s="100" t="str">
        <f t="shared" si="10"/>
        <v>2Q23</v>
      </c>
      <c r="DA7" s="100" t="str">
        <f t="shared" si="10"/>
        <v>2Q23</v>
      </c>
      <c r="DB7" s="100" t="str">
        <f t="shared" si="10"/>
        <v>3Q23</v>
      </c>
      <c r="DC7" s="100" t="str">
        <f t="shared" si="10"/>
        <v>3Q23</v>
      </c>
      <c r="DD7" s="100" t="str">
        <f t="shared" si="10"/>
        <v>3Q23</v>
      </c>
      <c r="DE7" s="100" t="str">
        <f t="shared" si="10"/>
        <v>4Q23</v>
      </c>
      <c r="DF7" s="100" t="str">
        <f t="shared" si="10"/>
        <v>4Q23</v>
      </c>
      <c r="DG7" s="100" t="str">
        <f t="shared" si="10"/>
        <v>4Q23</v>
      </c>
      <c r="DH7" s="100" t="str">
        <f t="shared" si="10"/>
        <v>1Q24</v>
      </c>
      <c r="DI7" s="100" t="str">
        <f t="shared" si="10"/>
        <v>1Q24</v>
      </c>
      <c r="DJ7" s="100" t="str">
        <f t="shared" si="10"/>
        <v>1Q24</v>
      </c>
      <c r="DK7" s="100" t="str">
        <f t="shared" si="10"/>
        <v>2Q24</v>
      </c>
      <c r="DL7" s="100" t="str">
        <f t="shared" si="10"/>
        <v>2Q24</v>
      </c>
      <c r="DM7" s="100" t="str">
        <f t="shared" si="10"/>
        <v>2Q24</v>
      </c>
      <c r="DN7" s="100" t="str">
        <f t="shared" si="10"/>
        <v>3Q24</v>
      </c>
      <c r="DO7" s="100" t="str">
        <f t="shared" si="10"/>
        <v>3Q24</v>
      </c>
      <c r="DP7" s="100" t="str">
        <f t="shared" ref="DP7:EQ7" si="11">AT7</f>
        <v>3Q24</v>
      </c>
      <c r="DQ7" s="100" t="str">
        <f t="shared" si="11"/>
        <v>4Q24</v>
      </c>
      <c r="DR7" s="100" t="str">
        <f t="shared" si="11"/>
        <v>4Q24</v>
      </c>
      <c r="DS7" s="100" t="str">
        <f t="shared" si="11"/>
        <v>4Q24</v>
      </c>
      <c r="DT7" s="100" t="str">
        <f t="shared" si="11"/>
        <v>1Q25</v>
      </c>
      <c r="DU7" s="100" t="str">
        <f t="shared" si="11"/>
        <v>1Q25</v>
      </c>
      <c r="DV7" s="100" t="str">
        <f t="shared" si="11"/>
        <v>1Q25</v>
      </c>
      <c r="DW7" s="100" t="str">
        <f t="shared" si="11"/>
        <v>2Q25</v>
      </c>
      <c r="DX7" s="100" t="str">
        <f t="shared" si="11"/>
        <v>2Q25</v>
      </c>
      <c r="DY7" s="100" t="str">
        <f t="shared" si="11"/>
        <v>2Q25</v>
      </c>
      <c r="DZ7" s="100" t="str">
        <f t="shared" si="11"/>
        <v>3Q25</v>
      </c>
      <c r="EA7" s="100" t="str">
        <f t="shared" si="11"/>
        <v>3Q25</v>
      </c>
      <c r="EB7" s="100" t="str">
        <f t="shared" si="11"/>
        <v>3Q25</v>
      </c>
      <c r="EC7" s="100" t="str">
        <f t="shared" si="11"/>
        <v>4Q25</v>
      </c>
      <c r="ED7" s="100" t="str">
        <f t="shared" si="11"/>
        <v>4Q25</v>
      </c>
      <c r="EE7" s="100" t="str">
        <f t="shared" si="11"/>
        <v>4Q25</v>
      </c>
      <c r="EF7" s="100" t="str">
        <f t="shared" si="11"/>
        <v>1Q26</v>
      </c>
      <c r="EG7" s="100" t="str">
        <f t="shared" si="11"/>
        <v>1Q26</v>
      </c>
      <c r="EH7" s="100" t="str">
        <f t="shared" si="11"/>
        <v>1Q26</v>
      </c>
      <c r="EI7" s="100" t="str">
        <f t="shared" si="11"/>
        <v>2Q26</v>
      </c>
      <c r="EJ7" s="100" t="str">
        <f t="shared" si="11"/>
        <v>2Q26</v>
      </c>
      <c r="EK7" s="100" t="str">
        <f t="shared" si="11"/>
        <v>2Q26</v>
      </c>
      <c r="EL7" s="100" t="str">
        <f t="shared" si="11"/>
        <v>3Q26</v>
      </c>
      <c r="EM7" s="100" t="str">
        <f t="shared" si="11"/>
        <v>3Q26</v>
      </c>
      <c r="EN7" s="100" t="str">
        <f t="shared" si="11"/>
        <v>3Q26</v>
      </c>
      <c r="EO7" s="100" t="str">
        <f t="shared" si="11"/>
        <v>4Q26</v>
      </c>
      <c r="EP7" s="100" t="str">
        <f t="shared" si="11"/>
        <v>4Q26</v>
      </c>
      <c r="EQ7" s="100" t="str">
        <f t="shared" si="11"/>
        <v>4Q26</v>
      </c>
      <c r="ER7" s="100" t="str">
        <f t="shared" ref="ER7:FC7" si="12">BV7</f>
        <v>1Q27</v>
      </c>
      <c r="ES7" s="100" t="str">
        <f t="shared" si="12"/>
        <v>1Q27</v>
      </c>
      <c r="ET7" s="100" t="str">
        <f t="shared" si="12"/>
        <v>1Q27</v>
      </c>
      <c r="EU7" s="100" t="str">
        <f t="shared" si="12"/>
        <v>2Q27</v>
      </c>
      <c r="EV7" s="100" t="str">
        <f t="shared" si="12"/>
        <v>2Q27</v>
      </c>
      <c r="EW7" s="100" t="str">
        <f t="shared" si="12"/>
        <v>2Q27</v>
      </c>
      <c r="EX7" s="100" t="str">
        <f t="shared" si="12"/>
        <v>3Q27</v>
      </c>
      <c r="EY7" s="100" t="str">
        <f t="shared" si="12"/>
        <v>3Q27</v>
      </c>
      <c r="EZ7" s="100" t="str">
        <f t="shared" si="12"/>
        <v>3Q27</v>
      </c>
      <c r="FA7" s="100" t="str">
        <f t="shared" si="12"/>
        <v>4Q27</v>
      </c>
      <c r="FB7" s="100" t="str">
        <f t="shared" si="12"/>
        <v>4Q27</v>
      </c>
      <c r="FC7" s="100" t="str">
        <f t="shared" si="12"/>
        <v>4Q27</v>
      </c>
      <c r="FE7" s="100" t="str">
        <f t="shared" ref="FE7:GJ7" si="13">N7</f>
        <v>1Q22</v>
      </c>
      <c r="FF7" s="100" t="str">
        <f t="shared" si="13"/>
        <v>1Q22</v>
      </c>
      <c r="FG7" s="100" t="str">
        <f t="shared" si="13"/>
        <v>1Q22</v>
      </c>
      <c r="FH7" s="100" t="str">
        <f t="shared" si="13"/>
        <v>2Q22</v>
      </c>
      <c r="FI7" s="100" t="str">
        <f t="shared" si="13"/>
        <v>2Q22</v>
      </c>
      <c r="FJ7" s="100" t="str">
        <f t="shared" si="13"/>
        <v>2Q22</v>
      </c>
      <c r="FK7" s="100" t="str">
        <f t="shared" si="13"/>
        <v>3Q22</v>
      </c>
      <c r="FL7" s="100" t="str">
        <f t="shared" si="13"/>
        <v>3Q22</v>
      </c>
      <c r="FM7" s="100" t="str">
        <f t="shared" si="13"/>
        <v>3Q22</v>
      </c>
      <c r="FN7" s="100" t="str">
        <f t="shared" si="13"/>
        <v>4Q22</v>
      </c>
      <c r="FO7" s="100" t="str">
        <f t="shared" si="13"/>
        <v>4Q22</v>
      </c>
      <c r="FP7" s="100" t="str">
        <f t="shared" si="13"/>
        <v>4Q22</v>
      </c>
      <c r="FQ7" s="100" t="str">
        <f t="shared" si="13"/>
        <v>1Q23</v>
      </c>
      <c r="FR7" s="100" t="str">
        <f t="shared" si="13"/>
        <v>1Q23</v>
      </c>
      <c r="FS7" s="100" t="str">
        <f t="shared" si="13"/>
        <v>1Q23</v>
      </c>
      <c r="FT7" s="100" t="str">
        <f t="shared" si="13"/>
        <v>2Q23</v>
      </c>
      <c r="FU7" s="100" t="str">
        <f t="shared" si="13"/>
        <v>2Q23</v>
      </c>
      <c r="FV7" s="100" t="str">
        <f t="shared" si="13"/>
        <v>2Q23</v>
      </c>
      <c r="FW7" s="100" t="str">
        <f t="shared" si="13"/>
        <v>3Q23</v>
      </c>
      <c r="FX7" s="100" t="str">
        <f t="shared" si="13"/>
        <v>3Q23</v>
      </c>
      <c r="FY7" s="100" t="str">
        <f t="shared" si="13"/>
        <v>3Q23</v>
      </c>
      <c r="FZ7" s="100" t="str">
        <f t="shared" si="13"/>
        <v>4Q23</v>
      </c>
      <c r="GA7" s="100" t="str">
        <f t="shared" si="13"/>
        <v>4Q23</v>
      </c>
      <c r="GB7" s="100" t="str">
        <f t="shared" si="13"/>
        <v>4Q23</v>
      </c>
      <c r="GC7" s="100" t="str">
        <f t="shared" si="13"/>
        <v>1Q24</v>
      </c>
      <c r="GD7" s="100" t="str">
        <f t="shared" si="13"/>
        <v>1Q24</v>
      </c>
      <c r="GE7" s="100" t="str">
        <f t="shared" si="13"/>
        <v>1Q24</v>
      </c>
      <c r="GF7" s="100" t="str">
        <f t="shared" si="13"/>
        <v>2Q24</v>
      </c>
      <c r="GG7" s="100" t="str">
        <f t="shared" si="13"/>
        <v>2Q24</v>
      </c>
      <c r="GH7" s="100" t="str">
        <f t="shared" si="13"/>
        <v>2Q24</v>
      </c>
      <c r="GI7" s="100" t="str">
        <f t="shared" si="13"/>
        <v>3Q24</v>
      </c>
      <c r="GJ7" s="100" t="str">
        <f t="shared" si="13"/>
        <v>3Q24</v>
      </c>
      <c r="GK7" s="100" t="str">
        <f t="shared" ref="GK7:HL7" si="14">AT7</f>
        <v>3Q24</v>
      </c>
      <c r="GL7" s="100" t="str">
        <f t="shared" si="14"/>
        <v>4Q24</v>
      </c>
      <c r="GM7" s="100" t="str">
        <f t="shared" si="14"/>
        <v>4Q24</v>
      </c>
      <c r="GN7" s="100" t="str">
        <f t="shared" si="14"/>
        <v>4Q24</v>
      </c>
      <c r="GO7" s="100" t="str">
        <f t="shared" si="14"/>
        <v>1Q25</v>
      </c>
      <c r="GP7" s="100" t="str">
        <f t="shared" si="14"/>
        <v>1Q25</v>
      </c>
      <c r="GQ7" s="100" t="str">
        <f t="shared" si="14"/>
        <v>1Q25</v>
      </c>
      <c r="GR7" s="100" t="str">
        <f t="shared" si="14"/>
        <v>2Q25</v>
      </c>
      <c r="GS7" s="100" t="str">
        <f t="shared" si="14"/>
        <v>2Q25</v>
      </c>
      <c r="GT7" s="100" t="str">
        <f t="shared" si="14"/>
        <v>2Q25</v>
      </c>
      <c r="GU7" s="100" t="str">
        <f t="shared" si="14"/>
        <v>3Q25</v>
      </c>
      <c r="GV7" s="100" t="str">
        <f t="shared" si="14"/>
        <v>3Q25</v>
      </c>
      <c r="GW7" s="100" t="str">
        <f t="shared" si="14"/>
        <v>3Q25</v>
      </c>
      <c r="GX7" s="100" t="str">
        <f t="shared" si="14"/>
        <v>4Q25</v>
      </c>
      <c r="GY7" s="100" t="str">
        <f t="shared" si="14"/>
        <v>4Q25</v>
      </c>
      <c r="GZ7" s="100" t="str">
        <f t="shared" si="14"/>
        <v>4Q25</v>
      </c>
      <c r="HA7" s="100" t="str">
        <f t="shared" si="14"/>
        <v>1Q26</v>
      </c>
      <c r="HB7" s="100" t="str">
        <f t="shared" si="14"/>
        <v>1Q26</v>
      </c>
      <c r="HC7" s="100" t="str">
        <f t="shared" si="14"/>
        <v>1Q26</v>
      </c>
      <c r="HD7" s="100" t="str">
        <f t="shared" si="14"/>
        <v>2Q26</v>
      </c>
      <c r="HE7" s="100" t="str">
        <f t="shared" si="14"/>
        <v>2Q26</v>
      </c>
      <c r="HF7" s="100" t="str">
        <f t="shared" si="14"/>
        <v>2Q26</v>
      </c>
      <c r="HG7" s="100" t="str">
        <f t="shared" si="14"/>
        <v>3Q26</v>
      </c>
      <c r="HH7" s="100" t="str">
        <f t="shared" si="14"/>
        <v>3Q26</v>
      </c>
      <c r="HI7" s="100" t="str">
        <f t="shared" si="14"/>
        <v>3Q26</v>
      </c>
      <c r="HJ7" s="100" t="str">
        <f t="shared" si="14"/>
        <v>4Q26</v>
      </c>
      <c r="HK7" s="100" t="str">
        <f t="shared" si="14"/>
        <v>4Q26</v>
      </c>
      <c r="HL7" s="100" t="str">
        <f t="shared" si="14"/>
        <v>4Q26</v>
      </c>
      <c r="HM7" s="100" t="str">
        <f t="shared" ref="HM7:HX7" si="15">BV7</f>
        <v>1Q27</v>
      </c>
      <c r="HN7" s="100" t="str">
        <f t="shared" si="15"/>
        <v>1Q27</v>
      </c>
      <c r="HO7" s="100" t="str">
        <f t="shared" si="15"/>
        <v>1Q27</v>
      </c>
      <c r="HP7" s="100" t="str">
        <f t="shared" si="15"/>
        <v>2Q27</v>
      </c>
      <c r="HQ7" s="100" t="str">
        <f t="shared" si="15"/>
        <v>2Q27</v>
      </c>
      <c r="HR7" s="100" t="str">
        <f t="shared" si="15"/>
        <v>2Q27</v>
      </c>
      <c r="HS7" s="100" t="str">
        <f t="shared" si="15"/>
        <v>3Q27</v>
      </c>
      <c r="HT7" s="100" t="str">
        <f t="shared" si="15"/>
        <v>3Q27</v>
      </c>
      <c r="HU7" s="100" t="str">
        <f t="shared" si="15"/>
        <v>3Q27</v>
      </c>
      <c r="HV7" s="100" t="str">
        <f t="shared" si="15"/>
        <v>4Q27</v>
      </c>
      <c r="HW7" s="100" t="str">
        <f t="shared" si="15"/>
        <v>4Q27</v>
      </c>
      <c r="HX7" s="100" t="str">
        <f t="shared" si="15"/>
        <v>4Q27</v>
      </c>
      <c r="HY7" s="100"/>
      <c r="IB7" s="100" t="str">
        <f t="shared" ref="IB7:JG7" si="16">N7</f>
        <v>1Q22</v>
      </c>
      <c r="IC7" s="100" t="str">
        <f t="shared" si="16"/>
        <v>1Q22</v>
      </c>
      <c r="ID7" s="100" t="str">
        <f t="shared" si="16"/>
        <v>1Q22</v>
      </c>
      <c r="IE7" s="100" t="str">
        <f t="shared" si="16"/>
        <v>2Q22</v>
      </c>
      <c r="IF7" s="100" t="str">
        <f t="shared" si="16"/>
        <v>2Q22</v>
      </c>
      <c r="IG7" s="100" t="str">
        <f t="shared" si="16"/>
        <v>2Q22</v>
      </c>
      <c r="IH7" s="100" t="str">
        <f t="shared" si="16"/>
        <v>3Q22</v>
      </c>
      <c r="II7" s="100" t="str">
        <f t="shared" si="16"/>
        <v>3Q22</v>
      </c>
      <c r="IJ7" s="100" t="str">
        <f t="shared" si="16"/>
        <v>3Q22</v>
      </c>
      <c r="IK7" s="100" t="str">
        <f t="shared" si="16"/>
        <v>4Q22</v>
      </c>
      <c r="IL7" s="100" t="str">
        <f t="shared" si="16"/>
        <v>4Q22</v>
      </c>
      <c r="IM7" s="100" t="str">
        <f t="shared" si="16"/>
        <v>4Q22</v>
      </c>
      <c r="IN7" s="100" t="str">
        <f t="shared" si="16"/>
        <v>1Q23</v>
      </c>
      <c r="IO7" s="100" t="str">
        <f t="shared" si="16"/>
        <v>1Q23</v>
      </c>
      <c r="IP7" s="100" t="str">
        <f t="shared" si="16"/>
        <v>1Q23</v>
      </c>
      <c r="IQ7" s="100" t="str">
        <f t="shared" si="16"/>
        <v>2Q23</v>
      </c>
      <c r="IR7" s="100" t="str">
        <f t="shared" si="16"/>
        <v>2Q23</v>
      </c>
      <c r="IS7" s="100" t="str">
        <f t="shared" si="16"/>
        <v>2Q23</v>
      </c>
      <c r="IT7" s="100" t="str">
        <f t="shared" si="16"/>
        <v>3Q23</v>
      </c>
      <c r="IU7" s="100" t="str">
        <f t="shared" si="16"/>
        <v>3Q23</v>
      </c>
      <c r="IV7" s="100" t="str">
        <f t="shared" si="16"/>
        <v>3Q23</v>
      </c>
      <c r="IW7" s="100" t="str">
        <f t="shared" si="16"/>
        <v>4Q23</v>
      </c>
      <c r="IX7" s="100" t="str">
        <f t="shared" si="16"/>
        <v>4Q23</v>
      </c>
      <c r="IY7" s="100" t="str">
        <f t="shared" si="16"/>
        <v>4Q23</v>
      </c>
      <c r="IZ7" s="100" t="str">
        <f t="shared" si="16"/>
        <v>1Q24</v>
      </c>
      <c r="JA7" s="100" t="str">
        <f t="shared" si="16"/>
        <v>1Q24</v>
      </c>
      <c r="JB7" s="100" t="str">
        <f t="shared" si="16"/>
        <v>1Q24</v>
      </c>
      <c r="JC7" s="100" t="str">
        <f t="shared" si="16"/>
        <v>2Q24</v>
      </c>
      <c r="JD7" s="100" t="str">
        <f t="shared" si="16"/>
        <v>2Q24</v>
      </c>
      <c r="JE7" s="100" t="str">
        <f t="shared" si="16"/>
        <v>2Q24</v>
      </c>
      <c r="JF7" s="100" t="str">
        <f t="shared" si="16"/>
        <v>3Q24</v>
      </c>
      <c r="JG7" s="100" t="str">
        <f t="shared" si="16"/>
        <v>3Q24</v>
      </c>
      <c r="JH7" s="100" t="str">
        <f t="shared" ref="JH7:KI7" si="17">AT7</f>
        <v>3Q24</v>
      </c>
      <c r="JI7" s="100" t="str">
        <f t="shared" si="17"/>
        <v>4Q24</v>
      </c>
      <c r="JJ7" s="100" t="str">
        <f t="shared" si="17"/>
        <v>4Q24</v>
      </c>
      <c r="JK7" s="100" t="str">
        <f t="shared" si="17"/>
        <v>4Q24</v>
      </c>
      <c r="JL7" s="100" t="str">
        <f t="shared" si="17"/>
        <v>1Q25</v>
      </c>
      <c r="JM7" s="100" t="str">
        <f t="shared" si="17"/>
        <v>1Q25</v>
      </c>
      <c r="JN7" s="100" t="str">
        <f t="shared" si="17"/>
        <v>1Q25</v>
      </c>
      <c r="JO7" s="100" t="str">
        <f t="shared" si="17"/>
        <v>2Q25</v>
      </c>
      <c r="JP7" s="100" t="str">
        <f t="shared" si="17"/>
        <v>2Q25</v>
      </c>
      <c r="JQ7" s="100" t="str">
        <f t="shared" si="17"/>
        <v>2Q25</v>
      </c>
      <c r="JR7" s="100" t="str">
        <f t="shared" si="17"/>
        <v>3Q25</v>
      </c>
      <c r="JS7" s="100" t="str">
        <f t="shared" si="17"/>
        <v>3Q25</v>
      </c>
      <c r="JT7" s="100" t="str">
        <f t="shared" si="17"/>
        <v>3Q25</v>
      </c>
      <c r="JU7" s="100" t="str">
        <f t="shared" si="17"/>
        <v>4Q25</v>
      </c>
      <c r="JV7" s="100" t="str">
        <f t="shared" si="17"/>
        <v>4Q25</v>
      </c>
      <c r="JW7" s="100" t="str">
        <f t="shared" si="17"/>
        <v>4Q25</v>
      </c>
      <c r="JX7" s="100" t="str">
        <f t="shared" si="17"/>
        <v>1Q26</v>
      </c>
      <c r="JY7" s="100" t="str">
        <f t="shared" si="17"/>
        <v>1Q26</v>
      </c>
      <c r="JZ7" s="100" t="str">
        <f t="shared" si="17"/>
        <v>1Q26</v>
      </c>
      <c r="KA7" s="100" t="str">
        <f t="shared" si="17"/>
        <v>2Q26</v>
      </c>
      <c r="KB7" s="100" t="str">
        <f t="shared" si="17"/>
        <v>2Q26</v>
      </c>
      <c r="KC7" s="100" t="str">
        <f t="shared" si="17"/>
        <v>2Q26</v>
      </c>
      <c r="KD7" s="100" t="str">
        <f t="shared" si="17"/>
        <v>3Q26</v>
      </c>
      <c r="KE7" s="100" t="str">
        <f t="shared" si="17"/>
        <v>3Q26</v>
      </c>
      <c r="KF7" s="100" t="str">
        <f t="shared" si="17"/>
        <v>3Q26</v>
      </c>
      <c r="KG7" s="100" t="str">
        <f t="shared" si="17"/>
        <v>4Q26</v>
      </c>
      <c r="KH7" s="100" t="str">
        <f t="shared" si="17"/>
        <v>4Q26</v>
      </c>
      <c r="KI7" s="100" t="str">
        <f t="shared" si="17"/>
        <v>4Q26</v>
      </c>
      <c r="KJ7" s="100" t="str">
        <f t="shared" ref="KJ7:KU7" si="18">BV7</f>
        <v>1Q27</v>
      </c>
      <c r="KK7" s="100" t="str">
        <f t="shared" si="18"/>
        <v>1Q27</v>
      </c>
      <c r="KL7" s="100" t="str">
        <f t="shared" si="18"/>
        <v>1Q27</v>
      </c>
      <c r="KM7" s="100" t="str">
        <f t="shared" si="18"/>
        <v>2Q27</v>
      </c>
      <c r="KN7" s="100" t="str">
        <f t="shared" si="18"/>
        <v>2Q27</v>
      </c>
      <c r="KO7" s="100" t="str">
        <f t="shared" si="18"/>
        <v>2Q27</v>
      </c>
      <c r="KP7" s="100" t="str">
        <f t="shared" si="18"/>
        <v>3Q27</v>
      </c>
      <c r="KQ7" s="100" t="str">
        <f t="shared" si="18"/>
        <v>3Q27</v>
      </c>
      <c r="KR7" s="100" t="str">
        <f t="shared" si="18"/>
        <v>3Q27</v>
      </c>
      <c r="KS7" s="100" t="str">
        <f t="shared" si="18"/>
        <v>4Q27</v>
      </c>
      <c r="KT7" s="100" t="str">
        <f t="shared" si="18"/>
        <v>4Q27</v>
      </c>
      <c r="KU7" s="100" t="str">
        <f t="shared" si="18"/>
        <v>4Q27</v>
      </c>
    </row>
    <row r="8" spans="1:307" s="95" customFormat="1" ht="15.6" x14ac:dyDescent="0.3">
      <c r="D8" s="580"/>
      <c r="N8" s="101"/>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J8" s="96" t="s">
        <v>105</v>
      </c>
      <c r="FE8" s="96" t="s">
        <v>106</v>
      </c>
      <c r="IB8" s="96" t="s">
        <v>107</v>
      </c>
    </row>
    <row r="9" spans="1:307" s="95" customFormat="1" ht="15.6" x14ac:dyDescent="0.3">
      <c r="A9" s="103"/>
      <c r="B9" s="104" t="s">
        <v>108</v>
      </c>
      <c r="D9" s="580"/>
      <c r="N9" s="101" t="s">
        <v>21</v>
      </c>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J9" s="96"/>
      <c r="FE9" s="96"/>
      <c r="IB9" s="96"/>
    </row>
    <row r="10" spans="1:307" s="95" customFormat="1" ht="15.6" x14ac:dyDescent="0.3">
      <c r="D10" s="580"/>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J10" s="96"/>
      <c r="FE10" s="96"/>
      <c r="IB10" s="96"/>
    </row>
    <row r="11" spans="1:307" s="95" customFormat="1" ht="15.6" x14ac:dyDescent="0.3">
      <c r="A11" s="105" t="s">
        <v>109</v>
      </c>
      <c r="B11" s="106" t="s">
        <v>110</v>
      </c>
      <c r="C11" s="106" t="s">
        <v>111</v>
      </c>
      <c r="D11" s="107" t="s">
        <v>272</v>
      </c>
      <c r="E11" s="107" t="s">
        <v>112</v>
      </c>
      <c r="F11" s="107" t="s">
        <v>160</v>
      </c>
      <c r="G11" s="107" t="s">
        <v>113</v>
      </c>
      <c r="H11" s="107" t="s">
        <v>114</v>
      </c>
      <c r="I11" s="107" t="s">
        <v>16</v>
      </c>
      <c r="J11" s="107" t="s">
        <v>115</v>
      </c>
      <c r="K11" s="107" t="s">
        <v>116</v>
      </c>
      <c r="L11" s="108" t="s">
        <v>117</v>
      </c>
      <c r="N11" s="109">
        <f>Controls!B5</f>
        <v>44562</v>
      </c>
      <c r="O11" s="110">
        <f>DATE(YEAR(N11),MONTH(N11)+1,DAY(N11))</f>
        <v>44593</v>
      </c>
      <c r="P11" s="110">
        <f>DATE(YEAR(O11),MONTH(O11)+1,DAY(O11))</f>
        <v>44621</v>
      </c>
      <c r="Q11" s="110">
        <f t="shared" ref="Q11:BT11" si="19">DATE(YEAR(P11),MONTH(P11)+1,DAY(P11))</f>
        <v>44652</v>
      </c>
      <c r="R11" s="110">
        <f t="shared" si="19"/>
        <v>44682</v>
      </c>
      <c r="S11" s="110">
        <f t="shared" si="19"/>
        <v>44713</v>
      </c>
      <c r="T11" s="110">
        <f t="shared" si="19"/>
        <v>44743</v>
      </c>
      <c r="U11" s="110">
        <f t="shared" si="19"/>
        <v>44774</v>
      </c>
      <c r="V11" s="110">
        <f t="shared" si="19"/>
        <v>44805</v>
      </c>
      <c r="W11" s="110">
        <f t="shared" si="19"/>
        <v>44835</v>
      </c>
      <c r="X11" s="110">
        <f t="shared" si="19"/>
        <v>44866</v>
      </c>
      <c r="Y11" s="110">
        <f t="shared" si="19"/>
        <v>44896</v>
      </c>
      <c r="Z11" s="110">
        <f t="shared" si="19"/>
        <v>44927</v>
      </c>
      <c r="AA11" s="110">
        <f t="shared" si="19"/>
        <v>44958</v>
      </c>
      <c r="AB11" s="110">
        <f t="shared" si="19"/>
        <v>44986</v>
      </c>
      <c r="AC11" s="110">
        <f t="shared" si="19"/>
        <v>45017</v>
      </c>
      <c r="AD11" s="110">
        <f t="shared" si="19"/>
        <v>45047</v>
      </c>
      <c r="AE11" s="110">
        <f t="shared" si="19"/>
        <v>45078</v>
      </c>
      <c r="AF11" s="110">
        <f t="shared" si="19"/>
        <v>45108</v>
      </c>
      <c r="AG11" s="110">
        <f t="shared" si="19"/>
        <v>45139</v>
      </c>
      <c r="AH11" s="110">
        <f t="shared" si="19"/>
        <v>45170</v>
      </c>
      <c r="AI11" s="110">
        <f t="shared" si="19"/>
        <v>45200</v>
      </c>
      <c r="AJ11" s="110">
        <f t="shared" si="19"/>
        <v>45231</v>
      </c>
      <c r="AK11" s="110">
        <f t="shared" si="19"/>
        <v>45261</v>
      </c>
      <c r="AL11" s="110">
        <f t="shared" si="19"/>
        <v>45292</v>
      </c>
      <c r="AM11" s="110">
        <f t="shared" si="19"/>
        <v>45323</v>
      </c>
      <c r="AN11" s="110">
        <f t="shared" si="19"/>
        <v>45352</v>
      </c>
      <c r="AO11" s="110">
        <f t="shared" si="19"/>
        <v>45383</v>
      </c>
      <c r="AP11" s="110">
        <f t="shared" si="19"/>
        <v>45413</v>
      </c>
      <c r="AQ11" s="110">
        <f t="shared" si="19"/>
        <v>45444</v>
      </c>
      <c r="AR11" s="110">
        <f t="shared" si="19"/>
        <v>45474</v>
      </c>
      <c r="AS11" s="110">
        <f t="shared" si="19"/>
        <v>45505</v>
      </c>
      <c r="AT11" s="110">
        <f t="shared" si="19"/>
        <v>45536</v>
      </c>
      <c r="AU11" s="110">
        <f t="shared" si="19"/>
        <v>45566</v>
      </c>
      <c r="AV11" s="110">
        <f t="shared" si="19"/>
        <v>45597</v>
      </c>
      <c r="AW11" s="110">
        <f t="shared" si="19"/>
        <v>45627</v>
      </c>
      <c r="AX11" s="110">
        <f t="shared" si="19"/>
        <v>45658</v>
      </c>
      <c r="AY11" s="110">
        <f t="shared" si="19"/>
        <v>45689</v>
      </c>
      <c r="AZ11" s="110">
        <f t="shared" si="19"/>
        <v>45717</v>
      </c>
      <c r="BA11" s="110">
        <f t="shared" si="19"/>
        <v>45748</v>
      </c>
      <c r="BB11" s="110">
        <f t="shared" si="19"/>
        <v>45778</v>
      </c>
      <c r="BC11" s="110">
        <f t="shared" si="19"/>
        <v>45809</v>
      </c>
      <c r="BD11" s="110">
        <f t="shared" si="19"/>
        <v>45839</v>
      </c>
      <c r="BE11" s="110">
        <f t="shared" si="19"/>
        <v>45870</v>
      </c>
      <c r="BF11" s="110">
        <f t="shared" si="19"/>
        <v>45901</v>
      </c>
      <c r="BG11" s="110">
        <f t="shared" si="19"/>
        <v>45931</v>
      </c>
      <c r="BH11" s="110">
        <f t="shared" si="19"/>
        <v>45962</v>
      </c>
      <c r="BI11" s="110">
        <f t="shared" si="19"/>
        <v>45992</v>
      </c>
      <c r="BJ11" s="110">
        <f t="shared" si="19"/>
        <v>46023</v>
      </c>
      <c r="BK11" s="110">
        <f t="shared" si="19"/>
        <v>46054</v>
      </c>
      <c r="BL11" s="110">
        <f t="shared" si="19"/>
        <v>46082</v>
      </c>
      <c r="BM11" s="110">
        <f t="shared" si="19"/>
        <v>46113</v>
      </c>
      <c r="BN11" s="110">
        <f t="shared" si="19"/>
        <v>46143</v>
      </c>
      <c r="BO11" s="110">
        <f t="shared" si="19"/>
        <v>46174</v>
      </c>
      <c r="BP11" s="110">
        <f t="shared" si="19"/>
        <v>46204</v>
      </c>
      <c r="BQ11" s="110">
        <f t="shared" si="19"/>
        <v>46235</v>
      </c>
      <c r="BR11" s="110">
        <f t="shared" si="19"/>
        <v>46266</v>
      </c>
      <c r="BS11" s="110">
        <f t="shared" si="19"/>
        <v>46296</v>
      </c>
      <c r="BT11" s="110">
        <f t="shared" si="19"/>
        <v>46327</v>
      </c>
      <c r="BU11" s="110">
        <f>DATE(YEAR(BT11),MONTH(BT11)+1,DAY(BT11))</f>
        <v>46357</v>
      </c>
      <c r="BV11" s="110">
        <f t="shared" ref="BV11:CG11" si="20">DATE(YEAR(BU11),MONTH(BU11)+1,DAY(BU11))</f>
        <v>46388</v>
      </c>
      <c r="BW11" s="110">
        <f t="shared" si="20"/>
        <v>46419</v>
      </c>
      <c r="BX11" s="110">
        <f t="shared" si="20"/>
        <v>46447</v>
      </c>
      <c r="BY11" s="110">
        <f t="shared" si="20"/>
        <v>46478</v>
      </c>
      <c r="BZ11" s="110">
        <f t="shared" si="20"/>
        <v>46508</v>
      </c>
      <c r="CA11" s="110">
        <f t="shared" si="20"/>
        <v>46539</v>
      </c>
      <c r="CB11" s="110">
        <f t="shared" si="20"/>
        <v>46569</v>
      </c>
      <c r="CC11" s="110">
        <f t="shared" si="20"/>
        <v>46600</v>
      </c>
      <c r="CD11" s="110">
        <f t="shared" si="20"/>
        <v>46631</v>
      </c>
      <c r="CE11" s="110">
        <f t="shared" si="20"/>
        <v>46661</v>
      </c>
      <c r="CF11" s="110">
        <f t="shared" si="20"/>
        <v>46692</v>
      </c>
      <c r="CG11" s="110">
        <f t="shared" si="20"/>
        <v>46722</v>
      </c>
      <c r="CH11" s="337"/>
      <c r="CJ11" s="109">
        <f t="shared" ref="CJ11:DO11" si="21">N11</f>
        <v>44562</v>
      </c>
      <c r="CK11" s="110">
        <f t="shared" si="21"/>
        <v>44593</v>
      </c>
      <c r="CL11" s="110">
        <f t="shared" si="21"/>
        <v>44621</v>
      </c>
      <c r="CM11" s="110">
        <f t="shared" si="21"/>
        <v>44652</v>
      </c>
      <c r="CN11" s="110">
        <f t="shared" si="21"/>
        <v>44682</v>
      </c>
      <c r="CO11" s="110">
        <f t="shared" si="21"/>
        <v>44713</v>
      </c>
      <c r="CP11" s="110">
        <f t="shared" si="21"/>
        <v>44743</v>
      </c>
      <c r="CQ11" s="110">
        <f t="shared" si="21"/>
        <v>44774</v>
      </c>
      <c r="CR11" s="110">
        <f t="shared" si="21"/>
        <v>44805</v>
      </c>
      <c r="CS11" s="110">
        <f t="shared" si="21"/>
        <v>44835</v>
      </c>
      <c r="CT11" s="110">
        <f t="shared" si="21"/>
        <v>44866</v>
      </c>
      <c r="CU11" s="110">
        <f t="shared" si="21"/>
        <v>44896</v>
      </c>
      <c r="CV11" s="110">
        <f t="shared" si="21"/>
        <v>44927</v>
      </c>
      <c r="CW11" s="110">
        <f t="shared" si="21"/>
        <v>44958</v>
      </c>
      <c r="CX11" s="110">
        <f t="shared" si="21"/>
        <v>44986</v>
      </c>
      <c r="CY11" s="110">
        <f t="shared" si="21"/>
        <v>45017</v>
      </c>
      <c r="CZ11" s="110">
        <f t="shared" si="21"/>
        <v>45047</v>
      </c>
      <c r="DA11" s="110">
        <f t="shared" si="21"/>
        <v>45078</v>
      </c>
      <c r="DB11" s="110">
        <f t="shared" si="21"/>
        <v>45108</v>
      </c>
      <c r="DC11" s="110">
        <f t="shared" si="21"/>
        <v>45139</v>
      </c>
      <c r="DD11" s="110">
        <f t="shared" si="21"/>
        <v>45170</v>
      </c>
      <c r="DE11" s="110">
        <f t="shared" si="21"/>
        <v>45200</v>
      </c>
      <c r="DF11" s="110">
        <f t="shared" si="21"/>
        <v>45231</v>
      </c>
      <c r="DG11" s="110">
        <f t="shared" si="21"/>
        <v>45261</v>
      </c>
      <c r="DH11" s="110">
        <f t="shared" si="21"/>
        <v>45292</v>
      </c>
      <c r="DI11" s="110">
        <f t="shared" si="21"/>
        <v>45323</v>
      </c>
      <c r="DJ11" s="110">
        <f t="shared" si="21"/>
        <v>45352</v>
      </c>
      <c r="DK11" s="110">
        <f t="shared" si="21"/>
        <v>45383</v>
      </c>
      <c r="DL11" s="110">
        <f t="shared" si="21"/>
        <v>45413</v>
      </c>
      <c r="DM11" s="110">
        <f t="shared" si="21"/>
        <v>45444</v>
      </c>
      <c r="DN11" s="110">
        <f t="shared" si="21"/>
        <v>45474</v>
      </c>
      <c r="DO11" s="110">
        <f t="shared" si="21"/>
        <v>45505</v>
      </c>
      <c r="DP11" s="110">
        <f t="shared" ref="DP11:EQ11" si="22">AT11</f>
        <v>45536</v>
      </c>
      <c r="DQ11" s="110">
        <f t="shared" si="22"/>
        <v>45566</v>
      </c>
      <c r="DR11" s="110">
        <f t="shared" si="22"/>
        <v>45597</v>
      </c>
      <c r="DS11" s="110">
        <f t="shared" si="22"/>
        <v>45627</v>
      </c>
      <c r="DT11" s="110">
        <f t="shared" si="22"/>
        <v>45658</v>
      </c>
      <c r="DU11" s="110">
        <f t="shared" si="22"/>
        <v>45689</v>
      </c>
      <c r="DV11" s="110">
        <f t="shared" si="22"/>
        <v>45717</v>
      </c>
      <c r="DW11" s="110">
        <f t="shared" si="22"/>
        <v>45748</v>
      </c>
      <c r="DX11" s="110">
        <f t="shared" si="22"/>
        <v>45778</v>
      </c>
      <c r="DY11" s="110">
        <f t="shared" si="22"/>
        <v>45809</v>
      </c>
      <c r="DZ11" s="110">
        <f t="shared" si="22"/>
        <v>45839</v>
      </c>
      <c r="EA11" s="110">
        <f t="shared" si="22"/>
        <v>45870</v>
      </c>
      <c r="EB11" s="110">
        <f t="shared" si="22"/>
        <v>45901</v>
      </c>
      <c r="EC11" s="110">
        <f t="shared" si="22"/>
        <v>45931</v>
      </c>
      <c r="ED11" s="110">
        <f t="shared" si="22"/>
        <v>45962</v>
      </c>
      <c r="EE11" s="110">
        <f t="shared" si="22"/>
        <v>45992</v>
      </c>
      <c r="EF11" s="110">
        <f t="shared" si="22"/>
        <v>46023</v>
      </c>
      <c r="EG11" s="110">
        <f t="shared" si="22"/>
        <v>46054</v>
      </c>
      <c r="EH11" s="110">
        <f t="shared" si="22"/>
        <v>46082</v>
      </c>
      <c r="EI11" s="110">
        <f t="shared" si="22"/>
        <v>46113</v>
      </c>
      <c r="EJ11" s="110">
        <f t="shared" si="22"/>
        <v>46143</v>
      </c>
      <c r="EK11" s="110">
        <f t="shared" si="22"/>
        <v>46174</v>
      </c>
      <c r="EL11" s="110">
        <f t="shared" si="22"/>
        <v>46204</v>
      </c>
      <c r="EM11" s="110">
        <f t="shared" si="22"/>
        <v>46235</v>
      </c>
      <c r="EN11" s="110">
        <f t="shared" si="22"/>
        <v>46266</v>
      </c>
      <c r="EO11" s="110">
        <f t="shared" si="22"/>
        <v>46296</v>
      </c>
      <c r="EP11" s="110">
        <f t="shared" si="22"/>
        <v>46327</v>
      </c>
      <c r="EQ11" s="111">
        <f t="shared" si="22"/>
        <v>46357</v>
      </c>
      <c r="ER11" s="111">
        <f t="shared" ref="ER11:FC11" si="23">BV11</f>
        <v>46388</v>
      </c>
      <c r="ES11" s="111">
        <f t="shared" si="23"/>
        <v>46419</v>
      </c>
      <c r="ET11" s="111">
        <f t="shared" si="23"/>
        <v>46447</v>
      </c>
      <c r="EU11" s="111">
        <f t="shared" si="23"/>
        <v>46478</v>
      </c>
      <c r="EV11" s="111">
        <f t="shared" si="23"/>
        <v>46508</v>
      </c>
      <c r="EW11" s="111">
        <f t="shared" si="23"/>
        <v>46539</v>
      </c>
      <c r="EX11" s="111">
        <f t="shared" si="23"/>
        <v>46569</v>
      </c>
      <c r="EY11" s="111">
        <f t="shared" si="23"/>
        <v>46600</v>
      </c>
      <c r="EZ11" s="111">
        <f t="shared" si="23"/>
        <v>46631</v>
      </c>
      <c r="FA11" s="111">
        <f t="shared" si="23"/>
        <v>46661</v>
      </c>
      <c r="FB11" s="111">
        <f t="shared" si="23"/>
        <v>46692</v>
      </c>
      <c r="FC11" s="111">
        <f t="shared" si="23"/>
        <v>46722</v>
      </c>
      <c r="FE11" s="109">
        <f t="shared" ref="FE11:GJ11" si="24">N11</f>
        <v>44562</v>
      </c>
      <c r="FF11" s="110">
        <f t="shared" si="24"/>
        <v>44593</v>
      </c>
      <c r="FG11" s="110">
        <f t="shared" si="24"/>
        <v>44621</v>
      </c>
      <c r="FH11" s="110">
        <f t="shared" si="24"/>
        <v>44652</v>
      </c>
      <c r="FI11" s="110">
        <f t="shared" si="24"/>
        <v>44682</v>
      </c>
      <c r="FJ11" s="110">
        <f t="shared" si="24"/>
        <v>44713</v>
      </c>
      <c r="FK11" s="110">
        <f t="shared" si="24"/>
        <v>44743</v>
      </c>
      <c r="FL11" s="110">
        <f t="shared" si="24"/>
        <v>44774</v>
      </c>
      <c r="FM11" s="110">
        <f t="shared" si="24"/>
        <v>44805</v>
      </c>
      <c r="FN11" s="110">
        <f t="shared" si="24"/>
        <v>44835</v>
      </c>
      <c r="FO11" s="110">
        <f t="shared" si="24"/>
        <v>44866</v>
      </c>
      <c r="FP11" s="110">
        <f t="shared" si="24"/>
        <v>44896</v>
      </c>
      <c r="FQ11" s="110">
        <f t="shared" si="24"/>
        <v>44927</v>
      </c>
      <c r="FR11" s="110">
        <f t="shared" si="24"/>
        <v>44958</v>
      </c>
      <c r="FS11" s="110">
        <f t="shared" si="24"/>
        <v>44986</v>
      </c>
      <c r="FT11" s="110">
        <f t="shared" si="24"/>
        <v>45017</v>
      </c>
      <c r="FU11" s="110">
        <f t="shared" si="24"/>
        <v>45047</v>
      </c>
      <c r="FV11" s="110">
        <f t="shared" si="24"/>
        <v>45078</v>
      </c>
      <c r="FW11" s="110">
        <f t="shared" si="24"/>
        <v>45108</v>
      </c>
      <c r="FX11" s="110">
        <f t="shared" si="24"/>
        <v>45139</v>
      </c>
      <c r="FY11" s="110">
        <f t="shared" si="24"/>
        <v>45170</v>
      </c>
      <c r="FZ11" s="110">
        <f t="shared" si="24"/>
        <v>45200</v>
      </c>
      <c r="GA11" s="110">
        <f t="shared" si="24"/>
        <v>45231</v>
      </c>
      <c r="GB11" s="110">
        <f t="shared" si="24"/>
        <v>45261</v>
      </c>
      <c r="GC11" s="110">
        <f t="shared" si="24"/>
        <v>45292</v>
      </c>
      <c r="GD11" s="110">
        <f t="shared" si="24"/>
        <v>45323</v>
      </c>
      <c r="GE11" s="110">
        <f t="shared" si="24"/>
        <v>45352</v>
      </c>
      <c r="GF11" s="110">
        <f t="shared" si="24"/>
        <v>45383</v>
      </c>
      <c r="GG11" s="110">
        <f t="shared" si="24"/>
        <v>45413</v>
      </c>
      <c r="GH11" s="110">
        <f t="shared" si="24"/>
        <v>45444</v>
      </c>
      <c r="GI11" s="110">
        <f t="shared" si="24"/>
        <v>45474</v>
      </c>
      <c r="GJ11" s="110">
        <f t="shared" si="24"/>
        <v>45505</v>
      </c>
      <c r="GK11" s="110">
        <f t="shared" ref="GK11:HL11" si="25">AT11</f>
        <v>45536</v>
      </c>
      <c r="GL11" s="110">
        <f t="shared" si="25"/>
        <v>45566</v>
      </c>
      <c r="GM11" s="110">
        <f t="shared" si="25"/>
        <v>45597</v>
      </c>
      <c r="GN11" s="110">
        <f t="shared" si="25"/>
        <v>45627</v>
      </c>
      <c r="GO11" s="110">
        <f t="shared" si="25"/>
        <v>45658</v>
      </c>
      <c r="GP11" s="110">
        <f t="shared" si="25"/>
        <v>45689</v>
      </c>
      <c r="GQ11" s="110">
        <f t="shared" si="25"/>
        <v>45717</v>
      </c>
      <c r="GR11" s="110">
        <f t="shared" si="25"/>
        <v>45748</v>
      </c>
      <c r="GS11" s="110">
        <f t="shared" si="25"/>
        <v>45778</v>
      </c>
      <c r="GT11" s="110">
        <f t="shared" si="25"/>
        <v>45809</v>
      </c>
      <c r="GU11" s="110">
        <f t="shared" si="25"/>
        <v>45839</v>
      </c>
      <c r="GV11" s="110">
        <f t="shared" si="25"/>
        <v>45870</v>
      </c>
      <c r="GW11" s="110">
        <f t="shared" si="25"/>
        <v>45901</v>
      </c>
      <c r="GX11" s="110">
        <f t="shared" si="25"/>
        <v>45931</v>
      </c>
      <c r="GY11" s="110">
        <f t="shared" si="25"/>
        <v>45962</v>
      </c>
      <c r="GZ11" s="110">
        <f t="shared" si="25"/>
        <v>45992</v>
      </c>
      <c r="HA11" s="110">
        <f t="shared" si="25"/>
        <v>46023</v>
      </c>
      <c r="HB11" s="110">
        <f t="shared" si="25"/>
        <v>46054</v>
      </c>
      <c r="HC11" s="110">
        <f t="shared" si="25"/>
        <v>46082</v>
      </c>
      <c r="HD11" s="110">
        <f t="shared" si="25"/>
        <v>46113</v>
      </c>
      <c r="HE11" s="110">
        <f t="shared" si="25"/>
        <v>46143</v>
      </c>
      <c r="HF11" s="110">
        <f t="shared" si="25"/>
        <v>46174</v>
      </c>
      <c r="HG11" s="110">
        <f t="shared" si="25"/>
        <v>46204</v>
      </c>
      <c r="HH11" s="110">
        <f t="shared" si="25"/>
        <v>46235</v>
      </c>
      <c r="HI11" s="110">
        <f t="shared" si="25"/>
        <v>46266</v>
      </c>
      <c r="HJ11" s="110">
        <f t="shared" si="25"/>
        <v>46296</v>
      </c>
      <c r="HK11" s="110">
        <f t="shared" si="25"/>
        <v>46327</v>
      </c>
      <c r="HL11" s="110">
        <f t="shared" si="25"/>
        <v>46357</v>
      </c>
      <c r="HM11" s="110">
        <f t="shared" ref="HM11:HX11" si="26">BV11</f>
        <v>46388</v>
      </c>
      <c r="HN11" s="110">
        <f t="shared" si="26"/>
        <v>46419</v>
      </c>
      <c r="HO11" s="110">
        <f t="shared" si="26"/>
        <v>46447</v>
      </c>
      <c r="HP11" s="110">
        <f t="shared" si="26"/>
        <v>46478</v>
      </c>
      <c r="HQ11" s="110">
        <f t="shared" si="26"/>
        <v>46508</v>
      </c>
      <c r="HR11" s="110">
        <f t="shared" si="26"/>
        <v>46539</v>
      </c>
      <c r="HS11" s="110">
        <f t="shared" si="26"/>
        <v>46569</v>
      </c>
      <c r="HT11" s="110">
        <f t="shared" si="26"/>
        <v>46600</v>
      </c>
      <c r="HU11" s="110">
        <f t="shared" si="26"/>
        <v>46631</v>
      </c>
      <c r="HV11" s="110">
        <f t="shared" si="26"/>
        <v>46661</v>
      </c>
      <c r="HW11" s="110">
        <f t="shared" si="26"/>
        <v>46692</v>
      </c>
      <c r="HX11" s="110">
        <f t="shared" si="26"/>
        <v>46722</v>
      </c>
      <c r="HY11" s="337"/>
      <c r="IB11" s="109">
        <f t="shared" ref="IB11:JG11" si="27">N11</f>
        <v>44562</v>
      </c>
      <c r="IC11" s="110">
        <f t="shared" si="27"/>
        <v>44593</v>
      </c>
      <c r="ID11" s="110">
        <f t="shared" si="27"/>
        <v>44621</v>
      </c>
      <c r="IE11" s="110">
        <f t="shared" si="27"/>
        <v>44652</v>
      </c>
      <c r="IF11" s="110">
        <f t="shared" si="27"/>
        <v>44682</v>
      </c>
      <c r="IG11" s="110">
        <f t="shared" si="27"/>
        <v>44713</v>
      </c>
      <c r="IH11" s="110">
        <f t="shared" si="27"/>
        <v>44743</v>
      </c>
      <c r="II11" s="110">
        <f t="shared" si="27"/>
        <v>44774</v>
      </c>
      <c r="IJ11" s="110">
        <f t="shared" si="27"/>
        <v>44805</v>
      </c>
      <c r="IK11" s="110">
        <f t="shared" si="27"/>
        <v>44835</v>
      </c>
      <c r="IL11" s="110">
        <f t="shared" si="27"/>
        <v>44866</v>
      </c>
      <c r="IM11" s="110">
        <f t="shared" si="27"/>
        <v>44896</v>
      </c>
      <c r="IN11" s="110">
        <f t="shared" si="27"/>
        <v>44927</v>
      </c>
      <c r="IO11" s="110">
        <f t="shared" si="27"/>
        <v>44958</v>
      </c>
      <c r="IP11" s="110">
        <f t="shared" si="27"/>
        <v>44986</v>
      </c>
      <c r="IQ11" s="110">
        <f t="shared" si="27"/>
        <v>45017</v>
      </c>
      <c r="IR11" s="110">
        <f t="shared" si="27"/>
        <v>45047</v>
      </c>
      <c r="IS11" s="110">
        <f t="shared" si="27"/>
        <v>45078</v>
      </c>
      <c r="IT11" s="110">
        <f t="shared" si="27"/>
        <v>45108</v>
      </c>
      <c r="IU11" s="110">
        <f t="shared" si="27"/>
        <v>45139</v>
      </c>
      <c r="IV11" s="110">
        <f t="shared" si="27"/>
        <v>45170</v>
      </c>
      <c r="IW11" s="110">
        <f t="shared" si="27"/>
        <v>45200</v>
      </c>
      <c r="IX11" s="110">
        <f t="shared" si="27"/>
        <v>45231</v>
      </c>
      <c r="IY11" s="110">
        <f t="shared" si="27"/>
        <v>45261</v>
      </c>
      <c r="IZ11" s="110">
        <f t="shared" si="27"/>
        <v>45292</v>
      </c>
      <c r="JA11" s="110">
        <f t="shared" si="27"/>
        <v>45323</v>
      </c>
      <c r="JB11" s="110">
        <f t="shared" si="27"/>
        <v>45352</v>
      </c>
      <c r="JC11" s="110">
        <f t="shared" si="27"/>
        <v>45383</v>
      </c>
      <c r="JD11" s="110">
        <f t="shared" si="27"/>
        <v>45413</v>
      </c>
      <c r="JE11" s="110">
        <f t="shared" si="27"/>
        <v>45444</v>
      </c>
      <c r="JF11" s="110">
        <f t="shared" si="27"/>
        <v>45474</v>
      </c>
      <c r="JG11" s="110">
        <f t="shared" si="27"/>
        <v>45505</v>
      </c>
      <c r="JH11" s="110">
        <f t="shared" ref="JH11:KI11" si="28">AT11</f>
        <v>45536</v>
      </c>
      <c r="JI11" s="110">
        <f t="shared" si="28"/>
        <v>45566</v>
      </c>
      <c r="JJ11" s="110">
        <f t="shared" si="28"/>
        <v>45597</v>
      </c>
      <c r="JK11" s="110">
        <f t="shared" si="28"/>
        <v>45627</v>
      </c>
      <c r="JL11" s="110">
        <f t="shared" si="28"/>
        <v>45658</v>
      </c>
      <c r="JM11" s="110">
        <f t="shared" si="28"/>
        <v>45689</v>
      </c>
      <c r="JN11" s="110">
        <f t="shared" si="28"/>
        <v>45717</v>
      </c>
      <c r="JO11" s="110">
        <f t="shared" si="28"/>
        <v>45748</v>
      </c>
      <c r="JP11" s="110">
        <f t="shared" si="28"/>
        <v>45778</v>
      </c>
      <c r="JQ11" s="110">
        <f t="shared" si="28"/>
        <v>45809</v>
      </c>
      <c r="JR11" s="110">
        <f t="shared" si="28"/>
        <v>45839</v>
      </c>
      <c r="JS11" s="110">
        <f t="shared" si="28"/>
        <v>45870</v>
      </c>
      <c r="JT11" s="110">
        <f t="shared" si="28"/>
        <v>45901</v>
      </c>
      <c r="JU11" s="110">
        <f t="shared" si="28"/>
        <v>45931</v>
      </c>
      <c r="JV11" s="110">
        <f t="shared" si="28"/>
        <v>45962</v>
      </c>
      <c r="JW11" s="110">
        <f t="shared" si="28"/>
        <v>45992</v>
      </c>
      <c r="JX11" s="110">
        <f t="shared" si="28"/>
        <v>46023</v>
      </c>
      <c r="JY11" s="110">
        <f t="shared" si="28"/>
        <v>46054</v>
      </c>
      <c r="JZ11" s="110">
        <f t="shared" si="28"/>
        <v>46082</v>
      </c>
      <c r="KA11" s="110">
        <f t="shared" si="28"/>
        <v>46113</v>
      </c>
      <c r="KB11" s="110">
        <f t="shared" si="28"/>
        <v>46143</v>
      </c>
      <c r="KC11" s="110">
        <f t="shared" si="28"/>
        <v>46174</v>
      </c>
      <c r="KD11" s="110">
        <f t="shared" si="28"/>
        <v>46204</v>
      </c>
      <c r="KE11" s="110">
        <f t="shared" si="28"/>
        <v>46235</v>
      </c>
      <c r="KF11" s="110">
        <f t="shared" si="28"/>
        <v>46266</v>
      </c>
      <c r="KG11" s="110">
        <f t="shared" si="28"/>
        <v>46296</v>
      </c>
      <c r="KH11" s="110">
        <f t="shared" si="28"/>
        <v>46327</v>
      </c>
      <c r="KI11" s="110">
        <f t="shared" si="28"/>
        <v>46357</v>
      </c>
      <c r="KJ11" s="110">
        <f t="shared" ref="KJ11:KU11" si="29">BV11</f>
        <v>46388</v>
      </c>
      <c r="KK11" s="110">
        <f t="shared" si="29"/>
        <v>46419</v>
      </c>
      <c r="KL11" s="110">
        <f t="shared" si="29"/>
        <v>46447</v>
      </c>
      <c r="KM11" s="110">
        <f t="shared" si="29"/>
        <v>46478</v>
      </c>
      <c r="KN11" s="110">
        <f t="shared" si="29"/>
        <v>46508</v>
      </c>
      <c r="KO11" s="110">
        <f t="shared" si="29"/>
        <v>46539</v>
      </c>
      <c r="KP11" s="110">
        <f t="shared" si="29"/>
        <v>46569</v>
      </c>
      <c r="KQ11" s="110">
        <f t="shared" si="29"/>
        <v>46600</v>
      </c>
      <c r="KR11" s="110">
        <f t="shared" si="29"/>
        <v>46631</v>
      </c>
      <c r="KS11" s="110">
        <f t="shared" si="29"/>
        <v>46661</v>
      </c>
      <c r="KT11" s="110">
        <f t="shared" si="29"/>
        <v>46692</v>
      </c>
      <c r="KU11" s="110">
        <f t="shared" si="29"/>
        <v>46722</v>
      </c>
    </row>
    <row r="12" spans="1:307" s="95" customFormat="1" ht="15.6" x14ac:dyDescent="0.3">
      <c r="A12" s="157" t="s">
        <v>155</v>
      </c>
      <c r="B12" s="112" t="s">
        <v>600</v>
      </c>
      <c r="C12" s="112" t="s">
        <v>667</v>
      </c>
      <c r="D12" s="113"/>
      <c r="E12" s="113" t="s">
        <v>118</v>
      </c>
      <c r="F12" s="113">
        <v>1</v>
      </c>
      <c r="G12" s="114">
        <v>120000</v>
      </c>
      <c r="H12" s="115"/>
      <c r="I12" s="116">
        <v>0.107</v>
      </c>
      <c r="J12" s="114">
        <v>85</v>
      </c>
      <c r="K12" s="117">
        <v>43298</v>
      </c>
      <c r="L12" s="118">
        <v>46022</v>
      </c>
      <c r="M12" s="119"/>
      <c r="N12" s="186">
        <f t="shared" ref="N12:BU13" si="30">IF($E12="PT",IF(AND($K12&lt;=N$5,$L12&gt;N$6),$G12*$H12*$F12,IF(AND($K12&gt;N$5,$K12&lt;=N$6),(N$6-$K12+1)/N$4*$G12*$F12*$H12,IF(AND($L12&gt;=N$5,$L12&lt;=N$6),($L12-N$5+1)/N$4*$G12*$F12*$H12,0)))*(1+$I12),IF(AND($K12&lt;=N$5,$L12&gt;N$6),N$4/365*$G12*$F12,IF(AND($K12&gt;N$5,$K12&lt;=N$6),(N$6-$K12+1)/365*$G12*$F12,IF(AND($L12&gt;=N$5,$L12&lt;=N$6),($L12-N$5+1)/365*$G12*$F12,0)))*(1+$I12))</f>
        <v>11282.301369863013</v>
      </c>
      <c r="O12" s="186">
        <f t="shared" si="30"/>
        <v>10190.465753424658</v>
      </c>
      <c r="P12" s="186">
        <f t="shared" si="30"/>
        <v>11282.301369863013</v>
      </c>
      <c r="Q12" s="186">
        <f t="shared" si="30"/>
        <v>10918.356164383562</v>
      </c>
      <c r="R12" s="186">
        <f t="shared" si="30"/>
        <v>11282.301369863013</v>
      </c>
      <c r="S12" s="186">
        <f t="shared" si="30"/>
        <v>10918.356164383562</v>
      </c>
      <c r="T12" s="186">
        <f t="shared" si="30"/>
        <v>11282.301369863013</v>
      </c>
      <c r="U12" s="186">
        <f t="shared" si="30"/>
        <v>11282.301369863013</v>
      </c>
      <c r="V12" s="186">
        <f t="shared" si="30"/>
        <v>10918.356164383562</v>
      </c>
      <c r="W12" s="186">
        <f t="shared" si="30"/>
        <v>11282.301369863013</v>
      </c>
      <c r="X12" s="186">
        <f t="shared" si="30"/>
        <v>10918.356164383562</v>
      </c>
      <c r="Y12" s="186">
        <f t="shared" si="30"/>
        <v>11282.301369863013</v>
      </c>
      <c r="Z12" s="186">
        <f t="shared" si="30"/>
        <v>11282.301369863013</v>
      </c>
      <c r="AA12" s="186">
        <f t="shared" si="30"/>
        <v>10190.465753424658</v>
      </c>
      <c r="AB12" s="186">
        <f t="shared" si="30"/>
        <v>11282.301369863013</v>
      </c>
      <c r="AC12" s="186">
        <f t="shared" si="30"/>
        <v>10918.356164383562</v>
      </c>
      <c r="AD12" s="186">
        <f t="shared" si="30"/>
        <v>11282.301369863013</v>
      </c>
      <c r="AE12" s="186">
        <f t="shared" si="30"/>
        <v>10918.356164383562</v>
      </c>
      <c r="AF12" s="186">
        <f t="shared" si="30"/>
        <v>11282.301369863013</v>
      </c>
      <c r="AG12" s="186">
        <f t="shared" si="30"/>
        <v>11282.301369863013</v>
      </c>
      <c r="AH12" s="186">
        <f t="shared" si="30"/>
        <v>10918.356164383562</v>
      </c>
      <c r="AI12" s="186">
        <f t="shared" si="30"/>
        <v>11282.301369863013</v>
      </c>
      <c r="AJ12" s="186">
        <f t="shared" si="30"/>
        <v>10918.356164383562</v>
      </c>
      <c r="AK12" s="186">
        <f t="shared" si="30"/>
        <v>11282.301369863013</v>
      </c>
      <c r="AL12" s="186">
        <f t="shared" si="30"/>
        <v>11282.301369863013</v>
      </c>
      <c r="AM12" s="186">
        <f t="shared" si="30"/>
        <v>10554.410958904109</v>
      </c>
      <c r="AN12" s="186">
        <f t="shared" si="30"/>
        <v>11282.301369863013</v>
      </c>
      <c r="AO12" s="186">
        <f t="shared" si="30"/>
        <v>10918.356164383562</v>
      </c>
      <c r="AP12" s="186">
        <f t="shared" si="30"/>
        <v>11282.301369863013</v>
      </c>
      <c r="AQ12" s="186">
        <f t="shared" si="30"/>
        <v>10918.356164383562</v>
      </c>
      <c r="AR12" s="186">
        <f t="shared" si="30"/>
        <v>11282.301369863013</v>
      </c>
      <c r="AS12" s="186">
        <f t="shared" si="30"/>
        <v>11282.301369863013</v>
      </c>
      <c r="AT12" s="186">
        <f t="shared" si="30"/>
        <v>10918.356164383562</v>
      </c>
      <c r="AU12" s="186">
        <f t="shared" si="30"/>
        <v>11282.301369863013</v>
      </c>
      <c r="AV12" s="186">
        <f t="shared" si="30"/>
        <v>10918.356164383562</v>
      </c>
      <c r="AW12" s="186">
        <f t="shared" si="30"/>
        <v>11282.301369863013</v>
      </c>
      <c r="AX12" s="186">
        <f t="shared" si="30"/>
        <v>11282.301369863013</v>
      </c>
      <c r="AY12" s="186">
        <f t="shared" si="30"/>
        <v>10190.465753424658</v>
      </c>
      <c r="AZ12" s="186">
        <f t="shared" si="30"/>
        <v>11282.301369863013</v>
      </c>
      <c r="BA12" s="186">
        <f t="shared" si="30"/>
        <v>10918.356164383562</v>
      </c>
      <c r="BB12" s="186">
        <f t="shared" si="30"/>
        <v>11282.301369863013</v>
      </c>
      <c r="BC12" s="186">
        <f t="shared" si="30"/>
        <v>10918.356164383562</v>
      </c>
      <c r="BD12" s="186">
        <f t="shared" si="30"/>
        <v>11282.301369863013</v>
      </c>
      <c r="BE12" s="186">
        <f t="shared" si="30"/>
        <v>11282.301369863013</v>
      </c>
      <c r="BF12" s="186">
        <f t="shared" si="30"/>
        <v>10918.356164383562</v>
      </c>
      <c r="BG12" s="186">
        <f t="shared" si="30"/>
        <v>11282.301369863013</v>
      </c>
      <c r="BH12" s="186">
        <f t="shared" si="30"/>
        <v>10918.356164383562</v>
      </c>
      <c r="BI12" s="186">
        <f t="shared" si="30"/>
        <v>11282.301369863013</v>
      </c>
      <c r="BJ12" s="186">
        <f t="shared" si="30"/>
        <v>0</v>
      </c>
      <c r="BK12" s="186">
        <f t="shared" si="30"/>
        <v>0</v>
      </c>
      <c r="BL12" s="186">
        <f t="shared" si="30"/>
        <v>0</v>
      </c>
      <c r="BM12" s="186">
        <f t="shared" si="30"/>
        <v>0</v>
      </c>
      <c r="BN12" s="186">
        <f t="shared" si="30"/>
        <v>0</v>
      </c>
      <c r="BO12" s="186">
        <f t="shared" si="30"/>
        <v>0</v>
      </c>
      <c r="BP12" s="186">
        <f t="shared" si="30"/>
        <v>0</v>
      </c>
      <c r="BQ12" s="186">
        <f t="shared" si="30"/>
        <v>0</v>
      </c>
      <c r="BR12" s="186">
        <f t="shared" si="30"/>
        <v>0</v>
      </c>
      <c r="BS12" s="186">
        <f t="shared" si="30"/>
        <v>0</v>
      </c>
      <c r="BT12" s="186">
        <f t="shared" si="30"/>
        <v>0</v>
      </c>
      <c r="BU12" s="186">
        <f t="shared" si="30"/>
        <v>0</v>
      </c>
      <c r="BV12" s="186">
        <f t="shared" ref="BV12:CG22" si="31">IF($E12="PT",IF(AND($K12&lt;=BV$5,$L12&gt;BV$6),$G12*$H12*$F12,IF(AND($K12&gt;BV$5,$K12&lt;=BV$6),(BV$6-$K12+1)/BV$4*$G12*$F12*$H12,IF(AND($L12&gt;=BV$5,$L12&lt;=BV$6),($L12-BV$5+1)/BV$4*$G12*$F12*$H12,0)))*(1+$I12),IF(AND($K12&lt;=BV$5,$L12&gt;BV$6),BV$4/365*$G12*$F12,IF(AND($K12&gt;BV$5,$K12&lt;=BV$6),(BV$6-$K12+1)/365*$G12*$F12,IF(AND($L12&gt;=BV$5,$L12&lt;=BV$6),($L12-BV$5+1)/365*$G12*$F12,0)))*(1+$I12))</f>
        <v>0</v>
      </c>
      <c r="BW12" s="186">
        <f t="shared" si="31"/>
        <v>0</v>
      </c>
      <c r="BX12" s="186">
        <f t="shared" si="31"/>
        <v>0</v>
      </c>
      <c r="BY12" s="186">
        <f t="shared" si="31"/>
        <v>0</v>
      </c>
      <c r="BZ12" s="186">
        <f t="shared" si="31"/>
        <v>0</v>
      </c>
      <c r="CA12" s="186">
        <f t="shared" si="31"/>
        <v>0</v>
      </c>
      <c r="CB12" s="186">
        <f t="shared" si="31"/>
        <v>0</v>
      </c>
      <c r="CC12" s="186">
        <f t="shared" si="31"/>
        <v>0</v>
      </c>
      <c r="CD12" s="186">
        <f t="shared" si="31"/>
        <v>0</v>
      </c>
      <c r="CE12" s="186">
        <f t="shared" si="31"/>
        <v>0</v>
      </c>
      <c r="CF12" s="186">
        <f t="shared" si="31"/>
        <v>0</v>
      </c>
      <c r="CG12" s="186">
        <f t="shared" si="31"/>
        <v>0</v>
      </c>
      <c r="CH12" s="186"/>
      <c r="CJ12" s="186">
        <f t="shared" ref="CJ12" si="32">IF(N12&gt;0,$F12,0)</f>
        <v>1</v>
      </c>
      <c r="CK12" s="186">
        <f t="shared" ref="CK12" si="33">IF(O12&gt;0,$F12,0)</f>
        <v>1</v>
      </c>
      <c r="CL12" s="186">
        <f t="shared" ref="CL12" si="34">IF(P12&gt;0,$F12,0)</f>
        <v>1</v>
      </c>
      <c r="CM12" s="186">
        <f t="shared" ref="CM12" si="35">IF(Q12&gt;0,$F12,0)</f>
        <v>1</v>
      </c>
      <c r="CN12" s="186">
        <f t="shared" ref="CN12" si="36">IF(R12&gt;0,$F12,0)</f>
        <v>1</v>
      </c>
      <c r="CO12" s="186">
        <f t="shared" ref="CO12" si="37">IF(S12&gt;0,$F12,0)</f>
        <v>1</v>
      </c>
      <c r="CP12" s="186">
        <f t="shared" ref="CP12" si="38">IF(T12&gt;0,$F12,0)</f>
        <v>1</v>
      </c>
      <c r="CQ12" s="186">
        <f t="shared" ref="CQ12" si="39">IF(U12&gt;0,$F12,0)</f>
        <v>1</v>
      </c>
      <c r="CR12" s="186">
        <f t="shared" ref="CR12" si="40">IF(V12&gt;0,$F12,0)</f>
        <v>1</v>
      </c>
      <c r="CS12" s="186">
        <f t="shared" ref="CS12" si="41">IF(W12&gt;0,$F12,0)</f>
        <v>1</v>
      </c>
      <c r="CT12" s="186">
        <f t="shared" ref="CT12" si="42">IF(X12&gt;0,$F12,0)</f>
        <v>1</v>
      </c>
      <c r="CU12" s="186">
        <f t="shared" ref="CU12" si="43">IF(Y12&gt;0,$F12,0)</f>
        <v>1</v>
      </c>
      <c r="CV12" s="186">
        <f t="shared" ref="CV12" si="44">IF(Z12&gt;0,$F12,0)</f>
        <v>1</v>
      </c>
      <c r="CW12" s="186">
        <f t="shared" ref="CW12" si="45">IF(AA12&gt;0,$F12,0)</f>
        <v>1</v>
      </c>
      <c r="CX12" s="186">
        <f t="shared" ref="CX12" si="46">IF(AB12&gt;0,$F12,0)</f>
        <v>1</v>
      </c>
      <c r="CY12" s="186">
        <f t="shared" ref="CY12" si="47">IF(AC12&gt;0,$F12,0)</f>
        <v>1</v>
      </c>
      <c r="CZ12" s="186">
        <f t="shared" ref="CZ12" si="48">IF(AD12&gt;0,$F12,0)</f>
        <v>1</v>
      </c>
      <c r="DA12" s="186">
        <f t="shared" ref="DA12" si="49">IF(AE12&gt;0,$F12,0)</f>
        <v>1</v>
      </c>
      <c r="DB12" s="186">
        <f t="shared" ref="DB12" si="50">IF(AF12&gt;0,$F12,0)</f>
        <v>1</v>
      </c>
      <c r="DC12" s="186">
        <f t="shared" ref="DC12" si="51">IF(AG12&gt;0,$F12,0)</f>
        <v>1</v>
      </c>
      <c r="DD12" s="186">
        <f t="shared" ref="DD12" si="52">IF(AH12&gt;0,$F12,0)</f>
        <v>1</v>
      </c>
      <c r="DE12" s="186">
        <f t="shared" ref="DE12" si="53">IF(AI12&gt;0,$F12,0)</f>
        <v>1</v>
      </c>
      <c r="DF12" s="186">
        <f t="shared" ref="DF12" si="54">IF(AJ12&gt;0,$F12,0)</f>
        <v>1</v>
      </c>
      <c r="DG12" s="186">
        <f t="shared" ref="DG12" si="55">IF(AK12&gt;0,$F12,0)</f>
        <v>1</v>
      </c>
      <c r="DH12" s="186">
        <f t="shared" ref="DH12" si="56">IF(AL12&gt;0,$F12,0)</f>
        <v>1</v>
      </c>
      <c r="DI12" s="186">
        <f t="shared" ref="DI12" si="57">IF(AM12&gt;0,$F12,0)</f>
        <v>1</v>
      </c>
      <c r="DJ12" s="186">
        <f t="shared" ref="DJ12" si="58">IF(AN12&gt;0,$F12,0)</f>
        <v>1</v>
      </c>
      <c r="DK12" s="186">
        <f t="shared" ref="DK12" si="59">IF(AO12&gt;0,$F12,0)</f>
        <v>1</v>
      </c>
      <c r="DL12" s="186">
        <f t="shared" ref="DL12" si="60">IF(AP12&gt;0,$F12,0)</f>
        <v>1</v>
      </c>
      <c r="DM12" s="186">
        <f t="shared" ref="DM12" si="61">IF(AQ12&gt;0,$F12,0)</f>
        <v>1</v>
      </c>
      <c r="DN12" s="186">
        <f t="shared" ref="DN12" si="62">IF(AR12&gt;0,$F12,0)</f>
        <v>1</v>
      </c>
      <c r="DO12" s="186">
        <f t="shared" ref="DO12" si="63">IF(AS12&gt;0,$F12,0)</f>
        <v>1</v>
      </c>
      <c r="DP12" s="186">
        <f t="shared" ref="DP12" si="64">IF(AT12&gt;0,$F12,0)</f>
        <v>1</v>
      </c>
      <c r="DQ12" s="186">
        <f t="shared" ref="DQ12" si="65">IF(AU12&gt;0,$F12,0)</f>
        <v>1</v>
      </c>
      <c r="DR12" s="186">
        <f t="shared" ref="DR12" si="66">IF(AV12&gt;0,$F12,0)</f>
        <v>1</v>
      </c>
      <c r="DS12" s="186">
        <f t="shared" ref="DS12" si="67">IF(AW12&gt;0,$F12,0)</f>
        <v>1</v>
      </c>
      <c r="DT12" s="186">
        <f t="shared" ref="DT12" si="68">IF(AX12&gt;0,$F12,0)</f>
        <v>1</v>
      </c>
      <c r="DU12" s="186">
        <f t="shared" ref="DU12" si="69">IF(AY12&gt;0,$F12,0)</f>
        <v>1</v>
      </c>
      <c r="DV12" s="186">
        <f t="shared" ref="DV12" si="70">IF(AZ12&gt;0,$F12,0)</f>
        <v>1</v>
      </c>
      <c r="DW12" s="186">
        <f t="shared" ref="DW12" si="71">IF(BA12&gt;0,$F12,0)</f>
        <v>1</v>
      </c>
      <c r="DX12" s="186">
        <f t="shared" ref="DX12" si="72">IF(BB12&gt;0,$F12,0)</f>
        <v>1</v>
      </c>
      <c r="DY12" s="186">
        <f t="shared" ref="DY12" si="73">IF(BC12&gt;0,$F12,0)</f>
        <v>1</v>
      </c>
      <c r="DZ12" s="186">
        <f t="shared" ref="DZ12" si="74">IF(BD12&gt;0,$F12,0)</f>
        <v>1</v>
      </c>
      <c r="EA12" s="186">
        <f t="shared" ref="EA12" si="75">IF(BE12&gt;0,$F12,0)</f>
        <v>1</v>
      </c>
      <c r="EB12" s="186">
        <f t="shared" ref="EB12" si="76">IF(BF12&gt;0,$F12,0)</f>
        <v>1</v>
      </c>
      <c r="EC12" s="186">
        <f t="shared" ref="EC12" si="77">IF(BG12&gt;0,$F12,0)</f>
        <v>1</v>
      </c>
      <c r="ED12" s="186">
        <f t="shared" ref="ED12" si="78">IF(BH12&gt;0,$F12,0)</f>
        <v>1</v>
      </c>
      <c r="EE12" s="186">
        <f t="shared" ref="EE12" si="79">IF(BI12&gt;0,$F12,0)</f>
        <v>1</v>
      </c>
      <c r="EF12" s="186">
        <f t="shared" ref="EF12" si="80">IF(BJ12&gt;0,$F12,0)</f>
        <v>0</v>
      </c>
      <c r="EG12" s="186">
        <f t="shared" ref="EG12" si="81">IF(BK12&gt;0,$F12,0)</f>
        <v>0</v>
      </c>
      <c r="EH12" s="186">
        <f t="shared" ref="EH12" si="82">IF(BL12&gt;0,$F12,0)</f>
        <v>0</v>
      </c>
      <c r="EI12" s="186">
        <f t="shared" ref="EI12" si="83">IF(BM12&gt;0,$F12,0)</f>
        <v>0</v>
      </c>
      <c r="EJ12" s="186">
        <f t="shared" ref="EJ12" si="84">IF(BN12&gt;0,$F12,0)</f>
        <v>0</v>
      </c>
      <c r="EK12" s="186">
        <f t="shared" ref="EK12" si="85">IF(BO12&gt;0,$F12,0)</f>
        <v>0</v>
      </c>
      <c r="EL12" s="186">
        <f t="shared" ref="EL12" si="86">IF(BP12&gt;0,$F12,0)</f>
        <v>0</v>
      </c>
      <c r="EM12" s="186">
        <f t="shared" ref="EM12" si="87">IF(BQ12&gt;0,$F12,0)</f>
        <v>0</v>
      </c>
      <c r="EN12" s="186">
        <f t="shared" ref="EN12" si="88">IF(BR12&gt;0,$F12,0)</f>
        <v>0</v>
      </c>
      <c r="EO12" s="186">
        <f t="shared" ref="EO12" si="89">IF(BS12&gt;0,$F12,0)</f>
        <v>0</v>
      </c>
      <c r="EP12" s="186">
        <f t="shared" ref="EP12" si="90">IF(BT12&gt;0,$F12,0)</f>
        <v>0</v>
      </c>
      <c r="EQ12" s="186">
        <f t="shared" ref="EQ12" si="91">IF(BU12&gt;0,$F12,0)</f>
        <v>0</v>
      </c>
      <c r="ER12" s="186">
        <f t="shared" ref="ER12:FC12" si="92">IF(BV12&gt;0,$F12,0)</f>
        <v>0</v>
      </c>
      <c r="ES12" s="186">
        <f t="shared" si="92"/>
        <v>0</v>
      </c>
      <c r="ET12" s="186">
        <f t="shared" si="92"/>
        <v>0</v>
      </c>
      <c r="EU12" s="186">
        <f t="shared" si="92"/>
        <v>0</v>
      </c>
      <c r="EV12" s="186">
        <f t="shared" si="92"/>
        <v>0</v>
      </c>
      <c r="EW12" s="186">
        <f t="shared" si="92"/>
        <v>0</v>
      </c>
      <c r="EX12" s="186">
        <f t="shared" si="92"/>
        <v>0</v>
      </c>
      <c r="EY12" s="186">
        <f t="shared" si="92"/>
        <v>0</v>
      </c>
      <c r="EZ12" s="186">
        <f t="shared" si="92"/>
        <v>0</v>
      </c>
      <c r="FA12" s="186">
        <f t="shared" si="92"/>
        <v>0</v>
      </c>
      <c r="FB12" s="186">
        <f t="shared" si="92"/>
        <v>0</v>
      </c>
      <c r="FC12" s="186">
        <f t="shared" si="92"/>
        <v>0</v>
      </c>
      <c r="FE12" s="187">
        <f t="shared" ref="FE12" si="93">IF(AND($E12="PT",CJ12&gt;0),$H12*$F12*12/2080,IFERROR((N12/(1+$I12))/($G12/365*N$4),0))</f>
        <v>1</v>
      </c>
      <c r="FF12" s="187">
        <f t="shared" ref="FF12" si="94">IF(AND($E12="PT",CK12&gt;0),$H12*$F12*12/2080,IFERROR((O12/(1+$I12))/($G12/365*O$4),0))</f>
        <v>1</v>
      </c>
      <c r="FG12" s="187">
        <f t="shared" ref="FG12" si="95">IF(AND($E12="PT",CL12&gt;0),$H12*$F12*12/2080,IFERROR((P12/(1+$I12))/($G12/365*P$4),0))</f>
        <v>1</v>
      </c>
      <c r="FH12" s="187">
        <f t="shared" ref="FH12" si="96">IF(AND($E12="PT",CM12&gt;0),$H12*$F12*12/2080,IFERROR((Q12/(1+$I12))/($G12/365*Q$4),0))</f>
        <v>1</v>
      </c>
      <c r="FI12" s="187">
        <f t="shared" ref="FI12" si="97">IF(AND($E12="PT",CN12&gt;0),$H12*$F12*12/2080,IFERROR((R12/(1+$I12))/($G12/365*R$4),0))</f>
        <v>1</v>
      </c>
      <c r="FJ12" s="187">
        <f t="shared" ref="FJ12" si="98">IF(AND($E12="PT",CO12&gt;0),$H12*$F12*12/2080,IFERROR((S12/(1+$I12))/($G12/365*S$4),0))</f>
        <v>1</v>
      </c>
      <c r="FK12" s="187">
        <f t="shared" ref="FK12" si="99">IF(AND($E12="PT",CP12&gt;0),$H12*$F12*12/2080,IFERROR((T12/(1+$I12))/($G12/365*T$4),0))</f>
        <v>1</v>
      </c>
      <c r="FL12" s="187">
        <f t="shared" ref="FL12" si="100">IF(AND($E12="PT",CQ12&gt;0),$H12*$F12*12/2080,IFERROR((U12/(1+$I12))/($G12/365*U$4),0))</f>
        <v>1</v>
      </c>
      <c r="FM12" s="187">
        <f t="shared" ref="FM12" si="101">IF(AND($E12="PT",CR12&gt;0),$H12*$F12*12/2080,IFERROR((V12/(1+$I12))/($G12/365*V$4),0))</f>
        <v>1</v>
      </c>
      <c r="FN12" s="187">
        <f t="shared" ref="FN12" si="102">IF(AND($E12="PT",CS12&gt;0),$H12*$F12*12/2080,IFERROR((W12/(1+$I12))/($G12/365*W$4),0))</f>
        <v>1</v>
      </c>
      <c r="FO12" s="187">
        <f t="shared" ref="FO12" si="103">IF(AND($E12="PT",CT12&gt;0),$H12*$F12*12/2080,IFERROR((X12/(1+$I12))/($G12/365*X$4),0))</f>
        <v>1</v>
      </c>
      <c r="FP12" s="187">
        <f t="shared" ref="FP12" si="104">IF(AND($E12="PT",CU12&gt;0),$H12*$F12*12/2080,IFERROR((Y12/(1+$I12))/($G12/365*Y$4),0))</f>
        <v>1</v>
      </c>
      <c r="FQ12" s="187">
        <f t="shared" ref="FQ12" si="105">IF(AND($E12="PT",CV12&gt;0),$H12*$F12*12/2080,IFERROR((Z12/(1+$I12))/($G12/365*Z$4),0))</f>
        <v>1</v>
      </c>
      <c r="FR12" s="187">
        <f t="shared" ref="FR12" si="106">IF(AND($E12="PT",CW12&gt;0),$H12*$F12*12/2080,IFERROR((AA12/(1+$I12))/($G12/365*AA$4),0))</f>
        <v>1</v>
      </c>
      <c r="FS12" s="187">
        <f t="shared" ref="FS12" si="107">IF(AND($E12="PT",CX12&gt;0),$H12*$F12*12/2080,IFERROR((AB12/(1+$I12))/($G12/365*AB$4),0))</f>
        <v>1</v>
      </c>
      <c r="FT12" s="187">
        <f t="shared" ref="FT12" si="108">IF(AND($E12="PT",CY12&gt;0),$H12*$F12*12/2080,IFERROR((AC12/(1+$I12))/($G12/365*AC$4),0))</f>
        <v>1</v>
      </c>
      <c r="FU12" s="187">
        <f t="shared" ref="FU12" si="109">IF(AND($E12="PT",CZ12&gt;0),$H12*$F12*12/2080,IFERROR((AD12/(1+$I12))/($G12/365*AD$4),0))</f>
        <v>1</v>
      </c>
      <c r="FV12" s="187">
        <f t="shared" ref="FV12" si="110">IF(AND($E12="PT",DA12&gt;0),$H12*$F12*12/2080,IFERROR((AE12/(1+$I12))/($G12/365*AE$4),0))</f>
        <v>1</v>
      </c>
      <c r="FW12" s="187">
        <f t="shared" ref="FW12" si="111">IF(AND($E12="PT",DB12&gt;0),$H12*$F12*12/2080,IFERROR((AF12/(1+$I12))/($G12/365*AF$4),0))</f>
        <v>1</v>
      </c>
      <c r="FX12" s="187">
        <f t="shared" ref="FX12" si="112">IF(AND($E12="PT",DC12&gt;0),$H12*$F12*12/2080,IFERROR((AG12/(1+$I12))/($G12/365*AG$4),0))</f>
        <v>1</v>
      </c>
      <c r="FY12" s="187">
        <f t="shared" ref="FY12" si="113">IF(AND($E12="PT",DD12&gt;0),$H12*$F12*12/2080,IFERROR((AH12/(1+$I12))/($G12/365*AH$4),0))</f>
        <v>1</v>
      </c>
      <c r="FZ12" s="187">
        <f t="shared" ref="FZ12" si="114">IF(AND($E12="PT",DE12&gt;0),$H12*$F12*12/2080,IFERROR((AI12/(1+$I12))/($G12/365*AI$4),0))</f>
        <v>1</v>
      </c>
      <c r="GA12" s="187">
        <f t="shared" ref="GA12" si="115">IF(AND($E12="PT",DF12&gt;0),$H12*$F12*12/2080,IFERROR((AJ12/(1+$I12))/($G12/365*AJ$4),0))</f>
        <v>1</v>
      </c>
      <c r="GB12" s="187">
        <f t="shared" ref="GB12" si="116">IF(AND($E12="PT",DG12&gt;0),$H12*$F12*12/2080,IFERROR((AK12/(1+$I12))/($G12/365*AK$4),0))</f>
        <v>1</v>
      </c>
      <c r="GC12" s="187">
        <f t="shared" ref="GC12" si="117">IF(AND($E12="PT",DH12&gt;0),$H12*$F12*12/2080,IFERROR((AL12/(1+$I12))/($G12/365*AL$4),0))</f>
        <v>1</v>
      </c>
      <c r="GD12" s="187">
        <f t="shared" ref="GD12" si="118">IF(AND($E12="PT",DI12&gt;0),$H12*$F12*12/2080,IFERROR((AM12/(1+$I12))/($G12/365*AM$4),0))</f>
        <v>1</v>
      </c>
      <c r="GE12" s="187">
        <f t="shared" ref="GE12" si="119">IF(AND($E12="PT",DJ12&gt;0),$H12*$F12*12/2080,IFERROR((AN12/(1+$I12))/($G12/365*AN$4),0))</f>
        <v>1</v>
      </c>
      <c r="GF12" s="187">
        <f t="shared" ref="GF12" si="120">IF(AND($E12="PT",DK12&gt;0),$H12*$F12*12/2080,IFERROR((AO12/(1+$I12))/($G12/365*AO$4),0))</f>
        <v>1</v>
      </c>
      <c r="GG12" s="187">
        <f t="shared" ref="GG12" si="121">IF(AND($E12="PT",DL12&gt;0),$H12*$F12*12/2080,IFERROR((AP12/(1+$I12))/($G12/365*AP$4),0))</f>
        <v>1</v>
      </c>
      <c r="GH12" s="187">
        <f t="shared" ref="GH12" si="122">IF(AND($E12="PT",DM12&gt;0),$H12*$F12*12/2080,IFERROR((AQ12/(1+$I12))/($G12/365*AQ$4),0))</f>
        <v>1</v>
      </c>
      <c r="GI12" s="187">
        <f t="shared" ref="GI12" si="123">IF(AND($E12="PT",DN12&gt;0),$H12*$F12*12/2080,IFERROR((AR12/(1+$I12))/($G12/365*AR$4),0))</f>
        <v>1</v>
      </c>
      <c r="GJ12" s="187">
        <f t="shared" ref="GJ12" si="124">IF(AND($E12="PT",DO12&gt;0),$H12*$F12*12/2080,IFERROR((AS12/(1+$I12))/($G12/365*AS$4),0))</f>
        <v>1</v>
      </c>
      <c r="GK12" s="187">
        <f t="shared" ref="GK12" si="125">IF(AND($E12="PT",DP12&gt;0),$H12*$F12*12/2080,IFERROR((AT12/(1+$I12))/($G12/365*AT$4),0))</f>
        <v>1</v>
      </c>
      <c r="GL12" s="187">
        <f t="shared" ref="GL12" si="126">IF(AND($E12="PT",DQ12&gt;0),$H12*$F12*12/2080,IFERROR((AU12/(1+$I12))/($G12/365*AU$4),0))</f>
        <v>1</v>
      </c>
      <c r="GM12" s="187">
        <f t="shared" ref="GM12" si="127">IF(AND($E12="PT",DR12&gt;0),$H12*$F12*12/2080,IFERROR((AV12/(1+$I12))/($G12/365*AV$4),0))</f>
        <v>1</v>
      </c>
      <c r="GN12" s="187">
        <f t="shared" ref="GN12" si="128">IF(AND($E12="PT",DS12&gt;0),$H12*$F12*12/2080,IFERROR((AW12/(1+$I12))/($G12/365*AW$4),0))</f>
        <v>1</v>
      </c>
      <c r="GO12" s="187">
        <f t="shared" ref="GO12" si="129">IF(AND($E12="PT",DT12&gt;0),$H12*$F12*12/2080,IFERROR((AX12/(1+$I12))/($G12/365*AX$4),0))</f>
        <v>1</v>
      </c>
      <c r="GP12" s="187">
        <f t="shared" ref="GP12" si="130">IF(AND($E12="PT",DU12&gt;0),$H12*$F12*12/2080,IFERROR((AY12/(1+$I12))/($G12/365*AY$4),0))</f>
        <v>1</v>
      </c>
      <c r="GQ12" s="187">
        <f t="shared" ref="GQ12" si="131">IF(AND($E12="PT",DV12&gt;0),$H12*$F12*12/2080,IFERROR((AZ12/(1+$I12))/($G12/365*AZ$4),0))</f>
        <v>1</v>
      </c>
      <c r="GR12" s="187">
        <f t="shared" ref="GR12" si="132">IF(AND($E12="PT",DW12&gt;0),$H12*$F12*12/2080,IFERROR((BA12/(1+$I12))/($G12/365*BA$4),0))</f>
        <v>1</v>
      </c>
      <c r="GS12" s="187">
        <f t="shared" ref="GS12" si="133">IF(AND($E12="PT",DX12&gt;0),$H12*$F12*12/2080,IFERROR((BB12/(1+$I12))/($G12/365*BB$4),0))</f>
        <v>1</v>
      </c>
      <c r="GT12" s="187">
        <f t="shared" ref="GT12" si="134">IF(AND($E12="PT",DY12&gt;0),$H12*$F12*12/2080,IFERROR((BC12/(1+$I12))/($G12/365*BC$4),0))</f>
        <v>1</v>
      </c>
      <c r="GU12" s="187">
        <f t="shared" ref="GU12" si="135">IF(AND($E12="PT",DZ12&gt;0),$H12*$F12*12/2080,IFERROR((BD12/(1+$I12))/($G12/365*BD$4),0))</f>
        <v>1</v>
      </c>
      <c r="GV12" s="187">
        <f t="shared" ref="GV12" si="136">IF(AND($E12="PT",EA12&gt;0),$H12*$F12*12/2080,IFERROR((BE12/(1+$I12))/($G12/365*BE$4),0))</f>
        <v>1</v>
      </c>
      <c r="GW12" s="187">
        <f t="shared" ref="GW12" si="137">IF(AND($E12="PT",EB12&gt;0),$H12*$F12*12/2080,IFERROR((BF12/(1+$I12))/($G12/365*BF$4),0))</f>
        <v>1</v>
      </c>
      <c r="GX12" s="187">
        <f t="shared" ref="GX12" si="138">IF(AND($E12="PT",EC12&gt;0),$H12*$F12*12/2080,IFERROR((BG12/(1+$I12))/($G12/365*BG$4),0))</f>
        <v>1</v>
      </c>
      <c r="GY12" s="187">
        <f t="shared" ref="GY12" si="139">IF(AND($E12="PT",ED12&gt;0),$H12*$F12*12/2080,IFERROR((BH12/(1+$I12))/($G12/365*BH$4),0))</f>
        <v>1</v>
      </c>
      <c r="GZ12" s="187">
        <f t="shared" ref="GZ12" si="140">IF(AND($E12="PT",EE12&gt;0),$H12*$F12*12/2080,IFERROR((BI12/(1+$I12))/($G12/365*BI$4),0))</f>
        <v>1</v>
      </c>
      <c r="HA12" s="187">
        <f t="shared" ref="HA12" si="141">IF(AND($E12="PT",EF12&gt;0),$H12*$F12*12/2080,IFERROR((BJ12/(1+$I12))/($G12/365*BJ$4),0))</f>
        <v>0</v>
      </c>
      <c r="HB12" s="187">
        <f t="shared" ref="HB12" si="142">IF(AND($E12="PT",EG12&gt;0),$H12*$F12*12/2080,IFERROR((BK12/(1+$I12))/($G12/365*BK$4),0))</f>
        <v>0</v>
      </c>
      <c r="HC12" s="187">
        <f t="shared" ref="HC12" si="143">IF(AND($E12="PT",EH12&gt;0),$H12*$F12*12/2080,IFERROR((BL12/(1+$I12))/($G12/365*BL$4),0))</f>
        <v>0</v>
      </c>
      <c r="HD12" s="187">
        <f t="shared" ref="HD12" si="144">IF(AND($E12="PT",EI12&gt;0),$H12*$F12*12/2080,IFERROR((BM12/(1+$I12))/($G12/365*BM$4),0))</f>
        <v>0</v>
      </c>
      <c r="HE12" s="187">
        <f t="shared" ref="HE12" si="145">IF(AND($E12="PT",EJ12&gt;0),$H12*$F12*12/2080,IFERROR((BN12/(1+$I12))/($G12/365*BN$4),0))</f>
        <v>0</v>
      </c>
      <c r="HF12" s="187">
        <f t="shared" ref="HF12" si="146">IF(AND($E12="PT",EK12&gt;0),$H12*$F12*12/2080,IFERROR((BO12/(1+$I12))/($G12/365*BO$4),0))</f>
        <v>0</v>
      </c>
      <c r="HG12" s="187">
        <f t="shared" ref="HG12" si="147">IF(AND($E12="PT",EL12&gt;0),$H12*$F12*12/2080,IFERROR((BP12/(1+$I12))/($G12/365*BP$4),0))</f>
        <v>0</v>
      </c>
      <c r="HH12" s="187">
        <f t="shared" ref="HH12" si="148">IF(AND($E12="PT",EM12&gt;0),$H12*$F12*12/2080,IFERROR((BQ12/(1+$I12))/($G12/365*BQ$4),0))</f>
        <v>0</v>
      </c>
      <c r="HI12" s="187">
        <f t="shared" ref="HI12" si="149">IF(AND($E12="PT",EN12&gt;0),$H12*$F12*12/2080,IFERROR((BR12/(1+$I12))/($G12/365*BR$4),0))</f>
        <v>0</v>
      </c>
      <c r="HJ12" s="187">
        <f t="shared" ref="HJ12" si="150">IF(AND($E12="PT",EO12&gt;0),$H12*$F12*12/2080,IFERROR((BS12/(1+$I12))/($G12/365*BS$4),0))</f>
        <v>0</v>
      </c>
      <c r="HK12" s="187">
        <f t="shared" ref="HK12" si="151">IF(AND($E12="PT",EP12&gt;0),$H12*$F12*12/2080,IFERROR((BT12/(1+$I12))/($G12/365*BT$4),0))</f>
        <v>0</v>
      </c>
      <c r="HL12" s="187">
        <f t="shared" ref="HL12" si="152">IF(AND($E12="PT",EQ12&gt;0),$H12*$F12*12/2080,IFERROR((BU12/(1+$I12))/($G12/365*BU$4),0))</f>
        <v>0</v>
      </c>
      <c r="HM12" s="187">
        <f t="shared" ref="HM12:HX12" si="153">IF(AND($E12="PT",ER12&gt;0),$H12*$F12*12/2080,IFERROR((BV12/(1+$I12))/($G12/365*BV$4),0))</f>
        <v>0</v>
      </c>
      <c r="HN12" s="187">
        <f t="shared" si="153"/>
        <v>0</v>
      </c>
      <c r="HO12" s="187">
        <f t="shared" si="153"/>
        <v>0</v>
      </c>
      <c r="HP12" s="187">
        <f t="shared" si="153"/>
        <v>0</v>
      </c>
      <c r="HQ12" s="187">
        <f t="shared" si="153"/>
        <v>0</v>
      </c>
      <c r="HR12" s="187">
        <f t="shared" si="153"/>
        <v>0</v>
      </c>
      <c r="HS12" s="187">
        <f t="shared" si="153"/>
        <v>0</v>
      </c>
      <c r="HT12" s="187">
        <f t="shared" si="153"/>
        <v>0</v>
      </c>
      <c r="HU12" s="187">
        <f t="shared" si="153"/>
        <v>0</v>
      </c>
      <c r="HV12" s="187">
        <f t="shared" si="153"/>
        <v>0</v>
      </c>
      <c r="HW12" s="187">
        <f t="shared" si="153"/>
        <v>0</v>
      </c>
      <c r="HX12" s="187">
        <f t="shared" si="153"/>
        <v>0</v>
      </c>
      <c r="HY12" s="187"/>
      <c r="IB12" s="188">
        <f t="shared" ref="IB12" si="154">IF(CJ12&gt;=1,CJ12*$J12,0)</f>
        <v>85</v>
      </c>
      <c r="IC12" s="188">
        <f t="shared" ref="IC12" si="155">IF(CK12&gt;=1,CK12*$J12,0)</f>
        <v>85</v>
      </c>
      <c r="ID12" s="188">
        <f t="shared" ref="ID12" si="156">IF(CL12&gt;=1,CL12*$J12,0)</f>
        <v>85</v>
      </c>
      <c r="IE12" s="188">
        <f t="shared" ref="IE12" si="157">IF(CM12&gt;=1,CM12*$J12,0)</f>
        <v>85</v>
      </c>
      <c r="IF12" s="188">
        <f t="shared" ref="IF12" si="158">IF(CN12&gt;=1,CN12*$J12,0)</f>
        <v>85</v>
      </c>
      <c r="IG12" s="188">
        <f t="shared" ref="IG12" si="159">IF(CO12&gt;=1,CO12*$J12,0)</f>
        <v>85</v>
      </c>
      <c r="IH12" s="188">
        <f t="shared" ref="IH12" si="160">IF(CP12&gt;=1,CP12*$J12,0)</f>
        <v>85</v>
      </c>
      <c r="II12" s="188">
        <f t="shared" ref="II12" si="161">IF(CQ12&gt;=1,CQ12*$J12,0)</f>
        <v>85</v>
      </c>
      <c r="IJ12" s="188">
        <f t="shared" ref="IJ12" si="162">IF(CR12&gt;=1,CR12*$J12,0)</f>
        <v>85</v>
      </c>
      <c r="IK12" s="188">
        <f t="shared" ref="IK12" si="163">IF(CS12&gt;=1,CS12*$J12,0)</f>
        <v>85</v>
      </c>
      <c r="IL12" s="188">
        <f t="shared" ref="IL12" si="164">IF(CT12&gt;=1,CT12*$J12,0)</f>
        <v>85</v>
      </c>
      <c r="IM12" s="188">
        <f t="shared" ref="IM12" si="165">IF(CU12&gt;=1,CU12*$J12,0)</f>
        <v>85</v>
      </c>
      <c r="IN12" s="188">
        <f t="shared" ref="IN12" si="166">IF(CV12&gt;=1,CV12*$J12,0)</f>
        <v>85</v>
      </c>
      <c r="IO12" s="188">
        <f t="shared" ref="IO12" si="167">IF(CW12&gt;=1,CW12*$J12,0)</f>
        <v>85</v>
      </c>
      <c r="IP12" s="188">
        <f t="shared" ref="IP12" si="168">IF(CX12&gt;=1,CX12*$J12,0)</f>
        <v>85</v>
      </c>
      <c r="IQ12" s="188">
        <f t="shared" ref="IQ12" si="169">IF(CY12&gt;=1,CY12*$J12,0)</f>
        <v>85</v>
      </c>
      <c r="IR12" s="188">
        <f t="shared" ref="IR12" si="170">IF(CZ12&gt;=1,CZ12*$J12,0)</f>
        <v>85</v>
      </c>
      <c r="IS12" s="188">
        <f t="shared" ref="IS12" si="171">IF(DA12&gt;=1,DA12*$J12,0)</f>
        <v>85</v>
      </c>
      <c r="IT12" s="188">
        <f t="shared" ref="IT12" si="172">IF(DB12&gt;=1,DB12*$J12,0)</f>
        <v>85</v>
      </c>
      <c r="IU12" s="188">
        <f t="shared" ref="IU12" si="173">IF(DC12&gt;=1,DC12*$J12,0)</f>
        <v>85</v>
      </c>
      <c r="IV12" s="188">
        <f t="shared" ref="IV12" si="174">IF(DD12&gt;=1,DD12*$J12,0)</f>
        <v>85</v>
      </c>
      <c r="IW12" s="188">
        <f t="shared" ref="IW12" si="175">IF(DE12&gt;=1,DE12*$J12,0)</f>
        <v>85</v>
      </c>
      <c r="IX12" s="188">
        <f t="shared" ref="IX12" si="176">IF(DF12&gt;=1,DF12*$J12,0)</f>
        <v>85</v>
      </c>
      <c r="IY12" s="188">
        <f t="shared" ref="IY12" si="177">IF(DG12&gt;=1,DG12*$J12,0)</f>
        <v>85</v>
      </c>
      <c r="IZ12" s="188">
        <f t="shared" ref="IZ12" si="178">IF(DH12&gt;=1,DH12*$J12,0)</f>
        <v>85</v>
      </c>
      <c r="JA12" s="188">
        <f t="shared" ref="JA12" si="179">IF(DI12&gt;=1,DI12*$J12,0)</f>
        <v>85</v>
      </c>
      <c r="JB12" s="188">
        <f t="shared" ref="JB12" si="180">IF(DJ12&gt;=1,DJ12*$J12,0)</f>
        <v>85</v>
      </c>
      <c r="JC12" s="188">
        <f t="shared" ref="JC12" si="181">IF(DK12&gt;=1,DK12*$J12,0)</f>
        <v>85</v>
      </c>
      <c r="JD12" s="188">
        <f t="shared" ref="JD12" si="182">IF(DL12&gt;=1,DL12*$J12,0)</f>
        <v>85</v>
      </c>
      <c r="JE12" s="188">
        <f t="shared" ref="JE12" si="183">IF(DM12&gt;=1,DM12*$J12,0)</f>
        <v>85</v>
      </c>
      <c r="JF12" s="188">
        <f t="shared" ref="JF12" si="184">IF(DN12&gt;=1,DN12*$J12,0)</f>
        <v>85</v>
      </c>
      <c r="JG12" s="188">
        <f t="shared" ref="JG12" si="185">IF(DO12&gt;=1,DO12*$J12,0)</f>
        <v>85</v>
      </c>
      <c r="JH12" s="188">
        <f t="shared" ref="JH12" si="186">IF(DP12&gt;=1,DP12*$J12,0)</f>
        <v>85</v>
      </c>
      <c r="JI12" s="188">
        <f t="shared" ref="JI12" si="187">IF(DQ12&gt;=1,DQ12*$J12,0)</f>
        <v>85</v>
      </c>
      <c r="JJ12" s="188">
        <f t="shared" ref="JJ12" si="188">IF(DR12&gt;=1,DR12*$J12,0)</f>
        <v>85</v>
      </c>
      <c r="JK12" s="188">
        <f t="shared" ref="JK12" si="189">IF(DS12&gt;=1,DS12*$J12,0)</f>
        <v>85</v>
      </c>
      <c r="JL12" s="188">
        <f t="shared" ref="JL12" si="190">IF(DT12&gt;=1,DT12*$J12,0)</f>
        <v>85</v>
      </c>
      <c r="JM12" s="188">
        <f t="shared" ref="JM12" si="191">IF(DU12&gt;=1,DU12*$J12,0)</f>
        <v>85</v>
      </c>
      <c r="JN12" s="188">
        <f t="shared" ref="JN12" si="192">IF(DV12&gt;=1,DV12*$J12,0)</f>
        <v>85</v>
      </c>
      <c r="JO12" s="188">
        <f t="shared" ref="JO12" si="193">IF(DW12&gt;=1,DW12*$J12,0)</f>
        <v>85</v>
      </c>
      <c r="JP12" s="188">
        <f t="shared" ref="JP12" si="194">IF(DX12&gt;=1,DX12*$J12,0)</f>
        <v>85</v>
      </c>
      <c r="JQ12" s="188">
        <f t="shared" ref="JQ12" si="195">IF(DY12&gt;=1,DY12*$J12,0)</f>
        <v>85</v>
      </c>
      <c r="JR12" s="188">
        <f t="shared" ref="JR12" si="196">IF(DZ12&gt;=1,DZ12*$J12,0)</f>
        <v>85</v>
      </c>
      <c r="JS12" s="188">
        <f t="shared" ref="JS12" si="197">IF(EA12&gt;=1,EA12*$J12,0)</f>
        <v>85</v>
      </c>
      <c r="JT12" s="188">
        <f t="shared" ref="JT12" si="198">IF(EB12&gt;=1,EB12*$J12,0)</f>
        <v>85</v>
      </c>
      <c r="JU12" s="188">
        <f t="shared" ref="JU12" si="199">IF(EC12&gt;=1,EC12*$J12,0)</f>
        <v>85</v>
      </c>
      <c r="JV12" s="188">
        <f t="shared" ref="JV12" si="200">IF(ED12&gt;=1,ED12*$J12,0)</f>
        <v>85</v>
      </c>
      <c r="JW12" s="188">
        <f t="shared" ref="JW12" si="201">IF(EE12&gt;=1,EE12*$J12,0)</f>
        <v>85</v>
      </c>
      <c r="JX12" s="188">
        <f t="shared" ref="JX12" si="202">IF(EF12&gt;=1,EF12*$J12,0)</f>
        <v>0</v>
      </c>
      <c r="JY12" s="188">
        <f t="shared" ref="JY12" si="203">IF(EG12&gt;=1,EG12*$J12,0)</f>
        <v>0</v>
      </c>
      <c r="JZ12" s="188">
        <f t="shared" ref="JZ12" si="204">IF(EH12&gt;=1,EH12*$J12,0)</f>
        <v>0</v>
      </c>
      <c r="KA12" s="188">
        <f t="shared" ref="KA12" si="205">IF(EI12&gt;=1,EI12*$J12,0)</f>
        <v>0</v>
      </c>
      <c r="KB12" s="188">
        <f t="shared" ref="KB12" si="206">IF(EJ12&gt;=1,EJ12*$J12,0)</f>
        <v>0</v>
      </c>
      <c r="KC12" s="188">
        <f t="shared" ref="KC12" si="207">IF(EK12&gt;=1,EK12*$J12,0)</f>
        <v>0</v>
      </c>
      <c r="KD12" s="188">
        <f t="shared" ref="KD12" si="208">IF(EL12&gt;=1,EL12*$J12,0)</f>
        <v>0</v>
      </c>
      <c r="KE12" s="188">
        <f t="shared" ref="KE12" si="209">IF(EM12&gt;=1,EM12*$J12,0)</f>
        <v>0</v>
      </c>
      <c r="KF12" s="188">
        <f t="shared" ref="KF12" si="210">IF(EN12&gt;=1,EN12*$J12,0)</f>
        <v>0</v>
      </c>
      <c r="KG12" s="188">
        <f t="shared" ref="KG12" si="211">IF(EO12&gt;=1,EO12*$J12,0)</f>
        <v>0</v>
      </c>
      <c r="KH12" s="188">
        <f t="shared" ref="KH12" si="212">IF(EP12&gt;=1,EP12*$J12,0)</f>
        <v>0</v>
      </c>
      <c r="KI12" s="188">
        <f t="shared" ref="KI12" si="213">IF(EQ12&gt;=1,EQ12*$J12,0)</f>
        <v>0</v>
      </c>
      <c r="KJ12" s="188">
        <f t="shared" ref="KJ12:KU12" si="214">IF(ER12&gt;=1,ER12*$J12,0)</f>
        <v>0</v>
      </c>
      <c r="KK12" s="188">
        <f t="shared" si="214"/>
        <v>0</v>
      </c>
      <c r="KL12" s="188">
        <f t="shared" si="214"/>
        <v>0</v>
      </c>
      <c r="KM12" s="188">
        <f t="shared" si="214"/>
        <v>0</v>
      </c>
      <c r="KN12" s="188">
        <f t="shared" si="214"/>
        <v>0</v>
      </c>
      <c r="KO12" s="188">
        <f t="shared" si="214"/>
        <v>0</v>
      </c>
      <c r="KP12" s="188">
        <f t="shared" si="214"/>
        <v>0</v>
      </c>
      <c r="KQ12" s="188">
        <f t="shared" si="214"/>
        <v>0</v>
      </c>
      <c r="KR12" s="188">
        <f t="shared" si="214"/>
        <v>0</v>
      </c>
      <c r="KS12" s="188">
        <f t="shared" si="214"/>
        <v>0</v>
      </c>
      <c r="KT12" s="188">
        <f t="shared" si="214"/>
        <v>0</v>
      </c>
      <c r="KU12" s="188">
        <f t="shared" si="214"/>
        <v>0</v>
      </c>
    </row>
    <row r="13" spans="1:307" s="95" customFormat="1" ht="15.6" x14ac:dyDescent="0.3">
      <c r="A13" s="157" t="s">
        <v>155</v>
      </c>
      <c r="B13" s="112" t="s">
        <v>735</v>
      </c>
      <c r="C13" s="112" t="s">
        <v>667</v>
      </c>
      <c r="D13" s="113"/>
      <c r="E13" s="113" t="s">
        <v>118</v>
      </c>
      <c r="F13" s="113">
        <v>1</v>
      </c>
      <c r="G13" s="114">
        <v>80000</v>
      </c>
      <c r="H13" s="115"/>
      <c r="I13" s="116">
        <v>0.107</v>
      </c>
      <c r="J13" s="114">
        <v>85</v>
      </c>
      <c r="K13" s="117">
        <v>44802</v>
      </c>
      <c r="L13" s="118">
        <v>46022</v>
      </c>
      <c r="M13" s="119"/>
      <c r="N13" s="186">
        <f t="shared" ref="N13:AC29" si="215">IF($E13="PT",IF(AND($K13&lt;=N$5,$L13&gt;N$6),$G13*$H13*$F13,IF(AND($K13&gt;N$5,$K13&lt;=N$6),(N$6-$K13+1)/N$4*$G13*$F13*$H13,IF(AND($L13&gt;=N$5,$L13&lt;=N$6),($L13-N$5+1)/N$4*$G13*$F13*$H13,0)))*(1+$I13),IF(AND($K13&lt;=N$5,$L13&gt;N$6),N$4/365*$G13*$F13,IF(AND($K13&gt;N$5,$K13&lt;=N$6),(N$6-$K13+1)/365*$G13*$F13,IF(AND($L13&gt;=N$5,$L13&lt;=N$6),($L13-N$5+1)/365*$G13*$F13,0)))*(1+$I13))</f>
        <v>0</v>
      </c>
      <c r="O13" s="186">
        <f t="shared" si="30"/>
        <v>0</v>
      </c>
      <c r="P13" s="186">
        <f t="shared" si="30"/>
        <v>0</v>
      </c>
      <c r="Q13" s="186">
        <f t="shared" si="30"/>
        <v>0</v>
      </c>
      <c r="R13" s="186">
        <f t="shared" si="30"/>
        <v>0</v>
      </c>
      <c r="S13" s="186">
        <f t="shared" si="30"/>
        <v>0</v>
      </c>
      <c r="T13" s="186">
        <f t="shared" si="30"/>
        <v>0</v>
      </c>
      <c r="U13" s="186">
        <f t="shared" si="30"/>
        <v>727.890410958904</v>
      </c>
      <c r="V13" s="186">
        <f t="shared" si="30"/>
        <v>7278.9041095890407</v>
      </c>
      <c r="W13" s="186">
        <f t="shared" si="30"/>
        <v>7521.534246575342</v>
      </c>
      <c r="X13" s="186">
        <f t="shared" si="30"/>
        <v>7278.9041095890407</v>
      </c>
      <c r="Y13" s="186">
        <f t="shared" si="30"/>
        <v>7521.534246575342</v>
      </c>
      <c r="Z13" s="186">
        <f t="shared" si="30"/>
        <v>7521.534246575342</v>
      </c>
      <c r="AA13" s="186">
        <f t="shared" si="30"/>
        <v>6793.6438356164381</v>
      </c>
      <c r="AB13" s="186">
        <f t="shared" si="30"/>
        <v>7521.534246575342</v>
      </c>
      <c r="AC13" s="186">
        <f t="shared" si="30"/>
        <v>7278.9041095890407</v>
      </c>
      <c r="AD13" s="186">
        <f t="shared" si="30"/>
        <v>7521.534246575342</v>
      </c>
      <c r="AE13" s="186">
        <f t="shared" si="30"/>
        <v>7278.9041095890407</v>
      </c>
      <c r="AF13" s="186">
        <f t="shared" si="30"/>
        <v>7521.534246575342</v>
      </c>
      <c r="AG13" s="186">
        <f t="shared" si="30"/>
        <v>7521.534246575342</v>
      </c>
      <c r="AH13" s="186">
        <f t="shared" si="30"/>
        <v>7278.9041095890407</v>
      </c>
      <c r="AI13" s="186">
        <f t="shared" si="30"/>
        <v>7521.534246575342</v>
      </c>
      <c r="AJ13" s="186">
        <f t="shared" si="30"/>
        <v>7278.9041095890407</v>
      </c>
      <c r="AK13" s="186">
        <f t="shared" si="30"/>
        <v>7521.534246575342</v>
      </c>
      <c r="AL13" s="186">
        <f t="shared" si="30"/>
        <v>7521.534246575342</v>
      </c>
      <c r="AM13" s="186">
        <f t="shared" si="30"/>
        <v>7036.2739726027403</v>
      </c>
      <c r="AN13" s="186">
        <f t="shared" si="30"/>
        <v>7521.534246575342</v>
      </c>
      <c r="AO13" s="186">
        <f t="shared" si="30"/>
        <v>7278.9041095890407</v>
      </c>
      <c r="AP13" s="186">
        <f t="shared" si="30"/>
        <v>7521.534246575342</v>
      </c>
      <c r="AQ13" s="186">
        <f t="shared" si="30"/>
        <v>7278.9041095890407</v>
      </c>
      <c r="AR13" s="186">
        <f t="shared" si="30"/>
        <v>7521.534246575342</v>
      </c>
      <c r="AS13" s="186">
        <f t="shared" si="30"/>
        <v>7521.534246575342</v>
      </c>
      <c r="AT13" s="186">
        <f t="shared" si="30"/>
        <v>7278.9041095890407</v>
      </c>
      <c r="AU13" s="186">
        <f t="shared" si="30"/>
        <v>7521.534246575342</v>
      </c>
      <c r="AV13" s="186">
        <f t="shared" si="30"/>
        <v>7278.9041095890407</v>
      </c>
      <c r="AW13" s="186">
        <f t="shared" si="30"/>
        <v>7521.534246575342</v>
      </c>
      <c r="AX13" s="186">
        <f t="shared" si="30"/>
        <v>7521.534246575342</v>
      </c>
      <c r="AY13" s="186">
        <f t="shared" si="30"/>
        <v>6793.6438356164381</v>
      </c>
      <c r="AZ13" s="186">
        <f t="shared" si="30"/>
        <v>7521.534246575342</v>
      </c>
      <c r="BA13" s="186">
        <f t="shared" si="30"/>
        <v>7278.9041095890407</v>
      </c>
      <c r="BB13" s="186">
        <f t="shared" si="30"/>
        <v>7521.534246575342</v>
      </c>
      <c r="BC13" s="186">
        <f t="shared" si="30"/>
        <v>7278.9041095890407</v>
      </c>
      <c r="BD13" s="186">
        <f t="shared" si="30"/>
        <v>7521.534246575342</v>
      </c>
      <c r="BE13" s="186">
        <f t="shared" si="30"/>
        <v>7521.534246575342</v>
      </c>
      <c r="BF13" s="186">
        <f t="shared" si="30"/>
        <v>7278.9041095890407</v>
      </c>
      <c r="BG13" s="186">
        <f t="shared" si="30"/>
        <v>7521.534246575342</v>
      </c>
      <c r="BH13" s="186">
        <f t="shared" si="30"/>
        <v>7278.9041095890407</v>
      </c>
      <c r="BI13" s="186">
        <f t="shared" si="30"/>
        <v>7521.534246575342</v>
      </c>
      <c r="BJ13" s="186">
        <f t="shared" si="30"/>
        <v>0</v>
      </c>
      <c r="BK13" s="186">
        <f t="shared" si="30"/>
        <v>0</v>
      </c>
      <c r="BL13" s="186">
        <f t="shared" si="30"/>
        <v>0</v>
      </c>
      <c r="BM13" s="186">
        <f t="shared" si="30"/>
        <v>0</v>
      </c>
      <c r="BN13" s="186">
        <f t="shared" si="30"/>
        <v>0</v>
      </c>
      <c r="BO13" s="186">
        <f t="shared" si="30"/>
        <v>0</v>
      </c>
      <c r="BP13" s="186">
        <f t="shared" si="30"/>
        <v>0</v>
      </c>
      <c r="BQ13" s="186">
        <f t="shared" si="30"/>
        <v>0</v>
      </c>
      <c r="BR13" s="186">
        <f t="shared" si="30"/>
        <v>0</v>
      </c>
      <c r="BS13" s="186">
        <f t="shared" si="30"/>
        <v>0</v>
      </c>
      <c r="BT13" s="186">
        <f t="shared" si="30"/>
        <v>0</v>
      </c>
      <c r="BU13" s="186">
        <f t="shared" si="30"/>
        <v>0</v>
      </c>
      <c r="BV13" s="186">
        <f t="shared" si="31"/>
        <v>0</v>
      </c>
      <c r="BW13" s="186">
        <f t="shared" si="31"/>
        <v>0</v>
      </c>
      <c r="BX13" s="186">
        <f t="shared" si="31"/>
        <v>0</v>
      </c>
      <c r="BY13" s="186">
        <f t="shared" si="31"/>
        <v>0</v>
      </c>
      <c r="BZ13" s="186">
        <f t="shared" si="31"/>
        <v>0</v>
      </c>
      <c r="CA13" s="186">
        <f t="shared" si="31"/>
        <v>0</v>
      </c>
      <c r="CB13" s="186">
        <f t="shared" si="31"/>
        <v>0</v>
      </c>
      <c r="CC13" s="186">
        <f t="shared" si="31"/>
        <v>0</v>
      </c>
      <c r="CD13" s="186">
        <f t="shared" si="31"/>
        <v>0</v>
      </c>
      <c r="CE13" s="186">
        <f t="shared" si="31"/>
        <v>0</v>
      </c>
      <c r="CF13" s="186">
        <f t="shared" si="31"/>
        <v>0</v>
      </c>
      <c r="CG13" s="186">
        <f t="shared" si="31"/>
        <v>0</v>
      </c>
      <c r="CH13" s="186"/>
      <c r="CJ13" s="186">
        <f t="shared" ref="CJ13:CJ137" si="216">IF(N13&gt;0,$F13,0)</f>
        <v>0</v>
      </c>
      <c r="CK13" s="186">
        <f t="shared" ref="CK13:CK137" si="217">IF(O13&gt;0,$F13,0)</f>
        <v>0</v>
      </c>
      <c r="CL13" s="186">
        <f t="shared" ref="CL13:CL137" si="218">IF(P13&gt;0,$F13,0)</f>
        <v>0</v>
      </c>
      <c r="CM13" s="186">
        <f t="shared" ref="CM13:CM137" si="219">IF(Q13&gt;0,$F13,0)</f>
        <v>0</v>
      </c>
      <c r="CN13" s="186">
        <f t="shared" ref="CN13:CN137" si="220">IF(R13&gt;0,$F13,0)</f>
        <v>0</v>
      </c>
      <c r="CO13" s="186">
        <f t="shared" ref="CO13:CO137" si="221">IF(S13&gt;0,$F13,0)</f>
        <v>0</v>
      </c>
      <c r="CP13" s="186">
        <f t="shared" ref="CP13:CP137" si="222">IF(T13&gt;0,$F13,0)</f>
        <v>0</v>
      </c>
      <c r="CQ13" s="186">
        <f t="shared" ref="CQ13:CQ137" si="223">IF(U13&gt;0,$F13,0)</f>
        <v>1</v>
      </c>
      <c r="CR13" s="186">
        <f t="shared" ref="CR13:CR137" si="224">IF(V13&gt;0,$F13,0)</f>
        <v>1</v>
      </c>
      <c r="CS13" s="186">
        <f t="shared" ref="CS13:CS137" si="225">IF(W13&gt;0,$F13,0)</f>
        <v>1</v>
      </c>
      <c r="CT13" s="186">
        <f t="shared" ref="CT13:CT137" si="226">IF(X13&gt;0,$F13,0)</f>
        <v>1</v>
      </c>
      <c r="CU13" s="186">
        <f t="shared" ref="CU13:CU137" si="227">IF(Y13&gt;0,$F13,0)</f>
        <v>1</v>
      </c>
      <c r="CV13" s="186">
        <f t="shared" ref="CV13:CV137" si="228">IF(Z13&gt;0,$F13,0)</f>
        <v>1</v>
      </c>
      <c r="CW13" s="186">
        <f t="shared" ref="CW13:CW137" si="229">IF(AA13&gt;0,$F13,0)</f>
        <v>1</v>
      </c>
      <c r="CX13" s="186">
        <f t="shared" ref="CX13:CX137" si="230">IF(AB13&gt;0,$F13,0)</f>
        <v>1</v>
      </c>
      <c r="CY13" s="186">
        <f t="shared" ref="CY13:CY137" si="231">IF(AC13&gt;0,$F13,0)</f>
        <v>1</v>
      </c>
      <c r="CZ13" s="186">
        <f t="shared" ref="CZ13:CZ137" si="232">IF(AD13&gt;0,$F13,0)</f>
        <v>1</v>
      </c>
      <c r="DA13" s="186">
        <f t="shared" ref="DA13:DA137" si="233">IF(AE13&gt;0,$F13,0)</f>
        <v>1</v>
      </c>
      <c r="DB13" s="186">
        <f t="shared" ref="DB13:DB137" si="234">IF(AF13&gt;0,$F13,0)</f>
        <v>1</v>
      </c>
      <c r="DC13" s="186">
        <f t="shared" ref="DC13:DC137" si="235">IF(AG13&gt;0,$F13,0)</f>
        <v>1</v>
      </c>
      <c r="DD13" s="186">
        <f t="shared" ref="DD13:DD137" si="236">IF(AH13&gt;0,$F13,0)</f>
        <v>1</v>
      </c>
      <c r="DE13" s="186">
        <f t="shared" ref="DE13:DE137" si="237">IF(AI13&gt;0,$F13,0)</f>
        <v>1</v>
      </c>
      <c r="DF13" s="186">
        <f t="shared" ref="DF13:DF137" si="238">IF(AJ13&gt;0,$F13,0)</f>
        <v>1</v>
      </c>
      <c r="DG13" s="186">
        <f t="shared" ref="DG13:DG137" si="239">IF(AK13&gt;0,$F13,0)</f>
        <v>1</v>
      </c>
      <c r="DH13" s="186">
        <f t="shared" ref="DH13:DH137" si="240">IF(AL13&gt;0,$F13,0)</f>
        <v>1</v>
      </c>
      <c r="DI13" s="186">
        <f t="shared" ref="DI13:DI137" si="241">IF(AM13&gt;0,$F13,0)</f>
        <v>1</v>
      </c>
      <c r="DJ13" s="186">
        <f t="shared" ref="DJ13:DJ137" si="242">IF(AN13&gt;0,$F13,0)</f>
        <v>1</v>
      </c>
      <c r="DK13" s="186">
        <f t="shared" ref="DK13:DK137" si="243">IF(AO13&gt;0,$F13,0)</f>
        <v>1</v>
      </c>
      <c r="DL13" s="186">
        <f t="shared" ref="DL13:DL137" si="244">IF(AP13&gt;0,$F13,0)</f>
        <v>1</v>
      </c>
      <c r="DM13" s="186">
        <f t="shared" ref="DM13:DM137" si="245">IF(AQ13&gt;0,$F13,0)</f>
        <v>1</v>
      </c>
      <c r="DN13" s="186">
        <f t="shared" ref="DN13:DN137" si="246">IF(AR13&gt;0,$F13,0)</f>
        <v>1</v>
      </c>
      <c r="DO13" s="186">
        <f t="shared" ref="DO13:DO137" si="247">IF(AS13&gt;0,$F13,0)</f>
        <v>1</v>
      </c>
      <c r="DP13" s="186">
        <f t="shared" ref="DP13:DP137" si="248">IF(AT13&gt;0,$F13,0)</f>
        <v>1</v>
      </c>
      <c r="DQ13" s="186">
        <f t="shared" ref="DQ13:DQ137" si="249">IF(AU13&gt;0,$F13,0)</f>
        <v>1</v>
      </c>
      <c r="DR13" s="186">
        <f t="shared" ref="DR13:DR137" si="250">IF(AV13&gt;0,$F13,0)</f>
        <v>1</v>
      </c>
      <c r="DS13" s="186">
        <f t="shared" ref="DS13:DS137" si="251">IF(AW13&gt;0,$F13,0)</f>
        <v>1</v>
      </c>
      <c r="DT13" s="186">
        <f t="shared" ref="DT13:DT137" si="252">IF(AX13&gt;0,$F13,0)</f>
        <v>1</v>
      </c>
      <c r="DU13" s="186">
        <f t="shared" ref="DU13:DU137" si="253">IF(AY13&gt;0,$F13,0)</f>
        <v>1</v>
      </c>
      <c r="DV13" s="186">
        <f t="shared" ref="DV13:DV137" si="254">IF(AZ13&gt;0,$F13,0)</f>
        <v>1</v>
      </c>
      <c r="DW13" s="186">
        <f t="shared" ref="DW13:DW137" si="255">IF(BA13&gt;0,$F13,0)</f>
        <v>1</v>
      </c>
      <c r="DX13" s="186">
        <f t="shared" ref="DX13:DX137" si="256">IF(BB13&gt;0,$F13,0)</f>
        <v>1</v>
      </c>
      <c r="DY13" s="186">
        <f t="shared" ref="DY13:DY137" si="257">IF(BC13&gt;0,$F13,0)</f>
        <v>1</v>
      </c>
      <c r="DZ13" s="186">
        <f t="shared" ref="DZ13:DZ137" si="258">IF(BD13&gt;0,$F13,0)</f>
        <v>1</v>
      </c>
      <c r="EA13" s="186">
        <f t="shared" ref="EA13:EA137" si="259">IF(BE13&gt;0,$F13,0)</f>
        <v>1</v>
      </c>
      <c r="EB13" s="186">
        <f t="shared" ref="EB13:EB137" si="260">IF(BF13&gt;0,$F13,0)</f>
        <v>1</v>
      </c>
      <c r="EC13" s="186">
        <f t="shared" ref="EC13:EC137" si="261">IF(BG13&gt;0,$F13,0)</f>
        <v>1</v>
      </c>
      <c r="ED13" s="186">
        <f t="shared" ref="ED13:ED137" si="262">IF(BH13&gt;0,$F13,0)</f>
        <v>1</v>
      </c>
      <c r="EE13" s="186">
        <f t="shared" ref="EE13:EE137" si="263">IF(BI13&gt;0,$F13,0)</f>
        <v>1</v>
      </c>
      <c r="EF13" s="186">
        <f t="shared" ref="EF13:EF137" si="264">IF(BJ13&gt;0,$F13,0)</f>
        <v>0</v>
      </c>
      <c r="EG13" s="186">
        <f t="shared" ref="EG13:EG137" si="265">IF(BK13&gt;0,$F13,0)</f>
        <v>0</v>
      </c>
      <c r="EH13" s="186">
        <f t="shared" ref="EH13:EH137" si="266">IF(BL13&gt;0,$F13,0)</f>
        <v>0</v>
      </c>
      <c r="EI13" s="186">
        <f t="shared" ref="EI13:EI137" si="267">IF(BM13&gt;0,$F13,0)</f>
        <v>0</v>
      </c>
      <c r="EJ13" s="186">
        <f t="shared" ref="EJ13:EJ137" si="268">IF(BN13&gt;0,$F13,0)</f>
        <v>0</v>
      </c>
      <c r="EK13" s="186">
        <f t="shared" ref="EK13:EK137" si="269">IF(BO13&gt;0,$F13,0)</f>
        <v>0</v>
      </c>
      <c r="EL13" s="186">
        <f t="shared" ref="EL13:EL137" si="270">IF(BP13&gt;0,$F13,0)</f>
        <v>0</v>
      </c>
      <c r="EM13" s="186">
        <f t="shared" ref="EM13:EM137" si="271">IF(BQ13&gt;0,$F13,0)</f>
        <v>0</v>
      </c>
      <c r="EN13" s="186">
        <f t="shared" ref="EN13:EN137" si="272">IF(BR13&gt;0,$F13,0)</f>
        <v>0</v>
      </c>
      <c r="EO13" s="186">
        <f t="shared" ref="EO13:EO137" si="273">IF(BS13&gt;0,$F13,0)</f>
        <v>0</v>
      </c>
      <c r="EP13" s="186">
        <f t="shared" ref="EP13:EP137" si="274">IF(BT13&gt;0,$F13,0)</f>
        <v>0</v>
      </c>
      <c r="EQ13" s="186">
        <f t="shared" ref="EQ13:EQ137" si="275">IF(BU13&gt;0,$F13,0)</f>
        <v>0</v>
      </c>
      <c r="ER13" s="186">
        <f t="shared" ref="ER13:ER137" si="276">IF(BV13&gt;0,$F13,0)</f>
        <v>0</v>
      </c>
      <c r="ES13" s="186">
        <f t="shared" ref="ES13:ES137" si="277">IF(BW13&gt;0,$F13,0)</f>
        <v>0</v>
      </c>
      <c r="ET13" s="186">
        <f t="shared" ref="ET13:ET137" si="278">IF(BX13&gt;0,$F13,0)</f>
        <v>0</v>
      </c>
      <c r="EU13" s="186">
        <f t="shared" ref="EU13:EU137" si="279">IF(BY13&gt;0,$F13,0)</f>
        <v>0</v>
      </c>
      <c r="EV13" s="186">
        <f t="shared" ref="EV13:EV137" si="280">IF(BZ13&gt;0,$F13,0)</f>
        <v>0</v>
      </c>
      <c r="EW13" s="186">
        <f t="shared" ref="EW13:EW137" si="281">IF(CA13&gt;0,$F13,0)</f>
        <v>0</v>
      </c>
      <c r="EX13" s="186">
        <f t="shared" ref="EX13:EX137" si="282">IF(CB13&gt;0,$F13,0)</f>
        <v>0</v>
      </c>
      <c r="EY13" s="186">
        <f t="shared" ref="EY13:EY137" si="283">IF(CC13&gt;0,$F13,0)</f>
        <v>0</v>
      </c>
      <c r="EZ13" s="186">
        <f t="shared" ref="EZ13:EZ137" si="284">IF(CD13&gt;0,$F13,0)</f>
        <v>0</v>
      </c>
      <c r="FA13" s="186">
        <f t="shared" ref="FA13:FA137" si="285">IF(CE13&gt;0,$F13,0)</f>
        <v>0</v>
      </c>
      <c r="FB13" s="186">
        <f t="shared" ref="FB13:FB137" si="286">IF(CF13&gt;0,$F13,0)</f>
        <v>0</v>
      </c>
      <c r="FC13" s="186">
        <f t="shared" ref="FC13:FC137" si="287">IF(CG13&gt;0,$F13,0)</f>
        <v>0</v>
      </c>
      <c r="FE13" s="187">
        <f t="shared" ref="FE13:FE137" si="288">IF(AND($E13="PT",CJ13&gt;0),$H13*$F13*12/2080,IFERROR((N13/(1+$I13))/($G13/365*N$4),0))</f>
        <v>0</v>
      </c>
      <c r="FF13" s="187">
        <f t="shared" ref="FF13:FF137" si="289">IF(AND($E13="PT",CK13&gt;0),$H13*$F13*12/2080,IFERROR((O13/(1+$I13))/($G13/365*O$4),0))</f>
        <v>0</v>
      </c>
      <c r="FG13" s="187">
        <f t="shared" ref="FG13:FG137" si="290">IF(AND($E13="PT",CL13&gt;0),$H13*$F13*12/2080,IFERROR((P13/(1+$I13))/($G13/365*P$4),0))</f>
        <v>0</v>
      </c>
      <c r="FH13" s="187">
        <f t="shared" ref="FH13:FH137" si="291">IF(AND($E13="PT",CM13&gt;0),$H13*$F13*12/2080,IFERROR((Q13/(1+$I13))/($G13/365*Q$4),0))</f>
        <v>0</v>
      </c>
      <c r="FI13" s="187">
        <f t="shared" ref="FI13:FI137" si="292">IF(AND($E13="PT",CN13&gt;0),$H13*$F13*12/2080,IFERROR((R13/(1+$I13))/($G13/365*R$4),0))</f>
        <v>0</v>
      </c>
      <c r="FJ13" s="187">
        <f t="shared" ref="FJ13:FJ137" si="293">IF(AND($E13="PT",CO13&gt;0),$H13*$F13*12/2080,IFERROR((S13/(1+$I13))/($G13/365*S$4),0))</f>
        <v>0</v>
      </c>
      <c r="FK13" s="187">
        <f t="shared" ref="FK13:FK137" si="294">IF(AND($E13="PT",CP13&gt;0),$H13*$F13*12/2080,IFERROR((T13/(1+$I13))/($G13/365*T$4),0))</f>
        <v>0</v>
      </c>
      <c r="FL13" s="187">
        <f t="shared" ref="FL13:FL137" si="295">IF(AND($E13="PT",CQ13&gt;0),$H13*$F13*12/2080,IFERROR((U13/(1+$I13))/($G13/365*U$4),0))</f>
        <v>9.6774193548387094E-2</v>
      </c>
      <c r="FM13" s="187">
        <f t="shared" ref="FM13:FM137" si="296">IF(AND($E13="PT",CR13&gt;0),$H13*$F13*12/2080,IFERROR((V13/(1+$I13))/($G13/365*V$4),0))</f>
        <v>1</v>
      </c>
      <c r="FN13" s="187">
        <f t="shared" ref="FN13:FN137" si="297">IF(AND($E13="PT",CS13&gt;0),$H13*$F13*12/2080,IFERROR((W13/(1+$I13))/($G13/365*W$4),0))</f>
        <v>1</v>
      </c>
      <c r="FO13" s="187">
        <f t="shared" ref="FO13:FO137" si="298">IF(AND($E13="PT",CT13&gt;0),$H13*$F13*12/2080,IFERROR((X13/(1+$I13))/($G13/365*X$4),0))</f>
        <v>1</v>
      </c>
      <c r="FP13" s="187">
        <f t="shared" ref="FP13:FP137" si="299">IF(AND($E13="PT",CU13&gt;0),$H13*$F13*12/2080,IFERROR((Y13/(1+$I13))/($G13/365*Y$4),0))</f>
        <v>1</v>
      </c>
      <c r="FQ13" s="187">
        <f t="shared" ref="FQ13:FQ137" si="300">IF(AND($E13="PT",CV13&gt;0),$H13*$F13*12/2080,IFERROR((Z13/(1+$I13))/($G13/365*Z$4),0))</f>
        <v>1</v>
      </c>
      <c r="FR13" s="187">
        <f t="shared" ref="FR13:FR137" si="301">IF(AND($E13="PT",CW13&gt;0),$H13*$F13*12/2080,IFERROR((AA13/(1+$I13))/($G13/365*AA$4),0))</f>
        <v>1</v>
      </c>
      <c r="FS13" s="187">
        <f t="shared" ref="FS13:FS137" si="302">IF(AND($E13="PT",CX13&gt;0),$H13*$F13*12/2080,IFERROR((AB13/(1+$I13))/($G13/365*AB$4),0))</f>
        <v>1</v>
      </c>
      <c r="FT13" s="187">
        <f t="shared" ref="FT13:FT137" si="303">IF(AND($E13="PT",CY13&gt;0),$H13*$F13*12/2080,IFERROR((AC13/(1+$I13))/($G13/365*AC$4),0))</f>
        <v>1</v>
      </c>
      <c r="FU13" s="187">
        <f t="shared" ref="FU13:FU137" si="304">IF(AND($E13="PT",CZ13&gt;0),$H13*$F13*12/2080,IFERROR((AD13/(1+$I13))/($G13/365*AD$4),0))</f>
        <v>1</v>
      </c>
      <c r="FV13" s="187">
        <f t="shared" ref="FV13:FV137" si="305">IF(AND($E13="PT",DA13&gt;0),$H13*$F13*12/2080,IFERROR((AE13/(1+$I13))/($G13/365*AE$4),0))</f>
        <v>1</v>
      </c>
      <c r="FW13" s="187">
        <f t="shared" ref="FW13:FW137" si="306">IF(AND($E13="PT",DB13&gt;0),$H13*$F13*12/2080,IFERROR((AF13/(1+$I13))/($G13/365*AF$4),0))</f>
        <v>1</v>
      </c>
      <c r="FX13" s="187">
        <f t="shared" ref="FX13:FX137" si="307">IF(AND($E13="PT",DC13&gt;0),$H13*$F13*12/2080,IFERROR((AG13/(1+$I13))/($G13/365*AG$4),0))</f>
        <v>1</v>
      </c>
      <c r="FY13" s="187">
        <f t="shared" ref="FY13:FY137" si="308">IF(AND($E13="PT",DD13&gt;0),$H13*$F13*12/2080,IFERROR((AH13/(1+$I13))/($G13/365*AH$4),0))</f>
        <v>1</v>
      </c>
      <c r="FZ13" s="187">
        <f t="shared" ref="FZ13:FZ137" si="309">IF(AND($E13="PT",DE13&gt;0),$H13*$F13*12/2080,IFERROR((AI13/(1+$I13))/($G13/365*AI$4),0))</f>
        <v>1</v>
      </c>
      <c r="GA13" s="187">
        <f t="shared" ref="GA13:GA137" si="310">IF(AND($E13="PT",DF13&gt;0),$H13*$F13*12/2080,IFERROR((AJ13/(1+$I13))/($G13/365*AJ$4),0))</f>
        <v>1</v>
      </c>
      <c r="GB13" s="187">
        <f t="shared" ref="GB13:GB137" si="311">IF(AND($E13="PT",DG13&gt;0),$H13*$F13*12/2080,IFERROR((AK13/(1+$I13))/($G13/365*AK$4),0))</f>
        <v>1</v>
      </c>
      <c r="GC13" s="187">
        <f t="shared" ref="GC13:GC137" si="312">IF(AND($E13="PT",DH13&gt;0),$H13*$F13*12/2080,IFERROR((AL13/(1+$I13))/($G13/365*AL$4),0))</f>
        <v>1</v>
      </c>
      <c r="GD13" s="187">
        <f t="shared" ref="GD13:GD137" si="313">IF(AND($E13="PT",DI13&gt;0),$H13*$F13*12/2080,IFERROR((AM13/(1+$I13))/($G13/365*AM$4),0))</f>
        <v>1.0000000000000002</v>
      </c>
      <c r="GE13" s="187">
        <f t="shared" ref="GE13:GE137" si="314">IF(AND($E13="PT",DJ13&gt;0),$H13*$F13*12/2080,IFERROR((AN13/(1+$I13))/($G13/365*AN$4),0))</f>
        <v>1</v>
      </c>
      <c r="GF13" s="187">
        <f t="shared" ref="GF13:GF137" si="315">IF(AND($E13="PT",DK13&gt;0),$H13*$F13*12/2080,IFERROR((AO13/(1+$I13))/($G13/365*AO$4),0))</f>
        <v>1</v>
      </c>
      <c r="GG13" s="187">
        <f t="shared" ref="GG13:GG137" si="316">IF(AND($E13="PT",DL13&gt;0),$H13*$F13*12/2080,IFERROR((AP13/(1+$I13))/($G13/365*AP$4),0))</f>
        <v>1</v>
      </c>
      <c r="GH13" s="187">
        <f t="shared" ref="GH13:GH137" si="317">IF(AND($E13="PT",DM13&gt;0),$H13*$F13*12/2080,IFERROR((AQ13/(1+$I13))/($G13/365*AQ$4),0))</f>
        <v>1</v>
      </c>
      <c r="GI13" s="187">
        <f t="shared" ref="GI13:GI137" si="318">IF(AND($E13="PT",DN13&gt;0),$H13*$F13*12/2080,IFERROR((AR13/(1+$I13))/($G13/365*AR$4),0))</f>
        <v>1</v>
      </c>
      <c r="GJ13" s="187">
        <f t="shared" ref="GJ13:GJ137" si="319">IF(AND($E13="PT",DO13&gt;0),$H13*$F13*12/2080,IFERROR((AS13/(1+$I13))/($G13/365*AS$4),0))</f>
        <v>1</v>
      </c>
      <c r="GK13" s="187">
        <f t="shared" ref="GK13:GK137" si="320">IF(AND($E13="PT",DP13&gt;0),$H13*$F13*12/2080,IFERROR((AT13/(1+$I13))/($G13/365*AT$4),0))</f>
        <v>1</v>
      </c>
      <c r="GL13" s="187">
        <f t="shared" ref="GL13:GL137" si="321">IF(AND($E13="PT",DQ13&gt;0),$H13*$F13*12/2080,IFERROR((AU13/(1+$I13))/($G13/365*AU$4),0))</f>
        <v>1</v>
      </c>
      <c r="GM13" s="187">
        <f t="shared" ref="GM13:GM137" si="322">IF(AND($E13="PT",DR13&gt;0),$H13*$F13*12/2080,IFERROR((AV13/(1+$I13))/($G13/365*AV$4),0))</f>
        <v>1</v>
      </c>
      <c r="GN13" s="187">
        <f t="shared" ref="GN13:GN137" si="323">IF(AND($E13="PT",DS13&gt;0),$H13*$F13*12/2080,IFERROR((AW13/(1+$I13))/($G13/365*AW$4),0))</f>
        <v>1</v>
      </c>
      <c r="GO13" s="187">
        <f t="shared" ref="GO13:GO137" si="324">IF(AND($E13="PT",DT13&gt;0),$H13*$F13*12/2080,IFERROR((AX13/(1+$I13))/($G13/365*AX$4),0))</f>
        <v>1</v>
      </c>
      <c r="GP13" s="187">
        <f t="shared" ref="GP13:GP137" si="325">IF(AND($E13="PT",DU13&gt;0),$H13*$F13*12/2080,IFERROR((AY13/(1+$I13))/($G13/365*AY$4),0))</f>
        <v>1</v>
      </c>
      <c r="GQ13" s="187">
        <f t="shared" ref="GQ13:GQ137" si="326">IF(AND($E13="PT",DV13&gt;0),$H13*$F13*12/2080,IFERROR((AZ13/(1+$I13))/($G13/365*AZ$4),0))</f>
        <v>1</v>
      </c>
      <c r="GR13" s="187">
        <f t="shared" ref="GR13:GR137" si="327">IF(AND($E13="PT",DW13&gt;0),$H13*$F13*12/2080,IFERROR((BA13/(1+$I13))/($G13/365*BA$4),0))</f>
        <v>1</v>
      </c>
      <c r="GS13" s="187">
        <f t="shared" ref="GS13:GS137" si="328">IF(AND($E13="PT",DX13&gt;0),$H13*$F13*12/2080,IFERROR((BB13/(1+$I13))/($G13/365*BB$4),0))</f>
        <v>1</v>
      </c>
      <c r="GT13" s="187">
        <f t="shared" ref="GT13:GT137" si="329">IF(AND($E13="PT",DY13&gt;0),$H13*$F13*12/2080,IFERROR((BC13/(1+$I13))/($G13/365*BC$4),0))</f>
        <v>1</v>
      </c>
      <c r="GU13" s="187">
        <f t="shared" ref="GU13:GU137" si="330">IF(AND($E13="PT",DZ13&gt;0),$H13*$F13*12/2080,IFERROR((BD13/(1+$I13))/($G13/365*BD$4),0))</f>
        <v>1</v>
      </c>
      <c r="GV13" s="187">
        <f t="shared" ref="GV13:GV137" si="331">IF(AND($E13="PT",EA13&gt;0),$H13*$F13*12/2080,IFERROR((BE13/(1+$I13))/($G13/365*BE$4),0))</f>
        <v>1</v>
      </c>
      <c r="GW13" s="187">
        <f t="shared" ref="GW13:GW137" si="332">IF(AND($E13="PT",EB13&gt;0),$H13*$F13*12/2080,IFERROR((BF13/(1+$I13))/($G13/365*BF$4),0))</f>
        <v>1</v>
      </c>
      <c r="GX13" s="187">
        <f t="shared" ref="GX13:GX137" si="333">IF(AND($E13="PT",EC13&gt;0),$H13*$F13*12/2080,IFERROR((BG13/(1+$I13))/($G13/365*BG$4),0))</f>
        <v>1</v>
      </c>
      <c r="GY13" s="187">
        <f t="shared" ref="GY13:GY137" si="334">IF(AND($E13="PT",ED13&gt;0),$H13*$F13*12/2080,IFERROR((BH13/(1+$I13))/($G13/365*BH$4),0))</f>
        <v>1</v>
      </c>
      <c r="GZ13" s="187">
        <f t="shared" ref="GZ13:GZ137" si="335">IF(AND($E13="PT",EE13&gt;0),$H13*$F13*12/2080,IFERROR((BI13/(1+$I13))/($G13/365*BI$4),0))</f>
        <v>1</v>
      </c>
      <c r="HA13" s="187">
        <f t="shared" ref="HA13:HA137" si="336">IF(AND($E13="PT",EF13&gt;0),$H13*$F13*12/2080,IFERROR((BJ13/(1+$I13))/($G13/365*BJ$4),0))</f>
        <v>0</v>
      </c>
      <c r="HB13" s="187">
        <f t="shared" ref="HB13:HB137" si="337">IF(AND($E13="PT",EG13&gt;0),$H13*$F13*12/2080,IFERROR((BK13/(1+$I13))/($G13/365*BK$4),0))</f>
        <v>0</v>
      </c>
      <c r="HC13" s="187">
        <f t="shared" ref="HC13:HC137" si="338">IF(AND($E13="PT",EH13&gt;0),$H13*$F13*12/2080,IFERROR((BL13/(1+$I13))/($G13/365*BL$4),0))</f>
        <v>0</v>
      </c>
      <c r="HD13" s="187">
        <f t="shared" ref="HD13:HD137" si="339">IF(AND($E13="PT",EI13&gt;0),$H13*$F13*12/2080,IFERROR((BM13/(1+$I13))/($G13/365*BM$4),0))</f>
        <v>0</v>
      </c>
      <c r="HE13" s="187">
        <f t="shared" ref="HE13:HE137" si="340">IF(AND($E13="PT",EJ13&gt;0),$H13*$F13*12/2080,IFERROR((BN13/(1+$I13))/($G13/365*BN$4),0))</f>
        <v>0</v>
      </c>
      <c r="HF13" s="187">
        <f t="shared" ref="HF13:HF137" si="341">IF(AND($E13="PT",EK13&gt;0),$H13*$F13*12/2080,IFERROR((BO13/(1+$I13))/($G13/365*BO$4),0))</f>
        <v>0</v>
      </c>
      <c r="HG13" s="187">
        <f t="shared" ref="HG13:HG137" si="342">IF(AND($E13="PT",EL13&gt;0),$H13*$F13*12/2080,IFERROR((BP13/(1+$I13))/($G13/365*BP$4),0))</f>
        <v>0</v>
      </c>
      <c r="HH13" s="187">
        <f t="shared" ref="HH13:HH137" si="343">IF(AND($E13="PT",EM13&gt;0),$H13*$F13*12/2080,IFERROR((BQ13/(1+$I13))/($G13/365*BQ$4),0))</f>
        <v>0</v>
      </c>
      <c r="HI13" s="187">
        <f t="shared" ref="HI13:HI137" si="344">IF(AND($E13="PT",EN13&gt;0),$H13*$F13*12/2080,IFERROR((BR13/(1+$I13))/($G13/365*BR$4),0))</f>
        <v>0</v>
      </c>
      <c r="HJ13" s="187">
        <f t="shared" ref="HJ13:HJ137" si="345">IF(AND($E13="PT",EO13&gt;0),$H13*$F13*12/2080,IFERROR((BS13/(1+$I13))/($G13/365*BS$4),0))</f>
        <v>0</v>
      </c>
      <c r="HK13" s="187">
        <f t="shared" ref="HK13:HK137" si="346">IF(AND($E13="PT",EP13&gt;0),$H13*$F13*12/2080,IFERROR((BT13/(1+$I13))/($G13/365*BT$4),0))</f>
        <v>0</v>
      </c>
      <c r="HL13" s="187">
        <f t="shared" ref="HL13:HL137" si="347">IF(AND($E13="PT",EQ13&gt;0),$H13*$F13*12/2080,IFERROR((BU13/(1+$I13))/($G13/365*BU$4),0))</f>
        <v>0</v>
      </c>
      <c r="HM13" s="187">
        <f t="shared" ref="HM13:HM137" si="348">IF(AND($E13="PT",ER13&gt;0),$H13*$F13*12/2080,IFERROR((BV13/(1+$I13))/($G13/365*BV$4),0))</f>
        <v>0</v>
      </c>
      <c r="HN13" s="187">
        <f t="shared" ref="HN13:HN137" si="349">IF(AND($E13="PT",ES13&gt;0),$H13*$F13*12/2080,IFERROR((BW13/(1+$I13))/($G13/365*BW$4),0))</f>
        <v>0</v>
      </c>
      <c r="HO13" s="187">
        <f t="shared" ref="HO13:HO137" si="350">IF(AND($E13="PT",ET13&gt;0),$H13*$F13*12/2080,IFERROR((BX13/(1+$I13))/($G13/365*BX$4),0))</f>
        <v>0</v>
      </c>
      <c r="HP13" s="187">
        <f t="shared" ref="HP13:HP137" si="351">IF(AND($E13="PT",EU13&gt;0),$H13*$F13*12/2080,IFERROR((BY13/(1+$I13))/($G13/365*BY$4),0))</f>
        <v>0</v>
      </c>
      <c r="HQ13" s="187">
        <f t="shared" ref="HQ13:HQ137" si="352">IF(AND($E13="PT",EV13&gt;0),$H13*$F13*12/2080,IFERROR((BZ13/(1+$I13))/($G13/365*BZ$4),0))</f>
        <v>0</v>
      </c>
      <c r="HR13" s="187">
        <f t="shared" ref="HR13:HR137" si="353">IF(AND($E13="PT",EW13&gt;0),$H13*$F13*12/2080,IFERROR((CA13/(1+$I13))/($G13/365*CA$4),0))</f>
        <v>0</v>
      </c>
      <c r="HS13" s="187">
        <f t="shared" ref="HS13:HS137" si="354">IF(AND($E13="PT",EX13&gt;0),$H13*$F13*12/2080,IFERROR((CB13/(1+$I13))/($G13/365*CB$4),0))</f>
        <v>0</v>
      </c>
      <c r="HT13" s="187">
        <f t="shared" ref="HT13:HT137" si="355">IF(AND($E13="PT",EY13&gt;0),$H13*$F13*12/2080,IFERROR((CC13/(1+$I13))/($G13/365*CC$4),0))</f>
        <v>0</v>
      </c>
      <c r="HU13" s="187">
        <f t="shared" ref="HU13:HU137" si="356">IF(AND($E13="PT",EZ13&gt;0),$H13*$F13*12/2080,IFERROR((CD13/(1+$I13))/($G13/365*CD$4),0))</f>
        <v>0</v>
      </c>
      <c r="HV13" s="187">
        <f t="shared" ref="HV13:HV137" si="357">IF(AND($E13="PT",FA13&gt;0),$H13*$F13*12/2080,IFERROR((CE13/(1+$I13))/($G13/365*CE$4),0))</f>
        <v>0</v>
      </c>
      <c r="HW13" s="187">
        <f t="shared" ref="HW13:HW137" si="358">IF(AND($E13="PT",FB13&gt;0),$H13*$F13*12/2080,IFERROR((CF13/(1+$I13))/($G13/365*CF$4),0))</f>
        <v>0</v>
      </c>
      <c r="HX13" s="187">
        <f t="shared" ref="HX13:HX137" si="359">IF(AND($E13="PT",FC13&gt;0),$H13*$F13*12/2080,IFERROR((CG13/(1+$I13))/($G13/365*CG$4),0))</f>
        <v>0</v>
      </c>
      <c r="HY13" s="187"/>
      <c r="IB13" s="188">
        <f t="shared" ref="IB13:IB137" si="360">IF(CJ13&gt;=1,CJ13*$J13,0)</f>
        <v>0</v>
      </c>
      <c r="IC13" s="188">
        <f t="shared" ref="IC13:IC137" si="361">IF(CK13&gt;=1,CK13*$J13,0)</f>
        <v>0</v>
      </c>
      <c r="ID13" s="188">
        <f t="shared" ref="ID13:ID137" si="362">IF(CL13&gt;=1,CL13*$J13,0)</f>
        <v>0</v>
      </c>
      <c r="IE13" s="188">
        <f t="shared" ref="IE13:IE137" si="363">IF(CM13&gt;=1,CM13*$J13,0)</f>
        <v>0</v>
      </c>
      <c r="IF13" s="188">
        <f t="shared" ref="IF13:IF137" si="364">IF(CN13&gt;=1,CN13*$J13,0)</f>
        <v>0</v>
      </c>
      <c r="IG13" s="188">
        <f t="shared" ref="IG13:IG137" si="365">IF(CO13&gt;=1,CO13*$J13,0)</f>
        <v>0</v>
      </c>
      <c r="IH13" s="188">
        <f t="shared" ref="IH13:IH137" si="366">IF(CP13&gt;=1,CP13*$J13,0)</f>
        <v>0</v>
      </c>
      <c r="II13" s="188">
        <f t="shared" ref="II13:II137" si="367">IF(CQ13&gt;=1,CQ13*$J13,0)</f>
        <v>85</v>
      </c>
      <c r="IJ13" s="188">
        <f t="shared" ref="IJ13:IJ137" si="368">IF(CR13&gt;=1,CR13*$J13,0)</f>
        <v>85</v>
      </c>
      <c r="IK13" s="188">
        <f t="shared" ref="IK13:IK137" si="369">IF(CS13&gt;=1,CS13*$J13,0)</f>
        <v>85</v>
      </c>
      <c r="IL13" s="188">
        <f t="shared" ref="IL13:IL137" si="370">IF(CT13&gt;=1,CT13*$J13,0)</f>
        <v>85</v>
      </c>
      <c r="IM13" s="188">
        <f t="shared" ref="IM13:IM137" si="371">IF(CU13&gt;=1,CU13*$J13,0)</f>
        <v>85</v>
      </c>
      <c r="IN13" s="188">
        <f t="shared" ref="IN13:IN137" si="372">IF(CV13&gt;=1,CV13*$J13,0)</f>
        <v>85</v>
      </c>
      <c r="IO13" s="188">
        <f t="shared" ref="IO13:IO137" si="373">IF(CW13&gt;=1,CW13*$J13,0)</f>
        <v>85</v>
      </c>
      <c r="IP13" s="188">
        <f t="shared" ref="IP13:IP137" si="374">IF(CX13&gt;=1,CX13*$J13,0)</f>
        <v>85</v>
      </c>
      <c r="IQ13" s="188">
        <f t="shared" ref="IQ13:IQ137" si="375">IF(CY13&gt;=1,CY13*$J13,0)</f>
        <v>85</v>
      </c>
      <c r="IR13" s="188">
        <f t="shared" ref="IR13:IR137" si="376">IF(CZ13&gt;=1,CZ13*$J13,0)</f>
        <v>85</v>
      </c>
      <c r="IS13" s="188">
        <f t="shared" ref="IS13:IS137" si="377">IF(DA13&gt;=1,DA13*$J13,0)</f>
        <v>85</v>
      </c>
      <c r="IT13" s="188">
        <f t="shared" ref="IT13:IT137" si="378">IF(DB13&gt;=1,DB13*$J13,0)</f>
        <v>85</v>
      </c>
      <c r="IU13" s="188">
        <f t="shared" ref="IU13:IU137" si="379">IF(DC13&gt;=1,DC13*$J13,0)</f>
        <v>85</v>
      </c>
      <c r="IV13" s="188">
        <f t="shared" ref="IV13:IV137" si="380">IF(DD13&gt;=1,DD13*$J13,0)</f>
        <v>85</v>
      </c>
      <c r="IW13" s="188">
        <f t="shared" ref="IW13:IW137" si="381">IF(DE13&gt;=1,DE13*$J13,0)</f>
        <v>85</v>
      </c>
      <c r="IX13" s="188">
        <f t="shared" ref="IX13:IX137" si="382">IF(DF13&gt;=1,DF13*$J13,0)</f>
        <v>85</v>
      </c>
      <c r="IY13" s="188">
        <f t="shared" ref="IY13:IY137" si="383">IF(DG13&gt;=1,DG13*$J13,0)</f>
        <v>85</v>
      </c>
      <c r="IZ13" s="188">
        <f t="shared" ref="IZ13:IZ137" si="384">IF(DH13&gt;=1,DH13*$J13,0)</f>
        <v>85</v>
      </c>
      <c r="JA13" s="188">
        <f t="shared" ref="JA13:JA137" si="385">IF(DI13&gt;=1,DI13*$J13,0)</f>
        <v>85</v>
      </c>
      <c r="JB13" s="188">
        <f t="shared" ref="JB13:JB137" si="386">IF(DJ13&gt;=1,DJ13*$J13,0)</f>
        <v>85</v>
      </c>
      <c r="JC13" s="188">
        <f t="shared" ref="JC13:JC137" si="387">IF(DK13&gt;=1,DK13*$J13,0)</f>
        <v>85</v>
      </c>
      <c r="JD13" s="188">
        <f t="shared" ref="JD13:JD137" si="388">IF(DL13&gt;=1,DL13*$J13,0)</f>
        <v>85</v>
      </c>
      <c r="JE13" s="188">
        <f t="shared" ref="JE13:JE137" si="389">IF(DM13&gt;=1,DM13*$J13,0)</f>
        <v>85</v>
      </c>
      <c r="JF13" s="188">
        <f t="shared" ref="JF13:JF137" si="390">IF(DN13&gt;=1,DN13*$J13,0)</f>
        <v>85</v>
      </c>
      <c r="JG13" s="188">
        <f t="shared" ref="JG13:JG137" si="391">IF(DO13&gt;=1,DO13*$J13,0)</f>
        <v>85</v>
      </c>
      <c r="JH13" s="188">
        <f t="shared" ref="JH13:JH137" si="392">IF(DP13&gt;=1,DP13*$J13,0)</f>
        <v>85</v>
      </c>
      <c r="JI13" s="188">
        <f t="shared" ref="JI13:JI137" si="393">IF(DQ13&gt;=1,DQ13*$J13,0)</f>
        <v>85</v>
      </c>
      <c r="JJ13" s="188">
        <f t="shared" ref="JJ13:JJ137" si="394">IF(DR13&gt;=1,DR13*$J13,0)</f>
        <v>85</v>
      </c>
      <c r="JK13" s="188">
        <f t="shared" ref="JK13:JK137" si="395">IF(DS13&gt;=1,DS13*$J13,0)</f>
        <v>85</v>
      </c>
      <c r="JL13" s="188">
        <f t="shared" ref="JL13:JL137" si="396">IF(DT13&gt;=1,DT13*$J13,0)</f>
        <v>85</v>
      </c>
      <c r="JM13" s="188">
        <f t="shared" ref="JM13:JM137" si="397">IF(DU13&gt;=1,DU13*$J13,0)</f>
        <v>85</v>
      </c>
      <c r="JN13" s="188">
        <f t="shared" ref="JN13:JN137" si="398">IF(DV13&gt;=1,DV13*$J13,0)</f>
        <v>85</v>
      </c>
      <c r="JO13" s="188">
        <f t="shared" ref="JO13:JO137" si="399">IF(DW13&gt;=1,DW13*$J13,0)</f>
        <v>85</v>
      </c>
      <c r="JP13" s="188">
        <f t="shared" ref="JP13:JP137" si="400">IF(DX13&gt;=1,DX13*$J13,0)</f>
        <v>85</v>
      </c>
      <c r="JQ13" s="188">
        <f t="shared" ref="JQ13:JQ137" si="401">IF(DY13&gt;=1,DY13*$J13,0)</f>
        <v>85</v>
      </c>
      <c r="JR13" s="188">
        <f t="shared" ref="JR13:JR137" si="402">IF(DZ13&gt;=1,DZ13*$J13,0)</f>
        <v>85</v>
      </c>
      <c r="JS13" s="188">
        <f t="shared" ref="JS13:JS137" si="403">IF(EA13&gt;=1,EA13*$J13,0)</f>
        <v>85</v>
      </c>
      <c r="JT13" s="188">
        <f t="shared" ref="JT13:JT137" si="404">IF(EB13&gt;=1,EB13*$J13,0)</f>
        <v>85</v>
      </c>
      <c r="JU13" s="188">
        <f t="shared" ref="JU13:JU137" si="405">IF(EC13&gt;=1,EC13*$J13,0)</f>
        <v>85</v>
      </c>
      <c r="JV13" s="188">
        <f t="shared" ref="JV13:JV137" si="406">IF(ED13&gt;=1,ED13*$J13,0)</f>
        <v>85</v>
      </c>
      <c r="JW13" s="188">
        <f t="shared" ref="JW13:JW137" si="407">IF(EE13&gt;=1,EE13*$J13,0)</f>
        <v>85</v>
      </c>
      <c r="JX13" s="188">
        <f t="shared" ref="JX13:JX137" si="408">IF(EF13&gt;=1,EF13*$J13,0)</f>
        <v>0</v>
      </c>
      <c r="JY13" s="188">
        <f t="shared" ref="JY13:JY137" si="409">IF(EG13&gt;=1,EG13*$J13,0)</f>
        <v>0</v>
      </c>
      <c r="JZ13" s="188">
        <f t="shared" ref="JZ13:JZ137" si="410">IF(EH13&gt;=1,EH13*$J13,0)</f>
        <v>0</v>
      </c>
      <c r="KA13" s="188">
        <f t="shared" ref="KA13:KA137" si="411">IF(EI13&gt;=1,EI13*$J13,0)</f>
        <v>0</v>
      </c>
      <c r="KB13" s="188">
        <f t="shared" ref="KB13:KB137" si="412">IF(EJ13&gt;=1,EJ13*$J13,0)</f>
        <v>0</v>
      </c>
      <c r="KC13" s="188">
        <f t="shared" ref="KC13:KC137" si="413">IF(EK13&gt;=1,EK13*$J13,0)</f>
        <v>0</v>
      </c>
      <c r="KD13" s="188">
        <f t="shared" ref="KD13:KD137" si="414">IF(EL13&gt;=1,EL13*$J13,0)</f>
        <v>0</v>
      </c>
      <c r="KE13" s="188">
        <f t="shared" ref="KE13:KE137" si="415">IF(EM13&gt;=1,EM13*$J13,0)</f>
        <v>0</v>
      </c>
      <c r="KF13" s="188">
        <f t="shared" ref="KF13:KF137" si="416">IF(EN13&gt;=1,EN13*$J13,0)</f>
        <v>0</v>
      </c>
      <c r="KG13" s="188">
        <f t="shared" ref="KG13:KG137" si="417">IF(EO13&gt;=1,EO13*$J13,0)</f>
        <v>0</v>
      </c>
      <c r="KH13" s="188">
        <f t="shared" ref="KH13:KH137" si="418">IF(EP13&gt;=1,EP13*$J13,0)</f>
        <v>0</v>
      </c>
      <c r="KI13" s="188">
        <f t="shared" ref="KI13:KI137" si="419">IF(EQ13&gt;=1,EQ13*$J13,0)</f>
        <v>0</v>
      </c>
      <c r="KJ13" s="188">
        <f t="shared" ref="KJ13:KJ137" si="420">IF(ER13&gt;=1,ER13*$J13,0)</f>
        <v>0</v>
      </c>
      <c r="KK13" s="188">
        <f t="shared" ref="KK13:KK137" si="421">IF(ES13&gt;=1,ES13*$J13,0)</f>
        <v>0</v>
      </c>
      <c r="KL13" s="188">
        <f t="shared" ref="KL13:KL137" si="422">IF(ET13&gt;=1,ET13*$J13,0)</f>
        <v>0</v>
      </c>
      <c r="KM13" s="188">
        <f t="shared" ref="KM13:KM137" si="423">IF(EU13&gt;=1,EU13*$J13,0)</f>
        <v>0</v>
      </c>
      <c r="KN13" s="188">
        <f t="shared" ref="KN13:KN137" si="424">IF(EV13&gt;=1,EV13*$J13,0)</f>
        <v>0</v>
      </c>
      <c r="KO13" s="188">
        <f t="shared" ref="KO13:KO137" si="425">IF(EW13&gt;=1,EW13*$J13,0)</f>
        <v>0</v>
      </c>
      <c r="KP13" s="188">
        <f t="shared" ref="KP13:KP137" si="426">IF(EX13&gt;=1,EX13*$J13,0)</f>
        <v>0</v>
      </c>
      <c r="KQ13" s="188">
        <f t="shared" ref="KQ13:KQ137" si="427">IF(EY13&gt;=1,EY13*$J13,0)</f>
        <v>0</v>
      </c>
      <c r="KR13" s="188">
        <f t="shared" ref="KR13:KR137" si="428">IF(EZ13&gt;=1,EZ13*$J13,0)</f>
        <v>0</v>
      </c>
      <c r="KS13" s="188">
        <f t="shared" ref="KS13:KS137" si="429">IF(FA13&gt;=1,FA13*$J13,0)</f>
        <v>0</v>
      </c>
      <c r="KT13" s="188">
        <f t="shared" ref="KT13:KT137" si="430">IF(FB13&gt;=1,FB13*$J13,0)</f>
        <v>0</v>
      </c>
      <c r="KU13" s="188">
        <f t="shared" ref="KU13:KU137" si="431">IF(FC13&gt;=1,FC13*$J13,0)</f>
        <v>0</v>
      </c>
    </row>
    <row r="14" spans="1:307" s="95" customFormat="1" ht="15.6" x14ac:dyDescent="0.3">
      <c r="A14" s="157" t="s">
        <v>155</v>
      </c>
      <c r="B14" s="112" t="s">
        <v>577</v>
      </c>
      <c r="C14" s="112" t="s">
        <v>578</v>
      </c>
      <c r="D14" s="113"/>
      <c r="E14" s="113" t="s">
        <v>515</v>
      </c>
      <c r="F14" s="113">
        <v>1</v>
      </c>
      <c r="G14" s="114">
        <v>25</v>
      </c>
      <c r="H14" s="115">
        <f>2080/12</f>
        <v>173.33333333333334</v>
      </c>
      <c r="I14" s="116">
        <v>0.107</v>
      </c>
      <c r="J14" s="114">
        <v>85</v>
      </c>
      <c r="K14" s="117">
        <v>44347</v>
      </c>
      <c r="L14" s="118">
        <v>46022</v>
      </c>
      <c r="M14" s="119"/>
      <c r="N14" s="186">
        <f t="shared" si="215"/>
        <v>4797.0000000000009</v>
      </c>
      <c r="O14" s="186">
        <f t="shared" si="215"/>
        <v>4797.0000000000009</v>
      </c>
      <c r="P14" s="186">
        <f t="shared" si="215"/>
        <v>4797.0000000000009</v>
      </c>
      <c r="Q14" s="186">
        <f t="shared" si="215"/>
        <v>4797.0000000000009</v>
      </c>
      <c r="R14" s="186">
        <f t="shared" si="215"/>
        <v>4797.0000000000009</v>
      </c>
      <c r="S14" s="186">
        <f t="shared" si="215"/>
        <v>4797.0000000000009</v>
      </c>
      <c r="T14" s="186">
        <f t="shared" si="215"/>
        <v>4797.0000000000009</v>
      </c>
      <c r="U14" s="186">
        <f t="shared" si="215"/>
        <v>4797.0000000000009</v>
      </c>
      <c r="V14" s="186">
        <f t="shared" si="215"/>
        <v>4797.0000000000009</v>
      </c>
      <c r="W14" s="186">
        <f t="shared" si="215"/>
        <v>4797.0000000000009</v>
      </c>
      <c r="X14" s="186">
        <f t="shared" si="215"/>
        <v>4797.0000000000009</v>
      </c>
      <c r="Y14" s="186">
        <f t="shared" si="215"/>
        <v>4797.0000000000009</v>
      </c>
      <c r="Z14" s="186">
        <f t="shared" si="215"/>
        <v>4797.0000000000009</v>
      </c>
      <c r="AA14" s="186">
        <f t="shared" si="215"/>
        <v>4797.0000000000009</v>
      </c>
      <c r="AB14" s="186">
        <f t="shared" si="215"/>
        <v>4797.0000000000009</v>
      </c>
      <c r="AC14" s="186">
        <f t="shared" si="215"/>
        <v>4797.0000000000009</v>
      </c>
      <c r="AD14" s="186">
        <f t="shared" ref="AD14:AS36" si="432">IF($E14="PT",IF(AND($K14&lt;=AD$5,$L14&gt;AD$6),$G14*$H14*$F14,IF(AND($K14&gt;AD$5,$K14&lt;=AD$6),(AD$6-$K14+1)/AD$4*$G14*$F14*$H14,IF(AND($L14&gt;=AD$5,$L14&lt;=AD$6),($L14-AD$5+1)/AD$4*$G14*$F14*$H14,0)))*(1+$I14),IF(AND($K14&lt;=AD$5,$L14&gt;AD$6),AD$4/365*$G14*$F14,IF(AND($K14&gt;AD$5,$K14&lt;=AD$6),(AD$6-$K14+1)/365*$G14*$F14,IF(AND($L14&gt;=AD$5,$L14&lt;=AD$6),($L14-AD$5+1)/365*$G14*$F14,0)))*(1+$I14))</f>
        <v>4797.0000000000009</v>
      </c>
      <c r="AE14" s="186">
        <f t="shared" si="432"/>
        <v>4797.0000000000009</v>
      </c>
      <c r="AF14" s="186">
        <f t="shared" si="432"/>
        <v>4797.0000000000009</v>
      </c>
      <c r="AG14" s="186">
        <f t="shared" si="432"/>
        <v>4797.0000000000009</v>
      </c>
      <c r="AH14" s="186">
        <f t="shared" si="432"/>
        <v>4797.0000000000009</v>
      </c>
      <c r="AI14" s="186">
        <f t="shared" si="432"/>
        <v>4797.0000000000009</v>
      </c>
      <c r="AJ14" s="186">
        <f t="shared" si="432"/>
        <v>4797.0000000000009</v>
      </c>
      <c r="AK14" s="186">
        <f t="shared" si="432"/>
        <v>4797.0000000000009</v>
      </c>
      <c r="AL14" s="186">
        <f t="shared" si="432"/>
        <v>4797.0000000000009</v>
      </c>
      <c r="AM14" s="186">
        <f t="shared" si="432"/>
        <v>4797.0000000000009</v>
      </c>
      <c r="AN14" s="186">
        <f t="shared" si="432"/>
        <v>4797.0000000000009</v>
      </c>
      <c r="AO14" s="186">
        <f t="shared" si="432"/>
        <v>4797.0000000000009</v>
      </c>
      <c r="AP14" s="186">
        <f t="shared" si="432"/>
        <v>4797.0000000000009</v>
      </c>
      <c r="AQ14" s="186">
        <f t="shared" si="432"/>
        <v>4797.0000000000009</v>
      </c>
      <c r="AR14" s="186">
        <f t="shared" si="432"/>
        <v>4797.0000000000009</v>
      </c>
      <c r="AS14" s="186">
        <f t="shared" si="432"/>
        <v>4797.0000000000009</v>
      </c>
      <c r="AT14" s="186">
        <f t="shared" ref="AT14:BI29" si="433">IF($E14="PT",IF(AND($K14&lt;=AT$5,$L14&gt;AT$6),$G14*$H14*$F14,IF(AND($K14&gt;AT$5,$K14&lt;=AT$6),(AT$6-$K14+1)/AT$4*$G14*$F14*$H14,IF(AND($L14&gt;=AT$5,$L14&lt;=AT$6),($L14-AT$5+1)/AT$4*$G14*$F14*$H14,0)))*(1+$I14),IF(AND($K14&lt;=AT$5,$L14&gt;AT$6),AT$4/365*$G14*$F14,IF(AND($K14&gt;AT$5,$K14&lt;=AT$6),(AT$6-$K14+1)/365*$G14*$F14,IF(AND($L14&gt;=AT$5,$L14&lt;=AT$6),($L14-AT$5+1)/365*$G14*$F14,0)))*(1+$I14))</f>
        <v>4797.0000000000009</v>
      </c>
      <c r="AU14" s="186">
        <f t="shared" si="433"/>
        <v>4797.0000000000009</v>
      </c>
      <c r="AV14" s="186">
        <f t="shared" si="433"/>
        <v>4797.0000000000009</v>
      </c>
      <c r="AW14" s="186">
        <f t="shared" si="433"/>
        <v>4797.0000000000009</v>
      </c>
      <c r="AX14" s="186">
        <f t="shared" si="433"/>
        <v>4797.0000000000009</v>
      </c>
      <c r="AY14" s="186">
        <f t="shared" si="433"/>
        <v>4797.0000000000009</v>
      </c>
      <c r="AZ14" s="186">
        <f t="shared" si="433"/>
        <v>4797.0000000000009</v>
      </c>
      <c r="BA14" s="186">
        <f t="shared" si="433"/>
        <v>4797.0000000000009</v>
      </c>
      <c r="BB14" s="186">
        <f t="shared" si="433"/>
        <v>4797.0000000000009</v>
      </c>
      <c r="BC14" s="186">
        <f t="shared" si="433"/>
        <v>4797.0000000000009</v>
      </c>
      <c r="BD14" s="186">
        <f t="shared" si="433"/>
        <v>4797.0000000000009</v>
      </c>
      <c r="BE14" s="186">
        <f t="shared" si="433"/>
        <v>4797.0000000000009</v>
      </c>
      <c r="BF14" s="186">
        <f t="shared" si="433"/>
        <v>4797.0000000000009</v>
      </c>
      <c r="BG14" s="186">
        <f t="shared" si="433"/>
        <v>4797.0000000000009</v>
      </c>
      <c r="BH14" s="186">
        <f t="shared" si="433"/>
        <v>4797.0000000000009</v>
      </c>
      <c r="BI14" s="186">
        <f t="shared" si="433"/>
        <v>4797.0000000000009</v>
      </c>
      <c r="BJ14" s="186">
        <f t="shared" ref="BJ14:BU28" si="434">IF($E14="PT",IF(AND($K14&lt;=BJ$5,$L14&gt;BJ$6),$G14*$H14*$F14,IF(AND($K14&gt;BJ$5,$K14&lt;=BJ$6),(BJ$6-$K14+1)/BJ$4*$G14*$F14*$H14,IF(AND($L14&gt;=BJ$5,$L14&lt;=BJ$6),($L14-BJ$5+1)/BJ$4*$G14*$F14*$H14,0)))*(1+$I14),IF(AND($K14&lt;=BJ$5,$L14&gt;BJ$6),BJ$4/365*$G14*$F14,IF(AND($K14&gt;BJ$5,$K14&lt;=BJ$6),(BJ$6-$K14+1)/365*$G14*$F14,IF(AND($L14&gt;=BJ$5,$L14&lt;=BJ$6),($L14-BJ$5+1)/365*$G14*$F14,0)))*(1+$I14))</f>
        <v>0</v>
      </c>
      <c r="BK14" s="186">
        <f t="shared" si="434"/>
        <v>0</v>
      </c>
      <c r="BL14" s="186">
        <f t="shared" si="434"/>
        <v>0</v>
      </c>
      <c r="BM14" s="186">
        <f t="shared" si="434"/>
        <v>0</v>
      </c>
      <c r="BN14" s="186">
        <f t="shared" si="434"/>
        <v>0</v>
      </c>
      <c r="BO14" s="186">
        <f t="shared" si="434"/>
        <v>0</v>
      </c>
      <c r="BP14" s="186">
        <f t="shared" si="434"/>
        <v>0</v>
      </c>
      <c r="BQ14" s="186">
        <f t="shared" si="434"/>
        <v>0</v>
      </c>
      <c r="BR14" s="186">
        <f t="shared" si="434"/>
        <v>0</v>
      </c>
      <c r="BS14" s="186">
        <f t="shared" si="434"/>
        <v>0</v>
      </c>
      <c r="BT14" s="186">
        <f t="shared" si="434"/>
        <v>0</v>
      </c>
      <c r="BU14" s="186">
        <f t="shared" si="434"/>
        <v>0</v>
      </c>
      <c r="BV14" s="186">
        <f t="shared" si="31"/>
        <v>0</v>
      </c>
      <c r="BW14" s="186">
        <f t="shared" si="31"/>
        <v>0</v>
      </c>
      <c r="BX14" s="186">
        <f t="shared" si="31"/>
        <v>0</v>
      </c>
      <c r="BY14" s="186">
        <f t="shared" si="31"/>
        <v>0</v>
      </c>
      <c r="BZ14" s="186">
        <f t="shared" si="31"/>
        <v>0</v>
      </c>
      <c r="CA14" s="186">
        <f t="shared" si="31"/>
        <v>0</v>
      </c>
      <c r="CB14" s="186">
        <f t="shared" si="31"/>
        <v>0</v>
      </c>
      <c r="CC14" s="186">
        <f t="shared" si="31"/>
        <v>0</v>
      </c>
      <c r="CD14" s="186">
        <f t="shared" si="31"/>
        <v>0</v>
      </c>
      <c r="CE14" s="186">
        <f t="shared" si="31"/>
        <v>0</v>
      </c>
      <c r="CF14" s="186">
        <f t="shared" si="31"/>
        <v>0</v>
      </c>
      <c r="CG14" s="186">
        <f t="shared" si="31"/>
        <v>0</v>
      </c>
      <c r="CH14" s="186"/>
      <c r="CJ14" s="186">
        <f t="shared" si="216"/>
        <v>1</v>
      </c>
      <c r="CK14" s="186">
        <f t="shared" si="217"/>
        <v>1</v>
      </c>
      <c r="CL14" s="186">
        <f t="shared" si="218"/>
        <v>1</v>
      </c>
      <c r="CM14" s="186">
        <f t="shared" si="219"/>
        <v>1</v>
      </c>
      <c r="CN14" s="186">
        <f t="shared" si="220"/>
        <v>1</v>
      </c>
      <c r="CO14" s="186">
        <f t="shared" si="221"/>
        <v>1</v>
      </c>
      <c r="CP14" s="186">
        <f t="shared" si="222"/>
        <v>1</v>
      </c>
      <c r="CQ14" s="186">
        <f t="shared" si="223"/>
        <v>1</v>
      </c>
      <c r="CR14" s="186">
        <f t="shared" si="224"/>
        <v>1</v>
      </c>
      <c r="CS14" s="186">
        <f t="shared" si="225"/>
        <v>1</v>
      </c>
      <c r="CT14" s="186">
        <f t="shared" si="226"/>
        <v>1</v>
      </c>
      <c r="CU14" s="186">
        <f t="shared" si="227"/>
        <v>1</v>
      </c>
      <c r="CV14" s="186">
        <f t="shared" si="228"/>
        <v>1</v>
      </c>
      <c r="CW14" s="186">
        <f t="shared" si="229"/>
        <v>1</v>
      </c>
      <c r="CX14" s="186">
        <f t="shared" si="230"/>
        <v>1</v>
      </c>
      <c r="CY14" s="186">
        <f t="shared" si="231"/>
        <v>1</v>
      </c>
      <c r="CZ14" s="186">
        <f t="shared" si="232"/>
        <v>1</v>
      </c>
      <c r="DA14" s="186">
        <f t="shared" si="233"/>
        <v>1</v>
      </c>
      <c r="DB14" s="186">
        <f t="shared" si="234"/>
        <v>1</v>
      </c>
      <c r="DC14" s="186">
        <f t="shared" si="235"/>
        <v>1</v>
      </c>
      <c r="DD14" s="186">
        <f t="shared" si="236"/>
        <v>1</v>
      </c>
      <c r="DE14" s="186">
        <f t="shared" si="237"/>
        <v>1</v>
      </c>
      <c r="DF14" s="186">
        <f t="shared" si="238"/>
        <v>1</v>
      </c>
      <c r="DG14" s="186">
        <f t="shared" si="239"/>
        <v>1</v>
      </c>
      <c r="DH14" s="186">
        <f t="shared" si="240"/>
        <v>1</v>
      </c>
      <c r="DI14" s="186">
        <f t="shared" si="241"/>
        <v>1</v>
      </c>
      <c r="DJ14" s="186">
        <f t="shared" si="242"/>
        <v>1</v>
      </c>
      <c r="DK14" s="186">
        <f t="shared" si="243"/>
        <v>1</v>
      </c>
      <c r="DL14" s="186">
        <f t="shared" si="244"/>
        <v>1</v>
      </c>
      <c r="DM14" s="186">
        <f t="shared" si="245"/>
        <v>1</v>
      </c>
      <c r="DN14" s="186">
        <f t="shared" si="246"/>
        <v>1</v>
      </c>
      <c r="DO14" s="186">
        <f t="shared" si="247"/>
        <v>1</v>
      </c>
      <c r="DP14" s="186">
        <f t="shared" si="248"/>
        <v>1</v>
      </c>
      <c r="DQ14" s="186">
        <f t="shared" si="249"/>
        <v>1</v>
      </c>
      <c r="DR14" s="186">
        <f t="shared" si="250"/>
        <v>1</v>
      </c>
      <c r="DS14" s="186">
        <f t="shared" si="251"/>
        <v>1</v>
      </c>
      <c r="DT14" s="186">
        <f t="shared" si="252"/>
        <v>1</v>
      </c>
      <c r="DU14" s="186">
        <f t="shared" si="253"/>
        <v>1</v>
      </c>
      <c r="DV14" s="186">
        <f t="shared" si="254"/>
        <v>1</v>
      </c>
      <c r="DW14" s="186">
        <f t="shared" si="255"/>
        <v>1</v>
      </c>
      <c r="DX14" s="186">
        <f t="shared" si="256"/>
        <v>1</v>
      </c>
      <c r="DY14" s="186">
        <f t="shared" si="257"/>
        <v>1</v>
      </c>
      <c r="DZ14" s="186">
        <f t="shared" si="258"/>
        <v>1</v>
      </c>
      <c r="EA14" s="186">
        <f t="shared" si="259"/>
        <v>1</v>
      </c>
      <c r="EB14" s="186">
        <f t="shared" si="260"/>
        <v>1</v>
      </c>
      <c r="EC14" s="186">
        <f t="shared" si="261"/>
        <v>1</v>
      </c>
      <c r="ED14" s="186">
        <f t="shared" si="262"/>
        <v>1</v>
      </c>
      <c r="EE14" s="186">
        <f t="shared" si="263"/>
        <v>1</v>
      </c>
      <c r="EF14" s="186">
        <f t="shared" si="264"/>
        <v>0</v>
      </c>
      <c r="EG14" s="186">
        <f t="shared" si="265"/>
        <v>0</v>
      </c>
      <c r="EH14" s="186">
        <f t="shared" si="266"/>
        <v>0</v>
      </c>
      <c r="EI14" s="186">
        <f t="shared" si="267"/>
        <v>0</v>
      </c>
      <c r="EJ14" s="186">
        <f t="shared" si="268"/>
        <v>0</v>
      </c>
      <c r="EK14" s="186">
        <f t="shared" si="269"/>
        <v>0</v>
      </c>
      <c r="EL14" s="186">
        <f t="shared" si="270"/>
        <v>0</v>
      </c>
      <c r="EM14" s="186">
        <f t="shared" si="271"/>
        <v>0</v>
      </c>
      <c r="EN14" s="186">
        <f t="shared" si="272"/>
        <v>0</v>
      </c>
      <c r="EO14" s="186">
        <f t="shared" si="273"/>
        <v>0</v>
      </c>
      <c r="EP14" s="186">
        <f t="shared" si="274"/>
        <v>0</v>
      </c>
      <c r="EQ14" s="186">
        <f t="shared" si="275"/>
        <v>0</v>
      </c>
      <c r="ER14" s="186">
        <f t="shared" si="276"/>
        <v>0</v>
      </c>
      <c r="ES14" s="186">
        <f t="shared" si="277"/>
        <v>0</v>
      </c>
      <c r="ET14" s="186">
        <f t="shared" si="278"/>
        <v>0</v>
      </c>
      <c r="EU14" s="186">
        <f t="shared" si="279"/>
        <v>0</v>
      </c>
      <c r="EV14" s="186">
        <f t="shared" si="280"/>
        <v>0</v>
      </c>
      <c r="EW14" s="186">
        <f t="shared" si="281"/>
        <v>0</v>
      </c>
      <c r="EX14" s="186">
        <f t="shared" si="282"/>
        <v>0</v>
      </c>
      <c r="EY14" s="186">
        <f t="shared" si="283"/>
        <v>0</v>
      </c>
      <c r="EZ14" s="186">
        <f t="shared" si="284"/>
        <v>0</v>
      </c>
      <c r="FA14" s="186">
        <f t="shared" si="285"/>
        <v>0</v>
      </c>
      <c r="FB14" s="186">
        <f t="shared" si="286"/>
        <v>0</v>
      </c>
      <c r="FC14" s="186">
        <f t="shared" si="287"/>
        <v>0</v>
      </c>
      <c r="FE14" s="187">
        <f t="shared" si="288"/>
        <v>1</v>
      </c>
      <c r="FF14" s="187">
        <f t="shared" si="289"/>
        <v>1</v>
      </c>
      <c r="FG14" s="187">
        <f t="shared" si="290"/>
        <v>1</v>
      </c>
      <c r="FH14" s="187">
        <f t="shared" si="291"/>
        <v>1</v>
      </c>
      <c r="FI14" s="187">
        <f t="shared" si="292"/>
        <v>1</v>
      </c>
      <c r="FJ14" s="187">
        <f t="shared" si="293"/>
        <v>1</v>
      </c>
      <c r="FK14" s="187">
        <f t="shared" si="294"/>
        <v>1</v>
      </c>
      <c r="FL14" s="187">
        <f t="shared" si="295"/>
        <v>1</v>
      </c>
      <c r="FM14" s="187">
        <f t="shared" si="296"/>
        <v>1</v>
      </c>
      <c r="FN14" s="187">
        <f t="shared" si="297"/>
        <v>1</v>
      </c>
      <c r="FO14" s="187">
        <f t="shared" si="298"/>
        <v>1</v>
      </c>
      <c r="FP14" s="187">
        <f t="shared" si="299"/>
        <v>1</v>
      </c>
      <c r="FQ14" s="187">
        <f t="shared" si="300"/>
        <v>1</v>
      </c>
      <c r="FR14" s="187">
        <f t="shared" si="301"/>
        <v>1</v>
      </c>
      <c r="FS14" s="187">
        <f t="shared" si="302"/>
        <v>1</v>
      </c>
      <c r="FT14" s="187">
        <f t="shared" si="303"/>
        <v>1</v>
      </c>
      <c r="FU14" s="187">
        <f t="shared" si="304"/>
        <v>1</v>
      </c>
      <c r="FV14" s="187">
        <f t="shared" si="305"/>
        <v>1</v>
      </c>
      <c r="FW14" s="187">
        <f t="shared" si="306"/>
        <v>1</v>
      </c>
      <c r="FX14" s="187">
        <f t="shared" si="307"/>
        <v>1</v>
      </c>
      <c r="FY14" s="187">
        <f t="shared" si="308"/>
        <v>1</v>
      </c>
      <c r="FZ14" s="187">
        <f t="shared" si="309"/>
        <v>1</v>
      </c>
      <c r="GA14" s="187">
        <f t="shared" si="310"/>
        <v>1</v>
      </c>
      <c r="GB14" s="187">
        <f t="shared" si="311"/>
        <v>1</v>
      </c>
      <c r="GC14" s="187">
        <f t="shared" si="312"/>
        <v>1</v>
      </c>
      <c r="GD14" s="187">
        <f t="shared" si="313"/>
        <v>1</v>
      </c>
      <c r="GE14" s="187">
        <f t="shared" si="314"/>
        <v>1</v>
      </c>
      <c r="GF14" s="187">
        <f t="shared" si="315"/>
        <v>1</v>
      </c>
      <c r="GG14" s="187">
        <f t="shared" si="316"/>
        <v>1</v>
      </c>
      <c r="GH14" s="187">
        <f t="shared" si="317"/>
        <v>1</v>
      </c>
      <c r="GI14" s="187">
        <f t="shared" si="318"/>
        <v>1</v>
      </c>
      <c r="GJ14" s="187">
        <f t="shared" si="319"/>
        <v>1</v>
      </c>
      <c r="GK14" s="187">
        <f t="shared" si="320"/>
        <v>1</v>
      </c>
      <c r="GL14" s="187">
        <f t="shared" si="321"/>
        <v>1</v>
      </c>
      <c r="GM14" s="187">
        <f t="shared" si="322"/>
        <v>1</v>
      </c>
      <c r="GN14" s="187">
        <f t="shared" si="323"/>
        <v>1</v>
      </c>
      <c r="GO14" s="187">
        <f t="shared" si="324"/>
        <v>1</v>
      </c>
      <c r="GP14" s="187">
        <f t="shared" si="325"/>
        <v>1</v>
      </c>
      <c r="GQ14" s="187">
        <f t="shared" si="326"/>
        <v>1</v>
      </c>
      <c r="GR14" s="187">
        <f t="shared" si="327"/>
        <v>1</v>
      </c>
      <c r="GS14" s="187">
        <f t="shared" si="328"/>
        <v>1</v>
      </c>
      <c r="GT14" s="187">
        <f t="shared" si="329"/>
        <v>1</v>
      </c>
      <c r="GU14" s="187">
        <f t="shared" si="330"/>
        <v>1</v>
      </c>
      <c r="GV14" s="187">
        <f t="shared" si="331"/>
        <v>1</v>
      </c>
      <c r="GW14" s="187">
        <f t="shared" si="332"/>
        <v>1</v>
      </c>
      <c r="GX14" s="187">
        <f t="shared" si="333"/>
        <v>1</v>
      </c>
      <c r="GY14" s="187">
        <f t="shared" si="334"/>
        <v>1</v>
      </c>
      <c r="GZ14" s="187">
        <f t="shared" si="335"/>
        <v>1</v>
      </c>
      <c r="HA14" s="187">
        <f t="shared" si="336"/>
        <v>0</v>
      </c>
      <c r="HB14" s="187">
        <f t="shared" si="337"/>
        <v>0</v>
      </c>
      <c r="HC14" s="187">
        <f t="shared" si="338"/>
        <v>0</v>
      </c>
      <c r="HD14" s="187">
        <f t="shared" si="339"/>
        <v>0</v>
      </c>
      <c r="HE14" s="187">
        <f t="shared" si="340"/>
        <v>0</v>
      </c>
      <c r="HF14" s="187">
        <f t="shared" si="341"/>
        <v>0</v>
      </c>
      <c r="HG14" s="187">
        <f t="shared" si="342"/>
        <v>0</v>
      </c>
      <c r="HH14" s="187">
        <f t="shared" si="343"/>
        <v>0</v>
      </c>
      <c r="HI14" s="187">
        <f t="shared" si="344"/>
        <v>0</v>
      </c>
      <c r="HJ14" s="187">
        <f t="shared" si="345"/>
        <v>0</v>
      </c>
      <c r="HK14" s="187">
        <f t="shared" si="346"/>
        <v>0</v>
      </c>
      <c r="HL14" s="187">
        <f t="shared" si="347"/>
        <v>0</v>
      </c>
      <c r="HM14" s="187">
        <f t="shared" si="348"/>
        <v>0</v>
      </c>
      <c r="HN14" s="187">
        <f t="shared" si="349"/>
        <v>0</v>
      </c>
      <c r="HO14" s="187">
        <f t="shared" si="350"/>
        <v>0</v>
      </c>
      <c r="HP14" s="187">
        <f t="shared" si="351"/>
        <v>0</v>
      </c>
      <c r="HQ14" s="187">
        <f t="shared" si="352"/>
        <v>0</v>
      </c>
      <c r="HR14" s="187">
        <f t="shared" si="353"/>
        <v>0</v>
      </c>
      <c r="HS14" s="187">
        <f t="shared" si="354"/>
        <v>0</v>
      </c>
      <c r="HT14" s="187">
        <f t="shared" si="355"/>
        <v>0</v>
      </c>
      <c r="HU14" s="187">
        <f t="shared" si="356"/>
        <v>0</v>
      </c>
      <c r="HV14" s="187">
        <f t="shared" si="357"/>
        <v>0</v>
      </c>
      <c r="HW14" s="187">
        <f t="shared" si="358"/>
        <v>0</v>
      </c>
      <c r="HX14" s="187">
        <f t="shared" si="359"/>
        <v>0</v>
      </c>
      <c r="HY14" s="187"/>
      <c r="IB14" s="188">
        <f t="shared" si="360"/>
        <v>85</v>
      </c>
      <c r="IC14" s="188">
        <f t="shared" si="361"/>
        <v>85</v>
      </c>
      <c r="ID14" s="188">
        <f t="shared" si="362"/>
        <v>85</v>
      </c>
      <c r="IE14" s="188">
        <f t="shared" si="363"/>
        <v>85</v>
      </c>
      <c r="IF14" s="188">
        <f t="shared" si="364"/>
        <v>85</v>
      </c>
      <c r="IG14" s="188">
        <f t="shared" si="365"/>
        <v>85</v>
      </c>
      <c r="IH14" s="188">
        <f t="shared" si="366"/>
        <v>85</v>
      </c>
      <c r="II14" s="188">
        <f t="shared" si="367"/>
        <v>85</v>
      </c>
      <c r="IJ14" s="188">
        <f t="shared" si="368"/>
        <v>85</v>
      </c>
      <c r="IK14" s="188">
        <f t="shared" si="369"/>
        <v>85</v>
      </c>
      <c r="IL14" s="188">
        <f t="shared" si="370"/>
        <v>85</v>
      </c>
      <c r="IM14" s="188">
        <f t="shared" si="371"/>
        <v>85</v>
      </c>
      <c r="IN14" s="188">
        <f t="shared" si="372"/>
        <v>85</v>
      </c>
      <c r="IO14" s="188">
        <f t="shared" si="373"/>
        <v>85</v>
      </c>
      <c r="IP14" s="188">
        <f t="shared" si="374"/>
        <v>85</v>
      </c>
      <c r="IQ14" s="188">
        <f t="shared" si="375"/>
        <v>85</v>
      </c>
      <c r="IR14" s="188">
        <f t="shared" si="376"/>
        <v>85</v>
      </c>
      <c r="IS14" s="188">
        <f t="shared" si="377"/>
        <v>85</v>
      </c>
      <c r="IT14" s="188">
        <f t="shared" si="378"/>
        <v>85</v>
      </c>
      <c r="IU14" s="188">
        <f t="shared" si="379"/>
        <v>85</v>
      </c>
      <c r="IV14" s="188">
        <f t="shared" si="380"/>
        <v>85</v>
      </c>
      <c r="IW14" s="188">
        <f t="shared" si="381"/>
        <v>85</v>
      </c>
      <c r="IX14" s="188">
        <f t="shared" si="382"/>
        <v>85</v>
      </c>
      <c r="IY14" s="188">
        <f t="shared" si="383"/>
        <v>85</v>
      </c>
      <c r="IZ14" s="188">
        <f t="shared" si="384"/>
        <v>85</v>
      </c>
      <c r="JA14" s="188">
        <f t="shared" si="385"/>
        <v>85</v>
      </c>
      <c r="JB14" s="188">
        <f t="shared" si="386"/>
        <v>85</v>
      </c>
      <c r="JC14" s="188">
        <f t="shared" si="387"/>
        <v>85</v>
      </c>
      <c r="JD14" s="188">
        <f t="shared" si="388"/>
        <v>85</v>
      </c>
      <c r="JE14" s="188">
        <f t="shared" si="389"/>
        <v>85</v>
      </c>
      <c r="JF14" s="188">
        <f t="shared" si="390"/>
        <v>85</v>
      </c>
      <c r="JG14" s="188">
        <f t="shared" si="391"/>
        <v>85</v>
      </c>
      <c r="JH14" s="188">
        <f t="shared" si="392"/>
        <v>85</v>
      </c>
      <c r="JI14" s="188">
        <f t="shared" si="393"/>
        <v>85</v>
      </c>
      <c r="JJ14" s="188">
        <f t="shared" si="394"/>
        <v>85</v>
      </c>
      <c r="JK14" s="188">
        <f t="shared" si="395"/>
        <v>85</v>
      </c>
      <c r="JL14" s="188">
        <f t="shared" si="396"/>
        <v>85</v>
      </c>
      <c r="JM14" s="188">
        <f t="shared" si="397"/>
        <v>85</v>
      </c>
      <c r="JN14" s="188">
        <f t="shared" si="398"/>
        <v>85</v>
      </c>
      <c r="JO14" s="188">
        <f t="shared" si="399"/>
        <v>85</v>
      </c>
      <c r="JP14" s="188">
        <f t="shared" si="400"/>
        <v>85</v>
      </c>
      <c r="JQ14" s="188">
        <f t="shared" si="401"/>
        <v>85</v>
      </c>
      <c r="JR14" s="188">
        <f t="shared" si="402"/>
        <v>85</v>
      </c>
      <c r="JS14" s="188">
        <f t="shared" si="403"/>
        <v>85</v>
      </c>
      <c r="JT14" s="188">
        <f t="shared" si="404"/>
        <v>85</v>
      </c>
      <c r="JU14" s="188">
        <f t="shared" si="405"/>
        <v>85</v>
      </c>
      <c r="JV14" s="188">
        <f t="shared" si="406"/>
        <v>85</v>
      </c>
      <c r="JW14" s="188">
        <f t="shared" si="407"/>
        <v>85</v>
      </c>
      <c r="JX14" s="188">
        <f t="shared" si="408"/>
        <v>0</v>
      </c>
      <c r="JY14" s="188">
        <f t="shared" si="409"/>
        <v>0</v>
      </c>
      <c r="JZ14" s="188">
        <f t="shared" si="410"/>
        <v>0</v>
      </c>
      <c r="KA14" s="188">
        <f t="shared" si="411"/>
        <v>0</v>
      </c>
      <c r="KB14" s="188">
        <f t="shared" si="412"/>
        <v>0</v>
      </c>
      <c r="KC14" s="188">
        <f t="shared" si="413"/>
        <v>0</v>
      </c>
      <c r="KD14" s="188">
        <f t="shared" si="414"/>
        <v>0</v>
      </c>
      <c r="KE14" s="188">
        <f t="shared" si="415"/>
        <v>0</v>
      </c>
      <c r="KF14" s="188">
        <f t="shared" si="416"/>
        <v>0</v>
      </c>
      <c r="KG14" s="188">
        <f t="shared" si="417"/>
        <v>0</v>
      </c>
      <c r="KH14" s="188">
        <f t="shared" si="418"/>
        <v>0</v>
      </c>
      <c r="KI14" s="188">
        <f t="shared" si="419"/>
        <v>0</v>
      </c>
      <c r="KJ14" s="188">
        <f t="shared" si="420"/>
        <v>0</v>
      </c>
      <c r="KK14" s="188">
        <f t="shared" si="421"/>
        <v>0</v>
      </c>
      <c r="KL14" s="188">
        <f t="shared" si="422"/>
        <v>0</v>
      </c>
      <c r="KM14" s="188">
        <f t="shared" si="423"/>
        <v>0</v>
      </c>
      <c r="KN14" s="188">
        <f t="shared" si="424"/>
        <v>0</v>
      </c>
      <c r="KO14" s="188">
        <f t="shared" si="425"/>
        <v>0</v>
      </c>
      <c r="KP14" s="188">
        <f t="shared" si="426"/>
        <v>0</v>
      </c>
      <c r="KQ14" s="188">
        <f t="shared" si="427"/>
        <v>0</v>
      </c>
      <c r="KR14" s="188">
        <f t="shared" si="428"/>
        <v>0</v>
      </c>
      <c r="KS14" s="188">
        <f t="shared" si="429"/>
        <v>0</v>
      </c>
      <c r="KT14" s="188">
        <f t="shared" si="430"/>
        <v>0</v>
      </c>
      <c r="KU14" s="188">
        <f t="shared" si="431"/>
        <v>0</v>
      </c>
    </row>
    <row r="15" spans="1:307" s="95" customFormat="1" ht="15.6" x14ac:dyDescent="0.3">
      <c r="A15" s="157" t="s">
        <v>155</v>
      </c>
      <c r="B15" s="112" t="s">
        <v>782</v>
      </c>
      <c r="C15" s="112" t="s">
        <v>667</v>
      </c>
      <c r="D15" s="113">
        <v>4</v>
      </c>
      <c r="E15" s="113" t="s">
        <v>118</v>
      </c>
      <c r="F15" s="113">
        <v>1</v>
      </c>
      <c r="G15" s="114">
        <v>95000</v>
      </c>
      <c r="H15" s="115"/>
      <c r="I15" s="116">
        <v>0.107</v>
      </c>
      <c r="J15" s="114">
        <v>85</v>
      </c>
      <c r="K15" s="117">
        <v>44200</v>
      </c>
      <c r="L15" s="118">
        <v>46022</v>
      </c>
      <c r="M15" s="119"/>
      <c r="N15" s="186">
        <f t="shared" si="215"/>
        <v>8931.82191780822</v>
      </c>
      <c r="O15" s="186">
        <f t="shared" si="215"/>
        <v>8067.4520547945203</v>
      </c>
      <c r="P15" s="186">
        <f t="shared" si="215"/>
        <v>8931.82191780822</v>
      </c>
      <c r="Q15" s="186">
        <f t="shared" si="215"/>
        <v>8643.6986301369852</v>
      </c>
      <c r="R15" s="186">
        <f t="shared" si="215"/>
        <v>8931.82191780822</v>
      </c>
      <c r="S15" s="186">
        <f t="shared" si="215"/>
        <v>8643.6986301369852</v>
      </c>
      <c r="T15" s="186">
        <f t="shared" si="215"/>
        <v>8931.82191780822</v>
      </c>
      <c r="U15" s="186">
        <f t="shared" si="215"/>
        <v>8931.82191780822</v>
      </c>
      <c r="V15" s="186">
        <f t="shared" si="215"/>
        <v>8643.6986301369852</v>
      </c>
      <c r="W15" s="186">
        <f t="shared" si="215"/>
        <v>8931.82191780822</v>
      </c>
      <c r="X15" s="186">
        <f t="shared" si="215"/>
        <v>8643.6986301369852</v>
      </c>
      <c r="Y15" s="186">
        <f t="shared" si="215"/>
        <v>8931.82191780822</v>
      </c>
      <c r="Z15" s="186">
        <f t="shared" si="215"/>
        <v>8931.82191780822</v>
      </c>
      <c r="AA15" s="186">
        <f t="shared" si="215"/>
        <v>8067.4520547945203</v>
      </c>
      <c r="AB15" s="186">
        <f t="shared" si="215"/>
        <v>8931.82191780822</v>
      </c>
      <c r="AC15" s="186">
        <f t="shared" si="215"/>
        <v>8643.6986301369852</v>
      </c>
      <c r="AD15" s="186">
        <f t="shared" si="432"/>
        <v>8931.82191780822</v>
      </c>
      <c r="AE15" s="186">
        <f t="shared" si="432"/>
        <v>8643.6986301369852</v>
      </c>
      <c r="AF15" s="186">
        <f t="shared" si="432"/>
        <v>8931.82191780822</v>
      </c>
      <c r="AG15" s="186">
        <f t="shared" si="432"/>
        <v>8931.82191780822</v>
      </c>
      <c r="AH15" s="186">
        <f t="shared" si="432"/>
        <v>8643.6986301369852</v>
      </c>
      <c r="AI15" s="186">
        <f t="shared" si="432"/>
        <v>8931.82191780822</v>
      </c>
      <c r="AJ15" s="186">
        <f t="shared" si="432"/>
        <v>8643.6986301369852</v>
      </c>
      <c r="AK15" s="186">
        <f t="shared" si="432"/>
        <v>8931.82191780822</v>
      </c>
      <c r="AL15" s="186">
        <f t="shared" si="432"/>
        <v>8931.82191780822</v>
      </c>
      <c r="AM15" s="186">
        <f t="shared" si="432"/>
        <v>8355.5753424657541</v>
      </c>
      <c r="AN15" s="186">
        <f t="shared" si="432"/>
        <v>8931.82191780822</v>
      </c>
      <c r="AO15" s="186">
        <f t="shared" si="432"/>
        <v>8643.6986301369852</v>
      </c>
      <c r="AP15" s="186">
        <f t="shared" si="432"/>
        <v>8931.82191780822</v>
      </c>
      <c r="AQ15" s="186">
        <f t="shared" si="432"/>
        <v>8643.6986301369852</v>
      </c>
      <c r="AR15" s="186">
        <f t="shared" si="432"/>
        <v>8931.82191780822</v>
      </c>
      <c r="AS15" s="186">
        <f t="shared" si="432"/>
        <v>8931.82191780822</v>
      </c>
      <c r="AT15" s="186">
        <f t="shared" si="433"/>
        <v>8643.6986301369852</v>
      </c>
      <c r="AU15" s="186">
        <f t="shared" si="433"/>
        <v>8931.82191780822</v>
      </c>
      <c r="AV15" s="186">
        <f t="shared" si="433"/>
        <v>8643.6986301369852</v>
      </c>
      <c r="AW15" s="186">
        <f t="shared" si="433"/>
        <v>8931.82191780822</v>
      </c>
      <c r="AX15" s="186">
        <f t="shared" si="433"/>
        <v>8931.82191780822</v>
      </c>
      <c r="AY15" s="186">
        <f t="shared" si="433"/>
        <v>8067.4520547945203</v>
      </c>
      <c r="AZ15" s="186">
        <f t="shared" si="433"/>
        <v>8931.82191780822</v>
      </c>
      <c r="BA15" s="186">
        <f t="shared" si="433"/>
        <v>8643.6986301369852</v>
      </c>
      <c r="BB15" s="186">
        <f t="shared" si="433"/>
        <v>8931.82191780822</v>
      </c>
      <c r="BC15" s="186">
        <f t="shared" si="433"/>
        <v>8643.6986301369852</v>
      </c>
      <c r="BD15" s="186">
        <f t="shared" si="433"/>
        <v>8931.82191780822</v>
      </c>
      <c r="BE15" s="186">
        <f t="shared" si="433"/>
        <v>8931.82191780822</v>
      </c>
      <c r="BF15" s="186">
        <f t="shared" si="433"/>
        <v>8643.6986301369852</v>
      </c>
      <c r="BG15" s="186">
        <f t="shared" si="433"/>
        <v>8931.82191780822</v>
      </c>
      <c r="BH15" s="186">
        <f t="shared" si="433"/>
        <v>8643.6986301369852</v>
      </c>
      <c r="BI15" s="186">
        <f t="shared" si="433"/>
        <v>8931.82191780822</v>
      </c>
      <c r="BJ15" s="186">
        <f t="shared" si="434"/>
        <v>0</v>
      </c>
      <c r="BK15" s="186">
        <f t="shared" si="434"/>
        <v>0</v>
      </c>
      <c r="BL15" s="186">
        <f t="shared" si="434"/>
        <v>0</v>
      </c>
      <c r="BM15" s="186">
        <f t="shared" si="434"/>
        <v>0</v>
      </c>
      <c r="BN15" s="186">
        <f t="shared" si="434"/>
        <v>0</v>
      </c>
      <c r="BO15" s="186">
        <f t="shared" si="434"/>
        <v>0</v>
      </c>
      <c r="BP15" s="186">
        <f t="shared" si="434"/>
        <v>0</v>
      </c>
      <c r="BQ15" s="186">
        <f t="shared" si="434"/>
        <v>0</v>
      </c>
      <c r="BR15" s="186">
        <f t="shared" si="434"/>
        <v>0</v>
      </c>
      <c r="BS15" s="186">
        <f t="shared" si="434"/>
        <v>0</v>
      </c>
      <c r="BT15" s="186">
        <f t="shared" si="434"/>
        <v>0</v>
      </c>
      <c r="BU15" s="186">
        <f t="shared" si="434"/>
        <v>0</v>
      </c>
      <c r="BV15" s="186">
        <f t="shared" si="31"/>
        <v>0</v>
      </c>
      <c r="BW15" s="186">
        <f t="shared" si="31"/>
        <v>0</v>
      </c>
      <c r="BX15" s="186">
        <f t="shared" si="31"/>
        <v>0</v>
      </c>
      <c r="BY15" s="186">
        <f t="shared" si="31"/>
        <v>0</v>
      </c>
      <c r="BZ15" s="186">
        <f t="shared" si="31"/>
        <v>0</v>
      </c>
      <c r="CA15" s="186">
        <f t="shared" si="31"/>
        <v>0</v>
      </c>
      <c r="CB15" s="186">
        <f t="shared" si="31"/>
        <v>0</v>
      </c>
      <c r="CC15" s="186">
        <f t="shared" si="31"/>
        <v>0</v>
      </c>
      <c r="CD15" s="186">
        <f t="shared" si="31"/>
        <v>0</v>
      </c>
      <c r="CE15" s="186">
        <f t="shared" si="31"/>
        <v>0</v>
      </c>
      <c r="CF15" s="186">
        <f t="shared" si="31"/>
        <v>0</v>
      </c>
      <c r="CG15" s="186">
        <f t="shared" si="31"/>
        <v>0</v>
      </c>
      <c r="CH15" s="186"/>
      <c r="CJ15" s="186">
        <f t="shared" si="216"/>
        <v>1</v>
      </c>
      <c r="CK15" s="186">
        <f t="shared" si="217"/>
        <v>1</v>
      </c>
      <c r="CL15" s="186">
        <f t="shared" si="218"/>
        <v>1</v>
      </c>
      <c r="CM15" s="186">
        <f t="shared" si="219"/>
        <v>1</v>
      </c>
      <c r="CN15" s="186">
        <f t="shared" si="220"/>
        <v>1</v>
      </c>
      <c r="CO15" s="186">
        <f t="shared" si="221"/>
        <v>1</v>
      </c>
      <c r="CP15" s="186">
        <f t="shared" si="222"/>
        <v>1</v>
      </c>
      <c r="CQ15" s="186">
        <f t="shared" si="223"/>
        <v>1</v>
      </c>
      <c r="CR15" s="186">
        <f t="shared" si="224"/>
        <v>1</v>
      </c>
      <c r="CS15" s="186">
        <f t="shared" si="225"/>
        <v>1</v>
      </c>
      <c r="CT15" s="186">
        <f t="shared" si="226"/>
        <v>1</v>
      </c>
      <c r="CU15" s="186">
        <f t="shared" si="227"/>
        <v>1</v>
      </c>
      <c r="CV15" s="186">
        <f t="shared" si="228"/>
        <v>1</v>
      </c>
      <c r="CW15" s="186">
        <f t="shared" si="229"/>
        <v>1</v>
      </c>
      <c r="CX15" s="186">
        <f t="shared" si="230"/>
        <v>1</v>
      </c>
      <c r="CY15" s="186">
        <f t="shared" si="231"/>
        <v>1</v>
      </c>
      <c r="CZ15" s="186">
        <f t="shared" si="232"/>
        <v>1</v>
      </c>
      <c r="DA15" s="186">
        <f t="shared" si="233"/>
        <v>1</v>
      </c>
      <c r="DB15" s="186">
        <f t="shared" si="234"/>
        <v>1</v>
      </c>
      <c r="DC15" s="186">
        <f t="shared" si="235"/>
        <v>1</v>
      </c>
      <c r="DD15" s="186">
        <f t="shared" si="236"/>
        <v>1</v>
      </c>
      <c r="DE15" s="186">
        <f t="shared" si="237"/>
        <v>1</v>
      </c>
      <c r="DF15" s="186">
        <f t="shared" si="238"/>
        <v>1</v>
      </c>
      <c r="DG15" s="186">
        <f t="shared" si="239"/>
        <v>1</v>
      </c>
      <c r="DH15" s="186">
        <f t="shared" si="240"/>
        <v>1</v>
      </c>
      <c r="DI15" s="186">
        <f t="shared" si="241"/>
        <v>1</v>
      </c>
      <c r="DJ15" s="186">
        <f t="shared" si="242"/>
        <v>1</v>
      </c>
      <c r="DK15" s="186">
        <f t="shared" si="243"/>
        <v>1</v>
      </c>
      <c r="DL15" s="186">
        <f t="shared" si="244"/>
        <v>1</v>
      </c>
      <c r="DM15" s="186">
        <f t="shared" si="245"/>
        <v>1</v>
      </c>
      <c r="DN15" s="186">
        <f t="shared" si="246"/>
        <v>1</v>
      </c>
      <c r="DO15" s="186">
        <f t="shared" si="247"/>
        <v>1</v>
      </c>
      <c r="DP15" s="186">
        <f t="shared" si="248"/>
        <v>1</v>
      </c>
      <c r="DQ15" s="186">
        <f t="shared" si="249"/>
        <v>1</v>
      </c>
      <c r="DR15" s="186">
        <f t="shared" si="250"/>
        <v>1</v>
      </c>
      <c r="DS15" s="186">
        <f t="shared" si="251"/>
        <v>1</v>
      </c>
      <c r="DT15" s="186">
        <f t="shared" si="252"/>
        <v>1</v>
      </c>
      <c r="DU15" s="186">
        <f t="shared" si="253"/>
        <v>1</v>
      </c>
      <c r="DV15" s="186">
        <f t="shared" si="254"/>
        <v>1</v>
      </c>
      <c r="DW15" s="186">
        <f t="shared" si="255"/>
        <v>1</v>
      </c>
      <c r="DX15" s="186">
        <f t="shared" si="256"/>
        <v>1</v>
      </c>
      <c r="DY15" s="186">
        <f t="shared" si="257"/>
        <v>1</v>
      </c>
      <c r="DZ15" s="186">
        <f t="shared" si="258"/>
        <v>1</v>
      </c>
      <c r="EA15" s="186">
        <f t="shared" si="259"/>
        <v>1</v>
      </c>
      <c r="EB15" s="186">
        <f t="shared" si="260"/>
        <v>1</v>
      </c>
      <c r="EC15" s="186">
        <f t="shared" si="261"/>
        <v>1</v>
      </c>
      <c r="ED15" s="186">
        <f t="shared" si="262"/>
        <v>1</v>
      </c>
      <c r="EE15" s="186">
        <f t="shared" si="263"/>
        <v>1</v>
      </c>
      <c r="EF15" s="186">
        <f t="shared" si="264"/>
        <v>0</v>
      </c>
      <c r="EG15" s="186">
        <f t="shared" si="265"/>
        <v>0</v>
      </c>
      <c r="EH15" s="186">
        <f t="shared" si="266"/>
        <v>0</v>
      </c>
      <c r="EI15" s="186">
        <f t="shared" si="267"/>
        <v>0</v>
      </c>
      <c r="EJ15" s="186">
        <f t="shared" si="268"/>
        <v>0</v>
      </c>
      <c r="EK15" s="186">
        <f t="shared" si="269"/>
        <v>0</v>
      </c>
      <c r="EL15" s="186">
        <f t="shared" si="270"/>
        <v>0</v>
      </c>
      <c r="EM15" s="186">
        <f t="shared" si="271"/>
        <v>0</v>
      </c>
      <c r="EN15" s="186">
        <f t="shared" si="272"/>
        <v>0</v>
      </c>
      <c r="EO15" s="186">
        <f t="shared" si="273"/>
        <v>0</v>
      </c>
      <c r="EP15" s="186">
        <f t="shared" si="274"/>
        <v>0</v>
      </c>
      <c r="EQ15" s="186">
        <f t="shared" si="275"/>
        <v>0</v>
      </c>
      <c r="ER15" s="186">
        <f t="shared" si="276"/>
        <v>0</v>
      </c>
      <c r="ES15" s="186">
        <f t="shared" si="277"/>
        <v>0</v>
      </c>
      <c r="ET15" s="186">
        <f t="shared" si="278"/>
        <v>0</v>
      </c>
      <c r="EU15" s="186">
        <f t="shared" si="279"/>
        <v>0</v>
      </c>
      <c r="EV15" s="186">
        <f t="shared" si="280"/>
        <v>0</v>
      </c>
      <c r="EW15" s="186">
        <f t="shared" si="281"/>
        <v>0</v>
      </c>
      <c r="EX15" s="186">
        <f t="shared" si="282"/>
        <v>0</v>
      </c>
      <c r="EY15" s="186">
        <f t="shared" si="283"/>
        <v>0</v>
      </c>
      <c r="EZ15" s="186">
        <f t="shared" si="284"/>
        <v>0</v>
      </c>
      <c r="FA15" s="186">
        <f t="shared" si="285"/>
        <v>0</v>
      </c>
      <c r="FB15" s="186">
        <f t="shared" si="286"/>
        <v>0</v>
      </c>
      <c r="FC15" s="186">
        <f t="shared" si="287"/>
        <v>0</v>
      </c>
      <c r="FE15" s="187">
        <f t="shared" si="288"/>
        <v>1.0000000000000002</v>
      </c>
      <c r="FF15" s="187">
        <f t="shared" si="289"/>
        <v>1.0000000000000002</v>
      </c>
      <c r="FG15" s="187">
        <f t="shared" si="290"/>
        <v>1.0000000000000002</v>
      </c>
      <c r="FH15" s="187">
        <f t="shared" si="291"/>
        <v>1</v>
      </c>
      <c r="FI15" s="187">
        <f t="shared" si="292"/>
        <v>1.0000000000000002</v>
      </c>
      <c r="FJ15" s="187">
        <f t="shared" si="293"/>
        <v>1</v>
      </c>
      <c r="FK15" s="187">
        <f t="shared" si="294"/>
        <v>1.0000000000000002</v>
      </c>
      <c r="FL15" s="187">
        <f t="shared" si="295"/>
        <v>1.0000000000000002</v>
      </c>
      <c r="FM15" s="187">
        <f t="shared" si="296"/>
        <v>1</v>
      </c>
      <c r="FN15" s="187">
        <f t="shared" si="297"/>
        <v>1.0000000000000002</v>
      </c>
      <c r="FO15" s="187">
        <f t="shared" si="298"/>
        <v>1</v>
      </c>
      <c r="FP15" s="187">
        <f t="shared" si="299"/>
        <v>1.0000000000000002</v>
      </c>
      <c r="FQ15" s="187">
        <f t="shared" si="300"/>
        <v>1.0000000000000002</v>
      </c>
      <c r="FR15" s="187">
        <f t="shared" si="301"/>
        <v>1.0000000000000002</v>
      </c>
      <c r="FS15" s="187">
        <f t="shared" si="302"/>
        <v>1.0000000000000002</v>
      </c>
      <c r="FT15" s="187">
        <f t="shared" si="303"/>
        <v>1</v>
      </c>
      <c r="FU15" s="187">
        <f t="shared" si="304"/>
        <v>1.0000000000000002</v>
      </c>
      <c r="FV15" s="187">
        <f t="shared" si="305"/>
        <v>1</v>
      </c>
      <c r="FW15" s="187">
        <f t="shared" si="306"/>
        <v>1.0000000000000002</v>
      </c>
      <c r="FX15" s="187">
        <f t="shared" si="307"/>
        <v>1.0000000000000002</v>
      </c>
      <c r="FY15" s="187">
        <f t="shared" si="308"/>
        <v>1</v>
      </c>
      <c r="FZ15" s="187">
        <f t="shared" si="309"/>
        <v>1.0000000000000002</v>
      </c>
      <c r="GA15" s="187">
        <f t="shared" si="310"/>
        <v>1</v>
      </c>
      <c r="GB15" s="187">
        <f t="shared" si="311"/>
        <v>1.0000000000000002</v>
      </c>
      <c r="GC15" s="187">
        <f t="shared" si="312"/>
        <v>1.0000000000000002</v>
      </c>
      <c r="GD15" s="187">
        <f t="shared" si="313"/>
        <v>1.0000000000000002</v>
      </c>
      <c r="GE15" s="187">
        <f t="shared" si="314"/>
        <v>1.0000000000000002</v>
      </c>
      <c r="GF15" s="187">
        <f t="shared" si="315"/>
        <v>1</v>
      </c>
      <c r="GG15" s="187">
        <f t="shared" si="316"/>
        <v>1.0000000000000002</v>
      </c>
      <c r="GH15" s="187">
        <f t="shared" si="317"/>
        <v>1</v>
      </c>
      <c r="GI15" s="187">
        <f t="shared" si="318"/>
        <v>1.0000000000000002</v>
      </c>
      <c r="GJ15" s="187">
        <f t="shared" si="319"/>
        <v>1.0000000000000002</v>
      </c>
      <c r="GK15" s="187">
        <f t="shared" si="320"/>
        <v>1</v>
      </c>
      <c r="GL15" s="187">
        <f t="shared" si="321"/>
        <v>1.0000000000000002</v>
      </c>
      <c r="GM15" s="187">
        <f t="shared" si="322"/>
        <v>1</v>
      </c>
      <c r="GN15" s="187">
        <f t="shared" si="323"/>
        <v>1.0000000000000002</v>
      </c>
      <c r="GO15" s="187">
        <f t="shared" si="324"/>
        <v>1.0000000000000002</v>
      </c>
      <c r="GP15" s="187">
        <f t="shared" si="325"/>
        <v>1.0000000000000002</v>
      </c>
      <c r="GQ15" s="187">
        <f t="shared" si="326"/>
        <v>1.0000000000000002</v>
      </c>
      <c r="GR15" s="187">
        <f t="shared" si="327"/>
        <v>1</v>
      </c>
      <c r="GS15" s="187">
        <f t="shared" si="328"/>
        <v>1.0000000000000002</v>
      </c>
      <c r="GT15" s="187">
        <f t="shared" si="329"/>
        <v>1</v>
      </c>
      <c r="GU15" s="187">
        <f t="shared" si="330"/>
        <v>1.0000000000000002</v>
      </c>
      <c r="GV15" s="187">
        <f t="shared" si="331"/>
        <v>1.0000000000000002</v>
      </c>
      <c r="GW15" s="187">
        <f t="shared" si="332"/>
        <v>1</v>
      </c>
      <c r="GX15" s="187">
        <f t="shared" si="333"/>
        <v>1.0000000000000002</v>
      </c>
      <c r="GY15" s="187">
        <f t="shared" si="334"/>
        <v>1</v>
      </c>
      <c r="GZ15" s="187">
        <f t="shared" si="335"/>
        <v>1.0000000000000002</v>
      </c>
      <c r="HA15" s="187">
        <f t="shared" si="336"/>
        <v>0</v>
      </c>
      <c r="HB15" s="187">
        <f t="shared" si="337"/>
        <v>0</v>
      </c>
      <c r="HC15" s="187">
        <f t="shared" si="338"/>
        <v>0</v>
      </c>
      <c r="HD15" s="187">
        <f t="shared" si="339"/>
        <v>0</v>
      </c>
      <c r="HE15" s="187">
        <f t="shared" si="340"/>
        <v>0</v>
      </c>
      <c r="HF15" s="187">
        <f t="shared" si="341"/>
        <v>0</v>
      </c>
      <c r="HG15" s="187">
        <f t="shared" si="342"/>
        <v>0</v>
      </c>
      <c r="HH15" s="187">
        <f t="shared" si="343"/>
        <v>0</v>
      </c>
      <c r="HI15" s="187">
        <f t="shared" si="344"/>
        <v>0</v>
      </c>
      <c r="HJ15" s="187">
        <f t="shared" si="345"/>
        <v>0</v>
      </c>
      <c r="HK15" s="187">
        <f t="shared" si="346"/>
        <v>0</v>
      </c>
      <c r="HL15" s="187">
        <f t="shared" si="347"/>
        <v>0</v>
      </c>
      <c r="HM15" s="187">
        <f t="shared" si="348"/>
        <v>0</v>
      </c>
      <c r="HN15" s="187">
        <f t="shared" si="349"/>
        <v>0</v>
      </c>
      <c r="HO15" s="187">
        <f t="shared" si="350"/>
        <v>0</v>
      </c>
      <c r="HP15" s="187">
        <f t="shared" si="351"/>
        <v>0</v>
      </c>
      <c r="HQ15" s="187">
        <f t="shared" si="352"/>
        <v>0</v>
      </c>
      <c r="HR15" s="187">
        <f t="shared" si="353"/>
        <v>0</v>
      </c>
      <c r="HS15" s="187">
        <f t="shared" si="354"/>
        <v>0</v>
      </c>
      <c r="HT15" s="187">
        <f t="shared" si="355"/>
        <v>0</v>
      </c>
      <c r="HU15" s="187">
        <f t="shared" si="356"/>
        <v>0</v>
      </c>
      <c r="HV15" s="187">
        <f t="shared" si="357"/>
        <v>0</v>
      </c>
      <c r="HW15" s="187">
        <f t="shared" si="358"/>
        <v>0</v>
      </c>
      <c r="HX15" s="187">
        <f t="shared" si="359"/>
        <v>0</v>
      </c>
      <c r="HY15" s="187"/>
      <c r="IB15" s="188">
        <f t="shared" si="360"/>
        <v>85</v>
      </c>
      <c r="IC15" s="188">
        <f t="shared" si="361"/>
        <v>85</v>
      </c>
      <c r="ID15" s="188">
        <f t="shared" si="362"/>
        <v>85</v>
      </c>
      <c r="IE15" s="188">
        <f t="shared" si="363"/>
        <v>85</v>
      </c>
      <c r="IF15" s="188">
        <f t="shared" si="364"/>
        <v>85</v>
      </c>
      <c r="IG15" s="188">
        <f t="shared" si="365"/>
        <v>85</v>
      </c>
      <c r="IH15" s="188">
        <f t="shared" si="366"/>
        <v>85</v>
      </c>
      <c r="II15" s="188">
        <f t="shared" si="367"/>
        <v>85</v>
      </c>
      <c r="IJ15" s="188">
        <f t="shared" si="368"/>
        <v>85</v>
      </c>
      <c r="IK15" s="188">
        <f t="shared" si="369"/>
        <v>85</v>
      </c>
      <c r="IL15" s="188">
        <f t="shared" si="370"/>
        <v>85</v>
      </c>
      <c r="IM15" s="188">
        <f t="shared" si="371"/>
        <v>85</v>
      </c>
      <c r="IN15" s="188">
        <f t="shared" si="372"/>
        <v>85</v>
      </c>
      <c r="IO15" s="188">
        <f t="shared" si="373"/>
        <v>85</v>
      </c>
      <c r="IP15" s="188">
        <f t="shared" si="374"/>
        <v>85</v>
      </c>
      <c r="IQ15" s="188">
        <f t="shared" si="375"/>
        <v>85</v>
      </c>
      <c r="IR15" s="188">
        <f t="shared" si="376"/>
        <v>85</v>
      </c>
      <c r="IS15" s="188">
        <f t="shared" si="377"/>
        <v>85</v>
      </c>
      <c r="IT15" s="188">
        <f t="shared" si="378"/>
        <v>85</v>
      </c>
      <c r="IU15" s="188">
        <f t="shared" si="379"/>
        <v>85</v>
      </c>
      <c r="IV15" s="188">
        <f t="shared" si="380"/>
        <v>85</v>
      </c>
      <c r="IW15" s="188">
        <f t="shared" si="381"/>
        <v>85</v>
      </c>
      <c r="IX15" s="188">
        <f t="shared" si="382"/>
        <v>85</v>
      </c>
      <c r="IY15" s="188">
        <f t="shared" si="383"/>
        <v>85</v>
      </c>
      <c r="IZ15" s="188">
        <f t="shared" si="384"/>
        <v>85</v>
      </c>
      <c r="JA15" s="188">
        <f t="shared" si="385"/>
        <v>85</v>
      </c>
      <c r="JB15" s="188">
        <f t="shared" si="386"/>
        <v>85</v>
      </c>
      <c r="JC15" s="188">
        <f t="shared" si="387"/>
        <v>85</v>
      </c>
      <c r="JD15" s="188">
        <f t="shared" si="388"/>
        <v>85</v>
      </c>
      <c r="JE15" s="188">
        <f t="shared" si="389"/>
        <v>85</v>
      </c>
      <c r="JF15" s="188">
        <f t="shared" si="390"/>
        <v>85</v>
      </c>
      <c r="JG15" s="188">
        <f t="shared" si="391"/>
        <v>85</v>
      </c>
      <c r="JH15" s="188">
        <f t="shared" si="392"/>
        <v>85</v>
      </c>
      <c r="JI15" s="188">
        <f t="shared" si="393"/>
        <v>85</v>
      </c>
      <c r="JJ15" s="188">
        <f t="shared" si="394"/>
        <v>85</v>
      </c>
      <c r="JK15" s="188">
        <f t="shared" si="395"/>
        <v>85</v>
      </c>
      <c r="JL15" s="188">
        <f t="shared" si="396"/>
        <v>85</v>
      </c>
      <c r="JM15" s="188">
        <f t="shared" si="397"/>
        <v>85</v>
      </c>
      <c r="JN15" s="188">
        <f t="shared" si="398"/>
        <v>85</v>
      </c>
      <c r="JO15" s="188">
        <f t="shared" si="399"/>
        <v>85</v>
      </c>
      <c r="JP15" s="188">
        <f t="shared" si="400"/>
        <v>85</v>
      </c>
      <c r="JQ15" s="188">
        <f t="shared" si="401"/>
        <v>85</v>
      </c>
      <c r="JR15" s="188">
        <f t="shared" si="402"/>
        <v>85</v>
      </c>
      <c r="JS15" s="188">
        <f t="shared" si="403"/>
        <v>85</v>
      </c>
      <c r="JT15" s="188">
        <f t="shared" si="404"/>
        <v>85</v>
      </c>
      <c r="JU15" s="188">
        <f t="shared" si="405"/>
        <v>85</v>
      </c>
      <c r="JV15" s="188">
        <f t="shared" si="406"/>
        <v>85</v>
      </c>
      <c r="JW15" s="188">
        <f t="shared" si="407"/>
        <v>85</v>
      </c>
      <c r="JX15" s="188">
        <f t="shared" si="408"/>
        <v>0</v>
      </c>
      <c r="JY15" s="188">
        <f t="shared" si="409"/>
        <v>0</v>
      </c>
      <c r="JZ15" s="188">
        <f t="shared" si="410"/>
        <v>0</v>
      </c>
      <c r="KA15" s="188">
        <f t="shared" si="411"/>
        <v>0</v>
      </c>
      <c r="KB15" s="188">
        <f t="shared" si="412"/>
        <v>0</v>
      </c>
      <c r="KC15" s="188">
        <f t="shared" si="413"/>
        <v>0</v>
      </c>
      <c r="KD15" s="188">
        <f t="shared" si="414"/>
        <v>0</v>
      </c>
      <c r="KE15" s="188">
        <f t="shared" si="415"/>
        <v>0</v>
      </c>
      <c r="KF15" s="188">
        <f t="shared" si="416"/>
        <v>0</v>
      </c>
      <c r="KG15" s="188">
        <f t="shared" si="417"/>
        <v>0</v>
      </c>
      <c r="KH15" s="188">
        <f t="shared" si="418"/>
        <v>0</v>
      </c>
      <c r="KI15" s="188">
        <f t="shared" si="419"/>
        <v>0</v>
      </c>
      <c r="KJ15" s="188">
        <f t="shared" si="420"/>
        <v>0</v>
      </c>
      <c r="KK15" s="188">
        <f t="shared" si="421"/>
        <v>0</v>
      </c>
      <c r="KL15" s="188">
        <f t="shared" si="422"/>
        <v>0</v>
      </c>
      <c r="KM15" s="188">
        <f t="shared" si="423"/>
        <v>0</v>
      </c>
      <c r="KN15" s="188">
        <f t="shared" si="424"/>
        <v>0</v>
      </c>
      <c r="KO15" s="188">
        <f t="shared" si="425"/>
        <v>0</v>
      </c>
      <c r="KP15" s="188">
        <f t="shared" si="426"/>
        <v>0</v>
      </c>
      <c r="KQ15" s="188">
        <f t="shared" si="427"/>
        <v>0</v>
      </c>
      <c r="KR15" s="188">
        <f t="shared" si="428"/>
        <v>0</v>
      </c>
      <c r="KS15" s="188">
        <f t="shared" si="429"/>
        <v>0</v>
      </c>
      <c r="KT15" s="188">
        <f t="shared" si="430"/>
        <v>0</v>
      </c>
      <c r="KU15" s="188">
        <f t="shared" si="431"/>
        <v>0</v>
      </c>
    </row>
    <row r="16" spans="1:307" s="95" customFormat="1" ht="15.6" x14ac:dyDescent="0.3">
      <c r="A16" s="157" t="s">
        <v>155</v>
      </c>
      <c r="B16" s="112" t="s">
        <v>601</v>
      </c>
      <c r="C16" s="112" t="s">
        <v>667</v>
      </c>
      <c r="D16" s="113">
        <v>4</v>
      </c>
      <c r="E16" s="113" t="s">
        <v>118</v>
      </c>
      <c r="F16" s="113">
        <v>1</v>
      </c>
      <c r="G16" s="114">
        <v>67320</v>
      </c>
      <c r="H16" s="115"/>
      <c r="I16" s="116">
        <v>0.107</v>
      </c>
      <c r="J16" s="114">
        <v>85</v>
      </c>
      <c r="K16" s="117">
        <v>43733</v>
      </c>
      <c r="L16" s="118">
        <v>46022</v>
      </c>
      <c r="M16" s="119"/>
      <c r="N16" s="186">
        <f t="shared" si="215"/>
        <v>6329.3710684931502</v>
      </c>
      <c r="O16" s="186">
        <f t="shared" si="215"/>
        <v>5716.851287671233</v>
      </c>
      <c r="P16" s="186">
        <f t="shared" si="215"/>
        <v>6329.3710684931502</v>
      </c>
      <c r="Q16" s="186">
        <f t="shared" si="215"/>
        <v>6125.1978082191772</v>
      </c>
      <c r="R16" s="186">
        <f t="shared" si="215"/>
        <v>6329.3710684931502</v>
      </c>
      <c r="S16" s="186">
        <f t="shared" si="215"/>
        <v>6125.1978082191772</v>
      </c>
      <c r="T16" s="186">
        <f t="shared" si="215"/>
        <v>6329.3710684931502</v>
      </c>
      <c r="U16" s="186">
        <f t="shared" si="215"/>
        <v>6329.3710684931502</v>
      </c>
      <c r="V16" s="186">
        <f t="shared" si="215"/>
        <v>6125.1978082191772</v>
      </c>
      <c r="W16" s="186">
        <f t="shared" si="215"/>
        <v>6329.3710684931502</v>
      </c>
      <c r="X16" s="186">
        <f t="shared" si="215"/>
        <v>6125.1978082191772</v>
      </c>
      <c r="Y16" s="186">
        <f t="shared" si="215"/>
        <v>6329.3710684931502</v>
      </c>
      <c r="Z16" s="186">
        <f t="shared" si="215"/>
        <v>6329.3710684931502</v>
      </c>
      <c r="AA16" s="186">
        <f t="shared" si="215"/>
        <v>5716.851287671233</v>
      </c>
      <c r="AB16" s="186">
        <f t="shared" si="215"/>
        <v>6329.3710684931502</v>
      </c>
      <c r="AC16" s="186">
        <f t="shared" si="215"/>
        <v>6125.1978082191772</v>
      </c>
      <c r="AD16" s="186">
        <f t="shared" si="432"/>
        <v>6329.3710684931502</v>
      </c>
      <c r="AE16" s="186">
        <f t="shared" si="432"/>
        <v>6125.1978082191772</v>
      </c>
      <c r="AF16" s="186">
        <f t="shared" si="432"/>
        <v>6329.3710684931502</v>
      </c>
      <c r="AG16" s="186">
        <f t="shared" si="432"/>
        <v>6329.3710684931502</v>
      </c>
      <c r="AH16" s="186">
        <f t="shared" si="432"/>
        <v>6125.1978082191772</v>
      </c>
      <c r="AI16" s="186">
        <f t="shared" si="432"/>
        <v>6329.3710684931502</v>
      </c>
      <c r="AJ16" s="186">
        <f t="shared" si="432"/>
        <v>6125.1978082191772</v>
      </c>
      <c r="AK16" s="186">
        <f t="shared" si="432"/>
        <v>6329.3710684931502</v>
      </c>
      <c r="AL16" s="186">
        <f t="shared" si="432"/>
        <v>6329.3710684931502</v>
      </c>
      <c r="AM16" s="186">
        <f t="shared" si="432"/>
        <v>5921.024547945206</v>
      </c>
      <c r="AN16" s="186">
        <f t="shared" si="432"/>
        <v>6329.3710684931502</v>
      </c>
      <c r="AO16" s="186">
        <f t="shared" si="432"/>
        <v>6125.1978082191772</v>
      </c>
      <c r="AP16" s="186">
        <f t="shared" si="432"/>
        <v>6329.3710684931502</v>
      </c>
      <c r="AQ16" s="186">
        <f t="shared" si="432"/>
        <v>6125.1978082191772</v>
      </c>
      <c r="AR16" s="186">
        <f t="shared" si="432"/>
        <v>6329.3710684931502</v>
      </c>
      <c r="AS16" s="186">
        <f t="shared" si="432"/>
        <v>6329.3710684931502</v>
      </c>
      <c r="AT16" s="186">
        <f t="shared" si="433"/>
        <v>6125.1978082191772</v>
      </c>
      <c r="AU16" s="186">
        <f t="shared" si="433"/>
        <v>6329.3710684931502</v>
      </c>
      <c r="AV16" s="186">
        <f t="shared" si="433"/>
        <v>6125.1978082191772</v>
      </c>
      <c r="AW16" s="186">
        <f t="shared" si="433"/>
        <v>6329.3710684931502</v>
      </c>
      <c r="AX16" s="186">
        <f t="shared" si="433"/>
        <v>6329.3710684931502</v>
      </c>
      <c r="AY16" s="186">
        <f t="shared" si="433"/>
        <v>5716.851287671233</v>
      </c>
      <c r="AZ16" s="186">
        <f t="shared" si="433"/>
        <v>6329.3710684931502</v>
      </c>
      <c r="BA16" s="186">
        <f t="shared" si="433"/>
        <v>6125.1978082191772</v>
      </c>
      <c r="BB16" s="186">
        <f t="shared" si="433"/>
        <v>6329.3710684931502</v>
      </c>
      <c r="BC16" s="186">
        <f t="shared" si="433"/>
        <v>6125.1978082191772</v>
      </c>
      <c r="BD16" s="186">
        <f t="shared" si="433"/>
        <v>6329.3710684931502</v>
      </c>
      <c r="BE16" s="186">
        <f t="shared" si="433"/>
        <v>6329.3710684931502</v>
      </c>
      <c r="BF16" s="186">
        <f t="shared" si="433"/>
        <v>6125.1978082191772</v>
      </c>
      <c r="BG16" s="186">
        <f t="shared" si="433"/>
        <v>6329.3710684931502</v>
      </c>
      <c r="BH16" s="186">
        <f t="shared" si="433"/>
        <v>6125.1978082191772</v>
      </c>
      <c r="BI16" s="186">
        <f t="shared" si="433"/>
        <v>6329.3710684931502</v>
      </c>
      <c r="BJ16" s="186">
        <f t="shared" si="434"/>
        <v>0</v>
      </c>
      <c r="BK16" s="186">
        <f t="shared" si="434"/>
        <v>0</v>
      </c>
      <c r="BL16" s="186">
        <f t="shared" si="434"/>
        <v>0</v>
      </c>
      <c r="BM16" s="186">
        <f t="shared" si="434"/>
        <v>0</v>
      </c>
      <c r="BN16" s="186">
        <f t="shared" si="434"/>
        <v>0</v>
      </c>
      <c r="BO16" s="186">
        <f t="shared" si="434"/>
        <v>0</v>
      </c>
      <c r="BP16" s="186">
        <f t="shared" si="434"/>
        <v>0</v>
      </c>
      <c r="BQ16" s="186">
        <f t="shared" si="434"/>
        <v>0</v>
      </c>
      <c r="BR16" s="186">
        <f t="shared" si="434"/>
        <v>0</v>
      </c>
      <c r="BS16" s="186">
        <f t="shared" si="434"/>
        <v>0</v>
      </c>
      <c r="BT16" s="186">
        <f t="shared" si="434"/>
        <v>0</v>
      </c>
      <c r="BU16" s="186">
        <f t="shared" si="434"/>
        <v>0</v>
      </c>
      <c r="BV16" s="186">
        <f t="shared" si="31"/>
        <v>0</v>
      </c>
      <c r="BW16" s="186">
        <f t="shared" si="31"/>
        <v>0</v>
      </c>
      <c r="BX16" s="186">
        <f t="shared" si="31"/>
        <v>0</v>
      </c>
      <c r="BY16" s="186">
        <f t="shared" si="31"/>
        <v>0</v>
      </c>
      <c r="BZ16" s="186">
        <f t="shared" si="31"/>
        <v>0</v>
      </c>
      <c r="CA16" s="186">
        <f t="shared" si="31"/>
        <v>0</v>
      </c>
      <c r="CB16" s="186">
        <f t="shared" si="31"/>
        <v>0</v>
      </c>
      <c r="CC16" s="186">
        <f t="shared" si="31"/>
        <v>0</v>
      </c>
      <c r="CD16" s="186">
        <f t="shared" si="31"/>
        <v>0</v>
      </c>
      <c r="CE16" s="186">
        <f t="shared" si="31"/>
        <v>0</v>
      </c>
      <c r="CF16" s="186">
        <f t="shared" si="31"/>
        <v>0</v>
      </c>
      <c r="CG16" s="186">
        <f t="shared" si="31"/>
        <v>0</v>
      </c>
      <c r="CH16" s="186"/>
      <c r="CJ16" s="186">
        <f t="shared" si="216"/>
        <v>1</v>
      </c>
      <c r="CK16" s="186">
        <f t="shared" si="217"/>
        <v>1</v>
      </c>
      <c r="CL16" s="186">
        <f t="shared" si="218"/>
        <v>1</v>
      </c>
      <c r="CM16" s="186">
        <f t="shared" si="219"/>
        <v>1</v>
      </c>
      <c r="CN16" s="186">
        <f t="shared" si="220"/>
        <v>1</v>
      </c>
      <c r="CO16" s="186">
        <f t="shared" si="221"/>
        <v>1</v>
      </c>
      <c r="CP16" s="186">
        <f t="shared" si="222"/>
        <v>1</v>
      </c>
      <c r="CQ16" s="186">
        <f t="shared" si="223"/>
        <v>1</v>
      </c>
      <c r="CR16" s="186">
        <f t="shared" si="224"/>
        <v>1</v>
      </c>
      <c r="CS16" s="186">
        <f t="shared" si="225"/>
        <v>1</v>
      </c>
      <c r="CT16" s="186">
        <f t="shared" si="226"/>
        <v>1</v>
      </c>
      <c r="CU16" s="186">
        <f t="shared" si="227"/>
        <v>1</v>
      </c>
      <c r="CV16" s="186">
        <f t="shared" si="228"/>
        <v>1</v>
      </c>
      <c r="CW16" s="186">
        <f t="shared" si="229"/>
        <v>1</v>
      </c>
      <c r="CX16" s="186">
        <f t="shared" si="230"/>
        <v>1</v>
      </c>
      <c r="CY16" s="186">
        <f t="shared" si="231"/>
        <v>1</v>
      </c>
      <c r="CZ16" s="186">
        <f t="shared" si="232"/>
        <v>1</v>
      </c>
      <c r="DA16" s="186">
        <f t="shared" si="233"/>
        <v>1</v>
      </c>
      <c r="DB16" s="186">
        <f t="shared" si="234"/>
        <v>1</v>
      </c>
      <c r="DC16" s="186">
        <f t="shared" si="235"/>
        <v>1</v>
      </c>
      <c r="DD16" s="186">
        <f t="shared" si="236"/>
        <v>1</v>
      </c>
      <c r="DE16" s="186">
        <f t="shared" si="237"/>
        <v>1</v>
      </c>
      <c r="DF16" s="186">
        <f t="shared" si="238"/>
        <v>1</v>
      </c>
      <c r="DG16" s="186">
        <f t="shared" si="239"/>
        <v>1</v>
      </c>
      <c r="DH16" s="186">
        <f t="shared" si="240"/>
        <v>1</v>
      </c>
      <c r="DI16" s="186">
        <f t="shared" si="241"/>
        <v>1</v>
      </c>
      <c r="DJ16" s="186">
        <f t="shared" si="242"/>
        <v>1</v>
      </c>
      <c r="DK16" s="186">
        <f t="shared" si="243"/>
        <v>1</v>
      </c>
      <c r="DL16" s="186">
        <f t="shared" si="244"/>
        <v>1</v>
      </c>
      <c r="DM16" s="186">
        <f t="shared" si="245"/>
        <v>1</v>
      </c>
      <c r="DN16" s="186">
        <f t="shared" si="246"/>
        <v>1</v>
      </c>
      <c r="DO16" s="186">
        <f t="shared" si="247"/>
        <v>1</v>
      </c>
      <c r="DP16" s="186">
        <f t="shared" si="248"/>
        <v>1</v>
      </c>
      <c r="DQ16" s="186">
        <f t="shared" si="249"/>
        <v>1</v>
      </c>
      <c r="DR16" s="186">
        <f t="shared" si="250"/>
        <v>1</v>
      </c>
      <c r="DS16" s="186">
        <f t="shared" si="251"/>
        <v>1</v>
      </c>
      <c r="DT16" s="186">
        <f t="shared" si="252"/>
        <v>1</v>
      </c>
      <c r="DU16" s="186">
        <f t="shared" si="253"/>
        <v>1</v>
      </c>
      <c r="DV16" s="186">
        <f t="shared" si="254"/>
        <v>1</v>
      </c>
      <c r="DW16" s="186">
        <f t="shared" si="255"/>
        <v>1</v>
      </c>
      <c r="DX16" s="186">
        <f t="shared" si="256"/>
        <v>1</v>
      </c>
      <c r="DY16" s="186">
        <f t="shared" si="257"/>
        <v>1</v>
      </c>
      <c r="DZ16" s="186">
        <f t="shared" si="258"/>
        <v>1</v>
      </c>
      <c r="EA16" s="186">
        <f t="shared" si="259"/>
        <v>1</v>
      </c>
      <c r="EB16" s="186">
        <f t="shared" si="260"/>
        <v>1</v>
      </c>
      <c r="EC16" s="186">
        <f t="shared" si="261"/>
        <v>1</v>
      </c>
      <c r="ED16" s="186">
        <f t="shared" si="262"/>
        <v>1</v>
      </c>
      <c r="EE16" s="186">
        <f t="shared" si="263"/>
        <v>1</v>
      </c>
      <c r="EF16" s="186">
        <f t="shared" si="264"/>
        <v>0</v>
      </c>
      <c r="EG16" s="186">
        <f t="shared" si="265"/>
        <v>0</v>
      </c>
      <c r="EH16" s="186">
        <f t="shared" si="266"/>
        <v>0</v>
      </c>
      <c r="EI16" s="186">
        <f t="shared" si="267"/>
        <v>0</v>
      </c>
      <c r="EJ16" s="186">
        <f t="shared" si="268"/>
        <v>0</v>
      </c>
      <c r="EK16" s="186">
        <f t="shared" si="269"/>
        <v>0</v>
      </c>
      <c r="EL16" s="186">
        <f t="shared" si="270"/>
        <v>0</v>
      </c>
      <c r="EM16" s="186">
        <f t="shared" si="271"/>
        <v>0</v>
      </c>
      <c r="EN16" s="186">
        <f t="shared" si="272"/>
        <v>0</v>
      </c>
      <c r="EO16" s="186">
        <f t="shared" si="273"/>
        <v>0</v>
      </c>
      <c r="EP16" s="186">
        <f t="shared" si="274"/>
        <v>0</v>
      </c>
      <c r="EQ16" s="186">
        <f t="shared" si="275"/>
        <v>0</v>
      </c>
      <c r="ER16" s="186">
        <f t="shared" si="276"/>
        <v>0</v>
      </c>
      <c r="ES16" s="186">
        <f t="shared" si="277"/>
        <v>0</v>
      </c>
      <c r="ET16" s="186">
        <f t="shared" si="278"/>
        <v>0</v>
      </c>
      <c r="EU16" s="186">
        <f t="shared" si="279"/>
        <v>0</v>
      </c>
      <c r="EV16" s="186">
        <f t="shared" si="280"/>
        <v>0</v>
      </c>
      <c r="EW16" s="186">
        <f t="shared" si="281"/>
        <v>0</v>
      </c>
      <c r="EX16" s="186">
        <f t="shared" si="282"/>
        <v>0</v>
      </c>
      <c r="EY16" s="186">
        <f t="shared" si="283"/>
        <v>0</v>
      </c>
      <c r="EZ16" s="186">
        <f t="shared" si="284"/>
        <v>0</v>
      </c>
      <c r="FA16" s="186">
        <f t="shared" si="285"/>
        <v>0</v>
      </c>
      <c r="FB16" s="186">
        <f t="shared" si="286"/>
        <v>0</v>
      </c>
      <c r="FC16" s="186">
        <f t="shared" si="287"/>
        <v>0</v>
      </c>
      <c r="FE16" s="187">
        <f t="shared" si="288"/>
        <v>1</v>
      </c>
      <c r="FF16" s="187">
        <f t="shared" si="289"/>
        <v>1.0000000000000002</v>
      </c>
      <c r="FG16" s="187">
        <f t="shared" si="290"/>
        <v>1</v>
      </c>
      <c r="FH16" s="187">
        <f t="shared" si="291"/>
        <v>1</v>
      </c>
      <c r="FI16" s="187">
        <f t="shared" si="292"/>
        <v>1</v>
      </c>
      <c r="FJ16" s="187">
        <f t="shared" si="293"/>
        <v>1</v>
      </c>
      <c r="FK16" s="187">
        <f t="shared" si="294"/>
        <v>1</v>
      </c>
      <c r="FL16" s="187">
        <f t="shared" si="295"/>
        <v>1</v>
      </c>
      <c r="FM16" s="187">
        <f t="shared" si="296"/>
        <v>1</v>
      </c>
      <c r="FN16" s="187">
        <f t="shared" si="297"/>
        <v>1</v>
      </c>
      <c r="FO16" s="187">
        <f t="shared" si="298"/>
        <v>1</v>
      </c>
      <c r="FP16" s="187">
        <f t="shared" si="299"/>
        <v>1</v>
      </c>
      <c r="FQ16" s="187">
        <f t="shared" si="300"/>
        <v>1</v>
      </c>
      <c r="FR16" s="187">
        <f t="shared" si="301"/>
        <v>1.0000000000000002</v>
      </c>
      <c r="FS16" s="187">
        <f t="shared" si="302"/>
        <v>1</v>
      </c>
      <c r="FT16" s="187">
        <f t="shared" si="303"/>
        <v>1</v>
      </c>
      <c r="FU16" s="187">
        <f t="shared" si="304"/>
        <v>1</v>
      </c>
      <c r="FV16" s="187">
        <f t="shared" si="305"/>
        <v>1</v>
      </c>
      <c r="FW16" s="187">
        <f t="shared" si="306"/>
        <v>1</v>
      </c>
      <c r="FX16" s="187">
        <f t="shared" si="307"/>
        <v>1</v>
      </c>
      <c r="FY16" s="187">
        <f t="shared" si="308"/>
        <v>1</v>
      </c>
      <c r="FZ16" s="187">
        <f t="shared" si="309"/>
        <v>1</v>
      </c>
      <c r="GA16" s="187">
        <f t="shared" si="310"/>
        <v>1</v>
      </c>
      <c r="GB16" s="187">
        <f t="shared" si="311"/>
        <v>1</v>
      </c>
      <c r="GC16" s="187">
        <f t="shared" si="312"/>
        <v>1</v>
      </c>
      <c r="GD16" s="187">
        <f t="shared" si="313"/>
        <v>1.0000000000000002</v>
      </c>
      <c r="GE16" s="187">
        <f t="shared" si="314"/>
        <v>1</v>
      </c>
      <c r="GF16" s="187">
        <f t="shared" si="315"/>
        <v>1</v>
      </c>
      <c r="GG16" s="187">
        <f t="shared" si="316"/>
        <v>1</v>
      </c>
      <c r="GH16" s="187">
        <f t="shared" si="317"/>
        <v>1</v>
      </c>
      <c r="GI16" s="187">
        <f t="shared" si="318"/>
        <v>1</v>
      </c>
      <c r="GJ16" s="187">
        <f t="shared" si="319"/>
        <v>1</v>
      </c>
      <c r="GK16" s="187">
        <f t="shared" si="320"/>
        <v>1</v>
      </c>
      <c r="GL16" s="187">
        <f t="shared" si="321"/>
        <v>1</v>
      </c>
      <c r="GM16" s="187">
        <f t="shared" si="322"/>
        <v>1</v>
      </c>
      <c r="GN16" s="187">
        <f t="shared" si="323"/>
        <v>1</v>
      </c>
      <c r="GO16" s="187">
        <f t="shared" si="324"/>
        <v>1</v>
      </c>
      <c r="GP16" s="187">
        <f t="shared" si="325"/>
        <v>1.0000000000000002</v>
      </c>
      <c r="GQ16" s="187">
        <f t="shared" si="326"/>
        <v>1</v>
      </c>
      <c r="GR16" s="187">
        <f t="shared" si="327"/>
        <v>1</v>
      </c>
      <c r="GS16" s="187">
        <f t="shared" si="328"/>
        <v>1</v>
      </c>
      <c r="GT16" s="187">
        <f t="shared" si="329"/>
        <v>1</v>
      </c>
      <c r="GU16" s="187">
        <f t="shared" si="330"/>
        <v>1</v>
      </c>
      <c r="GV16" s="187">
        <f t="shared" si="331"/>
        <v>1</v>
      </c>
      <c r="GW16" s="187">
        <f t="shared" si="332"/>
        <v>1</v>
      </c>
      <c r="GX16" s="187">
        <f t="shared" si="333"/>
        <v>1</v>
      </c>
      <c r="GY16" s="187">
        <f t="shared" si="334"/>
        <v>1</v>
      </c>
      <c r="GZ16" s="187">
        <f t="shared" si="335"/>
        <v>1</v>
      </c>
      <c r="HA16" s="187">
        <f t="shared" si="336"/>
        <v>0</v>
      </c>
      <c r="HB16" s="187">
        <f t="shared" si="337"/>
        <v>0</v>
      </c>
      <c r="HC16" s="187">
        <f t="shared" si="338"/>
        <v>0</v>
      </c>
      <c r="HD16" s="187">
        <f t="shared" si="339"/>
        <v>0</v>
      </c>
      <c r="HE16" s="187">
        <f t="shared" si="340"/>
        <v>0</v>
      </c>
      <c r="HF16" s="187">
        <f t="shared" si="341"/>
        <v>0</v>
      </c>
      <c r="HG16" s="187">
        <f t="shared" si="342"/>
        <v>0</v>
      </c>
      <c r="HH16" s="187">
        <f t="shared" si="343"/>
        <v>0</v>
      </c>
      <c r="HI16" s="187">
        <f t="shared" si="344"/>
        <v>0</v>
      </c>
      <c r="HJ16" s="187">
        <f t="shared" si="345"/>
        <v>0</v>
      </c>
      <c r="HK16" s="187">
        <f t="shared" si="346"/>
        <v>0</v>
      </c>
      <c r="HL16" s="187">
        <f t="shared" si="347"/>
        <v>0</v>
      </c>
      <c r="HM16" s="187">
        <f t="shared" si="348"/>
        <v>0</v>
      </c>
      <c r="HN16" s="187">
        <f t="shared" si="349"/>
        <v>0</v>
      </c>
      <c r="HO16" s="187">
        <f t="shared" si="350"/>
        <v>0</v>
      </c>
      <c r="HP16" s="187">
        <f t="shared" si="351"/>
        <v>0</v>
      </c>
      <c r="HQ16" s="187">
        <f t="shared" si="352"/>
        <v>0</v>
      </c>
      <c r="HR16" s="187">
        <f t="shared" si="353"/>
        <v>0</v>
      </c>
      <c r="HS16" s="187">
        <f t="shared" si="354"/>
        <v>0</v>
      </c>
      <c r="HT16" s="187">
        <f t="shared" si="355"/>
        <v>0</v>
      </c>
      <c r="HU16" s="187">
        <f t="shared" si="356"/>
        <v>0</v>
      </c>
      <c r="HV16" s="187">
        <f t="shared" si="357"/>
        <v>0</v>
      </c>
      <c r="HW16" s="187">
        <f t="shared" si="358"/>
        <v>0</v>
      </c>
      <c r="HX16" s="187">
        <f t="shared" si="359"/>
        <v>0</v>
      </c>
      <c r="HY16" s="187"/>
      <c r="IB16" s="188">
        <f t="shared" si="360"/>
        <v>85</v>
      </c>
      <c r="IC16" s="188">
        <f t="shared" si="361"/>
        <v>85</v>
      </c>
      <c r="ID16" s="188">
        <f t="shared" si="362"/>
        <v>85</v>
      </c>
      <c r="IE16" s="188">
        <f t="shared" si="363"/>
        <v>85</v>
      </c>
      <c r="IF16" s="188">
        <f t="shared" si="364"/>
        <v>85</v>
      </c>
      <c r="IG16" s="188">
        <f t="shared" si="365"/>
        <v>85</v>
      </c>
      <c r="IH16" s="188">
        <f t="shared" si="366"/>
        <v>85</v>
      </c>
      <c r="II16" s="188">
        <f t="shared" si="367"/>
        <v>85</v>
      </c>
      <c r="IJ16" s="188">
        <f t="shared" si="368"/>
        <v>85</v>
      </c>
      <c r="IK16" s="188">
        <f t="shared" si="369"/>
        <v>85</v>
      </c>
      <c r="IL16" s="188">
        <f t="shared" si="370"/>
        <v>85</v>
      </c>
      <c r="IM16" s="188">
        <f t="shared" si="371"/>
        <v>85</v>
      </c>
      <c r="IN16" s="188">
        <f t="shared" si="372"/>
        <v>85</v>
      </c>
      <c r="IO16" s="188">
        <f t="shared" si="373"/>
        <v>85</v>
      </c>
      <c r="IP16" s="188">
        <f t="shared" si="374"/>
        <v>85</v>
      </c>
      <c r="IQ16" s="188">
        <f t="shared" si="375"/>
        <v>85</v>
      </c>
      <c r="IR16" s="188">
        <f t="shared" si="376"/>
        <v>85</v>
      </c>
      <c r="IS16" s="188">
        <f t="shared" si="377"/>
        <v>85</v>
      </c>
      <c r="IT16" s="188">
        <f t="shared" si="378"/>
        <v>85</v>
      </c>
      <c r="IU16" s="188">
        <f t="shared" si="379"/>
        <v>85</v>
      </c>
      <c r="IV16" s="188">
        <f t="shared" si="380"/>
        <v>85</v>
      </c>
      <c r="IW16" s="188">
        <f t="shared" si="381"/>
        <v>85</v>
      </c>
      <c r="IX16" s="188">
        <f t="shared" si="382"/>
        <v>85</v>
      </c>
      <c r="IY16" s="188">
        <f t="shared" si="383"/>
        <v>85</v>
      </c>
      <c r="IZ16" s="188">
        <f t="shared" si="384"/>
        <v>85</v>
      </c>
      <c r="JA16" s="188">
        <f t="shared" si="385"/>
        <v>85</v>
      </c>
      <c r="JB16" s="188">
        <f t="shared" si="386"/>
        <v>85</v>
      </c>
      <c r="JC16" s="188">
        <f t="shared" si="387"/>
        <v>85</v>
      </c>
      <c r="JD16" s="188">
        <f t="shared" si="388"/>
        <v>85</v>
      </c>
      <c r="JE16" s="188">
        <f t="shared" si="389"/>
        <v>85</v>
      </c>
      <c r="JF16" s="188">
        <f t="shared" si="390"/>
        <v>85</v>
      </c>
      <c r="JG16" s="188">
        <f t="shared" si="391"/>
        <v>85</v>
      </c>
      <c r="JH16" s="188">
        <f t="shared" si="392"/>
        <v>85</v>
      </c>
      <c r="JI16" s="188">
        <f t="shared" si="393"/>
        <v>85</v>
      </c>
      <c r="JJ16" s="188">
        <f t="shared" si="394"/>
        <v>85</v>
      </c>
      <c r="JK16" s="188">
        <f t="shared" si="395"/>
        <v>85</v>
      </c>
      <c r="JL16" s="188">
        <f t="shared" si="396"/>
        <v>85</v>
      </c>
      <c r="JM16" s="188">
        <f t="shared" si="397"/>
        <v>85</v>
      </c>
      <c r="JN16" s="188">
        <f t="shared" si="398"/>
        <v>85</v>
      </c>
      <c r="JO16" s="188">
        <f t="shared" si="399"/>
        <v>85</v>
      </c>
      <c r="JP16" s="188">
        <f t="shared" si="400"/>
        <v>85</v>
      </c>
      <c r="JQ16" s="188">
        <f t="shared" si="401"/>
        <v>85</v>
      </c>
      <c r="JR16" s="188">
        <f t="shared" si="402"/>
        <v>85</v>
      </c>
      <c r="JS16" s="188">
        <f t="shared" si="403"/>
        <v>85</v>
      </c>
      <c r="JT16" s="188">
        <f t="shared" si="404"/>
        <v>85</v>
      </c>
      <c r="JU16" s="188">
        <f t="shared" si="405"/>
        <v>85</v>
      </c>
      <c r="JV16" s="188">
        <f t="shared" si="406"/>
        <v>85</v>
      </c>
      <c r="JW16" s="188">
        <f t="shared" si="407"/>
        <v>85</v>
      </c>
      <c r="JX16" s="188">
        <f t="shared" si="408"/>
        <v>0</v>
      </c>
      <c r="JY16" s="188">
        <f t="shared" si="409"/>
        <v>0</v>
      </c>
      <c r="JZ16" s="188">
        <f t="shared" si="410"/>
        <v>0</v>
      </c>
      <c r="KA16" s="188">
        <f t="shared" si="411"/>
        <v>0</v>
      </c>
      <c r="KB16" s="188">
        <f t="shared" si="412"/>
        <v>0</v>
      </c>
      <c r="KC16" s="188">
        <f t="shared" si="413"/>
        <v>0</v>
      </c>
      <c r="KD16" s="188">
        <f t="shared" si="414"/>
        <v>0</v>
      </c>
      <c r="KE16" s="188">
        <f t="shared" si="415"/>
        <v>0</v>
      </c>
      <c r="KF16" s="188">
        <f t="shared" si="416"/>
        <v>0</v>
      </c>
      <c r="KG16" s="188">
        <f t="shared" si="417"/>
        <v>0</v>
      </c>
      <c r="KH16" s="188">
        <f t="shared" si="418"/>
        <v>0</v>
      </c>
      <c r="KI16" s="188">
        <f t="shared" si="419"/>
        <v>0</v>
      </c>
      <c r="KJ16" s="188">
        <f t="shared" si="420"/>
        <v>0</v>
      </c>
      <c r="KK16" s="188">
        <f t="shared" si="421"/>
        <v>0</v>
      </c>
      <c r="KL16" s="188">
        <f t="shared" si="422"/>
        <v>0</v>
      </c>
      <c r="KM16" s="188">
        <f t="shared" si="423"/>
        <v>0</v>
      </c>
      <c r="KN16" s="188">
        <f t="shared" si="424"/>
        <v>0</v>
      </c>
      <c r="KO16" s="188">
        <f t="shared" si="425"/>
        <v>0</v>
      </c>
      <c r="KP16" s="188">
        <f t="shared" si="426"/>
        <v>0</v>
      </c>
      <c r="KQ16" s="188">
        <f t="shared" si="427"/>
        <v>0</v>
      </c>
      <c r="KR16" s="188">
        <f t="shared" si="428"/>
        <v>0</v>
      </c>
      <c r="KS16" s="188">
        <f t="shared" si="429"/>
        <v>0</v>
      </c>
      <c r="KT16" s="188">
        <f t="shared" si="430"/>
        <v>0</v>
      </c>
      <c r="KU16" s="188">
        <f t="shared" si="431"/>
        <v>0</v>
      </c>
    </row>
    <row r="17" spans="1:307" s="95" customFormat="1" ht="15.6" x14ac:dyDescent="0.3">
      <c r="A17" s="157" t="s">
        <v>155</v>
      </c>
      <c r="B17" s="112" t="s">
        <v>603</v>
      </c>
      <c r="C17" s="112" t="s">
        <v>667</v>
      </c>
      <c r="D17" s="113">
        <v>4</v>
      </c>
      <c r="E17" s="113" t="s">
        <v>118</v>
      </c>
      <c r="F17" s="113">
        <v>1</v>
      </c>
      <c r="G17" s="114">
        <v>88400</v>
      </c>
      <c r="H17" s="115"/>
      <c r="I17" s="116">
        <v>0.107</v>
      </c>
      <c r="J17" s="114">
        <v>85</v>
      </c>
      <c r="K17" s="117">
        <v>44095</v>
      </c>
      <c r="L17" s="118">
        <v>46022</v>
      </c>
      <c r="M17" s="119"/>
      <c r="N17" s="186">
        <f t="shared" si="215"/>
        <v>8311.2953424657535</v>
      </c>
      <c r="O17" s="186">
        <f t="shared" si="215"/>
        <v>7506.9764383561642</v>
      </c>
      <c r="P17" s="186">
        <f t="shared" si="215"/>
        <v>8311.2953424657535</v>
      </c>
      <c r="Q17" s="186">
        <f t="shared" si="215"/>
        <v>8043.1890410958904</v>
      </c>
      <c r="R17" s="186">
        <f t="shared" si="215"/>
        <v>8311.2953424657535</v>
      </c>
      <c r="S17" s="186">
        <f t="shared" si="215"/>
        <v>8043.1890410958904</v>
      </c>
      <c r="T17" s="186">
        <f t="shared" si="215"/>
        <v>8311.2953424657535</v>
      </c>
      <c r="U17" s="186">
        <f t="shared" si="215"/>
        <v>8311.2953424657535</v>
      </c>
      <c r="V17" s="186">
        <f t="shared" si="215"/>
        <v>8043.1890410958904</v>
      </c>
      <c r="W17" s="186">
        <f t="shared" si="215"/>
        <v>8311.2953424657535</v>
      </c>
      <c r="X17" s="186">
        <f t="shared" si="215"/>
        <v>8043.1890410958904</v>
      </c>
      <c r="Y17" s="186">
        <f t="shared" si="215"/>
        <v>8311.2953424657535</v>
      </c>
      <c r="Z17" s="186">
        <f t="shared" si="215"/>
        <v>8311.2953424657535</v>
      </c>
      <c r="AA17" s="186">
        <f t="shared" si="215"/>
        <v>7506.9764383561642</v>
      </c>
      <c r="AB17" s="186">
        <f t="shared" si="215"/>
        <v>8311.2953424657535</v>
      </c>
      <c r="AC17" s="186">
        <f t="shared" si="215"/>
        <v>8043.1890410958904</v>
      </c>
      <c r="AD17" s="186">
        <f t="shared" si="432"/>
        <v>8311.2953424657535</v>
      </c>
      <c r="AE17" s="186">
        <f t="shared" si="432"/>
        <v>8043.1890410958904</v>
      </c>
      <c r="AF17" s="186">
        <f t="shared" si="432"/>
        <v>8311.2953424657535</v>
      </c>
      <c r="AG17" s="186">
        <f t="shared" si="432"/>
        <v>8311.2953424657535</v>
      </c>
      <c r="AH17" s="186">
        <f t="shared" si="432"/>
        <v>8043.1890410958904</v>
      </c>
      <c r="AI17" s="186">
        <f t="shared" si="432"/>
        <v>8311.2953424657535</v>
      </c>
      <c r="AJ17" s="186">
        <f t="shared" si="432"/>
        <v>8043.1890410958904</v>
      </c>
      <c r="AK17" s="186">
        <f t="shared" si="432"/>
        <v>8311.2953424657535</v>
      </c>
      <c r="AL17" s="186">
        <f t="shared" si="432"/>
        <v>8311.2953424657535</v>
      </c>
      <c r="AM17" s="186">
        <f t="shared" si="432"/>
        <v>7775.0827397260282</v>
      </c>
      <c r="AN17" s="186">
        <f t="shared" si="432"/>
        <v>8311.2953424657535</v>
      </c>
      <c r="AO17" s="186">
        <f t="shared" si="432"/>
        <v>8043.1890410958904</v>
      </c>
      <c r="AP17" s="186">
        <f t="shared" si="432"/>
        <v>8311.2953424657535</v>
      </c>
      <c r="AQ17" s="186">
        <f t="shared" si="432"/>
        <v>8043.1890410958904</v>
      </c>
      <c r="AR17" s="186">
        <f t="shared" si="432"/>
        <v>8311.2953424657535</v>
      </c>
      <c r="AS17" s="186">
        <f t="shared" si="432"/>
        <v>8311.2953424657535</v>
      </c>
      <c r="AT17" s="186">
        <f t="shared" si="433"/>
        <v>8043.1890410958904</v>
      </c>
      <c r="AU17" s="186">
        <f t="shared" si="433"/>
        <v>8311.2953424657535</v>
      </c>
      <c r="AV17" s="186">
        <f t="shared" si="433"/>
        <v>8043.1890410958904</v>
      </c>
      <c r="AW17" s="186">
        <f t="shared" si="433"/>
        <v>8311.2953424657535</v>
      </c>
      <c r="AX17" s="186">
        <f t="shared" si="433"/>
        <v>8311.2953424657535</v>
      </c>
      <c r="AY17" s="186">
        <f t="shared" si="433"/>
        <v>7506.9764383561642</v>
      </c>
      <c r="AZ17" s="186">
        <f t="shared" si="433"/>
        <v>8311.2953424657535</v>
      </c>
      <c r="BA17" s="186">
        <f t="shared" si="433"/>
        <v>8043.1890410958904</v>
      </c>
      <c r="BB17" s="186">
        <f t="shared" si="433"/>
        <v>8311.2953424657535</v>
      </c>
      <c r="BC17" s="186">
        <f t="shared" si="433"/>
        <v>8043.1890410958904</v>
      </c>
      <c r="BD17" s="186">
        <f t="shared" si="433"/>
        <v>8311.2953424657535</v>
      </c>
      <c r="BE17" s="186">
        <f t="shared" si="433"/>
        <v>8311.2953424657535</v>
      </c>
      <c r="BF17" s="186">
        <f t="shared" si="433"/>
        <v>8043.1890410958904</v>
      </c>
      <c r="BG17" s="186">
        <f t="shared" si="433"/>
        <v>8311.2953424657535</v>
      </c>
      <c r="BH17" s="186">
        <f t="shared" si="433"/>
        <v>8043.1890410958904</v>
      </c>
      <c r="BI17" s="186">
        <f t="shared" si="433"/>
        <v>8311.2953424657535</v>
      </c>
      <c r="BJ17" s="186">
        <f t="shared" si="434"/>
        <v>0</v>
      </c>
      <c r="BK17" s="186">
        <f t="shared" si="434"/>
        <v>0</v>
      </c>
      <c r="BL17" s="186">
        <f t="shared" si="434"/>
        <v>0</v>
      </c>
      <c r="BM17" s="186">
        <f t="shared" si="434"/>
        <v>0</v>
      </c>
      <c r="BN17" s="186">
        <f t="shared" si="434"/>
        <v>0</v>
      </c>
      <c r="BO17" s="186">
        <f t="shared" si="434"/>
        <v>0</v>
      </c>
      <c r="BP17" s="186">
        <f t="shared" si="434"/>
        <v>0</v>
      </c>
      <c r="BQ17" s="186">
        <f t="shared" si="434"/>
        <v>0</v>
      </c>
      <c r="BR17" s="186">
        <f t="shared" si="434"/>
        <v>0</v>
      </c>
      <c r="BS17" s="186">
        <f t="shared" si="434"/>
        <v>0</v>
      </c>
      <c r="BT17" s="186">
        <f t="shared" si="434"/>
        <v>0</v>
      </c>
      <c r="BU17" s="186">
        <f t="shared" si="434"/>
        <v>0</v>
      </c>
      <c r="BV17" s="186">
        <f t="shared" si="31"/>
        <v>0</v>
      </c>
      <c r="BW17" s="186">
        <f t="shared" si="31"/>
        <v>0</v>
      </c>
      <c r="BX17" s="186">
        <f t="shared" si="31"/>
        <v>0</v>
      </c>
      <c r="BY17" s="186">
        <f t="shared" si="31"/>
        <v>0</v>
      </c>
      <c r="BZ17" s="186">
        <f t="shared" si="31"/>
        <v>0</v>
      </c>
      <c r="CA17" s="186">
        <f t="shared" si="31"/>
        <v>0</v>
      </c>
      <c r="CB17" s="186">
        <f t="shared" si="31"/>
        <v>0</v>
      </c>
      <c r="CC17" s="186">
        <f t="shared" si="31"/>
        <v>0</v>
      </c>
      <c r="CD17" s="186">
        <f t="shared" si="31"/>
        <v>0</v>
      </c>
      <c r="CE17" s="186">
        <f t="shared" si="31"/>
        <v>0</v>
      </c>
      <c r="CF17" s="186">
        <f t="shared" si="31"/>
        <v>0</v>
      </c>
      <c r="CG17" s="186">
        <f t="shared" si="31"/>
        <v>0</v>
      </c>
      <c r="CH17" s="186"/>
      <c r="CJ17" s="186">
        <f t="shared" si="216"/>
        <v>1</v>
      </c>
      <c r="CK17" s="186">
        <f t="shared" si="217"/>
        <v>1</v>
      </c>
      <c r="CL17" s="186">
        <f t="shared" si="218"/>
        <v>1</v>
      </c>
      <c r="CM17" s="186">
        <f t="shared" si="219"/>
        <v>1</v>
      </c>
      <c r="CN17" s="186">
        <f t="shared" si="220"/>
        <v>1</v>
      </c>
      <c r="CO17" s="186">
        <f t="shared" si="221"/>
        <v>1</v>
      </c>
      <c r="CP17" s="186">
        <f t="shared" si="222"/>
        <v>1</v>
      </c>
      <c r="CQ17" s="186">
        <f t="shared" si="223"/>
        <v>1</v>
      </c>
      <c r="CR17" s="186">
        <f t="shared" si="224"/>
        <v>1</v>
      </c>
      <c r="CS17" s="186">
        <f t="shared" si="225"/>
        <v>1</v>
      </c>
      <c r="CT17" s="186">
        <f t="shared" si="226"/>
        <v>1</v>
      </c>
      <c r="CU17" s="186">
        <f t="shared" si="227"/>
        <v>1</v>
      </c>
      <c r="CV17" s="186">
        <f t="shared" si="228"/>
        <v>1</v>
      </c>
      <c r="CW17" s="186">
        <f t="shared" si="229"/>
        <v>1</v>
      </c>
      <c r="CX17" s="186">
        <f t="shared" si="230"/>
        <v>1</v>
      </c>
      <c r="CY17" s="186">
        <f t="shared" si="231"/>
        <v>1</v>
      </c>
      <c r="CZ17" s="186">
        <f t="shared" si="232"/>
        <v>1</v>
      </c>
      <c r="DA17" s="186">
        <f t="shared" si="233"/>
        <v>1</v>
      </c>
      <c r="DB17" s="186">
        <f t="shared" si="234"/>
        <v>1</v>
      </c>
      <c r="DC17" s="186">
        <f t="shared" si="235"/>
        <v>1</v>
      </c>
      <c r="DD17" s="186">
        <f t="shared" si="236"/>
        <v>1</v>
      </c>
      <c r="DE17" s="186">
        <f t="shared" si="237"/>
        <v>1</v>
      </c>
      <c r="DF17" s="186">
        <f t="shared" si="238"/>
        <v>1</v>
      </c>
      <c r="DG17" s="186">
        <f t="shared" si="239"/>
        <v>1</v>
      </c>
      <c r="DH17" s="186">
        <f t="shared" si="240"/>
        <v>1</v>
      </c>
      <c r="DI17" s="186">
        <f t="shared" si="241"/>
        <v>1</v>
      </c>
      <c r="DJ17" s="186">
        <f t="shared" si="242"/>
        <v>1</v>
      </c>
      <c r="DK17" s="186">
        <f t="shared" si="243"/>
        <v>1</v>
      </c>
      <c r="DL17" s="186">
        <f t="shared" si="244"/>
        <v>1</v>
      </c>
      <c r="DM17" s="186">
        <f t="shared" si="245"/>
        <v>1</v>
      </c>
      <c r="DN17" s="186">
        <f t="shared" si="246"/>
        <v>1</v>
      </c>
      <c r="DO17" s="186">
        <f t="shared" si="247"/>
        <v>1</v>
      </c>
      <c r="DP17" s="186">
        <f t="shared" si="248"/>
        <v>1</v>
      </c>
      <c r="DQ17" s="186">
        <f t="shared" si="249"/>
        <v>1</v>
      </c>
      <c r="DR17" s="186">
        <f t="shared" si="250"/>
        <v>1</v>
      </c>
      <c r="DS17" s="186">
        <f t="shared" si="251"/>
        <v>1</v>
      </c>
      <c r="DT17" s="186">
        <f t="shared" si="252"/>
        <v>1</v>
      </c>
      <c r="DU17" s="186">
        <f t="shared" si="253"/>
        <v>1</v>
      </c>
      <c r="DV17" s="186">
        <f t="shared" si="254"/>
        <v>1</v>
      </c>
      <c r="DW17" s="186">
        <f t="shared" si="255"/>
        <v>1</v>
      </c>
      <c r="DX17" s="186">
        <f t="shared" si="256"/>
        <v>1</v>
      </c>
      <c r="DY17" s="186">
        <f t="shared" si="257"/>
        <v>1</v>
      </c>
      <c r="DZ17" s="186">
        <f t="shared" si="258"/>
        <v>1</v>
      </c>
      <c r="EA17" s="186">
        <f t="shared" si="259"/>
        <v>1</v>
      </c>
      <c r="EB17" s="186">
        <f t="shared" si="260"/>
        <v>1</v>
      </c>
      <c r="EC17" s="186">
        <f t="shared" si="261"/>
        <v>1</v>
      </c>
      <c r="ED17" s="186">
        <f t="shared" si="262"/>
        <v>1</v>
      </c>
      <c r="EE17" s="186">
        <f t="shared" si="263"/>
        <v>1</v>
      </c>
      <c r="EF17" s="186">
        <f t="shared" si="264"/>
        <v>0</v>
      </c>
      <c r="EG17" s="186">
        <f t="shared" si="265"/>
        <v>0</v>
      </c>
      <c r="EH17" s="186">
        <f t="shared" si="266"/>
        <v>0</v>
      </c>
      <c r="EI17" s="186">
        <f t="shared" si="267"/>
        <v>0</v>
      </c>
      <c r="EJ17" s="186">
        <f t="shared" si="268"/>
        <v>0</v>
      </c>
      <c r="EK17" s="186">
        <f t="shared" si="269"/>
        <v>0</v>
      </c>
      <c r="EL17" s="186">
        <f t="shared" si="270"/>
        <v>0</v>
      </c>
      <c r="EM17" s="186">
        <f t="shared" si="271"/>
        <v>0</v>
      </c>
      <c r="EN17" s="186">
        <f t="shared" si="272"/>
        <v>0</v>
      </c>
      <c r="EO17" s="186">
        <f t="shared" si="273"/>
        <v>0</v>
      </c>
      <c r="EP17" s="186">
        <f t="shared" si="274"/>
        <v>0</v>
      </c>
      <c r="EQ17" s="186">
        <f t="shared" si="275"/>
        <v>0</v>
      </c>
      <c r="ER17" s="186">
        <f t="shared" si="276"/>
        <v>0</v>
      </c>
      <c r="ES17" s="186">
        <f t="shared" si="277"/>
        <v>0</v>
      </c>
      <c r="ET17" s="186">
        <f t="shared" si="278"/>
        <v>0</v>
      </c>
      <c r="EU17" s="186">
        <f t="shared" si="279"/>
        <v>0</v>
      </c>
      <c r="EV17" s="186">
        <f t="shared" si="280"/>
        <v>0</v>
      </c>
      <c r="EW17" s="186">
        <f t="shared" si="281"/>
        <v>0</v>
      </c>
      <c r="EX17" s="186">
        <f t="shared" si="282"/>
        <v>0</v>
      </c>
      <c r="EY17" s="186">
        <f t="shared" si="283"/>
        <v>0</v>
      </c>
      <c r="EZ17" s="186">
        <f t="shared" si="284"/>
        <v>0</v>
      </c>
      <c r="FA17" s="186">
        <f t="shared" si="285"/>
        <v>0</v>
      </c>
      <c r="FB17" s="186">
        <f t="shared" si="286"/>
        <v>0</v>
      </c>
      <c r="FC17" s="186">
        <f t="shared" si="287"/>
        <v>0</v>
      </c>
      <c r="FE17" s="187">
        <f t="shared" si="288"/>
        <v>1</v>
      </c>
      <c r="FF17" s="187">
        <f t="shared" si="289"/>
        <v>1</v>
      </c>
      <c r="FG17" s="187">
        <f t="shared" si="290"/>
        <v>1</v>
      </c>
      <c r="FH17" s="187">
        <f t="shared" si="291"/>
        <v>1</v>
      </c>
      <c r="FI17" s="187">
        <f t="shared" si="292"/>
        <v>1</v>
      </c>
      <c r="FJ17" s="187">
        <f t="shared" si="293"/>
        <v>1</v>
      </c>
      <c r="FK17" s="187">
        <f t="shared" si="294"/>
        <v>1</v>
      </c>
      <c r="FL17" s="187">
        <f t="shared" si="295"/>
        <v>1</v>
      </c>
      <c r="FM17" s="187">
        <f t="shared" si="296"/>
        <v>1</v>
      </c>
      <c r="FN17" s="187">
        <f t="shared" si="297"/>
        <v>1</v>
      </c>
      <c r="FO17" s="187">
        <f t="shared" si="298"/>
        <v>1</v>
      </c>
      <c r="FP17" s="187">
        <f t="shared" si="299"/>
        <v>1</v>
      </c>
      <c r="FQ17" s="187">
        <f t="shared" si="300"/>
        <v>1</v>
      </c>
      <c r="FR17" s="187">
        <f t="shared" si="301"/>
        <v>1</v>
      </c>
      <c r="FS17" s="187">
        <f t="shared" si="302"/>
        <v>1</v>
      </c>
      <c r="FT17" s="187">
        <f t="shared" si="303"/>
        <v>1</v>
      </c>
      <c r="FU17" s="187">
        <f t="shared" si="304"/>
        <v>1</v>
      </c>
      <c r="FV17" s="187">
        <f t="shared" si="305"/>
        <v>1</v>
      </c>
      <c r="FW17" s="187">
        <f t="shared" si="306"/>
        <v>1</v>
      </c>
      <c r="FX17" s="187">
        <f t="shared" si="307"/>
        <v>1</v>
      </c>
      <c r="FY17" s="187">
        <f t="shared" si="308"/>
        <v>1</v>
      </c>
      <c r="FZ17" s="187">
        <f t="shared" si="309"/>
        <v>1</v>
      </c>
      <c r="GA17" s="187">
        <f t="shared" si="310"/>
        <v>1</v>
      </c>
      <c r="GB17" s="187">
        <f t="shared" si="311"/>
        <v>1</v>
      </c>
      <c r="GC17" s="187">
        <f t="shared" si="312"/>
        <v>1</v>
      </c>
      <c r="GD17" s="187">
        <f t="shared" si="313"/>
        <v>1.0000000000000002</v>
      </c>
      <c r="GE17" s="187">
        <f t="shared" si="314"/>
        <v>1</v>
      </c>
      <c r="GF17" s="187">
        <f t="shared" si="315"/>
        <v>1</v>
      </c>
      <c r="GG17" s="187">
        <f t="shared" si="316"/>
        <v>1</v>
      </c>
      <c r="GH17" s="187">
        <f t="shared" si="317"/>
        <v>1</v>
      </c>
      <c r="GI17" s="187">
        <f t="shared" si="318"/>
        <v>1</v>
      </c>
      <c r="GJ17" s="187">
        <f t="shared" si="319"/>
        <v>1</v>
      </c>
      <c r="GK17" s="187">
        <f t="shared" si="320"/>
        <v>1</v>
      </c>
      <c r="GL17" s="187">
        <f t="shared" si="321"/>
        <v>1</v>
      </c>
      <c r="GM17" s="187">
        <f t="shared" si="322"/>
        <v>1</v>
      </c>
      <c r="GN17" s="187">
        <f t="shared" si="323"/>
        <v>1</v>
      </c>
      <c r="GO17" s="187">
        <f t="shared" si="324"/>
        <v>1</v>
      </c>
      <c r="GP17" s="187">
        <f t="shared" si="325"/>
        <v>1</v>
      </c>
      <c r="GQ17" s="187">
        <f t="shared" si="326"/>
        <v>1</v>
      </c>
      <c r="GR17" s="187">
        <f t="shared" si="327"/>
        <v>1</v>
      </c>
      <c r="GS17" s="187">
        <f t="shared" si="328"/>
        <v>1</v>
      </c>
      <c r="GT17" s="187">
        <f t="shared" si="329"/>
        <v>1</v>
      </c>
      <c r="GU17" s="187">
        <f t="shared" si="330"/>
        <v>1</v>
      </c>
      <c r="GV17" s="187">
        <f t="shared" si="331"/>
        <v>1</v>
      </c>
      <c r="GW17" s="187">
        <f t="shared" si="332"/>
        <v>1</v>
      </c>
      <c r="GX17" s="187">
        <f t="shared" si="333"/>
        <v>1</v>
      </c>
      <c r="GY17" s="187">
        <f t="shared" si="334"/>
        <v>1</v>
      </c>
      <c r="GZ17" s="187">
        <f t="shared" si="335"/>
        <v>1</v>
      </c>
      <c r="HA17" s="187">
        <f t="shared" si="336"/>
        <v>0</v>
      </c>
      <c r="HB17" s="187">
        <f t="shared" si="337"/>
        <v>0</v>
      </c>
      <c r="HC17" s="187">
        <f t="shared" si="338"/>
        <v>0</v>
      </c>
      <c r="HD17" s="187">
        <f t="shared" si="339"/>
        <v>0</v>
      </c>
      <c r="HE17" s="187">
        <f t="shared" si="340"/>
        <v>0</v>
      </c>
      <c r="HF17" s="187">
        <f t="shared" si="341"/>
        <v>0</v>
      </c>
      <c r="HG17" s="187">
        <f t="shared" si="342"/>
        <v>0</v>
      </c>
      <c r="HH17" s="187">
        <f t="shared" si="343"/>
        <v>0</v>
      </c>
      <c r="HI17" s="187">
        <f t="shared" si="344"/>
        <v>0</v>
      </c>
      <c r="HJ17" s="187">
        <f t="shared" si="345"/>
        <v>0</v>
      </c>
      <c r="HK17" s="187">
        <f t="shared" si="346"/>
        <v>0</v>
      </c>
      <c r="HL17" s="187">
        <f t="shared" si="347"/>
        <v>0</v>
      </c>
      <c r="HM17" s="187">
        <f t="shared" si="348"/>
        <v>0</v>
      </c>
      <c r="HN17" s="187">
        <f t="shared" si="349"/>
        <v>0</v>
      </c>
      <c r="HO17" s="187">
        <f t="shared" si="350"/>
        <v>0</v>
      </c>
      <c r="HP17" s="187">
        <f t="shared" si="351"/>
        <v>0</v>
      </c>
      <c r="HQ17" s="187">
        <f t="shared" si="352"/>
        <v>0</v>
      </c>
      <c r="HR17" s="187">
        <f t="shared" si="353"/>
        <v>0</v>
      </c>
      <c r="HS17" s="187">
        <f t="shared" si="354"/>
        <v>0</v>
      </c>
      <c r="HT17" s="187">
        <f t="shared" si="355"/>
        <v>0</v>
      </c>
      <c r="HU17" s="187">
        <f t="shared" si="356"/>
        <v>0</v>
      </c>
      <c r="HV17" s="187">
        <f t="shared" si="357"/>
        <v>0</v>
      </c>
      <c r="HW17" s="187">
        <f t="shared" si="358"/>
        <v>0</v>
      </c>
      <c r="HX17" s="187">
        <f t="shared" si="359"/>
        <v>0</v>
      </c>
      <c r="HY17" s="187"/>
      <c r="IB17" s="188">
        <f t="shared" si="360"/>
        <v>85</v>
      </c>
      <c r="IC17" s="188">
        <f t="shared" si="361"/>
        <v>85</v>
      </c>
      <c r="ID17" s="188">
        <f t="shared" si="362"/>
        <v>85</v>
      </c>
      <c r="IE17" s="188">
        <f t="shared" si="363"/>
        <v>85</v>
      </c>
      <c r="IF17" s="188">
        <f t="shared" si="364"/>
        <v>85</v>
      </c>
      <c r="IG17" s="188">
        <f t="shared" si="365"/>
        <v>85</v>
      </c>
      <c r="IH17" s="188">
        <f t="shared" si="366"/>
        <v>85</v>
      </c>
      <c r="II17" s="188">
        <f t="shared" si="367"/>
        <v>85</v>
      </c>
      <c r="IJ17" s="188">
        <f t="shared" si="368"/>
        <v>85</v>
      </c>
      <c r="IK17" s="188">
        <f t="shared" si="369"/>
        <v>85</v>
      </c>
      <c r="IL17" s="188">
        <f t="shared" si="370"/>
        <v>85</v>
      </c>
      <c r="IM17" s="188">
        <f t="shared" si="371"/>
        <v>85</v>
      </c>
      <c r="IN17" s="188">
        <f t="shared" si="372"/>
        <v>85</v>
      </c>
      <c r="IO17" s="188">
        <f t="shared" si="373"/>
        <v>85</v>
      </c>
      <c r="IP17" s="188">
        <f t="shared" si="374"/>
        <v>85</v>
      </c>
      <c r="IQ17" s="188">
        <f t="shared" si="375"/>
        <v>85</v>
      </c>
      <c r="IR17" s="188">
        <f t="shared" si="376"/>
        <v>85</v>
      </c>
      <c r="IS17" s="188">
        <f t="shared" si="377"/>
        <v>85</v>
      </c>
      <c r="IT17" s="188">
        <f t="shared" si="378"/>
        <v>85</v>
      </c>
      <c r="IU17" s="188">
        <f t="shared" si="379"/>
        <v>85</v>
      </c>
      <c r="IV17" s="188">
        <f t="shared" si="380"/>
        <v>85</v>
      </c>
      <c r="IW17" s="188">
        <f t="shared" si="381"/>
        <v>85</v>
      </c>
      <c r="IX17" s="188">
        <f t="shared" si="382"/>
        <v>85</v>
      </c>
      <c r="IY17" s="188">
        <f t="shared" si="383"/>
        <v>85</v>
      </c>
      <c r="IZ17" s="188">
        <f t="shared" si="384"/>
        <v>85</v>
      </c>
      <c r="JA17" s="188">
        <f t="shared" si="385"/>
        <v>85</v>
      </c>
      <c r="JB17" s="188">
        <f t="shared" si="386"/>
        <v>85</v>
      </c>
      <c r="JC17" s="188">
        <f t="shared" si="387"/>
        <v>85</v>
      </c>
      <c r="JD17" s="188">
        <f t="shared" si="388"/>
        <v>85</v>
      </c>
      <c r="JE17" s="188">
        <f t="shared" si="389"/>
        <v>85</v>
      </c>
      <c r="JF17" s="188">
        <f t="shared" si="390"/>
        <v>85</v>
      </c>
      <c r="JG17" s="188">
        <f t="shared" si="391"/>
        <v>85</v>
      </c>
      <c r="JH17" s="188">
        <f t="shared" si="392"/>
        <v>85</v>
      </c>
      <c r="JI17" s="188">
        <f t="shared" si="393"/>
        <v>85</v>
      </c>
      <c r="JJ17" s="188">
        <f t="shared" si="394"/>
        <v>85</v>
      </c>
      <c r="JK17" s="188">
        <f t="shared" si="395"/>
        <v>85</v>
      </c>
      <c r="JL17" s="188">
        <f t="shared" si="396"/>
        <v>85</v>
      </c>
      <c r="JM17" s="188">
        <f t="shared" si="397"/>
        <v>85</v>
      </c>
      <c r="JN17" s="188">
        <f t="shared" si="398"/>
        <v>85</v>
      </c>
      <c r="JO17" s="188">
        <f t="shared" si="399"/>
        <v>85</v>
      </c>
      <c r="JP17" s="188">
        <f t="shared" si="400"/>
        <v>85</v>
      </c>
      <c r="JQ17" s="188">
        <f t="shared" si="401"/>
        <v>85</v>
      </c>
      <c r="JR17" s="188">
        <f t="shared" si="402"/>
        <v>85</v>
      </c>
      <c r="JS17" s="188">
        <f t="shared" si="403"/>
        <v>85</v>
      </c>
      <c r="JT17" s="188">
        <f t="shared" si="404"/>
        <v>85</v>
      </c>
      <c r="JU17" s="188">
        <f t="shared" si="405"/>
        <v>85</v>
      </c>
      <c r="JV17" s="188">
        <f t="shared" si="406"/>
        <v>85</v>
      </c>
      <c r="JW17" s="188">
        <f t="shared" si="407"/>
        <v>85</v>
      </c>
      <c r="JX17" s="188">
        <f t="shared" si="408"/>
        <v>0</v>
      </c>
      <c r="JY17" s="188">
        <f t="shared" si="409"/>
        <v>0</v>
      </c>
      <c r="JZ17" s="188">
        <f t="shared" si="410"/>
        <v>0</v>
      </c>
      <c r="KA17" s="188">
        <f t="shared" si="411"/>
        <v>0</v>
      </c>
      <c r="KB17" s="188">
        <f t="shared" si="412"/>
        <v>0</v>
      </c>
      <c r="KC17" s="188">
        <f t="shared" si="413"/>
        <v>0</v>
      </c>
      <c r="KD17" s="188">
        <f t="shared" si="414"/>
        <v>0</v>
      </c>
      <c r="KE17" s="188">
        <f t="shared" si="415"/>
        <v>0</v>
      </c>
      <c r="KF17" s="188">
        <f t="shared" si="416"/>
        <v>0</v>
      </c>
      <c r="KG17" s="188">
        <f t="shared" si="417"/>
        <v>0</v>
      </c>
      <c r="KH17" s="188">
        <f t="shared" si="418"/>
        <v>0</v>
      </c>
      <c r="KI17" s="188">
        <f t="shared" si="419"/>
        <v>0</v>
      </c>
      <c r="KJ17" s="188">
        <f t="shared" si="420"/>
        <v>0</v>
      </c>
      <c r="KK17" s="188">
        <f t="shared" si="421"/>
        <v>0</v>
      </c>
      <c r="KL17" s="188">
        <f t="shared" si="422"/>
        <v>0</v>
      </c>
      <c r="KM17" s="188">
        <f t="shared" si="423"/>
        <v>0</v>
      </c>
      <c r="KN17" s="188">
        <f t="shared" si="424"/>
        <v>0</v>
      </c>
      <c r="KO17" s="188">
        <f t="shared" si="425"/>
        <v>0</v>
      </c>
      <c r="KP17" s="188">
        <f t="shared" si="426"/>
        <v>0</v>
      </c>
      <c r="KQ17" s="188">
        <f t="shared" si="427"/>
        <v>0</v>
      </c>
      <c r="KR17" s="188">
        <f t="shared" si="428"/>
        <v>0</v>
      </c>
      <c r="KS17" s="188">
        <f t="shared" si="429"/>
        <v>0</v>
      </c>
      <c r="KT17" s="188">
        <f t="shared" si="430"/>
        <v>0</v>
      </c>
      <c r="KU17" s="188">
        <f t="shared" si="431"/>
        <v>0</v>
      </c>
    </row>
    <row r="18" spans="1:307" s="95" customFormat="1" ht="15.6" x14ac:dyDescent="0.3">
      <c r="A18" s="157" t="s">
        <v>155</v>
      </c>
      <c r="B18" s="112" t="s">
        <v>602</v>
      </c>
      <c r="C18" s="112" t="s">
        <v>667</v>
      </c>
      <c r="D18" s="113">
        <v>5</v>
      </c>
      <c r="E18" s="113" t="s">
        <v>118</v>
      </c>
      <c r="F18" s="113">
        <v>1</v>
      </c>
      <c r="G18" s="114">
        <v>154000</v>
      </c>
      <c r="H18" s="115"/>
      <c r="I18" s="116">
        <v>0.107</v>
      </c>
      <c r="J18" s="114">
        <v>85</v>
      </c>
      <c r="K18" s="117">
        <v>44249</v>
      </c>
      <c r="L18" s="118">
        <v>46022</v>
      </c>
      <c r="M18" s="119"/>
      <c r="N18" s="186">
        <f t="shared" si="215"/>
        <v>14478.953424657533</v>
      </c>
      <c r="O18" s="186">
        <f t="shared" si="215"/>
        <v>13077.764383561644</v>
      </c>
      <c r="P18" s="186">
        <f t="shared" si="215"/>
        <v>14478.953424657533</v>
      </c>
      <c r="Q18" s="186">
        <f t="shared" si="215"/>
        <v>14011.890410958904</v>
      </c>
      <c r="R18" s="186">
        <f t="shared" si="215"/>
        <v>14478.953424657533</v>
      </c>
      <c r="S18" s="186">
        <f t="shared" si="215"/>
        <v>14011.890410958904</v>
      </c>
      <c r="T18" s="186">
        <f t="shared" si="215"/>
        <v>14478.953424657533</v>
      </c>
      <c r="U18" s="186">
        <f t="shared" si="215"/>
        <v>14478.953424657533</v>
      </c>
      <c r="V18" s="186">
        <f t="shared" si="215"/>
        <v>14011.890410958904</v>
      </c>
      <c r="W18" s="186">
        <f t="shared" si="215"/>
        <v>14478.953424657533</v>
      </c>
      <c r="X18" s="186">
        <f t="shared" si="215"/>
        <v>14011.890410958904</v>
      </c>
      <c r="Y18" s="186">
        <f t="shared" si="215"/>
        <v>14478.953424657533</v>
      </c>
      <c r="Z18" s="186">
        <f t="shared" si="215"/>
        <v>14478.953424657533</v>
      </c>
      <c r="AA18" s="186">
        <f t="shared" si="215"/>
        <v>13077.764383561644</v>
      </c>
      <c r="AB18" s="186">
        <f t="shared" si="215"/>
        <v>14478.953424657533</v>
      </c>
      <c r="AC18" s="186">
        <f t="shared" si="215"/>
        <v>14011.890410958904</v>
      </c>
      <c r="AD18" s="186">
        <f t="shared" si="432"/>
        <v>14478.953424657533</v>
      </c>
      <c r="AE18" s="186">
        <f t="shared" si="432"/>
        <v>14011.890410958904</v>
      </c>
      <c r="AF18" s="186">
        <f t="shared" si="432"/>
        <v>14478.953424657533</v>
      </c>
      <c r="AG18" s="186">
        <f t="shared" si="432"/>
        <v>14478.953424657533</v>
      </c>
      <c r="AH18" s="186">
        <f t="shared" si="432"/>
        <v>14011.890410958904</v>
      </c>
      <c r="AI18" s="186">
        <f t="shared" si="432"/>
        <v>14478.953424657533</v>
      </c>
      <c r="AJ18" s="186">
        <f t="shared" si="432"/>
        <v>14011.890410958904</v>
      </c>
      <c r="AK18" s="186">
        <f t="shared" si="432"/>
        <v>14478.953424657533</v>
      </c>
      <c r="AL18" s="186">
        <f t="shared" si="432"/>
        <v>14478.953424657533</v>
      </c>
      <c r="AM18" s="186">
        <f t="shared" si="432"/>
        <v>13544.827397260275</v>
      </c>
      <c r="AN18" s="186">
        <f t="shared" si="432"/>
        <v>14478.953424657533</v>
      </c>
      <c r="AO18" s="186">
        <f t="shared" si="432"/>
        <v>14011.890410958904</v>
      </c>
      <c r="AP18" s="186">
        <f t="shared" si="432"/>
        <v>14478.953424657533</v>
      </c>
      <c r="AQ18" s="186">
        <f t="shared" si="432"/>
        <v>14011.890410958904</v>
      </c>
      <c r="AR18" s="186">
        <f t="shared" si="432"/>
        <v>14478.953424657533</v>
      </c>
      <c r="AS18" s="186">
        <f t="shared" si="432"/>
        <v>14478.953424657533</v>
      </c>
      <c r="AT18" s="186">
        <f t="shared" si="433"/>
        <v>14011.890410958904</v>
      </c>
      <c r="AU18" s="186">
        <f t="shared" si="433"/>
        <v>14478.953424657533</v>
      </c>
      <c r="AV18" s="186">
        <f t="shared" si="433"/>
        <v>14011.890410958904</v>
      </c>
      <c r="AW18" s="186">
        <f t="shared" si="433"/>
        <v>14478.953424657533</v>
      </c>
      <c r="AX18" s="186">
        <f t="shared" si="433"/>
        <v>14478.953424657533</v>
      </c>
      <c r="AY18" s="186">
        <f t="shared" si="433"/>
        <v>13077.764383561644</v>
      </c>
      <c r="AZ18" s="186">
        <f t="shared" si="433"/>
        <v>14478.953424657533</v>
      </c>
      <c r="BA18" s="186">
        <f t="shared" si="433"/>
        <v>14011.890410958904</v>
      </c>
      <c r="BB18" s="186">
        <f t="shared" si="433"/>
        <v>14478.953424657533</v>
      </c>
      <c r="BC18" s="186">
        <f t="shared" si="433"/>
        <v>14011.890410958904</v>
      </c>
      <c r="BD18" s="186">
        <f t="shared" si="433"/>
        <v>14478.953424657533</v>
      </c>
      <c r="BE18" s="186">
        <f t="shared" si="433"/>
        <v>14478.953424657533</v>
      </c>
      <c r="BF18" s="186">
        <f t="shared" si="433"/>
        <v>14011.890410958904</v>
      </c>
      <c r="BG18" s="186">
        <f t="shared" si="433"/>
        <v>14478.953424657533</v>
      </c>
      <c r="BH18" s="186">
        <f t="shared" si="433"/>
        <v>14011.890410958904</v>
      </c>
      <c r="BI18" s="186">
        <f t="shared" si="433"/>
        <v>14478.953424657533</v>
      </c>
      <c r="BJ18" s="186">
        <f t="shared" si="434"/>
        <v>0</v>
      </c>
      <c r="BK18" s="186">
        <f t="shared" si="434"/>
        <v>0</v>
      </c>
      <c r="BL18" s="186">
        <f t="shared" si="434"/>
        <v>0</v>
      </c>
      <c r="BM18" s="186">
        <f t="shared" si="434"/>
        <v>0</v>
      </c>
      <c r="BN18" s="186">
        <f t="shared" si="434"/>
        <v>0</v>
      </c>
      <c r="BO18" s="186">
        <f t="shared" si="434"/>
        <v>0</v>
      </c>
      <c r="BP18" s="186">
        <f t="shared" si="434"/>
        <v>0</v>
      </c>
      <c r="BQ18" s="186">
        <f t="shared" si="434"/>
        <v>0</v>
      </c>
      <c r="BR18" s="186">
        <f t="shared" si="434"/>
        <v>0</v>
      </c>
      <c r="BS18" s="186">
        <f t="shared" si="434"/>
        <v>0</v>
      </c>
      <c r="BT18" s="186">
        <f t="shared" si="434"/>
        <v>0</v>
      </c>
      <c r="BU18" s="186">
        <f t="shared" si="434"/>
        <v>0</v>
      </c>
      <c r="BV18" s="186">
        <f t="shared" si="31"/>
        <v>0</v>
      </c>
      <c r="BW18" s="186">
        <f t="shared" si="31"/>
        <v>0</v>
      </c>
      <c r="BX18" s="186">
        <f t="shared" si="31"/>
        <v>0</v>
      </c>
      <c r="BY18" s="186">
        <f t="shared" si="31"/>
        <v>0</v>
      </c>
      <c r="BZ18" s="186">
        <f t="shared" si="31"/>
        <v>0</v>
      </c>
      <c r="CA18" s="186">
        <f t="shared" si="31"/>
        <v>0</v>
      </c>
      <c r="CB18" s="186">
        <f t="shared" si="31"/>
        <v>0</v>
      </c>
      <c r="CC18" s="186">
        <f t="shared" si="31"/>
        <v>0</v>
      </c>
      <c r="CD18" s="186">
        <f t="shared" si="31"/>
        <v>0</v>
      </c>
      <c r="CE18" s="186">
        <f t="shared" si="31"/>
        <v>0</v>
      </c>
      <c r="CF18" s="186">
        <f t="shared" si="31"/>
        <v>0</v>
      </c>
      <c r="CG18" s="186">
        <f t="shared" si="31"/>
        <v>0</v>
      </c>
      <c r="CH18" s="186"/>
      <c r="CJ18" s="186">
        <f t="shared" si="216"/>
        <v>1</v>
      </c>
      <c r="CK18" s="186">
        <f t="shared" si="217"/>
        <v>1</v>
      </c>
      <c r="CL18" s="186">
        <f t="shared" si="218"/>
        <v>1</v>
      </c>
      <c r="CM18" s="186">
        <f t="shared" si="219"/>
        <v>1</v>
      </c>
      <c r="CN18" s="186">
        <f t="shared" si="220"/>
        <v>1</v>
      </c>
      <c r="CO18" s="186">
        <f t="shared" si="221"/>
        <v>1</v>
      </c>
      <c r="CP18" s="186">
        <f t="shared" si="222"/>
        <v>1</v>
      </c>
      <c r="CQ18" s="186">
        <f t="shared" si="223"/>
        <v>1</v>
      </c>
      <c r="CR18" s="186">
        <f t="shared" si="224"/>
        <v>1</v>
      </c>
      <c r="CS18" s="186">
        <f t="shared" si="225"/>
        <v>1</v>
      </c>
      <c r="CT18" s="186">
        <f t="shared" si="226"/>
        <v>1</v>
      </c>
      <c r="CU18" s="186">
        <f t="shared" si="227"/>
        <v>1</v>
      </c>
      <c r="CV18" s="186">
        <f t="shared" si="228"/>
        <v>1</v>
      </c>
      <c r="CW18" s="186">
        <f t="shared" si="229"/>
        <v>1</v>
      </c>
      <c r="CX18" s="186">
        <f t="shared" si="230"/>
        <v>1</v>
      </c>
      <c r="CY18" s="186">
        <f t="shared" si="231"/>
        <v>1</v>
      </c>
      <c r="CZ18" s="186">
        <f t="shared" si="232"/>
        <v>1</v>
      </c>
      <c r="DA18" s="186">
        <f t="shared" si="233"/>
        <v>1</v>
      </c>
      <c r="DB18" s="186">
        <f t="shared" si="234"/>
        <v>1</v>
      </c>
      <c r="DC18" s="186">
        <f t="shared" si="235"/>
        <v>1</v>
      </c>
      <c r="DD18" s="186">
        <f t="shared" si="236"/>
        <v>1</v>
      </c>
      <c r="DE18" s="186">
        <f t="shared" si="237"/>
        <v>1</v>
      </c>
      <c r="DF18" s="186">
        <f t="shared" si="238"/>
        <v>1</v>
      </c>
      <c r="DG18" s="186">
        <f t="shared" si="239"/>
        <v>1</v>
      </c>
      <c r="DH18" s="186">
        <f t="shared" si="240"/>
        <v>1</v>
      </c>
      <c r="DI18" s="186">
        <f t="shared" si="241"/>
        <v>1</v>
      </c>
      <c r="DJ18" s="186">
        <f t="shared" si="242"/>
        <v>1</v>
      </c>
      <c r="DK18" s="186">
        <f t="shared" si="243"/>
        <v>1</v>
      </c>
      <c r="DL18" s="186">
        <f t="shared" si="244"/>
        <v>1</v>
      </c>
      <c r="DM18" s="186">
        <f t="shared" si="245"/>
        <v>1</v>
      </c>
      <c r="DN18" s="186">
        <f t="shared" si="246"/>
        <v>1</v>
      </c>
      <c r="DO18" s="186">
        <f t="shared" si="247"/>
        <v>1</v>
      </c>
      <c r="DP18" s="186">
        <f t="shared" si="248"/>
        <v>1</v>
      </c>
      <c r="DQ18" s="186">
        <f t="shared" si="249"/>
        <v>1</v>
      </c>
      <c r="DR18" s="186">
        <f t="shared" si="250"/>
        <v>1</v>
      </c>
      <c r="DS18" s="186">
        <f t="shared" si="251"/>
        <v>1</v>
      </c>
      <c r="DT18" s="186">
        <f t="shared" si="252"/>
        <v>1</v>
      </c>
      <c r="DU18" s="186">
        <f t="shared" si="253"/>
        <v>1</v>
      </c>
      <c r="DV18" s="186">
        <f t="shared" si="254"/>
        <v>1</v>
      </c>
      <c r="DW18" s="186">
        <f t="shared" si="255"/>
        <v>1</v>
      </c>
      <c r="DX18" s="186">
        <f t="shared" si="256"/>
        <v>1</v>
      </c>
      <c r="DY18" s="186">
        <f t="shared" si="257"/>
        <v>1</v>
      </c>
      <c r="DZ18" s="186">
        <f t="shared" si="258"/>
        <v>1</v>
      </c>
      <c r="EA18" s="186">
        <f t="shared" si="259"/>
        <v>1</v>
      </c>
      <c r="EB18" s="186">
        <f t="shared" si="260"/>
        <v>1</v>
      </c>
      <c r="EC18" s="186">
        <f t="shared" si="261"/>
        <v>1</v>
      </c>
      <c r="ED18" s="186">
        <f t="shared" si="262"/>
        <v>1</v>
      </c>
      <c r="EE18" s="186">
        <f t="shared" si="263"/>
        <v>1</v>
      </c>
      <c r="EF18" s="186">
        <f t="shared" si="264"/>
        <v>0</v>
      </c>
      <c r="EG18" s="186">
        <f t="shared" si="265"/>
        <v>0</v>
      </c>
      <c r="EH18" s="186">
        <f t="shared" si="266"/>
        <v>0</v>
      </c>
      <c r="EI18" s="186">
        <f t="shared" si="267"/>
        <v>0</v>
      </c>
      <c r="EJ18" s="186">
        <f t="shared" si="268"/>
        <v>0</v>
      </c>
      <c r="EK18" s="186">
        <f t="shared" si="269"/>
        <v>0</v>
      </c>
      <c r="EL18" s="186">
        <f t="shared" si="270"/>
        <v>0</v>
      </c>
      <c r="EM18" s="186">
        <f t="shared" si="271"/>
        <v>0</v>
      </c>
      <c r="EN18" s="186">
        <f t="shared" si="272"/>
        <v>0</v>
      </c>
      <c r="EO18" s="186">
        <f t="shared" si="273"/>
        <v>0</v>
      </c>
      <c r="EP18" s="186">
        <f t="shared" si="274"/>
        <v>0</v>
      </c>
      <c r="EQ18" s="186">
        <f t="shared" si="275"/>
        <v>0</v>
      </c>
      <c r="ER18" s="186">
        <f t="shared" si="276"/>
        <v>0</v>
      </c>
      <c r="ES18" s="186">
        <f t="shared" si="277"/>
        <v>0</v>
      </c>
      <c r="ET18" s="186">
        <f t="shared" si="278"/>
        <v>0</v>
      </c>
      <c r="EU18" s="186">
        <f t="shared" si="279"/>
        <v>0</v>
      </c>
      <c r="EV18" s="186">
        <f t="shared" si="280"/>
        <v>0</v>
      </c>
      <c r="EW18" s="186">
        <f t="shared" si="281"/>
        <v>0</v>
      </c>
      <c r="EX18" s="186">
        <f t="shared" si="282"/>
        <v>0</v>
      </c>
      <c r="EY18" s="186">
        <f t="shared" si="283"/>
        <v>0</v>
      </c>
      <c r="EZ18" s="186">
        <f t="shared" si="284"/>
        <v>0</v>
      </c>
      <c r="FA18" s="186">
        <f t="shared" si="285"/>
        <v>0</v>
      </c>
      <c r="FB18" s="186">
        <f t="shared" si="286"/>
        <v>0</v>
      </c>
      <c r="FC18" s="186">
        <f t="shared" si="287"/>
        <v>0</v>
      </c>
      <c r="FE18" s="187">
        <f t="shared" si="288"/>
        <v>0.99999999999999989</v>
      </c>
      <c r="FF18" s="187">
        <f t="shared" si="289"/>
        <v>1</v>
      </c>
      <c r="FG18" s="187">
        <f t="shared" si="290"/>
        <v>0.99999999999999989</v>
      </c>
      <c r="FH18" s="187">
        <f t="shared" si="291"/>
        <v>1</v>
      </c>
      <c r="FI18" s="187">
        <f t="shared" si="292"/>
        <v>0.99999999999999989</v>
      </c>
      <c r="FJ18" s="187">
        <f t="shared" si="293"/>
        <v>1</v>
      </c>
      <c r="FK18" s="187">
        <f t="shared" si="294"/>
        <v>0.99999999999999989</v>
      </c>
      <c r="FL18" s="187">
        <f t="shared" si="295"/>
        <v>0.99999999999999989</v>
      </c>
      <c r="FM18" s="187">
        <f t="shared" si="296"/>
        <v>1</v>
      </c>
      <c r="FN18" s="187">
        <f t="shared" si="297"/>
        <v>0.99999999999999989</v>
      </c>
      <c r="FO18" s="187">
        <f t="shared" si="298"/>
        <v>1</v>
      </c>
      <c r="FP18" s="187">
        <f t="shared" si="299"/>
        <v>0.99999999999999989</v>
      </c>
      <c r="FQ18" s="187">
        <f t="shared" si="300"/>
        <v>0.99999999999999989</v>
      </c>
      <c r="FR18" s="187">
        <f t="shared" si="301"/>
        <v>1</v>
      </c>
      <c r="FS18" s="187">
        <f t="shared" si="302"/>
        <v>0.99999999999999989</v>
      </c>
      <c r="FT18" s="187">
        <f t="shared" si="303"/>
        <v>1</v>
      </c>
      <c r="FU18" s="187">
        <f t="shared" si="304"/>
        <v>0.99999999999999989</v>
      </c>
      <c r="FV18" s="187">
        <f t="shared" si="305"/>
        <v>1</v>
      </c>
      <c r="FW18" s="187">
        <f t="shared" si="306"/>
        <v>0.99999999999999989</v>
      </c>
      <c r="FX18" s="187">
        <f t="shared" si="307"/>
        <v>0.99999999999999989</v>
      </c>
      <c r="FY18" s="187">
        <f t="shared" si="308"/>
        <v>1</v>
      </c>
      <c r="FZ18" s="187">
        <f t="shared" si="309"/>
        <v>0.99999999999999989</v>
      </c>
      <c r="GA18" s="187">
        <f t="shared" si="310"/>
        <v>1</v>
      </c>
      <c r="GB18" s="187">
        <f t="shared" si="311"/>
        <v>0.99999999999999989</v>
      </c>
      <c r="GC18" s="187">
        <f t="shared" si="312"/>
        <v>0.99999999999999989</v>
      </c>
      <c r="GD18" s="187">
        <f t="shared" si="313"/>
        <v>1</v>
      </c>
      <c r="GE18" s="187">
        <f t="shared" si="314"/>
        <v>0.99999999999999989</v>
      </c>
      <c r="GF18" s="187">
        <f t="shared" si="315"/>
        <v>1</v>
      </c>
      <c r="GG18" s="187">
        <f t="shared" si="316"/>
        <v>0.99999999999999989</v>
      </c>
      <c r="GH18" s="187">
        <f t="shared" si="317"/>
        <v>1</v>
      </c>
      <c r="GI18" s="187">
        <f t="shared" si="318"/>
        <v>0.99999999999999989</v>
      </c>
      <c r="GJ18" s="187">
        <f t="shared" si="319"/>
        <v>0.99999999999999989</v>
      </c>
      <c r="GK18" s="187">
        <f t="shared" si="320"/>
        <v>1</v>
      </c>
      <c r="GL18" s="187">
        <f t="shared" si="321"/>
        <v>0.99999999999999989</v>
      </c>
      <c r="GM18" s="187">
        <f t="shared" si="322"/>
        <v>1</v>
      </c>
      <c r="GN18" s="187">
        <f t="shared" si="323"/>
        <v>0.99999999999999989</v>
      </c>
      <c r="GO18" s="187">
        <f t="shared" si="324"/>
        <v>0.99999999999999989</v>
      </c>
      <c r="GP18" s="187">
        <f t="shared" si="325"/>
        <v>1</v>
      </c>
      <c r="GQ18" s="187">
        <f t="shared" si="326"/>
        <v>0.99999999999999989</v>
      </c>
      <c r="GR18" s="187">
        <f t="shared" si="327"/>
        <v>1</v>
      </c>
      <c r="GS18" s="187">
        <f t="shared" si="328"/>
        <v>0.99999999999999989</v>
      </c>
      <c r="GT18" s="187">
        <f t="shared" si="329"/>
        <v>1</v>
      </c>
      <c r="GU18" s="187">
        <f t="shared" si="330"/>
        <v>0.99999999999999989</v>
      </c>
      <c r="GV18" s="187">
        <f t="shared" si="331"/>
        <v>0.99999999999999989</v>
      </c>
      <c r="GW18" s="187">
        <f t="shared" si="332"/>
        <v>1</v>
      </c>
      <c r="GX18" s="187">
        <f t="shared" si="333"/>
        <v>0.99999999999999989</v>
      </c>
      <c r="GY18" s="187">
        <f t="shared" si="334"/>
        <v>1</v>
      </c>
      <c r="GZ18" s="187">
        <f t="shared" si="335"/>
        <v>0.99999999999999989</v>
      </c>
      <c r="HA18" s="187">
        <f t="shared" si="336"/>
        <v>0</v>
      </c>
      <c r="HB18" s="187">
        <f t="shared" si="337"/>
        <v>0</v>
      </c>
      <c r="HC18" s="187">
        <f t="shared" si="338"/>
        <v>0</v>
      </c>
      <c r="HD18" s="187">
        <f t="shared" si="339"/>
        <v>0</v>
      </c>
      <c r="HE18" s="187">
        <f t="shared" si="340"/>
        <v>0</v>
      </c>
      <c r="HF18" s="187">
        <f t="shared" si="341"/>
        <v>0</v>
      </c>
      <c r="HG18" s="187">
        <f t="shared" si="342"/>
        <v>0</v>
      </c>
      <c r="HH18" s="187">
        <f t="shared" si="343"/>
        <v>0</v>
      </c>
      <c r="HI18" s="187">
        <f t="shared" si="344"/>
        <v>0</v>
      </c>
      <c r="HJ18" s="187">
        <f t="shared" si="345"/>
        <v>0</v>
      </c>
      <c r="HK18" s="187">
        <f t="shared" si="346"/>
        <v>0</v>
      </c>
      <c r="HL18" s="187">
        <f t="shared" si="347"/>
        <v>0</v>
      </c>
      <c r="HM18" s="187">
        <f t="shared" si="348"/>
        <v>0</v>
      </c>
      <c r="HN18" s="187">
        <f t="shared" si="349"/>
        <v>0</v>
      </c>
      <c r="HO18" s="187">
        <f t="shared" si="350"/>
        <v>0</v>
      </c>
      <c r="HP18" s="187">
        <f t="shared" si="351"/>
        <v>0</v>
      </c>
      <c r="HQ18" s="187">
        <f t="shared" si="352"/>
        <v>0</v>
      </c>
      <c r="HR18" s="187">
        <f t="shared" si="353"/>
        <v>0</v>
      </c>
      <c r="HS18" s="187">
        <f t="shared" si="354"/>
        <v>0</v>
      </c>
      <c r="HT18" s="187">
        <f t="shared" si="355"/>
        <v>0</v>
      </c>
      <c r="HU18" s="187">
        <f t="shared" si="356"/>
        <v>0</v>
      </c>
      <c r="HV18" s="187">
        <f t="shared" si="357"/>
        <v>0</v>
      </c>
      <c r="HW18" s="187">
        <f t="shared" si="358"/>
        <v>0</v>
      </c>
      <c r="HX18" s="187">
        <f t="shared" si="359"/>
        <v>0</v>
      </c>
      <c r="HY18" s="187"/>
      <c r="IB18" s="188">
        <f t="shared" si="360"/>
        <v>85</v>
      </c>
      <c r="IC18" s="188">
        <f t="shared" si="361"/>
        <v>85</v>
      </c>
      <c r="ID18" s="188">
        <f t="shared" si="362"/>
        <v>85</v>
      </c>
      <c r="IE18" s="188">
        <f t="shared" si="363"/>
        <v>85</v>
      </c>
      <c r="IF18" s="188">
        <f t="shared" si="364"/>
        <v>85</v>
      </c>
      <c r="IG18" s="188">
        <f t="shared" si="365"/>
        <v>85</v>
      </c>
      <c r="IH18" s="188">
        <f t="shared" si="366"/>
        <v>85</v>
      </c>
      <c r="II18" s="188">
        <f t="shared" si="367"/>
        <v>85</v>
      </c>
      <c r="IJ18" s="188">
        <f t="shared" si="368"/>
        <v>85</v>
      </c>
      <c r="IK18" s="188">
        <f t="shared" si="369"/>
        <v>85</v>
      </c>
      <c r="IL18" s="188">
        <f t="shared" si="370"/>
        <v>85</v>
      </c>
      <c r="IM18" s="188">
        <f t="shared" si="371"/>
        <v>85</v>
      </c>
      <c r="IN18" s="188">
        <f t="shared" si="372"/>
        <v>85</v>
      </c>
      <c r="IO18" s="188">
        <f t="shared" si="373"/>
        <v>85</v>
      </c>
      <c r="IP18" s="188">
        <f t="shared" si="374"/>
        <v>85</v>
      </c>
      <c r="IQ18" s="188">
        <f t="shared" si="375"/>
        <v>85</v>
      </c>
      <c r="IR18" s="188">
        <f t="shared" si="376"/>
        <v>85</v>
      </c>
      <c r="IS18" s="188">
        <f t="shared" si="377"/>
        <v>85</v>
      </c>
      <c r="IT18" s="188">
        <f t="shared" si="378"/>
        <v>85</v>
      </c>
      <c r="IU18" s="188">
        <f t="shared" si="379"/>
        <v>85</v>
      </c>
      <c r="IV18" s="188">
        <f t="shared" si="380"/>
        <v>85</v>
      </c>
      <c r="IW18" s="188">
        <f t="shared" si="381"/>
        <v>85</v>
      </c>
      <c r="IX18" s="188">
        <f t="shared" si="382"/>
        <v>85</v>
      </c>
      <c r="IY18" s="188">
        <f t="shared" si="383"/>
        <v>85</v>
      </c>
      <c r="IZ18" s="188">
        <f t="shared" si="384"/>
        <v>85</v>
      </c>
      <c r="JA18" s="188">
        <f t="shared" si="385"/>
        <v>85</v>
      </c>
      <c r="JB18" s="188">
        <f t="shared" si="386"/>
        <v>85</v>
      </c>
      <c r="JC18" s="188">
        <f t="shared" si="387"/>
        <v>85</v>
      </c>
      <c r="JD18" s="188">
        <f t="shared" si="388"/>
        <v>85</v>
      </c>
      <c r="JE18" s="188">
        <f t="shared" si="389"/>
        <v>85</v>
      </c>
      <c r="JF18" s="188">
        <f t="shared" si="390"/>
        <v>85</v>
      </c>
      <c r="JG18" s="188">
        <f t="shared" si="391"/>
        <v>85</v>
      </c>
      <c r="JH18" s="188">
        <f t="shared" si="392"/>
        <v>85</v>
      </c>
      <c r="JI18" s="188">
        <f t="shared" si="393"/>
        <v>85</v>
      </c>
      <c r="JJ18" s="188">
        <f t="shared" si="394"/>
        <v>85</v>
      </c>
      <c r="JK18" s="188">
        <f t="shared" si="395"/>
        <v>85</v>
      </c>
      <c r="JL18" s="188">
        <f t="shared" si="396"/>
        <v>85</v>
      </c>
      <c r="JM18" s="188">
        <f t="shared" si="397"/>
        <v>85</v>
      </c>
      <c r="JN18" s="188">
        <f t="shared" si="398"/>
        <v>85</v>
      </c>
      <c r="JO18" s="188">
        <f t="shared" si="399"/>
        <v>85</v>
      </c>
      <c r="JP18" s="188">
        <f t="shared" si="400"/>
        <v>85</v>
      </c>
      <c r="JQ18" s="188">
        <f t="shared" si="401"/>
        <v>85</v>
      </c>
      <c r="JR18" s="188">
        <f t="shared" si="402"/>
        <v>85</v>
      </c>
      <c r="JS18" s="188">
        <f t="shared" si="403"/>
        <v>85</v>
      </c>
      <c r="JT18" s="188">
        <f t="shared" si="404"/>
        <v>85</v>
      </c>
      <c r="JU18" s="188">
        <f t="shared" si="405"/>
        <v>85</v>
      </c>
      <c r="JV18" s="188">
        <f t="shared" si="406"/>
        <v>85</v>
      </c>
      <c r="JW18" s="188">
        <f t="shared" si="407"/>
        <v>85</v>
      </c>
      <c r="JX18" s="188">
        <f t="shared" si="408"/>
        <v>0</v>
      </c>
      <c r="JY18" s="188">
        <f t="shared" si="409"/>
        <v>0</v>
      </c>
      <c r="JZ18" s="188">
        <f t="shared" si="410"/>
        <v>0</v>
      </c>
      <c r="KA18" s="188">
        <f t="shared" si="411"/>
        <v>0</v>
      </c>
      <c r="KB18" s="188">
        <f t="shared" si="412"/>
        <v>0</v>
      </c>
      <c r="KC18" s="188">
        <f t="shared" si="413"/>
        <v>0</v>
      </c>
      <c r="KD18" s="188">
        <f t="shared" si="414"/>
        <v>0</v>
      </c>
      <c r="KE18" s="188">
        <f t="shared" si="415"/>
        <v>0</v>
      </c>
      <c r="KF18" s="188">
        <f t="shared" si="416"/>
        <v>0</v>
      </c>
      <c r="KG18" s="188">
        <f t="shared" si="417"/>
        <v>0</v>
      </c>
      <c r="KH18" s="188">
        <f t="shared" si="418"/>
        <v>0</v>
      </c>
      <c r="KI18" s="188">
        <f t="shared" si="419"/>
        <v>0</v>
      </c>
      <c r="KJ18" s="188">
        <f t="shared" si="420"/>
        <v>0</v>
      </c>
      <c r="KK18" s="188">
        <f t="shared" si="421"/>
        <v>0</v>
      </c>
      <c r="KL18" s="188">
        <f t="shared" si="422"/>
        <v>0</v>
      </c>
      <c r="KM18" s="188">
        <f t="shared" si="423"/>
        <v>0</v>
      </c>
      <c r="KN18" s="188">
        <f t="shared" si="424"/>
        <v>0</v>
      </c>
      <c r="KO18" s="188">
        <f t="shared" si="425"/>
        <v>0</v>
      </c>
      <c r="KP18" s="188">
        <f t="shared" si="426"/>
        <v>0</v>
      </c>
      <c r="KQ18" s="188">
        <f t="shared" si="427"/>
        <v>0</v>
      </c>
      <c r="KR18" s="188">
        <f t="shared" si="428"/>
        <v>0</v>
      </c>
      <c r="KS18" s="188">
        <f t="shared" si="429"/>
        <v>0</v>
      </c>
      <c r="KT18" s="188">
        <f t="shared" si="430"/>
        <v>0</v>
      </c>
      <c r="KU18" s="188">
        <f t="shared" si="431"/>
        <v>0</v>
      </c>
    </row>
    <row r="19" spans="1:307" s="95" customFormat="1" ht="15.6" x14ac:dyDescent="0.3">
      <c r="A19" s="157" t="s">
        <v>155</v>
      </c>
      <c r="B19" s="112" t="s">
        <v>657</v>
      </c>
      <c r="C19" s="112" t="s">
        <v>667</v>
      </c>
      <c r="D19" s="113">
        <v>5</v>
      </c>
      <c r="E19" s="113" t="s">
        <v>118</v>
      </c>
      <c r="F19" s="113">
        <v>1</v>
      </c>
      <c r="G19" s="114">
        <v>80000</v>
      </c>
      <c r="H19" s="115"/>
      <c r="I19" s="116">
        <v>0.107</v>
      </c>
      <c r="J19" s="114">
        <v>85</v>
      </c>
      <c r="K19" s="117">
        <v>44627</v>
      </c>
      <c r="L19" s="118">
        <v>46022</v>
      </c>
      <c r="M19" s="119"/>
      <c r="N19" s="186">
        <f t="shared" si="215"/>
        <v>0</v>
      </c>
      <c r="O19" s="186">
        <f t="shared" si="215"/>
        <v>0</v>
      </c>
      <c r="P19" s="186">
        <f t="shared" si="215"/>
        <v>6065.7534246575342</v>
      </c>
      <c r="Q19" s="186">
        <f t="shared" si="215"/>
        <v>7278.9041095890407</v>
      </c>
      <c r="R19" s="186">
        <f t="shared" si="215"/>
        <v>7521.534246575342</v>
      </c>
      <c r="S19" s="186">
        <f t="shared" si="215"/>
        <v>7278.9041095890407</v>
      </c>
      <c r="T19" s="186">
        <f t="shared" si="215"/>
        <v>7521.534246575342</v>
      </c>
      <c r="U19" s="186">
        <f t="shared" si="215"/>
        <v>7521.534246575342</v>
      </c>
      <c r="V19" s="186">
        <f t="shared" si="215"/>
        <v>7278.9041095890407</v>
      </c>
      <c r="W19" s="186">
        <f t="shared" si="215"/>
        <v>7521.534246575342</v>
      </c>
      <c r="X19" s="186">
        <f t="shared" si="215"/>
        <v>7278.9041095890407</v>
      </c>
      <c r="Y19" s="186">
        <f t="shared" si="215"/>
        <v>7521.534246575342</v>
      </c>
      <c r="Z19" s="186">
        <f t="shared" si="215"/>
        <v>7521.534246575342</v>
      </c>
      <c r="AA19" s="186">
        <f t="shared" si="215"/>
        <v>6793.6438356164381</v>
      </c>
      <c r="AB19" s="186">
        <f t="shared" si="215"/>
        <v>7521.534246575342</v>
      </c>
      <c r="AC19" s="186">
        <f t="shared" si="215"/>
        <v>7278.9041095890407</v>
      </c>
      <c r="AD19" s="186">
        <f t="shared" si="432"/>
        <v>7521.534246575342</v>
      </c>
      <c r="AE19" s="186">
        <f t="shared" si="432"/>
        <v>7278.9041095890407</v>
      </c>
      <c r="AF19" s="186">
        <f t="shared" si="432"/>
        <v>7521.534246575342</v>
      </c>
      <c r="AG19" s="186">
        <f t="shared" si="432"/>
        <v>7521.534246575342</v>
      </c>
      <c r="AH19" s="186">
        <f t="shared" si="432"/>
        <v>7278.9041095890407</v>
      </c>
      <c r="AI19" s="186">
        <f t="shared" si="432"/>
        <v>7521.534246575342</v>
      </c>
      <c r="AJ19" s="186">
        <f t="shared" si="432"/>
        <v>7278.9041095890407</v>
      </c>
      <c r="AK19" s="186">
        <f t="shared" si="432"/>
        <v>7521.534246575342</v>
      </c>
      <c r="AL19" s="186">
        <f t="shared" si="432"/>
        <v>7521.534246575342</v>
      </c>
      <c r="AM19" s="186">
        <f t="shared" si="432"/>
        <v>7036.2739726027403</v>
      </c>
      <c r="AN19" s="186">
        <f t="shared" si="432"/>
        <v>7521.534246575342</v>
      </c>
      <c r="AO19" s="186">
        <f t="shared" si="432"/>
        <v>7278.9041095890407</v>
      </c>
      <c r="AP19" s="186">
        <f t="shared" si="432"/>
        <v>7521.534246575342</v>
      </c>
      <c r="AQ19" s="186">
        <f t="shared" si="432"/>
        <v>7278.9041095890407</v>
      </c>
      <c r="AR19" s="186">
        <f t="shared" si="432"/>
        <v>7521.534246575342</v>
      </c>
      <c r="AS19" s="186">
        <f t="shared" si="432"/>
        <v>7521.534246575342</v>
      </c>
      <c r="AT19" s="186">
        <f t="shared" si="433"/>
        <v>7278.9041095890407</v>
      </c>
      <c r="AU19" s="186">
        <f t="shared" si="433"/>
        <v>7521.534246575342</v>
      </c>
      <c r="AV19" s="186">
        <f t="shared" si="433"/>
        <v>7278.9041095890407</v>
      </c>
      <c r="AW19" s="186">
        <f t="shared" si="433"/>
        <v>7521.534246575342</v>
      </c>
      <c r="AX19" s="186">
        <f t="shared" si="433"/>
        <v>7521.534246575342</v>
      </c>
      <c r="AY19" s="186">
        <f t="shared" si="433"/>
        <v>6793.6438356164381</v>
      </c>
      <c r="AZ19" s="186">
        <f t="shared" si="433"/>
        <v>7521.534246575342</v>
      </c>
      <c r="BA19" s="186">
        <f t="shared" si="433"/>
        <v>7278.9041095890407</v>
      </c>
      <c r="BB19" s="186">
        <f t="shared" si="433"/>
        <v>7521.534246575342</v>
      </c>
      <c r="BC19" s="186">
        <f t="shared" si="433"/>
        <v>7278.9041095890407</v>
      </c>
      <c r="BD19" s="186">
        <f t="shared" si="433"/>
        <v>7521.534246575342</v>
      </c>
      <c r="BE19" s="186">
        <f t="shared" si="433"/>
        <v>7521.534246575342</v>
      </c>
      <c r="BF19" s="186">
        <f t="shared" si="433"/>
        <v>7278.9041095890407</v>
      </c>
      <c r="BG19" s="186">
        <f t="shared" si="433"/>
        <v>7521.534246575342</v>
      </c>
      <c r="BH19" s="186">
        <f t="shared" si="433"/>
        <v>7278.9041095890407</v>
      </c>
      <c r="BI19" s="186">
        <f t="shared" si="433"/>
        <v>7521.534246575342</v>
      </c>
      <c r="BJ19" s="186">
        <f t="shared" si="434"/>
        <v>0</v>
      </c>
      <c r="BK19" s="186">
        <f t="shared" si="434"/>
        <v>0</v>
      </c>
      <c r="BL19" s="186">
        <f t="shared" si="434"/>
        <v>0</v>
      </c>
      <c r="BM19" s="186">
        <f t="shared" si="434"/>
        <v>0</v>
      </c>
      <c r="BN19" s="186">
        <f t="shared" si="434"/>
        <v>0</v>
      </c>
      <c r="BO19" s="186">
        <f t="shared" si="434"/>
        <v>0</v>
      </c>
      <c r="BP19" s="186">
        <f t="shared" si="434"/>
        <v>0</v>
      </c>
      <c r="BQ19" s="186">
        <f t="shared" si="434"/>
        <v>0</v>
      </c>
      <c r="BR19" s="186">
        <f t="shared" si="434"/>
        <v>0</v>
      </c>
      <c r="BS19" s="186">
        <f t="shared" si="434"/>
        <v>0</v>
      </c>
      <c r="BT19" s="186">
        <f t="shared" si="434"/>
        <v>0</v>
      </c>
      <c r="BU19" s="186">
        <f t="shared" si="434"/>
        <v>0</v>
      </c>
      <c r="BV19" s="186">
        <f t="shared" si="31"/>
        <v>0</v>
      </c>
      <c r="BW19" s="186">
        <f t="shared" si="31"/>
        <v>0</v>
      </c>
      <c r="BX19" s="186">
        <f t="shared" si="31"/>
        <v>0</v>
      </c>
      <c r="BY19" s="186">
        <f t="shared" si="31"/>
        <v>0</v>
      </c>
      <c r="BZ19" s="186">
        <f t="shared" si="31"/>
        <v>0</v>
      </c>
      <c r="CA19" s="186">
        <f t="shared" si="31"/>
        <v>0</v>
      </c>
      <c r="CB19" s="186">
        <f t="shared" si="31"/>
        <v>0</v>
      </c>
      <c r="CC19" s="186">
        <f t="shared" si="31"/>
        <v>0</v>
      </c>
      <c r="CD19" s="186">
        <f t="shared" si="31"/>
        <v>0</v>
      </c>
      <c r="CE19" s="186">
        <f t="shared" si="31"/>
        <v>0</v>
      </c>
      <c r="CF19" s="186">
        <f t="shared" si="31"/>
        <v>0</v>
      </c>
      <c r="CG19" s="186">
        <f t="shared" si="31"/>
        <v>0</v>
      </c>
      <c r="CH19" s="186"/>
      <c r="CJ19" s="186">
        <f t="shared" si="216"/>
        <v>0</v>
      </c>
      <c r="CK19" s="186">
        <f t="shared" si="217"/>
        <v>0</v>
      </c>
      <c r="CL19" s="186">
        <f t="shared" si="218"/>
        <v>1</v>
      </c>
      <c r="CM19" s="186">
        <f t="shared" si="219"/>
        <v>1</v>
      </c>
      <c r="CN19" s="186">
        <f t="shared" si="220"/>
        <v>1</v>
      </c>
      <c r="CO19" s="186">
        <f t="shared" si="221"/>
        <v>1</v>
      </c>
      <c r="CP19" s="186">
        <f t="shared" si="222"/>
        <v>1</v>
      </c>
      <c r="CQ19" s="186">
        <f t="shared" si="223"/>
        <v>1</v>
      </c>
      <c r="CR19" s="186">
        <f t="shared" si="224"/>
        <v>1</v>
      </c>
      <c r="CS19" s="186">
        <f t="shared" si="225"/>
        <v>1</v>
      </c>
      <c r="CT19" s="186">
        <f t="shared" si="226"/>
        <v>1</v>
      </c>
      <c r="CU19" s="186">
        <f t="shared" si="227"/>
        <v>1</v>
      </c>
      <c r="CV19" s="186">
        <f t="shared" si="228"/>
        <v>1</v>
      </c>
      <c r="CW19" s="186">
        <f t="shared" si="229"/>
        <v>1</v>
      </c>
      <c r="CX19" s="186">
        <f t="shared" si="230"/>
        <v>1</v>
      </c>
      <c r="CY19" s="186">
        <f t="shared" si="231"/>
        <v>1</v>
      </c>
      <c r="CZ19" s="186">
        <f t="shared" si="232"/>
        <v>1</v>
      </c>
      <c r="DA19" s="186">
        <f t="shared" si="233"/>
        <v>1</v>
      </c>
      <c r="DB19" s="186">
        <f t="shared" si="234"/>
        <v>1</v>
      </c>
      <c r="DC19" s="186">
        <f t="shared" si="235"/>
        <v>1</v>
      </c>
      <c r="DD19" s="186">
        <f t="shared" si="236"/>
        <v>1</v>
      </c>
      <c r="DE19" s="186">
        <f t="shared" si="237"/>
        <v>1</v>
      </c>
      <c r="DF19" s="186">
        <f t="shared" si="238"/>
        <v>1</v>
      </c>
      <c r="DG19" s="186">
        <f t="shared" si="239"/>
        <v>1</v>
      </c>
      <c r="DH19" s="186">
        <f t="shared" si="240"/>
        <v>1</v>
      </c>
      <c r="DI19" s="186">
        <f t="shared" si="241"/>
        <v>1</v>
      </c>
      <c r="DJ19" s="186">
        <f t="shared" si="242"/>
        <v>1</v>
      </c>
      <c r="DK19" s="186">
        <f t="shared" si="243"/>
        <v>1</v>
      </c>
      <c r="DL19" s="186">
        <f t="shared" si="244"/>
        <v>1</v>
      </c>
      <c r="DM19" s="186">
        <f t="shared" si="245"/>
        <v>1</v>
      </c>
      <c r="DN19" s="186">
        <f t="shared" si="246"/>
        <v>1</v>
      </c>
      <c r="DO19" s="186">
        <f t="shared" si="247"/>
        <v>1</v>
      </c>
      <c r="DP19" s="186">
        <f t="shared" si="248"/>
        <v>1</v>
      </c>
      <c r="DQ19" s="186">
        <f t="shared" si="249"/>
        <v>1</v>
      </c>
      <c r="DR19" s="186">
        <f t="shared" si="250"/>
        <v>1</v>
      </c>
      <c r="DS19" s="186">
        <f t="shared" si="251"/>
        <v>1</v>
      </c>
      <c r="DT19" s="186">
        <f t="shared" si="252"/>
        <v>1</v>
      </c>
      <c r="DU19" s="186">
        <f t="shared" si="253"/>
        <v>1</v>
      </c>
      <c r="DV19" s="186">
        <f t="shared" si="254"/>
        <v>1</v>
      </c>
      <c r="DW19" s="186">
        <f t="shared" si="255"/>
        <v>1</v>
      </c>
      <c r="DX19" s="186">
        <f t="shared" si="256"/>
        <v>1</v>
      </c>
      <c r="DY19" s="186">
        <f t="shared" si="257"/>
        <v>1</v>
      </c>
      <c r="DZ19" s="186">
        <f t="shared" si="258"/>
        <v>1</v>
      </c>
      <c r="EA19" s="186">
        <f t="shared" si="259"/>
        <v>1</v>
      </c>
      <c r="EB19" s="186">
        <f t="shared" si="260"/>
        <v>1</v>
      </c>
      <c r="EC19" s="186">
        <f t="shared" si="261"/>
        <v>1</v>
      </c>
      <c r="ED19" s="186">
        <f t="shared" si="262"/>
        <v>1</v>
      </c>
      <c r="EE19" s="186">
        <f t="shared" si="263"/>
        <v>1</v>
      </c>
      <c r="EF19" s="186">
        <f t="shared" si="264"/>
        <v>0</v>
      </c>
      <c r="EG19" s="186">
        <f t="shared" si="265"/>
        <v>0</v>
      </c>
      <c r="EH19" s="186">
        <f t="shared" si="266"/>
        <v>0</v>
      </c>
      <c r="EI19" s="186">
        <f t="shared" si="267"/>
        <v>0</v>
      </c>
      <c r="EJ19" s="186">
        <f t="shared" si="268"/>
        <v>0</v>
      </c>
      <c r="EK19" s="186">
        <f t="shared" si="269"/>
        <v>0</v>
      </c>
      <c r="EL19" s="186">
        <f t="shared" si="270"/>
        <v>0</v>
      </c>
      <c r="EM19" s="186">
        <f t="shared" si="271"/>
        <v>0</v>
      </c>
      <c r="EN19" s="186">
        <f t="shared" si="272"/>
        <v>0</v>
      </c>
      <c r="EO19" s="186">
        <f t="shared" si="273"/>
        <v>0</v>
      </c>
      <c r="EP19" s="186">
        <f t="shared" si="274"/>
        <v>0</v>
      </c>
      <c r="EQ19" s="186">
        <f t="shared" si="275"/>
        <v>0</v>
      </c>
      <c r="ER19" s="186">
        <f t="shared" si="276"/>
        <v>0</v>
      </c>
      <c r="ES19" s="186">
        <f t="shared" si="277"/>
        <v>0</v>
      </c>
      <c r="ET19" s="186">
        <f t="shared" si="278"/>
        <v>0</v>
      </c>
      <c r="EU19" s="186">
        <f t="shared" si="279"/>
        <v>0</v>
      </c>
      <c r="EV19" s="186">
        <f t="shared" si="280"/>
        <v>0</v>
      </c>
      <c r="EW19" s="186">
        <f t="shared" si="281"/>
        <v>0</v>
      </c>
      <c r="EX19" s="186">
        <f t="shared" si="282"/>
        <v>0</v>
      </c>
      <c r="EY19" s="186">
        <f t="shared" si="283"/>
        <v>0</v>
      </c>
      <c r="EZ19" s="186">
        <f t="shared" si="284"/>
        <v>0</v>
      </c>
      <c r="FA19" s="186">
        <f t="shared" si="285"/>
        <v>0</v>
      </c>
      <c r="FB19" s="186">
        <f t="shared" si="286"/>
        <v>0</v>
      </c>
      <c r="FC19" s="186">
        <f t="shared" si="287"/>
        <v>0</v>
      </c>
      <c r="FE19" s="187">
        <f t="shared" si="288"/>
        <v>0</v>
      </c>
      <c r="FF19" s="187">
        <f t="shared" si="289"/>
        <v>0</v>
      </c>
      <c r="FG19" s="187">
        <f t="shared" si="290"/>
        <v>0.80645161290322576</v>
      </c>
      <c r="FH19" s="187">
        <f t="shared" si="291"/>
        <v>1</v>
      </c>
      <c r="FI19" s="187">
        <f t="shared" si="292"/>
        <v>1</v>
      </c>
      <c r="FJ19" s="187">
        <f t="shared" si="293"/>
        <v>1</v>
      </c>
      <c r="FK19" s="187">
        <f t="shared" si="294"/>
        <v>1</v>
      </c>
      <c r="FL19" s="187">
        <f t="shared" si="295"/>
        <v>1</v>
      </c>
      <c r="FM19" s="187">
        <f t="shared" si="296"/>
        <v>1</v>
      </c>
      <c r="FN19" s="187">
        <f t="shared" si="297"/>
        <v>1</v>
      </c>
      <c r="FO19" s="187">
        <f t="shared" si="298"/>
        <v>1</v>
      </c>
      <c r="FP19" s="187">
        <f t="shared" si="299"/>
        <v>1</v>
      </c>
      <c r="FQ19" s="187">
        <f t="shared" si="300"/>
        <v>1</v>
      </c>
      <c r="FR19" s="187">
        <f t="shared" si="301"/>
        <v>1</v>
      </c>
      <c r="FS19" s="187">
        <f t="shared" si="302"/>
        <v>1</v>
      </c>
      <c r="FT19" s="187">
        <f t="shared" si="303"/>
        <v>1</v>
      </c>
      <c r="FU19" s="187">
        <f t="shared" si="304"/>
        <v>1</v>
      </c>
      <c r="FV19" s="187">
        <f t="shared" si="305"/>
        <v>1</v>
      </c>
      <c r="FW19" s="187">
        <f t="shared" si="306"/>
        <v>1</v>
      </c>
      <c r="FX19" s="187">
        <f t="shared" si="307"/>
        <v>1</v>
      </c>
      <c r="FY19" s="187">
        <f t="shared" si="308"/>
        <v>1</v>
      </c>
      <c r="FZ19" s="187">
        <f t="shared" si="309"/>
        <v>1</v>
      </c>
      <c r="GA19" s="187">
        <f t="shared" si="310"/>
        <v>1</v>
      </c>
      <c r="GB19" s="187">
        <f t="shared" si="311"/>
        <v>1</v>
      </c>
      <c r="GC19" s="187">
        <f t="shared" si="312"/>
        <v>1</v>
      </c>
      <c r="GD19" s="187">
        <f t="shared" si="313"/>
        <v>1.0000000000000002</v>
      </c>
      <c r="GE19" s="187">
        <f t="shared" si="314"/>
        <v>1</v>
      </c>
      <c r="GF19" s="187">
        <f t="shared" si="315"/>
        <v>1</v>
      </c>
      <c r="GG19" s="187">
        <f t="shared" si="316"/>
        <v>1</v>
      </c>
      <c r="GH19" s="187">
        <f t="shared" si="317"/>
        <v>1</v>
      </c>
      <c r="GI19" s="187">
        <f t="shared" si="318"/>
        <v>1</v>
      </c>
      <c r="GJ19" s="187">
        <f t="shared" si="319"/>
        <v>1</v>
      </c>
      <c r="GK19" s="187">
        <f t="shared" si="320"/>
        <v>1</v>
      </c>
      <c r="GL19" s="187">
        <f t="shared" si="321"/>
        <v>1</v>
      </c>
      <c r="GM19" s="187">
        <f t="shared" si="322"/>
        <v>1</v>
      </c>
      <c r="GN19" s="187">
        <f t="shared" si="323"/>
        <v>1</v>
      </c>
      <c r="GO19" s="187">
        <f t="shared" si="324"/>
        <v>1</v>
      </c>
      <c r="GP19" s="187">
        <f t="shared" si="325"/>
        <v>1</v>
      </c>
      <c r="GQ19" s="187">
        <f t="shared" si="326"/>
        <v>1</v>
      </c>
      <c r="GR19" s="187">
        <f t="shared" si="327"/>
        <v>1</v>
      </c>
      <c r="GS19" s="187">
        <f t="shared" si="328"/>
        <v>1</v>
      </c>
      <c r="GT19" s="187">
        <f t="shared" si="329"/>
        <v>1</v>
      </c>
      <c r="GU19" s="187">
        <f t="shared" si="330"/>
        <v>1</v>
      </c>
      <c r="GV19" s="187">
        <f t="shared" si="331"/>
        <v>1</v>
      </c>
      <c r="GW19" s="187">
        <f t="shared" si="332"/>
        <v>1</v>
      </c>
      <c r="GX19" s="187">
        <f t="shared" si="333"/>
        <v>1</v>
      </c>
      <c r="GY19" s="187">
        <f t="shared" si="334"/>
        <v>1</v>
      </c>
      <c r="GZ19" s="187">
        <f t="shared" si="335"/>
        <v>1</v>
      </c>
      <c r="HA19" s="187">
        <f t="shared" si="336"/>
        <v>0</v>
      </c>
      <c r="HB19" s="187">
        <f t="shared" si="337"/>
        <v>0</v>
      </c>
      <c r="HC19" s="187">
        <f t="shared" si="338"/>
        <v>0</v>
      </c>
      <c r="HD19" s="187">
        <f t="shared" si="339"/>
        <v>0</v>
      </c>
      <c r="HE19" s="187">
        <f t="shared" si="340"/>
        <v>0</v>
      </c>
      <c r="HF19" s="187">
        <f t="shared" si="341"/>
        <v>0</v>
      </c>
      <c r="HG19" s="187">
        <f t="shared" si="342"/>
        <v>0</v>
      </c>
      <c r="HH19" s="187">
        <f t="shared" si="343"/>
        <v>0</v>
      </c>
      <c r="HI19" s="187">
        <f t="shared" si="344"/>
        <v>0</v>
      </c>
      <c r="HJ19" s="187">
        <f t="shared" si="345"/>
        <v>0</v>
      </c>
      <c r="HK19" s="187">
        <f t="shared" si="346"/>
        <v>0</v>
      </c>
      <c r="HL19" s="187">
        <f t="shared" si="347"/>
        <v>0</v>
      </c>
      <c r="HM19" s="187">
        <f t="shared" si="348"/>
        <v>0</v>
      </c>
      <c r="HN19" s="187">
        <f t="shared" si="349"/>
        <v>0</v>
      </c>
      <c r="HO19" s="187">
        <f t="shared" si="350"/>
        <v>0</v>
      </c>
      <c r="HP19" s="187">
        <f t="shared" si="351"/>
        <v>0</v>
      </c>
      <c r="HQ19" s="187">
        <f t="shared" si="352"/>
        <v>0</v>
      </c>
      <c r="HR19" s="187">
        <f t="shared" si="353"/>
        <v>0</v>
      </c>
      <c r="HS19" s="187">
        <f t="shared" si="354"/>
        <v>0</v>
      </c>
      <c r="HT19" s="187">
        <f t="shared" si="355"/>
        <v>0</v>
      </c>
      <c r="HU19" s="187">
        <f t="shared" si="356"/>
        <v>0</v>
      </c>
      <c r="HV19" s="187">
        <f t="shared" si="357"/>
        <v>0</v>
      </c>
      <c r="HW19" s="187">
        <f t="shared" si="358"/>
        <v>0</v>
      </c>
      <c r="HX19" s="187">
        <f t="shared" si="359"/>
        <v>0</v>
      </c>
      <c r="HY19" s="187"/>
      <c r="IB19" s="188">
        <f t="shared" si="360"/>
        <v>0</v>
      </c>
      <c r="IC19" s="188">
        <f t="shared" si="361"/>
        <v>0</v>
      </c>
      <c r="ID19" s="188">
        <f t="shared" si="362"/>
        <v>85</v>
      </c>
      <c r="IE19" s="188">
        <f t="shared" si="363"/>
        <v>85</v>
      </c>
      <c r="IF19" s="188">
        <f t="shared" si="364"/>
        <v>85</v>
      </c>
      <c r="IG19" s="188">
        <f t="shared" si="365"/>
        <v>85</v>
      </c>
      <c r="IH19" s="188">
        <f t="shared" si="366"/>
        <v>85</v>
      </c>
      <c r="II19" s="188">
        <f t="shared" si="367"/>
        <v>85</v>
      </c>
      <c r="IJ19" s="188">
        <f t="shared" si="368"/>
        <v>85</v>
      </c>
      <c r="IK19" s="188">
        <f t="shared" si="369"/>
        <v>85</v>
      </c>
      <c r="IL19" s="188">
        <f t="shared" si="370"/>
        <v>85</v>
      </c>
      <c r="IM19" s="188">
        <f t="shared" si="371"/>
        <v>85</v>
      </c>
      <c r="IN19" s="188">
        <f t="shared" si="372"/>
        <v>85</v>
      </c>
      <c r="IO19" s="188">
        <f t="shared" si="373"/>
        <v>85</v>
      </c>
      <c r="IP19" s="188">
        <f t="shared" si="374"/>
        <v>85</v>
      </c>
      <c r="IQ19" s="188">
        <f t="shared" si="375"/>
        <v>85</v>
      </c>
      <c r="IR19" s="188">
        <f t="shared" si="376"/>
        <v>85</v>
      </c>
      <c r="IS19" s="188">
        <f t="shared" si="377"/>
        <v>85</v>
      </c>
      <c r="IT19" s="188">
        <f t="shared" si="378"/>
        <v>85</v>
      </c>
      <c r="IU19" s="188">
        <f t="shared" si="379"/>
        <v>85</v>
      </c>
      <c r="IV19" s="188">
        <f t="shared" si="380"/>
        <v>85</v>
      </c>
      <c r="IW19" s="188">
        <f t="shared" si="381"/>
        <v>85</v>
      </c>
      <c r="IX19" s="188">
        <f t="shared" si="382"/>
        <v>85</v>
      </c>
      <c r="IY19" s="188">
        <f t="shared" si="383"/>
        <v>85</v>
      </c>
      <c r="IZ19" s="188">
        <f t="shared" si="384"/>
        <v>85</v>
      </c>
      <c r="JA19" s="188">
        <f t="shared" si="385"/>
        <v>85</v>
      </c>
      <c r="JB19" s="188">
        <f t="shared" si="386"/>
        <v>85</v>
      </c>
      <c r="JC19" s="188">
        <f t="shared" si="387"/>
        <v>85</v>
      </c>
      <c r="JD19" s="188">
        <f t="shared" si="388"/>
        <v>85</v>
      </c>
      <c r="JE19" s="188">
        <f t="shared" si="389"/>
        <v>85</v>
      </c>
      <c r="JF19" s="188">
        <f t="shared" si="390"/>
        <v>85</v>
      </c>
      <c r="JG19" s="188">
        <f t="shared" si="391"/>
        <v>85</v>
      </c>
      <c r="JH19" s="188">
        <f t="shared" si="392"/>
        <v>85</v>
      </c>
      <c r="JI19" s="188">
        <f t="shared" si="393"/>
        <v>85</v>
      </c>
      <c r="JJ19" s="188">
        <f t="shared" si="394"/>
        <v>85</v>
      </c>
      <c r="JK19" s="188">
        <f t="shared" si="395"/>
        <v>85</v>
      </c>
      <c r="JL19" s="188">
        <f t="shared" si="396"/>
        <v>85</v>
      </c>
      <c r="JM19" s="188">
        <f t="shared" si="397"/>
        <v>85</v>
      </c>
      <c r="JN19" s="188">
        <f t="shared" si="398"/>
        <v>85</v>
      </c>
      <c r="JO19" s="188">
        <f t="shared" si="399"/>
        <v>85</v>
      </c>
      <c r="JP19" s="188">
        <f t="shared" si="400"/>
        <v>85</v>
      </c>
      <c r="JQ19" s="188">
        <f t="shared" si="401"/>
        <v>85</v>
      </c>
      <c r="JR19" s="188">
        <f t="shared" si="402"/>
        <v>85</v>
      </c>
      <c r="JS19" s="188">
        <f t="shared" si="403"/>
        <v>85</v>
      </c>
      <c r="JT19" s="188">
        <f t="shared" si="404"/>
        <v>85</v>
      </c>
      <c r="JU19" s="188">
        <f t="shared" si="405"/>
        <v>85</v>
      </c>
      <c r="JV19" s="188">
        <f t="shared" si="406"/>
        <v>85</v>
      </c>
      <c r="JW19" s="188">
        <f t="shared" si="407"/>
        <v>85</v>
      </c>
      <c r="JX19" s="188">
        <f t="shared" si="408"/>
        <v>0</v>
      </c>
      <c r="JY19" s="188">
        <f t="shared" si="409"/>
        <v>0</v>
      </c>
      <c r="JZ19" s="188">
        <f t="shared" si="410"/>
        <v>0</v>
      </c>
      <c r="KA19" s="188">
        <f t="shared" si="411"/>
        <v>0</v>
      </c>
      <c r="KB19" s="188">
        <f t="shared" si="412"/>
        <v>0</v>
      </c>
      <c r="KC19" s="188">
        <f t="shared" si="413"/>
        <v>0</v>
      </c>
      <c r="KD19" s="188">
        <f t="shared" si="414"/>
        <v>0</v>
      </c>
      <c r="KE19" s="188">
        <f t="shared" si="415"/>
        <v>0</v>
      </c>
      <c r="KF19" s="188">
        <f t="shared" si="416"/>
        <v>0</v>
      </c>
      <c r="KG19" s="188">
        <f t="shared" si="417"/>
        <v>0</v>
      </c>
      <c r="KH19" s="188">
        <f t="shared" si="418"/>
        <v>0</v>
      </c>
      <c r="KI19" s="188">
        <f t="shared" si="419"/>
        <v>0</v>
      </c>
      <c r="KJ19" s="188">
        <f t="shared" si="420"/>
        <v>0</v>
      </c>
      <c r="KK19" s="188">
        <f t="shared" si="421"/>
        <v>0</v>
      </c>
      <c r="KL19" s="188">
        <f t="shared" si="422"/>
        <v>0</v>
      </c>
      <c r="KM19" s="188">
        <f t="shared" si="423"/>
        <v>0</v>
      </c>
      <c r="KN19" s="188">
        <f t="shared" si="424"/>
        <v>0</v>
      </c>
      <c r="KO19" s="188">
        <f t="shared" si="425"/>
        <v>0</v>
      </c>
      <c r="KP19" s="188">
        <f t="shared" si="426"/>
        <v>0</v>
      </c>
      <c r="KQ19" s="188">
        <f t="shared" si="427"/>
        <v>0</v>
      </c>
      <c r="KR19" s="188">
        <f t="shared" si="428"/>
        <v>0</v>
      </c>
      <c r="KS19" s="188">
        <f t="shared" si="429"/>
        <v>0</v>
      </c>
      <c r="KT19" s="188">
        <f t="shared" si="430"/>
        <v>0</v>
      </c>
      <c r="KU19" s="188">
        <f t="shared" si="431"/>
        <v>0</v>
      </c>
    </row>
    <row r="20" spans="1:307" s="95" customFormat="1" ht="15.6" x14ac:dyDescent="0.3">
      <c r="A20" s="157" t="s">
        <v>155</v>
      </c>
      <c r="B20" s="112" t="s">
        <v>658</v>
      </c>
      <c r="C20" s="112" t="s">
        <v>667</v>
      </c>
      <c r="D20" s="113"/>
      <c r="E20" s="113" t="s">
        <v>118</v>
      </c>
      <c r="F20" s="113">
        <v>1</v>
      </c>
      <c r="G20" s="114">
        <v>85000</v>
      </c>
      <c r="H20" s="115"/>
      <c r="I20" s="116">
        <v>0.107</v>
      </c>
      <c r="J20" s="114">
        <v>85</v>
      </c>
      <c r="K20" s="117">
        <v>44627</v>
      </c>
      <c r="L20" s="118">
        <v>46022</v>
      </c>
      <c r="M20" s="119"/>
      <c r="N20" s="186">
        <f t="shared" si="215"/>
        <v>0</v>
      </c>
      <c r="O20" s="186">
        <f t="shared" si="215"/>
        <v>0</v>
      </c>
      <c r="P20" s="186">
        <f t="shared" si="215"/>
        <v>6444.8630136986294</v>
      </c>
      <c r="Q20" s="186">
        <f t="shared" si="215"/>
        <v>7733.8356164383549</v>
      </c>
      <c r="R20" s="186">
        <f t="shared" si="215"/>
        <v>7991.6301369863013</v>
      </c>
      <c r="S20" s="186">
        <f t="shared" si="215"/>
        <v>7733.8356164383549</v>
      </c>
      <c r="T20" s="186">
        <f t="shared" si="215"/>
        <v>7991.6301369863013</v>
      </c>
      <c r="U20" s="186">
        <f t="shared" si="215"/>
        <v>7991.6301369863013</v>
      </c>
      <c r="V20" s="186">
        <f t="shared" si="215"/>
        <v>7733.8356164383549</v>
      </c>
      <c r="W20" s="186">
        <f t="shared" si="215"/>
        <v>7991.6301369863013</v>
      </c>
      <c r="X20" s="186">
        <f t="shared" si="215"/>
        <v>7733.8356164383549</v>
      </c>
      <c r="Y20" s="186">
        <f t="shared" si="215"/>
        <v>7991.6301369863013</v>
      </c>
      <c r="Z20" s="186">
        <f t="shared" si="215"/>
        <v>7991.6301369863013</v>
      </c>
      <c r="AA20" s="186">
        <f t="shared" si="215"/>
        <v>7218.2465753424658</v>
      </c>
      <c r="AB20" s="186">
        <f t="shared" si="215"/>
        <v>7991.6301369863013</v>
      </c>
      <c r="AC20" s="186">
        <f t="shared" si="215"/>
        <v>7733.8356164383549</v>
      </c>
      <c r="AD20" s="186">
        <f t="shared" si="432"/>
        <v>7991.6301369863013</v>
      </c>
      <c r="AE20" s="186">
        <f t="shared" si="432"/>
        <v>7733.8356164383549</v>
      </c>
      <c r="AF20" s="186">
        <f t="shared" si="432"/>
        <v>7991.6301369863013</v>
      </c>
      <c r="AG20" s="186">
        <f t="shared" si="432"/>
        <v>7991.6301369863013</v>
      </c>
      <c r="AH20" s="186">
        <f t="shared" si="432"/>
        <v>7733.8356164383549</v>
      </c>
      <c r="AI20" s="186">
        <f t="shared" si="432"/>
        <v>7991.6301369863013</v>
      </c>
      <c r="AJ20" s="186">
        <f t="shared" si="432"/>
        <v>7733.8356164383549</v>
      </c>
      <c r="AK20" s="186">
        <f t="shared" si="432"/>
        <v>7991.6301369863013</v>
      </c>
      <c r="AL20" s="186">
        <f t="shared" si="432"/>
        <v>7991.6301369863013</v>
      </c>
      <c r="AM20" s="186">
        <f t="shared" si="432"/>
        <v>7476.0410958904113</v>
      </c>
      <c r="AN20" s="186">
        <f t="shared" si="432"/>
        <v>7991.6301369863013</v>
      </c>
      <c r="AO20" s="186">
        <f t="shared" si="432"/>
        <v>7733.8356164383549</v>
      </c>
      <c r="AP20" s="186">
        <f t="shared" si="432"/>
        <v>7991.6301369863013</v>
      </c>
      <c r="AQ20" s="186">
        <f t="shared" si="432"/>
        <v>7733.8356164383549</v>
      </c>
      <c r="AR20" s="186">
        <f t="shared" si="432"/>
        <v>7991.6301369863013</v>
      </c>
      <c r="AS20" s="186">
        <f t="shared" si="432"/>
        <v>7991.6301369863013</v>
      </c>
      <c r="AT20" s="186">
        <f t="shared" si="433"/>
        <v>7733.8356164383549</v>
      </c>
      <c r="AU20" s="186">
        <f t="shared" si="433"/>
        <v>7991.6301369863013</v>
      </c>
      <c r="AV20" s="186">
        <f t="shared" si="433"/>
        <v>7733.8356164383549</v>
      </c>
      <c r="AW20" s="186">
        <f t="shared" si="433"/>
        <v>7991.6301369863013</v>
      </c>
      <c r="AX20" s="186">
        <f t="shared" si="433"/>
        <v>7991.6301369863013</v>
      </c>
      <c r="AY20" s="186">
        <f t="shared" si="433"/>
        <v>7218.2465753424658</v>
      </c>
      <c r="AZ20" s="186">
        <f t="shared" si="433"/>
        <v>7991.6301369863013</v>
      </c>
      <c r="BA20" s="186">
        <f t="shared" si="433"/>
        <v>7733.8356164383549</v>
      </c>
      <c r="BB20" s="186">
        <f t="shared" si="433"/>
        <v>7991.6301369863013</v>
      </c>
      <c r="BC20" s="186">
        <f t="shared" si="433"/>
        <v>7733.8356164383549</v>
      </c>
      <c r="BD20" s="186">
        <f t="shared" si="433"/>
        <v>7991.6301369863013</v>
      </c>
      <c r="BE20" s="186">
        <f t="shared" si="433"/>
        <v>7991.6301369863013</v>
      </c>
      <c r="BF20" s="186">
        <f t="shared" si="433"/>
        <v>7733.8356164383549</v>
      </c>
      <c r="BG20" s="186">
        <f t="shared" si="433"/>
        <v>7991.6301369863013</v>
      </c>
      <c r="BH20" s="186">
        <f t="shared" si="433"/>
        <v>7733.8356164383549</v>
      </c>
      <c r="BI20" s="186">
        <f t="shared" si="433"/>
        <v>7991.6301369863013</v>
      </c>
      <c r="BJ20" s="186">
        <f t="shared" si="434"/>
        <v>0</v>
      </c>
      <c r="BK20" s="186">
        <f t="shared" si="434"/>
        <v>0</v>
      </c>
      <c r="BL20" s="186">
        <f t="shared" si="434"/>
        <v>0</v>
      </c>
      <c r="BM20" s="186">
        <f t="shared" si="434"/>
        <v>0</v>
      </c>
      <c r="BN20" s="186">
        <f t="shared" si="434"/>
        <v>0</v>
      </c>
      <c r="BO20" s="186">
        <f t="shared" si="434"/>
        <v>0</v>
      </c>
      <c r="BP20" s="186">
        <f t="shared" si="434"/>
        <v>0</v>
      </c>
      <c r="BQ20" s="186">
        <f t="shared" si="434"/>
        <v>0</v>
      </c>
      <c r="BR20" s="186">
        <f t="shared" si="434"/>
        <v>0</v>
      </c>
      <c r="BS20" s="186">
        <f t="shared" si="434"/>
        <v>0</v>
      </c>
      <c r="BT20" s="186">
        <f t="shared" si="434"/>
        <v>0</v>
      </c>
      <c r="BU20" s="186">
        <f t="shared" si="434"/>
        <v>0</v>
      </c>
      <c r="BV20" s="186">
        <f t="shared" si="31"/>
        <v>0</v>
      </c>
      <c r="BW20" s="186">
        <f t="shared" si="31"/>
        <v>0</v>
      </c>
      <c r="BX20" s="186">
        <f t="shared" si="31"/>
        <v>0</v>
      </c>
      <c r="BY20" s="186">
        <f t="shared" si="31"/>
        <v>0</v>
      </c>
      <c r="BZ20" s="186">
        <f t="shared" si="31"/>
        <v>0</v>
      </c>
      <c r="CA20" s="186">
        <f t="shared" si="31"/>
        <v>0</v>
      </c>
      <c r="CB20" s="186">
        <f t="shared" si="31"/>
        <v>0</v>
      </c>
      <c r="CC20" s="186">
        <f t="shared" si="31"/>
        <v>0</v>
      </c>
      <c r="CD20" s="186">
        <f t="shared" si="31"/>
        <v>0</v>
      </c>
      <c r="CE20" s="186">
        <f t="shared" si="31"/>
        <v>0</v>
      </c>
      <c r="CF20" s="186">
        <f t="shared" si="31"/>
        <v>0</v>
      </c>
      <c r="CG20" s="186">
        <f t="shared" si="31"/>
        <v>0</v>
      </c>
      <c r="CH20" s="186"/>
      <c r="CJ20" s="186">
        <f t="shared" si="216"/>
        <v>0</v>
      </c>
      <c r="CK20" s="186">
        <f t="shared" si="217"/>
        <v>0</v>
      </c>
      <c r="CL20" s="186">
        <f t="shared" si="218"/>
        <v>1</v>
      </c>
      <c r="CM20" s="186">
        <f t="shared" si="219"/>
        <v>1</v>
      </c>
      <c r="CN20" s="186">
        <f t="shared" si="220"/>
        <v>1</v>
      </c>
      <c r="CO20" s="186">
        <f t="shared" si="221"/>
        <v>1</v>
      </c>
      <c r="CP20" s="186">
        <f t="shared" si="222"/>
        <v>1</v>
      </c>
      <c r="CQ20" s="186">
        <f t="shared" si="223"/>
        <v>1</v>
      </c>
      <c r="CR20" s="186">
        <f t="shared" si="224"/>
        <v>1</v>
      </c>
      <c r="CS20" s="186">
        <f t="shared" si="225"/>
        <v>1</v>
      </c>
      <c r="CT20" s="186">
        <f t="shared" si="226"/>
        <v>1</v>
      </c>
      <c r="CU20" s="186">
        <f t="shared" si="227"/>
        <v>1</v>
      </c>
      <c r="CV20" s="186">
        <f t="shared" si="228"/>
        <v>1</v>
      </c>
      <c r="CW20" s="186">
        <f t="shared" si="229"/>
        <v>1</v>
      </c>
      <c r="CX20" s="186">
        <f t="shared" si="230"/>
        <v>1</v>
      </c>
      <c r="CY20" s="186">
        <f t="shared" si="231"/>
        <v>1</v>
      </c>
      <c r="CZ20" s="186">
        <f t="shared" si="232"/>
        <v>1</v>
      </c>
      <c r="DA20" s="186">
        <f t="shared" si="233"/>
        <v>1</v>
      </c>
      <c r="DB20" s="186">
        <f t="shared" si="234"/>
        <v>1</v>
      </c>
      <c r="DC20" s="186">
        <f t="shared" si="235"/>
        <v>1</v>
      </c>
      <c r="DD20" s="186">
        <f t="shared" si="236"/>
        <v>1</v>
      </c>
      <c r="DE20" s="186">
        <f t="shared" si="237"/>
        <v>1</v>
      </c>
      <c r="DF20" s="186">
        <f t="shared" si="238"/>
        <v>1</v>
      </c>
      <c r="DG20" s="186">
        <f t="shared" si="239"/>
        <v>1</v>
      </c>
      <c r="DH20" s="186">
        <f t="shared" si="240"/>
        <v>1</v>
      </c>
      <c r="DI20" s="186">
        <f t="shared" si="241"/>
        <v>1</v>
      </c>
      <c r="DJ20" s="186">
        <f t="shared" si="242"/>
        <v>1</v>
      </c>
      <c r="DK20" s="186">
        <f t="shared" si="243"/>
        <v>1</v>
      </c>
      <c r="DL20" s="186">
        <f t="shared" si="244"/>
        <v>1</v>
      </c>
      <c r="DM20" s="186">
        <f t="shared" si="245"/>
        <v>1</v>
      </c>
      <c r="DN20" s="186">
        <f t="shared" si="246"/>
        <v>1</v>
      </c>
      <c r="DO20" s="186">
        <f t="shared" si="247"/>
        <v>1</v>
      </c>
      <c r="DP20" s="186">
        <f t="shared" si="248"/>
        <v>1</v>
      </c>
      <c r="DQ20" s="186">
        <f t="shared" si="249"/>
        <v>1</v>
      </c>
      <c r="DR20" s="186">
        <f t="shared" si="250"/>
        <v>1</v>
      </c>
      <c r="DS20" s="186">
        <f t="shared" si="251"/>
        <v>1</v>
      </c>
      <c r="DT20" s="186">
        <f t="shared" si="252"/>
        <v>1</v>
      </c>
      <c r="DU20" s="186">
        <f t="shared" si="253"/>
        <v>1</v>
      </c>
      <c r="DV20" s="186">
        <f t="shared" si="254"/>
        <v>1</v>
      </c>
      <c r="DW20" s="186">
        <f t="shared" si="255"/>
        <v>1</v>
      </c>
      <c r="DX20" s="186">
        <f t="shared" si="256"/>
        <v>1</v>
      </c>
      <c r="DY20" s="186">
        <f t="shared" si="257"/>
        <v>1</v>
      </c>
      <c r="DZ20" s="186">
        <f t="shared" si="258"/>
        <v>1</v>
      </c>
      <c r="EA20" s="186">
        <f t="shared" si="259"/>
        <v>1</v>
      </c>
      <c r="EB20" s="186">
        <f t="shared" si="260"/>
        <v>1</v>
      </c>
      <c r="EC20" s="186">
        <f t="shared" si="261"/>
        <v>1</v>
      </c>
      <c r="ED20" s="186">
        <f t="shared" si="262"/>
        <v>1</v>
      </c>
      <c r="EE20" s="186">
        <f t="shared" si="263"/>
        <v>1</v>
      </c>
      <c r="EF20" s="186">
        <f t="shared" si="264"/>
        <v>0</v>
      </c>
      <c r="EG20" s="186">
        <f t="shared" si="265"/>
        <v>0</v>
      </c>
      <c r="EH20" s="186">
        <f t="shared" si="266"/>
        <v>0</v>
      </c>
      <c r="EI20" s="186">
        <f t="shared" si="267"/>
        <v>0</v>
      </c>
      <c r="EJ20" s="186">
        <f t="shared" si="268"/>
        <v>0</v>
      </c>
      <c r="EK20" s="186">
        <f t="shared" si="269"/>
        <v>0</v>
      </c>
      <c r="EL20" s="186">
        <f t="shared" si="270"/>
        <v>0</v>
      </c>
      <c r="EM20" s="186">
        <f t="shared" si="271"/>
        <v>0</v>
      </c>
      <c r="EN20" s="186">
        <f t="shared" si="272"/>
        <v>0</v>
      </c>
      <c r="EO20" s="186">
        <f t="shared" si="273"/>
        <v>0</v>
      </c>
      <c r="EP20" s="186">
        <f t="shared" si="274"/>
        <v>0</v>
      </c>
      <c r="EQ20" s="186">
        <f t="shared" si="275"/>
        <v>0</v>
      </c>
      <c r="ER20" s="186">
        <f t="shared" si="276"/>
        <v>0</v>
      </c>
      <c r="ES20" s="186">
        <f t="shared" si="277"/>
        <v>0</v>
      </c>
      <c r="ET20" s="186">
        <f t="shared" si="278"/>
        <v>0</v>
      </c>
      <c r="EU20" s="186">
        <f t="shared" si="279"/>
        <v>0</v>
      </c>
      <c r="EV20" s="186">
        <f t="shared" si="280"/>
        <v>0</v>
      </c>
      <c r="EW20" s="186">
        <f t="shared" si="281"/>
        <v>0</v>
      </c>
      <c r="EX20" s="186">
        <f t="shared" si="282"/>
        <v>0</v>
      </c>
      <c r="EY20" s="186">
        <f t="shared" si="283"/>
        <v>0</v>
      </c>
      <c r="EZ20" s="186">
        <f t="shared" si="284"/>
        <v>0</v>
      </c>
      <c r="FA20" s="186">
        <f t="shared" si="285"/>
        <v>0</v>
      </c>
      <c r="FB20" s="186">
        <f t="shared" si="286"/>
        <v>0</v>
      </c>
      <c r="FC20" s="186">
        <f t="shared" si="287"/>
        <v>0</v>
      </c>
      <c r="FE20" s="187">
        <f t="shared" si="288"/>
        <v>0</v>
      </c>
      <c r="FF20" s="187">
        <f t="shared" si="289"/>
        <v>0</v>
      </c>
      <c r="FG20" s="187">
        <f t="shared" si="290"/>
        <v>0.80645161290322576</v>
      </c>
      <c r="FH20" s="187">
        <f t="shared" si="291"/>
        <v>0.99999999999999989</v>
      </c>
      <c r="FI20" s="187">
        <f t="shared" si="292"/>
        <v>1</v>
      </c>
      <c r="FJ20" s="187">
        <f t="shared" si="293"/>
        <v>0.99999999999999989</v>
      </c>
      <c r="FK20" s="187">
        <f t="shared" si="294"/>
        <v>1</v>
      </c>
      <c r="FL20" s="187">
        <f t="shared" si="295"/>
        <v>1</v>
      </c>
      <c r="FM20" s="187">
        <f t="shared" si="296"/>
        <v>0.99999999999999989</v>
      </c>
      <c r="FN20" s="187">
        <f t="shared" si="297"/>
        <v>1</v>
      </c>
      <c r="FO20" s="187">
        <f t="shared" si="298"/>
        <v>0.99999999999999989</v>
      </c>
      <c r="FP20" s="187">
        <f t="shared" si="299"/>
        <v>1</v>
      </c>
      <c r="FQ20" s="187">
        <f t="shared" si="300"/>
        <v>1</v>
      </c>
      <c r="FR20" s="187">
        <f t="shared" si="301"/>
        <v>1</v>
      </c>
      <c r="FS20" s="187">
        <f t="shared" si="302"/>
        <v>1</v>
      </c>
      <c r="FT20" s="187">
        <f t="shared" si="303"/>
        <v>0.99999999999999989</v>
      </c>
      <c r="FU20" s="187">
        <f t="shared" si="304"/>
        <v>1</v>
      </c>
      <c r="FV20" s="187">
        <f t="shared" si="305"/>
        <v>0.99999999999999989</v>
      </c>
      <c r="FW20" s="187">
        <f t="shared" si="306"/>
        <v>1</v>
      </c>
      <c r="FX20" s="187">
        <f t="shared" si="307"/>
        <v>1</v>
      </c>
      <c r="FY20" s="187">
        <f t="shared" si="308"/>
        <v>0.99999999999999989</v>
      </c>
      <c r="FZ20" s="187">
        <f t="shared" si="309"/>
        <v>1</v>
      </c>
      <c r="GA20" s="187">
        <f t="shared" si="310"/>
        <v>0.99999999999999989</v>
      </c>
      <c r="GB20" s="187">
        <f t="shared" si="311"/>
        <v>1</v>
      </c>
      <c r="GC20" s="187">
        <f t="shared" si="312"/>
        <v>1</v>
      </c>
      <c r="GD20" s="187">
        <f t="shared" si="313"/>
        <v>1</v>
      </c>
      <c r="GE20" s="187">
        <f t="shared" si="314"/>
        <v>1</v>
      </c>
      <c r="GF20" s="187">
        <f t="shared" si="315"/>
        <v>0.99999999999999989</v>
      </c>
      <c r="GG20" s="187">
        <f t="shared" si="316"/>
        <v>1</v>
      </c>
      <c r="GH20" s="187">
        <f t="shared" si="317"/>
        <v>0.99999999999999989</v>
      </c>
      <c r="GI20" s="187">
        <f t="shared" si="318"/>
        <v>1</v>
      </c>
      <c r="GJ20" s="187">
        <f t="shared" si="319"/>
        <v>1</v>
      </c>
      <c r="GK20" s="187">
        <f t="shared" si="320"/>
        <v>0.99999999999999989</v>
      </c>
      <c r="GL20" s="187">
        <f t="shared" si="321"/>
        <v>1</v>
      </c>
      <c r="GM20" s="187">
        <f t="shared" si="322"/>
        <v>0.99999999999999989</v>
      </c>
      <c r="GN20" s="187">
        <f t="shared" si="323"/>
        <v>1</v>
      </c>
      <c r="GO20" s="187">
        <f t="shared" si="324"/>
        <v>1</v>
      </c>
      <c r="GP20" s="187">
        <f t="shared" si="325"/>
        <v>1</v>
      </c>
      <c r="GQ20" s="187">
        <f t="shared" si="326"/>
        <v>1</v>
      </c>
      <c r="GR20" s="187">
        <f t="shared" si="327"/>
        <v>0.99999999999999989</v>
      </c>
      <c r="GS20" s="187">
        <f t="shared" si="328"/>
        <v>1</v>
      </c>
      <c r="GT20" s="187">
        <f t="shared" si="329"/>
        <v>0.99999999999999989</v>
      </c>
      <c r="GU20" s="187">
        <f t="shared" si="330"/>
        <v>1</v>
      </c>
      <c r="GV20" s="187">
        <f t="shared" si="331"/>
        <v>1</v>
      </c>
      <c r="GW20" s="187">
        <f t="shared" si="332"/>
        <v>0.99999999999999989</v>
      </c>
      <c r="GX20" s="187">
        <f t="shared" si="333"/>
        <v>1</v>
      </c>
      <c r="GY20" s="187">
        <f t="shared" si="334"/>
        <v>0.99999999999999989</v>
      </c>
      <c r="GZ20" s="187">
        <f t="shared" si="335"/>
        <v>1</v>
      </c>
      <c r="HA20" s="187">
        <f t="shared" si="336"/>
        <v>0</v>
      </c>
      <c r="HB20" s="187">
        <f t="shared" si="337"/>
        <v>0</v>
      </c>
      <c r="HC20" s="187">
        <f t="shared" si="338"/>
        <v>0</v>
      </c>
      <c r="HD20" s="187">
        <f t="shared" si="339"/>
        <v>0</v>
      </c>
      <c r="HE20" s="187">
        <f t="shared" si="340"/>
        <v>0</v>
      </c>
      <c r="HF20" s="187">
        <f t="shared" si="341"/>
        <v>0</v>
      </c>
      <c r="HG20" s="187">
        <f t="shared" si="342"/>
        <v>0</v>
      </c>
      <c r="HH20" s="187">
        <f t="shared" si="343"/>
        <v>0</v>
      </c>
      <c r="HI20" s="187">
        <f t="shared" si="344"/>
        <v>0</v>
      </c>
      <c r="HJ20" s="187">
        <f t="shared" si="345"/>
        <v>0</v>
      </c>
      <c r="HK20" s="187">
        <f t="shared" si="346"/>
        <v>0</v>
      </c>
      <c r="HL20" s="187">
        <f t="shared" si="347"/>
        <v>0</v>
      </c>
      <c r="HM20" s="187">
        <f t="shared" si="348"/>
        <v>0</v>
      </c>
      <c r="HN20" s="187">
        <f t="shared" si="349"/>
        <v>0</v>
      </c>
      <c r="HO20" s="187">
        <f t="shared" si="350"/>
        <v>0</v>
      </c>
      <c r="HP20" s="187">
        <f t="shared" si="351"/>
        <v>0</v>
      </c>
      <c r="HQ20" s="187">
        <f t="shared" si="352"/>
        <v>0</v>
      </c>
      <c r="HR20" s="187">
        <f t="shared" si="353"/>
        <v>0</v>
      </c>
      <c r="HS20" s="187">
        <f t="shared" si="354"/>
        <v>0</v>
      </c>
      <c r="HT20" s="187">
        <f t="shared" si="355"/>
        <v>0</v>
      </c>
      <c r="HU20" s="187">
        <f t="shared" si="356"/>
        <v>0</v>
      </c>
      <c r="HV20" s="187">
        <f t="shared" si="357"/>
        <v>0</v>
      </c>
      <c r="HW20" s="187">
        <f t="shared" si="358"/>
        <v>0</v>
      </c>
      <c r="HX20" s="187">
        <f t="shared" si="359"/>
        <v>0</v>
      </c>
      <c r="HY20" s="187"/>
      <c r="IB20" s="188">
        <f t="shared" si="360"/>
        <v>0</v>
      </c>
      <c r="IC20" s="188">
        <f t="shared" si="361"/>
        <v>0</v>
      </c>
      <c r="ID20" s="188">
        <f t="shared" si="362"/>
        <v>85</v>
      </c>
      <c r="IE20" s="188">
        <f t="shared" si="363"/>
        <v>85</v>
      </c>
      <c r="IF20" s="188">
        <f t="shared" si="364"/>
        <v>85</v>
      </c>
      <c r="IG20" s="188">
        <f t="shared" si="365"/>
        <v>85</v>
      </c>
      <c r="IH20" s="188">
        <f t="shared" si="366"/>
        <v>85</v>
      </c>
      <c r="II20" s="188">
        <f t="shared" si="367"/>
        <v>85</v>
      </c>
      <c r="IJ20" s="188">
        <f t="shared" si="368"/>
        <v>85</v>
      </c>
      <c r="IK20" s="188">
        <f t="shared" si="369"/>
        <v>85</v>
      </c>
      <c r="IL20" s="188">
        <f t="shared" si="370"/>
        <v>85</v>
      </c>
      <c r="IM20" s="188">
        <f t="shared" si="371"/>
        <v>85</v>
      </c>
      <c r="IN20" s="188">
        <f t="shared" si="372"/>
        <v>85</v>
      </c>
      <c r="IO20" s="188">
        <f t="shared" si="373"/>
        <v>85</v>
      </c>
      <c r="IP20" s="188">
        <f t="shared" si="374"/>
        <v>85</v>
      </c>
      <c r="IQ20" s="188">
        <f t="shared" si="375"/>
        <v>85</v>
      </c>
      <c r="IR20" s="188">
        <f t="shared" si="376"/>
        <v>85</v>
      </c>
      <c r="IS20" s="188">
        <f t="shared" si="377"/>
        <v>85</v>
      </c>
      <c r="IT20" s="188">
        <f t="shared" si="378"/>
        <v>85</v>
      </c>
      <c r="IU20" s="188">
        <f t="shared" si="379"/>
        <v>85</v>
      </c>
      <c r="IV20" s="188">
        <f t="shared" si="380"/>
        <v>85</v>
      </c>
      <c r="IW20" s="188">
        <f t="shared" si="381"/>
        <v>85</v>
      </c>
      <c r="IX20" s="188">
        <f t="shared" si="382"/>
        <v>85</v>
      </c>
      <c r="IY20" s="188">
        <f t="shared" si="383"/>
        <v>85</v>
      </c>
      <c r="IZ20" s="188">
        <f t="shared" si="384"/>
        <v>85</v>
      </c>
      <c r="JA20" s="188">
        <f t="shared" si="385"/>
        <v>85</v>
      </c>
      <c r="JB20" s="188">
        <f t="shared" si="386"/>
        <v>85</v>
      </c>
      <c r="JC20" s="188">
        <f t="shared" si="387"/>
        <v>85</v>
      </c>
      <c r="JD20" s="188">
        <f t="shared" si="388"/>
        <v>85</v>
      </c>
      <c r="JE20" s="188">
        <f t="shared" si="389"/>
        <v>85</v>
      </c>
      <c r="JF20" s="188">
        <f t="shared" si="390"/>
        <v>85</v>
      </c>
      <c r="JG20" s="188">
        <f t="shared" si="391"/>
        <v>85</v>
      </c>
      <c r="JH20" s="188">
        <f t="shared" si="392"/>
        <v>85</v>
      </c>
      <c r="JI20" s="188">
        <f t="shared" si="393"/>
        <v>85</v>
      </c>
      <c r="JJ20" s="188">
        <f t="shared" si="394"/>
        <v>85</v>
      </c>
      <c r="JK20" s="188">
        <f t="shared" si="395"/>
        <v>85</v>
      </c>
      <c r="JL20" s="188">
        <f t="shared" si="396"/>
        <v>85</v>
      </c>
      <c r="JM20" s="188">
        <f t="shared" si="397"/>
        <v>85</v>
      </c>
      <c r="JN20" s="188">
        <f t="shared" si="398"/>
        <v>85</v>
      </c>
      <c r="JO20" s="188">
        <f t="shared" si="399"/>
        <v>85</v>
      </c>
      <c r="JP20" s="188">
        <f t="shared" si="400"/>
        <v>85</v>
      </c>
      <c r="JQ20" s="188">
        <f t="shared" si="401"/>
        <v>85</v>
      </c>
      <c r="JR20" s="188">
        <f t="shared" si="402"/>
        <v>85</v>
      </c>
      <c r="JS20" s="188">
        <f t="shared" si="403"/>
        <v>85</v>
      </c>
      <c r="JT20" s="188">
        <f t="shared" si="404"/>
        <v>85</v>
      </c>
      <c r="JU20" s="188">
        <f t="shared" si="405"/>
        <v>85</v>
      </c>
      <c r="JV20" s="188">
        <f t="shared" si="406"/>
        <v>85</v>
      </c>
      <c r="JW20" s="188">
        <f t="shared" si="407"/>
        <v>85</v>
      </c>
      <c r="JX20" s="188">
        <f t="shared" si="408"/>
        <v>0</v>
      </c>
      <c r="JY20" s="188">
        <f t="shared" si="409"/>
        <v>0</v>
      </c>
      <c r="JZ20" s="188">
        <f t="shared" si="410"/>
        <v>0</v>
      </c>
      <c r="KA20" s="188">
        <f t="shared" si="411"/>
        <v>0</v>
      </c>
      <c r="KB20" s="188">
        <f t="shared" si="412"/>
        <v>0</v>
      </c>
      <c r="KC20" s="188">
        <f t="shared" si="413"/>
        <v>0</v>
      </c>
      <c r="KD20" s="188">
        <f t="shared" si="414"/>
        <v>0</v>
      </c>
      <c r="KE20" s="188">
        <f t="shared" si="415"/>
        <v>0</v>
      </c>
      <c r="KF20" s="188">
        <f t="shared" si="416"/>
        <v>0</v>
      </c>
      <c r="KG20" s="188">
        <f t="shared" si="417"/>
        <v>0</v>
      </c>
      <c r="KH20" s="188">
        <f t="shared" si="418"/>
        <v>0</v>
      </c>
      <c r="KI20" s="188">
        <f t="shared" si="419"/>
        <v>0</v>
      </c>
      <c r="KJ20" s="188">
        <f t="shared" si="420"/>
        <v>0</v>
      </c>
      <c r="KK20" s="188">
        <f t="shared" si="421"/>
        <v>0</v>
      </c>
      <c r="KL20" s="188">
        <f t="shared" si="422"/>
        <v>0</v>
      </c>
      <c r="KM20" s="188">
        <f t="shared" si="423"/>
        <v>0</v>
      </c>
      <c r="KN20" s="188">
        <f t="shared" si="424"/>
        <v>0</v>
      </c>
      <c r="KO20" s="188">
        <f t="shared" si="425"/>
        <v>0</v>
      </c>
      <c r="KP20" s="188">
        <f t="shared" si="426"/>
        <v>0</v>
      </c>
      <c r="KQ20" s="188">
        <f t="shared" si="427"/>
        <v>0</v>
      </c>
      <c r="KR20" s="188">
        <f t="shared" si="428"/>
        <v>0</v>
      </c>
      <c r="KS20" s="188">
        <f t="shared" si="429"/>
        <v>0</v>
      </c>
      <c r="KT20" s="188">
        <f t="shared" si="430"/>
        <v>0</v>
      </c>
      <c r="KU20" s="188">
        <f t="shared" si="431"/>
        <v>0</v>
      </c>
    </row>
    <row r="21" spans="1:307" s="95" customFormat="1" ht="15.6" x14ac:dyDescent="0.3">
      <c r="A21" s="157" t="s">
        <v>155</v>
      </c>
      <c r="B21" s="112" t="s">
        <v>666</v>
      </c>
      <c r="C21" s="112" t="s">
        <v>667</v>
      </c>
      <c r="D21" s="113"/>
      <c r="E21" s="113" t="s">
        <v>118</v>
      </c>
      <c r="F21" s="113">
        <v>1</v>
      </c>
      <c r="G21" s="114">
        <v>66300</v>
      </c>
      <c r="H21" s="115"/>
      <c r="I21" s="116">
        <v>0.107</v>
      </c>
      <c r="J21" s="114">
        <v>85</v>
      </c>
      <c r="K21" s="117">
        <v>44760</v>
      </c>
      <c r="L21" s="118">
        <v>46022</v>
      </c>
      <c r="M21" s="119"/>
      <c r="N21" s="186">
        <f t="shared" si="215"/>
        <v>0</v>
      </c>
      <c r="O21" s="186">
        <f t="shared" si="215"/>
        <v>0</v>
      </c>
      <c r="P21" s="186">
        <f t="shared" si="215"/>
        <v>0</v>
      </c>
      <c r="Q21" s="186">
        <f t="shared" si="215"/>
        <v>0</v>
      </c>
      <c r="R21" s="186">
        <f t="shared" si="215"/>
        <v>0</v>
      </c>
      <c r="S21" s="186">
        <f t="shared" si="215"/>
        <v>0</v>
      </c>
      <c r="T21" s="186">
        <f t="shared" si="215"/>
        <v>2815.1161643835617</v>
      </c>
      <c r="U21" s="186">
        <f t="shared" si="215"/>
        <v>6233.4715068493142</v>
      </c>
      <c r="V21" s="186">
        <f t="shared" si="215"/>
        <v>6032.3917808219176</v>
      </c>
      <c r="W21" s="186">
        <f t="shared" si="215"/>
        <v>6233.4715068493142</v>
      </c>
      <c r="X21" s="186">
        <f t="shared" si="215"/>
        <v>6032.3917808219176</v>
      </c>
      <c r="Y21" s="186">
        <f t="shared" si="215"/>
        <v>6233.4715068493142</v>
      </c>
      <c r="Z21" s="186">
        <f t="shared" si="215"/>
        <v>6233.4715068493142</v>
      </c>
      <c r="AA21" s="186">
        <f t="shared" si="215"/>
        <v>5630.2323287671234</v>
      </c>
      <c r="AB21" s="186">
        <f t="shared" si="215"/>
        <v>6233.4715068493142</v>
      </c>
      <c r="AC21" s="186">
        <f t="shared" si="215"/>
        <v>6032.3917808219176</v>
      </c>
      <c r="AD21" s="186">
        <f t="shared" si="432"/>
        <v>6233.4715068493142</v>
      </c>
      <c r="AE21" s="186">
        <f t="shared" si="432"/>
        <v>6032.3917808219176</v>
      </c>
      <c r="AF21" s="186">
        <f t="shared" si="432"/>
        <v>6233.4715068493142</v>
      </c>
      <c r="AG21" s="186">
        <f t="shared" si="432"/>
        <v>6233.4715068493142</v>
      </c>
      <c r="AH21" s="186">
        <f t="shared" si="432"/>
        <v>6032.3917808219176</v>
      </c>
      <c r="AI21" s="186">
        <f t="shared" si="432"/>
        <v>6233.4715068493142</v>
      </c>
      <c r="AJ21" s="186">
        <f t="shared" si="432"/>
        <v>6032.3917808219176</v>
      </c>
      <c r="AK21" s="186">
        <f t="shared" si="432"/>
        <v>6233.4715068493142</v>
      </c>
      <c r="AL21" s="186">
        <f t="shared" si="432"/>
        <v>6233.4715068493142</v>
      </c>
      <c r="AM21" s="186">
        <f t="shared" si="432"/>
        <v>5831.3120547945209</v>
      </c>
      <c r="AN21" s="186">
        <f t="shared" si="432"/>
        <v>6233.4715068493142</v>
      </c>
      <c r="AO21" s="186">
        <f t="shared" si="432"/>
        <v>6032.3917808219176</v>
      </c>
      <c r="AP21" s="186">
        <f t="shared" si="432"/>
        <v>6233.4715068493142</v>
      </c>
      <c r="AQ21" s="186">
        <f t="shared" si="432"/>
        <v>6032.3917808219176</v>
      </c>
      <c r="AR21" s="186">
        <f t="shared" si="432"/>
        <v>6233.4715068493142</v>
      </c>
      <c r="AS21" s="186">
        <f t="shared" si="432"/>
        <v>6233.4715068493142</v>
      </c>
      <c r="AT21" s="186">
        <f t="shared" si="433"/>
        <v>6032.3917808219176</v>
      </c>
      <c r="AU21" s="186">
        <f t="shared" si="433"/>
        <v>6233.4715068493142</v>
      </c>
      <c r="AV21" s="186">
        <f t="shared" si="433"/>
        <v>6032.3917808219176</v>
      </c>
      <c r="AW21" s="186">
        <f t="shared" si="433"/>
        <v>6233.4715068493142</v>
      </c>
      <c r="AX21" s="186">
        <f t="shared" si="433"/>
        <v>6233.4715068493142</v>
      </c>
      <c r="AY21" s="186">
        <f t="shared" si="433"/>
        <v>5630.2323287671234</v>
      </c>
      <c r="AZ21" s="186">
        <f t="shared" si="433"/>
        <v>6233.4715068493142</v>
      </c>
      <c r="BA21" s="186">
        <f t="shared" si="433"/>
        <v>6032.3917808219176</v>
      </c>
      <c r="BB21" s="186">
        <f t="shared" si="433"/>
        <v>6233.4715068493142</v>
      </c>
      <c r="BC21" s="186">
        <f t="shared" si="433"/>
        <v>6032.3917808219176</v>
      </c>
      <c r="BD21" s="186">
        <f t="shared" si="433"/>
        <v>6233.4715068493142</v>
      </c>
      <c r="BE21" s="186">
        <f t="shared" si="433"/>
        <v>6233.4715068493142</v>
      </c>
      <c r="BF21" s="186">
        <f t="shared" si="433"/>
        <v>6032.3917808219176</v>
      </c>
      <c r="BG21" s="186">
        <f t="shared" si="433"/>
        <v>6233.4715068493142</v>
      </c>
      <c r="BH21" s="186">
        <f t="shared" si="433"/>
        <v>6032.3917808219176</v>
      </c>
      <c r="BI21" s="186">
        <f t="shared" si="433"/>
        <v>6233.4715068493142</v>
      </c>
      <c r="BJ21" s="186">
        <f t="shared" si="434"/>
        <v>0</v>
      </c>
      <c r="BK21" s="186">
        <f t="shared" si="434"/>
        <v>0</v>
      </c>
      <c r="BL21" s="186">
        <f t="shared" si="434"/>
        <v>0</v>
      </c>
      <c r="BM21" s="186">
        <f t="shared" si="434"/>
        <v>0</v>
      </c>
      <c r="BN21" s="186">
        <f t="shared" si="434"/>
        <v>0</v>
      </c>
      <c r="BO21" s="186">
        <f t="shared" si="434"/>
        <v>0</v>
      </c>
      <c r="BP21" s="186">
        <f t="shared" si="434"/>
        <v>0</v>
      </c>
      <c r="BQ21" s="186">
        <f t="shared" si="434"/>
        <v>0</v>
      </c>
      <c r="BR21" s="186">
        <f t="shared" si="434"/>
        <v>0</v>
      </c>
      <c r="BS21" s="186">
        <f t="shared" si="434"/>
        <v>0</v>
      </c>
      <c r="BT21" s="186">
        <f t="shared" si="434"/>
        <v>0</v>
      </c>
      <c r="BU21" s="186">
        <f t="shared" si="434"/>
        <v>0</v>
      </c>
      <c r="BV21" s="186">
        <f t="shared" si="31"/>
        <v>0</v>
      </c>
      <c r="BW21" s="186">
        <f t="shared" si="31"/>
        <v>0</v>
      </c>
      <c r="BX21" s="186">
        <f t="shared" si="31"/>
        <v>0</v>
      </c>
      <c r="BY21" s="186">
        <f t="shared" si="31"/>
        <v>0</v>
      </c>
      <c r="BZ21" s="186">
        <f t="shared" si="31"/>
        <v>0</v>
      </c>
      <c r="CA21" s="186">
        <f t="shared" si="31"/>
        <v>0</v>
      </c>
      <c r="CB21" s="186">
        <f t="shared" si="31"/>
        <v>0</v>
      </c>
      <c r="CC21" s="186">
        <f t="shared" ref="BV21:CG44" si="435">IF($E21="PT",IF(AND($K21&lt;=CC$5,$L21&gt;CC$6),$G21*$H21*$F21,IF(AND($K21&gt;CC$5,$K21&lt;=CC$6),(CC$6-$K21+1)/CC$4*$G21*$F21*$H21,IF(AND($L21&gt;=CC$5,$L21&lt;=CC$6),($L21-CC$5+1)/CC$4*$G21*$F21*$H21,0)))*(1+$I21),IF(AND($K21&lt;=CC$5,$L21&gt;CC$6),CC$4/365*$G21*$F21,IF(AND($K21&gt;CC$5,$K21&lt;=CC$6),(CC$6-$K21+1)/365*$G21*$F21,IF(AND($L21&gt;=CC$5,$L21&lt;=CC$6),($L21-CC$5+1)/365*$G21*$F21,0)))*(1+$I21))</f>
        <v>0</v>
      </c>
      <c r="CD21" s="186">
        <f t="shared" si="435"/>
        <v>0</v>
      </c>
      <c r="CE21" s="186">
        <f t="shared" si="435"/>
        <v>0</v>
      </c>
      <c r="CF21" s="186">
        <f t="shared" si="435"/>
        <v>0</v>
      </c>
      <c r="CG21" s="186">
        <f t="shared" si="435"/>
        <v>0</v>
      </c>
      <c r="CH21" s="186"/>
      <c r="CJ21" s="186">
        <f t="shared" si="216"/>
        <v>0</v>
      </c>
      <c r="CK21" s="186">
        <f t="shared" si="217"/>
        <v>0</v>
      </c>
      <c r="CL21" s="186">
        <f t="shared" si="218"/>
        <v>0</v>
      </c>
      <c r="CM21" s="186">
        <f t="shared" si="219"/>
        <v>0</v>
      </c>
      <c r="CN21" s="186">
        <f t="shared" si="220"/>
        <v>0</v>
      </c>
      <c r="CO21" s="186">
        <f t="shared" si="221"/>
        <v>0</v>
      </c>
      <c r="CP21" s="186">
        <f t="shared" si="222"/>
        <v>1</v>
      </c>
      <c r="CQ21" s="186">
        <f t="shared" si="223"/>
        <v>1</v>
      </c>
      <c r="CR21" s="186">
        <f t="shared" si="224"/>
        <v>1</v>
      </c>
      <c r="CS21" s="186">
        <f t="shared" si="225"/>
        <v>1</v>
      </c>
      <c r="CT21" s="186">
        <f t="shared" si="226"/>
        <v>1</v>
      </c>
      <c r="CU21" s="186">
        <f t="shared" si="227"/>
        <v>1</v>
      </c>
      <c r="CV21" s="186">
        <f t="shared" si="228"/>
        <v>1</v>
      </c>
      <c r="CW21" s="186">
        <f t="shared" si="229"/>
        <v>1</v>
      </c>
      <c r="CX21" s="186">
        <f t="shared" si="230"/>
        <v>1</v>
      </c>
      <c r="CY21" s="186">
        <f t="shared" si="231"/>
        <v>1</v>
      </c>
      <c r="CZ21" s="186">
        <f t="shared" si="232"/>
        <v>1</v>
      </c>
      <c r="DA21" s="186">
        <f t="shared" si="233"/>
        <v>1</v>
      </c>
      <c r="DB21" s="186">
        <f t="shared" si="234"/>
        <v>1</v>
      </c>
      <c r="DC21" s="186">
        <f t="shared" si="235"/>
        <v>1</v>
      </c>
      <c r="DD21" s="186">
        <f t="shared" si="236"/>
        <v>1</v>
      </c>
      <c r="DE21" s="186">
        <f t="shared" si="237"/>
        <v>1</v>
      </c>
      <c r="DF21" s="186">
        <f t="shared" si="238"/>
        <v>1</v>
      </c>
      <c r="DG21" s="186">
        <f t="shared" si="239"/>
        <v>1</v>
      </c>
      <c r="DH21" s="186">
        <f t="shared" si="240"/>
        <v>1</v>
      </c>
      <c r="DI21" s="186">
        <f t="shared" si="241"/>
        <v>1</v>
      </c>
      <c r="DJ21" s="186">
        <f t="shared" si="242"/>
        <v>1</v>
      </c>
      <c r="DK21" s="186">
        <f t="shared" si="243"/>
        <v>1</v>
      </c>
      <c r="DL21" s="186">
        <f t="shared" si="244"/>
        <v>1</v>
      </c>
      <c r="DM21" s="186">
        <f t="shared" si="245"/>
        <v>1</v>
      </c>
      <c r="DN21" s="186">
        <f t="shared" si="246"/>
        <v>1</v>
      </c>
      <c r="DO21" s="186">
        <f t="shared" si="247"/>
        <v>1</v>
      </c>
      <c r="DP21" s="186">
        <f t="shared" si="248"/>
        <v>1</v>
      </c>
      <c r="DQ21" s="186">
        <f t="shared" si="249"/>
        <v>1</v>
      </c>
      <c r="DR21" s="186">
        <f t="shared" si="250"/>
        <v>1</v>
      </c>
      <c r="DS21" s="186">
        <f t="shared" si="251"/>
        <v>1</v>
      </c>
      <c r="DT21" s="186">
        <f t="shared" si="252"/>
        <v>1</v>
      </c>
      <c r="DU21" s="186">
        <f t="shared" si="253"/>
        <v>1</v>
      </c>
      <c r="DV21" s="186">
        <f t="shared" si="254"/>
        <v>1</v>
      </c>
      <c r="DW21" s="186">
        <f t="shared" si="255"/>
        <v>1</v>
      </c>
      <c r="DX21" s="186">
        <f t="shared" si="256"/>
        <v>1</v>
      </c>
      <c r="DY21" s="186">
        <f t="shared" si="257"/>
        <v>1</v>
      </c>
      <c r="DZ21" s="186">
        <f t="shared" si="258"/>
        <v>1</v>
      </c>
      <c r="EA21" s="186">
        <f t="shared" si="259"/>
        <v>1</v>
      </c>
      <c r="EB21" s="186">
        <f t="shared" si="260"/>
        <v>1</v>
      </c>
      <c r="EC21" s="186">
        <f t="shared" si="261"/>
        <v>1</v>
      </c>
      <c r="ED21" s="186">
        <f t="shared" si="262"/>
        <v>1</v>
      </c>
      <c r="EE21" s="186">
        <f t="shared" si="263"/>
        <v>1</v>
      </c>
      <c r="EF21" s="186">
        <f t="shared" si="264"/>
        <v>0</v>
      </c>
      <c r="EG21" s="186">
        <f t="shared" si="265"/>
        <v>0</v>
      </c>
      <c r="EH21" s="186">
        <f t="shared" si="266"/>
        <v>0</v>
      </c>
      <c r="EI21" s="186">
        <f t="shared" si="267"/>
        <v>0</v>
      </c>
      <c r="EJ21" s="186">
        <f t="shared" si="268"/>
        <v>0</v>
      </c>
      <c r="EK21" s="186">
        <f t="shared" si="269"/>
        <v>0</v>
      </c>
      <c r="EL21" s="186">
        <f t="shared" si="270"/>
        <v>0</v>
      </c>
      <c r="EM21" s="186">
        <f t="shared" si="271"/>
        <v>0</v>
      </c>
      <c r="EN21" s="186">
        <f t="shared" si="272"/>
        <v>0</v>
      </c>
      <c r="EO21" s="186">
        <f t="shared" si="273"/>
        <v>0</v>
      </c>
      <c r="EP21" s="186">
        <f t="shared" si="274"/>
        <v>0</v>
      </c>
      <c r="EQ21" s="186">
        <f t="shared" si="275"/>
        <v>0</v>
      </c>
      <c r="ER21" s="186">
        <f t="shared" si="276"/>
        <v>0</v>
      </c>
      <c r="ES21" s="186">
        <f t="shared" si="277"/>
        <v>0</v>
      </c>
      <c r="ET21" s="186">
        <f t="shared" si="278"/>
        <v>0</v>
      </c>
      <c r="EU21" s="186">
        <f t="shared" si="279"/>
        <v>0</v>
      </c>
      <c r="EV21" s="186">
        <f t="shared" si="280"/>
        <v>0</v>
      </c>
      <c r="EW21" s="186">
        <f t="shared" si="281"/>
        <v>0</v>
      </c>
      <c r="EX21" s="186">
        <f t="shared" si="282"/>
        <v>0</v>
      </c>
      <c r="EY21" s="186">
        <f t="shared" si="283"/>
        <v>0</v>
      </c>
      <c r="EZ21" s="186">
        <f t="shared" si="284"/>
        <v>0</v>
      </c>
      <c r="FA21" s="186">
        <f t="shared" si="285"/>
        <v>0</v>
      </c>
      <c r="FB21" s="186">
        <f t="shared" si="286"/>
        <v>0</v>
      </c>
      <c r="FC21" s="186">
        <f t="shared" si="287"/>
        <v>0</v>
      </c>
      <c r="FE21" s="187">
        <f t="shared" si="288"/>
        <v>0</v>
      </c>
      <c r="FF21" s="187">
        <f t="shared" si="289"/>
        <v>0</v>
      </c>
      <c r="FG21" s="187">
        <f t="shared" si="290"/>
        <v>0</v>
      </c>
      <c r="FH21" s="187">
        <f t="shared" si="291"/>
        <v>0</v>
      </c>
      <c r="FI21" s="187">
        <f t="shared" si="292"/>
        <v>0</v>
      </c>
      <c r="FJ21" s="187">
        <f t="shared" si="293"/>
        <v>0</v>
      </c>
      <c r="FK21" s="187">
        <f t="shared" si="294"/>
        <v>0.45161290322580644</v>
      </c>
      <c r="FL21" s="187">
        <f t="shared" si="295"/>
        <v>0.99999999999999989</v>
      </c>
      <c r="FM21" s="187">
        <f t="shared" si="296"/>
        <v>1</v>
      </c>
      <c r="FN21" s="187">
        <f t="shared" si="297"/>
        <v>0.99999999999999989</v>
      </c>
      <c r="FO21" s="187">
        <f t="shared" si="298"/>
        <v>1</v>
      </c>
      <c r="FP21" s="187">
        <f t="shared" si="299"/>
        <v>0.99999999999999989</v>
      </c>
      <c r="FQ21" s="187">
        <f t="shared" si="300"/>
        <v>0.99999999999999989</v>
      </c>
      <c r="FR21" s="187">
        <f t="shared" si="301"/>
        <v>1</v>
      </c>
      <c r="FS21" s="187">
        <f t="shared" si="302"/>
        <v>0.99999999999999989</v>
      </c>
      <c r="FT21" s="187">
        <f t="shared" si="303"/>
        <v>1</v>
      </c>
      <c r="FU21" s="187">
        <f t="shared" si="304"/>
        <v>0.99999999999999989</v>
      </c>
      <c r="FV21" s="187">
        <f t="shared" si="305"/>
        <v>1</v>
      </c>
      <c r="FW21" s="187">
        <f t="shared" si="306"/>
        <v>0.99999999999999989</v>
      </c>
      <c r="FX21" s="187">
        <f t="shared" si="307"/>
        <v>0.99999999999999989</v>
      </c>
      <c r="FY21" s="187">
        <f t="shared" si="308"/>
        <v>1</v>
      </c>
      <c r="FZ21" s="187">
        <f t="shared" si="309"/>
        <v>0.99999999999999989</v>
      </c>
      <c r="GA21" s="187">
        <f t="shared" si="310"/>
        <v>1</v>
      </c>
      <c r="GB21" s="187">
        <f t="shared" si="311"/>
        <v>0.99999999999999989</v>
      </c>
      <c r="GC21" s="187">
        <f t="shared" si="312"/>
        <v>0.99999999999999989</v>
      </c>
      <c r="GD21" s="187">
        <f t="shared" si="313"/>
        <v>1</v>
      </c>
      <c r="GE21" s="187">
        <f t="shared" si="314"/>
        <v>0.99999999999999989</v>
      </c>
      <c r="GF21" s="187">
        <f t="shared" si="315"/>
        <v>1</v>
      </c>
      <c r="GG21" s="187">
        <f t="shared" si="316"/>
        <v>0.99999999999999989</v>
      </c>
      <c r="GH21" s="187">
        <f t="shared" si="317"/>
        <v>1</v>
      </c>
      <c r="GI21" s="187">
        <f t="shared" si="318"/>
        <v>0.99999999999999989</v>
      </c>
      <c r="GJ21" s="187">
        <f t="shared" si="319"/>
        <v>0.99999999999999989</v>
      </c>
      <c r="GK21" s="187">
        <f t="shared" si="320"/>
        <v>1</v>
      </c>
      <c r="GL21" s="187">
        <f t="shared" si="321"/>
        <v>0.99999999999999989</v>
      </c>
      <c r="GM21" s="187">
        <f t="shared" si="322"/>
        <v>1</v>
      </c>
      <c r="GN21" s="187">
        <f t="shared" si="323"/>
        <v>0.99999999999999989</v>
      </c>
      <c r="GO21" s="187">
        <f t="shared" si="324"/>
        <v>0.99999999999999989</v>
      </c>
      <c r="GP21" s="187">
        <f t="shared" si="325"/>
        <v>1</v>
      </c>
      <c r="GQ21" s="187">
        <f t="shared" si="326"/>
        <v>0.99999999999999989</v>
      </c>
      <c r="GR21" s="187">
        <f t="shared" si="327"/>
        <v>1</v>
      </c>
      <c r="GS21" s="187">
        <f t="shared" si="328"/>
        <v>0.99999999999999989</v>
      </c>
      <c r="GT21" s="187">
        <f t="shared" si="329"/>
        <v>1</v>
      </c>
      <c r="GU21" s="187">
        <f t="shared" si="330"/>
        <v>0.99999999999999989</v>
      </c>
      <c r="GV21" s="187">
        <f t="shared" si="331"/>
        <v>0.99999999999999989</v>
      </c>
      <c r="GW21" s="187">
        <f t="shared" si="332"/>
        <v>1</v>
      </c>
      <c r="GX21" s="187">
        <f t="shared" si="333"/>
        <v>0.99999999999999989</v>
      </c>
      <c r="GY21" s="187">
        <f t="shared" si="334"/>
        <v>1</v>
      </c>
      <c r="GZ21" s="187">
        <f t="shared" si="335"/>
        <v>0.99999999999999989</v>
      </c>
      <c r="HA21" s="187">
        <f t="shared" si="336"/>
        <v>0</v>
      </c>
      <c r="HB21" s="187">
        <f t="shared" si="337"/>
        <v>0</v>
      </c>
      <c r="HC21" s="187">
        <f t="shared" si="338"/>
        <v>0</v>
      </c>
      <c r="HD21" s="187">
        <f t="shared" si="339"/>
        <v>0</v>
      </c>
      <c r="HE21" s="187">
        <f t="shared" si="340"/>
        <v>0</v>
      </c>
      <c r="HF21" s="187">
        <f t="shared" si="341"/>
        <v>0</v>
      </c>
      <c r="HG21" s="187">
        <f t="shared" si="342"/>
        <v>0</v>
      </c>
      <c r="HH21" s="187">
        <f t="shared" si="343"/>
        <v>0</v>
      </c>
      <c r="HI21" s="187">
        <f t="shared" si="344"/>
        <v>0</v>
      </c>
      <c r="HJ21" s="187">
        <f t="shared" si="345"/>
        <v>0</v>
      </c>
      <c r="HK21" s="187">
        <f t="shared" si="346"/>
        <v>0</v>
      </c>
      <c r="HL21" s="187">
        <f t="shared" si="347"/>
        <v>0</v>
      </c>
      <c r="HM21" s="187">
        <f t="shared" si="348"/>
        <v>0</v>
      </c>
      <c r="HN21" s="187">
        <f t="shared" si="349"/>
        <v>0</v>
      </c>
      <c r="HO21" s="187">
        <f t="shared" si="350"/>
        <v>0</v>
      </c>
      <c r="HP21" s="187">
        <f t="shared" si="351"/>
        <v>0</v>
      </c>
      <c r="HQ21" s="187">
        <f t="shared" si="352"/>
        <v>0</v>
      </c>
      <c r="HR21" s="187">
        <f t="shared" si="353"/>
        <v>0</v>
      </c>
      <c r="HS21" s="187">
        <f t="shared" si="354"/>
        <v>0</v>
      </c>
      <c r="HT21" s="187">
        <f t="shared" si="355"/>
        <v>0</v>
      </c>
      <c r="HU21" s="187">
        <f t="shared" si="356"/>
        <v>0</v>
      </c>
      <c r="HV21" s="187">
        <f t="shared" si="357"/>
        <v>0</v>
      </c>
      <c r="HW21" s="187">
        <f t="shared" si="358"/>
        <v>0</v>
      </c>
      <c r="HX21" s="187">
        <f t="shared" si="359"/>
        <v>0</v>
      </c>
      <c r="HY21" s="187"/>
      <c r="IB21" s="188">
        <f t="shared" si="360"/>
        <v>0</v>
      </c>
      <c r="IC21" s="188">
        <f t="shared" si="361"/>
        <v>0</v>
      </c>
      <c r="ID21" s="188">
        <f t="shared" si="362"/>
        <v>0</v>
      </c>
      <c r="IE21" s="188">
        <f t="shared" si="363"/>
        <v>0</v>
      </c>
      <c r="IF21" s="188">
        <f t="shared" si="364"/>
        <v>0</v>
      </c>
      <c r="IG21" s="188">
        <f t="shared" si="365"/>
        <v>0</v>
      </c>
      <c r="IH21" s="188">
        <f t="shared" si="366"/>
        <v>85</v>
      </c>
      <c r="II21" s="188">
        <f t="shared" si="367"/>
        <v>85</v>
      </c>
      <c r="IJ21" s="188">
        <f t="shared" si="368"/>
        <v>85</v>
      </c>
      <c r="IK21" s="188">
        <f t="shared" si="369"/>
        <v>85</v>
      </c>
      <c r="IL21" s="188">
        <f t="shared" si="370"/>
        <v>85</v>
      </c>
      <c r="IM21" s="188">
        <f t="shared" si="371"/>
        <v>85</v>
      </c>
      <c r="IN21" s="188">
        <f t="shared" si="372"/>
        <v>85</v>
      </c>
      <c r="IO21" s="188">
        <f t="shared" si="373"/>
        <v>85</v>
      </c>
      <c r="IP21" s="188">
        <f t="shared" si="374"/>
        <v>85</v>
      </c>
      <c r="IQ21" s="188">
        <f t="shared" si="375"/>
        <v>85</v>
      </c>
      <c r="IR21" s="188">
        <f t="shared" si="376"/>
        <v>85</v>
      </c>
      <c r="IS21" s="188">
        <f t="shared" si="377"/>
        <v>85</v>
      </c>
      <c r="IT21" s="188">
        <f t="shared" si="378"/>
        <v>85</v>
      </c>
      <c r="IU21" s="188">
        <f t="shared" si="379"/>
        <v>85</v>
      </c>
      <c r="IV21" s="188">
        <f t="shared" si="380"/>
        <v>85</v>
      </c>
      <c r="IW21" s="188">
        <f t="shared" si="381"/>
        <v>85</v>
      </c>
      <c r="IX21" s="188">
        <f t="shared" si="382"/>
        <v>85</v>
      </c>
      <c r="IY21" s="188">
        <f t="shared" si="383"/>
        <v>85</v>
      </c>
      <c r="IZ21" s="188">
        <f t="shared" si="384"/>
        <v>85</v>
      </c>
      <c r="JA21" s="188">
        <f t="shared" si="385"/>
        <v>85</v>
      </c>
      <c r="JB21" s="188">
        <f t="shared" si="386"/>
        <v>85</v>
      </c>
      <c r="JC21" s="188">
        <f t="shared" si="387"/>
        <v>85</v>
      </c>
      <c r="JD21" s="188">
        <f t="shared" si="388"/>
        <v>85</v>
      </c>
      <c r="JE21" s="188">
        <f t="shared" si="389"/>
        <v>85</v>
      </c>
      <c r="JF21" s="188">
        <f t="shared" si="390"/>
        <v>85</v>
      </c>
      <c r="JG21" s="188">
        <f t="shared" si="391"/>
        <v>85</v>
      </c>
      <c r="JH21" s="188">
        <f t="shared" si="392"/>
        <v>85</v>
      </c>
      <c r="JI21" s="188">
        <f t="shared" si="393"/>
        <v>85</v>
      </c>
      <c r="JJ21" s="188">
        <f t="shared" si="394"/>
        <v>85</v>
      </c>
      <c r="JK21" s="188">
        <f t="shared" si="395"/>
        <v>85</v>
      </c>
      <c r="JL21" s="188">
        <f t="shared" si="396"/>
        <v>85</v>
      </c>
      <c r="JM21" s="188">
        <f t="shared" si="397"/>
        <v>85</v>
      </c>
      <c r="JN21" s="188">
        <f t="shared" si="398"/>
        <v>85</v>
      </c>
      <c r="JO21" s="188">
        <f t="shared" si="399"/>
        <v>85</v>
      </c>
      <c r="JP21" s="188">
        <f t="shared" si="400"/>
        <v>85</v>
      </c>
      <c r="JQ21" s="188">
        <f t="shared" si="401"/>
        <v>85</v>
      </c>
      <c r="JR21" s="188">
        <f t="shared" si="402"/>
        <v>85</v>
      </c>
      <c r="JS21" s="188">
        <f t="shared" si="403"/>
        <v>85</v>
      </c>
      <c r="JT21" s="188">
        <f t="shared" si="404"/>
        <v>85</v>
      </c>
      <c r="JU21" s="188">
        <f t="shared" si="405"/>
        <v>85</v>
      </c>
      <c r="JV21" s="188">
        <f t="shared" si="406"/>
        <v>85</v>
      </c>
      <c r="JW21" s="188">
        <f t="shared" si="407"/>
        <v>85</v>
      </c>
      <c r="JX21" s="188">
        <f t="shared" si="408"/>
        <v>0</v>
      </c>
      <c r="JY21" s="188">
        <f t="shared" si="409"/>
        <v>0</v>
      </c>
      <c r="JZ21" s="188">
        <f t="shared" si="410"/>
        <v>0</v>
      </c>
      <c r="KA21" s="188">
        <f t="shared" si="411"/>
        <v>0</v>
      </c>
      <c r="KB21" s="188">
        <f t="shared" si="412"/>
        <v>0</v>
      </c>
      <c r="KC21" s="188">
        <f t="shared" si="413"/>
        <v>0</v>
      </c>
      <c r="KD21" s="188">
        <f t="shared" si="414"/>
        <v>0</v>
      </c>
      <c r="KE21" s="188">
        <f t="shared" si="415"/>
        <v>0</v>
      </c>
      <c r="KF21" s="188">
        <f t="shared" si="416"/>
        <v>0</v>
      </c>
      <c r="KG21" s="188">
        <f t="shared" si="417"/>
        <v>0</v>
      </c>
      <c r="KH21" s="188">
        <f t="shared" si="418"/>
        <v>0</v>
      </c>
      <c r="KI21" s="188">
        <f t="shared" si="419"/>
        <v>0</v>
      </c>
      <c r="KJ21" s="188">
        <f t="shared" si="420"/>
        <v>0</v>
      </c>
      <c r="KK21" s="188">
        <f t="shared" si="421"/>
        <v>0</v>
      </c>
      <c r="KL21" s="188">
        <f t="shared" si="422"/>
        <v>0</v>
      </c>
      <c r="KM21" s="188">
        <f t="shared" si="423"/>
        <v>0</v>
      </c>
      <c r="KN21" s="188">
        <f t="shared" si="424"/>
        <v>0</v>
      </c>
      <c r="KO21" s="188">
        <f t="shared" si="425"/>
        <v>0</v>
      </c>
      <c r="KP21" s="188">
        <f t="shared" si="426"/>
        <v>0</v>
      </c>
      <c r="KQ21" s="188">
        <f t="shared" si="427"/>
        <v>0</v>
      </c>
      <c r="KR21" s="188">
        <f t="shared" si="428"/>
        <v>0</v>
      </c>
      <c r="KS21" s="188">
        <f t="shared" si="429"/>
        <v>0</v>
      </c>
      <c r="KT21" s="188">
        <f t="shared" si="430"/>
        <v>0</v>
      </c>
      <c r="KU21" s="188">
        <f t="shared" si="431"/>
        <v>0</v>
      </c>
    </row>
    <row r="22" spans="1:307" s="95" customFormat="1" ht="15.6" x14ac:dyDescent="0.3">
      <c r="A22" s="157" t="s">
        <v>155</v>
      </c>
      <c r="B22" s="112" t="s">
        <v>670</v>
      </c>
      <c r="C22" s="112" t="s">
        <v>578</v>
      </c>
      <c r="D22" s="113"/>
      <c r="E22" s="113" t="s">
        <v>118</v>
      </c>
      <c r="F22" s="113">
        <v>1</v>
      </c>
      <c r="G22" s="114">
        <v>65000</v>
      </c>
      <c r="H22" s="115"/>
      <c r="I22" s="116">
        <v>0.107</v>
      </c>
      <c r="J22" s="114">
        <v>85</v>
      </c>
      <c r="K22" s="117">
        <v>44858</v>
      </c>
      <c r="L22" s="118">
        <v>46022</v>
      </c>
      <c r="M22" s="119"/>
      <c r="N22" s="186">
        <f t="shared" si="215"/>
        <v>0</v>
      </c>
      <c r="O22" s="186">
        <f t="shared" si="215"/>
        <v>0</v>
      </c>
      <c r="P22" s="186">
        <f t="shared" si="215"/>
        <v>0</v>
      </c>
      <c r="Q22" s="186">
        <f t="shared" si="215"/>
        <v>0</v>
      </c>
      <c r="R22" s="186">
        <f t="shared" si="215"/>
        <v>0</v>
      </c>
      <c r="S22" s="186">
        <f t="shared" si="215"/>
        <v>0</v>
      </c>
      <c r="T22" s="186">
        <f t="shared" si="215"/>
        <v>0</v>
      </c>
      <c r="U22" s="186">
        <f t="shared" si="215"/>
        <v>0</v>
      </c>
      <c r="V22" s="186">
        <f t="shared" si="215"/>
        <v>0</v>
      </c>
      <c r="W22" s="186">
        <f t="shared" si="215"/>
        <v>1577.0958904109589</v>
      </c>
      <c r="X22" s="186">
        <f t="shared" si="215"/>
        <v>5914.1095890410952</v>
      </c>
      <c r="Y22" s="186">
        <f t="shared" si="215"/>
        <v>6111.2465753424658</v>
      </c>
      <c r="Z22" s="186">
        <f t="shared" si="215"/>
        <v>6111.2465753424658</v>
      </c>
      <c r="AA22" s="186">
        <f t="shared" si="215"/>
        <v>5519.8356164383558</v>
      </c>
      <c r="AB22" s="186">
        <f t="shared" si="215"/>
        <v>6111.2465753424658</v>
      </c>
      <c r="AC22" s="186">
        <f t="shared" si="215"/>
        <v>5914.1095890410952</v>
      </c>
      <c r="AD22" s="186">
        <f t="shared" si="432"/>
        <v>6111.2465753424658</v>
      </c>
      <c r="AE22" s="186">
        <f t="shared" si="432"/>
        <v>5914.1095890410952</v>
      </c>
      <c r="AF22" s="186">
        <f t="shared" si="432"/>
        <v>6111.2465753424658</v>
      </c>
      <c r="AG22" s="186">
        <f t="shared" si="432"/>
        <v>6111.2465753424658</v>
      </c>
      <c r="AH22" s="186">
        <f t="shared" si="432"/>
        <v>5914.1095890410952</v>
      </c>
      <c r="AI22" s="186">
        <f t="shared" si="432"/>
        <v>6111.2465753424658</v>
      </c>
      <c r="AJ22" s="186">
        <f t="shared" si="432"/>
        <v>5914.1095890410952</v>
      </c>
      <c r="AK22" s="186">
        <f t="shared" si="432"/>
        <v>6111.2465753424658</v>
      </c>
      <c r="AL22" s="186">
        <f t="shared" si="432"/>
        <v>6111.2465753424658</v>
      </c>
      <c r="AM22" s="186">
        <f t="shared" si="432"/>
        <v>5716.9726027397264</v>
      </c>
      <c r="AN22" s="186">
        <f t="shared" si="432"/>
        <v>6111.2465753424658</v>
      </c>
      <c r="AO22" s="186">
        <f t="shared" si="432"/>
        <v>5914.1095890410952</v>
      </c>
      <c r="AP22" s="186">
        <f t="shared" si="432"/>
        <v>6111.2465753424658</v>
      </c>
      <c r="AQ22" s="186">
        <f t="shared" si="432"/>
        <v>5914.1095890410952</v>
      </c>
      <c r="AR22" s="186">
        <f t="shared" si="432"/>
        <v>6111.2465753424658</v>
      </c>
      <c r="AS22" s="186">
        <f t="shared" si="432"/>
        <v>6111.2465753424658</v>
      </c>
      <c r="AT22" s="186">
        <f t="shared" si="433"/>
        <v>5914.1095890410952</v>
      </c>
      <c r="AU22" s="186">
        <f t="shared" si="433"/>
        <v>6111.2465753424658</v>
      </c>
      <c r="AV22" s="186">
        <f t="shared" si="433"/>
        <v>5914.1095890410952</v>
      </c>
      <c r="AW22" s="186">
        <f t="shared" si="433"/>
        <v>6111.2465753424658</v>
      </c>
      <c r="AX22" s="186">
        <f t="shared" si="433"/>
        <v>6111.2465753424658</v>
      </c>
      <c r="AY22" s="186">
        <f t="shared" si="433"/>
        <v>5519.8356164383558</v>
      </c>
      <c r="AZ22" s="186">
        <f t="shared" si="433"/>
        <v>6111.2465753424658</v>
      </c>
      <c r="BA22" s="186">
        <f t="shared" si="433"/>
        <v>5914.1095890410952</v>
      </c>
      <c r="BB22" s="186">
        <f t="shared" si="433"/>
        <v>6111.2465753424658</v>
      </c>
      <c r="BC22" s="186">
        <f t="shared" si="433"/>
        <v>5914.1095890410952</v>
      </c>
      <c r="BD22" s="186">
        <f t="shared" si="433"/>
        <v>6111.2465753424658</v>
      </c>
      <c r="BE22" s="186">
        <f t="shared" si="433"/>
        <v>6111.2465753424658</v>
      </c>
      <c r="BF22" s="186">
        <f t="shared" si="433"/>
        <v>5914.1095890410952</v>
      </c>
      <c r="BG22" s="186">
        <f t="shared" si="433"/>
        <v>6111.2465753424658</v>
      </c>
      <c r="BH22" s="186">
        <f t="shared" si="433"/>
        <v>5914.1095890410952</v>
      </c>
      <c r="BI22" s="186">
        <f t="shared" si="433"/>
        <v>6111.2465753424658</v>
      </c>
      <c r="BJ22" s="186">
        <f t="shared" si="434"/>
        <v>0</v>
      </c>
      <c r="BK22" s="186">
        <f t="shared" si="434"/>
        <v>0</v>
      </c>
      <c r="BL22" s="186">
        <f t="shared" si="434"/>
        <v>0</v>
      </c>
      <c r="BM22" s="186">
        <f t="shared" si="434"/>
        <v>0</v>
      </c>
      <c r="BN22" s="186">
        <f t="shared" si="434"/>
        <v>0</v>
      </c>
      <c r="BO22" s="186">
        <f t="shared" si="434"/>
        <v>0</v>
      </c>
      <c r="BP22" s="186">
        <f t="shared" si="434"/>
        <v>0</v>
      </c>
      <c r="BQ22" s="186">
        <f t="shared" si="434"/>
        <v>0</v>
      </c>
      <c r="BR22" s="186">
        <f t="shared" si="434"/>
        <v>0</v>
      </c>
      <c r="BS22" s="186">
        <f t="shared" si="434"/>
        <v>0</v>
      </c>
      <c r="BT22" s="186">
        <f t="shared" si="434"/>
        <v>0</v>
      </c>
      <c r="BU22" s="186">
        <f t="shared" si="434"/>
        <v>0</v>
      </c>
      <c r="BV22" s="186">
        <f t="shared" si="31"/>
        <v>0</v>
      </c>
      <c r="BW22" s="186">
        <f t="shared" si="31"/>
        <v>0</v>
      </c>
      <c r="BX22" s="186">
        <f t="shared" si="31"/>
        <v>0</v>
      </c>
      <c r="BY22" s="186">
        <f t="shared" si="31"/>
        <v>0</v>
      </c>
      <c r="BZ22" s="186">
        <f t="shared" si="31"/>
        <v>0</v>
      </c>
      <c r="CA22" s="186">
        <f t="shared" si="31"/>
        <v>0</v>
      </c>
      <c r="CB22" s="186">
        <f t="shared" si="31"/>
        <v>0</v>
      </c>
      <c r="CC22" s="186">
        <f t="shared" si="435"/>
        <v>0</v>
      </c>
      <c r="CD22" s="186">
        <f t="shared" si="435"/>
        <v>0</v>
      </c>
      <c r="CE22" s="186">
        <f t="shared" si="435"/>
        <v>0</v>
      </c>
      <c r="CF22" s="186">
        <f t="shared" si="435"/>
        <v>0</v>
      </c>
      <c r="CG22" s="186">
        <f t="shared" si="435"/>
        <v>0</v>
      </c>
      <c r="CH22" s="186"/>
      <c r="CJ22" s="186">
        <f t="shared" ref="CJ22" si="436">IF(N22&gt;0,$F22,0)</f>
        <v>0</v>
      </c>
      <c r="CK22" s="186">
        <f t="shared" ref="CK22" si="437">IF(O22&gt;0,$F22,0)</f>
        <v>0</v>
      </c>
      <c r="CL22" s="186">
        <f t="shared" ref="CL22" si="438">IF(P22&gt;0,$F22,0)</f>
        <v>0</v>
      </c>
      <c r="CM22" s="186">
        <f t="shared" ref="CM22" si="439">IF(Q22&gt;0,$F22,0)</f>
        <v>0</v>
      </c>
      <c r="CN22" s="186">
        <f t="shared" ref="CN22" si="440">IF(R22&gt;0,$F22,0)</f>
        <v>0</v>
      </c>
      <c r="CO22" s="186">
        <f t="shared" ref="CO22" si="441">IF(S22&gt;0,$F22,0)</f>
        <v>0</v>
      </c>
      <c r="CP22" s="186">
        <f t="shared" ref="CP22" si="442">IF(T22&gt;0,$F22,0)</f>
        <v>0</v>
      </c>
      <c r="CQ22" s="186">
        <f t="shared" ref="CQ22" si="443">IF(U22&gt;0,$F22,0)</f>
        <v>0</v>
      </c>
      <c r="CR22" s="186">
        <f t="shared" ref="CR22" si="444">IF(V22&gt;0,$F22,0)</f>
        <v>0</v>
      </c>
      <c r="CS22" s="186">
        <f t="shared" ref="CS22" si="445">IF(W22&gt;0,$F22,0)</f>
        <v>1</v>
      </c>
      <c r="CT22" s="186">
        <f t="shared" ref="CT22" si="446">IF(X22&gt;0,$F22,0)</f>
        <v>1</v>
      </c>
      <c r="CU22" s="186">
        <f t="shared" ref="CU22" si="447">IF(Y22&gt;0,$F22,0)</f>
        <v>1</v>
      </c>
      <c r="CV22" s="186">
        <f t="shared" ref="CV22" si="448">IF(Z22&gt;0,$F22,0)</f>
        <v>1</v>
      </c>
      <c r="CW22" s="186">
        <f t="shared" ref="CW22" si="449">IF(AA22&gt;0,$F22,0)</f>
        <v>1</v>
      </c>
      <c r="CX22" s="186">
        <f t="shared" ref="CX22" si="450">IF(AB22&gt;0,$F22,0)</f>
        <v>1</v>
      </c>
      <c r="CY22" s="186">
        <f t="shared" ref="CY22" si="451">IF(AC22&gt;0,$F22,0)</f>
        <v>1</v>
      </c>
      <c r="CZ22" s="186">
        <f t="shared" ref="CZ22" si="452">IF(AD22&gt;0,$F22,0)</f>
        <v>1</v>
      </c>
      <c r="DA22" s="186">
        <f t="shared" ref="DA22" si="453">IF(AE22&gt;0,$F22,0)</f>
        <v>1</v>
      </c>
      <c r="DB22" s="186">
        <f t="shared" ref="DB22" si="454">IF(AF22&gt;0,$F22,0)</f>
        <v>1</v>
      </c>
      <c r="DC22" s="186">
        <f t="shared" ref="DC22" si="455">IF(AG22&gt;0,$F22,0)</f>
        <v>1</v>
      </c>
      <c r="DD22" s="186">
        <f t="shared" ref="DD22" si="456">IF(AH22&gt;0,$F22,0)</f>
        <v>1</v>
      </c>
      <c r="DE22" s="186">
        <f t="shared" ref="DE22" si="457">IF(AI22&gt;0,$F22,0)</f>
        <v>1</v>
      </c>
      <c r="DF22" s="186">
        <f t="shared" ref="DF22" si="458">IF(AJ22&gt;0,$F22,0)</f>
        <v>1</v>
      </c>
      <c r="DG22" s="186">
        <f t="shared" ref="DG22" si="459">IF(AK22&gt;0,$F22,0)</f>
        <v>1</v>
      </c>
      <c r="DH22" s="186">
        <f t="shared" ref="DH22" si="460">IF(AL22&gt;0,$F22,0)</f>
        <v>1</v>
      </c>
      <c r="DI22" s="186">
        <f t="shared" ref="DI22" si="461">IF(AM22&gt;0,$F22,0)</f>
        <v>1</v>
      </c>
      <c r="DJ22" s="186">
        <f t="shared" ref="DJ22" si="462">IF(AN22&gt;0,$F22,0)</f>
        <v>1</v>
      </c>
      <c r="DK22" s="186">
        <f t="shared" ref="DK22" si="463">IF(AO22&gt;0,$F22,0)</f>
        <v>1</v>
      </c>
      <c r="DL22" s="186">
        <f t="shared" ref="DL22" si="464">IF(AP22&gt;0,$F22,0)</f>
        <v>1</v>
      </c>
      <c r="DM22" s="186">
        <f t="shared" ref="DM22" si="465">IF(AQ22&gt;0,$F22,0)</f>
        <v>1</v>
      </c>
      <c r="DN22" s="186">
        <f t="shared" ref="DN22" si="466">IF(AR22&gt;0,$F22,0)</f>
        <v>1</v>
      </c>
      <c r="DO22" s="186">
        <f t="shared" ref="DO22" si="467">IF(AS22&gt;0,$F22,0)</f>
        <v>1</v>
      </c>
      <c r="DP22" s="186">
        <f t="shared" ref="DP22" si="468">IF(AT22&gt;0,$F22,0)</f>
        <v>1</v>
      </c>
      <c r="DQ22" s="186">
        <f t="shared" ref="DQ22" si="469">IF(AU22&gt;0,$F22,0)</f>
        <v>1</v>
      </c>
      <c r="DR22" s="186">
        <f t="shared" ref="DR22" si="470">IF(AV22&gt;0,$F22,0)</f>
        <v>1</v>
      </c>
      <c r="DS22" s="186">
        <f t="shared" ref="DS22" si="471">IF(AW22&gt;0,$F22,0)</f>
        <v>1</v>
      </c>
      <c r="DT22" s="186">
        <f t="shared" ref="DT22" si="472">IF(AX22&gt;0,$F22,0)</f>
        <v>1</v>
      </c>
      <c r="DU22" s="186">
        <f t="shared" ref="DU22" si="473">IF(AY22&gt;0,$F22,0)</f>
        <v>1</v>
      </c>
      <c r="DV22" s="186">
        <f t="shared" ref="DV22" si="474">IF(AZ22&gt;0,$F22,0)</f>
        <v>1</v>
      </c>
      <c r="DW22" s="186">
        <f t="shared" ref="DW22" si="475">IF(BA22&gt;0,$F22,0)</f>
        <v>1</v>
      </c>
      <c r="DX22" s="186">
        <f t="shared" ref="DX22" si="476">IF(BB22&gt;0,$F22,0)</f>
        <v>1</v>
      </c>
      <c r="DY22" s="186">
        <f t="shared" ref="DY22" si="477">IF(BC22&gt;0,$F22,0)</f>
        <v>1</v>
      </c>
      <c r="DZ22" s="186">
        <f t="shared" ref="DZ22" si="478">IF(BD22&gt;0,$F22,0)</f>
        <v>1</v>
      </c>
      <c r="EA22" s="186">
        <f t="shared" ref="EA22" si="479">IF(BE22&gt;0,$F22,0)</f>
        <v>1</v>
      </c>
      <c r="EB22" s="186">
        <f t="shared" ref="EB22" si="480">IF(BF22&gt;0,$F22,0)</f>
        <v>1</v>
      </c>
      <c r="EC22" s="186">
        <f t="shared" ref="EC22" si="481">IF(BG22&gt;0,$F22,0)</f>
        <v>1</v>
      </c>
      <c r="ED22" s="186">
        <f t="shared" ref="ED22" si="482">IF(BH22&gt;0,$F22,0)</f>
        <v>1</v>
      </c>
      <c r="EE22" s="186">
        <f t="shared" ref="EE22" si="483">IF(BI22&gt;0,$F22,0)</f>
        <v>1</v>
      </c>
      <c r="EF22" s="186">
        <f t="shared" ref="EF22" si="484">IF(BJ22&gt;0,$F22,0)</f>
        <v>0</v>
      </c>
      <c r="EG22" s="186">
        <f t="shared" ref="EG22" si="485">IF(BK22&gt;0,$F22,0)</f>
        <v>0</v>
      </c>
      <c r="EH22" s="186">
        <f t="shared" ref="EH22" si="486">IF(BL22&gt;0,$F22,0)</f>
        <v>0</v>
      </c>
      <c r="EI22" s="186">
        <f t="shared" ref="EI22" si="487">IF(BM22&gt;0,$F22,0)</f>
        <v>0</v>
      </c>
      <c r="EJ22" s="186">
        <f t="shared" ref="EJ22" si="488">IF(BN22&gt;0,$F22,0)</f>
        <v>0</v>
      </c>
      <c r="EK22" s="186">
        <f t="shared" ref="EK22" si="489">IF(BO22&gt;0,$F22,0)</f>
        <v>0</v>
      </c>
      <c r="EL22" s="186">
        <f t="shared" ref="EL22" si="490">IF(BP22&gt;0,$F22,0)</f>
        <v>0</v>
      </c>
      <c r="EM22" s="186">
        <f t="shared" ref="EM22" si="491">IF(BQ22&gt;0,$F22,0)</f>
        <v>0</v>
      </c>
      <c r="EN22" s="186">
        <f t="shared" ref="EN22" si="492">IF(BR22&gt;0,$F22,0)</f>
        <v>0</v>
      </c>
      <c r="EO22" s="186">
        <f t="shared" ref="EO22" si="493">IF(BS22&gt;0,$F22,0)</f>
        <v>0</v>
      </c>
      <c r="EP22" s="186">
        <f t="shared" ref="EP22" si="494">IF(BT22&gt;0,$F22,0)</f>
        <v>0</v>
      </c>
      <c r="EQ22" s="186">
        <f t="shared" ref="EQ22" si="495">IF(BU22&gt;0,$F22,0)</f>
        <v>0</v>
      </c>
      <c r="ER22" s="186">
        <f t="shared" ref="ER22" si="496">IF(BV22&gt;0,$F22,0)</f>
        <v>0</v>
      </c>
      <c r="ES22" s="186">
        <f t="shared" ref="ES22" si="497">IF(BW22&gt;0,$F22,0)</f>
        <v>0</v>
      </c>
      <c r="ET22" s="186">
        <f t="shared" ref="ET22" si="498">IF(BX22&gt;0,$F22,0)</f>
        <v>0</v>
      </c>
      <c r="EU22" s="186">
        <f t="shared" ref="EU22" si="499">IF(BY22&gt;0,$F22,0)</f>
        <v>0</v>
      </c>
      <c r="EV22" s="186">
        <f t="shared" ref="EV22" si="500">IF(BZ22&gt;0,$F22,0)</f>
        <v>0</v>
      </c>
      <c r="EW22" s="186">
        <f t="shared" ref="EW22" si="501">IF(CA22&gt;0,$F22,0)</f>
        <v>0</v>
      </c>
      <c r="EX22" s="186">
        <f t="shared" ref="EX22" si="502">IF(CB22&gt;0,$F22,0)</f>
        <v>0</v>
      </c>
      <c r="EY22" s="186">
        <f t="shared" ref="EY22" si="503">IF(CC22&gt;0,$F22,0)</f>
        <v>0</v>
      </c>
      <c r="EZ22" s="186">
        <f t="shared" ref="EZ22" si="504">IF(CD22&gt;0,$F22,0)</f>
        <v>0</v>
      </c>
      <c r="FA22" s="186">
        <f t="shared" ref="FA22" si="505">IF(CE22&gt;0,$F22,0)</f>
        <v>0</v>
      </c>
      <c r="FB22" s="186">
        <f t="shared" ref="FB22" si="506">IF(CF22&gt;0,$F22,0)</f>
        <v>0</v>
      </c>
      <c r="FC22" s="186">
        <f t="shared" ref="FC22" si="507">IF(CG22&gt;0,$F22,0)</f>
        <v>0</v>
      </c>
      <c r="FE22" s="187">
        <f t="shared" ref="FE22" si="508">IF(AND($E22="PT",CJ22&gt;0),$H22*$F22*12/2080,IFERROR((N22/(1+$I22))/($G22/365*N$4),0))</f>
        <v>0</v>
      </c>
      <c r="FF22" s="187">
        <f t="shared" ref="FF22" si="509">IF(AND($E22="PT",CK22&gt;0),$H22*$F22*12/2080,IFERROR((O22/(1+$I22))/($G22/365*O$4),0))</f>
        <v>0</v>
      </c>
      <c r="FG22" s="187">
        <f t="shared" ref="FG22" si="510">IF(AND($E22="PT",CL22&gt;0),$H22*$F22*12/2080,IFERROR((P22/(1+$I22))/($G22/365*P$4),0))</f>
        <v>0</v>
      </c>
      <c r="FH22" s="187">
        <f t="shared" ref="FH22" si="511">IF(AND($E22="PT",CM22&gt;0),$H22*$F22*12/2080,IFERROR((Q22/(1+$I22))/($G22/365*Q$4),0))</f>
        <v>0</v>
      </c>
      <c r="FI22" s="187">
        <f t="shared" ref="FI22" si="512">IF(AND($E22="PT",CN22&gt;0),$H22*$F22*12/2080,IFERROR((R22/(1+$I22))/($G22/365*R$4),0))</f>
        <v>0</v>
      </c>
      <c r="FJ22" s="187">
        <f t="shared" ref="FJ22" si="513">IF(AND($E22="PT",CO22&gt;0),$H22*$F22*12/2080,IFERROR((S22/(1+$I22))/($G22/365*S$4),0))</f>
        <v>0</v>
      </c>
      <c r="FK22" s="187">
        <f t="shared" ref="FK22" si="514">IF(AND($E22="PT",CP22&gt;0),$H22*$F22*12/2080,IFERROR((T22/(1+$I22))/($G22/365*T$4),0))</f>
        <v>0</v>
      </c>
      <c r="FL22" s="187">
        <f t="shared" ref="FL22" si="515">IF(AND($E22="PT",CQ22&gt;0),$H22*$F22*12/2080,IFERROR((U22/(1+$I22))/($G22/365*U$4),0))</f>
        <v>0</v>
      </c>
      <c r="FM22" s="187">
        <f t="shared" ref="FM22" si="516">IF(AND($E22="PT",CR22&gt;0),$H22*$F22*12/2080,IFERROR((V22/(1+$I22))/($G22/365*V$4),0))</f>
        <v>0</v>
      </c>
      <c r="FN22" s="187">
        <f t="shared" ref="FN22" si="517">IF(AND($E22="PT",CS22&gt;0),$H22*$F22*12/2080,IFERROR((W22/(1+$I22))/($G22/365*W$4),0))</f>
        <v>0.25806451612903225</v>
      </c>
      <c r="FO22" s="187">
        <f t="shared" ref="FO22" si="518">IF(AND($E22="PT",CT22&gt;0),$H22*$F22*12/2080,IFERROR((X22/(1+$I22))/($G22/365*X$4),0))</f>
        <v>1</v>
      </c>
      <c r="FP22" s="187">
        <f t="shared" ref="FP22" si="519">IF(AND($E22="PT",CU22&gt;0),$H22*$F22*12/2080,IFERROR((Y22/(1+$I22))/($G22/365*Y$4),0))</f>
        <v>1</v>
      </c>
      <c r="FQ22" s="187">
        <f t="shared" ref="FQ22" si="520">IF(AND($E22="PT",CV22&gt;0),$H22*$F22*12/2080,IFERROR((Z22/(1+$I22))/($G22/365*Z$4),0))</f>
        <v>1</v>
      </c>
      <c r="FR22" s="187">
        <f t="shared" ref="FR22" si="521">IF(AND($E22="PT",CW22&gt;0),$H22*$F22*12/2080,IFERROR((AA22/(1+$I22))/($G22/365*AA$4),0))</f>
        <v>1</v>
      </c>
      <c r="FS22" s="187">
        <f t="shared" ref="FS22" si="522">IF(AND($E22="PT",CX22&gt;0),$H22*$F22*12/2080,IFERROR((AB22/(1+$I22))/($G22/365*AB$4),0))</f>
        <v>1</v>
      </c>
      <c r="FT22" s="187">
        <f t="shared" ref="FT22" si="523">IF(AND($E22="PT",CY22&gt;0),$H22*$F22*12/2080,IFERROR((AC22/(1+$I22))/($G22/365*AC$4),0))</f>
        <v>1</v>
      </c>
      <c r="FU22" s="187">
        <f t="shared" ref="FU22" si="524">IF(AND($E22="PT",CZ22&gt;0),$H22*$F22*12/2080,IFERROR((AD22/(1+$I22))/($G22/365*AD$4),0))</f>
        <v>1</v>
      </c>
      <c r="FV22" s="187">
        <f t="shared" ref="FV22" si="525">IF(AND($E22="PT",DA22&gt;0),$H22*$F22*12/2080,IFERROR((AE22/(1+$I22))/($G22/365*AE$4),0))</f>
        <v>1</v>
      </c>
      <c r="FW22" s="187">
        <f t="shared" ref="FW22" si="526">IF(AND($E22="PT",DB22&gt;0),$H22*$F22*12/2080,IFERROR((AF22/(1+$I22))/($G22/365*AF$4),0))</f>
        <v>1</v>
      </c>
      <c r="FX22" s="187">
        <f t="shared" ref="FX22" si="527">IF(AND($E22="PT",DC22&gt;0),$H22*$F22*12/2080,IFERROR((AG22/(1+$I22))/($G22/365*AG$4),0))</f>
        <v>1</v>
      </c>
      <c r="FY22" s="187">
        <f t="shared" ref="FY22" si="528">IF(AND($E22="PT",DD22&gt;0),$H22*$F22*12/2080,IFERROR((AH22/(1+$I22))/($G22/365*AH$4),0))</f>
        <v>1</v>
      </c>
      <c r="FZ22" s="187">
        <f t="shared" ref="FZ22" si="529">IF(AND($E22="PT",DE22&gt;0),$H22*$F22*12/2080,IFERROR((AI22/(1+$I22))/($G22/365*AI$4),0))</f>
        <v>1</v>
      </c>
      <c r="GA22" s="187">
        <f t="shared" ref="GA22" si="530">IF(AND($E22="PT",DF22&gt;0),$H22*$F22*12/2080,IFERROR((AJ22/(1+$I22))/($G22/365*AJ$4),0))</f>
        <v>1</v>
      </c>
      <c r="GB22" s="187">
        <f t="shared" ref="GB22" si="531">IF(AND($E22="PT",DG22&gt;0),$H22*$F22*12/2080,IFERROR((AK22/(1+$I22))/($G22/365*AK$4),0))</f>
        <v>1</v>
      </c>
      <c r="GC22" s="187">
        <f t="shared" ref="GC22" si="532">IF(AND($E22="PT",DH22&gt;0),$H22*$F22*12/2080,IFERROR((AL22/(1+$I22))/($G22/365*AL$4),0))</f>
        <v>1</v>
      </c>
      <c r="GD22" s="187">
        <f t="shared" ref="GD22" si="533">IF(AND($E22="PT",DI22&gt;0),$H22*$F22*12/2080,IFERROR((AM22/(1+$I22))/($G22/365*AM$4),0))</f>
        <v>1.0000000000000002</v>
      </c>
      <c r="GE22" s="187">
        <f t="shared" ref="GE22" si="534">IF(AND($E22="PT",DJ22&gt;0),$H22*$F22*12/2080,IFERROR((AN22/(1+$I22))/($G22/365*AN$4),0))</f>
        <v>1</v>
      </c>
      <c r="GF22" s="187">
        <f t="shared" ref="GF22" si="535">IF(AND($E22="PT",DK22&gt;0),$H22*$F22*12/2080,IFERROR((AO22/(1+$I22))/($G22/365*AO$4),0))</f>
        <v>1</v>
      </c>
      <c r="GG22" s="187">
        <f t="shared" ref="GG22" si="536">IF(AND($E22="PT",DL22&gt;0),$H22*$F22*12/2080,IFERROR((AP22/(1+$I22))/($G22/365*AP$4),0))</f>
        <v>1</v>
      </c>
      <c r="GH22" s="187">
        <f t="shared" ref="GH22" si="537">IF(AND($E22="PT",DM22&gt;0),$H22*$F22*12/2080,IFERROR((AQ22/(1+$I22))/($G22/365*AQ$4),0))</f>
        <v>1</v>
      </c>
      <c r="GI22" s="187">
        <f t="shared" ref="GI22" si="538">IF(AND($E22="PT",DN22&gt;0),$H22*$F22*12/2080,IFERROR((AR22/(1+$I22))/($G22/365*AR$4),0))</f>
        <v>1</v>
      </c>
      <c r="GJ22" s="187">
        <f t="shared" ref="GJ22" si="539">IF(AND($E22="PT",DO22&gt;0),$H22*$F22*12/2080,IFERROR((AS22/(1+$I22))/($G22/365*AS$4),0))</f>
        <v>1</v>
      </c>
      <c r="GK22" s="187">
        <f t="shared" ref="GK22" si="540">IF(AND($E22="PT",DP22&gt;0),$H22*$F22*12/2080,IFERROR((AT22/(1+$I22))/($G22/365*AT$4),0))</f>
        <v>1</v>
      </c>
      <c r="GL22" s="187">
        <f t="shared" ref="GL22" si="541">IF(AND($E22="PT",DQ22&gt;0),$H22*$F22*12/2080,IFERROR((AU22/(1+$I22))/($G22/365*AU$4),0))</f>
        <v>1</v>
      </c>
      <c r="GM22" s="187">
        <f t="shared" ref="GM22" si="542">IF(AND($E22="PT",DR22&gt;0),$H22*$F22*12/2080,IFERROR((AV22/(1+$I22))/($G22/365*AV$4),0))</f>
        <v>1</v>
      </c>
      <c r="GN22" s="187">
        <f t="shared" ref="GN22" si="543">IF(AND($E22="PT",DS22&gt;0),$H22*$F22*12/2080,IFERROR((AW22/(1+$I22))/($G22/365*AW$4),0))</f>
        <v>1</v>
      </c>
      <c r="GO22" s="187">
        <f t="shared" ref="GO22" si="544">IF(AND($E22="PT",DT22&gt;0),$H22*$F22*12/2080,IFERROR((AX22/(1+$I22))/($G22/365*AX$4),0))</f>
        <v>1</v>
      </c>
      <c r="GP22" s="187">
        <f t="shared" ref="GP22" si="545">IF(AND($E22="PT",DU22&gt;0),$H22*$F22*12/2080,IFERROR((AY22/(1+$I22))/($G22/365*AY$4),0))</f>
        <v>1</v>
      </c>
      <c r="GQ22" s="187">
        <f t="shared" ref="GQ22" si="546">IF(AND($E22="PT",DV22&gt;0),$H22*$F22*12/2080,IFERROR((AZ22/(1+$I22))/($G22/365*AZ$4),0))</f>
        <v>1</v>
      </c>
      <c r="GR22" s="187">
        <f t="shared" ref="GR22" si="547">IF(AND($E22="PT",DW22&gt;0),$H22*$F22*12/2080,IFERROR((BA22/(1+$I22))/($G22/365*BA$4),0))</f>
        <v>1</v>
      </c>
      <c r="GS22" s="187">
        <f t="shared" ref="GS22" si="548">IF(AND($E22="PT",DX22&gt;0),$H22*$F22*12/2080,IFERROR((BB22/(1+$I22))/($G22/365*BB$4),0))</f>
        <v>1</v>
      </c>
      <c r="GT22" s="187">
        <f t="shared" ref="GT22" si="549">IF(AND($E22="PT",DY22&gt;0),$H22*$F22*12/2080,IFERROR((BC22/(1+$I22))/($G22/365*BC$4),0))</f>
        <v>1</v>
      </c>
      <c r="GU22" s="187">
        <f t="shared" ref="GU22" si="550">IF(AND($E22="PT",DZ22&gt;0),$H22*$F22*12/2080,IFERROR((BD22/(1+$I22))/($G22/365*BD$4),0))</f>
        <v>1</v>
      </c>
      <c r="GV22" s="187">
        <f t="shared" ref="GV22" si="551">IF(AND($E22="PT",EA22&gt;0),$H22*$F22*12/2080,IFERROR((BE22/(1+$I22))/($G22/365*BE$4),0))</f>
        <v>1</v>
      </c>
      <c r="GW22" s="187">
        <f t="shared" ref="GW22" si="552">IF(AND($E22="PT",EB22&gt;0),$H22*$F22*12/2080,IFERROR((BF22/(1+$I22))/($G22/365*BF$4),0))</f>
        <v>1</v>
      </c>
      <c r="GX22" s="187">
        <f t="shared" ref="GX22" si="553">IF(AND($E22="PT",EC22&gt;0),$H22*$F22*12/2080,IFERROR((BG22/(1+$I22))/($G22/365*BG$4),0))</f>
        <v>1</v>
      </c>
      <c r="GY22" s="187">
        <f t="shared" ref="GY22" si="554">IF(AND($E22="PT",ED22&gt;0),$H22*$F22*12/2080,IFERROR((BH22/(1+$I22))/($G22/365*BH$4),0))</f>
        <v>1</v>
      </c>
      <c r="GZ22" s="187">
        <f t="shared" ref="GZ22" si="555">IF(AND($E22="PT",EE22&gt;0),$H22*$F22*12/2080,IFERROR((BI22/(1+$I22))/($G22/365*BI$4),0))</f>
        <v>1</v>
      </c>
      <c r="HA22" s="187">
        <f t="shared" ref="HA22" si="556">IF(AND($E22="PT",EF22&gt;0),$H22*$F22*12/2080,IFERROR((BJ22/(1+$I22))/($G22/365*BJ$4),0))</f>
        <v>0</v>
      </c>
      <c r="HB22" s="187">
        <f t="shared" ref="HB22" si="557">IF(AND($E22="PT",EG22&gt;0),$H22*$F22*12/2080,IFERROR((BK22/(1+$I22))/($G22/365*BK$4),0))</f>
        <v>0</v>
      </c>
      <c r="HC22" s="187">
        <f t="shared" ref="HC22" si="558">IF(AND($E22="PT",EH22&gt;0),$H22*$F22*12/2080,IFERROR((BL22/(1+$I22))/($G22/365*BL$4),0))</f>
        <v>0</v>
      </c>
      <c r="HD22" s="187">
        <f t="shared" ref="HD22" si="559">IF(AND($E22="PT",EI22&gt;0),$H22*$F22*12/2080,IFERROR((BM22/(1+$I22))/($G22/365*BM$4),0))</f>
        <v>0</v>
      </c>
      <c r="HE22" s="187">
        <f t="shared" ref="HE22" si="560">IF(AND($E22="PT",EJ22&gt;0),$H22*$F22*12/2080,IFERROR((BN22/(1+$I22))/($G22/365*BN$4),0))</f>
        <v>0</v>
      </c>
      <c r="HF22" s="187">
        <f t="shared" ref="HF22" si="561">IF(AND($E22="PT",EK22&gt;0),$H22*$F22*12/2080,IFERROR((BO22/(1+$I22))/($G22/365*BO$4),0))</f>
        <v>0</v>
      </c>
      <c r="HG22" s="187">
        <f t="shared" ref="HG22" si="562">IF(AND($E22="PT",EL22&gt;0),$H22*$F22*12/2080,IFERROR((BP22/(1+$I22))/($G22/365*BP$4),0))</f>
        <v>0</v>
      </c>
      <c r="HH22" s="187">
        <f t="shared" ref="HH22" si="563">IF(AND($E22="PT",EM22&gt;0),$H22*$F22*12/2080,IFERROR((BQ22/(1+$I22))/($G22/365*BQ$4),0))</f>
        <v>0</v>
      </c>
      <c r="HI22" s="187">
        <f t="shared" ref="HI22" si="564">IF(AND($E22="PT",EN22&gt;0),$H22*$F22*12/2080,IFERROR((BR22/(1+$I22))/($G22/365*BR$4),0))</f>
        <v>0</v>
      </c>
      <c r="HJ22" s="187">
        <f t="shared" ref="HJ22" si="565">IF(AND($E22="PT",EO22&gt;0),$H22*$F22*12/2080,IFERROR((BS22/(1+$I22))/($G22/365*BS$4),0))</f>
        <v>0</v>
      </c>
      <c r="HK22" s="187">
        <f t="shared" ref="HK22" si="566">IF(AND($E22="PT",EP22&gt;0),$H22*$F22*12/2080,IFERROR((BT22/(1+$I22))/($G22/365*BT$4),0))</f>
        <v>0</v>
      </c>
      <c r="HL22" s="187">
        <f t="shared" ref="HL22" si="567">IF(AND($E22="PT",EQ22&gt;0),$H22*$F22*12/2080,IFERROR((BU22/(1+$I22))/($G22/365*BU$4),0))</f>
        <v>0</v>
      </c>
      <c r="HM22" s="187">
        <f t="shared" ref="HM22" si="568">IF(AND($E22="PT",ER22&gt;0),$H22*$F22*12/2080,IFERROR((BV22/(1+$I22))/($G22/365*BV$4),0))</f>
        <v>0</v>
      </c>
      <c r="HN22" s="187">
        <f t="shared" ref="HN22" si="569">IF(AND($E22="PT",ES22&gt;0),$H22*$F22*12/2080,IFERROR((BW22/(1+$I22))/($G22/365*BW$4),0))</f>
        <v>0</v>
      </c>
      <c r="HO22" s="187">
        <f t="shared" ref="HO22" si="570">IF(AND($E22="PT",ET22&gt;0),$H22*$F22*12/2080,IFERROR((BX22/(1+$I22))/($G22/365*BX$4),0))</f>
        <v>0</v>
      </c>
      <c r="HP22" s="187">
        <f t="shared" ref="HP22" si="571">IF(AND($E22="PT",EU22&gt;0),$H22*$F22*12/2080,IFERROR((BY22/(1+$I22))/($G22/365*BY$4),0))</f>
        <v>0</v>
      </c>
      <c r="HQ22" s="187">
        <f t="shared" ref="HQ22" si="572">IF(AND($E22="PT",EV22&gt;0),$H22*$F22*12/2080,IFERROR((BZ22/(1+$I22))/($G22/365*BZ$4),0))</f>
        <v>0</v>
      </c>
      <c r="HR22" s="187">
        <f t="shared" ref="HR22" si="573">IF(AND($E22="PT",EW22&gt;0),$H22*$F22*12/2080,IFERROR((CA22/(1+$I22))/($G22/365*CA$4),0))</f>
        <v>0</v>
      </c>
      <c r="HS22" s="187">
        <f t="shared" ref="HS22" si="574">IF(AND($E22="PT",EX22&gt;0),$H22*$F22*12/2080,IFERROR((CB22/(1+$I22))/($G22/365*CB$4),0))</f>
        <v>0</v>
      </c>
      <c r="HT22" s="187">
        <f t="shared" ref="HT22" si="575">IF(AND($E22="PT",EY22&gt;0),$H22*$F22*12/2080,IFERROR((CC22/(1+$I22))/($G22/365*CC$4),0))</f>
        <v>0</v>
      </c>
      <c r="HU22" s="187">
        <f t="shared" ref="HU22" si="576">IF(AND($E22="PT",EZ22&gt;0),$H22*$F22*12/2080,IFERROR((CD22/(1+$I22))/($G22/365*CD$4),0))</f>
        <v>0</v>
      </c>
      <c r="HV22" s="187">
        <f t="shared" ref="HV22" si="577">IF(AND($E22="PT",FA22&gt;0),$H22*$F22*12/2080,IFERROR((CE22/(1+$I22))/($G22/365*CE$4),0))</f>
        <v>0</v>
      </c>
      <c r="HW22" s="187">
        <f t="shared" ref="HW22" si="578">IF(AND($E22="PT",FB22&gt;0),$H22*$F22*12/2080,IFERROR((CF22/(1+$I22))/($G22/365*CF$4),0))</f>
        <v>0</v>
      </c>
      <c r="HX22" s="187">
        <f t="shared" ref="HX22" si="579">IF(AND($E22="PT",FC22&gt;0),$H22*$F22*12/2080,IFERROR((CG22/(1+$I22))/($G22/365*CG$4),0))</f>
        <v>0</v>
      </c>
      <c r="HY22" s="187"/>
      <c r="IB22" s="188">
        <f t="shared" ref="IB22" si="580">IF(CJ22&gt;=1,CJ22*$J22,0)</f>
        <v>0</v>
      </c>
      <c r="IC22" s="188">
        <f t="shared" ref="IC22" si="581">IF(CK22&gt;=1,CK22*$J22,0)</f>
        <v>0</v>
      </c>
      <c r="ID22" s="188">
        <f t="shared" ref="ID22" si="582">IF(CL22&gt;=1,CL22*$J22,0)</f>
        <v>0</v>
      </c>
      <c r="IE22" s="188">
        <f t="shared" ref="IE22" si="583">IF(CM22&gt;=1,CM22*$J22,0)</f>
        <v>0</v>
      </c>
      <c r="IF22" s="188">
        <f t="shared" ref="IF22" si="584">IF(CN22&gt;=1,CN22*$J22,0)</f>
        <v>0</v>
      </c>
      <c r="IG22" s="188">
        <f t="shared" ref="IG22" si="585">IF(CO22&gt;=1,CO22*$J22,0)</f>
        <v>0</v>
      </c>
      <c r="IH22" s="188">
        <f t="shared" ref="IH22" si="586">IF(CP22&gt;=1,CP22*$J22,0)</f>
        <v>0</v>
      </c>
      <c r="II22" s="188">
        <f t="shared" ref="II22" si="587">IF(CQ22&gt;=1,CQ22*$J22,0)</f>
        <v>0</v>
      </c>
      <c r="IJ22" s="188">
        <f t="shared" ref="IJ22" si="588">IF(CR22&gt;=1,CR22*$J22,0)</f>
        <v>0</v>
      </c>
      <c r="IK22" s="188">
        <f t="shared" ref="IK22" si="589">IF(CS22&gt;=1,CS22*$J22,0)</f>
        <v>85</v>
      </c>
      <c r="IL22" s="188">
        <f t="shared" ref="IL22" si="590">IF(CT22&gt;=1,CT22*$J22,0)</f>
        <v>85</v>
      </c>
      <c r="IM22" s="188">
        <f t="shared" ref="IM22" si="591">IF(CU22&gt;=1,CU22*$J22,0)</f>
        <v>85</v>
      </c>
      <c r="IN22" s="188">
        <f t="shared" ref="IN22" si="592">IF(CV22&gt;=1,CV22*$J22,0)</f>
        <v>85</v>
      </c>
      <c r="IO22" s="188">
        <f t="shared" ref="IO22" si="593">IF(CW22&gt;=1,CW22*$J22,0)</f>
        <v>85</v>
      </c>
      <c r="IP22" s="188">
        <f t="shared" ref="IP22" si="594">IF(CX22&gt;=1,CX22*$J22,0)</f>
        <v>85</v>
      </c>
      <c r="IQ22" s="188">
        <f t="shared" ref="IQ22" si="595">IF(CY22&gt;=1,CY22*$J22,0)</f>
        <v>85</v>
      </c>
      <c r="IR22" s="188">
        <f t="shared" ref="IR22" si="596">IF(CZ22&gt;=1,CZ22*$J22,0)</f>
        <v>85</v>
      </c>
      <c r="IS22" s="188">
        <f t="shared" ref="IS22" si="597">IF(DA22&gt;=1,DA22*$J22,0)</f>
        <v>85</v>
      </c>
      <c r="IT22" s="188">
        <f t="shared" ref="IT22" si="598">IF(DB22&gt;=1,DB22*$J22,0)</f>
        <v>85</v>
      </c>
      <c r="IU22" s="188">
        <f t="shared" ref="IU22" si="599">IF(DC22&gt;=1,DC22*$J22,0)</f>
        <v>85</v>
      </c>
      <c r="IV22" s="188">
        <f t="shared" ref="IV22" si="600">IF(DD22&gt;=1,DD22*$J22,0)</f>
        <v>85</v>
      </c>
      <c r="IW22" s="188">
        <f t="shared" ref="IW22" si="601">IF(DE22&gt;=1,DE22*$J22,0)</f>
        <v>85</v>
      </c>
      <c r="IX22" s="188">
        <f t="shared" ref="IX22" si="602">IF(DF22&gt;=1,DF22*$J22,0)</f>
        <v>85</v>
      </c>
      <c r="IY22" s="188">
        <f t="shared" ref="IY22" si="603">IF(DG22&gt;=1,DG22*$J22,0)</f>
        <v>85</v>
      </c>
      <c r="IZ22" s="188">
        <f t="shared" ref="IZ22" si="604">IF(DH22&gt;=1,DH22*$J22,0)</f>
        <v>85</v>
      </c>
      <c r="JA22" s="188">
        <f t="shared" ref="JA22" si="605">IF(DI22&gt;=1,DI22*$J22,0)</f>
        <v>85</v>
      </c>
      <c r="JB22" s="188">
        <f t="shared" ref="JB22" si="606">IF(DJ22&gt;=1,DJ22*$J22,0)</f>
        <v>85</v>
      </c>
      <c r="JC22" s="188">
        <f t="shared" ref="JC22" si="607">IF(DK22&gt;=1,DK22*$J22,0)</f>
        <v>85</v>
      </c>
      <c r="JD22" s="188">
        <f t="shared" ref="JD22" si="608">IF(DL22&gt;=1,DL22*$J22,0)</f>
        <v>85</v>
      </c>
      <c r="JE22" s="188">
        <f t="shared" ref="JE22" si="609">IF(DM22&gt;=1,DM22*$J22,0)</f>
        <v>85</v>
      </c>
      <c r="JF22" s="188">
        <f t="shared" ref="JF22" si="610">IF(DN22&gt;=1,DN22*$J22,0)</f>
        <v>85</v>
      </c>
      <c r="JG22" s="188">
        <f t="shared" ref="JG22" si="611">IF(DO22&gt;=1,DO22*$J22,0)</f>
        <v>85</v>
      </c>
      <c r="JH22" s="188">
        <f t="shared" ref="JH22" si="612">IF(DP22&gt;=1,DP22*$J22,0)</f>
        <v>85</v>
      </c>
      <c r="JI22" s="188">
        <f t="shared" ref="JI22" si="613">IF(DQ22&gt;=1,DQ22*$J22,0)</f>
        <v>85</v>
      </c>
      <c r="JJ22" s="188">
        <f t="shared" ref="JJ22" si="614">IF(DR22&gt;=1,DR22*$J22,0)</f>
        <v>85</v>
      </c>
      <c r="JK22" s="188">
        <f t="shared" ref="JK22" si="615">IF(DS22&gt;=1,DS22*$J22,0)</f>
        <v>85</v>
      </c>
      <c r="JL22" s="188">
        <f t="shared" ref="JL22" si="616">IF(DT22&gt;=1,DT22*$J22,0)</f>
        <v>85</v>
      </c>
      <c r="JM22" s="188">
        <f t="shared" ref="JM22" si="617">IF(DU22&gt;=1,DU22*$J22,0)</f>
        <v>85</v>
      </c>
      <c r="JN22" s="188">
        <f t="shared" ref="JN22" si="618">IF(DV22&gt;=1,DV22*$J22,0)</f>
        <v>85</v>
      </c>
      <c r="JO22" s="188">
        <f t="shared" ref="JO22" si="619">IF(DW22&gt;=1,DW22*$J22,0)</f>
        <v>85</v>
      </c>
      <c r="JP22" s="188">
        <f t="shared" ref="JP22" si="620">IF(DX22&gt;=1,DX22*$J22,0)</f>
        <v>85</v>
      </c>
      <c r="JQ22" s="188">
        <f t="shared" ref="JQ22" si="621">IF(DY22&gt;=1,DY22*$J22,0)</f>
        <v>85</v>
      </c>
      <c r="JR22" s="188">
        <f t="shared" ref="JR22" si="622">IF(DZ22&gt;=1,DZ22*$J22,0)</f>
        <v>85</v>
      </c>
      <c r="JS22" s="188">
        <f t="shared" ref="JS22" si="623">IF(EA22&gt;=1,EA22*$J22,0)</f>
        <v>85</v>
      </c>
      <c r="JT22" s="188">
        <f t="shared" ref="JT22" si="624">IF(EB22&gt;=1,EB22*$J22,0)</f>
        <v>85</v>
      </c>
      <c r="JU22" s="188">
        <f t="shared" ref="JU22" si="625">IF(EC22&gt;=1,EC22*$J22,0)</f>
        <v>85</v>
      </c>
      <c r="JV22" s="188">
        <f t="shared" ref="JV22" si="626">IF(ED22&gt;=1,ED22*$J22,0)</f>
        <v>85</v>
      </c>
      <c r="JW22" s="188">
        <f t="shared" ref="JW22" si="627">IF(EE22&gt;=1,EE22*$J22,0)</f>
        <v>85</v>
      </c>
      <c r="JX22" s="188">
        <f t="shared" ref="JX22" si="628">IF(EF22&gt;=1,EF22*$J22,0)</f>
        <v>0</v>
      </c>
      <c r="JY22" s="188">
        <f t="shared" ref="JY22" si="629">IF(EG22&gt;=1,EG22*$J22,0)</f>
        <v>0</v>
      </c>
      <c r="JZ22" s="188">
        <f t="shared" ref="JZ22" si="630">IF(EH22&gt;=1,EH22*$J22,0)</f>
        <v>0</v>
      </c>
      <c r="KA22" s="188">
        <f t="shared" ref="KA22" si="631">IF(EI22&gt;=1,EI22*$J22,0)</f>
        <v>0</v>
      </c>
      <c r="KB22" s="188">
        <f t="shared" ref="KB22" si="632">IF(EJ22&gt;=1,EJ22*$J22,0)</f>
        <v>0</v>
      </c>
      <c r="KC22" s="188">
        <f t="shared" ref="KC22" si="633">IF(EK22&gt;=1,EK22*$J22,0)</f>
        <v>0</v>
      </c>
      <c r="KD22" s="188">
        <f t="shared" ref="KD22" si="634">IF(EL22&gt;=1,EL22*$J22,0)</f>
        <v>0</v>
      </c>
      <c r="KE22" s="188">
        <f t="shared" ref="KE22" si="635">IF(EM22&gt;=1,EM22*$J22,0)</f>
        <v>0</v>
      </c>
      <c r="KF22" s="188">
        <f t="shared" ref="KF22" si="636">IF(EN22&gt;=1,EN22*$J22,0)</f>
        <v>0</v>
      </c>
      <c r="KG22" s="188">
        <f t="shared" ref="KG22" si="637">IF(EO22&gt;=1,EO22*$J22,0)</f>
        <v>0</v>
      </c>
      <c r="KH22" s="188">
        <f t="shared" ref="KH22" si="638">IF(EP22&gt;=1,EP22*$J22,0)</f>
        <v>0</v>
      </c>
      <c r="KI22" s="188">
        <f t="shared" ref="KI22" si="639">IF(EQ22&gt;=1,EQ22*$J22,0)</f>
        <v>0</v>
      </c>
      <c r="KJ22" s="188">
        <f t="shared" ref="KJ22" si="640">IF(ER22&gt;=1,ER22*$J22,0)</f>
        <v>0</v>
      </c>
      <c r="KK22" s="188">
        <f t="shared" ref="KK22" si="641">IF(ES22&gt;=1,ES22*$J22,0)</f>
        <v>0</v>
      </c>
      <c r="KL22" s="188">
        <f t="shared" ref="KL22" si="642">IF(ET22&gt;=1,ET22*$J22,0)</f>
        <v>0</v>
      </c>
      <c r="KM22" s="188">
        <f t="shared" ref="KM22" si="643">IF(EU22&gt;=1,EU22*$J22,0)</f>
        <v>0</v>
      </c>
      <c r="KN22" s="188">
        <f t="shared" ref="KN22" si="644">IF(EV22&gt;=1,EV22*$J22,0)</f>
        <v>0</v>
      </c>
      <c r="KO22" s="188">
        <f t="shared" ref="KO22" si="645">IF(EW22&gt;=1,EW22*$J22,0)</f>
        <v>0</v>
      </c>
      <c r="KP22" s="188">
        <f t="shared" ref="KP22" si="646">IF(EX22&gt;=1,EX22*$J22,0)</f>
        <v>0</v>
      </c>
      <c r="KQ22" s="188">
        <f t="shared" ref="KQ22" si="647">IF(EY22&gt;=1,EY22*$J22,0)</f>
        <v>0</v>
      </c>
      <c r="KR22" s="188">
        <f t="shared" ref="KR22" si="648">IF(EZ22&gt;=1,EZ22*$J22,0)</f>
        <v>0</v>
      </c>
      <c r="KS22" s="188">
        <f t="shared" ref="KS22" si="649">IF(FA22&gt;=1,FA22*$J22,0)</f>
        <v>0</v>
      </c>
      <c r="KT22" s="188">
        <f t="shared" ref="KT22" si="650">IF(FB22&gt;=1,FB22*$J22,0)</f>
        <v>0</v>
      </c>
      <c r="KU22" s="188">
        <f t="shared" ref="KU22" si="651">IF(FC22&gt;=1,FC22*$J22,0)</f>
        <v>0</v>
      </c>
    </row>
    <row r="23" spans="1:307" s="96" customFormat="1" ht="18.75" customHeight="1" x14ac:dyDescent="0.3">
      <c r="A23" s="490" t="s">
        <v>155</v>
      </c>
      <c r="B23" s="123" t="s">
        <v>740</v>
      </c>
      <c r="C23" s="123" t="s">
        <v>741</v>
      </c>
      <c r="D23" s="491"/>
      <c r="E23" s="491" t="s">
        <v>118</v>
      </c>
      <c r="F23" s="491">
        <v>1</v>
      </c>
      <c r="G23" s="492">
        <v>120000</v>
      </c>
      <c r="H23" s="493"/>
      <c r="I23" s="494">
        <v>0.107</v>
      </c>
      <c r="J23" s="492">
        <v>85</v>
      </c>
      <c r="K23" s="411">
        <v>42736</v>
      </c>
      <c r="L23" s="495">
        <v>46022</v>
      </c>
      <c r="M23" s="125"/>
      <c r="N23" s="496">
        <f t="shared" si="215"/>
        <v>11282.301369863013</v>
      </c>
      <c r="O23" s="496">
        <f t="shared" si="215"/>
        <v>10190.465753424658</v>
      </c>
      <c r="P23" s="496">
        <f t="shared" si="215"/>
        <v>11282.301369863013</v>
      </c>
      <c r="Q23" s="496">
        <f t="shared" si="215"/>
        <v>10918.356164383562</v>
      </c>
      <c r="R23" s="496">
        <f t="shared" si="215"/>
        <v>11282.301369863013</v>
      </c>
      <c r="S23" s="496">
        <f t="shared" si="215"/>
        <v>10918.356164383562</v>
      </c>
      <c r="T23" s="496">
        <f t="shared" si="215"/>
        <v>11282.301369863013</v>
      </c>
      <c r="U23" s="496">
        <f t="shared" si="215"/>
        <v>11282.301369863013</v>
      </c>
      <c r="V23" s="496">
        <f t="shared" si="215"/>
        <v>10918.356164383562</v>
      </c>
      <c r="W23" s="496">
        <f t="shared" si="215"/>
        <v>11282.301369863013</v>
      </c>
      <c r="X23" s="496">
        <f t="shared" si="215"/>
        <v>10918.356164383562</v>
      </c>
      <c r="Y23" s="496">
        <f t="shared" si="215"/>
        <v>11282.301369863013</v>
      </c>
      <c r="Z23" s="496">
        <f t="shared" si="215"/>
        <v>11282.301369863013</v>
      </c>
      <c r="AA23" s="496">
        <f t="shared" si="215"/>
        <v>10190.465753424658</v>
      </c>
      <c r="AB23" s="496">
        <f t="shared" si="215"/>
        <v>11282.301369863013</v>
      </c>
      <c r="AC23" s="496">
        <f t="shared" si="215"/>
        <v>10918.356164383562</v>
      </c>
      <c r="AD23" s="496">
        <f t="shared" si="432"/>
        <v>11282.301369863013</v>
      </c>
      <c r="AE23" s="496">
        <f t="shared" si="432"/>
        <v>10918.356164383562</v>
      </c>
      <c r="AF23" s="496">
        <f t="shared" si="432"/>
        <v>11282.301369863013</v>
      </c>
      <c r="AG23" s="496">
        <f t="shared" si="432"/>
        <v>11282.301369863013</v>
      </c>
      <c r="AH23" s="496">
        <f t="shared" si="432"/>
        <v>10918.356164383562</v>
      </c>
      <c r="AI23" s="496">
        <f t="shared" si="432"/>
        <v>11282.301369863013</v>
      </c>
      <c r="AJ23" s="496">
        <f t="shared" si="432"/>
        <v>10918.356164383562</v>
      </c>
      <c r="AK23" s="496">
        <f t="shared" si="432"/>
        <v>11282.301369863013</v>
      </c>
      <c r="AL23" s="496">
        <f t="shared" si="432"/>
        <v>11282.301369863013</v>
      </c>
      <c r="AM23" s="496">
        <f t="shared" si="432"/>
        <v>10554.410958904109</v>
      </c>
      <c r="AN23" s="496">
        <f t="shared" si="432"/>
        <v>11282.301369863013</v>
      </c>
      <c r="AO23" s="496">
        <f t="shared" si="432"/>
        <v>10918.356164383562</v>
      </c>
      <c r="AP23" s="496">
        <f t="shared" si="432"/>
        <v>11282.301369863013</v>
      </c>
      <c r="AQ23" s="496">
        <f t="shared" si="432"/>
        <v>10918.356164383562</v>
      </c>
      <c r="AR23" s="496">
        <f t="shared" si="432"/>
        <v>11282.301369863013</v>
      </c>
      <c r="AS23" s="496">
        <f t="shared" si="432"/>
        <v>11282.301369863013</v>
      </c>
      <c r="AT23" s="496">
        <f t="shared" si="433"/>
        <v>10918.356164383562</v>
      </c>
      <c r="AU23" s="496">
        <f t="shared" si="433"/>
        <v>11282.301369863013</v>
      </c>
      <c r="AV23" s="496">
        <f t="shared" si="433"/>
        <v>10918.356164383562</v>
      </c>
      <c r="AW23" s="496">
        <f t="shared" si="433"/>
        <v>11282.301369863013</v>
      </c>
      <c r="AX23" s="496">
        <f t="shared" si="433"/>
        <v>11282.301369863013</v>
      </c>
      <c r="AY23" s="496">
        <f t="shared" si="433"/>
        <v>10190.465753424658</v>
      </c>
      <c r="AZ23" s="496">
        <f t="shared" si="433"/>
        <v>11282.301369863013</v>
      </c>
      <c r="BA23" s="496">
        <f t="shared" si="433"/>
        <v>10918.356164383562</v>
      </c>
      <c r="BB23" s="496">
        <f t="shared" si="433"/>
        <v>11282.301369863013</v>
      </c>
      <c r="BC23" s="496">
        <f t="shared" si="433"/>
        <v>10918.356164383562</v>
      </c>
      <c r="BD23" s="496">
        <f t="shared" si="433"/>
        <v>11282.301369863013</v>
      </c>
      <c r="BE23" s="496">
        <f t="shared" si="433"/>
        <v>11282.301369863013</v>
      </c>
      <c r="BF23" s="496">
        <f t="shared" si="433"/>
        <v>10918.356164383562</v>
      </c>
      <c r="BG23" s="496">
        <f t="shared" si="433"/>
        <v>11282.301369863013</v>
      </c>
      <c r="BH23" s="496">
        <f t="shared" si="433"/>
        <v>10918.356164383562</v>
      </c>
      <c r="BI23" s="496">
        <f t="shared" si="433"/>
        <v>11282.301369863013</v>
      </c>
      <c r="BJ23" s="496">
        <f t="shared" si="434"/>
        <v>0</v>
      </c>
      <c r="BK23" s="496">
        <f t="shared" si="434"/>
        <v>0</v>
      </c>
      <c r="BL23" s="496">
        <f t="shared" si="434"/>
        <v>0</v>
      </c>
      <c r="BM23" s="496">
        <f t="shared" si="434"/>
        <v>0</v>
      </c>
      <c r="BN23" s="496">
        <f t="shared" si="434"/>
        <v>0</v>
      </c>
      <c r="BO23" s="496">
        <f t="shared" si="434"/>
        <v>0</v>
      </c>
      <c r="BP23" s="496">
        <f t="shared" si="434"/>
        <v>0</v>
      </c>
      <c r="BQ23" s="496">
        <f t="shared" si="434"/>
        <v>0</v>
      </c>
      <c r="BR23" s="496">
        <f t="shared" si="434"/>
        <v>0</v>
      </c>
      <c r="BS23" s="496">
        <f t="shared" si="434"/>
        <v>0</v>
      </c>
      <c r="BT23" s="496">
        <f t="shared" si="434"/>
        <v>0</v>
      </c>
      <c r="BU23" s="496">
        <f t="shared" si="434"/>
        <v>0</v>
      </c>
      <c r="BV23" s="496">
        <f t="shared" si="435"/>
        <v>0</v>
      </c>
      <c r="BW23" s="496">
        <f t="shared" si="435"/>
        <v>0</v>
      </c>
      <c r="BX23" s="496">
        <f t="shared" si="435"/>
        <v>0</v>
      </c>
      <c r="BY23" s="496">
        <f t="shared" si="435"/>
        <v>0</v>
      </c>
      <c r="BZ23" s="496">
        <f t="shared" si="435"/>
        <v>0</v>
      </c>
      <c r="CA23" s="496">
        <f t="shared" si="435"/>
        <v>0</v>
      </c>
      <c r="CB23" s="496">
        <f t="shared" si="435"/>
        <v>0</v>
      </c>
      <c r="CC23" s="496">
        <f t="shared" si="435"/>
        <v>0</v>
      </c>
      <c r="CD23" s="496">
        <f t="shared" si="435"/>
        <v>0</v>
      </c>
      <c r="CE23" s="496">
        <f t="shared" si="435"/>
        <v>0</v>
      </c>
      <c r="CF23" s="496">
        <f t="shared" si="435"/>
        <v>0</v>
      </c>
      <c r="CG23" s="496">
        <f t="shared" si="435"/>
        <v>0</v>
      </c>
      <c r="CH23" s="496"/>
      <c r="CJ23" s="496">
        <f t="shared" si="216"/>
        <v>1</v>
      </c>
      <c r="CK23" s="496">
        <f t="shared" si="217"/>
        <v>1</v>
      </c>
      <c r="CL23" s="496">
        <f t="shared" si="218"/>
        <v>1</v>
      </c>
      <c r="CM23" s="496">
        <f t="shared" si="219"/>
        <v>1</v>
      </c>
      <c r="CN23" s="496">
        <f t="shared" si="220"/>
        <v>1</v>
      </c>
      <c r="CO23" s="496">
        <f t="shared" si="221"/>
        <v>1</v>
      </c>
      <c r="CP23" s="496">
        <f t="shared" si="222"/>
        <v>1</v>
      </c>
      <c r="CQ23" s="496">
        <f t="shared" si="223"/>
        <v>1</v>
      </c>
      <c r="CR23" s="496">
        <f t="shared" si="224"/>
        <v>1</v>
      </c>
      <c r="CS23" s="496">
        <f t="shared" si="225"/>
        <v>1</v>
      </c>
      <c r="CT23" s="496">
        <f t="shared" si="226"/>
        <v>1</v>
      </c>
      <c r="CU23" s="496">
        <f t="shared" si="227"/>
        <v>1</v>
      </c>
      <c r="CV23" s="496">
        <f t="shared" si="228"/>
        <v>1</v>
      </c>
      <c r="CW23" s="496">
        <f t="shared" si="229"/>
        <v>1</v>
      </c>
      <c r="CX23" s="496">
        <f t="shared" si="230"/>
        <v>1</v>
      </c>
      <c r="CY23" s="496">
        <f t="shared" si="231"/>
        <v>1</v>
      </c>
      <c r="CZ23" s="496">
        <f t="shared" si="232"/>
        <v>1</v>
      </c>
      <c r="DA23" s="496">
        <f t="shared" si="233"/>
        <v>1</v>
      </c>
      <c r="DB23" s="496">
        <f t="shared" si="234"/>
        <v>1</v>
      </c>
      <c r="DC23" s="496">
        <f t="shared" si="235"/>
        <v>1</v>
      </c>
      <c r="DD23" s="496">
        <f t="shared" si="236"/>
        <v>1</v>
      </c>
      <c r="DE23" s="496">
        <f t="shared" si="237"/>
        <v>1</v>
      </c>
      <c r="DF23" s="496">
        <f t="shared" si="238"/>
        <v>1</v>
      </c>
      <c r="DG23" s="496">
        <f t="shared" si="239"/>
        <v>1</v>
      </c>
      <c r="DH23" s="496">
        <f t="shared" si="240"/>
        <v>1</v>
      </c>
      <c r="DI23" s="496">
        <f t="shared" si="241"/>
        <v>1</v>
      </c>
      <c r="DJ23" s="496">
        <f t="shared" si="242"/>
        <v>1</v>
      </c>
      <c r="DK23" s="496">
        <f t="shared" si="243"/>
        <v>1</v>
      </c>
      <c r="DL23" s="496">
        <f t="shared" si="244"/>
        <v>1</v>
      </c>
      <c r="DM23" s="496">
        <f t="shared" si="245"/>
        <v>1</v>
      </c>
      <c r="DN23" s="496">
        <f t="shared" si="246"/>
        <v>1</v>
      </c>
      <c r="DO23" s="496">
        <f t="shared" si="247"/>
        <v>1</v>
      </c>
      <c r="DP23" s="496">
        <f t="shared" si="248"/>
        <v>1</v>
      </c>
      <c r="DQ23" s="496">
        <f t="shared" si="249"/>
        <v>1</v>
      </c>
      <c r="DR23" s="496">
        <f t="shared" si="250"/>
        <v>1</v>
      </c>
      <c r="DS23" s="496">
        <f t="shared" si="251"/>
        <v>1</v>
      </c>
      <c r="DT23" s="496">
        <f t="shared" si="252"/>
        <v>1</v>
      </c>
      <c r="DU23" s="496">
        <f t="shared" si="253"/>
        <v>1</v>
      </c>
      <c r="DV23" s="496">
        <f t="shared" si="254"/>
        <v>1</v>
      </c>
      <c r="DW23" s="496">
        <f t="shared" si="255"/>
        <v>1</v>
      </c>
      <c r="DX23" s="496">
        <f t="shared" si="256"/>
        <v>1</v>
      </c>
      <c r="DY23" s="496">
        <f t="shared" si="257"/>
        <v>1</v>
      </c>
      <c r="DZ23" s="496">
        <f t="shared" si="258"/>
        <v>1</v>
      </c>
      <c r="EA23" s="496">
        <f t="shared" si="259"/>
        <v>1</v>
      </c>
      <c r="EB23" s="496">
        <f t="shared" si="260"/>
        <v>1</v>
      </c>
      <c r="EC23" s="496">
        <f t="shared" si="261"/>
        <v>1</v>
      </c>
      <c r="ED23" s="496">
        <f t="shared" si="262"/>
        <v>1</v>
      </c>
      <c r="EE23" s="496">
        <f t="shared" si="263"/>
        <v>1</v>
      </c>
      <c r="EF23" s="496">
        <f t="shared" si="264"/>
        <v>0</v>
      </c>
      <c r="EG23" s="496">
        <f t="shared" si="265"/>
        <v>0</v>
      </c>
      <c r="EH23" s="496">
        <f t="shared" si="266"/>
        <v>0</v>
      </c>
      <c r="EI23" s="496">
        <f t="shared" si="267"/>
        <v>0</v>
      </c>
      <c r="EJ23" s="496">
        <f t="shared" si="268"/>
        <v>0</v>
      </c>
      <c r="EK23" s="496">
        <f t="shared" si="269"/>
        <v>0</v>
      </c>
      <c r="EL23" s="496">
        <f t="shared" si="270"/>
        <v>0</v>
      </c>
      <c r="EM23" s="496">
        <f t="shared" si="271"/>
        <v>0</v>
      </c>
      <c r="EN23" s="496">
        <f t="shared" si="272"/>
        <v>0</v>
      </c>
      <c r="EO23" s="496">
        <f t="shared" si="273"/>
        <v>0</v>
      </c>
      <c r="EP23" s="496">
        <f t="shared" si="274"/>
        <v>0</v>
      </c>
      <c r="EQ23" s="496">
        <f t="shared" si="275"/>
        <v>0</v>
      </c>
      <c r="ER23" s="496">
        <f t="shared" si="276"/>
        <v>0</v>
      </c>
      <c r="ES23" s="496">
        <f t="shared" si="277"/>
        <v>0</v>
      </c>
      <c r="ET23" s="496">
        <f t="shared" si="278"/>
        <v>0</v>
      </c>
      <c r="EU23" s="496">
        <f t="shared" si="279"/>
        <v>0</v>
      </c>
      <c r="EV23" s="496">
        <f t="shared" si="280"/>
        <v>0</v>
      </c>
      <c r="EW23" s="496">
        <f t="shared" si="281"/>
        <v>0</v>
      </c>
      <c r="EX23" s="496">
        <f t="shared" si="282"/>
        <v>0</v>
      </c>
      <c r="EY23" s="496">
        <f t="shared" si="283"/>
        <v>0</v>
      </c>
      <c r="EZ23" s="496">
        <f t="shared" si="284"/>
        <v>0</v>
      </c>
      <c r="FA23" s="496">
        <f t="shared" si="285"/>
        <v>0</v>
      </c>
      <c r="FB23" s="496">
        <f t="shared" si="286"/>
        <v>0</v>
      </c>
      <c r="FC23" s="496">
        <f t="shared" si="287"/>
        <v>0</v>
      </c>
      <c r="FE23" s="497">
        <f t="shared" si="288"/>
        <v>1</v>
      </c>
      <c r="FF23" s="497">
        <f t="shared" si="289"/>
        <v>1</v>
      </c>
      <c r="FG23" s="497">
        <f t="shared" si="290"/>
        <v>1</v>
      </c>
      <c r="FH23" s="497">
        <f t="shared" si="291"/>
        <v>1</v>
      </c>
      <c r="FI23" s="497">
        <f t="shared" si="292"/>
        <v>1</v>
      </c>
      <c r="FJ23" s="497">
        <f t="shared" si="293"/>
        <v>1</v>
      </c>
      <c r="FK23" s="497">
        <f t="shared" si="294"/>
        <v>1</v>
      </c>
      <c r="FL23" s="497">
        <f t="shared" si="295"/>
        <v>1</v>
      </c>
      <c r="FM23" s="497">
        <f t="shared" si="296"/>
        <v>1</v>
      </c>
      <c r="FN23" s="497">
        <f t="shared" si="297"/>
        <v>1</v>
      </c>
      <c r="FO23" s="497">
        <f t="shared" si="298"/>
        <v>1</v>
      </c>
      <c r="FP23" s="497">
        <f t="shared" si="299"/>
        <v>1</v>
      </c>
      <c r="FQ23" s="497">
        <f t="shared" si="300"/>
        <v>1</v>
      </c>
      <c r="FR23" s="497">
        <f t="shared" si="301"/>
        <v>1</v>
      </c>
      <c r="FS23" s="497">
        <f t="shared" si="302"/>
        <v>1</v>
      </c>
      <c r="FT23" s="497">
        <f t="shared" si="303"/>
        <v>1</v>
      </c>
      <c r="FU23" s="497">
        <f t="shared" si="304"/>
        <v>1</v>
      </c>
      <c r="FV23" s="497">
        <f t="shared" si="305"/>
        <v>1</v>
      </c>
      <c r="FW23" s="497">
        <f t="shared" si="306"/>
        <v>1</v>
      </c>
      <c r="FX23" s="497">
        <f t="shared" si="307"/>
        <v>1</v>
      </c>
      <c r="FY23" s="497">
        <f t="shared" si="308"/>
        <v>1</v>
      </c>
      <c r="FZ23" s="497">
        <f t="shared" si="309"/>
        <v>1</v>
      </c>
      <c r="GA23" s="497">
        <f t="shared" si="310"/>
        <v>1</v>
      </c>
      <c r="GB23" s="497">
        <f t="shared" si="311"/>
        <v>1</v>
      </c>
      <c r="GC23" s="497">
        <f t="shared" si="312"/>
        <v>1</v>
      </c>
      <c r="GD23" s="497">
        <f t="shared" si="313"/>
        <v>1</v>
      </c>
      <c r="GE23" s="497">
        <f t="shared" si="314"/>
        <v>1</v>
      </c>
      <c r="GF23" s="497">
        <f t="shared" si="315"/>
        <v>1</v>
      </c>
      <c r="GG23" s="497">
        <f t="shared" si="316"/>
        <v>1</v>
      </c>
      <c r="GH23" s="497">
        <f t="shared" si="317"/>
        <v>1</v>
      </c>
      <c r="GI23" s="497">
        <f t="shared" si="318"/>
        <v>1</v>
      </c>
      <c r="GJ23" s="497">
        <f t="shared" si="319"/>
        <v>1</v>
      </c>
      <c r="GK23" s="497">
        <f t="shared" si="320"/>
        <v>1</v>
      </c>
      <c r="GL23" s="497">
        <f t="shared" si="321"/>
        <v>1</v>
      </c>
      <c r="GM23" s="497">
        <f t="shared" si="322"/>
        <v>1</v>
      </c>
      <c r="GN23" s="497">
        <f t="shared" si="323"/>
        <v>1</v>
      </c>
      <c r="GO23" s="497">
        <f t="shared" si="324"/>
        <v>1</v>
      </c>
      <c r="GP23" s="497">
        <f t="shared" si="325"/>
        <v>1</v>
      </c>
      <c r="GQ23" s="497">
        <f t="shared" si="326"/>
        <v>1</v>
      </c>
      <c r="GR23" s="497">
        <f t="shared" si="327"/>
        <v>1</v>
      </c>
      <c r="GS23" s="497">
        <f t="shared" si="328"/>
        <v>1</v>
      </c>
      <c r="GT23" s="497">
        <f t="shared" si="329"/>
        <v>1</v>
      </c>
      <c r="GU23" s="497">
        <f t="shared" si="330"/>
        <v>1</v>
      </c>
      <c r="GV23" s="497">
        <f t="shared" si="331"/>
        <v>1</v>
      </c>
      <c r="GW23" s="497">
        <f t="shared" si="332"/>
        <v>1</v>
      </c>
      <c r="GX23" s="497">
        <f t="shared" si="333"/>
        <v>1</v>
      </c>
      <c r="GY23" s="497">
        <f t="shared" si="334"/>
        <v>1</v>
      </c>
      <c r="GZ23" s="497">
        <f t="shared" si="335"/>
        <v>1</v>
      </c>
      <c r="HA23" s="497">
        <f t="shared" si="336"/>
        <v>0</v>
      </c>
      <c r="HB23" s="497">
        <f t="shared" si="337"/>
        <v>0</v>
      </c>
      <c r="HC23" s="497">
        <f t="shared" si="338"/>
        <v>0</v>
      </c>
      <c r="HD23" s="497">
        <f t="shared" si="339"/>
        <v>0</v>
      </c>
      <c r="HE23" s="497">
        <f t="shared" si="340"/>
        <v>0</v>
      </c>
      <c r="HF23" s="497">
        <f t="shared" si="341"/>
        <v>0</v>
      </c>
      <c r="HG23" s="497">
        <f t="shared" si="342"/>
        <v>0</v>
      </c>
      <c r="HH23" s="497">
        <f t="shared" si="343"/>
        <v>0</v>
      </c>
      <c r="HI23" s="497">
        <f t="shared" si="344"/>
        <v>0</v>
      </c>
      <c r="HJ23" s="497">
        <f t="shared" si="345"/>
        <v>0</v>
      </c>
      <c r="HK23" s="497">
        <f t="shared" si="346"/>
        <v>0</v>
      </c>
      <c r="HL23" s="497">
        <f t="shared" si="347"/>
        <v>0</v>
      </c>
      <c r="HM23" s="497">
        <f t="shared" si="348"/>
        <v>0</v>
      </c>
      <c r="HN23" s="497">
        <f t="shared" si="349"/>
        <v>0</v>
      </c>
      <c r="HO23" s="497">
        <f t="shared" si="350"/>
        <v>0</v>
      </c>
      <c r="HP23" s="497">
        <f t="shared" si="351"/>
        <v>0</v>
      </c>
      <c r="HQ23" s="497">
        <f t="shared" si="352"/>
        <v>0</v>
      </c>
      <c r="HR23" s="497">
        <f t="shared" si="353"/>
        <v>0</v>
      </c>
      <c r="HS23" s="497">
        <f t="shared" si="354"/>
        <v>0</v>
      </c>
      <c r="HT23" s="497">
        <f t="shared" si="355"/>
        <v>0</v>
      </c>
      <c r="HU23" s="497">
        <f t="shared" si="356"/>
        <v>0</v>
      </c>
      <c r="HV23" s="497">
        <f t="shared" si="357"/>
        <v>0</v>
      </c>
      <c r="HW23" s="497">
        <f t="shared" si="358"/>
        <v>0</v>
      </c>
      <c r="HX23" s="497">
        <f t="shared" si="359"/>
        <v>0</v>
      </c>
      <c r="HY23" s="497"/>
      <c r="IB23" s="498">
        <f t="shared" si="360"/>
        <v>85</v>
      </c>
      <c r="IC23" s="498">
        <f t="shared" si="361"/>
        <v>85</v>
      </c>
      <c r="ID23" s="498">
        <f t="shared" si="362"/>
        <v>85</v>
      </c>
      <c r="IE23" s="498">
        <f t="shared" si="363"/>
        <v>85</v>
      </c>
      <c r="IF23" s="498">
        <f t="shared" si="364"/>
        <v>85</v>
      </c>
      <c r="IG23" s="498">
        <f t="shared" si="365"/>
        <v>85</v>
      </c>
      <c r="IH23" s="498">
        <f t="shared" si="366"/>
        <v>85</v>
      </c>
      <c r="II23" s="498">
        <f t="shared" si="367"/>
        <v>85</v>
      </c>
      <c r="IJ23" s="498">
        <f t="shared" si="368"/>
        <v>85</v>
      </c>
      <c r="IK23" s="498">
        <f t="shared" si="369"/>
        <v>85</v>
      </c>
      <c r="IL23" s="498">
        <f t="shared" si="370"/>
        <v>85</v>
      </c>
      <c r="IM23" s="498">
        <f t="shared" si="371"/>
        <v>85</v>
      </c>
      <c r="IN23" s="498">
        <f t="shared" si="372"/>
        <v>85</v>
      </c>
      <c r="IO23" s="498">
        <f t="shared" si="373"/>
        <v>85</v>
      </c>
      <c r="IP23" s="498">
        <f t="shared" si="374"/>
        <v>85</v>
      </c>
      <c r="IQ23" s="498">
        <f t="shared" si="375"/>
        <v>85</v>
      </c>
      <c r="IR23" s="498">
        <f t="shared" si="376"/>
        <v>85</v>
      </c>
      <c r="IS23" s="498">
        <f t="shared" si="377"/>
        <v>85</v>
      </c>
      <c r="IT23" s="498">
        <f t="shared" si="378"/>
        <v>85</v>
      </c>
      <c r="IU23" s="498">
        <f t="shared" si="379"/>
        <v>85</v>
      </c>
      <c r="IV23" s="498">
        <f t="shared" si="380"/>
        <v>85</v>
      </c>
      <c r="IW23" s="498">
        <f t="shared" si="381"/>
        <v>85</v>
      </c>
      <c r="IX23" s="498">
        <f t="shared" si="382"/>
        <v>85</v>
      </c>
      <c r="IY23" s="498">
        <f t="shared" si="383"/>
        <v>85</v>
      </c>
      <c r="IZ23" s="498">
        <f t="shared" si="384"/>
        <v>85</v>
      </c>
      <c r="JA23" s="498">
        <f t="shared" si="385"/>
        <v>85</v>
      </c>
      <c r="JB23" s="498">
        <f t="shared" si="386"/>
        <v>85</v>
      </c>
      <c r="JC23" s="498">
        <f t="shared" si="387"/>
        <v>85</v>
      </c>
      <c r="JD23" s="498">
        <f t="shared" si="388"/>
        <v>85</v>
      </c>
      <c r="JE23" s="498">
        <f t="shared" si="389"/>
        <v>85</v>
      </c>
      <c r="JF23" s="498">
        <f t="shared" si="390"/>
        <v>85</v>
      </c>
      <c r="JG23" s="498">
        <f t="shared" si="391"/>
        <v>85</v>
      </c>
      <c r="JH23" s="498">
        <f t="shared" si="392"/>
        <v>85</v>
      </c>
      <c r="JI23" s="498">
        <f t="shared" si="393"/>
        <v>85</v>
      </c>
      <c r="JJ23" s="498">
        <f t="shared" si="394"/>
        <v>85</v>
      </c>
      <c r="JK23" s="498">
        <f t="shared" si="395"/>
        <v>85</v>
      </c>
      <c r="JL23" s="498">
        <f t="shared" si="396"/>
        <v>85</v>
      </c>
      <c r="JM23" s="498">
        <f t="shared" si="397"/>
        <v>85</v>
      </c>
      <c r="JN23" s="498">
        <f t="shared" si="398"/>
        <v>85</v>
      </c>
      <c r="JO23" s="498">
        <f t="shared" si="399"/>
        <v>85</v>
      </c>
      <c r="JP23" s="498">
        <f t="shared" si="400"/>
        <v>85</v>
      </c>
      <c r="JQ23" s="498">
        <f t="shared" si="401"/>
        <v>85</v>
      </c>
      <c r="JR23" s="498">
        <f t="shared" si="402"/>
        <v>85</v>
      </c>
      <c r="JS23" s="498">
        <f t="shared" si="403"/>
        <v>85</v>
      </c>
      <c r="JT23" s="498">
        <f t="shared" si="404"/>
        <v>85</v>
      </c>
      <c r="JU23" s="498">
        <f t="shared" si="405"/>
        <v>85</v>
      </c>
      <c r="JV23" s="498">
        <f t="shared" si="406"/>
        <v>85</v>
      </c>
      <c r="JW23" s="498">
        <f t="shared" si="407"/>
        <v>85</v>
      </c>
      <c r="JX23" s="498">
        <f t="shared" si="408"/>
        <v>0</v>
      </c>
      <c r="JY23" s="498">
        <f t="shared" si="409"/>
        <v>0</v>
      </c>
      <c r="JZ23" s="498">
        <f t="shared" si="410"/>
        <v>0</v>
      </c>
      <c r="KA23" s="498">
        <f t="shared" si="411"/>
        <v>0</v>
      </c>
      <c r="KB23" s="498">
        <f t="shared" si="412"/>
        <v>0</v>
      </c>
      <c r="KC23" s="498">
        <f t="shared" si="413"/>
        <v>0</v>
      </c>
      <c r="KD23" s="498">
        <f t="shared" si="414"/>
        <v>0</v>
      </c>
      <c r="KE23" s="498">
        <f t="shared" si="415"/>
        <v>0</v>
      </c>
      <c r="KF23" s="498">
        <f t="shared" si="416"/>
        <v>0</v>
      </c>
      <c r="KG23" s="498">
        <f t="shared" si="417"/>
        <v>0</v>
      </c>
      <c r="KH23" s="498">
        <f t="shared" si="418"/>
        <v>0</v>
      </c>
      <c r="KI23" s="498">
        <f t="shared" si="419"/>
        <v>0</v>
      </c>
      <c r="KJ23" s="498">
        <f t="shared" si="420"/>
        <v>0</v>
      </c>
      <c r="KK23" s="498">
        <f t="shared" si="421"/>
        <v>0</v>
      </c>
      <c r="KL23" s="498">
        <f t="shared" si="422"/>
        <v>0</v>
      </c>
      <c r="KM23" s="498">
        <f t="shared" si="423"/>
        <v>0</v>
      </c>
      <c r="KN23" s="498">
        <f t="shared" si="424"/>
        <v>0</v>
      </c>
      <c r="KO23" s="498">
        <f t="shared" si="425"/>
        <v>0</v>
      </c>
      <c r="KP23" s="498">
        <f t="shared" si="426"/>
        <v>0</v>
      </c>
      <c r="KQ23" s="498">
        <f t="shared" si="427"/>
        <v>0</v>
      </c>
      <c r="KR23" s="498">
        <f t="shared" si="428"/>
        <v>0</v>
      </c>
      <c r="KS23" s="498">
        <f t="shared" si="429"/>
        <v>0</v>
      </c>
      <c r="KT23" s="498">
        <f t="shared" si="430"/>
        <v>0</v>
      </c>
      <c r="KU23" s="498">
        <f t="shared" si="431"/>
        <v>0</v>
      </c>
    </row>
    <row r="24" spans="1:307" s="95" customFormat="1" ht="15.6" x14ac:dyDescent="0.3">
      <c r="A24" s="157" t="s">
        <v>155</v>
      </c>
      <c r="B24" s="112" t="s">
        <v>748</v>
      </c>
      <c r="C24" s="112" t="s">
        <v>753</v>
      </c>
      <c r="D24" s="113"/>
      <c r="E24" s="113" t="s">
        <v>118</v>
      </c>
      <c r="F24" s="113">
        <v>1</v>
      </c>
      <c r="G24" s="114">
        <v>88000</v>
      </c>
      <c r="H24" s="115"/>
      <c r="I24" s="116">
        <v>0.107</v>
      </c>
      <c r="J24" s="114">
        <v>85</v>
      </c>
      <c r="K24" s="117">
        <v>44984</v>
      </c>
      <c r="L24" s="118">
        <v>46022</v>
      </c>
      <c r="M24" s="119"/>
      <c r="N24" s="186">
        <f t="shared" si="215"/>
        <v>0</v>
      </c>
      <c r="O24" s="186">
        <f t="shared" si="215"/>
        <v>0</v>
      </c>
      <c r="P24" s="186">
        <f t="shared" si="215"/>
        <v>0</v>
      </c>
      <c r="Q24" s="186">
        <f t="shared" si="215"/>
        <v>0</v>
      </c>
      <c r="R24" s="186">
        <f t="shared" si="215"/>
        <v>0</v>
      </c>
      <c r="S24" s="186">
        <f t="shared" si="215"/>
        <v>0</v>
      </c>
      <c r="T24" s="186">
        <f t="shared" si="215"/>
        <v>0</v>
      </c>
      <c r="U24" s="186">
        <f t="shared" si="215"/>
        <v>0</v>
      </c>
      <c r="V24" s="186">
        <f t="shared" si="215"/>
        <v>0</v>
      </c>
      <c r="W24" s="186">
        <f t="shared" si="215"/>
        <v>0</v>
      </c>
      <c r="X24" s="186">
        <f t="shared" si="215"/>
        <v>0</v>
      </c>
      <c r="Y24" s="186">
        <f t="shared" si="215"/>
        <v>0</v>
      </c>
      <c r="Z24" s="186">
        <f t="shared" si="215"/>
        <v>0</v>
      </c>
      <c r="AA24" s="186">
        <f t="shared" si="215"/>
        <v>533.78630136986305</v>
      </c>
      <c r="AB24" s="186">
        <f t="shared" si="215"/>
        <v>8273.6876712328758</v>
      </c>
      <c r="AC24" s="186">
        <f t="shared" si="215"/>
        <v>8006.7945205479455</v>
      </c>
      <c r="AD24" s="186">
        <f t="shared" si="432"/>
        <v>8273.6876712328758</v>
      </c>
      <c r="AE24" s="186">
        <f t="shared" si="432"/>
        <v>8006.7945205479455</v>
      </c>
      <c r="AF24" s="186">
        <f t="shared" si="432"/>
        <v>8273.6876712328758</v>
      </c>
      <c r="AG24" s="186">
        <f t="shared" si="432"/>
        <v>8273.6876712328758</v>
      </c>
      <c r="AH24" s="186">
        <f t="shared" si="432"/>
        <v>8006.7945205479455</v>
      </c>
      <c r="AI24" s="186">
        <f t="shared" si="432"/>
        <v>8273.6876712328758</v>
      </c>
      <c r="AJ24" s="186">
        <f t="shared" si="432"/>
        <v>8006.7945205479455</v>
      </c>
      <c r="AK24" s="186">
        <f t="shared" si="432"/>
        <v>8273.6876712328758</v>
      </c>
      <c r="AL24" s="186">
        <f t="shared" si="432"/>
        <v>8273.6876712328758</v>
      </c>
      <c r="AM24" s="186">
        <f t="shared" si="432"/>
        <v>7739.9013698630142</v>
      </c>
      <c r="AN24" s="186">
        <f t="shared" si="432"/>
        <v>8273.6876712328758</v>
      </c>
      <c r="AO24" s="186">
        <f t="shared" si="432"/>
        <v>8006.7945205479455</v>
      </c>
      <c r="AP24" s="186">
        <f t="shared" si="432"/>
        <v>8273.6876712328758</v>
      </c>
      <c r="AQ24" s="186">
        <f t="shared" si="432"/>
        <v>8006.7945205479455</v>
      </c>
      <c r="AR24" s="186">
        <f t="shared" si="432"/>
        <v>8273.6876712328758</v>
      </c>
      <c r="AS24" s="186">
        <f t="shared" si="432"/>
        <v>8273.6876712328758</v>
      </c>
      <c r="AT24" s="186">
        <f t="shared" si="433"/>
        <v>8006.7945205479455</v>
      </c>
      <c r="AU24" s="186">
        <f t="shared" si="433"/>
        <v>8273.6876712328758</v>
      </c>
      <c r="AV24" s="186">
        <f t="shared" si="433"/>
        <v>8006.7945205479455</v>
      </c>
      <c r="AW24" s="186">
        <f t="shared" si="433"/>
        <v>8273.6876712328758</v>
      </c>
      <c r="AX24" s="186">
        <f t="shared" si="433"/>
        <v>8273.6876712328758</v>
      </c>
      <c r="AY24" s="186">
        <f t="shared" si="433"/>
        <v>7473.0082191780821</v>
      </c>
      <c r="AZ24" s="186">
        <f t="shared" si="433"/>
        <v>8273.6876712328758</v>
      </c>
      <c r="BA24" s="186">
        <f t="shared" si="433"/>
        <v>8006.7945205479455</v>
      </c>
      <c r="BB24" s="186">
        <f t="shared" si="433"/>
        <v>8273.6876712328758</v>
      </c>
      <c r="BC24" s="186">
        <f t="shared" si="433"/>
        <v>8006.7945205479455</v>
      </c>
      <c r="BD24" s="186">
        <f t="shared" si="433"/>
        <v>8273.6876712328758</v>
      </c>
      <c r="BE24" s="186">
        <f t="shared" si="433"/>
        <v>8273.6876712328758</v>
      </c>
      <c r="BF24" s="186">
        <f t="shared" si="433"/>
        <v>8006.7945205479455</v>
      </c>
      <c r="BG24" s="186">
        <f t="shared" si="433"/>
        <v>8273.6876712328758</v>
      </c>
      <c r="BH24" s="186">
        <f t="shared" si="433"/>
        <v>8006.7945205479455</v>
      </c>
      <c r="BI24" s="186">
        <f t="shared" si="433"/>
        <v>8273.6876712328758</v>
      </c>
      <c r="BJ24" s="186">
        <f t="shared" si="434"/>
        <v>0</v>
      </c>
      <c r="BK24" s="186">
        <f t="shared" si="434"/>
        <v>0</v>
      </c>
      <c r="BL24" s="186">
        <f t="shared" si="434"/>
        <v>0</v>
      </c>
      <c r="BM24" s="186">
        <f t="shared" si="434"/>
        <v>0</v>
      </c>
      <c r="BN24" s="186">
        <f t="shared" si="434"/>
        <v>0</v>
      </c>
      <c r="BO24" s="186">
        <f t="shared" si="434"/>
        <v>0</v>
      </c>
      <c r="BP24" s="186">
        <f t="shared" si="434"/>
        <v>0</v>
      </c>
      <c r="BQ24" s="186">
        <f t="shared" si="434"/>
        <v>0</v>
      </c>
      <c r="BR24" s="186">
        <f t="shared" si="434"/>
        <v>0</v>
      </c>
      <c r="BS24" s="186">
        <f t="shared" si="434"/>
        <v>0</v>
      </c>
      <c r="BT24" s="186">
        <f t="shared" si="434"/>
        <v>0</v>
      </c>
      <c r="BU24" s="186">
        <f t="shared" si="434"/>
        <v>0</v>
      </c>
      <c r="BV24" s="186">
        <f t="shared" si="435"/>
        <v>0</v>
      </c>
      <c r="BW24" s="186">
        <f t="shared" si="435"/>
        <v>0</v>
      </c>
      <c r="BX24" s="186">
        <f t="shared" si="435"/>
        <v>0</v>
      </c>
      <c r="BY24" s="186">
        <f t="shared" si="435"/>
        <v>0</v>
      </c>
      <c r="BZ24" s="186">
        <f t="shared" si="435"/>
        <v>0</v>
      </c>
      <c r="CA24" s="186">
        <f t="shared" si="435"/>
        <v>0</v>
      </c>
      <c r="CB24" s="186">
        <f t="shared" si="435"/>
        <v>0</v>
      </c>
      <c r="CC24" s="186">
        <f t="shared" si="435"/>
        <v>0</v>
      </c>
      <c r="CD24" s="186">
        <f t="shared" si="435"/>
        <v>0</v>
      </c>
      <c r="CE24" s="186">
        <f t="shared" si="435"/>
        <v>0</v>
      </c>
      <c r="CF24" s="186">
        <f t="shared" si="435"/>
        <v>0</v>
      </c>
      <c r="CG24" s="186">
        <f t="shared" si="435"/>
        <v>0</v>
      </c>
      <c r="CH24" s="186"/>
      <c r="CJ24" s="186">
        <f t="shared" si="216"/>
        <v>0</v>
      </c>
      <c r="CK24" s="186">
        <f t="shared" si="217"/>
        <v>0</v>
      </c>
      <c r="CL24" s="186">
        <f t="shared" si="218"/>
        <v>0</v>
      </c>
      <c r="CM24" s="186">
        <f t="shared" si="219"/>
        <v>0</v>
      </c>
      <c r="CN24" s="186">
        <f t="shared" si="220"/>
        <v>0</v>
      </c>
      <c r="CO24" s="186">
        <f t="shared" si="221"/>
        <v>0</v>
      </c>
      <c r="CP24" s="186">
        <f t="shared" si="222"/>
        <v>0</v>
      </c>
      <c r="CQ24" s="186">
        <f t="shared" si="223"/>
        <v>0</v>
      </c>
      <c r="CR24" s="186">
        <f t="shared" si="224"/>
        <v>0</v>
      </c>
      <c r="CS24" s="186">
        <f t="shared" si="225"/>
        <v>0</v>
      </c>
      <c r="CT24" s="186">
        <f t="shared" si="226"/>
        <v>0</v>
      </c>
      <c r="CU24" s="186">
        <f t="shared" si="227"/>
        <v>0</v>
      </c>
      <c r="CV24" s="186">
        <f t="shared" si="228"/>
        <v>0</v>
      </c>
      <c r="CW24" s="186">
        <f t="shared" si="229"/>
        <v>1</v>
      </c>
      <c r="CX24" s="186">
        <f t="shared" si="230"/>
        <v>1</v>
      </c>
      <c r="CY24" s="186">
        <f t="shared" si="231"/>
        <v>1</v>
      </c>
      <c r="CZ24" s="186">
        <f t="shared" si="232"/>
        <v>1</v>
      </c>
      <c r="DA24" s="186">
        <f t="shared" si="233"/>
        <v>1</v>
      </c>
      <c r="DB24" s="186">
        <f t="shared" si="234"/>
        <v>1</v>
      </c>
      <c r="DC24" s="186">
        <f t="shared" si="235"/>
        <v>1</v>
      </c>
      <c r="DD24" s="186">
        <f t="shared" si="236"/>
        <v>1</v>
      </c>
      <c r="DE24" s="186">
        <f t="shared" si="237"/>
        <v>1</v>
      </c>
      <c r="DF24" s="186">
        <f t="shared" si="238"/>
        <v>1</v>
      </c>
      <c r="DG24" s="186">
        <f t="shared" si="239"/>
        <v>1</v>
      </c>
      <c r="DH24" s="186">
        <f t="shared" si="240"/>
        <v>1</v>
      </c>
      <c r="DI24" s="186">
        <f t="shared" si="241"/>
        <v>1</v>
      </c>
      <c r="DJ24" s="186">
        <f t="shared" si="242"/>
        <v>1</v>
      </c>
      <c r="DK24" s="186">
        <f t="shared" si="243"/>
        <v>1</v>
      </c>
      <c r="DL24" s="186">
        <f t="shared" si="244"/>
        <v>1</v>
      </c>
      <c r="DM24" s="186">
        <f t="shared" si="245"/>
        <v>1</v>
      </c>
      <c r="DN24" s="186">
        <f t="shared" si="246"/>
        <v>1</v>
      </c>
      <c r="DO24" s="186">
        <f t="shared" si="247"/>
        <v>1</v>
      </c>
      <c r="DP24" s="186">
        <f t="shared" si="248"/>
        <v>1</v>
      </c>
      <c r="DQ24" s="186">
        <f t="shared" si="249"/>
        <v>1</v>
      </c>
      <c r="DR24" s="186">
        <f t="shared" si="250"/>
        <v>1</v>
      </c>
      <c r="DS24" s="186">
        <f t="shared" si="251"/>
        <v>1</v>
      </c>
      <c r="DT24" s="186">
        <f t="shared" si="252"/>
        <v>1</v>
      </c>
      <c r="DU24" s="186">
        <f t="shared" si="253"/>
        <v>1</v>
      </c>
      <c r="DV24" s="186">
        <f t="shared" si="254"/>
        <v>1</v>
      </c>
      <c r="DW24" s="186">
        <f t="shared" si="255"/>
        <v>1</v>
      </c>
      <c r="DX24" s="186">
        <f t="shared" si="256"/>
        <v>1</v>
      </c>
      <c r="DY24" s="186">
        <f t="shared" si="257"/>
        <v>1</v>
      </c>
      <c r="DZ24" s="186">
        <f t="shared" si="258"/>
        <v>1</v>
      </c>
      <c r="EA24" s="186">
        <f t="shared" si="259"/>
        <v>1</v>
      </c>
      <c r="EB24" s="186">
        <f t="shared" si="260"/>
        <v>1</v>
      </c>
      <c r="EC24" s="186">
        <f t="shared" si="261"/>
        <v>1</v>
      </c>
      <c r="ED24" s="186">
        <f t="shared" si="262"/>
        <v>1</v>
      </c>
      <c r="EE24" s="186">
        <f t="shared" si="263"/>
        <v>1</v>
      </c>
      <c r="EF24" s="186">
        <f t="shared" si="264"/>
        <v>0</v>
      </c>
      <c r="EG24" s="186">
        <f t="shared" si="265"/>
        <v>0</v>
      </c>
      <c r="EH24" s="186">
        <f t="shared" si="266"/>
        <v>0</v>
      </c>
      <c r="EI24" s="186">
        <f t="shared" si="267"/>
        <v>0</v>
      </c>
      <c r="EJ24" s="186">
        <f t="shared" si="268"/>
        <v>0</v>
      </c>
      <c r="EK24" s="186">
        <f t="shared" si="269"/>
        <v>0</v>
      </c>
      <c r="EL24" s="186">
        <f t="shared" si="270"/>
        <v>0</v>
      </c>
      <c r="EM24" s="186">
        <f t="shared" si="271"/>
        <v>0</v>
      </c>
      <c r="EN24" s="186">
        <f t="shared" si="272"/>
        <v>0</v>
      </c>
      <c r="EO24" s="186">
        <f t="shared" si="273"/>
        <v>0</v>
      </c>
      <c r="EP24" s="186">
        <f t="shared" si="274"/>
        <v>0</v>
      </c>
      <c r="EQ24" s="186">
        <f t="shared" si="275"/>
        <v>0</v>
      </c>
      <c r="ER24" s="186">
        <f t="shared" si="276"/>
        <v>0</v>
      </c>
      <c r="ES24" s="186">
        <f t="shared" si="277"/>
        <v>0</v>
      </c>
      <c r="ET24" s="186">
        <f t="shared" si="278"/>
        <v>0</v>
      </c>
      <c r="EU24" s="186">
        <f t="shared" si="279"/>
        <v>0</v>
      </c>
      <c r="EV24" s="186">
        <f t="shared" si="280"/>
        <v>0</v>
      </c>
      <c r="EW24" s="186">
        <f t="shared" si="281"/>
        <v>0</v>
      </c>
      <c r="EX24" s="186">
        <f t="shared" si="282"/>
        <v>0</v>
      </c>
      <c r="EY24" s="186">
        <f t="shared" si="283"/>
        <v>0</v>
      </c>
      <c r="EZ24" s="186">
        <f t="shared" si="284"/>
        <v>0</v>
      </c>
      <c r="FA24" s="186">
        <f t="shared" si="285"/>
        <v>0</v>
      </c>
      <c r="FB24" s="186">
        <f t="shared" si="286"/>
        <v>0</v>
      </c>
      <c r="FC24" s="186">
        <f t="shared" si="287"/>
        <v>0</v>
      </c>
      <c r="FE24" s="187">
        <f t="shared" si="288"/>
        <v>0</v>
      </c>
      <c r="FF24" s="187">
        <f t="shared" si="289"/>
        <v>0</v>
      </c>
      <c r="FG24" s="187">
        <f t="shared" si="290"/>
        <v>0</v>
      </c>
      <c r="FH24" s="187">
        <f t="shared" si="291"/>
        <v>0</v>
      </c>
      <c r="FI24" s="187">
        <f t="shared" si="292"/>
        <v>0</v>
      </c>
      <c r="FJ24" s="187">
        <f t="shared" si="293"/>
        <v>0</v>
      </c>
      <c r="FK24" s="187">
        <f t="shared" si="294"/>
        <v>0</v>
      </c>
      <c r="FL24" s="187">
        <f t="shared" si="295"/>
        <v>0</v>
      </c>
      <c r="FM24" s="187">
        <f t="shared" si="296"/>
        <v>0</v>
      </c>
      <c r="FN24" s="187">
        <f t="shared" si="297"/>
        <v>0</v>
      </c>
      <c r="FO24" s="187">
        <f t="shared" si="298"/>
        <v>0</v>
      </c>
      <c r="FP24" s="187">
        <f t="shared" si="299"/>
        <v>0</v>
      </c>
      <c r="FQ24" s="187">
        <f t="shared" si="300"/>
        <v>0</v>
      </c>
      <c r="FR24" s="187">
        <f t="shared" si="301"/>
        <v>7.1428571428571438E-2</v>
      </c>
      <c r="FS24" s="187">
        <f t="shared" si="302"/>
        <v>1</v>
      </c>
      <c r="FT24" s="187">
        <f t="shared" si="303"/>
        <v>1</v>
      </c>
      <c r="FU24" s="187">
        <f t="shared" si="304"/>
        <v>1</v>
      </c>
      <c r="FV24" s="187">
        <f t="shared" si="305"/>
        <v>1</v>
      </c>
      <c r="FW24" s="187">
        <f t="shared" si="306"/>
        <v>1</v>
      </c>
      <c r="FX24" s="187">
        <f t="shared" si="307"/>
        <v>1</v>
      </c>
      <c r="FY24" s="187">
        <f t="shared" si="308"/>
        <v>1</v>
      </c>
      <c r="FZ24" s="187">
        <f t="shared" si="309"/>
        <v>1</v>
      </c>
      <c r="GA24" s="187">
        <f t="shared" si="310"/>
        <v>1</v>
      </c>
      <c r="GB24" s="187">
        <f t="shared" si="311"/>
        <v>1</v>
      </c>
      <c r="GC24" s="187">
        <f t="shared" si="312"/>
        <v>1</v>
      </c>
      <c r="GD24" s="187">
        <f t="shared" si="313"/>
        <v>1.0000000000000002</v>
      </c>
      <c r="GE24" s="187">
        <f t="shared" si="314"/>
        <v>1</v>
      </c>
      <c r="GF24" s="187">
        <f t="shared" si="315"/>
        <v>1</v>
      </c>
      <c r="GG24" s="187">
        <f t="shared" si="316"/>
        <v>1</v>
      </c>
      <c r="GH24" s="187">
        <f t="shared" si="317"/>
        <v>1</v>
      </c>
      <c r="GI24" s="187">
        <f t="shared" si="318"/>
        <v>1</v>
      </c>
      <c r="GJ24" s="187">
        <f t="shared" si="319"/>
        <v>1</v>
      </c>
      <c r="GK24" s="187">
        <f t="shared" si="320"/>
        <v>1</v>
      </c>
      <c r="GL24" s="187">
        <f t="shared" si="321"/>
        <v>1</v>
      </c>
      <c r="GM24" s="187">
        <f t="shared" si="322"/>
        <v>1</v>
      </c>
      <c r="GN24" s="187">
        <f t="shared" si="323"/>
        <v>1</v>
      </c>
      <c r="GO24" s="187">
        <f t="shared" si="324"/>
        <v>1</v>
      </c>
      <c r="GP24" s="187">
        <f t="shared" si="325"/>
        <v>1</v>
      </c>
      <c r="GQ24" s="187">
        <f t="shared" si="326"/>
        <v>1</v>
      </c>
      <c r="GR24" s="187">
        <f t="shared" si="327"/>
        <v>1</v>
      </c>
      <c r="GS24" s="187">
        <f t="shared" si="328"/>
        <v>1</v>
      </c>
      <c r="GT24" s="187">
        <f t="shared" si="329"/>
        <v>1</v>
      </c>
      <c r="GU24" s="187">
        <f t="shared" si="330"/>
        <v>1</v>
      </c>
      <c r="GV24" s="187">
        <f t="shared" si="331"/>
        <v>1</v>
      </c>
      <c r="GW24" s="187">
        <f t="shared" si="332"/>
        <v>1</v>
      </c>
      <c r="GX24" s="187">
        <f t="shared" si="333"/>
        <v>1</v>
      </c>
      <c r="GY24" s="187">
        <f t="shared" si="334"/>
        <v>1</v>
      </c>
      <c r="GZ24" s="187">
        <f t="shared" si="335"/>
        <v>1</v>
      </c>
      <c r="HA24" s="187">
        <f t="shared" si="336"/>
        <v>0</v>
      </c>
      <c r="HB24" s="187">
        <f t="shared" si="337"/>
        <v>0</v>
      </c>
      <c r="HC24" s="187">
        <f t="shared" si="338"/>
        <v>0</v>
      </c>
      <c r="HD24" s="187">
        <f t="shared" si="339"/>
        <v>0</v>
      </c>
      <c r="HE24" s="187">
        <f t="shared" si="340"/>
        <v>0</v>
      </c>
      <c r="HF24" s="187">
        <f t="shared" si="341"/>
        <v>0</v>
      </c>
      <c r="HG24" s="187">
        <f t="shared" si="342"/>
        <v>0</v>
      </c>
      <c r="HH24" s="187">
        <f t="shared" si="343"/>
        <v>0</v>
      </c>
      <c r="HI24" s="187">
        <f t="shared" si="344"/>
        <v>0</v>
      </c>
      <c r="HJ24" s="187">
        <f t="shared" si="345"/>
        <v>0</v>
      </c>
      <c r="HK24" s="187">
        <f t="shared" si="346"/>
        <v>0</v>
      </c>
      <c r="HL24" s="187">
        <f t="shared" si="347"/>
        <v>0</v>
      </c>
      <c r="HM24" s="187">
        <f t="shared" si="348"/>
        <v>0</v>
      </c>
      <c r="HN24" s="187">
        <f t="shared" si="349"/>
        <v>0</v>
      </c>
      <c r="HO24" s="187">
        <f t="shared" si="350"/>
        <v>0</v>
      </c>
      <c r="HP24" s="187">
        <f t="shared" si="351"/>
        <v>0</v>
      </c>
      <c r="HQ24" s="187">
        <f t="shared" si="352"/>
        <v>0</v>
      </c>
      <c r="HR24" s="187">
        <f t="shared" si="353"/>
        <v>0</v>
      </c>
      <c r="HS24" s="187">
        <f t="shared" si="354"/>
        <v>0</v>
      </c>
      <c r="HT24" s="187">
        <f t="shared" si="355"/>
        <v>0</v>
      </c>
      <c r="HU24" s="187">
        <f t="shared" si="356"/>
        <v>0</v>
      </c>
      <c r="HV24" s="187">
        <f t="shared" si="357"/>
        <v>0</v>
      </c>
      <c r="HW24" s="187">
        <f t="shared" si="358"/>
        <v>0</v>
      </c>
      <c r="HX24" s="187">
        <f t="shared" si="359"/>
        <v>0</v>
      </c>
      <c r="HY24" s="187"/>
      <c r="IB24" s="188">
        <f t="shared" si="360"/>
        <v>0</v>
      </c>
      <c r="IC24" s="188">
        <f t="shared" si="361"/>
        <v>0</v>
      </c>
      <c r="ID24" s="188">
        <f t="shared" si="362"/>
        <v>0</v>
      </c>
      <c r="IE24" s="188">
        <f t="shared" si="363"/>
        <v>0</v>
      </c>
      <c r="IF24" s="188">
        <f t="shared" si="364"/>
        <v>0</v>
      </c>
      <c r="IG24" s="188">
        <f t="shared" si="365"/>
        <v>0</v>
      </c>
      <c r="IH24" s="188">
        <f t="shared" si="366"/>
        <v>0</v>
      </c>
      <c r="II24" s="188">
        <f t="shared" si="367"/>
        <v>0</v>
      </c>
      <c r="IJ24" s="188">
        <f t="shared" si="368"/>
        <v>0</v>
      </c>
      <c r="IK24" s="188">
        <f t="shared" si="369"/>
        <v>0</v>
      </c>
      <c r="IL24" s="188">
        <f t="shared" si="370"/>
        <v>0</v>
      </c>
      <c r="IM24" s="188">
        <f t="shared" si="371"/>
        <v>0</v>
      </c>
      <c r="IN24" s="188">
        <f t="shared" si="372"/>
        <v>0</v>
      </c>
      <c r="IO24" s="188">
        <f t="shared" si="373"/>
        <v>85</v>
      </c>
      <c r="IP24" s="188">
        <f t="shared" si="374"/>
        <v>85</v>
      </c>
      <c r="IQ24" s="188">
        <f t="shared" si="375"/>
        <v>85</v>
      </c>
      <c r="IR24" s="188">
        <f t="shared" si="376"/>
        <v>85</v>
      </c>
      <c r="IS24" s="188">
        <f t="shared" si="377"/>
        <v>85</v>
      </c>
      <c r="IT24" s="188">
        <f t="shared" si="378"/>
        <v>85</v>
      </c>
      <c r="IU24" s="188">
        <f t="shared" si="379"/>
        <v>85</v>
      </c>
      <c r="IV24" s="188">
        <f t="shared" si="380"/>
        <v>85</v>
      </c>
      <c r="IW24" s="188">
        <f t="shared" si="381"/>
        <v>85</v>
      </c>
      <c r="IX24" s="188">
        <f t="shared" si="382"/>
        <v>85</v>
      </c>
      <c r="IY24" s="188">
        <f t="shared" si="383"/>
        <v>85</v>
      </c>
      <c r="IZ24" s="188">
        <f t="shared" si="384"/>
        <v>85</v>
      </c>
      <c r="JA24" s="188">
        <f t="shared" si="385"/>
        <v>85</v>
      </c>
      <c r="JB24" s="188">
        <f t="shared" si="386"/>
        <v>85</v>
      </c>
      <c r="JC24" s="188">
        <f t="shared" si="387"/>
        <v>85</v>
      </c>
      <c r="JD24" s="188">
        <f t="shared" si="388"/>
        <v>85</v>
      </c>
      <c r="JE24" s="188">
        <f t="shared" si="389"/>
        <v>85</v>
      </c>
      <c r="JF24" s="188">
        <f t="shared" si="390"/>
        <v>85</v>
      </c>
      <c r="JG24" s="188">
        <f t="shared" si="391"/>
        <v>85</v>
      </c>
      <c r="JH24" s="188">
        <f t="shared" si="392"/>
        <v>85</v>
      </c>
      <c r="JI24" s="188">
        <f t="shared" si="393"/>
        <v>85</v>
      </c>
      <c r="JJ24" s="188">
        <f t="shared" si="394"/>
        <v>85</v>
      </c>
      <c r="JK24" s="188">
        <f t="shared" si="395"/>
        <v>85</v>
      </c>
      <c r="JL24" s="188">
        <f t="shared" si="396"/>
        <v>85</v>
      </c>
      <c r="JM24" s="188">
        <f t="shared" si="397"/>
        <v>85</v>
      </c>
      <c r="JN24" s="188">
        <f t="shared" si="398"/>
        <v>85</v>
      </c>
      <c r="JO24" s="188">
        <f t="shared" si="399"/>
        <v>85</v>
      </c>
      <c r="JP24" s="188">
        <f t="shared" si="400"/>
        <v>85</v>
      </c>
      <c r="JQ24" s="188">
        <f t="shared" si="401"/>
        <v>85</v>
      </c>
      <c r="JR24" s="188">
        <f t="shared" si="402"/>
        <v>85</v>
      </c>
      <c r="JS24" s="188">
        <f t="shared" si="403"/>
        <v>85</v>
      </c>
      <c r="JT24" s="188">
        <f t="shared" si="404"/>
        <v>85</v>
      </c>
      <c r="JU24" s="188">
        <f t="shared" si="405"/>
        <v>85</v>
      </c>
      <c r="JV24" s="188">
        <f t="shared" si="406"/>
        <v>85</v>
      </c>
      <c r="JW24" s="188">
        <f t="shared" si="407"/>
        <v>85</v>
      </c>
      <c r="JX24" s="188">
        <f t="shared" si="408"/>
        <v>0</v>
      </c>
      <c r="JY24" s="188">
        <f t="shared" si="409"/>
        <v>0</v>
      </c>
      <c r="JZ24" s="188">
        <f t="shared" si="410"/>
        <v>0</v>
      </c>
      <c r="KA24" s="188">
        <f t="shared" si="411"/>
        <v>0</v>
      </c>
      <c r="KB24" s="188">
        <f t="shared" si="412"/>
        <v>0</v>
      </c>
      <c r="KC24" s="188">
        <f t="shared" si="413"/>
        <v>0</v>
      </c>
      <c r="KD24" s="188">
        <f t="shared" si="414"/>
        <v>0</v>
      </c>
      <c r="KE24" s="188">
        <f t="shared" si="415"/>
        <v>0</v>
      </c>
      <c r="KF24" s="188">
        <f t="shared" si="416"/>
        <v>0</v>
      </c>
      <c r="KG24" s="188">
        <f t="shared" si="417"/>
        <v>0</v>
      </c>
      <c r="KH24" s="188">
        <f t="shared" si="418"/>
        <v>0</v>
      </c>
      <c r="KI24" s="188">
        <f t="shared" si="419"/>
        <v>0</v>
      </c>
      <c r="KJ24" s="188">
        <f t="shared" si="420"/>
        <v>0</v>
      </c>
      <c r="KK24" s="188">
        <f t="shared" si="421"/>
        <v>0</v>
      </c>
      <c r="KL24" s="188">
        <f t="shared" si="422"/>
        <v>0</v>
      </c>
      <c r="KM24" s="188">
        <f t="shared" si="423"/>
        <v>0</v>
      </c>
      <c r="KN24" s="188">
        <f t="shared" si="424"/>
        <v>0</v>
      </c>
      <c r="KO24" s="188">
        <f t="shared" si="425"/>
        <v>0</v>
      </c>
      <c r="KP24" s="188">
        <f t="shared" si="426"/>
        <v>0</v>
      </c>
      <c r="KQ24" s="188">
        <f t="shared" si="427"/>
        <v>0</v>
      </c>
      <c r="KR24" s="188">
        <f t="shared" si="428"/>
        <v>0</v>
      </c>
      <c r="KS24" s="188">
        <f t="shared" si="429"/>
        <v>0</v>
      </c>
      <c r="KT24" s="188">
        <f t="shared" si="430"/>
        <v>0</v>
      </c>
      <c r="KU24" s="188">
        <f t="shared" si="431"/>
        <v>0</v>
      </c>
    </row>
    <row r="25" spans="1:307" s="95" customFormat="1" ht="15.6" x14ac:dyDescent="0.3">
      <c r="A25" s="157" t="s">
        <v>89</v>
      </c>
      <c r="B25" s="112" t="s">
        <v>604</v>
      </c>
      <c r="C25" s="112" t="s">
        <v>621</v>
      </c>
      <c r="D25" s="113"/>
      <c r="E25" s="113" t="s">
        <v>118</v>
      </c>
      <c r="F25" s="113">
        <v>1</v>
      </c>
      <c r="G25" s="114">
        <v>210000</v>
      </c>
      <c r="H25" s="115"/>
      <c r="I25" s="116">
        <v>0.107</v>
      </c>
      <c r="J25" s="114">
        <v>85</v>
      </c>
      <c r="K25" s="117">
        <v>40428</v>
      </c>
      <c r="L25" s="118">
        <v>46022</v>
      </c>
      <c r="M25" s="119"/>
      <c r="N25" s="186">
        <f t="shared" si="215"/>
        <v>19744.027397260274</v>
      </c>
      <c r="O25" s="186">
        <f t="shared" si="215"/>
        <v>17833.31506849315</v>
      </c>
      <c r="P25" s="186">
        <f t="shared" si="215"/>
        <v>19744.027397260274</v>
      </c>
      <c r="Q25" s="186">
        <f t="shared" si="215"/>
        <v>19107.123287671231</v>
      </c>
      <c r="R25" s="186">
        <f t="shared" si="215"/>
        <v>19744.027397260274</v>
      </c>
      <c r="S25" s="186">
        <f t="shared" si="215"/>
        <v>19107.123287671231</v>
      </c>
      <c r="T25" s="186">
        <f t="shared" si="215"/>
        <v>19744.027397260274</v>
      </c>
      <c r="U25" s="186">
        <f t="shared" si="215"/>
        <v>19744.027397260274</v>
      </c>
      <c r="V25" s="186">
        <f t="shared" si="215"/>
        <v>19107.123287671231</v>
      </c>
      <c r="W25" s="186">
        <f t="shared" si="215"/>
        <v>19744.027397260274</v>
      </c>
      <c r="X25" s="186">
        <f t="shared" si="215"/>
        <v>19107.123287671231</v>
      </c>
      <c r="Y25" s="186">
        <f t="shared" si="215"/>
        <v>19744.027397260274</v>
      </c>
      <c r="Z25" s="186">
        <f t="shared" si="215"/>
        <v>19744.027397260274</v>
      </c>
      <c r="AA25" s="186">
        <f t="shared" si="215"/>
        <v>17833.31506849315</v>
      </c>
      <c r="AB25" s="186">
        <f t="shared" si="215"/>
        <v>19744.027397260274</v>
      </c>
      <c r="AC25" s="186">
        <f t="shared" si="215"/>
        <v>19107.123287671231</v>
      </c>
      <c r="AD25" s="186">
        <f t="shared" si="432"/>
        <v>19744.027397260274</v>
      </c>
      <c r="AE25" s="186">
        <f t="shared" si="432"/>
        <v>19107.123287671231</v>
      </c>
      <c r="AF25" s="186">
        <f t="shared" si="432"/>
        <v>19744.027397260274</v>
      </c>
      <c r="AG25" s="186">
        <f t="shared" si="432"/>
        <v>19744.027397260274</v>
      </c>
      <c r="AH25" s="186">
        <f t="shared" si="432"/>
        <v>19107.123287671231</v>
      </c>
      <c r="AI25" s="186">
        <f t="shared" si="432"/>
        <v>19744.027397260274</v>
      </c>
      <c r="AJ25" s="186">
        <f t="shared" si="432"/>
        <v>19107.123287671231</v>
      </c>
      <c r="AK25" s="186">
        <f t="shared" si="432"/>
        <v>19744.027397260274</v>
      </c>
      <c r="AL25" s="186">
        <f t="shared" si="432"/>
        <v>19744.027397260274</v>
      </c>
      <c r="AM25" s="186">
        <f t="shared" si="432"/>
        <v>18470.219178082192</v>
      </c>
      <c r="AN25" s="186">
        <f t="shared" si="432"/>
        <v>19744.027397260274</v>
      </c>
      <c r="AO25" s="186">
        <f t="shared" si="432"/>
        <v>19107.123287671231</v>
      </c>
      <c r="AP25" s="186">
        <f t="shared" si="432"/>
        <v>19744.027397260274</v>
      </c>
      <c r="AQ25" s="186">
        <f t="shared" si="432"/>
        <v>19107.123287671231</v>
      </c>
      <c r="AR25" s="186">
        <f t="shared" si="432"/>
        <v>19744.027397260274</v>
      </c>
      <c r="AS25" s="186">
        <f t="shared" si="432"/>
        <v>19744.027397260274</v>
      </c>
      <c r="AT25" s="186">
        <f t="shared" si="433"/>
        <v>19107.123287671231</v>
      </c>
      <c r="AU25" s="186">
        <f t="shared" si="433"/>
        <v>19744.027397260274</v>
      </c>
      <c r="AV25" s="186">
        <f t="shared" si="433"/>
        <v>19107.123287671231</v>
      </c>
      <c r="AW25" s="186">
        <f t="shared" si="433"/>
        <v>19744.027397260274</v>
      </c>
      <c r="AX25" s="186">
        <f t="shared" si="433"/>
        <v>19744.027397260274</v>
      </c>
      <c r="AY25" s="186">
        <f t="shared" si="433"/>
        <v>17833.31506849315</v>
      </c>
      <c r="AZ25" s="186">
        <f t="shared" si="433"/>
        <v>19744.027397260274</v>
      </c>
      <c r="BA25" s="186">
        <f t="shared" si="433"/>
        <v>19107.123287671231</v>
      </c>
      <c r="BB25" s="186">
        <f t="shared" si="433"/>
        <v>19744.027397260274</v>
      </c>
      <c r="BC25" s="186">
        <f t="shared" si="433"/>
        <v>19107.123287671231</v>
      </c>
      <c r="BD25" s="186">
        <f t="shared" si="433"/>
        <v>19744.027397260274</v>
      </c>
      <c r="BE25" s="186">
        <f t="shared" si="433"/>
        <v>19744.027397260274</v>
      </c>
      <c r="BF25" s="186">
        <f t="shared" si="433"/>
        <v>19107.123287671231</v>
      </c>
      <c r="BG25" s="186">
        <f t="shared" si="433"/>
        <v>19744.027397260274</v>
      </c>
      <c r="BH25" s="186">
        <f t="shared" si="433"/>
        <v>19107.123287671231</v>
      </c>
      <c r="BI25" s="186">
        <f t="shared" si="433"/>
        <v>19744.027397260274</v>
      </c>
      <c r="BJ25" s="186">
        <f t="shared" si="434"/>
        <v>0</v>
      </c>
      <c r="BK25" s="186">
        <f t="shared" si="434"/>
        <v>0</v>
      </c>
      <c r="BL25" s="186">
        <f t="shared" si="434"/>
        <v>0</v>
      </c>
      <c r="BM25" s="186">
        <f t="shared" si="434"/>
        <v>0</v>
      </c>
      <c r="BN25" s="186">
        <f t="shared" si="434"/>
        <v>0</v>
      </c>
      <c r="BO25" s="186">
        <f t="shared" si="434"/>
        <v>0</v>
      </c>
      <c r="BP25" s="186">
        <f t="shared" si="434"/>
        <v>0</v>
      </c>
      <c r="BQ25" s="186">
        <f t="shared" si="434"/>
        <v>0</v>
      </c>
      <c r="BR25" s="186">
        <f t="shared" si="434"/>
        <v>0</v>
      </c>
      <c r="BS25" s="186">
        <f t="shared" si="434"/>
        <v>0</v>
      </c>
      <c r="BT25" s="186">
        <f t="shared" si="434"/>
        <v>0</v>
      </c>
      <c r="BU25" s="186">
        <f t="shared" si="434"/>
        <v>0</v>
      </c>
      <c r="BV25" s="186">
        <f t="shared" si="435"/>
        <v>0</v>
      </c>
      <c r="BW25" s="186">
        <f t="shared" si="435"/>
        <v>0</v>
      </c>
      <c r="BX25" s="186">
        <f t="shared" si="435"/>
        <v>0</v>
      </c>
      <c r="BY25" s="186">
        <f t="shared" si="435"/>
        <v>0</v>
      </c>
      <c r="BZ25" s="186">
        <f t="shared" si="435"/>
        <v>0</v>
      </c>
      <c r="CA25" s="186">
        <f t="shared" si="435"/>
        <v>0</v>
      </c>
      <c r="CB25" s="186">
        <f t="shared" si="435"/>
        <v>0</v>
      </c>
      <c r="CC25" s="186">
        <f t="shared" si="435"/>
        <v>0</v>
      </c>
      <c r="CD25" s="186">
        <f t="shared" si="435"/>
        <v>0</v>
      </c>
      <c r="CE25" s="186">
        <f t="shared" si="435"/>
        <v>0</v>
      </c>
      <c r="CF25" s="186">
        <f t="shared" si="435"/>
        <v>0</v>
      </c>
      <c r="CG25" s="186">
        <f t="shared" si="435"/>
        <v>0</v>
      </c>
      <c r="CH25" s="186"/>
      <c r="CJ25" s="186">
        <f t="shared" si="216"/>
        <v>1</v>
      </c>
      <c r="CK25" s="186">
        <f t="shared" si="217"/>
        <v>1</v>
      </c>
      <c r="CL25" s="186">
        <f t="shared" si="218"/>
        <v>1</v>
      </c>
      <c r="CM25" s="186">
        <f t="shared" si="219"/>
        <v>1</v>
      </c>
      <c r="CN25" s="186">
        <f t="shared" si="220"/>
        <v>1</v>
      </c>
      <c r="CO25" s="186">
        <f t="shared" si="221"/>
        <v>1</v>
      </c>
      <c r="CP25" s="186">
        <f t="shared" si="222"/>
        <v>1</v>
      </c>
      <c r="CQ25" s="186">
        <f t="shared" si="223"/>
        <v>1</v>
      </c>
      <c r="CR25" s="186">
        <f t="shared" si="224"/>
        <v>1</v>
      </c>
      <c r="CS25" s="186">
        <f t="shared" si="225"/>
        <v>1</v>
      </c>
      <c r="CT25" s="186">
        <f t="shared" si="226"/>
        <v>1</v>
      </c>
      <c r="CU25" s="186">
        <f t="shared" si="227"/>
        <v>1</v>
      </c>
      <c r="CV25" s="186">
        <f t="shared" si="228"/>
        <v>1</v>
      </c>
      <c r="CW25" s="186">
        <f t="shared" si="229"/>
        <v>1</v>
      </c>
      <c r="CX25" s="186">
        <f t="shared" si="230"/>
        <v>1</v>
      </c>
      <c r="CY25" s="186">
        <f t="shared" si="231"/>
        <v>1</v>
      </c>
      <c r="CZ25" s="186">
        <f t="shared" si="232"/>
        <v>1</v>
      </c>
      <c r="DA25" s="186">
        <f t="shared" si="233"/>
        <v>1</v>
      </c>
      <c r="DB25" s="186">
        <f t="shared" si="234"/>
        <v>1</v>
      </c>
      <c r="DC25" s="186">
        <f t="shared" si="235"/>
        <v>1</v>
      </c>
      <c r="DD25" s="186">
        <f t="shared" si="236"/>
        <v>1</v>
      </c>
      <c r="DE25" s="186">
        <f t="shared" si="237"/>
        <v>1</v>
      </c>
      <c r="DF25" s="186">
        <f t="shared" si="238"/>
        <v>1</v>
      </c>
      <c r="DG25" s="186">
        <f t="shared" si="239"/>
        <v>1</v>
      </c>
      <c r="DH25" s="186">
        <f t="shared" si="240"/>
        <v>1</v>
      </c>
      <c r="DI25" s="186">
        <f t="shared" si="241"/>
        <v>1</v>
      </c>
      <c r="DJ25" s="186">
        <f t="shared" si="242"/>
        <v>1</v>
      </c>
      <c r="DK25" s="186">
        <f t="shared" si="243"/>
        <v>1</v>
      </c>
      <c r="DL25" s="186">
        <f t="shared" si="244"/>
        <v>1</v>
      </c>
      <c r="DM25" s="186">
        <f t="shared" si="245"/>
        <v>1</v>
      </c>
      <c r="DN25" s="186">
        <f t="shared" si="246"/>
        <v>1</v>
      </c>
      <c r="DO25" s="186">
        <f t="shared" si="247"/>
        <v>1</v>
      </c>
      <c r="DP25" s="186">
        <f t="shared" si="248"/>
        <v>1</v>
      </c>
      <c r="DQ25" s="186">
        <f t="shared" si="249"/>
        <v>1</v>
      </c>
      <c r="DR25" s="186">
        <f t="shared" si="250"/>
        <v>1</v>
      </c>
      <c r="DS25" s="186">
        <f t="shared" si="251"/>
        <v>1</v>
      </c>
      <c r="DT25" s="186">
        <f t="shared" si="252"/>
        <v>1</v>
      </c>
      <c r="DU25" s="186">
        <f t="shared" si="253"/>
        <v>1</v>
      </c>
      <c r="DV25" s="186">
        <f t="shared" si="254"/>
        <v>1</v>
      </c>
      <c r="DW25" s="186">
        <f t="shared" si="255"/>
        <v>1</v>
      </c>
      <c r="DX25" s="186">
        <f t="shared" si="256"/>
        <v>1</v>
      </c>
      <c r="DY25" s="186">
        <f t="shared" si="257"/>
        <v>1</v>
      </c>
      <c r="DZ25" s="186">
        <f t="shared" si="258"/>
        <v>1</v>
      </c>
      <c r="EA25" s="186">
        <f t="shared" si="259"/>
        <v>1</v>
      </c>
      <c r="EB25" s="186">
        <f t="shared" si="260"/>
        <v>1</v>
      </c>
      <c r="EC25" s="186">
        <f t="shared" si="261"/>
        <v>1</v>
      </c>
      <c r="ED25" s="186">
        <f t="shared" si="262"/>
        <v>1</v>
      </c>
      <c r="EE25" s="186">
        <f t="shared" si="263"/>
        <v>1</v>
      </c>
      <c r="EF25" s="186">
        <f t="shared" si="264"/>
        <v>0</v>
      </c>
      <c r="EG25" s="186">
        <f t="shared" si="265"/>
        <v>0</v>
      </c>
      <c r="EH25" s="186">
        <f t="shared" si="266"/>
        <v>0</v>
      </c>
      <c r="EI25" s="186">
        <f t="shared" si="267"/>
        <v>0</v>
      </c>
      <c r="EJ25" s="186">
        <f t="shared" si="268"/>
        <v>0</v>
      </c>
      <c r="EK25" s="186">
        <f t="shared" si="269"/>
        <v>0</v>
      </c>
      <c r="EL25" s="186">
        <f t="shared" si="270"/>
        <v>0</v>
      </c>
      <c r="EM25" s="186">
        <f t="shared" si="271"/>
        <v>0</v>
      </c>
      <c r="EN25" s="186">
        <f t="shared" si="272"/>
        <v>0</v>
      </c>
      <c r="EO25" s="186">
        <f t="shared" si="273"/>
        <v>0</v>
      </c>
      <c r="EP25" s="186">
        <f t="shared" si="274"/>
        <v>0</v>
      </c>
      <c r="EQ25" s="186">
        <f t="shared" si="275"/>
        <v>0</v>
      </c>
      <c r="ER25" s="186">
        <f t="shared" si="276"/>
        <v>0</v>
      </c>
      <c r="ES25" s="186">
        <f t="shared" si="277"/>
        <v>0</v>
      </c>
      <c r="ET25" s="186">
        <f t="shared" si="278"/>
        <v>0</v>
      </c>
      <c r="EU25" s="186">
        <f t="shared" si="279"/>
        <v>0</v>
      </c>
      <c r="EV25" s="186">
        <f t="shared" si="280"/>
        <v>0</v>
      </c>
      <c r="EW25" s="186">
        <f t="shared" si="281"/>
        <v>0</v>
      </c>
      <c r="EX25" s="186">
        <f t="shared" si="282"/>
        <v>0</v>
      </c>
      <c r="EY25" s="186">
        <f t="shared" si="283"/>
        <v>0</v>
      </c>
      <c r="EZ25" s="186">
        <f t="shared" si="284"/>
        <v>0</v>
      </c>
      <c r="FA25" s="186">
        <f t="shared" si="285"/>
        <v>0</v>
      </c>
      <c r="FB25" s="186">
        <f t="shared" si="286"/>
        <v>0</v>
      </c>
      <c r="FC25" s="186">
        <f t="shared" si="287"/>
        <v>0</v>
      </c>
      <c r="FE25" s="187">
        <f t="shared" si="288"/>
        <v>0.99999999999999978</v>
      </c>
      <c r="FF25" s="187">
        <f t="shared" si="289"/>
        <v>0.99999999999999989</v>
      </c>
      <c r="FG25" s="187">
        <f t="shared" si="290"/>
        <v>0.99999999999999978</v>
      </c>
      <c r="FH25" s="187">
        <f t="shared" si="291"/>
        <v>1</v>
      </c>
      <c r="FI25" s="187">
        <f t="shared" si="292"/>
        <v>0.99999999999999978</v>
      </c>
      <c r="FJ25" s="187">
        <f t="shared" si="293"/>
        <v>1</v>
      </c>
      <c r="FK25" s="187">
        <f t="shared" si="294"/>
        <v>0.99999999999999978</v>
      </c>
      <c r="FL25" s="187">
        <f t="shared" si="295"/>
        <v>0.99999999999999978</v>
      </c>
      <c r="FM25" s="187">
        <f t="shared" si="296"/>
        <v>1</v>
      </c>
      <c r="FN25" s="187">
        <f t="shared" si="297"/>
        <v>0.99999999999999978</v>
      </c>
      <c r="FO25" s="187">
        <f t="shared" si="298"/>
        <v>1</v>
      </c>
      <c r="FP25" s="187">
        <f t="shared" si="299"/>
        <v>0.99999999999999978</v>
      </c>
      <c r="FQ25" s="187">
        <f t="shared" si="300"/>
        <v>0.99999999999999978</v>
      </c>
      <c r="FR25" s="187">
        <f t="shared" si="301"/>
        <v>0.99999999999999989</v>
      </c>
      <c r="FS25" s="187">
        <f t="shared" si="302"/>
        <v>0.99999999999999978</v>
      </c>
      <c r="FT25" s="187">
        <f t="shared" si="303"/>
        <v>1</v>
      </c>
      <c r="FU25" s="187">
        <f t="shared" si="304"/>
        <v>0.99999999999999978</v>
      </c>
      <c r="FV25" s="187">
        <f t="shared" si="305"/>
        <v>1</v>
      </c>
      <c r="FW25" s="187">
        <f t="shared" si="306"/>
        <v>0.99999999999999978</v>
      </c>
      <c r="FX25" s="187">
        <f t="shared" si="307"/>
        <v>0.99999999999999978</v>
      </c>
      <c r="FY25" s="187">
        <f t="shared" si="308"/>
        <v>1</v>
      </c>
      <c r="FZ25" s="187">
        <f t="shared" si="309"/>
        <v>0.99999999999999978</v>
      </c>
      <c r="GA25" s="187">
        <f t="shared" si="310"/>
        <v>1</v>
      </c>
      <c r="GB25" s="187">
        <f t="shared" si="311"/>
        <v>0.99999999999999978</v>
      </c>
      <c r="GC25" s="187">
        <f t="shared" si="312"/>
        <v>0.99999999999999978</v>
      </c>
      <c r="GD25" s="187">
        <f t="shared" si="313"/>
        <v>1</v>
      </c>
      <c r="GE25" s="187">
        <f t="shared" si="314"/>
        <v>0.99999999999999978</v>
      </c>
      <c r="GF25" s="187">
        <f t="shared" si="315"/>
        <v>1</v>
      </c>
      <c r="GG25" s="187">
        <f t="shared" si="316"/>
        <v>0.99999999999999978</v>
      </c>
      <c r="GH25" s="187">
        <f t="shared" si="317"/>
        <v>1</v>
      </c>
      <c r="GI25" s="187">
        <f t="shared" si="318"/>
        <v>0.99999999999999978</v>
      </c>
      <c r="GJ25" s="187">
        <f t="shared" si="319"/>
        <v>0.99999999999999978</v>
      </c>
      <c r="GK25" s="187">
        <f t="shared" si="320"/>
        <v>1</v>
      </c>
      <c r="GL25" s="187">
        <f t="shared" si="321"/>
        <v>0.99999999999999978</v>
      </c>
      <c r="GM25" s="187">
        <f t="shared" si="322"/>
        <v>1</v>
      </c>
      <c r="GN25" s="187">
        <f t="shared" si="323"/>
        <v>0.99999999999999978</v>
      </c>
      <c r="GO25" s="187">
        <f t="shared" si="324"/>
        <v>0.99999999999999978</v>
      </c>
      <c r="GP25" s="187">
        <f t="shared" si="325"/>
        <v>0.99999999999999989</v>
      </c>
      <c r="GQ25" s="187">
        <f t="shared" si="326"/>
        <v>0.99999999999999978</v>
      </c>
      <c r="GR25" s="187">
        <f t="shared" si="327"/>
        <v>1</v>
      </c>
      <c r="GS25" s="187">
        <f t="shared" si="328"/>
        <v>0.99999999999999978</v>
      </c>
      <c r="GT25" s="187">
        <f t="shared" si="329"/>
        <v>1</v>
      </c>
      <c r="GU25" s="187">
        <f t="shared" si="330"/>
        <v>0.99999999999999978</v>
      </c>
      <c r="GV25" s="187">
        <f t="shared" si="331"/>
        <v>0.99999999999999978</v>
      </c>
      <c r="GW25" s="187">
        <f t="shared" si="332"/>
        <v>1</v>
      </c>
      <c r="GX25" s="187">
        <f t="shared" si="333"/>
        <v>0.99999999999999978</v>
      </c>
      <c r="GY25" s="187">
        <f t="shared" si="334"/>
        <v>1</v>
      </c>
      <c r="GZ25" s="187">
        <f t="shared" si="335"/>
        <v>0.99999999999999978</v>
      </c>
      <c r="HA25" s="187">
        <f t="shared" si="336"/>
        <v>0</v>
      </c>
      <c r="HB25" s="187">
        <f t="shared" si="337"/>
        <v>0</v>
      </c>
      <c r="HC25" s="187">
        <f t="shared" si="338"/>
        <v>0</v>
      </c>
      <c r="HD25" s="187">
        <f t="shared" si="339"/>
        <v>0</v>
      </c>
      <c r="HE25" s="187">
        <f t="shared" si="340"/>
        <v>0</v>
      </c>
      <c r="HF25" s="187">
        <f t="shared" si="341"/>
        <v>0</v>
      </c>
      <c r="HG25" s="187">
        <f t="shared" si="342"/>
        <v>0</v>
      </c>
      <c r="HH25" s="187">
        <f t="shared" si="343"/>
        <v>0</v>
      </c>
      <c r="HI25" s="187">
        <f t="shared" si="344"/>
        <v>0</v>
      </c>
      <c r="HJ25" s="187">
        <f t="shared" si="345"/>
        <v>0</v>
      </c>
      <c r="HK25" s="187">
        <f t="shared" si="346"/>
        <v>0</v>
      </c>
      <c r="HL25" s="187">
        <f t="shared" si="347"/>
        <v>0</v>
      </c>
      <c r="HM25" s="187">
        <f t="shared" si="348"/>
        <v>0</v>
      </c>
      <c r="HN25" s="187">
        <f t="shared" si="349"/>
        <v>0</v>
      </c>
      <c r="HO25" s="187">
        <f t="shared" si="350"/>
        <v>0</v>
      </c>
      <c r="HP25" s="187">
        <f t="shared" si="351"/>
        <v>0</v>
      </c>
      <c r="HQ25" s="187">
        <f t="shared" si="352"/>
        <v>0</v>
      </c>
      <c r="HR25" s="187">
        <f t="shared" si="353"/>
        <v>0</v>
      </c>
      <c r="HS25" s="187">
        <f t="shared" si="354"/>
        <v>0</v>
      </c>
      <c r="HT25" s="187">
        <f t="shared" si="355"/>
        <v>0</v>
      </c>
      <c r="HU25" s="187">
        <f t="shared" si="356"/>
        <v>0</v>
      </c>
      <c r="HV25" s="187">
        <f t="shared" si="357"/>
        <v>0</v>
      </c>
      <c r="HW25" s="187">
        <f t="shared" si="358"/>
        <v>0</v>
      </c>
      <c r="HX25" s="187">
        <f t="shared" si="359"/>
        <v>0</v>
      </c>
      <c r="HY25" s="187"/>
      <c r="IB25" s="188">
        <f t="shared" si="360"/>
        <v>85</v>
      </c>
      <c r="IC25" s="188">
        <f t="shared" si="361"/>
        <v>85</v>
      </c>
      <c r="ID25" s="188">
        <f t="shared" si="362"/>
        <v>85</v>
      </c>
      <c r="IE25" s="188">
        <f t="shared" si="363"/>
        <v>85</v>
      </c>
      <c r="IF25" s="188">
        <f t="shared" si="364"/>
        <v>85</v>
      </c>
      <c r="IG25" s="188">
        <f t="shared" si="365"/>
        <v>85</v>
      </c>
      <c r="IH25" s="188">
        <f t="shared" si="366"/>
        <v>85</v>
      </c>
      <c r="II25" s="188">
        <f t="shared" si="367"/>
        <v>85</v>
      </c>
      <c r="IJ25" s="188">
        <f t="shared" si="368"/>
        <v>85</v>
      </c>
      <c r="IK25" s="188">
        <f t="shared" si="369"/>
        <v>85</v>
      </c>
      <c r="IL25" s="188">
        <f t="shared" si="370"/>
        <v>85</v>
      </c>
      <c r="IM25" s="188">
        <f t="shared" si="371"/>
        <v>85</v>
      </c>
      <c r="IN25" s="188">
        <f t="shared" si="372"/>
        <v>85</v>
      </c>
      <c r="IO25" s="188">
        <f t="shared" si="373"/>
        <v>85</v>
      </c>
      <c r="IP25" s="188">
        <f t="shared" si="374"/>
        <v>85</v>
      </c>
      <c r="IQ25" s="188">
        <f t="shared" si="375"/>
        <v>85</v>
      </c>
      <c r="IR25" s="188">
        <f t="shared" si="376"/>
        <v>85</v>
      </c>
      <c r="IS25" s="188">
        <f t="shared" si="377"/>
        <v>85</v>
      </c>
      <c r="IT25" s="188">
        <f t="shared" si="378"/>
        <v>85</v>
      </c>
      <c r="IU25" s="188">
        <f t="shared" si="379"/>
        <v>85</v>
      </c>
      <c r="IV25" s="188">
        <f t="shared" si="380"/>
        <v>85</v>
      </c>
      <c r="IW25" s="188">
        <f t="shared" si="381"/>
        <v>85</v>
      </c>
      <c r="IX25" s="188">
        <f t="shared" si="382"/>
        <v>85</v>
      </c>
      <c r="IY25" s="188">
        <f t="shared" si="383"/>
        <v>85</v>
      </c>
      <c r="IZ25" s="188">
        <f t="shared" si="384"/>
        <v>85</v>
      </c>
      <c r="JA25" s="188">
        <f t="shared" si="385"/>
        <v>85</v>
      </c>
      <c r="JB25" s="188">
        <f t="shared" si="386"/>
        <v>85</v>
      </c>
      <c r="JC25" s="188">
        <f t="shared" si="387"/>
        <v>85</v>
      </c>
      <c r="JD25" s="188">
        <f t="shared" si="388"/>
        <v>85</v>
      </c>
      <c r="JE25" s="188">
        <f t="shared" si="389"/>
        <v>85</v>
      </c>
      <c r="JF25" s="188">
        <f t="shared" si="390"/>
        <v>85</v>
      </c>
      <c r="JG25" s="188">
        <f t="shared" si="391"/>
        <v>85</v>
      </c>
      <c r="JH25" s="188">
        <f t="shared" si="392"/>
        <v>85</v>
      </c>
      <c r="JI25" s="188">
        <f t="shared" si="393"/>
        <v>85</v>
      </c>
      <c r="JJ25" s="188">
        <f t="shared" si="394"/>
        <v>85</v>
      </c>
      <c r="JK25" s="188">
        <f t="shared" si="395"/>
        <v>85</v>
      </c>
      <c r="JL25" s="188">
        <f t="shared" si="396"/>
        <v>85</v>
      </c>
      <c r="JM25" s="188">
        <f t="shared" si="397"/>
        <v>85</v>
      </c>
      <c r="JN25" s="188">
        <f t="shared" si="398"/>
        <v>85</v>
      </c>
      <c r="JO25" s="188">
        <f t="shared" si="399"/>
        <v>85</v>
      </c>
      <c r="JP25" s="188">
        <f t="shared" si="400"/>
        <v>85</v>
      </c>
      <c r="JQ25" s="188">
        <f t="shared" si="401"/>
        <v>85</v>
      </c>
      <c r="JR25" s="188">
        <f t="shared" si="402"/>
        <v>85</v>
      </c>
      <c r="JS25" s="188">
        <f t="shared" si="403"/>
        <v>85</v>
      </c>
      <c r="JT25" s="188">
        <f t="shared" si="404"/>
        <v>85</v>
      </c>
      <c r="JU25" s="188">
        <f t="shared" si="405"/>
        <v>85</v>
      </c>
      <c r="JV25" s="188">
        <f t="shared" si="406"/>
        <v>85</v>
      </c>
      <c r="JW25" s="188">
        <f t="shared" si="407"/>
        <v>85</v>
      </c>
      <c r="JX25" s="188">
        <f t="shared" si="408"/>
        <v>0</v>
      </c>
      <c r="JY25" s="188">
        <f t="shared" si="409"/>
        <v>0</v>
      </c>
      <c r="JZ25" s="188">
        <f t="shared" si="410"/>
        <v>0</v>
      </c>
      <c r="KA25" s="188">
        <f t="shared" si="411"/>
        <v>0</v>
      </c>
      <c r="KB25" s="188">
        <f t="shared" si="412"/>
        <v>0</v>
      </c>
      <c r="KC25" s="188">
        <f t="shared" si="413"/>
        <v>0</v>
      </c>
      <c r="KD25" s="188">
        <f t="shared" si="414"/>
        <v>0</v>
      </c>
      <c r="KE25" s="188">
        <f t="shared" si="415"/>
        <v>0</v>
      </c>
      <c r="KF25" s="188">
        <f t="shared" si="416"/>
        <v>0</v>
      </c>
      <c r="KG25" s="188">
        <f t="shared" si="417"/>
        <v>0</v>
      </c>
      <c r="KH25" s="188">
        <f t="shared" si="418"/>
        <v>0</v>
      </c>
      <c r="KI25" s="188">
        <f t="shared" si="419"/>
        <v>0</v>
      </c>
      <c r="KJ25" s="188">
        <f t="shared" si="420"/>
        <v>0</v>
      </c>
      <c r="KK25" s="188">
        <f t="shared" si="421"/>
        <v>0</v>
      </c>
      <c r="KL25" s="188">
        <f t="shared" si="422"/>
        <v>0</v>
      </c>
      <c r="KM25" s="188">
        <f t="shared" si="423"/>
        <v>0</v>
      </c>
      <c r="KN25" s="188">
        <f t="shared" si="424"/>
        <v>0</v>
      </c>
      <c r="KO25" s="188">
        <f t="shared" si="425"/>
        <v>0</v>
      </c>
      <c r="KP25" s="188">
        <f t="shared" si="426"/>
        <v>0</v>
      </c>
      <c r="KQ25" s="188">
        <f t="shared" si="427"/>
        <v>0</v>
      </c>
      <c r="KR25" s="188">
        <f t="shared" si="428"/>
        <v>0</v>
      </c>
      <c r="KS25" s="188">
        <f t="shared" si="429"/>
        <v>0</v>
      </c>
      <c r="KT25" s="188">
        <f t="shared" si="430"/>
        <v>0</v>
      </c>
      <c r="KU25" s="188">
        <f t="shared" si="431"/>
        <v>0</v>
      </c>
    </row>
    <row r="26" spans="1:307" s="95" customFormat="1" ht="15.6" x14ac:dyDescent="0.3">
      <c r="A26" s="157" t="s">
        <v>88</v>
      </c>
      <c r="B26" s="112" t="s">
        <v>605</v>
      </c>
      <c r="C26" s="112" t="s">
        <v>675</v>
      </c>
      <c r="D26" s="113"/>
      <c r="E26" s="113" t="s">
        <v>118</v>
      </c>
      <c r="F26" s="113">
        <v>1</v>
      </c>
      <c r="G26" s="114">
        <v>83200</v>
      </c>
      <c r="H26" s="115"/>
      <c r="I26" s="116">
        <v>0.107</v>
      </c>
      <c r="J26" s="114">
        <v>85</v>
      </c>
      <c r="K26" s="117">
        <v>43906</v>
      </c>
      <c r="L26" s="118">
        <v>46022</v>
      </c>
      <c r="M26" s="119"/>
      <c r="N26" s="186">
        <f t="shared" si="215"/>
        <v>7822.3956164383562</v>
      </c>
      <c r="O26" s="186">
        <f t="shared" si="215"/>
        <v>7065.3895890410968</v>
      </c>
      <c r="P26" s="186">
        <f t="shared" si="215"/>
        <v>7822.3956164383562</v>
      </c>
      <c r="Q26" s="186">
        <f t="shared" si="215"/>
        <v>7570.0602739726019</v>
      </c>
      <c r="R26" s="186">
        <f t="shared" si="215"/>
        <v>7822.3956164383562</v>
      </c>
      <c r="S26" s="186">
        <f t="shared" si="215"/>
        <v>7570.0602739726019</v>
      </c>
      <c r="T26" s="186">
        <f t="shared" si="215"/>
        <v>7822.3956164383562</v>
      </c>
      <c r="U26" s="186">
        <f t="shared" si="215"/>
        <v>7822.3956164383562</v>
      </c>
      <c r="V26" s="186">
        <f t="shared" si="215"/>
        <v>7570.0602739726019</v>
      </c>
      <c r="W26" s="186">
        <f t="shared" si="215"/>
        <v>7822.3956164383562</v>
      </c>
      <c r="X26" s="186">
        <f t="shared" si="215"/>
        <v>7570.0602739726019</v>
      </c>
      <c r="Y26" s="186">
        <f t="shared" si="215"/>
        <v>7822.3956164383562</v>
      </c>
      <c r="Z26" s="186">
        <f t="shared" si="215"/>
        <v>7822.3956164383562</v>
      </c>
      <c r="AA26" s="186">
        <f t="shared" si="215"/>
        <v>7065.3895890410968</v>
      </c>
      <c r="AB26" s="186">
        <f t="shared" si="215"/>
        <v>7822.3956164383562</v>
      </c>
      <c r="AC26" s="186">
        <f t="shared" si="215"/>
        <v>7570.0602739726019</v>
      </c>
      <c r="AD26" s="186">
        <f t="shared" si="432"/>
        <v>7822.3956164383562</v>
      </c>
      <c r="AE26" s="186">
        <f t="shared" si="432"/>
        <v>7570.0602739726019</v>
      </c>
      <c r="AF26" s="186">
        <f t="shared" si="432"/>
        <v>7822.3956164383562</v>
      </c>
      <c r="AG26" s="186">
        <f t="shared" si="432"/>
        <v>7822.3956164383562</v>
      </c>
      <c r="AH26" s="186">
        <f t="shared" si="432"/>
        <v>7570.0602739726019</v>
      </c>
      <c r="AI26" s="186">
        <f t="shared" si="432"/>
        <v>7822.3956164383562</v>
      </c>
      <c r="AJ26" s="186">
        <f t="shared" si="432"/>
        <v>7570.0602739726019</v>
      </c>
      <c r="AK26" s="186">
        <f t="shared" si="432"/>
        <v>7822.3956164383562</v>
      </c>
      <c r="AL26" s="186">
        <f t="shared" si="432"/>
        <v>7822.3956164383562</v>
      </c>
      <c r="AM26" s="186">
        <f t="shared" si="432"/>
        <v>7317.7249315068493</v>
      </c>
      <c r="AN26" s="186">
        <f t="shared" si="432"/>
        <v>7822.3956164383562</v>
      </c>
      <c r="AO26" s="186">
        <f t="shared" si="432"/>
        <v>7570.0602739726019</v>
      </c>
      <c r="AP26" s="186">
        <f t="shared" si="432"/>
        <v>7822.3956164383562</v>
      </c>
      <c r="AQ26" s="186">
        <f t="shared" si="432"/>
        <v>7570.0602739726019</v>
      </c>
      <c r="AR26" s="186">
        <f t="shared" si="432"/>
        <v>7822.3956164383562</v>
      </c>
      <c r="AS26" s="186">
        <f t="shared" si="432"/>
        <v>7822.3956164383562</v>
      </c>
      <c r="AT26" s="186">
        <f t="shared" si="433"/>
        <v>7570.0602739726019</v>
      </c>
      <c r="AU26" s="186">
        <f t="shared" si="433"/>
        <v>7822.3956164383562</v>
      </c>
      <c r="AV26" s="186">
        <f t="shared" si="433"/>
        <v>7570.0602739726019</v>
      </c>
      <c r="AW26" s="186">
        <f t="shared" si="433"/>
        <v>7822.3956164383562</v>
      </c>
      <c r="AX26" s="186">
        <f t="shared" si="433"/>
        <v>7822.3956164383562</v>
      </c>
      <c r="AY26" s="186">
        <f t="shared" si="433"/>
        <v>7065.3895890410968</v>
      </c>
      <c r="AZ26" s="186">
        <f t="shared" si="433"/>
        <v>7822.3956164383562</v>
      </c>
      <c r="BA26" s="186">
        <f t="shared" si="433"/>
        <v>7570.0602739726019</v>
      </c>
      <c r="BB26" s="186">
        <f t="shared" si="433"/>
        <v>7822.3956164383562</v>
      </c>
      <c r="BC26" s="186">
        <f t="shared" si="433"/>
        <v>7570.0602739726019</v>
      </c>
      <c r="BD26" s="186">
        <f t="shared" si="433"/>
        <v>7822.3956164383562</v>
      </c>
      <c r="BE26" s="186">
        <f t="shared" si="433"/>
        <v>7822.3956164383562</v>
      </c>
      <c r="BF26" s="186">
        <f t="shared" si="433"/>
        <v>7570.0602739726019</v>
      </c>
      <c r="BG26" s="186">
        <f t="shared" si="433"/>
        <v>7822.3956164383562</v>
      </c>
      <c r="BH26" s="186">
        <f t="shared" si="433"/>
        <v>7570.0602739726019</v>
      </c>
      <c r="BI26" s="186">
        <f t="shared" si="433"/>
        <v>7822.3956164383562</v>
      </c>
      <c r="BJ26" s="186">
        <f t="shared" si="434"/>
        <v>0</v>
      </c>
      <c r="BK26" s="186">
        <f t="shared" si="434"/>
        <v>0</v>
      </c>
      <c r="BL26" s="186">
        <f t="shared" si="434"/>
        <v>0</v>
      </c>
      <c r="BM26" s="186">
        <f t="shared" si="434"/>
        <v>0</v>
      </c>
      <c r="BN26" s="186">
        <f t="shared" si="434"/>
        <v>0</v>
      </c>
      <c r="BO26" s="186">
        <f t="shared" si="434"/>
        <v>0</v>
      </c>
      <c r="BP26" s="186">
        <f t="shared" si="434"/>
        <v>0</v>
      </c>
      <c r="BQ26" s="186">
        <f t="shared" si="434"/>
        <v>0</v>
      </c>
      <c r="BR26" s="186">
        <f t="shared" si="434"/>
        <v>0</v>
      </c>
      <c r="BS26" s="186">
        <f t="shared" si="434"/>
        <v>0</v>
      </c>
      <c r="BT26" s="186">
        <f t="shared" si="434"/>
        <v>0</v>
      </c>
      <c r="BU26" s="186">
        <f t="shared" si="434"/>
        <v>0</v>
      </c>
      <c r="BV26" s="186">
        <f t="shared" si="435"/>
        <v>0</v>
      </c>
      <c r="BW26" s="186">
        <f t="shared" si="435"/>
        <v>0</v>
      </c>
      <c r="BX26" s="186">
        <f t="shared" si="435"/>
        <v>0</v>
      </c>
      <c r="BY26" s="186">
        <f t="shared" si="435"/>
        <v>0</v>
      </c>
      <c r="BZ26" s="186">
        <f t="shared" si="435"/>
        <v>0</v>
      </c>
      <c r="CA26" s="186">
        <f t="shared" si="435"/>
        <v>0</v>
      </c>
      <c r="CB26" s="186">
        <f t="shared" si="435"/>
        <v>0</v>
      </c>
      <c r="CC26" s="186">
        <f t="shared" si="435"/>
        <v>0</v>
      </c>
      <c r="CD26" s="186">
        <f t="shared" si="435"/>
        <v>0</v>
      </c>
      <c r="CE26" s="186">
        <f t="shared" si="435"/>
        <v>0</v>
      </c>
      <c r="CF26" s="186">
        <f t="shared" si="435"/>
        <v>0</v>
      </c>
      <c r="CG26" s="186">
        <f t="shared" si="435"/>
        <v>0</v>
      </c>
      <c r="CH26" s="186"/>
      <c r="CJ26" s="186">
        <f t="shared" si="216"/>
        <v>1</v>
      </c>
      <c r="CK26" s="186">
        <f t="shared" si="217"/>
        <v>1</v>
      </c>
      <c r="CL26" s="186">
        <f t="shared" si="218"/>
        <v>1</v>
      </c>
      <c r="CM26" s="186">
        <f t="shared" si="219"/>
        <v>1</v>
      </c>
      <c r="CN26" s="186">
        <f t="shared" si="220"/>
        <v>1</v>
      </c>
      <c r="CO26" s="186">
        <f t="shared" si="221"/>
        <v>1</v>
      </c>
      <c r="CP26" s="186">
        <f t="shared" si="222"/>
        <v>1</v>
      </c>
      <c r="CQ26" s="186">
        <f t="shared" si="223"/>
        <v>1</v>
      </c>
      <c r="CR26" s="186">
        <f t="shared" si="224"/>
        <v>1</v>
      </c>
      <c r="CS26" s="186">
        <f t="shared" si="225"/>
        <v>1</v>
      </c>
      <c r="CT26" s="186">
        <f t="shared" si="226"/>
        <v>1</v>
      </c>
      <c r="CU26" s="186">
        <f t="shared" si="227"/>
        <v>1</v>
      </c>
      <c r="CV26" s="186">
        <f t="shared" si="228"/>
        <v>1</v>
      </c>
      <c r="CW26" s="186">
        <f t="shared" si="229"/>
        <v>1</v>
      </c>
      <c r="CX26" s="186">
        <f t="shared" si="230"/>
        <v>1</v>
      </c>
      <c r="CY26" s="186">
        <f t="shared" si="231"/>
        <v>1</v>
      </c>
      <c r="CZ26" s="186">
        <f t="shared" si="232"/>
        <v>1</v>
      </c>
      <c r="DA26" s="186">
        <f t="shared" si="233"/>
        <v>1</v>
      </c>
      <c r="DB26" s="186">
        <f t="shared" si="234"/>
        <v>1</v>
      </c>
      <c r="DC26" s="186">
        <f t="shared" si="235"/>
        <v>1</v>
      </c>
      <c r="DD26" s="186">
        <f t="shared" si="236"/>
        <v>1</v>
      </c>
      <c r="DE26" s="186">
        <f t="shared" si="237"/>
        <v>1</v>
      </c>
      <c r="DF26" s="186">
        <f t="shared" si="238"/>
        <v>1</v>
      </c>
      <c r="DG26" s="186">
        <f t="shared" si="239"/>
        <v>1</v>
      </c>
      <c r="DH26" s="186">
        <f t="shared" si="240"/>
        <v>1</v>
      </c>
      <c r="DI26" s="186">
        <f t="shared" si="241"/>
        <v>1</v>
      </c>
      <c r="DJ26" s="186">
        <f t="shared" si="242"/>
        <v>1</v>
      </c>
      <c r="DK26" s="186">
        <f t="shared" si="243"/>
        <v>1</v>
      </c>
      <c r="DL26" s="186">
        <f t="shared" si="244"/>
        <v>1</v>
      </c>
      <c r="DM26" s="186">
        <f t="shared" si="245"/>
        <v>1</v>
      </c>
      <c r="DN26" s="186">
        <f t="shared" si="246"/>
        <v>1</v>
      </c>
      <c r="DO26" s="186">
        <f t="shared" si="247"/>
        <v>1</v>
      </c>
      <c r="DP26" s="186">
        <f t="shared" si="248"/>
        <v>1</v>
      </c>
      <c r="DQ26" s="186">
        <f t="shared" si="249"/>
        <v>1</v>
      </c>
      <c r="DR26" s="186">
        <f t="shared" si="250"/>
        <v>1</v>
      </c>
      <c r="DS26" s="186">
        <f t="shared" si="251"/>
        <v>1</v>
      </c>
      <c r="DT26" s="186">
        <f t="shared" si="252"/>
        <v>1</v>
      </c>
      <c r="DU26" s="186">
        <f t="shared" si="253"/>
        <v>1</v>
      </c>
      <c r="DV26" s="186">
        <f t="shared" si="254"/>
        <v>1</v>
      </c>
      <c r="DW26" s="186">
        <f t="shared" si="255"/>
        <v>1</v>
      </c>
      <c r="DX26" s="186">
        <f t="shared" si="256"/>
        <v>1</v>
      </c>
      <c r="DY26" s="186">
        <f t="shared" si="257"/>
        <v>1</v>
      </c>
      <c r="DZ26" s="186">
        <f t="shared" si="258"/>
        <v>1</v>
      </c>
      <c r="EA26" s="186">
        <f t="shared" si="259"/>
        <v>1</v>
      </c>
      <c r="EB26" s="186">
        <f t="shared" si="260"/>
        <v>1</v>
      </c>
      <c r="EC26" s="186">
        <f t="shared" si="261"/>
        <v>1</v>
      </c>
      <c r="ED26" s="186">
        <f t="shared" si="262"/>
        <v>1</v>
      </c>
      <c r="EE26" s="186">
        <f t="shared" si="263"/>
        <v>1</v>
      </c>
      <c r="EF26" s="186">
        <f t="shared" si="264"/>
        <v>0</v>
      </c>
      <c r="EG26" s="186">
        <f t="shared" si="265"/>
        <v>0</v>
      </c>
      <c r="EH26" s="186">
        <f t="shared" si="266"/>
        <v>0</v>
      </c>
      <c r="EI26" s="186">
        <f t="shared" si="267"/>
        <v>0</v>
      </c>
      <c r="EJ26" s="186">
        <f t="shared" si="268"/>
        <v>0</v>
      </c>
      <c r="EK26" s="186">
        <f t="shared" si="269"/>
        <v>0</v>
      </c>
      <c r="EL26" s="186">
        <f t="shared" si="270"/>
        <v>0</v>
      </c>
      <c r="EM26" s="186">
        <f t="shared" si="271"/>
        <v>0</v>
      </c>
      <c r="EN26" s="186">
        <f t="shared" si="272"/>
        <v>0</v>
      </c>
      <c r="EO26" s="186">
        <f t="shared" si="273"/>
        <v>0</v>
      </c>
      <c r="EP26" s="186">
        <f t="shared" si="274"/>
        <v>0</v>
      </c>
      <c r="EQ26" s="186">
        <f t="shared" si="275"/>
        <v>0</v>
      </c>
      <c r="ER26" s="186">
        <f t="shared" si="276"/>
        <v>0</v>
      </c>
      <c r="ES26" s="186">
        <f t="shared" si="277"/>
        <v>0</v>
      </c>
      <c r="ET26" s="186">
        <f t="shared" si="278"/>
        <v>0</v>
      </c>
      <c r="EU26" s="186">
        <f t="shared" si="279"/>
        <v>0</v>
      </c>
      <c r="EV26" s="186">
        <f t="shared" si="280"/>
        <v>0</v>
      </c>
      <c r="EW26" s="186">
        <f t="shared" si="281"/>
        <v>0</v>
      </c>
      <c r="EX26" s="186">
        <f t="shared" si="282"/>
        <v>0</v>
      </c>
      <c r="EY26" s="186">
        <f t="shared" si="283"/>
        <v>0</v>
      </c>
      <c r="EZ26" s="186">
        <f t="shared" si="284"/>
        <v>0</v>
      </c>
      <c r="FA26" s="186">
        <f t="shared" si="285"/>
        <v>0</v>
      </c>
      <c r="FB26" s="186">
        <f t="shared" si="286"/>
        <v>0</v>
      </c>
      <c r="FC26" s="186">
        <f t="shared" si="287"/>
        <v>0</v>
      </c>
      <c r="FE26" s="187">
        <f t="shared" si="288"/>
        <v>1</v>
      </c>
      <c r="FF26" s="187">
        <f t="shared" si="289"/>
        <v>1</v>
      </c>
      <c r="FG26" s="187">
        <f t="shared" si="290"/>
        <v>1</v>
      </c>
      <c r="FH26" s="187">
        <f t="shared" si="291"/>
        <v>0.99999999999999989</v>
      </c>
      <c r="FI26" s="187">
        <f t="shared" si="292"/>
        <v>1</v>
      </c>
      <c r="FJ26" s="187">
        <f t="shared" si="293"/>
        <v>0.99999999999999989</v>
      </c>
      <c r="FK26" s="187">
        <f t="shared" si="294"/>
        <v>1</v>
      </c>
      <c r="FL26" s="187">
        <f t="shared" si="295"/>
        <v>1</v>
      </c>
      <c r="FM26" s="187">
        <f t="shared" si="296"/>
        <v>0.99999999999999989</v>
      </c>
      <c r="FN26" s="187">
        <f t="shared" si="297"/>
        <v>1</v>
      </c>
      <c r="FO26" s="187">
        <f t="shared" si="298"/>
        <v>0.99999999999999989</v>
      </c>
      <c r="FP26" s="187">
        <f t="shared" si="299"/>
        <v>1</v>
      </c>
      <c r="FQ26" s="187">
        <f t="shared" si="300"/>
        <v>1</v>
      </c>
      <c r="FR26" s="187">
        <f t="shared" si="301"/>
        <v>1</v>
      </c>
      <c r="FS26" s="187">
        <f t="shared" si="302"/>
        <v>1</v>
      </c>
      <c r="FT26" s="187">
        <f t="shared" si="303"/>
        <v>0.99999999999999989</v>
      </c>
      <c r="FU26" s="187">
        <f t="shared" si="304"/>
        <v>1</v>
      </c>
      <c r="FV26" s="187">
        <f t="shared" si="305"/>
        <v>0.99999999999999989</v>
      </c>
      <c r="FW26" s="187">
        <f t="shared" si="306"/>
        <v>1</v>
      </c>
      <c r="FX26" s="187">
        <f t="shared" si="307"/>
        <v>1</v>
      </c>
      <c r="FY26" s="187">
        <f t="shared" si="308"/>
        <v>0.99999999999999989</v>
      </c>
      <c r="FZ26" s="187">
        <f t="shared" si="309"/>
        <v>1</v>
      </c>
      <c r="GA26" s="187">
        <f t="shared" si="310"/>
        <v>0.99999999999999989</v>
      </c>
      <c r="GB26" s="187">
        <f t="shared" si="311"/>
        <v>1</v>
      </c>
      <c r="GC26" s="187">
        <f t="shared" si="312"/>
        <v>1</v>
      </c>
      <c r="GD26" s="187">
        <f t="shared" si="313"/>
        <v>1</v>
      </c>
      <c r="GE26" s="187">
        <f t="shared" si="314"/>
        <v>1</v>
      </c>
      <c r="GF26" s="187">
        <f t="shared" si="315"/>
        <v>0.99999999999999989</v>
      </c>
      <c r="GG26" s="187">
        <f t="shared" si="316"/>
        <v>1</v>
      </c>
      <c r="GH26" s="187">
        <f t="shared" si="317"/>
        <v>0.99999999999999989</v>
      </c>
      <c r="GI26" s="187">
        <f t="shared" si="318"/>
        <v>1</v>
      </c>
      <c r="GJ26" s="187">
        <f t="shared" si="319"/>
        <v>1</v>
      </c>
      <c r="GK26" s="187">
        <f t="shared" si="320"/>
        <v>0.99999999999999989</v>
      </c>
      <c r="GL26" s="187">
        <f t="shared" si="321"/>
        <v>1</v>
      </c>
      <c r="GM26" s="187">
        <f t="shared" si="322"/>
        <v>0.99999999999999989</v>
      </c>
      <c r="GN26" s="187">
        <f t="shared" si="323"/>
        <v>1</v>
      </c>
      <c r="GO26" s="187">
        <f t="shared" si="324"/>
        <v>1</v>
      </c>
      <c r="GP26" s="187">
        <f t="shared" si="325"/>
        <v>1</v>
      </c>
      <c r="GQ26" s="187">
        <f t="shared" si="326"/>
        <v>1</v>
      </c>
      <c r="GR26" s="187">
        <f t="shared" si="327"/>
        <v>0.99999999999999989</v>
      </c>
      <c r="GS26" s="187">
        <f t="shared" si="328"/>
        <v>1</v>
      </c>
      <c r="GT26" s="187">
        <f t="shared" si="329"/>
        <v>0.99999999999999989</v>
      </c>
      <c r="GU26" s="187">
        <f t="shared" si="330"/>
        <v>1</v>
      </c>
      <c r="GV26" s="187">
        <f t="shared" si="331"/>
        <v>1</v>
      </c>
      <c r="GW26" s="187">
        <f t="shared" si="332"/>
        <v>0.99999999999999989</v>
      </c>
      <c r="GX26" s="187">
        <f t="shared" si="333"/>
        <v>1</v>
      </c>
      <c r="GY26" s="187">
        <f t="shared" si="334"/>
        <v>0.99999999999999989</v>
      </c>
      <c r="GZ26" s="187">
        <f t="shared" si="335"/>
        <v>1</v>
      </c>
      <c r="HA26" s="187">
        <f t="shared" si="336"/>
        <v>0</v>
      </c>
      <c r="HB26" s="187">
        <f t="shared" si="337"/>
        <v>0</v>
      </c>
      <c r="HC26" s="187">
        <f t="shared" si="338"/>
        <v>0</v>
      </c>
      <c r="HD26" s="187">
        <f t="shared" si="339"/>
        <v>0</v>
      </c>
      <c r="HE26" s="187">
        <f t="shared" si="340"/>
        <v>0</v>
      </c>
      <c r="HF26" s="187">
        <f t="shared" si="341"/>
        <v>0</v>
      </c>
      <c r="HG26" s="187">
        <f t="shared" si="342"/>
        <v>0</v>
      </c>
      <c r="HH26" s="187">
        <f t="shared" si="343"/>
        <v>0</v>
      </c>
      <c r="HI26" s="187">
        <f t="shared" si="344"/>
        <v>0</v>
      </c>
      <c r="HJ26" s="187">
        <f t="shared" si="345"/>
        <v>0</v>
      </c>
      <c r="HK26" s="187">
        <f t="shared" si="346"/>
        <v>0</v>
      </c>
      <c r="HL26" s="187">
        <f t="shared" si="347"/>
        <v>0</v>
      </c>
      <c r="HM26" s="187">
        <f t="shared" si="348"/>
        <v>0</v>
      </c>
      <c r="HN26" s="187">
        <f t="shared" si="349"/>
        <v>0</v>
      </c>
      <c r="HO26" s="187">
        <f t="shared" si="350"/>
        <v>0</v>
      </c>
      <c r="HP26" s="187">
        <f t="shared" si="351"/>
        <v>0</v>
      </c>
      <c r="HQ26" s="187">
        <f t="shared" si="352"/>
        <v>0</v>
      </c>
      <c r="HR26" s="187">
        <f t="shared" si="353"/>
        <v>0</v>
      </c>
      <c r="HS26" s="187">
        <f t="shared" si="354"/>
        <v>0</v>
      </c>
      <c r="HT26" s="187">
        <f t="shared" si="355"/>
        <v>0</v>
      </c>
      <c r="HU26" s="187">
        <f t="shared" si="356"/>
        <v>0</v>
      </c>
      <c r="HV26" s="187">
        <f t="shared" si="357"/>
        <v>0</v>
      </c>
      <c r="HW26" s="187">
        <f t="shared" si="358"/>
        <v>0</v>
      </c>
      <c r="HX26" s="187">
        <f t="shared" si="359"/>
        <v>0</v>
      </c>
      <c r="HY26" s="187"/>
      <c r="IB26" s="188">
        <f t="shared" si="360"/>
        <v>85</v>
      </c>
      <c r="IC26" s="188">
        <f t="shared" si="361"/>
        <v>85</v>
      </c>
      <c r="ID26" s="188">
        <f t="shared" si="362"/>
        <v>85</v>
      </c>
      <c r="IE26" s="188">
        <f t="shared" si="363"/>
        <v>85</v>
      </c>
      <c r="IF26" s="188">
        <f t="shared" si="364"/>
        <v>85</v>
      </c>
      <c r="IG26" s="188">
        <f t="shared" si="365"/>
        <v>85</v>
      </c>
      <c r="IH26" s="188">
        <f t="shared" si="366"/>
        <v>85</v>
      </c>
      <c r="II26" s="188">
        <f t="shared" si="367"/>
        <v>85</v>
      </c>
      <c r="IJ26" s="188">
        <f t="shared" si="368"/>
        <v>85</v>
      </c>
      <c r="IK26" s="188">
        <f t="shared" si="369"/>
        <v>85</v>
      </c>
      <c r="IL26" s="188">
        <f t="shared" si="370"/>
        <v>85</v>
      </c>
      <c r="IM26" s="188">
        <f t="shared" si="371"/>
        <v>85</v>
      </c>
      <c r="IN26" s="188">
        <f t="shared" si="372"/>
        <v>85</v>
      </c>
      <c r="IO26" s="188">
        <f t="shared" si="373"/>
        <v>85</v>
      </c>
      <c r="IP26" s="188">
        <f t="shared" si="374"/>
        <v>85</v>
      </c>
      <c r="IQ26" s="188">
        <f t="shared" si="375"/>
        <v>85</v>
      </c>
      <c r="IR26" s="188">
        <f t="shared" si="376"/>
        <v>85</v>
      </c>
      <c r="IS26" s="188">
        <f t="shared" si="377"/>
        <v>85</v>
      </c>
      <c r="IT26" s="188">
        <f t="shared" si="378"/>
        <v>85</v>
      </c>
      <c r="IU26" s="188">
        <f t="shared" si="379"/>
        <v>85</v>
      </c>
      <c r="IV26" s="188">
        <f t="shared" si="380"/>
        <v>85</v>
      </c>
      <c r="IW26" s="188">
        <f t="shared" si="381"/>
        <v>85</v>
      </c>
      <c r="IX26" s="188">
        <f t="shared" si="382"/>
        <v>85</v>
      </c>
      <c r="IY26" s="188">
        <f t="shared" si="383"/>
        <v>85</v>
      </c>
      <c r="IZ26" s="188">
        <f t="shared" si="384"/>
        <v>85</v>
      </c>
      <c r="JA26" s="188">
        <f t="shared" si="385"/>
        <v>85</v>
      </c>
      <c r="JB26" s="188">
        <f t="shared" si="386"/>
        <v>85</v>
      </c>
      <c r="JC26" s="188">
        <f t="shared" si="387"/>
        <v>85</v>
      </c>
      <c r="JD26" s="188">
        <f t="shared" si="388"/>
        <v>85</v>
      </c>
      <c r="JE26" s="188">
        <f t="shared" si="389"/>
        <v>85</v>
      </c>
      <c r="JF26" s="188">
        <f t="shared" si="390"/>
        <v>85</v>
      </c>
      <c r="JG26" s="188">
        <f t="shared" si="391"/>
        <v>85</v>
      </c>
      <c r="JH26" s="188">
        <f t="shared" si="392"/>
        <v>85</v>
      </c>
      <c r="JI26" s="188">
        <f t="shared" si="393"/>
        <v>85</v>
      </c>
      <c r="JJ26" s="188">
        <f t="shared" si="394"/>
        <v>85</v>
      </c>
      <c r="JK26" s="188">
        <f t="shared" si="395"/>
        <v>85</v>
      </c>
      <c r="JL26" s="188">
        <f t="shared" si="396"/>
        <v>85</v>
      </c>
      <c r="JM26" s="188">
        <f t="shared" si="397"/>
        <v>85</v>
      </c>
      <c r="JN26" s="188">
        <f t="shared" si="398"/>
        <v>85</v>
      </c>
      <c r="JO26" s="188">
        <f t="shared" si="399"/>
        <v>85</v>
      </c>
      <c r="JP26" s="188">
        <f t="shared" si="400"/>
        <v>85</v>
      </c>
      <c r="JQ26" s="188">
        <f t="shared" si="401"/>
        <v>85</v>
      </c>
      <c r="JR26" s="188">
        <f t="shared" si="402"/>
        <v>85</v>
      </c>
      <c r="JS26" s="188">
        <f t="shared" si="403"/>
        <v>85</v>
      </c>
      <c r="JT26" s="188">
        <f t="shared" si="404"/>
        <v>85</v>
      </c>
      <c r="JU26" s="188">
        <f t="shared" si="405"/>
        <v>85</v>
      </c>
      <c r="JV26" s="188">
        <f t="shared" si="406"/>
        <v>85</v>
      </c>
      <c r="JW26" s="188">
        <f t="shared" si="407"/>
        <v>85</v>
      </c>
      <c r="JX26" s="188">
        <f t="shared" si="408"/>
        <v>0</v>
      </c>
      <c r="JY26" s="188">
        <f t="shared" si="409"/>
        <v>0</v>
      </c>
      <c r="JZ26" s="188">
        <f t="shared" si="410"/>
        <v>0</v>
      </c>
      <c r="KA26" s="188">
        <f t="shared" si="411"/>
        <v>0</v>
      </c>
      <c r="KB26" s="188">
        <f t="shared" si="412"/>
        <v>0</v>
      </c>
      <c r="KC26" s="188">
        <f t="shared" si="413"/>
        <v>0</v>
      </c>
      <c r="KD26" s="188">
        <f t="shared" si="414"/>
        <v>0</v>
      </c>
      <c r="KE26" s="188">
        <f t="shared" si="415"/>
        <v>0</v>
      </c>
      <c r="KF26" s="188">
        <f t="shared" si="416"/>
        <v>0</v>
      </c>
      <c r="KG26" s="188">
        <f t="shared" si="417"/>
        <v>0</v>
      </c>
      <c r="KH26" s="188">
        <f t="shared" si="418"/>
        <v>0</v>
      </c>
      <c r="KI26" s="188">
        <f t="shared" si="419"/>
        <v>0</v>
      </c>
      <c r="KJ26" s="188">
        <f t="shared" si="420"/>
        <v>0</v>
      </c>
      <c r="KK26" s="188">
        <f t="shared" si="421"/>
        <v>0</v>
      </c>
      <c r="KL26" s="188">
        <f t="shared" si="422"/>
        <v>0</v>
      </c>
      <c r="KM26" s="188">
        <f t="shared" si="423"/>
        <v>0</v>
      </c>
      <c r="KN26" s="188">
        <f t="shared" si="424"/>
        <v>0</v>
      </c>
      <c r="KO26" s="188">
        <f t="shared" si="425"/>
        <v>0</v>
      </c>
      <c r="KP26" s="188">
        <f t="shared" si="426"/>
        <v>0</v>
      </c>
      <c r="KQ26" s="188">
        <f t="shared" si="427"/>
        <v>0</v>
      </c>
      <c r="KR26" s="188">
        <f t="shared" si="428"/>
        <v>0</v>
      </c>
      <c r="KS26" s="188">
        <f t="shared" si="429"/>
        <v>0</v>
      </c>
      <c r="KT26" s="188">
        <f t="shared" si="430"/>
        <v>0</v>
      </c>
      <c r="KU26" s="188">
        <f t="shared" si="431"/>
        <v>0</v>
      </c>
    </row>
    <row r="27" spans="1:307" s="95" customFormat="1" ht="15.6" x14ac:dyDescent="0.3">
      <c r="A27" s="157" t="s">
        <v>88</v>
      </c>
      <c r="B27" s="112" t="s">
        <v>622</v>
      </c>
      <c r="C27" s="112" t="s">
        <v>623</v>
      </c>
      <c r="D27" s="113"/>
      <c r="E27" s="113" t="s">
        <v>118</v>
      </c>
      <c r="F27" s="113">
        <v>1</v>
      </c>
      <c r="G27" s="114">
        <v>92500</v>
      </c>
      <c r="H27" s="115"/>
      <c r="I27" s="116">
        <v>0.107</v>
      </c>
      <c r="J27" s="114">
        <v>85</v>
      </c>
      <c r="K27" s="117">
        <v>44608</v>
      </c>
      <c r="L27" s="118">
        <v>46022</v>
      </c>
      <c r="M27" s="119"/>
      <c r="N27" s="186">
        <f t="shared" si="215"/>
        <v>0</v>
      </c>
      <c r="O27" s="186">
        <f t="shared" si="215"/>
        <v>3647.0342465753424</v>
      </c>
      <c r="P27" s="186">
        <f t="shared" si="215"/>
        <v>8696.7739726027394</v>
      </c>
      <c r="Q27" s="186">
        <f t="shared" si="215"/>
        <v>8416.2328767123272</v>
      </c>
      <c r="R27" s="186">
        <f t="shared" si="215"/>
        <v>8696.7739726027394</v>
      </c>
      <c r="S27" s="186">
        <f t="shared" si="215"/>
        <v>8416.2328767123272</v>
      </c>
      <c r="T27" s="186">
        <f t="shared" si="215"/>
        <v>8696.7739726027394</v>
      </c>
      <c r="U27" s="186">
        <f t="shared" si="215"/>
        <v>8696.7739726027394</v>
      </c>
      <c r="V27" s="186">
        <f t="shared" si="215"/>
        <v>8416.2328767123272</v>
      </c>
      <c r="W27" s="186">
        <f t="shared" si="215"/>
        <v>8696.7739726027394</v>
      </c>
      <c r="X27" s="186">
        <f t="shared" si="215"/>
        <v>8416.2328767123272</v>
      </c>
      <c r="Y27" s="186">
        <f t="shared" si="215"/>
        <v>8696.7739726027394</v>
      </c>
      <c r="Z27" s="186">
        <f t="shared" si="215"/>
        <v>8696.7739726027394</v>
      </c>
      <c r="AA27" s="186">
        <f t="shared" si="215"/>
        <v>7855.1506849315074</v>
      </c>
      <c r="AB27" s="186">
        <f t="shared" si="215"/>
        <v>8696.7739726027394</v>
      </c>
      <c r="AC27" s="186">
        <f t="shared" si="215"/>
        <v>8416.2328767123272</v>
      </c>
      <c r="AD27" s="186">
        <f t="shared" si="432"/>
        <v>8696.7739726027394</v>
      </c>
      <c r="AE27" s="186">
        <f t="shared" si="432"/>
        <v>8416.2328767123272</v>
      </c>
      <c r="AF27" s="186">
        <f t="shared" si="432"/>
        <v>8696.7739726027394</v>
      </c>
      <c r="AG27" s="186">
        <f t="shared" si="432"/>
        <v>8696.7739726027394</v>
      </c>
      <c r="AH27" s="186">
        <f t="shared" si="432"/>
        <v>8416.2328767123272</v>
      </c>
      <c r="AI27" s="186">
        <f t="shared" si="432"/>
        <v>8696.7739726027394</v>
      </c>
      <c r="AJ27" s="186">
        <f t="shared" si="432"/>
        <v>8416.2328767123272</v>
      </c>
      <c r="AK27" s="186">
        <f t="shared" si="432"/>
        <v>8696.7739726027394</v>
      </c>
      <c r="AL27" s="186">
        <f t="shared" si="432"/>
        <v>8696.7739726027394</v>
      </c>
      <c r="AM27" s="186">
        <f t="shared" si="432"/>
        <v>8135.6917808219187</v>
      </c>
      <c r="AN27" s="186">
        <f t="shared" si="432"/>
        <v>8696.7739726027394</v>
      </c>
      <c r="AO27" s="186">
        <f t="shared" si="432"/>
        <v>8416.2328767123272</v>
      </c>
      <c r="AP27" s="186">
        <f t="shared" si="432"/>
        <v>8696.7739726027394</v>
      </c>
      <c r="AQ27" s="186">
        <f t="shared" si="432"/>
        <v>8416.2328767123272</v>
      </c>
      <c r="AR27" s="186">
        <f t="shared" si="432"/>
        <v>8696.7739726027394</v>
      </c>
      <c r="AS27" s="186">
        <f t="shared" si="432"/>
        <v>8696.7739726027394</v>
      </c>
      <c r="AT27" s="186">
        <f t="shared" si="433"/>
        <v>8416.2328767123272</v>
      </c>
      <c r="AU27" s="186">
        <f t="shared" si="433"/>
        <v>8696.7739726027394</v>
      </c>
      <c r="AV27" s="186">
        <f t="shared" si="433"/>
        <v>8416.2328767123272</v>
      </c>
      <c r="AW27" s="186">
        <f t="shared" si="433"/>
        <v>8696.7739726027394</v>
      </c>
      <c r="AX27" s="186">
        <f t="shared" si="433"/>
        <v>8696.7739726027394</v>
      </c>
      <c r="AY27" s="186">
        <f t="shared" si="433"/>
        <v>7855.1506849315074</v>
      </c>
      <c r="AZ27" s="186">
        <f t="shared" si="433"/>
        <v>8696.7739726027394</v>
      </c>
      <c r="BA27" s="186">
        <f t="shared" si="433"/>
        <v>8416.2328767123272</v>
      </c>
      <c r="BB27" s="186">
        <f t="shared" si="433"/>
        <v>8696.7739726027394</v>
      </c>
      <c r="BC27" s="186">
        <f t="shared" si="433"/>
        <v>8416.2328767123272</v>
      </c>
      <c r="BD27" s="186">
        <f t="shared" si="433"/>
        <v>8696.7739726027394</v>
      </c>
      <c r="BE27" s="186">
        <f t="shared" si="433"/>
        <v>8696.7739726027394</v>
      </c>
      <c r="BF27" s="186">
        <f t="shared" si="433"/>
        <v>8416.2328767123272</v>
      </c>
      <c r="BG27" s="186">
        <f t="shared" si="433"/>
        <v>8696.7739726027394</v>
      </c>
      <c r="BH27" s="186">
        <f t="shared" si="433"/>
        <v>8416.2328767123272</v>
      </c>
      <c r="BI27" s="186">
        <f t="shared" si="433"/>
        <v>8696.7739726027394</v>
      </c>
      <c r="BJ27" s="186">
        <f t="shared" si="434"/>
        <v>0</v>
      </c>
      <c r="BK27" s="186">
        <f t="shared" si="434"/>
        <v>0</v>
      </c>
      <c r="BL27" s="186">
        <f t="shared" si="434"/>
        <v>0</v>
      </c>
      <c r="BM27" s="186">
        <f t="shared" si="434"/>
        <v>0</v>
      </c>
      <c r="BN27" s="186">
        <f t="shared" si="434"/>
        <v>0</v>
      </c>
      <c r="BO27" s="186">
        <f t="shared" si="434"/>
        <v>0</v>
      </c>
      <c r="BP27" s="186">
        <f t="shared" si="434"/>
        <v>0</v>
      </c>
      <c r="BQ27" s="186">
        <f t="shared" si="434"/>
        <v>0</v>
      </c>
      <c r="BR27" s="186">
        <f t="shared" si="434"/>
        <v>0</v>
      </c>
      <c r="BS27" s="186">
        <f t="shared" si="434"/>
        <v>0</v>
      </c>
      <c r="BT27" s="186">
        <f t="shared" si="434"/>
        <v>0</v>
      </c>
      <c r="BU27" s="186">
        <f t="shared" si="434"/>
        <v>0</v>
      </c>
      <c r="BV27" s="186">
        <f t="shared" si="435"/>
        <v>0</v>
      </c>
      <c r="BW27" s="186">
        <f t="shared" si="435"/>
        <v>0</v>
      </c>
      <c r="BX27" s="186">
        <f t="shared" si="435"/>
        <v>0</v>
      </c>
      <c r="BY27" s="186">
        <f t="shared" si="435"/>
        <v>0</v>
      </c>
      <c r="BZ27" s="186">
        <f t="shared" si="435"/>
        <v>0</v>
      </c>
      <c r="CA27" s="186">
        <f t="shared" si="435"/>
        <v>0</v>
      </c>
      <c r="CB27" s="186">
        <f t="shared" si="435"/>
        <v>0</v>
      </c>
      <c r="CC27" s="186">
        <f t="shared" si="435"/>
        <v>0</v>
      </c>
      <c r="CD27" s="186">
        <f t="shared" si="435"/>
        <v>0</v>
      </c>
      <c r="CE27" s="186">
        <f t="shared" si="435"/>
        <v>0</v>
      </c>
      <c r="CF27" s="186">
        <f t="shared" si="435"/>
        <v>0</v>
      </c>
      <c r="CG27" s="186">
        <f t="shared" si="435"/>
        <v>0</v>
      </c>
      <c r="CH27" s="186"/>
      <c r="CJ27" s="186">
        <f t="shared" si="216"/>
        <v>0</v>
      </c>
      <c r="CK27" s="186">
        <f t="shared" si="217"/>
        <v>1</v>
      </c>
      <c r="CL27" s="186">
        <f t="shared" si="218"/>
        <v>1</v>
      </c>
      <c r="CM27" s="186">
        <f t="shared" si="219"/>
        <v>1</v>
      </c>
      <c r="CN27" s="186">
        <f t="shared" si="220"/>
        <v>1</v>
      </c>
      <c r="CO27" s="186">
        <f t="shared" si="221"/>
        <v>1</v>
      </c>
      <c r="CP27" s="186">
        <f t="shared" si="222"/>
        <v>1</v>
      </c>
      <c r="CQ27" s="186">
        <f t="shared" si="223"/>
        <v>1</v>
      </c>
      <c r="CR27" s="186">
        <f t="shared" si="224"/>
        <v>1</v>
      </c>
      <c r="CS27" s="186">
        <f t="shared" si="225"/>
        <v>1</v>
      </c>
      <c r="CT27" s="186">
        <f t="shared" si="226"/>
        <v>1</v>
      </c>
      <c r="CU27" s="186">
        <f t="shared" si="227"/>
        <v>1</v>
      </c>
      <c r="CV27" s="186">
        <f t="shared" si="228"/>
        <v>1</v>
      </c>
      <c r="CW27" s="186">
        <f t="shared" si="229"/>
        <v>1</v>
      </c>
      <c r="CX27" s="186">
        <f t="shared" si="230"/>
        <v>1</v>
      </c>
      <c r="CY27" s="186">
        <f t="shared" si="231"/>
        <v>1</v>
      </c>
      <c r="CZ27" s="186">
        <f t="shared" si="232"/>
        <v>1</v>
      </c>
      <c r="DA27" s="186">
        <f t="shared" si="233"/>
        <v>1</v>
      </c>
      <c r="DB27" s="186">
        <f t="shared" si="234"/>
        <v>1</v>
      </c>
      <c r="DC27" s="186">
        <f t="shared" si="235"/>
        <v>1</v>
      </c>
      <c r="DD27" s="186">
        <f t="shared" si="236"/>
        <v>1</v>
      </c>
      <c r="DE27" s="186">
        <f t="shared" si="237"/>
        <v>1</v>
      </c>
      <c r="DF27" s="186">
        <f t="shared" si="238"/>
        <v>1</v>
      </c>
      <c r="DG27" s="186">
        <f t="shared" si="239"/>
        <v>1</v>
      </c>
      <c r="DH27" s="186">
        <f t="shared" si="240"/>
        <v>1</v>
      </c>
      <c r="DI27" s="186">
        <f t="shared" si="241"/>
        <v>1</v>
      </c>
      <c r="DJ27" s="186">
        <f t="shared" si="242"/>
        <v>1</v>
      </c>
      <c r="DK27" s="186">
        <f t="shared" si="243"/>
        <v>1</v>
      </c>
      <c r="DL27" s="186">
        <f t="shared" si="244"/>
        <v>1</v>
      </c>
      <c r="DM27" s="186">
        <f t="shared" si="245"/>
        <v>1</v>
      </c>
      <c r="DN27" s="186">
        <f t="shared" si="246"/>
        <v>1</v>
      </c>
      <c r="DO27" s="186">
        <f t="shared" si="247"/>
        <v>1</v>
      </c>
      <c r="DP27" s="186">
        <f t="shared" si="248"/>
        <v>1</v>
      </c>
      <c r="DQ27" s="186">
        <f t="shared" si="249"/>
        <v>1</v>
      </c>
      <c r="DR27" s="186">
        <f t="shared" si="250"/>
        <v>1</v>
      </c>
      <c r="DS27" s="186">
        <f t="shared" si="251"/>
        <v>1</v>
      </c>
      <c r="DT27" s="186">
        <f t="shared" si="252"/>
        <v>1</v>
      </c>
      <c r="DU27" s="186">
        <f t="shared" si="253"/>
        <v>1</v>
      </c>
      <c r="DV27" s="186">
        <f t="shared" si="254"/>
        <v>1</v>
      </c>
      <c r="DW27" s="186">
        <f t="shared" si="255"/>
        <v>1</v>
      </c>
      <c r="DX27" s="186">
        <f t="shared" si="256"/>
        <v>1</v>
      </c>
      <c r="DY27" s="186">
        <f t="shared" si="257"/>
        <v>1</v>
      </c>
      <c r="DZ27" s="186">
        <f t="shared" si="258"/>
        <v>1</v>
      </c>
      <c r="EA27" s="186">
        <f t="shared" si="259"/>
        <v>1</v>
      </c>
      <c r="EB27" s="186">
        <f t="shared" si="260"/>
        <v>1</v>
      </c>
      <c r="EC27" s="186">
        <f t="shared" si="261"/>
        <v>1</v>
      </c>
      <c r="ED27" s="186">
        <f t="shared" si="262"/>
        <v>1</v>
      </c>
      <c r="EE27" s="186">
        <f t="shared" si="263"/>
        <v>1</v>
      </c>
      <c r="EF27" s="186">
        <f t="shared" si="264"/>
        <v>0</v>
      </c>
      <c r="EG27" s="186">
        <f t="shared" si="265"/>
        <v>0</v>
      </c>
      <c r="EH27" s="186">
        <f t="shared" si="266"/>
        <v>0</v>
      </c>
      <c r="EI27" s="186">
        <f t="shared" si="267"/>
        <v>0</v>
      </c>
      <c r="EJ27" s="186">
        <f t="shared" si="268"/>
        <v>0</v>
      </c>
      <c r="EK27" s="186">
        <f t="shared" si="269"/>
        <v>0</v>
      </c>
      <c r="EL27" s="186">
        <f t="shared" si="270"/>
        <v>0</v>
      </c>
      <c r="EM27" s="186">
        <f t="shared" si="271"/>
        <v>0</v>
      </c>
      <c r="EN27" s="186">
        <f t="shared" si="272"/>
        <v>0</v>
      </c>
      <c r="EO27" s="186">
        <f t="shared" si="273"/>
        <v>0</v>
      </c>
      <c r="EP27" s="186">
        <f t="shared" si="274"/>
        <v>0</v>
      </c>
      <c r="EQ27" s="186">
        <f t="shared" si="275"/>
        <v>0</v>
      </c>
      <c r="ER27" s="186">
        <f t="shared" si="276"/>
        <v>0</v>
      </c>
      <c r="ES27" s="186">
        <f t="shared" si="277"/>
        <v>0</v>
      </c>
      <c r="ET27" s="186">
        <f t="shared" si="278"/>
        <v>0</v>
      </c>
      <c r="EU27" s="186">
        <f t="shared" si="279"/>
        <v>0</v>
      </c>
      <c r="EV27" s="186">
        <f t="shared" si="280"/>
        <v>0</v>
      </c>
      <c r="EW27" s="186">
        <f t="shared" si="281"/>
        <v>0</v>
      </c>
      <c r="EX27" s="186">
        <f t="shared" si="282"/>
        <v>0</v>
      </c>
      <c r="EY27" s="186">
        <f t="shared" si="283"/>
        <v>0</v>
      </c>
      <c r="EZ27" s="186">
        <f t="shared" si="284"/>
        <v>0</v>
      </c>
      <c r="FA27" s="186">
        <f t="shared" si="285"/>
        <v>0</v>
      </c>
      <c r="FB27" s="186">
        <f t="shared" si="286"/>
        <v>0</v>
      </c>
      <c r="FC27" s="186">
        <f t="shared" si="287"/>
        <v>0</v>
      </c>
      <c r="FE27" s="187">
        <f t="shared" si="288"/>
        <v>0</v>
      </c>
      <c r="FF27" s="187">
        <f t="shared" si="289"/>
        <v>0.4642857142857143</v>
      </c>
      <c r="FG27" s="187">
        <f t="shared" si="290"/>
        <v>1</v>
      </c>
      <c r="FH27" s="187">
        <f t="shared" si="291"/>
        <v>0.99999999999999989</v>
      </c>
      <c r="FI27" s="187">
        <f t="shared" si="292"/>
        <v>1</v>
      </c>
      <c r="FJ27" s="187">
        <f t="shared" si="293"/>
        <v>0.99999999999999989</v>
      </c>
      <c r="FK27" s="187">
        <f t="shared" si="294"/>
        <v>1</v>
      </c>
      <c r="FL27" s="187">
        <f t="shared" si="295"/>
        <v>1</v>
      </c>
      <c r="FM27" s="187">
        <f t="shared" si="296"/>
        <v>0.99999999999999989</v>
      </c>
      <c r="FN27" s="187">
        <f t="shared" si="297"/>
        <v>1</v>
      </c>
      <c r="FO27" s="187">
        <f t="shared" si="298"/>
        <v>0.99999999999999989</v>
      </c>
      <c r="FP27" s="187">
        <f t="shared" si="299"/>
        <v>1</v>
      </c>
      <c r="FQ27" s="187">
        <f t="shared" si="300"/>
        <v>1</v>
      </c>
      <c r="FR27" s="187">
        <f t="shared" si="301"/>
        <v>1.0000000000000002</v>
      </c>
      <c r="FS27" s="187">
        <f t="shared" si="302"/>
        <v>1</v>
      </c>
      <c r="FT27" s="187">
        <f t="shared" si="303"/>
        <v>0.99999999999999989</v>
      </c>
      <c r="FU27" s="187">
        <f t="shared" si="304"/>
        <v>1</v>
      </c>
      <c r="FV27" s="187">
        <f t="shared" si="305"/>
        <v>0.99999999999999989</v>
      </c>
      <c r="FW27" s="187">
        <f t="shared" si="306"/>
        <v>1</v>
      </c>
      <c r="FX27" s="187">
        <f t="shared" si="307"/>
        <v>1</v>
      </c>
      <c r="FY27" s="187">
        <f t="shared" si="308"/>
        <v>0.99999999999999989</v>
      </c>
      <c r="FZ27" s="187">
        <f t="shared" si="309"/>
        <v>1</v>
      </c>
      <c r="GA27" s="187">
        <f t="shared" si="310"/>
        <v>0.99999999999999989</v>
      </c>
      <c r="GB27" s="187">
        <f t="shared" si="311"/>
        <v>1</v>
      </c>
      <c r="GC27" s="187">
        <f t="shared" si="312"/>
        <v>1</v>
      </c>
      <c r="GD27" s="187">
        <f t="shared" si="313"/>
        <v>1.0000000000000002</v>
      </c>
      <c r="GE27" s="187">
        <f t="shared" si="314"/>
        <v>1</v>
      </c>
      <c r="GF27" s="187">
        <f t="shared" si="315"/>
        <v>0.99999999999999989</v>
      </c>
      <c r="GG27" s="187">
        <f t="shared" si="316"/>
        <v>1</v>
      </c>
      <c r="GH27" s="187">
        <f t="shared" si="317"/>
        <v>0.99999999999999989</v>
      </c>
      <c r="GI27" s="187">
        <f t="shared" si="318"/>
        <v>1</v>
      </c>
      <c r="GJ27" s="187">
        <f t="shared" si="319"/>
        <v>1</v>
      </c>
      <c r="GK27" s="187">
        <f t="shared" si="320"/>
        <v>0.99999999999999989</v>
      </c>
      <c r="GL27" s="187">
        <f t="shared" si="321"/>
        <v>1</v>
      </c>
      <c r="GM27" s="187">
        <f t="shared" si="322"/>
        <v>0.99999999999999989</v>
      </c>
      <c r="GN27" s="187">
        <f t="shared" si="323"/>
        <v>1</v>
      </c>
      <c r="GO27" s="187">
        <f t="shared" si="324"/>
        <v>1</v>
      </c>
      <c r="GP27" s="187">
        <f t="shared" si="325"/>
        <v>1.0000000000000002</v>
      </c>
      <c r="GQ27" s="187">
        <f t="shared" si="326"/>
        <v>1</v>
      </c>
      <c r="GR27" s="187">
        <f t="shared" si="327"/>
        <v>0.99999999999999989</v>
      </c>
      <c r="GS27" s="187">
        <f t="shared" si="328"/>
        <v>1</v>
      </c>
      <c r="GT27" s="187">
        <f t="shared" si="329"/>
        <v>0.99999999999999989</v>
      </c>
      <c r="GU27" s="187">
        <f t="shared" si="330"/>
        <v>1</v>
      </c>
      <c r="GV27" s="187">
        <f t="shared" si="331"/>
        <v>1</v>
      </c>
      <c r="GW27" s="187">
        <f t="shared" si="332"/>
        <v>0.99999999999999989</v>
      </c>
      <c r="GX27" s="187">
        <f t="shared" si="333"/>
        <v>1</v>
      </c>
      <c r="GY27" s="187">
        <f t="shared" si="334"/>
        <v>0.99999999999999989</v>
      </c>
      <c r="GZ27" s="187">
        <f t="shared" si="335"/>
        <v>1</v>
      </c>
      <c r="HA27" s="187">
        <f t="shared" si="336"/>
        <v>0</v>
      </c>
      <c r="HB27" s="187">
        <f t="shared" si="337"/>
        <v>0</v>
      </c>
      <c r="HC27" s="187">
        <f t="shared" si="338"/>
        <v>0</v>
      </c>
      <c r="HD27" s="187">
        <f t="shared" si="339"/>
        <v>0</v>
      </c>
      <c r="HE27" s="187">
        <f t="shared" si="340"/>
        <v>0</v>
      </c>
      <c r="HF27" s="187">
        <f t="shared" si="341"/>
        <v>0</v>
      </c>
      <c r="HG27" s="187">
        <f t="shared" si="342"/>
        <v>0</v>
      </c>
      <c r="HH27" s="187">
        <f t="shared" si="343"/>
        <v>0</v>
      </c>
      <c r="HI27" s="187">
        <f t="shared" si="344"/>
        <v>0</v>
      </c>
      <c r="HJ27" s="187">
        <f t="shared" si="345"/>
        <v>0</v>
      </c>
      <c r="HK27" s="187">
        <f t="shared" si="346"/>
        <v>0</v>
      </c>
      <c r="HL27" s="187">
        <f t="shared" si="347"/>
        <v>0</v>
      </c>
      <c r="HM27" s="187">
        <f t="shared" si="348"/>
        <v>0</v>
      </c>
      <c r="HN27" s="187">
        <f t="shared" si="349"/>
        <v>0</v>
      </c>
      <c r="HO27" s="187">
        <f t="shared" si="350"/>
        <v>0</v>
      </c>
      <c r="HP27" s="187">
        <f t="shared" si="351"/>
        <v>0</v>
      </c>
      <c r="HQ27" s="187">
        <f t="shared" si="352"/>
        <v>0</v>
      </c>
      <c r="HR27" s="187">
        <f t="shared" si="353"/>
        <v>0</v>
      </c>
      <c r="HS27" s="187">
        <f t="shared" si="354"/>
        <v>0</v>
      </c>
      <c r="HT27" s="187">
        <f t="shared" si="355"/>
        <v>0</v>
      </c>
      <c r="HU27" s="187">
        <f t="shared" si="356"/>
        <v>0</v>
      </c>
      <c r="HV27" s="187">
        <f t="shared" si="357"/>
        <v>0</v>
      </c>
      <c r="HW27" s="187">
        <f t="shared" si="358"/>
        <v>0</v>
      </c>
      <c r="HX27" s="187">
        <f t="shared" si="359"/>
        <v>0</v>
      </c>
      <c r="HY27" s="187"/>
      <c r="IB27" s="188">
        <f t="shared" si="360"/>
        <v>0</v>
      </c>
      <c r="IC27" s="188">
        <f t="shared" si="361"/>
        <v>85</v>
      </c>
      <c r="ID27" s="188">
        <f t="shared" si="362"/>
        <v>85</v>
      </c>
      <c r="IE27" s="188">
        <f t="shared" si="363"/>
        <v>85</v>
      </c>
      <c r="IF27" s="188">
        <f t="shared" si="364"/>
        <v>85</v>
      </c>
      <c r="IG27" s="188">
        <f t="shared" si="365"/>
        <v>85</v>
      </c>
      <c r="IH27" s="188">
        <f t="shared" si="366"/>
        <v>85</v>
      </c>
      <c r="II27" s="188">
        <f t="shared" si="367"/>
        <v>85</v>
      </c>
      <c r="IJ27" s="188">
        <f t="shared" si="368"/>
        <v>85</v>
      </c>
      <c r="IK27" s="188">
        <f t="shared" si="369"/>
        <v>85</v>
      </c>
      <c r="IL27" s="188">
        <f t="shared" si="370"/>
        <v>85</v>
      </c>
      <c r="IM27" s="188">
        <f t="shared" si="371"/>
        <v>85</v>
      </c>
      <c r="IN27" s="188">
        <f t="shared" si="372"/>
        <v>85</v>
      </c>
      <c r="IO27" s="188">
        <f t="shared" si="373"/>
        <v>85</v>
      </c>
      <c r="IP27" s="188">
        <f t="shared" si="374"/>
        <v>85</v>
      </c>
      <c r="IQ27" s="188">
        <f t="shared" si="375"/>
        <v>85</v>
      </c>
      <c r="IR27" s="188">
        <f t="shared" si="376"/>
        <v>85</v>
      </c>
      <c r="IS27" s="188">
        <f t="shared" si="377"/>
        <v>85</v>
      </c>
      <c r="IT27" s="188">
        <f t="shared" si="378"/>
        <v>85</v>
      </c>
      <c r="IU27" s="188">
        <f t="shared" si="379"/>
        <v>85</v>
      </c>
      <c r="IV27" s="188">
        <f t="shared" si="380"/>
        <v>85</v>
      </c>
      <c r="IW27" s="188">
        <f t="shared" si="381"/>
        <v>85</v>
      </c>
      <c r="IX27" s="188">
        <f t="shared" si="382"/>
        <v>85</v>
      </c>
      <c r="IY27" s="188">
        <f t="shared" si="383"/>
        <v>85</v>
      </c>
      <c r="IZ27" s="188">
        <f t="shared" si="384"/>
        <v>85</v>
      </c>
      <c r="JA27" s="188">
        <f t="shared" si="385"/>
        <v>85</v>
      </c>
      <c r="JB27" s="188">
        <f t="shared" si="386"/>
        <v>85</v>
      </c>
      <c r="JC27" s="188">
        <f t="shared" si="387"/>
        <v>85</v>
      </c>
      <c r="JD27" s="188">
        <f t="shared" si="388"/>
        <v>85</v>
      </c>
      <c r="JE27" s="188">
        <f t="shared" si="389"/>
        <v>85</v>
      </c>
      <c r="JF27" s="188">
        <f t="shared" si="390"/>
        <v>85</v>
      </c>
      <c r="JG27" s="188">
        <f t="shared" si="391"/>
        <v>85</v>
      </c>
      <c r="JH27" s="188">
        <f t="shared" si="392"/>
        <v>85</v>
      </c>
      <c r="JI27" s="188">
        <f t="shared" si="393"/>
        <v>85</v>
      </c>
      <c r="JJ27" s="188">
        <f t="shared" si="394"/>
        <v>85</v>
      </c>
      <c r="JK27" s="188">
        <f t="shared" si="395"/>
        <v>85</v>
      </c>
      <c r="JL27" s="188">
        <f t="shared" si="396"/>
        <v>85</v>
      </c>
      <c r="JM27" s="188">
        <f t="shared" si="397"/>
        <v>85</v>
      </c>
      <c r="JN27" s="188">
        <f t="shared" si="398"/>
        <v>85</v>
      </c>
      <c r="JO27" s="188">
        <f t="shared" si="399"/>
        <v>85</v>
      </c>
      <c r="JP27" s="188">
        <f t="shared" si="400"/>
        <v>85</v>
      </c>
      <c r="JQ27" s="188">
        <f t="shared" si="401"/>
        <v>85</v>
      </c>
      <c r="JR27" s="188">
        <f t="shared" si="402"/>
        <v>85</v>
      </c>
      <c r="JS27" s="188">
        <f t="shared" si="403"/>
        <v>85</v>
      </c>
      <c r="JT27" s="188">
        <f t="shared" si="404"/>
        <v>85</v>
      </c>
      <c r="JU27" s="188">
        <f t="shared" si="405"/>
        <v>85</v>
      </c>
      <c r="JV27" s="188">
        <f t="shared" si="406"/>
        <v>85</v>
      </c>
      <c r="JW27" s="188">
        <f t="shared" si="407"/>
        <v>85</v>
      </c>
      <c r="JX27" s="188">
        <f t="shared" si="408"/>
        <v>0</v>
      </c>
      <c r="JY27" s="188">
        <f t="shared" si="409"/>
        <v>0</v>
      </c>
      <c r="JZ27" s="188">
        <f t="shared" si="410"/>
        <v>0</v>
      </c>
      <c r="KA27" s="188">
        <f t="shared" si="411"/>
        <v>0</v>
      </c>
      <c r="KB27" s="188">
        <f t="shared" si="412"/>
        <v>0</v>
      </c>
      <c r="KC27" s="188">
        <f t="shared" si="413"/>
        <v>0</v>
      </c>
      <c r="KD27" s="188">
        <f t="shared" si="414"/>
        <v>0</v>
      </c>
      <c r="KE27" s="188">
        <f t="shared" si="415"/>
        <v>0</v>
      </c>
      <c r="KF27" s="188">
        <f t="shared" si="416"/>
        <v>0</v>
      </c>
      <c r="KG27" s="188">
        <f t="shared" si="417"/>
        <v>0</v>
      </c>
      <c r="KH27" s="188">
        <f t="shared" si="418"/>
        <v>0</v>
      </c>
      <c r="KI27" s="188">
        <f t="shared" si="419"/>
        <v>0</v>
      </c>
      <c r="KJ27" s="188">
        <f t="shared" si="420"/>
        <v>0</v>
      </c>
      <c r="KK27" s="188">
        <f t="shared" si="421"/>
        <v>0</v>
      </c>
      <c r="KL27" s="188">
        <f t="shared" si="422"/>
        <v>0</v>
      </c>
      <c r="KM27" s="188">
        <f t="shared" si="423"/>
        <v>0</v>
      </c>
      <c r="KN27" s="188">
        <f t="shared" si="424"/>
        <v>0</v>
      </c>
      <c r="KO27" s="188">
        <f t="shared" si="425"/>
        <v>0</v>
      </c>
      <c r="KP27" s="188">
        <f t="shared" si="426"/>
        <v>0</v>
      </c>
      <c r="KQ27" s="188">
        <f t="shared" si="427"/>
        <v>0</v>
      </c>
      <c r="KR27" s="188">
        <f t="shared" si="428"/>
        <v>0</v>
      </c>
      <c r="KS27" s="188">
        <f t="shared" si="429"/>
        <v>0</v>
      </c>
      <c r="KT27" s="188">
        <f t="shared" si="430"/>
        <v>0</v>
      </c>
      <c r="KU27" s="188">
        <f t="shared" si="431"/>
        <v>0</v>
      </c>
    </row>
    <row r="28" spans="1:307" s="95" customFormat="1" ht="15.6" x14ac:dyDescent="0.3">
      <c r="A28" s="157" t="s">
        <v>88</v>
      </c>
      <c r="B28" s="112" t="s">
        <v>607</v>
      </c>
      <c r="C28" s="112" t="s">
        <v>625</v>
      </c>
      <c r="D28" s="113"/>
      <c r="E28" s="113" t="s">
        <v>118</v>
      </c>
      <c r="F28" s="113">
        <v>1</v>
      </c>
      <c r="G28" s="114">
        <v>161000</v>
      </c>
      <c r="H28" s="115"/>
      <c r="I28" s="116">
        <v>0.107</v>
      </c>
      <c r="J28" s="114">
        <v>85</v>
      </c>
      <c r="K28" s="117">
        <v>43168</v>
      </c>
      <c r="L28" s="118">
        <v>46022</v>
      </c>
      <c r="M28" s="119"/>
      <c r="N28" s="186">
        <f t="shared" si="215"/>
        <v>15137.087671232877</v>
      </c>
      <c r="O28" s="186">
        <f t="shared" si="215"/>
        <v>13672.208219178083</v>
      </c>
      <c r="P28" s="186">
        <f t="shared" si="215"/>
        <v>15137.087671232877</v>
      </c>
      <c r="Q28" s="186">
        <f t="shared" si="215"/>
        <v>14648.794520547945</v>
      </c>
      <c r="R28" s="186">
        <f t="shared" si="215"/>
        <v>15137.087671232877</v>
      </c>
      <c r="S28" s="186">
        <f t="shared" si="215"/>
        <v>14648.794520547945</v>
      </c>
      <c r="T28" s="186">
        <f t="shared" si="215"/>
        <v>15137.087671232877</v>
      </c>
      <c r="U28" s="186">
        <f t="shared" si="215"/>
        <v>15137.087671232877</v>
      </c>
      <c r="V28" s="186">
        <f t="shared" si="215"/>
        <v>14648.794520547945</v>
      </c>
      <c r="W28" s="186">
        <f t="shared" si="215"/>
        <v>15137.087671232877</v>
      </c>
      <c r="X28" s="186">
        <f t="shared" si="215"/>
        <v>14648.794520547945</v>
      </c>
      <c r="Y28" s="186">
        <f t="shared" si="215"/>
        <v>15137.087671232877</v>
      </c>
      <c r="Z28" s="186">
        <f t="shared" si="215"/>
        <v>15137.087671232877</v>
      </c>
      <c r="AA28" s="186">
        <f t="shared" si="215"/>
        <v>13672.208219178083</v>
      </c>
      <c r="AB28" s="186">
        <f t="shared" si="215"/>
        <v>15137.087671232877</v>
      </c>
      <c r="AC28" s="186">
        <f t="shared" si="215"/>
        <v>14648.794520547945</v>
      </c>
      <c r="AD28" s="186">
        <f t="shared" si="432"/>
        <v>15137.087671232877</v>
      </c>
      <c r="AE28" s="186">
        <f t="shared" si="432"/>
        <v>14648.794520547945</v>
      </c>
      <c r="AF28" s="186">
        <f t="shared" si="432"/>
        <v>15137.087671232877</v>
      </c>
      <c r="AG28" s="186">
        <f t="shared" si="432"/>
        <v>15137.087671232877</v>
      </c>
      <c r="AH28" s="186">
        <f t="shared" si="432"/>
        <v>14648.794520547945</v>
      </c>
      <c r="AI28" s="186">
        <f t="shared" si="432"/>
        <v>15137.087671232877</v>
      </c>
      <c r="AJ28" s="186">
        <f t="shared" si="432"/>
        <v>14648.794520547945</v>
      </c>
      <c r="AK28" s="186">
        <f t="shared" si="432"/>
        <v>15137.087671232877</v>
      </c>
      <c r="AL28" s="186">
        <f t="shared" si="432"/>
        <v>15137.087671232877</v>
      </c>
      <c r="AM28" s="186">
        <f t="shared" si="432"/>
        <v>14160.501369863015</v>
      </c>
      <c r="AN28" s="186">
        <f t="shared" si="432"/>
        <v>15137.087671232877</v>
      </c>
      <c r="AO28" s="186">
        <f t="shared" si="432"/>
        <v>14648.794520547945</v>
      </c>
      <c r="AP28" s="186">
        <f t="shared" si="432"/>
        <v>15137.087671232877</v>
      </c>
      <c r="AQ28" s="186">
        <f t="shared" si="432"/>
        <v>14648.794520547945</v>
      </c>
      <c r="AR28" s="186">
        <f t="shared" si="432"/>
        <v>15137.087671232877</v>
      </c>
      <c r="AS28" s="186">
        <f t="shared" si="432"/>
        <v>15137.087671232877</v>
      </c>
      <c r="AT28" s="186">
        <f t="shared" si="433"/>
        <v>14648.794520547945</v>
      </c>
      <c r="AU28" s="186">
        <f t="shared" si="433"/>
        <v>15137.087671232877</v>
      </c>
      <c r="AV28" s="186">
        <f t="shared" si="433"/>
        <v>14648.794520547945</v>
      </c>
      <c r="AW28" s="186">
        <f t="shared" si="433"/>
        <v>15137.087671232877</v>
      </c>
      <c r="AX28" s="186">
        <f t="shared" si="433"/>
        <v>15137.087671232877</v>
      </c>
      <c r="AY28" s="186">
        <f t="shared" si="433"/>
        <v>13672.208219178083</v>
      </c>
      <c r="AZ28" s="186">
        <f t="shared" si="433"/>
        <v>15137.087671232877</v>
      </c>
      <c r="BA28" s="186">
        <f t="shared" si="433"/>
        <v>14648.794520547945</v>
      </c>
      <c r="BB28" s="186">
        <f t="shared" si="433"/>
        <v>15137.087671232877</v>
      </c>
      <c r="BC28" s="186">
        <f t="shared" si="433"/>
        <v>14648.794520547945</v>
      </c>
      <c r="BD28" s="186">
        <f t="shared" si="433"/>
        <v>15137.087671232877</v>
      </c>
      <c r="BE28" s="186">
        <f t="shared" si="433"/>
        <v>15137.087671232877</v>
      </c>
      <c r="BF28" s="186">
        <f t="shared" si="433"/>
        <v>14648.794520547945</v>
      </c>
      <c r="BG28" s="186">
        <f t="shared" si="433"/>
        <v>15137.087671232877</v>
      </c>
      <c r="BH28" s="186">
        <f t="shared" si="433"/>
        <v>14648.794520547945</v>
      </c>
      <c r="BI28" s="186">
        <f t="shared" si="433"/>
        <v>15137.087671232877</v>
      </c>
      <c r="BJ28" s="186">
        <f t="shared" si="434"/>
        <v>0</v>
      </c>
      <c r="BK28" s="186">
        <f t="shared" si="434"/>
        <v>0</v>
      </c>
      <c r="BL28" s="186">
        <f t="shared" si="434"/>
        <v>0</v>
      </c>
      <c r="BM28" s="186">
        <f t="shared" si="434"/>
        <v>0</v>
      </c>
      <c r="BN28" s="186">
        <f t="shared" si="434"/>
        <v>0</v>
      </c>
      <c r="BO28" s="186">
        <f t="shared" si="434"/>
        <v>0</v>
      </c>
      <c r="BP28" s="186">
        <f t="shared" si="434"/>
        <v>0</v>
      </c>
      <c r="BQ28" s="186">
        <f t="shared" si="434"/>
        <v>0</v>
      </c>
      <c r="BR28" s="186">
        <f t="shared" si="434"/>
        <v>0</v>
      </c>
      <c r="BS28" s="186">
        <f t="shared" si="434"/>
        <v>0</v>
      </c>
      <c r="BT28" s="186">
        <f t="shared" si="434"/>
        <v>0</v>
      </c>
      <c r="BU28" s="186">
        <f t="shared" si="434"/>
        <v>0</v>
      </c>
      <c r="BV28" s="186">
        <f t="shared" si="435"/>
        <v>0</v>
      </c>
      <c r="BW28" s="186">
        <f t="shared" si="435"/>
        <v>0</v>
      </c>
      <c r="BX28" s="186">
        <f t="shared" si="435"/>
        <v>0</v>
      </c>
      <c r="BY28" s="186">
        <f t="shared" si="435"/>
        <v>0</v>
      </c>
      <c r="BZ28" s="186">
        <f t="shared" si="435"/>
        <v>0</v>
      </c>
      <c r="CA28" s="186">
        <f t="shared" si="435"/>
        <v>0</v>
      </c>
      <c r="CB28" s="186">
        <f t="shared" si="435"/>
        <v>0</v>
      </c>
      <c r="CC28" s="186">
        <f t="shared" si="435"/>
        <v>0</v>
      </c>
      <c r="CD28" s="186">
        <f t="shared" si="435"/>
        <v>0</v>
      </c>
      <c r="CE28" s="186">
        <f t="shared" si="435"/>
        <v>0</v>
      </c>
      <c r="CF28" s="186">
        <f t="shared" si="435"/>
        <v>0</v>
      </c>
      <c r="CG28" s="186">
        <f t="shared" si="435"/>
        <v>0</v>
      </c>
      <c r="CH28" s="186"/>
      <c r="CJ28" s="186">
        <f t="shared" si="216"/>
        <v>1</v>
      </c>
      <c r="CK28" s="186">
        <f t="shared" si="217"/>
        <v>1</v>
      </c>
      <c r="CL28" s="186">
        <f t="shared" si="218"/>
        <v>1</v>
      </c>
      <c r="CM28" s="186">
        <f t="shared" si="219"/>
        <v>1</v>
      </c>
      <c r="CN28" s="186">
        <f t="shared" si="220"/>
        <v>1</v>
      </c>
      <c r="CO28" s="186">
        <f t="shared" si="221"/>
        <v>1</v>
      </c>
      <c r="CP28" s="186">
        <f t="shared" si="222"/>
        <v>1</v>
      </c>
      <c r="CQ28" s="186">
        <f t="shared" si="223"/>
        <v>1</v>
      </c>
      <c r="CR28" s="186">
        <f t="shared" si="224"/>
        <v>1</v>
      </c>
      <c r="CS28" s="186">
        <f t="shared" si="225"/>
        <v>1</v>
      </c>
      <c r="CT28" s="186">
        <f t="shared" si="226"/>
        <v>1</v>
      </c>
      <c r="CU28" s="186">
        <f t="shared" si="227"/>
        <v>1</v>
      </c>
      <c r="CV28" s="186">
        <f t="shared" si="228"/>
        <v>1</v>
      </c>
      <c r="CW28" s="186">
        <f t="shared" si="229"/>
        <v>1</v>
      </c>
      <c r="CX28" s="186">
        <f t="shared" si="230"/>
        <v>1</v>
      </c>
      <c r="CY28" s="186">
        <f t="shared" si="231"/>
        <v>1</v>
      </c>
      <c r="CZ28" s="186">
        <f t="shared" si="232"/>
        <v>1</v>
      </c>
      <c r="DA28" s="186">
        <f t="shared" si="233"/>
        <v>1</v>
      </c>
      <c r="DB28" s="186">
        <f t="shared" si="234"/>
        <v>1</v>
      </c>
      <c r="DC28" s="186">
        <f t="shared" si="235"/>
        <v>1</v>
      </c>
      <c r="DD28" s="186">
        <f t="shared" si="236"/>
        <v>1</v>
      </c>
      <c r="DE28" s="186">
        <f t="shared" si="237"/>
        <v>1</v>
      </c>
      <c r="DF28" s="186">
        <f t="shared" si="238"/>
        <v>1</v>
      </c>
      <c r="DG28" s="186">
        <f t="shared" si="239"/>
        <v>1</v>
      </c>
      <c r="DH28" s="186">
        <f t="shared" si="240"/>
        <v>1</v>
      </c>
      <c r="DI28" s="186">
        <f t="shared" si="241"/>
        <v>1</v>
      </c>
      <c r="DJ28" s="186">
        <f t="shared" si="242"/>
        <v>1</v>
      </c>
      <c r="DK28" s="186">
        <f t="shared" si="243"/>
        <v>1</v>
      </c>
      <c r="DL28" s="186">
        <f t="shared" si="244"/>
        <v>1</v>
      </c>
      <c r="DM28" s="186">
        <f t="shared" si="245"/>
        <v>1</v>
      </c>
      <c r="DN28" s="186">
        <f t="shared" si="246"/>
        <v>1</v>
      </c>
      <c r="DO28" s="186">
        <f t="shared" si="247"/>
        <v>1</v>
      </c>
      <c r="DP28" s="186">
        <f t="shared" si="248"/>
        <v>1</v>
      </c>
      <c r="DQ28" s="186">
        <f t="shared" si="249"/>
        <v>1</v>
      </c>
      <c r="DR28" s="186">
        <f t="shared" si="250"/>
        <v>1</v>
      </c>
      <c r="DS28" s="186">
        <f t="shared" si="251"/>
        <v>1</v>
      </c>
      <c r="DT28" s="186">
        <f t="shared" si="252"/>
        <v>1</v>
      </c>
      <c r="DU28" s="186">
        <f t="shared" si="253"/>
        <v>1</v>
      </c>
      <c r="DV28" s="186">
        <f t="shared" si="254"/>
        <v>1</v>
      </c>
      <c r="DW28" s="186">
        <f t="shared" si="255"/>
        <v>1</v>
      </c>
      <c r="DX28" s="186">
        <f t="shared" si="256"/>
        <v>1</v>
      </c>
      <c r="DY28" s="186">
        <f t="shared" si="257"/>
        <v>1</v>
      </c>
      <c r="DZ28" s="186">
        <f t="shared" si="258"/>
        <v>1</v>
      </c>
      <c r="EA28" s="186">
        <f t="shared" si="259"/>
        <v>1</v>
      </c>
      <c r="EB28" s="186">
        <f t="shared" si="260"/>
        <v>1</v>
      </c>
      <c r="EC28" s="186">
        <f t="shared" si="261"/>
        <v>1</v>
      </c>
      <c r="ED28" s="186">
        <f t="shared" si="262"/>
        <v>1</v>
      </c>
      <c r="EE28" s="186">
        <f t="shared" si="263"/>
        <v>1</v>
      </c>
      <c r="EF28" s="186">
        <f t="shared" si="264"/>
        <v>0</v>
      </c>
      <c r="EG28" s="186">
        <f t="shared" si="265"/>
        <v>0</v>
      </c>
      <c r="EH28" s="186">
        <f t="shared" si="266"/>
        <v>0</v>
      </c>
      <c r="EI28" s="186">
        <f t="shared" si="267"/>
        <v>0</v>
      </c>
      <c r="EJ28" s="186">
        <f t="shared" si="268"/>
        <v>0</v>
      </c>
      <c r="EK28" s="186">
        <f t="shared" si="269"/>
        <v>0</v>
      </c>
      <c r="EL28" s="186">
        <f t="shared" si="270"/>
        <v>0</v>
      </c>
      <c r="EM28" s="186">
        <f t="shared" si="271"/>
        <v>0</v>
      </c>
      <c r="EN28" s="186">
        <f t="shared" si="272"/>
        <v>0</v>
      </c>
      <c r="EO28" s="186">
        <f t="shared" si="273"/>
        <v>0</v>
      </c>
      <c r="EP28" s="186">
        <f t="shared" si="274"/>
        <v>0</v>
      </c>
      <c r="EQ28" s="186">
        <f t="shared" si="275"/>
        <v>0</v>
      </c>
      <c r="ER28" s="186">
        <f t="shared" si="276"/>
        <v>0</v>
      </c>
      <c r="ES28" s="186">
        <f t="shared" si="277"/>
        <v>0</v>
      </c>
      <c r="ET28" s="186">
        <f t="shared" si="278"/>
        <v>0</v>
      </c>
      <c r="EU28" s="186">
        <f t="shared" si="279"/>
        <v>0</v>
      </c>
      <c r="EV28" s="186">
        <f t="shared" si="280"/>
        <v>0</v>
      </c>
      <c r="EW28" s="186">
        <f t="shared" si="281"/>
        <v>0</v>
      </c>
      <c r="EX28" s="186">
        <f t="shared" si="282"/>
        <v>0</v>
      </c>
      <c r="EY28" s="186">
        <f t="shared" si="283"/>
        <v>0</v>
      </c>
      <c r="EZ28" s="186">
        <f t="shared" si="284"/>
        <v>0</v>
      </c>
      <c r="FA28" s="186">
        <f t="shared" si="285"/>
        <v>0</v>
      </c>
      <c r="FB28" s="186">
        <f t="shared" si="286"/>
        <v>0</v>
      </c>
      <c r="FC28" s="186">
        <f t="shared" si="287"/>
        <v>0</v>
      </c>
      <c r="FE28" s="187">
        <f t="shared" si="288"/>
        <v>1</v>
      </c>
      <c r="FF28" s="187">
        <f t="shared" si="289"/>
        <v>1</v>
      </c>
      <c r="FG28" s="187">
        <f t="shared" si="290"/>
        <v>1</v>
      </c>
      <c r="FH28" s="187">
        <f t="shared" si="291"/>
        <v>1</v>
      </c>
      <c r="FI28" s="187">
        <f t="shared" si="292"/>
        <v>1</v>
      </c>
      <c r="FJ28" s="187">
        <f t="shared" si="293"/>
        <v>1</v>
      </c>
      <c r="FK28" s="187">
        <f t="shared" si="294"/>
        <v>1</v>
      </c>
      <c r="FL28" s="187">
        <f t="shared" si="295"/>
        <v>1</v>
      </c>
      <c r="FM28" s="187">
        <f t="shared" si="296"/>
        <v>1</v>
      </c>
      <c r="FN28" s="187">
        <f t="shared" si="297"/>
        <v>1</v>
      </c>
      <c r="FO28" s="187">
        <f t="shared" si="298"/>
        <v>1</v>
      </c>
      <c r="FP28" s="187">
        <f t="shared" si="299"/>
        <v>1</v>
      </c>
      <c r="FQ28" s="187">
        <f t="shared" si="300"/>
        <v>1</v>
      </c>
      <c r="FR28" s="187">
        <f t="shared" si="301"/>
        <v>1</v>
      </c>
      <c r="FS28" s="187">
        <f t="shared" si="302"/>
        <v>1</v>
      </c>
      <c r="FT28" s="187">
        <f t="shared" si="303"/>
        <v>1</v>
      </c>
      <c r="FU28" s="187">
        <f t="shared" si="304"/>
        <v>1</v>
      </c>
      <c r="FV28" s="187">
        <f t="shared" si="305"/>
        <v>1</v>
      </c>
      <c r="FW28" s="187">
        <f t="shared" si="306"/>
        <v>1</v>
      </c>
      <c r="FX28" s="187">
        <f t="shared" si="307"/>
        <v>1</v>
      </c>
      <c r="FY28" s="187">
        <f t="shared" si="308"/>
        <v>1</v>
      </c>
      <c r="FZ28" s="187">
        <f t="shared" si="309"/>
        <v>1</v>
      </c>
      <c r="GA28" s="187">
        <f t="shared" si="310"/>
        <v>1</v>
      </c>
      <c r="GB28" s="187">
        <f t="shared" si="311"/>
        <v>1</v>
      </c>
      <c r="GC28" s="187">
        <f t="shared" si="312"/>
        <v>1</v>
      </c>
      <c r="GD28" s="187">
        <f t="shared" si="313"/>
        <v>1</v>
      </c>
      <c r="GE28" s="187">
        <f t="shared" si="314"/>
        <v>1</v>
      </c>
      <c r="GF28" s="187">
        <f t="shared" si="315"/>
        <v>1</v>
      </c>
      <c r="GG28" s="187">
        <f t="shared" si="316"/>
        <v>1</v>
      </c>
      <c r="GH28" s="187">
        <f t="shared" si="317"/>
        <v>1</v>
      </c>
      <c r="GI28" s="187">
        <f t="shared" si="318"/>
        <v>1</v>
      </c>
      <c r="GJ28" s="187">
        <f t="shared" si="319"/>
        <v>1</v>
      </c>
      <c r="GK28" s="187">
        <f t="shared" si="320"/>
        <v>1</v>
      </c>
      <c r="GL28" s="187">
        <f t="shared" si="321"/>
        <v>1</v>
      </c>
      <c r="GM28" s="187">
        <f t="shared" si="322"/>
        <v>1</v>
      </c>
      <c r="GN28" s="187">
        <f t="shared" si="323"/>
        <v>1</v>
      </c>
      <c r="GO28" s="187">
        <f t="shared" si="324"/>
        <v>1</v>
      </c>
      <c r="GP28" s="187">
        <f t="shared" si="325"/>
        <v>1</v>
      </c>
      <c r="GQ28" s="187">
        <f t="shared" si="326"/>
        <v>1</v>
      </c>
      <c r="GR28" s="187">
        <f t="shared" si="327"/>
        <v>1</v>
      </c>
      <c r="GS28" s="187">
        <f t="shared" si="328"/>
        <v>1</v>
      </c>
      <c r="GT28" s="187">
        <f t="shared" si="329"/>
        <v>1</v>
      </c>
      <c r="GU28" s="187">
        <f t="shared" si="330"/>
        <v>1</v>
      </c>
      <c r="GV28" s="187">
        <f t="shared" si="331"/>
        <v>1</v>
      </c>
      <c r="GW28" s="187">
        <f t="shared" si="332"/>
        <v>1</v>
      </c>
      <c r="GX28" s="187">
        <f t="shared" si="333"/>
        <v>1</v>
      </c>
      <c r="GY28" s="187">
        <f t="shared" si="334"/>
        <v>1</v>
      </c>
      <c r="GZ28" s="187">
        <f t="shared" si="335"/>
        <v>1</v>
      </c>
      <c r="HA28" s="187">
        <f t="shared" si="336"/>
        <v>0</v>
      </c>
      <c r="HB28" s="187">
        <f t="shared" si="337"/>
        <v>0</v>
      </c>
      <c r="HC28" s="187">
        <f t="shared" si="338"/>
        <v>0</v>
      </c>
      <c r="HD28" s="187">
        <f t="shared" si="339"/>
        <v>0</v>
      </c>
      <c r="HE28" s="187">
        <f t="shared" si="340"/>
        <v>0</v>
      </c>
      <c r="HF28" s="187">
        <f t="shared" si="341"/>
        <v>0</v>
      </c>
      <c r="HG28" s="187">
        <f t="shared" si="342"/>
        <v>0</v>
      </c>
      <c r="HH28" s="187">
        <f t="shared" si="343"/>
        <v>0</v>
      </c>
      <c r="HI28" s="187">
        <f t="shared" si="344"/>
        <v>0</v>
      </c>
      <c r="HJ28" s="187">
        <f t="shared" si="345"/>
        <v>0</v>
      </c>
      <c r="HK28" s="187">
        <f t="shared" si="346"/>
        <v>0</v>
      </c>
      <c r="HL28" s="187">
        <f t="shared" si="347"/>
        <v>0</v>
      </c>
      <c r="HM28" s="187">
        <f t="shared" si="348"/>
        <v>0</v>
      </c>
      <c r="HN28" s="187">
        <f t="shared" si="349"/>
        <v>0</v>
      </c>
      <c r="HO28" s="187">
        <f t="shared" si="350"/>
        <v>0</v>
      </c>
      <c r="HP28" s="187">
        <f t="shared" si="351"/>
        <v>0</v>
      </c>
      <c r="HQ28" s="187">
        <f t="shared" si="352"/>
        <v>0</v>
      </c>
      <c r="HR28" s="187">
        <f t="shared" si="353"/>
        <v>0</v>
      </c>
      <c r="HS28" s="187">
        <f t="shared" si="354"/>
        <v>0</v>
      </c>
      <c r="HT28" s="187">
        <f t="shared" si="355"/>
        <v>0</v>
      </c>
      <c r="HU28" s="187">
        <f t="shared" si="356"/>
        <v>0</v>
      </c>
      <c r="HV28" s="187">
        <f t="shared" si="357"/>
        <v>0</v>
      </c>
      <c r="HW28" s="187">
        <f t="shared" si="358"/>
        <v>0</v>
      </c>
      <c r="HX28" s="187">
        <f t="shared" si="359"/>
        <v>0</v>
      </c>
      <c r="HY28" s="187"/>
      <c r="IB28" s="188">
        <f t="shared" si="360"/>
        <v>85</v>
      </c>
      <c r="IC28" s="188">
        <f t="shared" si="361"/>
        <v>85</v>
      </c>
      <c r="ID28" s="188">
        <f t="shared" si="362"/>
        <v>85</v>
      </c>
      <c r="IE28" s="188">
        <f t="shared" si="363"/>
        <v>85</v>
      </c>
      <c r="IF28" s="188">
        <f t="shared" si="364"/>
        <v>85</v>
      </c>
      <c r="IG28" s="188">
        <f t="shared" si="365"/>
        <v>85</v>
      </c>
      <c r="IH28" s="188">
        <f t="shared" si="366"/>
        <v>85</v>
      </c>
      <c r="II28" s="188">
        <f t="shared" si="367"/>
        <v>85</v>
      </c>
      <c r="IJ28" s="188">
        <f t="shared" si="368"/>
        <v>85</v>
      </c>
      <c r="IK28" s="188">
        <f t="shared" si="369"/>
        <v>85</v>
      </c>
      <c r="IL28" s="188">
        <f t="shared" si="370"/>
        <v>85</v>
      </c>
      <c r="IM28" s="188">
        <f t="shared" si="371"/>
        <v>85</v>
      </c>
      <c r="IN28" s="188">
        <f t="shared" si="372"/>
        <v>85</v>
      </c>
      <c r="IO28" s="188">
        <f t="shared" si="373"/>
        <v>85</v>
      </c>
      <c r="IP28" s="188">
        <f t="shared" si="374"/>
        <v>85</v>
      </c>
      <c r="IQ28" s="188">
        <f t="shared" si="375"/>
        <v>85</v>
      </c>
      <c r="IR28" s="188">
        <f t="shared" si="376"/>
        <v>85</v>
      </c>
      <c r="IS28" s="188">
        <f t="shared" si="377"/>
        <v>85</v>
      </c>
      <c r="IT28" s="188">
        <f t="shared" si="378"/>
        <v>85</v>
      </c>
      <c r="IU28" s="188">
        <f t="shared" si="379"/>
        <v>85</v>
      </c>
      <c r="IV28" s="188">
        <f t="shared" si="380"/>
        <v>85</v>
      </c>
      <c r="IW28" s="188">
        <f t="shared" si="381"/>
        <v>85</v>
      </c>
      <c r="IX28" s="188">
        <f t="shared" si="382"/>
        <v>85</v>
      </c>
      <c r="IY28" s="188">
        <f t="shared" si="383"/>
        <v>85</v>
      </c>
      <c r="IZ28" s="188">
        <f t="shared" si="384"/>
        <v>85</v>
      </c>
      <c r="JA28" s="188">
        <f t="shared" si="385"/>
        <v>85</v>
      </c>
      <c r="JB28" s="188">
        <f t="shared" si="386"/>
        <v>85</v>
      </c>
      <c r="JC28" s="188">
        <f t="shared" si="387"/>
        <v>85</v>
      </c>
      <c r="JD28" s="188">
        <f t="shared" si="388"/>
        <v>85</v>
      </c>
      <c r="JE28" s="188">
        <f t="shared" si="389"/>
        <v>85</v>
      </c>
      <c r="JF28" s="188">
        <f t="shared" si="390"/>
        <v>85</v>
      </c>
      <c r="JG28" s="188">
        <f t="shared" si="391"/>
        <v>85</v>
      </c>
      <c r="JH28" s="188">
        <f t="shared" si="392"/>
        <v>85</v>
      </c>
      <c r="JI28" s="188">
        <f t="shared" si="393"/>
        <v>85</v>
      </c>
      <c r="JJ28" s="188">
        <f t="shared" si="394"/>
        <v>85</v>
      </c>
      <c r="JK28" s="188">
        <f t="shared" si="395"/>
        <v>85</v>
      </c>
      <c r="JL28" s="188">
        <f t="shared" si="396"/>
        <v>85</v>
      </c>
      <c r="JM28" s="188">
        <f t="shared" si="397"/>
        <v>85</v>
      </c>
      <c r="JN28" s="188">
        <f t="shared" si="398"/>
        <v>85</v>
      </c>
      <c r="JO28" s="188">
        <f t="shared" si="399"/>
        <v>85</v>
      </c>
      <c r="JP28" s="188">
        <f t="shared" si="400"/>
        <v>85</v>
      </c>
      <c r="JQ28" s="188">
        <f t="shared" si="401"/>
        <v>85</v>
      </c>
      <c r="JR28" s="188">
        <f t="shared" si="402"/>
        <v>85</v>
      </c>
      <c r="JS28" s="188">
        <f t="shared" si="403"/>
        <v>85</v>
      </c>
      <c r="JT28" s="188">
        <f t="shared" si="404"/>
        <v>85</v>
      </c>
      <c r="JU28" s="188">
        <f t="shared" si="405"/>
        <v>85</v>
      </c>
      <c r="JV28" s="188">
        <f t="shared" si="406"/>
        <v>85</v>
      </c>
      <c r="JW28" s="188">
        <f t="shared" si="407"/>
        <v>85</v>
      </c>
      <c r="JX28" s="188">
        <f t="shared" si="408"/>
        <v>0</v>
      </c>
      <c r="JY28" s="188">
        <f t="shared" si="409"/>
        <v>0</v>
      </c>
      <c r="JZ28" s="188">
        <f t="shared" si="410"/>
        <v>0</v>
      </c>
      <c r="KA28" s="188">
        <f t="shared" si="411"/>
        <v>0</v>
      </c>
      <c r="KB28" s="188">
        <f t="shared" si="412"/>
        <v>0</v>
      </c>
      <c r="KC28" s="188">
        <f t="shared" si="413"/>
        <v>0</v>
      </c>
      <c r="KD28" s="188">
        <f t="shared" si="414"/>
        <v>0</v>
      </c>
      <c r="KE28" s="188">
        <f t="shared" si="415"/>
        <v>0</v>
      </c>
      <c r="KF28" s="188">
        <f t="shared" si="416"/>
        <v>0</v>
      </c>
      <c r="KG28" s="188">
        <f t="shared" si="417"/>
        <v>0</v>
      </c>
      <c r="KH28" s="188">
        <f t="shared" si="418"/>
        <v>0</v>
      </c>
      <c r="KI28" s="188">
        <f t="shared" si="419"/>
        <v>0</v>
      </c>
      <c r="KJ28" s="188">
        <f t="shared" si="420"/>
        <v>0</v>
      </c>
      <c r="KK28" s="188">
        <f t="shared" si="421"/>
        <v>0</v>
      </c>
      <c r="KL28" s="188">
        <f t="shared" si="422"/>
        <v>0</v>
      </c>
      <c r="KM28" s="188">
        <f t="shared" si="423"/>
        <v>0</v>
      </c>
      <c r="KN28" s="188">
        <f t="shared" si="424"/>
        <v>0</v>
      </c>
      <c r="KO28" s="188">
        <f t="shared" si="425"/>
        <v>0</v>
      </c>
      <c r="KP28" s="188">
        <f t="shared" si="426"/>
        <v>0</v>
      </c>
      <c r="KQ28" s="188">
        <f t="shared" si="427"/>
        <v>0</v>
      </c>
      <c r="KR28" s="188">
        <f t="shared" si="428"/>
        <v>0</v>
      </c>
      <c r="KS28" s="188">
        <f t="shared" si="429"/>
        <v>0</v>
      </c>
      <c r="KT28" s="188">
        <f t="shared" si="430"/>
        <v>0</v>
      </c>
      <c r="KU28" s="188">
        <f t="shared" si="431"/>
        <v>0</v>
      </c>
    </row>
    <row r="29" spans="1:307" s="95" customFormat="1" ht="15.6" x14ac:dyDescent="0.3">
      <c r="A29" s="157" t="s">
        <v>88</v>
      </c>
      <c r="B29" s="112" t="s">
        <v>606</v>
      </c>
      <c r="C29" s="112" t="s">
        <v>624</v>
      </c>
      <c r="D29" s="113"/>
      <c r="E29" s="113" t="s">
        <v>118</v>
      </c>
      <c r="F29" s="113">
        <v>1</v>
      </c>
      <c r="G29" s="114">
        <v>115000</v>
      </c>
      <c r="H29" s="115"/>
      <c r="I29" s="116">
        <v>0.107</v>
      </c>
      <c r="J29" s="114">
        <v>85</v>
      </c>
      <c r="K29" s="117">
        <v>43952</v>
      </c>
      <c r="L29" s="118">
        <v>46022</v>
      </c>
      <c r="M29" s="119"/>
      <c r="N29" s="186">
        <f t="shared" si="215"/>
        <v>10812.205479452055</v>
      </c>
      <c r="O29" s="186">
        <f t="shared" si="215"/>
        <v>9765.8630136986321</v>
      </c>
      <c r="P29" s="186">
        <f t="shared" si="215"/>
        <v>10812.205479452055</v>
      </c>
      <c r="Q29" s="186">
        <f t="shared" si="215"/>
        <v>10463.424657534246</v>
      </c>
      <c r="R29" s="186">
        <f t="shared" si="215"/>
        <v>10812.205479452055</v>
      </c>
      <c r="S29" s="186">
        <f t="shared" si="215"/>
        <v>10463.424657534246</v>
      </c>
      <c r="T29" s="186">
        <f t="shared" si="215"/>
        <v>10812.205479452055</v>
      </c>
      <c r="U29" s="186">
        <f t="shared" si="215"/>
        <v>10812.205479452055</v>
      </c>
      <c r="V29" s="186">
        <f t="shared" si="215"/>
        <v>10463.424657534246</v>
      </c>
      <c r="W29" s="186">
        <f t="shared" si="215"/>
        <v>10812.205479452055</v>
      </c>
      <c r="X29" s="186">
        <f t="shared" si="215"/>
        <v>10463.424657534246</v>
      </c>
      <c r="Y29" s="186">
        <f t="shared" si="215"/>
        <v>10812.205479452055</v>
      </c>
      <c r="Z29" s="186">
        <f t="shared" si="215"/>
        <v>10812.205479452055</v>
      </c>
      <c r="AA29" s="186">
        <f t="shared" si="215"/>
        <v>9765.8630136986321</v>
      </c>
      <c r="AB29" s="186">
        <f t="shared" ref="AB29:AQ45" si="652">IF($E29="PT",IF(AND($K29&lt;=AB$5,$L29&gt;AB$6),$G29*$H29*$F29,IF(AND($K29&gt;AB$5,$K29&lt;=AB$6),(AB$6-$K29+1)/AB$4*$G29*$F29*$H29,IF(AND($L29&gt;=AB$5,$L29&lt;=AB$6),($L29-AB$5+1)/AB$4*$G29*$F29*$H29,0)))*(1+$I29),IF(AND($K29&lt;=AB$5,$L29&gt;AB$6),AB$4/365*$G29*$F29,IF(AND($K29&gt;AB$5,$K29&lt;=AB$6),(AB$6-$K29+1)/365*$G29*$F29,IF(AND($L29&gt;=AB$5,$L29&lt;=AB$6),($L29-AB$5+1)/365*$G29*$F29,0)))*(1+$I29))</f>
        <v>10812.205479452055</v>
      </c>
      <c r="AC29" s="186">
        <f t="shared" si="652"/>
        <v>10463.424657534246</v>
      </c>
      <c r="AD29" s="186">
        <f t="shared" si="652"/>
        <v>10812.205479452055</v>
      </c>
      <c r="AE29" s="186">
        <f t="shared" si="652"/>
        <v>10463.424657534246</v>
      </c>
      <c r="AF29" s="186">
        <f t="shared" si="652"/>
        <v>10812.205479452055</v>
      </c>
      <c r="AG29" s="186">
        <f t="shared" si="652"/>
        <v>10812.205479452055</v>
      </c>
      <c r="AH29" s="186">
        <f t="shared" si="652"/>
        <v>10463.424657534246</v>
      </c>
      <c r="AI29" s="186">
        <f t="shared" si="652"/>
        <v>10812.205479452055</v>
      </c>
      <c r="AJ29" s="186">
        <f t="shared" si="652"/>
        <v>10463.424657534246</v>
      </c>
      <c r="AK29" s="186">
        <f t="shared" si="652"/>
        <v>10812.205479452055</v>
      </c>
      <c r="AL29" s="186">
        <f t="shared" si="652"/>
        <v>10812.205479452055</v>
      </c>
      <c r="AM29" s="186">
        <f t="shared" si="652"/>
        <v>10114.643835616438</v>
      </c>
      <c r="AN29" s="186">
        <f t="shared" si="652"/>
        <v>10812.205479452055</v>
      </c>
      <c r="AO29" s="186">
        <f t="shared" si="652"/>
        <v>10463.424657534246</v>
      </c>
      <c r="AP29" s="186">
        <f t="shared" si="652"/>
        <v>10812.205479452055</v>
      </c>
      <c r="AQ29" s="186">
        <f t="shared" si="652"/>
        <v>10463.424657534246</v>
      </c>
      <c r="AR29" s="186">
        <f t="shared" si="432"/>
        <v>10812.205479452055</v>
      </c>
      <c r="AS29" s="186">
        <f t="shared" si="432"/>
        <v>10812.205479452055</v>
      </c>
      <c r="AT29" s="186">
        <f t="shared" si="433"/>
        <v>10463.424657534246</v>
      </c>
      <c r="AU29" s="186">
        <f t="shared" si="433"/>
        <v>10812.205479452055</v>
      </c>
      <c r="AV29" s="186">
        <f t="shared" si="433"/>
        <v>10463.424657534246</v>
      </c>
      <c r="AW29" s="186">
        <f t="shared" si="433"/>
        <v>10812.205479452055</v>
      </c>
      <c r="AX29" s="186">
        <f t="shared" si="433"/>
        <v>10812.205479452055</v>
      </c>
      <c r="AY29" s="186">
        <f t="shared" si="433"/>
        <v>9765.8630136986321</v>
      </c>
      <c r="AZ29" s="186">
        <f t="shared" si="433"/>
        <v>10812.205479452055</v>
      </c>
      <c r="BA29" s="186">
        <f t="shared" si="433"/>
        <v>10463.424657534246</v>
      </c>
      <c r="BB29" s="186">
        <f t="shared" si="433"/>
        <v>10812.205479452055</v>
      </c>
      <c r="BC29" s="186">
        <f t="shared" si="433"/>
        <v>10463.424657534246</v>
      </c>
      <c r="BD29" s="186">
        <f t="shared" si="433"/>
        <v>10812.205479452055</v>
      </c>
      <c r="BE29" s="186">
        <f t="shared" si="433"/>
        <v>10812.205479452055</v>
      </c>
      <c r="BF29" s="186">
        <f t="shared" si="433"/>
        <v>10463.424657534246</v>
      </c>
      <c r="BG29" s="186">
        <f t="shared" si="433"/>
        <v>10812.205479452055</v>
      </c>
      <c r="BH29" s="186">
        <f t="shared" si="433"/>
        <v>10463.424657534246</v>
      </c>
      <c r="BI29" s="186">
        <f t="shared" ref="BI29:BU52" si="653">IF($E29="PT",IF(AND($K29&lt;=BI$5,$L29&gt;BI$6),$G29*$H29*$F29,IF(AND($K29&gt;BI$5,$K29&lt;=BI$6),(BI$6-$K29+1)/BI$4*$G29*$F29*$H29,IF(AND($L29&gt;=BI$5,$L29&lt;=BI$6),($L29-BI$5+1)/BI$4*$G29*$F29*$H29,0)))*(1+$I29),IF(AND($K29&lt;=BI$5,$L29&gt;BI$6),BI$4/365*$G29*$F29,IF(AND($K29&gt;BI$5,$K29&lt;=BI$6),(BI$6-$K29+1)/365*$G29*$F29,IF(AND($L29&gt;=BI$5,$L29&lt;=BI$6),($L29-BI$5+1)/365*$G29*$F29,0)))*(1+$I29))</f>
        <v>10812.205479452055</v>
      </c>
      <c r="BJ29" s="186">
        <f t="shared" si="653"/>
        <v>0</v>
      </c>
      <c r="BK29" s="186">
        <f t="shared" si="653"/>
        <v>0</v>
      </c>
      <c r="BL29" s="186">
        <f t="shared" si="653"/>
        <v>0</v>
      </c>
      <c r="BM29" s="186">
        <f t="shared" si="653"/>
        <v>0</v>
      </c>
      <c r="BN29" s="186">
        <f t="shared" si="653"/>
        <v>0</v>
      </c>
      <c r="BO29" s="186">
        <f t="shared" si="653"/>
        <v>0</v>
      </c>
      <c r="BP29" s="186">
        <f t="shared" si="653"/>
        <v>0</v>
      </c>
      <c r="BQ29" s="186">
        <f t="shared" si="653"/>
        <v>0</v>
      </c>
      <c r="BR29" s="186">
        <f t="shared" si="653"/>
        <v>0</v>
      </c>
      <c r="BS29" s="186">
        <f t="shared" si="653"/>
        <v>0</v>
      </c>
      <c r="BT29" s="186">
        <f t="shared" si="653"/>
        <v>0</v>
      </c>
      <c r="BU29" s="186">
        <f t="shared" si="653"/>
        <v>0</v>
      </c>
      <c r="BV29" s="186">
        <f t="shared" si="435"/>
        <v>0</v>
      </c>
      <c r="BW29" s="186">
        <f t="shared" si="435"/>
        <v>0</v>
      </c>
      <c r="BX29" s="186">
        <f t="shared" si="435"/>
        <v>0</v>
      </c>
      <c r="BY29" s="186">
        <f t="shared" si="435"/>
        <v>0</v>
      </c>
      <c r="BZ29" s="186">
        <f t="shared" si="435"/>
        <v>0</v>
      </c>
      <c r="CA29" s="186">
        <f t="shared" si="435"/>
        <v>0</v>
      </c>
      <c r="CB29" s="186">
        <f t="shared" si="435"/>
        <v>0</v>
      </c>
      <c r="CC29" s="186">
        <f t="shared" si="435"/>
        <v>0</v>
      </c>
      <c r="CD29" s="186">
        <f t="shared" si="435"/>
        <v>0</v>
      </c>
      <c r="CE29" s="186">
        <f t="shared" si="435"/>
        <v>0</v>
      </c>
      <c r="CF29" s="186">
        <f t="shared" si="435"/>
        <v>0</v>
      </c>
      <c r="CG29" s="186">
        <f t="shared" si="435"/>
        <v>0</v>
      </c>
      <c r="CH29" s="186"/>
      <c r="CJ29" s="186">
        <f t="shared" si="216"/>
        <v>1</v>
      </c>
      <c r="CK29" s="186">
        <f t="shared" si="217"/>
        <v>1</v>
      </c>
      <c r="CL29" s="186">
        <f t="shared" si="218"/>
        <v>1</v>
      </c>
      <c r="CM29" s="186">
        <f t="shared" si="219"/>
        <v>1</v>
      </c>
      <c r="CN29" s="186">
        <f t="shared" si="220"/>
        <v>1</v>
      </c>
      <c r="CO29" s="186">
        <f t="shared" si="221"/>
        <v>1</v>
      </c>
      <c r="CP29" s="186">
        <f t="shared" si="222"/>
        <v>1</v>
      </c>
      <c r="CQ29" s="186">
        <f t="shared" si="223"/>
        <v>1</v>
      </c>
      <c r="CR29" s="186">
        <f t="shared" si="224"/>
        <v>1</v>
      </c>
      <c r="CS29" s="186">
        <f t="shared" si="225"/>
        <v>1</v>
      </c>
      <c r="CT29" s="186">
        <f t="shared" si="226"/>
        <v>1</v>
      </c>
      <c r="CU29" s="186">
        <f t="shared" si="227"/>
        <v>1</v>
      </c>
      <c r="CV29" s="186">
        <f t="shared" si="228"/>
        <v>1</v>
      </c>
      <c r="CW29" s="186">
        <f t="shared" si="229"/>
        <v>1</v>
      </c>
      <c r="CX29" s="186">
        <f t="shared" si="230"/>
        <v>1</v>
      </c>
      <c r="CY29" s="186">
        <f t="shared" si="231"/>
        <v>1</v>
      </c>
      <c r="CZ29" s="186">
        <f t="shared" si="232"/>
        <v>1</v>
      </c>
      <c r="DA29" s="186">
        <f t="shared" si="233"/>
        <v>1</v>
      </c>
      <c r="DB29" s="186">
        <f t="shared" si="234"/>
        <v>1</v>
      </c>
      <c r="DC29" s="186">
        <f t="shared" si="235"/>
        <v>1</v>
      </c>
      <c r="DD29" s="186">
        <f t="shared" si="236"/>
        <v>1</v>
      </c>
      <c r="DE29" s="186">
        <f t="shared" si="237"/>
        <v>1</v>
      </c>
      <c r="DF29" s="186">
        <f t="shared" si="238"/>
        <v>1</v>
      </c>
      <c r="DG29" s="186">
        <f t="shared" si="239"/>
        <v>1</v>
      </c>
      <c r="DH29" s="186">
        <f t="shared" si="240"/>
        <v>1</v>
      </c>
      <c r="DI29" s="186">
        <f t="shared" si="241"/>
        <v>1</v>
      </c>
      <c r="DJ29" s="186">
        <f t="shared" si="242"/>
        <v>1</v>
      </c>
      <c r="DK29" s="186">
        <f t="shared" si="243"/>
        <v>1</v>
      </c>
      <c r="DL29" s="186">
        <f t="shared" si="244"/>
        <v>1</v>
      </c>
      <c r="DM29" s="186">
        <f t="shared" si="245"/>
        <v>1</v>
      </c>
      <c r="DN29" s="186">
        <f t="shared" si="246"/>
        <v>1</v>
      </c>
      <c r="DO29" s="186">
        <f t="shared" si="247"/>
        <v>1</v>
      </c>
      <c r="DP29" s="186">
        <f t="shared" si="248"/>
        <v>1</v>
      </c>
      <c r="DQ29" s="186">
        <f t="shared" si="249"/>
        <v>1</v>
      </c>
      <c r="DR29" s="186">
        <f t="shared" si="250"/>
        <v>1</v>
      </c>
      <c r="DS29" s="186">
        <f t="shared" si="251"/>
        <v>1</v>
      </c>
      <c r="DT29" s="186">
        <f t="shared" si="252"/>
        <v>1</v>
      </c>
      <c r="DU29" s="186">
        <f t="shared" si="253"/>
        <v>1</v>
      </c>
      <c r="DV29" s="186">
        <f t="shared" si="254"/>
        <v>1</v>
      </c>
      <c r="DW29" s="186">
        <f t="shared" si="255"/>
        <v>1</v>
      </c>
      <c r="DX29" s="186">
        <f t="shared" si="256"/>
        <v>1</v>
      </c>
      <c r="DY29" s="186">
        <f t="shared" si="257"/>
        <v>1</v>
      </c>
      <c r="DZ29" s="186">
        <f t="shared" si="258"/>
        <v>1</v>
      </c>
      <c r="EA29" s="186">
        <f t="shared" si="259"/>
        <v>1</v>
      </c>
      <c r="EB29" s="186">
        <f t="shared" si="260"/>
        <v>1</v>
      </c>
      <c r="EC29" s="186">
        <f t="shared" si="261"/>
        <v>1</v>
      </c>
      <c r="ED29" s="186">
        <f t="shared" si="262"/>
        <v>1</v>
      </c>
      <c r="EE29" s="186">
        <f t="shared" si="263"/>
        <v>1</v>
      </c>
      <c r="EF29" s="186">
        <f t="shared" si="264"/>
        <v>0</v>
      </c>
      <c r="EG29" s="186">
        <f t="shared" si="265"/>
        <v>0</v>
      </c>
      <c r="EH29" s="186">
        <f t="shared" si="266"/>
        <v>0</v>
      </c>
      <c r="EI29" s="186">
        <f t="shared" si="267"/>
        <v>0</v>
      </c>
      <c r="EJ29" s="186">
        <f t="shared" si="268"/>
        <v>0</v>
      </c>
      <c r="EK29" s="186">
        <f t="shared" si="269"/>
        <v>0</v>
      </c>
      <c r="EL29" s="186">
        <f t="shared" si="270"/>
        <v>0</v>
      </c>
      <c r="EM29" s="186">
        <f t="shared" si="271"/>
        <v>0</v>
      </c>
      <c r="EN29" s="186">
        <f t="shared" si="272"/>
        <v>0</v>
      </c>
      <c r="EO29" s="186">
        <f t="shared" si="273"/>
        <v>0</v>
      </c>
      <c r="EP29" s="186">
        <f t="shared" si="274"/>
        <v>0</v>
      </c>
      <c r="EQ29" s="186">
        <f t="shared" si="275"/>
        <v>0</v>
      </c>
      <c r="ER29" s="186">
        <f t="shared" si="276"/>
        <v>0</v>
      </c>
      <c r="ES29" s="186">
        <f t="shared" si="277"/>
        <v>0</v>
      </c>
      <c r="ET29" s="186">
        <f t="shared" si="278"/>
        <v>0</v>
      </c>
      <c r="EU29" s="186">
        <f t="shared" si="279"/>
        <v>0</v>
      </c>
      <c r="EV29" s="186">
        <f t="shared" si="280"/>
        <v>0</v>
      </c>
      <c r="EW29" s="186">
        <f t="shared" si="281"/>
        <v>0</v>
      </c>
      <c r="EX29" s="186">
        <f t="shared" si="282"/>
        <v>0</v>
      </c>
      <c r="EY29" s="186">
        <f t="shared" si="283"/>
        <v>0</v>
      </c>
      <c r="EZ29" s="186">
        <f t="shared" si="284"/>
        <v>0</v>
      </c>
      <c r="FA29" s="186">
        <f t="shared" si="285"/>
        <v>0</v>
      </c>
      <c r="FB29" s="186">
        <f t="shared" si="286"/>
        <v>0</v>
      </c>
      <c r="FC29" s="186">
        <f t="shared" si="287"/>
        <v>0</v>
      </c>
      <c r="FE29" s="187">
        <f t="shared" si="288"/>
        <v>1</v>
      </c>
      <c r="FF29" s="187">
        <f t="shared" si="289"/>
        <v>1</v>
      </c>
      <c r="FG29" s="187">
        <f t="shared" si="290"/>
        <v>1</v>
      </c>
      <c r="FH29" s="187">
        <f t="shared" si="291"/>
        <v>0.99999999999999978</v>
      </c>
      <c r="FI29" s="187">
        <f t="shared" si="292"/>
        <v>1</v>
      </c>
      <c r="FJ29" s="187">
        <f t="shared" si="293"/>
        <v>0.99999999999999978</v>
      </c>
      <c r="FK29" s="187">
        <f t="shared" si="294"/>
        <v>1</v>
      </c>
      <c r="FL29" s="187">
        <f t="shared" si="295"/>
        <v>1</v>
      </c>
      <c r="FM29" s="187">
        <f t="shared" si="296"/>
        <v>0.99999999999999978</v>
      </c>
      <c r="FN29" s="187">
        <f t="shared" si="297"/>
        <v>1</v>
      </c>
      <c r="FO29" s="187">
        <f t="shared" si="298"/>
        <v>0.99999999999999978</v>
      </c>
      <c r="FP29" s="187">
        <f t="shared" si="299"/>
        <v>1</v>
      </c>
      <c r="FQ29" s="187">
        <f t="shared" si="300"/>
        <v>1</v>
      </c>
      <c r="FR29" s="187">
        <f t="shared" si="301"/>
        <v>1</v>
      </c>
      <c r="FS29" s="187">
        <f t="shared" si="302"/>
        <v>1</v>
      </c>
      <c r="FT29" s="187">
        <f t="shared" si="303"/>
        <v>0.99999999999999978</v>
      </c>
      <c r="FU29" s="187">
        <f t="shared" si="304"/>
        <v>1</v>
      </c>
      <c r="FV29" s="187">
        <f t="shared" si="305"/>
        <v>0.99999999999999978</v>
      </c>
      <c r="FW29" s="187">
        <f t="shared" si="306"/>
        <v>1</v>
      </c>
      <c r="FX29" s="187">
        <f t="shared" si="307"/>
        <v>1</v>
      </c>
      <c r="FY29" s="187">
        <f t="shared" si="308"/>
        <v>0.99999999999999978</v>
      </c>
      <c r="FZ29" s="187">
        <f t="shared" si="309"/>
        <v>1</v>
      </c>
      <c r="GA29" s="187">
        <f t="shared" si="310"/>
        <v>0.99999999999999978</v>
      </c>
      <c r="GB29" s="187">
        <f t="shared" si="311"/>
        <v>1</v>
      </c>
      <c r="GC29" s="187">
        <f t="shared" si="312"/>
        <v>1</v>
      </c>
      <c r="GD29" s="187">
        <f t="shared" si="313"/>
        <v>1</v>
      </c>
      <c r="GE29" s="187">
        <f t="shared" si="314"/>
        <v>1</v>
      </c>
      <c r="GF29" s="187">
        <f t="shared" si="315"/>
        <v>0.99999999999999978</v>
      </c>
      <c r="GG29" s="187">
        <f t="shared" si="316"/>
        <v>1</v>
      </c>
      <c r="GH29" s="187">
        <f t="shared" si="317"/>
        <v>0.99999999999999978</v>
      </c>
      <c r="GI29" s="187">
        <f t="shared" si="318"/>
        <v>1</v>
      </c>
      <c r="GJ29" s="187">
        <f t="shared" si="319"/>
        <v>1</v>
      </c>
      <c r="GK29" s="187">
        <f t="shared" si="320"/>
        <v>0.99999999999999978</v>
      </c>
      <c r="GL29" s="187">
        <f t="shared" si="321"/>
        <v>1</v>
      </c>
      <c r="GM29" s="187">
        <f t="shared" si="322"/>
        <v>0.99999999999999978</v>
      </c>
      <c r="GN29" s="187">
        <f t="shared" si="323"/>
        <v>1</v>
      </c>
      <c r="GO29" s="187">
        <f t="shared" si="324"/>
        <v>1</v>
      </c>
      <c r="GP29" s="187">
        <f t="shared" si="325"/>
        <v>1</v>
      </c>
      <c r="GQ29" s="187">
        <f t="shared" si="326"/>
        <v>1</v>
      </c>
      <c r="GR29" s="187">
        <f t="shared" si="327"/>
        <v>0.99999999999999978</v>
      </c>
      <c r="GS29" s="187">
        <f t="shared" si="328"/>
        <v>1</v>
      </c>
      <c r="GT29" s="187">
        <f t="shared" si="329"/>
        <v>0.99999999999999978</v>
      </c>
      <c r="GU29" s="187">
        <f t="shared" si="330"/>
        <v>1</v>
      </c>
      <c r="GV29" s="187">
        <f t="shared" si="331"/>
        <v>1</v>
      </c>
      <c r="GW29" s="187">
        <f t="shared" si="332"/>
        <v>0.99999999999999978</v>
      </c>
      <c r="GX29" s="187">
        <f t="shared" si="333"/>
        <v>1</v>
      </c>
      <c r="GY29" s="187">
        <f t="shared" si="334"/>
        <v>0.99999999999999978</v>
      </c>
      <c r="GZ29" s="187">
        <f t="shared" si="335"/>
        <v>1</v>
      </c>
      <c r="HA29" s="187">
        <f t="shared" si="336"/>
        <v>0</v>
      </c>
      <c r="HB29" s="187">
        <f t="shared" si="337"/>
        <v>0</v>
      </c>
      <c r="HC29" s="187">
        <f t="shared" si="338"/>
        <v>0</v>
      </c>
      <c r="HD29" s="187">
        <f t="shared" si="339"/>
        <v>0</v>
      </c>
      <c r="HE29" s="187">
        <f t="shared" si="340"/>
        <v>0</v>
      </c>
      <c r="HF29" s="187">
        <f t="shared" si="341"/>
        <v>0</v>
      </c>
      <c r="HG29" s="187">
        <f t="shared" si="342"/>
        <v>0</v>
      </c>
      <c r="HH29" s="187">
        <f t="shared" si="343"/>
        <v>0</v>
      </c>
      <c r="HI29" s="187">
        <f t="shared" si="344"/>
        <v>0</v>
      </c>
      <c r="HJ29" s="187">
        <f t="shared" si="345"/>
        <v>0</v>
      </c>
      <c r="HK29" s="187">
        <f t="shared" si="346"/>
        <v>0</v>
      </c>
      <c r="HL29" s="187">
        <f t="shared" si="347"/>
        <v>0</v>
      </c>
      <c r="HM29" s="187">
        <f t="shared" si="348"/>
        <v>0</v>
      </c>
      <c r="HN29" s="187">
        <f t="shared" si="349"/>
        <v>0</v>
      </c>
      <c r="HO29" s="187">
        <f t="shared" si="350"/>
        <v>0</v>
      </c>
      <c r="HP29" s="187">
        <f t="shared" si="351"/>
        <v>0</v>
      </c>
      <c r="HQ29" s="187">
        <f t="shared" si="352"/>
        <v>0</v>
      </c>
      <c r="HR29" s="187">
        <f t="shared" si="353"/>
        <v>0</v>
      </c>
      <c r="HS29" s="187">
        <f t="shared" si="354"/>
        <v>0</v>
      </c>
      <c r="HT29" s="187">
        <f t="shared" si="355"/>
        <v>0</v>
      </c>
      <c r="HU29" s="187">
        <f t="shared" si="356"/>
        <v>0</v>
      </c>
      <c r="HV29" s="187">
        <f t="shared" si="357"/>
        <v>0</v>
      </c>
      <c r="HW29" s="187">
        <f t="shared" si="358"/>
        <v>0</v>
      </c>
      <c r="HX29" s="187">
        <f t="shared" si="359"/>
        <v>0</v>
      </c>
      <c r="HY29" s="187"/>
      <c r="IB29" s="188">
        <f t="shared" si="360"/>
        <v>85</v>
      </c>
      <c r="IC29" s="188">
        <f t="shared" si="361"/>
        <v>85</v>
      </c>
      <c r="ID29" s="188">
        <f t="shared" si="362"/>
        <v>85</v>
      </c>
      <c r="IE29" s="188">
        <f t="shared" si="363"/>
        <v>85</v>
      </c>
      <c r="IF29" s="188">
        <f t="shared" si="364"/>
        <v>85</v>
      </c>
      <c r="IG29" s="188">
        <f t="shared" si="365"/>
        <v>85</v>
      </c>
      <c r="IH29" s="188">
        <f t="shared" si="366"/>
        <v>85</v>
      </c>
      <c r="II29" s="188">
        <f t="shared" si="367"/>
        <v>85</v>
      </c>
      <c r="IJ29" s="188">
        <f t="shared" si="368"/>
        <v>85</v>
      </c>
      <c r="IK29" s="188">
        <f t="shared" si="369"/>
        <v>85</v>
      </c>
      <c r="IL29" s="188">
        <f t="shared" si="370"/>
        <v>85</v>
      </c>
      <c r="IM29" s="188">
        <f t="shared" si="371"/>
        <v>85</v>
      </c>
      <c r="IN29" s="188">
        <f t="shared" si="372"/>
        <v>85</v>
      </c>
      <c r="IO29" s="188">
        <f t="shared" si="373"/>
        <v>85</v>
      </c>
      <c r="IP29" s="188">
        <f t="shared" si="374"/>
        <v>85</v>
      </c>
      <c r="IQ29" s="188">
        <f t="shared" si="375"/>
        <v>85</v>
      </c>
      <c r="IR29" s="188">
        <f t="shared" si="376"/>
        <v>85</v>
      </c>
      <c r="IS29" s="188">
        <f t="shared" si="377"/>
        <v>85</v>
      </c>
      <c r="IT29" s="188">
        <f t="shared" si="378"/>
        <v>85</v>
      </c>
      <c r="IU29" s="188">
        <f t="shared" si="379"/>
        <v>85</v>
      </c>
      <c r="IV29" s="188">
        <f t="shared" si="380"/>
        <v>85</v>
      </c>
      <c r="IW29" s="188">
        <f t="shared" si="381"/>
        <v>85</v>
      </c>
      <c r="IX29" s="188">
        <f t="shared" si="382"/>
        <v>85</v>
      </c>
      <c r="IY29" s="188">
        <f t="shared" si="383"/>
        <v>85</v>
      </c>
      <c r="IZ29" s="188">
        <f t="shared" si="384"/>
        <v>85</v>
      </c>
      <c r="JA29" s="188">
        <f t="shared" si="385"/>
        <v>85</v>
      </c>
      <c r="JB29" s="188">
        <f t="shared" si="386"/>
        <v>85</v>
      </c>
      <c r="JC29" s="188">
        <f t="shared" si="387"/>
        <v>85</v>
      </c>
      <c r="JD29" s="188">
        <f t="shared" si="388"/>
        <v>85</v>
      </c>
      <c r="JE29" s="188">
        <f t="shared" si="389"/>
        <v>85</v>
      </c>
      <c r="JF29" s="188">
        <f t="shared" si="390"/>
        <v>85</v>
      </c>
      <c r="JG29" s="188">
        <f t="shared" si="391"/>
        <v>85</v>
      </c>
      <c r="JH29" s="188">
        <f t="shared" si="392"/>
        <v>85</v>
      </c>
      <c r="JI29" s="188">
        <f t="shared" si="393"/>
        <v>85</v>
      </c>
      <c r="JJ29" s="188">
        <f t="shared" si="394"/>
        <v>85</v>
      </c>
      <c r="JK29" s="188">
        <f t="shared" si="395"/>
        <v>85</v>
      </c>
      <c r="JL29" s="188">
        <f t="shared" si="396"/>
        <v>85</v>
      </c>
      <c r="JM29" s="188">
        <f t="shared" si="397"/>
        <v>85</v>
      </c>
      <c r="JN29" s="188">
        <f t="shared" si="398"/>
        <v>85</v>
      </c>
      <c r="JO29" s="188">
        <f t="shared" si="399"/>
        <v>85</v>
      </c>
      <c r="JP29" s="188">
        <f t="shared" si="400"/>
        <v>85</v>
      </c>
      <c r="JQ29" s="188">
        <f t="shared" si="401"/>
        <v>85</v>
      </c>
      <c r="JR29" s="188">
        <f t="shared" si="402"/>
        <v>85</v>
      </c>
      <c r="JS29" s="188">
        <f t="shared" si="403"/>
        <v>85</v>
      </c>
      <c r="JT29" s="188">
        <f t="shared" si="404"/>
        <v>85</v>
      </c>
      <c r="JU29" s="188">
        <f t="shared" si="405"/>
        <v>85</v>
      </c>
      <c r="JV29" s="188">
        <f t="shared" si="406"/>
        <v>85</v>
      </c>
      <c r="JW29" s="188">
        <f t="shared" si="407"/>
        <v>85</v>
      </c>
      <c r="JX29" s="188">
        <f t="shared" si="408"/>
        <v>0</v>
      </c>
      <c r="JY29" s="188">
        <f t="shared" si="409"/>
        <v>0</v>
      </c>
      <c r="JZ29" s="188">
        <f t="shared" si="410"/>
        <v>0</v>
      </c>
      <c r="KA29" s="188">
        <f t="shared" si="411"/>
        <v>0</v>
      </c>
      <c r="KB29" s="188">
        <f t="shared" si="412"/>
        <v>0</v>
      </c>
      <c r="KC29" s="188">
        <f t="shared" si="413"/>
        <v>0</v>
      </c>
      <c r="KD29" s="188">
        <f t="shared" si="414"/>
        <v>0</v>
      </c>
      <c r="KE29" s="188">
        <f t="shared" si="415"/>
        <v>0</v>
      </c>
      <c r="KF29" s="188">
        <f t="shared" si="416"/>
        <v>0</v>
      </c>
      <c r="KG29" s="188">
        <f t="shared" si="417"/>
        <v>0</v>
      </c>
      <c r="KH29" s="188">
        <f t="shared" si="418"/>
        <v>0</v>
      </c>
      <c r="KI29" s="188">
        <f t="shared" si="419"/>
        <v>0</v>
      </c>
      <c r="KJ29" s="188">
        <f t="shared" si="420"/>
        <v>0</v>
      </c>
      <c r="KK29" s="188">
        <f t="shared" si="421"/>
        <v>0</v>
      </c>
      <c r="KL29" s="188">
        <f t="shared" si="422"/>
        <v>0</v>
      </c>
      <c r="KM29" s="188">
        <f t="shared" si="423"/>
        <v>0</v>
      </c>
      <c r="KN29" s="188">
        <f t="shared" si="424"/>
        <v>0</v>
      </c>
      <c r="KO29" s="188">
        <f t="shared" si="425"/>
        <v>0</v>
      </c>
      <c r="KP29" s="188">
        <f t="shared" si="426"/>
        <v>0</v>
      </c>
      <c r="KQ29" s="188">
        <f t="shared" si="427"/>
        <v>0</v>
      </c>
      <c r="KR29" s="188">
        <f t="shared" si="428"/>
        <v>0</v>
      </c>
      <c r="KS29" s="188">
        <f t="shared" si="429"/>
        <v>0</v>
      </c>
      <c r="KT29" s="188">
        <f t="shared" si="430"/>
        <v>0</v>
      </c>
      <c r="KU29" s="188">
        <f t="shared" si="431"/>
        <v>0</v>
      </c>
    </row>
    <row r="30" spans="1:307" s="95" customFormat="1" ht="15.6" x14ac:dyDescent="0.3">
      <c r="A30" s="157" t="s">
        <v>88</v>
      </c>
      <c r="B30" s="112" t="s">
        <v>608</v>
      </c>
      <c r="C30" s="112" t="s">
        <v>675</v>
      </c>
      <c r="D30" s="113"/>
      <c r="E30" s="113" t="s">
        <v>515</v>
      </c>
      <c r="F30" s="113">
        <v>1</v>
      </c>
      <c r="G30" s="114">
        <v>43</v>
      </c>
      <c r="H30" s="115">
        <f>2080/12</f>
        <v>173.33333333333334</v>
      </c>
      <c r="I30" s="116">
        <v>0.107</v>
      </c>
      <c r="J30" s="114">
        <v>85</v>
      </c>
      <c r="K30" s="117">
        <v>44305</v>
      </c>
      <c r="L30" s="118">
        <v>46022</v>
      </c>
      <c r="M30" s="119"/>
      <c r="N30" s="186">
        <f t="shared" ref="N30:AC45" si="654">IF($E30="PT",IF(AND($K30&lt;=N$5,$L30&gt;N$6),$G30*$H30*$F30,IF(AND($K30&gt;N$5,$K30&lt;=N$6),(N$6-$K30+1)/N$4*$G30*$F30*$H30,IF(AND($L30&gt;=N$5,$L30&lt;=N$6),($L30-N$5+1)/N$4*$G30*$F30*$H30,0)))*(1+$I30),IF(AND($K30&lt;=N$5,$L30&gt;N$6),N$4/365*$G30*$F30,IF(AND($K30&gt;N$5,$K30&lt;=N$6),(N$6-$K30+1)/365*$G30*$F30,IF(AND($L30&gt;=N$5,$L30&lt;=N$6),($L30-N$5+1)/365*$G30*$F30,0)))*(1+$I30))</f>
        <v>8250.84</v>
      </c>
      <c r="O30" s="186">
        <f t="shared" si="654"/>
        <v>8250.84</v>
      </c>
      <c r="P30" s="186">
        <f t="shared" si="654"/>
        <v>8250.84</v>
      </c>
      <c r="Q30" s="186">
        <f t="shared" si="654"/>
        <v>8250.84</v>
      </c>
      <c r="R30" s="186">
        <f t="shared" si="654"/>
        <v>8250.84</v>
      </c>
      <c r="S30" s="186">
        <f t="shared" si="654"/>
        <v>8250.84</v>
      </c>
      <c r="T30" s="186">
        <f t="shared" si="654"/>
        <v>8250.84</v>
      </c>
      <c r="U30" s="186">
        <f t="shared" si="654"/>
        <v>8250.84</v>
      </c>
      <c r="V30" s="186">
        <f t="shared" si="654"/>
        <v>8250.84</v>
      </c>
      <c r="W30" s="186">
        <f t="shared" si="654"/>
        <v>8250.84</v>
      </c>
      <c r="X30" s="186">
        <f t="shared" si="654"/>
        <v>8250.84</v>
      </c>
      <c r="Y30" s="186">
        <f t="shared" si="654"/>
        <v>8250.84</v>
      </c>
      <c r="Z30" s="186">
        <f t="shared" si="654"/>
        <v>8250.84</v>
      </c>
      <c r="AA30" s="186">
        <f t="shared" si="654"/>
        <v>8250.84</v>
      </c>
      <c r="AB30" s="186">
        <f t="shared" si="654"/>
        <v>8250.84</v>
      </c>
      <c r="AC30" s="186">
        <f t="shared" si="654"/>
        <v>8250.84</v>
      </c>
      <c r="AD30" s="186">
        <f t="shared" si="652"/>
        <v>8250.84</v>
      </c>
      <c r="AE30" s="186">
        <f t="shared" si="652"/>
        <v>8250.84</v>
      </c>
      <c r="AF30" s="186">
        <f t="shared" si="652"/>
        <v>8250.84</v>
      </c>
      <c r="AG30" s="186">
        <f t="shared" si="652"/>
        <v>8250.84</v>
      </c>
      <c r="AH30" s="186">
        <f t="shared" si="652"/>
        <v>8250.84</v>
      </c>
      <c r="AI30" s="186">
        <f t="shared" si="652"/>
        <v>8250.84</v>
      </c>
      <c r="AJ30" s="186">
        <f t="shared" si="652"/>
        <v>8250.84</v>
      </c>
      <c r="AK30" s="186">
        <f t="shared" si="652"/>
        <v>8250.84</v>
      </c>
      <c r="AL30" s="186">
        <f t="shared" si="652"/>
        <v>8250.84</v>
      </c>
      <c r="AM30" s="186">
        <f t="shared" si="652"/>
        <v>8250.84</v>
      </c>
      <c r="AN30" s="186">
        <f t="shared" si="652"/>
        <v>8250.84</v>
      </c>
      <c r="AO30" s="186">
        <f t="shared" si="652"/>
        <v>8250.84</v>
      </c>
      <c r="AP30" s="186">
        <f t="shared" si="652"/>
        <v>8250.84</v>
      </c>
      <c r="AQ30" s="186">
        <f t="shared" si="652"/>
        <v>8250.84</v>
      </c>
      <c r="AR30" s="186">
        <f t="shared" si="432"/>
        <v>8250.84</v>
      </c>
      <c r="AS30" s="186">
        <f t="shared" si="432"/>
        <v>8250.84</v>
      </c>
      <c r="AT30" s="186">
        <f t="shared" ref="AT30:BI76" si="655">IF($E30="PT",IF(AND($K30&lt;=AT$5,$L30&gt;AT$6),$G30*$H30*$F30,IF(AND($K30&gt;AT$5,$K30&lt;=AT$6),(AT$6-$K30+1)/AT$4*$G30*$F30*$H30,IF(AND($L30&gt;=AT$5,$L30&lt;=AT$6),($L30-AT$5+1)/AT$4*$G30*$F30*$H30,0)))*(1+$I30),IF(AND($K30&lt;=AT$5,$L30&gt;AT$6),AT$4/365*$G30*$F30,IF(AND($K30&gt;AT$5,$K30&lt;=AT$6),(AT$6-$K30+1)/365*$G30*$F30,IF(AND($L30&gt;=AT$5,$L30&lt;=AT$6),($L30-AT$5+1)/365*$G30*$F30,0)))*(1+$I30))</f>
        <v>8250.84</v>
      </c>
      <c r="AU30" s="186">
        <f t="shared" si="655"/>
        <v>8250.84</v>
      </c>
      <c r="AV30" s="186">
        <f t="shared" si="655"/>
        <v>8250.84</v>
      </c>
      <c r="AW30" s="186">
        <f t="shared" si="655"/>
        <v>8250.84</v>
      </c>
      <c r="AX30" s="186">
        <f t="shared" si="655"/>
        <v>8250.84</v>
      </c>
      <c r="AY30" s="186">
        <f t="shared" si="655"/>
        <v>8250.84</v>
      </c>
      <c r="AZ30" s="186">
        <f t="shared" si="655"/>
        <v>8250.84</v>
      </c>
      <c r="BA30" s="186">
        <f t="shared" si="655"/>
        <v>8250.84</v>
      </c>
      <c r="BB30" s="186">
        <f t="shared" si="655"/>
        <v>8250.84</v>
      </c>
      <c r="BC30" s="186">
        <f t="shared" si="655"/>
        <v>8250.84</v>
      </c>
      <c r="BD30" s="186">
        <f t="shared" si="655"/>
        <v>8250.84</v>
      </c>
      <c r="BE30" s="186">
        <f t="shared" si="655"/>
        <v>8250.84</v>
      </c>
      <c r="BF30" s="186">
        <f t="shared" si="655"/>
        <v>8250.84</v>
      </c>
      <c r="BG30" s="186">
        <f t="shared" si="655"/>
        <v>8250.84</v>
      </c>
      <c r="BH30" s="186">
        <f t="shared" si="655"/>
        <v>8250.84</v>
      </c>
      <c r="BI30" s="186">
        <f t="shared" si="655"/>
        <v>8250.84</v>
      </c>
      <c r="BJ30" s="186">
        <f t="shared" si="653"/>
        <v>0</v>
      </c>
      <c r="BK30" s="186">
        <f t="shared" si="653"/>
        <v>0</v>
      </c>
      <c r="BL30" s="186">
        <f t="shared" si="653"/>
        <v>0</v>
      </c>
      <c r="BM30" s="186">
        <f t="shared" si="653"/>
        <v>0</v>
      </c>
      <c r="BN30" s="186">
        <f t="shared" si="653"/>
        <v>0</v>
      </c>
      <c r="BO30" s="186">
        <f t="shared" si="653"/>
        <v>0</v>
      </c>
      <c r="BP30" s="186">
        <f t="shared" si="653"/>
        <v>0</v>
      </c>
      <c r="BQ30" s="186">
        <f t="shared" si="653"/>
        <v>0</v>
      </c>
      <c r="BR30" s="186">
        <f t="shared" si="653"/>
        <v>0</v>
      </c>
      <c r="BS30" s="186">
        <f t="shared" si="653"/>
        <v>0</v>
      </c>
      <c r="BT30" s="186">
        <f t="shared" si="653"/>
        <v>0</v>
      </c>
      <c r="BU30" s="186">
        <f t="shared" si="653"/>
        <v>0</v>
      </c>
      <c r="BV30" s="186">
        <f t="shared" si="435"/>
        <v>0</v>
      </c>
      <c r="BW30" s="186">
        <f t="shared" si="435"/>
        <v>0</v>
      </c>
      <c r="BX30" s="186">
        <f t="shared" si="435"/>
        <v>0</v>
      </c>
      <c r="BY30" s="186">
        <f t="shared" si="435"/>
        <v>0</v>
      </c>
      <c r="BZ30" s="186">
        <f t="shared" si="435"/>
        <v>0</v>
      </c>
      <c r="CA30" s="186">
        <f t="shared" si="435"/>
        <v>0</v>
      </c>
      <c r="CB30" s="186">
        <f t="shared" si="435"/>
        <v>0</v>
      </c>
      <c r="CC30" s="186">
        <f t="shared" si="435"/>
        <v>0</v>
      </c>
      <c r="CD30" s="186">
        <f t="shared" si="435"/>
        <v>0</v>
      </c>
      <c r="CE30" s="186">
        <f t="shared" si="435"/>
        <v>0</v>
      </c>
      <c r="CF30" s="186">
        <f t="shared" si="435"/>
        <v>0</v>
      </c>
      <c r="CG30" s="186">
        <f t="shared" si="435"/>
        <v>0</v>
      </c>
      <c r="CH30" s="186"/>
      <c r="CJ30" s="186">
        <f t="shared" si="216"/>
        <v>1</v>
      </c>
      <c r="CK30" s="186">
        <f t="shared" si="217"/>
        <v>1</v>
      </c>
      <c r="CL30" s="186">
        <f t="shared" si="218"/>
        <v>1</v>
      </c>
      <c r="CM30" s="186">
        <f t="shared" si="219"/>
        <v>1</v>
      </c>
      <c r="CN30" s="186">
        <f t="shared" si="220"/>
        <v>1</v>
      </c>
      <c r="CO30" s="186">
        <f t="shared" si="221"/>
        <v>1</v>
      </c>
      <c r="CP30" s="186">
        <f t="shared" si="222"/>
        <v>1</v>
      </c>
      <c r="CQ30" s="186">
        <f t="shared" si="223"/>
        <v>1</v>
      </c>
      <c r="CR30" s="186">
        <f t="shared" si="224"/>
        <v>1</v>
      </c>
      <c r="CS30" s="186">
        <f t="shared" si="225"/>
        <v>1</v>
      </c>
      <c r="CT30" s="186">
        <f t="shared" si="226"/>
        <v>1</v>
      </c>
      <c r="CU30" s="186">
        <f t="shared" si="227"/>
        <v>1</v>
      </c>
      <c r="CV30" s="186">
        <f t="shared" si="228"/>
        <v>1</v>
      </c>
      <c r="CW30" s="186">
        <f t="shared" si="229"/>
        <v>1</v>
      </c>
      <c r="CX30" s="186">
        <f t="shared" si="230"/>
        <v>1</v>
      </c>
      <c r="CY30" s="186">
        <f t="shared" si="231"/>
        <v>1</v>
      </c>
      <c r="CZ30" s="186">
        <f t="shared" si="232"/>
        <v>1</v>
      </c>
      <c r="DA30" s="186">
        <f t="shared" si="233"/>
        <v>1</v>
      </c>
      <c r="DB30" s="186">
        <f t="shared" si="234"/>
        <v>1</v>
      </c>
      <c r="DC30" s="186">
        <f t="shared" si="235"/>
        <v>1</v>
      </c>
      <c r="DD30" s="186">
        <f t="shared" si="236"/>
        <v>1</v>
      </c>
      <c r="DE30" s="186">
        <f t="shared" si="237"/>
        <v>1</v>
      </c>
      <c r="DF30" s="186">
        <f t="shared" si="238"/>
        <v>1</v>
      </c>
      <c r="DG30" s="186">
        <f t="shared" si="239"/>
        <v>1</v>
      </c>
      <c r="DH30" s="186">
        <f t="shared" si="240"/>
        <v>1</v>
      </c>
      <c r="DI30" s="186">
        <f t="shared" si="241"/>
        <v>1</v>
      </c>
      <c r="DJ30" s="186">
        <f t="shared" si="242"/>
        <v>1</v>
      </c>
      <c r="DK30" s="186">
        <f t="shared" si="243"/>
        <v>1</v>
      </c>
      <c r="DL30" s="186">
        <f t="shared" si="244"/>
        <v>1</v>
      </c>
      <c r="DM30" s="186">
        <f t="shared" si="245"/>
        <v>1</v>
      </c>
      <c r="DN30" s="186">
        <f t="shared" si="246"/>
        <v>1</v>
      </c>
      <c r="DO30" s="186">
        <f t="shared" si="247"/>
        <v>1</v>
      </c>
      <c r="DP30" s="186">
        <f t="shared" si="248"/>
        <v>1</v>
      </c>
      <c r="DQ30" s="186">
        <f t="shared" si="249"/>
        <v>1</v>
      </c>
      <c r="DR30" s="186">
        <f t="shared" si="250"/>
        <v>1</v>
      </c>
      <c r="DS30" s="186">
        <f t="shared" si="251"/>
        <v>1</v>
      </c>
      <c r="DT30" s="186">
        <f t="shared" si="252"/>
        <v>1</v>
      </c>
      <c r="DU30" s="186">
        <f t="shared" si="253"/>
        <v>1</v>
      </c>
      <c r="DV30" s="186">
        <f t="shared" si="254"/>
        <v>1</v>
      </c>
      <c r="DW30" s="186">
        <f t="shared" si="255"/>
        <v>1</v>
      </c>
      <c r="DX30" s="186">
        <f t="shared" si="256"/>
        <v>1</v>
      </c>
      <c r="DY30" s="186">
        <f t="shared" si="257"/>
        <v>1</v>
      </c>
      <c r="DZ30" s="186">
        <f t="shared" si="258"/>
        <v>1</v>
      </c>
      <c r="EA30" s="186">
        <f t="shared" si="259"/>
        <v>1</v>
      </c>
      <c r="EB30" s="186">
        <f t="shared" si="260"/>
        <v>1</v>
      </c>
      <c r="EC30" s="186">
        <f t="shared" si="261"/>
        <v>1</v>
      </c>
      <c r="ED30" s="186">
        <f t="shared" si="262"/>
        <v>1</v>
      </c>
      <c r="EE30" s="186">
        <f t="shared" si="263"/>
        <v>1</v>
      </c>
      <c r="EF30" s="186">
        <f t="shared" si="264"/>
        <v>0</v>
      </c>
      <c r="EG30" s="186">
        <f t="shared" si="265"/>
        <v>0</v>
      </c>
      <c r="EH30" s="186">
        <f t="shared" si="266"/>
        <v>0</v>
      </c>
      <c r="EI30" s="186">
        <f t="shared" si="267"/>
        <v>0</v>
      </c>
      <c r="EJ30" s="186">
        <f t="shared" si="268"/>
        <v>0</v>
      </c>
      <c r="EK30" s="186">
        <f t="shared" si="269"/>
        <v>0</v>
      </c>
      <c r="EL30" s="186">
        <f t="shared" si="270"/>
        <v>0</v>
      </c>
      <c r="EM30" s="186">
        <f t="shared" si="271"/>
        <v>0</v>
      </c>
      <c r="EN30" s="186">
        <f t="shared" si="272"/>
        <v>0</v>
      </c>
      <c r="EO30" s="186">
        <f t="shared" si="273"/>
        <v>0</v>
      </c>
      <c r="EP30" s="186">
        <f t="shared" si="274"/>
        <v>0</v>
      </c>
      <c r="EQ30" s="186">
        <f t="shared" si="275"/>
        <v>0</v>
      </c>
      <c r="ER30" s="186">
        <f t="shared" si="276"/>
        <v>0</v>
      </c>
      <c r="ES30" s="186">
        <f t="shared" si="277"/>
        <v>0</v>
      </c>
      <c r="ET30" s="186">
        <f t="shared" si="278"/>
        <v>0</v>
      </c>
      <c r="EU30" s="186">
        <f t="shared" si="279"/>
        <v>0</v>
      </c>
      <c r="EV30" s="186">
        <f t="shared" si="280"/>
        <v>0</v>
      </c>
      <c r="EW30" s="186">
        <f t="shared" si="281"/>
        <v>0</v>
      </c>
      <c r="EX30" s="186">
        <f t="shared" si="282"/>
        <v>0</v>
      </c>
      <c r="EY30" s="186">
        <f t="shared" si="283"/>
        <v>0</v>
      </c>
      <c r="EZ30" s="186">
        <f t="shared" si="284"/>
        <v>0</v>
      </c>
      <c r="FA30" s="186">
        <f t="shared" si="285"/>
        <v>0</v>
      </c>
      <c r="FB30" s="186">
        <f t="shared" si="286"/>
        <v>0</v>
      </c>
      <c r="FC30" s="186">
        <f t="shared" si="287"/>
        <v>0</v>
      </c>
      <c r="FE30" s="187">
        <f t="shared" si="288"/>
        <v>1</v>
      </c>
      <c r="FF30" s="187">
        <f t="shared" si="289"/>
        <v>1</v>
      </c>
      <c r="FG30" s="187">
        <f t="shared" si="290"/>
        <v>1</v>
      </c>
      <c r="FH30" s="187">
        <f t="shared" si="291"/>
        <v>1</v>
      </c>
      <c r="FI30" s="187">
        <f t="shared" si="292"/>
        <v>1</v>
      </c>
      <c r="FJ30" s="187">
        <f t="shared" si="293"/>
        <v>1</v>
      </c>
      <c r="FK30" s="187">
        <f t="shared" si="294"/>
        <v>1</v>
      </c>
      <c r="FL30" s="187">
        <f t="shared" si="295"/>
        <v>1</v>
      </c>
      <c r="FM30" s="187">
        <f t="shared" si="296"/>
        <v>1</v>
      </c>
      <c r="FN30" s="187">
        <f t="shared" si="297"/>
        <v>1</v>
      </c>
      <c r="FO30" s="187">
        <f t="shared" si="298"/>
        <v>1</v>
      </c>
      <c r="FP30" s="187">
        <f t="shared" si="299"/>
        <v>1</v>
      </c>
      <c r="FQ30" s="187">
        <f t="shared" si="300"/>
        <v>1</v>
      </c>
      <c r="FR30" s="187">
        <f t="shared" si="301"/>
        <v>1</v>
      </c>
      <c r="FS30" s="187">
        <f t="shared" si="302"/>
        <v>1</v>
      </c>
      <c r="FT30" s="187">
        <f t="shared" si="303"/>
        <v>1</v>
      </c>
      <c r="FU30" s="187">
        <f t="shared" si="304"/>
        <v>1</v>
      </c>
      <c r="FV30" s="187">
        <f t="shared" si="305"/>
        <v>1</v>
      </c>
      <c r="FW30" s="187">
        <f t="shared" si="306"/>
        <v>1</v>
      </c>
      <c r="FX30" s="187">
        <f t="shared" si="307"/>
        <v>1</v>
      </c>
      <c r="FY30" s="187">
        <f t="shared" si="308"/>
        <v>1</v>
      </c>
      <c r="FZ30" s="187">
        <f t="shared" si="309"/>
        <v>1</v>
      </c>
      <c r="GA30" s="187">
        <f t="shared" si="310"/>
        <v>1</v>
      </c>
      <c r="GB30" s="187">
        <f t="shared" si="311"/>
        <v>1</v>
      </c>
      <c r="GC30" s="187">
        <f t="shared" si="312"/>
        <v>1</v>
      </c>
      <c r="GD30" s="187">
        <f t="shared" si="313"/>
        <v>1</v>
      </c>
      <c r="GE30" s="187">
        <f t="shared" si="314"/>
        <v>1</v>
      </c>
      <c r="GF30" s="187">
        <f t="shared" si="315"/>
        <v>1</v>
      </c>
      <c r="GG30" s="187">
        <f t="shared" si="316"/>
        <v>1</v>
      </c>
      <c r="GH30" s="187">
        <f t="shared" si="317"/>
        <v>1</v>
      </c>
      <c r="GI30" s="187">
        <f t="shared" si="318"/>
        <v>1</v>
      </c>
      <c r="GJ30" s="187">
        <f t="shared" si="319"/>
        <v>1</v>
      </c>
      <c r="GK30" s="187">
        <f t="shared" si="320"/>
        <v>1</v>
      </c>
      <c r="GL30" s="187">
        <f t="shared" si="321"/>
        <v>1</v>
      </c>
      <c r="GM30" s="187">
        <f t="shared" si="322"/>
        <v>1</v>
      </c>
      <c r="GN30" s="187">
        <f t="shared" si="323"/>
        <v>1</v>
      </c>
      <c r="GO30" s="187">
        <f t="shared" si="324"/>
        <v>1</v>
      </c>
      <c r="GP30" s="187">
        <f t="shared" si="325"/>
        <v>1</v>
      </c>
      <c r="GQ30" s="187">
        <f t="shared" si="326"/>
        <v>1</v>
      </c>
      <c r="GR30" s="187">
        <f t="shared" si="327"/>
        <v>1</v>
      </c>
      <c r="GS30" s="187">
        <f t="shared" si="328"/>
        <v>1</v>
      </c>
      <c r="GT30" s="187">
        <f t="shared" si="329"/>
        <v>1</v>
      </c>
      <c r="GU30" s="187">
        <f t="shared" si="330"/>
        <v>1</v>
      </c>
      <c r="GV30" s="187">
        <f t="shared" si="331"/>
        <v>1</v>
      </c>
      <c r="GW30" s="187">
        <f t="shared" si="332"/>
        <v>1</v>
      </c>
      <c r="GX30" s="187">
        <f t="shared" si="333"/>
        <v>1</v>
      </c>
      <c r="GY30" s="187">
        <f t="shared" si="334"/>
        <v>1</v>
      </c>
      <c r="GZ30" s="187">
        <f t="shared" si="335"/>
        <v>1</v>
      </c>
      <c r="HA30" s="187">
        <f t="shared" si="336"/>
        <v>0</v>
      </c>
      <c r="HB30" s="187">
        <f t="shared" si="337"/>
        <v>0</v>
      </c>
      <c r="HC30" s="187">
        <f t="shared" si="338"/>
        <v>0</v>
      </c>
      <c r="HD30" s="187">
        <f t="shared" si="339"/>
        <v>0</v>
      </c>
      <c r="HE30" s="187">
        <f t="shared" si="340"/>
        <v>0</v>
      </c>
      <c r="HF30" s="187">
        <f t="shared" si="341"/>
        <v>0</v>
      </c>
      <c r="HG30" s="187">
        <f t="shared" si="342"/>
        <v>0</v>
      </c>
      <c r="HH30" s="187">
        <f t="shared" si="343"/>
        <v>0</v>
      </c>
      <c r="HI30" s="187">
        <f t="shared" si="344"/>
        <v>0</v>
      </c>
      <c r="HJ30" s="187">
        <f t="shared" si="345"/>
        <v>0</v>
      </c>
      <c r="HK30" s="187">
        <f t="shared" si="346"/>
        <v>0</v>
      </c>
      <c r="HL30" s="187">
        <f t="shared" si="347"/>
        <v>0</v>
      </c>
      <c r="HM30" s="187">
        <f t="shared" si="348"/>
        <v>0</v>
      </c>
      <c r="HN30" s="187">
        <f t="shared" si="349"/>
        <v>0</v>
      </c>
      <c r="HO30" s="187">
        <f t="shared" si="350"/>
        <v>0</v>
      </c>
      <c r="HP30" s="187">
        <f t="shared" si="351"/>
        <v>0</v>
      </c>
      <c r="HQ30" s="187">
        <f t="shared" si="352"/>
        <v>0</v>
      </c>
      <c r="HR30" s="187">
        <f t="shared" si="353"/>
        <v>0</v>
      </c>
      <c r="HS30" s="187">
        <f t="shared" si="354"/>
        <v>0</v>
      </c>
      <c r="HT30" s="187">
        <f t="shared" si="355"/>
        <v>0</v>
      </c>
      <c r="HU30" s="187">
        <f t="shared" si="356"/>
        <v>0</v>
      </c>
      <c r="HV30" s="187">
        <f t="shared" si="357"/>
        <v>0</v>
      </c>
      <c r="HW30" s="187">
        <f t="shared" si="358"/>
        <v>0</v>
      </c>
      <c r="HX30" s="187">
        <f t="shared" si="359"/>
        <v>0</v>
      </c>
      <c r="HY30" s="187"/>
      <c r="IB30" s="188">
        <f t="shared" si="360"/>
        <v>85</v>
      </c>
      <c r="IC30" s="188">
        <f t="shared" si="361"/>
        <v>85</v>
      </c>
      <c r="ID30" s="188">
        <f t="shared" si="362"/>
        <v>85</v>
      </c>
      <c r="IE30" s="188">
        <f t="shared" si="363"/>
        <v>85</v>
      </c>
      <c r="IF30" s="188">
        <f t="shared" si="364"/>
        <v>85</v>
      </c>
      <c r="IG30" s="188">
        <f t="shared" si="365"/>
        <v>85</v>
      </c>
      <c r="IH30" s="188">
        <f t="shared" si="366"/>
        <v>85</v>
      </c>
      <c r="II30" s="188">
        <f t="shared" si="367"/>
        <v>85</v>
      </c>
      <c r="IJ30" s="188">
        <f t="shared" si="368"/>
        <v>85</v>
      </c>
      <c r="IK30" s="188">
        <f t="shared" si="369"/>
        <v>85</v>
      </c>
      <c r="IL30" s="188">
        <f t="shared" si="370"/>
        <v>85</v>
      </c>
      <c r="IM30" s="188">
        <f t="shared" si="371"/>
        <v>85</v>
      </c>
      <c r="IN30" s="188">
        <f t="shared" si="372"/>
        <v>85</v>
      </c>
      <c r="IO30" s="188">
        <f t="shared" si="373"/>
        <v>85</v>
      </c>
      <c r="IP30" s="188">
        <f t="shared" si="374"/>
        <v>85</v>
      </c>
      <c r="IQ30" s="188">
        <f t="shared" si="375"/>
        <v>85</v>
      </c>
      <c r="IR30" s="188">
        <f t="shared" si="376"/>
        <v>85</v>
      </c>
      <c r="IS30" s="188">
        <f t="shared" si="377"/>
        <v>85</v>
      </c>
      <c r="IT30" s="188">
        <f t="shared" si="378"/>
        <v>85</v>
      </c>
      <c r="IU30" s="188">
        <f t="shared" si="379"/>
        <v>85</v>
      </c>
      <c r="IV30" s="188">
        <f t="shared" si="380"/>
        <v>85</v>
      </c>
      <c r="IW30" s="188">
        <f t="shared" si="381"/>
        <v>85</v>
      </c>
      <c r="IX30" s="188">
        <f t="shared" si="382"/>
        <v>85</v>
      </c>
      <c r="IY30" s="188">
        <f t="shared" si="383"/>
        <v>85</v>
      </c>
      <c r="IZ30" s="188">
        <f t="shared" si="384"/>
        <v>85</v>
      </c>
      <c r="JA30" s="188">
        <f t="shared" si="385"/>
        <v>85</v>
      </c>
      <c r="JB30" s="188">
        <f t="shared" si="386"/>
        <v>85</v>
      </c>
      <c r="JC30" s="188">
        <f t="shared" si="387"/>
        <v>85</v>
      </c>
      <c r="JD30" s="188">
        <f t="shared" si="388"/>
        <v>85</v>
      </c>
      <c r="JE30" s="188">
        <f t="shared" si="389"/>
        <v>85</v>
      </c>
      <c r="JF30" s="188">
        <f t="shared" si="390"/>
        <v>85</v>
      </c>
      <c r="JG30" s="188">
        <f t="shared" si="391"/>
        <v>85</v>
      </c>
      <c r="JH30" s="188">
        <f t="shared" si="392"/>
        <v>85</v>
      </c>
      <c r="JI30" s="188">
        <f t="shared" si="393"/>
        <v>85</v>
      </c>
      <c r="JJ30" s="188">
        <f t="shared" si="394"/>
        <v>85</v>
      </c>
      <c r="JK30" s="188">
        <f t="shared" si="395"/>
        <v>85</v>
      </c>
      <c r="JL30" s="188">
        <f t="shared" si="396"/>
        <v>85</v>
      </c>
      <c r="JM30" s="188">
        <f t="shared" si="397"/>
        <v>85</v>
      </c>
      <c r="JN30" s="188">
        <f t="shared" si="398"/>
        <v>85</v>
      </c>
      <c r="JO30" s="188">
        <f t="shared" si="399"/>
        <v>85</v>
      </c>
      <c r="JP30" s="188">
        <f t="shared" si="400"/>
        <v>85</v>
      </c>
      <c r="JQ30" s="188">
        <f t="shared" si="401"/>
        <v>85</v>
      </c>
      <c r="JR30" s="188">
        <f t="shared" si="402"/>
        <v>85</v>
      </c>
      <c r="JS30" s="188">
        <f t="shared" si="403"/>
        <v>85</v>
      </c>
      <c r="JT30" s="188">
        <f t="shared" si="404"/>
        <v>85</v>
      </c>
      <c r="JU30" s="188">
        <f t="shared" si="405"/>
        <v>85</v>
      </c>
      <c r="JV30" s="188">
        <f t="shared" si="406"/>
        <v>85</v>
      </c>
      <c r="JW30" s="188">
        <f t="shared" si="407"/>
        <v>85</v>
      </c>
      <c r="JX30" s="188">
        <f t="shared" si="408"/>
        <v>0</v>
      </c>
      <c r="JY30" s="188">
        <f t="shared" si="409"/>
        <v>0</v>
      </c>
      <c r="JZ30" s="188">
        <f t="shared" si="410"/>
        <v>0</v>
      </c>
      <c r="KA30" s="188">
        <f t="shared" si="411"/>
        <v>0</v>
      </c>
      <c r="KB30" s="188">
        <f t="shared" si="412"/>
        <v>0</v>
      </c>
      <c r="KC30" s="188">
        <f t="shared" si="413"/>
        <v>0</v>
      </c>
      <c r="KD30" s="188">
        <f t="shared" si="414"/>
        <v>0</v>
      </c>
      <c r="KE30" s="188">
        <f t="shared" si="415"/>
        <v>0</v>
      </c>
      <c r="KF30" s="188">
        <f t="shared" si="416"/>
        <v>0</v>
      </c>
      <c r="KG30" s="188">
        <f t="shared" si="417"/>
        <v>0</v>
      </c>
      <c r="KH30" s="188">
        <f t="shared" si="418"/>
        <v>0</v>
      </c>
      <c r="KI30" s="188">
        <f t="shared" si="419"/>
        <v>0</v>
      </c>
      <c r="KJ30" s="188">
        <f t="shared" si="420"/>
        <v>0</v>
      </c>
      <c r="KK30" s="188">
        <f t="shared" si="421"/>
        <v>0</v>
      </c>
      <c r="KL30" s="188">
        <f t="shared" si="422"/>
        <v>0</v>
      </c>
      <c r="KM30" s="188">
        <f t="shared" si="423"/>
        <v>0</v>
      </c>
      <c r="KN30" s="188">
        <f t="shared" si="424"/>
        <v>0</v>
      </c>
      <c r="KO30" s="188">
        <f t="shared" si="425"/>
        <v>0</v>
      </c>
      <c r="KP30" s="188">
        <f t="shared" si="426"/>
        <v>0</v>
      </c>
      <c r="KQ30" s="188">
        <f t="shared" si="427"/>
        <v>0</v>
      </c>
      <c r="KR30" s="188">
        <f t="shared" si="428"/>
        <v>0</v>
      </c>
      <c r="KS30" s="188">
        <f t="shared" si="429"/>
        <v>0</v>
      </c>
      <c r="KT30" s="188">
        <f t="shared" si="430"/>
        <v>0</v>
      </c>
      <c r="KU30" s="188">
        <f t="shared" si="431"/>
        <v>0</v>
      </c>
    </row>
    <row r="31" spans="1:307" s="96" customFormat="1" ht="15.6" x14ac:dyDescent="0.3">
      <c r="A31" s="490" t="s">
        <v>88</v>
      </c>
      <c r="B31" s="123" t="s">
        <v>672</v>
      </c>
      <c r="C31" s="123" t="s">
        <v>675</v>
      </c>
      <c r="D31" s="491"/>
      <c r="E31" s="491" t="s">
        <v>118</v>
      </c>
      <c r="F31" s="491">
        <v>1</v>
      </c>
      <c r="G31" s="492">
        <v>50004</v>
      </c>
      <c r="H31" s="493"/>
      <c r="I31" s="494">
        <v>0.107</v>
      </c>
      <c r="J31" s="492">
        <v>85</v>
      </c>
      <c r="K31" s="411">
        <v>42736</v>
      </c>
      <c r="L31" s="495">
        <v>46022</v>
      </c>
      <c r="M31" s="125"/>
      <c r="N31" s="496">
        <f t="shared" si="654"/>
        <v>4701.3349808219182</v>
      </c>
      <c r="O31" s="496">
        <f t="shared" si="654"/>
        <v>4246.3670794520549</v>
      </c>
      <c r="P31" s="496">
        <f t="shared" si="654"/>
        <v>4701.3349808219182</v>
      </c>
      <c r="Q31" s="496">
        <f t="shared" si="654"/>
        <v>4549.6790136986292</v>
      </c>
      <c r="R31" s="496">
        <f t="shared" si="654"/>
        <v>4701.3349808219182</v>
      </c>
      <c r="S31" s="496">
        <f t="shared" si="654"/>
        <v>4549.6790136986292</v>
      </c>
      <c r="T31" s="496">
        <f t="shared" si="654"/>
        <v>4701.3349808219182</v>
      </c>
      <c r="U31" s="496">
        <f t="shared" si="654"/>
        <v>4701.3349808219182</v>
      </c>
      <c r="V31" s="496">
        <f t="shared" si="654"/>
        <v>4549.6790136986292</v>
      </c>
      <c r="W31" s="496">
        <f t="shared" si="654"/>
        <v>4701.3349808219182</v>
      </c>
      <c r="X31" s="496">
        <f t="shared" si="654"/>
        <v>4549.6790136986292</v>
      </c>
      <c r="Y31" s="496">
        <f t="shared" si="654"/>
        <v>4701.3349808219182</v>
      </c>
      <c r="Z31" s="496">
        <f t="shared" si="654"/>
        <v>4701.3349808219182</v>
      </c>
      <c r="AA31" s="496">
        <f t="shared" si="654"/>
        <v>4246.3670794520549</v>
      </c>
      <c r="AB31" s="496">
        <f t="shared" si="654"/>
        <v>4701.3349808219182</v>
      </c>
      <c r="AC31" s="496">
        <f t="shared" si="654"/>
        <v>4549.6790136986292</v>
      </c>
      <c r="AD31" s="496">
        <f t="shared" si="652"/>
        <v>4701.3349808219182</v>
      </c>
      <c r="AE31" s="496">
        <f t="shared" si="652"/>
        <v>4549.6790136986292</v>
      </c>
      <c r="AF31" s="496">
        <f t="shared" si="652"/>
        <v>4701.3349808219182</v>
      </c>
      <c r="AG31" s="496">
        <f t="shared" si="652"/>
        <v>4701.3349808219182</v>
      </c>
      <c r="AH31" s="496">
        <f t="shared" si="652"/>
        <v>4549.6790136986292</v>
      </c>
      <c r="AI31" s="496">
        <f t="shared" si="652"/>
        <v>4701.3349808219182</v>
      </c>
      <c r="AJ31" s="496">
        <f t="shared" si="652"/>
        <v>4549.6790136986292</v>
      </c>
      <c r="AK31" s="496">
        <f t="shared" si="652"/>
        <v>4701.3349808219182</v>
      </c>
      <c r="AL31" s="496">
        <f t="shared" si="652"/>
        <v>4701.3349808219182</v>
      </c>
      <c r="AM31" s="496">
        <f t="shared" si="652"/>
        <v>4398.023046575343</v>
      </c>
      <c r="AN31" s="496">
        <f t="shared" si="652"/>
        <v>4701.3349808219182</v>
      </c>
      <c r="AO31" s="496">
        <f t="shared" si="652"/>
        <v>4549.6790136986292</v>
      </c>
      <c r="AP31" s="496">
        <f t="shared" si="652"/>
        <v>4701.3349808219182</v>
      </c>
      <c r="AQ31" s="496">
        <f t="shared" si="652"/>
        <v>4549.6790136986292</v>
      </c>
      <c r="AR31" s="496">
        <f t="shared" si="432"/>
        <v>4701.3349808219182</v>
      </c>
      <c r="AS31" s="496">
        <f t="shared" si="432"/>
        <v>4701.3349808219182</v>
      </c>
      <c r="AT31" s="496">
        <f t="shared" si="655"/>
        <v>4549.6790136986292</v>
      </c>
      <c r="AU31" s="496">
        <f t="shared" si="655"/>
        <v>4701.3349808219182</v>
      </c>
      <c r="AV31" s="496">
        <f t="shared" si="655"/>
        <v>4549.6790136986292</v>
      </c>
      <c r="AW31" s="496">
        <f t="shared" si="655"/>
        <v>4701.3349808219182</v>
      </c>
      <c r="AX31" s="496">
        <f t="shared" si="655"/>
        <v>4701.3349808219182</v>
      </c>
      <c r="AY31" s="496">
        <f t="shared" si="655"/>
        <v>4246.3670794520549</v>
      </c>
      <c r="AZ31" s="496">
        <f t="shared" si="655"/>
        <v>4701.3349808219182</v>
      </c>
      <c r="BA31" s="496">
        <f t="shared" si="655"/>
        <v>4549.6790136986292</v>
      </c>
      <c r="BB31" s="496">
        <f t="shared" si="655"/>
        <v>4701.3349808219182</v>
      </c>
      <c r="BC31" s="496">
        <f t="shared" si="655"/>
        <v>4549.6790136986292</v>
      </c>
      <c r="BD31" s="496">
        <f t="shared" si="655"/>
        <v>4701.3349808219182</v>
      </c>
      <c r="BE31" s="496">
        <f t="shared" si="655"/>
        <v>4701.3349808219182</v>
      </c>
      <c r="BF31" s="496">
        <f t="shared" si="655"/>
        <v>4549.6790136986292</v>
      </c>
      <c r="BG31" s="496">
        <f t="shared" si="655"/>
        <v>4701.3349808219182</v>
      </c>
      <c r="BH31" s="496">
        <f t="shared" si="655"/>
        <v>4549.6790136986292</v>
      </c>
      <c r="BI31" s="496">
        <f t="shared" si="655"/>
        <v>4701.3349808219182</v>
      </c>
      <c r="BJ31" s="496">
        <f t="shared" si="653"/>
        <v>0</v>
      </c>
      <c r="BK31" s="496">
        <f t="shared" si="653"/>
        <v>0</v>
      </c>
      <c r="BL31" s="496">
        <f t="shared" si="653"/>
        <v>0</v>
      </c>
      <c r="BM31" s="496">
        <f t="shared" si="653"/>
        <v>0</v>
      </c>
      <c r="BN31" s="496">
        <f t="shared" si="653"/>
        <v>0</v>
      </c>
      <c r="BO31" s="496">
        <f t="shared" si="653"/>
        <v>0</v>
      </c>
      <c r="BP31" s="496">
        <f t="shared" si="653"/>
        <v>0</v>
      </c>
      <c r="BQ31" s="496">
        <f t="shared" si="653"/>
        <v>0</v>
      </c>
      <c r="BR31" s="496">
        <f t="shared" si="653"/>
        <v>0</v>
      </c>
      <c r="BS31" s="496">
        <f t="shared" si="653"/>
        <v>0</v>
      </c>
      <c r="BT31" s="496">
        <f t="shared" si="653"/>
        <v>0</v>
      </c>
      <c r="BU31" s="496">
        <f t="shared" si="653"/>
        <v>0</v>
      </c>
      <c r="BV31" s="496">
        <f t="shared" si="435"/>
        <v>0</v>
      </c>
      <c r="BW31" s="496">
        <f t="shared" si="435"/>
        <v>0</v>
      </c>
      <c r="BX31" s="496">
        <f t="shared" si="435"/>
        <v>0</v>
      </c>
      <c r="BY31" s="496">
        <f t="shared" si="435"/>
        <v>0</v>
      </c>
      <c r="BZ31" s="496">
        <f t="shared" si="435"/>
        <v>0</v>
      </c>
      <c r="CA31" s="496">
        <f t="shared" si="435"/>
        <v>0</v>
      </c>
      <c r="CB31" s="496">
        <f t="shared" si="435"/>
        <v>0</v>
      </c>
      <c r="CC31" s="496">
        <f t="shared" si="435"/>
        <v>0</v>
      </c>
      <c r="CD31" s="496">
        <f t="shared" si="435"/>
        <v>0</v>
      </c>
      <c r="CE31" s="496">
        <f t="shared" si="435"/>
        <v>0</v>
      </c>
      <c r="CF31" s="496">
        <f t="shared" si="435"/>
        <v>0</v>
      </c>
      <c r="CG31" s="496">
        <f t="shared" si="435"/>
        <v>0</v>
      </c>
      <c r="CH31" s="496"/>
      <c r="CJ31" s="496">
        <f t="shared" si="216"/>
        <v>1</v>
      </c>
      <c r="CK31" s="496">
        <f t="shared" si="217"/>
        <v>1</v>
      </c>
      <c r="CL31" s="496">
        <f t="shared" si="218"/>
        <v>1</v>
      </c>
      <c r="CM31" s="496">
        <f t="shared" si="219"/>
        <v>1</v>
      </c>
      <c r="CN31" s="496">
        <f t="shared" si="220"/>
        <v>1</v>
      </c>
      <c r="CO31" s="496">
        <f t="shared" si="221"/>
        <v>1</v>
      </c>
      <c r="CP31" s="496">
        <f t="shared" si="222"/>
        <v>1</v>
      </c>
      <c r="CQ31" s="496">
        <f t="shared" si="223"/>
        <v>1</v>
      </c>
      <c r="CR31" s="496">
        <f t="shared" si="224"/>
        <v>1</v>
      </c>
      <c r="CS31" s="496">
        <f t="shared" si="225"/>
        <v>1</v>
      </c>
      <c r="CT31" s="496">
        <f t="shared" si="226"/>
        <v>1</v>
      </c>
      <c r="CU31" s="496">
        <f t="shared" si="227"/>
        <v>1</v>
      </c>
      <c r="CV31" s="496">
        <f t="shared" si="228"/>
        <v>1</v>
      </c>
      <c r="CW31" s="496">
        <f t="shared" si="229"/>
        <v>1</v>
      </c>
      <c r="CX31" s="496">
        <f t="shared" si="230"/>
        <v>1</v>
      </c>
      <c r="CY31" s="496">
        <f t="shared" si="231"/>
        <v>1</v>
      </c>
      <c r="CZ31" s="496">
        <f t="shared" si="232"/>
        <v>1</v>
      </c>
      <c r="DA31" s="496">
        <f t="shared" si="233"/>
        <v>1</v>
      </c>
      <c r="DB31" s="496">
        <f t="shared" si="234"/>
        <v>1</v>
      </c>
      <c r="DC31" s="496">
        <f t="shared" si="235"/>
        <v>1</v>
      </c>
      <c r="DD31" s="496">
        <f t="shared" si="236"/>
        <v>1</v>
      </c>
      <c r="DE31" s="496">
        <f t="shared" si="237"/>
        <v>1</v>
      </c>
      <c r="DF31" s="496">
        <f t="shared" si="238"/>
        <v>1</v>
      </c>
      <c r="DG31" s="496">
        <f t="shared" si="239"/>
        <v>1</v>
      </c>
      <c r="DH31" s="496">
        <f t="shared" si="240"/>
        <v>1</v>
      </c>
      <c r="DI31" s="496">
        <f t="shared" si="241"/>
        <v>1</v>
      </c>
      <c r="DJ31" s="496">
        <f t="shared" si="242"/>
        <v>1</v>
      </c>
      <c r="DK31" s="496">
        <f t="shared" si="243"/>
        <v>1</v>
      </c>
      <c r="DL31" s="496">
        <f t="shared" si="244"/>
        <v>1</v>
      </c>
      <c r="DM31" s="496">
        <f t="shared" si="245"/>
        <v>1</v>
      </c>
      <c r="DN31" s="496">
        <f t="shared" si="246"/>
        <v>1</v>
      </c>
      <c r="DO31" s="496">
        <f t="shared" si="247"/>
        <v>1</v>
      </c>
      <c r="DP31" s="496">
        <f t="shared" si="248"/>
        <v>1</v>
      </c>
      <c r="DQ31" s="496">
        <f t="shared" si="249"/>
        <v>1</v>
      </c>
      <c r="DR31" s="496">
        <f t="shared" si="250"/>
        <v>1</v>
      </c>
      <c r="DS31" s="496">
        <f t="shared" si="251"/>
        <v>1</v>
      </c>
      <c r="DT31" s="496">
        <f t="shared" si="252"/>
        <v>1</v>
      </c>
      <c r="DU31" s="496">
        <f t="shared" si="253"/>
        <v>1</v>
      </c>
      <c r="DV31" s="496">
        <f t="shared" si="254"/>
        <v>1</v>
      </c>
      <c r="DW31" s="496">
        <f t="shared" si="255"/>
        <v>1</v>
      </c>
      <c r="DX31" s="496">
        <f t="shared" si="256"/>
        <v>1</v>
      </c>
      <c r="DY31" s="496">
        <f t="shared" si="257"/>
        <v>1</v>
      </c>
      <c r="DZ31" s="496">
        <f t="shared" si="258"/>
        <v>1</v>
      </c>
      <c r="EA31" s="496">
        <f t="shared" si="259"/>
        <v>1</v>
      </c>
      <c r="EB31" s="496">
        <f t="shared" si="260"/>
        <v>1</v>
      </c>
      <c r="EC31" s="496">
        <f t="shared" si="261"/>
        <v>1</v>
      </c>
      <c r="ED31" s="496">
        <f t="shared" si="262"/>
        <v>1</v>
      </c>
      <c r="EE31" s="496">
        <f t="shared" si="263"/>
        <v>1</v>
      </c>
      <c r="EF31" s="496">
        <f t="shared" si="264"/>
        <v>0</v>
      </c>
      <c r="EG31" s="496">
        <f t="shared" si="265"/>
        <v>0</v>
      </c>
      <c r="EH31" s="496">
        <f t="shared" si="266"/>
        <v>0</v>
      </c>
      <c r="EI31" s="496">
        <f t="shared" si="267"/>
        <v>0</v>
      </c>
      <c r="EJ31" s="496">
        <f t="shared" si="268"/>
        <v>0</v>
      </c>
      <c r="EK31" s="496">
        <f t="shared" si="269"/>
        <v>0</v>
      </c>
      <c r="EL31" s="496">
        <f t="shared" si="270"/>
        <v>0</v>
      </c>
      <c r="EM31" s="496">
        <f t="shared" si="271"/>
        <v>0</v>
      </c>
      <c r="EN31" s="496">
        <f t="shared" si="272"/>
        <v>0</v>
      </c>
      <c r="EO31" s="496">
        <f t="shared" si="273"/>
        <v>0</v>
      </c>
      <c r="EP31" s="496">
        <f t="shared" si="274"/>
        <v>0</v>
      </c>
      <c r="EQ31" s="496">
        <f t="shared" si="275"/>
        <v>0</v>
      </c>
      <c r="ER31" s="496">
        <f t="shared" si="276"/>
        <v>0</v>
      </c>
      <c r="ES31" s="496">
        <f t="shared" si="277"/>
        <v>0</v>
      </c>
      <c r="ET31" s="496">
        <f t="shared" si="278"/>
        <v>0</v>
      </c>
      <c r="EU31" s="496">
        <f t="shared" si="279"/>
        <v>0</v>
      </c>
      <c r="EV31" s="496">
        <f t="shared" si="280"/>
        <v>0</v>
      </c>
      <c r="EW31" s="496">
        <f t="shared" si="281"/>
        <v>0</v>
      </c>
      <c r="EX31" s="496">
        <f t="shared" si="282"/>
        <v>0</v>
      </c>
      <c r="EY31" s="496">
        <f t="shared" si="283"/>
        <v>0</v>
      </c>
      <c r="EZ31" s="496">
        <f t="shared" si="284"/>
        <v>0</v>
      </c>
      <c r="FA31" s="496">
        <f t="shared" si="285"/>
        <v>0</v>
      </c>
      <c r="FB31" s="496">
        <f t="shared" si="286"/>
        <v>0</v>
      </c>
      <c r="FC31" s="496">
        <f t="shared" si="287"/>
        <v>0</v>
      </c>
      <c r="FE31" s="497">
        <f t="shared" si="288"/>
        <v>1</v>
      </c>
      <c r="FF31" s="497">
        <f t="shared" si="289"/>
        <v>1</v>
      </c>
      <c r="FG31" s="497">
        <f t="shared" si="290"/>
        <v>1</v>
      </c>
      <c r="FH31" s="497">
        <f t="shared" si="291"/>
        <v>0.99999999999999978</v>
      </c>
      <c r="FI31" s="497">
        <f t="shared" si="292"/>
        <v>1</v>
      </c>
      <c r="FJ31" s="497">
        <f t="shared" si="293"/>
        <v>0.99999999999999978</v>
      </c>
      <c r="FK31" s="497">
        <f t="shared" si="294"/>
        <v>1</v>
      </c>
      <c r="FL31" s="497">
        <f t="shared" si="295"/>
        <v>1</v>
      </c>
      <c r="FM31" s="497">
        <f t="shared" si="296"/>
        <v>0.99999999999999978</v>
      </c>
      <c r="FN31" s="497">
        <f t="shared" si="297"/>
        <v>1</v>
      </c>
      <c r="FO31" s="497">
        <f t="shared" si="298"/>
        <v>0.99999999999999978</v>
      </c>
      <c r="FP31" s="497">
        <f t="shared" si="299"/>
        <v>1</v>
      </c>
      <c r="FQ31" s="497">
        <f t="shared" si="300"/>
        <v>1</v>
      </c>
      <c r="FR31" s="497">
        <f t="shared" si="301"/>
        <v>1</v>
      </c>
      <c r="FS31" s="497">
        <f t="shared" si="302"/>
        <v>1</v>
      </c>
      <c r="FT31" s="497">
        <f t="shared" si="303"/>
        <v>0.99999999999999978</v>
      </c>
      <c r="FU31" s="497">
        <f t="shared" si="304"/>
        <v>1</v>
      </c>
      <c r="FV31" s="497">
        <f t="shared" si="305"/>
        <v>0.99999999999999978</v>
      </c>
      <c r="FW31" s="497">
        <f t="shared" si="306"/>
        <v>1</v>
      </c>
      <c r="FX31" s="497">
        <f t="shared" si="307"/>
        <v>1</v>
      </c>
      <c r="FY31" s="497">
        <f t="shared" si="308"/>
        <v>0.99999999999999978</v>
      </c>
      <c r="FZ31" s="497">
        <f t="shared" si="309"/>
        <v>1</v>
      </c>
      <c r="GA31" s="497">
        <f t="shared" si="310"/>
        <v>0.99999999999999978</v>
      </c>
      <c r="GB31" s="497">
        <f t="shared" si="311"/>
        <v>1</v>
      </c>
      <c r="GC31" s="497">
        <f t="shared" si="312"/>
        <v>1</v>
      </c>
      <c r="GD31" s="497">
        <f t="shared" si="313"/>
        <v>1.0000000000000002</v>
      </c>
      <c r="GE31" s="497">
        <f t="shared" si="314"/>
        <v>1</v>
      </c>
      <c r="GF31" s="497">
        <f t="shared" si="315"/>
        <v>0.99999999999999978</v>
      </c>
      <c r="GG31" s="497">
        <f t="shared" si="316"/>
        <v>1</v>
      </c>
      <c r="GH31" s="497">
        <f t="shared" si="317"/>
        <v>0.99999999999999978</v>
      </c>
      <c r="GI31" s="497">
        <f t="shared" si="318"/>
        <v>1</v>
      </c>
      <c r="GJ31" s="497">
        <f t="shared" si="319"/>
        <v>1</v>
      </c>
      <c r="GK31" s="497">
        <f t="shared" si="320"/>
        <v>0.99999999999999978</v>
      </c>
      <c r="GL31" s="497">
        <f t="shared" si="321"/>
        <v>1</v>
      </c>
      <c r="GM31" s="497">
        <f t="shared" si="322"/>
        <v>0.99999999999999978</v>
      </c>
      <c r="GN31" s="497">
        <f t="shared" si="323"/>
        <v>1</v>
      </c>
      <c r="GO31" s="497">
        <f t="shared" si="324"/>
        <v>1</v>
      </c>
      <c r="GP31" s="497">
        <f t="shared" si="325"/>
        <v>1</v>
      </c>
      <c r="GQ31" s="497">
        <f t="shared" si="326"/>
        <v>1</v>
      </c>
      <c r="GR31" s="497">
        <f t="shared" si="327"/>
        <v>0.99999999999999978</v>
      </c>
      <c r="GS31" s="497">
        <f t="shared" si="328"/>
        <v>1</v>
      </c>
      <c r="GT31" s="497">
        <f t="shared" si="329"/>
        <v>0.99999999999999978</v>
      </c>
      <c r="GU31" s="497">
        <f t="shared" si="330"/>
        <v>1</v>
      </c>
      <c r="GV31" s="497">
        <f t="shared" si="331"/>
        <v>1</v>
      </c>
      <c r="GW31" s="497">
        <f t="shared" si="332"/>
        <v>0.99999999999999978</v>
      </c>
      <c r="GX31" s="497">
        <f t="shared" si="333"/>
        <v>1</v>
      </c>
      <c r="GY31" s="497">
        <f t="shared" si="334"/>
        <v>0.99999999999999978</v>
      </c>
      <c r="GZ31" s="497">
        <f t="shared" si="335"/>
        <v>1</v>
      </c>
      <c r="HA31" s="497">
        <f t="shared" si="336"/>
        <v>0</v>
      </c>
      <c r="HB31" s="497">
        <f t="shared" si="337"/>
        <v>0</v>
      </c>
      <c r="HC31" s="497">
        <f t="shared" si="338"/>
        <v>0</v>
      </c>
      <c r="HD31" s="497">
        <f t="shared" si="339"/>
        <v>0</v>
      </c>
      <c r="HE31" s="497">
        <f t="shared" si="340"/>
        <v>0</v>
      </c>
      <c r="HF31" s="497">
        <f t="shared" si="341"/>
        <v>0</v>
      </c>
      <c r="HG31" s="497">
        <f t="shared" si="342"/>
        <v>0</v>
      </c>
      <c r="HH31" s="497">
        <f t="shared" si="343"/>
        <v>0</v>
      </c>
      <c r="HI31" s="497">
        <f t="shared" si="344"/>
        <v>0</v>
      </c>
      <c r="HJ31" s="497">
        <f t="shared" si="345"/>
        <v>0</v>
      </c>
      <c r="HK31" s="497">
        <f t="shared" si="346"/>
        <v>0</v>
      </c>
      <c r="HL31" s="497">
        <f t="shared" si="347"/>
        <v>0</v>
      </c>
      <c r="HM31" s="497">
        <f t="shared" si="348"/>
        <v>0</v>
      </c>
      <c r="HN31" s="497">
        <f t="shared" si="349"/>
        <v>0</v>
      </c>
      <c r="HO31" s="497">
        <f t="shared" si="350"/>
        <v>0</v>
      </c>
      <c r="HP31" s="497">
        <f t="shared" si="351"/>
        <v>0</v>
      </c>
      <c r="HQ31" s="497">
        <f t="shared" si="352"/>
        <v>0</v>
      </c>
      <c r="HR31" s="497">
        <f t="shared" si="353"/>
        <v>0</v>
      </c>
      <c r="HS31" s="497">
        <f t="shared" si="354"/>
        <v>0</v>
      </c>
      <c r="HT31" s="497">
        <f t="shared" si="355"/>
        <v>0</v>
      </c>
      <c r="HU31" s="497">
        <f t="shared" si="356"/>
        <v>0</v>
      </c>
      <c r="HV31" s="497">
        <f t="shared" si="357"/>
        <v>0</v>
      </c>
      <c r="HW31" s="497">
        <f t="shared" si="358"/>
        <v>0</v>
      </c>
      <c r="HX31" s="497">
        <f t="shared" si="359"/>
        <v>0</v>
      </c>
      <c r="HY31" s="497"/>
      <c r="IB31" s="498">
        <f t="shared" si="360"/>
        <v>85</v>
      </c>
      <c r="IC31" s="498">
        <f t="shared" si="361"/>
        <v>85</v>
      </c>
      <c r="ID31" s="498">
        <f t="shared" si="362"/>
        <v>85</v>
      </c>
      <c r="IE31" s="498">
        <f t="shared" si="363"/>
        <v>85</v>
      </c>
      <c r="IF31" s="498">
        <f t="shared" si="364"/>
        <v>85</v>
      </c>
      <c r="IG31" s="498">
        <f t="shared" si="365"/>
        <v>85</v>
      </c>
      <c r="IH31" s="498">
        <f t="shared" si="366"/>
        <v>85</v>
      </c>
      <c r="II31" s="498">
        <f t="shared" si="367"/>
        <v>85</v>
      </c>
      <c r="IJ31" s="498">
        <f t="shared" si="368"/>
        <v>85</v>
      </c>
      <c r="IK31" s="498">
        <f t="shared" si="369"/>
        <v>85</v>
      </c>
      <c r="IL31" s="498">
        <f t="shared" si="370"/>
        <v>85</v>
      </c>
      <c r="IM31" s="498">
        <f t="shared" si="371"/>
        <v>85</v>
      </c>
      <c r="IN31" s="498">
        <f t="shared" si="372"/>
        <v>85</v>
      </c>
      <c r="IO31" s="498">
        <f t="shared" si="373"/>
        <v>85</v>
      </c>
      <c r="IP31" s="498">
        <f t="shared" si="374"/>
        <v>85</v>
      </c>
      <c r="IQ31" s="498">
        <f t="shared" si="375"/>
        <v>85</v>
      </c>
      <c r="IR31" s="498">
        <f t="shared" si="376"/>
        <v>85</v>
      </c>
      <c r="IS31" s="498">
        <f t="shared" si="377"/>
        <v>85</v>
      </c>
      <c r="IT31" s="498">
        <f t="shared" si="378"/>
        <v>85</v>
      </c>
      <c r="IU31" s="498">
        <f t="shared" si="379"/>
        <v>85</v>
      </c>
      <c r="IV31" s="498">
        <f t="shared" si="380"/>
        <v>85</v>
      </c>
      <c r="IW31" s="498">
        <f t="shared" si="381"/>
        <v>85</v>
      </c>
      <c r="IX31" s="498">
        <f t="shared" si="382"/>
        <v>85</v>
      </c>
      <c r="IY31" s="498">
        <f t="shared" si="383"/>
        <v>85</v>
      </c>
      <c r="IZ31" s="498">
        <f t="shared" si="384"/>
        <v>85</v>
      </c>
      <c r="JA31" s="498">
        <f t="shared" si="385"/>
        <v>85</v>
      </c>
      <c r="JB31" s="498">
        <f t="shared" si="386"/>
        <v>85</v>
      </c>
      <c r="JC31" s="498">
        <f t="shared" si="387"/>
        <v>85</v>
      </c>
      <c r="JD31" s="498">
        <f t="shared" si="388"/>
        <v>85</v>
      </c>
      <c r="JE31" s="498">
        <f t="shared" si="389"/>
        <v>85</v>
      </c>
      <c r="JF31" s="498">
        <f t="shared" si="390"/>
        <v>85</v>
      </c>
      <c r="JG31" s="498">
        <f t="shared" si="391"/>
        <v>85</v>
      </c>
      <c r="JH31" s="498">
        <f t="shared" si="392"/>
        <v>85</v>
      </c>
      <c r="JI31" s="498">
        <f t="shared" si="393"/>
        <v>85</v>
      </c>
      <c r="JJ31" s="498">
        <f t="shared" si="394"/>
        <v>85</v>
      </c>
      <c r="JK31" s="498">
        <f t="shared" si="395"/>
        <v>85</v>
      </c>
      <c r="JL31" s="498">
        <f t="shared" si="396"/>
        <v>85</v>
      </c>
      <c r="JM31" s="498">
        <f t="shared" si="397"/>
        <v>85</v>
      </c>
      <c r="JN31" s="498">
        <f t="shared" si="398"/>
        <v>85</v>
      </c>
      <c r="JO31" s="498">
        <f t="shared" si="399"/>
        <v>85</v>
      </c>
      <c r="JP31" s="498">
        <f t="shared" si="400"/>
        <v>85</v>
      </c>
      <c r="JQ31" s="498">
        <f t="shared" si="401"/>
        <v>85</v>
      </c>
      <c r="JR31" s="498">
        <f t="shared" si="402"/>
        <v>85</v>
      </c>
      <c r="JS31" s="498">
        <f t="shared" si="403"/>
        <v>85</v>
      </c>
      <c r="JT31" s="498">
        <f t="shared" si="404"/>
        <v>85</v>
      </c>
      <c r="JU31" s="498">
        <f t="shared" si="405"/>
        <v>85</v>
      </c>
      <c r="JV31" s="498">
        <f t="shared" si="406"/>
        <v>85</v>
      </c>
      <c r="JW31" s="498">
        <f t="shared" si="407"/>
        <v>85</v>
      </c>
      <c r="JX31" s="498">
        <f t="shared" si="408"/>
        <v>0</v>
      </c>
      <c r="JY31" s="498">
        <f t="shared" si="409"/>
        <v>0</v>
      </c>
      <c r="JZ31" s="498">
        <f t="shared" si="410"/>
        <v>0</v>
      </c>
      <c r="KA31" s="498">
        <f t="shared" si="411"/>
        <v>0</v>
      </c>
      <c r="KB31" s="498">
        <f t="shared" si="412"/>
        <v>0</v>
      </c>
      <c r="KC31" s="498">
        <f t="shared" si="413"/>
        <v>0</v>
      </c>
      <c r="KD31" s="498">
        <f t="shared" si="414"/>
        <v>0</v>
      </c>
      <c r="KE31" s="498">
        <f t="shared" si="415"/>
        <v>0</v>
      </c>
      <c r="KF31" s="498">
        <f t="shared" si="416"/>
        <v>0</v>
      </c>
      <c r="KG31" s="498">
        <f t="shared" si="417"/>
        <v>0</v>
      </c>
      <c r="KH31" s="498">
        <f t="shared" si="418"/>
        <v>0</v>
      </c>
      <c r="KI31" s="498">
        <f t="shared" si="419"/>
        <v>0</v>
      </c>
      <c r="KJ31" s="498">
        <f t="shared" si="420"/>
        <v>0</v>
      </c>
      <c r="KK31" s="498">
        <f t="shared" si="421"/>
        <v>0</v>
      </c>
      <c r="KL31" s="498">
        <f t="shared" si="422"/>
        <v>0</v>
      </c>
      <c r="KM31" s="498">
        <f t="shared" si="423"/>
        <v>0</v>
      </c>
      <c r="KN31" s="498">
        <f t="shared" si="424"/>
        <v>0</v>
      </c>
      <c r="KO31" s="498">
        <f t="shared" si="425"/>
        <v>0</v>
      </c>
      <c r="KP31" s="498">
        <f t="shared" si="426"/>
        <v>0</v>
      </c>
      <c r="KQ31" s="498">
        <f t="shared" si="427"/>
        <v>0</v>
      </c>
      <c r="KR31" s="498">
        <f t="shared" si="428"/>
        <v>0</v>
      </c>
      <c r="KS31" s="498">
        <f t="shared" si="429"/>
        <v>0</v>
      </c>
      <c r="KT31" s="498">
        <f t="shared" si="430"/>
        <v>0</v>
      </c>
      <c r="KU31" s="498">
        <f t="shared" si="431"/>
        <v>0</v>
      </c>
    </row>
    <row r="32" spans="1:307" s="95" customFormat="1" ht="15.6" x14ac:dyDescent="0.3">
      <c r="A32" s="157" t="s">
        <v>88</v>
      </c>
      <c r="B32" s="112" t="s">
        <v>742</v>
      </c>
      <c r="C32" s="112" t="s">
        <v>675</v>
      </c>
      <c r="D32" s="113"/>
      <c r="E32" s="113" t="s">
        <v>118</v>
      </c>
      <c r="F32" s="113">
        <v>1</v>
      </c>
      <c r="G32" s="114">
        <v>95000</v>
      </c>
      <c r="H32" s="115"/>
      <c r="I32" s="116">
        <v>0.107</v>
      </c>
      <c r="J32" s="114">
        <v>85</v>
      </c>
      <c r="K32" s="117">
        <v>44880</v>
      </c>
      <c r="L32" s="118">
        <v>46022</v>
      </c>
      <c r="M32" s="119"/>
      <c r="N32" s="186">
        <f t="shared" si="654"/>
        <v>0</v>
      </c>
      <c r="O32" s="186">
        <f t="shared" si="654"/>
        <v>0</v>
      </c>
      <c r="P32" s="186">
        <f t="shared" si="654"/>
        <v>0</v>
      </c>
      <c r="Q32" s="186">
        <f t="shared" si="654"/>
        <v>0</v>
      </c>
      <c r="R32" s="186">
        <f t="shared" si="654"/>
        <v>0</v>
      </c>
      <c r="S32" s="186">
        <f t="shared" si="654"/>
        <v>0</v>
      </c>
      <c r="T32" s="186">
        <f t="shared" si="654"/>
        <v>0</v>
      </c>
      <c r="U32" s="186">
        <f t="shared" si="654"/>
        <v>0</v>
      </c>
      <c r="V32" s="186">
        <f t="shared" si="654"/>
        <v>0</v>
      </c>
      <c r="W32" s="186">
        <f t="shared" si="654"/>
        <v>0</v>
      </c>
      <c r="X32" s="186">
        <f t="shared" si="654"/>
        <v>4609.9726027397255</v>
      </c>
      <c r="Y32" s="186">
        <f t="shared" si="654"/>
        <v>8931.82191780822</v>
      </c>
      <c r="Z32" s="186">
        <f t="shared" si="654"/>
        <v>8931.82191780822</v>
      </c>
      <c r="AA32" s="186">
        <f t="shared" si="654"/>
        <v>8067.4520547945203</v>
      </c>
      <c r="AB32" s="186">
        <f t="shared" si="654"/>
        <v>8931.82191780822</v>
      </c>
      <c r="AC32" s="186">
        <f t="shared" si="654"/>
        <v>8643.6986301369852</v>
      </c>
      <c r="AD32" s="186">
        <f t="shared" si="652"/>
        <v>8931.82191780822</v>
      </c>
      <c r="AE32" s="186">
        <f t="shared" si="652"/>
        <v>8643.6986301369852</v>
      </c>
      <c r="AF32" s="186">
        <f t="shared" si="652"/>
        <v>8931.82191780822</v>
      </c>
      <c r="AG32" s="186">
        <f t="shared" si="652"/>
        <v>8931.82191780822</v>
      </c>
      <c r="AH32" s="186">
        <f t="shared" si="652"/>
        <v>8643.6986301369852</v>
      </c>
      <c r="AI32" s="186">
        <f t="shared" si="652"/>
        <v>8931.82191780822</v>
      </c>
      <c r="AJ32" s="186">
        <f t="shared" si="652"/>
        <v>8643.6986301369852</v>
      </c>
      <c r="AK32" s="186">
        <f t="shared" si="652"/>
        <v>8931.82191780822</v>
      </c>
      <c r="AL32" s="186">
        <f t="shared" si="652"/>
        <v>8931.82191780822</v>
      </c>
      <c r="AM32" s="186">
        <f t="shared" si="652"/>
        <v>8355.5753424657541</v>
      </c>
      <c r="AN32" s="186">
        <f t="shared" si="652"/>
        <v>8931.82191780822</v>
      </c>
      <c r="AO32" s="186">
        <f t="shared" si="652"/>
        <v>8643.6986301369852</v>
      </c>
      <c r="AP32" s="186">
        <f t="shared" si="652"/>
        <v>8931.82191780822</v>
      </c>
      <c r="AQ32" s="186">
        <f t="shared" si="652"/>
        <v>8643.6986301369852</v>
      </c>
      <c r="AR32" s="186">
        <f t="shared" si="432"/>
        <v>8931.82191780822</v>
      </c>
      <c r="AS32" s="186">
        <f t="shared" si="432"/>
        <v>8931.82191780822</v>
      </c>
      <c r="AT32" s="186">
        <f t="shared" si="655"/>
        <v>8643.6986301369852</v>
      </c>
      <c r="AU32" s="186">
        <f t="shared" si="655"/>
        <v>8931.82191780822</v>
      </c>
      <c r="AV32" s="186">
        <f t="shared" si="655"/>
        <v>8643.6986301369852</v>
      </c>
      <c r="AW32" s="186">
        <f t="shared" si="655"/>
        <v>8931.82191780822</v>
      </c>
      <c r="AX32" s="186">
        <f t="shared" si="655"/>
        <v>8931.82191780822</v>
      </c>
      <c r="AY32" s="186">
        <f t="shared" si="655"/>
        <v>8067.4520547945203</v>
      </c>
      <c r="AZ32" s="186">
        <f t="shared" si="655"/>
        <v>8931.82191780822</v>
      </c>
      <c r="BA32" s="186">
        <f t="shared" si="655"/>
        <v>8643.6986301369852</v>
      </c>
      <c r="BB32" s="186">
        <f t="shared" si="655"/>
        <v>8931.82191780822</v>
      </c>
      <c r="BC32" s="186">
        <f t="shared" si="655"/>
        <v>8643.6986301369852</v>
      </c>
      <c r="BD32" s="186">
        <f t="shared" si="655"/>
        <v>8931.82191780822</v>
      </c>
      <c r="BE32" s="186">
        <f t="shared" si="655"/>
        <v>8931.82191780822</v>
      </c>
      <c r="BF32" s="186">
        <f t="shared" si="655"/>
        <v>8643.6986301369852</v>
      </c>
      <c r="BG32" s="186">
        <f t="shared" si="655"/>
        <v>8931.82191780822</v>
      </c>
      <c r="BH32" s="186">
        <f t="shared" si="655"/>
        <v>8643.6986301369852</v>
      </c>
      <c r="BI32" s="186">
        <f t="shared" si="655"/>
        <v>8931.82191780822</v>
      </c>
      <c r="BJ32" s="186">
        <f t="shared" si="653"/>
        <v>0</v>
      </c>
      <c r="BK32" s="186">
        <f t="shared" si="653"/>
        <v>0</v>
      </c>
      <c r="BL32" s="186">
        <f t="shared" si="653"/>
        <v>0</v>
      </c>
      <c r="BM32" s="186">
        <f t="shared" si="653"/>
        <v>0</v>
      </c>
      <c r="BN32" s="186">
        <f t="shared" si="653"/>
        <v>0</v>
      </c>
      <c r="BO32" s="186">
        <f t="shared" si="653"/>
        <v>0</v>
      </c>
      <c r="BP32" s="186">
        <f t="shared" si="653"/>
        <v>0</v>
      </c>
      <c r="BQ32" s="186">
        <f t="shared" si="653"/>
        <v>0</v>
      </c>
      <c r="BR32" s="186">
        <f t="shared" si="653"/>
        <v>0</v>
      </c>
      <c r="BS32" s="186">
        <f t="shared" si="653"/>
        <v>0</v>
      </c>
      <c r="BT32" s="186">
        <f t="shared" si="653"/>
        <v>0</v>
      </c>
      <c r="BU32" s="186">
        <f t="shared" si="653"/>
        <v>0</v>
      </c>
      <c r="BV32" s="186">
        <f t="shared" si="435"/>
        <v>0</v>
      </c>
      <c r="BW32" s="186">
        <f t="shared" si="435"/>
        <v>0</v>
      </c>
      <c r="BX32" s="186">
        <f t="shared" si="435"/>
        <v>0</v>
      </c>
      <c r="BY32" s="186">
        <f t="shared" si="435"/>
        <v>0</v>
      </c>
      <c r="BZ32" s="186">
        <f t="shared" si="435"/>
        <v>0</v>
      </c>
      <c r="CA32" s="186">
        <f t="shared" si="435"/>
        <v>0</v>
      </c>
      <c r="CB32" s="186">
        <f t="shared" si="435"/>
        <v>0</v>
      </c>
      <c r="CC32" s="186">
        <f t="shared" si="435"/>
        <v>0</v>
      </c>
      <c r="CD32" s="186">
        <f t="shared" si="435"/>
        <v>0</v>
      </c>
      <c r="CE32" s="186">
        <f t="shared" si="435"/>
        <v>0</v>
      </c>
      <c r="CF32" s="186">
        <f t="shared" si="435"/>
        <v>0</v>
      </c>
      <c r="CG32" s="186">
        <f t="shared" si="435"/>
        <v>0</v>
      </c>
      <c r="CH32" s="186"/>
      <c r="CJ32" s="186">
        <f t="shared" si="216"/>
        <v>0</v>
      </c>
      <c r="CK32" s="186">
        <f t="shared" si="217"/>
        <v>0</v>
      </c>
      <c r="CL32" s="186">
        <f t="shared" si="218"/>
        <v>0</v>
      </c>
      <c r="CM32" s="186">
        <f t="shared" si="219"/>
        <v>0</v>
      </c>
      <c r="CN32" s="186">
        <f t="shared" si="220"/>
        <v>0</v>
      </c>
      <c r="CO32" s="186">
        <f t="shared" si="221"/>
        <v>0</v>
      </c>
      <c r="CP32" s="186">
        <f t="shared" si="222"/>
        <v>0</v>
      </c>
      <c r="CQ32" s="186">
        <f t="shared" si="223"/>
        <v>0</v>
      </c>
      <c r="CR32" s="186">
        <f t="shared" si="224"/>
        <v>0</v>
      </c>
      <c r="CS32" s="186">
        <f t="shared" si="225"/>
        <v>0</v>
      </c>
      <c r="CT32" s="186">
        <f t="shared" si="226"/>
        <v>1</v>
      </c>
      <c r="CU32" s="186">
        <f t="shared" si="227"/>
        <v>1</v>
      </c>
      <c r="CV32" s="186">
        <f t="shared" si="228"/>
        <v>1</v>
      </c>
      <c r="CW32" s="186">
        <f t="shared" si="229"/>
        <v>1</v>
      </c>
      <c r="CX32" s="186">
        <f t="shared" si="230"/>
        <v>1</v>
      </c>
      <c r="CY32" s="186">
        <f t="shared" si="231"/>
        <v>1</v>
      </c>
      <c r="CZ32" s="186">
        <f t="shared" si="232"/>
        <v>1</v>
      </c>
      <c r="DA32" s="186">
        <f t="shared" si="233"/>
        <v>1</v>
      </c>
      <c r="DB32" s="186">
        <f t="shared" si="234"/>
        <v>1</v>
      </c>
      <c r="DC32" s="186">
        <f t="shared" si="235"/>
        <v>1</v>
      </c>
      <c r="DD32" s="186">
        <f t="shared" si="236"/>
        <v>1</v>
      </c>
      <c r="DE32" s="186">
        <f t="shared" si="237"/>
        <v>1</v>
      </c>
      <c r="DF32" s="186">
        <f t="shared" si="238"/>
        <v>1</v>
      </c>
      <c r="DG32" s="186">
        <f t="shared" si="239"/>
        <v>1</v>
      </c>
      <c r="DH32" s="186">
        <f t="shared" si="240"/>
        <v>1</v>
      </c>
      <c r="DI32" s="186">
        <f t="shared" si="241"/>
        <v>1</v>
      </c>
      <c r="DJ32" s="186">
        <f t="shared" si="242"/>
        <v>1</v>
      </c>
      <c r="DK32" s="186">
        <f t="shared" si="243"/>
        <v>1</v>
      </c>
      <c r="DL32" s="186">
        <f t="shared" si="244"/>
        <v>1</v>
      </c>
      <c r="DM32" s="186">
        <f t="shared" si="245"/>
        <v>1</v>
      </c>
      <c r="DN32" s="186">
        <f t="shared" si="246"/>
        <v>1</v>
      </c>
      <c r="DO32" s="186">
        <f t="shared" si="247"/>
        <v>1</v>
      </c>
      <c r="DP32" s="186">
        <f t="shared" si="248"/>
        <v>1</v>
      </c>
      <c r="DQ32" s="186">
        <f t="shared" si="249"/>
        <v>1</v>
      </c>
      <c r="DR32" s="186">
        <f t="shared" si="250"/>
        <v>1</v>
      </c>
      <c r="DS32" s="186">
        <f t="shared" si="251"/>
        <v>1</v>
      </c>
      <c r="DT32" s="186">
        <f t="shared" si="252"/>
        <v>1</v>
      </c>
      <c r="DU32" s="186">
        <f t="shared" si="253"/>
        <v>1</v>
      </c>
      <c r="DV32" s="186">
        <f t="shared" si="254"/>
        <v>1</v>
      </c>
      <c r="DW32" s="186">
        <f t="shared" si="255"/>
        <v>1</v>
      </c>
      <c r="DX32" s="186">
        <f t="shared" si="256"/>
        <v>1</v>
      </c>
      <c r="DY32" s="186">
        <f t="shared" si="257"/>
        <v>1</v>
      </c>
      <c r="DZ32" s="186">
        <f t="shared" si="258"/>
        <v>1</v>
      </c>
      <c r="EA32" s="186">
        <f t="shared" si="259"/>
        <v>1</v>
      </c>
      <c r="EB32" s="186">
        <f t="shared" si="260"/>
        <v>1</v>
      </c>
      <c r="EC32" s="186">
        <f t="shared" si="261"/>
        <v>1</v>
      </c>
      <c r="ED32" s="186">
        <f t="shared" si="262"/>
        <v>1</v>
      </c>
      <c r="EE32" s="186">
        <f t="shared" si="263"/>
        <v>1</v>
      </c>
      <c r="EF32" s="186">
        <f t="shared" si="264"/>
        <v>0</v>
      </c>
      <c r="EG32" s="186">
        <f t="shared" si="265"/>
        <v>0</v>
      </c>
      <c r="EH32" s="186">
        <f t="shared" si="266"/>
        <v>0</v>
      </c>
      <c r="EI32" s="186">
        <f t="shared" si="267"/>
        <v>0</v>
      </c>
      <c r="EJ32" s="186">
        <f t="shared" si="268"/>
        <v>0</v>
      </c>
      <c r="EK32" s="186">
        <f t="shared" si="269"/>
        <v>0</v>
      </c>
      <c r="EL32" s="186">
        <f t="shared" si="270"/>
        <v>0</v>
      </c>
      <c r="EM32" s="186">
        <f t="shared" si="271"/>
        <v>0</v>
      </c>
      <c r="EN32" s="186">
        <f t="shared" si="272"/>
        <v>0</v>
      </c>
      <c r="EO32" s="186">
        <f t="shared" si="273"/>
        <v>0</v>
      </c>
      <c r="EP32" s="186">
        <f t="shared" si="274"/>
        <v>0</v>
      </c>
      <c r="EQ32" s="186">
        <f t="shared" si="275"/>
        <v>0</v>
      </c>
      <c r="ER32" s="186">
        <f t="shared" si="276"/>
        <v>0</v>
      </c>
      <c r="ES32" s="186">
        <f t="shared" si="277"/>
        <v>0</v>
      </c>
      <c r="ET32" s="186">
        <f t="shared" si="278"/>
        <v>0</v>
      </c>
      <c r="EU32" s="186">
        <f t="shared" si="279"/>
        <v>0</v>
      </c>
      <c r="EV32" s="186">
        <f t="shared" si="280"/>
        <v>0</v>
      </c>
      <c r="EW32" s="186">
        <f t="shared" si="281"/>
        <v>0</v>
      </c>
      <c r="EX32" s="186">
        <f t="shared" si="282"/>
        <v>0</v>
      </c>
      <c r="EY32" s="186">
        <f t="shared" si="283"/>
        <v>0</v>
      </c>
      <c r="EZ32" s="186">
        <f t="shared" si="284"/>
        <v>0</v>
      </c>
      <c r="FA32" s="186">
        <f t="shared" si="285"/>
        <v>0</v>
      </c>
      <c r="FB32" s="186">
        <f t="shared" si="286"/>
        <v>0</v>
      </c>
      <c r="FC32" s="186">
        <f t="shared" si="287"/>
        <v>0</v>
      </c>
      <c r="FE32" s="187">
        <f t="shared" si="288"/>
        <v>0</v>
      </c>
      <c r="FF32" s="187">
        <f t="shared" si="289"/>
        <v>0</v>
      </c>
      <c r="FG32" s="187">
        <f t="shared" si="290"/>
        <v>0</v>
      </c>
      <c r="FH32" s="187">
        <f t="shared" si="291"/>
        <v>0</v>
      </c>
      <c r="FI32" s="187">
        <f t="shared" si="292"/>
        <v>0</v>
      </c>
      <c r="FJ32" s="187">
        <f t="shared" si="293"/>
        <v>0</v>
      </c>
      <c r="FK32" s="187">
        <f t="shared" si="294"/>
        <v>0</v>
      </c>
      <c r="FL32" s="187">
        <f t="shared" si="295"/>
        <v>0</v>
      </c>
      <c r="FM32" s="187">
        <f t="shared" si="296"/>
        <v>0</v>
      </c>
      <c r="FN32" s="187">
        <f t="shared" si="297"/>
        <v>0</v>
      </c>
      <c r="FO32" s="187">
        <f t="shared" si="298"/>
        <v>0.53333333333333333</v>
      </c>
      <c r="FP32" s="187">
        <f t="shared" si="299"/>
        <v>1.0000000000000002</v>
      </c>
      <c r="FQ32" s="187">
        <f t="shared" si="300"/>
        <v>1.0000000000000002</v>
      </c>
      <c r="FR32" s="187">
        <f t="shared" si="301"/>
        <v>1.0000000000000002</v>
      </c>
      <c r="FS32" s="187">
        <f t="shared" si="302"/>
        <v>1.0000000000000002</v>
      </c>
      <c r="FT32" s="187">
        <f t="shared" si="303"/>
        <v>1</v>
      </c>
      <c r="FU32" s="187">
        <f t="shared" si="304"/>
        <v>1.0000000000000002</v>
      </c>
      <c r="FV32" s="187">
        <f t="shared" si="305"/>
        <v>1</v>
      </c>
      <c r="FW32" s="187">
        <f t="shared" si="306"/>
        <v>1.0000000000000002</v>
      </c>
      <c r="FX32" s="187">
        <f t="shared" si="307"/>
        <v>1.0000000000000002</v>
      </c>
      <c r="FY32" s="187">
        <f t="shared" si="308"/>
        <v>1</v>
      </c>
      <c r="FZ32" s="187">
        <f t="shared" si="309"/>
        <v>1.0000000000000002</v>
      </c>
      <c r="GA32" s="187">
        <f t="shared" si="310"/>
        <v>1</v>
      </c>
      <c r="GB32" s="187">
        <f t="shared" si="311"/>
        <v>1.0000000000000002</v>
      </c>
      <c r="GC32" s="187">
        <f t="shared" si="312"/>
        <v>1.0000000000000002</v>
      </c>
      <c r="GD32" s="187">
        <f t="shared" si="313"/>
        <v>1.0000000000000002</v>
      </c>
      <c r="GE32" s="187">
        <f t="shared" si="314"/>
        <v>1.0000000000000002</v>
      </c>
      <c r="GF32" s="187">
        <f t="shared" si="315"/>
        <v>1</v>
      </c>
      <c r="GG32" s="187">
        <f t="shared" si="316"/>
        <v>1.0000000000000002</v>
      </c>
      <c r="GH32" s="187">
        <f t="shared" si="317"/>
        <v>1</v>
      </c>
      <c r="GI32" s="187">
        <f t="shared" si="318"/>
        <v>1.0000000000000002</v>
      </c>
      <c r="GJ32" s="187">
        <f t="shared" si="319"/>
        <v>1.0000000000000002</v>
      </c>
      <c r="GK32" s="187">
        <f t="shared" si="320"/>
        <v>1</v>
      </c>
      <c r="GL32" s="187">
        <f t="shared" si="321"/>
        <v>1.0000000000000002</v>
      </c>
      <c r="GM32" s="187">
        <f t="shared" si="322"/>
        <v>1</v>
      </c>
      <c r="GN32" s="187">
        <f t="shared" si="323"/>
        <v>1.0000000000000002</v>
      </c>
      <c r="GO32" s="187">
        <f t="shared" si="324"/>
        <v>1.0000000000000002</v>
      </c>
      <c r="GP32" s="187">
        <f t="shared" si="325"/>
        <v>1.0000000000000002</v>
      </c>
      <c r="GQ32" s="187">
        <f t="shared" si="326"/>
        <v>1.0000000000000002</v>
      </c>
      <c r="GR32" s="187">
        <f t="shared" si="327"/>
        <v>1</v>
      </c>
      <c r="GS32" s="187">
        <f t="shared" si="328"/>
        <v>1.0000000000000002</v>
      </c>
      <c r="GT32" s="187">
        <f t="shared" si="329"/>
        <v>1</v>
      </c>
      <c r="GU32" s="187">
        <f t="shared" si="330"/>
        <v>1.0000000000000002</v>
      </c>
      <c r="GV32" s="187">
        <f t="shared" si="331"/>
        <v>1.0000000000000002</v>
      </c>
      <c r="GW32" s="187">
        <f t="shared" si="332"/>
        <v>1</v>
      </c>
      <c r="GX32" s="187">
        <f t="shared" si="333"/>
        <v>1.0000000000000002</v>
      </c>
      <c r="GY32" s="187">
        <f t="shared" si="334"/>
        <v>1</v>
      </c>
      <c r="GZ32" s="187">
        <f t="shared" si="335"/>
        <v>1.0000000000000002</v>
      </c>
      <c r="HA32" s="187">
        <f t="shared" si="336"/>
        <v>0</v>
      </c>
      <c r="HB32" s="187">
        <f t="shared" si="337"/>
        <v>0</v>
      </c>
      <c r="HC32" s="187">
        <f t="shared" si="338"/>
        <v>0</v>
      </c>
      <c r="HD32" s="187">
        <f t="shared" si="339"/>
        <v>0</v>
      </c>
      <c r="HE32" s="187">
        <f t="shared" si="340"/>
        <v>0</v>
      </c>
      <c r="HF32" s="187">
        <f t="shared" si="341"/>
        <v>0</v>
      </c>
      <c r="HG32" s="187">
        <f t="shared" si="342"/>
        <v>0</v>
      </c>
      <c r="HH32" s="187">
        <f t="shared" si="343"/>
        <v>0</v>
      </c>
      <c r="HI32" s="187">
        <f t="shared" si="344"/>
        <v>0</v>
      </c>
      <c r="HJ32" s="187">
        <f t="shared" si="345"/>
        <v>0</v>
      </c>
      <c r="HK32" s="187">
        <f t="shared" si="346"/>
        <v>0</v>
      </c>
      <c r="HL32" s="187">
        <f t="shared" si="347"/>
        <v>0</v>
      </c>
      <c r="HM32" s="187">
        <f t="shared" si="348"/>
        <v>0</v>
      </c>
      <c r="HN32" s="187">
        <f t="shared" si="349"/>
        <v>0</v>
      </c>
      <c r="HO32" s="187">
        <f t="shared" si="350"/>
        <v>0</v>
      </c>
      <c r="HP32" s="187">
        <f t="shared" si="351"/>
        <v>0</v>
      </c>
      <c r="HQ32" s="187">
        <f t="shared" si="352"/>
        <v>0</v>
      </c>
      <c r="HR32" s="187">
        <f t="shared" si="353"/>
        <v>0</v>
      </c>
      <c r="HS32" s="187">
        <f t="shared" si="354"/>
        <v>0</v>
      </c>
      <c r="HT32" s="187">
        <f t="shared" si="355"/>
        <v>0</v>
      </c>
      <c r="HU32" s="187">
        <f t="shared" si="356"/>
        <v>0</v>
      </c>
      <c r="HV32" s="187">
        <f t="shared" si="357"/>
        <v>0</v>
      </c>
      <c r="HW32" s="187">
        <f t="shared" si="358"/>
        <v>0</v>
      </c>
      <c r="HX32" s="187">
        <f t="shared" si="359"/>
        <v>0</v>
      </c>
      <c r="HY32" s="187"/>
      <c r="IB32" s="188">
        <f t="shared" si="360"/>
        <v>0</v>
      </c>
      <c r="IC32" s="188">
        <f t="shared" si="361"/>
        <v>0</v>
      </c>
      <c r="ID32" s="188">
        <f t="shared" si="362"/>
        <v>0</v>
      </c>
      <c r="IE32" s="188">
        <f t="shared" si="363"/>
        <v>0</v>
      </c>
      <c r="IF32" s="188">
        <f t="shared" si="364"/>
        <v>0</v>
      </c>
      <c r="IG32" s="188">
        <f t="shared" si="365"/>
        <v>0</v>
      </c>
      <c r="IH32" s="188">
        <f t="shared" si="366"/>
        <v>0</v>
      </c>
      <c r="II32" s="188">
        <f t="shared" si="367"/>
        <v>0</v>
      </c>
      <c r="IJ32" s="188">
        <f t="shared" si="368"/>
        <v>0</v>
      </c>
      <c r="IK32" s="188">
        <f t="shared" si="369"/>
        <v>0</v>
      </c>
      <c r="IL32" s="188">
        <f t="shared" si="370"/>
        <v>85</v>
      </c>
      <c r="IM32" s="188">
        <f t="shared" si="371"/>
        <v>85</v>
      </c>
      <c r="IN32" s="188">
        <f t="shared" si="372"/>
        <v>85</v>
      </c>
      <c r="IO32" s="188">
        <f t="shared" si="373"/>
        <v>85</v>
      </c>
      <c r="IP32" s="188">
        <f t="shared" si="374"/>
        <v>85</v>
      </c>
      <c r="IQ32" s="188">
        <f t="shared" si="375"/>
        <v>85</v>
      </c>
      <c r="IR32" s="188">
        <f t="shared" si="376"/>
        <v>85</v>
      </c>
      <c r="IS32" s="188">
        <f t="shared" si="377"/>
        <v>85</v>
      </c>
      <c r="IT32" s="188">
        <f t="shared" si="378"/>
        <v>85</v>
      </c>
      <c r="IU32" s="188">
        <f t="shared" si="379"/>
        <v>85</v>
      </c>
      <c r="IV32" s="188">
        <f t="shared" si="380"/>
        <v>85</v>
      </c>
      <c r="IW32" s="188">
        <f t="shared" si="381"/>
        <v>85</v>
      </c>
      <c r="IX32" s="188">
        <f t="shared" si="382"/>
        <v>85</v>
      </c>
      <c r="IY32" s="188">
        <f t="shared" si="383"/>
        <v>85</v>
      </c>
      <c r="IZ32" s="188">
        <f t="shared" si="384"/>
        <v>85</v>
      </c>
      <c r="JA32" s="188">
        <f t="shared" si="385"/>
        <v>85</v>
      </c>
      <c r="JB32" s="188">
        <f t="shared" si="386"/>
        <v>85</v>
      </c>
      <c r="JC32" s="188">
        <f t="shared" si="387"/>
        <v>85</v>
      </c>
      <c r="JD32" s="188">
        <f t="shared" si="388"/>
        <v>85</v>
      </c>
      <c r="JE32" s="188">
        <f t="shared" si="389"/>
        <v>85</v>
      </c>
      <c r="JF32" s="188">
        <f t="shared" si="390"/>
        <v>85</v>
      </c>
      <c r="JG32" s="188">
        <f t="shared" si="391"/>
        <v>85</v>
      </c>
      <c r="JH32" s="188">
        <f t="shared" si="392"/>
        <v>85</v>
      </c>
      <c r="JI32" s="188">
        <f t="shared" si="393"/>
        <v>85</v>
      </c>
      <c r="JJ32" s="188">
        <f t="shared" si="394"/>
        <v>85</v>
      </c>
      <c r="JK32" s="188">
        <f t="shared" si="395"/>
        <v>85</v>
      </c>
      <c r="JL32" s="188">
        <f t="shared" si="396"/>
        <v>85</v>
      </c>
      <c r="JM32" s="188">
        <f t="shared" si="397"/>
        <v>85</v>
      </c>
      <c r="JN32" s="188">
        <f t="shared" si="398"/>
        <v>85</v>
      </c>
      <c r="JO32" s="188">
        <f t="shared" si="399"/>
        <v>85</v>
      </c>
      <c r="JP32" s="188">
        <f t="shared" si="400"/>
        <v>85</v>
      </c>
      <c r="JQ32" s="188">
        <f t="shared" si="401"/>
        <v>85</v>
      </c>
      <c r="JR32" s="188">
        <f t="shared" si="402"/>
        <v>85</v>
      </c>
      <c r="JS32" s="188">
        <f t="shared" si="403"/>
        <v>85</v>
      </c>
      <c r="JT32" s="188">
        <f t="shared" si="404"/>
        <v>85</v>
      </c>
      <c r="JU32" s="188">
        <f t="shared" si="405"/>
        <v>85</v>
      </c>
      <c r="JV32" s="188">
        <f t="shared" si="406"/>
        <v>85</v>
      </c>
      <c r="JW32" s="188">
        <f t="shared" si="407"/>
        <v>85</v>
      </c>
      <c r="JX32" s="188">
        <f t="shared" si="408"/>
        <v>0</v>
      </c>
      <c r="JY32" s="188">
        <f t="shared" si="409"/>
        <v>0</v>
      </c>
      <c r="JZ32" s="188">
        <f t="shared" si="410"/>
        <v>0</v>
      </c>
      <c r="KA32" s="188">
        <f t="shared" si="411"/>
        <v>0</v>
      </c>
      <c r="KB32" s="188">
        <f t="shared" si="412"/>
        <v>0</v>
      </c>
      <c r="KC32" s="188">
        <f t="shared" si="413"/>
        <v>0</v>
      </c>
      <c r="KD32" s="188">
        <f t="shared" si="414"/>
        <v>0</v>
      </c>
      <c r="KE32" s="188">
        <f t="shared" si="415"/>
        <v>0</v>
      </c>
      <c r="KF32" s="188">
        <f t="shared" si="416"/>
        <v>0</v>
      </c>
      <c r="KG32" s="188">
        <f t="shared" si="417"/>
        <v>0</v>
      </c>
      <c r="KH32" s="188">
        <f t="shared" si="418"/>
        <v>0</v>
      </c>
      <c r="KI32" s="188">
        <f t="shared" si="419"/>
        <v>0</v>
      </c>
      <c r="KJ32" s="188">
        <f t="shared" si="420"/>
        <v>0</v>
      </c>
      <c r="KK32" s="188">
        <f t="shared" si="421"/>
        <v>0</v>
      </c>
      <c r="KL32" s="188">
        <f t="shared" si="422"/>
        <v>0</v>
      </c>
      <c r="KM32" s="188">
        <f t="shared" si="423"/>
        <v>0</v>
      </c>
      <c r="KN32" s="188">
        <f t="shared" si="424"/>
        <v>0</v>
      </c>
      <c r="KO32" s="188">
        <f t="shared" si="425"/>
        <v>0</v>
      </c>
      <c r="KP32" s="188">
        <f t="shared" si="426"/>
        <v>0</v>
      </c>
      <c r="KQ32" s="188">
        <f t="shared" si="427"/>
        <v>0</v>
      </c>
      <c r="KR32" s="188">
        <f t="shared" si="428"/>
        <v>0</v>
      </c>
      <c r="KS32" s="188">
        <f t="shared" si="429"/>
        <v>0</v>
      </c>
      <c r="KT32" s="188">
        <f t="shared" si="430"/>
        <v>0</v>
      </c>
      <c r="KU32" s="188">
        <f t="shared" si="431"/>
        <v>0</v>
      </c>
    </row>
    <row r="33" spans="1:307" s="95" customFormat="1" ht="15.6" x14ac:dyDescent="0.3">
      <c r="A33" s="157" t="s">
        <v>88</v>
      </c>
      <c r="B33" s="112" t="s">
        <v>743</v>
      </c>
      <c r="C33" s="112" t="s">
        <v>744</v>
      </c>
      <c r="D33" s="113"/>
      <c r="E33" s="113" t="s">
        <v>118</v>
      </c>
      <c r="F33" s="113">
        <v>1</v>
      </c>
      <c r="G33" s="114">
        <v>87000</v>
      </c>
      <c r="H33" s="115"/>
      <c r="I33" s="116">
        <v>0.107</v>
      </c>
      <c r="J33" s="114">
        <v>85</v>
      </c>
      <c r="K33" s="117">
        <v>44931</v>
      </c>
      <c r="L33" s="118">
        <v>46022</v>
      </c>
      <c r="M33" s="119"/>
      <c r="N33" s="186">
        <f t="shared" si="654"/>
        <v>0</v>
      </c>
      <c r="O33" s="186">
        <f t="shared" si="654"/>
        <v>0</v>
      </c>
      <c r="P33" s="186">
        <f t="shared" si="654"/>
        <v>0</v>
      </c>
      <c r="Q33" s="186">
        <f t="shared" si="654"/>
        <v>0</v>
      </c>
      <c r="R33" s="186">
        <f t="shared" si="654"/>
        <v>0</v>
      </c>
      <c r="S33" s="186">
        <f t="shared" si="654"/>
        <v>0</v>
      </c>
      <c r="T33" s="186">
        <f t="shared" si="654"/>
        <v>0</v>
      </c>
      <c r="U33" s="186">
        <f t="shared" si="654"/>
        <v>0</v>
      </c>
      <c r="V33" s="186">
        <f t="shared" si="654"/>
        <v>0</v>
      </c>
      <c r="W33" s="186">
        <f t="shared" si="654"/>
        <v>0</v>
      </c>
      <c r="X33" s="186">
        <f t="shared" si="654"/>
        <v>0</v>
      </c>
      <c r="Y33" s="186">
        <f t="shared" si="654"/>
        <v>0</v>
      </c>
      <c r="Z33" s="186">
        <f t="shared" si="654"/>
        <v>7124.2273972602743</v>
      </c>
      <c r="AA33" s="186">
        <f t="shared" si="654"/>
        <v>7388.0876712328773</v>
      </c>
      <c r="AB33" s="186">
        <f t="shared" si="654"/>
        <v>8179.6684931506843</v>
      </c>
      <c r="AC33" s="186">
        <f t="shared" si="654"/>
        <v>7915.8082191780823</v>
      </c>
      <c r="AD33" s="186">
        <f t="shared" si="652"/>
        <v>8179.6684931506843</v>
      </c>
      <c r="AE33" s="186">
        <f t="shared" si="652"/>
        <v>7915.8082191780823</v>
      </c>
      <c r="AF33" s="186">
        <f t="shared" si="652"/>
        <v>8179.6684931506843</v>
      </c>
      <c r="AG33" s="186">
        <f t="shared" si="652"/>
        <v>8179.6684931506843</v>
      </c>
      <c r="AH33" s="186">
        <f t="shared" si="652"/>
        <v>7915.8082191780823</v>
      </c>
      <c r="AI33" s="186">
        <f t="shared" si="652"/>
        <v>8179.6684931506843</v>
      </c>
      <c r="AJ33" s="186">
        <f t="shared" si="652"/>
        <v>7915.8082191780823</v>
      </c>
      <c r="AK33" s="186">
        <f t="shared" si="652"/>
        <v>8179.6684931506843</v>
      </c>
      <c r="AL33" s="186">
        <f t="shared" si="652"/>
        <v>8179.6684931506843</v>
      </c>
      <c r="AM33" s="186">
        <f t="shared" si="652"/>
        <v>7651.9479452054802</v>
      </c>
      <c r="AN33" s="186">
        <f t="shared" si="652"/>
        <v>8179.6684931506843</v>
      </c>
      <c r="AO33" s="186">
        <f t="shared" si="652"/>
        <v>7915.8082191780823</v>
      </c>
      <c r="AP33" s="186">
        <f t="shared" si="652"/>
        <v>8179.6684931506843</v>
      </c>
      <c r="AQ33" s="186">
        <f t="shared" si="652"/>
        <v>7915.8082191780823</v>
      </c>
      <c r="AR33" s="186">
        <f t="shared" si="432"/>
        <v>8179.6684931506843</v>
      </c>
      <c r="AS33" s="186">
        <f t="shared" si="432"/>
        <v>8179.6684931506843</v>
      </c>
      <c r="AT33" s="186">
        <f t="shared" si="655"/>
        <v>7915.8082191780823</v>
      </c>
      <c r="AU33" s="186">
        <f t="shared" si="655"/>
        <v>8179.6684931506843</v>
      </c>
      <c r="AV33" s="186">
        <f t="shared" si="655"/>
        <v>7915.8082191780823</v>
      </c>
      <c r="AW33" s="186">
        <f t="shared" si="655"/>
        <v>8179.6684931506843</v>
      </c>
      <c r="AX33" s="186">
        <f t="shared" si="655"/>
        <v>8179.6684931506843</v>
      </c>
      <c r="AY33" s="186">
        <f t="shared" si="655"/>
        <v>7388.0876712328773</v>
      </c>
      <c r="AZ33" s="186">
        <f t="shared" si="655"/>
        <v>8179.6684931506843</v>
      </c>
      <c r="BA33" s="186">
        <f t="shared" si="655"/>
        <v>7915.8082191780823</v>
      </c>
      <c r="BB33" s="186">
        <f t="shared" si="655"/>
        <v>8179.6684931506843</v>
      </c>
      <c r="BC33" s="186">
        <f t="shared" si="655"/>
        <v>7915.8082191780823</v>
      </c>
      <c r="BD33" s="186">
        <f t="shared" si="655"/>
        <v>8179.6684931506843</v>
      </c>
      <c r="BE33" s="186">
        <f t="shared" si="655"/>
        <v>8179.6684931506843</v>
      </c>
      <c r="BF33" s="186">
        <f t="shared" si="655"/>
        <v>7915.8082191780823</v>
      </c>
      <c r="BG33" s="186">
        <f t="shared" si="655"/>
        <v>8179.6684931506843</v>
      </c>
      <c r="BH33" s="186">
        <f t="shared" si="655"/>
        <v>7915.8082191780823</v>
      </c>
      <c r="BI33" s="186">
        <f t="shared" si="655"/>
        <v>8179.6684931506843</v>
      </c>
      <c r="BJ33" s="186">
        <f t="shared" si="653"/>
        <v>0</v>
      </c>
      <c r="BK33" s="186">
        <f t="shared" si="653"/>
        <v>0</v>
      </c>
      <c r="BL33" s="186">
        <f t="shared" si="653"/>
        <v>0</v>
      </c>
      <c r="BM33" s="186">
        <f t="shared" si="653"/>
        <v>0</v>
      </c>
      <c r="BN33" s="186">
        <f t="shared" si="653"/>
        <v>0</v>
      </c>
      <c r="BO33" s="186">
        <f t="shared" si="653"/>
        <v>0</v>
      </c>
      <c r="BP33" s="186">
        <f t="shared" si="653"/>
        <v>0</v>
      </c>
      <c r="BQ33" s="186">
        <f t="shared" si="653"/>
        <v>0</v>
      </c>
      <c r="BR33" s="186">
        <f t="shared" si="653"/>
        <v>0</v>
      </c>
      <c r="BS33" s="186">
        <f t="shared" si="653"/>
        <v>0</v>
      </c>
      <c r="BT33" s="186">
        <f t="shared" si="653"/>
        <v>0</v>
      </c>
      <c r="BU33" s="186">
        <f t="shared" si="653"/>
        <v>0</v>
      </c>
      <c r="BV33" s="186">
        <f t="shared" si="435"/>
        <v>0</v>
      </c>
      <c r="BW33" s="186">
        <f t="shared" si="435"/>
        <v>0</v>
      </c>
      <c r="BX33" s="186">
        <f t="shared" si="435"/>
        <v>0</v>
      </c>
      <c r="BY33" s="186">
        <f t="shared" si="435"/>
        <v>0</v>
      </c>
      <c r="BZ33" s="186">
        <f t="shared" si="435"/>
        <v>0</v>
      </c>
      <c r="CA33" s="186">
        <f t="shared" si="435"/>
        <v>0</v>
      </c>
      <c r="CB33" s="186">
        <f t="shared" si="435"/>
        <v>0</v>
      </c>
      <c r="CC33" s="186">
        <f t="shared" si="435"/>
        <v>0</v>
      </c>
      <c r="CD33" s="186">
        <f t="shared" si="435"/>
        <v>0</v>
      </c>
      <c r="CE33" s="186">
        <f t="shared" si="435"/>
        <v>0</v>
      </c>
      <c r="CF33" s="186">
        <f t="shared" si="435"/>
        <v>0</v>
      </c>
      <c r="CG33" s="186">
        <f t="shared" si="435"/>
        <v>0</v>
      </c>
      <c r="CH33" s="186"/>
      <c r="CJ33" s="186">
        <f t="shared" si="216"/>
        <v>0</v>
      </c>
      <c r="CK33" s="186">
        <f t="shared" si="217"/>
        <v>0</v>
      </c>
      <c r="CL33" s="186">
        <f t="shared" si="218"/>
        <v>0</v>
      </c>
      <c r="CM33" s="186">
        <f t="shared" si="219"/>
        <v>0</v>
      </c>
      <c r="CN33" s="186">
        <f t="shared" si="220"/>
        <v>0</v>
      </c>
      <c r="CO33" s="186">
        <f t="shared" si="221"/>
        <v>0</v>
      </c>
      <c r="CP33" s="186">
        <f t="shared" si="222"/>
        <v>0</v>
      </c>
      <c r="CQ33" s="186">
        <f t="shared" si="223"/>
        <v>0</v>
      </c>
      <c r="CR33" s="186">
        <f t="shared" si="224"/>
        <v>0</v>
      </c>
      <c r="CS33" s="186">
        <f t="shared" si="225"/>
        <v>0</v>
      </c>
      <c r="CT33" s="186">
        <f t="shared" si="226"/>
        <v>0</v>
      </c>
      <c r="CU33" s="186">
        <f t="shared" si="227"/>
        <v>0</v>
      </c>
      <c r="CV33" s="186">
        <f t="shared" si="228"/>
        <v>1</v>
      </c>
      <c r="CW33" s="186">
        <f t="shared" si="229"/>
        <v>1</v>
      </c>
      <c r="CX33" s="186">
        <f t="shared" si="230"/>
        <v>1</v>
      </c>
      <c r="CY33" s="186">
        <f t="shared" si="231"/>
        <v>1</v>
      </c>
      <c r="CZ33" s="186">
        <f t="shared" si="232"/>
        <v>1</v>
      </c>
      <c r="DA33" s="186">
        <f t="shared" si="233"/>
        <v>1</v>
      </c>
      <c r="DB33" s="186">
        <f t="shared" si="234"/>
        <v>1</v>
      </c>
      <c r="DC33" s="186">
        <f t="shared" si="235"/>
        <v>1</v>
      </c>
      <c r="DD33" s="186">
        <f t="shared" si="236"/>
        <v>1</v>
      </c>
      <c r="DE33" s="186">
        <f t="shared" si="237"/>
        <v>1</v>
      </c>
      <c r="DF33" s="186">
        <f t="shared" si="238"/>
        <v>1</v>
      </c>
      <c r="DG33" s="186">
        <f t="shared" si="239"/>
        <v>1</v>
      </c>
      <c r="DH33" s="186">
        <f t="shared" si="240"/>
        <v>1</v>
      </c>
      <c r="DI33" s="186">
        <f t="shared" si="241"/>
        <v>1</v>
      </c>
      <c r="DJ33" s="186">
        <f t="shared" si="242"/>
        <v>1</v>
      </c>
      <c r="DK33" s="186">
        <f t="shared" si="243"/>
        <v>1</v>
      </c>
      <c r="DL33" s="186">
        <f t="shared" si="244"/>
        <v>1</v>
      </c>
      <c r="DM33" s="186">
        <f t="shared" si="245"/>
        <v>1</v>
      </c>
      <c r="DN33" s="186">
        <f t="shared" si="246"/>
        <v>1</v>
      </c>
      <c r="DO33" s="186">
        <f t="shared" si="247"/>
        <v>1</v>
      </c>
      <c r="DP33" s="186">
        <f t="shared" si="248"/>
        <v>1</v>
      </c>
      <c r="DQ33" s="186">
        <f t="shared" si="249"/>
        <v>1</v>
      </c>
      <c r="DR33" s="186">
        <f t="shared" si="250"/>
        <v>1</v>
      </c>
      <c r="DS33" s="186">
        <f t="shared" si="251"/>
        <v>1</v>
      </c>
      <c r="DT33" s="186">
        <f t="shared" si="252"/>
        <v>1</v>
      </c>
      <c r="DU33" s="186">
        <f t="shared" si="253"/>
        <v>1</v>
      </c>
      <c r="DV33" s="186">
        <f t="shared" si="254"/>
        <v>1</v>
      </c>
      <c r="DW33" s="186">
        <f t="shared" si="255"/>
        <v>1</v>
      </c>
      <c r="DX33" s="186">
        <f t="shared" si="256"/>
        <v>1</v>
      </c>
      <c r="DY33" s="186">
        <f t="shared" si="257"/>
        <v>1</v>
      </c>
      <c r="DZ33" s="186">
        <f t="shared" si="258"/>
        <v>1</v>
      </c>
      <c r="EA33" s="186">
        <f t="shared" si="259"/>
        <v>1</v>
      </c>
      <c r="EB33" s="186">
        <f t="shared" si="260"/>
        <v>1</v>
      </c>
      <c r="EC33" s="186">
        <f t="shared" si="261"/>
        <v>1</v>
      </c>
      <c r="ED33" s="186">
        <f t="shared" si="262"/>
        <v>1</v>
      </c>
      <c r="EE33" s="186">
        <f t="shared" si="263"/>
        <v>1</v>
      </c>
      <c r="EF33" s="186">
        <f t="shared" si="264"/>
        <v>0</v>
      </c>
      <c r="EG33" s="186">
        <f t="shared" si="265"/>
        <v>0</v>
      </c>
      <c r="EH33" s="186">
        <f t="shared" si="266"/>
        <v>0</v>
      </c>
      <c r="EI33" s="186">
        <f t="shared" si="267"/>
        <v>0</v>
      </c>
      <c r="EJ33" s="186">
        <f t="shared" si="268"/>
        <v>0</v>
      </c>
      <c r="EK33" s="186">
        <f t="shared" si="269"/>
        <v>0</v>
      </c>
      <c r="EL33" s="186">
        <f t="shared" si="270"/>
        <v>0</v>
      </c>
      <c r="EM33" s="186">
        <f t="shared" si="271"/>
        <v>0</v>
      </c>
      <c r="EN33" s="186">
        <f t="shared" si="272"/>
        <v>0</v>
      </c>
      <c r="EO33" s="186">
        <f t="shared" si="273"/>
        <v>0</v>
      </c>
      <c r="EP33" s="186">
        <f t="shared" si="274"/>
        <v>0</v>
      </c>
      <c r="EQ33" s="186">
        <f t="shared" si="275"/>
        <v>0</v>
      </c>
      <c r="ER33" s="186">
        <f t="shared" si="276"/>
        <v>0</v>
      </c>
      <c r="ES33" s="186">
        <f t="shared" si="277"/>
        <v>0</v>
      </c>
      <c r="ET33" s="186">
        <f t="shared" si="278"/>
        <v>0</v>
      </c>
      <c r="EU33" s="186">
        <f t="shared" si="279"/>
        <v>0</v>
      </c>
      <c r="EV33" s="186">
        <f t="shared" si="280"/>
        <v>0</v>
      </c>
      <c r="EW33" s="186">
        <f t="shared" si="281"/>
        <v>0</v>
      </c>
      <c r="EX33" s="186">
        <f t="shared" si="282"/>
        <v>0</v>
      </c>
      <c r="EY33" s="186">
        <f t="shared" si="283"/>
        <v>0</v>
      </c>
      <c r="EZ33" s="186">
        <f t="shared" si="284"/>
        <v>0</v>
      </c>
      <c r="FA33" s="186">
        <f t="shared" si="285"/>
        <v>0</v>
      </c>
      <c r="FB33" s="186">
        <f t="shared" si="286"/>
        <v>0</v>
      </c>
      <c r="FC33" s="186">
        <f t="shared" si="287"/>
        <v>0</v>
      </c>
      <c r="FE33" s="187">
        <f t="shared" si="288"/>
        <v>0</v>
      </c>
      <c r="FF33" s="187">
        <f t="shared" si="289"/>
        <v>0</v>
      </c>
      <c r="FG33" s="187">
        <f t="shared" si="290"/>
        <v>0</v>
      </c>
      <c r="FH33" s="187">
        <f t="shared" si="291"/>
        <v>0</v>
      </c>
      <c r="FI33" s="187">
        <f t="shared" si="292"/>
        <v>0</v>
      </c>
      <c r="FJ33" s="187">
        <f t="shared" si="293"/>
        <v>0</v>
      </c>
      <c r="FK33" s="187">
        <f t="shared" si="294"/>
        <v>0</v>
      </c>
      <c r="FL33" s="187">
        <f t="shared" si="295"/>
        <v>0</v>
      </c>
      <c r="FM33" s="187">
        <f t="shared" si="296"/>
        <v>0</v>
      </c>
      <c r="FN33" s="187">
        <f t="shared" si="297"/>
        <v>0</v>
      </c>
      <c r="FO33" s="187">
        <f t="shared" si="298"/>
        <v>0</v>
      </c>
      <c r="FP33" s="187">
        <f t="shared" si="299"/>
        <v>0</v>
      </c>
      <c r="FQ33" s="187">
        <f t="shared" si="300"/>
        <v>0.87096774193548399</v>
      </c>
      <c r="FR33" s="187">
        <f t="shared" si="301"/>
        <v>1.0000000000000002</v>
      </c>
      <c r="FS33" s="187">
        <f t="shared" si="302"/>
        <v>1</v>
      </c>
      <c r="FT33" s="187">
        <f t="shared" si="303"/>
        <v>1</v>
      </c>
      <c r="FU33" s="187">
        <f t="shared" si="304"/>
        <v>1</v>
      </c>
      <c r="FV33" s="187">
        <f t="shared" si="305"/>
        <v>1</v>
      </c>
      <c r="FW33" s="187">
        <f t="shared" si="306"/>
        <v>1</v>
      </c>
      <c r="FX33" s="187">
        <f t="shared" si="307"/>
        <v>1</v>
      </c>
      <c r="FY33" s="187">
        <f t="shared" si="308"/>
        <v>1</v>
      </c>
      <c r="FZ33" s="187">
        <f t="shared" si="309"/>
        <v>1</v>
      </c>
      <c r="GA33" s="187">
        <f t="shared" si="310"/>
        <v>1</v>
      </c>
      <c r="GB33" s="187">
        <f t="shared" si="311"/>
        <v>1</v>
      </c>
      <c r="GC33" s="187">
        <f t="shared" si="312"/>
        <v>1</v>
      </c>
      <c r="GD33" s="187">
        <f t="shared" si="313"/>
        <v>1.0000000000000002</v>
      </c>
      <c r="GE33" s="187">
        <f t="shared" si="314"/>
        <v>1</v>
      </c>
      <c r="GF33" s="187">
        <f t="shared" si="315"/>
        <v>1</v>
      </c>
      <c r="GG33" s="187">
        <f t="shared" si="316"/>
        <v>1</v>
      </c>
      <c r="GH33" s="187">
        <f t="shared" si="317"/>
        <v>1</v>
      </c>
      <c r="GI33" s="187">
        <f t="shared" si="318"/>
        <v>1</v>
      </c>
      <c r="GJ33" s="187">
        <f t="shared" si="319"/>
        <v>1</v>
      </c>
      <c r="GK33" s="187">
        <f t="shared" si="320"/>
        <v>1</v>
      </c>
      <c r="GL33" s="187">
        <f t="shared" si="321"/>
        <v>1</v>
      </c>
      <c r="GM33" s="187">
        <f t="shared" si="322"/>
        <v>1</v>
      </c>
      <c r="GN33" s="187">
        <f t="shared" si="323"/>
        <v>1</v>
      </c>
      <c r="GO33" s="187">
        <f t="shared" si="324"/>
        <v>1</v>
      </c>
      <c r="GP33" s="187">
        <f t="shared" si="325"/>
        <v>1.0000000000000002</v>
      </c>
      <c r="GQ33" s="187">
        <f t="shared" si="326"/>
        <v>1</v>
      </c>
      <c r="GR33" s="187">
        <f t="shared" si="327"/>
        <v>1</v>
      </c>
      <c r="GS33" s="187">
        <f t="shared" si="328"/>
        <v>1</v>
      </c>
      <c r="GT33" s="187">
        <f t="shared" si="329"/>
        <v>1</v>
      </c>
      <c r="GU33" s="187">
        <f t="shared" si="330"/>
        <v>1</v>
      </c>
      <c r="GV33" s="187">
        <f t="shared" si="331"/>
        <v>1</v>
      </c>
      <c r="GW33" s="187">
        <f t="shared" si="332"/>
        <v>1</v>
      </c>
      <c r="GX33" s="187">
        <f t="shared" si="333"/>
        <v>1</v>
      </c>
      <c r="GY33" s="187">
        <f t="shared" si="334"/>
        <v>1</v>
      </c>
      <c r="GZ33" s="187">
        <f t="shared" si="335"/>
        <v>1</v>
      </c>
      <c r="HA33" s="187">
        <f t="shared" si="336"/>
        <v>0</v>
      </c>
      <c r="HB33" s="187">
        <f t="shared" si="337"/>
        <v>0</v>
      </c>
      <c r="HC33" s="187">
        <f t="shared" si="338"/>
        <v>0</v>
      </c>
      <c r="HD33" s="187">
        <f t="shared" si="339"/>
        <v>0</v>
      </c>
      <c r="HE33" s="187">
        <f t="shared" si="340"/>
        <v>0</v>
      </c>
      <c r="HF33" s="187">
        <f t="shared" si="341"/>
        <v>0</v>
      </c>
      <c r="HG33" s="187">
        <f t="shared" si="342"/>
        <v>0</v>
      </c>
      <c r="HH33" s="187">
        <f t="shared" si="343"/>
        <v>0</v>
      </c>
      <c r="HI33" s="187">
        <f t="shared" si="344"/>
        <v>0</v>
      </c>
      <c r="HJ33" s="187">
        <f t="shared" si="345"/>
        <v>0</v>
      </c>
      <c r="HK33" s="187">
        <f t="shared" si="346"/>
        <v>0</v>
      </c>
      <c r="HL33" s="187">
        <f t="shared" si="347"/>
        <v>0</v>
      </c>
      <c r="HM33" s="187">
        <f t="shared" si="348"/>
        <v>0</v>
      </c>
      <c r="HN33" s="187">
        <f t="shared" si="349"/>
        <v>0</v>
      </c>
      <c r="HO33" s="187">
        <f t="shared" si="350"/>
        <v>0</v>
      </c>
      <c r="HP33" s="187">
        <f t="shared" si="351"/>
        <v>0</v>
      </c>
      <c r="HQ33" s="187">
        <f t="shared" si="352"/>
        <v>0</v>
      </c>
      <c r="HR33" s="187">
        <f t="shared" si="353"/>
        <v>0</v>
      </c>
      <c r="HS33" s="187">
        <f t="shared" si="354"/>
        <v>0</v>
      </c>
      <c r="HT33" s="187">
        <f t="shared" si="355"/>
        <v>0</v>
      </c>
      <c r="HU33" s="187">
        <f t="shared" si="356"/>
        <v>0</v>
      </c>
      <c r="HV33" s="187">
        <f t="shared" si="357"/>
        <v>0</v>
      </c>
      <c r="HW33" s="187">
        <f t="shared" si="358"/>
        <v>0</v>
      </c>
      <c r="HX33" s="187">
        <f t="shared" si="359"/>
        <v>0</v>
      </c>
      <c r="HY33" s="187"/>
      <c r="IB33" s="188">
        <f t="shared" si="360"/>
        <v>0</v>
      </c>
      <c r="IC33" s="188">
        <f t="shared" si="361"/>
        <v>0</v>
      </c>
      <c r="ID33" s="188">
        <f t="shared" si="362"/>
        <v>0</v>
      </c>
      <c r="IE33" s="188">
        <f t="shared" si="363"/>
        <v>0</v>
      </c>
      <c r="IF33" s="188">
        <f t="shared" si="364"/>
        <v>0</v>
      </c>
      <c r="IG33" s="188">
        <f t="shared" si="365"/>
        <v>0</v>
      </c>
      <c r="IH33" s="188">
        <f t="shared" si="366"/>
        <v>0</v>
      </c>
      <c r="II33" s="188">
        <f t="shared" si="367"/>
        <v>0</v>
      </c>
      <c r="IJ33" s="188">
        <f t="shared" si="368"/>
        <v>0</v>
      </c>
      <c r="IK33" s="188">
        <f t="shared" si="369"/>
        <v>0</v>
      </c>
      <c r="IL33" s="188">
        <f t="shared" si="370"/>
        <v>0</v>
      </c>
      <c r="IM33" s="188">
        <f t="shared" si="371"/>
        <v>0</v>
      </c>
      <c r="IN33" s="188">
        <f t="shared" si="372"/>
        <v>85</v>
      </c>
      <c r="IO33" s="188">
        <f t="shared" si="373"/>
        <v>85</v>
      </c>
      <c r="IP33" s="188">
        <f t="shared" si="374"/>
        <v>85</v>
      </c>
      <c r="IQ33" s="188">
        <f t="shared" si="375"/>
        <v>85</v>
      </c>
      <c r="IR33" s="188">
        <f t="shared" si="376"/>
        <v>85</v>
      </c>
      <c r="IS33" s="188">
        <f t="shared" si="377"/>
        <v>85</v>
      </c>
      <c r="IT33" s="188">
        <f t="shared" si="378"/>
        <v>85</v>
      </c>
      <c r="IU33" s="188">
        <f t="shared" si="379"/>
        <v>85</v>
      </c>
      <c r="IV33" s="188">
        <f t="shared" si="380"/>
        <v>85</v>
      </c>
      <c r="IW33" s="188">
        <f t="shared" si="381"/>
        <v>85</v>
      </c>
      <c r="IX33" s="188">
        <f t="shared" si="382"/>
        <v>85</v>
      </c>
      <c r="IY33" s="188">
        <f t="shared" si="383"/>
        <v>85</v>
      </c>
      <c r="IZ33" s="188">
        <f t="shared" si="384"/>
        <v>85</v>
      </c>
      <c r="JA33" s="188">
        <f t="shared" si="385"/>
        <v>85</v>
      </c>
      <c r="JB33" s="188">
        <f t="shared" si="386"/>
        <v>85</v>
      </c>
      <c r="JC33" s="188">
        <f t="shared" si="387"/>
        <v>85</v>
      </c>
      <c r="JD33" s="188">
        <f t="shared" si="388"/>
        <v>85</v>
      </c>
      <c r="JE33" s="188">
        <f t="shared" si="389"/>
        <v>85</v>
      </c>
      <c r="JF33" s="188">
        <f t="shared" si="390"/>
        <v>85</v>
      </c>
      <c r="JG33" s="188">
        <f t="shared" si="391"/>
        <v>85</v>
      </c>
      <c r="JH33" s="188">
        <f t="shared" si="392"/>
        <v>85</v>
      </c>
      <c r="JI33" s="188">
        <f t="shared" si="393"/>
        <v>85</v>
      </c>
      <c r="JJ33" s="188">
        <f t="shared" si="394"/>
        <v>85</v>
      </c>
      <c r="JK33" s="188">
        <f t="shared" si="395"/>
        <v>85</v>
      </c>
      <c r="JL33" s="188">
        <f t="shared" si="396"/>
        <v>85</v>
      </c>
      <c r="JM33" s="188">
        <f t="shared" si="397"/>
        <v>85</v>
      </c>
      <c r="JN33" s="188">
        <f t="shared" si="398"/>
        <v>85</v>
      </c>
      <c r="JO33" s="188">
        <f t="shared" si="399"/>
        <v>85</v>
      </c>
      <c r="JP33" s="188">
        <f t="shared" si="400"/>
        <v>85</v>
      </c>
      <c r="JQ33" s="188">
        <f t="shared" si="401"/>
        <v>85</v>
      </c>
      <c r="JR33" s="188">
        <f t="shared" si="402"/>
        <v>85</v>
      </c>
      <c r="JS33" s="188">
        <f t="shared" si="403"/>
        <v>85</v>
      </c>
      <c r="JT33" s="188">
        <f t="shared" si="404"/>
        <v>85</v>
      </c>
      <c r="JU33" s="188">
        <f t="shared" si="405"/>
        <v>85</v>
      </c>
      <c r="JV33" s="188">
        <f t="shared" si="406"/>
        <v>85</v>
      </c>
      <c r="JW33" s="188">
        <f t="shared" si="407"/>
        <v>85</v>
      </c>
      <c r="JX33" s="188">
        <f t="shared" si="408"/>
        <v>0</v>
      </c>
      <c r="JY33" s="188">
        <f t="shared" si="409"/>
        <v>0</v>
      </c>
      <c r="JZ33" s="188">
        <f t="shared" si="410"/>
        <v>0</v>
      </c>
      <c r="KA33" s="188">
        <f t="shared" si="411"/>
        <v>0</v>
      </c>
      <c r="KB33" s="188">
        <f t="shared" si="412"/>
        <v>0</v>
      </c>
      <c r="KC33" s="188">
        <f t="shared" si="413"/>
        <v>0</v>
      </c>
      <c r="KD33" s="188">
        <f t="shared" si="414"/>
        <v>0</v>
      </c>
      <c r="KE33" s="188">
        <f t="shared" si="415"/>
        <v>0</v>
      </c>
      <c r="KF33" s="188">
        <f t="shared" si="416"/>
        <v>0</v>
      </c>
      <c r="KG33" s="188">
        <f t="shared" si="417"/>
        <v>0</v>
      </c>
      <c r="KH33" s="188">
        <f t="shared" si="418"/>
        <v>0</v>
      </c>
      <c r="KI33" s="188">
        <f t="shared" si="419"/>
        <v>0</v>
      </c>
      <c r="KJ33" s="188">
        <f t="shared" si="420"/>
        <v>0</v>
      </c>
      <c r="KK33" s="188">
        <f t="shared" si="421"/>
        <v>0</v>
      </c>
      <c r="KL33" s="188">
        <f t="shared" si="422"/>
        <v>0</v>
      </c>
      <c r="KM33" s="188">
        <f t="shared" si="423"/>
        <v>0</v>
      </c>
      <c r="KN33" s="188">
        <f t="shared" si="424"/>
        <v>0</v>
      </c>
      <c r="KO33" s="188">
        <f t="shared" si="425"/>
        <v>0</v>
      </c>
      <c r="KP33" s="188">
        <f t="shared" si="426"/>
        <v>0</v>
      </c>
      <c r="KQ33" s="188">
        <f t="shared" si="427"/>
        <v>0</v>
      </c>
      <c r="KR33" s="188">
        <f t="shared" si="428"/>
        <v>0</v>
      </c>
      <c r="KS33" s="188">
        <f t="shared" si="429"/>
        <v>0</v>
      </c>
      <c r="KT33" s="188">
        <f t="shared" si="430"/>
        <v>0</v>
      </c>
      <c r="KU33" s="188">
        <f t="shared" si="431"/>
        <v>0</v>
      </c>
    </row>
    <row r="34" spans="1:307" s="95" customFormat="1" ht="18" customHeight="1" x14ac:dyDescent="0.3">
      <c r="A34" s="157" t="s">
        <v>89</v>
      </c>
      <c r="B34" s="112" t="s">
        <v>671</v>
      </c>
      <c r="C34" s="112" t="s">
        <v>676</v>
      </c>
      <c r="D34" s="113"/>
      <c r="E34" s="113" t="s">
        <v>118</v>
      </c>
      <c r="F34" s="113">
        <v>1</v>
      </c>
      <c r="G34" s="114">
        <v>140000</v>
      </c>
      <c r="H34" s="115"/>
      <c r="I34" s="116">
        <v>0.107</v>
      </c>
      <c r="J34" s="114">
        <v>85</v>
      </c>
      <c r="K34" s="117">
        <v>44775</v>
      </c>
      <c r="L34" s="118">
        <v>46022</v>
      </c>
      <c r="M34" s="119"/>
      <c r="N34" s="186">
        <f t="shared" si="654"/>
        <v>0</v>
      </c>
      <c r="O34" s="186">
        <f t="shared" si="654"/>
        <v>0</v>
      </c>
      <c r="P34" s="186">
        <f t="shared" si="654"/>
        <v>0</v>
      </c>
      <c r="Q34" s="186">
        <f t="shared" si="654"/>
        <v>0</v>
      </c>
      <c r="R34" s="186">
        <f t="shared" si="654"/>
        <v>0</v>
      </c>
      <c r="S34" s="186">
        <f t="shared" si="654"/>
        <v>0</v>
      </c>
      <c r="T34" s="186">
        <f t="shared" si="654"/>
        <v>0</v>
      </c>
      <c r="U34" s="186">
        <f t="shared" si="654"/>
        <v>12738.082191780821</v>
      </c>
      <c r="V34" s="186">
        <f t="shared" si="654"/>
        <v>12738.082191780821</v>
      </c>
      <c r="W34" s="186">
        <f t="shared" si="654"/>
        <v>13162.684931506848</v>
      </c>
      <c r="X34" s="186">
        <f t="shared" si="654"/>
        <v>12738.082191780821</v>
      </c>
      <c r="Y34" s="186">
        <f t="shared" si="654"/>
        <v>13162.684931506848</v>
      </c>
      <c r="Z34" s="186">
        <f t="shared" si="654"/>
        <v>13162.684931506848</v>
      </c>
      <c r="AA34" s="186">
        <f t="shared" si="654"/>
        <v>11888.876712328767</v>
      </c>
      <c r="AB34" s="186">
        <f t="shared" si="654"/>
        <v>13162.684931506848</v>
      </c>
      <c r="AC34" s="186">
        <f t="shared" si="654"/>
        <v>12738.082191780821</v>
      </c>
      <c r="AD34" s="186">
        <f t="shared" si="652"/>
        <v>13162.684931506848</v>
      </c>
      <c r="AE34" s="186">
        <f t="shared" si="652"/>
        <v>12738.082191780821</v>
      </c>
      <c r="AF34" s="186">
        <f t="shared" si="652"/>
        <v>13162.684931506848</v>
      </c>
      <c r="AG34" s="186">
        <f t="shared" si="652"/>
        <v>13162.684931506848</v>
      </c>
      <c r="AH34" s="186">
        <f t="shared" si="652"/>
        <v>12738.082191780821</v>
      </c>
      <c r="AI34" s="186">
        <f t="shared" si="652"/>
        <v>13162.684931506848</v>
      </c>
      <c r="AJ34" s="186">
        <f t="shared" si="652"/>
        <v>12738.082191780821</v>
      </c>
      <c r="AK34" s="186">
        <f t="shared" si="652"/>
        <v>13162.684931506848</v>
      </c>
      <c r="AL34" s="186">
        <f t="shared" si="652"/>
        <v>13162.684931506848</v>
      </c>
      <c r="AM34" s="186">
        <f t="shared" si="652"/>
        <v>12313.479452054797</v>
      </c>
      <c r="AN34" s="186">
        <f t="shared" si="652"/>
        <v>13162.684931506848</v>
      </c>
      <c r="AO34" s="186">
        <f t="shared" si="652"/>
        <v>12738.082191780821</v>
      </c>
      <c r="AP34" s="186">
        <f t="shared" si="652"/>
        <v>13162.684931506848</v>
      </c>
      <c r="AQ34" s="186">
        <f t="shared" si="652"/>
        <v>12738.082191780821</v>
      </c>
      <c r="AR34" s="186">
        <f t="shared" si="432"/>
        <v>13162.684931506848</v>
      </c>
      <c r="AS34" s="186">
        <f t="shared" si="432"/>
        <v>13162.684931506848</v>
      </c>
      <c r="AT34" s="186">
        <f t="shared" si="655"/>
        <v>12738.082191780821</v>
      </c>
      <c r="AU34" s="186">
        <f t="shared" si="655"/>
        <v>13162.684931506848</v>
      </c>
      <c r="AV34" s="186">
        <f t="shared" si="655"/>
        <v>12738.082191780821</v>
      </c>
      <c r="AW34" s="186">
        <f t="shared" si="655"/>
        <v>13162.684931506848</v>
      </c>
      <c r="AX34" s="186">
        <f t="shared" si="655"/>
        <v>13162.684931506848</v>
      </c>
      <c r="AY34" s="186">
        <f t="shared" si="655"/>
        <v>11888.876712328767</v>
      </c>
      <c r="AZ34" s="186">
        <f t="shared" si="655"/>
        <v>13162.684931506848</v>
      </c>
      <c r="BA34" s="186">
        <f t="shared" si="655"/>
        <v>12738.082191780821</v>
      </c>
      <c r="BB34" s="186">
        <f t="shared" si="655"/>
        <v>13162.684931506848</v>
      </c>
      <c r="BC34" s="186">
        <f t="shared" si="655"/>
        <v>12738.082191780821</v>
      </c>
      <c r="BD34" s="186">
        <f t="shared" si="655"/>
        <v>13162.684931506848</v>
      </c>
      <c r="BE34" s="186">
        <f t="shared" si="655"/>
        <v>13162.684931506848</v>
      </c>
      <c r="BF34" s="186">
        <f t="shared" si="655"/>
        <v>12738.082191780821</v>
      </c>
      <c r="BG34" s="186">
        <f t="shared" si="655"/>
        <v>13162.684931506848</v>
      </c>
      <c r="BH34" s="186">
        <f t="shared" si="655"/>
        <v>12738.082191780821</v>
      </c>
      <c r="BI34" s="186">
        <f t="shared" si="655"/>
        <v>13162.684931506848</v>
      </c>
      <c r="BJ34" s="186">
        <f t="shared" si="653"/>
        <v>0</v>
      </c>
      <c r="BK34" s="186">
        <f t="shared" si="653"/>
        <v>0</v>
      </c>
      <c r="BL34" s="186">
        <f t="shared" si="653"/>
        <v>0</v>
      </c>
      <c r="BM34" s="186">
        <f t="shared" si="653"/>
        <v>0</v>
      </c>
      <c r="BN34" s="186">
        <f t="shared" si="653"/>
        <v>0</v>
      </c>
      <c r="BO34" s="186">
        <f t="shared" si="653"/>
        <v>0</v>
      </c>
      <c r="BP34" s="186">
        <f t="shared" si="653"/>
        <v>0</v>
      </c>
      <c r="BQ34" s="186">
        <f t="shared" si="653"/>
        <v>0</v>
      </c>
      <c r="BR34" s="186">
        <f t="shared" si="653"/>
        <v>0</v>
      </c>
      <c r="BS34" s="186">
        <f t="shared" si="653"/>
        <v>0</v>
      </c>
      <c r="BT34" s="186">
        <f t="shared" si="653"/>
        <v>0</v>
      </c>
      <c r="BU34" s="186">
        <f t="shared" si="653"/>
        <v>0</v>
      </c>
      <c r="BV34" s="186">
        <f t="shared" si="435"/>
        <v>0</v>
      </c>
      <c r="BW34" s="186">
        <f t="shared" si="435"/>
        <v>0</v>
      </c>
      <c r="BX34" s="186">
        <f t="shared" si="435"/>
        <v>0</v>
      </c>
      <c r="BY34" s="186">
        <f t="shared" si="435"/>
        <v>0</v>
      </c>
      <c r="BZ34" s="186">
        <f t="shared" si="435"/>
        <v>0</v>
      </c>
      <c r="CA34" s="186">
        <f t="shared" si="435"/>
        <v>0</v>
      </c>
      <c r="CB34" s="186">
        <f t="shared" si="435"/>
        <v>0</v>
      </c>
      <c r="CC34" s="186">
        <f t="shared" si="435"/>
        <v>0</v>
      </c>
      <c r="CD34" s="186">
        <f t="shared" si="435"/>
        <v>0</v>
      </c>
      <c r="CE34" s="186">
        <f t="shared" si="435"/>
        <v>0</v>
      </c>
      <c r="CF34" s="186">
        <f t="shared" si="435"/>
        <v>0</v>
      </c>
      <c r="CG34" s="186">
        <f t="shared" si="435"/>
        <v>0</v>
      </c>
      <c r="CH34" s="186"/>
      <c r="CJ34" s="186">
        <f t="shared" si="216"/>
        <v>0</v>
      </c>
      <c r="CK34" s="186">
        <f t="shared" si="217"/>
        <v>0</v>
      </c>
      <c r="CL34" s="186">
        <f t="shared" si="218"/>
        <v>0</v>
      </c>
      <c r="CM34" s="186">
        <f t="shared" si="219"/>
        <v>0</v>
      </c>
      <c r="CN34" s="186">
        <f t="shared" si="220"/>
        <v>0</v>
      </c>
      <c r="CO34" s="186">
        <f t="shared" si="221"/>
        <v>0</v>
      </c>
      <c r="CP34" s="186">
        <f t="shared" si="222"/>
        <v>0</v>
      </c>
      <c r="CQ34" s="186">
        <f t="shared" si="223"/>
        <v>1</v>
      </c>
      <c r="CR34" s="186">
        <f t="shared" si="224"/>
        <v>1</v>
      </c>
      <c r="CS34" s="186">
        <f t="shared" si="225"/>
        <v>1</v>
      </c>
      <c r="CT34" s="186">
        <f t="shared" si="226"/>
        <v>1</v>
      </c>
      <c r="CU34" s="186">
        <f t="shared" si="227"/>
        <v>1</v>
      </c>
      <c r="CV34" s="186">
        <f t="shared" si="228"/>
        <v>1</v>
      </c>
      <c r="CW34" s="186">
        <f t="shared" si="229"/>
        <v>1</v>
      </c>
      <c r="CX34" s="186">
        <f t="shared" si="230"/>
        <v>1</v>
      </c>
      <c r="CY34" s="186">
        <f t="shared" si="231"/>
        <v>1</v>
      </c>
      <c r="CZ34" s="186">
        <f t="shared" si="232"/>
        <v>1</v>
      </c>
      <c r="DA34" s="186">
        <f t="shared" si="233"/>
        <v>1</v>
      </c>
      <c r="DB34" s="186">
        <f t="shared" si="234"/>
        <v>1</v>
      </c>
      <c r="DC34" s="186">
        <f t="shared" si="235"/>
        <v>1</v>
      </c>
      <c r="DD34" s="186">
        <f t="shared" si="236"/>
        <v>1</v>
      </c>
      <c r="DE34" s="186">
        <f t="shared" si="237"/>
        <v>1</v>
      </c>
      <c r="DF34" s="186">
        <f t="shared" si="238"/>
        <v>1</v>
      </c>
      <c r="DG34" s="186">
        <f t="shared" si="239"/>
        <v>1</v>
      </c>
      <c r="DH34" s="186">
        <f t="shared" si="240"/>
        <v>1</v>
      </c>
      <c r="DI34" s="186">
        <f t="shared" si="241"/>
        <v>1</v>
      </c>
      <c r="DJ34" s="186">
        <f t="shared" si="242"/>
        <v>1</v>
      </c>
      <c r="DK34" s="186">
        <f t="shared" si="243"/>
        <v>1</v>
      </c>
      <c r="DL34" s="186">
        <f t="shared" si="244"/>
        <v>1</v>
      </c>
      <c r="DM34" s="186">
        <f t="shared" si="245"/>
        <v>1</v>
      </c>
      <c r="DN34" s="186">
        <f t="shared" si="246"/>
        <v>1</v>
      </c>
      <c r="DO34" s="186">
        <f t="shared" si="247"/>
        <v>1</v>
      </c>
      <c r="DP34" s="186">
        <f t="shared" si="248"/>
        <v>1</v>
      </c>
      <c r="DQ34" s="186">
        <f t="shared" si="249"/>
        <v>1</v>
      </c>
      <c r="DR34" s="186">
        <f t="shared" si="250"/>
        <v>1</v>
      </c>
      <c r="DS34" s="186">
        <f t="shared" si="251"/>
        <v>1</v>
      </c>
      <c r="DT34" s="186">
        <f t="shared" si="252"/>
        <v>1</v>
      </c>
      <c r="DU34" s="186">
        <f t="shared" si="253"/>
        <v>1</v>
      </c>
      <c r="DV34" s="186">
        <f t="shared" si="254"/>
        <v>1</v>
      </c>
      <c r="DW34" s="186">
        <f t="shared" si="255"/>
        <v>1</v>
      </c>
      <c r="DX34" s="186">
        <f t="shared" si="256"/>
        <v>1</v>
      </c>
      <c r="DY34" s="186">
        <f t="shared" si="257"/>
        <v>1</v>
      </c>
      <c r="DZ34" s="186">
        <f t="shared" si="258"/>
        <v>1</v>
      </c>
      <c r="EA34" s="186">
        <f t="shared" si="259"/>
        <v>1</v>
      </c>
      <c r="EB34" s="186">
        <f t="shared" si="260"/>
        <v>1</v>
      </c>
      <c r="EC34" s="186">
        <f t="shared" si="261"/>
        <v>1</v>
      </c>
      <c r="ED34" s="186">
        <f t="shared" si="262"/>
        <v>1</v>
      </c>
      <c r="EE34" s="186">
        <f t="shared" si="263"/>
        <v>1</v>
      </c>
      <c r="EF34" s="186">
        <f t="shared" si="264"/>
        <v>0</v>
      </c>
      <c r="EG34" s="186">
        <f t="shared" si="265"/>
        <v>0</v>
      </c>
      <c r="EH34" s="186">
        <f t="shared" si="266"/>
        <v>0</v>
      </c>
      <c r="EI34" s="186">
        <f t="shared" si="267"/>
        <v>0</v>
      </c>
      <c r="EJ34" s="186">
        <f t="shared" si="268"/>
        <v>0</v>
      </c>
      <c r="EK34" s="186">
        <f t="shared" si="269"/>
        <v>0</v>
      </c>
      <c r="EL34" s="186">
        <f t="shared" si="270"/>
        <v>0</v>
      </c>
      <c r="EM34" s="186">
        <f t="shared" si="271"/>
        <v>0</v>
      </c>
      <c r="EN34" s="186">
        <f t="shared" si="272"/>
        <v>0</v>
      </c>
      <c r="EO34" s="186">
        <f t="shared" si="273"/>
        <v>0</v>
      </c>
      <c r="EP34" s="186">
        <f t="shared" si="274"/>
        <v>0</v>
      </c>
      <c r="EQ34" s="186">
        <f t="shared" si="275"/>
        <v>0</v>
      </c>
      <c r="ER34" s="186">
        <f t="shared" si="276"/>
        <v>0</v>
      </c>
      <c r="ES34" s="186">
        <f t="shared" si="277"/>
        <v>0</v>
      </c>
      <c r="ET34" s="186">
        <f t="shared" si="278"/>
        <v>0</v>
      </c>
      <c r="EU34" s="186">
        <f t="shared" si="279"/>
        <v>0</v>
      </c>
      <c r="EV34" s="186">
        <f t="shared" si="280"/>
        <v>0</v>
      </c>
      <c r="EW34" s="186">
        <f t="shared" si="281"/>
        <v>0</v>
      </c>
      <c r="EX34" s="186">
        <f t="shared" si="282"/>
        <v>0</v>
      </c>
      <c r="EY34" s="186">
        <f t="shared" si="283"/>
        <v>0</v>
      </c>
      <c r="EZ34" s="186">
        <f t="shared" si="284"/>
        <v>0</v>
      </c>
      <c r="FA34" s="186">
        <f t="shared" si="285"/>
        <v>0</v>
      </c>
      <c r="FB34" s="186">
        <f t="shared" si="286"/>
        <v>0</v>
      </c>
      <c r="FC34" s="186">
        <f t="shared" si="287"/>
        <v>0</v>
      </c>
      <c r="FE34" s="187">
        <f t="shared" si="288"/>
        <v>0</v>
      </c>
      <c r="FF34" s="187">
        <f t="shared" si="289"/>
        <v>0</v>
      </c>
      <c r="FG34" s="187">
        <f t="shared" si="290"/>
        <v>0</v>
      </c>
      <c r="FH34" s="187">
        <f t="shared" si="291"/>
        <v>0</v>
      </c>
      <c r="FI34" s="187">
        <f t="shared" si="292"/>
        <v>0</v>
      </c>
      <c r="FJ34" s="187">
        <f t="shared" si="293"/>
        <v>0</v>
      </c>
      <c r="FK34" s="187">
        <f t="shared" si="294"/>
        <v>0</v>
      </c>
      <c r="FL34" s="187">
        <f t="shared" si="295"/>
        <v>0.96774193548387077</v>
      </c>
      <c r="FM34" s="187">
        <f t="shared" si="296"/>
        <v>0.99999999999999989</v>
      </c>
      <c r="FN34" s="187">
        <f t="shared" si="297"/>
        <v>0.99999999999999989</v>
      </c>
      <c r="FO34" s="187">
        <f t="shared" si="298"/>
        <v>0.99999999999999989</v>
      </c>
      <c r="FP34" s="187">
        <f t="shared" si="299"/>
        <v>0.99999999999999989</v>
      </c>
      <c r="FQ34" s="187">
        <f t="shared" si="300"/>
        <v>0.99999999999999989</v>
      </c>
      <c r="FR34" s="187">
        <f t="shared" si="301"/>
        <v>1</v>
      </c>
      <c r="FS34" s="187">
        <f t="shared" si="302"/>
        <v>0.99999999999999989</v>
      </c>
      <c r="FT34" s="187">
        <f t="shared" si="303"/>
        <v>0.99999999999999989</v>
      </c>
      <c r="FU34" s="187">
        <f t="shared" si="304"/>
        <v>0.99999999999999989</v>
      </c>
      <c r="FV34" s="187">
        <f t="shared" si="305"/>
        <v>0.99999999999999989</v>
      </c>
      <c r="FW34" s="187">
        <f t="shared" si="306"/>
        <v>0.99999999999999989</v>
      </c>
      <c r="FX34" s="187">
        <f t="shared" si="307"/>
        <v>0.99999999999999989</v>
      </c>
      <c r="FY34" s="187">
        <f t="shared" si="308"/>
        <v>0.99999999999999989</v>
      </c>
      <c r="FZ34" s="187">
        <f t="shared" si="309"/>
        <v>0.99999999999999989</v>
      </c>
      <c r="GA34" s="187">
        <f t="shared" si="310"/>
        <v>0.99999999999999989</v>
      </c>
      <c r="GB34" s="187">
        <f t="shared" si="311"/>
        <v>0.99999999999999989</v>
      </c>
      <c r="GC34" s="187">
        <f t="shared" si="312"/>
        <v>0.99999999999999989</v>
      </c>
      <c r="GD34" s="187">
        <f t="shared" si="313"/>
        <v>1.0000000000000002</v>
      </c>
      <c r="GE34" s="187">
        <f t="shared" si="314"/>
        <v>0.99999999999999989</v>
      </c>
      <c r="GF34" s="187">
        <f t="shared" si="315"/>
        <v>0.99999999999999989</v>
      </c>
      <c r="GG34" s="187">
        <f t="shared" si="316"/>
        <v>0.99999999999999989</v>
      </c>
      <c r="GH34" s="187">
        <f t="shared" si="317"/>
        <v>0.99999999999999989</v>
      </c>
      <c r="GI34" s="187">
        <f t="shared" si="318"/>
        <v>0.99999999999999989</v>
      </c>
      <c r="GJ34" s="187">
        <f t="shared" si="319"/>
        <v>0.99999999999999989</v>
      </c>
      <c r="GK34" s="187">
        <f t="shared" si="320"/>
        <v>0.99999999999999989</v>
      </c>
      <c r="GL34" s="187">
        <f t="shared" si="321"/>
        <v>0.99999999999999989</v>
      </c>
      <c r="GM34" s="187">
        <f t="shared" si="322"/>
        <v>0.99999999999999989</v>
      </c>
      <c r="GN34" s="187">
        <f t="shared" si="323"/>
        <v>0.99999999999999989</v>
      </c>
      <c r="GO34" s="187">
        <f t="shared" si="324"/>
        <v>0.99999999999999989</v>
      </c>
      <c r="GP34" s="187">
        <f t="shared" si="325"/>
        <v>1</v>
      </c>
      <c r="GQ34" s="187">
        <f t="shared" si="326"/>
        <v>0.99999999999999989</v>
      </c>
      <c r="GR34" s="187">
        <f t="shared" si="327"/>
        <v>0.99999999999999989</v>
      </c>
      <c r="GS34" s="187">
        <f t="shared" si="328"/>
        <v>0.99999999999999989</v>
      </c>
      <c r="GT34" s="187">
        <f t="shared" si="329"/>
        <v>0.99999999999999989</v>
      </c>
      <c r="GU34" s="187">
        <f t="shared" si="330"/>
        <v>0.99999999999999989</v>
      </c>
      <c r="GV34" s="187">
        <f t="shared" si="331"/>
        <v>0.99999999999999989</v>
      </c>
      <c r="GW34" s="187">
        <f t="shared" si="332"/>
        <v>0.99999999999999989</v>
      </c>
      <c r="GX34" s="187">
        <f t="shared" si="333"/>
        <v>0.99999999999999989</v>
      </c>
      <c r="GY34" s="187">
        <f t="shared" si="334"/>
        <v>0.99999999999999989</v>
      </c>
      <c r="GZ34" s="187">
        <f t="shared" si="335"/>
        <v>0.99999999999999989</v>
      </c>
      <c r="HA34" s="187">
        <f t="shared" si="336"/>
        <v>0</v>
      </c>
      <c r="HB34" s="187">
        <f t="shared" si="337"/>
        <v>0</v>
      </c>
      <c r="HC34" s="187">
        <f t="shared" si="338"/>
        <v>0</v>
      </c>
      <c r="HD34" s="187">
        <f t="shared" si="339"/>
        <v>0</v>
      </c>
      <c r="HE34" s="187">
        <f t="shared" si="340"/>
        <v>0</v>
      </c>
      <c r="HF34" s="187">
        <f t="shared" si="341"/>
        <v>0</v>
      </c>
      <c r="HG34" s="187">
        <f t="shared" si="342"/>
        <v>0</v>
      </c>
      <c r="HH34" s="187">
        <f t="shared" si="343"/>
        <v>0</v>
      </c>
      <c r="HI34" s="187">
        <f t="shared" si="344"/>
        <v>0</v>
      </c>
      <c r="HJ34" s="187">
        <f t="shared" si="345"/>
        <v>0</v>
      </c>
      <c r="HK34" s="187">
        <f t="shared" si="346"/>
        <v>0</v>
      </c>
      <c r="HL34" s="187">
        <f t="shared" si="347"/>
        <v>0</v>
      </c>
      <c r="HM34" s="187">
        <f t="shared" si="348"/>
        <v>0</v>
      </c>
      <c r="HN34" s="187">
        <f t="shared" si="349"/>
        <v>0</v>
      </c>
      <c r="HO34" s="187">
        <f t="shared" si="350"/>
        <v>0</v>
      </c>
      <c r="HP34" s="187">
        <f t="shared" si="351"/>
        <v>0</v>
      </c>
      <c r="HQ34" s="187">
        <f t="shared" si="352"/>
        <v>0</v>
      </c>
      <c r="HR34" s="187">
        <f t="shared" si="353"/>
        <v>0</v>
      </c>
      <c r="HS34" s="187">
        <f t="shared" si="354"/>
        <v>0</v>
      </c>
      <c r="HT34" s="187">
        <f t="shared" si="355"/>
        <v>0</v>
      </c>
      <c r="HU34" s="187">
        <f t="shared" si="356"/>
        <v>0</v>
      </c>
      <c r="HV34" s="187">
        <f t="shared" si="357"/>
        <v>0</v>
      </c>
      <c r="HW34" s="187">
        <f t="shared" si="358"/>
        <v>0</v>
      </c>
      <c r="HX34" s="187">
        <f t="shared" si="359"/>
        <v>0</v>
      </c>
      <c r="HY34" s="187"/>
      <c r="IB34" s="188">
        <f t="shared" si="360"/>
        <v>0</v>
      </c>
      <c r="IC34" s="188">
        <f t="shared" si="361"/>
        <v>0</v>
      </c>
      <c r="ID34" s="188">
        <f t="shared" si="362"/>
        <v>0</v>
      </c>
      <c r="IE34" s="188">
        <f t="shared" si="363"/>
        <v>0</v>
      </c>
      <c r="IF34" s="188">
        <f t="shared" si="364"/>
        <v>0</v>
      </c>
      <c r="IG34" s="188">
        <f t="shared" si="365"/>
        <v>0</v>
      </c>
      <c r="IH34" s="188">
        <f t="shared" si="366"/>
        <v>0</v>
      </c>
      <c r="II34" s="188">
        <f t="shared" si="367"/>
        <v>85</v>
      </c>
      <c r="IJ34" s="188">
        <f t="shared" si="368"/>
        <v>85</v>
      </c>
      <c r="IK34" s="188">
        <f t="shared" si="369"/>
        <v>85</v>
      </c>
      <c r="IL34" s="188">
        <f t="shared" si="370"/>
        <v>85</v>
      </c>
      <c r="IM34" s="188">
        <f t="shared" si="371"/>
        <v>85</v>
      </c>
      <c r="IN34" s="188">
        <f t="shared" si="372"/>
        <v>85</v>
      </c>
      <c r="IO34" s="188">
        <f t="shared" si="373"/>
        <v>85</v>
      </c>
      <c r="IP34" s="188">
        <f t="shared" si="374"/>
        <v>85</v>
      </c>
      <c r="IQ34" s="188">
        <f t="shared" si="375"/>
        <v>85</v>
      </c>
      <c r="IR34" s="188">
        <f t="shared" si="376"/>
        <v>85</v>
      </c>
      <c r="IS34" s="188">
        <f t="shared" si="377"/>
        <v>85</v>
      </c>
      <c r="IT34" s="188">
        <f t="shared" si="378"/>
        <v>85</v>
      </c>
      <c r="IU34" s="188">
        <f t="shared" si="379"/>
        <v>85</v>
      </c>
      <c r="IV34" s="188">
        <f t="shared" si="380"/>
        <v>85</v>
      </c>
      <c r="IW34" s="188">
        <f t="shared" si="381"/>
        <v>85</v>
      </c>
      <c r="IX34" s="188">
        <f t="shared" si="382"/>
        <v>85</v>
      </c>
      <c r="IY34" s="188">
        <f t="shared" si="383"/>
        <v>85</v>
      </c>
      <c r="IZ34" s="188">
        <f t="shared" si="384"/>
        <v>85</v>
      </c>
      <c r="JA34" s="188">
        <f t="shared" si="385"/>
        <v>85</v>
      </c>
      <c r="JB34" s="188">
        <f t="shared" si="386"/>
        <v>85</v>
      </c>
      <c r="JC34" s="188">
        <f t="shared" si="387"/>
        <v>85</v>
      </c>
      <c r="JD34" s="188">
        <f t="shared" si="388"/>
        <v>85</v>
      </c>
      <c r="JE34" s="188">
        <f t="shared" si="389"/>
        <v>85</v>
      </c>
      <c r="JF34" s="188">
        <f t="shared" si="390"/>
        <v>85</v>
      </c>
      <c r="JG34" s="188">
        <f t="shared" si="391"/>
        <v>85</v>
      </c>
      <c r="JH34" s="188">
        <f t="shared" si="392"/>
        <v>85</v>
      </c>
      <c r="JI34" s="188">
        <f t="shared" si="393"/>
        <v>85</v>
      </c>
      <c r="JJ34" s="188">
        <f t="shared" si="394"/>
        <v>85</v>
      </c>
      <c r="JK34" s="188">
        <f t="shared" si="395"/>
        <v>85</v>
      </c>
      <c r="JL34" s="188">
        <f t="shared" si="396"/>
        <v>85</v>
      </c>
      <c r="JM34" s="188">
        <f t="shared" si="397"/>
        <v>85</v>
      </c>
      <c r="JN34" s="188">
        <f t="shared" si="398"/>
        <v>85</v>
      </c>
      <c r="JO34" s="188">
        <f t="shared" si="399"/>
        <v>85</v>
      </c>
      <c r="JP34" s="188">
        <f t="shared" si="400"/>
        <v>85</v>
      </c>
      <c r="JQ34" s="188">
        <f t="shared" si="401"/>
        <v>85</v>
      </c>
      <c r="JR34" s="188">
        <f t="shared" si="402"/>
        <v>85</v>
      </c>
      <c r="JS34" s="188">
        <f t="shared" si="403"/>
        <v>85</v>
      </c>
      <c r="JT34" s="188">
        <f t="shared" si="404"/>
        <v>85</v>
      </c>
      <c r="JU34" s="188">
        <f t="shared" si="405"/>
        <v>85</v>
      </c>
      <c r="JV34" s="188">
        <f t="shared" si="406"/>
        <v>85</v>
      </c>
      <c r="JW34" s="188">
        <f t="shared" si="407"/>
        <v>85</v>
      </c>
      <c r="JX34" s="188">
        <f t="shared" si="408"/>
        <v>0</v>
      </c>
      <c r="JY34" s="188">
        <f t="shared" si="409"/>
        <v>0</v>
      </c>
      <c r="JZ34" s="188">
        <f t="shared" si="410"/>
        <v>0</v>
      </c>
      <c r="KA34" s="188">
        <f t="shared" si="411"/>
        <v>0</v>
      </c>
      <c r="KB34" s="188">
        <f t="shared" si="412"/>
        <v>0</v>
      </c>
      <c r="KC34" s="188">
        <f t="shared" si="413"/>
        <v>0</v>
      </c>
      <c r="KD34" s="188">
        <f t="shared" si="414"/>
        <v>0</v>
      </c>
      <c r="KE34" s="188">
        <f t="shared" si="415"/>
        <v>0</v>
      </c>
      <c r="KF34" s="188">
        <f t="shared" si="416"/>
        <v>0</v>
      </c>
      <c r="KG34" s="188">
        <f t="shared" si="417"/>
        <v>0</v>
      </c>
      <c r="KH34" s="188">
        <f t="shared" si="418"/>
        <v>0</v>
      </c>
      <c r="KI34" s="188">
        <f t="shared" si="419"/>
        <v>0</v>
      </c>
      <c r="KJ34" s="188">
        <f t="shared" si="420"/>
        <v>0</v>
      </c>
      <c r="KK34" s="188">
        <f t="shared" si="421"/>
        <v>0</v>
      </c>
      <c r="KL34" s="188">
        <f t="shared" si="422"/>
        <v>0</v>
      </c>
      <c r="KM34" s="188">
        <f t="shared" si="423"/>
        <v>0</v>
      </c>
      <c r="KN34" s="188">
        <f t="shared" si="424"/>
        <v>0</v>
      </c>
      <c r="KO34" s="188">
        <f t="shared" si="425"/>
        <v>0</v>
      </c>
      <c r="KP34" s="188">
        <f t="shared" si="426"/>
        <v>0</v>
      </c>
      <c r="KQ34" s="188">
        <f t="shared" si="427"/>
        <v>0</v>
      </c>
      <c r="KR34" s="188">
        <f t="shared" si="428"/>
        <v>0</v>
      </c>
      <c r="KS34" s="188">
        <f t="shared" si="429"/>
        <v>0</v>
      </c>
      <c r="KT34" s="188">
        <f t="shared" si="430"/>
        <v>0</v>
      </c>
      <c r="KU34" s="188">
        <f t="shared" si="431"/>
        <v>0</v>
      </c>
    </row>
    <row r="35" spans="1:307" s="95" customFormat="1" ht="17.25" customHeight="1" x14ac:dyDescent="0.3">
      <c r="A35" s="157" t="s">
        <v>89</v>
      </c>
      <c r="B35" s="112" t="s">
        <v>749</v>
      </c>
      <c r="C35" s="112" t="s">
        <v>752</v>
      </c>
      <c r="D35" s="113"/>
      <c r="E35" s="113" t="s">
        <v>118</v>
      </c>
      <c r="F35" s="113">
        <v>1</v>
      </c>
      <c r="G35" s="114">
        <v>105000</v>
      </c>
      <c r="H35" s="115"/>
      <c r="I35" s="116">
        <v>0.107</v>
      </c>
      <c r="J35" s="114">
        <v>85</v>
      </c>
      <c r="K35" s="117">
        <v>45008</v>
      </c>
      <c r="L35" s="118">
        <v>46022</v>
      </c>
      <c r="M35" s="119"/>
      <c r="N35" s="186">
        <f t="shared" si="654"/>
        <v>0</v>
      </c>
      <c r="O35" s="186">
        <f t="shared" si="654"/>
        <v>0</v>
      </c>
      <c r="P35" s="186">
        <f t="shared" si="654"/>
        <v>0</v>
      </c>
      <c r="Q35" s="186">
        <f t="shared" si="654"/>
        <v>0</v>
      </c>
      <c r="R35" s="186">
        <f t="shared" si="654"/>
        <v>0</v>
      </c>
      <c r="S35" s="186">
        <f t="shared" si="654"/>
        <v>0</v>
      </c>
      <c r="T35" s="186">
        <f t="shared" si="654"/>
        <v>0</v>
      </c>
      <c r="U35" s="186">
        <f t="shared" si="654"/>
        <v>0</v>
      </c>
      <c r="V35" s="186">
        <f t="shared" si="654"/>
        <v>0</v>
      </c>
      <c r="W35" s="186">
        <f t="shared" si="654"/>
        <v>0</v>
      </c>
      <c r="X35" s="186">
        <f t="shared" si="654"/>
        <v>0</v>
      </c>
      <c r="Y35" s="186">
        <f t="shared" si="654"/>
        <v>0</v>
      </c>
      <c r="Z35" s="186">
        <f t="shared" si="654"/>
        <v>0</v>
      </c>
      <c r="AA35" s="186">
        <f t="shared" si="654"/>
        <v>0</v>
      </c>
      <c r="AB35" s="186">
        <f t="shared" si="654"/>
        <v>2866.0684931506848</v>
      </c>
      <c r="AC35" s="186">
        <f t="shared" si="654"/>
        <v>9553.5616438356155</v>
      </c>
      <c r="AD35" s="186">
        <f t="shared" si="652"/>
        <v>9872.0136986301368</v>
      </c>
      <c r="AE35" s="186">
        <f t="shared" si="652"/>
        <v>9553.5616438356155</v>
      </c>
      <c r="AF35" s="186">
        <f t="shared" si="652"/>
        <v>9872.0136986301368</v>
      </c>
      <c r="AG35" s="186">
        <f t="shared" si="652"/>
        <v>9872.0136986301368</v>
      </c>
      <c r="AH35" s="186">
        <f t="shared" si="652"/>
        <v>9553.5616438356155</v>
      </c>
      <c r="AI35" s="186">
        <f t="shared" si="652"/>
        <v>9872.0136986301368</v>
      </c>
      <c r="AJ35" s="186">
        <f t="shared" si="652"/>
        <v>9553.5616438356155</v>
      </c>
      <c r="AK35" s="186">
        <f t="shared" si="652"/>
        <v>9872.0136986301368</v>
      </c>
      <c r="AL35" s="186">
        <f t="shared" si="652"/>
        <v>9872.0136986301368</v>
      </c>
      <c r="AM35" s="186">
        <f t="shared" si="652"/>
        <v>9235.1095890410961</v>
      </c>
      <c r="AN35" s="186">
        <f t="shared" si="652"/>
        <v>9872.0136986301368</v>
      </c>
      <c r="AO35" s="186">
        <f t="shared" si="652"/>
        <v>9553.5616438356155</v>
      </c>
      <c r="AP35" s="186">
        <f t="shared" si="652"/>
        <v>9872.0136986301368</v>
      </c>
      <c r="AQ35" s="186">
        <f t="shared" si="652"/>
        <v>9553.5616438356155</v>
      </c>
      <c r="AR35" s="186">
        <f t="shared" si="432"/>
        <v>9872.0136986301368</v>
      </c>
      <c r="AS35" s="186">
        <f t="shared" si="432"/>
        <v>9872.0136986301368</v>
      </c>
      <c r="AT35" s="186">
        <f t="shared" si="655"/>
        <v>9553.5616438356155</v>
      </c>
      <c r="AU35" s="186">
        <f t="shared" si="655"/>
        <v>9872.0136986301368</v>
      </c>
      <c r="AV35" s="186">
        <f t="shared" si="655"/>
        <v>9553.5616438356155</v>
      </c>
      <c r="AW35" s="186">
        <f t="shared" si="655"/>
        <v>9872.0136986301368</v>
      </c>
      <c r="AX35" s="186">
        <f t="shared" si="655"/>
        <v>9872.0136986301368</v>
      </c>
      <c r="AY35" s="186">
        <f t="shared" si="655"/>
        <v>8916.6575342465749</v>
      </c>
      <c r="AZ35" s="186">
        <f t="shared" si="655"/>
        <v>9872.0136986301368</v>
      </c>
      <c r="BA35" s="186">
        <f t="shared" si="655"/>
        <v>9553.5616438356155</v>
      </c>
      <c r="BB35" s="186">
        <f t="shared" si="655"/>
        <v>9872.0136986301368</v>
      </c>
      <c r="BC35" s="186">
        <f t="shared" si="655"/>
        <v>9553.5616438356155</v>
      </c>
      <c r="BD35" s="186">
        <f t="shared" si="655"/>
        <v>9872.0136986301368</v>
      </c>
      <c r="BE35" s="186">
        <f t="shared" si="655"/>
        <v>9872.0136986301368</v>
      </c>
      <c r="BF35" s="186">
        <f t="shared" si="655"/>
        <v>9553.5616438356155</v>
      </c>
      <c r="BG35" s="186">
        <f t="shared" si="655"/>
        <v>9872.0136986301368</v>
      </c>
      <c r="BH35" s="186">
        <f t="shared" si="655"/>
        <v>9553.5616438356155</v>
      </c>
      <c r="BI35" s="186">
        <f t="shared" si="655"/>
        <v>9872.0136986301368</v>
      </c>
      <c r="BJ35" s="186">
        <f t="shared" si="653"/>
        <v>0</v>
      </c>
      <c r="BK35" s="186">
        <f t="shared" si="653"/>
        <v>0</v>
      </c>
      <c r="BL35" s="186">
        <f t="shared" si="653"/>
        <v>0</v>
      </c>
      <c r="BM35" s="186">
        <f t="shared" si="653"/>
        <v>0</v>
      </c>
      <c r="BN35" s="186">
        <f t="shared" si="653"/>
        <v>0</v>
      </c>
      <c r="BO35" s="186">
        <f t="shared" si="653"/>
        <v>0</v>
      </c>
      <c r="BP35" s="186">
        <f t="shared" si="653"/>
        <v>0</v>
      </c>
      <c r="BQ35" s="186">
        <f t="shared" si="653"/>
        <v>0</v>
      </c>
      <c r="BR35" s="186">
        <f t="shared" si="653"/>
        <v>0</v>
      </c>
      <c r="BS35" s="186">
        <f t="shared" si="653"/>
        <v>0</v>
      </c>
      <c r="BT35" s="186">
        <f t="shared" si="653"/>
        <v>0</v>
      </c>
      <c r="BU35" s="186">
        <f t="shared" si="653"/>
        <v>0</v>
      </c>
      <c r="BV35" s="186">
        <f t="shared" si="435"/>
        <v>0</v>
      </c>
      <c r="BW35" s="186">
        <f t="shared" si="435"/>
        <v>0</v>
      </c>
      <c r="BX35" s="186">
        <f t="shared" si="435"/>
        <v>0</v>
      </c>
      <c r="BY35" s="186">
        <f t="shared" si="435"/>
        <v>0</v>
      </c>
      <c r="BZ35" s="186">
        <f t="shared" si="435"/>
        <v>0</v>
      </c>
      <c r="CA35" s="186">
        <f t="shared" si="435"/>
        <v>0</v>
      </c>
      <c r="CB35" s="186">
        <f t="shared" si="435"/>
        <v>0</v>
      </c>
      <c r="CC35" s="186">
        <f t="shared" si="435"/>
        <v>0</v>
      </c>
      <c r="CD35" s="186">
        <f t="shared" si="435"/>
        <v>0</v>
      </c>
      <c r="CE35" s="186">
        <f t="shared" si="435"/>
        <v>0</v>
      </c>
      <c r="CF35" s="186">
        <f t="shared" si="435"/>
        <v>0</v>
      </c>
      <c r="CG35" s="186">
        <f t="shared" si="435"/>
        <v>0</v>
      </c>
      <c r="CH35" s="186"/>
      <c r="CJ35" s="186">
        <f t="shared" ref="CJ35:CJ39" si="656">IF(N35&gt;0,$F35,0)</f>
        <v>0</v>
      </c>
      <c r="CK35" s="186">
        <f t="shared" ref="CK35:CK39" si="657">IF(O35&gt;0,$F35,0)</f>
        <v>0</v>
      </c>
      <c r="CL35" s="186">
        <f t="shared" ref="CL35:CL39" si="658">IF(P35&gt;0,$F35,0)</f>
        <v>0</v>
      </c>
      <c r="CM35" s="186">
        <f t="shared" ref="CM35:CM39" si="659">IF(Q35&gt;0,$F35,0)</f>
        <v>0</v>
      </c>
      <c r="CN35" s="186">
        <f t="shared" ref="CN35:CN39" si="660">IF(R35&gt;0,$F35,0)</f>
        <v>0</v>
      </c>
      <c r="CO35" s="186">
        <f t="shared" ref="CO35:CO39" si="661">IF(S35&gt;0,$F35,0)</f>
        <v>0</v>
      </c>
      <c r="CP35" s="186">
        <f t="shared" ref="CP35:CP39" si="662">IF(T35&gt;0,$F35,0)</f>
        <v>0</v>
      </c>
      <c r="CQ35" s="186">
        <f t="shared" ref="CQ35:CQ39" si="663">IF(U35&gt;0,$F35,0)</f>
        <v>0</v>
      </c>
      <c r="CR35" s="186">
        <f t="shared" ref="CR35:CR39" si="664">IF(V35&gt;0,$F35,0)</f>
        <v>0</v>
      </c>
      <c r="CS35" s="186">
        <f t="shared" ref="CS35:CS39" si="665">IF(W35&gt;0,$F35,0)</f>
        <v>0</v>
      </c>
      <c r="CT35" s="186">
        <f t="shared" ref="CT35:CT39" si="666">IF(X35&gt;0,$F35,0)</f>
        <v>0</v>
      </c>
      <c r="CU35" s="186">
        <f t="shared" ref="CU35:CU39" si="667">IF(Y35&gt;0,$F35,0)</f>
        <v>0</v>
      </c>
      <c r="CV35" s="186">
        <f t="shared" ref="CV35:CV39" si="668">IF(Z35&gt;0,$F35,0)</f>
        <v>0</v>
      </c>
      <c r="CW35" s="186">
        <f t="shared" ref="CW35:CW39" si="669">IF(AA35&gt;0,$F35,0)</f>
        <v>0</v>
      </c>
      <c r="CX35" s="186">
        <f t="shared" ref="CX35:CX39" si="670">IF(AB35&gt;0,$F35,0)</f>
        <v>1</v>
      </c>
      <c r="CY35" s="186">
        <f t="shared" ref="CY35:CY39" si="671">IF(AC35&gt;0,$F35,0)</f>
        <v>1</v>
      </c>
      <c r="CZ35" s="186">
        <f t="shared" ref="CZ35:CZ39" si="672">IF(AD35&gt;0,$F35,0)</f>
        <v>1</v>
      </c>
      <c r="DA35" s="186">
        <f t="shared" ref="DA35:DA39" si="673">IF(AE35&gt;0,$F35,0)</f>
        <v>1</v>
      </c>
      <c r="DB35" s="186">
        <f t="shared" ref="DB35:DB39" si="674">IF(AF35&gt;0,$F35,0)</f>
        <v>1</v>
      </c>
      <c r="DC35" s="186">
        <f t="shared" ref="DC35:DC39" si="675">IF(AG35&gt;0,$F35,0)</f>
        <v>1</v>
      </c>
      <c r="DD35" s="186">
        <f t="shared" ref="DD35:DD39" si="676">IF(AH35&gt;0,$F35,0)</f>
        <v>1</v>
      </c>
      <c r="DE35" s="186">
        <f t="shared" ref="DE35:DE39" si="677">IF(AI35&gt;0,$F35,0)</f>
        <v>1</v>
      </c>
      <c r="DF35" s="186">
        <f t="shared" ref="DF35:DF39" si="678">IF(AJ35&gt;0,$F35,0)</f>
        <v>1</v>
      </c>
      <c r="DG35" s="186">
        <f t="shared" ref="DG35:DG39" si="679">IF(AK35&gt;0,$F35,0)</f>
        <v>1</v>
      </c>
      <c r="DH35" s="186">
        <f t="shared" ref="DH35:DH39" si="680">IF(AL35&gt;0,$F35,0)</f>
        <v>1</v>
      </c>
      <c r="DI35" s="186">
        <f t="shared" ref="DI35:DI39" si="681">IF(AM35&gt;0,$F35,0)</f>
        <v>1</v>
      </c>
      <c r="DJ35" s="186">
        <f t="shared" ref="DJ35:DJ39" si="682">IF(AN35&gt;0,$F35,0)</f>
        <v>1</v>
      </c>
      <c r="DK35" s="186">
        <f t="shared" ref="DK35:DK39" si="683">IF(AO35&gt;0,$F35,0)</f>
        <v>1</v>
      </c>
      <c r="DL35" s="186">
        <f t="shared" ref="DL35:DL39" si="684">IF(AP35&gt;0,$F35,0)</f>
        <v>1</v>
      </c>
      <c r="DM35" s="186">
        <f t="shared" ref="DM35:DM39" si="685">IF(AQ35&gt;0,$F35,0)</f>
        <v>1</v>
      </c>
      <c r="DN35" s="186">
        <f t="shared" ref="DN35:DN39" si="686">IF(AR35&gt;0,$F35,0)</f>
        <v>1</v>
      </c>
      <c r="DO35" s="186">
        <f t="shared" ref="DO35:DO39" si="687">IF(AS35&gt;0,$F35,0)</f>
        <v>1</v>
      </c>
      <c r="DP35" s="186">
        <f t="shared" ref="DP35:DP39" si="688">IF(AT35&gt;0,$F35,0)</f>
        <v>1</v>
      </c>
      <c r="DQ35" s="186">
        <f t="shared" ref="DQ35:DQ39" si="689">IF(AU35&gt;0,$F35,0)</f>
        <v>1</v>
      </c>
      <c r="DR35" s="186">
        <f t="shared" ref="DR35:DR39" si="690">IF(AV35&gt;0,$F35,0)</f>
        <v>1</v>
      </c>
      <c r="DS35" s="186">
        <f t="shared" ref="DS35:DS39" si="691">IF(AW35&gt;0,$F35,0)</f>
        <v>1</v>
      </c>
      <c r="DT35" s="186">
        <f t="shared" ref="DT35:DT39" si="692">IF(AX35&gt;0,$F35,0)</f>
        <v>1</v>
      </c>
      <c r="DU35" s="186">
        <f t="shared" ref="DU35:DU39" si="693">IF(AY35&gt;0,$F35,0)</f>
        <v>1</v>
      </c>
      <c r="DV35" s="186">
        <f t="shared" ref="DV35:DV39" si="694">IF(AZ35&gt;0,$F35,0)</f>
        <v>1</v>
      </c>
      <c r="DW35" s="186">
        <f t="shared" ref="DW35:DW39" si="695">IF(BA35&gt;0,$F35,0)</f>
        <v>1</v>
      </c>
      <c r="DX35" s="186">
        <f t="shared" ref="DX35:DX39" si="696">IF(BB35&gt;0,$F35,0)</f>
        <v>1</v>
      </c>
      <c r="DY35" s="186">
        <f t="shared" ref="DY35:DY39" si="697">IF(BC35&gt;0,$F35,0)</f>
        <v>1</v>
      </c>
      <c r="DZ35" s="186">
        <f t="shared" ref="DZ35:DZ39" si="698">IF(BD35&gt;0,$F35,0)</f>
        <v>1</v>
      </c>
      <c r="EA35" s="186">
        <f t="shared" ref="EA35:EA39" si="699">IF(BE35&gt;0,$F35,0)</f>
        <v>1</v>
      </c>
      <c r="EB35" s="186">
        <f t="shared" ref="EB35:EB39" si="700">IF(BF35&gt;0,$F35,0)</f>
        <v>1</v>
      </c>
      <c r="EC35" s="186">
        <f t="shared" ref="EC35:EC39" si="701">IF(BG35&gt;0,$F35,0)</f>
        <v>1</v>
      </c>
      <c r="ED35" s="186">
        <f t="shared" ref="ED35:ED39" si="702">IF(BH35&gt;0,$F35,0)</f>
        <v>1</v>
      </c>
      <c r="EE35" s="186">
        <f t="shared" ref="EE35:EE39" si="703">IF(BI35&gt;0,$F35,0)</f>
        <v>1</v>
      </c>
      <c r="EF35" s="186">
        <f t="shared" ref="EF35:EF39" si="704">IF(BJ35&gt;0,$F35,0)</f>
        <v>0</v>
      </c>
      <c r="EG35" s="186">
        <f t="shared" ref="EG35:EG39" si="705">IF(BK35&gt;0,$F35,0)</f>
        <v>0</v>
      </c>
      <c r="EH35" s="186">
        <f t="shared" ref="EH35:EH39" si="706">IF(BL35&gt;0,$F35,0)</f>
        <v>0</v>
      </c>
      <c r="EI35" s="186">
        <f t="shared" ref="EI35:EI39" si="707">IF(BM35&gt;0,$F35,0)</f>
        <v>0</v>
      </c>
      <c r="EJ35" s="186">
        <f t="shared" ref="EJ35:EJ39" si="708">IF(BN35&gt;0,$F35,0)</f>
        <v>0</v>
      </c>
      <c r="EK35" s="186">
        <f t="shared" ref="EK35:EK39" si="709">IF(BO35&gt;0,$F35,0)</f>
        <v>0</v>
      </c>
      <c r="EL35" s="186">
        <f t="shared" ref="EL35:EL39" si="710">IF(BP35&gt;0,$F35,0)</f>
        <v>0</v>
      </c>
      <c r="EM35" s="186">
        <f t="shared" ref="EM35:EM39" si="711">IF(BQ35&gt;0,$F35,0)</f>
        <v>0</v>
      </c>
      <c r="EN35" s="186">
        <f t="shared" ref="EN35:EN39" si="712">IF(BR35&gt;0,$F35,0)</f>
        <v>0</v>
      </c>
      <c r="EO35" s="186">
        <f t="shared" ref="EO35:EO39" si="713">IF(BS35&gt;0,$F35,0)</f>
        <v>0</v>
      </c>
      <c r="EP35" s="186">
        <f t="shared" ref="EP35:EP39" si="714">IF(BT35&gt;0,$F35,0)</f>
        <v>0</v>
      </c>
      <c r="EQ35" s="186">
        <f t="shared" ref="EQ35:EQ39" si="715">IF(BU35&gt;0,$F35,0)</f>
        <v>0</v>
      </c>
      <c r="ER35" s="186">
        <f t="shared" ref="ER35:ER39" si="716">IF(BV35&gt;0,$F35,0)</f>
        <v>0</v>
      </c>
      <c r="ES35" s="186">
        <f t="shared" ref="ES35:ES39" si="717">IF(BW35&gt;0,$F35,0)</f>
        <v>0</v>
      </c>
      <c r="ET35" s="186">
        <f t="shared" ref="ET35:ET39" si="718">IF(BX35&gt;0,$F35,0)</f>
        <v>0</v>
      </c>
      <c r="EU35" s="186">
        <f t="shared" ref="EU35:EU39" si="719">IF(BY35&gt;0,$F35,0)</f>
        <v>0</v>
      </c>
      <c r="EV35" s="186">
        <f t="shared" ref="EV35:EV39" si="720">IF(BZ35&gt;0,$F35,0)</f>
        <v>0</v>
      </c>
      <c r="EW35" s="186">
        <f t="shared" ref="EW35:EW39" si="721">IF(CA35&gt;0,$F35,0)</f>
        <v>0</v>
      </c>
      <c r="EX35" s="186">
        <f t="shared" ref="EX35:EX39" si="722">IF(CB35&gt;0,$F35,0)</f>
        <v>0</v>
      </c>
      <c r="EY35" s="186">
        <f t="shared" ref="EY35:EY39" si="723">IF(CC35&gt;0,$F35,0)</f>
        <v>0</v>
      </c>
      <c r="EZ35" s="186">
        <f t="shared" ref="EZ35:EZ39" si="724">IF(CD35&gt;0,$F35,0)</f>
        <v>0</v>
      </c>
      <c r="FA35" s="186">
        <f t="shared" ref="FA35:FA39" si="725">IF(CE35&gt;0,$F35,0)</f>
        <v>0</v>
      </c>
      <c r="FB35" s="186">
        <f t="shared" ref="FB35:FB39" si="726">IF(CF35&gt;0,$F35,0)</f>
        <v>0</v>
      </c>
      <c r="FC35" s="186">
        <f t="shared" ref="FC35:FC39" si="727">IF(CG35&gt;0,$F35,0)</f>
        <v>0</v>
      </c>
      <c r="FE35" s="187">
        <f t="shared" ref="FE35:FE39" si="728">IF(AND($E35="PT",CJ35&gt;0),$H35*$F35*12/2080,IFERROR((N35/(1+$I35))/($G35/365*N$4),0))</f>
        <v>0</v>
      </c>
      <c r="FF35" s="187">
        <f t="shared" ref="FF35:FF39" si="729">IF(AND($E35="PT",CK35&gt;0),$H35*$F35*12/2080,IFERROR((O35/(1+$I35))/($G35/365*O$4),0))</f>
        <v>0</v>
      </c>
      <c r="FG35" s="187">
        <f t="shared" ref="FG35:FG39" si="730">IF(AND($E35="PT",CL35&gt;0),$H35*$F35*12/2080,IFERROR((P35/(1+$I35))/($G35/365*P$4),0))</f>
        <v>0</v>
      </c>
      <c r="FH35" s="187">
        <f t="shared" ref="FH35:FH39" si="731">IF(AND($E35="PT",CM35&gt;0),$H35*$F35*12/2080,IFERROR((Q35/(1+$I35))/($G35/365*Q$4),0))</f>
        <v>0</v>
      </c>
      <c r="FI35" s="187">
        <f t="shared" ref="FI35:FI39" si="732">IF(AND($E35="PT",CN35&gt;0),$H35*$F35*12/2080,IFERROR((R35/(1+$I35))/($G35/365*R$4),0))</f>
        <v>0</v>
      </c>
      <c r="FJ35" s="187">
        <f t="shared" ref="FJ35:FJ39" si="733">IF(AND($E35="PT",CO35&gt;0),$H35*$F35*12/2080,IFERROR((S35/(1+$I35))/($G35/365*S$4),0))</f>
        <v>0</v>
      </c>
      <c r="FK35" s="187">
        <f t="shared" ref="FK35:FK39" si="734">IF(AND($E35="PT",CP35&gt;0),$H35*$F35*12/2080,IFERROR((T35/(1+$I35))/($G35/365*T$4),0))</f>
        <v>0</v>
      </c>
      <c r="FL35" s="187">
        <f t="shared" ref="FL35:FL39" si="735">IF(AND($E35="PT",CQ35&gt;0),$H35*$F35*12/2080,IFERROR((U35/(1+$I35))/($G35/365*U$4),0))</f>
        <v>0</v>
      </c>
      <c r="FM35" s="187">
        <f t="shared" ref="FM35:FM39" si="736">IF(AND($E35="PT",CR35&gt;0),$H35*$F35*12/2080,IFERROR((V35/(1+$I35))/($G35/365*V$4),0))</f>
        <v>0</v>
      </c>
      <c r="FN35" s="187">
        <f t="shared" ref="FN35:FN39" si="737">IF(AND($E35="PT",CS35&gt;0),$H35*$F35*12/2080,IFERROR((W35/(1+$I35))/($G35/365*W$4),0))</f>
        <v>0</v>
      </c>
      <c r="FO35" s="187">
        <f t="shared" ref="FO35:FO39" si="738">IF(AND($E35="PT",CT35&gt;0),$H35*$F35*12/2080,IFERROR((X35/(1+$I35))/($G35/365*X$4),0))</f>
        <v>0</v>
      </c>
      <c r="FP35" s="187">
        <f t="shared" ref="FP35:FP39" si="739">IF(AND($E35="PT",CU35&gt;0),$H35*$F35*12/2080,IFERROR((Y35/(1+$I35))/($G35/365*Y$4),0))</f>
        <v>0</v>
      </c>
      <c r="FQ35" s="187">
        <f t="shared" ref="FQ35:FQ39" si="740">IF(AND($E35="PT",CV35&gt;0),$H35*$F35*12/2080,IFERROR((Z35/(1+$I35))/($G35/365*Z$4),0))</f>
        <v>0</v>
      </c>
      <c r="FR35" s="187">
        <f t="shared" ref="FR35:FR39" si="741">IF(AND($E35="PT",CW35&gt;0),$H35*$F35*12/2080,IFERROR((AA35/(1+$I35))/($G35/365*AA$4),0))</f>
        <v>0</v>
      </c>
      <c r="FS35" s="187">
        <f t="shared" ref="FS35:FS39" si="742">IF(AND($E35="PT",CX35&gt;0),$H35*$F35*12/2080,IFERROR((AB35/(1+$I35))/($G35/365*AB$4),0))</f>
        <v>0.29032258064516125</v>
      </c>
      <c r="FT35" s="187">
        <f t="shared" ref="FT35:FT39" si="743">IF(AND($E35="PT",CY35&gt;0),$H35*$F35*12/2080,IFERROR((AC35/(1+$I35))/($G35/365*AC$4),0))</f>
        <v>1</v>
      </c>
      <c r="FU35" s="187">
        <f t="shared" ref="FU35:FU39" si="744">IF(AND($E35="PT",CZ35&gt;0),$H35*$F35*12/2080,IFERROR((AD35/(1+$I35))/($G35/365*AD$4),0))</f>
        <v>0.99999999999999978</v>
      </c>
      <c r="FV35" s="187">
        <f t="shared" ref="FV35:FV39" si="745">IF(AND($E35="PT",DA35&gt;0),$H35*$F35*12/2080,IFERROR((AE35/(1+$I35))/($G35/365*AE$4),0))</f>
        <v>1</v>
      </c>
      <c r="FW35" s="187">
        <f t="shared" ref="FW35:FW39" si="746">IF(AND($E35="PT",DB35&gt;0),$H35*$F35*12/2080,IFERROR((AF35/(1+$I35))/($G35/365*AF$4),0))</f>
        <v>0.99999999999999978</v>
      </c>
      <c r="FX35" s="187">
        <f t="shared" ref="FX35:FX39" si="747">IF(AND($E35="PT",DC35&gt;0),$H35*$F35*12/2080,IFERROR((AG35/(1+$I35))/($G35/365*AG$4),0))</f>
        <v>0.99999999999999978</v>
      </c>
      <c r="FY35" s="187">
        <f t="shared" ref="FY35:FY39" si="748">IF(AND($E35="PT",DD35&gt;0),$H35*$F35*12/2080,IFERROR((AH35/(1+$I35))/($G35/365*AH$4),0))</f>
        <v>1</v>
      </c>
      <c r="FZ35" s="187">
        <f t="shared" ref="FZ35:FZ39" si="749">IF(AND($E35="PT",DE35&gt;0),$H35*$F35*12/2080,IFERROR((AI35/(1+$I35))/($G35/365*AI$4),0))</f>
        <v>0.99999999999999978</v>
      </c>
      <c r="GA35" s="187">
        <f t="shared" ref="GA35:GA39" si="750">IF(AND($E35="PT",DF35&gt;0),$H35*$F35*12/2080,IFERROR((AJ35/(1+$I35))/($G35/365*AJ$4),0))</f>
        <v>1</v>
      </c>
      <c r="GB35" s="187">
        <f t="shared" ref="GB35:GB39" si="751">IF(AND($E35="PT",DG35&gt;0),$H35*$F35*12/2080,IFERROR((AK35/(1+$I35))/($G35/365*AK$4),0))</f>
        <v>0.99999999999999978</v>
      </c>
      <c r="GC35" s="187">
        <f t="shared" ref="GC35:GC39" si="752">IF(AND($E35="PT",DH35&gt;0),$H35*$F35*12/2080,IFERROR((AL35/(1+$I35))/($G35/365*AL$4),0))</f>
        <v>0.99999999999999978</v>
      </c>
      <c r="GD35" s="187">
        <f t="shared" ref="GD35:GD39" si="753">IF(AND($E35="PT",DI35&gt;0),$H35*$F35*12/2080,IFERROR((AM35/(1+$I35))/($G35/365*AM$4),0))</f>
        <v>1</v>
      </c>
      <c r="GE35" s="187">
        <f t="shared" ref="GE35:GE39" si="754">IF(AND($E35="PT",DJ35&gt;0),$H35*$F35*12/2080,IFERROR((AN35/(1+$I35))/($G35/365*AN$4),0))</f>
        <v>0.99999999999999978</v>
      </c>
      <c r="GF35" s="187">
        <f t="shared" ref="GF35:GF39" si="755">IF(AND($E35="PT",DK35&gt;0),$H35*$F35*12/2080,IFERROR((AO35/(1+$I35))/($G35/365*AO$4),0))</f>
        <v>1</v>
      </c>
      <c r="GG35" s="187">
        <f t="shared" ref="GG35:GG39" si="756">IF(AND($E35="PT",DL35&gt;0),$H35*$F35*12/2080,IFERROR((AP35/(1+$I35))/($G35/365*AP$4),0))</f>
        <v>0.99999999999999978</v>
      </c>
      <c r="GH35" s="187">
        <f t="shared" ref="GH35:GH39" si="757">IF(AND($E35="PT",DM35&gt;0),$H35*$F35*12/2080,IFERROR((AQ35/(1+$I35))/($G35/365*AQ$4),0))</f>
        <v>1</v>
      </c>
      <c r="GI35" s="187">
        <f t="shared" ref="GI35:GI39" si="758">IF(AND($E35="PT",DN35&gt;0),$H35*$F35*12/2080,IFERROR((AR35/(1+$I35))/($G35/365*AR$4),0))</f>
        <v>0.99999999999999978</v>
      </c>
      <c r="GJ35" s="187">
        <f t="shared" ref="GJ35:GJ39" si="759">IF(AND($E35="PT",DO35&gt;0),$H35*$F35*12/2080,IFERROR((AS35/(1+$I35))/($G35/365*AS$4),0))</f>
        <v>0.99999999999999978</v>
      </c>
      <c r="GK35" s="187">
        <f t="shared" ref="GK35:GK39" si="760">IF(AND($E35="PT",DP35&gt;0),$H35*$F35*12/2080,IFERROR((AT35/(1+$I35))/($G35/365*AT$4),0))</f>
        <v>1</v>
      </c>
      <c r="GL35" s="187">
        <f t="shared" ref="GL35:GL39" si="761">IF(AND($E35="PT",DQ35&gt;0),$H35*$F35*12/2080,IFERROR((AU35/(1+$I35))/($G35/365*AU$4),0))</f>
        <v>0.99999999999999978</v>
      </c>
      <c r="GM35" s="187">
        <f t="shared" ref="GM35:GM39" si="762">IF(AND($E35="PT",DR35&gt;0),$H35*$F35*12/2080,IFERROR((AV35/(1+$I35))/($G35/365*AV$4),0))</f>
        <v>1</v>
      </c>
      <c r="GN35" s="187">
        <f t="shared" ref="GN35:GN39" si="763">IF(AND($E35="PT",DS35&gt;0),$H35*$F35*12/2080,IFERROR((AW35/(1+$I35))/($G35/365*AW$4),0))</f>
        <v>0.99999999999999978</v>
      </c>
      <c r="GO35" s="187">
        <f t="shared" ref="GO35:GO39" si="764">IF(AND($E35="PT",DT35&gt;0),$H35*$F35*12/2080,IFERROR((AX35/(1+$I35))/($G35/365*AX$4),0))</f>
        <v>0.99999999999999978</v>
      </c>
      <c r="GP35" s="187">
        <f t="shared" ref="GP35:GP39" si="765">IF(AND($E35="PT",DU35&gt;0),$H35*$F35*12/2080,IFERROR((AY35/(1+$I35))/($G35/365*AY$4),0))</f>
        <v>0.99999999999999989</v>
      </c>
      <c r="GQ35" s="187">
        <f t="shared" ref="GQ35:GQ39" si="766">IF(AND($E35="PT",DV35&gt;0),$H35*$F35*12/2080,IFERROR((AZ35/(1+$I35))/($G35/365*AZ$4),0))</f>
        <v>0.99999999999999978</v>
      </c>
      <c r="GR35" s="187">
        <f t="shared" ref="GR35:GR39" si="767">IF(AND($E35="PT",DW35&gt;0),$H35*$F35*12/2080,IFERROR((BA35/(1+$I35))/($G35/365*BA$4),0))</f>
        <v>1</v>
      </c>
      <c r="GS35" s="187">
        <f t="shared" ref="GS35:GS39" si="768">IF(AND($E35="PT",DX35&gt;0),$H35*$F35*12/2080,IFERROR((BB35/(1+$I35))/($G35/365*BB$4),0))</f>
        <v>0.99999999999999978</v>
      </c>
      <c r="GT35" s="187">
        <f t="shared" ref="GT35:GT39" si="769">IF(AND($E35="PT",DY35&gt;0),$H35*$F35*12/2080,IFERROR((BC35/(1+$I35))/($G35/365*BC$4),0))</f>
        <v>1</v>
      </c>
      <c r="GU35" s="187">
        <f t="shared" ref="GU35:GU39" si="770">IF(AND($E35="PT",DZ35&gt;0),$H35*$F35*12/2080,IFERROR((BD35/(1+$I35))/($G35/365*BD$4),0))</f>
        <v>0.99999999999999978</v>
      </c>
      <c r="GV35" s="187">
        <f t="shared" ref="GV35:GV39" si="771">IF(AND($E35="PT",EA35&gt;0),$H35*$F35*12/2080,IFERROR((BE35/(1+$I35))/($G35/365*BE$4),0))</f>
        <v>0.99999999999999978</v>
      </c>
      <c r="GW35" s="187">
        <f t="shared" ref="GW35:GW39" si="772">IF(AND($E35="PT",EB35&gt;0),$H35*$F35*12/2080,IFERROR((BF35/(1+$I35))/($G35/365*BF$4),0))</f>
        <v>1</v>
      </c>
      <c r="GX35" s="187">
        <f t="shared" ref="GX35:GX39" si="773">IF(AND($E35="PT",EC35&gt;0),$H35*$F35*12/2080,IFERROR((BG35/(1+$I35))/($G35/365*BG$4),0))</f>
        <v>0.99999999999999978</v>
      </c>
      <c r="GY35" s="187">
        <f t="shared" ref="GY35:GY39" si="774">IF(AND($E35="PT",ED35&gt;0),$H35*$F35*12/2080,IFERROR((BH35/(1+$I35))/($G35/365*BH$4),0))</f>
        <v>1</v>
      </c>
      <c r="GZ35" s="187">
        <f t="shared" ref="GZ35:GZ39" si="775">IF(AND($E35="PT",EE35&gt;0),$H35*$F35*12/2080,IFERROR((BI35/(1+$I35))/($G35/365*BI$4),0))</f>
        <v>0.99999999999999978</v>
      </c>
      <c r="HA35" s="187">
        <f t="shared" ref="HA35:HA39" si="776">IF(AND($E35="PT",EF35&gt;0),$H35*$F35*12/2080,IFERROR((BJ35/(1+$I35))/($G35/365*BJ$4),0))</f>
        <v>0</v>
      </c>
      <c r="HB35" s="187">
        <f t="shared" ref="HB35:HB39" si="777">IF(AND($E35="PT",EG35&gt;0),$H35*$F35*12/2080,IFERROR((BK35/(1+$I35))/($G35/365*BK$4),0))</f>
        <v>0</v>
      </c>
      <c r="HC35" s="187">
        <f t="shared" ref="HC35:HC39" si="778">IF(AND($E35="PT",EH35&gt;0),$H35*$F35*12/2080,IFERROR((BL35/(1+$I35))/($G35/365*BL$4),0))</f>
        <v>0</v>
      </c>
      <c r="HD35" s="187">
        <f t="shared" ref="HD35:HD39" si="779">IF(AND($E35="PT",EI35&gt;0),$H35*$F35*12/2080,IFERROR((BM35/(1+$I35))/($G35/365*BM$4),0))</f>
        <v>0</v>
      </c>
      <c r="HE35" s="187">
        <f t="shared" ref="HE35:HE39" si="780">IF(AND($E35="PT",EJ35&gt;0),$H35*$F35*12/2080,IFERROR((BN35/(1+$I35))/($G35/365*BN$4),0))</f>
        <v>0</v>
      </c>
      <c r="HF35" s="187">
        <f t="shared" ref="HF35:HF39" si="781">IF(AND($E35="PT",EK35&gt;0),$H35*$F35*12/2080,IFERROR((BO35/(1+$I35))/($G35/365*BO$4),0))</f>
        <v>0</v>
      </c>
      <c r="HG35" s="187">
        <f t="shared" ref="HG35:HG39" si="782">IF(AND($E35="PT",EL35&gt;0),$H35*$F35*12/2080,IFERROR((BP35/(1+$I35))/($G35/365*BP$4),0))</f>
        <v>0</v>
      </c>
      <c r="HH35" s="187">
        <f t="shared" ref="HH35:HH39" si="783">IF(AND($E35="PT",EM35&gt;0),$H35*$F35*12/2080,IFERROR((BQ35/(1+$I35))/($G35/365*BQ$4),0))</f>
        <v>0</v>
      </c>
      <c r="HI35" s="187">
        <f t="shared" ref="HI35:HI39" si="784">IF(AND($E35="PT",EN35&gt;0),$H35*$F35*12/2080,IFERROR((BR35/(1+$I35))/($G35/365*BR$4),0))</f>
        <v>0</v>
      </c>
      <c r="HJ35" s="187">
        <f t="shared" ref="HJ35:HJ39" si="785">IF(AND($E35="PT",EO35&gt;0),$H35*$F35*12/2080,IFERROR((BS35/(1+$I35))/($G35/365*BS$4),0))</f>
        <v>0</v>
      </c>
      <c r="HK35" s="187">
        <f t="shared" ref="HK35:HK39" si="786">IF(AND($E35="PT",EP35&gt;0),$H35*$F35*12/2080,IFERROR((BT35/(1+$I35))/($G35/365*BT$4),0))</f>
        <v>0</v>
      </c>
      <c r="HL35" s="187">
        <f t="shared" ref="HL35:HL39" si="787">IF(AND($E35="PT",EQ35&gt;0),$H35*$F35*12/2080,IFERROR((BU35/(1+$I35))/($G35/365*BU$4),0))</f>
        <v>0</v>
      </c>
      <c r="HM35" s="187">
        <f t="shared" ref="HM35:HM39" si="788">IF(AND($E35="PT",ER35&gt;0),$H35*$F35*12/2080,IFERROR((BV35/(1+$I35))/($G35/365*BV$4),0))</f>
        <v>0</v>
      </c>
      <c r="HN35" s="187">
        <f t="shared" ref="HN35:HN39" si="789">IF(AND($E35="PT",ES35&gt;0),$H35*$F35*12/2080,IFERROR((BW35/(1+$I35))/($G35/365*BW$4),0))</f>
        <v>0</v>
      </c>
      <c r="HO35" s="187">
        <f t="shared" ref="HO35:HO39" si="790">IF(AND($E35="PT",ET35&gt;0),$H35*$F35*12/2080,IFERROR((BX35/(1+$I35))/($G35/365*BX$4),0))</f>
        <v>0</v>
      </c>
      <c r="HP35" s="187">
        <f t="shared" ref="HP35:HP39" si="791">IF(AND($E35="PT",EU35&gt;0),$H35*$F35*12/2080,IFERROR((BY35/(1+$I35))/($G35/365*BY$4),0))</f>
        <v>0</v>
      </c>
      <c r="HQ35" s="187">
        <f t="shared" ref="HQ35:HQ39" si="792">IF(AND($E35="PT",EV35&gt;0),$H35*$F35*12/2080,IFERROR((BZ35/(1+$I35))/($G35/365*BZ$4),0))</f>
        <v>0</v>
      </c>
      <c r="HR35" s="187">
        <f t="shared" ref="HR35:HR39" si="793">IF(AND($E35="PT",EW35&gt;0),$H35*$F35*12/2080,IFERROR((CA35/(1+$I35))/($G35/365*CA$4),0))</f>
        <v>0</v>
      </c>
      <c r="HS35" s="187">
        <f t="shared" ref="HS35:HS39" si="794">IF(AND($E35="PT",EX35&gt;0),$H35*$F35*12/2080,IFERROR((CB35/(1+$I35))/($G35/365*CB$4),0))</f>
        <v>0</v>
      </c>
      <c r="HT35" s="187">
        <f t="shared" ref="HT35:HT39" si="795">IF(AND($E35="PT",EY35&gt;0),$H35*$F35*12/2080,IFERROR((CC35/(1+$I35))/($G35/365*CC$4),0))</f>
        <v>0</v>
      </c>
      <c r="HU35" s="187">
        <f t="shared" ref="HU35:HU39" si="796">IF(AND($E35="PT",EZ35&gt;0),$H35*$F35*12/2080,IFERROR((CD35/(1+$I35))/($G35/365*CD$4),0))</f>
        <v>0</v>
      </c>
      <c r="HV35" s="187">
        <f t="shared" ref="HV35:HV39" si="797">IF(AND($E35="PT",FA35&gt;0),$H35*$F35*12/2080,IFERROR((CE35/(1+$I35))/($G35/365*CE$4),0))</f>
        <v>0</v>
      </c>
      <c r="HW35" s="187">
        <f t="shared" ref="HW35:HW39" si="798">IF(AND($E35="PT",FB35&gt;0),$H35*$F35*12/2080,IFERROR((CF35/(1+$I35))/($G35/365*CF$4),0))</f>
        <v>0</v>
      </c>
      <c r="HX35" s="187">
        <f t="shared" ref="HX35:HX39" si="799">IF(AND($E35="PT",FC35&gt;0),$H35*$F35*12/2080,IFERROR((CG35/(1+$I35))/($G35/365*CG$4),0))</f>
        <v>0</v>
      </c>
      <c r="HY35" s="187"/>
      <c r="IB35" s="188">
        <f t="shared" ref="IB35:IB39" si="800">IF(CJ35&gt;=1,CJ35*$J35,0)</f>
        <v>0</v>
      </c>
      <c r="IC35" s="188">
        <f t="shared" ref="IC35:IC39" si="801">IF(CK35&gt;=1,CK35*$J35,0)</f>
        <v>0</v>
      </c>
      <c r="ID35" s="188">
        <f t="shared" ref="ID35:ID39" si="802">IF(CL35&gt;=1,CL35*$J35,0)</f>
        <v>0</v>
      </c>
      <c r="IE35" s="188">
        <f t="shared" ref="IE35:IE39" si="803">IF(CM35&gt;=1,CM35*$J35,0)</f>
        <v>0</v>
      </c>
      <c r="IF35" s="188">
        <f t="shared" ref="IF35:IF39" si="804">IF(CN35&gt;=1,CN35*$J35,0)</f>
        <v>0</v>
      </c>
      <c r="IG35" s="188">
        <f t="shared" ref="IG35:IG39" si="805">IF(CO35&gt;=1,CO35*$J35,0)</f>
        <v>0</v>
      </c>
      <c r="IH35" s="188">
        <f t="shared" ref="IH35:IH39" si="806">IF(CP35&gt;=1,CP35*$J35,0)</f>
        <v>0</v>
      </c>
      <c r="II35" s="188">
        <f t="shared" ref="II35:II39" si="807">IF(CQ35&gt;=1,CQ35*$J35,0)</f>
        <v>0</v>
      </c>
      <c r="IJ35" s="188">
        <f t="shared" ref="IJ35:IJ39" si="808">IF(CR35&gt;=1,CR35*$J35,0)</f>
        <v>0</v>
      </c>
      <c r="IK35" s="188">
        <f t="shared" ref="IK35:IK39" si="809">IF(CS35&gt;=1,CS35*$J35,0)</f>
        <v>0</v>
      </c>
      <c r="IL35" s="188">
        <f t="shared" ref="IL35:IL39" si="810">IF(CT35&gt;=1,CT35*$J35,0)</f>
        <v>0</v>
      </c>
      <c r="IM35" s="188">
        <f t="shared" ref="IM35:IM39" si="811">IF(CU35&gt;=1,CU35*$J35,0)</f>
        <v>0</v>
      </c>
      <c r="IN35" s="188">
        <f t="shared" ref="IN35:IN39" si="812">IF(CV35&gt;=1,CV35*$J35,0)</f>
        <v>0</v>
      </c>
      <c r="IO35" s="188">
        <f t="shared" ref="IO35:IO39" si="813">IF(CW35&gt;=1,CW35*$J35,0)</f>
        <v>0</v>
      </c>
      <c r="IP35" s="188">
        <f t="shared" ref="IP35:IP39" si="814">IF(CX35&gt;=1,CX35*$J35,0)</f>
        <v>85</v>
      </c>
      <c r="IQ35" s="188">
        <f t="shared" ref="IQ35:IQ39" si="815">IF(CY35&gt;=1,CY35*$J35,0)</f>
        <v>85</v>
      </c>
      <c r="IR35" s="188">
        <f t="shared" ref="IR35:IR39" si="816">IF(CZ35&gt;=1,CZ35*$J35,0)</f>
        <v>85</v>
      </c>
      <c r="IS35" s="188">
        <f t="shared" ref="IS35:IS39" si="817">IF(DA35&gt;=1,DA35*$J35,0)</f>
        <v>85</v>
      </c>
      <c r="IT35" s="188">
        <f t="shared" ref="IT35:IT39" si="818">IF(DB35&gt;=1,DB35*$J35,0)</f>
        <v>85</v>
      </c>
      <c r="IU35" s="188">
        <f t="shared" ref="IU35:IU39" si="819">IF(DC35&gt;=1,DC35*$J35,0)</f>
        <v>85</v>
      </c>
      <c r="IV35" s="188">
        <f t="shared" ref="IV35:IV39" si="820">IF(DD35&gt;=1,DD35*$J35,0)</f>
        <v>85</v>
      </c>
      <c r="IW35" s="188">
        <f t="shared" ref="IW35:IW39" si="821">IF(DE35&gt;=1,DE35*$J35,0)</f>
        <v>85</v>
      </c>
      <c r="IX35" s="188">
        <f t="shared" ref="IX35:IX39" si="822">IF(DF35&gt;=1,DF35*$J35,0)</f>
        <v>85</v>
      </c>
      <c r="IY35" s="188">
        <f t="shared" ref="IY35:IY39" si="823">IF(DG35&gt;=1,DG35*$J35,0)</f>
        <v>85</v>
      </c>
      <c r="IZ35" s="188">
        <f t="shared" ref="IZ35:IZ39" si="824">IF(DH35&gt;=1,DH35*$J35,0)</f>
        <v>85</v>
      </c>
      <c r="JA35" s="188">
        <f t="shared" ref="JA35:JA39" si="825">IF(DI35&gt;=1,DI35*$J35,0)</f>
        <v>85</v>
      </c>
      <c r="JB35" s="188">
        <f t="shared" ref="JB35:JB39" si="826">IF(DJ35&gt;=1,DJ35*$J35,0)</f>
        <v>85</v>
      </c>
      <c r="JC35" s="188">
        <f t="shared" ref="JC35:JC39" si="827">IF(DK35&gt;=1,DK35*$J35,0)</f>
        <v>85</v>
      </c>
      <c r="JD35" s="188">
        <f t="shared" ref="JD35:JD39" si="828">IF(DL35&gt;=1,DL35*$J35,0)</f>
        <v>85</v>
      </c>
      <c r="JE35" s="188">
        <f t="shared" ref="JE35:JE39" si="829">IF(DM35&gt;=1,DM35*$J35,0)</f>
        <v>85</v>
      </c>
      <c r="JF35" s="188">
        <f t="shared" ref="JF35:JF39" si="830">IF(DN35&gt;=1,DN35*$J35,0)</f>
        <v>85</v>
      </c>
      <c r="JG35" s="188">
        <f t="shared" ref="JG35:JG39" si="831">IF(DO35&gt;=1,DO35*$J35,0)</f>
        <v>85</v>
      </c>
      <c r="JH35" s="188">
        <f t="shared" ref="JH35:JH39" si="832">IF(DP35&gt;=1,DP35*$J35,0)</f>
        <v>85</v>
      </c>
      <c r="JI35" s="188">
        <f t="shared" ref="JI35:JI39" si="833">IF(DQ35&gt;=1,DQ35*$J35,0)</f>
        <v>85</v>
      </c>
      <c r="JJ35" s="188">
        <f t="shared" ref="JJ35:JJ39" si="834">IF(DR35&gt;=1,DR35*$J35,0)</f>
        <v>85</v>
      </c>
      <c r="JK35" s="188">
        <f t="shared" ref="JK35:JK39" si="835">IF(DS35&gt;=1,DS35*$J35,0)</f>
        <v>85</v>
      </c>
      <c r="JL35" s="188">
        <f t="shared" ref="JL35:JL39" si="836">IF(DT35&gt;=1,DT35*$J35,0)</f>
        <v>85</v>
      </c>
      <c r="JM35" s="188">
        <f t="shared" ref="JM35:JM39" si="837">IF(DU35&gt;=1,DU35*$J35,0)</f>
        <v>85</v>
      </c>
      <c r="JN35" s="188">
        <f t="shared" ref="JN35:JN39" si="838">IF(DV35&gt;=1,DV35*$J35,0)</f>
        <v>85</v>
      </c>
      <c r="JO35" s="188">
        <f t="shared" ref="JO35:JO39" si="839">IF(DW35&gt;=1,DW35*$J35,0)</f>
        <v>85</v>
      </c>
      <c r="JP35" s="188">
        <f t="shared" ref="JP35:JP39" si="840">IF(DX35&gt;=1,DX35*$J35,0)</f>
        <v>85</v>
      </c>
      <c r="JQ35" s="188">
        <f t="shared" ref="JQ35:JQ39" si="841">IF(DY35&gt;=1,DY35*$J35,0)</f>
        <v>85</v>
      </c>
      <c r="JR35" s="188">
        <f t="shared" ref="JR35:JR39" si="842">IF(DZ35&gt;=1,DZ35*$J35,0)</f>
        <v>85</v>
      </c>
      <c r="JS35" s="188">
        <f t="shared" ref="JS35:JS39" si="843">IF(EA35&gt;=1,EA35*$J35,0)</f>
        <v>85</v>
      </c>
      <c r="JT35" s="188">
        <f t="shared" ref="JT35:JT39" si="844">IF(EB35&gt;=1,EB35*$J35,0)</f>
        <v>85</v>
      </c>
      <c r="JU35" s="188">
        <f t="shared" ref="JU35:JU39" si="845">IF(EC35&gt;=1,EC35*$J35,0)</f>
        <v>85</v>
      </c>
      <c r="JV35" s="188">
        <f t="shared" ref="JV35:JV39" si="846">IF(ED35&gt;=1,ED35*$J35,0)</f>
        <v>85</v>
      </c>
      <c r="JW35" s="188">
        <f t="shared" ref="JW35:JW39" si="847">IF(EE35&gt;=1,EE35*$J35,0)</f>
        <v>85</v>
      </c>
      <c r="JX35" s="188">
        <f t="shared" ref="JX35:JX39" si="848">IF(EF35&gt;=1,EF35*$J35,0)</f>
        <v>0</v>
      </c>
      <c r="JY35" s="188">
        <f t="shared" ref="JY35:JY39" si="849">IF(EG35&gt;=1,EG35*$J35,0)</f>
        <v>0</v>
      </c>
      <c r="JZ35" s="188">
        <f t="shared" ref="JZ35:JZ39" si="850">IF(EH35&gt;=1,EH35*$J35,0)</f>
        <v>0</v>
      </c>
      <c r="KA35" s="188">
        <f t="shared" ref="KA35:KA39" si="851">IF(EI35&gt;=1,EI35*$J35,0)</f>
        <v>0</v>
      </c>
      <c r="KB35" s="188">
        <f t="shared" ref="KB35:KB39" si="852">IF(EJ35&gt;=1,EJ35*$J35,0)</f>
        <v>0</v>
      </c>
      <c r="KC35" s="188">
        <f t="shared" ref="KC35:KC39" si="853">IF(EK35&gt;=1,EK35*$J35,0)</f>
        <v>0</v>
      </c>
      <c r="KD35" s="188">
        <f t="shared" ref="KD35:KD39" si="854">IF(EL35&gt;=1,EL35*$J35,0)</f>
        <v>0</v>
      </c>
      <c r="KE35" s="188">
        <f t="shared" ref="KE35:KE39" si="855">IF(EM35&gt;=1,EM35*$J35,0)</f>
        <v>0</v>
      </c>
      <c r="KF35" s="188">
        <f t="shared" ref="KF35:KF39" si="856">IF(EN35&gt;=1,EN35*$J35,0)</f>
        <v>0</v>
      </c>
      <c r="KG35" s="188">
        <f t="shared" ref="KG35:KG39" si="857">IF(EO35&gt;=1,EO35*$J35,0)</f>
        <v>0</v>
      </c>
      <c r="KH35" s="188">
        <f t="shared" ref="KH35:KH39" si="858">IF(EP35&gt;=1,EP35*$J35,0)</f>
        <v>0</v>
      </c>
      <c r="KI35" s="188">
        <f t="shared" ref="KI35:KI39" si="859">IF(EQ35&gt;=1,EQ35*$J35,0)</f>
        <v>0</v>
      </c>
      <c r="KJ35" s="188">
        <f t="shared" ref="KJ35:KJ39" si="860">IF(ER35&gt;=1,ER35*$J35,0)</f>
        <v>0</v>
      </c>
      <c r="KK35" s="188">
        <f t="shared" ref="KK35:KK39" si="861">IF(ES35&gt;=1,ES35*$J35,0)</f>
        <v>0</v>
      </c>
      <c r="KL35" s="188">
        <f t="shared" ref="KL35:KL39" si="862">IF(ET35&gt;=1,ET35*$J35,0)</f>
        <v>0</v>
      </c>
      <c r="KM35" s="188">
        <f t="shared" ref="KM35:KM39" si="863">IF(EU35&gt;=1,EU35*$J35,0)</f>
        <v>0</v>
      </c>
      <c r="KN35" s="188">
        <f t="shared" ref="KN35:KN39" si="864">IF(EV35&gt;=1,EV35*$J35,0)</f>
        <v>0</v>
      </c>
      <c r="KO35" s="188">
        <f t="shared" ref="KO35:KO39" si="865">IF(EW35&gt;=1,EW35*$J35,0)</f>
        <v>0</v>
      </c>
      <c r="KP35" s="188">
        <f t="shared" ref="KP35:KP39" si="866">IF(EX35&gt;=1,EX35*$J35,0)</f>
        <v>0</v>
      </c>
      <c r="KQ35" s="188">
        <f t="shared" ref="KQ35:KQ39" si="867">IF(EY35&gt;=1,EY35*$J35,0)</f>
        <v>0</v>
      </c>
      <c r="KR35" s="188">
        <f t="shared" ref="KR35:KR39" si="868">IF(EZ35&gt;=1,EZ35*$J35,0)</f>
        <v>0</v>
      </c>
      <c r="KS35" s="188">
        <f t="shared" ref="KS35:KS39" si="869">IF(FA35&gt;=1,FA35*$J35,0)</f>
        <v>0</v>
      </c>
      <c r="KT35" s="188">
        <f t="shared" ref="KT35:KT39" si="870">IF(FB35&gt;=1,FB35*$J35,0)</f>
        <v>0</v>
      </c>
      <c r="KU35" s="188">
        <f t="shared" ref="KU35:KU39" si="871">IF(FC35&gt;=1,FC35*$J35,0)</f>
        <v>0</v>
      </c>
    </row>
    <row r="36" spans="1:307" s="95" customFormat="1" ht="18" customHeight="1" x14ac:dyDescent="0.3">
      <c r="A36" s="157" t="s">
        <v>89</v>
      </c>
      <c r="B36" s="112" t="s">
        <v>771</v>
      </c>
      <c r="C36" s="112" t="s">
        <v>772</v>
      </c>
      <c r="D36" s="113"/>
      <c r="E36" s="113" t="s">
        <v>118</v>
      </c>
      <c r="F36" s="113">
        <v>1</v>
      </c>
      <c r="G36" s="114">
        <v>60000</v>
      </c>
      <c r="H36" s="115"/>
      <c r="I36" s="116">
        <v>0.107</v>
      </c>
      <c r="J36" s="114">
        <v>85</v>
      </c>
      <c r="K36" s="117">
        <v>45063</v>
      </c>
      <c r="L36" s="118">
        <v>46022</v>
      </c>
      <c r="M36" s="119"/>
      <c r="N36" s="186">
        <f t="shared" si="654"/>
        <v>0</v>
      </c>
      <c r="O36" s="186">
        <f t="shared" si="654"/>
        <v>0</v>
      </c>
      <c r="P36" s="186">
        <f t="shared" si="654"/>
        <v>0</v>
      </c>
      <c r="Q36" s="186">
        <f t="shared" si="654"/>
        <v>0</v>
      </c>
      <c r="R36" s="186">
        <f t="shared" si="654"/>
        <v>0</v>
      </c>
      <c r="S36" s="186">
        <f t="shared" si="654"/>
        <v>0</v>
      </c>
      <c r="T36" s="186">
        <f t="shared" si="654"/>
        <v>0</v>
      </c>
      <c r="U36" s="186">
        <f t="shared" si="654"/>
        <v>0</v>
      </c>
      <c r="V36" s="186">
        <f t="shared" si="654"/>
        <v>0</v>
      </c>
      <c r="W36" s="186">
        <f t="shared" si="654"/>
        <v>0</v>
      </c>
      <c r="X36" s="186">
        <f t="shared" si="654"/>
        <v>0</v>
      </c>
      <c r="Y36" s="186">
        <f t="shared" si="654"/>
        <v>0</v>
      </c>
      <c r="Z36" s="186">
        <f t="shared" si="654"/>
        <v>0</v>
      </c>
      <c r="AA36" s="186">
        <f t="shared" si="654"/>
        <v>0</v>
      </c>
      <c r="AB36" s="186">
        <f t="shared" si="654"/>
        <v>0</v>
      </c>
      <c r="AC36" s="186">
        <f t="shared" si="654"/>
        <v>0</v>
      </c>
      <c r="AD36" s="186">
        <f t="shared" si="652"/>
        <v>2729.5890410958905</v>
      </c>
      <c r="AE36" s="186">
        <f t="shared" si="652"/>
        <v>5459.178082191781</v>
      </c>
      <c r="AF36" s="186">
        <f t="shared" si="652"/>
        <v>5641.1506849315065</v>
      </c>
      <c r="AG36" s="186">
        <f t="shared" si="652"/>
        <v>5641.1506849315065</v>
      </c>
      <c r="AH36" s="186">
        <f t="shared" si="652"/>
        <v>5459.178082191781</v>
      </c>
      <c r="AI36" s="186">
        <f t="shared" si="652"/>
        <v>5641.1506849315065</v>
      </c>
      <c r="AJ36" s="186">
        <f t="shared" si="652"/>
        <v>5459.178082191781</v>
      </c>
      <c r="AK36" s="186">
        <f t="shared" si="652"/>
        <v>5641.1506849315065</v>
      </c>
      <c r="AL36" s="186">
        <f t="shared" si="652"/>
        <v>5641.1506849315065</v>
      </c>
      <c r="AM36" s="186">
        <f t="shared" si="652"/>
        <v>5277.2054794520545</v>
      </c>
      <c r="AN36" s="186">
        <f t="shared" si="652"/>
        <v>5641.1506849315065</v>
      </c>
      <c r="AO36" s="186">
        <f t="shared" si="652"/>
        <v>5459.178082191781</v>
      </c>
      <c r="AP36" s="186">
        <f t="shared" si="652"/>
        <v>5641.1506849315065</v>
      </c>
      <c r="AQ36" s="186">
        <f t="shared" si="652"/>
        <v>5459.178082191781</v>
      </c>
      <c r="AR36" s="186">
        <f t="shared" si="432"/>
        <v>5641.1506849315065</v>
      </c>
      <c r="AS36" s="186">
        <f t="shared" ref="AS36" si="872">IF($E36="PT",IF(AND($K36&lt;=AS$5,$L36&gt;AS$6),$G36*$H36*$F36,IF(AND($K36&gt;AS$5,$K36&lt;=AS$6),(AS$6-$K36+1)/AS$4*$G36*$F36*$H36,IF(AND($L36&gt;=AS$5,$L36&lt;=AS$6),($L36-AS$5+1)/AS$4*$G36*$F36*$H36,0)))*(1+$I36),IF(AND($K36&lt;=AS$5,$L36&gt;AS$6),AS$4/365*$G36*$F36,IF(AND($K36&gt;AS$5,$K36&lt;=AS$6),(AS$6-$K36+1)/365*$G36*$F36,IF(AND($L36&gt;=AS$5,$L36&lt;=AS$6),($L36-AS$5+1)/365*$G36*$F36,0)))*(1+$I36))</f>
        <v>5641.1506849315065</v>
      </c>
      <c r="AT36" s="186">
        <f t="shared" si="655"/>
        <v>5459.178082191781</v>
      </c>
      <c r="AU36" s="186">
        <f t="shared" si="655"/>
        <v>5641.1506849315065</v>
      </c>
      <c r="AV36" s="186">
        <f t="shared" si="655"/>
        <v>5459.178082191781</v>
      </c>
      <c r="AW36" s="186">
        <f t="shared" si="655"/>
        <v>5641.1506849315065</v>
      </c>
      <c r="AX36" s="186">
        <f t="shared" si="655"/>
        <v>5641.1506849315065</v>
      </c>
      <c r="AY36" s="186">
        <f t="shared" si="655"/>
        <v>5095.232876712329</v>
      </c>
      <c r="AZ36" s="186">
        <f t="shared" si="655"/>
        <v>5641.1506849315065</v>
      </c>
      <c r="BA36" s="186">
        <f t="shared" si="655"/>
        <v>5459.178082191781</v>
      </c>
      <c r="BB36" s="186">
        <f t="shared" si="655"/>
        <v>5641.1506849315065</v>
      </c>
      <c r="BC36" s="186">
        <f t="shared" si="655"/>
        <v>5459.178082191781</v>
      </c>
      <c r="BD36" s="186">
        <f t="shared" si="655"/>
        <v>5641.1506849315065</v>
      </c>
      <c r="BE36" s="186">
        <f t="shared" si="655"/>
        <v>5641.1506849315065</v>
      </c>
      <c r="BF36" s="186">
        <f t="shared" si="655"/>
        <v>5459.178082191781</v>
      </c>
      <c r="BG36" s="186">
        <f t="shared" si="655"/>
        <v>5641.1506849315065</v>
      </c>
      <c r="BH36" s="186">
        <f t="shared" si="655"/>
        <v>5459.178082191781</v>
      </c>
      <c r="BI36" s="186">
        <f t="shared" si="655"/>
        <v>5641.1506849315065</v>
      </c>
      <c r="BJ36" s="186">
        <f t="shared" si="653"/>
        <v>0</v>
      </c>
      <c r="BK36" s="186">
        <f t="shared" si="653"/>
        <v>0</v>
      </c>
      <c r="BL36" s="186">
        <f t="shared" si="653"/>
        <v>0</v>
      </c>
      <c r="BM36" s="186">
        <f t="shared" si="653"/>
        <v>0</v>
      </c>
      <c r="BN36" s="186">
        <f t="shared" si="653"/>
        <v>0</v>
      </c>
      <c r="BO36" s="186">
        <f t="shared" si="653"/>
        <v>0</v>
      </c>
      <c r="BP36" s="186">
        <f t="shared" si="653"/>
        <v>0</v>
      </c>
      <c r="BQ36" s="186">
        <f t="shared" si="653"/>
        <v>0</v>
      </c>
      <c r="BR36" s="186">
        <f t="shared" si="653"/>
        <v>0</v>
      </c>
      <c r="BS36" s="186">
        <f t="shared" si="653"/>
        <v>0</v>
      </c>
      <c r="BT36" s="186">
        <f t="shared" si="653"/>
        <v>0</v>
      </c>
      <c r="BU36" s="186">
        <f t="shared" si="653"/>
        <v>0</v>
      </c>
      <c r="BV36" s="186">
        <f t="shared" si="435"/>
        <v>0</v>
      </c>
      <c r="BW36" s="186">
        <f t="shared" si="435"/>
        <v>0</v>
      </c>
      <c r="BX36" s="186">
        <f t="shared" si="435"/>
        <v>0</v>
      </c>
      <c r="BY36" s="186">
        <f t="shared" si="435"/>
        <v>0</v>
      </c>
      <c r="BZ36" s="186">
        <f t="shared" si="435"/>
        <v>0</v>
      </c>
      <c r="CA36" s="186">
        <f t="shared" si="435"/>
        <v>0</v>
      </c>
      <c r="CB36" s="186">
        <f t="shared" si="435"/>
        <v>0</v>
      </c>
      <c r="CC36" s="186">
        <f t="shared" si="435"/>
        <v>0</v>
      </c>
      <c r="CD36" s="186">
        <f t="shared" si="435"/>
        <v>0</v>
      </c>
      <c r="CE36" s="186">
        <f t="shared" si="435"/>
        <v>0</v>
      </c>
      <c r="CF36" s="186">
        <f t="shared" si="435"/>
        <v>0</v>
      </c>
      <c r="CG36" s="186">
        <f t="shared" si="435"/>
        <v>0</v>
      </c>
      <c r="CH36" s="186"/>
      <c r="CJ36" s="186">
        <f t="shared" ref="CJ36" si="873">IF(N36&gt;0,$F36,0)</f>
        <v>0</v>
      </c>
      <c r="CK36" s="186">
        <f t="shared" ref="CK36" si="874">IF(O36&gt;0,$F36,0)</f>
        <v>0</v>
      </c>
      <c r="CL36" s="186">
        <f t="shared" ref="CL36" si="875">IF(P36&gt;0,$F36,0)</f>
        <v>0</v>
      </c>
      <c r="CM36" s="186">
        <f t="shared" ref="CM36" si="876">IF(Q36&gt;0,$F36,0)</f>
        <v>0</v>
      </c>
      <c r="CN36" s="186">
        <f t="shared" ref="CN36" si="877">IF(R36&gt;0,$F36,0)</f>
        <v>0</v>
      </c>
      <c r="CO36" s="186">
        <f t="shared" ref="CO36" si="878">IF(S36&gt;0,$F36,0)</f>
        <v>0</v>
      </c>
      <c r="CP36" s="186">
        <f t="shared" ref="CP36" si="879">IF(T36&gt;0,$F36,0)</f>
        <v>0</v>
      </c>
      <c r="CQ36" s="186">
        <f t="shared" ref="CQ36" si="880">IF(U36&gt;0,$F36,0)</f>
        <v>0</v>
      </c>
      <c r="CR36" s="186">
        <f t="shared" ref="CR36" si="881">IF(V36&gt;0,$F36,0)</f>
        <v>0</v>
      </c>
      <c r="CS36" s="186">
        <f t="shared" ref="CS36" si="882">IF(W36&gt;0,$F36,0)</f>
        <v>0</v>
      </c>
      <c r="CT36" s="186">
        <f t="shared" ref="CT36" si="883">IF(X36&gt;0,$F36,0)</f>
        <v>0</v>
      </c>
      <c r="CU36" s="186">
        <f t="shared" ref="CU36" si="884">IF(Y36&gt;0,$F36,0)</f>
        <v>0</v>
      </c>
      <c r="CV36" s="186">
        <f t="shared" ref="CV36" si="885">IF(Z36&gt;0,$F36,0)</f>
        <v>0</v>
      </c>
      <c r="CW36" s="186">
        <f t="shared" ref="CW36" si="886">IF(AA36&gt;0,$F36,0)</f>
        <v>0</v>
      </c>
      <c r="CX36" s="186">
        <f t="shared" ref="CX36" si="887">IF(AB36&gt;0,$F36,0)</f>
        <v>0</v>
      </c>
      <c r="CY36" s="186">
        <f t="shared" ref="CY36" si="888">IF(AC36&gt;0,$F36,0)</f>
        <v>0</v>
      </c>
      <c r="CZ36" s="186">
        <f t="shared" ref="CZ36" si="889">IF(AD36&gt;0,$F36,0)</f>
        <v>1</v>
      </c>
      <c r="DA36" s="186">
        <f t="shared" ref="DA36" si="890">IF(AE36&gt;0,$F36,0)</f>
        <v>1</v>
      </c>
      <c r="DB36" s="186">
        <f t="shared" ref="DB36" si="891">IF(AF36&gt;0,$F36,0)</f>
        <v>1</v>
      </c>
      <c r="DC36" s="186">
        <f t="shared" ref="DC36" si="892">IF(AG36&gt;0,$F36,0)</f>
        <v>1</v>
      </c>
      <c r="DD36" s="186">
        <f t="shared" ref="DD36" si="893">IF(AH36&gt;0,$F36,0)</f>
        <v>1</v>
      </c>
      <c r="DE36" s="186">
        <f t="shared" ref="DE36" si="894">IF(AI36&gt;0,$F36,0)</f>
        <v>1</v>
      </c>
      <c r="DF36" s="186">
        <f t="shared" ref="DF36" si="895">IF(AJ36&gt;0,$F36,0)</f>
        <v>1</v>
      </c>
      <c r="DG36" s="186">
        <f t="shared" ref="DG36" si="896">IF(AK36&gt;0,$F36,0)</f>
        <v>1</v>
      </c>
      <c r="DH36" s="186">
        <f t="shared" ref="DH36" si="897">IF(AL36&gt;0,$F36,0)</f>
        <v>1</v>
      </c>
      <c r="DI36" s="186">
        <f t="shared" ref="DI36" si="898">IF(AM36&gt;0,$F36,0)</f>
        <v>1</v>
      </c>
      <c r="DJ36" s="186">
        <f t="shared" ref="DJ36" si="899">IF(AN36&gt;0,$F36,0)</f>
        <v>1</v>
      </c>
      <c r="DK36" s="186">
        <f t="shared" ref="DK36" si="900">IF(AO36&gt;0,$F36,0)</f>
        <v>1</v>
      </c>
      <c r="DL36" s="186">
        <f t="shared" ref="DL36" si="901">IF(AP36&gt;0,$F36,0)</f>
        <v>1</v>
      </c>
      <c r="DM36" s="186">
        <f t="shared" ref="DM36" si="902">IF(AQ36&gt;0,$F36,0)</f>
        <v>1</v>
      </c>
      <c r="DN36" s="186">
        <f t="shared" ref="DN36" si="903">IF(AR36&gt;0,$F36,0)</f>
        <v>1</v>
      </c>
      <c r="DO36" s="186">
        <f t="shared" ref="DO36" si="904">IF(AS36&gt;0,$F36,0)</f>
        <v>1</v>
      </c>
      <c r="DP36" s="186">
        <f t="shared" ref="DP36" si="905">IF(AT36&gt;0,$F36,0)</f>
        <v>1</v>
      </c>
      <c r="DQ36" s="186">
        <f t="shared" ref="DQ36" si="906">IF(AU36&gt;0,$F36,0)</f>
        <v>1</v>
      </c>
      <c r="DR36" s="186">
        <f t="shared" ref="DR36" si="907">IF(AV36&gt;0,$F36,0)</f>
        <v>1</v>
      </c>
      <c r="DS36" s="186">
        <f t="shared" ref="DS36" si="908">IF(AW36&gt;0,$F36,0)</f>
        <v>1</v>
      </c>
      <c r="DT36" s="186">
        <f t="shared" ref="DT36" si="909">IF(AX36&gt;0,$F36,0)</f>
        <v>1</v>
      </c>
      <c r="DU36" s="186">
        <f t="shared" ref="DU36" si="910">IF(AY36&gt;0,$F36,0)</f>
        <v>1</v>
      </c>
      <c r="DV36" s="186">
        <f t="shared" ref="DV36" si="911">IF(AZ36&gt;0,$F36,0)</f>
        <v>1</v>
      </c>
      <c r="DW36" s="186">
        <f t="shared" ref="DW36" si="912">IF(BA36&gt;0,$F36,0)</f>
        <v>1</v>
      </c>
      <c r="DX36" s="186">
        <f t="shared" ref="DX36" si="913">IF(BB36&gt;0,$F36,0)</f>
        <v>1</v>
      </c>
      <c r="DY36" s="186">
        <f t="shared" ref="DY36" si="914">IF(BC36&gt;0,$F36,0)</f>
        <v>1</v>
      </c>
      <c r="DZ36" s="186">
        <f t="shared" ref="DZ36" si="915">IF(BD36&gt;0,$F36,0)</f>
        <v>1</v>
      </c>
      <c r="EA36" s="186">
        <f t="shared" ref="EA36" si="916">IF(BE36&gt;0,$F36,0)</f>
        <v>1</v>
      </c>
      <c r="EB36" s="186">
        <f t="shared" ref="EB36" si="917">IF(BF36&gt;0,$F36,0)</f>
        <v>1</v>
      </c>
      <c r="EC36" s="186">
        <f t="shared" ref="EC36" si="918">IF(BG36&gt;0,$F36,0)</f>
        <v>1</v>
      </c>
      <c r="ED36" s="186">
        <f t="shared" ref="ED36" si="919">IF(BH36&gt;0,$F36,0)</f>
        <v>1</v>
      </c>
      <c r="EE36" s="186">
        <f t="shared" ref="EE36" si="920">IF(BI36&gt;0,$F36,0)</f>
        <v>1</v>
      </c>
      <c r="EF36" s="186">
        <f t="shared" ref="EF36" si="921">IF(BJ36&gt;0,$F36,0)</f>
        <v>0</v>
      </c>
      <c r="EG36" s="186">
        <f t="shared" ref="EG36" si="922">IF(BK36&gt;0,$F36,0)</f>
        <v>0</v>
      </c>
      <c r="EH36" s="186">
        <f t="shared" ref="EH36" si="923">IF(BL36&gt;0,$F36,0)</f>
        <v>0</v>
      </c>
      <c r="EI36" s="186">
        <f t="shared" ref="EI36" si="924">IF(BM36&gt;0,$F36,0)</f>
        <v>0</v>
      </c>
      <c r="EJ36" s="186">
        <f t="shared" ref="EJ36" si="925">IF(BN36&gt;0,$F36,0)</f>
        <v>0</v>
      </c>
      <c r="EK36" s="186">
        <f t="shared" ref="EK36" si="926">IF(BO36&gt;0,$F36,0)</f>
        <v>0</v>
      </c>
      <c r="EL36" s="186">
        <f t="shared" ref="EL36" si="927">IF(BP36&gt;0,$F36,0)</f>
        <v>0</v>
      </c>
      <c r="EM36" s="186">
        <f t="shared" ref="EM36" si="928">IF(BQ36&gt;0,$F36,0)</f>
        <v>0</v>
      </c>
      <c r="EN36" s="186">
        <f t="shared" ref="EN36" si="929">IF(BR36&gt;0,$F36,0)</f>
        <v>0</v>
      </c>
      <c r="EO36" s="186">
        <f t="shared" ref="EO36" si="930">IF(BS36&gt;0,$F36,0)</f>
        <v>0</v>
      </c>
      <c r="EP36" s="186">
        <f t="shared" ref="EP36" si="931">IF(BT36&gt;0,$F36,0)</f>
        <v>0</v>
      </c>
      <c r="EQ36" s="186">
        <f t="shared" ref="EQ36" si="932">IF(BU36&gt;0,$F36,0)</f>
        <v>0</v>
      </c>
      <c r="ER36" s="186">
        <f t="shared" ref="ER36" si="933">IF(BV36&gt;0,$F36,0)</f>
        <v>0</v>
      </c>
      <c r="ES36" s="186">
        <f t="shared" ref="ES36" si="934">IF(BW36&gt;0,$F36,0)</f>
        <v>0</v>
      </c>
      <c r="ET36" s="186">
        <f t="shared" ref="ET36" si="935">IF(BX36&gt;0,$F36,0)</f>
        <v>0</v>
      </c>
      <c r="EU36" s="186">
        <f t="shared" ref="EU36" si="936">IF(BY36&gt;0,$F36,0)</f>
        <v>0</v>
      </c>
      <c r="EV36" s="186">
        <f t="shared" ref="EV36" si="937">IF(BZ36&gt;0,$F36,0)</f>
        <v>0</v>
      </c>
      <c r="EW36" s="186">
        <f t="shared" ref="EW36" si="938">IF(CA36&gt;0,$F36,0)</f>
        <v>0</v>
      </c>
      <c r="EX36" s="186">
        <f t="shared" ref="EX36" si="939">IF(CB36&gt;0,$F36,0)</f>
        <v>0</v>
      </c>
      <c r="EY36" s="186">
        <f t="shared" ref="EY36" si="940">IF(CC36&gt;0,$F36,0)</f>
        <v>0</v>
      </c>
      <c r="EZ36" s="186">
        <f t="shared" ref="EZ36" si="941">IF(CD36&gt;0,$F36,0)</f>
        <v>0</v>
      </c>
      <c r="FA36" s="186">
        <f t="shared" ref="FA36" si="942">IF(CE36&gt;0,$F36,0)</f>
        <v>0</v>
      </c>
      <c r="FB36" s="186">
        <f t="shared" ref="FB36" si="943">IF(CF36&gt;0,$F36,0)</f>
        <v>0</v>
      </c>
      <c r="FC36" s="186">
        <f t="shared" ref="FC36" si="944">IF(CG36&gt;0,$F36,0)</f>
        <v>0</v>
      </c>
      <c r="FE36" s="187">
        <f t="shared" ref="FE36" si="945">IF(AND($E36="PT",CJ36&gt;0),$H36*$F36*12/2080,IFERROR((N36/(1+$I36))/($G36/365*N$4),0))</f>
        <v>0</v>
      </c>
      <c r="FF36" s="187">
        <f t="shared" ref="FF36" si="946">IF(AND($E36="PT",CK36&gt;0),$H36*$F36*12/2080,IFERROR((O36/(1+$I36))/($G36/365*O$4),0))</f>
        <v>0</v>
      </c>
      <c r="FG36" s="187">
        <f t="shared" ref="FG36" si="947">IF(AND($E36="PT",CL36&gt;0),$H36*$F36*12/2080,IFERROR((P36/(1+$I36))/($G36/365*P$4),0))</f>
        <v>0</v>
      </c>
      <c r="FH36" s="187">
        <f t="shared" ref="FH36" si="948">IF(AND($E36="PT",CM36&gt;0),$H36*$F36*12/2080,IFERROR((Q36/(1+$I36))/($G36/365*Q$4),0))</f>
        <v>0</v>
      </c>
      <c r="FI36" s="187">
        <f t="shared" ref="FI36" si="949">IF(AND($E36="PT",CN36&gt;0),$H36*$F36*12/2080,IFERROR((R36/(1+$I36))/($G36/365*R$4),0))</f>
        <v>0</v>
      </c>
      <c r="FJ36" s="187">
        <f t="shared" ref="FJ36" si="950">IF(AND($E36="PT",CO36&gt;0),$H36*$F36*12/2080,IFERROR((S36/(1+$I36))/($G36/365*S$4),0))</f>
        <v>0</v>
      </c>
      <c r="FK36" s="187">
        <f t="shared" ref="FK36" si="951">IF(AND($E36="PT",CP36&gt;0),$H36*$F36*12/2080,IFERROR((T36/(1+$I36))/($G36/365*T$4),0))</f>
        <v>0</v>
      </c>
      <c r="FL36" s="187">
        <f t="shared" ref="FL36" si="952">IF(AND($E36="PT",CQ36&gt;0),$H36*$F36*12/2080,IFERROR((U36/(1+$I36))/($G36/365*U$4),0))</f>
        <v>0</v>
      </c>
      <c r="FM36" s="187">
        <f t="shared" ref="FM36" si="953">IF(AND($E36="PT",CR36&gt;0),$H36*$F36*12/2080,IFERROR((V36/(1+$I36))/($G36/365*V$4),0))</f>
        <v>0</v>
      </c>
      <c r="FN36" s="187">
        <f t="shared" ref="FN36" si="954">IF(AND($E36="PT",CS36&gt;0),$H36*$F36*12/2080,IFERROR((W36/(1+$I36))/($G36/365*W$4),0))</f>
        <v>0</v>
      </c>
      <c r="FO36" s="187">
        <f t="shared" ref="FO36" si="955">IF(AND($E36="PT",CT36&gt;0),$H36*$F36*12/2080,IFERROR((X36/(1+$I36))/($G36/365*X$4),0))</f>
        <v>0</v>
      </c>
      <c r="FP36" s="187">
        <f t="shared" ref="FP36" si="956">IF(AND($E36="PT",CU36&gt;0),$H36*$F36*12/2080,IFERROR((Y36/(1+$I36))/($G36/365*Y$4),0))</f>
        <v>0</v>
      </c>
      <c r="FQ36" s="187">
        <f t="shared" ref="FQ36" si="957">IF(AND($E36="PT",CV36&gt;0),$H36*$F36*12/2080,IFERROR((Z36/(1+$I36))/($G36/365*Z$4),0))</f>
        <v>0</v>
      </c>
      <c r="FR36" s="187">
        <f t="shared" ref="FR36" si="958">IF(AND($E36="PT",CW36&gt;0),$H36*$F36*12/2080,IFERROR((AA36/(1+$I36))/($G36/365*AA$4),0))</f>
        <v>0</v>
      </c>
      <c r="FS36" s="187">
        <f t="shared" ref="FS36" si="959">IF(AND($E36="PT",CX36&gt;0),$H36*$F36*12/2080,IFERROR((AB36/(1+$I36))/($G36/365*AB$4),0))</f>
        <v>0</v>
      </c>
      <c r="FT36" s="187">
        <f t="shared" ref="FT36" si="960">IF(AND($E36="PT",CY36&gt;0),$H36*$F36*12/2080,IFERROR((AC36/(1+$I36))/($G36/365*AC$4),0))</f>
        <v>0</v>
      </c>
      <c r="FU36" s="187">
        <f t="shared" ref="FU36" si="961">IF(AND($E36="PT",CZ36&gt;0),$H36*$F36*12/2080,IFERROR((AD36/(1+$I36))/($G36/365*AD$4),0))</f>
        <v>0.4838709677419355</v>
      </c>
      <c r="FV36" s="187">
        <f t="shared" ref="FV36" si="962">IF(AND($E36="PT",DA36&gt;0),$H36*$F36*12/2080,IFERROR((AE36/(1+$I36))/($G36/365*AE$4),0))</f>
        <v>1</v>
      </c>
      <c r="FW36" s="187">
        <f t="shared" ref="FW36" si="963">IF(AND($E36="PT",DB36&gt;0),$H36*$F36*12/2080,IFERROR((AF36/(1+$I36))/($G36/365*AF$4),0))</f>
        <v>1</v>
      </c>
      <c r="FX36" s="187">
        <f t="shared" ref="FX36" si="964">IF(AND($E36="PT",DC36&gt;0),$H36*$F36*12/2080,IFERROR((AG36/(1+$I36))/($G36/365*AG$4),0))</f>
        <v>1</v>
      </c>
      <c r="FY36" s="187">
        <f t="shared" ref="FY36" si="965">IF(AND($E36="PT",DD36&gt;0),$H36*$F36*12/2080,IFERROR((AH36/(1+$I36))/($G36/365*AH$4),0))</f>
        <v>1</v>
      </c>
      <c r="FZ36" s="187">
        <f t="shared" ref="FZ36" si="966">IF(AND($E36="PT",DE36&gt;0),$H36*$F36*12/2080,IFERROR((AI36/(1+$I36))/($G36/365*AI$4),0))</f>
        <v>1</v>
      </c>
      <c r="GA36" s="187">
        <f t="shared" ref="GA36" si="967">IF(AND($E36="PT",DF36&gt;0),$H36*$F36*12/2080,IFERROR((AJ36/(1+$I36))/($G36/365*AJ$4),0))</f>
        <v>1</v>
      </c>
      <c r="GB36" s="187">
        <f t="shared" ref="GB36" si="968">IF(AND($E36="PT",DG36&gt;0),$H36*$F36*12/2080,IFERROR((AK36/(1+$I36))/($G36/365*AK$4),0))</f>
        <v>1</v>
      </c>
      <c r="GC36" s="187">
        <f t="shared" ref="GC36" si="969">IF(AND($E36="PT",DH36&gt;0),$H36*$F36*12/2080,IFERROR((AL36/(1+$I36))/($G36/365*AL$4),0))</f>
        <v>1</v>
      </c>
      <c r="GD36" s="187">
        <f t="shared" ref="GD36" si="970">IF(AND($E36="PT",DI36&gt;0),$H36*$F36*12/2080,IFERROR((AM36/(1+$I36))/($G36/365*AM$4),0))</f>
        <v>1</v>
      </c>
      <c r="GE36" s="187">
        <f t="shared" ref="GE36" si="971">IF(AND($E36="PT",DJ36&gt;0),$H36*$F36*12/2080,IFERROR((AN36/(1+$I36))/($G36/365*AN$4),0))</f>
        <v>1</v>
      </c>
      <c r="GF36" s="187">
        <f t="shared" ref="GF36" si="972">IF(AND($E36="PT",DK36&gt;0),$H36*$F36*12/2080,IFERROR((AO36/(1+$I36))/($G36/365*AO$4),0))</f>
        <v>1</v>
      </c>
      <c r="GG36" s="187">
        <f t="shared" ref="GG36" si="973">IF(AND($E36="PT",DL36&gt;0),$H36*$F36*12/2080,IFERROR((AP36/(1+$I36))/($G36/365*AP$4),0))</f>
        <v>1</v>
      </c>
      <c r="GH36" s="187">
        <f t="shared" ref="GH36" si="974">IF(AND($E36="PT",DM36&gt;0),$H36*$F36*12/2080,IFERROR((AQ36/(1+$I36))/($G36/365*AQ$4),0))</f>
        <v>1</v>
      </c>
      <c r="GI36" s="187">
        <f t="shared" ref="GI36" si="975">IF(AND($E36="PT",DN36&gt;0),$H36*$F36*12/2080,IFERROR((AR36/(1+$I36))/($G36/365*AR$4),0))</f>
        <v>1</v>
      </c>
      <c r="GJ36" s="187">
        <f t="shared" ref="GJ36" si="976">IF(AND($E36="PT",DO36&gt;0),$H36*$F36*12/2080,IFERROR((AS36/(1+$I36))/($G36/365*AS$4),0))</f>
        <v>1</v>
      </c>
      <c r="GK36" s="187">
        <f t="shared" ref="GK36" si="977">IF(AND($E36="PT",DP36&gt;0),$H36*$F36*12/2080,IFERROR((AT36/(1+$I36))/($G36/365*AT$4),0))</f>
        <v>1</v>
      </c>
      <c r="GL36" s="187">
        <f t="shared" ref="GL36" si="978">IF(AND($E36="PT",DQ36&gt;0),$H36*$F36*12/2080,IFERROR((AU36/(1+$I36))/($G36/365*AU$4),0))</f>
        <v>1</v>
      </c>
      <c r="GM36" s="187">
        <f t="shared" ref="GM36" si="979">IF(AND($E36="PT",DR36&gt;0),$H36*$F36*12/2080,IFERROR((AV36/(1+$I36))/($G36/365*AV$4),0))</f>
        <v>1</v>
      </c>
      <c r="GN36" s="187">
        <f t="shared" ref="GN36" si="980">IF(AND($E36="PT",DS36&gt;0),$H36*$F36*12/2080,IFERROR((AW36/(1+$I36))/($G36/365*AW$4),0))</f>
        <v>1</v>
      </c>
      <c r="GO36" s="187">
        <f t="shared" ref="GO36" si="981">IF(AND($E36="PT",DT36&gt;0),$H36*$F36*12/2080,IFERROR((AX36/(1+$I36))/($G36/365*AX$4),0))</f>
        <v>1</v>
      </c>
      <c r="GP36" s="187">
        <f t="shared" ref="GP36" si="982">IF(AND($E36="PT",DU36&gt;0),$H36*$F36*12/2080,IFERROR((AY36/(1+$I36))/($G36/365*AY$4),0))</f>
        <v>1</v>
      </c>
      <c r="GQ36" s="187">
        <f t="shared" ref="GQ36" si="983">IF(AND($E36="PT",DV36&gt;0),$H36*$F36*12/2080,IFERROR((AZ36/(1+$I36))/($G36/365*AZ$4),0))</f>
        <v>1</v>
      </c>
      <c r="GR36" s="187">
        <f t="shared" ref="GR36" si="984">IF(AND($E36="PT",DW36&gt;0),$H36*$F36*12/2080,IFERROR((BA36/(1+$I36))/($G36/365*BA$4),0))</f>
        <v>1</v>
      </c>
      <c r="GS36" s="187">
        <f t="shared" ref="GS36" si="985">IF(AND($E36="PT",DX36&gt;0),$H36*$F36*12/2080,IFERROR((BB36/(1+$I36))/($G36/365*BB$4),0))</f>
        <v>1</v>
      </c>
      <c r="GT36" s="187">
        <f t="shared" ref="GT36" si="986">IF(AND($E36="PT",DY36&gt;0),$H36*$F36*12/2080,IFERROR((BC36/(1+$I36))/($G36/365*BC$4),0))</f>
        <v>1</v>
      </c>
      <c r="GU36" s="187">
        <f t="shared" ref="GU36" si="987">IF(AND($E36="PT",DZ36&gt;0),$H36*$F36*12/2080,IFERROR((BD36/(1+$I36))/($G36/365*BD$4),0))</f>
        <v>1</v>
      </c>
      <c r="GV36" s="187">
        <f t="shared" ref="GV36" si="988">IF(AND($E36="PT",EA36&gt;0),$H36*$F36*12/2080,IFERROR((BE36/(1+$I36))/($G36/365*BE$4),0))</f>
        <v>1</v>
      </c>
      <c r="GW36" s="187">
        <f t="shared" ref="GW36" si="989">IF(AND($E36="PT",EB36&gt;0),$H36*$F36*12/2080,IFERROR((BF36/(1+$I36))/($G36/365*BF$4),0))</f>
        <v>1</v>
      </c>
      <c r="GX36" s="187">
        <f t="shared" ref="GX36" si="990">IF(AND($E36="PT",EC36&gt;0),$H36*$F36*12/2080,IFERROR((BG36/(1+$I36))/($G36/365*BG$4),0))</f>
        <v>1</v>
      </c>
      <c r="GY36" s="187">
        <f t="shared" ref="GY36" si="991">IF(AND($E36="PT",ED36&gt;0),$H36*$F36*12/2080,IFERROR((BH36/(1+$I36))/($G36/365*BH$4),0))</f>
        <v>1</v>
      </c>
      <c r="GZ36" s="187">
        <f t="shared" ref="GZ36" si="992">IF(AND($E36="PT",EE36&gt;0),$H36*$F36*12/2080,IFERROR((BI36/(1+$I36))/($G36/365*BI$4),0))</f>
        <v>1</v>
      </c>
      <c r="HA36" s="187">
        <f t="shared" ref="HA36" si="993">IF(AND($E36="PT",EF36&gt;0),$H36*$F36*12/2080,IFERROR((BJ36/(1+$I36))/($G36/365*BJ$4),0))</f>
        <v>0</v>
      </c>
      <c r="HB36" s="187">
        <f t="shared" ref="HB36" si="994">IF(AND($E36="PT",EG36&gt;0),$H36*$F36*12/2080,IFERROR((BK36/(1+$I36))/($G36/365*BK$4),0))</f>
        <v>0</v>
      </c>
      <c r="HC36" s="187">
        <f t="shared" ref="HC36" si="995">IF(AND($E36="PT",EH36&gt;0),$H36*$F36*12/2080,IFERROR((BL36/(1+$I36))/($G36/365*BL$4),0))</f>
        <v>0</v>
      </c>
      <c r="HD36" s="187">
        <f t="shared" ref="HD36" si="996">IF(AND($E36="PT",EI36&gt;0),$H36*$F36*12/2080,IFERROR((BM36/(1+$I36))/($G36/365*BM$4),0))</f>
        <v>0</v>
      </c>
      <c r="HE36" s="187">
        <f t="shared" ref="HE36" si="997">IF(AND($E36="PT",EJ36&gt;0),$H36*$F36*12/2080,IFERROR((BN36/(1+$I36))/($G36/365*BN$4),0))</f>
        <v>0</v>
      </c>
      <c r="HF36" s="187">
        <f t="shared" ref="HF36" si="998">IF(AND($E36="PT",EK36&gt;0),$H36*$F36*12/2080,IFERROR((BO36/(1+$I36))/($G36/365*BO$4),0))</f>
        <v>0</v>
      </c>
      <c r="HG36" s="187">
        <f t="shared" ref="HG36" si="999">IF(AND($E36="PT",EL36&gt;0),$H36*$F36*12/2080,IFERROR((BP36/(1+$I36))/($G36/365*BP$4),0))</f>
        <v>0</v>
      </c>
      <c r="HH36" s="187">
        <f t="shared" ref="HH36" si="1000">IF(AND($E36="PT",EM36&gt;0),$H36*$F36*12/2080,IFERROR((BQ36/(1+$I36))/($G36/365*BQ$4),0))</f>
        <v>0</v>
      </c>
      <c r="HI36" s="187">
        <f t="shared" ref="HI36" si="1001">IF(AND($E36="PT",EN36&gt;0),$H36*$F36*12/2080,IFERROR((BR36/(1+$I36))/($G36/365*BR$4),0))</f>
        <v>0</v>
      </c>
      <c r="HJ36" s="187">
        <f t="shared" ref="HJ36" si="1002">IF(AND($E36="PT",EO36&gt;0),$H36*$F36*12/2080,IFERROR((BS36/(1+$I36))/($G36/365*BS$4),0))</f>
        <v>0</v>
      </c>
      <c r="HK36" s="187">
        <f t="shared" ref="HK36" si="1003">IF(AND($E36="PT",EP36&gt;0),$H36*$F36*12/2080,IFERROR((BT36/(1+$I36))/($G36/365*BT$4),0))</f>
        <v>0</v>
      </c>
      <c r="HL36" s="187">
        <f t="shared" ref="HL36" si="1004">IF(AND($E36="PT",EQ36&gt;0),$H36*$F36*12/2080,IFERROR((BU36/(1+$I36))/($G36/365*BU$4),0))</f>
        <v>0</v>
      </c>
      <c r="HM36" s="187">
        <f t="shared" ref="HM36" si="1005">IF(AND($E36="PT",ER36&gt;0),$H36*$F36*12/2080,IFERROR((BV36/(1+$I36))/($G36/365*BV$4),0))</f>
        <v>0</v>
      </c>
      <c r="HN36" s="187">
        <f t="shared" ref="HN36" si="1006">IF(AND($E36="PT",ES36&gt;0),$H36*$F36*12/2080,IFERROR((BW36/(1+$I36))/($G36/365*BW$4),0))</f>
        <v>0</v>
      </c>
      <c r="HO36" s="187">
        <f t="shared" ref="HO36" si="1007">IF(AND($E36="PT",ET36&gt;0),$H36*$F36*12/2080,IFERROR((BX36/(1+$I36))/($G36/365*BX$4),0))</f>
        <v>0</v>
      </c>
      <c r="HP36" s="187">
        <f t="shared" ref="HP36" si="1008">IF(AND($E36="PT",EU36&gt;0),$H36*$F36*12/2080,IFERROR((BY36/(1+$I36))/($G36/365*BY$4),0))</f>
        <v>0</v>
      </c>
      <c r="HQ36" s="187">
        <f t="shared" ref="HQ36" si="1009">IF(AND($E36="PT",EV36&gt;0),$H36*$F36*12/2080,IFERROR((BZ36/(1+$I36))/($G36/365*BZ$4),0))</f>
        <v>0</v>
      </c>
      <c r="HR36" s="187">
        <f t="shared" ref="HR36" si="1010">IF(AND($E36="PT",EW36&gt;0),$H36*$F36*12/2080,IFERROR((CA36/(1+$I36))/($G36/365*CA$4),0))</f>
        <v>0</v>
      </c>
      <c r="HS36" s="187">
        <f t="shared" ref="HS36" si="1011">IF(AND($E36="PT",EX36&gt;0),$H36*$F36*12/2080,IFERROR((CB36/(1+$I36))/($G36/365*CB$4),0))</f>
        <v>0</v>
      </c>
      <c r="HT36" s="187">
        <f t="shared" ref="HT36" si="1012">IF(AND($E36="PT",EY36&gt;0),$H36*$F36*12/2080,IFERROR((CC36/(1+$I36))/($G36/365*CC$4),0))</f>
        <v>0</v>
      </c>
      <c r="HU36" s="187">
        <f t="shared" ref="HU36" si="1013">IF(AND($E36="PT",EZ36&gt;0),$H36*$F36*12/2080,IFERROR((CD36/(1+$I36))/($G36/365*CD$4),0))</f>
        <v>0</v>
      </c>
      <c r="HV36" s="187">
        <f t="shared" ref="HV36" si="1014">IF(AND($E36="PT",FA36&gt;0),$H36*$F36*12/2080,IFERROR((CE36/(1+$I36))/($G36/365*CE$4),0))</f>
        <v>0</v>
      </c>
      <c r="HW36" s="187">
        <f t="shared" ref="HW36" si="1015">IF(AND($E36="PT",FB36&gt;0),$H36*$F36*12/2080,IFERROR((CF36/(1+$I36))/($G36/365*CF$4),0))</f>
        <v>0</v>
      </c>
      <c r="HX36" s="187">
        <f t="shared" ref="HX36" si="1016">IF(AND($E36="PT",FC36&gt;0),$H36*$F36*12/2080,IFERROR((CG36/(1+$I36))/($G36/365*CG$4),0))</f>
        <v>0</v>
      </c>
      <c r="HY36" s="187"/>
      <c r="IB36" s="188">
        <f t="shared" ref="IB36" si="1017">IF(CJ36&gt;=1,CJ36*$J36,0)</f>
        <v>0</v>
      </c>
      <c r="IC36" s="188">
        <f t="shared" ref="IC36" si="1018">IF(CK36&gt;=1,CK36*$J36,0)</f>
        <v>0</v>
      </c>
      <c r="ID36" s="188">
        <f t="shared" ref="ID36" si="1019">IF(CL36&gt;=1,CL36*$J36,0)</f>
        <v>0</v>
      </c>
      <c r="IE36" s="188">
        <f t="shared" ref="IE36" si="1020">IF(CM36&gt;=1,CM36*$J36,0)</f>
        <v>0</v>
      </c>
      <c r="IF36" s="188">
        <f t="shared" ref="IF36" si="1021">IF(CN36&gt;=1,CN36*$J36,0)</f>
        <v>0</v>
      </c>
      <c r="IG36" s="188">
        <f t="shared" ref="IG36" si="1022">IF(CO36&gt;=1,CO36*$J36,0)</f>
        <v>0</v>
      </c>
      <c r="IH36" s="188">
        <f t="shared" ref="IH36" si="1023">IF(CP36&gt;=1,CP36*$J36,0)</f>
        <v>0</v>
      </c>
      <c r="II36" s="188">
        <f t="shared" ref="II36" si="1024">IF(CQ36&gt;=1,CQ36*$J36,0)</f>
        <v>0</v>
      </c>
      <c r="IJ36" s="188">
        <f t="shared" ref="IJ36" si="1025">IF(CR36&gt;=1,CR36*$J36,0)</f>
        <v>0</v>
      </c>
      <c r="IK36" s="188">
        <f t="shared" ref="IK36" si="1026">IF(CS36&gt;=1,CS36*$J36,0)</f>
        <v>0</v>
      </c>
      <c r="IL36" s="188">
        <f t="shared" ref="IL36" si="1027">IF(CT36&gt;=1,CT36*$J36,0)</f>
        <v>0</v>
      </c>
      <c r="IM36" s="188">
        <f t="shared" ref="IM36" si="1028">IF(CU36&gt;=1,CU36*$J36,0)</f>
        <v>0</v>
      </c>
      <c r="IN36" s="188">
        <f t="shared" ref="IN36" si="1029">IF(CV36&gt;=1,CV36*$J36,0)</f>
        <v>0</v>
      </c>
      <c r="IO36" s="188">
        <f t="shared" ref="IO36" si="1030">IF(CW36&gt;=1,CW36*$J36,0)</f>
        <v>0</v>
      </c>
      <c r="IP36" s="188">
        <f t="shared" ref="IP36" si="1031">IF(CX36&gt;=1,CX36*$J36,0)</f>
        <v>0</v>
      </c>
      <c r="IQ36" s="188">
        <f t="shared" ref="IQ36" si="1032">IF(CY36&gt;=1,CY36*$J36,0)</f>
        <v>0</v>
      </c>
      <c r="IR36" s="188">
        <f t="shared" ref="IR36" si="1033">IF(CZ36&gt;=1,CZ36*$J36,0)</f>
        <v>85</v>
      </c>
      <c r="IS36" s="188">
        <f t="shared" ref="IS36" si="1034">IF(DA36&gt;=1,DA36*$J36,0)</f>
        <v>85</v>
      </c>
      <c r="IT36" s="188">
        <f t="shared" ref="IT36" si="1035">IF(DB36&gt;=1,DB36*$J36,0)</f>
        <v>85</v>
      </c>
      <c r="IU36" s="188">
        <f t="shared" ref="IU36" si="1036">IF(DC36&gt;=1,DC36*$J36,0)</f>
        <v>85</v>
      </c>
      <c r="IV36" s="188">
        <f t="shared" ref="IV36" si="1037">IF(DD36&gt;=1,DD36*$J36,0)</f>
        <v>85</v>
      </c>
      <c r="IW36" s="188">
        <f t="shared" ref="IW36" si="1038">IF(DE36&gt;=1,DE36*$J36,0)</f>
        <v>85</v>
      </c>
      <c r="IX36" s="188">
        <f t="shared" ref="IX36" si="1039">IF(DF36&gt;=1,DF36*$J36,0)</f>
        <v>85</v>
      </c>
      <c r="IY36" s="188">
        <f t="shared" ref="IY36" si="1040">IF(DG36&gt;=1,DG36*$J36,0)</f>
        <v>85</v>
      </c>
      <c r="IZ36" s="188">
        <f t="shared" ref="IZ36" si="1041">IF(DH36&gt;=1,DH36*$J36,0)</f>
        <v>85</v>
      </c>
      <c r="JA36" s="188">
        <f t="shared" ref="JA36" si="1042">IF(DI36&gt;=1,DI36*$J36,0)</f>
        <v>85</v>
      </c>
      <c r="JB36" s="188">
        <f t="shared" ref="JB36" si="1043">IF(DJ36&gt;=1,DJ36*$J36,0)</f>
        <v>85</v>
      </c>
      <c r="JC36" s="188">
        <f t="shared" ref="JC36" si="1044">IF(DK36&gt;=1,DK36*$J36,0)</f>
        <v>85</v>
      </c>
      <c r="JD36" s="188">
        <f t="shared" ref="JD36" si="1045">IF(DL36&gt;=1,DL36*$J36,0)</f>
        <v>85</v>
      </c>
      <c r="JE36" s="188">
        <f t="shared" ref="JE36" si="1046">IF(DM36&gt;=1,DM36*$J36,0)</f>
        <v>85</v>
      </c>
      <c r="JF36" s="188">
        <f t="shared" ref="JF36" si="1047">IF(DN36&gt;=1,DN36*$J36,0)</f>
        <v>85</v>
      </c>
      <c r="JG36" s="188">
        <f t="shared" ref="JG36" si="1048">IF(DO36&gt;=1,DO36*$J36,0)</f>
        <v>85</v>
      </c>
      <c r="JH36" s="188">
        <f t="shared" ref="JH36" si="1049">IF(DP36&gt;=1,DP36*$J36,0)</f>
        <v>85</v>
      </c>
      <c r="JI36" s="188">
        <f t="shared" ref="JI36" si="1050">IF(DQ36&gt;=1,DQ36*$J36,0)</f>
        <v>85</v>
      </c>
      <c r="JJ36" s="188">
        <f t="shared" ref="JJ36" si="1051">IF(DR36&gt;=1,DR36*$J36,0)</f>
        <v>85</v>
      </c>
      <c r="JK36" s="188">
        <f t="shared" ref="JK36" si="1052">IF(DS36&gt;=1,DS36*$J36,0)</f>
        <v>85</v>
      </c>
      <c r="JL36" s="188">
        <f t="shared" ref="JL36" si="1053">IF(DT36&gt;=1,DT36*$J36,0)</f>
        <v>85</v>
      </c>
      <c r="JM36" s="188">
        <f t="shared" ref="JM36" si="1054">IF(DU36&gt;=1,DU36*$J36,0)</f>
        <v>85</v>
      </c>
      <c r="JN36" s="188">
        <f t="shared" ref="JN36" si="1055">IF(DV36&gt;=1,DV36*$J36,0)</f>
        <v>85</v>
      </c>
      <c r="JO36" s="188">
        <f t="shared" ref="JO36" si="1056">IF(DW36&gt;=1,DW36*$J36,0)</f>
        <v>85</v>
      </c>
      <c r="JP36" s="188">
        <f t="shared" ref="JP36" si="1057">IF(DX36&gt;=1,DX36*$J36,0)</f>
        <v>85</v>
      </c>
      <c r="JQ36" s="188">
        <f t="shared" ref="JQ36" si="1058">IF(DY36&gt;=1,DY36*$J36,0)</f>
        <v>85</v>
      </c>
      <c r="JR36" s="188">
        <f t="shared" ref="JR36" si="1059">IF(DZ36&gt;=1,DZ36*$J36,0)</f>
        <v>85</v>
      </c>
      <c r="JS36" s="188">
        <f t="shared" ref="JS36" si="1060">IF(EA36&gt;=1,EA36*$J36,0)</f>
        <v>85</v>
      </c>
      <c r="JT36" s="188">
        <f t="shared" ref="JT36" si="1061">IF(EB36&gt;=1,EB36*$J36,0)</f>
        <v>85</v>
      </c>
      <c r="JU36" s="188">
        <f t="shared" ref="JU36" si="1062">IF(EC36&gt;=1,EC36*$J36,0)</f>
        <v>85</v>
      </c>
      <c r="JV36" s="188">
        <f t="shared" ref="JV36" si="1063">IF(ED36&gt;=1,ED36*$J36,0)</f>
        <v>85</v>
      </c>
      <c r="JW36" s="188">
        <f t="shared" ref="JW36" si="1064">IF(EE36&gt;=1,EE36*$J36,0)</f>
        <v>85</v>
      </c>
      <c r="JX36" s="188">
        <f t="shared" ref="JX36" si="1065">IF(EF36&gt;=1,EF36*$J36,0)</f>
        <v>0</v>
      </c>
      <c r="JY36" s="188">
        <f t="shared" ref="JY36" si="1066">IF(EG36&gt;=1,EG36*$J36,0)</f>
        <v>0</v>
      </c>
      <c r="JZ36" s="188">
        <f t="shared" ref="JZ36" si="1067">IF(EH36&gt;=1,EH36*$J36,0)</f>
        <v>0</v>
      </c>
      <c r="KA36" s="188">
        <f t="shared" ref="KA36" si="1068">IF(EI36&gt;=1,EI36*$J36,0)</f>
        <v>0</v>
      </c>
      <c r="KB36" s="188">
        <f t="shared" ref="KB36" si="1069">IF(EJ36&gt;=1,EJ36*$J36,0)</f>
        <v>0</v>
      </c>
      <c r="KC36" s="188">
        <f t="shared" ref="KC36" si="1070">IF(EK36&gt;=1,EK36*$J36,0)</f>
        <v>0</v>
      </c>
      <c r="KD36" s="188">
        <f t="shared" ref="KD36" si="1071">IF(EL36&gt;=1,EL36*$J36,0)</f>
        <v>0</v>
      </c>
      <c r="KE36" s="188">
        <f t="shared" ref="KE36" si="1072">IF(EM36&gt;=1,EM36*$J36,0)</f>
        <v>0</v>
      </c>
      <c r="KF36" s="188">
        <f t="shared" ref="KF36" si="1073">IF(EN36&gt;=1,EN36*$J36,0)</f>
        <v>0</v>
      </c>
      <c r="KG36" s="188">
        <f t="shared" ref="KG36" si="1074">IF(EO36&gt;=1,EO36*$J36,0)</f>
        <v>0</v>
      </c>
      <c r="KH36" s="188">
        <f t="shared" ref="KH36" si="1075">IF(EP36&gt;=1,EP36*$J36,0)</f>
        <v>0</v>
      </c>
      <c r="KI36" s="188">
        <f t="shared" ref="KI36" si="1076">IF(EQ36&gt;=1,EQ36*$J36,0)</f>
        <v>0</v>
      </c>
      <c r="KJ36" s="188">
        <f t="shared" ref="KJ36" si="1077">IF(ER36&gt;=1,ER36*$J36,0)</f>
        <v>0</v>
      </c>
      <c r="KK36" s="188">
        <f t="shared" ref="KK36" si="1078">IF(ES36&gt;=1,ES36*$J36,0)</f>
        <v>0</v>
      </c>
      <c r="KL36" s="188">
        <f t="shared" ref="KL36" si="1079">IF(ET36&gt;=1,ET36*$J36,0)</f>
        <v>0</v>
      </c>
      <c r="KM36" s="188">
        <f t="shared" ref="KM36" si="1080">IF(EU36&gt;=1,EU36*$J36,0)</f>
        <v>0</v>
      </c>
      <c r="KN36" s="188">
        <f t="shared" ref="KN36" si="1081">IF(EV36&gt;=1,EV36*$J36,0)</f>
        <v>0</v>
      </c>
      <c r="KO36" s="188">
        <f t="shared" ref="KO36" si="1082">IF(EW36&gt;=1,EW36*$J36,0)</f>
        <v>0</v>
      </c>
      <c r="KP36" s="188">
        <f t="shared" ref="KP36" si="1083">IF(EX36&gt;=1,EX36*$J36,0)</f>
        <v>0</v>
      </c>
      <c r="KQ36" s="188">
        <f t="shared" ref="KQ36" si="1084">IF(EY36&gt;=1,EY36*$J36,0)</f>
        <v>0</v>
      </c>
      <c r="KR36" s="188">
        <f t="shared" ref="KR36" si="1085">IF(EZ36&gt;=1,EZ36*$J36,0)</f>
        <v>0</v>
      </c>
      <c r="KS36" s="188">
        <f t="shared" ref="KS36" si="1086">IF(FA36&gt;=1,FA36*$J36,0)</f>
        <v>0</v>
      </c>
      <c r="KT36" s="188">
        <f t="shared" ref="KT36" si="1087">IF(FB36&gt;=1,FB36*$J36,0)</f>
        <v>0</v>
      </c>
      <c r="KU36" s="188">
        <f t="shared" ref="KU36" si="1088">IF(FC36&gt;=1,FC36*$J36,0)</f>
        <v>0</v>
      </c>
    </row>
    <row r="37" spans="1:307" s="95" customFormat="1" ht="15.6" x14ac:dyDescent="0.3">
      <c r="A37" s="157" t="s">
        <v>86</v>
      </c>
      <c r="B37" s="112" t="s">
        <v>663</v>
      </c>
      <c r="C37" s="112" t="s">
        <v>664</v>
      </c>
      <c r="D37" s="113"/>
      <c r="E37" s="113" t="s">
        <v>118</v>
      </c>
      <c r="F37" s="113">
        <v>1</v>
      </c>
      <c r="G37" s="114">
        <v>98800</v>
      </c>
      <c r="H37" s="115"/>
      <c r="I37" s="116">
        <v>0.107</v>
      </c>
      <c r="J37" s="114">
        <v>85</v>
      </c>
      <c r="K37" s="117">
        <v>44697</v>
      </c>
      <c r="L37" s="118">
        <v>46022</v>
      </c>
      <c r="M37" s="119"/>
      <c r="N37" s="186">
        <f t="shared" si="654"/>
        <v>0</v>
      </c>
      <c r="O37" s="186">
        <f t="shared" si="654"/>
        <v>0</v>
      </c>
      <c r="P37" s="186">
        <f t="shared" si="654"/>
        <v>0</v>
      </c>
      <c r="Q37" s="186">
        <f t="shared" si="654"/>
        <v>0</v>
      </c>
      <c r="R37" s="186">
        <f t="shared" si="654"/>
        <v>4794.3715068493148</v>
      </c>
      <c r="S37" s="186">
        <f t="shared" si="654"/>
        <v>8989.4465753424647</v>
      </c>
      <c r="T37" s="186">
        <f t="shared" si="654"/>
        <v>9289.094794520548</v>
      </c>
      <c r="U37" s="186">
        <f t="shared" si="654"/>
        <v>9289.094794520548</v>
      </c>
      <c r="V37" s="186">
        <f t="shared" si="654"/>
        <v>8989.4465753424647</v>
      </c>
      <c r="W37" s="186">
        <f t="shared" si="654"/>
        <v>9289.094794520548</v>
      </c>
      <c r="X37" s="186">
        <f t="shared" si="654"/>
        <v>8989.4465753424647</v>
      </c>
      <c r="Y37" s="186">
        <f t="shared" si="654"/>
        <v>9289.094794520548</v>
      </c>
      <c r="Z37" s="186">
        <f t="shared" si="654"/>
        <v>9289.094794520548</v>
      </c>
      <c r="AA37" s="186">
        <f t="shared" si="654"/>
        <v>8390.1501369863017</v>
      </c>
      <c r="AB37" s="186">
        <f t="shared" si="654"/>
        <v>9289.094794520548</v>
      </c>
      <c r="AC37" s="186">
        <f t="shared" si="654"/>
        <v>8989.4465753424647</v>
      </c>
      <c r="AD37" s="186">
        <f t="shared" si="652"/>
        <v>9289.094794520548</v>
      </c>
      <c r="AE37" s="186">
        <f t="shared" si="652"/>
        <v>8989.4465753424647</v>
      </c>
      <c r="AF37" s="186">
        <f t="shared" si="652"/>
        <v>9289.094794520548</v>
      </c>
      <c r="AG37" s="186">
        <f t="shared" si="652"/>
        <v>9289.094794520548</v>
      </c>
      <c r="AH37" s="186">
        <f t="shared" si="652"/>
        <v>8989.4465753424647</v>
      </c>
      <c r="AI37" s="186">
        <f t="shared" si="652"/>
        <v>9289.094794520548</v>
      </c>
      <c r="AJ37" s="186">
        <f t="shared" si="652"/>
        <v>8989.4465753424647</v>
      </c>
      <c r="AK37" s="186">
        <f t="shared" si="652"/>
        <v>9289.094794520548</v>
      </c>
      <c r="AL37" s="186">
        <f t="shared" si="652"/>
        <v>9289.094794520548</v>
      </c>
      <c r="AM37" s="186">
        <f t="shared" si="652"/>
        <v>8689.798356164385</v>
      </c>
      <c r="AN37" s="186">
        <f t="shared" si="652"/>
        <v>9289.094794520548</v>
      </c>
      <c r="AO37" s="186">
        <f t="shared" si="652"/>
        <v>8989.4465753424647</v>
      </c>
      <c r="AP37" s="186">
        <f t="shared" si="652"/>
        <v>9289.094794520548</v>
      </c>
      <c r="AQ37" s="186">
        <f t="shared" si="652"/>
        <v>8989.4465753424647</v>
      </c>
      <c r="AR37" s="186">
        <f t="shared" ref="AR37:AS39" si="1089">IF($E37="PT",IF(AND($K37&lt;=AR$5,$L37&gt;AR$6),$G37*$H37*$F37,IF(AND($K37&gt;AR$5,$K37&lt;=AR$6),(AR$6-$K37+1)/AR$4*$G37*$F37*$H37,IF(AND($L37&gt;=AR$5,$L37&lt;=AR$6),($L37-AR$5+1)/AR$4*$G37*$F37*$H37,0)))*(1+$I37),IF(AND($K37&lt;=AR$5,$L37&gt;AR$6),AR$4/365*$G37*$F37,IF(AND($K37&gt;AR$5,$K37&lt;=AR$6),(AR$6-$K37+1)/365*$G37*$F37,IF(AND($L37&gt;=AR$5,$L37&lt;=AR$6),($L37-AR$5+1)/365*$G37*$F37,0)))*(1+$I37))</f>
        <v>9289.094794520548</v>
      </c>
      <c r="AS37" s="186">
        <f t="shared" si="1089"/>
        <v>9289.094794520548</v>
      </c>
      <c r="AT37" s="186">
        <f t="shared" si="655"/>
        <v>8989.4465753424647</v>
      </c>
      <c r="AU37" s="186">
        <f t="shared" si="655"/>
        <v>9289.094794520548</v>
      </c>
      <c r="AV37" s="186">
        <f t="shared" si="655"/>
        <v>8989.4465753424647</v>
      </c>
      <c r="AW37" s="186">
        <f t="shared" si="655"/>
        <v>9289.094794520548</v>
      </c>
      <c r="AX37" s="186">
        <f t="shared" si="655"/>
        <v>9289.094794520548</v>
      </c>
      <c r="AY37" s="186">
        <f t="shared" si="655"/>
        <v>8390.1501369863017</v>
      </c>
      <c r="AZ37" s="186">
        <f t="shared" si="655"/>
        <v>9289.094794520548</v>
      </c>
      <c r="BA37" s="186">
        <f t="shared" si="655"/>
        <v>8989.4465753424647</v>
      </c>
      <c r="BB37" s="186">
        <f t="shared" si="655"/>
        <v>9289.094794520548</v>
      </c>
      <c r="BC37" s="186">
        <f t="shared" si="655"/>
        <v>8989.4465753424647</v>
      </c>
      <c r="BD37" s="186">
        <f t="shared" si="655"/>
        <v>9289.094794520548</v>
      </c>
      <c r="BE37" s="186">
        <f t="shared" si="655"/>
        <v>9289.094794520548</v>
      </c>
      <c r="BF37" s="186">
        <f t="shared" si="655"/>
        <v>8989.4465753424647</v>
      </c>
      <c r="BG37" s="186">
        <f t="shared" si="655"/>
        <v>9289.094794520548</v>
      </c>
      <c r="BH37" s="186">
        <f t="shared" si="655"/>
        <v>8989.4465753424647</v>
      </c>
      <c r="BI37" s="186">
        <f t="shared" si="655"/>
        <v>9289.094794520548</v>
      </c>
      <c r="BJ37" s="186">
        <f t="shared" si="653"/>
        <v>0</v>
      </c>
      <c r="BK37" s="186">
        <f t="shared" si="653"/>
        <v>0</v>
      </c>
      <c r="BL37" s="186">
        <f t="shared" si="653"/>
        <v>0</v>
      </c>
      <c r="BM37" s="186">
        <f t="shared" si="653"/>
        <v>0</v>
      </c>
      <c r="BN37" s="186">
        <f t="shared" si="653"/>
        <v>0</v>
      </c>
      <c r="BO37" s="186">
        <f t="shared" si="653"/>
        <v>0</v>
      </c>
      <c r="BP37" s="186">
        <f t="shared" si="653"/>
        <v>0</v>
      </c>
      <c r="BQ37" s="186">
        <f t="shared" si="653"/>
        <v>0</v>
      </c>
      <c r="BR37" s="186">
        <f t="shared" si="653"/>
        <v>0</v>
      </c>
      <c r="BS37" s="186">
        <f t="shared" si="653"/>
        <v>0</v>
      </c>
      <c r="BT37" s="186">
        <f t="shared" si="653"/>
        <v>0</v>
      </c>
      <c r="BU37" s="186">
        <f t="shared" si="653"/>
        <v>0</v>
      </c>
      <c r="BV37" s="186">
        <f t="shared" si="435"/>
        <v>0</v>
      </c>
      <c r="BW37" s="186">
        <f t="shared" si="435"/>
        <v>0</v>
      </c>
      <c r="BX37" s="186">
        <f t="shared" si="435"/>
        <v>0</v>
      </c>
      <c r="BY37" s="186">
        <f t="shared" si="435"/>
        <v>0</v>
      </c>
      <c r="BZ37" s="186">
        <f t="shared" si="435"/>
        <v>0</v>
      </c>
      <c r="CA37" s="186">
        <f t="shared" si="435"/>
        <v>0</v>
      </c>
      <c r="CB37" s="186">
        <f t="shared" si="435"/>
        <v>0</v>
      </c>
      <c r="CC37" s="186">
        <f t="shared" si="435"/>
        <v>0</v>
      </c>
      <c r="CD37" s="186">
        <f t="shared" si="435"/>
        <v>0</v>
      </c>
      <c r="CE37" s="186">
        <f t="shared" si="435"/>
        <v>0</v>
      </c>
      <c r="CF37" s="186">
        <f t="shared" si="435"/>
        <v>0</v>
      </c>
      <c r="CG37" s="186">
        <f t="shared" si="435"/>
        <v>0</v>
      </c>
      <c r="CH37" s="186"/>
      <c r="CJ37" s="186">
        <f t="shared" si="656"/>
        <v>0</v>
      </c>
      <c r="CK37" s="186">
        <f t="shared" si="657"/>
        <v>0</v>
      </c>
      <c r="CL37" s="186">
        <f t="shared" si="658"/>
        <v>0</v>
      </c>
      <c r="CM37" s="186">
        <f t="shared" si="659"/>
        <v>0</v>
      </c>
      <c r="CN37" s="186">
        <f t="shared" si="660"/>
        <v>1</v>
      </c>
      <c r="CO37" s="186">
        <f t="shared" si="661"/>
        <v>1</v>
      </c>
      <c r="CP37" s="186">
        <f t="shared" si="662"/>
        <v>1</v>
      </c>
      <c r="CQ37" s="186">
        <f t="shared" si="663"/>
        <v>1</v>
      </c>
      <c r="CR37" s="186">
        <f t="shared" si="664"/>
        <v>1</v>
      </c>
      <c r="CS37" s="186">
        <f t="shared" si="665"/>
        <v>1</v>
      </c>
      <c r="CT37" s="186">
        <f t="shared" si="666"/>
        <v>1</v>
      </c>
      <c r="CU37" s="186">
        <f t="shared" si="667"/>
        <v>1</v>
      </c>
      <c r="CV37" s="186">
        <f t="shared" si="668"/>
        <v>1</v>
      </c>
      <c r="CW37" s="186">
        <f t="shared" si="669"/>
        <v>1</v>
      </c>
      <c r="CX37" s="186">
        <f t="shared" si="670"/>
        <v>1</v>
      </c>
      <c r="CY37" s="186">
        <f t="shared" si="671"/>
        <v>1</v>
      </c>
      <c r="CZ37" s="186">
        <f t="shared" si="672"/>
        <v>1</v>
      </c>
      <c r="DA37" s="186">
        <f t="shared" si="673"/>
        <v>1</v>
      </c>
      <c r="DB37" s="186">
        <f t="shared" si="674"/>
        <v>1</v>
      </c>
      <c r="DC37" s="186">
        <f t="shared" si="675"/>
        <v>1</v>
      </c>
      <c r="DD37" s="186">
        <f t="shared" si="676"/>
        <v>1</v>
      </c>
      <c r="DE37" s="186">
        <f t="shared" si="677"/>
        <v>1</v>
      </c>
      <c r="DF37" s="186">
        <f t="shared" si="678"/>
        <v>1</v>
      </c>
      <c r="DG37" s="186">
        <f t="shared" si="679"/>
        <v>1</v>
      </c>
      <c r="DH37" s="186">
        <f t="shared" si="680"/>
        <v>1</v>
      </c>
      <c r="DI37" s="186">
        <f t="shared" si="681"/>
        <v>1</v>
      </c>
      <c r="DJ37" s="186">
        <f t="shared" si="682"/>
        <v>1</v>
      </c>
      <c r="DK37" s="186">
        <f t="shared" si="683"/>
        <v>1</v>
      </c>
      <c r="DL37" s="186">
        <f t="shared" si="684"/>
        <v>1</v>
      </c>
      <c r="DM37" s="186">
        <f t="shared" si="685"/>
        <v>1</v>
      </c>
      <c r="DN37" s="186">
        <f t="shared" si="686"/>
        <v>1</v>
      </c>
      <c r="DO37" s="186">
        <f t="shared" si="687"/>
        <v>1</v>
      </c>
      <c r="DP37" s="186">
        <f t="shared" si="688"/>
        <v>1</v>
      </c>
      <c r="DQ37" s="186">
        <f t="shared" si="689"/>
        <v>1</v>
      </c>
      <c r="DR37" s="186">
        <f t="shared" si="690"/>
        <v>1</v>
      </c>
      <c r="DS37" s="186">
        <f t="shared" si="691"/>
        <v>1</v>
      </c>
      <c r="DT37" s="186">
        <f t="shared" si="692"/>
        <v>1</v>
      </c>
      <c r="DU37" s="186">
        <f t="shared" si="693"/>
        <v>1</v>
      </c>
      <c r="DV37" s="186">
        <f t="shared" si="694"/>
        <v>1</v>
      </c>
      <c r="DW37" s="186">
        <f t="shared" si="695"/>
        <v>1</v>
      </c>
      <c r="DX37" s="186">
        <f t="shared" si="696"/>
        <v>1</v>
      </c>
      <c r="DY37" s="186">
        <f t="shared" si="697"/>
        <v>1</v>
      </c>
      <c r="DZ37" s="186">
        <f t="shared" si="698"/>
        <v>1</v>
      </c>
      <c r="EA37" s="186">
        <f t="shared" si="699"/>
        <v>1</v>
      </c>
      <c r="EB37" s="186">
        <f t="shared" si="700"/>
        <v>1</v>
      </c>
      <c r="EC37" s="186">
        <f t="shared" si="701"/>
        <v>1</v>
      </c>
      <c r="ED37" s="186">
        <f t="shared" si="702"/>
        <v>1</v>
      </c>
      <c r="EE37" s="186">
        <f t="shared" si="703"/>
        <v>1</v>
      </c>
      <c r="EF37" s="186">
        <f t="shared" si="704"/>
        <v>0</v>
      </c>
      <c r="EG37" s="186">
        <f t="shared" si="705"/>
        <v>0</v>
      </c>
      <c r="EH37" s="186">
        <f t="shared" si="706"/>
        <v>0</v>
      </c>
      <c r="EI37" s="186">
        <f t="shared" si="707"/>
        <v>0</v>
      </c>
      <c r="EJ37" s="186">
        <f t="shared" si="708"/>
        <v>0</v>
      </c>
      <c r="EK37" s="186">
        <f t="shared" si="709"/>
        <v>0</v>
      </c>
      <c r="EL37" s="186">
        <f t="shared" si="710"/>
        <v>0</v>
      </c>
      <c r="EM37" s="186">
        <f t="shared" si="711"/>
        <v>0</v>
      </c>
      <c r="EN37" s="186">
        <f t="shared" si="712"/>
        <v>0</v>
      </c>
      <c r="EO37" s="186">
        <f t="shared" si="713"/>
        <v>0</v>
      </c>
      <c r="EP37" s="186">
        <f t="shared" si="714"/>
        <v>0</v>
      </c>
      <c r="EQ37" s="186">
        <f t="shared" si="715"/>
        <v>0</v>
      </c>
      <c r="ER37" s="186">
        <f t="shared" si="716"/>
        <v>0</v>
      </c>
      <c r="ES37" s="186">
        <f t="shared" si="717"/>
        <v>0</v>
      </c>
      <c r="ET37" s="186">
        <f t="shared" si="718"/>
        <v>0</v>
      </c>
      <c r="EU37" s="186">
        <f t="shared" si="719"/>
        <v>0</v>
      </c>
      <c r="EV37" s="186">
        <f t="shared" si="720"/>
        <v>0</v>
      </c>
      <c r="EW37" s="186">
        <f t="shared" si="721"/>
        <v>0</v>
      </c>
      <c r="EX37" s="186">
        <f t="shared" si="722"/>
        <v>0</v>
      </c>
      <c r="EY37" s="186">
        <f t="shared" si="723"/>
        <v>0</v>
      </c>
      <c r="EZ37" s="186">
        <f t="shared" si="724"/>
        <v>0</v>
      </c>
      <c r="FA37" s="186">
        <f t="shared" si="725"/>
        <v>0</v>
      </c>
      <c r="FB37" s="186">
        <f t="shared" si="726"/>
        <v>0</v>
      </c>
      <c r="FC37" s="186">
        <f t="shared" si="727"/>
        <v>0</v>
      </c>
      <c r="FE37" s="187">
        <f t="shared" si="728"/>
        <v>0</v>
      </c>
      <c r="FF37" s="187">
        <f t="shared" si="729"/>
        <v>0</v>
      </c>
      <c r="FG37" s="187">
        <f t="shared" si="730"/>
        <v>0</v>
      </c>
      <c r="FH37" s="187">
        <f t="shared" si="731"/>
        <v>0</v>
      </c>
      <c r="FI37" s="187">
        <f t="shared" si="732"/>
        <v>0.5161290322580645</v>
      </c>
      <c r="FJ37" s="187">
        <f t="shared" si="733"/>
        <v>1</v>
      </c>
      <c r="FK37" s="187">
        <f t="shared" si="734"/>
        <v>1</v>
      </c>
      <c r="FL37" s="187">
        <f t="shared" si="735"/>
        <v>1</v>
      </c>
      <c r="FM37" s="187">
        <f t="shared" si="736"/>
        <v>1</v>
      </c>
      <c r="FN37" s="187">
        <f t="shared" si="737"/>
        <v>1</v>
      </c>
      <c r="FO37" s="187">
        <f t="shared" si="738"/>
        <v>1</v>
      </c>
      <c r="FP37" s="187">
        <f t="shared" si="739"/>
        <v>1</v>
      </c>
      <c r="FQ37" s="187">
        <f t="shared" si="740"/>
        <v>1</v>
      </c>
      <c r="FR37" s="187">
        <f t="shared" si="741"/>
        <v>1.0000000000000002</v>
      </c>
      <c r="FS37" s="187">
        <f t="shared" si="742"/>
        <v>1</v>
      </c>
      <c r="FT37" s="187">
        <f t="shared" si="743"/>
        <v>1</v>
      </c>
      <c r="FU37" s="187">
        <f t="shared" si="744"/>
        <v>1</v>
      </c>
      <c r="FV37" s="187">
        <f t="shared" si="745"/>
        <v>1</v>
      </c>
      <c r="FW37" s="187">
        <f t="shared" si="746"/>
        <v>1</v>
      </c>
      <c r="FX37" s="187">
        <f t="shared" si="747"/>
        <v>1</v>
      </c>
      <c r="FY37" s="187">
        <f t="shared" si="748"/>
        <v>1</v>
      </c>
      <c r="FZ37" s="187">
        <f t="shared" si="749"/>
        <v>1</v>
      </c>
      <c r="GA37" s="187">
        <f t="shared" si="750"/>
        <v>1</v>
      </c>
      <c r="GB37" s="187">
        <f t="shared" si="751"/>
        <v>1</v>
      </c>
      <c r="GC37" s="187">
        <f t="shared" si="752"/>
        <v>1</v>
      </c>
      <c r="GD37" s="187">
        <f t="shared" si="753"/>
        <v>1.0000000000000002</v>
      </c>
      <c r="GE37" s="187">
        <f t="shared" si="754"/>
        <v>1</v>
      </c>
      <c r="GF37" s="187">
        <f t="shared" si="755"/>
        <v>1</v>
      </c>
      <c r="GG37" s="187">
        <f t="shared" si="756"/>
        <v>1</v>
      </c>
      <c r="GH37" s="187">
        <f t="shared" si="757"/>
        <v>1</v>
      </c>
      <c r="GI37" s="187">
        <f t="shared" si="758"/>
        <v>1</v>
      </c>
      <c r="GJ37" s="187">
        <f t="shared" si="759"/>
        <v>1</v>
      </c>
      <c r="GK37" s="187">
        <f t="shared" si="760"/>
        <v>1</v>
      </c>
      <c r="GL37" s="187">
        <f t="shared" si="761"/>
        <v>1</v>
      </c>
      <c r="GM37" s="187">
        <f t="shared" si="762"/>
        <v>1</v>
      </c>
      <c r="GN37" s="187">
        <f t="shared" si="763"/>
        <v>1</v>
      </c>
      <c r="GO37" s="187">
        <f t="shared" si="764"/>
        <v>1</v>
      </c>
      <c r="GP37" s="187">
        <f t="shared" si="765"/>
        <v>1.0000000000000002</v>
      </c>
      <c r="GQ37" s="187">
        <f t="shared" si="766"/>
        <v>1</v>
      </c>
      <c r="GR37" s="187">
        <f t="shared" si="767"/>
        <v>1</v>
      </c>
      <c r="GS37" s="187">
        <f t="shared" si="768"/>
        <v>1</v>
      </c>
      <c r="GT37" s="187">
        <f t="shared" si="769"/>
        <v>1</v>
      </c>
      <c r="GU37" s="187">
        <f t="shared" si="770"/>
        <v>1</v>
      </c>
      <c r="GV37" s="187">
        <f t="shared" si="771"/>
        <v>1</v>
      </c>
      <c r="GW37" s="187">
        <f t="shared" si="772"/>
        <v>1</v>
      </c>
      <c r="GX37" s="187">
        <f t="shared" si="773"/>
        <v>1</v>
      </c>
      <c r="GY37" s="187">
        <f t="shared" si="774"/>
        <v>1</v>
      </c>
      <c r="GZ37" s="187">
        <f t="shared" si="775"/>
        <v>1</v>
      </c>
      <c r="HA37" s="187">
        <f t="shared" si="776"/>
        <v>0</v>
      </c>
      <c r="HB37" s="187">
        <f t="shared" si="777"/>
        <v>0</v>
      </c>
      <c r="HC37" s="187">
        <f t="shared" si="778"/>
        <v>0</v>
      </c>
      <c r="HD37" s="187">
        <f t="shared" si="779"/>
        <v>0</v>
      </c>
      <c r="HE37" s="187">
        <f t="shared" si="780"/>
        <v>0</v>
      </c>
      <c r="HF37" s="187">
        <f t="shared" si="781"/>
        <v>0</v>
      </c>
      <c r="HG37" s="187">
        <f t="shared" si="782"/>
        <v>0</v>
      </c>
      <c r="HH37" s="187">
        <f t="shared" si="783"/>
        <v>0</v>
      </c>
      <c r="HI37" s="187">
        <f t="shared" si="784"/>
        <v>0</v>
      </c>
      <c r="HJ37" s="187">
        <f t="shared" si="785"/>
        <v>0</v>
      </c>
      <c r="HK37" s="187">
        <f t="shared" si="786"/>
        <v>0</v>
      </c>
      <c r="HL37" s="187">
        <f t="shared" si="787"/>
        <v>0</v>
      </c>
      <c r="HM37" s="187">
        <f t="shared" si="788"/>
        <v>0</v>
      </c>
      <c r="HN37" s="187">
        <f t="shared" si="789"/>
        <v>0</v>
      </c>
      <c r="HO37" s="187">
        <f t="shared" si="790"/>
        <v>0</v>
      </c>
      <c r="HP37" s="187">
        <f t="shared" si="791"/>
        <v>0</v>
      </c>
      <c r="HQ37" s="187">
        <f t="shared" si="792"/>
        <v>0</v>
      </c>
      <c r="HR37" s="187">
        <f t="shared" si="793"/>
        <v>0</v>
      </c>
      <c r="HS37" s="187">
        <f t="shared" si="794"/>
        <v>0</v>
      </c>
      <c r="HT37" s="187">
        <f t="shared" si="795"/>
        <v>0</v>
      </c>
      <c r="HU37" s="187">
        <f t="shared" si="796"/>
        <v>0</v>
      </c>
      <c r="HV37" s="187">
        <f t="shared" si="797"/>
        <v>0</v>
      </c>
      <c r="HW37" s="187">
        <f t="shared" si="798"/>
        <v>0</v>
      </c>
      <c r="HX37" s="187">
        <f t="shared" si="799"/>
        <v>0</v>
      </c>
      <c r="HY37" s="187"/>
      <c r="IB37" s="188">
        <f t="shared" si="800"/>
        <v>0</v>
      </c>
      <c r="IC37" s="188">
        <f t="shared" si="801"/>
        <v>0</v>
      </c>
      <c r="ID37" s="188">
        <f t="shared" si="802"/>
        <v>0</v>
      </c>
      <c r="IE37" s="188">
        <f t="shared" si="803"/>
        <v>0</v>
      </c>
      <c r="IF37" s="188">
        <f t="shared" si="804"/>
        <v>85</v>
      </c>
      <c r="IG37" s="188">
        <f t="shared" si="805"/>
        <v>85</v>
      </c>
      <c r="IH37" s="188">
        <f t="shared" si="806"/>
        <v>85</v>
      </c>
      <c r="II37" s="188">
        <f t="shared" si="807"/>
        <v>85</v>
      </c>
      <c r="IJ37" s="188">
        <f t="shared" si="808"/>
        <v>85</v>
      </c>
      <c r="IK37" s="188">
        <f t="shared" si="809"/>
        <v>85</v>
      </c>
      <c r="IL37" s="188">
        <f t="shared" si="810"/>
        <v>85</v>
      </c>
      <c r="IM37" s="188">
        <f t="shared" si="811"/>
        <v>85</v>
      </c>
      <c r="IN37" s="188">
        <f t="shared" si="812"/>
        <v>85</v>
      </c>
      <c r="IO37" s="188">
        <f t="shared" si="813"/>
        <v>85</v>
      </c>
      <c r="IP37" s="188">
        <f t="shared" si="814"/>
        <v>85</v>
      </c>
      <c r="IQ37" s="188">
        <f t="shared" si="815"/>
        <v>85</v>
      </c>
      <c r="IR37" s="188">
        <f t="shared" si="816"/>
        <v>85</v>
      </c>
      <c r="IS37" s="188">
        <f t="shared" si="817"/>
        <v>85</v>
      </c>
      <c r="IT37" s="188">
        <f t="shared" si="818"/>
        <v>85</v>
      </c>
      <c r="IU37" s="188">
        <f t="shared" si="819"/>
        <v>85</v>
      </c>
      <c r="IV37" s="188">
        <f t="shared" si="820"/>
        <v>85</v>
      </c>
      <c r="IW37" s="188">
        <f t="shared" si="821"/>
        <v>85</v>
      </c>
      <c r="IX37" s="188">
        <f t="shared" si="822"/>
        <v>85</v>
      </c>
      <c r="IY37" s="188">
        <f t="shared" si="823"/>
        <v>85</v>
      </c>
      <c r="IZ37" s="188">
        <f t="shared" si="824"/>
        <v>85</v>
      </c>
      <c r="JA37" s="188">
        <f t="shared" si="825"/>
        <v>85</v>
      </c>
      <c r="JB37" s="188">
        <f t="shared" si="826"/>
        <v>85</v>
      </c>
      <c r="JC37" s="188">
        <f t="shared" si="827"/>
        <v>85</v>
      </c>
      <c r="JD37" s="188">
        <f t="shared" si="828"/>
        <v>85</v>
      </c>
      <c r="JE37" s="188">
        <f t="shared" si="829"/>
        <v>85</v>
      </c>
      <c r="JF37" s="188">
        <f t="shared" si="830"/>
        <v>85</v>
      </c>
      <c r="JG37" s="188">
        <f t="shared" si="831"/>
        <v>85</v>
      </c>
      <c r="JH37" s="188">
        <f t="shared" si="832"/>
        <v>85</v>
      </c>
      <c r="JI37" s="188">
        <f t="shared" si="833"/>
        <v>85</v>
      </c>
      <c r="JJ37" s="188">
        <f t="shared" si="834"/>
        <v>85</v>
      </c>
      <c r="JK37" s="188">
        <f t="shared" si="835"/>
        <v>85</v>
      </c>
      <c r="JL37" s="188">
        <f t="shared" si="836"/>
        <v>85</v>
      </c>
      <c r="JM37" s="188">
        <f t="shared" si="837"/>
        <v>85</v>
      </c>
      <c r="JN37" s="188">
        <f t="shared" si="838"/>
        <v>85</v>
      </c>
      <c r="JO37" s="188">
        <f t="shared" si="839"/>
        <v>85</v>
      </c>
      <c r="JP37" s="188">
        <f t="shared" si="840"/>
        <v>85</v>
      </c>
      <c r="JQ37" s="188">
        <f t="shared" si="841"/>
        <v>85</v>
      </c>
      <c r="JR37" s="188">
        <f t="shared" si="842"/>
        <v>85</v>
      </c>
      <c r="JS37" s="188">
        <f t="shared" si="843"/>
        <v>85</v>
      </c>
      <c r="JT37" s="188">
        <f t="shared" si="844"/>
        <v>85</v>
      </c>
      <c r="JU37" s="188">
        <f t="shared" si="845"/>
        <v>85</v>
      </c>
      <c r="JV37" s="188">
        <f t="shared" si="846"/>
        <v>85</v>
      </c>
      <c r="JW37" s="188">
        <f t="shared" si="847"/>
        <v>85</v>
      </c>
      <c r="JX37" s="188">
        <f t="shared" si="848"/>
        <v>0</v>
      </c>
      <c r="JY37" s="188">
        <f t="shared" si="849"/>
        <v>0</v>
      </c>
      <c r="JZ37" s="188">
        <f t="shared" si="850"/>
        <v>0</v>
      </c>
      <c r="KA37" s="188">
        <f t="shared" si="851"/>
        <v>0</v>
      </c>
      <c r="KB37" s="188">
        <f t="shared" si="852"/>
        <v>0</v>
      </c>
      <c r="KC37" s="188">
        <f t="shared" si="853"/>
        <v>0</v>
      </c>
      <c r="KD37" s="188">
        <f t="shared" si="854"/>
        <v>0</v>
      </c>
      <c r="KE37" s="188">
        <f t="shared" si="855"/>
        <v>0</v>
      </c>
      <c r="KF37" s="188">
        <f t="shared" si="856"/>
        <v>0</v>
      </c>
      <c r="KG37" s="188">
        <f t="shared" si="857"/>
        <v>0</v>
      </c>
      <c r="KH37" s="188">
        <f t="shared" si="858"/>
        <v>0</v>
      </c>
      <c r="KI37" s="188">
        <f t="shared" si="859"/>
        <v>0</v>
      </c>
      <c r="KJ37" s="188">
        <f t="shared" si="860"/>
        <v>0</v>
      </c>
      <c r="KK37" s="188">
        <f t="shared" si="861"/>
        <v>0</v>
      </c>
      <c r="KL37" s="188">
        <f t="shared" si="862"/>
        <v>0</v>
      </c>
      <c r="KM37" s="188">
        <f t="shared" si="863"/>
        <v>0</v>
      </c>
      <c r="KN37" s="188">
        <f t="shared" si="864"/>
        <v>0</v>
      </c>
      <c r="KO37" s="188">
        <f t="shared" si="865"/>
        <v>0</v>
      </c>
      <c r="KP37" s="188">
        <f t="shared" si="866"/>
        <v>0</v>
      </c>
      <c r="KQ37" s="188">
        <f t="shared" si="867"/>
        <v>0</v>
      </c>
      <c r="KR37" s="188">
        <f t="shared" si="868"/>
        <v>0</v>
      </c>
      <c r="KS37" s="188">
        <f t="shared" si="869"/>
        <v>0</v>
      </c>
      <c r="KT37" s="188">
        <f t="shared" si="870"/>
        <v>0</v>
      </c>
      <c r="KU37" s="188">
        <f t="shared" si="871"/>
        <v>0</v>
      </c>
    </row>
    <row r="38" spans="1:307" s="95" customFormat="1" ht="15.6" x14ac:dyDescent="0.3">
      <c r="A38" s="157" t="s">
        <v>86</v>
      </c>
      <c r="B38" s="112" t="s">
        <v>745</v>
      </c>
      <c r="C38" s="112" t="s">
        <v>746</v>
      </c>
      <c r="D38" s="113"/>
      <c r="E38" s="113" t="s">
        <v>118</v>
      </c>
      <c r="F38" s="113">
        <v>1</v>
      </c>
      <c r="G38" s="114">
        <v>187000</v>
      </c>
      <c r="H38" s="115"/>
      <c r="I38" s="116">
        <v>0.107</v>
      </c>
      <c r="J38" s="114">
        <v>85</v>
      </c>
      <c r="K38" s="117">
        <v>44900</v>
      </c>
      <c r="L38" s="118">
        <v>46022</v>
      </c>
      <c r="M38" s="119"/>
      <c r="N38" s="186">
        <f t="shared" si="654"/>
        <v>0</v>
      </c>
      <c r="O38" s="186">
        <f t="shared" si="654"/>
        <v>0</v>
      </c>
      <c r="P38" s="186">
        <f t="shared" si="654"/>
        <v>0</v>
      </c>
      <c r="Q38" s="186">
        <f t="shared" si="654"/>
        <v>0</v>
      </c>
      <c r="R38" s="186">
        <f t="shared" si="654"/>
        <v>0</v>
      </c>
      <c r="S38" s="186">
        <f t="shared" si="654"/>
        <v>0</v>
      </c>
      <c r="T38" s="186">
        <f t="shared" si="654"/>
        <v>0</v>
      </c>
      <c r="U38" s="186">
        <f t="shared" si="654"/>
        <v>0</v>
      </c>
      <c r="V38" s="186">
        <f t="shared" si="654"/>
        <v>0</v>
      </c>
      <c r="W38" s="186">
        <f t="shared" si="654"/>
        <v>0</v>
      </c>
      <c r="X38" s="186">
        <f t="shared" si="654"/>
        <v>0</v>
      </c>
      <c r="Y38" s="186">
        <f t="shared" si="654"/>
        <v>15312.994520547945</v>
      </c>
      <c r="Z38" s="186">
        <f t="shared" si="654"/>
        <v>17581.586301369862</v>
      </c>
      <c r="AA38" s="186">
        <f t="shared" si="654"/>
        <v>15880.142465753424</v>
      </c>
      <c r="AB38" s="186">
        <f t="shared" si="654"/>
        <v>17581.586301369862</v>
      </c>
      <c r="AC38" s="186">
        <f t="shared" si="654"/>
        <v>17014.438356164381</v>
      </c>
      <c r="AD38" s="186">
        <f t="shared" si="652"/>
        <v>17581.586301369862</v>
      </c>
      <c r="AE38" s="186">
        <f t="shared" si="652"/>
        <v>17014.438356164381</v>
      </c>
      <c r="AF38" s="186">
        <f t="shared" si="652"/>
        <v>17581.586301369862</v>
      </c>
      <c r="AG38" s="186">
        <f t="shared" si="652"/>
        <v>17581.586301369862</v>
      </c>
      <c r="AH38" s="186">
        <f t="shared" si="652"/>
        <v>17014.438356164381</v>
      </c>
      <c r="AI38" s="186">
        <f t="shared" si="652"/>
        <v>17581.586301369862</v>
      </c>
      <c r="AJ38" s="186">
        <f t="shared" si="652"/>
        <v>17014.438356164381</v>
      </c>
      <c r="AK38" s="186">
        <f t="shared" si="652"/>
        <v>17581.586301369862</v>
      </c>
      <c r="AL38" s="186">
        <f t="shared" si="652"/>
        <v>17581.586301369862</v>
      </c>
      <c r="AM38" s="186">
        <f t="shared" si="652"/>
        <v>16447.290410958904</v>
      </c>
      <c r="AN38" s="186">
        <f t="shared" si="652"/>
        <v>17581.586301369862</v>
      </c>
      <c r="AO38" s="186">
        <f t="shared" si="652"/>
        <v>17014.438356164381</v>
      </c>
      <c r="AP38" s="186">
        <f t="shared" si="652"/>
        <v>17581.586301369862</v>
      </c>
      <c r="AQ38" s="186">
        <f t="shared" si="652"/>
        <v>17014.438356164381</v>
      </c>
      <c r="AR38" s="186">
        <f t="shared" si="1089"/>
        <v>17581.586301369862</v>
      </c>
      <c r="AS38" s="186">
        <f t="shared" si="1089"/>
        <v>17581.586301369862</v>
      </c>
      <c r="AT38" s="186">
        <f t="shared" si="655"/>
        <v>17014.438356164381</v>
      </c>
      <c r="AU38" s="186">
        <f t="shared" si="655"/>
        <v>17581.586301369862</v>
      </c>
      <c r="AV38" s="186">
        <f t="shared" si="655"/>
        <v>17014.438356164381</v>
      </c>
      <c r="AW38" s="186">
        <f t="shared" si="655"/>
        <v>17581.586301369862</v>
      </c>
      <c r="AX38" s="186">
        <f t="shared" si="655"/>
        <v>17581.586301369862</v>
      </c>
      <c r="AY38" s="186">
        <f t="shared" si="655"/>
        <v>15880.142465753424</v>
      </c>
      <c r="AZ38" s="186">
        <f t="shared" si="655"/>
        <v>17581.586301369862</v>
      </c>
      <c r="BA38" s="186">
        <f t="shared" si="655"/>
        <v>17014.438356164381</v>
      </c>
      <c r="BB38" s="186">
        <f t="shared" si="655"/>
        <v>17581.586301369862</v>
      </c>
      <c r="BC38" s="186">
        <f t="shared" si="655"/>
        <v>17014.438356164381</v>
      </c>
      <c r="BD38" s="186">
        <f t="shared" si="655"/>
        <v>17581.586301369862</v>
      </c>
      <c r="BE38" s="186">
        <f t="shared" si="655"/>
        <v>17581.586301369862</v>
      </c>
      <c r="BF38" s="186">
        <f t="shared" si="655"/>
        <v>17014.438356164381</v>
      </c>
      <c r="BG38" s="186">
        <f t="shared" si="655"/>
        <v>17581.586301369862</v>
      </c>
      <c r="BH38" s="186">
        <f t="shared" si="655"/>
        <v>17014.438356164381</v>
      </c>
      <c r="BI38" s="186">
        <f t="shared" si="655"/>
        <v>17581.586301369862</v>
      </c>
      <c r="BJ38" s="186">
        <f t="shared" si="653"/>
        <v>0</v>
      </c>
      <c r="BK38" s="186">
        <f t="shared" si="653"/>
        <v>0</v>
      </c>
      <c r="BL38" s="186">
        <f t="shared" si="653"/>
        <v>0</v>
      </c>
      <c r="BM38" s="186">
        <f t="shared" si="653"/>
        <v>0</v>
      </c>
      <c r="BN38" s="186">
        <f t="shared" si="653"/>
        <v>0</v>
      </c>
      <c r="BO38" s="186">
        <f t="shared" si="653"/>
        <v>0</v>
      </c>
      <c r="BP38" s="186">
        <f t="shared" si="653"/>
        <v>0</v>
      </c>
      <c r="BQ38" s="186">
        <f t="shared" si="653"/>
        <v>0</v>
      </c>
      <c r="BR38" s="186">
        <f t="shared" si="653"/>
        <v>0</v>
      </c>
      <c r="BS38" s="186">
        <f t="shared" si="653"/>
        <v>0</v>
      </c>
      <c r="BT38" s="186">
        <f t="shared" si="653"/>
        <v>0</v>
      </c>
      <c r="BU38" s="186">
        <f t="shared" si="653"/>
        <v>0</v>
      </c>
      <c r="BV38" s="186">
        <f t="shared" si="435"/>
        <v>0</v>
      </c>
      <c r="BW38" s="186">
        <f t="shared" si="435"/>
        <v>0</v>
      </c>
      <c r="BX38" s="186">
        <f t="shared" si="435"/>
        <v>0</v>
      </c>
      <c r="BY38" s="186">
        <f t="shared" si="435"/>
        <v>0</v>
      </c>
      <c r="BZ38" s="186">
        <f t="shared" si="435"/>
        <v>0</v>
      </c>
      <c r="CA38" s="186">
        <f t="shared" si="435"/>
        <v>0</v>
      </c>
      <c r="CB38" s="186">
        <f t="shared" si="435"/>
        <v>0</v>
      </c>
      <c r="CC38" s="186">
        <f t="shared" ref="CC38:CG38" si="1090">IF($E38="PT",IF(AND($K38&lt;=CC$5,$L38&gt;CC$6),$G38*$H38*$F38,IF(AND($K38&gt;CC$5,$K38&lt;=CC$6),(CC$6-$K38+1)/CC$4*$G38*$F38*$H38,IF(AND($L38&gt;=CC$5,$L38&lt;=CC$6),($L38-CC$5+1)/CC$4*$G38*$F38*$H38,0)))*(1+$I38),IF(AND($K38&lt;=CC$5,$L38&gt;CC$6),CC$4/365*$G38*$F38,IF(AND($K38&gt;CC$5,$K38&lt;=CC$6),(CC$6-$K38+1)/365*$G38*$F38,IF(AND($L38&gt;=CC$5,$L38&lt;=CC$6),($L38-CC$5+1)/365*$G38*$F38,0)))*(1+$I38))</f>
        <v>0</v>
      </c>
      <c r="CD38" s="186">
        <f t="shared" si="1090"/>
        <v>0</v>
      </c>
      <c r="CE38" s="186">
        <f t="shared" si="1090"/>
        <v>0</v>
      </c>
      <c r="CF38" s="186">
        <f t="shared" si="1090"/>
        <v>0</v>
      </c>
      <c r="CG38" s="186">
        <f t="shared" si="1090"/>
        <v>0</v>
      </c>
      <c r="CH38" s="186"/>
      <c r="CJ38" s="186">
        <f t="shared" si="656"/>
        <v>0</v>
      </c>
      <c r="CK38" s="186">
        <f t="shared" si="657"/>
        <v>0</v>
      </c>
      <c r="CL38" s="186">
        <f t="shared" si="658"/>
        <v>0</v>
      </c>
      <c r="CM38" s="186">
        <f t="shared" si="659"/>
        <v>0</v>
      </c>
      <c r="CN38" s="186">
        <f t="shared" si="660"/>
        <v>0</v>
      </c>
      <c r="CO38" s="186">
        <f t="shared" si="661"/>
        <v>0</v>
      </c>
      <c r="CP38" s="186">
        <f t="shared" si="662"/>
        <v>0</v>
      </c>
      <c r="CQ38" s="186">
        <f t="shared" si="663"/>
        <v>0</v>
      </c>
      <c r="CR38" s="186">
        <f t="shared" si="664"/>
        <v>0</v>
      </c>
      <c r="CS38" s="186">
        <f t="shared" si="665"/>
        <v>0</v>
      </c>
      <c r="CT38" s="186">
        <f t="shared" si="666"/>
        <v>0</v>
      </c>
      <c r="CU38" s="186">
        <f t="shared" si="667"/>
        <v>1</v>
      </c>
      <c r="CV38" s="186">
        <f t="shared" si="668"/>
        <v>1</v>
      </c>
      <c r="CW38" s="186">
        <f t="shared" si="669"/>
        <v>1</v>
      </c>
      <c r="CX38" s="186">
        <f t="shared" si="670"/>
        <v>1</v>
      </c>
      <c r="CY38" s="186">
        <f t="shared" si="671"/>
        <v>1</v>
      </c>
      <c r="CZ38" s="186">
        <f t="shared" si="672"/>
        <v>1</v>
      </c>
      <c r="DA38" s="186">
        <f t="shared" si="673"/>
        <v>1</v>
      </c>
      <c r="DB38" s="186">
        <f t="shared" si="674"/>
        <v>1</v>
      </c>
      <c r="DC38" s="186">
        <f t="shared" si="675"/>
        <v>1</v>
      </c>
      <c r="DD38" s="186">
        <f t="shared" si="676"/>
        <v>1</v>
      </c>
      <c r="DE38" s="186">
        <f t="shared" si="677"/>
        <v>1</v>
      </c>
      <c r="DF38" s="186">
        <f t="shared" si="678"/>
        <v>1</v>
      </c>
      <c r="DG38" s="186">
        <f t="shared" si="679"/>
        <v>1</v>
      </c>
      <c r="DH38" s="186">
        <f t="shared" si="680"/>
        <v>1</v>
      </c>
      <c r="DI38" s="186">
        <f t="shared" si="681"/>
        <v>1</v>
      </c>
      <c r="DJ38" s="186">
        <f t="shared" si="682"/>
        <v>1</v>
      </c>
      <c r="DK38" s="186">
        <f t="shared" si="683"/>
        <v>1</v>
      </c>
      <c r="DL38" s="186">
        <f t="shared" si="684"/>
        <v>1</v>
      </c>
      <c r="DM38" s="186">
        <f t="shared" si="685"/>
        <v>1</v>
      </c>
      <c r="DN38" s="186">
        <f t="shared" si="686"/>
        <v>1</v>
      </c>
      <c r="DO38" s="186">
        <f t="shared" si="687"/>
        <v>1</v>
      </c>
      <c r="DP38" s="186">
        <f t="shared" si="688"/>
        <v>1</v>
      </c>
      <c r="DQ38" s="186">
        <f t="shared" si="689"/>
        <v>1</v>
      </c>
      <c r="DR38" s="186">
        <f t="shared" si="690"/>
        <v>1</v>
      </c>
      <c r="DS38" s="186">
        <f t="shared" si="691"/>
        <v>1</v>
      </c>
      <c r="DT38" s="186">
        <f t="shared" si="692"/>
        <v>1</v>
      </c>
      <c r="DU38" s="186">
        <f t="shared" si="693"/>
        <v>1</v>
      </c>
      <c r="DV38" s="186">
        <f t="shared" si="694"/>
        <v>1</v>
      </c>
      <c r="DW38" s="186">
        <f t="shared" si="695"/>
        <v>1</v>
      </c>
      <c r="DX38" s="186">
        <f t="shared" si="696"/>
        <v>1</v>
      </c>
      <c r="DY38" s="186">
        <f t="shared" si="697"/>
        <v>1</v>
      </c>
      <c r="DZ38" s="186">
        <f t="shared" si="698"/>
        <v>1</v>
      </c>
      <c r="EA38" s="186">
        <f t="shared" si="699"/>
        <v>1</v>
      </c>
      <c r="EB38" s="186">
        <f t="shared" si="700"/>
        <v>1</v>
      </c>
      <c r="EC38" s="186">
        <f t="shared" si="701"/>
        <v>1</v>
      </c>
      <c r="ED38" s="186">
        <f t="shared" si="702"/>
        <v>1</v>
      </c>
      <c r="EE38" s="186">
        <f t="shared" si="703"/>
        <v>1</v>
      </c>
      <c r="EF38" s="186">
        <f t="shared" si="704"/>
        <v>0</v>
      </c>
      <c r="EG38" s="186">
        <f t="shared" si="705"/>
        <v>0</v>
      </c>
      <c r="EH38" s="186">
        <f t="shared" si="706"/>
        <v>0</v>
      </c>
      <c r="EI38" s="186">
        <f t="shared" si="707"/>
        <v>0</v>
      </c>
      <c r="EJ38" s="186">
        <f t="shared" si="708"/>
        <v>0</v>
      </c>
      <c r="EK38" s="186">
        <f t="shared" si="709"/>
        <v>0</v>
      </c>
      <c r="EL38" s="186">
        <f t="shared" si="710"/>
        <v>0</v>
      </c>
      <c r="EM38" s="186">
        <f t="shared" si="711"/>
        <v>0</v>
      </c>
      <c r="EN38" s="186">
        <f t="shared" si="712"/>
        <v>0</v>
      </c>
      <c r="EO38" s="186">
        <f t="shared" si="713"/>
        <v>0</v>
      </c>
      <c r="EP38" s="186">
        <f t="shared" si="714"/>
        <v>0</v>
      </c>
      <c r="EQ38" s="186">
        <f t="shared" si="715"/>
        <v>0</v>
      </c>
      <c r="ER38" s="186">
        <f t="shared" si="716"/>
        <v>0</v>
      </c>
      <c r="ES38" s="186">
        <f t="shared" si="717"/>
        <v>0</v>
      </c>
      <c r="ET38" s="186">
        <f t="shared" si="718"/>
        <v>0</v>
      </c>
      <c r="EU38" s="186">
        <f t="shared" si="719"/>
        <v>0</v>
      </c>
      <c r="EV38" s="186">
        <f t="shared" si="720"/>
        <v>0</v>
      </c>
      <c r="EW38" s="186">
        <f t="shared" si="721"/>
        <v>0</v>
      </c>
      <c r="EX38" s="186">
        <f t="shared" si="722"/>
        <v>0</v>
      </c>
      <c r="EY38" s="186">
        <f t="shared" si="723"/>
        <v>0</v>
      </c>
      <c r="EZ38" s="186">
        <f t="shared" si="724"/>
        <v>0</v>
      </c>
      <c r="FA38" s="186">
        <f t="shared" si="725"/>
        <v>0</v>
      </c>
      <c r="FB38" s="186">
        <f t="shared" si="726"/>
        <v>0</v>
      </c>
      <c r="FC38" s="186">
        <f t="shared" si="727"/>
        <v>0</v>
      </c>
      <c r="FE38" s="187">
        <f t="shared" si="728"/>
        <v>0</v>
      </c>
      <c r="FF38" s="187">
        <f t="shared" si="729"/>
        <v>0</v>
      </c>
      <c r="FG38" s="187">
        <f t="shared" si="730"/>
        <v>0</v>
      </c>
      <c r="FH38" s="187">
        <f t="shared" si="731"/>
        <v>0</v>
      </c>
      <c r="FI38" s="187">
        <f t="shared" si="732"/>
        <v>0</v>
      </c>
      <c r="FJ38" s="187">
        <f t="shared" si="733"/>
        <v>0</v>
      </c>
      <c r="FK38" s="187">
        <f t="shared" si="734"/>
        <v>0</v>
      </c>
      <c r="FL38" s="187">
        <f t="shared" si="735"/>
        <v>0</v>
      </c>
      <c r="FM38" s="187">
        <f t="shared" si="736"/>
        <v>0</v>
      </c>
      <c r="FN38" s="187">
        <f t="shared" si="737"/>
        <v>0</v>
      </c>
      <c r="FO38" s="187">
        <f t="shared" si="738"/>
        <v>0</v>
      </c>
      <c r="FP38" s="187">
        <f t="shared" si="739"/>
        <v>0.87096774193548387</v>
      </c>
      <c r="FQ38" s="187">
        <f t="shared" si="740"/>
        <v>1</v>
      </c>
      <c r="FR38" s="187">
        <f t="shared" si="741"/>
        <v>1</v>
      </c>
      <c r="FS38" s="187">
        <f t="shared" si="742"/>
        <v>1</v>
      </c>
      <c r="FT38" s="187">
        <f t="shared" si="743"/>
        <v>0.99999999999999989</v>
      </c>
      <c r="FU38" s="187">
        <f t="shared" si="744"/>
        <v>1</v>
      </c>
      <c r="FV38" s="187">
        <f t="shared" si="745"/>
        <v>0.99999999999999989</v>
      </c>
      <c r="FW38" s="187">
        <f t="shared" si="746"/>
        <v>1</v>
      </c>
      <c r="FX38" s="187">
        <f t="shared" si="747"/>
        <v>1</v>
      </c>
      <c r="FY38" s="187">
        <f t="shared" si="748"/>
        <v>0.99999999999999989</v>
      </c>
      <c r="FZ38" s="187">
        <f t="shared" si="749"/>
        <v>1</v>
      </c>
      <c r="GA38" s="187">
        <f t="shared" si="750"/>
        <v>0.99999999999999989</v>
      </c>
      <c r="GB38" s="187">
        <f t="shared" si="751"/>
        <v>1</v>
      </c>
      <c r="GC38" s="187">
        <f t="shared" si="752"/>
        <v>1</v>
      </c>
      <c r="GD38" s="187">
        <f t="shared" si="753"/>
        <v>1</v>
      </c>
      <c r="GE38" s="187">
        <f t="shared" si="754"/>
        <v>1</v>
      </c>
      <c r="GF38" s="187">
        <f t="shared" si="755"/>
        <v>0.99999999999999989</v>
      </c>
      <c r="GG38" s="187">
        <f t="shared" si="756"/>
        <v>1</v>
      </c>
      <c r="GH38" s="187">
        <f t="shared" si="757"/>
        <v>0.99999999999999989</v>
      </c>
      <c r="GI38" s="187">
        <f t="shared" si="758"/>
        <v>1</v>
      </c>
      <c r="GJ38" s="187">
        <f t="shared" si="759"/>
        <v>1</v>
      </c>
      <c r="GK38" s="187">
        <f t="shared" si="760"/>
        <v>0.99999999999999989</v>
      </c>
      <c r="GL38" s="187">
        <f t="shared" si="761"/>
        <v>1</v>
      </c>
      <c r="GM38" s="187">
        <f t="shared" si="762"/>
        <v>0.99999999999999989</v>
      </c>
      <c r="GN38" s="187">
        <f t="shared" si="763"/>
        <v>1</v>
      </c>
      <c r="GO38" s="187">
        <f t="shared" si="764"/>
        <v>1</v>
      </c>
      <c r="GP38" s="187">
        <f t="shared" si="765"/>
        <v>1</v>
      </c>
      <c r="GQ38" s="187">
        <f t="shared" si="766"/>
        <v>1</v>
      </c>
      <c r="GR38" s="187">
        <f t="shared" si="767"/>
        <v>0.99999999999999989</v>
      </c>
      <c r="GS38" s="187">
        <f t="shared" si="768"/>
        <v>1</v>
      </c>
      <c r="GT38" s="187">
        <f t="shared" si="769"/>
        <v>0.99999999999999989</v>
      </c>
      <c r="GU38" s="187">
        <f t="shared" si="770"/>
        <v>1</v>
      </c>
      <c r="GV38" s="187">
        <f t="shared" si="771"/>
        <v>1</v>
      </c>
      <c r="GW38" s="187">
        <f t="shared" si="772"/>
        <v>0.99999999999999989</v>
      </c>
      <c r="GX38" s="187">
        <f t="shared" si="773"/>
        <v>1</v>
      </c>
      <c r="GY38" s="187">
        <f t="shared" si="774"/>
        <v>0.99999999999999989</v>
      </c>
      <c r="GZ38" s="187">
        <f t="shared" si="775"/>
        <v>1</v>
      </c>
      <c r="HA38" s="187">
        <f t="shared" si="776"/>
        <v>0</v>
      </c>
      <c r="HB38" s="187">
        <f t="shared" si="777"/>
        <v>0</v>
      </c>
      <c r="HC38" s="187">
        <f t="shared" si="778"/>
        <v>0</v>
      </c>
      <c r="HD38" s="187">
        <f t="shared" si="779"/>
        <v>0</v>
      </c>
      <c r="HE38" s="187">
        <f t="shared" si="780"/>
        <v>0</v>
      </c>
      <c r="HF38" s="187">
        <f t="shared" si="781"/>
        <v>0</v>
      </c>
      <c r="HG38" s="187">
        <f t="shared" si="782"/>
        <v>0</v>
      </c>
      <c r="HH38" s="187">
        <f t="shared" si="783"/>
        <v>0</v>
      </c>
      <c r="HI38" s="187">
        <f t="shared" si="784"/>
        <v>0</v>
      </c>
      <c r="HJ38" s="187">
        <f t="shared" si="785"/>
        <v>0</v>
      </c>
      <c r="HK38" s="187">
        <f t="shared" si="786"/>
        <v>0</v>
      </c>
      <c r="HL38" s="187">
        <f t="shared" si="787"/>
        <v>0</v>
      </c>
      <c r="HM38" s="187">
        <f t="shared" si="788"/>
        <v>0</v>
      </c>
      <c r="HN38" s="187">
        <f t="shared" si="789"/>
        <v>0</v>
      </c>
      <c r="HO38" s="187">
        <f t="shared" si="790"/>
        <v>0</v>
      </c>
      <c r="HP38" s="187">
        <f t="shared" si="791"/>
        <v>0</v>
      </c>
      <c r="HQ38" s="187">
        <f t="shared" si="792"/>
        <v>0</v>
      </c>
      <c r="HR38" s="187">
        <f t="shared" si="793"/>
        <v>0</v>
      </c>
      <c r="HS38" s="187">
        <f t="shared" si="794"/>
        <v>0</v>
      </c>
      <c r="HT38" s="187">
        <f t="shared" si="795"/>
        <v>0</v>
      </c>
      <c r="HU38" s="187">
        <f t="shared" si="796"/>
        <v>0</v>
      </c>
      <c r="HV38" s="187">
        <f t="shared" si="797"/>
        <v>0</v>
      </c>
      <c r="HW38" s="187">
        <f t="shared" si="798"/>
        <v>0</v>
      </c>
      <c r="HX38" s="187">
        <f t="shared" si="799"/>
        <v>0</v>
      </c>
      <c r="HY38" s="187"/>
      <c r="IB38" s="188">
        <f t="shared" si="800"/>
        <v>0</v>
      </c>
      <c r="IC38" s="188">
        <f t="shared" si="801"/>
        <v>0</v>
      </c>
      <c r="ID38" s="188">
        <f t="shared" si="802"/>
        <v>0</v>
      </c>
      <c r="IE38" s="188">
        <f t="shared" si="803"/>
        <v>0</v>
      </c>
      <c r="IF38" s="188">
        <f t="shared" si="804"/>
        <v>0</v>
      </c>
      <c r="IG38" s="188">
        <f t="shared" si="805"/>
        <v>0</v>
      </c>
      <c r="IH38" s="188">
        <f t="shared" si="806"/>
        <v>0</v>
      </c>
      <c r="II38" s="188">
        <f t="shared" si="807"/>
        <v>0</v>
      </c>
      <c r="IJ38" s="188">
        <f t="shared" si="808"/>
        <v>0</v>
      </c>
      <c r="IK38" s="188">
        <f t="shared" si="809"/>
        <v>0</v>
      </c>
      <c r="IL38" s="188">
        <f t="shared" si="810"/>
        <v>0</v>
      </c>
      <c r="IM38" s="188">
        <f t="shared" si="811"/>
        <v>85</v>
      </c>
      <c r="IN38" s="188">
        <f t="shared" si="812"/>
        <v>85</v>
      </c>
      <c r="IO38" s="188">
        <f t="shared" si="813"/>
        <v>85</v>
      </c>
      <c r="IP38" s="188">
        <f t="shared" si="814"/>
        <v>85</v>
      </c>
      <c r="IQ38" s="188">
        <f t="shared" si="815"/>
        <v>85</v>
      </c>
      <c r="IR38" s="188">
        <f t="shared" si="816"/>
        <v>85</v>
      </c>
      <c r="IS38" s="188">
        <f t="shared" si="817"/>
        <v>85</v>
      </c>
      <c r="IT38" s="188">
        <f t="shared" si="818"/>
        <v>85</v>
      </c>
      <c r="IU38" s="188">
        <f t="shared" si="819"/>
        <v>85</v>
      </c>
      <c r="IV38" s="188">
        <f t="shared" si="820"/>
        <v>85</v>
      </c>
      <c r="IW38" s="188">
        <f t="shared" si="821"/>
        <v>85</v>
      </c>
      <c r="IX38" s="188">
        <f t="shared" si="822"/>
        <v>85</v>
      </c>
      <c r="IY38" s="188">
        <f t="shared" si="823"/>
        <v>85</v>
      </c>
      <c r="IZ38" s="188">
        <f t="shared" si="824"/>
        <v>85</v>
      </c>
      <c r="JA38" s="188">
        <f t="shared" si="825"/>
        <v>85</v>
      </c>
      <c r="JB38" s="188">
        <f t="shared" si="826"/>
        <v>85</v>
      </c>
      <c r="JC38" s="188">
        <f t="shared" si="827"/>
        <v>85</v>
      </c>
      <c r="JD38" s="188">
        <f t="shared" si="828"/>
        <v>85</v>
      </c>
      <c r="JE38" s="188">
        <f t="shared" si="829"/>
        <v>85</v>
      </c>
      <c r="JF38" s="188">
        <f t="shared" si="830"/>
        <v>85</v>
      </c>
      <c r="JG38" s="188">
        <f t="shared" si="831"/>
        <v>85</v>
      </c>
      <c r="JH38" s="188">
        <f t="shared" si="832"/>
        <v>85</v>
      </c>
      <c r="JI38" s="188">
        <f t="shared" si="833"/>
        <v>85</v>
      </c>
      <c r="JJ38" s="188">
        <f t="shared" si="834"/>
        <v>85</v>
      </c>
      <c r="JK38" s="188">
        <f t="shared" si="835"/>
        <v>85</v>
      </c>
      <c r="JL38" s="188">
        <f t="shared" si="836"/>
        <v>85</v>
      </c>
      <c r="JM38" s="188">
        <f t="shared" si="837"/>
        <v>85</v>
      </c>
      <c r="JN38" s="188">
        <f t="shared" si="838"/>
        <v>85</v>
      </c>
      <c r="JO38" s="188">
        <f t="shared" si="839"/>
        <v>85</v>
      </c>
      <c r="JP38" s="188">
        <f t="shared" si="840"/>
        <v>85</v>
      </c>
      <c r="JQ38" s="188">
        <f t="shared" si="841"/>
        <v>85</v>
      </c>
      <c r="JR38" s="188">
        <f t="shared" si="842"/>
        <v>85</v>
      </c>
      <c r="JS38" s="188">
        <f t="shared" si="843"/>
        <v>85</v>
      </c>
      <c r="JT38" s="188">
        <f t="shared" si="844"/>
        <v>85</v>
      </c>
      <c r="JU38" s="188">
        <f t="shared" si="845"/>
        <v>85</v>
      </c>
      <c r="JV38" s="188">
        <f t="shared" si="846"/>
        <v>85</v>
      </c>
      <c r="JW38" s="188">
        <f t="shared" si="847"/>
        <v>85</v>
      </c>
      <c r="JX38" s="188">
        <f t="shared" si="848"/>
        <v>0</v>
      </c>
      <c r="JY38" s="188">
        <f t="shared" si="849"/>
        <v>0</v>
      </c>
      <c r="JZ38" s="188">
        <f t="shared" si="850"/>
        <v>0</v>
      </c>
      <c r="KA38" s="188">
        <f t="shared" si="851"/>
        <v>0</v>
      </c>
      <c r="KB38" s="188">
        <f t="shared" si="852"/>
        <v>0</v>
      </c>
      <c r="KC38" s="188">
        <f t="shared" si="853"/>
        <v>0</v>
      </c>
      <c r="KD38" s="188">
        <f t="shared" si="854"/>
        <v>0</v>
      </c>
      <c r="KE38" s="188">
        <f t="shared" si="855"/>
        <v>0</v>
      </c>
      <c r="KF38" s="188">
        <f t="shared" si="856"/>
        <v>0</v>
      </c>
      <c r="KG38" s="188">
        <f t="shared" si="857"/>
        <v>0</v>
      </c>
      <c r="KH38" s="188">
        <f t="shared" si="858"/>
        <v>0</v>
      </c>
      <c r="KI38" s="188">
        <f t="shared" si="859"/>
        <v>0</v>
      </c>
      <c r="KJ38" s="188">
        <f t="shared" si="860"/>
        <v>0</v>
      </c>
      <c r="KK38" s="188">
        <f t="shared" si="861"/>
        <v>0</v>
      </c>
      <c r="KL38" s="188">
        <f t="shared" si="862"/>
        <v>0</v>
      </c>
      <c r="KM38" s="188">
        <f t="shared" si="863"/>
        <v>0</v>
      </c>
      <c r="KN38" s="188">
        <f t="shared" si="864"/>
        <v>0</v>
      </c>
      <c r="KO38" s="188">
        <f t="shared" si="865"/>
        <v>0</v>
      </c>
      <c r="KP38" s="188">
        <f t="shared" si="866"/>
        <v>0</v>
      </c>
      <c r="KQ38" s="188">
        <f t="shared" si="867"/>
        <v>0</v>
      </c>
      <c r="KR38" s="188">
        <f t="shared" si="868"/>
        <v>0</v>
      </c>
      <c r="KS38" s="188">
        <f t="shared" si="869"/>
        <v>0</v>
      </c>
      <c r="KT38" s="188">
        <f t="shared" si="870"/>
        <v>0</v>
      </c>
      <c r="KU38" s="188">
        <f t="shared" si="871"/>
        <v>0</v>
      </c>
    </row>
    <row r="39" spans="1:307" s="95" customFormat="1" ht="15.6" x14ac:dyDescent="0.3">
      <c r="A39" s="157" t="s">
        <v>86</v>
      </c>
      <c r="B39" s="112" t="s">
        <v>750</v>
      </c>
      <c r="C39" s="112" t="s">
        <v>751</v>
      </c>
      <c r="D39" s="113"/>
      <c r="E39" s="113" t="s">
        <v>118</v>
      </c>
      <c r="F39" s="113">
        <v>1</v>
      </c>
      <c r="G39" s="114">
        <v>145000</v>
      </c>
      <c r="H39" s="115"/>
      <c r="I39" s="116">
        <v>0.107</v>
      </c>
      <c r="J39" s="114">
        <v>85</v>
      </c>
      <c r="K39" s="117">
        <v>45000</v>
      </c>
      <c r="L39" s="118">
        <v>46022</v>
      </c>
      <c r="M39" s="119"/>
      <c r="N39" s="186">
        <f t="shared" si="654"/>
        <v>0</v>
      </c>
      <c r="O39" s="186">
        <f t="shared" si="654"/>
        <v>0</v>
      </c>
      <c r="P39" s="186">
        <f t="shared" si="654"/>
        <v>0</v>
      </c>
      <c r="Q39" s="186">
        <f t="shared" si="654"/>
        <v>0</v>
      </c>
      <c r="R39" s="186">
        <f t="shared" si="654"/>
        <v>0</v>
      </c>
      <c r="S39" s="186">
        <f t="shared" si="654"/>
        <v>0</v>
      </c>
      <c r="T39" s="186">
        <f t="shared" si="654"/>
        <v>0</v>
      </c>
      <c r="U39" s="186">
        <f t="shared" si="654"/>
        <v>0</v>
      </c>
      <c r="V39" s="186">
        <f t="shared" si="654"/>
        <v>0</v>
      </c>
      <c r="W39" s="186">
        <f t="shared" si="654"/>
        <v>0</v>
      </c>
      <c r="X39" s="186">
        <f t="shared" si="654"/>
        <v>0</v>
      </c>
      <c r="Y39" s="186">
        <f t="shared" si="654"/>
        <v>0</v>
      </c>
      <c r="Z39" s="186">
        <f t="shared" si="654"/>
        <v>0</v>
      </c>
      <c r="AA39" s="186">
        <f t="shared" si="654"/>
        <v>0</v>
      </c>
      <c r="AB39" s="186">
        <f t="shared" si="654"/>
        <v>7476.0410958904113</v>
      </c>
      <c r="AC39" s="186">
        <f t="shared" ref="AC39" si="1091">IF($E39="PT",IF(AND($K39&lt;=AC$5,$L39&gt;AC$6),$G39*$H39*$F39,IF(AND($K39&gt;AC$5,$K39&lt;=AC$6),(AC$6-$K39+1)/AC$4*$G39*$F39*$H39,IF(AND($L39&gt;=AC$5,$L39&lt;=AC$6),($L39-AC$5+1)/AC$4*$G39*$F39*$H39,0)))*(1+$I39),IF(AND($K39&lt;=AC$5,$L39&gt;AC$6),AC$4/365*$G39*$F39,IF(AND($K39&gt;AC$5,$K39&lt;=AC$6),(AC$6-$K39+1)/365*$G39*$F39,IF(AND($L39&gt;=AC$5,$L39&lt;=AC$6),($L39-AC$5+1)/365*$G39*$F39,0)))*(1+$I39))</f>
        <v>13193.013698630135</v>
      </c>
      <c r="AD39" s="186">
        <f t="shared" si="652"/>
        <v>13632.780821917808</v>
      </c>
      <c r="AE39" s="186">
        <f t="shared" si="652"/>
        <v>13193.013698630135</v>
      </c>
      <c r="AF39" s="186">
        <f t="shared" si="652"/>
        <v>13632.780821917808</v>
      </c>
      <c r="AG39" s="186">
        <f t="shared" si="652"/>
        <v>13632.780821917808</v>
      </c>
      <c r="AH39" s="186">
        <f t="shared" si="652"/>
        <v>13193.013698630135</v>
      </c>
      <c r="AI39" s="186">
        <f t="shared" si="652"/>
        <v>13632.780821917808</v>
      </c>
      <c r="AJ39" s="186">
        <f t="shared" si="652"/>
        <v>13193.013698630135</v>
      </c>
      <c r="AK39" s="186">
        <f t="shared" si="652"/>
        <v>13632.780821917808</v>
      </c>
      <c r="AL39" s="186">
        <f t="shared" si="652"/>
        <v>13632.780821917808</v>
      </c>
      <c r="AM39" s="186">
        <f t="shared" si="652"/>
        <v>12753.246575342468</v>
      </c>
      <c r="AN39" s="186">
        <f t="shared" si="652"/>
        <v>13632.780821917808</v>
      </c>
      <c r="AO39" s="186">
        <f t="shared" si="652"/>
        <v>13193.013698630135</v>
      </c>
      <c r="AP39" s="186">
        <f t="shared" si="652"/>
        <v>13632.780821917808</v>
      </c>
      <c r="AQ39" s="186">
        <f t="shared" si="652"/>
        <v>13193.013698630135</v>
      </c>
      <c r="AR39" s="186">
        <f t="shared" si="1089"/>
        <v>13632.780821917808</v>
      </c>
      <c r="AS39" s="186">
        <f t="shared" si="1089"/>
        <v>13632.780821917808</v>
      </c>
      <c r="AT39" s="186">
        <f t="shared" si="655"/>
        <v>13193.013698630135</v>
      </c>
      <c r="AU39" s="186">
        <f t="shared" si="655"/>
        <v>13632.780821917808</v>
      </c>
      <c r="AV39" s="186">
        <f t="shared" si="655"/>
        <v>13193.013698630135</v>
      </c>
      <c r="AW39" s="186">
        <f t="shared" si="655"/>
        <v>13632.780821917808</v>
      </c>
      <c r="AX39" s="186">
        <f t="shared" si="655"/>
        <v>13632.780821917808</v>
      </c>
      <c r="AY39" s="186">
        <f t="shared" si="655"/>
        <v>12313.479452054797</v>
      </c>
      <c r="AZ39" s="186">
        <f t="shared" si="655"/>
        <v>13632.780821917808</v>
      </c>
      <c r="BA39" s="186">
        <f t="shared" si="655"/>
        <v>13193.013698630135</v>
      </c>
      <c r="BB39" s="186">
        <f t="shared" si="655"/>
        <v>13632.780821917808</v>
      </c>
      <c r="BC39" s="186">
        <f t="shared" si="655"/>
        <v>13193.013698630135</v>
      </c>
      <c r="BD39" s="186">
        <f t="shared" si="655"/>
        <v>13632.780821917808</v>
      </c>
      <c r="BE39" s="186">
        <f t="shared" si="655"/>
        <v>13632.780821917808</v>
      </c>
      <c r="BF39" s="186">
        <f t="shared" si="655"/>
        <v>13193.013698630135</v>
      </c>
      <c r="BG39" s="186">
        <f t="shared" si="655"/>
        <v>13632.780821917808</v>
      </c>
      <c r="BH39" s="186">
        <f t="shared" si="655"/>
        <v>13193.013698630135</v>
      </c>
      <c r="BI39" s="186">
        <f t="shared" si="655"/>
        <v>13632.780821917808</v>
      </c>
      <c r="BJ39" s="186">
        <f t="shared" si="653"/>
        <v>0</v>
      </c>
      <c r="BK39" s="186">
        <f t="shared" si="653"/>
        <v>0</v>
      </c>
      <c r="BL39" s="186">
        <f t="shared" si="653"/>
        <v>0</v>
      </c>
      <c r="BM39" s="186">
        <f t="shared" si="653"/>
        <v>0</v>
      </c>
      <c r="BN39" s="186">
        <f t="shared" si="653"/>
        <v>0</v>
      </c>
      <c r="BO39" s="186">
        <f t="shared" si="653"/>
        <v>0</v>
      </c>
      <c r="BP39" s="186">
        <f t="shared" ref="BP39:CG39" si="1092">IF($E39="PT",IF(AND($K39&lt;=BP$5,$L39&gt;BP$6),$G39*$H39*$F39,IF(AND($K39&gt;BP$5,$K39&lt;=BP$6),(BP$6-$K39+1)/BP$4*$G39*$F39*$H39,IF(AND($L39&gt;=BP$5,$L39&lt;=BP$6),($L39-BP$5+1)/BP$4*$G39*$F39*$H39,0)))*(1+$I39),IF(AND($K39&lt;=BP$5,$L39&gt;BP$6),BP$4/365*$G39*$F39,IF(AND($K39&gt;BP$5,$K39&lt;=BP$6),(BP$6-$K39+1)/365*$G39*$F39,IF(AND($L39&gt;=BP$5,$L39&lt;=BP$6),($L39-BP$5+1)/365*$G39*$F39,0)))*(1+$I39))</f>
        <v>0</v>
      </c>
      <c r="BQ39" s="186">
        <f t="shared" si="1092"/>
        <v>0</v>
      </c>
      <c r="BR39" s="186">
        <f t="shared" si="1092"/>
        <v>0</v>
      </c>
      <c r="BS39" s="186">
        <f t="shared" si="1092"/>
        <v>0</v>
      </c>
      <c r="BT39" s="186">
        <f t="shared" si="1092"/>
        <v>0</v>
      </c>
      <c r="BU39" s="186">
        <f t="shared" si="1092"/>
        <v>0</v>
      </c>
      <c r="BV39" s="186">
        <f t="shared" si="1092"/>
        <v>0</v>
      </c>
      <c r="BW39" s="186">
        <f t="shared" si="1092"/>
        <v>0</v>
      </c>
      <c r="BX39" s="186">
        <f t="shared" si="1092"/>
        <v>0</v>
      </c>
      <c r="BY39" s="186">
        <f t="shared" si="1092"/>
        <v>0</v>
      </c>
      <c r="BZ39" s="186">
        <f t="shared" si="1092"/>
        <v>0</v>
      </c>
      <c r="CA39" s="186">
        <f t="shared" si="1092"/>
        <v>0</v>
      </c>
      <c r="CB39" s="186">
        <f t="shared" si="1092"/>
        <v>0</v>
      </c>
      <c r="CC39" s="186">
        <f t="shared" si="1092"/>
        <v>0</v>
      </c>
      <c r="CD39" s="186">
        <f t="shared" si="1092"/>
        <v>0</v>
      </c>
      <c r="CE39" s="186">
        <f t="shared" si="1092"/>
        <v>0</v>
      </c>
      <c r="CF39" s="186">
        <f t="shared" si="1092"/>
        <v>0</v>
      </c>
      <c r="CG39" s="186">
        <f t="shared" si="1092"/>
        <v>0</v>
      </c>
      <c r="CH39" s="186"/>
      <c r="CJ39" s="186">
        <f t="shared" si="656"/>
        <v>0</v>
      </c>
      <c r="CK39" s="186">
        <f t="shared" si="657"/>
        <v>0</v>
      </c>
      <c r="CL39" s="186">
        <f t="shared" si="658"/>
        <v>0</v>
      </c>
      <c r="CM39" s="186">
        <f t="shared" si="659"/>
        <v>0</v>
      </c>
      <c r="CN39" s="186">
        <f t="shared" si="660"/>
        <v>0</v>
      </c>
      <c r="CO39" s="186">
        <f t="shared" si="661"/>
        <v>0</v>
      </c>
      <c r="CP39" s="186">
        <f t="shared" si="662"/>
        <v>0</v>
      </c>
      <c r="CQ39" s="186">
        <f t="shared" si="663"/>
        <v>0</v>
      </c>
      <c r="CR39" s="186">
        <f t="shared" si="664"/>
        <v>0</v>
      </c>
      <c r="CS39" s="186">
        <f t="shared" si="665"/>
        <v>0</v>
      </c>
      <c r="CT39" s="186">
        <f t="shared" si="666"/>
        <v>0</v>
      </c>
      <c r="CU39" s="186">
        <f t="shared" si="667"/>
        <v>0</v>
      </c>
      <c r="CV39" s="186">
        <f t="shared" si="668"/>
        <v>0</v>
      </c>
      <c r="CW39" s="186">
        <f t="shared" si="669"/>
        <v>0</v>
      </c>
      <c r="CX39" s="186">
        <f t="shared" si="670"/>
        <v>1</v>
      </c>
      <c r="CY39" s="186">
        <f t="shared" si="671"/>
        <v>1</v>
      </c>
      <c r="CZ39" s="186">
        <f t="shared" si="672"/>
        <v>1</v>
      </c>
      <c r="DA39" s="186">
        <f t="shared" si="673"/>
        <v>1</v>
      </c>
      <c r="DB39" s="186">
        <f t="shared" si="674"/>
        <v>1</v>
      </c>
      <c r="DC39" s="186">
        <f t="shared" si="675"/>
        <v>1</v>
      </c>
      <c r="DD39" s="186">
        <f t="shared" si="676"/>
        <v>1</v>
      </c>
      <c r="DE39" s="186">
        <f t="shared" si="677"/>
        <v>1</v>
      </c>
      <c r="DF39" s="186">
        <f t="shared" si="678"/>
        <v>1</v>
      </c>
      <c r="DG39" s="186">
        <f t="shared" si="679"/>
        <v>1</v>
      </c>
      <c r="DH39" s="186">
        <f t="shared" si="680"/>
        <v>1</v>
      </c>
      <c r="DI39" s="186">
        <f t="shared" si="681"/>
        <v>1</v>
      </c>
      <c r="DJ39" s="186">
        <f t="shared" si="682"/>
        <v>1</v>
      </c>
      <c r="DK39" s="186">
        <f t="shared" si="683"/>
        <v>1</v>
      </c>
      <c r="DL39" s="186">
        <f t="shared" si="684"/>
        <v>1</v>
      </c>
      <c r="DM39" s="186">
        <f t="shared" si="685"/>
        <v>1</v>
      </c>
      <c r="DN39" s="186">
        <f t="shared" si="686"/>
        <v>1</v>
      </c>
      <c r="DO39" s="186">
        <f t="shared" si="687"/>
        <v>1</v>
      </c>
      <c r="DP39" s="186">
        <f t="shared" si="688"/>
        <v>1</v>
      </c>
      <c r="DQ39" s="186">
        <f t="shared" si="689"/>
        <v>1</v>
      </c>
      <c r="DR39" s="186">
        <f t="shared" si="690"/>
        <v>1</v>
      </c>
      <c r="DS39" s="186">
        <f t="shared" si="691"/>
        <v>1</v>
      </c>
      <c r="DT39" s="186">
        <f t="shared" si="692"/>
        <v>1</v>
      </c>
      <c r="DU39" s="186">
        <f t="shared" si="693"/>
        <v>1</v>
      </c>
      <c r="DV39" s="186">
        <f t="shared" si="694"/>
        <v>1</v>
      </c>
      <c r="DW39" s="186">
        <f t="shared" si="695"/>
        <v>1</v>
      </c>
      <c r="DX39" s="186">
        <f t="shared" si="696"/>
        <v>1</v>
      </c>
      <c r="DY39" s="186">
        <f t="shared" si="697"/>
        <v>1</v>
      </c>
      <c r="DZ39" s="186">
        <f t="shared" si="698"/>
        <v>1</v>
      </c>
      <c r="EA39" s="186">
        <f t="shared" si="699"/>
        <v>1</v>
      </c>
      <c r="EB39" s="186">
        <f t="shared" si="700"/>
        <v>1</v>
      </c>
      <c r="EC39" s="186">
        <f t="shared" si="701"/>
        <v>1</v>
      </c>
      <c r="ED39" s="186">
        <f t="shared" si="702"/>
        <v>1</v>
      </c>
      <c r="EE39" s="186">
        <f t="shared" si="703"/>
        <v>1</v>
      </c>
      <c r="EF39" s="186">
        <f t="shared" si="704"/>
        <v>0</v>
      </c>
      <c r="EG39" s="186">
        <f t="shared" si="705"/>
        <v>0</v>
      </c>
      <c r="EH39" s="186">
        <f t="shared" si="706"/>
        <v>0</v>
      </c>
      <c r="EI39" s="186">
        <f t="shared" si="707"/>
        <v>0</v>
      </c>
      <c r="EJ39" s="186">
        <f t="shared" si="708"/>
        <v>0</v>
      </c>
      <c r="EK39" s="186">
        <f t="shared" si="709"/>
        <v>0</v>
      </c>
      <c r="EL39" s="186">
        <f t="shared" si="710"/>
        <v>0</v>
      </c>
      <c r="EM39" s="186">
        <f t="shared" si="711"/>
        <v>0</v>
      </c>
      <c r="EN39" s="186">
        <f t="shared" si="712"/>
        <v>0</v>
      </c>
      <c r="EO39" s="186">
        <f t="shared" si="713"/>
        <v>0</v>
      </c>
      <c r="EP39" s="186">
        <f t="shared" si="714"/>
        <v>0</v>
      </c>
      <c r="EQ39" s="186">
        <f t="shared" si="715"/>
        <v>0</v>
      </c>
      <c r="ER39" s="186">
        <f t="shared" si="716"/>
        <v>0</v>
      </c>
      <c r="ES39" s="186">
        <f t="shared" si="717"/>
        <v>0</v>
      </c>
      <c r="ET39" s="186">
        <f t="shared" si="718"/>
        <v>0</v>
      </c>
      <c r="EU39" s="186">
        <f t="shared" si="719"/>
        <v>0</v>
      </c>
      <c r="EV39" s="186">
        <f t="shared" si="720"/>
        <v>0</v>
      </c>
      <c r="EW39" s="186">
        <f t="shared" si="721"/>
        <v>0</v>
      </c>
      <c r="EX39" s="186">
        <f t="shared" si="722"/>
        <v>0</v>
      </c>
      <c r="EY39" s="186">
        <f t="shared" si="723"/>
        <v>0</v>
      </c>
      <c r="EZ39" s="186">
        <f t="shared" si="724"/>
        <v>0</v>
      </c>
      <c r="FA39" s="186">
        <f t="shared" si="725"/>
        <v>0</v>
      </c>
      <c r="FB39" s="186">
        <f t="shared" si="726"/>
        <v>0</v>
      </c>
      <c r="FC39" s="186">
        <f t="shared" si="727"/>
        <v>0</v>
      </c>
      <c r="FE39" s="187">
        <f t="shared" si="728"/>
        <v>0</v>
      </c>
      <c r="FF39" s="187">
        <f t="shared" si="729"/>
        <v>0</v>
      </c>
      <c r="FG39" s="187">
        <f t="shared" si="730"/>
        <v>0</v>
      </c>
      <c r="FH39" s="187">
        <f t="shared" si="731"/>
        <v>0</v>
      </c>
      <c r="FI39" s="187">
        <f t="shared" si="732"/>
        <v>0</v>
      </c>
      <c r="FJ39" s="187">
        <f t="shared" si="733"/>
        <v>0</v>
      </c>
      <c r="FK39" s="187">
        <f t="shared" si="734"/>
        <v>0</v>
      </c>
      <c r="FL39" s="187">
        <f t="shared" si="735"/>
        <v>0</v>
      </c>
      <c r="FM39" s="187">
        <f t="shared" si="736"/>
        <v>0</v>
      </c>
      <c r="FN39" s="187">
        <f t="shared" si="737"/>
        <v>0</v>
      </c>
      <c r="FO39" s="187">
        <f t="shared" si="738"/>
        <v>0</v>
      </c>
      <c r="FP39" s="187">
        <f t="shared" si="739"/>
        <v>0</v>
      </c>
      <c r="FQ39" s="187">
        <f t="shared" si="740"/>
        <v>0</v>
      </c>
      <c r="FR39" s="187">
        <f t="shared" si="741"/>
        <v>0</v>
      </c>
      <c r="FS39" s="187">
        <f t="shared" si="742"/>
        <v>0.54838709677419351</v>
      </c>
      <c r="FT39" s="187">
        <f t="shared" si="743"/>
        <v>0.99999999999999989</v>
      </c>
      <c r="FU39" s="187">
        <f t="shared" si="744"/>
        <v>0.99999999999999989</v>
      </c>
      <c r="FV39" s="187">
        <f t="shared" si="745"/>
        <v>0.99999999999999989</v>
      </c>
      <c r="FW39" s="187">
        <f t="shared" si="746"/>
        <v>0.99999999999999989</v>
      </c>
      <c r="FX39" s="187">
        <f t="shared" si="747"/>
        <v>0.99999999999999989</v>
      </c>
      <c r="FY39" s="187">
        <f t="shared" si="748"/>
        <v>0.99999999999999989</v>
      </c>
      <c r="FZ39" s="187">
        <f t="shared" si="749"/>
        <v>0.99999999999999989</v>
      </c>
      <c r="GA39" s="187">
        <f t="shared" si="750"/>
        <v>0.99999999999999989</v>
      </c>
      <c r="GB39" s="187">
        <f t="shared" si="751"/>
        <v>0.99999999999999989</v>
      </c>
      <c r="GC39" s="187">
        <f t="shared" si="752"/>
        <v>0.99999999999999989</v>
      </c>
      <c r="GD39" s="187">
        <f t="shared" si="753"/>
        <v>1</v>
      </c>
      <c r="GE39" s="187">
        <f t="shared" si="754"/>
        <v>0.99999999999999989</v>
      </c>
      <c r="GF39" s="187">
        <f t="shared" si="755"/>
        <v>0.99999999999999989</v>
      </c>
      <c r="GG39" s="187">
        <f t="shared" si="756"/>
        <v>0.99999999999999989</v>
      </c>
      <c r="GH39" s="187">
        <f t="shared" si="757"/>
        <v>0.99999999999999989</v>
      </c>
      <c r="GI39" s="187">
        <f t="shared" si="758"/>
        <v>0.99999999999999989</v>
      </c>
      <c r="GJ39" s="187">
        <f t="shared" si="759"/>
        <v>0.99999999999999989</v>
      </c>
      <c r="GK39" s="187">
        <f t="shared" si="760"/>
        <v>0.99999999999999989</v>
      </c>
      <c r="GL39" s="187">
        <f t="shared" si="761"/>
        <v>0.99999999999999989</v>
      </c>
      <c r="GM39" s="187">
        <f t="shared" si="762"/>
        <v>0.99999999999999989</v>
      </c>
      <c r="GN39" s="187">
        <f t="shared" si="763"/>
        <v>0.99999999999999989</v>
      </c>
      <c r="GO39" s="187">
        <f t="shared" si="764"/>
        <v>0.99999999999999989</v>
      </c>
      <c r="GP39" s="187">
        <f t="shared" si="765"/>
        <v>1</v>
      </c>
      <c r="GQ39" s="187">
        <f t="shared" si="766"/>
        <v>0.99999999999999989</v>
      </c>
      <c r="GR39" s="187">
        <f t="shared" si="767"/>
        <v>0.99999999999999989</v>
      </c>
      <c r="GS39" s="187">
        <f t="shared" si="768"/>
        <v>0.99999999999999989</v>
      </c>
      <c r="GT39" s="187">
        <f t="shared" si="769"/>
        <v>0.99999999999999989</v>
      </c>
      <c r="GU39" s="187">
        <f t="shared" si="770"/>
        <v>0.99999999999999989</v>
      </c>
      <c r="GV39" s="187">
        <f t="shared" si="771"/>
        <v>0.99999999999999989</v>
      </c>
      <c r="GW39" s="187">
        <f t="shared" si="772"/>
        <v>0.99999999999999989</v>
      </c>
      <c r="GX39" s="187">
        <f t="shared" si="773"/>
        <v>0.99999999999999989</v>
      </c>
      <c r="GY39" s="187">
        <f t="shared" si="774"/>
        <v>0.99999999999999989</v>
      </c>
      <c r="GZ39" s="187">
        <f t="shared" si="775"/>
        <v>0.99999999999999989</v>
      </c>
      <c r="HA39" s="187">
        <f t="shared" si="776"/>
        <v>0</v>
      </c>
      <c r="HB39" s="187">
        <f t="shared" si="777"/>
        <v>0</v>
      </c>
      <c r="HC39" s="187">
        <f t="shared" si="778"/>
        <v>0</v>
      </c>
      <c r="HD39" s="187">
        <f t="shared" si="779"/>
        <v>0</v>
      </c>
      <c r="HE39" s="187">
        <f t="shared" si="780"/>
        <v>0</v>
      </c>
      <c r="HF39" s="187">
        <f t="shared" si="781"/>
        <v>0</v>
      </c>
      <c r="HG39" s="187">
        <f t="shared" si="782"/>
        <v>0</v>
      </c>
      <c r="HH39" s="187">
        <f t="shared" si="783"/>
        <v>0</v>
      </c>
      <c r="HI39" s="187">
        <f t="shared" si="784"/>
        <v>0</v>
      </c>
      <c r="HJ39" s="187">
        <f t="shared" si="785"/>
        <v>0</v>
      </c>
      <c r="HK39" s="187">
        <f t="shared" si="786"/>
        <v>0</v>
      </c>
      <c r="HL39" s="187">
        <f t="shared" si="787"/>
        <v>0</v>
      </c>
      <c r="HM39" s="187">
        <f t="shared" si="788"/>
        <v>0</v>
      </c>
      <c r="HN39" s="187">
        <f t="shared" si="789"/>
        <v>0</v>
      </c>
      <c r="HO39" s="187">
        <f t="shared" si="790"/>
        <v>0</v>
      </c>
      <c r="HP39" s="187">
        <f t="shared" si="791"/>
        <v>0</v>
      </c>
      <c r="HQ39" s="187">
        <f t="shared" si="792"/>
        <v>0</v>
      </c>
      <c r="HR39" s="187">
        <f t="shared" si="793"/>
        <v>0</v>
      </c>
      <c r="HS39" s="187">
        <f t="shared" si="794"/>
        <v>0</v>
      </c>
      <c r="HT39" s="187">
        <f t="shared" si="795"/>
        <v>0</v>
      </c>
      <c r="HU39" s="187">
        <f t="shared" si="796"/>
        <v>0</v>
      </c>
      <c r="HV39" s="187">
        <f t="shared" si="797"/>
        <v>0</v>
      </c>
      <c r="HW39" s="187">
        <f t="shared" si="798"/>
        <v>0</v>
      </c>
      <c r="HX39" s="187">
        <f t="shared" si="799"/>
        <v>0</v>
      </c>
      <c r="HY39" s="187"/>
      <c r="IB39" s="188">
        <f t="shared" si="800"/>
        <v>0</v>
      </c>
      <c r="IC39" s="188">
        <f t="shared" si="801"/>
        <v>0</v>
      </c>
      <c r="ID39" s="188">
        <f t="shared" si="802"/>
        <v>0</v>
      </c>
      <c r="IE39" s="188">
        <f t="shared" si="803"/>
        <v>0</v>
      </c>
      <c r="IF39" s="188">
        <f t="shared" si="804"/>
        <v>0</v>
      </c>
      <c r="IG39" s="188">
        <f t="shared" si="805"/>
        <v>0</v>
      </c>
      <c r="IH39" s="188">
        <f t="shared" si="806"/>
        <v>0</v>
      </c>
      <c r="II39" s="188">
        <f t="shared" si="807"/>
        <v>0</v>
      </c>
      <c r="IJ39" s="188">
        <f t="shared" si="808"/>
        <v>0</v>
      </c>
      <c r="IK39" s="188">
        <f t="shared" si="809"/>
        <v>0</v>
      </c>
      <c r="IL39" s="188">
        <f t="shared" si="810"/>
        <v>0</v>
      </c>
      <c r="IM39" s="188">
        <f t="shared" si="811"/>
        <v>0</v>
      </c>
      <c r="IN39" s="188">
        <f t="shared" si="812"/>
        <v>0</v>
      </c>
      <c r="IO39" s="188">
        <f t="shared" si="813"/>
        <v>0</v>
      </c>
      <c r="IP39" s="188">
        <f t="shared" si="814"/>
        <v>85</v>
      </c>
      <c r="IQ39" s="188">
        <f t="shared" si="815"/>
        <v>85</v>
      </c>
      <c r="IR39" s="188">
        <f t="shared" si="816"/>
        <v>85</v>
      </c>
      <c r="IS39" s="188">
        <f t="shared" si="817"/>
        <v>85</v>
      </c>
      <c r="IT39" s="188">
        <f t="shared" si="818"/>
        <v>85</v>
      </c>
      <c r="IU39" s="188">
        <f t="shared" si="819"/>
        <v>85</v>
      </c>
      <c r="IV39" s="188">
        <f t="shared" si="820"/>
        <v>85</v>
      </c>
      <c r="IW39" s="188">
        <f t="shared" si="821"/>
        <v>85</v>
      </c>
      <c r="IX39" s="188">
        <f t="shared" si="822"/>
        <v>85</v>
      </c>
      <c r="IY39" s="188">
        <f t="shared" si="823"/>
        <v>85</v>
      </c>
      <c r="IZ39" s="188">
        <f t="shared" si="824"/>
        <v>85</v>
      </c>
      <c r="JA39" s="188">
        <f t="shared" si="825"/>
        <v>85</v>
      </c>
      <c r="JB39" s="188">
        <f t="shared" si="826"/>
        <v>85</v>
      </c>
      <c r="JC39" s="188">
        <f t="shared" si="827"/>
        <v>85</v>
      </c>
      <c r="JD39" s="188">
        <f t="shared" si="828"/>
        <v>85</v>
      </c>
      <c r="JE39" s="188">
        <f t="shared" si="829"/>
        <v>85</v>
      </c>
      <c r="JF39" s="188">
        <f t="shared" si="830"/>
        <v>85</v>
      </c>
      <c r="JG39" s="188">
        <f t="shared" si="831"/>
        <v>85</v>
      </c>
      <c r="JH39" s="188">
        <f t="shared" si="832"/>
        <v>85</v>
      </c>
      <c r="JI39" s="188">
        <f t="shared" si="833"/>
        <v>85</v>
      </c>
      <c r="JJ39" s="188">
        <f t="shared" si="834"/>
        <v>85</v>
      </c>
      <c r="JK39" s="188">
        <f t="shared" si="835"/>
        <v>85</v>
      </c>
      <c r="JL39" s="188">
        <f t="shared" si="836"/>
        <v>85</v>
      </c>
      <c r="JM39" s="188">
        <f t="shared" si="837"/>
        <v>85</v>
      </c>
      <c r="JN39" s="188">
        <f t="shared" si="838"/>
        <v>85</v>
      </c>
      <c r="JO39" s="188">
        <f t="shared" si="839"/>
        <v>85</v>
      </c>
      <c r="JP39" s="188">
        <f t="shared" si="840"/>
        <v>85</v>
      </c>
      <c r="JQ39" s="188">
        <f t="shared" si="841"/>
        <v>85</v>
      </c>
      <c r="JR39" s="188">
        <f t="shared" si="842"/>
        <v>85</v>
      </c>
      <c r="JS39" s="188">
        <f t="shared" si="843"/>
        <v>85</v>
      </c>
      <c r="JT39" s="188">
        <f t="shared" si="844"/>
        <v>85</v>
      </c>
      <c r="JU39" s="188">
        <f t="shared" si="845"/>
        <v>85</v>
      </c>
      <c r="JV39" s="188">
        <f t="shared" si="846"/>
        <v>85</v>
      </c>
      <c r="JW39" s="188">
        <f t="shared" si="847"/>
        <v>85</v>
      </c>
      <c r="JX39" s="188">
        <f t="shared" si="848"/>
        <v>0</v>
      </c>
      <c r="JY39" s="188">
        <f t="shared" si="849"/>
        <v>0</v>
      </c>
      <c r="JZ39" s="188">
        <f t="shared" si="850"/>
        <v>0</v>
      </c>
      <c r="KA39" s="188">
        <f t="shared" si="851"/>
        <v>0</v>
      </c>
      <c r="KB39" s="188">
        <f t="shared" si="852"/>
        <v>0</v>
      </c>
      <c r="KC39" s="188">
        <f t="shared" si="853"/>
        <v>0</v>
      </c>
      <c r="KD39" s="188">
        <f t="shared" si="854"/>
        <v>0</v>
      </c>
      <c r="KE39" s="188">
        <f t="shared" si="855"/>
        <v>0</v>
      </c>
      <c r="KF39" s="188">
        <f t="shared" si="856"/>
        <v>0</v>
      </c>
      <c r="KG39" s="188">
        <f t="shared" si="857"/>
        <v>0</v>
      </c>
      <c r="KH39" s="188">
        <f t="shared" si="858"/>
        <v>0</v>
      </c>
      <c r="KI39" s="188">
        <f t="shared" si="859"/>
        <v>0</v>
      </c>
      <c r="KJ39" s="188">
        <f t="shared" si="860"/>
        <v>0</v>
      </c>
      <c r="KK39" s="188">
        <f t="shared" si="861"/>
        <v>0</v>
      </c>
      <c r="KL39" s="188">
        <f t="shared" si="862"/>
        <v>0</v>
      </c>
      <c r="KM39" s="188">
        <f t="shared" si="863"/>
        <v>0</v>
      </c>
      <c r="KN39" s="188">
        <f t="shared" si="864"/>
        <v>0</v>
      </c>
      <c r="KO39" s="188">
        <f t="shared" si="865"/>
        <v>0</v>
      </c>
      <c r="KP39" s="188">
        <f t="shared" si="866"/>
        <v>0</v>
      </c>
      <c r="KQ39" s="188">
        <f t="shared" si="867"/>
        <v>0</v>
      </c>
      <c r="KR39" s="188">
        <f t="shared" si="868"/>
        <v>0</v>
      </c>
      <c r="KS39" s="188">
        <f t="shared" si="869"/>
        <v>0</v>
      </c>
      <c r="KT39" s="188">
        <f t="shared" si="870"/>
        <v>0</v>
      </c>
      <c r="KU39" s="188">
        <f t="shared" si="871"/>
        <v>0</v>
      </c>
    </row>
    <row r="40" spans="1:307" s="95" customFormat="1" ht="15.6" x14ac:dyDescent="0.3">
      <c r="A40" s="157" t="s">
        <v>86</v>
      </c>
      <c r="B40" s="112" t="s">
        <v>609</v>
      </c>
      <c r="C40" s="112" t="s">
        <v>754</v>
      </c>
      <c r="D40" s="113"/>
      <c r="E40" s="113" t="s">
        <v>118</v>
      </c>
      <c r="F40" s="113">
        <v>1</v>
      </c>
      <c r="G40" s="114">
        <v>64999.92</v>
      </c>
      <c r="H40" s="115"/>
      <c r="I40" s="116">
        <v>0.107</v>
      </c>
      <c r="J40" s="114">
        <v>85</v>
      </c>
      <c r="K40" s="117">
        <v>43515</v>
      </c>
      <c r="L40" s="118">
        <v>46022</v>
      </c>
      <c r="M40" s="119"/>
      <c r="N40" s="186">
        <f t="shared" si="654"/>
        <v>6111.2390538082191</v>
      </c>
      <c r="O40" s="186">
        <f t="shared" si="654"/>
        <v>5519.8288227945204</v>
      </c>
      <c r="P40" s="186">
        <f t="shared" si="654"/>
        <v>6111.2390538082191</v>
      </c>
      <c r="Q40" s="186">
        <f t="shared" si="654"/>
        <v>5914.1023101369856</v>
      </c>
      <c r="R40" s="186">
        <f t="shared" si="654"/>
        <v>6111.2390538082191</v>
      </c>
      <c r="S40" s="186">
        <f t="shared" si="654"/>
        <v>5914.1023101369856</v>
      </c>
      <c r="T40" s="186">
        <f t="shared" si="654"/>
        <v>6111.2390538082191</v>
      </c>
      <c r="U40" s="186">
        <f t="shared" si="654"/>
        <v>6111.2390538082191</v>
      </c>
      <c r="V40" s="186">
        <f t="shared" si="654"/>
        <v>5914.1023101369856</v>
      </c>
      <c r="W40" s="186">
        <f t="shared" si="654"/>
        <v>6111.2390538082191</v>
      </c>
      <c r="X40" s="186">
        <f t="shared" si="654"/>
        <v>5914.1023101369856</v>
      </c>
      <c r="Y40" s="186">
        <f t="shared" si="654"/>
        <v>6111.2390538082191</v>
      </c>
      <c r="Z40" s="186">
        <f t="shared" si="654"/>
        <v>6111.2390538082191</v>
      </c>
      <c r="AA40" s="186">
        <f t="shared" si="654"/>
        <v>5519.8288227945204</v>
      </c>
      <c r="AB40" s="186">
        <f t="shared" si="654"/>
        <v>6111.2390538082191</v>
      </c>
      <c r="AC40" s="186">
        <f t="shared" si="654"/>
        <v>5914.1023101369856</v>
      </c>
      <c r="AD40" s="186">
        <f t="shared" si="652"/>
        <v>6111.2390538082191</v>
      </c>
      <c r="AE40" s="186">
        <f t="shared" si="652"/>
        <v>5914.1023101369856</v>
      </c>
      <c r="AF40" s="186">
        <f t="shared" si="652"/>
        <v>6111.2390538082191</v>
      </c>
      <c r="AG40" s="186">
        <f t="shared" si="652"/>
        <v>6111.2390538082191</v>
      </c>
      <c r="AH40" s="186">
        <f t="shared" si="652"/>
        <v>5914.1023101369856</v>
      </c>
      <c r="AI40" s="186">
        <f t="shared" si="652"/>
        <v>6111.2390538082191</v>
      </c>
      <c r="AJ40" s="186">
        <f t="shared" si="652"/>
        <v>5914.1023101369856</v>
      </c>
      <c r="AK40" s="186">
        <f t="shared" si="652"/>
        <v>6111.2390538082191</v>
      </c>
      <c r="AL40" s="186">
        <f t="shared" si="652"/>
        <v>6111.2390538082191</v>
      </c>
      <c r="AM40" s="186">
        <f t="shared" si="652"/>
        <v>5716.9655664657539</v>
      </c>
      <c r="AN40" s="186">
        <f t="shared" si="652"/>
        <v>6111.2390538082191</v>
      </c>
      <c r="AO40" s="186">
        <f t="shared" si="652"/>
        <v>5914.1023101369856</v>
      </c>
      <c r="AP40" s="186">
        <f t="shared" si="652"/>
        <v>6111.2390538082191</v>
      </c>
      <c r="AQ40" s="186">
        <f t="shared" si="652"/>
        <v>5914.1023101369856</v>
      </c>
      <c r="AR40" s="186">
        <f t="shared" ref="AR40:BG55" si="1093">IF($E40="PT",IF(AND($K40&lt;=AR$5,$L40&gt;AR$6),$G40*$H40*$F40,IF(AND($K40&gt;AR$5,$K40&lt;=AR$6),(AR$6-$K40+1)/AR$4*$G40*$F40*$H40,IF(AND($L40&gt;=AR$5,$L40&lt;=AR$6),($L40-AR$5+1)/AR$4*$G40*$F40*$H40,0)))*(1+$I40),IF(AND($K40&lt;=AR$5,$L40&gt;AR$6),AR$4/365*$G40*$F40,IF(AND($K40&gt;AR$5,$K40&lt;=AR$6),(AR$6-$K40+1)/365*$G40*$F40,IF(AND($L40&gt;=AR$5,$L40&lt;=AR$6),($L40-AR$5+1)/365*$G40*$F40,0)))*(1+$I40))</f>
        <v>6111.2390538082191</v>
      </c>
      <c r="AS40" s="186">
        <f t="shared" si="1093"/>
        <v>6111.2390538082191</v>
      </c>
      <c r="AT40" s="186">
        <f t="shared" si="1093"/>
        <v>5914.1023101369856</v>
      </c>
      <c r="AU40" s="186">
        <f t="shared" si="1093"/>
        <v>6111.2390538082191</v>
      </c>
      <c r="AV40" s="186">
        <f t="shared" si="1093"/>
        <v>5914.1023101369856</v>
      </c>
      <c r="AW40" s="186">
        <f t="shared" si="1093"/>
        <v>6111.2390538082191</v>
      </c>
      <c r="AX40" s="186">
        <f t="shared" si="1093"/>
        <v>6111.2390538082191</v>
      </c>
      <c r="AY40" s="186">
        <f t="shared" si="1093"/>
        <v>5519.8288227945204</v>
      </c>
      <c r="AZ40" s="186">
        <f t="shared" si="1093"/>
        <v>6111.2390538082191</v>
      </c>
      <c r="BA40" s="186">
        <f t="shared" si="1093"/>
        <v>5914.1023101369856</v>
      </c>
      <c r="BB40" s="186">
        <f t="shared" si="1093"/>
        <v>6111.2390538082191</v>
      </c>
      <c r="BC40" s="186">
        <f t="shared" si="1093"/>
        <v>5914.1023101369856</v>
      </c>
      <c r="BD40" s="186">
        <f t="shared" si="1093"/>
        <v>6111.2390538082191</v>
      </c>
      <c r="BE40" s="186">
        <f t="shared" si="1093"/>
        <v>6111.2390538082191</v>
      </c>
      <c r="BF40" s="186">
        <f t="shared" si="1093"/>
        <v>5914.1023101369856</v>
      </c>
      <c r="BG40" s="186">
        <f t="shared" si="1093"/>
        <v>6111.2390538082191</v>
      </c>
      <c r="BH40" s="186">
        <f t="shared" ref="BH40:BH76" si="1094">IF($E40="PT",IF(AND($K40&lt;=BH$5,$L40&gt;BH$6),$G40*$H40*$F40,IF(AND($K40&gt;BH$5,$K40&lt;=BH$6),(BH$6-$K40+1)/BH$4*$G40*$F40*$H40,IF(AND($L40&gt;=BH$5,$L40&lt;=BH$6),($L40-BH$5+1)/BH$4*$G40*$F40*$H40,0)))*(1+$I40),IF(AND($K40&lt;=BH$5,$L40&gt;BH$6),BH$4/365*$G40*$F40,IF(AND($K40&gt;BH$5,$K40&lt;=BH$6),(BH$6-$K40+1)/365*$G40*$F40,IF(AND($L40&gt;=BH$5,$L40&lt;=BH$6),($L40-BH$5+1)/365*$G40*$F40,0)))*(1+$I40))</f>
        <v>5914.1023101369856</v>
      </c>
      <c r="BI40" s="186">
        <f t="shared" si="655"/>
        <v>6111.2390538082191</v>
      </c>
      <c r="BJ40" s="186">
        <f t="shared" si="653"/>
        <v>0</v>
      </c>
      <c r="BK40" s="186">
        <f t="shared" si="653"/>
        <v>0</v>
      </c>
      <c r="BL40" s="186">
        <f t="shared" si="653"/>
        <v>0</v>
      </c>
      <c r="BM40" s="186">
        <f t="shared" si="653"/>
        <v>0</v>
      </c>
      <c r="BN40" s="186">
        <f t="shared" si="653"/>
        <v>0</v>
      </c>
      <c r="BO40" s="186">
        <f t="shared" si="653"/>
        <v>0</v>
      </c>
      <c r="BP40" s="186">
        <f t="shared" si="653"/>
        <v>0</v>
      </c>
      <c r="BQ40" s="186">
        <f t="shared" si="653"/>
        <v>0</v>
      </c>
      <c r="BR40" s="186">
        <f t="shared" si="653"/>
        <v>0</v>
      </c>
      <c r="BS40" s="186">
        <f t="shared" si="653"/>
        <v>0</v>
      </c>
      <c r="BT40" s="186">
        <f t="shared" si="653"/>
        <v>0</v>
      </c>
      <c r="BU40" s="186">
        <f t="shared" si="653"/>
        <v>0</v>
      </c>
      <c r="BV40" s="186">
        <f t="shared" si="435"/>
        <v>0</v>
      </c>
      <c r="BW40" s="186">
        <f t="shared" si="435"/>
        <v>0</v>
      </c>
      <c r="BX40" s="186">
        <f t="shared" si="435"/>
        <v>0</v>
      </c>
      <c r="BY40" s="186">
        <f t="shared" si="435"/>
        <v>0</v>
      </c>
      <c r="BZ40" s="186">
        <f t="shared" si="435"/>
        <v>0</v>
      </c>
      <c r="CA40" s="186">
        <f t="shared" si="435"/>
        <v>0</v>
      </c>
      <c r="CB40" s="186">
        <f t="shared" si="435"/>
        <v>0</v>
      </c>
      <c r="CC40" s="186">
        <f t="shared" si="435"/>
        <v>0</v>
      </c>
      <c r="CD40" s="186">
        <f t="shared" si="435"/>
        <v>0</v>
      </c>
      <c r="CE40" s="186">
        <f t="shared" si="435"/>
        <v>0</v>
      </c>
      <c r="CF40" s="186">
        <f t="shared" si="435"/>
        <v>0</v>
      </c>
      <c r="CG40" s="186">
        <f t="shared" si="435"/>
        <v>0</v>
      </c>
      <c r="CH40" s="186"/>
      <c r="CJ40" s="186">
        <f t="shared" si="216"/>
        <v>1</v>
      </c>
      <c r="CK40" s="186">
        <f t="shared" si="217"/>
        <v>1</v>
      </c>
      <c r="CL40" s="186">
        <f t="shared" si="218"/>
        <v>1</v>
      </c>
      <c r="CM40" s="186">
        <f t="shared" si="219"/>
        <v>1</v>
      </c>
      <c r="CN40" s="186">
        <f t="shared" si="220"/>
        <v>1</v>
      </c>
      <c r="CO40" s="186">
        <f t="shared" si="221"/>
        <v>1</v>
      </c>
      <c r="CP40" s="186">
        <f t="shared" si="222"/>
        <v>1</v>
      </c>
      <c r="CQ40" s="186">
        <f t="shared" si="223"/>
        <v>1</v>
      </c>
      <c r="CR40" s="186">
        <f t="shared" si="224"/>
        <v>1</v>
      </c>
      <c r="CS40" s="186">
        <f t="shared" si="225"/>
        <v>1</v>
      </c>
      <c r="CT40" s="186">
        <f t="shared" si="226"/>
        <v>1</v>
      </c>
      <c r="CU40" s="186">
        <f t="shared" si="227"/>
        <v>1</v>
      </c>
      <c r="CV40" s="186">
        <f t="shared" si="228"/>
        <v>1</v>
      </c>
      <c r="CW40" s="186">
        <f t="shared" si="229"/>
        <v>1</v>
      </c>
      <c r="CX40" s="186">
        <f t="shared" si="230"/>
        <v>1</v>
      </c>
      <c r="CY40" s="186">
        <f t="shared" si="231"/>
        <v>1</v>
      </c>
      <c r="CZ40" s="186">
        <f t="shared" si="232"/>
        <v>1</v>
      </c>
      <c r="DA40" s="186">
        <f t="shared" si="233"/>
        <v>1</v>
      </c>
      <c r="DB40" s="186">
        <f t="shared" si="234"/>
        <v>1</v>
      </c>
      <c r="DC40" s="186">
        <f t="shared" si="235"/>
        <v>1</v>
      </c>
      <c r="DD40" s="186">
        <f t="shared" si="236"/>
        <v>1</v>
      </c>
      <c r="DE40" s="186">
        <f t="shared" si="237"/>
        <v>1</v>
      </c>
      <c r="DF40" s="186">
        <f t="shared" si="238"/>
        <v>1</v>
      </c>
      <c r="DG40" s="186">
        <f t="shared" si="239"/>
        <v>1</v>
      </c>
      <c r="DH40" s="186">
        <f t="shared" si="240"/>
        <v>1</v>
      </c>
      <c r="DI40" s="186">
        <f t="shared" si="241"/>
        <v>1</v>
      </c>
      <c r="DJ40" s="186">
        <f t="shared" si="242"/>
        <v>1</v>
      </c>
      <c r="DK40" s="186">
        <f t="shared" si="243"/>
        <v>1</v>
      </c>
      <c r="DL40" s="186">
        <f t="shared" si="244"/>
        <v>1</v>
      </c>
      <c r="DM40" s="186">
        <f t="shared" si="245"/>
        <v>1</v>
      </c>
      <c r="DN40" s="186">
        <f t="shared" si="246"/>
        <v>1</v>
      </c>
      <c r="DO40" s="186">
        <f t="shared" si="247"/>
        <v>1</v>
      </c>
      <c r="DP40" s="186">
        <f t="shared" si="248"/>
        <v>1</v>
      </c>
      <c r="DQ40" s="186">
        <f t="shared" si="249"/>
        <v>1</v>
      </c>
      <c r="DR40" s="186">
        <f t="shared" si="250"/>
        <v>1</v>
      </c>
      <c r="DS40" s="186">
        <f t="shared" si="251"/>
        <v>1</v>
      </c>
      <c r="DT40" s="186">
        <f t="shared" si="252"/>
        <v>1</v>
      </c>
      <c r="DU40" s="186">
        <f t="shared" si="253"/>
        <v>1</v>
      </c>
      <c r="DV40" s="186">
        <f t="shared" si="254"/>
        <v>1</v>
      </c>
      <c r="DW40" s="186">
        <f t="shared" si="255"/>
        <v>1</v>
      </c>
      <c r="DX40" s="186">
        <f t="shared" si="256"/>
        <v>1</v>
      </c>
      <c r="DY40" s="186">
        <f t="shared" si="257"/>
        <v>1</v>
      </c>
      <c r="DZ40" s="186">
        <f t="shared" si="258"/>
        <v>1</v>
      </c>
      <c r="EA40" s="186">
        <f t="shared" si="259"/>
        <v>1</v>
      </c>
      <c r="EB40" s="186">
        <f t="shared" si="260"/>
        <v>1</v>
      </c>
      <c r="EC40" s="186">
        <f t="shared" si="261"/>
        <v>1</v>
      </c>
      <c r="ED40" s="186">
        <f t="shared" si="262"/>
        <v>1</v>
      </c>
      <c r="EE40" s="186">
        <f t="shared" si="263"/>
        <v>1</v>
      </c>
      <c r="EF40" s="186">
        <f t="shared" si="264"/>
        <v>0</v>
      </c>
      <c r="EG40" s="186">
        <f t="shared" si="265"/>
        <v>0</v>
      </c>
      <c r="EH40" s="186">
        <f t="shared" si="266"/>
        <v>0</v>
      </c>
      <c r="EI40" s="186">
        <f t="shared" si="267"/>
        <v>0</v>
      </c>
      <c r="EJ40" s="186">
        <f t="shared" si="268"/>
        <v>0</v>
      </c>
      <c r="EK40" s="186">
        <f t="shared" si="269"/>
        <v>0</v>
      </c>
      <c r="EL40" s="186">
        <f t="shared" si="270"/>
        <v>0</v>
      </c>
      <c r="EM40" s="186">
        <f t="shared" si="271"/>
        <v>0</v>
      </c>
      <c r="EN40" s="186">
        <f t="shared" si="272"/>
        <v>0</v>
      </c>
      <c r="EO40" s="186">
        <f t="shared" si="273"/>
        <v>0</v>
      </c>
      <c r="EP40" s="186">
        <f t="shared" si="274"/>
        <v>0</v>
      </c>
      <c r="EQ40" s="186">
        <f t="shared" si="275"/>
        <v>0</v>
      </c>
      <c r="ER40" s="186">
        <f t="shared" si="276"/>
        <v>0</v>
      </c>
      <c r="ES40" s="186">
        <f t="shared" si="277"/>
        <v>0</v>
      </c>
      <c r="ET40" s="186">
        <f t="shared" si="278"/>
        <v>0</v>
      </c>
      <c r="EU40" s="186">
        <f t="shared" si="279"/>
        <v>0</v>
      </c>
      <c r="EV40" s="186">
        <f t="shared" si="280"/>
        <v>0</v>
      </c>
      <c r="EW40" s="186">
        <f t="shared" si="281"/>
        <v>0</v>
      </c>
      <c r="EX40" s="186">
        <f t="shared" si="282"/>
        <v>0</v>
      </c>
      <c r="EY40" s="186">
        <f t="shared" si="283"/>
        <v>0</v>
      </c>
      <c r="EZ40" s="186">
        <f t="shared" si="284"/>
        <v>0</v>
      </c>
      <c r="FA40" s="186">
        <f t="shared" si="285"/>
        <v>0</v>
      </c>
      <c r="FB40" s="186">
        <f t="shared" si="286"/>
        <v>0</v>
      </c>
      <c r="FC40" s="186">
        <f t="shared" si="287"/>
        <v>0</v>
      </c>
      <c r="FE40" s="187">
        <f t="shared" si="288"/>
        <v>1</v>
      </c>
      <c r="FF40" s="187">
        <f t="shared" si="289"/>
        <v>1.0000000000000002</v>
      </c>
      <c r="FG40" s="187">
        <f t="shared" si="290"/>
        <v>1</v>
      </c>
      <c r="FH40" s="187">
        <f t="shared" si="291"/>
        <v>1</v>
      </c>
      <c r="FI40" s="187">
        <f t="shared" si="292"/>
        <v>1</v>
      </c>
      <c r="FJ40" s="187">
        <f t="shared" si="293"/>
        <v>1</v>
      </c>
      <c r="FK40" s="187">
        <f t="shared" si="294"/>
        <v>1</v>
      </c>
      <c r="FL40" s="187">
        <f t="shared" si="295"/>
        <v>1</v>
      </c>
      <c r="FM40" s="187">
        <f t="shared" si="296"/>
        <v>1</v>
      </c>
      <c r="FN40" s="187">
        <f t="shared" si="297"/>
        <v>1</v>
      </c>
      <c r="FO40" s="187">
        <f t="shared" si="298"/>
        <v>1</v>
      </c>
      <c r="FP40" s="187">
        <f t="shared" si="299"/>
        <v>1</v>
      </c>
      <c r="FQ40" s="187">
        <f t="shared" si="300"/>
        <v>1</v>
      </c>
      <c r="FR40" s="187">
        <f t="shared" si="301"/>
        <v>1.0000000000000002</v>
      </c>
      <c r="FS40" s="187">
        <f t="shared" si="302"/>
        <v>1</v>
      </c>
      <c r="FT40" s="187">
        <f t="shared" si="303"/>
        <v>1</v>
      </c>
      <c r="FU40" s="187">
        <f t="shared" si="304"/>
        <v>1</v>
      </c>
      <c r="FV40" s="187">
        <f t="shared" si="305"/>
        <v>1</v>
      </c>
      <c r="FW40" s="187">
        <f t="shared" si="306"/>
        <v>1</v>
      </c>
      <c r="FX40" s="187">
        <f t="shared" si="307"/>
        <v>1</v>
      </c>
      <c r="FY40" s="187">
        <f t="shared" si="308"/>
        <v>1</v>
      </c>
      <c r="FZ40" s="187">
        <f t="shared" si="309"/>
        <v>1</v>
      </c>
      <c r="GA40" s="187">
        <f t="shared" si="310"/>
        <v>1</v>
      </c>
      <c r="GB40" s="187">
        <f t="shared" si="311"/>
        <v>1</v>
      </c>
      <c r="GC40" s="187">
        <f t="shared" si="312"/>
        <v>1</v>
      </c>
      <c r="GD40" s="187">
        <f t="shared" si="313"/>
        <v>1.0000000000000002</v>
      </c>
      <c r="GE40" s="187">
        <f t="shared" si="314"/>
        <v>1</v>
      </c>
      <c r="GF40" s="187">
        <f t="shared" si="315"/>
        <v>1</v>
      </c>
      <c r="GG40" s="187">
        <f t="shared" si="316"/>
        <v>1</v>
      </c>
      <c r="GH40" s="187">
        <f t="shared" si="317"/>
        <v>1</v>
      </c>
      <c r="GI40" s="187">
        <f t="shared" si="318"/>
        <v>1</v>
      </c>
      <c r="GJ40" s="187">
        <f t="shared" si="319"/>
        <v>1</v>
      </c>
      <c r="GK40" s="187">
        <f t="shared" si="320"/>
        <v>1</v>
      </c>
      <c r="GL40" s="187">
        <f t="shared" si="321"/>
        <v>1</v>
      </c>
      <c r="GM40" s="187">
        <f t="shared" si="322"/>
        <v>1</v>
      </c>
      <c r="GN40" s="187">
        <f t="shared" si="323"/>
        <v>1</v>
      </c>
      <c r="GO40" s="187">
        <f t="shared" si="324"/>
        <v>1</v>
      </c>
      <c r="GP40" s="187">
        <f t="shared" si="325"/>
        <v>1.0000000000000002</v>
      </c>
      <c r="GQ40" s="187">
        <f t="shared" si="326"/>
        <v>1</v>
      </c>
      <c r="GR40" s="187">
        <f t="shared" si="327"/>
        <v>1</v>
      </c>
      <c r="GS40" s="187">
        <f t="shared" si="328"/>
        <v>1</v>
      </c>
      <c r="GT40" s="187">
        <f t="shared" si="329"/>
        <v>1</v>
      </c>
      <c r="GU40" s="187">
        <f t="shared" si="330"/>
        <v>1</v>
      </c>
      <c r="GV40" s="187">
        <f t="shared" si="331"/>
        <v>1</v>
      </c>
      <c r="GW40" s="187">
        <f t="shared" si="332"/>
        <v>1</v>
      </c>
      <c r="GX40" s="187">
        <f t="shared" si="333"/>
        <v>1</v>
      </c>
      <c r="GY40" s="187">
        <f t="shared" si="334"/>
        <v>1</v>
      </c>
      <c r="GZ40" s="187">
        <f t="shared" si="335"/>
        <v>1</v>
      </c>
      <c r="HA40" s="187">
        <f t="shared" si="336"/>
        <v>0</v>
      </c>
      <c r="HB40" s="187">
        <f t="shared" si="337"/>
        <v>0</v>
      </c>
      <c r="HC40" s="187">
        <f t="shared" si="338"/>
        <v>0</v>
      </c>
      <c r="HD40" s="187">
        <f t="shared" si="339"/>
        <v>0</v>
      </c>
      <c r="HE40" s="187">
        <f t="shared" si="340"/>
        <v>0</v>
      </c>
      <c r="HF40" s="187">
        <f t="shared" si="341"/>
        <v>0</v>
      </c>
      <c r="HG40" s="187">
        <f t="shared" si="342"/>
        <v>0</v>
      </c>
      <c r="HH40" s="187">
        <f t="shared" si="343"/>
        <v>0</v>
      </c>
      <c r="HI40" s="187">
        <f t="shared" si="344"/>
        <v>0</v>
      </c>
      <c r="HJ40" s="187">
        <f t="shared" si="345"/>
        <v>0</v>
      </c>
      <c r="HK40" s="187">
        <f t="shared" si="346"/>
        <v>0</v>
      </c>
      <c r="HL40" s="187">
        <f t="shared" si="347"/>
        <v>0</v>
      </c>
      <c r="HM40" s="187">
        <f t="shared" si="348"/>
        <v>0</v>
      </c>
      <c r="HN40" s="187">
        <f t="shared" si="349"/>
        <v>0</v>
      </c>
      <c r="HO40" s="187">
        <f t="shared" si="350"/>
        <v>0</v>
      </c>
      <c r="HP40" s="187">
        <f t="shared" si="351"/>
        <v>0</v>
      </c>
      <c r="HQ40" s="187">
        <f t="shared" si="352"/>
        <v>0</v>
      </c>
      <c r="HR40" s="187">
        <f t="shared" si="353"/>
        <v>0</v>
      </c>
      <c r="HS40" s="187">
        <f t="shared" si="354"/>
        <v>0</v>
      </c>
      <c r="HT40" s="187">
        <f t="shared" si="355"/>
        <v>0</v>
      </c>
      <c r="HU40" s="187">
        <f t="shared" si="356"/>
        <v>0</v>
      </c>
      <c r="HV40" s="187">
        <f t="shared" si="357"/>
        <v>0</v>
      </c>
      <c r="HW40" s="187">
        <f t="shared" si="358"/>
        <v>0</v>
      </c>
      <c r="HX40" s="187">
        <f t="shared" si="359"/>
        <v>0</v>
      </c>
      <c r="HY40" s="187"/>
      <c r="IB40" s="188">
        <f t="shared" si="360"/>
        <v>85</v>
      </c>
      <c r="IC40" s="188">
        <f t="shared" si="361"/>
        <v>85</v>
      </c>
      <c r="ID40" s="188">
        <f t="shared" si="362"/>
        <v>85</v>
      </c>
      <c r="IE40" s="188">
        <f t="shared" si="363"/>
        <v>85</v>
      </c>
      <c r="IF40" s="188">
        <f t="shared" si="364"/>
        <v>85</v>
      </c>
      <c r="IG40" s="188">
        <f t="shared" si="365"/>
        <v>85</v>
      </c>
      <c r="IH40" s="188">
        <f t="shared" si="366"/>
        <v>85</v>
      </c>
      <c r="II40" s="188">
        <f t="shared" si="367"/>
        <v>85</v>
      </c>
      <c r="IJ40" s="188">
        <f t="shared" si="368"/>
        <v>85</v>
      </c>
      <c r="IK40" s="188">
        <f t="shared" si="369"/>
        <v>85</v>
      </c>
      <c r="IL40" s="188">
        <f t="shared" si="370"/>
        <v>85</v>
      </c>
      <c r="IM40" s="188">
        <f t="shared" si="371"/>
        <v>85</v>
      </c>
      <c r="IN40" s="188">
        <f t="shared" si="372"/>
        <v>85</v>
      </c>
      <c r="IO40" s="188">
        <f t="shared" si="373"/>
        <v>85</v>
      </c>
      <c r="IP40" s="188">
        <f t="shared" si="374"/>
        <v>85</v>
      </c>
      <c r="IQ40" s="188">
        <f t="shared" si="375"/>
        <v>85</v>
      </c>
      <c r="IR40" s="188">
        <f t="shared" si="376"/>
        <v>85</v>
      </c>
      <c r="IS40" s="188">
        <f t="shared" si="377"/>
        <v>85</v>
      </c>
      <c r="IT40" s="188">
        <f t="shared" si="378"/>
        <v>85</v>
      </c>
      <c r="IU40" s="188">
        <f t="shared" si="379"/>
        <v>85</v>
      </c>
      <c r="IV40" s="188">
        <f t="shared" si="380"/>
        <v>85</v>
      </c>
      <c r="IW40" s="188">
        <f t="shared" si="381"/>
        <v>85</v>
      </c>
      <c r="IX40" s="188">
        <f t="shared" si="382"/>
        <v>85</v>
      </c>
      <c r="IY40" s="188">
        <f t="shared" si="383"/>
        <v>85</v>
      </c>
      <c r="IZ40" s="188">
        <f t="shared" si="384"/>
        <v>85</v>
      </c>
      <c r="JA40" s="188">
        <f t="shared" si="385"/>
        <v>85</v>
      </c>
      <c r="JB40" s="188">
        <f t="shared" si="386"/>
        <v>85</v>
      </c>
      <c r="JC40" s="188">
        <f t="shared" si="387"/>
        <v>85</v>
      </c>
      <c r="JD40" s="188">
        <f t="shared" si="388"/>
        <v>85</v>
      </c>
      <c r="JE40" s="188">
        <f t="shared" si="389"/>
        <v>85</v>
      </c>
      <c r="JF40" s="188">
        <f t="shared" si="390"/>
        <v>85</v>
      </c>
      <c r="JG40" s="188">
        <f t="shared" si="391"/>
        <v>85</v>
      </c>
      <c r="JH40" s="188">
        <f t="shared" si="392"/>
        <v>85</v>
      </c>
      <c r="JI40" s="188">
        <f t="shared" si="393"/>
        <v>85</v>
      </c>
      <c r="JJ40" s="188">
        <f t="shared" si="394"/>
        <v>85</v>
      </c>
      <c r="JK40" s="188">
        <f t="shared" si="395"/>
        <v>85</v>
      </c>
      <c r="JL40" s="188">
        <f t="shared" si="396"/>
        <v>85</v>
      </c>
      <c r="JM40" s="188">
        <f t="shared" si="397"/>
        <v>85</v>
      </c>
      <c r="JN40" s="188">
        <f t="shared" si="398"/>
        <v>85</v>
      </c>
      <c r="JO40" s="188">
        <f t="shared" si="399"/>
        <v>85</v>
      </c>
      <c r="JP40" s="188">
        <f t="shared" si="400"/>
        <v>85</v>
      </c>
      <c r="JQ40" s="188">
        <f t="shared" si="401"/>
        <v>85</v>
      </c>
      <c r="JR40" s="188">
        <f t="shared" si="402"/>
        <v>85</v>
      </c>
      <c r="JS40" s="188">
        <f t="shared" si="403"/>
        <v>85</v>
      </c>
      <c r="JT40" s="188">
        <f t="shared" si="404"/>
        <v>85</v>
      </c>
      <c r="JU40" s="188">
        <f t="shared" si="405"/>
        <v>85</v>
      </c>
      <c r="JV40" s="188">
        <f t="shared" si="406"/>
        <v>85</v>
      </c>
      <c r="JW40" s="188">
        <f t="shared" si="407"/>
        <v>85</v>
      </c>
      <c r="JX40" s="188">
        <f t="shared" si="408"/>
        <v>0</v>
      </c>
      <c r="JY40" s="188">
        <f t="shared" si="409"/>
        <v>0</v>
      </c>
      <c r="JZ40" s="188">
        <f t="shared" si="410"/>
        <v>0</v>
      </c>
      <c r="KA40" s="188">
        <f t="shared" si="411"/>
        <v>0</v>
      </c>
      <c r="KB40" s="188">
        <f t="shared" si="412"/>
        <v>0</v>
      </c>
      <c r="KC40" s="188">
        <f t="shared" si="413"/>
        <v>0</v>
      </c>
      <c r="KD40" s="188">
        <f t="shared" si="414"/>
        <v>0</v>
      </c>
      <c r="KE40" s="188">
        <f t="shared" si="415"/>
        <v>0</v>
      </c>
      <c r="KF40" s="188">
        <f t="shared" si="416"/>
        <v>0</v>
      </c>
      <c r="KG40" s="188">
        <f t="shared" si="417"/>
        <v>0</v>
      </c>
      <c r="KH40" s="188">
        <f t="shared" si="418"/>
        <v>0</v>
      </c>
      <c r="KI40" s="188">
        <f t="shared" si="419"/>
        <v>0</v>
      </c>
      <c r="KJ40" s="188">
        <f t="shared" si="420"/>
        <v>0</v>
      </c>
      <c r="KK40" s="188">
        <f t="shared" si="421"/>
        <v>0</v>
      </c>
      <c r="KL40" s="188">
        <f t="shared" si="422"/>
        <v>0</v>
      </c>
      <c r="KM40" s="188">
        <f t="shared" si="423"/>
        <v>0</v>
      </c>
      <c r="KN40" s="188">
        <f t="shared" si="424"/>
        <v>0</v>
      </c>
      <c r="KO40" s="188">
        <f t="shared" si="425"/>
        <v>0</v>
      </c>
      <c r="KP40" s="188">
        <f t="shared" si="426"/>
        <v>0</v>
      </c>
      <c r="KQ40" s="188">
        <f t="shared" si="427"/>
        <v>0</v>
      </c>
      <c r="KR40" s="188">
        <f t="shared" si="428"/>
        <v>0</v>
      </c>
      <c r="KS40" s="188">
        <f t="shared" si="429"/>
        <v>0</v>
      </c>
      <c r="KT40" s="188">
        <f t="shared" si="430"/>
        <v>0</v>
      </c>
      <c r="KU40" s="188">
        <f t="shared" si="431"/>
        <v>0</v>
      </c>
    </row>
    <row r="41" spans="1:307" s="95" customFormat="1" ht="15.6" x14ac:dyDescent="0.3">
      <c r="A41" s="157" t="s">
        <v>86</v>
      </c>
      <c r="B41" s="112" t="s">
        <v>610</v>
      </c>
      <c r="C41" s="112" t="s">
        <v>755</v>
      </c>
      <c r="D41" s="113"/>
      <c r="E41" s="113" t="s">
        <v>118</v>
      </c>
      <c r="F41" s="113">
        <v>1</v>
      </c>
      <c r="G41" s="114">
        <v>156000</v>
      </c>
      <c r="H41" s="115"/>
      <c r="I41" s="116">
        <v>0.107</v>
      </c>
      <c r="J41" s="114">
        <v>85</v>
      </c>
      <c r="K41" s="117">
        <v>44270</v>
      </c>
      <c r="L41" s="118">
        <v>46022</v>
      </c>
      <c r="M41" s="119"/>
      <c r="N41" s="186">
        <f t="shared" si="654"/>
        <v>14666.991780821916</v>
      </c>
      <c r="O41" s="186">
        <f t="shared" si="654"/>
        <v>13247.605479452055</v>
      </c>
      <c r="P41" s="186">
        <f t="shared" si="654"/>
        <v>14666.991780821916</v>
      </c>
      <c r="Q41" s="186">
        <f t="shared" si="654"/>
        <v>14193.863013698628</v>
      </c>
      <c r="R41" s="186">
        <f t="shared" si="654"/>
        <v>14666.991780821916</v>
      </c>
      <c r="S41" s="186">
        <f t="shared" si="654"/>
        <v>14193.863013698628</v>
      </c>
      <c r="T41" s="186">
        <f t="shared" si="654"/>
        <v>14666.991780821916</v>
      </c>
      <c r="U41" s="186">
        <f t="shared" si="654"/>
        <v>14666.991780821916</v>
      </c>
      <c r="V41" s="186">
        <f t="shared" si="654"/>
        <v>14193.863013698628</v>
      </c>
      <c r="W41" s="186">
        <f t="shared" si="654"/>
        <v>14666.991780821916</v>
      </c>
      <c r="X41" s="186">
        <f t="shared" si="654"/>
        <v>14193.863013698628</v>
      </c>
      <c r="Y41" s="186">
        <f t="shared" si="654"/>
        <v>14666.991780821916</v>
      </c>
      <c r="Z41" s="186">
        <f t="shared" si="654"/>
        <v>14666.991780821916</v>
      </c>
      <c r="AA41" s="186">
        <f t="shared" si="654"/>
        <v>13247.605479452055</v>
      </c>
      <c r="AB41" s="186">
        <f t="shared" si="654"/>
        <v>14666.991780821916</v>
      </c>
      <c r="AC41" s="186">
        <f t="shared" si="654"/>
        <v>14193.863013698628</v>
      </c>
      <c r="AD41" s="186">
        <f t="shared" si="652"/>
        <v>14666.991780821916</v>
      </c>
      <c r="AE41" s="186">
        <f t="shared" si="652"/>
        <v>14193.863013698628</v>
      </c>
      <c r="AF41" s="186">
        <f t="shared" si="652"/>
        <v>14666.991780821916</v>
      </c>
      <c r="AG41" s="186">
        <f t="shared" si="652"/>
        <v>14666.991780821916</v>
      </c>
      <c r="AH41" s="186">
        <f t="shared" si="652"/>
        <v>14193.863013698628</v>
      </c>
      <c r="AI41" s="186">
        <f t="shared" si="652"/>
        <v>14666.991780821916</v>
      </c>
      <c r="AJ41" s="186">
        <f t="shared" si="652"/>
        <v>14193.863013698628</v>
      </c>
      <c r="AK41" s="186">
        <f t="shared" si="652"/>
        <v>14666.991780821916</v>
      </c>
      <c r="AL41" s="186">
        <f t="shared" si="652"/>
        <v>14666.991780821916</v>
      </c>
      <c r="AM41" s="186">
        <f t="shared" si="652"/>
        <v>13720.734246575345</v>
      </c>
      <c r="AN41" s="186">
        <f t="shared" si="652"/>
        <v>14666.991780821916</v>
      </c>
      <c r="AO41" s="186">
        <f t="shared" si="652"/>
        <v>14193.863013698628</v>
      </c>
      <c r="AP41" s="186">
        <f t="shared" si="652"/>
        <v>14666.991780821916</v>
      </c>
      <c r="AQ41" s="186">
        <f t="shared" si="652"/>
        <v>14193.863013698628</v>
      </c>
      <c r="AR41" s="186">
        <f t="shared" si="1093"/>
        <v>14666.991780821916</v>
      </c>
      <c r="AS41" s="186">
        <f t="shared" si="1093"/>
        <v>14666.991780821916</v>
      </c>
      <c r="AT41" s="186">
        <f t="shared" si="1093"/>
        <v>14193.863013698628</v>
      </c>
      <c r="AU41" s="186">
        <f t="shared" si="1093"/>
        <v>14666.991780821916</v>
      </c>
      <c r="AV41" s="186">
        <f t="shared" si="1093"/>
        <v>14193.863013698628</v>
      </c>
      <c r="AW41" s="186">
        <f t="shared" si="1093"/>
        <v>14666.991780821916</v>
      </c>
      <c r="AX41" s="186">
        <f t="shared" si="1093"/>
        <v>14666.991780821916</v>
      </c>
      <c r="AY41" s="186">
        <f t="shared" si="1093"/>
        <v>13247.605479452055</v>
      </c>
      <c r="AZ41" s="186">
        <f t="shared" si="1093"/>
        <v>14666.991780821916</v>
      </c>
      <c r="BA41" s="186">
        <f t="shared" si="1093"/>
        <v>14193.863013698628</v>
      </c>
      <c r="BB41" s="186">
        <f t="shared" si="1093"/>
        <v>14666.991780821916</v>
      </c>
      <c r="BC41" s="186">
        <f t="shared" si="1093"/>
        <v>14193.863013698628</v>
      </c>
      <c r="BD41" s="186">
        <f t="shared" si="1093"/>
        <v>14666.991780821916</v>
      </c>
      <c r="BE41" s="186">
        <f t="shared" si="1093"/>
        <v>14666.991780821916</v>
      </c>
      <c r="BF41" s="186">
        <f t="shared" si="1093"/>
        <v>14193.863013698628</v>
      </c>
      <c r="BG41" s="186">
        <f t="shared" si="1093"/>
        <v>14666.991780821916</v>
      </c>
      <c r="BH41" s="186">
        <f t="shared" si="1094"/>
        <v>14193.863013698628</v>
      </c>
      <c r="BI41" s="186">
        <f t="shared" si="655"/>
        <v>14666.991780821916</v>
      </c>
      <c r="BJ41" s="186">
        <f t="shared" si="653"/>
        <v>0</v>
      </c>
      <c r="BK41" s="186">
        <f t="shared" si="653"/>
        <v>0</v>
      </c>
      <c r="BL41" s="186">
        <f t="shared" si="653"/>
        <v>0</v>
      </c>
      <c r="BM41" s="186">
        <f t="shared" si="653"/>
        <v>0</v>
      </c>
      <c r="BN41" s="186">
        <f t="shared" si="653"/>
        <v>0</v>
      </c>
      <c r="BO41" s="186">
        <f t="shared" si="653"/>
        <v>0</v>
      </c>
      <c r="BP41" s="186">
        <f t="shared" si="653"/>
        <v>0</v>
      </c>
      <c r="BQ41" s="186">
        <f t="shared" si="653"/>
        <v>0</v>
      </c>
      <c r="BR41" s="186">
        <f t="shared" si="653"/>
        <v>0</v>
      </c>
      <c r="BS41" s="186">
        <f t="shared" si="653"/>
        <v>0</v>
      </c>
      <c r="BT41" s="186">
        <f t="shared" si="653"/>
        <v>0</v>
      </c>
      <c r="BU41" s="186">
        <f t="shared" si="653"/>
        <v>0</v>
      </c>
      <c r="BV41" s="186">
        <f t="shared" si="435"/>
        <v>0</v>
      </c>
      <c r="BW41" s="186">
        <f t="shared" si="435"/>
        <v>0</v>
      </c>
      <c r="BX41" s="186">
        <f t="shared" si="435"/>
        <v>0</v>
      </c>
      <c r="BY41" s="186">
        <f t="shared" si="435"/>
        <v>0</v>
      </c>
      <c r="BZ41" s="186">
        <f t="shared" si="435"/>
        <v>0</v>
      </c>
      <c r="CA41" s="186">
        <f t="shared" si="435"/>
        <v>0</v>
      </c>
      <c r="CB41" s="186">
        <f t="shared" si="435"/>
        <v>0</v>
      </c>
      <c r="CC41" s="186">
        <f t="shared" si="435"/>
        <v>0</v>
      </c>
      <c r="CD41" s="186">
        <f t="shared" si="435"/>
        <v>0</v>
      </c>
      <c r="CE41" s="186">
        <f t="shared" si="435"/>
        <v>0</v>
      </c>
      <c r="CF41" s="186">
        <f t="shared" si="435"/>
        <v>0</v>
      </c>
      <c r="CG41" s="186">
        <f t="shared" si="435"/>
        <v>0</v>
      </c>
      <c r="CH41" s="186"/>
      <c r="CJ41" s="186">
        <f t="shared" si="216"/>
        <v>1</v>
      </c>
      <c r="CK41" s="186">
        <f t="shared" si="217"/>
        <v>1</v>
      </c>
      <c r="CL41" s="186">
        <f t="shared" si="218"/>
        <v>1</v>
      </c>
      <c r="CM41" s="186">
        <f t="shared" si="219"/>
        <v>1</v>
      </c>
      <c r="CN41" s="186">
        <f t="shared" si="220"/>
        <v>1</v>
      </c>
      <c r="CO41" s="186">
        <f t="shared" si="221"/>
        <v>1</v>
      </c>
      <c r="CP41" s="186">
        <f t="shared" si="222"/>
        <v>1</v>
      </c>
      <c r="CQ41" s="186">
        <f t="shared" si="223"/>
        <v>1</v>
      </c>
      <c r="CR41" s="186">
        <f t="shared" si="224"/>
        <v>1</v>
      </c>
      <c r="CS41" s="186">
        <f t="shared" si="225"/>
        <v>1</v>
      </c>
      <c r="CT41" s="186">
        <f t="shared" si="226"/>
        <v>1</v>
      </c>
      <c r="CU41" s="186">
        <f t="shared" si="227"/>
        <v>1</v>
      </c>
      <c r="CV41" s="186">
        <f t="shared" si="228"/>
        <v>1</v>
      </c>
      <c r="CW41" s="186">
        <f t="shared" si="229"/>
        <v>1</v>
      </c>
      <c r="CX41" s="186">
        <f t="shared" si="230"/>
        <v>1</v>
      </c>
      <c r="CY41" s="186">
        <f t="shared" si="231"/>
        <v>1</v>
      </c>
      <c r="CZ41" s="186">
        <f t="shared" si="232"/>
        <v>1</v>
      </c>
      <c r="DA41" s="186">
        <f t="shared" si="233"/>
        <v>1</v>
      </c>
      <c r="DB41" s="186">
        <f t="shared" si="234"/>
        <v>1</v>
      </c>
      <c r="DC41" s="186">
        <f t="shared" si="235"/>
        <v>1</v>
      </c>
      <c r="DD41" s="186">
        <f t="shared" si="236"/>
        <v>1</v>
      </c>
      <c r="DE41" s="186">
        <f t="shared" si="237"/>
        <v>1</v>
      </c>
      <c r="DF41" s="186">
        <f t="shared" si="238"/>
        <v>1</v>
      </c>
      <c r="DG41" s="186">
        <f t="shared" si="239"/>
        <v>1</v>
      </c>
      <c r="DH41" s="186">
        <f t="shared" si="240"/>
        <v>1</v>
      </c>
      <c r="DI41" s="186">
        <f t="shared" si="241"/>
        <v>1</v>
      </c>
      <c r="DJ41" s="186">
        <f t="shared" si="242"/>
        <v>1</v>
      </c>
      <c r="DK41" s="186">
        <f t="shared" si="243"/>
        <v>1</v>
      </c>
      <c r="DL41" s="186">
        <f t="shared" si="244"/>
        <v>1</v>
      </c>
      <c r="DM41" s="186">
        <f t="shared" si="245"/>
        <v>1</v>
      </c>
      <c r="DN41" s="186">
        <f t="shared" si="246"/>
        <v>1</v>
      </c>
      <c r="DO41" s="186">
        <f t="shared" si="247"/>
        <v>1</v>
      </c>
      <c r="DP41" s="186">
        <f t="shared" si="248"/>
        <v>1</v>
      </c>
      <c r="DQ41" s="186">
        <f t="shared" si="249"/>
        <v>1</v>
      </c>
      <c r="DR41" s="186">
        <f t="shared" si="250"/>
        <v>1</v>
      </c>
      <c r="DS41" s="186">
        <f t="shared" si="251"/>
        <v>1</v>
      </c>
      <c r="DT41" s="186">
        <f t="shared" si="252"/>
        <v>1</v>
      </c>
      <c r="DU41" s="186">
        <f t="shared" si="253"/>
        <v>1</v>
      </c>
      <c r="DV41" s="186">
        <f t="shared" si="254"/>
        <v>1</v>
      </c>
      <c r="DW41" s="186">
        <f t="shared" si="255"/>
        <v>1</v>
      </c>
      <c r="DX41" s="186">
        <f t="shared" si="256"/>
        <v>1</v>
      </c>
      <c r="DY41" s="186">
        <f t="shared" si="257"/>
        <v>1</v>
      </c>
      <c r="DZ41" s="186">
        <f t="shared" si="258"/>
        <v>1</v>
      </c>
      <c r="EA41" s="186">
        <f t="shared" si="259"/>
        <v>1</v>
      </c>
      <c r="EB41" s="186">
        <f t="shared" si="260"/>
        <v>1</v>
      </c>
      <c r="EC41" s="186">
        <f t="shared" si="261"/>
        <v>1</v>
      </c>
      <c r="ED41" s="186">
        <f t="shared" si="262"/>
        <v>1</v>
      </c>
      <c r="EE41" s="186">
        <f t="shared" si="263"/>
        <v>1</v>
      </c>
      <c r="EF41" s="186">
        <f t="shared" si="264"/>
        <v>0</v>
      </c>
      <c r="EG41" s="186">
        <f t="shared" si="265"/>
        <v>0</v>
      </c>
      <c r="EH41" s="186">
        <f t="shared" si="266"/>
        <v>0</v>
      </c>
      <c r="EI41" s="186">
        <f t="shared" si="267"/>
        <v>0</v>
      </c>
      <c r="EJ41" s="186">
        <f t="shared" si="268"/>
        <v>0</v>
      </c>
      <c r="EK41" s="186">
        <f t="shared" si="269"/>
        <v>0</v>
      </c>
      <c r="EL41" s="186">
        <f t="shared" si="270"/>
        <v>0</v>
      </c>
      <c r="EM41" s="186">
        <f t="shared" si="271"/>
        <v>0</v>
      </c>
      <c r="EN41" s="186">
        <f t="shared" si="272"/>
        <v>0</v>
      </c>
      <c r="EO41" s="186">
        <f t="shared" si="273"/>
        <v>0</v>
      </c>
      <c r="EP41" s="186">
        <f t="shared" si="274"/>
        <v>0</v>
      </c>
      <c r="EQ41" s="186">
        <f t="shared" si="275"/>
        <v>0</v>
      </c>
      <c r="ER41" s="186">
        <f t="shared" si="276"/>
        <v>0</v>
      </c>
      <c r="ES41" s="186">
        <f t="shared" si="277"/>
        <v>0</v>
      </c>
      <c r="ET41" s="186">
        <f t="shared" si="278"/>
        <v>0</v>
      </c>
      <c r="EU41" s="186">
        <f t="shared" si="279"/>
        <v>0</v>
      </c>
      <c r="EV41" s="186">
        <f t="shared" si="280"/>
        <v>0</v>
      </c>
      <c r="EW41" s="186">
        <f t="shared" si="281"/>
        <v>0</v>
      </c>
      <c r="EX41" s="186">
        <f t="shared" si="282"/>
        <v>0</v>
      </c>
      <c r="EY41" s="186">
        <f t="shared" si="283"/>
        <v>0</v>
      </c>
      <c r="EZ41" s="186">
        <f t="shared" si="284"/>
        <v>0</v>
      </c>
      <c r="FA41" s="186">
        <f t="shared" si="285"/>
        <v>0</v>
      </c>
      <c r="FB41" s="186">
        <f t="shared" si="286"/>
        <v>0</v>
      </c>
      <c r="FC41" s="186">
        <f t="shared" si="287"/>
        <v>0</v>
      </c>
      <c r="FE41" s="187">
        <f t="shared" si="288"/>
        <v>0.99999999999999989</v>
      </c>
      <c r="FF41" s="187">
        <f t="shared" si="289"/>
        <v>1</v>
      </c>
      <c r="FG41" s="187">
        <f t="shared" si="290"/>
        <v>0.99999999999999989</v>
      </c>
      <c r="FH41" s="187">
        <f t="shared" si="291"/>
        <v>0.99999999999999989</v>
      </c>
      <c r="FI41" s="187">
        <f t="shared" si="292"/>
        <v>0.99999999999999989</v>
      </c>
      <c r="FJ41" s="187">
        <f t="shared" si="293"/>
        <v>0.99999999999999989</v>
      </c>
      <c r="FK41" s="187">
        <f t="shared" si="294"/>
        <v>0.99999999999999989</v>
      </c>
      <c r="FL41" s="187">
        <f t="shared" si="295"/>
        <v>0.99999999999999989</v>
      </c>
      <c r="FM41" s="187">
        <f t="shared" si="296"/>
        <v>0.99999999999999989</v>
      </c>
      <c r="FN41" s="187">
        <f t="shared" si="297"/>
        <v>0.99999999999999989</v>
      </c>
      <c r="FO41" s="187">
        <f t="shared" si="298"/>
        <v>0.99999999999999989</v>
      </c>
      <c r="FP41" s="187">
        <f t="shared" si="299"/>
        <v>0.99999999999999989</v>
      </c>
      <c r="FQ41" s="187">
        <f t="shared" si="300"/>
        <v>0.99999999999999989</v>
      </c>
      <c r="FR41" s="187">
        <f t="shared" si="301"/>
        <v>1</v>
      </c>
      <c r="FS41" s="187">
        <f t="shared" si="302"/>
        <v>0.99999999999999989</v>
      </c>
      <c r="FT41" s="187">
        <f t="shared" si="303"/>
        <v>0.99999999999999989</v>
      </c>
      <c r="FU41" s="187">
        <f t="shared" si="304"/>
        <v>0.99999999999999989</v>
      </c>
      <c r="FV41" s="187">
        <f t="shared" si="305"/>
        <v>0.99999999999999989</v>
      </c>
      <c r="FW41" s="187">
        <f t="shared" si="306"/>
        <v>0.99999999999999989</v>
      </c>
      <c r="FX41" s="187">
        <f t="shared" si="307"/>
        <v>0.99999999999999989</v>
      </c>
      <c r="FY41" s="187">
        <f t="shared" si="308"/>
        <v>0.99999999999999989</v>
      </c>
      <c r="FZ41" s="187">
        <f t="shared" si="309"/>
        <v>0.99999999999999989</v>
      </c>
      <c r="GA41" s="187">
        <f t="shared" si="310"/>
        <v>0.99999999999999989</v>
      </c>
      <c r="GB41" s="187">
        <f t="shared" si="311"/>
        <v>0.99999999999999989</v>
      </c>
      <c r="GC41" s="187">
        <f t="shared" si="312"/>
        <v>0.99999999999999989</v>
      </c>
      <c r="GD41" s="187">
        <f t="shared" si="313"/>
        <v>1.0000000000000002</v>
      </c>
      <c r="GE41" s="187">
        <f t="shared" si="314"/>
        <v>0.99999999999999989</v>
      </c>
      <c r="GF41" s="187">
        <f t="shared" si="315"/>
        <v>0.99999999999999989</v>
      </c>
      <c r="GG41" s="187">
        <f t="shared" si="316"/>
        <v>0.99999999999999989</v>
      </c>
      <c r="GH41" s="187">
        <f t="shared" si="317"/>
        <v>0.99999999999999989</v>
      </c>
      <c r="GI41" s="187">
        <f t="shared" si="318"/>
        <v>0.99999999999999989</v>
      </c>
      <c r="GJ41" s="187">
        <f t="shared" si="319"/>
        <v>0.99999999999999989</v>
      </c>
      <c r="GK41" s="187">
        <f t="shared" si="320"/>
        <v>0.99999999999999989</v>
      </c>
      <c r="GL41" s="187">
        <f t="shared" si="321"/>
        <v>0.99999999999999989</v>
      </c>
      <c r="GM41" s="187">
        <f t="shared" si="322"/>
        <v>0.99999999999999989</v>
      </c>
      <c r="GN41" s="187">
        <f t="shared" si="323"/>
        <v>0.99999999999999989</v>
      </c>
      <c r="GO41" s="187">
        <f t="shared" si="324"/>
        <v>0.99999999999999989</v>
      </c>
      <c r="GP41" s="187">
        <f t="shared" si="325"/>
        <v>1</v>
      </c>
      <c r="GQ41" s="187">
        <f t="shared" si="326"/>
        <v>0.99999999999999989</v>
      </c>
      <c r="GR41" s="187">
        <f t="shared" si="327"/>
        <v>0.99999999999999989</v>
      </c>
      <c r="GS41" s="187">
        <f t="shared" si="328"/>
        <v>0.99999999999999989</v>
      </c>
      <c r="GT41" s="187">
        <f t="shared" si="329"/>
        <v>0.99999999999999989</v>
      </c>
      <c r="GU41" s="187">
        <f t="shared" si="330"/>
        <v>0.99999999999999989</v>
      </c>
      <c r="GV41" s="187">
        <f t="shared" si="331"/>
        <v>0.99999999999999989</v>
      </c>
      <c r="GW41" s="187">
        <f t="shared" si="332"/>
        <v>0.99999999999999989</v>
      </c>
      <c r="GX41" s="187">
        <f t="shared" si="333"/>
        <v>0.99999999999999989</v>
      </c>
      <c r="GY41" s="187">
        <f t="shared" si="334"/>
        <v>0.99999999999999989</v>
      </c>
      <c r="GZ41" s="187">
        <f t="shared" si="335"/>
        <v>0.99999999999999989</v>
      </c>
      <c r="HA41" s="187">
        <f t="shared" si="336"/>
        <v>0</v>
      </c>
      <c r="HB41" s="187">
        <f t="shared" si="337"/>
        <v>0</v>
      </c>
      <c r="HC41" s="187">
        <f t="shared" si="338"/>
        <v>0</v>
      </c>
      <c r="HD41" s="187">
        <f t="shared" si="339"/>
        <v>0</v>
      </c>
      <c r="HE41" s="187">
        <f t="shared" si="340"/>
        <v>0</v>
      </c>
      <c r="HF41" s="187">
        <f t="shared" si="341"/>
        <v>0</v>
      </c>
      <c r="HG41" s="187">
        <f t="shared" si="342"/>
        <v>0</v>
      </c>
      <c r="HH41" s="187">
        <f t="shared" si="343"/>
        <v>0</v>
      </c>
      <c r="HI41" s="187">
        <f t="shared" si="344"/>
        <v>0</v>
      </c>
      <c r="HJ41" s="187">
        <f t="shared" si="345"/>
        <v>0</v>
      </c>
      <c r="HK41" s="187">
        <f t="shared" si="346"/>
        <v>0</v>
      </c>
      <c r="HL41" s="187">
        <f t="shared" si="347"/>
        <v>0</v>
      </c>
      <c r="HM41" s="187">
        <f t="shared" si="348"/>
        <v>0</v>
      </c>
      <c r="HN41" s="187">
        <f t="shared" si="349"/>
        <v>0</v>
      </c>
      <c r="HO41" s="187">
        <f t="shared" si="350"/>
        <v>0</v>
      </c>
      <c r="HP41" s="187">
        <f t="shared" si="351"/>
        <v>0</v>
      </c>
      <c r="HQ41" s="187">
        <f t="shared" si="352"/>
        <v>0</v>
      </c>
      <c r="HR41" s="187">
        <f t="shared" si="353"/>
        <v>0</v>
      </c>
      <c r="HS41" s="187">
        <f t="shared" si="354"/>
        <v>0</v>
      </c>
      <c r="HT41" s="187">
        <f t="shared" si="355"/>
        <v>0</v>
      </c>
      <c r="HU41" s="187">
        <f t="shared" si="356"/>
        <v>0</v>
      </c>
      <c r="HV41" s="187">
        <f t="shared" si="357"/>
        <v>0</v>
      </c>
      <c r="HW41" s="187">
        <f t="shared" si="358"/>
        <v>0</v>
      </c>
      <c r="HX41" s="187">
        <f t="shared" si="359"/>
        <v>0</v>
      </c>
      <c r="HY41" s="187"/>
      <c r="IB41" s="188">
        <f t="shared" si="360"/>
        <v>85</v>
      </c>
      <c r="IC41" s="188">
        <f t="shared" si="361"/>
        <v>85</v>
      </c>
      <c r="ID41" s="188">
        <f t="shared" si="362"/>
        <v>85</v>
      </c>
      <c r="IE41" s="188">
        <f t="shared" si="363"/>
        <v>85</v>
      </c>
      <c r="IF41" s="188">
        <f t="shared" si="364"/>
        <v>85</v>
      </c>
      <c r="IG41" s="188">
        <f t="shared" si="365"/>
        <v>85</v>
      </c>
      <c r="IH41" s="188">
        <f t="shared" si="366"/>
        <v>85</v>
      </c>
      <c r="II41" s="188">
        <f t="shared" si="367"/>
        <v>85</v>
      </c>
      <c r="IJ41" s="188">
        <f t="shared" si="368"/>
        <v>85</v>
      </c>
      <c r="IK41" s="188">
        <f t="shared" si="369"/>
        <v>85</v>
      </c>
      <c r="IL41" s="188">
        <f t="shared" si="370"/>
        <v>85</v>
      </c>
      <c r="IM41" s="188">
        <f t="shared" si="371"/>
        <v>85</v>
      </c>
      <c r="IN41" s="188">
        <f t="shared" si="372"/>
        <v>85</v>
      </c>
      <c r="IO41" s="188">
        <f t="shared" si="373"/>
        <v>85</v>
      </c>
      <c r="IP41" s="188">
        <f t="shared" si="374"/>
        <v>85</v>
      </c>
      <c r="IQ41" s="188">
        <f t="shared" si="375"/>
        <v>85</v>
      </c>
      <c r="IR41" s="188">
        <f t="shared" si="376"/>
        <v>85</v>
      </c>
      <c r="IS41" s="188">
        <f t="shared" si="377"/>
        <v>85</v>
      </c>
      <c r="IT41" s="188">
        <f t="shared" si="378"/>
        <v>85</v>
      </c>
      <c r="IU41" s="188">
        <f t="shared" si="379"/>
        <v>85</v>
      </c>
      <c r="IV41" s="188">
        <f t="shared" si="380"/>
        <v>85</v>
      </c>
      <c r="IW41" s="188">
        <f t="shared" si="381"/>
        <v>85</v>
      </c>
      <c r="IX41" s="188">
        <f t="shared" si="382"/>
        <v>85</v>
      </c>
      <c r="IY41" s="188">
        <f t="shared" si="383"/>
        <v>85</v>
      </c>
      <c r="IZ41" s="188">
        <f t="shared" si="384"/>
        <v>85</v>
      </c>
      <c r="JA41" s="188">
        <f t="shared" si="385"/>
        <v>85</v>
      </c>
      <c r="JB41" s="188">
        <f t="shared" si="386"/>
        <v>85</v>
      </c>
      <c r="JC41" s="188">
        <f t="shared" si="387"/>
        <v>85</v>
      </c>
      <c r="JD41" s="188">
        <f t="shared" si="388"/>
        <v>85</v>
      </c>
      <c r="JE41" s="188">
        <f t="shared" si="389"/>
        <v>85</v>
      </c>
      <c r="JF41" s="188">
        <f t="shared" si="390"/>
        <v>85</v>
      </c>
      <c r="JG41" s="188">
        <f t="shared" si="391"/>
        <v>85</v>
      </c>
      <c r="JH41" s="188">
        <f t="shared" si="392"/>
        <v>85</v>
      </c>
      <c r="JI41" s="188">
        <f t="shared" si="393"/>
        <v>85</v>
      </c>
      <c r="JJ41" s="188">
        <f t="shared" si="394"/>
        <v>85</v>
      </c>
      <c r="JK41" s="188">
        <f t="shared" si="395"/>
        <v>85</v>
      </c>
      <c r="JL41" s="188">
        <f t="shared" si="396"/>
        <v>85</v>
      </c>
      <c r="JM41" s="188">
        <f t="shared" si="397"/>
        <v>85</v>
      </c>
      <c r="JN41" s="188">
        <f t="shared" si="398"/>
        <v>85</v>
      </c>
      <c r="JO41" s="188">
        <f t="shared" si="399"/>
        <v>85</v>
      </c>
      <c r="JP41" s="188">
        <f t="shared" si="400"/>
        <v>85</v>
      </c>
      <c r="JQ41" s="188">
        <f t="shared" si="401"/>
        <v>85</v>
      </c>
      <c r="JR41" s="188">
        <f t="shared" si="402"/>
        <v>85</v>
      </c>
      <c r="JS41" s="188">
        <f t="shared" si="403"/>
        <v>85</v>
      </c>
      <c r="JT41" s="188">
        <f t="shared" si="404"/>
        <v>85</v>
      </c>
      <c r="JU41" s="188">
        <f t="shared" si="405"/>
        <v>85</v>
      </c>
      <c r="JV41" s="188">
        <f t="shared" si="406"/>
        <v>85</v>
      </c>
      <c r="JW41" s="188">
        <f t="shared" si="407"/>
        <v>85</v>
      </c>
      <c r="JX41" s="188">
        <f t="shared" si="408"/>
        <v>0</v>
      </c>
      <c r="JY41" s="188">
        <f t="shared" si="409"/>
        <v>0</v>
      </c>
      <c r="JZ41" s="188">
        <f t="shared" si="410"/>
        <v>0</v>
      </c>
      <c r="KA41" s="188">
        <f t="shared" si="411"/>
        <v>0</v>
      </c>
      <c r="KB41" s="188">
        <f t="shared" si="412"/>
        <v>0</v>
      </c>
      <c r="KC41" s="188">
        <f t="shared" si="413"/>
        <v>0</v>
      </c>
      <c r="KD41" s="188">
        <f t="shared" si="414"/>
        <v>0</v>
      </c>
      <c r="KE41" s="188">
        <f t="shared" si="415"/>
        <v>0</v>
      </c>
      <c r="KF41" s="188">
        <f t="shared" si="416"/>
        <v>0</v>
      </c>
      <c r="KG41" s="188">
        <f t="shared" si="417"/>
        <v>0</v>
      </c>
      <c r="KH41" s="188">
        <f t="shared" si="418"/>
        <v>0</v>
      </c>
      <c r="KI41" s="188">
        <f t="shared" si="419"/>
        <v>0</v>
      </c>
      <c r="KJ41" s="188">
        <f t="shared" si="420"/>
        <v>0</v>
      </c>
      <c r="KK41" s="188">
        <f t="shared" si="421"/>
        <v>0</v>
      </c>
      <c r="KL41" s="188">
        <f t="shared" si="422"/>
        <v>0</v>
      </c>
      <c r="KM41" s="188">
        <f t="shared" si="423"/>
        <v>0</v>
      </c>
      <c r="KN41" s="188">
        <f t="shared" si="424"/>
        <v>0</v>
      </c>
      <c r="KO41" s="188">
        <f t="shared" si="425"/>
        <v>0</v>
      </c>
      <c r="KP41" s="188">
        <f t="shared" si="426"/>
        <v>0</v>
      </c>
      <c r="KQ41" s="188">
        <f t="shared" si="427"/>
        <v>0</v>
      </c>
      <c r="KR41" s="188">
        <f t="shared" si="428"/>
        <v>0</v>
      </c>
      <c r="KS41" s="188">
        <f t="shared" si="429"/>
        <v>0</v>
      </c>
      <c r="KT41" s="188">
        <f t="shared" si="430"/>
        <v>0</v>
      </c>
      <c r="KU41" s="188">
        <f t="shared" si="431"/>
        <v>0</v>
      </c>
    </row>
    <row r="42" spans="1:307" s="95" customFormat="1" ht="15.6" x14ac:dyDescent="0.3">
      <c r="A42" s="157" t="s">
        <v>86</v>
      </c>
      <c r="B42" s="112" t="s">
        <v>611</v>
      </c>
      <c r="C42" s="112" t="s">
        <v>756</v>
      </c>
      <c r="D42" s="113"/>
      <c r="E42" s="113" t="s">
        <v>118</v>
      </c>
      <c r="F42" s="113">
        <v>1</v>
      </c>
      <c r="G42" s="114">
        <v>168000</v>
      </c>
      <c r="H42" s="115"/>
      <c r="I42" s="116">
        <v>0.107</v>
      </c>
      <c r="J42" s="114">
        <v>85</v>
      </c>
      <c r="K42" s="117">
        <v>43145</v>
      </c>
      <c r="L42" s="118">
        <v>46022</v>
      </c>
      <c r="M42" s="119"/>
      <c r="N42" s="186">
        <f t="shared" si="654"/>
        <v>15795.22191780822</v>
      </c>
      <c r="O42" s="186">
        <f t="shared" si="654"/>
        <v>14266.652054794522</v>
      </c>
      <c r="P42" s="186">
        <f t="shared" si="654"/>
        <v>15795.22191780822</v>
      </c>
      <c r="Q42" s="186">
        <f t="shared" si="654"/>
        <v>15285.698630136985</v>
      </c>
      <c r="R42" s="186">
        <f t="shared" si="654"/>
        <v>15795.22191780822</v>
      </c>
      <c r="S42" s="186">
        <f t="shared" si="654"/>
        <v>15285.698630136985</v>
      </c>
      <c r="T42" s="186">
        <f t="shared" si="654"/>
        <v>15795.22191780822</v>
      </c>
      <c r="U42" s="186">
        <f t="shared" si="654"/>
        <v>15795.22191780822</v>
      </c>
      <c r="V42" s="186">
        <f t="shared" si="654"/>
        <v>15285.698630136985</v>
      </c>
      <c r="W42" s="186">
        <f t="shared" si="654"/>
        <v>15795.22191780822</v>
      </c>
      <c r="X42" s="186">
        <f t="shared" si="654"/>
        <v>15285.698630136985</v>
      </c>
      <c r="Y42" s="186">
        <f t="shared" si="654"/>
        <v>15795.22191780822</v>
      </c>
      <c r="Z42" s="186">
        <f t="shared" si="654"/>
        <v>15795.22191780822</v>
      </c>
      <c r="AA42" s="186">
        <f t="shared" si="654"/>
        <v>14266.652054794522</v>
      </c>
      <c r="AB42" s="186">
        <f t="shared" si="654"/>
        <v>15795.22191780822</v>
      </c>
      <c r="AC42" s="186">
        <f t="shared" si="654"/>
        <v>15285.698630136985</v>
      </c>
      <c r="AD42" s="186">
        <f t="shared" si="652"/>
        <v>15795.22191780822</v>
      </c>
      <c r="AE42" s="186">
        <f t="shared" si="652"/>
        <v>15285.698630136985</v>
      </c>
      <c r="AF42" s="186">
        <f t="shared" si="652"/>
        <v>15795.22191780822</v>
      </c>
      <c r="AG42" s="186">
        <f t="shared" si="652"/>
        <v>15795.22191780822</v>
      </c>
      <c r="AH42" s="186">
        <f t="shared" si="652"/>
        <v>15285.698630136985</v>
      </c>
      <c r="AI42" s="186">
        <f t="shared" si="652"/>
        <v>15795.22191780822</v>
      </c>
      <c r="AJ42" s="186">
        <f t="shared" si="652"/>
        <v>15285.698630136985</v>
      </c>
      <c r="AK42" s="186">
        <f t="shared" si="652"/>
        <v>15795.22191780822</v>
      </c>
      <c r="AL42" s="186">
        <f t="shared" si="652"/>
        <v>15795.22191780822</v>
      </c>
      <c r="AM42" s="186">
        <f t="shared" si="652"/>
        <v>14776.175342465755</v>
      </c>
      <c r="AN42" s="186">
        <f t="shared" si="652"/>
        <v>15795.22191780822</v>
      </c>
      <c r="AO42" s="186">
        <f t="shared" si="652"/>
        <v>15285.698630136985</v>
      </c>
      <c r="AP42" s="186">
        <f t="shared" si="652"/>
        <v>15795.22191780822</v>
      </c>
      <c r="AQ42" s="186">
        <f t="shared" si="652"/>
        <v>15285.698630136985</v>
      </c>
      <c r="AR42" s="186">
        <f t="shared" si="1093"/>
        <v>15795.22191780822</v>
      </c>
      <c r="AS42" s="186">
        <f t="shared" si="1093"/>
        <v>15795.22191780822</v>
      </c>
      <c r="AT42" s="186">
        <f t="shared" si="1093"/>
        <v>15285.698630136985</v>
      </c>
      <c r="AU42" s="186">
        <f t="shared" si="1093"/>
        <v>15795.22191780822</v>
      </c>
      <c r="AV42" s="186">
        <f t="shared" si="1093"/>
        <v>15285.698630136985</v>
      </c>
      <c r="AW42" s="186">
        <f t="shared" si="1093"/>
        <v>15795.22191780822</v>
      </c>
      <c r="AX42" s="186">
        <f t="shared" si="1093"/>
        <v>15795.22191780822</v>
      </c>
      <c r="AY42" s="186">
        <f t="shared" si="1093"/>
        <v>14266.652054794522</v>
      </c>
      <c r="AZ42" s="186">
        <f t="shared" si="1093"/>
        <v>15795.22191780822</v>
      </c>
      <c r="BA42" s="186">
        <f t="shared" si="1093"/>
        <v>15285.698630136985</v>
      </c>
      <c r="BB42" s="186">
        <f t="shared" si="1093"/>
        <v>15795.22191780822</v>
      </c>
      <c r="BC42" s="186">
        <f t="shared" si="1093"/>
        <v>15285.698630136985</v>
      </c>
      <c r="BD42" s="186">
        <f t="shared" si="1093"/>
        <v>15795.22191780822</v>
      </c>
      <c r="BE42" s="186">
        <f t="shared" si="1093"/>
        <v>15795.22191780822</v>
      </c>
      <c r="BF42" s="186">
        <f t="shared" si="1093"/>
        <v>15285.698630136985</v>
      </c>
      <c r="BG42" s="186">
        <f t="shared" si="1093"/>
        <v>15795.22191780822</v>
      </c>
      <c r="BH42" s="186">
        <f t="shared" si="1094"/>
        <v>15285.698630136985</v>
      </c>
      <c r="BI42" s="186">
        <f t="shared" si="655"/>
        <v>15795.22191780822</v>
      </c>
      <c r="BJ42" s="186">
        <f t="shared" si="653"/>
        <v>0</v>
      </c>
      <c r="BK42" s="186">
        <f t="shared" si="653"/>
        <v>0</v>
      </c>
      <c r="BL42" s="186">
        <f t="shared" si="653"/>
        <v>0</v>
      </c>
      <c r="BM42" s="186">
        <f t="shared" si="653"/>
        <v>0</v>
      </c>
      <c r="BN42" s="186">
        <f t="shared" si="653"/>
        <v>0</v>
      </c>
      <c r="BO42" s="186">
        <f t="shared" si="653"/>
        <v>0</v>
      </c>
      <c r="BP42" s="186">
        <f t="shared" si="653"/>
        <v>0</v>
      </c>
      <c r="BQ42" s="186">
        <f t="shared" si="653"/>
        <v>0</v>
      </c>
      <c r="BR42" s="186">
        <f t="shared" si="653"/>
        <v>0</v>
      </c>
      <c r="BS42" s="186">
        <f t="shared" si="653"/>
        <v>0</v>
      </c>
      <c r="BT42" s="186">
        <f t="shared" si="653"/>
        <v>0</v>
      </c>
      <c r="BU42" s="186">
        <f t="shared" si="653"/>
        <v>0</v>
      </c>
      <c r="BV42" s="186">
        <f t="shared" si="435"/>
        <v>0</v>
      </c>
      <c r="BW42" s="186">
        <f t="shared" si="435"/>
        <v>0</v>
      </c>
      <c r="BX42" s="186">
        <f t="shared" si="435"/>
        <v>0</v>
      </c>
      <c r="BY42" s="186">
        <f t="shared" si="435"/>
        <v>0</v>
      </c>
      <c r="BZ42" s="186">
        <f t="shared" si="435"/>
        <v>0</v>
      </c>
      <c r="CA42" s="186">
        <f t="shared" si="435"/>
        <v>0</v>
      </c>
      <c r="CB42" s="186">
        <f t="shared" si="435"/>
        <v>0</v>
      </c>
      <c r="CC42" s="186">
        <f t="shared" si="435"/>
        <v>0</v>
      </c>
      <c r="CD42" s="186">
        <f t="shared" si="435"/>
        <v>0</v>
      </c>
      <c r="CE42" s="186">
        <f t="shared" si="435"/>
        <v>0</v>
      </c>
      <c r="CF42" s="186">
        <f t="shared" si="435"/>
        <v>0</v>
      </c>
      <c r="CG42" s="186">
        <f t="shared" si="435"/>
        <v>0</v>
      </c>
      <c r="CH42" s="186"/>
      <c r="CJ42" s="186">
        <f t="shared" si="216"/>
        <v>1</v>
      </c>
      <c r="CK42" s="186">
        <f t="shared" si="217"/>
        <v>1</v>
      </c>
      <c r="CL42" s="186">
        <f t="shared" si="218"/>
        <v>1</v>
      </c>
      <c r="CM42" s="186">
        <f t="shared" si="219"/>
        <v>1</v>
      </c>
      <c r="CN42" s="186">
        <f t="shared" si="220"/>
        <v>1</v>
      </c>
      <c r="CO42" s="186">
        <f t="shared" si="221"/>
        <v>1</v>
      </c>
      <c r="CP42" s="186">
        <f t="shared" si="222"/>
        <v>1</v>
      </c>
      <c r="CQ42" s="186">
        <f t="shared" si="223"/>
        <v>1</v>
      </c>
      <c r="CR42" s="186">
        <f t="shared" si="224"/>
        <v>1</v>
      </c>
      <c r="CS42" s="186">
        <f t="shared" si="225"/>
        <v>1</v>
      </c>
      <c r="CT42" s="186">
        <f t="shared" si="226"/>
        <v>1</v>
      </c>
      <c r="CU42" s="186">
        <f t="shared" si="227"/>
        <v>1</v>
      </c>
      <c r="CV42" s="186">
        <f t="shared" si="228"/>
        <v>1</v>
      </c>
      <c r="CW42" s="186">
        <f t="shared" si="229"/>
        <v>1</v>
      </c>
      <c r="CX42" s="186">
        <f t="shared" si="230"/>
        <v>1</v>
      </c>
      <c r="CY42" s="186">
        <f t="shared" si="231"/>
        <v>1</v>
      </c>
      <c r="CZ42" s="186">
        <f t="shared" si="232"/>
        <v>1</v>
      </c>
      <c r="DA42" s="186">
        <f t="shared" si="233"/>
        <v>1</v>
      </c>
      <c r="DB42" s="186">
        <f t="shared" si="234"/>
        <v>1</v>
      </c>
      <c r="DC42" s="186">
        <f t="shared" si="235"/>
        <v>1</v>
      </c>
      <c r="DD42" s="186">
        <f t="shared" si="236"/>
        <v>1</v>
      </c>
      <c r="DE42" s="186">
        <f t="shared" si="237"/>
        <v>1</v>
      </c>
      <c r="DF42" s="186">
        <f t="shared" si="238"/>
        <v>1</v>
      </c>
      <c r="DG42" s="186">
        <f t="shared" si="239"/>
        <v>1</v>
      </c>
      <c r="DH42" s="186">
        <f t="shared" si="240"/>
        <v>1</v>
      </c>
      <c r="DI42" s="186">
        <f t="shared" si="241"/>
        <v>1</v>
      </c>
      <c r="DJ42" s="186">
        <f t="shared" si="242"/>
        <v>1</v>
      </c>
      <c r="DK42" s="186">
        <f t="shared" si="243"/>
        <v>1</v>
      </c>
      <c r="DL42" s="186">
        <f t="shared" si="244"/>
        <v>1</v>
      </c>
      <c r="DM42" s="186">
        <f t="shared" si="245"/>
        <v>1</v>
      </c>
      <c r="DN42" s="186">
        <f t="shared" si="246"/>
        <v>1</v>
      </c>
      <c r="DO42" s="186">
        <f t="shared" si="247"/>
        <v>1</v>
      </c>
      <c r="DP42" s="186">
        <f t="shared" si="248"/>
        <v>1</v>
      </c>
      <c r="DQ42" s="186">
        <f t="shared" si="249"/>
        <v>1</v>
      </c>
      <c r="DR42" s="186">
        <f t="shared" si="250"/>
        <v>1</v>
      </c>
      <c r="DS42" s="186">
        <f t="shared" si="251"/>
        <v>1</v>
      </c>
      <c r="DT42" s="186">
        <f t="shared" si="252"/>
        <v>1</v>
      </c>
      <c r="DU42" s="186">
        <f t="shared" si="253"/>
        <v>1</v>
      </c>
      <c r="DV42" s="186">
        <f t="shared" si="254"/>
        <v>1</v>
      </c>
      <c r="DW42" s="186">
        <f t="shared" si="255"/>
        <v>1</v>
      </c>
      <c r="DX42" s="186">
        <f t="shared" si="256"/>
        <v>1</v>
      </c>
      <c r="DY42" s="186">
        <f t="shared" si="257"/>
        <v>1</v>
      </c>
      <c r="DZ42" s="186">
        <f t="shared" si="258"/>
        <v>1</v>
      </c>
      <c r="EA42" s="186">
        <f t="shared" si="259"/>
        <v>1</v>
      </c>
      <c r="EB42" s="186">
        <f t="shared" si="260"/>
        <v>1</v>
      </c>
      <c r="EC42" s="186">
        <f t="shared" si="261"/>
        <v>1</v>
      </c>
      <c r="ED42" s="186">
        <f t="shared" si="262"/>
        <v>1</v>
      </c>
      <c r="EE42" s="186">
        <f t="shared" si="263"/>
        <v>1</v>
      </c>
      <c r="EF42" s="186">
        <f t="shared" si="264"/>
        <v>0</v>
      </c>
      <c r="EG42" s="186">
        <f t="shared" si="265"/>
        <v>0</v>
      </c>
      <c r="EH42" s="186">
        <f t="shared" si="266"/>
        <v>0</v>
      </c>
      <c r="EI42" s="186">
        <f t="shared" si="267"/>
        <v>0</v>
      </c>
      <c r="EJ42" s="186">
        <f t="shared" si="268"/>
        <v>0</v>
      </c>
      <c r="EK42" s="186">
        <f t="shared" si="269"/>
        <v>0</v>
      </c>
      <c r="EL42" s="186">
        <f t="shared" si="270"/>
        <v>0</v>
      </c>
      <c r="EM42" s="186">
        <f t="shared" si="271"/>
        <v>0</v>
      </c>
      <c r="EN42" s="186">
        <f t="shared" si="272"/>
        <v>0</v>
      </c>
      <c r="EO42" s="186">
        <f t="shared" si="273"/>
        <v>0</v>
      </c>
      <c r="EP42" s="186">
        <f t="shared" si="274"/>
        <v>0</v>
      </c>
      <c r="EQ42" s="186">
        <f t="shared" si="275"/>
        <v>0</v>
      </c>
      <c r="ER42" s="186">
        <f t="shared" si="276"/>
        <v>0</v>
      </c>
      <c r="ES42" s="186">
        <f t="shared" si="277"/>
        <v>0</v>
      </c>
      <c r="ET42" s="186">
        <f t="shared" si="278"/>
        <v>0</v>
      </c>
      <c r="EU42" s="186">
        <f t="shared" si="279"/>
        <v>0</v>
      </c>
      <c r="EV42" s="186">
        <f t="shared" si="280"/>
        <v>0</v>
      </c>
      <c r="EW42" s="186">
        <f t="shared" si="281"/>
        <v>0</v>
      </c>
      <c r="EX42" s="186">
        <f t="shared" si="282"/>
        <v>0</v>
      </c>
      <c r="EY42" s="186">
        <f t="shared" si="283"/>
        <v>0</v>
      </c>
      <c r="EZ42" s="186">
        <f t="shared" si="284"/>
        <v>0</v>
      </c>
      <c r="FA42" s="186">
        <f t="shared" si="285"/>
        <v>0</v>
      </c>
      <c r="FB42" s="186">
        <f t="shared" si="286"/>
        <v>0</v>
      </c>
      <c r="FC42" s="186">
        <f t="shared" si="287"/>
        <v>0</v>
      </c>
      <c r="FE42" s="187">
        <f t="shared" si="288"/>
        <v>1</v>
      </c>
      <c r="FF42" s="187">
        <f t="shared" si="289"/>
        <v>1.0000000000000002</v>
      </c>
      <c r="FG42" s="187">
        <f t="shared" si="290"/>
        <v>1</v>
      </c>
      <c r="FH42" s="187">
        <f t="shared" si="291"/>
        <v>0.99999999999999989</v>
      </c>
      <c r="FI42" s="187">
        <f t="shared" si="292"/>
        <v>1</v>
      </c>
      <c r="FJ42" s="187">
        <f t="shared" si="293"/>
        <v>0.99999999999999989</v>
      </c>
      <c r="FK42" s="187">
        <f t="shared" si="294"/>
        <v>1</v>
      </c>
      <c r="FL42" s="187">
        <f t="shared" si="295"/>
        <v>1</v>
      </c>
      <c r="FM42" s="187">
        <f t="shared" si="296"/>
        <v>0.99999999999999989</v>
      </c>
      <c r="FN42" s="187">
        <f t="shared" si="297"/>
        <v>1</v>
      </c>
      <c r="FO42" s="187">
        <f t="shared" si="298"/>
        <v>0.99999999999999989</v>
      </c>
      <c r="FP42" s="187">
        <f t="shared" si="299"/>
        <v>1</v>
      </c>
      <c r="FQ42" s="187">
        <f t="shared" si="300"/>
        <v>1</v>
      </c>
      <c r="FR42" s="187">
        <f t="shared" si="301"/>
        <v>1.0000000000000002</v>
      </c>
      <c r="FS42" s="187">
        <f t="shared" si="302"/>
        <v>1</v>
      </c>
      <c r="FT42" s="187">
        <f t="shared" si="303"/>
        <v>0.99999999999999989</v>
      </c>
      <c r="FU42" s="187">
        <f t="shared" si="304"/>
        <v>1</v>
      </c>
      <c r="FV42" s="187">
        <f t="shared" si="305"/>
        <v>0.99999999999999989</v>
      </c>
      <c r="FW42" s="187">
        <f t="shared" si="306"/>
        <v>1</v>
      </c>
      <c r="FX42" s="187">
        <f t="shared" si="307"/>
        <v>1</v>
      </c>
      <c r="FY42" s="187">
        <f t="shared" si="308"/>
        <v>0.99999999999999989</v>
      </c>
      <c r="FZ42" s="187">
        <f t="shared" si="309"/>
        <v>1</v>
      </c>
      <c r="GA42" s="187">
        <f t="shared" si="310"/>
        <v>0.99999999999999989</v>
      </c>
      <c r="GB42" s="187">
        <f t="shared" si="311"/>
        <v>1</v>
      </c>
      <c r="GC42" s="187">
        <f t="shared" si="312"/>
        <v>1</v>
      </c>
      <c r="GD42" s="187">
        <f t="shared" si="313"/>
        <v>1.0000000000000002</v>
      </c>
      <c r="GE42" s="187">
        <f t="shared" si="314"/>
        <v>1</v>
      </c>
      <c r="GF42" s="187">
        <f t="shared" si="315"/>
        <v>0.99999999999999989</v>
      </c>
      <c r="GG42" s="187">
        <f t="shared" si="316"/>
        <v>1</v>
      </c>
      <c r="GH42" s="187">
        <f t="shared" si="317"/>
        <v>0.99999999999999989</v>
      </c>
      <c r="GI42" s="187">
        <f t="shared" si="318"/>
        <v>1</v>
      </c>
      <c r="GJ42" s="187">
        <f t="shared" si="319"/>
        <v>1</v>
      </c>
      <c r="GK42" s="187">
        <f t="shared" si="320"/>
        <v>0.99999999999999989</v>
      </c>
      <c r="GL42" s="187">
        <f t="shared" si="321"/>
        <v>1</v>
      </c>
      <c r="GM42" s="187">
        <f t="shared" si="322"/>
        <v>0.99999999999999989</v>
      </c>
      <c r="GN42" s="187">
        <f t="shared" si="323"/>
        <v>1</v>
      </c>
      <c r="GO42" s="187">
        <f t="shared" si="324"/>
        <v>1</v>
      </c>
      <c r="GP42" s="187">
        <f t="shared" si="325"/>
        <v>1.0000000000000002</v>
      </c>
      <c r="GQ42" s="187">
        <f t="shared" si="326"/>
        <v>1</v>
      </c>
      <c r="GR42" s="187">
        <f t="shared" si="327"/>
        <v>0.99999999999999989</v>
      </c>
      <c r="GS42" s="187">
        <f t="shared" si="328"/>
        <v>1</v>
      </c>
      <c r="GT42" s="187">
        <f t="shared" si="329"/>
        <v>0.99999999999999989</v>
      </c>
      <c r="GU42" s="187">
        <f t="shared" si="330"/>
        <v>1</v>
      </c>
      <c r="GV42" s="187">
        <f t="shared" si="331"/>
        <v>1</v>
      </c>
      <c r="GW42" s="187">
        <f t="shared" si="332"/>
        <v>0.99999999999999989</v>
      </c>
      <c r="GX42" s="187">
        <f t="shared" si="333"/>
        <v>1</v>
      </c>
      <c r="GY42" s="187">
        <f t="shared" si="334"/>
        <v>0.99999999999999989</v>
      </c>
      <c r="GZ42" s="187">
        <f t="shared" si="335"/>
        <v>1</v>
      </c>
      <c r="HA42" s="187">
        <f t="shared" si="336"/>
        <v>0</v>
      </c>
      <c r="HB42" s="187">
        <f t="shared" si="337"/>
        <v>0</v>
      </c>
      <c r="HC42" s="187">
        <f t="shared" si="338"/>
        <v>0</v>
      </c>
      <c r="HD42" s="187">
        <f t="shared" si="339"/>
        <v>0</v>
      </c>
      <c r="HE42" s="187">
        <f t="shared" si="340"/>
        <v>0</v>
      </c>
      <c r="HF42" s="187">
        <f t="shared" si="341"/>
        <v>0</v>
      </c>
      <c r="HG42" s="187">
        <f t="shared" si="342"/>
        <v>0</v>
      </c>
      <c r="HH42" s="187">
        <f t="shared" si="343"/>
        <v>0</v>
      </c>
      <c r="HI42" s="187">
        <f t="shared" si="344"/>
        <v>0</v>
      </c>
      <c r="HJ42" s="187">
        <f t="shared" si="345"/>
        <v>0</v>
      </c>
      <c r="HK42" s="187">
        <f t="shared" si="346"/>
        <v>0</v>
      </c>
      <c r="HL42" s="187">
        <f t="shared" si="347"/>
        <v>0</v>
      </c>
      <c r="HM42" s="187">
        <f t="shared" si="348"/>
        <v>0</v>
      </c>
      <c r="HN42" s="187">
        <f t="shared" si="349"/>
        <v>0</v>
      </c>
      <c r="HO42" s="187">
        <f t="shared" si="350"/>
        <v>0</v>
      </c>
      <c r="HP42" s="187">
        <f t="shared" si="351"/>
        <v>0</v>
      </c>
      <c r="HQ42" s="187">
        <f t="shared" si="352"/>
        <v>0</v>
      </c>
      <c r="HR42" s="187">
        <f t="shared" si="353"/>
        <v>0</v>
      </c>
      <c r="HS42" s="187">
        <f t="shared" si="354"/>
        <v>0</v>
      </c>
      <c r="HT42" s="187">
        <f t="shared" si="355"/>
        <v>0</v>
      </c>
      <c r="HU42" s="187">
        <f t="shared" si="356"/>
        <v>0</v>
      </c>
      <c r="HV42" s="187">
        <f t="shared" si="357"/>
        <v>0</v>
      </c>
      <c r="HW42" s="187">
        <f t="shared" si="358"/>
        <v>0</v>
      </c>
      <c r="HX42" s="187">
        <f t="shared" si="359"/>
        <v>0</v>
      </c>
      <c r="HY42" s="187"/>
      <c r="IB42" s="188">
        <f t="shared" si="360"/>
        <v>85</v>
      </c>
      <c r="IC42" s="188">
        <f t="shared" si="361"/>
        <v>85</v>
      </c>
      <c r="ID42" s="188">
        <f t="shared" si="362"/>
        <v>85</v>
      </c>
      <c r="IE42" s="188">
        <f t="shared" si="363"/>
        <v>85</v>
      </c>
      <c r="IF42" s="188">
        <f t="shared" si="364"/>
        <v>85</v>
      </c>
      <c r="IG42" s="188">
        <f t="shared" si="365"/>
        <v>85</v>
      </c>
      <c r="IH42" s="188">
        <f t="shared" si="366"/>
        <v>85</v>
      </c>
      <c r="II42" s="188">
        <f t="shared" si="367"/>
        <v>85</v>
      </c>
      <c r="IJ42" s="188">
        <f t="shared" si="368"/>
        <v>85</v>
      </c>
      <c r="IK42" s="188">
        <f t="shared" si="369"/>
        <v>85</v>
      </c>
      <c r="IL42" s="188">
        <f t="shared" si="370"/>
        <v>85</v>
      </c>
      <c r="IM42" s="188">
        <f t="shared" si="371"/>
        <v>85</v>
      </c>
      <c r="IN42" s="188">
        <f t="shared" si="372"/>
        <v>85</v>
      </c>
      <c r="IO42" s="188">
        <f t="shared" si="373"/>
        <v>85</v>
      </c>
      <c r="IP42" s="188">
        <f t="shared" si="374"/>
        <v>85</v>
      </c>
      <c r="IQ42" s="188">
        <f t="shared" si="375"/>
        <v>85</v>
      </c>
      <c r="IR42" s="188">
        <f t="shared" si="376"/>
        <v>85</v>
      </c>
      <c r="IS42" s="188">
        <f t="shared" si="377"/>
        <v>85</v>
      </c>
      <c r="IT42" s="188">
        <f t="shared" si="378"/>
        <v>85</v>
      </c>
      <c r="IU42" s="188">
        <f t="shared" si="379"/>
        <v>85</v>
      </c>
      <c r="IV42" s="188">
        <f t="shared" si="380"/>
        <v>85</v>
      </c>
      <c r="IW42" s="188">
        <f t="shared" si="381"/>
        <v>85</v>
      </c>
      <c r="IX42" s="188">
        <f t="shared" si="382"/>
        <v>85</v>
      </c>
      <c r="IY42" s="188">
        <f t="shared" si="383"/>
        <v>85</v>
      </c>
      <c r="IZ42" s="188">
        <f t="shared" si="384"/>
        <v>85</v>
      </c>
      <c r="JA42" s="188">
        <f t="shared" si="385"/>
        <v>85</v>
      </c>
      <c r="JB42" s="188">
        <f t="shared" si="386"/>
        <v>85</v>
      </c>
      <c r="JC42" s="188">
        <f t="shared" si="387"/>
        <v>85</v>
      </c>
      <c r="JD42" s="188">
        <f t="shared" si="388"/>
        <v>85</v>
      </c>
      <c r="JE42" s="188">
        <f t="shared" si="389"/>
        <v>85</v>
      </c>
      <c r="JF42" s="188">
        <f t="shared" si="390"/>
        <v>85</v>
      </c>
      <c r="JG42" s="188">
        <f t="shared" si="391"/>
        <v>85</v>
      </c>
      <c r="JH42" s="188">
        <f t="shared" si="392"/>
        <v>85</v>
      </c>
      <c r="JI42" s="188">
        <f t="shared" si="393"/>
        <v>85</v>
      </c>
      <c r="JJ42" s="188">
        <f t="shared" si="394"/>
        <v>85</v>
      </c>
      <c r="JK42" s="188">
        <f t="shared" si="395"/>
        <v>85</v>
      </c>
      <c r="JL42" s="188">
        <f t="shared" si="396"/>
        <v>85</v>
      </c>
      <c r="JM42" s="188">
        <f t="shared" si="397"/>
        <v>85</v>
      </c>
      <c r="JN42" s="188">
        <f t="shared" si="398"/>
        <v>85</v>
      </c>
      <c r="JO42" s="188">
        <f t="shared" si="399"/>
        <v>85</v>
      </c>
      <c r="JP42" s="188">
        <f t="shared" si="400"/>
        <v>85</v>
      </c>
      <c r="JQ42" s="188">
        <f t="shared" si="401"/>
        <v>85</v>
      </c>
      <c r="JR42" s="188">
        <f t="shared" si="402"/>
        <v>85</v>
      </c>
      <c r="JS42" s="188">
        <f t="shared" si="403"/>
        <v>85</v>
      </c>
      <c r="JT42" s="188">
        <f t="shared" si="404"/>
        <v>85</v>
      </c>
      <c r="JU42" s="188">
        <f t="shared" si="405"/>
        <v>85</v>
      </c>
      <c r="JV42" s="188">
        <f t="shared" si="406"/>
        <v>85</v>
      </c>
      <c r="JW42" s="188">
        <f t="shared" si="407"/>
        <v>85</v>
      </c>
      <c r="JX42" s="188">
        <f t="shared" si="408"/>
        <v>0</v>
      </c>
      <c r="JY42" s="188">
        <f t="shared" si="409"/>
        <v>0</v>
      </c>
      <c r="JZ42" s="188">
        <f t="shared" si="410"/>
        <v>0</v>
      </c>
      <c r="KA42" s="188">
        <f t="shared" si="411"/>
        <v>0</v>
      </c>
      <c r="KB42" s="188">
        <f t="shared" si="412"/>
        <v>0</v>
      </c>
      <c r="KC42" s="188">
        <f t="shared" si="413"/>
        <v>0</v>
      </c>
      <c r="KD42" s="188">
        <f t="shared" si="414"/>
        <v>0</v>
      </c>
      <c r="KE42" s="188">
        <f t="shared" si="415"/>
        <v>0</v>
      </c>
      <c r="KF42" s="188">
        <f t="shared" si="416"/>
        <v>0</v>
      </c>
      <c r="KG42" s="188">
        <f t="shared" si="417"/>
        <v>0</v>
      </c>
      <c r="KH42" s="188">
        <f t="shared" si="418"/>
        <v>0</v>
      </c>
      <c r="KI42" s="188">
        <f t="shared" si="419"/>
        <v>0</v>
      </c>
      <c r="KJ42" s="188">
        <f t="shared" si="420"/>
        <v>0</v>
      </c>
      <c r="KK42" s="188">
        <f t="shared" si="421"/>
        <v>0</v>
      </c>
      <c r="KL42" s="188">
        <f t="shared" si="422"/>
        <v>0</v>
      </c>
      <c r="KM42" s="188">
        <f t="shared" si="423"/>
        <v>0</v>
      </c>
      <c r="KN42" s="188">
        <f t="shared" si="424"/>
        <v>0</v>
      </c>
      <c r="KO42" s="188">
        <f t="shared" si="425"/>
        <v>0</v>
      </c>
      <c r="KP42" s="188">
        <f t="shared" si="426"/>
        <v>0</v>
      </c>
      <c r="KQ42" s="188">
        <f t="shared" si="427"/>
        <v>0</v>
      </c>
      <c r="KR42" s="188">
        <f t="shared" si="428"/>
        <v>0</v>
      </c>
      <c r="KS42" s="188">
        <f t="shared" si="429"/>
        <v>0</v>
      </c>
      <c r="KT42" s="188">
        <f t="shared" si="430"/>
        <v>0</v>
      </c>
      <c r="KU42" s="188">
        <f t="shared" si="431"/>
        <v>0</v>
      </c>
    </row>
    <row r="43" spans="1:307" s="95" customFormat="1" ht="15.6" x14ac:dyDescent="0.3">
      <c r="A43" s="157" t="s">
        <v>86</v>
      </c>
      <c r="B43" s="112" t="s">
        <v>781</v>
      </c>
      <c r="C43" s="112" t="s">
        <v>755</v>
      </c>
      <c r="D43" s="113"/>
      <c r="E43" s="113" t="s">
        <v>118</v>
      </c>
      <c r="F43" s="113">
        <v>1</v>
      </c>
      <c r="G43" s="114">
        <v>145600</v>
      </c>
      <c r="H43" s="115"/>
      <c r="I43" s="116">
        <v>0.107</v>
      </c>
      <c r="J43" s="114">
        <v>85</v>
      </c>
      <c r="K43" s="117">
        <v>43703</v>
      </c>
      <c r="L43" s="118">
        <v>46022</v>
      </c>
      <c r="M43" s="119"/>
      <c r="N43" s="186">
        <f t="shared" si="654"/>
        <v>13689.192328767123</v>
      </c>
      <c r="O43" s="186">
        <f t="shared" si="654"/>
        <v>12364.431780821918</v>
      </c>
      <c r="P43" s="186">
        <f t="shared" si="654"/>
        <v>13689.192328767123</v>
      </c>
      <c r="Q43" s="186">
        <f t="shared" si="654"/>
        <v>13247.605479452055</v>
      </c>
      <c r="R43" s="186">
        <f t="shared" si="654"/>
        <v>13689.192328767123</v>
      </c>
      <c r="S43" s="186">
        <f t="shared" si="654"/>
        <v>13247.605479452055</v>
      </c>
      <c r="T43" s="186">
        <f t="shared" si="654"/>
        <v>13689.192328767123</v>
      </c>
      <c r="U43" s="186">
        <f t="shared" si="654"/>
        <v>13689.192328767123</v>
      </c>
      <c r="V43" s="186">
        <f t="shared" si="654"/>
        <v>13247.605479452055</v>
      </c>
      <c r="W43" s="186">
        <f t="shared" si="654"/>
        <v>13689.192328767123</v>
      </c>
      <c r="X43" s="186">
        <f t="shared" si="654"/>
        <v>13247.605479452055</v>
      </c>
      <c r="Y43" s="186">
        <f t="shared" si="654"/>
        <v>13689.192328767123</v>
      </c>
      <c r="Z43" s="186">
        <f t="shared" si="654"/>
        <v>13689.192328767123</v>
      </c>
      <c r="AA43" s="186">
        <f t="shared" si="654"/>
        <v>12364.431780821918</v>
      </c>
      <c r="AB43" s="186">
        <f t="shared" si="654"/>
        <v>13689.192328767123</v>
      </c>
      <c r="AC43" s="186">
        <f t="shared" si="654"/>
        <v>13247.605479452055</v>
      </c>
      <c r="AD43" s="186">
        <f t="shared" si="652"/>
        <v>13689.192328767123</v>
      </c>
      <c r="AE43" s="186">
        <f t="shared" si="652"/>
        <v>13247.605479452055</v>
      </c>
      <c r="AF43" s="186">
        <f t="shared" si="652"/>
        <v>13689.192328767123</v>
      </c>
      <c r="AG43" s="186">
        <f t="shared" si="652"/>
        <v>13689.192328767123</v>
      </c>
      <c r="AH43" s="186">
        <f t="shared" si="652"/>
        <v>13247.605479452055</v>
      </c>
      <c r="AI43" s="186">
        <f t="shared" si="652"/>
        <v>13689.192328767123</v>
      </c>
      <c r="AJ43" s="186">
        <f t="shared" si="652"/>
        <v>13247.605479452055</v>
      </c>
      <c r="AK43" s="186">
        <f t="shared" si="652"/>
        <v>13689.192328767123</v>
      </c>
      <c r="AL43" s="186">
        <f t="shared" si="652"/>
        <v>13689.192328767123</v>
      </c>
      <c r="AM43" s="186">
        <f t="shared" si="652"/>
        <v>12806.018630136987</v>
      </c>
      <c r="AN43" s="186">
        <f t="shared" si="652"/>
        <v>13689.192328767123</v>
      </c>
      <c r="AO43" s="186">
        <f t="shared" si="652"/>
        <v>13247.605479452055</v>
      </c>
      <c r="AP43" s="186">
        <f t="shared" si="652"/>
        <v>13689.192328767123</v>
      </c>
      <c r="AQ43" s="186">
        <f t="shared" si="652"/>
        <v>13247.605479452055</v>
      </c>
      <c r="AR43" s="186">
        <f t="shared" si="1093"/>
        <v>13689.192328767123</v>
      </c>
      <c r="AS43" s="186">
        <f t="shared" si="1093"/>
        <v>13689.192328767123</v>
      </c>
      <c r="AT43" s="186">
        <f t="shared" si="1093"/>
        <v>13247.605479452055</v>
      </c>
      <c r="AU43" s="186">
        <f t="shared" si="1093"/>
        <v>13689.192328767123</v>
      </c>
      <c r="AV43" s="186">
        <f t="shared" si="1093"/>
        <v>13247.605479452055</v>
      </c>
      <c r="AW43" s="186">
        <f t="shared" si="1093"/>
        <v>13689.192328767123</v>
      </c>
      <c r="AX43" s="186">
        <f t="shared" si="1093"/>
        <v>13689.192328767123</v>
      </c>
      <c r="AY43" s="186">
        <f t="shared" si="1093"/>
        <v>12364.431780821918</v>
      </c>
      <c r="AZ43" s="186">
        <f t="shared" si="1093"/>
        <v>13689.192328767123</v>
      </c>
      <c r="BA43" s="186">
        <f t="shared" si="1093"/>
        <v>13247.605479452055</v>
      </c>
      <c r="BB43" s="186">
        <f t="shared" si="1093"/>
        <v>13689.192328767123</v>
      </c>
      <c r="BC43" s="186">
        <f t="shared" si="1093"/>
        <v>13247.605479452055</v>
      </c>
      <c r="BD43" s="186">
        <f t="shared" si="1093"/>
        <v>13689.192328767123</v>
      </c>
      <c r="BE43" s="186">
        <f t="shared" si="1093"/>
        <v>13689.192328767123</v>
      </c>
      <c r="BF43" s="186">
        <f t="shared" si="1093"/>
        <v>13247.605479452055</v>
      </c>
      <c r="BG43" s="186">
        <f t="shared" si="1093"/>
        <v>13689.192328767123</v>
      </c>
      <c r="BH43" s="186">
        <f t="shared" si="1094"/>
        <v>13247.605479452055</v>
      </c>
      <c r="BI43" s="186">
        <f t="shared" si="655"/>
        <v>13689.192328767123</v>
      </c>
      <c r="BJ43" s="186">
        <f t="shared" si="653"/>
        <v>0</v>
      </c>
      <c r="BK43" s="186">
        <f t="shared" si="653"/>
        <v>0</v>
      </c>
      <c r="BL43" s="186">
        <f t="shared" si="653"/>
        <v>0</v>
      </c>
      <c r="BM43" s="186">
        <f t="shared" si="653"/>
        <v>0</v>
      </c>
      <c r="BN43" s="186">
        <f t="shared" si="653"/>
        <v>0</v>
      </c>
      <c r="BO43" s="186">
        <f t="shared" si="653"/>
        <v>0</v>
      </c>
      <c r="BP43" s="186">
        <f t="shared" si="653"/>
        <v>0</v>
      </c>
      <c r="BQ43" s="186">
        <f t="shared" si="653"/>
        <v>0</v>
      </c>
      <c r="BR43" s="186">
        <f t="shared" si="653"/>
        <v>0</v>
      </c>
      <c r="BS43" s="186">
        <f t="shared" si="653"/>
        <v>0</v>
      </c>
      <c r="BT43" s="186">
        <f t="shared" si="653"/>
        <v>0</v>
      </c>
      <c r="BU43" s="186">
        <f t="shared" si="653"/>
        <v>0</v>
      </c>
      <c r="BV43" s="186">
        <f t="shared" si="435"/>
        <v>0</v>
      </c>
      <c r="BW43" s="186">
        <f t="shared" si="435"/>
        <v>0</v>
      </c>
      <c r="BX43" s="186">
        <f t="shared" si="435"/>
        <v>0</v>
      </c>
      <c r="BY43" s="186">
        <f t="shared" si="435"/>
        <v>0</v>
      </c>
      <c r="BZ43" s="186">
        <f t="shared" si="435"/>
        <v>0</v>
      </c>
      <c r="CA43" s="186">
        <f t="shared" si="435"/>
        <v>0</v>
      </c>
      <c r="CB43" s="186">
        <f t="shared" si="435"/>
        <v>0</v>
      </c>
      <c r="CC43" s="186">
        <f t="shared" si="435"/>
        <v>0</v>
      </c>
      <c r="CD43" s="186">
        <f t="shared" si="435"/>
        <v>0</v>
      </c>
      <c r="CE43" s="186">
        <f t="shared" si="435"/>
        <v>0</v>
      </c>
      <c r="CF43" s="186">
        <f t="shared" si="435"/>
        <v>0</v>
      </c>
      <c r="CG43" s="186">
        <f t="shared" si="435"/>
        <v>0</v>
      </c>
      <c r="CH43" s="186"/>
      <c r="CJ43" s="186">
        <f t="shared" si="216"/>
        <v>1</v>
      </c>
      <c r="CK43" s="186">
        <f t="shared" si="217"/>
        <v>1</v>
      </c>
      <c r="CL43" s="186">
        <f t="shared" si="218"/>
        <v>1</v>
      </c>
      <c r="CM43" s="186">
        <f t="shared" si="219"/>
        <v>1</v>
      </c>
      <c r="CN43" s="186">
        <f t="shared" si="220"/>
        <v>1</v>
      </c>
      <c r="CO43" s="186">
        <f t="shared" si="221"/>
        <v>1</v>
      </c>
      <c r="CP43" s="186">
        <f t="shared" si="222"/>
        <v>1</v>
      </c>
      <c r="CQ43" s="186">
        <f t="shared" si="223"/>
        <v>1</v>
      </c>
      <c r="CR43" s="186">
        <f t="shared" si="224"/>
        <v>1</v>
      </c>
      <c r="CS43" s="186">
        <f t="shared" si="225"/>
        <v>1</v>
      </c>
      <c r="CT43" s="186">
        <f t="shared" si="226"/>
        <v>1</v>
      </c>
      <c r="CU43" s="186">
        <f t="shared" si="227"/>
        <v>1</v>
      </c>
      <c r="CV43" s="186">
        <f t="shared" si="228"/>
        <v>1</v>
      </c>
      <c r="CW43" s="186">
        <f t="shared" si="229"/>
        <v>1</v>
      </c>
      <c r="CX43" s="186">
        <f t="shared" si="230"/>
        <v>1</v>
      </c>
      <c r="CY43" s="186">
        <f t="shared" si="231"/>
        <v>1</v>
      </c>
      <c r="CZ43" s="186">
        <f t="shared" si="232"/>
        <v>1</v>
      </c>
      <c r="DA43" s="186">
        <f t="shared" si="233"/>
        <v>1</v>
      </c>
      <c r="DB43" s="186">
        <f t="shared" si="234"/>
        <v>1</v>
      </c>
      <c r="DC43" s="186">
        <f t="shared" si="235"/>
        <v>1</v>
      </c>
      <c r="DD43" s="186">
        <f t="shared" si="236"/>
        <v>1</v>
      </c>
      <c r="DE43" s="186">
        <f t="shared" si="237"/>
        <v>1</v>
      </c>
      <c r="DF43" s="186">
        <f t="shared" si="238"/>
        <v>1</v>
      </c>
      <c r="DG43" s="186">
        <f t="shared" si="239"/>
        <v>1</v>
      </c>
      <c r="DH43" s="186">
        <f t="shared" si="240"/>
        <v>1</v>
      </c>
      <c r="DI43" s="186">
        <f t="shared" si="241"/>
        <v>1</v>
      </c>
      <c r="DJ43" s="186">
        <f t="shared" si="242"/>
        <v>1</v>
      </c>
      <c r="DK43" s="186">
        <f t="shared" si="243"/>
        <v>1</v>
      </c>
      <c r="DL43" s="186">
        <f t="shared" si="244"/>
        <v>1</v>
      </c>
      <c r="DM43" s="186">
        <f t="shared" si="245"/>
        <v>1</v>
      </c>
      <c r="DN43" s="186">
        <f t="shared" si="246"/>
        <v>1</v>
      </c>
      <c r="DO43" s="186">
        <f t="shared" si="247"/>
        <v>1</v>
      </c>
      <c r="DP43" s="186">
        <f t="shared" si="248"/>
        <v>1</v>
      </c>
      <c r="DQ43" s="186">
        <f t="shared" si="249"/>
        <v>1</v>
      </c>
      <c r="DR43" s="186">
        <f t="shared" si="250"/>
        <v>1</v>
      </c>
      <c r="DS43" s="186">
        <f t="shared" si="251"/>
        <v>1</v>
      </c>
      <c r="DT43" s="186">
        <f t="shared" si="252"/>
        <v>1</v>
      </c>
      <c r="DU43" s="186">
        <f t="shared" si="253"/>
        <v>1</v>
      </c>
      <c r="DV43" s="186">
        <f t="shared" si="254"/>
        <v>1</v>
      </c>
      <c r="DW43" s="186">
        <f t="shared" si="255"/>
        <v>1</v>
      </c>
      <c r="DX43" s="186">
        <f t="shared" si="256"/>
        <v>1</v>
      </c>
      <c r="DY43" s="186">
        <f t="shared" si="257"/>
        <v>1</v>
      </c>
      <c r="DZ43" s="186">
        <f t="shared" si="258"/>
        <v>1</v>
      </c>
      <c r="EA43" s="186">
        <f t="shared" si="259"/>
        <v>1</v>
      </c>
      <c r="EB43" s="186">
        <f t="shared" si="260"/>
        <v>1</v>
      </c>
      <c r="EC43" s="186">
        <f t="shared" si="261"/>
        <v>1</v>
      </c>
      <c r="ED43" s="186">
        <f t="shared" si="262"/>
        <v>1</v>
      </c>
      <c r="EE43" s="186">
        <f t="shared" si="263"/>
        <v>1</v>
      </c>
      <c r="EF43" s="186">
        <f t="shared" si="264"/>
        <v>0</v>
      </c>
      <c r="EG43" s="186">
        <f t="shared" si="265"/>
        <v>0</v>
      </c>
      <c r="EH43" s="186">
        <f t="shared" si="266"/>
        <v>0</v>
      </c>
      <c r="EI43" s="186">
        <f t="shared" si="267"/>
        <v>0</v>
      </c>
      <c r="EJ43" s="186">
        <f t="shared" si="268"/>
        <v>0</v>
      </c>
      <c r="EK43" s="186">
        <f t="shared" si="269"/>
        <v>0</v>
      </c>
      <c r="EL43" s="186">
        <f t="shared" si="270"/>
        <v>0</v>
      </c>
      <c r="EM43" s="186">
        <f t="shared" si="271"/>
        <v>0</v>
      </c>
      <c r="EN43" s="186">
        <f t="shared" si="272"/>
        <v>0</v>
      </c>
      <c r="EO43" s="186">
        <f t="shared" si="273"/>
        <v>0</v>
      </c>
      <c r="EP43" s="186">
        <f t="shared" si="274"/>
        <v>0</v>
      </c>
      <c r="EQ43" s="186">
        <f t="shared" si="275"/>
        <v>0</v>
      </c>
      <c r="ER43" s="186">
        <f t="shared" si="276"/>
        <v>0</v>
      </c>
      <c r="ES43" s="186">
        <f t="shared" si="277"/>
        <v>0</v>
      </c>
      <c r="ET43" s="186">
        <f t="shared" si="278"/>
        <v>0</v>
      </c>
      <c r="EU43" s="186">
        <f t="shared" si="279"/>
        <v>0</v>
      </c>
      <c r="EV43" s="186">
        <f t="shared" si="280"/>
        <v>0</v>
      </c>
      <c r="EW43" s="186">
        <f t="shared" si="281"/>
        <v>0</v>
      </c>
      <c r="EX43" s="186">
        <f t="shared" si="282"/>
        <v>0</v>
      </c>
      <c r="EY43" s="186">
        <f t="shared" si="283"/>
        <v>0</v>
      </c>
      <c r="EZ43" s="186">
        <f t="shared" si="284"/>
        <v>0</v>
      </c>
      <c r="FA43" s="186">
        <f t="shared" si="285"/>
        <v>0</v>
      </c>
      <c r="FB43" s="186">
        <f t="shared" si="286"/>
        <v>0</v>
      </c>
      <c r="FC43" s="186">
        <f t="shared" si="287"/>
        <v>0</v>
      </c>
      <c r="FE43" s="187">
        <f t="shared" si="288"/>
        <v>1</v>
      </c>
      <c r="FF43" s="187">
        <f t="shared" si="289"/>
        <v>1.0000000000000002</v>
      </c>
      <c r="FG43" s="187">
        <f t="shared" si="290"/>
        <v>1</v>
      </c>
      <c r="FH43" s="187">
        <f t="shared" si="291"/>
        <v>1</v>
      </c>
      <c r="FI43" s="187">
        <f t="shared" si="292"/>
        <v>1</v>
      </c>
      <c r="FJ43" s="187">
        <f t="shared" si="293"/>
        <v>1</v>
      </c>
      <c r="FK43" s="187">
        <f t="shared" si="294"/>
        <v>1</v>
      </c>
      <c r="FL43" s="187">
        <f t="shared" si="295"/>
        <v>1</v>
      </c>
      <c r="FM43" s="187">
        <f t="shared" si="296"/>
        <v>1</v>
      </c>
      <c r="FN43" s="187">
        <f t="shared" si="297"/>
        <v>1</v>
      </c>
      <c r="FO43" s="187">
        <f t="shared" si="298"/>
        <v>1</v>
      </c>
      <c r="FP43" s="187">
        <f t="shared" si="299"/>
        <v>1</v>
      </c>
      <c r="FQ43" s="187">
        <f t="shared" si="300"/>
        <v>1</v>
      </c>
      <c r="FR43" s="187">
        <f t="shared" si="301"/>
        <v>1.0000000000000002</v>
      </c>
      <c r="FS43" s="187">
        <f t="shared" si="302"/>
        <v>1</v>
      </c>
      <c r="FT43" s="187">
        <f t="shared" si="303"/>
        <v>1</v>
      </c>
      <c r="FU43" s="187">
        <f t="shared" si="304"/>
        <v>1</v>
      </c>
      <c r="FV43" s="187">
        <f t="shared" si="305"/>
        <v>1</v>
      </c>
      <c r="FW43" s="187">
        <f t="shared" si="306"/>
        <v>1</v>
      </c>
      <c r="FX43" s="187">
        <f t="shared" si="307"/>
        <v>1</v>
      </c>
      <c r="FY43" s="187">
        <f t="shared" si="308"/>
        <v>1</v>
      </c>
      <c r="FZ43" s="187">
        <f t="shared" si="309"/>
        <v>1</v>
      </c>
      <c r="GA43" s="187">
        <f t="shared" si="310"/>
        <v>1</v>
      </c>
      <c r="GB43" s="187">
        <f t="shared" si="311"/>
        <v>1</v>
      </c>
      <c r="GC43" s="187">
        <f t="shared" si="312"/>
        <v>1</v>
      </c>
      <c r="GD43" s="187">
        <f t="shared" si="313"/>
        <v>1.0000000000000002</v>
      </c>
      <c r="GE43" s="187">
        <f t="shared" si="314"/>
        <v>1</v>
      </c>
      <c r="GF43" s="187">
        <f t="shared" si="315"/>
        <v>1</v>
      </c>
      <c r="GG43" s="187">
        <f t="shared" si="316"/>
        <v>1</v>
      </c>
      <c r="GH43" s="187">
        <f t="shared" si="317"/>
        <v>1</v>
      </c>
      <c r="GI43" s="187">
        <f t="shared" si="318"/>
        <v>1</v>
      </c>
      <c r="GJ43" s="187">
        <f t="shared" si="319"/>
        <v>1</v>
      </c>
      <c r="GK43" s="187">
        <f t="shared" si="320"/>
        <v>1</v>
      </c>
      <c r="GL43" s="187">
        <f t="shared" si="321"/>
        <v>1</v>
      </c>
      <c r="GM43" s="187">
        <f t="shared" si="322"/>
        <v>1</v>
      </c>
      <c r="GN43" s="187">
        <f t="shared" si="323"/>
        <v>1</v>
      </c>
      <c r="GO43" s="187">
        <f t="shared" si="324"/>
        <v>1</v>
      </c>
      <c r="GP43" s="187">
        <f t="shared" si="325"/>
        <v>1.0000000000000002</v>
      </c>
      <c r="GQ43" s="187">
        <f t="shared" si="326"/>
        <v>1</v>
      </c>
      <c r="GR43" s="187">
        <f t="shared" si="327"/>
        <v>1</v>
      </c>
      <c r="GS43" s="187">
        <f t="shared" si="328"/>
        <v>1</v>
      </c>
      <c r="GT43" s="187">
        <f t="shared" si="329"/>
        <v>1</v>
      </c>
      <c r="GU43" s="187">
        <f t="shared" si="330"/>
        <v>1</v>
      </c>
      <c r="GV43" s="187">
        <f t="shared" si="331"/>
        <v>1</v>
      </c>
      <c r="GW43" s="187">
        <f t="shared" si="332"/>
        <v>1</v>
      </c>
      <c r="GX43" s="187">
        <f t="shared" si="333"/>
        <v>1</v>
      </c>
      <c r="GY43" s="187">
        <f t="shared" si="334"/>
        <v>1</v>
      </c>
      <c r="GZ43" s="187">
        <f t="shared" si="335"/>
        <v>1</v>
      </c>
      <c r="HA43" s="187">
        <f t="shared" si="336"/>
        <v>0</v>
      </c>
      <c r="HB43" s="187">
        <f t="shared" si="337"/>
        <v>0</v>
      </c>
      <c r="HC43" s="187">
        <f t="shared" si="338"/>
        <v>0</v>
      </c>
      <c r="HD43" s="187">
        <f t="shared" si="339"/>
        <v>0</v>
      </c>
      <c r="HE43" s="187">
        <f t="shared" si="340"/>
        <v>0</v>
      </c>
      <c r="HF43" s="187">
        <f t="shared" si="341"/>
        <v>0</v>
      </c>
      <c r="HG43" s="187">
        <f t="shared" si="342"/>
        <v>0</v>
      </c>
      <c r="HH43" s="187">
        <f t="shared" si="343"/>
        <v>0</v>
      </c>
      <c r="HI43" s="187">
        <f t="shared" si="344"/>
        <v>0</v>
      </c>
      <c r="HJ43" s="187">
        <f t="shared" si="345"/>
        <v>0</v>
      </c>
      <c r="HK43" s="187">
        <f t="shared" si="346"/>
        <v>0</v>
      </c>
      <c r="HL43" s="187">
        <f t="shared" si="347"/>
        <v>0</v>
      </c>
      <c r="HM43" s="187">
        <f t="shared" si="348"/>
        <v>0</v>
      </c>
      <c r="HN43" s="187">
        <f t="shared" si="349"/>
        <v>0</v>
      </c>
      <c r="HO43" s="187">
        <f t="shared" si="350"/>
        <v>0</v>
      </c>
      <c r="HP43" s="187">
        <f t="shared" si="351"/>
        <v>0</v>
      </c>
      <c r="HQ43" s="187">
        <f t="shared" si="352"/>
        <v>0</v>
      </c>
      <c r="HR43" s="187">
        <f t="shared" si="353"/>
        <v>0</v>
      </c>
      <c r="HS43" s="187">
        <f t="shared" si="354"/>
        <v>0</v>
      </c>
      <c r="HT43" s="187">
        <f t="shared" si="355"/>
        <v>0</v>
      </c>
      <c r="HU43" s="187">
        <f t="shared" si="356"/>
        <v>0</v>
      </c>
      <c r="HV43" s="187">
        <f t="shared" si="357"/>
        <v>0</v>
      </c>
      <c r="HW43" s="187">
        <f t="shared" si="358"/>
        <v>0</v>
      </c>
      <c r="HX43" s="187">
        <f t="shared" si="359"/>
        <v>0</v>
      </c>
      <c r="HY43" s="187"/>
      <c r="IB43" s="188">
        <f t="shared" si="360"/>
        <v>85</v>
      </c>
      <c r="IC43" s="188">
        <f t="shared" si="361"/>
        <v>85</v>
      </c>
      <c r="ID43" s="188">
        <f t="shared" si="362"/>
        <v>85</v>
      </c>
      <c r="IE43" s="188">
        <f t="shared" si="363"/>
        <v>85</v>
      </c>
      <c r="IF43" s="188">
        <f t="shared" si="364"/>
        <v>85</v>
      </c>
      <c r="IG43" s="188">
        <f t="shared" si="365"/>
        <v>85</v>
      </c>
      <c r="IH43" s="188">
        <f t="shared" si="366"/>
        <v>85</v>
      </c>
      <c r="II43" s="188">
        <f t="shared" si="367"/>
        <v>85</v>
      </c>
      <c r="IJ43" s="188">
        <f t="shared" si="368"/>
        <v>85</v>
      </c>
      <c r="IK43" s="188">
        <f t="shared" si="369"/>
        <v>85</v>
      </c>
      <c r="IL43" s="188">
        <f t="shared" si="370"/>
        <v>85</v>
      </c>
      <c r="IM43" s="188">
        <f t="shared" si="371"/>
        <v>85</v>
      </c>
      <c r="IN43" s="188">
        <f t="shared" si="372"/>
        <v>85</v>
      </c>
      <c r="IO43" s="188">
        <f t="shared" si="373"/>
        <v>85</v>
      </c>
      <c r="IP43" s="188">
        <f t="shared" si="374"/>
        <v>85</v>
      </c>
      <c r="IQ43" s="188">
        <f t="shared" si="375"/>
        <v>85</v>
      </c>
      <c r="IR43" s="188">
        <f t="shared" si="376"/>
        <v>85</v>
      </c>
      <c r="IS43" s="188">
        <f t="shared" si="377"/>
        <v>85</v>
      </c>
      <c r="IT43" s="188">
        <f t="shared" si="378"/>
        <v>85</v>
      </c>
      <c r="IU43" s="188">
        <f t="shared" si="379"/>
        <v>85</v>
      </c>
      <c r="IV43" s="188">
        <f t="shared" si="380"/>
        <v>85</v>
      </c>
      <c r="IW43" s="188">
        <f t="shared" si="381"/>
        <v>85</v>
      </c>
      <c r="IX43" s="188">
        <f t="shared" si="382"/>
        <v>85</v>
      </c>
      <c r="IY43" s="188">
        <f t="shared" si="383"/>
        <v>85</v>
      </c>
      <c r="IZ43" s="188">
        <f t="shared" si="384"/>
        <v>85</v>
      </c>
      <c r="JA43" s="188">
        <f t="shared" si="385"/>
        <v>85</v>
      </c>
      <c r="JB43" s="188">
        <f t="shared" si="386"/>
        <v>85</v>
      </c>
      <c r="JC43" s="188">
        <f t="shared" si="387"/>
        <v>85</v>
      </c>
      <c r="JD43" s="188">
        <f t="shared" si="388"/>
        <v>85</v>
      </c>
      <c r="JE43" s="188">
        <f t="shared" si="389"/>
        <v>85</v>
      </c>
      <c r="JF43" s="188">
        <f t="shared" si="390"/>
        <v>85</v>
      </c>
      <c r="JG43" s="188">
        <f t="shared" si="391"/>
        <v>85</v>
      </c>
      <c r="JH43" s="188">
        <f t="shared" si="392"/>
        <v>85</v>
      </c>
      <c r="JI43" s="188">
        <f t="shared" si="393"/>
        <v>85</v>
      </c>
      <c r="JJ43" s="188">
        <f t="shared" si="394"/>
        <v>85</v>
      </c>
      <c r="JK43" s="188">
        <f t="shared" si="395"/>
        <v>85</v>
      </c>
      <c r="JL43" s="188">
        <f t="shared" si="396"/>
        <v>85</v>
      </c>
      <c r="JM43" s="188">
        <f t="shared" si="397"/>
        <v>85</v>
      </c>
      <c r="JN43" s="188">
        <f t="shared" si="398"/>
        <v>85</v>
      </c>
      <c r="JO43" s="188">
        <f t="shared" si="399"/>
        <v>85</v>
      </c>
      <c r="JP43" s="188">
        <f t="shared" si="400"/>
        <v>85</v>
      </c>
      <c r="JQ43" s="188">
        <f t="shared" si="401"/>
        <v>85</v>
      </c>
      <c r="JR43" s="188">
        <f t="shared" si="402"/>
        <v>85</v>
      </c>
      <c r="JS43" s="188">
        <f t="shared" si="403"/>
        <v>85</v>
      </c>
      <c r="JT43" s="188">
        <f t="shared" si="404"/>
        <v>85</v>
      </c>
      <c r="JU43" s="188">
        <f t="shared" si="405"/>
        <v>85</v>
      </c>
      <c r="JV43" s="188">
        <f t="shared" si="406"/>
        <v>85</v>
      </c>
      <c r="JW43" s="188">
        <f t="shared" si="407"/>
        <v>85</v>
      </c>
      <c r="JX43" s="188">
        <f t="shared" si="408"/>
        <v>0</v>
      </c>
      <c r="JY43" s="188">
        <f t="shared" si="409"/>
        <v>0</v>
      </c>
      <c r="JZ43" s="188">
        <f t="shared" si="410"/>
        <v>0</v>
      </c>
      <c r="KA43" s="188">
        <f t="shared" si="411"/>
        <v>0</v>
      </c>
      <c r="KB43" s="188">
        <f t="shared" si="412"/>
        <v>0</v>
      </c>
      <c r="KC43" s="188">
        <f t="shared" si="413"/>
        <v>0</v>
      </c>
      <c r="KD43" s="188">
        <f t="shared" si="414"/>
        <v>0</v>
      </c>
      <c r="KE43" s="188">
        <f t="shared" si="415"/>
        <v>0</v>
      </c>
      <c r="KF43" s="188">
        <f t="shared" si="416"/>
        <v>0</v>
      </c>
      <c r="KG43" s="188">
        <f t="shared" si="417"/>
        <v>0</v>
      </c>
      <c r="KH43" s="188">
        <f t="shared" si="418"/>
        <v>0</v>
      </c>
      <c r="KI43" s="188">
        <f t="shared" si="419"/>
        <v>0</v>
      </c>
      <c r="KJ43" s="188">
        <f t="shared" si="420"/>
        <v>0</v>
      </c>
      <c r="KK43" s="188">
        <f t="shared" si="421"/>
        <v>0</v>
      </c>
      <c r="KL43" s="188">
        <f t="shared" si="422"/>
        <v>0</v>
      </c>
      <c r="KM43" s="188">
        <f t="shared" si="423"/>
        <v>0</v>
      </c>
      <c r="KN43" s="188">
        <f t="shared" si="424"/>
        <v>0</v>
      </c>
      <c r="KO43" s="188">
        <f t="shared" si="425"/>
        <v>0</v>
      </c>
      <c r="KP43" s="188">
        <f t="shared" si="426"/>
        <v>0</v>
      </c>
      <c r="KQ43" s="188">
        <f t="shared" si="427"/>
        <v>0</v>
      </c>
      <c r="KR43" s="188">
        <f t="shared" si="428"/>
        <v>0</v>
      </c>
      <c r="KS43" s="188">
        <f t="shared" si="429"/>
        <v>0</v>
      </c>
      <c r="KT43" s="188">
        <f t="shared" si="430"/>
        <v>0</v>
      </c>
      <c r="KU43" s="188">
        <f t="shared" si="431"/>
        <v>0</v>
      </c>
    </row>
    <row r="44" spans="1:307" s="95" customFormat="1" ht="15.6" x14ac:dyDescent="0.3">
      <c r="A44" s="157" t="s">
        <v>86</v>
      </c>
      <c r="B44" s="112" t="s">
        <v>612</v>
      </c>
      <c r="C44" s="112" t="s">
        <v>755</v>
      </c>
      <c r="D44" s="113"/>
      <c r="E44" s="113" t="s">
        <v>118</v>
      </c>
      <c r="F44" s="113">
        <v>1</v>
      </c>
      <c r="G44" s="114">
        <v>156000</v>
      </c>
      <c r="H44" s="115"/>
      <c r="I44" s="116">
        <v>0.107</v>
      </c>
      <c r="J44" s="114">
        <v>85</v>
      </c>
      <c r="K44" s="117">
        <v>43745</v>
      </c>
      <c r="L44" s="118">
        <v>46022</v>
      </c>
      <c r="M44" s="119"/>
      <c r="N44" s="186">
        <f t="shared" si="654"/>
        <v>14666.991780821916</v>
      </c>
      <c r="O44" s="186">
        <f t="shared" si="654"/>
        <v>13247.605479452055</v>
      </c>
      <c r="P44" s="186">
        <f t="shared" si="654"/>
        <v>14666.991780821916</v>
      </c>
      <c r="Q44" s="186">
        <f t="shared" si="654"/>
        <v>14193.863013698628</v>
      </c>
      <c r="R44" s="186">
        <f t="shared" si="654"/>
        <v>14666.991780821916</v>
      </c>
      <c r="S44" s="186">
        <f t="shared" si="654"/>
        <v>14193.863013698628</v>
      </c>
      <c r="T44" s="186">
        <f t="shared" si="654"/>
        <v>14666.991780821916</v>
      </c>
      <c r="U44" s="186">
        <f t="shared" si="654"/>
        <v>14666.991780821916</v>
      </c>
      <c r="V44" s="186">
        <f t="shared" si="654"/>
        <v>14193.863013698628</v>
      </c>
      <c r="W44" s="186">
        <f t="shared" si="654"/>
        <v>14666.991780821916</v>
      </c>
      <c r="X44" s="186">
        <f t="shared" si="654"/>
        <v>14193.863013698628</v>
      </c>
      <c r="Y44" s="186">
        <f t="shared" si="654"/>
        <v>14666.991780821916</v>
      </c>
      <c r="Z44" s="186">
        <f t="shared" si="654"/>
        <v>14666.991780821916</v>
      </c>
      <c r="AA44" s="186">
        <f t="shared" si="654"/>
        <v>13247.605479452055</v>
      </c>
      <c r="AB44" s="186">
        <f t="shared" si="654"/>
        <v>14666.991780821916</v>
      </c>
      <c r="AC44" s="186">
        <f t="shared" si="654"/>
        <v>14193.863013698628</v>
      </c>
      <c r="AD44" s="186">
        <f t="shared" si="652"/>
        <v>14666.991780821916</v>
      </c>
      <c r="AE44" s="186">
        <f t="shared" si="652"/>
        <v>14193.863013698628</v>
      </c>
      <c r="AF44" s="186">
        <f t="shared" si="652"/>
        <v>14666.991780821916</v>
      </c>
      <c r="AG44" s="186">
        <f t="shared" si="652"/>
        <v>14666.991780821916</v>
      </c>
      <c r="AH44" s="186">
        <f t="shared" si="652"/>
        <v>14193.863013698628</v>
      </c>
      <c r="AI44" s="186">
        <f t="shared" si="652"/>
        <v>14666.991780821916</v>
      </c>
      <c r="AJ44" s="186">
        <f t="shared" si="652"/>
        <v>14193.863013698628</v>
      </c>
      <c r="AK44" s="186">
        <f t="shared" si="652"/>
        <v>14666.991780821916</v>
      </c>
      <c r="AL44" s="186">
        <f t="shared" si="652"/>
        <v>14666.991780821916</v>
      </c>
      <c r="AM44" s="186">
        <f t="shared" si="652"/>
        <v>13720.734246575345</v>
      </c>
      <c r="AN44" s="186">
        <f t="shared" si="652"/>
        <v>14666.991780821916</v>
      </c>
      <c r="AO44" s="186">
        <f t="shared" si="652"/>
        <v>14193.863013698628</v>
      </c>
      <c r="AP44" s="186">
        <f t="shared" si="652"/>
        <v>14666.991780821916</v>
      </c>
      <c r="AQ44" s="186">
        <f t="shared" si="652"/>
        <v>14193.863013698628</v>
      </c>
      <c r="AR44" s="186">
        <f t="shared" si="1093"/>
        <v>14666.991780821916</v>
      </c>
      <c r="AS44" s="186">
        <f t="shared" si="1093"/>
        <v>14666.991780821916</v>
      </c>
      <c r="AT44" s="186">
        <f t="shared" si="1093"/>
        <v>14193.863013698628</v>
      </c>
      <c r="AU44" s="186">
        <f t="shared" si="1093"/>
        <v>14666.991780821916</v>
      </c>
      <c r="AV44" s="186">
        <f t="shared" si="1093"/>
        <v>14193.863013698628</v>
      </c>
      <c r="AW44" s="186">
        <f t="shared" si="1093"/>
        <v>14666.991780821916</v>
      </c>
      <c r="AX44" s="186">
        <f t="shared" si="1093"/>
        <v>14666.991780821916</v>
      </c>
      <c r="AY44" s="186">
        <f t="shared" si="1093"/>
        <v>13247.605479452055</v>
      </c>
      <c r="AZ44" s="186">
        <f t="shared" si="1093"/>
        <v>14666.991780821916</v>
      </c>
      <c r="BA44" s="186">
        <f t="shared" si="1093"/>
        <v>14193.863013698628</v>
      </c>
      <c r="BB44" s="186">
        <f t="shared" si="1093"/>
        <v>14666.991780821916</v>
      </c>
      <c r="BC44" s="186">
        <f t="shared" si="1093"/>
        <v>14193.863013698628</v>
      </c>
      <c r="BD44" s="186">
        <f t="shared" si="1093"/>
        <v>14666.991780821916</v>
      </c>
      <c r="BE44" s="186">
        <f t="shared" si="1093"/>
        <v>14666.991780821916</v>
      </c>
      <c r="BF44" s="186">
        <f t="shared" si="1093"/>
        <v>14193.863013698628</v>
      </c>
      <c r="BG44" s="186">
        <f t="shared" si="1093"/>
        <v>14666.991780821916</v>
      </c>
      <c r="BH44" s="186">
        <f t="shared" si="1094"/>
        <v>14193.863013698628</v>
      </c>
      <c r="BI44" s="186">
        <f t="shared" si="655"/>
        <v>14666.991780821916</v>
      </c>
      <c r="BJ44" s="186">
        <f t="shared" si="653"/>
        <v>0</v>
      </c>
      <c r="BK44" s="186">
        <f t="shared" si="653"/>
        <v>0</v>
      </c>
      <c r="BL44" s="186">
        <f t="shared" si="653"/>
        <v>0</v>
      </c>
      <c r="BM44" s="186">
        <f t="shared" si="653"/>
        <v>0</v>
      </c>
      <c r="BN44" s="186">
        <f t="shared" si="653"/>
        <v>0</v>
      </c>
      <c r="BO44" s="186">
        <f t="shared" si="653"/>
        <v>0</v>
      </c>
      <c r="BP44" s="186">
        <f t="shared" si="653"/>
        <v>0</v>
      </c>
      <c r="BQ44" s="186">
        <f t="shared" si="653"/>
        <v>0</v>
      </c>
      <c r="BR44" s="186">
        <f t="shared" si="653"/>
        <v>0</v>
      </c>
      <c r="BS44" s="186">
        <f t="shared" si="653"/>
        <v>0</v>
      </c>
      <c r="BT44" s="186">
        <f t="shared" si="653"/>
        <v>0</v>
      </c>
      <c r="BU44" s="186">
        <f t="shared" si="653"/>
        <v>0</v>
      </c>
      <c r="BV44" s="186">
        <f t="shared" si="435"/>
        <v>0</v>
      </c>
      <c r="BW44" s="186">
        <f t="shared" si="435"/>
        <v>0</v>
      </c>
      <c r="BX44" s="186">
        <f t="shared" si="435"/>
        <v>0</v>
      </c>
      <c r="BY44" s="186">
        <f t="shared" si="435"/>
        <v>0</v>
      </c>
      <c r="BZ44" s="186">
        <f t="shared" si="435"/>
        <v>0</v>
      </c>
      <c r="CA44" s="186">
        <f t="shared" si="435"/>
        <v>0</v>
      </c>
      <c r="CB44" s="186">
        <f t="shared" si="435"/>
        <v>0</v>
      </c>
      <c r="CC44" s="186">
        <f t="shared" si="435"/>
        <v>0</v>
      </c>
      <c r="CD44" s="186">
        <f t="shared" si="435"/>
        <v>0</v>
      </c>
      <c r="CE44" s="186">
        <f t="shared" si="435"/>
        <v>0</v>
      </c>
      <c r="CF44" s="186">
        <f t="shared" ref="BV44:CG88" si="1095">IF($E44="PT",IF(AND($K44&lt;=CF$5,$L44&gt;CF$6),$G44*$H44*$F44,IF(AND($K44&gt;CF$5,$K44&lt;=CF$6),(CF$6-$K44+1)/CF$4*$G44*$F44*$H44,IF(AND($L44&gt;=CF$5,$L44&lt;=CF$6),($L44-CF$5+1)/CF$4*$G44*$F44*$H44,0)))*(1+$I44),IF(AND($K44&lt;=CF$5,$L44&gt;CF$6),CF$4/365*$G44*$F44,IF(AND($K44&gt;CF$5,$K44&lt;=CF$6),(CF$6-$K44+1)/365*$G44*$F44,IF(AND($L44&gt;=CF$5,$L44&lt;=CF$6),($L44-CF$5+1)/365*$G44*$F44,0)))*(1+$I44))</f>
        <v>0</v>
      </c>
      <c r="CG44" s="186">
        <f t="shared" si="1095"/>
        <v>0</v>
      </c>
      <c r="CH44" s="186"/>
      <c r="CJ44" s="186">
        <f t="shared" si="216"/>
        <v>1</v>
      </c>
      <c r="CK44" s="186">
        <f t="shared" si="217"/>
        <v>1</v>
      </c>
      <c r="CL44" s="186">
        <f t="shared" si="218"/>
        <v>1</v>
      </c>
      <c r="CM44" s="186">
        <f t="shared" si="219"/>
        <v>1</v>
      </c>
      <c r="CN44" s="186">
        <f t="shared" si="220"/>
        <v>1</v>
      </c>
      <c r="CO44" s="186">
        <f t="shared" si="221"/>
        <v>1</v>
      </c>
      <c r="CP44" s="186">
        <f t="shared" si="222"/>
        <v>1</v>
      </c>
      <c r="CQ44" s="186">
        <f t="shared" si="223"/>
        <v>1</v>
      </c>
      <c r="CR44" s="186">
        <f t="shared" si="224"/>
        <v>1</v>
      </c>
      <c r="CS44" s="186">
        <f t="shared" si="225"/>
        <v>1</v>
      </c>
      <c r="CT44" s="186">
        <f t="shared" si="226"/>
        <v>1</v>
      </c>
      <c r="CU44" s="186">
        <f t="shared" si="227"/>
        <v>1</v>
      </c>
      <c r="CV44" s="186">
        <f t="shared" si="228"/>
        <v>1</v>
      </c>
      <c r="CW44" s="186">
        <f t="shared" si="229"/>
        <v>1</v>
      </c>
      <c r="CX44" s="186">
        <f t="shared" si="230"/>
        <v>1</v>
      </c>
      <c r="CY44" s="186">
        <f t="shared" si="231"/>
        <v>1</v>
      </c>
      <c r="CZ44" s="186">
        <f t="shared" si="232"/>
        <v>1</v>
      </c>
      <c r="DA44" s="186">
        <f t="shared" si="233"/>
        <v>1</v>
      </c>
      <c r="DB44" s="186">
        <f t="shared" si="234"/>
        <v>1</v>
      </c>
      <c r="DC44" s="186">
        <f t="shared" si="235"/>
        <v>1</v>
      </c>
      <c r="DD44" s="186">
        <f t="shared" si="236"/>
        <v>1</v>
      </c>
      <c r="DE44" s="186">
        <f t="shared" si="237"/>
        <v>1</v>
      </c>
      <c r="DF44" s="186">
        <f t="shared" si="238"/>
        <v>1</v>
      </c>
      <c r="DG44" s="186">
        <f t="shared" si="239"/>
        <v>1</v>
      </c>
      <c r="DH44" s="186">
        <f t="shared" si="240"/>
        <v>1</v>
      </c>
      <c r="DI44" s="186">
        <f t="shared" si="241"/>
        <v>1</v>
      </c>
      <c r="DJ44" s="186">
        <f t="shared" si="242"/>
        <v>1</v>
      </c>
      <c r="DK44" s="186">
        <f t="shared" si="243"/>
        <v>1</v>
      </c>
      <c r="DL44" s="186">
        <f t="shared" si="244"/>
        <v>1</v>
      </c>
      <c r="DM44" s="186">
        <f t="shared" si="245"/>
        <v>1</v>
      </c>
      <c r="DN44" s="186">
        <f t="shared" si="246"/>
        <v>1</v>
      </c>
      <c r="DO44" s="186">
        <f t="shared" si="247"/>
        <v>1</v>
      </c>
      <c r="DP44" s="186">
        <f t="shared" si="248"/>
        <v>1</v>
      </c>
      <c r="DQ44" s="186">
        <f t="shared" si="249"/>
        <v>1</v>
      </c>
      <c r="DR44" s="186">
        <f t="shared" si="250"/>
        <v>1</v>
      </c>
      <c r="DS44" s="186">
        <f t="shared" si="251"/>
        <v>1</v>
      </c>
      <c r="DT44" s="186">
        <f t="shared" si="252"/>
        <v>1</v>
      </c>
      <c r="DU44" s="186">
        <f t="shared" si="253"/>
        <v>1</v>
      </c>
      <c r="DV44" s="186">
        <f t="shared" si="254"/>
        <v>1</v>
      </c>
      <c r="DW44" s="186">
        <f t="shared" si="255"/>
        <v>1</v>
      </c>
      <c r="DX44" s="186">
        <f t="shared" si="256"/>
        <v>1</v>
      </c>
      <c r="DY44" s="186">
        <f t="shared" si="257"/>
        <v>1</v>
      </c>
      <c r="DZ44" s="186">
        <f t="shared" si="258"/>
        <v>1</v>
      </c>
      <c r="EA44" s="186">
        <f t="shared" si="259"/>
        <v>1</v>
      </c>
      <c r="EB44" s="186">
        <f t="shared" si="260"/>
        <v>1</v>
      </c>
      <c r="EC44" s="186">
        <f t="shared" si="261"/>
        <v>1</v>
      </c>
      <c r="ED44" s="186">
        <f t="shared" si="262"/>
        <v>1</v>
      </c>
      <c r="EE44" s="186">
        <f t="shared" si="263"/>
        <v>1</v>
      </c>
      <c r="EF44" s="186">
        <f t="shared" si="264"/>
        <v>0</v>
      </c>
      <c r="EG44" s="186">
        <f t="shared" si="265"/>
        <v>0</v>
      </c>
      <c r="EH44" s="186">
        <f t="shared" si="266"/>
        <v>0</v>
      </c>
      <c r="EI44" s="186">
        <f t="shared" si="267"/>
        <v>0</v>
      </c>
      <c r="EJ44" s="186">
        <f t="shared" si="268"/>
        <v>0</v>
      </c>
      <c r="EK44" s="186">
        <f t="shared" si="269"/>
        <v>0</v>
      </c>
      <c r="EL44" s="186">
        <f t="shared" si="270"/>
        <v>0</v>
      </c>
      <c r="EM44" s="186">
        <f t="shared" si="271"/>
        <v>0</v>
      </c>
      <c r="EN44" s="186">
        <f t="shared" si="272"/>
        <v>0</v>
      </c>
      <c r="EO44" s="186">
        <f t="shared" si="273"/>
        <v>0</v>
      </c>
      <c r="EP44" s="186">
        <f t="shared" si="274"/>
        <v>0</v>
      </c>
      <c r="EQ44" s="186">
        <f t="shared" si="275"/>
        <v>0</v>
      </c>
      <c r="ER44" s="186">
        <f t="shared" si="276"/>
        <v>0</v>
      </c>
      <c r="ES44" s="186">
        <f t="shared" si="277"/>
        <v>0</v>
      </c>
      <c r="ET44" s="186">
        <f t="shared" si="278"/>
        <v>0</v>
      </c>
      <c r="EU44" s="186">
        <f t="shared" si="279"/>
        <v>0</v>
      </c>
      <c r="EV44" s="186">
        <f t="shared" si="280"/>
        <v>0</v>
      </c>
      <c r="EW44" s="186">
        <f t="shared" si="281"/>
        <v>0</v>
      </c>
      <c r="EX44" s="186">
        <f t="shared" si="282"/>
        <v>0</v>
      </c>
      <c r="EY44" s="186">
        <f t="shared" si="283"/>
        <v>0</v>
      </c>
      <c r="EZ44" s="186">
        <f t="shared" si="284"/>
        <v>0</v>
      </c>
      <c r="FA44" s="186">
        <f t="shared" si="285"/>
        <v>0</v>
      </c>
      <c r="FB44" s="186">
        <f t="shared" si="286"/>
        <v>0</v>
      </c>
      <c r="FC44" s="186">
        <f t="shared" si="287"/>
        <v>0</v>
      </c>
      <c r="FE44" s="187">
        <f t="shared" si="288"/>
        <v>0.99999999999999989</v>
      </c>
      <c r="FF44" s="187">
        <f t="shared" si="289"/>
        <v>1</v>
      </c>
      <c r="FG44" s="187">
        <f t="shared" si="290"/>
        <v>0.99999999999999989</v>
      </c>
      <c r="FH44" s="187">
        <f t="shared" si="291"/>
        <v>0.99999999999999989</v>
      </c>
      <c r="FI44" s="187">
        <f t="shared" si="292"/>
        <v>0.99999999999999989</v>
      </c>
      <c r="FJ44" s="187">
        <f t="shared" si="293"/>
        <v>0.99999999999999989</v>
      </c>
      <c r="FK44" s="187">
        <f t="shared" si="294"/>
        <v>0.99999999999999989</v>
      </c>
      <c r="FL44" s="187">
        <f t="shared" si="295"/>
        <v>0.99999999999999989</v>
      </c>
      <c r="FM44" s="187">
        <f t="shared" si="296"/>
        <v>0.99999999999999989</v>
      </c>
      <c r="FN44" s="187">
        <f t="shared" si="297"/>
        <v>0.99999999999999989</v>
      </c>
      <c r="FO44" s="187">
        <f t="shared" si="298"/>
        <v>0.99999999999999989</v>
      </c>
      <c r="FP44" s="187">
        <f t="shared" si="299"/>
        <v>0.99999999999999989</v>
      </c>
      <c r="FQ44" s="187">
        <f t="shared" si="300"/>
        <v>0.99999999999999989</v>
      </c>
      <c r="FR44" s="187">
        <f t="shared" si="301"/>
        <v>1</v>
      </c>
      <c r="FS44" s="187">
        <f t="shared" si="302"/>
        <v>0.99999999999999989</v>
      </c>
      <c r="FT44" s="187">
        <f t="shared" si="303"/>
        <v>0.99999999999999989</v>
      </c>
      <c r="FU44" s="187">
        <f t="shared" si="304"/>
        <v>0.99999999999999989</v>
      </c>
      <c r="FV44" s="187">
        <f t="shared" si="305"/>
        <v>0.99999999999999989</v>
      </c>
      <c r="FW44" s="187">
        <f t="shared" si="306"/>
        <v>0.99999999999999989</v>
      </c>
      <c r="FX44" s="187">
        <f t="shared" si="307"/>
        <v>0.99999999999999989</v>
      </c>
      <c r="FY44" s="187">
        <f t="shared" si="308"/>
        <v>0.99999999999999989</v>
      </c>
      <c r="FZ44" s="187">
        <f t="shared" si="309"/>
        <v>0.99999999999999989</v>
      </c>
      <c r="GA44" s="187">
        <f t="shared" si="310"/>
        <v>0.99999999999999989</v>
      </c>
      <c r="GB44" s="187">
        <f t="shared" si="311"/>
        <v>0.99999999999999989</v>
      </c>
      <c r="GC44" s="187">
        <f t="shared" si="312"/>
        <v>0.99999999999999989</v>
      </c>
      <c r="GD44" s="187">
        <f t="shared" si="313"/>
        <v>1.0000000000000002</v>
      </c>
      <c r="GE44" s="187">
        <f t="shared" si="314"/>
        <v>0.99999999999999989</v>
      </c>
      <c r="GF44" s="187">
        <f t="shared" si="315"/>
        <v>0.99999999999999989</v>
      </c>
      <c r="GG44" s="187">
        <f t="shared" si="316"/>
        <v>0.99999999999999989</v>
      </c>
      <c r="GH44" s="187">
        <f t="shared" si="317"/>
        <v>0.99999999999999989</v>
      </c>
      <c r="GI44" s="187">
        <f t="shared" si="318"/>
        <v>0.99999999999999989</v>
      </c>
      <c r="GJ44" s="187">
        <f t="shared" si="319"/>
        <v>0.99999999999999989</v>
      </c>
      <c r="GK44" s="187">
        <f t="shared" si="320"/>
        <v>0.99999999999999989</v>
      </c>
      <c r="GL44" s="187">
        <f t="shared" si="321"/>
        <v>0.99999999999999989</v>
      </c>
      <c r="GM44" s="187">
        <f t="shared" si="322"/>
        <v>0.99999999999999989</v>
      </c>
      <c r="GN44" s="187">
        <f t="shared" si="323"/>
        <v>0.99999999999999989</v>
      </c>
      <c r="GO44" s="187">
        <f t="shared" si="324"/>
        <v>0.99999999999999989</v>
      </c>
      <c r="GP44" s="187">
        <f t="shared" si="325"/>
        <v>1</v>
      </c>
      <c r="GQ44" s="187">
        <f t="shared" si="326"/>
        <v>0.99999999999999989</v>
      </c>
      <c r="GR44" s="187">
        <f t="shared" si="327"/>
        <v>0.99999999999999989</v>
      </c>
      <c r="GS44" s="187">
        <f t="shared" si="328"/>
        <v>0.99999999999999989</v>
      </c>
      <c r="GT44" s="187">
        <f t="shared" si="329"/>
        <v>0.99999999999999989</v>
      </c>
      <c r="GU44" s="187">
        <f t="shared" si="330"/>
        <v>0.99999999999999989</v>
      </c>
      <c r="GV44" s="187">
        <f t="shared" si="331"/>
        <v>0.99999999999999989</v>
      </c>
      <c r="GW44" s="187">
        <f t="shared" si="332"/>
        <v>0.99999999999999989</v>
      </c>
      <c r="GX44" s="187">
        <f t="shared" si="333"/>
        <v>0.99999999999999989</v>
      </c>
      <c r="GY44" s="187">
        <f t="shared" si="334"/>
        <v>0.99999999999999989</v>
      </c>
      <c r="GZ44" s="187">
        <f t="shared" si="335"/>
        <v>0.99999999999999989</v>
      </c>
      <c r="HA44" s="187">
        <f t="shared" si="336"/>
        <v>0</v>
      </c>
      <c r="HB44" s="187">
        <f t="shared" si="337"/>
        <v>0</v>
      </c>
      <c r="HC44" s="187">
        <f t="shared" si="338"/>
        <v>0</v>
      </c>
      <c r="HD44" s="187">
        <f t="shared" si="339"/>
        <v>0</v>
      </c>
      <c r="HE44" s="187">
        <f t="shared" si="340"/>
        <v>0</v>
      </c>
      <c r="HF44" s="187">
        <f t="shared" si="341"/>
        <v>0</v>
      </c>
      <c r="HG44" s="187">
        <f t="shared" si="342"/>
        <v>0</v>
      </c>
      <c r="HH44" s="187">
        <f t="shared" si="343"/>
        <v>0</v>
      </c>
      <c r="HI44" s="187">
        <f t="shared" si="344"/>
        <v>0</v>
      </c>
      <c r="HJ44" s="187">
        <f t="shared" si="345"/>
        <v>0</v>
      </c>
      <c r="HK44" s="187">
        <f t="shared" si="346"/>
        <v>0</v>
      </c>
      <c r="HL44" s="187">
        <f t="shared" si="347"/>
        <v>0</v>
      </c>
      <c r="HM44" s="187">
        <f t="shared" si="348"/>
        <v>0</v>
      </c>
      <c r="HN44" s="187">
        <f t="shared" si="349"/>
        <v>0</v>
      </c>
      <c r="HO44" s="187">
        <f t="shared" si="350"/>
        <v>0</v>
      </c>
      <c r="HP44" s="187">
        <f t="shared" si="351"/>
        <v>0</v>
      </c>
      <c r="HQ44" s="187">
        <f t="shared" si="352"/>
        <v>0</v>
      </c>
      <c r="HR44" s="187">
        <f t="shared" si="353"/>
        <v>0</v>
      </c>
      <c r="HS44" s="187">
        <f t="shared" si="354"/>
        <v>0</v>
      </c>
      <c r="HT44" s="187">
        <f t="shared" si="355"/>
        <v>0</v>
      </c>
      <c r="HU44" s="187">
        <f t="shared" si="356"/>
        <v>0</v>
      </c>
      <c r="HV44" s="187">
        <f t="shared" si="357"/>
        <v>0</v>
      </c>
      <c r="HW44" s="187">
        <f t="shared" si="358"/>
        <v>0</v>
      </c>
      <c r="HX44" s="187">
        <f t="shared" si="359"/>
        <v>0</v>
      </c>
      <c r="HY44" s="187"/>
      <c r="IB44" s="188">
        <f t="shared" si="360"/>
        <v>85</v>
      </c>
      <c r="IC44" s="188">
        <f t="shared" si="361"/>
        <v>85</v>
      </c>
      <c r="ID44" s="188">
        <f t="shared" si="362"/>
        <v>85</v>
      </c>
      <c r="IE44" s="188">
        <f t="shared" si="363"/>
        <v>85</v>
      </c>
      <c r="IF44" s="188">
        <f t="shared" si="364"/>
        <v>85</v>
      </c>
      <c r="IG44" s="188">
        <f t="shared" si="365"/>
        <v>85</v>
      </c>
      <c r="IH44" s="188">
        <f t="shared" si="366"/>
        <v>85</v>
      </c>
      <c r="II44" s="188">
        <f t="shared" si="367"/>
        <v>85</v>
      </c>
      <c r="IJ44" s="188">
        <f t="shared" si="368"/>
        <v>85</v>
      </c>
      <c r="IK44" s="188">
        <f t="shared" si="369"/>
        <v>85</v>
      </c>
      <c r="IL44" s="188">
        <f t="shared" si="370"/>
        <v>85</v>
      </c>
      <c r="IM44" s="188">
        <f t="shared" si="371"/>
        <v>85</v>
      </c>
      <c r="IN44" s="188">
        <f t="shared" si="372"/>
        <v>85</v>
      </c>
      <c r="IO44" s="188">
        <f t="shared" si="373"/>
        <v>85</v>
      </c>
      <c r="IP44" s="188">
        <f t="shared" si="374"/>
        <v>85</v>
      </c>
      <c r="IQ44" s="188">
        <f t="shared" si="375"/>
        <v>85</v>
      </c>
      <c r="IR44" s="188">
        <f t="shared" si="376"/>
        <v>85</v>
      </c>
      <c r="IS44" s="188">
        <f t="shared" si="377"/>
        <v>85</v>
      </c>
      <c r="IT44" s="188">
        <f t="shared" si="378"/>
        <v>85</v>
      </c>
      <c r="IU44" s="188">
        <f t="shared" si="379"/>
        <v>85</v>
      </c>
      <c r="IV44" s="188">
        <f t="shared" si="380"/>
        <v>85</v>
      </c>
      <c r="IW44" s="188">
        <f t="shared" si="381"/>
        <v>85</v>
      </c>
      <c r="IX44" s="188">
        <f t="shared" si="382"/>
        <v>85</v>
      </c>
      <c r="IY44" s="188">
        <f t="shared" si="383"/>
        <v>85</v>
      </c>
      <c r="IZ44" s="188">
        <f t="shared" si="384"/>
        <v>85</v>
      </c>
      <c r="JA44" s="188">
        <f t="shared" si="385"/>
        <v>85</v>
      </c>
      <c r="JB44" s="188">
        <f t="shared" si="386"/>
        <v>85</v>
      </c>
      <c r="JC44" s="188">
        <f t="shared" si="387"/>
        <v>85</v>
      </c>
      <c r="JD44" s="188">
        <f t="shared" si="388"/>
        <v>85</v>
      </c>
      <c r="JE44" s="188">
        <f t="shared" si="389"/>
        <v>85</v>
      </c>
      <c r="JF44" s="188">
        <f t="shared" si="390"/>
        <v>85</v>
      </c>
      <c r="JG44" s="188">
        <f t="shared" si="391"/>
        <v>85</v>
      </c>
      <c r="JH44" s="188">
        <f t="shared" si="392"/>
        <v>85</v>
      </c>
      <c r="JI44" s="188">
        <f t="shared" si="393"/>
        <v>85</v>
      </c>
      <c r="JJ44" s="188">
        <f t="shared" si="394"/>
        <v>85</v>
      </c>
      <c r="JK44" s="188">
        <f t="shared" si="395"/>
        <v>85</v>
      </c>
      <c r="JL44" s="188">
        <f t="shared" si="396"/>
        <v>85</v>
      </c>
      <c r="JM44" s="188">
        <f t="shared" si="397"/>
        <v>85</v>
      </c>
      <c r="JN44" s="188">
        <f t="shared" si="398"/>
        <v>85</v>
      </c>
      <c r="JO44" s="188">
        <f t="shared" si="399"/>
        <v>85</v>
      </c>
      <c r="JP44" s="188">
        <f t="shared" si="400"/>
        <v>85</v>
      </c>
      <c r="JQ44" s="188">
        <f t="shared" si="401"/>
        <v>85</v>
      </c>
      <c r="JR44" s="188">
        <f t="shared" si="402"/>
        <v>85</v>
      </c>
      <c r="JS44" s="188">
        <f t="shared" si="403"/>
        <v>85</v>
      </c>
      <c r="JT44" s="188">
        <f t="shared" si="404"/>
        <v>85</v>
      </c>
      <c r="JU44" s="188">
        <f t="shared" si="405"/>
        <v>85</v>
      </c>
      <c r="JV44" s="188">
        <f t="shared" si="406"/>
        <v>85</v>
      </c>
      <c r="JW44" s="188">
        <f t="shared" si="407"/>
        <v>85</v>
      </c>
      <c r="JX44" s="188">
        <f t="shared" si="408"/>
        <v>0</v>
      </c>
      <c r="JY44" s="188">
        <f t="shared" si="409"/>
        <v>0</v>
      </c>
      <c r="JZ44" s="188">
        <f t="shared" si="410"/>
        <v>0</v>
      </c>
      <c r="KA44" s="188">
        <f t="shared" si="411"/>
        <v>0</v>
      </c>
      <c r="KB44" s="188">
        <f t="shared" si="412"/>
        <v>0</v>
      </c>
      <c r="KC44" s="188">
        <f t="shared" si="413"/>
        <v>0</v>
      </c>
      <c r="KD44" s="188">
        <f t="shared" si="414"/>
        <v>0</v>
      </c>
      <c r="KE44" s="188">
        <f t="shared" si="415"/>
        <v>0</v>
      </c>
      <c r="KF44" s="188">
        <f t="shared" si="416"/>
        <v>0</v>
      </c>
      <c r="KG44" s="188">
        <f t="shared" si="417"/>
        <v>0</v>
      </c>
      <c r="KH44" s="188">
        <f t="shared" si="418"/>
        <v>0</v>
      </c>
      <c r="KI44" s="188">
        <f t="shared" si="419"/>
        <v>0</v>
      </c>
      <c r="KJ44" s="188">
        <f t="shared" si="420"/>
        <v>0</v>
      </c>
      <c r="KK44" s="188">
        <f t="shared" si="421"/>
        <v>0</v>
      </c>
      <c r="KL44" s="188">
        <f t="shared" si="422"/>
        <v>0</v>
      </c>
      <c r="KM44" s="188">
        <f t="shared" si="423"/>
        <v>0</v>
      </c>
      <c r="KN44" s="188">
        <f t="shared" si="424"/>
        <v>0</v>
      </c>
      <c r="KO44" s="188">
        <f t="shared" si="425"/>
        <v>0</v>
      </c>
      <c r="KP44" s="188">
        <f t="shared" si="426"/>
        <v>0</v>
      </c>
      <c r="KQ44" s="188">
        <f t="shared" si="427"/>
        <v>0</v>
      </c>
      <c r="KR44" s="188">
        <f t="shared" si="428"/>
        <v>0</v>
      </c>
      <c r="KS44" s="188">
        <f t="shared" si="429"/>
        <v>0</v>
      </c>
      <c r="KT44" s="188">
        <f t="shared" si="430"/>
        <v>0</v>
      </c>
      <c r="KU44" s="188">
        <f t="shared" si="431"/>
        <v>0</v>
      </c>
    </row>
    <row r="45" spans="1:307" s="95" customFormat="1" ht="15.6" x14ac:dyDescent="0.3">
      <c r="A45" s="157" t="s">
        <v>86</v>
      </c>
      <c r="B45" s="112" t="s">
        <v>660</v>
      </c>
      <c r="C45" s="112" t="s">
        <v>755</v>
      </c>
      <c r="D45" s="113"/>
      <c r="E45" s="113" t="s">
        <v>118</v>
      </c>
      <c r="F45" s="113">
        <v>1</v>
      </c>
      <c r="G45" s="114">
        <v>150000</v>
      </c>
      <c r="H45" s="115"/>
      <c r="I45" s="116">
        <v>0.107</v>
      </c>
      <c r="J45" s="114">
        <v>85</v>
      </c>
      <c r="K45" s="117">
        <v>44627</v>
      </c>
      <c r="L45" s="118">
        <v>46022</v>
      </c>
      <c r="M45" s="119"/>
      <c r="N45" s="186">
        <f t="shared" si="654"/>
        <v>0</v>
      </c>
      <c r="O45" s="186">
        <f t="shared" si="654"/>
        <v>0</v>
      </c>
      <c r="P45" s="186">
        <f t="shared" si="654"/>
        <v>11373.287671232874</v>
      </c>
      <c r="Q45" s="186">
        <f t="shared" si="654"/>
        <v>13647.945205479451</v>
      </c>
      <c r="R45" s="186">
        <f t="shared" si="654"/>
        <v>14102.876712328767</v>
      </c>
      <c r="S45" s="186">
        <f t="shared" si="654"/>
        <v>13647.945205479451</v>
      </c>
      <c r="T45" s="186">
        <f t="shared" si="654"/>
        <v>14102.876712328767</v>
      </c>
      <c r="U45" s="186">
        <f t="shared" si="654"/>
        <v>14102.876712328767</v>
      </c>
      <c r="V45" s="186">
        <f t="shared" si="654"/>
        <v>13647.945205479451</v>
      </c>
      <c r="W45" s="186">
        <f t="shared" si="654"/>
        <v>14102.876712328767</v>
      </c>
      <c r="X45" s="186">
        <f t="shared" si="654"/>
        <v>13647.945205479451</v>
      </c>
      <c r="Y45" s="186">
        <f t="shared" si="654"/>
        <v>14102.876712328767</v>
      </c>
      <c r="Z45" s="186">
        <f t="shared" si="654"/>
        <v>14102.876712328767</v>
      </c>
      <c r="AA45" s="186">
        <f t="shared" si="654"/>
        <v>12738.082191780823</v>
      </c>
      <c r="AB45" s="186">
        <f t="shared" si="654"/>
        <v>14102.876712328767</v>
      </c>
      <c r="AC45" s="186">
        <f t="shared" si="654"/>
        <v>13647.945205479451</v>
      </c>
      <c r="AD45" s="186">
        <f t="shared" si="652"/>
        <v>14102.876712328767</v>
      </c>
      <c r="AE45" s="186">
        <f t="shared" si="652"/>
        <v>13647.945205479451</v>
      </c>
      <c r="AF45" s="186">
        <f t="shared" si="652"/>
        <v>14102.876712328767</v>
      </c>
      <c r="AG45" s="186">
        <f t="shared" si="652"/>
        <v>14102.876712328767</v>
      </c>
      <c r="AH45" s="186">
        <f t="shared" si="652"/>
        <v>13647.945205479451</v>
      </c>
      <c r="AI45" s="186">
        <f t="shared" si="652"/>
        <v>14102.876712328767</v>
      </c>
      <c r="AJ45" s="186">
        <f t="shared" si="652"/>
        <v>13647.945205479451</v>
      </c>
      <c r="AK45" s="186">
        <f t="shared" si="652"/>
        <v>14102.876712328767</v>
      </c>
      <c r="AL45" s="186">
        <f t="shared" si="652"/>
        <v>14102.876712328767</v>
      </c>
      <c r="AM45" s="186">
        <f t="shared" si="652"/>
        <v>13193.013698630139</v>
      </c>
      <c r="AN45" s="186">
        <f t="shared" si="652"/>
        <v>14102.876712328767</v>
      </c>
      <c r="AO45" s="186">
        <f t="shared" si="652"/>
        <v>13647.945205479451</v>
      </c>
      <c r="AP45" s="186">
        <f t="shared" si="652"/>
        <v>14102.876712328767</v>
      </c>
      <c r="AQ45" s="186">
        <f t="shared" si="652"/>
        <v>13647.945205479451</v>
      </c>
      <c r="AR45" s="186">
        <f t="shared" si="1093"/>
        <v>14102.876712328767</v>
      </c>
      <c r="AS45" s="186">
        <f t="shared" si="1093"/>
        <v>14102.876712328767</v>
      </c>
      <c r="AT45" s="186">
        <f t="shared" si="1093"/>
        <v>13647.945205479451</v>
      </c>
      <c r="AU45" s="186">
        <f t="shared" si="1093"/>
        <v>14102.876712328767</v>
      </c>
      <c r="AV45" s="186">
        <f t="shared" si="1093"/>
        <v>13647.945205479451</v>
      </c>
      <c r="AW45" s="186">
        <f t="shared" si="1093"/>
        <v>14102.876712328767</v>
      </c>
      <c r="AX45" s="186">
        <f t="shared" si="1093"/>
        <v>14102.876712328767</v>
      </c>
      <c r="AY45" s="186">
        <f t="shared" si="1093"/>
        <v>12738.082191780823</v>
      </c>
      <c r="AZ45" s="186">
        <f t="shared" si="1093"/>
        <v>14102.876712328767</v>
      </c>
      <c r="BA45" s="186">
        <f t="shared" si="1093"/>
        <v>13647.945205479451</v>
      </c>
      <c r="BB45" s="186">
        <f t="shared" si="1093"/>
        <v>14102.876712328767</v>
      </c>
      <c r="BC45" s="186">
        <f t="shared" si="1093"/>
        <v>13647.945205479451</v>
      </c>
      <c r="BD45" s="186">
        <f t="shared" si="1093"/>
        <v>14102.876712328767</v>
      </c>
      <c r="BE45" s="186">
        <f t="shared" si="1093"/>
        <v>14102.876712328767</v>
      </c>
      <c r="BF45" s="186">
        <f t="shared" si="1093"/>
        <v>13647.945205479451</v>
      </c>
      <c r="BG45" s="186">
        <f t="shared" si="1093"/>
        <v>14102.876712328767</v>
      </c>
      <c r="BH45" s="186">
        <f t="shared" si="1094"/>
        <v>13647.945205479451</v>
      </c>
      <c r="BI45" s="186">
        <f t="shared" si="655"/>
        <v>14102.876712328767</v>
      </c>
      <c r="BJ45" s="186">
        <f t="shared" si="653"/>
        <v>0</v>
      </c>
      <c r="BK45" s="186">
        <f t="shared" si="653"/>
        <v>0</v>
      </c>
      <c r="BL45" s="186">
        <f t="shared" si="653"/>
        <v>0</v>
      </c>
      <c r="BM45" s="186">
        <f t="shared" si="653"/>
        <v>0</v>
      </c>
      <c r="BN45" s="186">
        <f t="shared" si="653"/>
        <v>0</v>
      </c>
      <c r="BO45" s="186">
        <f t="shared" si="653"/>
        <v>0</v>
      </c>
      <c r="BP45" s="186">
        <f t="shared" si="653"/>
        <v>0</v>
      </c>
      <c r="BQ45" s="186">
        <f t="shared" si="653"/>
        <v>0</v>
      </c>
      <c r="BR45" s="186">
        <f t="shared" si="653"/>
        <v>0</v>
      </c>
      <c r="BS45" s="186">
        <f t="shared" si="653"/>
        <v>0</v>
      </c>
      <c r="BT45" s="186">
        <f t="shared" si="653"/>
        <v>0</v>
      </c>
      <c r="BU45" s="186">
        <f t="shared" si="653"/>
        <v>0</v>
      </c>
      <c r="BV45" s="186">
        <f t="shared" si="1095"/>
        <v>0</v>
      </c>
      <c r="BW45" s="186">
        <f t="shared" si="1095"/>
        <v>0</v>
      </c>
      <c r="BX45" s="186">
        <f t="shared" si="1095"/>
        <v>0</v>
      </c>
      <c r="BY45" s="186">
        <f t="shared" si="1095"/>
        <v>0</v>
      </c>
      <c r="BZ45" s="186">
        <f t="shared" si="1095"/>
        <v>0</v>
      </c>
      <c r="CA45" s="186">
        <f t="shared" si="1095"/>
        <v>0</v>
      </c>
      <c r="CB45" s="186">
        <f t="shared" si="1095"/>
        <v>0</v>
      </c>
      <c r="CC45" s="186">
        <f t="shared" si="1095"/>
        <v>0</v>
      </c>
      <c r="CD45" s="186">
        <f t="shared" si="1095"/>
        <v>0</v>
      </c>
      <c r="CE45" s="186">
        <f t="shared" si="1095"/>
        <v>0</v>
      </c>
      <c r="CF45" s="186">
        <f t="shared" si="1095"/>
        <v>0</v>
      </c>
      <c r="CG45" s="186">
        <f t="shared" si="1095"/>
        <v>0</v>
      </c>
      <c r="CH45" s="186"/>
      <c r="CJ45" s="186">
        <f t="shared" si="216"/>
        <v>0</v>
      </c>
      <c r="CK45" s="186">
        <f t="shared" si="217"/>
        <v>0</v>
      </c>
      <c r="CL45" s="186">
        <f t="shared" si="218"/>
        <v>1</v>
      </c>
      <c r="CM45" s="186">
        <f t="shared" si="219"/>
        <v>1</v>
      </c>
      <c r="CN45" s="186">
        <f t="shared" si="220"/>
        <v>1</v>
      </c>
      <c r="CO45" s="186">
        <f t="shared" si="221"/>
        <v>1</v>
      </c>
      <c r="CP45" s="186">
        <f t="shared" si="222"/>
        <v>1</v>
      </c>
      <c r="CQ45" s="186">
        <f t="shared" si="223"/>
        <v>1</v>
      </c>
      <c r="CR45" s="186">
        <f t="shared" si="224"/>
        <v>1</v>
      </c>
      <c r="CS45" s="186">
        <f t="shared" si="225"/>
        <v>1</v>
      </c>
      <c r="CT45" s="186">
        <f t="shared" si="226"/>
        <v>1</v>
      </c>
      <c r="CU45" s="186">
        <f t="shared" si="227"/>
        <v>1</v>
      </c>
      <c r="CV45" s="186">
        <f t="shared" si="228"/>
        <v>1</v>
      </c>
      <c r="CW45" s="186">
        <f t="shared" si="229"/>
        <v>1</v>
      </c>
      <c r="CX45" s="186">
        <f t="shared" si="230"/>
        <v>1</v>
      </c>
      <c r="CY45" s="186">
        <f t="shared" si="231"/>
        <v>1</v>
      </c>
      <c r="CZ45" s="186">
        <f t="shared" si="232"/>
        <v>1</v>
      </c>
      <c r="DA45" s="186">
        <f t="shared" si="233"/>
        <v>1</v>
      </c>
      <c r="DB45" s="186">
        <f t="shared" si="234"/>
        <v>1</v>
      </c>
      <c r="DC45" s="186">
        <f t="shared" si="235"/>
        <v>1</v>
      </c>
      <c r="DD45" s="186">
        <f t="shared" si="236"/>
        <v>1</v>
      </c>
      <c r="DE45" s="186">
        <f t="shared" si="237"/>
        <v>1</v>
      </c>
      <c r="DF45" s="186">
        <f t="shared" si="238"/>
        <v>1</v>
      </c>
      <c r="DG45" s="186">
        <f t="shared" si="239"/>
        <v>1</v>
      </c>
      <c r="DH45" s="186">
        <f t="shared" si="240"/>
        <v>1</v>
      </c>
      <c r="DI45" s="186">
        <f t="shared" si="241"/>
        <v>1</v>
      </c>
      <c r="DJ45" s="186">
        <f t="shared" si="242"/>
        <v>1</v>
      </c>
      <c r="DK45" s="186">
        <f t="shared" si="243"/>
        <v>1</v>
      </c>
      <c r="DL45" s="186">
        <f t="shared" si="244"/>
        <v>1</v>
      </c>
      <c r="DM45" s="186">
        <f t="shared" si="245"/>
        <v>1</v>
      </c>
      <c r="DN45" s="186">
        <f t="shared" si="246"/>
        <v>1</v>
      </c>
      <c r="DO45" s="186">
        <f t="shared" si="247"/>
        <v>1</v>
      </c>
      <c r="DP45" s="186">
        <f t="shared" si="248"/>
        <v>1</v>
      </c>
      <c r="DQ45" s="186">
        <f t="shared" si="249"/>
        <v>1</v>
      </c>
      <c r="DR45" s="186">
        <f t="shared" si="250"/>
        <v>1</v>
      </c>
      <c r="DS45" s="186">
        <f t="shared" si="251"/>
        <v>1</v>
      </c>
      <c r="DT45" s="186">
        <f t="shared" si="252"/>
        <v>1</v>
      </c>
      <c r="DU45" s="186">
        <f t="shared" si="253"/>
        <v>1</v>
      </c>
      <c r="DV45" s="186">
        <f t="shared" si="254"/>
        <v>1</v>
      </c>
      <c r="DW45" s="186">
        <f t="shared" si="255"/>
        <v>1</v>
      </c>
      <c r="DX45" s="186">
        <f t="shared" si="256"/>
        <v>1</v>
      </c>
      <c r="DY45" s="186">
        <f t="shared" si="257"/>
        <v>1</v>
      </c>
      <c r="DZ45" s="186">
        <f t="shared" si="258"/>
        <v>1</v>
      </c>
      <c r="EA45" s="186">
        <f t="shared" si="259"/>
        <v>1</v>
      </c>
      <c r="EB45" s="186">
        <f t="shared" si="260"/>
        <v>1</v>
      </c>
      <c r="EC45" s="186">
        <f t="shared" si="261"/>
        <v>1</v>
      </c>
      <c r="ED45" s="186">
        <f t="shared" si="262"/>
        <v>1</v>
      </c>
      <c r="EE45" s="186">
        <f t="shared" si="263"/>
        <v>1</v>
      </c>
      <c r="EF45" s="186">
        <f t="shared" si="264"/>
        <v>0</v>
      </c>
      <c r="EG45" s="186">
        <f t="shared" si="265"/>
        <v>0</v>
      </c>
      <c r="EH45" s="186">
        <f t="shared" si="266"/>
        <v>0</v>
      </c>
      <c r="EI45" s="186">
        <f t="shared" si="267"/>
        <v>0</v>
      </c>
      <c r="EJ45" s="186">
        <f t="shared" si="268"/>
        <v>0</v>
      </c>
      <c r="EK45" s="186">
        <f t="shared" si="269"/>
        <v>0</v>
      </c>
      <c r="EL45" s="186">
        <f t="shared" si="270"/>
        <v>0</v>
      </c>
      <c r="EM45" s="186">
        <f t="shared" si="271"/>
        <v>0</v>
      </c>
      <c r="EN45" s="186">
        <f t="shared" si="272"/>
        <v>0</v>
      </c>
      <c r="EO45" s="186">
        <f t="shared" si="273"/>
        <v>0</v>
      </c>
      <c r="EP45" s="186">
        <f t="shared" si="274"/>
        <v>0</v>
      </c>
      <c r="EQ45" s="186">
        <f t="shared" si="275"/>
        <v>0</v>
      </c>
      <c r="ER45" s="186">
        <f t="shared" si="276"/>
        <v>0</v>
      </c>
      <c r="ES45" s="186">
        <f t="shared" si="277"/>
        <v>0</v>
      </c>
      <c r="ET45" s="186">
        <f t="shared" si="278"/>
        <v>0</v>
      </c>
      <c r="EU45" s="186">
        <f t="shared" si="279"/>
        <v>0</v>
      </c>
      <c r="EV45" s="186">
        <f t="shared" si="280"/>
        <v>0</v>
      </c>
      <c r="EW45" s="186">
        <f t="shared" si="281"/>
        <v>0</v>
      </c>
      <c r="EX45" s="186">
        <f t="shared" si="282"/>
        <v>0</v>
      </c>
      <c r="EY45" s="186">
        <f t="shared" si="283"/>
        <v>0</v>
      </c>
      <c r="EZ45" s="186">
        <f t="shared" si="284"/>
        <v>0</v>
      </c>
      <c r="FA45" s="186">
        <f t="shared" si="285"/>
        <v>0</v>
      </c>
      <c r="FB45" s="186">
        <f t="shared" si="286"/>
        <v>0</v>
      </c>
      <c r="FC45" s="186">
        <f t="shared" si="287"/>
        <v>0</v>
      </c>
      <c r="FE45" s="187">
        <f t="shared" si="288"/>
        <v>0</v>
      </c>
      <c r="FF45" s="187">
        <f t="shared" si="289"/>
        <v>0</v>
      </c>
      <c r="FG45" s="187">
        <f t="shared" si="290"/>
        <v>0.80645161290322576</v>
      </c>
      <c r="FH45" s="187">
        <f t="shared" si="291"/>
        <v>1</v>
      </c>
      <c r="FI45" s="187">
        <f t="shared" si="292"/>
        <v>1.0000000000000002</v>
      </c>
      <c r="FJ45" s="187">
        <f t="shared" si="293"/>
        <v>1</v>
      </c>
      <c r="FK45" s="187">
        <f t="shared" si="294"/>
        <v>1.0000000000000002</v>
      </c>
      <c r="FL45" s="187">
        <f t="shared" si="295"/>
        <v>1.0000000000000002</v>
      </c>
      <c r="FM45" s="187">
        <f t="shared" si="296"/>
        <v>1</v>
      </c>
      <c r="FN45" s="187">
        <f t="shared" si="297"/>
        <v>1.0000000000000002</v>
      </c>
      <c r="FO45" s="187">
        <f t="shared" si="298"/>
        <v>1</v>
      </c>
      <c r="FP45" s="187">
        <f t="shared" si="299"/>
        <v>1.0000000000000002</v>
      </c>
      <c r="FQ45" s="187">
        <f t="shared" si="300"/>
        <v>1.0000000000000002</v>
      </c>
      <c r="FR45" s="187">
        <f t="shared" si="301"/>
        <v>1.0000000000000002</v>
      </c>
      <c r="FS45" s="187">
        <f t="shared" si="302"/>
        <v>1.0000000000000002</v>
      </c>
      <c r="FT45" s="187">
        <f t="shared" si="303"/>
        <v>1</v>
      </c>
      <c r="FU45" s="187">
        <f t="shared" si="304"/>
        <v>1.0000000000000002</v>
      </c>
      <c r="FV45" s="187">
        <f t="shared" si="305"/>
        <v>1</v>
      </c>
      <c r="FW45" s="187">
        <f t="shared" si="306"/>
        <v>1.0000000000000002</v>
      </c>
      <c r="FX45" s="187">
        <f t="shared" si="307"/>
        <v>1.0000000000000002</v>
      </c>
      <c r="FY45" s="187">
        <f t="shared" si="308"/>
        <v>1</v>
      </c>
      <c r="FZ45" s="187">
        <f t="shared" si="309"/>
        <v>1.0000000000000002</v>
      </c>
      <c r="GA45" s="187">
        <f t="shared" si="310"/>
        <v>1</v>
      </c>
      <c r="GB45" s="187">
        <f t="shared" si="311"/>
        <v>1.0000000000000002</v>
      </c>
      <c r="GC45" s="187">
        <f t="shared" si="312"/>
        <v>1.0000000000000002</v>
      </c>
      <c r="GD45" s="187">
        <f t="shared" si="313"/>
        <v>1.0000000000000002</v>
      </c>
      <c r="GE45" s="187">
        <f t="shared" si="314"/>
        <v>1.0000000000000002</v>
      </c>
      <c r="GF45" s="187">
        <f t="shared" si="315"/>
        <v>1</v>
      </c>
      <c r="GG45" s="187">
        <f t="shared" si="316"/>
        <v>1.0000000000000002</v>
      </c>
      <c r="GH45" s="187">
        <f t="shared" si="317"/>
        <v>1</v>
      </c>
      <c r="GI45" s="187">
        <f t="shared" si="318"/>
        <v>1.0000000000000002</v>
      </c>
      <c r="GJ45" s="187">
        <f t="shared" si="319"/>
        <v>1.0000000000000002</v>
      </c>
      <c r="GK45" s="187">
        <f t="shared" si="320"/>
        <v>1</v>
      </c>
      <c r="GL45" s="187">
        <f t="shared" si="321"/>
        <v>1.0000000000000002</v>
      </c>
      <c r="GM45" s="187">
        <f t="shared" si="322"/>
        <v>1</v>
      </c>
      <c r="GN45" s="187">
        <f t="shared" si="323"/>
        <v>1.0000000000000002</v>
      </c>
      <c r="GO45" s="187">
        <f t="shared" si="324"/>
        <v>1.0000000000000002</v>
      </c>
      <c r="GP45" s="187">
        <f t="shared" si="325"/>
        <v>1.0000000000000002</v>
      </c>
      <c r="GQ45" s="187">
        <f t="shared" si="326"/>
        <v>1.0000000000000002</v>
      </c>
      <c r="GR45" s="187">
        <f t="shared" si="327"/>
        <v>1</v>
      </c>
      <c r="GS45" s="187">
        <f t="shared" si="328"/>
        <v>1.0000000000000002</v>
      </c>
      <c r="GT45" s="187">
        <f t="shared" si="329"/>
        <v>1</v>
      </c>
      <c r="GU45" s="187">
        <f t="shared" si="330"/>
        <v>1.0000000000000002</v>
      </c>
      <c r="GV45" s="187">
        <f t="shared" si="331"/>
        <v>1.0000000000000002</v>
      </c>
      <c r="GW45" s="187">
        <f t="shared" si="332"/>
        <v>1</v>
      </c>
      <c r="GX45" s="187">
        <f t="shared" si="333"/>
        <v>1.0000000000000002</v>
      </c>
      <c r="GY45" s="187">
        <f t="shared" si="334"/>
        <v>1</v>
      </c>
      <c r="GZ45" s="187">
        <f t="shared" si="335"/>
        <v>1.0000000000000002</v>
      </c>
      <c r="HA45" s="187">
        <f t="shared" si="336"/>
        <v>0</v>
      </c>
      <c r="HB45" s="187">
        <f t="shared" si="337"/>
        <v>0</v>
      </c>
      <c r="HC45" s="187">
        <f t="shared" si="338"/>
        <v>0</v>
      </c>
      <c r="HD45" s="187">
        <f t="shared" si="339"/>
        <v>0</v>
      </c>
      <c r="HE45" s="187">
        <f t="shared" si="340"/>
        <v>0</v>
      </c>
      <c r="HF45" s="187">
        <f t="shared" si="341"/>
        <v>0</v>
      </c>
      <c r="HG45" s="187">
        <f t="shared" si="342"/>
        <v>0</v>
      </c>
      <c r="HH45" s="187">
        <f t="shared" si="343"/>
        <v>0</v>
      </c>
      <c r="HI45" s="187">
        <f t="shared" si="344"/>
        <v>0</v>
      </c>
      <c r="HJ45" s="187">
        <f t="shared" si="345"/>
        <v>0</v>
      </c>
      <c r="HK45" s="187">
        <f t="shared" si="346"/>
        <v>0</v>
      </c>
      <c r="HL45" s="187">
        <f t="shared" si="347"/>
        <v>0</v>
      </c>
      <c r="HM45" s="187">
        <f t="shared" si="348"/>
        <v>0</v>
      </c>
      <c r="HN45" s="187">
        <f t="shared" si="349"/>
        <v>0</v>
      </c>
      <c r="HO45" s="187">
        <f t="shared" si="350"/>
        <v>0</v>
      </c>
      <c r="HP45" s="187">
        <f t="shared" si="351"/>
        <v>0</v>
      </c>
      <c r="HQ45" s="187">
        <f t="shared" si="352"/>
        <v>0</v>
      </c>
      <c r="HR45" s="187">
        <f t="shared" si="353"/>
        <v>0</v>
      </c>
      <c r="HS45" s="187">
        <f t="shared" si="354"/>
        <v>0</v>
      </c>
      <c r="HT45" s="187">
        <f t="shared" si="355"/>
        <v>0</v>
      </c>
      <c r="HU45" s="187">
        <f t="shared" si="356"/>
        <v>0</v>
      </c>
      <c r="HV45" s="187">
        <f t="shared" si="357"/>
        <v>0</v>
      </c>
      <c r="HW45" s="187">
        <f t="shared" si="358"/>
        <v>0</v>
      </c>
      <c r="HX45" s="187">
        <f t="shared" si="359"/>
        <v>0</v>
      </c>
      <c r="HY45" s="187"/>
      <c r="IB45" s="188">
        <f t="shared" si="360"/>
        <v>0</v>
      </c>
      <c r="IC45" s="188">
        <f t="shared" si="361"/>
        <v>0</v>
      </c>
      <c r="ID45" s="188">
        <f t="shared" si="362"/>
        <v>85</v>
      </c>
      <c r="IE45" s="188">
        <f t="shared" si="363"/>
        <v>85</v>
      </c>
      <c r="IF45" s="188">
        <f t="shared" si="364"/>
        <v>85</v>
      </c>
      <c r="IG45" s="188">
        <f t="shared" si="365"/>
        <v>85</v>
      </c>
      <c r="IH45" s="188">
        <f t="shared" si="366"/>
        <v>85</v>
      </c>
      <c r="II45" s="188">
        <f t="shared" si="367"/>
        <v>85</v>
      </c>
      <c r="IJ45" s="188">
        <f t="shared" si="368"/>
        <v>85</v>
      </c>
      <c r="IK45" s="188">
        <f t="shared" si="369"/>
        <v>85</v>
      </c>
      <c r="IL45" s="188">
        <f t="shared" si="370"/>
        <v>85</v>
      </c>
      <c r="IM45" s="188">
        <f t="shared" si="371"/>
        <v>85</v>
      </c>
      <c r="IN45" s="188">
        <f t="shared" si="372"/>
        <v>85</v>
      </c>
      <c r="IO45" s="188">
        <f t="shared" si="373"/>
        <v>85</v>
      </c>
      <c r="IP45" s="188">
        <f t="shared" si="374"/>
        <v>85</v>
      </c>
      <c r="IQ45" s="188">
        <f t="shared" si="375"/>
        <v>85</v>
      </c>
      <c r="IR45" s="188">
        <f t="shared" si="376"/>
        <v>85</v>
      </c>
      <c r="IS45" s="188">
        <f t="shared" si="377"/>
        <v>85</v>
      </c>
      <c r="IT45" s="188">
        <f t="shared" si="378"/>
        <v>85</v>
      </c>
      <c r="IU45" s="188">
        <f t="shared" si="379"/>
        <v>85</v>
      </c>
      <c r="IV45" s="188">
        <f t="shared" si="380"/>
        <v>85</v>
      </c>
      <c r="IW45" s="188">
        <f t="shared" si="381"/>
        <v>85</v>
      </c>
      <c r="IX45" s="188">
        <f t="shared" si="382"/>
        <v>85</v>
      </c>
      <c r="IY45" s="188">
        <f t="shared" si="383"/>
        <v>85</v>
      </c>
      <c r="IZ45" s="188">
        <f t="shared" si="384"/>
        <v>85</v>
      </c>
      <c r="JA45" s="188">
        <f t="shared" si="385"/>
        <v>85</v>
      </c>
      <c r="JB45" s="188">
        <f t="shared" si="386"/>
        <v>85</v>
      </c>
      <c r="JC45" s="188">
        <f t="shared" si="387"/>
        <v>85</v>
      </c>
      <c r="JD45" s="188">
        <f t="shared" si="388"/>
        <v>85</v>
      </c>
      <c r="JE45" s="188">
        <f t="shared" si="389"/>
        <v>85</v>
      </c>
      <c r="JF45" s="188">
        <f t="shared" si="390"/>
        <v>85</v>
      </c>
      <c r="JG45" s="188">
        <f t="shared" si="391"/>
        <v>85</v>
      </c>
      <c r="JH45" s="188">
        <f t="shared" si="392"/>
        <v>85</v>
      </c>
      <c r="JI45" s="188">
        <f t="shared" si="393"/>
        <v>85</v>
      </c>
      <c r="JJ45" s="188">
        <f t="shared" si="394"/>
        <v>85</v>
      </c>
      <c r="JK45" s="188">
        <f t="shared" si="395"/>
        <v>85</v>
      </c>
      <c r="JL45" s="188">
        <f t="shared" si="396"/>
        <v>85</v>
      </c>
      <c r="JM45" s="188">
        <f t="shared" si="397"/>
        <v>85</v>
      </c>
      <c r="JN45" s="188">
        <f t="shared" si="398"/>
        <v>85</v>
      </c>
      <c r="JO45" s="188">
        <f t="shared" si="399"/>
        <v>85</v>
      </c>
      <c r="JP45" s="188">
        <f t="shared" si="400"/>
        <v>85</v>
      </c>
      <c r="JQ45" s="188">
        <f t="shared" si="401"/>
        <v>85</v>
      </c>
      <c r="JR45" s="188">
        <f t="shared" si="402"/>
        <v>85</v>
      </c>
      <c r="JS45" s="188">
        <f t="shared" si="403"/>
        <v>85</v>
      </c>
      <c r="JT45" s="188">
        <f t="shared" si="404"/>
        <v>85</v>
      </c>
      <c r="JU45" s="188">
        <f t="shared" si="405"/>
        <v>85</v>
      </c>
      <c r="JV45" s="188">
        <f t="shared" si="406"/>
        <v>85</v>
      </c>
      <c r="JW45" s="188">
        <f t="shared" si="407"/>
        <v>85</v>
      </c>
      <c r="JX45" s="188">
        <f t="shared" si="408"/>
        <v>0</v>
      </c>
      <c r="JY45" s="188">
        <f t="shared" si="409"/>
        <v>0</v>
      </c>
      <c r="JZ45" s="188">
        <f t="shared" si="410"/>
        <v>0</v>
      </c>
      <c r="KA45" s="188">
        <f t="shared" si="411"/>
        <v>0</v>
      </c>
      <c r="KB45" s="188">
        <f t="shared" si="412"/>
        <v>0</v>
      </c>
      <c r="KC45" s="188">
        <f t="shared" si="413"/>
        <v>0</v>
      </c>
      <c r="KD45" s="188">
        <f t="shared" si="414"/>
        <v>0</v>
      </c>
      <c r="KE45" s="188">
        <f t="shared" si="415"/>
        <v>0</v>
      </c>
      <c r="KF45" s="188">
        <f t="shared" si="416"/>
        <v>0</v>
      </c>
      <c r="KG45" s="188">
        <f t="shared" si="417"/>
        <v>0</v>
      </c>
      <c r="KH45" s="188">
        <f t="shared" si="418"/>
        <v>0</v>
      </c>
      <c r="KI45" s="188">
        <f t="shared" si="419"/>
        <v>0</v>
      </c>
      <c r="KJ45" s="188">
        <f t="shared" si="420"/>
        <v>0</v>
      </c>
      <c r="KK45" s="188">
        <f t="shared" si="421"/>
        <v>0</v>
      </c>
      <c r="KL45" s="188">
        <f t="shared" si="422"/>
        <v>0</v>
      </c>
      <c r="KM45" s="188">
        <f t="shared" si="423"/>
        <v>0</v>
      </c>
      <c r="KN45" s="188">
        <f t="shared" si="424"/>
        <v>0</v>
      </c>
      <c r="KO45" s="188">
        <f t="shared" si="425"/>
        <v>0</v>
      </c>
      <c r="KP45" s="188">
        <f t="shared" si="426"/>
        <v>0</v>
      </c>
      <c r="KQ45" s="188">
        <f t="shared" si="427"/>
        <v>0</v>
      </c>
      <c r="KR45" s="188">
        <f t="shared" si="428"/>
        <v>0</v>
      </c>
      <c r="KS45" s="188">
        <f t="shared" si="429"/>
        <v>0</v>
      </c>
      <c r="KT45" s="188">
        <f t="shared" si="430"/>
        <v>0</v>
      </c>
      <c r="KU45" s="188">
        <f t="shared" si="431"/>
        <v>0</v>
      </c>
    </row>
    <row r="46" spans="1:307" s="95" customFormat="1" ht="15.6" x14ac:dyDescent="0.3">
      <c r="A46" s="157" t="s">
        <v>87</v>
      </c>
      <c r="B46" s="112" t="s">
        <v>613</v>
      </c>
      <c r="C46" s="112" t="s">
        <v>665</v>
      </c>
      <c r="D46" s="113"/>
      <c r="E46" s="113" t="s">
        <v>118</v>
      </c>
      <c r="F46" s="113">
        <v>1</v>
      </c>
      <c r="G46" s="114">
        <v>90000</v>
      </c>
      <c r="H46" s="115"/>
      <c r="I46" s="116">
        <v>0.107</v>
      </c>
      <c r="J46" s="114">
        <v>85</v>
      </c>
      <c r="K46" s="117">
        <v>44172</v>
      </c>
      <c r="L46" s="118">
        <v>46022</v>
      </c>
      <c r="M46" s="119"/>
      <c r="N46" s="186">
        <f t="shared" ref="N46:AC83" si="1096">IF($E46="PT",IF(AND($K46&lt;=N$5,$L46&gt;N$6),$G46*$H46*$F46,IF(AND($K46&gt;N$5,$K46&lt;=N$6),(N$6-$K46+1)/N$4*$G46*$F46*$H46,IF(AND($L46&gt;=N$5,$L46&lt;=N$6),($L46-N$5+1)/N$4*$G46*$F46*$H46,0)))*(1+$I46),IF(AND($K46&lt;=N$5,$L46&gt;N$6),N$4/365*$G46*$F46,IF(AND($K46&gt;N$5,$K46&lt;=N$6),(N$6-$K46+1)/365*$G46*$F46,IF(AND($L46&gt;=N$5,$L46&lt;=N$6),($L46-N$5+1)/365*$G46*$F46,0)))*(1+$I46))</f>
        <v>8461.7260273972606</v>
      </c>
      <c r="O46" s="186">
        <f t="shared" si="1096"/>
        <v>7642.8493150684935</v>
      </c>
      <c r="P46" s="186">
        <f t="shared" si="1096"/>
        <v>8461.7260273972606</v>
      </c>
      <c r="Q46" s="186">
        <f t="shared" si="1096"/>
        <v>8188.767123287671</v>
      </c>
      <c r="R46" s="186">
        <f t="shared" si="1096"/>
        <v>8461.7260273972606</v>
      </c>
      <c r="S46" s="186">
        <f t="shared" si="1096"/>
        <v>8188.767123287671</v>
      </c>
      <c r="T46" s="186">
        <f t="shared" si="1096"/>
        <v>8461.7260273972606</v>
      </c>
      <c r="U46" s="186">
        <f t="shared" si="1096"/>
        <v>8461.7260273972606</v>
      </c>
      <c r="V46" s="186">
        <f t="shared" si="1096"/>
        <v>8188.767123287671</v>
      </c>
      <c r="W46" s="186">
        <f t="shared" si="1096"/>
        <v>8461.7260273972606</v>
      </c>
      <c r="X46" s="186">
        <f t="shared" si="1096"/>
        <v>8188.767123287671</v>
      </c>
      <c r="Y46" s="186">
        <f t="shared" si="1096"/>
        <v>8461.7260273972606</v>
      </c>
      <c r="Z46" s="186">
        <f t="shared" si="1096"/>
        <v>8461.7260273972606</v>
      </c>
      <c r="AA46" s="186">
        <f t="shared" si="1096"/>
        <v>7642.8493150684935</v>
      </c>
      <c r="AB46" s="186">
        <f t="shared" si="1096"/>
        <v>8461.7260273972606</v>
      </c>
      <c r="AC46" s="186">
        <f t="shared" si="1096"/>
        <v>8188.767123287671</v>
      </c>
      <c r="AD46" s="186">
        <f t="shared" ref="AD46:AR80" si="1097">IF($E46="PT",IF(AND($K46&lt;=AD$5,$L46&gt;AD$6),$G46*$H46*$F46,IF(AND($K46&gt;AD$5,$K46&lt;=AD$6),(AD$6-$K46+1)/AD$4*$G46*$F46*$H46,IF(AND($L46&gt;=AD$5,$L46&lt;=AD$6),($L46-AD$5+1)/AD$4*$G46*$F46*$H46,0)))*(1+$I46),IF(AND($K46&lt;=AD$5,$L46&gt;AD$6),AD$4/365*$G46*$F46,IF(AND($K46&gt;AD$5,$K46&lt;=AD$6),(AD$6-$K46+1)/365*$G46*$F46,IF(AND($L46&gt;=AD$5,$L46&lt;=AD$6),($L46-AD$5+1)/365*$G46*$F46,0)))*(1+$I46))</f>
        <v>8461.7260273972606</v>
      </c>
      <c r="AE46" s="186">
        <f t="shared" si="1097"/>
        <v>8188.767123287671</v>
      </c>
      <c r="AF46" s="186">
        <f t="shared" si="1097"/>
        <v>8461.7260273972606</v>
      </c>
      <c r="AG46" s="186">
        <f t="shared" si="1097"/>
        <v>8461.7260273972606</v>
      </c>
      <c r="AH46" s="186">
        <f t="shared" si="1097"/>
        <v>8188.767123287671</v>
      </c>
      <c r="AI46" s="186">
        <f t="shared" si="1097"/>
        <v>8461.7260273972606</v>
      </c>
      <c r="AJ46" s="186">
        <f t="shared" si="1097"/>
        <v>8188.767123287671</v>
      </c>
      <c r="AK46" s="186">
        <f t="shared" si="1097"/>
        <v>8461.7260273972606</v>
      </c>
      <c r="AL46" s="186">
        <f t="shared" si="1097"/>
        <v>8461.7260273972606</v>
      </c>
      <c r="AM46" s="186">
        <f t="shared" si="1097"/>
        <v>7915.8082191780832</v>
      </c>
      <c r="AN46" s="186">
        <f t="shared" si="1097"/>
        <v>8461.7260273972606</v>
      </c>
      <c r="AO46" s="186">
        <f t="shared" si="1097"/>
        <v>8188.767123287671</v>
      </c>
      <c r="AP46" s="186">
        <f t="shared" si="1097"/>
        <v>8461.7260273972606</v>
      </c>
      <c r="AQ46" s="186">
        <f t="shared" si="1097"/>
        <v>8188.767123287671</v>
      </c>
      <c r="AR46" s="186">
        <f t="shared" si="1097"/>
        <v>8461.7260273972606</v>
      </c>
      <c r="AS46" s="186">
        <f t="shared" si="1093"/>
        <v>8461.7260273972606</v>
      </c>
      <c r="AT46" s="186">
        <f t="shared" si="1093"/>
        <v>8188.767123287671</v>
      </c>
      <c r="AU46" s="186">
        <f t="shared" si="1093"/>
        <v>8461.7260273972606</v>
      </c>
      <c r="AV46" s="186">
        <f t="shared" si="1093"/>
        <v>8188.767123287671</v>
      </c>
      <c r="AW46" s="186">
        <f t="shared" si="1093"/>
        <v>8461.7260273972606</v>
      </c>
      <c r="AX46" s="186">
        <f t="shared" si="1093"/>
        <v>8461.7260273972606</v>
      </c>
      <c r="AY46" s="186">
        <f t="shared" si="1093"/>
        <v>7642.8493150684935</v>
      </c>
      <c r="AZ46" s="186">
        <f t="shared" si="1093"/>
        <v>8461.7260273972606</v>
      </c>
      <c r="BA46" s="186">
        <f t="shared" si="1093"/>
        <v>8188.767123287671</v>
      </c>
      <c r="BB46" s="186">
        <f t="shared" si="1093"/>
        <v>8461.7260273972606</v>
      </c>
      <c r="BC46" s="186">
        <f t="shared" si="1093"/>
        <v>8188.767123287671</v>
      </c>
      <c r="BD46" s="186">
        <f t="shared" si="1093"/>
        <v>8461.7260273972606</v>
      </c>
      <c r="BE46" s="186">
        <f t="shared" si="1093"/>
        <v>8461.7260273972606</v>
      </c>
      <c r="BF46" s="186">
        <f t="shared" si="1093"/>
        <v>8188.767123287671</v>
      </c>
      <c r="BG46" s="186">
        <f t="shared" si="1093"/>
        <v>8461.7260273972606</v>
      </c>
      <c r="BH46" s="186">
        <f t="shared" si="1094"/>
        <v>8188.767123287671</v>
      </c>
      <c r="BI46" s="186">
        <f t="shared" si="655"/>
        <v>8461.7260273972606</v>
      </c>
      <c r="BJ46" s="186">
        <f t="shared" si="653"/>
        <v>0</v>
      </c>
      <c r="BK46" s="186">
        <f t="shared" si="653"/>
        <v>0</v>
      </c>
      <c r="BL46" s="186">
        <f t="shared" si="653"/>
        <v>0</v>
      </c>
      <c r="BM46" s="186">
        <f t="shared" si="653"/>
        <v>0</v>
      </c>
      <c r="BN46" s="186">
        <f t="shared" si="653"/>
        <v>0</v>
      </c>
      <c r="BO46" s="186">
        <f t="shared" si="653"/>
        <v>0</v>
      </c>
      <c r="BP46" s="186">
        <f t="shared" si="653"/>
        <v>0</v>
      </c>
      <c r="BQ46" s="186">
        <f t="shared" si="653"/>
        <v>0</v>
      </c>
      <c r="BR46" s="186">
        <f t="shared" si="653"/>
        <v>0</v>
      </c>
      <c r="BS46" s="186">
        <f t="shared" si="653"/>
        <v>0</v>
      </c>
      <c r="BT46" s="186">
        <f t="shared" si="653"/>
        <v>0</v>
      </c>
      <c r="BU46" s="186">
        <f t="shared" si="653"/>
        <v>0</v>
      </c>
      <c r="BV46" s="186">
        <f t="shared" si="1095"/>
        <v>0</v>
      </c>
      <c r="BW46" s="186">
        <f t="shared" si="1095"/>
        <v>0</v>
      </c>
      <c r="BX46" s="186">
        <f t="shared" si="1095"/>
        <v>0</v>
      </c>
      <c r="BY46" s="186">
        <f t="shared" si="1095"/>
        <v>0</v>
      </c>
      <c r="BZ46" s="186">
        <f t="shared" si="1095"/>
        <v>0</v>
      </c>
      <c r="CA46" s="186">
        <f t="shared" si="1095"/>
        <v>0</v>
      </c>
      <c r="CB46" s="186">
        <f t="shared" si="1095"/>
        <v>0</v>
      </c>
      <c r="CC46" s="186">
        <f t="shared" si="1095"/>
        <v>0</v>
      </c>
      <c r="CD46" s="186">
        <f t="shared" si="1095"/>
        <v>0</v>
      </c>
      <c r="CE46" s="186">
        <f t="shared" si="1095"/>
        <v>0</v>
      </c>
      <c r="CF46" s="186">
        <f t="shared" si="1095"/>
        <v>0</v>
      </c>
      <c r="CG46" s="186">
        <f t="shared" si="1095"/>
        <v>0</v>
      </c>
      <c r="CH46" s="186"/>
      <c r="CJ46" s="186">
        <f t="shared" si="216"/>
        <v>1</v>
      </c>
      <c r="CK46" s="186">
        <f t="shared" si="217"/>
        <v>1</v>
      </c>
      <c r="CL46" s="186">
        <f t="shared" si="218"/>
        <v>1</v>
      </c>
      <c r="CM46" s="186">
        <f t="shared" si="219"/>
        <v>1</v>
      </c>
      <c r="CN46" s="186">
        <f t="shared" si="220"/>
        <v>1</v>
      </c>
      <c r="CO46" s="186">
        <f t="shared" si="221"/>
        <v>1</v>
      </c>
      <c r="CP46" s="186">
        <f t="shared" si="222"/>
        <v>1</v>
      </c>
      <c r="CQ46" s="186">
        <f t="shared" si="223"/>
        <v>1</v>
      </c>
      <c r="CR46" s="186">
        <f t="shared" si="224"/>
        <v>1</v>
      </c>
      <c r="CS46" s="186">
        <f t="shared" si="225"/>
        <v>1</v>
      </c>
      <c r="CT46" s="186">
        <f t="shared" si="226"/>
        <v>1</v>
      </c>
      <c r="CU46" s="186">
        <f t="shared" si="227"/>
        <v>1</v>
      </c>
      <c r="CV46" s="186">
        <f t="shared" si="228"/>
        <v>1</v>
      </c>
      <c r="CW46" s="186">
        <f t="shared" si="229"/>
        <v>1</v>
      </c>
      <c r="CX46" s="186">
        <f t="shared" si="230"/>
        <v>1</v>
      </c>
      <c r="CY46" s="186">
        <f t="shared" si="231"/>
        <v>1</v>
      </c>
      <c r="CZ46" s="186">
        <f t="shared" si="232"/>
        <v>1</v>
      </c>
      <c r="DA46" s="186">
        <f t="shared" si="233"/>
        <v>1</v>
      </c>
      <c r="DB46" s="186">
        <f t="shared" si="234"/>
        <v>1</v>
      </c>
      <c r="DC46" s="186">
        <f t="shared" si="235"/>
        <v>1</v>
      </c>
      <c r="DD46" s="186">
        <f t="shared" si="236"/>
        <v>1</v>
      </c>
      <c r="DE46" s="186">
        <f t="shared" si="237"/>
        <v>1</v>
      </c>
      <c r="DF46" s="186">
        <f t="shared" si="238"/>
        <v>1</v>
      </c>
      <c r="DG46" s="186">
        <f t="shared" si="239"/>
        <v>1</v>
      </c>
      <c r="DH46" s="186">
        <f t="shared" si="240"/>
        <v>1</v>
      </c>
      <c r="DI46" s="186">
        <f t="shared" si="241"/>
        <v>1</v>
      </c>
      <c r="DJ46" s="186">
        <f t="shared" si="242"/>
        <v>1</v>
      </c>
      <c r="DK46" s="186">
        <f t="shared" si="243"/>
        <v>1</v>
      </c>
      <c r="DL46" s="186">
        <f t="shared" si="244"/>
        <v>1</v>
      </c>
      <c r="DM46" s="186">
        <f t="shared" si="245"/>
        <v>1</v>
      </c>
      <c r="DN46" s="186">
        <f t="shared" si="246"/>
        <v>1</v>
      </c>
      <c r="DO46" s="186">
        <f t="shared" si="247"/>
        <v>1</v>
      </c>
      <c r="DP46" s="186">
        <f t="shared" si="248"/>
        <v>1</v>
      </c>
      <c r="DQ46" s="186">
        <f t="shared" si="249"/>
        <v>1</v>
      </c>
      <c r="DR46" s="186">
        <f t="shared" si="250"/>
        <v>1</v>
      </c>
      <c r="DS46" s="186">
        <f t="shared" si="251"/>
        <v>1</v>
      </c>
      <c r="DT46" s="186">
        <f t="shared" si="252"/>
        <v>1</v>
      </c>
      <c r="DU46" s="186">
        <f t="shared" si="253"/>
        <v>1</v>
      </c>
      <c r="DV46" s="186">
        <f t="shared" si="254"/>
        <v>1</v>
      </c>
      <c r="DW46" s="186">
        <f t="shared" si="255"/>
        <v>1</v>
      </c>
      <c r="DX46" s="186">
        <f t="shared" si="256"/>
        <v>1</v>
      </c>
      <c r="DY46" s="186">
        <f t="shared" si="257"/>
        <v>1</v>
      </c>
      <c r="DZ46" s="186">
        <f t="shared" si="258"/>
        <v>1</v>
      </c>
      <c r="EA46" s="186">
        <f t="shared" si="259"/>
        <v>1</v>
      </c>
      <c r="EB46" s="186">
        <f t="shared" si="260"/>
        <v>1</v>
      </c>
      <c r="EC46" s="186">
        <f t="shared" si="261"/>
        <v>1</v>
      </c>
      <c r="ED46" s="186">
        <f t="shared" si="262"/>
        <v>1</v>
      </c>
      <c r="EE46" s="186">
        <f t="shared" si="263"/>
        <v>1</v>
      </c>
      <c r="EF46" s="186">
        <f t="shared" si="264"/>
        <v>0</v>
      </c>
      <c r="EG46" s="186">
        <f t="shared" si="265"/>
        <v>0</v>
      </c>
      <c r="EH46" s="186">
        <f t="shared" si="266"/>
        <v>0</v>
      </c>
      <c r="EI46" s="186">
        <f t="shared" si="267"/>
        <v>0</v>
      </c>
      <c r="EJ46" s="186">
        <f t="shared" si="268"/>
        <v>0</v>
      </c>
      <c r="EK46" s="186">
        <f t="shared" si="269"/>
        <v>0</v>
      </c>
      <c r="EL46" s="186">
        <f t="shared" si="270"/>
        <v>0</v>
      </c>
      <c r="EM46" s="186">
        <f t="shared" si="271"/>
        <v>0</v>
      </c>
      <c r="EN46" s="186">
        <f t="shared" si="272"/>
        <v>0</v>
      </c>
      <c r="EO46" s="186">
        <f t="shared" si="273"/>
        <v>0</v>
      </c>
      <c r="EP46" s="186">
        <f t="shared" si="274"/>
        <v>0</v>
      </c>
      <c r="EQ46" s="186">
        <f t="shared" si="275"/>
        <v>0</v>
      </c>
      <c r="ER46" s="186">
        <f t="shared" si="276"/>
        <v>0</v>
      </c>
      <c r="ES46" s="186">
        <f t="shared" si="277"/>
        <v>0</v>
      </c>
      <c r="ET46" s="186">
        <f t="shared" si="278"/>
        <v>0</v>
      </c>
      <c r="EU46" s="186">
        <f t="shared" si="279"/>
        <v>0</v>
      </c>
      <c r="EV46" s="186">
        <f t="shared" si="280"/>
        <v>0</v>
      </c>
      <c r="EW46" s="186">
        <f t="shared" si="281"/>
        <v>0</v>
      </c>
      <c r="EX46" s="186">
        <f t="shared" si="282"/>
        <v>0</v>
      </c>
      <c r="EY46" s="186">
        <f t="shared" si="283"/>
        <v>0</v>
      </c>
      <c r="EZ46" s="186">
        <f t="shared" si="284"/>
        <v>0</v>
      </c>
      <c r="FA46" s="186">
        <f t="shared" si="285"/>
        <v>0</v>
      </c>
      <c r="FB46" s="186">
        <f t="shared" si="286"/>
        <v>0</v>
      </c>
      <c r="FC46" s="186">
        <f t="shared" si="287"/>
        <v>0</v>
      </c>
      <c r="FE46" s="187">
        <f t="shared" si="288"/>
        <v>1</v>
      </c>
      <c r="FF46" s="187">
        <f t="shared" si="289"/>
        <v>1</v>
      </c>
      <c r="FG46" s="187">
        <f t="shared" si="290"/>
        <v>1</v>
      </c>
      <c r="FH46" s="187">
        <f t="shared" si="291"/>
        <v>0.99999999999999989</v>
      </c>
      <c r="FI46" s="187">
        <f t="shared" si="292"/>
        <v>1</v>
      </c>
      <c r="FJ46" s="187">
        <f t="shared" si="293"/>
        <v>0.99999999999999989</v>
      </c>
      <c r="FK46" s="187">
        <f t="shared" si="294"/>
        <v>1</v>
      </c>
      <c r="FL46" s="187">
        <f t="shared" si="295"/>
        <v>1</v>
      </c>
      <c r="FM46" s="187">
        <f t="shared" si="296"/>
        <v>0.99999999999999989</v>
      </c>
      <c r="FN46" s="187">
        <f t="shared" si="297"/>
        <v>1</v>
      </c>
      <c r="FO46" s="187">
        <f t="shared" si="298"/>
        <v>0.99999999999999989</v>
      </c>
      <c r="FP46" s="187">
        <f t="shared" si="299"/>
        <v>1</v>
      </c>
      <c r="FQ46" s="187">
        <f t="shared" si="300"/>
        <v>1</v>
      </c>
      <c r="FR46" s="187">
        <f t="shared" si="301"/>
        <v>1</v>
      </c>
      <c r="FS46" s="187">
        <f t="shared" si="302"/>
        <v>1</v>
      </c>
      <c r="FT46" s="187">
        <f t="shared" si="303"/>
        <v>0.99999999999999989</v>
      </c>
      <c r="FU46" s="187">
        <f t="shared" si="304"/>
        <v>1</v>
      </c>
      <c r="FV46" s="187">
        <f t="shared" si="305"/>
        <v>0.99999999999999989</v>
      </c>
      <c r="FW46" s="187">
        <f t="shared" si="306"/>
        <v>1</v>
      </c>
      <c r="FX46" s="187">
        <f t="shared" si="307"/>
        <v>1</v>
      </c>
      <c r="FY46" s="187">
        <f t="shared" si="308"/>
        <v>0.99999999999999989</v>
      </c>
      <c r="FZ46" s="187">
        <f t="shared" si="309"/>
        <v>1</v>
      </c>
      <c r="GA46" s="187">
        <f t="shared" si="310"/>
        <v>0.99999999999999989</v>
      </c>
      <c r="GB46" s="187">
        <f t="shared" si="311"/>
        <v>1</v>
      </c>
      <c r="GC46" s="187">
        <f t="shared" si="312"/>
        <v>1</v>
      </c>
      <c r="GD46" s="187">
        <f t="shared" si="313"/>
        <v>1.0000000000000002</v>
      </c>
      <c r="GE46" s="187">
        <f t="shared" si="314"/>
        <v>1</v>
      </c>
      <c r="GF46" s="187">
        <f t="shared" si="315"/>
        <v>0.99999999999999989</v>
      </c>
      <c r="GG46" s="187">
        <f t="shared" si="316"/>
        <v>1</v>
      </c>
      <c r="GH46" s="187">
        <f t="shared" si="317"/>
        <v>0.99999999999999989</v>
      </c>
      <c r="GI46" s="187">
        <f t="shared" si="318"/>
        <v>1</v>
      </c>
      <c r="GJ46" s="187">
        <f t="shared" si="319"/>
        <v>1</v>
      </c>
      <c r="GK46" s="187">
        <f t="shared" si="320"/>
        <v>0.99999999999999989</v>
      </c>
      <c r="GL46" s="187">
        <f t="shared" si="321"/>
        <v>1</v>
      </c>
      <c r="GM46" s="187">
        <f t="shared" si="322"/>
        <v>0.99999999999999989</v>
      </c>
      <c r="GN46" s="187">
        <f t="shared" si="323"/>
        <v>1</v>
      </c>
      <c r="GO46" s="187">
        <f t="shared" si="324"/>
        <v>1</v>
      </c>
      <c r="GP46" s="187">
        <f t="shared" si="325"/>
        <v>1</v>
      </c>
      <c r="GQ46" s="187">
        <f t="shared" si="326"/>
        <v>1</v>
      </c>
      <c r="GR46" s="187">
        <f t="shared" si="327"/>
        <v>0.99999999999999989</v>
      </c>
      <c r="GS46" s="187">
        <f t="shared" si="328"/>
        <v>1</v>
      </c>
      <c r="GT46" s="187">
        <f t="shared" si="329"/>
        <v>0.99999999999999989</v>
      </c>
      <c r="GU46" s="187">
        <f t="shared" si="330"/>
        <v>1</v>
      </c>
      <c r="GV46" s="187">
        <f t="shared" si="331"/>
        <v>1</v>
      </c>
      <c r="GW46" s="187">
        <f t="shared" si="332"/>
        <v>0.99999999999999989</v>
      </c>
      <c r="GX46" s="187">
        <f t="shared" si="333"/>
        <v>1</v>
      </c>
      <c r="GY46" s="187">
        <f t="shared" si="334"/>
        <v>0.99999999999999989</v>
      </c>
      <c r="GZ46" s="187">
        <f t="shared" si="335"/>
        <v>1</v>
      </c>
      <c r="HA46" s="187">
        <f t="shared" si="336"/>
        <v>0</v>
      </c>
      <c r="HB46" s="187">
        <f t="shared" si="337"/>
        <v>0</v>
      </c>
      <c r="HC46" s="187">
        <f t="shared" si="338"/>
        <v>0</v>
      </c>
      <c r="HD46" s="187">
        <f t="shared" si="339"/>
        <v>0</v>
      </c>
      <c r="HE46" s="187">
        <f t="shared" si="340"/>
        <v>0</v>
      </c>
      <c r="HF46" s="187">
        <f t="shared" si="341"/>
        <v>0</v>
      </c>
      <c r="HG46" s="187">
        <f t="shared" si="342"/>
        <v>0</v>
      </c>
      <c r="HH46" s="187">
        <f t="shared" si="343"/>
        <v>0</v>
      </c>
      <c r="HI46" s="187">
        <f t="shared" si="344"/>
        <v>0</v>
      </c>
      <c r="HJ46" s="187">
        <f t="shared" si="345"/>
        <v>0</v>
      </c>
      <c r="HK46" s="187">
        <f t="shared" si="346"/>
        <v>0</v>
      </c>
      <c r="HL46" s="187">
        <f t="shared" si="347"/>
        <v>0</v>
      </c>
      <c r="HM46" s="187">
        <f t="shared" si="348"/>
        <v>0</v>
      </c>
      <c r="HN46" s="187">
        <f t="shared" si="349"/>
        <v>0</v>
      </c>
      <c r="HO46" s="187">
        <f t="shared" si="350"/>
        <v>0</v>
      </c>
      <c r="HP46" s="187">
        <f t="shared" si="351"/>
        <v>0</v>
      </c>
      <c r="HQ46" s="187">
        <f t="shared" si="352"/>
        <v>0</v>
      </c>
      <c r="HR46" s="187">
        <f t="shared" si="353"/>
        <v>0</v>
      </c>
      <c r="HS46" s="187">
        <f t="shared" si="354"/>
        <v>0</v>
      </c>
      <c r="HT46" s="187">
        <f t="shared" si="355"/>
        <v>0</v>
      </c>
      <c r="HU46" s="187">
        <f t="shared" si="356"/>
        <v>0</v>
      </c>
      <c r="HV46" s="187">
        <f t="shared" si="357"/>
        <v>0</v>
      </c>
      <c r="HW46" s="187">
        <f t="shared" si="358"/>
        <v>0</v>
      </c>
      <c r="HX46" s="187">
        <f t="shared" si="359"/>
        <v>0</v>
      </c>
      <c r="HY46" s="187"/>
      <c r="IB46" s="188">
        <f t="shared" si="360"/>
        <v>85</v>
      </c>
      <c r="IC46" s="188">
        <f t="shared" si="361"/>
        <v>85</v>
      </c>
      <c r="ID46" s="188">
        <f t="shared" si="362"/>
        <v>85</v>
      </c>
      <c r="IE46" s="188">
        <f t="shared" si="363"/>
        <v>85</v>
      </c>
      <c r="IF46" s="188">
        <f t="shared" si="364"/>
        <v>85</v>
      </c>
      <c r="IG46" s="188">
        <f t="shared" si="365"/>
        <v>85</v>
      </c>
      <c r="IH46" s="188">
        <f t="shared" si="366"/>
        <v>85</v>
      </c>
      <c r="II46" s="188">
        <f t="shared" si="367"/>
        <v>85</v>
      </c>
      <c r="IJ46" s="188">
        <f t="shared" si="368"/>
        <v>85</v>
      </c>
      <c r="IK46" s="188">
        <f t="shared" si="369"/>
        <v>85</v>
      </c>
      <c r="IL46" s="188">
        <f t="shared" si="370"/>
        <v>85</v>
      </c>
      <c r="IM46" s="188">
        <f t="shared" si="371"/>
        <v>85</v>
      </c>
      <c r="IN46" s="188">
        <f t="shared" si="372"/>
        <v>85</v>
      </c>
      <c r="IO46" s="188">
        <f t="shared" si="373"/>
        <v>85</v>
      </c>
      <c r="IP46" s="188">
        <f t="shared" si="374"/>
        <v>85</v>
      </c>
      <c r="IQ46" s="188">
        <f t="shared" si="375"/>
        <v>85</v>
      </c>
      <c r="IR46" s="188">
        <f t="shared" si="376"/>
        <v>85</v>
      </c>
      <c r="IS46" s="188">
        <f t="shared" si="377"/>
        <v>85</v>
      </c>
      <c r="IT46" s="188">
        <f t="shared" si="378"/>
        <v>85</v>
      </c>
      <c r="IU46" s="188">
        <f t="shared" si="379"/>
        <v>85</v>
      </c>
      <c r="IV46" s="188">
        <f t="shared" si="380"/>
        <v>85</v>
      </c>
      <c r="IW46" s="188">
        <f t="shared" si="381"/>
        <v>85</v>
      </c>
      <c r="IX46" s="188">
        <f t="shared" si="382"/>
        <v>85</v>
      </c>
      <c r="IY46" s="188">
        <f t="shared" si="383"/>
        <v>85</v>
      </c>
      <c r="IZ46" s="188">
        <f t="shared" si="384"/>
        <v>85</v>
      </c>
      <c r="JA46" s="188">
        <f t="shared" si="385"/>
        <v>85</v>
      </c>
      <c r="JB46" s="188">
        <f t="shared" si="386"/>
        <v>85</v>
      </c>
      <c r="JC46" s="188">
        <f t="shared" si="387"/>
        <v>85</v>
      </c>
      <c r="JD46" s="188">
        <f t="shared" si="388"/>
        <v>85</v>
      </c>
      <c r="JE46" s="188">
        <f t="shared" si="389"/>
        <v>85</v>
      </c>
      <c r="JF46" s="188">
        <f t="shared" si="390"/>
        <v>85</v>
      </c>
      <c r="JG46" s="188">
        <f t="shared" si="391"/>
        <v>85</v>
      </c>
      <c r="JH46" s="188">
        <f t="shared" si="392"/>
        <v>85</v>
      </c>
      <c r="JI46" s="188">
        <f t="shared" si="393"/>
        <v>85</v>
      </c>
      <c r="JJ46" s="188">
        <f t="shared" si="394"/>
        <v>85</v>
      </c>
      <c r="JK46" s="188">
        <f t="shared" si="395"/>
        <v>85</v>
      </c>
      <c r="JL46" s="188">
        <f t="shared" si="396"/>
        <v>85</v>
      </c>
      <c r="JM46" s="188">
        <f t="shared" si="397"/>
        <v>85</v>
      </c>
      <c r="JN46" s="188">
        <f t="shared" si="398"/>
        <v>85</v>
      </c>
      <c r="JO46" s="188">
        <f t="shared" si="399"/>
        <v>85</v>
      </c>
      <c r="JP46" s="188">
        <f t="shared" si="400"/>
        <v>85</v>
      </c>
      <c r="JQ46" s="188">
        <f t="shared" si="401"/>
        <v>85</v>
      </c>
      <c r="JR46" s="188">
        <f t="shared" si="402"/>
        <v>85</v>
      </c>
      <c r="JS46" s="188">
        <f t="shared" si="403"/>
        <v>85</v>
      </c>
      <c r="JT46" s="188">
        <f t="shared" si="404"/>
        <v>85</v>
      </c>
      <c r="JU46" s="188">
        <f t="shared" si="405"/>
        <v>85</v>
      </c>
      <c r="JV46" s="188">
        <f t="shared" si="406"/>
        <v>85</v>
      </c>
      <c r="JW46" s="188">
        <f t="shared" si="407"/>
        <v>85</v>
      </c>
      <c r="JX46" s="188">
        <f t="shared" si="408"/>
        <v>0</v>
      </c>
      <c r="JY46" s="188">
        <f t="shared" si="409"/>
        <v>0</v>
      </c>
      <c r="JZ46" s="188">
        <f t="shared" si="410"/>
        <v>0</v>
      </c>
      <c r="KA46" s="188">
        <f t="shared" si="411"/>
        <v>0</v>
      </c>
      <c r="KB46" s="188">
        <f t="shared" si="412"/>
        <v>0</v>
      </c>
      <c r="KC46" s="188">
        <f t="shared" si="413"/>
        <v>0</v>
      </c>
      <c r="KD46" s="188">
        <f t="shared" si="414"/>
        <v>0</v>
      </c>
      <c r="KE46" s="188">
        <f t="shared" si="415"/>
        <v>0</v>
      </c>
      <c r="KF46" s="188">
        <f t="shared" si="416"/>
        <v>0</v>
      </c>
      <c r="KG46" s="188">
        <f t="shared" si="417"/>
        <v>0</v>
      </c>
      <c r="KH46" s="188">
        <f t="shared" si="418"/>
        <v>0</v>
      </c>
      <c r="KI46" s="188">
        <f t="shared" si="419"/>
        <v>0</v>
      </c>
      <c r="KJ46" s="188">
        <f t="shared" si="420"/>
        <v>0</v>
      </c>
      <c r="KK46" s="188">
        <f t="shared" si="421"/>
        <v>0</v>
      </c>
      <c r="KL46" s="188">
        <f t="shared" si="422"/>
        <v>0</v>
      </c>
      <c r="KM46" s="188">
        <f t="shared" si="423"/>
        <v>0</v>
      </c>
      <c r="KN46" s="188">
        <f t="shared" si="424"/>
        <v>0</v>
      </c>
      <c r="KO46" s="188">
        <f t="shared" si="425"/>
        <v>0</v>
      </c>
      <c r="KP46" s="188">
        <f t="shared" si="426"/>
        <v>0</v>
      </c>
      <c r="KQ46" s="188">
        <f t="shared" si="427"/>
        <v>0</v>
      </c>
      <c r="KR46" s="188">
        <f t="shared" si="428"/>
        <v>0</v>
      </c>
      <c r="KS46" s="188">
        <f t="shared" si="429"/>
        <v>0</v>
      </c>
      <c r="KT46" s="188">
        <f t="shared" si="430"/>
        <v>0</v>
      </c>
      <c r="KU46" s="188">
        <f t="shared" si="431"/>
        <v>0</v>
      </c>
    </row>
    <row r="47" spans="1:307" s="95" customFormat="1" ht="15.6" x14ac:dyDescent="0.3">
      <c r="A47" s="157" t="s">
        <v>87</v>
      </c>
      <c r="B47" s="112" t="s">
        <v>617</v>
      </c>
      <c r="C47" s="112" t="s">
        <v>665</v>
      </c>
      <c r="D47" s="113"/>
      <c r="E47" s="113" t="s">
        <v>118</v>
      </c>
      <c r="F47" s="113">
        <v>1</v>
      </c>
      <c r="G47" s="114">
        <v>100000.08</v>
      </c>
      <c r="H47" s="115"/>
      <c r="I47" s="116">
        <v>0.107</v>
      </c>
      <c r="J47" s="114">
        <v>85</v>
      </c>
      <c r="K47" s="117">
        <v>43997</v>
      </c>
      <c r="L47" s="118">
        <v>46022</v>
      </c>
      <c r="M47" s="119"/>
      <c r="N47" s="186">
        <f t="shared" si="1096"/>
        <v>9401.9253297534251</v>
      </c>
      <c r="O47" s="186">
        <f t="shared" si="1096"/>
        <v>8492.0615881643844</v>
      </c>
      <c r="P47" s="186">
        <f t="shared" si="1096"/>
        <v>9401.9253297534251</v>
      </c>
      <c r="Q47" s="186">
        <f t="shared" si="1096"/>
        <v>9098.6374158904109</v>
      </c>
      <c r="R47" s="186">
        <f t="shared" si="1096"/>
        <v>9401.9253297534251</v>
      </c>
      <c r="S47" s="186">
        <f t="shared" si="1096"/>
        <v>9098.6374158904109</v>
      </c>
      <c r="T47" s="186">
        <f t="shared" si="1096"/>
        <v>9401.9253297534251</v>
      </c>
      <c r="U47" s="186">
        <f t="shared" si="1096"/>
        <v>9401.9253297534251</v>
      </c>
      <c r="V47" s="186">
        <f t="shared" si="1096"/>
        <v>9098.6374158904109</v>
      </c>
      <c r="W47" s="186">
        <f t="shared" si="1096"/>
        <v>9401.9253297534251</v>
      </c>
      <c r="X47" s="186">
        <f t="shared" si="1096"/>
        <v>9098.6374158904109</v>
      </c>
      <c r="Y47" s="186">
        <f t="shared" si="1096"/>
        <v>9401.9253297534251</v>
      </c>
      <c r="Z47" s="186">
        <f t="shared" si="1096"/>
        <v>9401.9253297534251</v>
      </c>
      <c r="AA47" s="186">
        <f t="shared" si="1096"/>
        <v>8492.0615881643844</v>
      </c>
      <c r="AB47" s="186">
        <f t="shared" si="1096"/>
        <v>9401.9253297534251</v>
      </c>
      <c r="AC47" s="186">
        <f t="shared" si="1096"/>
        <v>9098.6374158904109</v>
      </c>
      <c r="AD47" s="186">
        <f t="shared" si="1097"/>
        <v>9401.9253297534251</v>
      </c>
      <c r="AE47" s="186">
        <f t="shared" si="1097"/>
        <v>9098.6374158904109</v>
      </c>
      <c r="AF47" s="186">
        <f t="shared" si="1097"/>
        <v>9401.9253297534251</v>
      </c>
      <c r="AG47" s="186">
        <f t="shared" si="1097"/>
        <v>9401.9253297534251</v>
      </c>
      <c r="AH47" s="186">
        <f t="shared" si="1097"/>
        <v>9098.6374158904109</v>
      </c>
      <c r="AI47" s="186">
        <f t="shared" si="1097"/>
        <v>9401.9253297534251</v>
      </c>
      <c r="AJ47" s="186">
        <f t="shared" si="1097"/>
        <v>9098.6374158904109</v>
      </c>
      <c r="AK47" s="186">
        <f t="shared" si="1097"/>
        <v>9401.9253297534251</v>
      </c>
      <c r="AL47" s="186">
        <f t="shared" si="1097"/>
        <v>9401.9253297534251</v>
      </c>
      <c r="AM47" s="186">
        <f t="shared" si="1097"/>
        <v>8795.3495020273986</v>
      </c>
      <c r="AN47" s="186">
        <f t="shared" si="1097"/>
        <v>9401.9253297534251</v>
      </c>
      <c r="AO47" s="186">
        <f t="shared" si="1097"/>
        <v>9098.6374158904109</v>
      </c>
      <c r="AP47" s="186">
        <f t="shared" si="1097"/>
        <v>9401.9253297534251</v>
      </c>
      <c r="AQ47" s="186">
        <f t="shared" si="1097"/>
        <v>9098.6374158904109</v>
      </c>
      <c r="AR47" s="186">
        <f t="shared" si="1097"/>
        <v>9401.9253297534251</v>
      </c>
      <c r="AS47" s="186">
        <f t="shared" si="1093"/>
        <v>9401.9253297534251</v>
      </c>
      <c r="AT47" s="186">
        <f t="shared" si="1093"/>
        <v>9098.6374158904109</v>
      </c>
      <c r="AU47" s="186">
        <f t="shared" si="1093"/>
        <v>9401.9253297534251</v>
      </c>
      <c r="AV47" s="186">
        <f t="shared" si="1093"/>
        <v>9098.6374158904109</v>
      </c>
      <c r="AW47" s="186">
        <f t="shared" si="1093"/>
        <v>9401.9253297534251</v>
      </c>
      <c r="AX47" s="186">
        <f t="shared" si="1093"/>
        <v>9401.9253297534251</v>
      </c>
      <c r="AY47" s="186">
        <f t="shared" si="1093"/>
        <v>8492.0615881643844</v>
      </c>
      <c r="AZ47" s="186">
        <f t="shared" si="1093"/>
        <v>9401.9253297534251</v>
      </c>
      <c r="BA47" s="186">
        <f t="shared" si="1093"/>
        <v>9098.6374158904109</v>
      </c>
      <c r="BB47" s="186">
        <f t="shared" si="1093"/>
        <v>9401.9253297534251</v>
      </c>
      <c r="BC47" s="186">
        <f t="shared" si="1093"/>
        <v>9098.6374158904109</v>
      </c>
      <c r="BD47" s="186">
        <f t="shared" si="1093"/>
        <v>9401.9253297534251</v>
      </c>
      <c r="BE47" s="186">
        <f t="shared" si="1093"/>
        <v>9401.9253297534251</v>
      </c>
      <c r="BF47" s="186">
        <f t="shared" si="1093"/>
        <v>9098.6374158904109</v>
      </c>
      <c r="BG47" s="186">
        <f t="shared" si="1093"/>
        <v>9401.9253297534251</v>
      </c>
      <c r="BH47" s="186">
        <f t="shared" si="1094"/>
        <v>9098.6374158904109</v>
      </c>
      <c r="BI47" s="186">
        <f t="shared" si="655"/>
        <v>9401.9253297534251</v>
      </c>
      <c r="BJ47" s="186">
        <f t="shared" si="653"/>
        <v>0</v>
      </c>
      <c r="BK47" s="186">
        <f t="shared" si="653"/>
        <v>0</v>
      </c>
      <c r="BL47" s="186">
        <f t="shared" si="653"/>
        <v>0</v>
      </c>
      <c r="BM47" s="186">
        <f t="shared" si="653"/>
        <v>0</v>
      </c>
      <c r="BN47" s="186">
        <f t="shared" si="653"/>
        <v>0</v>
      </c>
      <c r="BO47" s="186">
        <f t="shared" si="653"/>
        <v>0</v>
      </c>
      <c r="BP47" s="186">
        <f t="shared" si="653"/>
        <v>0</v>
      </c>
      <c r="BQ47" s="186">
        <f t="shared" si="653"/>
        <v>0</v>
      </c>
      <c r="BR47" s="186">
        <f t="shared" si="653"/>
        <v>0</v>
      </c>
      <c r="BS47" s="186">
        <f t="shared" si="653"/>
        <v>0</v>
      </c>
      <c r="BT47" s="186">
        <f t="shared" si="653"/>
        <v>0</v>
      </c>
      <c r="BU47" s="186">
        <f t="shared" si="653"/>
        <v>0</v>
      </c>
      <c r="BV47" s="186">
        <f t="shared" si="1095"/>
        <v>0</v>
      </c>
      <c r="BW47" s="186">
        <f t="shared" si="1095"/>
        <v>0</v>
      </c>
      <c r="BX47" s="186">
        <f t="shared" si="1095"/>
        <v>0</v>
      </c>
      <c r="BY47" s="186">
        <f t="shared" si="1095"/>
        <v>0</v>
      </c>
      <c r="BZ47" s="186">
        <f t="shared" si="1095"/>
        <v>0</v>
      </c>
      <c r="CA47" s="186">
        <f t="shared" si="1095"/>
        <v>0</v>
      </c>
      <c r="CB47" s="186">
        <f t="shared" si="1095"/>
        <v>0</v>
      </c>
      <c r="CC47" s="186">
        <f t="shared" si="1095"/>
        <v>0</v>
      </c>
      <c r="CD47" s="186">
        <f t="shared" si="1095"/>
        <v>0</v>
      </c>
      <c r="CE47" s="186">
        <f t="shared" si="1095"/>
        <v>0</v>
      </c>
      <c r="CF47" s="186">
        <f t="shared" si="1095"/>
        <v>0</v>
      </c>
      <c r="CG47" s="186">
        <f t="shared" si="1095"/>
        <v>0</v>
      </c>
      <c r="CH47" s="186"/>
      <c r="CJ47" s="186">
        <f t="shared" si="216"/>
        <v>1</v>
      </c>
      <c r="CK47" s="186">
        <f t="shared" si="217"/>
        <v>1</v>
      </c>
      <c r="CL47" s="186">
        <f t="shared" si="218"/>
        <v>1</v>
      </c>
      <c r="CM47" s="186">
        <f t="shared" si="219"/>
        <v>1</v>
      </c>
      <c r="CN47" s="186">
        <f t="shared" si="220"/>
        <v>1</v>
      </c>
      <c r="CO47" s="186">
        <f t="shared" si="221"/>
        <v>1</v>
      </c>
      <c r="CP47" s="186">
        <f t="shared" si="222"/>
        <v>1</v>
      </c>
      <c r="CQ47" s="186">
        <f t="shared" si="223"/>
        <v>1</v>
      </c>
      <c r="CR47" s="186">
        <f t="shared" si="224"/>
        <v>1</v>
      </c>
      <c r="CS47" s="186">
        <f t="shared" si="225"/>
        <v>1</v>
      </c>
      <c r="CT47" s="186">
        <f t="shared" si="226"/>
        <v>1</v>
      </c>
      <c r="CU47" s="186">
        <f t="shared" si="227"/>
        <v>1</v>
      </c>
      <c r="CV47" s="186">
        <f t="shared" si="228"/>
        <v>1</v>
      </c>
      <c r="CW47" s="186">
        <f t="shared" si="229"/>
        <v>1</v>
      </c>
      <c r="CX47" s="186">
        <f t="shared" si="230"/>
        <v>1</v>
      </c>
      <c r="CY47" s="186">
        <f t="shared" si="231"/>
        <v>1</v>
      </c>
      <c r="CZ47" s="186">
        <f t="shared" si="232"/>
        <v>1</v>
      </c>
      <c r="DA47" s="186">
        <f t="shared" si="233"/>
        <v>1</v>
      </c>
      <c r="DB47" s="186">
        <f t="shared" si="234"/>
        <v>1</v>
      </c>
      <c r="DC47" s="186">
        <f t="shared" si="235"/>
        <v>1</v>
      </c>
      <c r="DD47" s="186">
        <f t="shared" si="236"/>
        <v>1</v>
      </c>
      <c r="DE47" s="186">
        <f t="shared" si="237"/>
        <v>1</v>
      </c>
      <c r="DF47" s="186">
        <f t="shared" si="238"/>
        <v>1</v>
      </c>
      <c r="DG47" s="186">
        <f t="shared" si="239"/>
        <v>1</v>
      </c>
      <c r="DH47" s="186">
        <f t="shared" si="240"/>
        <v>1</v>
      </c>
      <c r="DI47" s="186">
        <f t="shared" si="241"/>
        <v>1</v>
      </c>
      <c r="DJ47" s="186">
        <f t="shared" si="242"/>
        <v>1</v>
      </c>
      <c r="DK47" s="186">
        <f t="shared" si="243"/>
        <v>1</v>
      </c>
      <c r="DL47" s="186">
        <f t="shared" si="244"/>
        <v>1</v>
      </c>
      <c r="DM47" s="186">
        <f t="shared" si="245"/>
        <v>1</v>
      </c>
      <c r="DN47" s="186">
        <f t="shared" si="246"/>
        <v>1</v>
      </c>
      <c r="DO47" s="186">
        <f t="shared" si="247"/>
        <v>1</v>
      </c>
      <c r="DP47" s="186">
        <f t="shared" si="248"/>
        <v>1</v>
      </c>
      <c r="DQ47" s="186">
        <f t="shared" si="249"/>
        <v>1</v>
      </c>
      <c r="DR47" s="186">
        <f t="shared" si="250"/>
        <v>1</v>
      </c>
      <c r="DS47" s="186">
        <f t="shared" si="251"/>
        <v>1</v>
      </c>
      <c r="DT47" s="186">
        <f t="shared" si="252"/>
        <v>1</v>
      </c>
      <c r="DU47" s="186">
        <f t="shared" si="253"/>
        <v>1</v>
      </c>
      <c r="DV47" s="186">
        <f t="shared" si="254"/>
        <v>1</v>
      </c>
      <c r="DW47" s="186">
        <f t="shared" si="255"/>
        <v>1</v>
      </c>
      <c r="DX47" s="186">
        <f t="shared" si="256"/>
        <v>1</v>
      </c>
      <c r="DY47" s="186">
        <f t="shared" si="257"/>
        <v>1</v>
      </c>
      <c r="DZ47" s="186">
        <f t="shared" si="258"/>
        <v>1</v>
      </c>
      <c r="EA47" s="186">
        <f t="shared" si="259"/>
        <v>1</v>
      </c>
      <c r="EB47" s="186">
        <f t="shared" si="260"/>
        <v>1</v>
      </c>
      <c r="EC47" s="186">
        <f t="shared" si="261"/>
        <v>1</v>
      </c>
      <c r="ED47" s="186">
        <f t="shared" si="262"/>
        <v>1</v>
      </c>
      <c r="EE47" s="186">
        <f t="shared" si="263"/>
        <v>1</v>
      </c>
      <c r="EF47" s="186">
        <f t="shared" si="264"/>
        <v>0</v>
      </c>
      <c r="EG47" s="186">
        <f t="shared" si="265"/>
        <v>0</v>
      </c>
      <c r="EH47" s="186">
        <f t="shared" si="266"/>
        <v>0</v>
      </c>
      <c r="EI47" s="186">
        <f t="shared" si="267"/>
        <v>0</v>
      </c>
      <c r="EJ47" s="186">
        <f t="shared" si="268"/>
        <v>0</v>
      </c>
      <c r="EK47" s="186">
        <f t="shared" si="269"/>
        <v>0</v>
      </c>
      <c r="EL47" s="186">
        <f t="shared" si="270"/>
        <v>0</v>
      </c>
      <c r="EM47" s="186">
        <f t="shared" si="271"/>
        <v>0</v>
      </c>
      <c r="EN47" s="186">
        <f t="shared" si="272"/>
        <v>0</v>
      </c>
      <c r="EO47" s="186">
        <f t="shared" si="273"/>
        <v>0</v>
      </c>
      <c r="EP47" s="186">
        <f t="shared" si="274"/>
        <v>0</v>
      </c>
      <c r="EQ47" s="186">
        <f t="shared" si="275"/>
        <v>0</v>
      </c>
      <c r="ER47" s="186">
        <f t="shared" si="276"/>
        <v>0</v>
      </c>
      <c r="ES47" s="186">
        <f t="shared" si="277"/>
        <v>0</v>
      </c>
      <c r="ET47" s="186">
        <f t="shared" si="278"/>
        <v>0</v>
      </c>
      <c r="EU47" s="186">
        <f t="shared" si="279"/>
        <v>0</v>
      </c>
      <c r="EV47" s="186">
        <f t="shared" si="280"/>
        <v>0</v>
      </c>
      <c r="EW47" s="186">
        <f t="shared" si="281"/>
        <v>0</v>
      </c>
      <c r="EX47" s="186">
        <f t="shared" si="282"/>
        <v>0</v>
      </c>
      <c r="EY47" s="186">
        <f t="shared" si="283"/>
        <v>0</v>
      </c>
      <c r="EZ47" s="186">
        <f t="shared" si="284"/>
        <v>0</v>
      </c>
      <c r="FA47" s="186">
        <f t="shared" si="285"/>
        <v>0</v>
      </c>
      <c r="FB47" s="186">
        <f t="shared" si="286"/>
        <v>0</v>
      </c>
      <c r="FC47" s="186">
        <f t="shared" si="287"/>
        <v>0</v>
      </c>
      <c r="FE47" s="187">
        <f t="shared" si="288"/>
        <v>1</v>
      </c>
      <c r="FF47" s="187">
        <f t="shared" si="289"/>
        <v>1.0000000000000002</v>
      </c>
      <c r="FG47" s="187">
        <f t="shared" si="290"/>
        <v>1</v>
      </c>
      <c r="FH47" s="187">
        <f t="shared" si="291"/>
        <v>1</v>
      </c>
      <c r="FI47" s="187">
        <f t="shared" si="292"/>
        <v>1</v>
      </c>
      <c r="FJ47" s="187">
        <f t="shared" si="293"/>
        <v>1</v>
      </c>
      <c r="FK47" s="187">
        <f t="shared" si="294"/>
        <v>1</v>
      </c>
      <c r="FL47" s="187">
        <f t="shared" si="295"/>
        <v>1</v>
      </c>
      <c r="FM47" s="187">
        <f t="shared" si="296"/>
        <v>1</v>
      </c>
      <c r="FN47" s="187">
        <f t="shared" si="297"/>
        <v>1</v>
      </c>
      <c r="FO47" s="187">
        <f t="shared" si="298"/>
        <v>1</v>
      </c>
      <c r="FP47" s="187">
        <f t="shared" si="299"/>
        <v>1</v>
      </c>
      <c r="FQ47" s="187">
        <f t="shared" si="300"/>
        <v>1</v>
      </c>
      <c r="FR47" s="187">
        <f t="shared" si="301"/>
        <v>1.0000000000000002</v>
      </c>
      <c r="FS47" s="187">
        <f t="shared" si="302"/>
        <v>1</v>
      </c>
      <c r="FT47" s="187">
        <f t="shared" si="303"/>
        <v>1</v>
      </c>
      <c r="FU47" s="187">
        <f t="shared" si="304"/>
        <v>1</v>
      </c>
      <c r="FV47" s="187">
        <f t="shared" si="305"/>
        <v>1</v>
      </c>
      <c r="FW47" s="187">
        <f t="shared" si="306"/>
        <v>1</v>
      </c>
      <c r="FX47" s="187">
        <f t="shared" si="307"/>
        <v>1</v>
      </c>
      <c r="FY47" s="187">
        <f t="shared" si="308"/>
        <v>1</v>
      </c>
      <c r="FZ47" s="187">
        <f t="shared" si="309"/>
        <v>1</v>
      </c>
      <c r="GA47" s="187">
        <f t="shared" si="310"/>
        <v>1</v>
      </c>
      <c r="GB47" s="187">
        <f t="shared" si="311"/>
        <v>1</v>
      </c>
      <c r="GC47" s="187">
        <f t="shared" si="312"/>
        <v>1</v>
      </c>
      <c r="GD47" s="187">
        <f t="shared" si="313"/>
        <v>1</v>
      </c>
      <c r="GE47" s="187">
        <f t="shared" si="314"/>
        <v>1</v>
      </c>
      <c r="GF47" s="187">
        <f t="shared" si="315"/>
        <v>1</v>
      </c>
      <c r="GG47" s="187">
        <f t="shared" si="316"/>
        <v>1</v>
      </c>
      <c r="GH47" s="187">
        <f t="shared" si="317"/>
        <v>1</v>
      </c>
      <c r="GI47" s="187">
        <f t="shared" si="318"/>
        <v>1</v>
      </c>
      <c r="GJ47" s="187">
        <f t="shared" si="319"/>
        <v>1</v>
      </c>
      <c r="GK47" s="187">
        <f t="shared" si="320"/>
        <v>1</v>
      </c>
      <c r="GL47" s="187">
        <f t="shared" si="321"/>
        <v>1</v>
      </c>
      <c r="GM47" s="187">
        <f t="shared" si="322"/>
        <v>1</v>
      </c>
      <c r="GN47" s="187">
        <f t="shared" si="323"/>
        <v>1</v>
      </c>
      <c r="GO47" s="187">
        <f t="shared" si="324"/>
        <v>1</v>
      </c>
      <c r="GP47" s="187">
        <f t="shared" si="325"/>
        <v>1.0000000000000002</v>
      </c>
      <c r="GQ47" s="187">
        <f t="shared" si="326"/>
        <v>1</v>
      </c>
      <c r="GR47" s="187">
        <f t="shared" si="327"/>
        <v>1</v>
      </c>
      <c r="GS47" s="187">
        <f t="shared" si="328"/>
        <v>1</v>
      </c>
      <c r="GT47" s="187">
        <f t="shared" si="329"/>
        <v>1</v>
      </c>
      <c r="GU47" s="187">
        <f t="shared" si="330"/>
        <v>1</v>
      </c>
      <c r="GV47" s="187">
        <f t="shared" si="331"/>
        <v>1</v>
      </c>
      <c r="GW47" s="187">
        <f t="shared" si="332"/>
        <v>1</v>
      </c>
      <c r="GX47" s="187">
        <f t="shared" si="333"/>
        <v>1</v>
      </c>
      <c r="GY47" s="187">
        <f t="shared" si="334"/>
        <v>1</v>
      </c>
      <c r="GZ47" s="187">
        <f t="shared" si="335"/>
        <v>1</v>
      </c>
      <c r="HA47" s="187">
        <f t="shared" si="336"/>
        <v>0</v>
      </c>
      <c r="HB47" s="187">
        <f t="shared" si="337"/>
        <v>0</v>
      </c>
      <c r="HC47" s="187">
        <f t="shared" si="338"/>
        <v>0</v>
      </c>
      <c r="HD47" s="187">
        <f t="shared" si="339"/>
        <v>0</v>
      </c>
      <c r="HE47" s="187">
        <f t="shared" si="340"/>
        <v>0</v>
      </c>
      <c r="HF47" s="187">
        <f t="shared" si="341"/>
        <v>0</v>
      </c>
      <c r="HG47" s="187">
        <f t="shared" si="342"/>
        <v>0</v>
      </c>
      <c r="HH47" s="187">
        <f t="shared" si="343"/>
        <v>0</v>
      </c>
      <c r="HI47" s="187">
        <f t="shared" si="344"/>
        <v>0</v>
      </c>
      <c r="HJ47" s="187">
        <f t="shared" si="345"/>
        <v>0</v>
      </c>
      <c r="HK47" s="187">
        <f t="shared" si="346"/>
        <v>0</v>
      </c>
      <c r="HL47" s="187">
        <f t="shared" si="347"/>
        <v>0</v>
      </c>
      <c r="HM47" s="187">
        <f t="shared" si="348"/>
        <v>0</v>
      </c>
      <c r="HN47" s="187">
        <f t="shared" si="349"/>
        <v>0</v>
      </c>
      <c r="HO47" s="187">
        <f t="shared" si="350"/>
        <v>0</v>
      </c>
      <c r="HP47" s="187">
        <f t="shared" si="351"/>
        <v>0</v>
      </c>
      <c r="HQ47" s="187">
        <f t="shared" si="352"/>
        <v>0</v>
      </c>
      <c r="HR47" s="187">
        <f t="shared" si="353"/>
        <v>0</v>
      </c>
      <c r="HS47" s="187">
        <f t="shared" si="354"/>
        <v>0</v>
      </c>
      <c r="HT47" s="187">
        <f t="shared" si="355"/>
        <v>0</v>
      </c>
      <c r="HU47" s="187">
        <f t="shared" si="356"/>
        <v>0</v>
      </c>
      <c r="HV47" s="187">
        <f t="shared" si="357"/>
        <v>0</v>
      </c>
      <c r="HW47" s="187">
        <f t="shared" si="358"/>
        <v>0</v>
      </c>
      <c r="HX47" s="187">
        <f t="shared" si="359"/>
        <v>0</v>
      </c>
      <c r="HY47" s="187"/>
      <c r="IB47" s="188">
        <f t="shared" si="360"/>
        <v>85</v>
      </c>
      <c r="IC47" s="188">
        <f t="shared" si="361"/>
        <v>85</v>
      </c>
      <c r="ID47" s="188">
        <f t="shared" si="362"/>
        <v>85</v>
      </c>
      <c r="IE47" s="188">
        <f t="shared" si="363"/>
        <v>85</v>
      </c>
      <c r="IF47" s="188">
        <f t="shared" si="364"/>
        <v>85</v>
      </c>
      <c r="IG47" s="188">
        <f t="shared" si="365"/>
        <v>85</v>
      </c>
      <c r="IH47" s="188">
        <f t="shared" si="366"/>
        <v>85</v>
      </c>
      <c r="II47" s="188">
        <f t="shared" si="367"/>
        <v>85</v>
      </c>
      <c r="IJ47" s="188">
        <f t="shared" si="368"/>
        <v>85</v>
      </c>
      <c r="IK47" s="188">
        <f t="shared" si="369"/>
        <v>85</v>
      </c>
      <c r="IL47" s="188">
        <f t="shared" si="370"/>
        <v>85</v>
      </c>
      <c r="IM47" s="188">
        <f t="shared" si="371"/>
        <v>85</v>
      </c>
      <c r="IN47" s="188">
        <f t="shared" si="372"/>
        <v>85</v>
      </c>
      <c r="IO47" s="188">
        <f t="shared" si="373"/>
        <v>85</v>
      </c>
      <c r="IP47" s="188">
        <f t="shared" si="374"/>
        <v>85</v>
      </c>
      <c r="IQ47" s="188">
        <f t="shared" si="375"/>
        <v>85</v>
      </c>
      <c r="IR47" s="188">
        <f t="shared" si="376"/>
        <v>85</v>
      </c>
      <c r="IS47" s="188">
        <f t="shared" si="377"/>
        <v>85</v>
      </c>
      <c r="IT47" s="188">
        <f t="shared" si="378"/>
        <v>85</v>
      </c>
      <c r="IU47" s="188">
        <f t="shared" si="379"/>
        <v>85</v>
      </c>
      <c r="IV47" s="188">
        <f t="shared" si="380"/>
        <v>85</v>
      </c>
      <c r="IW47" s="188">
        <f t="shared" si="381"/>
        <v>85</v>
      </c>
      <c r="IX47" s="188">
        <f t="shared" si="382"/>
        <v>85</v>
      </c>
      <c r="IY47" s="188">
        <f t="shared" si="383"/>
        <v>85</v>
      </c>
      <c r="IZ47" s="188">
        <f t="shared" si="384"/>
        <v>85</v>
      </c>
      <c r="JA47" s="188">
        <f t="shared" si="385"/>
        <v>85</v>
      </c>
      <c r="JB47" s="188">
        <f t="shared" si="386"/>
        <v>85</v>
      </c>
      <c r="JC47" s="188">
        <f t="shared" si="387"/>
        <v>85</v>
      </c>
      <c r="JD47" s="188">
        <f t="shared" si="388"/>
        <v>85</v>
      </c>
      <c r="JE47" s="188">
        <f t="shared" si="389"/>
        <v>85</v>
      </c>
      <c r="JF47" s="188">
        <f t="shared" si="390"/>
        <v>85</v>
      </c>
      <c r="JG47" s="188">
        <f t="shared" si="391"/>
        <v>85</v>
      </c>
      <c r="JH47" s="188">
        <f t="shared" si="392"/>
        <v>85</v>
      </c>
      <c r="JI47" s="188">
        <f t="shared" si="393"/>
        <v>85</v>
      </c>
      <c r="JJ47" s="188">
        <f t="shared" si="394"/>
        <v>85</v>
      </c>
      <c r="JK47" s="188">
        <f t="shared" si="395"/>
        <v>85</v>
      </c>
      <c r="JL47" s="188">
        <f t="shared" si="396"/>
        <v>85</v>
      </c>
      <c r="JM47" s="188">
        <f t="shared" si="397"/>
        <v>85</v>
      </c>
      <c r="JN47" s="188">
        <f t="shared" si="398"/>
        <v>85</v>
      </c>
      <c r="JO47" s="188">
        <f t="shared" si="399"/>
        <v>85</v>
      </c>
      <c r="JP47" s="188">
        <f t="shared" si="400"/>
        <v>85</v>
      </c>
      <c r="JQ47" s="188">
        <f t="shared" si="401"/>
        <v>85</v>
      </c>
      <c r="JR47" s="188">
        <f t="shared" si="402"/>
        <v>85</v>
      </c>
      <c r="JS47" s="188">
        <f t="shared" si="403"/>
        <v>85</v>
      </c>
      <c r="JT47" s="188">
        <f t="shared" si="404"/>
        <v>85</v>
      </c>
      <c r="JU47" s="188">
        <f t="shared" si="405"/>
        <v>85</v>
      </c>
      <c r="JV47" s="188">
        <f t="shared" si="406"/>
        <v>85</v>
      </c>
      <c r="JW47" s="188">
        <f t="shared" si="407"/>
        <v>85</v>
      </c>
      <c r="JX47" s="188">
        <f t="shared" si="408"/>
        <v>0</v>
      </c>
      <c r="JY47" s="188">
        <f t="shared" si="409"/>
        <v>0</v>
      </c>
      <c r="JZ47" s="188">
        <f t="shared" si="410"/>
        <v>0</v>
      </c>
      <c r="KA47" s="188">
        <f t="shared" si="411"/>
        <v>0</v>
      </c>
      <c r="KB47" s="188">
        <f t="shared" si="412"/>
        <v>0</v>
      </c>
      <c r="KC47" s="188">
        <f t="shared" si="413"/>
        <v>0</v>
      </c>
      <c r="KD47" s="188">
        <f t="shared" si="414"/>
        <v>0</v>
      </c>
      <c r="KE47" s="188">
        <f t="shared" si="415"/>
        <v>0</v>
      </c>
      <c r="KF47" s="188">
        <f t="shared" si="416"/>
        <v>0</v>
      </c>
      <c r="KG47" s="188">
        <f t="shared" si="417"/>
        <v>0</v>
      </c>
      <c r="KH47" s="188">
        <f t="shared" si="418"/>
        <v>0</v>
      </c>
      <c r="KI47" s="188">
        <f t="shared" si="419"/>
        <v>0</v>
      </c>
      <c r="KJ47" s="188">
        <f t="shared" si="420"/>
        <v>0</v>
      </c>
      <c r="KK47" s="188">
        <f t="shared" si="421"/>
        <v>0</v>
      </c>
      <c r="KL47" s="188">
        <f t="shared" si="422"/>
        <v>0</v>
      </c>
      <c r="KM47" s="188">
        <f t="shared" si="423"/>
        <v>0</v>
      </c>
      <c r="KN47" s="188">
        <f t="shared" si="424"/>
        <v>0</v>
      </c>
      <c r="KO47" s="188">
        <f t="shared" si="425"/>
        <v>0</v>
      </c>
      <c r="KP47" s="188">
        <f t="shared" si="426"/>
        <v>0</v>
      </c>
      <c r="KQ47" s="188">
        <f t="shared" si="427"/>
        <v>0</v>
      </c>
      <c r="KR47" s="188">
        <f t="shared" si="428"/>
        <v>0</v>
      </c>
      <c r="KS47" s="188">
        <f t="shared" si="429"/>
        <v>0</v>
      </c>
      <c r="KT47" s="188">
        <f t="shared" si="430"/>
        <v>0</v>
      </c>
      <c r="KU47" s="188">
        <f t="shared" si="431"/>
        <v>0</v>
      </c>
    </row>
    <row r="48" spans="1:307" s="95" customFormat="1" ht="15.6" x14ac:dyDescent="0.3">
      <c r="A48" s="157" t="s">
        <v>87</v>
      </c>
      <c r="B48" s="112" t="s">
        <v>614</v>
      </c>
      <c r="C48" s="112" t="s">
        <v>665</v>
      </c>
      <c r="D48" s="113"/>
      <c r="E48" s="113" t="s">
        <v>118</v>
      </c>
      <c r="F48" s="113">
        <v>1</v>
      </c>
      <c r="G48" s="114">
        <v>145600</v>
      </c>
      <c r="H48" s="115"/>
      <c r="I48" s="116">
        <v>0.107</v>
      </c>
      <c r="J48" s="114">
        <v>85</v>
      </c>
      <c r="K48" s="117">
        <v>43879</v>
      </c>
      <c r="L48" s="118">
        <v>46022</v>
      </c>
      <c r="M48" s="119"/>
      <c r="N48" s="186">
        <f t="shared" si="1096"/>
        <v>13689.192328767123</v>
      </c>
      <c r="O48" s="186">
        <f t="shared" si="1096"/>
        <v>12364.431780821918</v>
      </c>
      <c r="P48" s="186">
        <f t="shared" si="1096"/>
        <v>13689.192328767123</v>
      </c>
      <c r="Q48" s="186">
        <f t="shared" si="1096"/>
        <v>13247.605479452055</v>
      </c>
      <c r="R48" s="186">
        <f t="shared" si="1096"/>
        <v>13689.192328767123</v>
      </c>
      <c r="S48" s="186">
        <f t="shared" si="1096"/>
        <v>13247.605479452055</v>
      </c>
      <c r="T48" s="186">
        <f t="shared" si="1096"/>
        <v>13689.192328767123</v>
      </c>
      <c r="U48" s="186">
        <f t="shared" si="1096"/>
        <v>13689.192328767123</v>
      </c>
      <c r="V48" s="186">
        <f t="shared" si="1096"/>
        <v>13247.605479452055</v>
      </c>
      <c r="W48" s="186">
        <f t="shared" si="1096"/>
        <v>13689.192328767123</v>
      </c>
      <c r="X48" s="186">
        <f t="shared" si="1096"/>
        <v>13247.605479452055</v>
      </c>
      <c r="Y48" s="186">
        <f t="shared" si="1096"/>
        <v>13689.192328767123</v>
      </c>
      <c r="Z48" s="186">
        <f t="shared" si="1096"/>
        <v>13689.192328767123</v>
      </c>
      <c r="AA48" s="186">
        <f t="shared" si="1096"/>
        <v>12364.431780821918</v>
      </c>
      <c r="AB48" s="186">
        <f t="shared" si="1096"/>
        <v>13689.192328767123</v>
      </c>
      <c r="AC48" s="186">
        <f t="shared" si="1096"/>
        <v>13247.605479452055</v>
      </c>
      <c r="AD48" s="186">
        <f t="shared" si="1097"/>
        <v>13689.192328767123</v>
      </c>
      <c r="AE48" s="186">
        <f t="shared" si="1097"/>
        <v>13247.605479452055</v>
      </c>
      <c r="AF48" s="186">
        <f t="shared" si="1097"/>
        <v>13689.192328767123</v>
      </c>
      <c r="AG48" s="186">
        <f t="shared" si="1097"/>
        <v>13689.192328767123</v>
      </c>
      <c r="AH48" s="186">
        <f t="shared" si="1097"/>
        <v>13247.605479452055</v>
      </c>
      <c r="AI48" s="186">
        <f t="shared" si="1097"/>
        <v>13689.192328767123</v>
      </c>
      <c r="AJ48" s="186">
        <f t="shared" si="1097"/>
        <v>13247.605479452055</v>
      </c>
      <c r="AK48" s="186">
        <f t="shared" si="1097"/>
        <v>13689.192328767123</v>
      </c>
      <c r="AL48" s="186">
        <f t="shared" si="1097"/>
        <v>13689.192328767123</v>
      </c>
      <c r="AM48" s="186">
        <f t="shared" si="1097"/>
        <v>12806.018630136987</v>
      </c>
      <c r="AN48" s="186">
        <f t="shared" si="1097"/>
        <v>13689.192328767123</v>
      </c>
      <c r="AO48" s="186">
        <f t="shared" si="1097"/>
        <v>13247.605479452055</v>
      </c>
      <c r="AP48" s="186">
        <f t="shared" si="1097"/>
        <v>13689.192328767123</v>
      </c>
      <c r="AQ48" s="186">
        <f t="shared" si="1097"/>
        <v>13247.605479452055</v>
      </c>
      <c r="AR48" s="186">
        <f t="shared" si="1097"/>
        <v>13689.192328767123</v>
      </c>
      <c r="AS48" s="186">
        <f t="shared" si="1093"/>
        <v>13689.192328767123</v>
      </c>
      <c r="AT48" s="186">
        <f t="shared" si="1093"/>
        <v>13247.605479452055</v>
      </c>
      <c r="AU48" s="186">
        <f t="shared" si="1093"/>
        <v>13689.192328767123</v>
      </c>
      <c r="AV48" s="186">
        <f t="shared" si="1093"/>
        <v>13247.605479452055</v>
      </c>
      <c r="AW48" s="186">
        <f t="shared" si="1093"/>
        <v>13689.192328767123</v>
      </c>
      <c r="AX48" s="186">
        <f t="shared" si="1093"/>
        <v>13689.192328767123</v>
      </c>
      <c r="AY48" s="186">
        <f t="shared" si="1093"/>
        <v>12364.431780821918</v>
      </c>
      <c r="AZ48" s="186">
        <f t="shared" si="1093"/>
        <v>13689.192328767123</v>
      </c>
      <c r="BA48" s="186">
        <f t="shared" si="1093"/>
        <v>13247.605479452055</v>
      </c>
      <c r="BB48" s="186">
        <f t="shared" si="1093"/>
        <v>13689.192328767123</v>
      </c>
      <c r="BC48" s="186">
        <f t="shared" si="1093"/>
        <v>13247.605479452055</v>
      </c>
      <c r="BD48" s="186">
        <f t="shared" si="1093"/>
        <v>13689.192328767123</v>
      </c>
      <c r="BE48" s="186">
        <f t="shared" si="1093"/>
        <v>13689.192328767123</v>
      </c>
      <c r="BF48" s="186">
        <f t="shared" si="1093"/>
        <v>13247.605479452055</v>
      </c>
      <c r="BG48" s="186">
        <f t="shared" si="1093"/>
        <v>13689.192328767123</v>
      </c>
      <c r="BH48" s="186">
        <f t="shared" si="1094"/>
        <v>13247.605479452055</v>
      </c>
      <c r="BI48" s="186">
        <f t="shared" si="655"/>
        <v>13689.192328767123</v>
      </c>
      <c r="BJ48" s="186">
        <f t="shared" si="653"/>
        <v>0</v>
      </c>
      <c r="BK48" s="186">
        <f t="shared" si="653"/>
        <v>0</v>
      </c>
      <c r="BL48" s="186">
        <f t="shared" si="653"/>
        <v>0</v>
      </c>
      <c r="BM48" s="186">
        <f t="shared" si="653"/>
        <v>0</v>
      </c>
      <c r="BN48" s="186">
        <f t="shared" si="653"/>
        <v>0</v>
      </c>
      <c r="BO48" s="186">
        <f t="shared" si="653"/>
        <v>0</v>
      </c>
      <c r="BP48" s="186">
        <f t="shared" si="653"/>
        <v>0</v>
      </c>
      <c r="BQ48" s="186">
        <f t="shared" si="653"/>
        <v>0</v>
      </c>
      <c r="BR48" s="186">
        <f t="shared" si="653"/>
        <v>0</v>
      </c>
      <c r="BS48" s="186">
        <f t="shared" si="653"/>
        <v>0</v>
      </c>
      <c r="BT48" s="186">
        <f t="shared" si="653"/>
        <v>0</v>
      </c>
      <c r="BU48" s="186">
        <f t="shared" si="653"/>
        <v>0</v>
      </c>
      <c r="BV48" s="186">
        <f t="shared" si="1095"/>
        <v>0</v>
      </c>
      <c r="BW48" s="186">
        <f t="shared" si="1095"/>
        <v>0</v>
      </c>
      <c r="BX48" s="186">
        <f t="shared" si="1095"/>
        <v>0</v>
      </c>
      <c r="BY48" s="186">
        <f t="shared" si="1095"/>
        <v>0</v>
      </c>
      <c r="BZ48" s="186">
        <f t="shared" si="1095"/>
        <v>0</v>
      </c>
      <c r="CA48" s="186">
        <f t="shared" si="1095"/>
        <v>0</v>
      </c>
      <c r="CB48" s="186">
        <f t="shared" si="1095"/>
        <v>0</v>
      </c>
      <c r="CC48" s="186">
        <f t="shared" si="1095"/>
        <v>0</v>
      </c>
      <c r="CD48" s="186">
        <f t="shared" si="1095"/>
        <v>0</v>
      </c>
      <c r="CE48" s="186">
        <f t="shared" si="1095"/>
        <v>0</v>
      </c>
      <c r="CF48" s="186">
        <f t="shared" si="1095"/>
        <v>0</v>
      </c>
      <c r="CG48" s="186">
        <f t="shared" si="1095"/>
        <v>0</v>
      </c>
      <c r="CH48" s="186"/>
      <c r="CJ48" s="186">
        <f t="shared" si="216"/>
        <v>1</v>
      </c>
      <c r="CK48" s="186">
        <f t="shared" si="217"/>
        <v>1</v>
      </c>
      <c r="CL48" s="186">
        <f t="shared" si="218"/>
        <v>1</v>
      </c>
      <c r="CM48" s="186">
        <f t="shared" si="219"/>
        <v>1</v>
      </c>
      <c r="CN48" s="186">
        <f t="shared" si="220"/>
        <v>1</v>
      </c>
      <c r="CO48" s="186">
        <f t="shared" si="221"/>
        <v>1</v>
      </c>
      <c r="CP48" s="186">
        <f t="shared" si="222"/>
        <v>1</v>
      </c>
      <c r="CQ48" s="186">
        <f t="shared" si="223"/>
        <v>1</v>
      </c>
      <c r="CR48" s="186">
        <f t="shared" si="224"/>
        <v>1</v>
      </c>
      <c r="CS48" s="186">
        <f t="shared" si="225"/>
        <v>1</v>
      </c>
      <c r="CT48" s="186">
        <f t="shared" si="226"/>
        <v>1</v>
      </c>
      <c r="CU48" s="186">
        <f t="shared" si="227"/>
        <v>1</v>
      </c>
      <c r="CV48" s="186">
        <f t="shared" si="228"/>
        <v>1</v>
      </c>
      <c r="CW48" s="186">
        <f t="shared" si="229"/>
        <v>1</v>
      </c>
      <c r="CX48" s="186">
        <f t="shared" si="230"/>
        <v>1</v>
      </c>
      <c r="CY48" s="186">
        <f t="shared" si="231"/>
        <v>1</v>
      </c>
      <c r="CZ48" s="186">
        <f t="shared" si="232"/>
        <v>1</v>
      </c>
      <c r="DA48" s="186">
        <f t="shared" si="233"/>
        <v>1</v>
      </c>
      <c r="DB48" s="186">
        <f t="shared" si="234"/>
        <v>1</v>
      </c>
      <c r="DC48" s="186">
        <f t="shared" si="235"/>
        <v>1</v>
      </c>
      <c r="DD48" s="186">
        <f t="shared" si="236"/>
        <v>1</v>
      </c>
      <c r="DE48" s="186">
        <f t="shared" si="237"/>
        <v>1</v>
      </c>
      <c r="DF48" s="186">
        <f t="shared" si="238"/>
        <v>1</v>
      </c>
      <c r="DG48" s="186">
        <f t="shared" si="239"/>
        <v>1</v>
      </c>
      <c r="DH48" s="186">
        <f t="shared" si="240"/>
        <v>1</v>
      </c>
      <c r="DI48" s="186">
        <f t="shared" si="241"/>
        <v>1</v>
      </c>
      <c r="DJ48" s="186">
        <f t="shared" si="242"/>
        <v>1</v>
      </c>
      <c r="DK48" s="186">
        <f t="shared" si="243"/>
        <v>1</v>
      </c>
      <c r="DL48" s="186">
        <f t="shared" si="244"/>
        <v>1</v>
      </c>
      <c r="DM48" s="186">
        <f t="shared" si="245"/>
        <v>1</v>
      </c>
      <c r="DN48" s="186">
        <f t="shared" si="246"/>
        <v>1</v>
      </c>
      <c r="DO48" s="186">
        <f t="shared" si="247"/>
        <v>1</v>
      </c>
      <c r="DP48" s="186">
        <f t="shared" si="248"/>
        <v>1</v>
      </c>
      <c r="DQ48" s="186">
        <f t="shared" si="249"/>
        <v>1</v>
      </c>
      <c r="DR48" s="186">
        <f t="shared" si="250"/>
        <v>1</v>
      </c>
      <c r="DS48" s="186">
        <f t="shared" si="251"/>
        <v>1</v>
      </c>
      <c r="DT48" s="186">
        <f t="shared" si="252"/>
        <v>1</v>
      </c>
      <c r="DU48" s="186">
        <f t="shared" si="253"/>
        <v>1</v>
      </c>
      <c r="DV48" s="186">
        <f t="shared" si="254"/>
        <v>1</v>
      </c>
      <c r="DW48" s="186">
        <f t="shared" si="255"/>
        <v>1</v>
      </c>
      <c r="DX48" s="186">
        <f t="shared" si="256"/>
        <v>1</v>
      </c>
      <c r="DY48" s="186">
        <f t="shared" si="257"/>
        <v>1</v>
      </c>
      <c r="DZ48" s="186">
        <f t="shared" si="258"/>
        <v>1</v>
      </c>
      <c r="EA48" s="186">
        <f t="shared" si="259"/>
        <v>1</v>
      </c>
      <c r="EB48" s="186">
        <f t="shared" si="260"/>
        <v>1</v>
      </c>
      <c r="EC48" s="186">
        <f t="shared" si="261"/>
        <v>1</v>
      </c>
      <c r="ED48" s="186">
        <f t="shared" si="262"/>
        <v>1</v>
      </c>
      <c r="EE48" s="186">
        <f t="shared" si="263"/>
        <v>1</v>
      </c>
      <c r="EF48" s="186">
        <f t="shared" si="264"/>
        <v>0</v>
      </c>
      <c r="EG48" s="186">
        <f t="shared" si="265"/>
        <v>0</v>
      </c>
      <c r="EH48" s="186">
        <f t="shared" si="266"/>
        <v>0</v>
      </c>
      <c r="EI48" s="186">
        <f t="shared" si="267"/>
        <v>0</v>
      </c>
      <c r="EJ48" s="186">
        <f t="shared" si="268"/>
        <v>0</v>
      </c>
      <c r="EK48" s="186">
        <f t="shared" si="269"/>
        <v>0</v>
      </c>
      <c r="EL48" s="186">
        <f t="shared" si="270"/>
        <v>0</v>
      </c>
      <c r="EM48" s="186">
        <f t="shared" si="271"/>
        <v>0</v>
      </c>
      <c r="EN48" s="186">
        <f t="shared" si="272"/>
        <v>0</v>
      </c>
      <c r="EO48" s="186">
        <f t="shared" si="273"/>
        <v>0</v>
      </c>
      <c r="EP48" s="186">
        <f t="shared" si="274"/>
        <v>0</v>
      </c>
      <c r="EQ48" s="186">
        <f t="shared" si="275"/>
        <v>0</v>
      </c>
      <c r="ER48" s="186">
        <f t="shared" si="276"/>
        <v>0</v>
      </c>
      <c r="ES48" s="186">
        <f t="shared" si="277"/>
        <v>0</v>
      </c>
      <c r="ET48" s="186">
        <f t="shared" si="278"/>
        <v>0</v>
      </c>
      <c r="EU48" s="186">
        <f t="shared" si="279"/>
        <v>0</v>
      </c>
      <c r="EV48" s="186">
        <f t="shared" si="280"/>
        <v>0</v>
      </c>
      <c r="EW48" s="186">
        <f t="shared" si="281"/>
        <v>0</v>
      </c>
      <c r="EX48" s="186">
        <f t="shared" si="282"/>
        <v>0</v>
      </c>
      <c r="EY48" s="186">
        <f t="shared" si="283"/>
        <v>0</v>
      </c>
      <c r="EZ48" s="186">
        <f t="shared" si="284"/>
        <v>0</v>
      </c>
      <c r="FA48" s="186">
        <f t="shared" si="285"/>
        <v>0</v>
      </c>
      <c r="FB48" s="186">
        <f t="shared" si="286"/>
        <v>0</v>
      </c>
      <c r="FC48" s="186">
        <f t="shared" si="287"/>
        <v>0</v>
      </c>
      <c r="FE48" s="187">
        <f t="shared" si="288"/>
        <v>1</v>
      </c>
      <c r="FF48" s="187">
        <f t="shared" si="289"/>
        <v>1.0000000000000002</v>
      </c>
      <c r="FG48" s="187">
        <f t="shared" si="290"/>
        <v>1</v>
      </c>
      <c r="FH48" s="187">
        <f t="shared" si="291"/>
        <v>1</v>
      </c>
      <c r="FI48" s="187">
        <f t="shared" si="292"/>
        <v>1</v>
      </c>
      <c r="FJ48" s="187">
        <f t="shared" si="293"/>
        <v>1</v>
      </c>
      <c r="FK48" s="187">
        <f t="shared" si="294"/>
        <v>1</v>
      </c>
      <c r="FL48" s="187">
        <f t="shared" si="295"/>
        <v>1</v>
      </c>
      <c r="FM48" s="187">
        <f t="shared" si="296"/>
        <v>1</v>
      </c>
      <c r="FN48" s="187">
        <f t="shared" si="297"/>
        <v>1</v>
      </c>
      <c r="FO48" s="187">
        <f t="shared" si="298"/>
        <v>1</v>
      </c>
      <c r="FP48" s="187">
        <f t="shared" si="299"/>
        <v>1</v>
      </c>
      <c r="FQ48" s="187">
        <f t="shared" si="300"/>
        <v>1</v>
      </c>
      <c r="FR48" s="187">
        <f t="shared" si="301"/>
        <v>1.0000000000000002</v>
      </c>
      <c r="FS48" s="187">
        <f t="shared" si="302"/>
        <v>1</v>
      </c>
      <c r="FT48" s="187">
        <f t="shared" si="303"/>
        <v>1</v>
      </c>
      <c r="FU48" s="187">
        <f t="shared" si="304"/>
        <v>1</v>
      </c>
      <c r="FV48" s="187">
        <f t="shared" si="305"/>
        <v>1</v>
      </c>
      <c r="FW48" s="187">
        <f t="shared" si="306"/>
        <v>1</v>
      </c>
      <c r="FX48" s="187">
        <f t="shared" si="307"/>
        <v>1</v>
      </c>
      <c r="FY48" s="187">
        <f t="shared" si="308"/>
        <v>1</v>
      </c>
      <c r="FZ48" s="187">
        <f t="shared" si="309"/>
        <v>1</v>
      </c>
      <c r="GA48" s="187">
        <f t="shared" si="310"/>
        <v>1</v>
      </c>
      <c r="GB48" s="187">
        <f t="shared" si="311"/>
        <v>1</v>
      </c>
      <c r="GC48" s="187">
        <f t="shared" si="312"/>
        <v>1</v>
      </c>
      <c r="GD48" s="187">
        <f t="shared" si="313"/>
        <v>1.0000000000000002</v>
      </c>
      <c r="GE48" s="187">
        <f t="shared" si="314"/>
        <v>1</v>
      </c>
      <c r="GF48" s="187">
        <f t="shared" si="315"/>
        <v>1</v>
      </c>
      <c r="GG48" s="187">
        <f t="shared" si="316"/>
        <v>1</v>
      </c>
      <c r="GH48" s="187">
        <f t="shared" si="317"/>
        <v>1</v>
      </c>
      <c r="GI48" s="187">
        <f t="shared" si="318"/>
        <v>1</v>
      </c>
      <c r="GJ48" s="187">
        <f t="shared" si="319"/>
        <v>1</v>
      </c>
      <c r="GK48" s="187">
        <f t="shared" si="320"/>
        <v>1</v>
      </c>
      <c r="GL48" s="187">
        <f t="shared" si="321"/>
        <v>1</v>
      </c>
      <c r="GM48" s="187">
        <f t="shared" si="322"/>
        <v>1</v>
      </c>
      <c r="GN48" s="187">
        <f t="shared" si="323"/>
        <v>1</v>
      </c>
      <c r="GO48" s="187">
        <f t="shared" si="324"/>
        <v>1</v>
      </c>
      <c r="GP48" s="187">
        <f t="shared" si="325"/>
        <v>1.0000000000000002</v>
      </c>
      <c r="GQ48" s="187">
        <f t="shared" si="326"/>
        <v>1</v>
      </c>
      <c r="GR48" s="187">
        <f t="shared" si="327"/>
        <v>1</v>
      </c>
      <c r="GS48" s="187">
        <f t="shared" si="328"/>
        <v>1</v>
      </c>
      <c r="GT48" s="187">
        <f t="shared" si="329"/>
        <v>1</v>
      </c>
      <c r="GU48" s="187">
        <f t="shared" si="330"/>
        <v>1</v>
      </c>
      <c r="GV48" s="187">
        <f t="shared" si="331"/>
        <v>1</v>
      </c>
      <c r="GW48" s="187">
        <f t="shared" si="332"/>
        <v>1</v>
      </c>
      <c r="GX48" s="187">
        <f t="shared" si="333"/>
        <v>1</v>
      </c>
      <c r="GY48" s="187">
        <f t="shared" si="334"/>
        <v>1</v>
      </c>
      <c r="GZ48" s="187">
        <f t="shared" si="335"/>
        <v>1</v>
      </c>
      <c r="HA48" s="187">
        <f t="shared" si="336"/>
        <v>0</v>
      </c>
      <c r="HB48" s="187">
        <f t="shared" si="337"/>
        <v>0</v>
      </c>
      <c r="HC48" s="187">
        <f t="shared" si="338"/>
        <v>0</v>
      </c>
      <c r="HD48" s="187">
        <f t="shared" si="339"/>
        <v>0</v>
      </c>
      <c r="HE48" s="187">
        <f t="shared" si="340"/>
        <v>0</v>
      </c>
      <c r="HF48" s="187">
        <f t="shared" si="341"/>
        <v>0</v>
      </c>
      <c r="HG48" s="187">
        <f t="shared" si="342"/>
        <v>0</v>
      </c>
      <c r="HH48" s="187">
        <f t="shared" si="343"/>
        <v>0</v>
      </c>
      <c r="HI48" s="187">
        <f t="shared" si="344"/>
        <v>0</v>
      </c>
      <c r="HJ48" s="187">
        <f t="shared" si="345"/>
        <v>0</v>
      </c>
      <c r="HK48" s="187">
        <f t="shared" si="346"/>
        <v>0</v>
      </c>
      <c r="HL48" s="187">
        <f t="shared" si="347"/>
        <v>0</v>
      </c>
      <c r="HM48" s="187">
        <f t="shared" si="348"/>
        <v>0</v>
      </c>
      <c r="HN48" s="187">
        <f t="shared" si="349"/>
        <v>0</v>
      </c>
      <c r="HO48" s="187">
        <f t="shared" si="350"/>
        <v>0</v>
      </c>
      <c r="HP48" s="187">
        <f t="shared" si="351"/>
        <v>0</v>
      </c>
      <c r="HQ48" s="187">
        <f t="shared" si="352"/>
        <v>0</v>
      </c>
      <c r="HR48" s="187">
        <f t="shared" si="353"/>
        <v>0</v>
      </c>
      <c r="HS48" s="187">
        <f t="shared" si="354"/>
        <v>0</v>
      </c>
      <c r="HT48" s="187">
        <f t="shared" si="355"/>
        <v>0</v>
      </c>
      <c r="HU48" s="187">
        <f t="shared" si="356"/>
        <v>0</v>
      </c>
      <c r="HV48" s="187">
        <f t="shared" si="357"/>
        <v>0</v>
      </c>
      <c r="HW48" s="187">
        <f t="shared" si="358"/>
        <v>0</v>
      </c>
      <c r="HX48" s="187">
        <f t="shared" si="359"/>
        <v>0</v>
      </c>
      <c r="HY48" s="187"/>
      <c r="IB48" s="188">
        <f t="shared" si="360"/>
        <v>85</v>
      </c>
      <c r="IC48" s="188">
        <f t="shared" si="361"/>
        <v>85</v>
      </c>
      <c r="ID48" s="188">
        <f t="shared" si="362"/>
        <v>85</v>
      </c>
      <c r="IE48" s="188">
        <f t="shared" si="363"/>
        <v>85</v>
      </c>
      <c r="IF48" s="188">
        <f t="shared" si="364"/>
        <v>85</v>
      </c>
      <c r="IG48" s="188">
        <f t="shared" si="365"/>
        <v>85</v>
      </c>
      <c r="IH48" s="188">
        <f t="shared" si="366"/>
        <v>85</v>
      </c>
      <c r="II48" s="188">
        <f t="shared" si="367"/>
        <v>85</v>
      </c>
      <c r="IJ48" s="188">
        <f t="shared" si="368"/>
        <v>85</v>
      </c>
      <c r="IK48" s="188">
        <f t="shared" si="369"/>
        <v>85</v>
      </c>
      <c r="IL48" s="188">
        <f t="shared" si="370"/>
        <v>85</v>
      </c>
      <c r="IM48" s="188">
        <f t="shared" si="371"/>
        <v>85</v>
      </c>
      <c r="IN48" s="188">
        <f t="shared" si="372"/>
        <v>85</v>
      </c>
      <c r="IO48" s="188">
        <f t="shared" si="373"/>
        <v>85</v>
      </c>
      <c r="IP48" s="188">
        <f t="shared" si="374"/>
        <v>85</v>
      </c>
      <c r="IQ48" s="188">
        <f t="shared" si="375"/>
        <v>85</v>
      </c>
      <c r="IR48" s="188">
        <f t="shared" si="376"/>
        <v>85</v>
      </c>
      <c r="IS48" s="188">
        <f t="shared" si="377"/>
        <v>85</v>
      </c>
      <c r="IT48" s="188">
        <f t="shared" si="378"/>
        <v>85</v>
      </c>
      <c r="IU48" s="188">
        <f t="shared" si="379"/>
        <v>85</v>
      </c>
      <c r="IV48" s="188">
        <f t="shared" si="380"/>
        <v>85</v>
      </c>
      <c r="IW48" s="188">
        <f t="shared" si="381"/>
        <v>85</v>
      </c>
      <c r="IX48" s="188">
        <f t="shared" si="382"/>
        <v>85</v>
      </c>
      <c r="IY48" s="188">
        <f t="shared" si="383"/>
        <v>85</v>
      </c>
      <c r="IZ48" s="188">
        <f t="shared" si="384"/>
        <v>85</v>
      </c>
      <c r="JA48" s="188">
        <f t="shared" si="385"/>
        <v>85</v>
      </c>
      <c r="JB48" s="188">
        <f t="shared" si="386"/>
        <v>85</v>
      </c>
      <c r="JC48" s="188">
        <f t="shared" si="387"/>
        <v>85</v>
      </c>
      <c r="JD48" s="188">
        <f t="shared" si="388"/>
        <v>85</v>
      </c>
      <c r="JE48" s="188">
        <f t="shared" si="389"/>
        <v>85</v>
      </c>
      <c r="JF48" s="188">
        <f t="shared" si="390"/>
        <v>85</v>
      </c>
      <c r="JG48" s="188">
        <f t="shared" si="391"/>
        <v>85</v>
      </c>
      <c r="JH48" s="188">
        <f t="shared" si="392"/>
        <v>85</v>
      </c>
      <c r="JI48" s="188">
        <f t="shared" si="393"/>
        <v>85</v>
      </c>
      <c r="JJ48" s="188">
        <f t="shared" si="394"/>
        <v>85</v>
      </c>
      <c r="JK48" s="188">
        <f t="shared" si="395"/>
        <v>85</v>
      </c>
      <c r="JL48" s="188">
        <f t="shared" si="396"/>
        <v>85</v>
      </c>
      <c r="JM48" s="188">
        <f t="shared" si="397"/>
        <v>85</v>
      </c>
      <c r="JN48" s="188">
        <f t="shared" si="398"/>
        <v>85</v>
      </c>
      <c r="JO48" s="188">
        <f t="shared" si="399"/>
        <v>85</v>
      </c>
      <c r="JP48" s="188">
        <f t="shared" si="400"/>
        <v>85</v>
      </c>
      <c r="JQ48" s="188">
        <f t="shared" si="401"/>
        <v>85</v>
      </c>
      <c r="JR48" s="188">
        <f t="shared" si="402"/>
        <v>85</v>
      </c>
      <c r="JS48" s="188">
        <f t="shared" si="403"/>
        <v>85</v>
      </c>
      <c r="JT48" s="188">
        <f t="shared" si="404"/>
        <v>85</v>
      </c>
      <c r="JU48" s="188">
        <f t="shared" si="405"/>
        <v>85</v>
      </c>
      <c r="JV48" s="188">
        <f t="shared" si="406"/>
        <v>85</v>
      </c>
      <c r="JW48" s="188">
        <f t="shared" si="407"/>
        <v>85</v>
      </c>
      <c r="JX48" s="188">
        <f t="shared" si="408"/>
        <v>0</v>
      </c>
      <c r="JY48" s="188">
        <f t="shared" si="409"/>
        <v>0</v>
      </c>
      <c r="JZ48" s="188">
        <f t="shared" si="410"/>
        <v>0</v>
      </c>
      <c r="KA48" s="188">
        <f t="shared" si="411"/>
        <v>0</v>
      </c>
      <c r="KB48" s="188">
        <f t="shared" si="412"/>
        <v>0</v>
      </c>
      <c r="KC48" s="188">
        <f t="shared" si="413"/>
        <v>0</v>
      </c>
      <c r="KD48" s="188">
        <f t="shared" si="414"/>
        <v>0</v>
      </c>
      <c r="KE48" s="188">
        <f t="shared" si="415"/>
        <v>0</v>
      </c>
      <c r="KF48" s="188">
        <f t="shared" si="416"/>
        <v>0</v>
      </c>
      <c r="KG48" s="188">
        <f t="shared" si="417"/>
        <v>0</v>
      </c>
      <c r="KH48" s="188">
        <f t="shared" si="418"/>
        <v>0</v>
      </c>
      <c r="KI48" s="188">
        <f t="shared" si="419"/>
        <v>0</v>
      </c>
      <c r="KJ48" s="188">
        <f t="shared" si="420"/>
        <v>0</v>
      </c>
      <c r="KK48" s="188">
        <f t="shared" si="421"/>
        <v>0</v>
      </c>
      <c r="KL48" s="188">
        <f t="shared" si="422"/>
        <v>0</v>
      </c>
      <c r="KM48" s="188">
        <f t="shared" si="423"/>
        <v>0</v>
      </c>
      <c r="KN48" s="188">
        <f t="shared" si="424"/>
        <v>0</v>
      </c>
      <c r="KO48" s="188">
        <f t="shared" si="425"/>
        <v>0</v>
      </c>
      <c r="KP48" s="188">
        <f t="shared" si="426"/>
        <v>0</v>
      </c>
      <c r="KQ48" s="188">
        <f t="shared" si="427"/>
        <v>0</v>
      </c>
      <c r="KR48" s="188">
        <f t="shared" si="428"/>
        <v>0</v>
      </c>
      <c r="KS48" s="188">
        <f t="shared" si="429"/>
        <v>0</v>
      </c>
      <c r="KT48" s="188">
        <f t="shared" si="430"/>
        <v>0</v>
      </c>
      <c r="KU48" s="188">
        <f t="shared" si="431"/>
        <v>0</v>
      </c>
    </row>
    <row r="49" spans="1:307" s="95" customFormat="1" ht="13.5" customHeight="1" x14ac:dyDescent="0.3">
      <c r="A49" s="157" t="s">
        <v>87</v>
      </c>
      <c r="B49" s="112" t="s">
        <v>616</v>
      </c>
      <c r="C49" s="112" t="s">
        <v>665</v>
      </c>
      <c r="D49" s="113"/>
      <c r="E49" s="113" t="s">
        <v>118</v>
      </c>
      <c r="F49" s="113">
        <v>1</v>
      </c>
      <c r="G49" s="114">
        <v>100000.08</v>
      </c>
      <c r="H49" s="115"/>
      <c r="I49" s="116">
        <v>0.107</v>
      </c>
      <c r="J49" s="114">
        <v>85</v>
      </c>
      <c r="K49" s="117">
        <v>44144</v>
      </c>
      <c r="L49" s="118">
        <v>46022</v>
      </c>
      <c r="M49" s="119"/>
      <c r="N49" s="186">
        <f t="shared" si="1096"/>
        <v>9401.9253297534251</v>
      </c>
      <c r="O49" s="186">
        <f t="shared" si="1096"/>
        <v>8492.0615881643844</v>
      </c>
      <c r="P49" s="186">
        <f t="shared" si="1096"/>
        <v>9401.9253297534251</v>
      </c>
      <c r="Q49" s="186">
        <f t="shared" si="1096"/>
        <v>9098.6374158904109</v>
      </c>
      <c r="R49" s="186">
        <f t="shared" si="1096"/>
        <v>9401.9253297534251</v>
      </c>
      <c r="S49" s="186">
        <f t="shared" si="1096"/>
        <v>9098.6374158904109</v>
      </c>
      <c r="T49" s="186">
        <f t="shared" si="1096"/>
        <v>9401.9253297534251</v>
      </c>
      <c r="U49" s="186">
        <f t="shared" si="1096"/>
        <v>9401.9253297534251</v>
      </c>
      <c r="V49" s="186">
        <f t="shared" si="1096"/>
        <v>9098.6374158904109</v>
      </c>
      <c r="W49" s="186">
        <f t="shared" si="1096"/>
        <v>9401.9253297534251</v>
      </c>
      <c r="X49" s="186">
        <f t="shared" si="1096"/>
        <v>9098.6374158904109</v>
      </c>
      <c r="Y49" s="186">
        <f t="shared" si="1096"/>
        <v>9401.9253297534251</v>
      </c>
      <c r="Z49" s="186">
        <f t="shared" si="1096"/>
        <v>9401.9253297534251</v>
      </c>
      <c r="AA49" s="186">
        <f t="shared" si="1096"/>
        <v>8492.0615881643844</v>
      </c>
      <c r="AB49" s="186">
        <f t="shared" si="1096"/>
        <v>9401.9253297534251</v>
      </c>
      <c r="AC49" s="186">
        <f t="shared" si="1096"/>
        <v>9098.6374158904109</v>
      </c>
      <c r="AD49" s="186">
        <f t="shared" si="1097"/>
        <v>9401.9253297534251</v>
      </c>
      <c r="AE49" s="186">
        <f t="shared" si="1097"/>
        <v>9098.6374158904109</v>
      </c>
      <c r="AF49" s="186">
        <f t="shared" si="1097"/>
        <v>9401.9253297534251</v>
      </c>
      <c r="AG49" s="186">
        <f t="shared" si="1097"/>
        <v>9401.9253297534251</v>
      </c>
      <c r="AH49" s="186">
        <f t="shared" si="1097"/>
        <v>9098.6374158904109</v>
      </c>
      <c r="AI49" s="186">
        <f t="shared" si="1097"/>
        <v>9401.9253297534251</v>
      </c>
      <c r="AJ49" s="186">
        <f t="shared" si="1097"/>
        <v>9098.6374158904109</v>
      </c>
      <c r="AK49" s="186">
        <f t="shared" si="1097"/>
        <v>9401.9253297534251</v>
      </c>
      <c r="AL49" s="186">
        <f t="shared" si="1097"/>
        <v>9401.9253297534251</v>
      </c>
      <c r="AM49" s="186">
        <f t="shared" si="1097"/>
        <v>8795.3495020273986</v>
      </c>
      <c r="AN49" s="186">
        <f t="shared" si="1097"/>
        <v>9401.9253297534251</v>
      </c>
      <c r="AO49" s="186">
        <f t="shared" si="1097"/>
        <v>9098.6374158904109</v>
      </c>
      <c r="AP49" s="186">
        <f t="shared" si="1097"/>
        <v>9401.9253297534251</v>
      </c>
      <c r="AQ49" s="186">
        <f t="shared" si="1097"/>
        <v>9098.6374158904109</v>
      </c>
      <c r="AR49" s="186">
        <f t="shared" si="1097"/>
        <v>9401.9253297534251</v>
      </c>
      <c r="AS49" s="186">
        <f t="shared" si="1093"/>
        <v>9401.9253297534251</v>
      </c>
      <c r="AT49" s="186">
        <f t="shared" si="1093"/>
        <v>9098.6374158904109</v>
      </c>
      <c r="AU49" s="186">
        <f t="shared" si="1093"/>
        <v>9401.9253297534251</v>
      </c>
      <c r="AV49" s="186">
        <f t="shared" si="1093"/>
        <v>9098.6374158904109</v>
      </c>
      <c r="AW49" s="186">
        <f t="shared" si="1093"/>
        <v>9401.9253297534251</v>
      </c>
      <c r="AX49" s="186">
        <f t="shared" si="1093"/>
        <v>9401.9253297534251</v>
      </c>
      <c r="AY49" s="186">
        <f t="shared" si="1093"/>
        <v>8492.0615881643844</v>
      </c>
      <c r="AZ49" s="186">
        <f t="shared" si="1093"/>
        <v>9401.9253297534251</v>
      </c>
      <c r="BA49" s="186">
        <f t="shared" si="1093"/>
        <v>9098.6374158904109</v>
      </c>
      <c r="BB49" s="186">
        <f t="shared" si="1093"/>
        <v>9401.9253297534251</v>
      </c>
      <c r="BC49" s="186">
        <f t="shared" si="1093"/>
        <v>9098.6374158904109</v>
      </c>
      <c r="BD49" s="186">
        <f t="shared" si="1093"/>
        <v>9401.9253297534251</v>
      </c>
      <c r="BE49" s="186">
        <f t="shared" si="1093"/>
        <v>9401.9253297534251</v>
      </c>
      <c r="BF49" s="186">
        <f t="shared" si="1093"/>
        <v>9098.6374158904109</v>
      </c>
      <c r="BG49" s="186">
        <f t="shared" si="1093"/>
        <v>9401.9253297534251</v>
      </c>
      <c r="BH49" s="186">
        <f t="shared" si="1094"/>
        <v>9098.6374158904109</v>
      </c>
      <c r="BI49" s="186">
        <f t="shared" si="655"/>
        <v>9401.9253297534251</v>
      </c>
      <c r="BJ49" s="186">
        <f t="shared" si="653"/>
        <v>0</v>
      </c>
      <c r="BK49" s="186">
        <f t="shared" si="653"/>
        <v>0</v>
      </c>
      <c r="BL49" s="186">
        <f t="shared" si="653"/>
        <v>0</v>
      </c>
      <c r="BM49" s="186">
        <f t="shared" si="653"/>
        <v>0</v>
      </c>
      <c r="BN49" s="186">
        <f t="shared" si="653"/>
        <v>0</v>
      </c>
      <c r="BO49" s="186">
        <f t="shared" si="653"/>
        <v>0</v>
      </c>
      <c r="BP49" s="186">
        <f t="shared" si="653"/>
        <v>0</v>
      </c>
      <c r="BQ49" s="186">
        <f t="shared" si="653"/>
        <v>0</v>
      </c>
      <c r="BR49" s="186">
        <f t="shared" si="653"/>
        <v>0</v>
      </c>
      <c r="BS49" s="186">
        <f t="shared" si="653"/>
        <v>0</v>
      </c>
      <c r="BT49" s="186">
        <f t="shared" si="653"/>
        <v>0</v>
      </c>
      <c r="BU49" s="186">
        <f t="shared" si="653"/>
        <v>0</v>
      </c>
      <c r="BV49" s="186">
        <f t="shared" si="1095"/>
        <v>0</v>
      </c>
      <c r="BW49" s="186">
        <f t="shared" si="1095"/>
        <v>0</v>
      </c>
      <c r="BX49" s="186">
        <f t="shared" si="1095"/>
        <v>0</v>
      </c>
      <c r="BY49" s="186">
        <f t="shared" si="1095"/>
        <v>0</v>
      </c>
      <c r="BZ49" s="186">
        <f t="shared" si="1095"/>
        <v>0</v>
      </c>
      <c r="CA49" s="186">
        <f t="shared" si="1095"/>
        <v>0</v>
      </c>
      <c r="CB49" s="186">
        <f t="shared" si="1095"/>
        <v>0</v>
      </c>
      <c r="CC49" s="186">
        <f t="shared" si="1095"/>
        <v>0</v>
      </c>
      <c r="CD49" s="186">
        <f t="shared" si="1095"/>
        <v>0</v>
      </c>
      <c r="CE49" s="186">
        <f t="shared" si="1095"/>
        <v>0</v>
      </c>
      <c r="CF49" s="186">
        <f t="shared" si="1095"/>
        <v>0</v>
      </c>
      <c r="CG49" s="186">
        <f t="shared" si="1095"/>
        <v>0</v>
      </c>
      <c r="CH49" s="186"/>
      <c r="CJ49" s="186">
        <f t="shared" si="216"/>
        <v>1</v>
      </c>
      <c r="CK49" s="186">
        <f t="shared" si="217"/>
        <v>1</v>
      </c>
      <c r="CL49" s="186">
        <f t="shared" si="218"/>
        <v>1</v>
      </c>
      <c r="CM49" s="186">
        <f t="shared" si="219"/>
        <v>1</v>
      </c>
      <c r="CN49" s="186">
        <f t="shared" si="220"/>
        <v>1</v>
      </c>
      <c r="CO49" s="186">
        <f t="shared" si="221"/>
        <v>1</v>
      </c>
      <c r="CP49" s="186">
        <f t="shared" si="222"/>
        <v>1</v>
      </c>
      <c r="CQ49" s="186">
        <f t="shared" si="223"/>
        <v>1</v>
      </c>
      <c r="CR49" s="186">
        <f t="shared" si="224"/>
        <v>1</v>
      </c>
      <c r="CS49" s="186">
        <f t="shared" si="225"/>
        <v>1</v>
      </c>
      <c r="CT49" s="186">
        <f t="shared" si="226"/>
        <v>1</v>
      </c>
      <c r="CU49" s="186">
        <f t="shared" si="227"/>
        <v>1</v>
      </c>
      <c r="CV49" s="186">
        <f t="shared" si="228"/>
        <v>1</v>
      </c>
      <c r="CW49" s="186">
        <f t="shared" si="229"/>
        <v>1</v>
      </c>
      <c r="CX49" s="186">
        <f t="shared" si="230"/>
        <v>1</v>
      </c>
      <c r="CY49" s="186">
        <f t="shared" si="231"/>
        <v>1</v>
      </c>
      <c r="CZ49" s="186">
        <f t="shared" si="232"/>
        <v>1</v>
      </c>
      <c r="DA49" s="186">
        <f t="shared" si="233"/>
        <v>1</v>
      </c>
      <c r="DB49" s="186">
        <f t="shared" si="234"/>
        <v>1</v>
      </c>
      <c r="DC49" s="186">
        <f t="shared" si="235"/>
        <v>1</v>
      </c>
      <c r="DD49" s="186">
        <f t="shared" si="236"/>
        <v>1</v>
      </c>
      <c r="DE49" s="186">
        <f t="shared" si="237"/>
        <v>1</v>
      </c>
      <c r="DF49" s="186">
        <f t="shared" si="238"/>
        <v>1</v>
      </c>
      <c r="DG49" s="186">
        <f t="shared" si="239"/>
        <v>1</v>
      </c>
      <c r="DH49" s="186">
        <f t="shared" si="240"/>
        <v>1</v>
      </c>
      <c r="DI49" s="186">
        <f t="shared" si="241"/>
        <v>1</v>
      </c>
      <c r="DJ49" s="186">
        <f t="shared" si="242"/>
        <v>1</v>
      </c>
      <c r="DK49" s="186">
        <f t="shared" si="243"/>
        <v>1</v>
      </c>
      <c r="DL49" s="186">
        <f t="shared" si="244"/>
        <v>1</v>
      </c>
      <c r="DM49" s="186">
        <f t="shared" si="245"/>
        <v>1</v>
      </c>
      <c r="DN49" s="186">
        <f t="shared" si="246"/>
        <v>1</v>
      </c>
      <c r="DO49" s="186">
        <f t="shared" si="247"/>
        <v>1</v>
      </c>
      <c r="DP49" s="186">
        <f t="shared" si="248"/>
        <v>1</v>
      </c>
      <c r="DQ49" s="186">
        <f t="shared" si="249"/>
        <v>1</v>
      </c>
      <c r="DR49" s="186">
        <f t="shared" si="250"/>
        <v>1</v>
      </c>
      <c r="DS49" s="186">
        <f t="shared" si="251"/>
        <v>1</v>
      </c>
      <c r="DT49" s="186">
        <f t="shared" si="252"/>
        <v>1</v>
      </c>
      <c r="DU49" s="186">
        <f t="shared" si="253"/>
        <v>1</v>
      </c>
      <c r="DV49" s="186">
        <f t="shared" si="254"/>
        <v>1</v>
      </c>
      <c r="DW49" s="186">
        <f t="shared" si="255"/>
        <v>1</v>
      </c>
      <c r="DX49" s="186">
        <f t="shared" si="256"/>
        <v>1</v>
      </c>
      <c r="DY49" s="186">
        <f t="shared" si="257"/>
        <v>1</v>
      </c>
      <c r="DZ49" s="186">
        <f t="shared" si="258"/>
        <v>1</v>
      </c>
      <c r="EA49" s="186">
        <f t="shared" si="259"/>
        <v>1</v>
      </c>
      <c r="EB49" s="186">
        <f t="shared" si="260"/>
        <v>1</v>
      </c>
      <c r="EC49" s="186">
        <f t="shared" si="261"/>
        <v>1</v>
      </c>
      <c r="ED49" s="186">
        <f t="shared" si="262"/>
        <v>1</v>
      </c>
      <c r="EE49" s="186">
        <f t="shared" si="263"/>
        <v>1</v>
      </c>
      <c r="EF49" s="186">
        <f t="shared" si="264"/>
        <v>0</v>
      </c>
      <c r="EG49" s="186">
        <f t="shared" si="265"/>
        <v>0</v>
      </c>
      <c r="EH49" s="186">
        <f t="shared" si="266"/>
        <v>0</v>
      </c>
      <c r="EI49" s="186">
        <f t="shared" si="267"/>
        <v>0</v>
      </c>
      <c r="EJ49" s="186">
        <f t="shared" si="268"/>
        <v>0</v>
      </c>
      <c r="EK49" s="186">
        <f t="shared" si="269"/>
        <v>0</v>
      </c>
      <c r="EL49" s="186">
        <f t="shared" si="270"/>
        <v>0</v>
      </c>
      <c r="EM49" s="186">
        <f t="shared" si="271"/>
        <v>0</v>
      </c>
      <c r="EN49" s="186">
        <f t="shared" si="272"/>
        <v>0</v>
      </c>
      <c r="EO49" s="186">
        <f t="shared" si="273"/>
        <v>0</v>
      </c>
      <c r="EP49" s="186">
        <f t="shared" si="274"/>
        <v>0</v>
      </c>
      <c r="EQ49" s="186">
        <f t="shared" si="275"/>
        <v>0</v>
      </c>
      <c r="ER49" s="186">
        <f t="shared" si="276"/>
        <v>0</v>
      </c>
      <c r="ES49" s="186">
        <f t="shared" si="277"/>
        <v>0</v>
      </c>
      <c r="ET49" s="186">
        <f t="shared" si="278"/>
        <v>0</v>
      </c>
      <c r="EU49" s="186">
        <f t="shared" si="279"/>
        <v>0</v>
      </c>
      <c r="EV49" s="186">
        <f t="shared" si="280"/>
        <v>0</v>
      </c>
      <c r="EW49" s="186">
        <f t="shared" si="281"/>
        <v>0</v>
      </c>
      <c r="EX49" s="186">
        <f t="shared" si="282"/>
        <v>0</v>
      </c>
      <c r="EY49" s="186">
        <f t="shared" si="283"/>
        <v>0</v>
      </c>
      <c r="EZ49" s="186">
        <f t="shared" si="284"/>
        <v>0</v>
      </c>
      <c r="FA49" s="186">
        <f t="shared" si="285"/>
        <v>0</v>
      </c>
      <c r="FB49" s="186">
        <f t="shared" si="286"/>
        <v>0</v>
      </c>
      <c r="FC49" s="186">
        <f t="shared" si="287"/>
        <v>0</v>
      </c>
      <c r="FE49" s="187">
        <f t="shared" si="288"/>
        <v>1</v>
      </c>
      <c r="FF49" s="187">
        <f t="shared" si="289"/>
        <v>1.0000000000000002</v>
      </c>
      <c r="FG49" s="187">
        <f t="shared" si="290"/>
        <v>1</v>
      </c>
      <c r="FH49" s="187">
        <f t="shared" si="291"/>
        <v>1</v>
      </c>
      <c r="FI49" s="187">
        <f t="shared" si="292"/>
        <v>1</v>
      </c>
      <c r="FJ49" s="187">
        <f t="shared" si="293"/>
        <v>1</v>
      </c>
      <c r="FK49" s="187">
        <f t="shared" si="294"/>
        <v>1</v>
      </c>
      <c r="FL49" s="187">
        <f t="shared" si="295"/>
        <v>1</v>
      </c>
      <c r="FM49" s="187">
        <f t="shared" si="296"/>
        <v>1</v>
      </c>
      <c r="FN49" s="187">
        <f t="shared" si="297"/>
        <v>1</v>
      </c>
      <c r="FO49" s="187">
        <f t="shared" si="298"/>
        <v>1</v>
      </c>
      <c r="FP49" s="187">
        <f t="shared" si="299"/>
        <v>1</v>
      </c>
      <c r="FQ49" s="187">
        <f t="shared" si="300"/>
        <v>1</v>
      </c>
      <c r="FR49" s="187">
        <f t="shared" si="301"/>
        <v>1.0000000000000002</v>
      </c>
      <c r="FS49" s="187">
        <f t="shared" si="302"/>
        <v>1</v>
      </c>
      <c r="FT49" s="187">
        <f t="shared" si="303"/>
        <v>1</v>
      </c>
      <c r="FU49" s="187">
        <f t="shared" si="304"/>
        <v>1</v>
      </c>
      <c r="FV49" s="187">
        <f t="shared" si="305"/>
        <v>1</v>
      </c>
      <c r="FW49" s="187">
        <f t="shared" si="306"/>
        <v>1</v>
      </c>
      <c r="FX49" s="187">
        <f t="shared" si="307"/>
        <v>1</v>
      </c>
      <c r="FY49" s="187">
        <f t="shared" si="308"/>
        <v>1</v>
      </c>
      <c r="FZ49" s="187">
        <f t="shared" si="309"/>
        <v>1</v>
      </c>
      <c r="GA49" s="187">
        <f t="shared" si="310"/>
        <v>1</v>
      </c>
      <c r="GB49" s="187">
        <f t="shared" si="311"/>
        <v>1</v>
      </c>
      <c r="GC49" s="187">
        <f t="shared" si="312"/>
        <v>1</v>
      </c>
      <c r="GD49" s="187">
        <f t="shared" si="313"/>
        <v>1</v>
      </c>
      <c r="GE49" s="187">
        <f t="shared" si="314"/>
        <v>1</v>
      </c>
      <c r="GF49" s="187">
        <f t="shared" si="315"/>
        <v>1</v>
      </c>
      <c r="GG49" s="187">
        <f t="shared" si="316"/>
        <v>1</v>
      </c>
      <c r="GH49" s="187">
        <f t="shared" si="317"/>
        <v>1</v>
      </c>
      <c r="GI49" s="187">
        <f t="shared" si="318"/>
        <v>1</v>
      </c>
      <c r="GJ49" s="187">
        <f t="shared" si="319"/>
        <v>1</v>
      </c>
      <c r="GK49" s="187">
        <f t="shared" si="320"/>
        <v>1</v>
      </c>
      <c r="GL49" s="187">
        <f t="shared" si="321"/>
        <v>1</v>
      </c>
      <c r="GM49" s="187">
        <f t="shared" si="322"/>
        <v>1</v>
      </c>
      <c r="GN49" s="187">
        <f t="shared" si="323"/>
        <v>1</v>
      </c>
      <c r="GO49" s="187">
        <f t="shared" si="324"/>
        <v>1</v>
      </c>
      <c r="GP49" s="187">
        <f t="shared" si="325"/>
        <v>1.0000000000000002</v>
      </c>
      <c r="GQ49" s="187">
        <f t="shared" si="326"/>
        <v>1</v>
      </c>
      <c r="GR49" s="187">
        <f t="shared" si="327"/>
        <v>1</v>
      </c>
      <c r="GS49" s="187">
        <f t="shared" si="328"/>
        <v>1</v>
      </c>
      <c r="GT49" s="187">
        <f t="shared" si="329"/>
        <v>1</v>
      </c>
      <c r="GU49" s="187">
        <f t="shared" si="330"/>
        <v>1</v>
      </c>
      <c r="GV49" s="187">
        <f t="shared" si="331"/>
        <v>1</v>
      </c>
      <c r="GW49" s="187">
        <f t="shared" si="332"/>
        <v>1</v>
      </c>
      <c r="GX49" s="187">
        <f t="shared" si="333"/>
        <v>1</v>
      </c>
      <c r="GY49" s="187">
        <f t="shared" si="334"/>
        <v>1</v>
      </c>
      <c r="GZ49" s="187">
        <f t="shared" si="335"/>
        <v>1</v>
      </c>
      <c r="HA49" s="187">
        <f t="shared" si="336"/>
        <v>0</v>
      </c>
      <c r="HB49" s="187">
        <f t="shared" si="337"/>
        <v>0</v>
      </c>
      <c r="HC49" s="187">
        <f t="shared" si="338"/>
        <v>0</v>
      </c>
      <c r="HD49" s="187">
        <f t="shared" si="339"/>
        <v>0</v>
      </c>
      <c r="HE49" s="187">
        <f t="shared" si="340"/>
        <v>0</v>
      </c>
      <c r="HF49" s="187">
        <f t="shared" si="341"/>
        <v>0</v>
      </c>
      <c r="HG49" s="187">
        <f t="shared" si="342"/>
        <v>0</v>
      </c>
      <c r="HH49" s="187">
        <f t="shared" si="343"/>
        <v>0</v>
      </c>
      <c r="HI49" s="187">
        <f t="shared" si="344"/>
        <v>0</v>
      </c>
      <c r="HJ49" s="187">
        <f t="shared" si="345"/>
        <v>0</v>
      </c>
      <c r="HK49" s="187">
        <f t="shared" si="346"/>
        <v>0</v>
      </c>
      <c r="HL49" s="187">
        <f t="shared" si="347"/>
        <v>0</v>
      </c>
      <c r="HM49" s="187">
        <f t="shared" si="348"/>
        <v>0</v>
      </c>
      <c r="HN49" s="187">
        <f t="shared" si="349"/>
        <v>0</v>
      </c>
      <c r="HO49" s="187">
        <f t="shared" si="350"/>
        <v>0</v>
      </c>
      <c r="HP49" s="187">
        <f t="shared" si="351"/>
        <v>0</v>
      </c>
      <c r="HQ49" s="187">
        <f t="shared" si="352"/>
        <v>0</v>
      </c>
      <c r="HR49" s="187">
        <f t="shared" si="353"/>
        <v>0</v>
      </c>
      <c r="HS49" s="187">
        <f t="shared" si="354"/>
        <v>0</v>
      </c>
      <c r="HT49" s="187">
        <f t="shared" si="355"/>
        <v>0</v>
      </c>
      <c r="HU49" s="187">
        <f t="shared" si="356"/>
        <v>0</v>
      </c>
      <c r="HV49" s="187">
        <f t="shared" si="357"/>
        <v>0</v>
      </c>
      <c r="HW49" s="187">
        <f t="shared" si="358"/>
        <v>0</v>
      </c>
      <c r="HX49" s="187">
        <f t="shared" si="359"/>
        <v>0</v>
      </c>
      <c r="HY49" s="187"/>
      <c r="IB49" s="188">
        <f t="shared" si="360"/>
        <v>85</v>
      </c>
      <c r="IC49" s="188">
        <f t="shared" si="361"/>
        <v>85</v>
      </c>
      <c r="ID49" s="188">
        <f t="shared" si="362"/>
        <v>85</v>
      </c>
      <c r="IE49" s="188">
        <f t="shared" si="363"/>
        <v>85</v>
      </c>
      <c r="IF49" s="188">
        <f t="shared" si="364"/>
        <v>85</v>
      </c>
      <c r="IG49" s="188">
        <f t="shared" si="365"/>
        <v>85</v>
      </c>
      <c r="IH49" s="188">
        <f t="shared" si="366"/>
        <v>85</v>
      </c>
      <c r="II49" s="188">
        <f t="shared" si="367"/>
        <v>85</v>
      </c>
      <c r="IJ49" s="188">
        <f t="shared" si="368"/>
        <v>85</v>
      </c>
      <c r="IK49" s="188">
        <f t="shared" si="369"/>
        <v>85</v>
      </c>
      <c r="IL49" s="188">
        <f t="shared" si="370"/>
        <v>85</v>
      </c>
      <c r="IM49" s="188">
        <f t="shared" si="371"/>
        <v>85</v>
      </c>
      <c r="IN49" s="188">
        <f t="shared" si="372"/>
        <v>85</v>
      </c>
      <c r="IO49" s="188">
        <f t="shared" si="373"/>
        <v>85</v>
      </c>
      <c r="IP49" s="188">
        <f t="shared" si="374"/>
        <v>85</v>
      </c>
      <c r="IQ49" s="188">
        <f t="shared" si="375"/>
        <v>85</v>
      </c>
      <c r="IR49" s="188">
        <f t="shared" si="376"/>
        <v>85</v>
      </c>
      <c r="IS49" s="188">
        <f t="shared" si="377"/>
        <v>85</v>
      </c>
      <c r="IT49" s="188">
        <f t="shared" si="378"/>
        <v>85</v>
      </c>
      <c r="IU49" s="188">
        <f t="shared" si="379"/>
        <v>85</v>
      </c>
      <c r="IV49" s="188">
        <f t="shared" si="380"/>
        <v>85</v>
      </c>
      <c r="IW49" s="188">
        <f t="shared" si="381"/>
        <v>85</v>
      </c>
      <c r="IX49" s="188">
        <f t="shared" si="382"/>
        <v>85</v>
      </c>
      <c r="IY49" s="188">
        <f t="shared" si="383"/>
        <v>85</v>
      </c>
      <c r="IZ49" s="188">
        <f t="shared" si="384"/>
        <v>85</v>
      </c>
      <c r="JA49" s="188">
        <f t="shared" si="385"/>
        <v>85</v>
      </c>
      <c r="JB49" s="188">
        <f t="shared" si="386"/>
        <v>85</v>
      </c>
      <c r="JC49" s="188">
        <f t="shared" si="387"/>
        <v>85</v>
      </c>
      <c r="JD49" s="188">
        <f t="shared" si="388"/>
        <v>85</v>
      </c>
      <c r="JE49" s="188">
        <f t="shared" si="389"/>
        <v>85</v>
      </c>
      <c r="JF49" s="188">
        <f t="shared" si="390"/>
        <v>85</v>
      </c>
      <c r="JG49" s="188">
        <f t="shared" si="391"/>
        <v>85</v>
      </c>
      <c r="JH49" s="188">
        <f t="shared" si="392"/>
        <v>85</v>
      </c>
      <c r="JI49" s="188">
        <f t="shared" si="393"/>
        <v>85</v>
      </c>
      <c r="JJ49" s="188">
        <f t="shared" si="394"/>
        <v>85</v>
      </c>
      <c r="JK49" s="188">
        <f t="shared" si="395"/>
        <v>85</v>
      </c>
      <c r="JL49" s="188">
        <f t="shared" si="396"/>
        <v>85</v>
      </c>
      <c r="JM49" s="188">
        <f t="shared" si="397"/>
        <v>85</v>
      </c>
      <c r="JN49" s="188">
        <f t="shared" si="398"/>
        <v>85</v>
      </c>
      <c r="JO49" s="188">
        <f t="shared" si="399"/>
        <v>85</v>
      </c>
      <c r="JP49" s="188">
        <f t="shared" si="400"/>
        <v>85</v>
      </c>
      <c r="JQ49" s="188">
        <f t="shared" si="401"/>
        <v>85</v>
      </c>
      <c r="JR49" s="188">
        <f t="shared" si="402"/>
        <v>85</v>
      </c>
      <c r="JS49" s="188">
        <f t="shared" si="403"/>
        <v>85</v>
      </c>
      <c r="JT49" s="188">
        <f t="shared" si="404"/>
        <v>85</v>
      </c>
      <c r="JU49" s="188">
        <f t="shared" si="405"/>
        <v>85</v>
      </c>
      <c r="JV49" s="188">
        <f t="shared" si="406"/>
        <v>85</v>
      </c>
      <c r="JW49" s="188">
        <f t="shared" si="407"/>
        <v>85</v>
      </c>
      <c r="JX49" s="188">
        <f t="shared" si="408"/>
        <v>0</v>
      </c>
      <c r="JY49" s="188">
        <f t="shared" si="409"/>
        <v>0</v>
      </c>
      <c r="JZ49" s="188">
        <f t="shared" si="410"/>
        <v>0</v>
      </c>
      <c r="KA49" s="188">
        <f t="shared" si="411"/>
        <v>0</v>
      </c>
      <c r="KB49" s="188">
        <f t="shared" si="412"/>
        <v>0</v>
      </c>
      <c r="KC49" s="188">
        <f t="shared" si="413"/>
        <v>0</v>
      </c>
      <c r="KD49" s="188">
        <f t="shared" si="414"/>
        <v>0</v>
      </c>
      <c r="KE49" s="188">
        <f t="shared" si="415"/>
        <v>0</v>
      </c>
      <c r="KF49" s="188">
        <f t="shared" si="416"/>
        <v>0</v>
      </c>
      <c r="KG49" s="188">
        <f t="shared" si="417"/>
        <v>0</v>
      </c>
      <c r="KH49" s="188">
        <f t="shared" si="418"/>
        <v>0</v>
      </c>
      <c r="KI49" s="188">
        <f t="shared" si="419"/>
        <v>0</v>
      </c>
      <c r="KJ49" s="188">
        <f t="shared" si="420"/>
        <v>0</v>
      </c>
      <c r="KK49" s="188">
        <f t="shared" si="421"/>
        <v>0</v>
      </c>
      <c r="KL49" s="188">
        <f t="shared" si="422"/>
        <v>0</v>
      </c>
      <c r="KM49" s="188">
        <f t="shared" si="423"/>
        <v>0</v>
      </c>
      <c r="KN49" s="188">
        <f t="shared" si="424"/>
        <v>0</v>
      </c>
      <c r="KO49" s="188">
        <f t="shared" si="425"/>
        <v>0</v>
      </c>
      <c r="KP49" s="188">
        <f t="shared" si="426"/>
        <v>0</v>
      </c>
      <c r="KQ49" s="188">
        <f t="shared" si="427"/>
        <v>0</v>
      </c>
      <c r="KR49" s="188">
        <f t="shared" si="428"/>
        <v>0</v>
      </c>
      <c r="KS49" s="188">
        <f t="shared" si="429"/>
        <v>0</v>
      </c>
      <c r="KT49" s="188">
        <f t="shared" si="430"/>
        <v>0</v>
      </c>
      <c r="KU49" s="188">
        <f t="shared" si="431"/>
        <v>0</v>
      </c>
    </row>
    <row r="50" spans="1:307" s="95" customFormat="1" ht="15.6" x14ac:dyDescent="0.3">
      <c r="A50" s="157" t="s">
        <v>87</v>
      </c>
      <c r="B50" s="112" t="s">
        <v>738</v>
      </c>
      <c r="C50" s="112" t="s">
        <v>674</v>
      </c>
      <c r="D50" s="113"/>
      <c r="E50" s="113" t="s">
        <v>118</v>
      </c>
      <c r="F50" s="113">
        <v>1</v>
      </c>
      <c r="G50" s="114">
        <v>65000</v>
      </c>
      <c r="H50" s="115"/>
      <c r="I50" s="116">
        <v>0.107</v>
      </c>
      <c r="J50" s="114">
        <v>85</v>
      </c>
      <c r="K50" s="117">
        <v>44578</v>
      </c>
      <c r="L50" s="118">
        <v>46022</v>
      </c>
      <c r="M50" s="119"/>
      <c r="N50" s="186">
        <f t="shared" si="1096"/>
        <v>2957.0547945205476</v>
      </c>
      <c r="O50" s="186">
        <f t="shared" si="1096"/>
        <v>5519.8356164383558</v>
      </c>
      <c r="P50" s="186">
        <f t="shared" si="1096"/>
        <v>6111.2465753424658</v>
      </c>
      <c r="Q50" s="186">
        <f t="shared" si="1096"/>
        <v>5914.1095890410952</v>
      </c>
      <c r="R50" s="186">
        <f t="shared" si="1096"/>
        <v>6111.2465753424658</v>
      </c>
      <c r="S50" s="186">
        <f t="shared" si="1096"/>
        <v>5914.1095890410952</v>
      </c>
      <c r="T50" s="186">
        <f t="shared" si="1096"/>
        <v>6111.2465753424658</v>
      </c>
      <c r="U50" s="186">
        <f t="shared" si="1096"/>
        <v>6111.2465753424658</v>
      </c>
      <c r="V50" s="186">
        <f t="shared" si="1096"/>
        <v>5914.1095890410952</v>
      </c>
      <c r="W50" s="186">
        <f t="shared" si="1096"/>
        <v>6111.2465753424658</v>
      </c>
      <c r="X50" s="186">
        <f t="shared" si="1096"/>
        <v>5914.1095890410952</v>
      </c>
      <c r="Y50" s="186">
        <f t="shared" si="1096"/>
        <v>6111.2465753424658</v>
      </c>
      <c r="Z50" s="186">
        <f t="shared" si="1096"/>
        <v>6111.2465753424658</v>
      </c>
      <c r="AA50" s="186">
        <f t="shared" si="1096"/>
        <v>5519.8356164383558</v>
      </c>
      <c r="AB50" s="186">
        <f t="shared" si="1096"/>
        <v>6111.2465753424658</v>
      </c>
      <c r="AC50" s="186">
        <f t="shared" si="1096"/>
        <v>5914.1095890410952</v>
      </c>
      <c r="AD50" s="186">
        <f t="shared" si="1097"/>
        <v>6111.2465753424658</v>
      </c>
      <c r="AE50" s="186">
        <f t="shared" si="1097"/>
        <v>5914.1095890410952</v>
      </c>
      <c r="AF50" s="186">
        <f t="shared" si="1097"/>
        <v>6111.2465753424658</v>
      </c>
      <c r="AG50" s="186">
        <f t="shared" si="1097"/>
        <v>6111.2465753424658</v>
      </c>
      <c r="AH50" s="186">
        <f t="shared" si="1097"/>
        <v>5914.1095890410952</v>
      </c>
      <c r="AI50" s="186">
        <f t="shared" si="1097"/>
        <v>6111.2465753424658</v>
      </c>
      <c r="AJ50" s="186">
        <f t="shared" si="1097"/>
        <v>5914.1095890410952</v>
      </c>
      <c r="AK50" s="186">
        <f t="shared" si="1097"/>
        <v>6111.2465753424658</v>
      </c>
      <c r="AL50" s="186">
        <f t="shared" si="1097"/>
        <v>6111.2465753424658</v>
      </c>
      <c r="AM50" s="186">
        <f t="shared" si="1097"/>
        <v>5716.9726027397264</v>
      </c>
      <c r="AN50" s="186">
        <f t="shared" si="1097"/>
        <v>6111.2465753424658</v>
      </c>
      <c r="AO50" s="186">
        <f t="shared" si="1097"/>
        <v>5914.1095890410952</v>
      </c>
      <c r="AP50" s="186">
        <f t="shared" si="1097"/>
        <v>6111.2465753424658</v>
      </c>
      <c r="AQ50" s="186">
        <f t="shared" si="1097"/>
        <v>5914.1095890410952</v>
      </c>
      <c r="AR50" s="186">
        <f t="shared" si="1097"/>
        <v>6111.2465753424658</v>
      </c>
      <c r="AS50" s="186">
        <f t="shared" si="1093"/>
        <v>6111.2465753424658</v>
      </c>
      <c r="AT50" s="186">
        <f t="shared" si="1093"/>
        <v>5914.1095890410952</v>
      </c>
      <c r="AU50" s="186">
        <f t="shared" si="1093"/>
        <v>6111.2465753424658</v>
      </c>
      <c r="AV50" s="186">
        <f t="shared" si="1093"/>
        <v>5914.1095890410952</v>
      </c>
      <c r="AW50" s="186">
        <f t="shared" si="1093"/>
        <v>6111.2465753424658</v>
      </c>
      <c r="AX50" s="186">
        <f t="shared" si="1093"/>
        <v>6111.2465753424658</v>
      </c>
      <c r="AY50" s="186">
        <f t="shared" si="1093"/>
        <v>5519.8356164383558</v>
      </c>
      <c r="AZ50" s="186">
        <f t="shared" si="1093"/>
        <v>6111.2465753424658</v>
      </c>
      <c r="BA50" s="186">
        <f t="shared" si="1093"/>
        <v>5914.1095890410952</v>
      </c>
      <c r="BB50" s="186">
        <f t="shared" si="1093"/>
        <v>6111.2465753424658</v>
      </c>
      <c r="BC50" s="186">
        <f t="shared" si="1093"/>
        <v>5914.1095890410952</v>
      </c>
      <c r="BD50" s="186">
        <f t="shared" si="1093"/>
        <v>6111.2465753424658</v>
      </c>
      <c r="BE50" s="186">
        <f t="shared" si="1093"/>
        <v>6111.2465753424658</v>
      </c>
      <c r="BF50" s="186">
        <f t="shared" si="1093"/>
        <v>5914.1095890410952</v>
      </c>
      <c r="BG50" s="186">
        <f t="shared" si="1093"/>
        <v>6111.2465753424658</v>
      </c>
      <c r="BH50" s="186">
        <f t="shared" si="1094"/>
        <v>5914.1095890410952</v>
      </c>
      <c r="BI50" s="186">
        <f t="shared" si="655"/>
        <v>6111.2465753424658</v>
      </c>
      <c r="BJ50" s="186">
        <f t="shared" si="653"/>
        <v>0</v>
      </c>
      <c r="BK50" s="186">
        <f t="shared" si="653"/>
        <v>0</v>
      </c>
      <c r="BL50" s="186">
        <f t="shared" ref="BL50:BU52" si="1098">IF($E50="PT",IF(AND($K50&lt;=BL$5,$L50&gt;BL$6),$G50*$H50*$F50,IF(AND($K50&gt;BL$5,$K50&lt;=BL$6),(BL$6-$K50+1)/BL$4*$G50*$F50*$H50,IF(AND($L50&gt;=BL$5,$L50&lt;=BL$6),($L50-BL$5+1)/BL$4*$G50*$F50*$H50,0)))*(1+$I50),IF(AND($K50&lt;=BL$5,$L50&gt;BL$6),BL$4/365*$G50*$F50,IF(AND($K50&gt;BL$5,$K50&lt;=BL$6),(BL$6-$K50+1)/365*$G50*$F50,IF(AND($L50&gt;=BL$5,$L50&lt;=BL$6),($L50-BL$5+1)/365*$G50*$F50,0)))*(1+$I50))</f>
        <v>0</v>
      </c>
      <c r="BM50" s="186">
        <f t="shared" si="1098"/>
        <v>0</v>
      </c>
      <c r="BN50" s="186">
        <f t="shared" si="1098"/>
        <v>0</v>
      </c>
      <c r="BO50" s="186">
        <f t="shared" si="1098"/>
        <v>0</v>
      </c>
      <c r="BP50" s="186">
        <f t="shared" si="1098"/>
        <v>0</v>
      </c>
      <c r="BQ50" s="186">
        <f t="shared" si="1098"/>
        <v>0</v>
      </c>
      <c r="BR50" s="186">
        <f t="shared" si="1098"/>
        <v>0</v>
      </c>
      <c r="BS50" s="186">
        <f t="shared" si="1098"/>
        <v>0</v>
      </c>
      <c r="BT50" s="186">
        <f t="shared" si="1098"/>
        <v>0</v>
      </c>
      <c r="BU50" s="186">
        <f t="shared" si="1098"/>
        <v>0</v>
      </c>
      <c r="BV50" s="186">
        <f t="shared" si="1095"/>
        <v>0</v>
      </c>
      <c r="BW50" s="186">
        <f t="shared" si="1095"/>
        <v>0</v>
      </c>
      <c r="BX50" s="186">
        <f t="shared" si="1095"/>
        <v>0</v>
      </c>
      <c r="BY50" s="186">
        <f t="shared" si="1095"/>
        <v>0</v>
      </c>
      <c r="BZ50" s="186">
        <f t="shared" si="1095"/>
        <v>0</v>
      </c>
      <c r="CA50" s="186">
        <f t="shared" si="1095"/>
        <v>0</v>
      </c>
      <c r="CB50" s="186">
        <f t="shared" si="1095"/>
        <v>0</v>
      </c>
      <c r="CC50" s="186">
        <f t="shared" si="1095"/>
        <v>0</v>
      </c>
      <c r="CD50" s="186">
        <f t="shared" si="1095"/>
        <v>0</v>
      </c>
      <c r="CE50" s="186">
        <f t="shared" si="1095"/>
        <v>0</v>
      </c>
      <c r="CF50" s="186">
        <f t="shared" si="1095"/>
        <v>0</v>
      </c>
      <c r="CG50" s="186">
        <f t="shared" si="1095"/>
        <v>0</v>
      </c>
      <c r="CH50" s="186"/>
      <c r="CJ50" s="186">
        <f t="shared" si="216"/>
        <v>1</v>
      </c>
      <c r="CK50" s="186">
        <f t="shared" si="217"/>
        <v>1</v>
      </c>
      <c r="CL50" s="186">
        <f t="shared" si="218"/>
        <v>1</v>
      </c>
      <c r="CM50" s="186">
        <f t="shared" si="219"/>
        <v>1</v>
      </c>
      <c r="CN50" s="186">
        <f t="shared" si="220"/>
        <v>1</v>
      </c>
      <c r="CO50" s="186">
        <f t="shared" si="221"/>
        <v>1</v>
      </c>
      <c r="CP50" s="186">
        <f t="shared" si="222"/>
        <v>1</v>
      </c>
      <c r="CQ50" s="186">
        <f t="shared" si="223"/>
        <v>1</v>
      </c>
      <c r="CR50" s="186">
        <f t="shared" si="224"/>
        <v>1</v>
      </c>
      <c r="CS50" s="186">
        <f t="shared" si="225"/>
        <v>1</v>
      </c>
      <c r="CT50" s="186">
        <f t="shared" si="226"/>
        <v>1</v>
      </c>
      <c r="CU50" s="186">
        <f t="shared" si="227"/>
        <v>1</v>
      </c>
      <c r="CV50" s="186">
        <f t="shared" si="228"/>
        <v>1</v>
      </c>
      <c r="CW50" s="186">
        <f t="shared" si="229"/>
        <v>1</v>
      </c>
      <c r="CX50" s="186">
        <f t="shared" si="230"/>
        <v>1</v>
      </c>
      <c r="CY50" s="186">
        <f t="shared" si="231"/>
        <v>1</v>
      </c>
      <c r="CZ50" s="186">
        <f t="shared" si="232"/>
        <v>1</v>
      </c>
      <c r="DA50" s="186">
        <f t="shared" si="233"/>
        <v>1</v>
      </c>
      <c r="DB50" s="186">
        <f t="shared" si="234"/>
        <v>1</v>
      </c>
      <c r="DC50" s="186">
        <f t="shared" si="235"/>
        <v>1</v>
      </c>
      <c r="DD50" s="186">
        <f t="shared" si="236"/>
        <v>1</v>
      </c>
      <c r="DE50" s="186">
        <f t="shared" si="237"/>
        <v>1</v>
      </c>
      <c r="DF50" s="186">
        <f t="shared" si="238"/>
        <v>1</v>
      </c>
      <c r="DG50" s="186">
        <f t="shared" si="239"/>
        <v>1</v>
      </c>
      <c r="DH50" s="186">
        <f t="shared" si="240"/>
        <v>1</v>
      </c>
      <c r="DI50" s="186">
        <f t="shared" si="241"/>
        <v>1</v>
      </c>
      <c r="DJ50" s="186">
        <f t="shared" si="242"/>
        <v>1</v>
      </c>
      <c r="DK50" s="186">
        <f t="shared" si="243"/>
        <v>1</v>
      </c>
      <c r="DL50" s="186">
        <f t="shared" si="244"/>
        <v>1</v>
      </c>
      <c r="DM50" s="186">
        <f t="shared" si="245"/>
        <v>1</v>
      </c>
      <c r="DN50" s="186">
        <f t="shared" si="246"/>
        <v>1</v>
      </c>
      <c r="DO50" s="186">
        <f t="shared" si="247"/>
        <v>1</v>
      </c>
      <c r="DP50" s="186">
        <f t="shared" si="248"/>
        <v>1</v>
      </c>
      <c r="DQ50" s="186">
        <f t="shared" si="249"/>
        <v>1</v>
      </c>
      <c r="DR50" s="186">
        <f t="shared" si="250"/>
        <v>1</v>
      </c>
      <c r="DS50" s="186">
        <f t="shared" si="251"/>
        <v>1</v>
      </c>
      <c r="DT50" s="186">
        <f t="shared" si="252"/>
        <v>1</v>
      </c>
      <c r="DU50" s="186">
        <f t="shared" si="253"/>
        <v>1</v>
      </c>
      <c r="DV50" s="186">
        <f t="shared" si="254"/>
        <v>1</v>
      </c>
      <c r="DW50" s="186">
        <f t="shared" si="255"/>
        <v>1</v>
      </c>
      <c r="DX50" s="186">
        <f t="shared" si="256"/>
        <v>1</v>
      </c>
      <c r="DY50" s="186">
        <f t="shared" si="257"/>
        <v>1</v>
      </c>
      <c r="DZ50" s="186">
        <f t="shared" si="258"/>
        <v>1</v>
      </c>
      <c r="EA50" s="186">
        <f t="shared" si="259"/>
        <v>1</v>
      </c>
      <c r="EB50" s="186">
        <f t="shared" si="260"/>
        <v>1</v>
      </c>
      <c r="EC50" s="186">
        <f t="shared" si="261"/>
        <v>1</v>
      </c>
      <c r="ED50" s="186">
        <f t="shared" si="262"/>
        <v>1</v>
      </c>
      <c r="EE50" s="186">
        <f t="shared" si="263"/>
        <v>1</v>
      </c>
      <c r="EF50" s="186">
        <f t="shared" si="264"/>
        <v>0</v>
      </c>
      <c r="EG50" s="186">
        <f t="shared" si="265"/>
        <v>0</v>
      </c>
      <c r="EH50" s="186">
        <f t="shared" si="266"/>
        <v>0</v>
      </c>
      <c r="EI50" s="186">
        <f t="shared" si="267"/>
        <v>0</v>
      </c>
      <c r="EJ50" s="186">
        <f t="shared" si="268"/>
        <v>0</v>
      </c>
      <c r="EK50" s="186">
        <f t="shared" si="269"/>
        <v>0</v>
      </c>
      <c r="EL50" s="186">
        <f t="shared" si="270"/>
        <v>0</v>
      </c>
      <c r="EM50" s="186">
        <f t="shared" si="271"/>
        <v>0</v>
      </c>
      <c r="EN50" s="186">
        <f t="shared" si="272"/>
        <v>0</v>
      </c>
      <c r="EO50" s="186">
        <f t="shared" si="273"/>
        <v>0</v>
      </c>
      <c r="EP50" s="186">
        <f t="shared" si="274"/>
        <v>0</v>
      </c>
      <c r="EQ50" s="186">
        <f t="shared" si="275"/>
        <v>0</v>
      </c>
      <c r="ER50" s="186">
        <f t="shared" si="276"/>
        <v>0</v>
      </c>
      <c r="ES50" s="186">
        <f t="shared" si="277"/>
        <v>0</v>
      </c>
      <c r="ET50" s="186">
        <f t="shared" si="278"/>
        <v>0</v>
      </c>
      <c r="EU50" s="186">
        <f t="shared" si="279"/>
        <v>0</v>
      </c>
      <c r="EV50" s="186">
        <f t="shared" si="280"/>
        <v>0</v>
      </c>
      <c r="EW50" s="186">
        <f t="shared" si="281"/>
        <v>0</v>
      </c>
      <c r="EX50" s="186">
        <f t="shared" si="282"/>
        <v>0</v>
      </c>
      <c r="EY50" s="186">
        <f t="shared" si="283"/>
        <v>0</v>
      </c>
      <c r="EZ50" s="186">
        <f t="shared" si="284"/>
        <v>0</v>
      </c>
      <c r="FA50" s="186">
        <f t="shared" si="285"/>
        <v>0</v>
      </c>
      <c r="FB50" s="186">
        <f t="shared" si="286"/>
        <v>0</v>
      </c>
      <c r="FC50" s="186">
        <f t="shared" si="287"/>
        <v>0</v>
      </c>
      <c r="FE50" s="187">
        <f t="shared" si="288"/>
        <v>0.48387096774193544</v>
      </c>
      <c r="FF50" s="187">
        <f t="shared" si="289"/>
        <v>1</v>
      </c>
      <c r="FG50" s="187">
        <f t="shared" si="290"/>
        <v>1</v>
      </c>
      <c r="FH50" s="187">
        <f t="shared" si="291"/>
        <v>1</v>
      </c>
      <c r="FI50" s="187">
        <f t="shared" si="292"/>
        <v>1</v>
      </c>
      <c r="FJ50" s="187">
        <f t="shared" si="293"/>
        <v>1</v>
      </c>
      <c r="FK50" s="187">
        <f t="shared" si="294"/>
        <v>1</v>
      </c>
      <c r="FL50" s="187">
        <f t="shared" si="295"/>
        <v>1</v>
      </c>
      <c r="FM50" s="187">
        <f t="shared" si="296"/>
        <v>1</v>
      </c>
      <c r="FN50" s="187">
        <f t="shared" si="297"/>
        <v>1</v>
      </c>
      <c r="FO50" s="187">
        <f t="shared" si="298"/>
        <v>1</v>
      </c>
      <c r="FP50" s="187">
        <f t="shared" si="299"/>
        <v>1</v>
      </c>
      <c r="FQ50" s="187">
        <f t="shared" si="300"/>
        <v>1</v>
      </c>
      <c r="FR50" s="187">
        <f t="shared" si="301"/>
        <v>1</v>
      </c>
      <c r="FS50" s="187">
        <f t="shared" si="302"/>
        <v>1</v>
      </c>
      <c r="FT50" s="187">
        <f t="shared" si="303"/>
        <v>1</v>
      </c>
      <c r="FU50" s="187">
        <f t="shared" si="304"/>
        <v>1</v>
      </c>
      <c r="FV50" s="187">
        <f t="shared" si="305"/>
        <v>1</v>
      </c>
      <c r="FW50" s="187">
        <f t="shared" si="306"/>
        <v>1</v>
      </c>
      <c r="FX50" s="187">
        <f t="shared" si="307"/>
        <v>1</v>
      </c>
      <c r="FY50" s="187">
        <f t="shared" si="308"/>
        <v>1</v>
      </c>
      <c r="FZ50" s="187">
        <f t="shared" si="309"/>
        <v>1</v>
      </c>
      <c r="GA50" s="187">
        <f t="shared" si="310"/>
        <v>1</v>
      </c>
      <c r="GB50" s="187">
        <f t="shared" si="311"/>
        <v>1</v>
      </c>
      <c r="GC50" s="187">
        <f t="shared" si="312"/>
        <v>1</v>
      </c>
      <c r="GD50" s="187">
        <f t="shared" si="313"/>
        <v>1.0000000000000002</v>
      </c>
      <c r="GE50" s="187">
        <f t="shared" si="314"/>
        <v>1</v>
      </c>
      <c r="GF50" s="187">
        <f t="shared" si="315"/>
        <v>1</v>
      </c>
      <c r="GG50" s="187">
        <f t="shared" si="316"/>
        <v>1</v>
      </c>
      <c r="GH50" s="187">
        <f t="shared" si="317"/>
        <v>1</v>
      </c>
      <c r="GI50" s="187">
        <f t="shared" si="318"/>
        <v>1</v>
      </c>
      <c r="GJ50" s="187">
        <f t="shared" si="319"/>
        <v>1</v>
      </c>
      <c r="GK50" s="187">
        <f t="shared" si="320"/>
        <v>1</v>
      </c>
      <c r="GL50" s="187">
        <f t="shared" si="321"/>
        <v>1</v>
      </c>
      <c r="GM50" s="187">
        <f t="shared" si="322"/>
        <v>1</v>
      </c>
      <c r="GN50" s="187">
        <f t="shared" si="323"/>
        <v>1</v>
      </c>
      <c r="GO50" s="187">
        <f t="shared" si="324"/>
        <v>1</v>
      </c>
      <c r="GP50" s="187">
        <f t="shared" si="325"/>
        <v>1</v>
      </c>
      <c r="GQ50" s="187">
        <f t="shared" si="326"/>
        <v>1</v>
      </c>
      <c r="GR50" s="187">
        <f t="shared" si="327"/>
        <v>1</v>
      </c>
      <c r="GS50" s="187">
        <f t="shared" si="328"/>
        <v>1</v>
      </c>
      <c r="GT50" s="187">
        <f t="shared" si="329"/>
        <v>1</v>
      </c>
      <c r="GU50" s="187">
        <f t="shared" si="330"/>
        <v>1</v>
      </c>
      <c r="GV50" s="187">
        <f t="shared" si="331"/>
        <v>1</v>
      </c>
      <c r="GW50" s="187">
        <f t="shared" si="332"/>
        <v>1</v>
      </c>
      <c r="GX50" s="187">
        <f t="shared" si="333"/>
        <v>1</v>
      </c>
      <c r="GY50" s="187">
        <f t="shared" si="334"/>
        <v>1</v>
      </c>
      <c r="GZ50" s="187">
        <f t="shared" si="335"/>
        <v>1</v>
      </c>
      <c r="HA50" s="187">
        <f t="shared" si="336"/>
        <v>0</v>
      </c>
      <c r="HB50" s="187">
        <f t="shared" si="337"/>
        <v>0</v>
      </c>
      <c r="HC50" s="187">
        <f t="shared" si="338"/>
        <v>0</v>
      </c>
      <c r="HD50" s="187">
        <f t="shared" si="339"/>
        <v>0</v>
      </c>
      <c r="HE50" s="187">
        <f t="shared" si="340"/>
        <v>0</v>
      </c>
      <c r="HF50" s="187">
        <f t="shared" si="341"/>
        <v>0</v>
      </c>
      <c r="HG50" s="187">
        <f t="shared" si="342"/>
        <v>0</v>
      </c>
      <c r="HH50" s="187">
        <f t="shared" si="343"/>
        <v>0</v>
      </c>
      <c r="HI50" s="187">
        <f t="shared" si="344"/>
        <v>0</v>
      </c>
      <c r="HJ50" s="187">
        <f t="shared" si="345"/>
        <v>0</v>
      </c>
      <c r="HK50" s="187">
        <f t="shared" si="346"/>
        <v>0</v>
      </c>
      <c r="HL50" s="187">
        <f t="shared" si="347"/>
        <v>0</v>
      </c>
      <c r="HM50" s="187">
        <f t="shared" si="348"/>
        <v>0</v>
      </c>
      <c r="HN50" s="187">
        <f t="shared" si="349"/>
        <v>0</v>
      </c>
      <c r="HO50" s="187">
        <f t="shared" si="350"/>
        <v>0</v>
      </c>
      <c r="HP50" s="187">
        <f t="shared" si="351"/>
        <v>0</v>
      </c>
      <c r="HQ50" s="187">
        <f t="shared" si="352"/>
        <v>0</v>
      </c>
      <c r="HR50" s="187">
        <f t="shared" si="353"/>
        <v>0</v>
      </c>
      <c r="HS50" s="187">
        <f t="shared" si="354"/>
        <v>0</v>
      </c>
      <c r="HT50" s="187">
        <f t="shared" si="355"/>
        <v>0</v>
      </c>
      <c r="HU50" s="187">
        <f t="shared" si="356"/>
        <v>0</v>
      </c>
      <c r="HV50" s="187">
        <f t="shared" si="357"/>
        <v>0</v>
      </c>
      <c r="HW50" s="187">
        <f t="shared" si="358"/>
        <v>0</v>
      </c>
      <c r="HX50" s="187">
        <f t="shared" si="359"/>
        <v>0</v>
      </c>
      <c r="HY50" s="187"/>
      <c r="IB50" s="188">
        <f t="shared" si="360"/>
        <v>85</v>
      </c>
      <c r="IC50" s="188">
        <f t="shared" si="361"/>
        <v>85</v>
      </c>
      <c r="ID50" s="188">
        <f t="shared" si="362"/>
        <v>85</v>
      </c>
      <c r="IE50" s="188">
        <f t="shared" si="363"/>
        <v>85</v>
      </c>
      <c r="IF50" s="188">
        <f t="shared" si="364"/>
        <v>85</v>
      </c>
      <c r="IG50" s="188">
        <f t="shared" si="365"/>
        <v>85</v>
      </c>
      <c r="IH50" s="188">
        <f t="shared" si="366"/>
        <v>85</v>
      </c>
      <c r="II50" s="188">
        <f t="shared" si="367"/>
        <v>85</v>
      </c>
      <c r="IJ50" s="188">
        <f t="shared" si="368"/>
        <v>85</v>
      </c>
      <c r="IK50" s="188">
        <f t="shared" si="369"/>
        <v>85</v>
      </c>
      <c r="IL50" s="188">
        <f t="shared" si="370"/>
        <v>85</v>
      </c>
      <c r="IM50" s="188">
        <f t="shared" si="371"/>
        <v>85</v>
      </c>
      <c r="IN50" s="188">
        <f t="shared" si="372"/>
        <v>85</v>
      </c>
      <c r="IO50" s="188">
        <f t="shared" si="373"/>
        <v>85</v>
      </c>
      <c r="IP50" s="188">
        <f t="shared" si="374"/>
        <v>85</v>
      </c>
      <c r="IQ50" s="188">
        <f t="shared" si="375"/>
        <v>85</v>
      </c>
      <c r="IR50" s="188">
        <f t="shared" si="376"/>
        <v>85</v>
      </c>
      <c r="IS50" s="188">
        <f t="shared" si="377"/>
        <v>85</v>
      </c>
      <c r="IT50" s="188">
        <f t="shared" si="378"/>
        <v>85</v>
      </c>
      <c r="IU50" s="188">
        <f t="shared" si="379"/>
        <v>85</v>
      </c>
      <c r="IV50" s="188">
        <f t="shared" si="380"/>
        <v>85</v>
      </c>
      <c r="IW50" s="188">
        <f t="shared" si="381"/>
        <v>85</v>
      </c>
      <c r="IX50" s="188">
        <f t="shared" si="382"/>
        <v>85</v>
      </c>
      <c r="IY50" s="188">
        <f t="shared" si="383"/>
        <v>85</v>
      </c>
      <c r="IZ50" s="188">
        <f t="shared" si="384"/>
        <v>85</v>
      </c>
      <c r="JA50" s="188">
        <f t="shared" si="385"/>
        <v>85</v>
      </c>
      <c r="JB50" s="188">
        <f t="shared" si="386"/>
        <v>85</v>
      </c>
      <c r="JC50" s="188">
        <f t="shared" si="387"/>
        <v>85</v>
      </c>
      <c r="JD50" s="188">
        <f t="shared" si="388"/>
        <v>85</v>
      </c>
      <c r="JE50" s="188">
        <f t="shared" si="389"/>
        <v>85</v>
      </c>
      <c r="JF50" s="188">
        <f t="shared" si="390"/>
        <v>85</v>
      </c>
      <c r="JG50" s="188">
        <f t="shared" si="391"/>
        <v>85</v>
      </c>
      <c r="JH50" s="188">
        <f t="shared" si="392"/>
        <v>85</v>
      </c>
      <c r="JI50" s="188">
        <f t="shared" si="393"/>
        <v>85</v>
      </c>
      <c r="JJ50" s="188">
        <f t="shared" si="394"/>
        <v>85</v>
      </c>
      <c r="JK50" s="188">
        <f t="shared" si="395"/>
        <v>85</v>
      </c>
      <c r="JL50" s="188">
        <f t="shared" si="396"/>
        <v>85</v>
      </c>
      <c r="JM50" s="188">
        <f t="shared" si="397"/>
        <v>85</v>
      </c>
      <c r="JN50" s="188">
        <f t="shared" si="398"/>
        <v>85</v>
      </c>
      <c r="JO50" s="188">
        <f t="shared" si="399"/>
        <v>85</v>
      </c>
      <c r="JP50" s="188">
        <f t="shared" si="400"/>
        <v>85</v>
      </c>
      <c r="JQ50" s="188">
        <f t="shared" si="401"/>
        <v>85</v>
      </c>
      <c r="JR50" s="188">
        <f t="shared" si="402"/>
        <v>85</v>
      </c>
      <c r="JS50" s="188">
        <f t="shared" si="403"/>
        <v>85</v>
      </c>
      <c r="JT50" s="188">
        <f t="shared" si="404"/>
        <v>85</v>
      </c>
      <c r="JU50" s="188">
        <f t="shared" si="405"/>
        <v>85</v>
      </c>
      <c r="JV50" s="188">
        <f t="shared" si="406"/>
        <v>85</v>
      </c>
      <c r="JW50" s="188">
        <f t="shared" si="407"/>
        <v>85</v>
      </c>
      <c r="JX50" s="188">
        <f t="shared" si="408"/>
        <v>0</v>
      </c>
      <c r="JY50" s="188">
        <f t="shared" si="409"/>
        <v>0</v>
      </c>
      <c r="JZ50" s="188">
        <f t="shared" si="410"/>
        <v>0</v>
      </c>
      <c r="KA50" s="188">
        <f t="shared" si="411"/>
        <v>0</v>
      </c>
      <c r="KB50" s="188">
        <f t="shared" si="412"/>
        <v>0</v>
      </c>
      <c r="KC50" s="188">
        <f t="shared" si="413"/>
        <v>0</v>
      </c>
      <c r="KD50" s="188">
        <f t="shared" si="414"/>
        <v>0</v>
      </c>
      <c r="KE50" s="188">
        <f t="shared" si="415"/>
        <v>0</v>
      </c>
      <c r="KF50" s="188">
        <f t="shared" si="416"/>
        <v>0</v>
      </c>
      <c r="KG50" s="188">
        <f t="shared" si="417"/>
        <v>0</v>
      </c>
      <c r="KH50" s="188">
        <f t="shared" si="418"/>
        <v>0</v>
      </c>
      <c r="KI50" s="188">
        <f t="shared" si="419"/>
        <v>0</v>
      </c>
      <c r="KJ50" s="188">
        <f t="shared" si="420"/>
        <v>0</v>
      </c>
      <c r="KK50" s="188">
        <f t="shared" si="421"/>
        <v>0</v>
      </c>
      <c r="KL50" s="188">
        <f t="shared" si="422"/>
        <v>0</v>
      </c>
      <c r="KM50" s="188">
        <f t="shared" si="423"/>
        <v>0</v>
      </c>
      <c r="KN50" s="188">
        <f t="shared" si="424"/>
        <v>0</v>
      </c>
      <c r="KO50" s="188">
        <f t="shared" si="425"/>
        <v>0</v>
      </c>
      <c r="KP50" s="188">
        <f t="shared" si="426"/>
        <v>0</v>
      </c>
      <c r="KQ50" s="188">
        <f t="shared" si="427"/>
        <v>0</v>
      </c>
      <c r="KR50" s="188">
        <f t="shared" si="428"/>
        <v>0</v>
      </c>
      <c r="KS50" s="188">
        <f t="shared" si="429"/>
        <v>0</v>
      </c>
      <c r="KT50" s="188">
        <f t="shared" si="430"/>
        <v>0</v>
      </c>
      <c r="KU50" s="188">
        <f t="shared" si="431"/>
        <v>0</v>
      </c>
    </row>
    <row r="51" spans="1:307" s="95" customFormat="1" ht="15.6" x14ac:dyDescent="0.3">
      <c r="A51" s="157" t="s">
        <v>87</v>
      </c>
      <c r="B51" s="112" t="s">
        <v>579</v>
      </c>
      <c r="C51" s="112" t="s">
        <v>674</v>
      </c>
      <c r="D51" s="113"/>
      <c r="E51" s="113" t="s">
        <v>118</v>
      </c>
      <c r="F51" s="113">
        <v>1</v>
      </c>
      <c r="G51" s="114">
        <v>80000</v>
      </c>
      <c r="H51" s="115"/>
      <c r="I51" s="116">
        <v>0.107</v>
      </c>
      <c r="J51" s="114">
        <v>42</v>
      </c>
      <c r="K51" s="117">
        <v>44341</v>
      </c>
      <c r="L51" s="118">
        <v>46022</v>
      </c>
      <c r="M51" s="119"/>
      <c r="N51" s="186">
        <f t="shared" ref="N51:AC52" si="1099">IF($E51="PT",IF(AND($K51&lt;=N$5,$L51&gt;N$6),$G51*$H51*$F51,IF(AND($K51&gt;N$5,$K51&lt;=N$6),(N$6-$K51+1)/N$4*$G51*$F51*$H51,IF(AND($L51&gt;=N$5,$L51&lt;=N$6),($L51-N$5+1)/N$4*$G51*$F51*$H51,0)))*(1+$I51),IF(AND($K51&lt;=N$5,$L51&gt;N$6),N$4/365*$G51*$F51,IF(AND($K51&gt;N$5,$K51&lt;=N$6),(N$6-$K51+1)/365*$G51*$F51,IF(AND($L51&gt;=N$5,$L51&lt;=N$6),($L51-N$5+1)/365*$G51*$F51,0)))*(1+$I51))</f>
        <v>7521.534246575342</v>
      </c>
      <c r="O51" s="186">
        <f t="shared" si="1099"/>
        <v>6793.6438356164381</v>
      </c>
      <c r="P51" s="186">
        <f t="shared" si="1099"/>
        <v>7521.534246575342</v>
      </c>
      <c r="Q51" s="186">
        <f t="shared" si="1099"/>
        <v>7278.9041095890407</v>
      </c>
      <c r="R51" s="186">
        <f t="shared" si="1099"/>
        <v>7521.534246575342</v>
      </c>
      <c r="S51" s="186">
        <f t="shared" si="1099"/>
        <v>7278.9041095890407</v>
      </c>
      <c r="T51" s="186">
        <f t="shared" si="1099"/>
        <v>7521.534246575342</v>
      </c>
      <c r="U51" s="186">
        <f t="shared" si="1099"/>
        <v>7521.534246575342</v>
      </c>
      <c r="V51" s="186">
        <f t="shared" si="1099"/>
        <v>7278.9041095890407</v>
      </c>
      <c r="W51" s="186">
        <f t="shared" si="1099"/>
        <v>7521.534246575342</v>
      </c>
      <c r="X51" s="186">
        <f t="shared" si="1099"/>
        <v>7278.9041095890407</v>
      </c>
      <c r="Y51" s="186">
        <f t="shared" si="1099"/>
        <v>7521.534246575342</v>
      </c>
      <c r="Z51" s="186">
        <f t="shared" si="1099"/>
        <v>7521.534246575342</v>
      </c>
      <c r="AA51" s="186">
        <f t="shared" si="1099"/>
        <v>6793.6438356164381</v>
      </c>
      <c r="AB51" s="186">
        <f t="shared" si="1099"/>
        <v>7521.534246575342</v>
      </c>
      <c r="AC51" s="186">
        <f t="shared" si="1099"/>
        <v>7278.9041095890407</v>
      </c>
      <c r="AD51" s="186">
        <f t="shared" si="1097"/>
        <v>7521.534246575342</v>
      </c>
      <c r="AE51" s="186">
        <f t="shared" si="1097"/>
        <v>7278.9041095890407</v>
      </c>
      <c r="AF51" s="186">
        <f t="shared" si="1097"/>
        <v>7521.534246575342</v>
      </c>
      <c r="AG51" s="186">
        <f t="shared" si="1097"/>
        <v>7521.534246575342</v>
      </c>
      <c r="AH51" s="186">
        <f t="shared" si="1097"/>
        <v>7278.9041095890407</v>
      </c>
      <c r="AI51" s="186">
        <f t="shared" si="1097"/>
        <v>7521.534246575342</v>
      </c>
      <c r="AJ51" s="186">
        <f t="shared" si="1097"/>
        <v>7278.9041095890407</v>
      </c>
      <c r="AK51" s="186">
        <f t="shared" si="1097"/>
        <v>7521.534246575342</v>
      </c>
      <c r="AL51" s="186">
        <f t="shared" si="1097"/>
        <v>7521.534246575342</v>
      </c>
      <c r="AM51" s="186">
        <f t="shared" si="1097"/>
        <v>7036.2739726027403</v>
      </c>
      <c r="AN51" s="186">
        <f t="shared" si="1097"/>
        <v>7521.534246575342</v>
      </c>
      <c r="AO51" s="186">
        <f t="shared" si="1097"/>
        <v>7278.9041095890407</v>
      </c>
      <c r="AP51" s="186">
        <f t="shared" si="1097"/>
        <v>7521.534246575342</v>
      </c>
      <c r="AQ51" s="186">
        <f t="shared" si="1097"/>
        <v>7278.9041095890407</v>
      </c>
      <c r="AR51" s="186">
        <f t="shared" si="1097"/>
        <v>7521.534246575342</v>
      </c>
      <c r="AS51" s="186">
        <f t="shared" si="1093"/>
        <v>7521.534246575342</v>
      </c>
      <c r="AT51" s="186">
        <f t="shared" si="1093"/>
        <v>7278.9041095890407</v>
      </c>
      <c r="AU51" s="186">
        <f t="shared" si="1093"/>
        <v>7521.534246575342</v>
      </c>
      <c r="AV51" s="186">
        <f t="shared" si="1093"/>
        <v>7278.9041095890407</v>
      </c>
      <c r="AW51" s="186">
        <f t="shared" si="1093"/>
        <v>7521.534246575342</v>
      </c>
      <c r="AX51" s="186">
        <f t="shared" si="1093"/>
        <v>7521.534246575342</v>
      </c>
      <c r="AY51" s="186">
        <f t="shared" si="1093"/>
        <v>6793.6438356164381</v>
      </c>
      <c r="AZ51" s="186">
        <f t="shared" si="1093"/>
        <v>7521.534246575342</v>
      </c>
      <c r="BA51" s="186">
        <f t="shared" si="1093"/>
        <v>7278.9041095890407</v>
      </c>
      <c r="BB51" s="186">
        <f t="shared" si="1093"/>
        <v>7521.534246575342</v>
      </c>
      <c r="BC51" s="186">
        <f t="shared" si="1093"/>
        <v>7278.9041095890407</v>
      </c>
      <c r="BD51" s="186">
        <f t="shared" si="1093"/>
        <v>7521.534246575342</v>
      </c>
      <c r="BE51" s="186">
        <f t="shared" si="1093"/>
        <v>7521.534246575342</v>
      </c>
      <c r="BF51" s="186">
        <f t="shared" si="1093"/>
        <v>7278.9041095890407</v>
      </c>
      <c r="BG51" s="186">
        <f t="shared" si="1093"/>
        <v>7521.534246575342</v>
      </c>
      <c r="BH51" s="186">
        <f t="shared" si="1094"/>
        <v>7278.9041095890407</v>
      </c>
      <c r="BI51" s="186">
        <f t="shared" si="655"/>
        <v>7521.534246575342</v>
      </c>
      <c r="BJ51" s="186">
        <f t="shared" si="653"/>
        <v>0</v>
      </c>
      <c r="BK51" s="186">
        <f t="shared" si="653"/>
        <v>0</v>
      </c>
      <c r="BL51" s="186">
        <f t="shared" si="1098"/>
        <v>0</v>
      </c>
      <c r="BM51" s="186">
        <f t="shared" si="1098"/>
        <v>0</v>
      </c>
      <c r="BN51" s="186">
        <f t="shared" si="1098"/>
        <v>0</v>
      </c>
      <c r="BO51" s="186">
        <f t="shared" si="1098"/>
        <v>0</v>
      </c>
      <c r="BP51" s="186">
        <f t="shared" si="1098"/>
        <v>0</v>
      </c>
      <c r="BQ51" s="186">
        <f t="shared" si="1098"/>
        <v>0</v>
      </c>
      <c r="BR51" s="186">
        <f t="shared" si="1098"/>
        <v>0</v>
      </c>
      <c r="BS51" s="186">
        <f t="shared" si="1098"/>
        <v>0</v>
      </c>
      <c r="BT51" s="186">
        <f t="shared" si="1098"/>
        <v>0</v>
      </c>
      <c r="BU51" s="186">
        <f t="shared" si="1098"/>
        <v>0</v>
      </c>
      <c r="BV51" s="186">
        <f t="shared" si="1095"/>
        <v>0</v>
      </c>
      <c r="BW51" s="186">
        <f t="shared" si="1095"/>
        <v>0</v>
      </c>
      <c r="BX51" s="186">
        <f t="shared" si="1095"/>
        <v>0</v>
      </c>
      <c r="BY51" s="186">
        <f t="shared" si="1095"/>
        <v>0</v>
      </c>
      <c r="BZ51" s="186">
        <f t="shared" si="1095"/>
        <v>0</v>
      </c>
      <c r="CA51" s="186">
        <f t="shared" si="1095"/>
        <v>0</v>
      </c>
      <c r="CB51" s="186">
        <f t="shared" si="1095"/>
        <v>0</v>
      </c>
      <c r="CC51" s="186">
        <f t="shared" si="1095"/>
        <v>0</v>
      </c>
      <c r="CD51" s="186">
        <f t="shared" si="1095"/>
        <v>0</v>
      </c>
      <c r="CE51" s="186">
        <f t="shared" si="1095"/>
        <v>0</v>
      </c>
      <c r="CF51" s="186">
        <f t="shared" si="1095"/>
        <v>0</v>
      </c>
      <c r="CG51" s="186">
        <f t="shared" si="1095"/>
        <v>0</v>
      </c>
      <c r="CH51" s="186"/>
      <c r="CJ51" s="186">
        <f t="shared" ref="CJ51" si="1100">IF(N51&gt;0,$F51,0)</f>
        <v>1</v>
      </c>
      <c r="CK51" s="186">
        <f t="shared" ref="CK51" si="1101">IF(O51&gt;0,$F51,0)</f>
        <v>1</v>
      </c>
      <c r="CL51" s="186">
        <f t="shared" ref="CL51" si="1102">IF(P51&gt;0,$F51,0)</f>
        <v>1</v>
      </c>
      <c r="CM51" s="186">
        <f t="shared" ref="CM51" si="1103">IF(Q51&gt;0,$F51,0)</f>
        <v>1</v>
      </c>
      <c r="CN51" s="186">
        <f t="shared" ref="CN51" si="1104">IF(R51&gt;0,$F51,0)</f>
        <v>1</v>
      </c>
      <c r="CO51" s="186">
        <f t="shared" ref="CO51" si="1105">IF(S51&gt;0,$F51,0)</f>
        <v>1</v>
      </c>
      <c r="CP51" s="186">
        <f t="shared" ref="CP51" si="1106">IF(T51&gt;0,$F51,0)</f>
        <v>1</v>
      </c>
      <c r="CQ51" s="186">
        <f t="shared" ref="CQ51" si="1107">IF(U51&gt;0,$F51,0)</f>
        <v>1</v>
      </c>
      <c r="CR51" s="186">
        <f t="shared" ref="CR51" si="1108">IF(V51&gt;0,$F51,0)</f>
        <v>1</v>
      </c>
      <c r="CS51" s="186">
        <f t="shared" ref="CS51" si="1109">IF(W51&gt;0,$F51,0)</f>
        <v>1</v>
      </c>
      <c r="CT51" s="186">
        <f t="shared" ref="CT51" si="1110">IF(X51&gt;0,$F51,0)</f>
        <v>1</v>
      </c>
      <c r="CU51" s="186">
        <f t="shared" ref="CU51" si="1111">IF(Y51&gt;0,$F51,0)</f>
        <v>1</v>
      </c>
      <c r="CV51" s="186">
        <f t="shared" ref="CV51" si="1112">IF(Z51&gt;0,$F51,0)</f>
        <v>1</v>
      </c>
      <c r="CW51" s="186">
        <f t="shared" ref="CW51" si="1113">IF(AA51&gt;0,$F51,0)</f>
        <v>1</v>
      </c>
      <c r="CX51" s="186">
        <f t="shared" ref="CX51" si="1114">IF(AB51&gt;0,$F51,0)</f>
        <v>1</v>
      </c>
      <c r="CY51" s="186">
        <f t="shared" ref="CY51" si="1115">IF(AC51&gt;0,$F51,0)</f>
        <v>1</v>
      </c>
      <c r="CZ51" s="186">
        <f t="shared" ref="CZ51" si="1116">IF(AD51&gt;0,$F51,0)</f>
        <v>1</v>
      </c>
      <c r="DA51" s="186">
        <f t="shared" ref="DA51" si="1117">IF(AE51&gt;0,$F51,0)</f>
        <v>1</v>
      </c>
      <c r="DB51" s="186">
        <f t="shared" ref="DB51" si="1118">IF(AF51&gt;0,$F51,0)</f>
        <v>1</v>
      </c>
      <c r="DC51" s="186">
        <f t="shared" ref="DC51" si="1119">IF(AG51&gt;0,$F51,0)</f>
        <v>1</v>
      </c>
      <c r="DD51" s="186">
        <f t="shared" ref="DD51" si="1120">IF(AH51&gt;0,$F51,0)</f>
        <v>1</v>
      </c>
      <c r="DE51" s="186">
        <f t="shared" ref="DE51" si="1121">IF(AI51&gt;0,$F51,0)</f>
        <v>1</v>
      </c>
      <c r="DF51" s="186">
        <f t="shared" ref="DF51" si="1122">IF(AJ51&gt;0,$F51,0)</f>
        <v>1</v>
      </c>
      <c r="DG51" s="186">
        <f t="shared" ref="DG51" si="1123">IF(AK51&gt;0,$F51,0)</f>
        <v>1</v>
      </c>
      <c r="DH51" s="186">
        <f t="shared" ref="DH51" si="1124">IF(AL51&gt;0,$F51,0)</f>
        <v>1</v>
      </c>
      <c r="DI51" s="186">
        <f t="shared" ref="DI51" si="1125">IF(AM51&gt;0,$F51,0)</f>
        <v>1</v>
      </c>
      <c r="DJ51" s="186">
        <f t="shared" ref="DJ51" si="1126">IF(AN51&gt;0,$F51,0)</f>
        <v>1</v>
      </c>
      <c r="DK51" s="186">
        <f t="shared" ref="DK51" si="1127">IF(AO51&gt;0,$F51,0)</f>
        <v>1</v>
      </c>
      <c r="DL51" s="186">
        <f t="shared" ref="DL51" si="1128">IF(AP51&gt;0,$F51,0)</f>
        <v>1</v>
      </c>
      <c r="DM51" s="186">
        <f t="shared" ref="DM51" si="1129">IF(AQ51&gt;0,$F51,0)</f>
        <v>1</v>
      </c>
      <c r="DN51" s="186">
        <f t="shared" ref="DN51" si="1130">IF(AR51&gt;0,$F51,0)</f>
        <v>1</v>
      </c>
      <c r="DO51" s="186">
        <f t="shared" ref="DO51" si="1131">IF(AS51&gt;0,$F51,0)</f>
        <v>1</v>
      </c>
      <c r="DP51" s="186">
        <f t="shared" ref="DP51" si="1132">IF(AT51&gt;0,$F51,0)</f>
        <v>1</v>
      </c>
      <c r="DQ51" s="186">
        <f t="shared" ref="DQ51" si="1133">IF(AU51&gt;0,$F51,0)</f>
        <v>1</v>
      </c>
      <c r="DR51" s="186">
        <f t="shared" ref="DR51" si="1134">IF(AV51&gt;0,$F51,0)</f>
        <v>1</v>
      </c>
      <c r="DS51" s="186">
        <f t="shared" ref="DS51" si="1135">IF(AW51&gt;0,$F51,0)</f>
        <v>1</v>
      </c>
      <c r="DT51" s="186">
        <f t="shared" ref="DT51" si="1136">IF(AX51&gt;0,$F51,0)</f>
        <v>1</v>
      </c>
      <c r="DU51" s="186">
        <f t="shared" ref="DU51" si="1137">IF(AY51&gt;0,$F51,0)</f>
        <v>1</v>
      </c>
      <c r="DV51" s="186">
        <f t="shared" ref="DV51" si="1138">IF(AZ51&gt;0,$F51,0)</f>
        <v>1</v>
      </c>
      <c r="DW51" s="186">
        <f t="shared" ref="DW51" si="1139">IF(BA51&gt;0,$F51,0)</f>
        <v>1</v>
      </c>
      <c r="DX51" s="186">
        <f t="shared" ref="DX51" si="1140">IF(BB51&gt;0,$F51,0)</f>
        <v>1</v>
      </c>
      <c r="DY51" s="186">
        <f t="shared" ref="DY51" si="1141">IF(BC51&gt;0,$F51,0)</f>
        <v>1</v>
      </c>
      <c r="DZ51" s="186">
        <f t="shared" ref="DZ51" si="1142">IF(BD51&gt;0,$F51,0)</f>
        <v>1</v>
      </c>
      <c r="EA51" s="186">
        <f t="shared" ref="EA51" si="1143">IF(BE51&gt;0,$F51,0)</f>
        <v>1</v>
      </c>
      <c r="EB51" s="186">
        <f t="shared" ref="EB51" si="1144">IF(BF51&gt;0,$F51,0)</f>
        <v>1</v>
      </c>
      <c r="EC51" s="186">
        <f t="shared" ref="EC51" si="1145">IF(BG51&gt;0,$F51,0)</f>
        <v>1</v>
      </c>
      <c r="ED51" s="186">
        <f t="shared" ref="ED51" si="1146">IF(BH51&gt;0,$F51,0)</f>
        <v>1</v>
      </c>
      <c r="EE51" s="186">
        <f t="shared" ref="EE51" si="1147">IF(BI51&gt;0,$F51,0)</f>
        <v>1</v>
      </c>
      <c r="EF51" s="186">
        <f t="shared" ref="EF51" si="1148">IF(BJ51&gt;0,$F51,0)</f>
        <v>0</v>
      </c>
      <c r="EG51" s="186">
        <f t="shared" ref="EG51" si="1149">IF(BK51&gt;0,$F51,0)</f>
        <v>0</v>
      </c>
      <c r="EH51" s="186">
        <f t="shared" ref="EH51" si="1150">IF(BL51&gt;0,$F51,0)</f>
        <v>0</v>
      </c>
      <c r="EI51" s="186">
        <f t="shared" ref="EI51" si="1151">IF(BM51&gt;0,$F51,0)</f>
        <v>0</v>
      </c>
      <c r="EJ51" s="186">
        <f t="shared" ref="EJ51" si="1152">IF(BN51&gt;0,$F51,0)</f>
        <v>0</v>
      </c>
      <c r="EK51" s="186">
        <f t="shared" ref="EK51" si="1153">IF(BO51&gt;0,$F51,0)</f>
        <v>0</v>
      </c>
      <c r="EL51" s="186">
        <f t="shared" ref="EL51" si="1154">IF(BP51&gt;0,$F51,0)</f>
        <v>0</v>
      </c>
      <c r="EM51" s="186">
        <f t="shared" ref="EM51" si="1155">IF(BQ51&gt;0,$F51,0)</f>
        <v>0</v>
      </c>
      <c r="EN51" s="186">
        <f t="shared" ref="EN51" si="1156">IF(BR51&gt;0,$F51,0)</f>
        <v>0</v>
      </c>
      <c r="EO51" s="186">
        <f t="shared" ref="EO51" si="1157">IF(BS51&gt;0,$F51,0)</f>
        <v>0</v>
      </c>
      <c r="EP51" s="186">
        <f t="shared" ref="EP51" si="1158">IF(BT51&gt;0,$F51,0)</f>
        <v>0</v>
      </c>
      <c r="EQ51" s="186">
        <f t="shared" ref="EQ51" si="1159">IF(BU51&gt;0,$F51,0)</f>
        <v>0</v>
      </c>
      <c r="ER51" s="186">
        <f t="shared" ref="ER51" si="1160">IF(BV51&gt;0,$F51,0)</f>
        <v>0</v>
      </c>
      <c r="ES51" s="186">
        <f t="shared" ref="ES51" si="1161">IF(BW51&gt;0,$F51,0)</f>
        <v>0</v>
      </c>
      <c r="ET51" s="186">
        <f t="shared" ref="ET51" si="1162">IF(BX51&gt;0,$F51,0)</f>
        <v>0</v>
      </c>
      <c r="EU51" s="186">
        <f t="shared" ref="EU51" si="1163">IF(BY51&gt;0,$F51,0)</f>
        <v>0</v>
      </c>
      <c r="EV51" s="186">
        <f t="shared" ref="EV51" si="1164">IF(BZ51&gt;0,$F51,0)</f>
        <v>0</v>
      </c>
      <c r="EW51" s="186">
        <f t="shared" ref="EW51" si="1165">IF(CA51&gt;0,$F51,0)</f>
        <v>0</v>
      </c>
      <c r="EX51" s="186">
        <f t="shared" ref="EX51" si="1166">IF(CB51&gt;0,$F51,0)</f>
        <v>0</v>
      </c>
      <c r="EY51" s="186">
        <f t="shared" ref="EY51" si="1167">IF(CC51&gt;0,$F51,0)</f>
        <v>0</v>
      </c>
      <c r="EZ51" s="186">
        <f t="shared" ref="EZ51" si="1168">IF(CD51&gt;0,$F51,0)</f>
        <v>0</v>
      </c>
      <c r="FA51" s="186">
        <f t="shared" ref="FA51" si="1169">IF(CE51&gt;0,$F51,0)</f>
        <v>0</v>
      </c>
      <c r="FB51" s="186">
        <f t="shared" ref="FB51" si="1170">IF(CF51&gt;0,$F51,0)</f>
        <v>0</v>
      </c>
      <c r="FC51" s="186">
        <f t="shared" ref="FC51" si="1171">IF(CG51&gt;0,$F51,0)</f>
        <v>0</v>
      </c>
      <c r="FE51" s="187">
        <f t="shared" ref="FE51" si="1172">IF(AND($E51="PT",CJ51&gt;0),$H51*$F51*12/2080,IFERROR((N51/(1+$I51))/($G51/365*N$4),0))</f>
        <v>1</v>
      </c>
      <c r="FF51" s="187">
        <f t="shared" ref="FF51" si="1173">IF(AND($E51="PT",CK51&gt;0),$H51*$F51*12/2080,IFERROR((O51/(1+$I51))/($G51/365*O$4),0))</f>
        <v>1</v>
      </c>
      <c r="FG51" s="187">
        <f t="shared" ref="FG51" si="1174">IF(AND($E51="PT",CL51&gt;0),$H51*$F51*12/2080,IFERROR((P51/(1+$I51))/($G51/365*P$4),0))</f>
        <v>1</v>
      </c>
      <c r="FH51" s="187">
        <f t="shared" ref="FH51" si="1175">IF(AND($E51="PT",CM51&gt;0),$H51*$F51*12/2080,IFERROR((Q51/(1+$I51))/($G51/365*Q$4),0))</f>
        <v>1</v>
      </c>
      <c r="FI51" s="187">
        <f t="shared" ref="FI51" si="1176">IF(AND($E51="PT",CN51&gt;0),$H51*$F51*12/2080,IFERROR((R51/(1+$I51))/($G51/365*R$4),0))</f>
        <v>1</v>
      </c>
      <c r="FJ51" s="187">
        <f t="shared" ref="FJ51" si="1177">IF(AND($E51="PT",CO51&gt;0),$H51*$F51*12/2080,IFERROR((S51/(1+$I51))/($G51/365*S$4),0))</f>
        <v>1</v>
      </c>
      <c r="FK51" s="187">
        <f t="shared" ref="FK51" si="1178">IF(AND($E51="PT",CP51&gt;0),$H51*$F51*12/2080,IFERROR((T51/(1+$I51))/($G51/365*T$4),0))</f>
        <v>1</v>
      </c>
      <c r="FL51" s="187">
        <f t="shared" ref="FL51" si="1179">IF(AND($E51="PT",CQ51&gt;0),$H51*$F51*12/2080,IFERROR((U51/(1+$I51))/($G51/365*U$4),0))</f>
        <v>1</v>
      </c>
      <c r="FM51" s="187">
        <f t="shared" ref="FM51" si="1180">IF(AND($E51="PT",CR51&gt;0),$H51*$F51*12/2080,IFERROR((V51/(1+$I51))/($G51/365*V$4),0))</f>
        <v>1</v>
      </c>
      <c r="FN51" s="187">
        <f t="shared" ref="FN51" si="1181">IF(AND($E51="PT",CS51&gt;0),$H51*$F51*12/2080,IFERROR((W51/(1+$I51))/($G51/365*W$4),0))</f>
        <v>1</v>
      </c>
      <c r="FO51" s="187">
        <f t="shared" ref="FO51" si="1182">IF(AND($E51="PT",CT51&gt;0),$H51*$F51*12/2080,IFERROR((X51/(1+$I51))/($G51/365*X$4),0))</f>
        <v>1</v>
      </c>
      <c r="FP51" s="187">
        <f t="shared" ref="FP51" si="1183">IF(AND($E51="PT",CU51&gt;0),$H51*$F51*12/2080,IFERROR((Y51/(1+$I51))/($G51/365*Y$4),0))</f>
        <v>1</v>
      </c>
      <c r="FQ51" s="187">
        <f t="shared" ref="FQ51" si="1184">IF(AND($E51="PT",CV51&gt;0),$H51*$F51*12/2080,IFERROR((Z51/(1+$I51))/($G51/365*Z$4),0))</f>
        <v>1</v>
      </c>
      <c r="FR51" s="187">
        <f t="shared" ref="FR51" si="1185">IF(AND($E51="PT",CW51&gt;0),$H51*$F51*12/2080,IFERROR((AA51/(1+$I51))/($G51/365*AA$4),0))</f>
        <v>1</v>
      </c>
      <c r="FS51" s="187">
        <f t="shared" ref="FS51" si="1186">IF(AND($E51="PT",CX51&gt;0),$H51*$F51*12/2080,IFERROR((AB51/(1+$I51))/($G51/365*AB$4),0))</f>
        <v>1</v>
      </c>
      <c r="FT51" s="187">
        <f t="shared" ref="FT51" si="1187">IF(AND($E51="PT",CY51&gt;0),$H51*$F51*12/2080,IFERROR((AC51/(1+$I51))/($G51/365*AC$4),0))</f>
        <v>1</v>
      </c>
      <c r="FU51" s="187">
        <f t="shared" ref="FU51" si="1188">IF(AND($E51="PT",CZ51&gt;0),$H51*$F51*12/2080,IFERROR((AD51/(1+$I51))/($G51/365*AD$4),0))</f>
        <v>1</v>
      </c>
      <c r="FV51" s="187">
        <f t="shared" ref="FV51" si="1189">IF(AND($E51="PT",DA51&gt;0),$H51*$F51*12/2080,IFERROR((AE51/(1+$I51))/($G51/365*AE$4),0))</f>
        <v>1</v>
      </c>
      <c r="FW51" s="187">
        <f t="shared" ref="FW51" si="1190">IF(AND($E51="PT",DB51&gt;0),$H51*$F51*12/2080,IFERROR((AF51/(1+$I51))/($G51/365*AF$4),0))</f>
        <v>1</v>
      </c>
      <c r="FX51" s="187">
        <f t="shared" ref="FX51" si="1191">IF(AND($E51="PT",DC51&gt;0),$H51*$F51*12/2080,IFERROR((AG51/(1+$I51))/($G51/365*AG$4),0))</f>
        <v>1</v>
      </c>
      <c r="FY51" s="187">
        <f t="shared" ref="FY51" si="1192">IF(AND($E51="PT",DD51&gt;0),$H51*$F51*12/2080,IFERROR((AH51/(1+$I51))/($G51/365*AH$4),0))</f>
        <v>1</v>
      </c>
      <c r="FZ51" s="187">
        <f t="shared" ref="FZ51" si="1193">IF(AND($E51="PT",DE51&gt;0),$H51*$F51*12/2080,IFERROR((AI51/(1+$I51))/($G51/365*AI$4),0))</f>
        <v>1</v>
      </c>
      <c r="GA51" s="187">
        <f t="shared" ref="GA51" si="1194">IF(AND($E51="PT",DF51&gt;0),$H51*$F51*12/2080,IFERROR((AJ51/(1+$I51))/($G51/365*AJ$4),0))</f>
        <v>1</v>
      </c>
      <c r="GB51" s="187">
        <f t="shared" ref="GB51" si="1195">IF(AND($E51="PT",DG51&gt;0),$H51*$F51*12/2080,IFERROR((AK51/(1+$I51))/($G51/365*AK$4),0))</f>
        <v>1</v>
      </c>
      <c r="GC51" s="187">
        <f t="shared" ref="GC51" si="1196">IF(AND($E51="PT",DH51&gt;0),$H51*$F51*12/2080,IFERROR((AL51/(1+$I51))/($G51/365*AL$4),0))</f>
        <v>1</v>
      </c>
      <c r="GD51" s="187">
        <f t="shared" ref="GD51" si="1197">IF(AND($E51="PT",DI51&gt;0),$H51*$F51*12/2080,IFERROR((AM51/(1+$I51))/($G51/365*AM$4),0))</f>
        <v>1.0000000000000002</v>
      </c>
      <c r="GE51" s="187">
        <f t="shared" ref="GE51" si="1198">IF(AND($E51="PT",DJ51&gt;0),$H51*$F51*12/2080,IFERROR((AN51/(1+$I51))/($G51/365*AN$4),0))</f>
        <v>1</v>
      </c>
      <c r="GF51" s="187">
        <f t="shared" ref="GF51" si="1199">IF(AND($E51="PT",DK51&gt;0),$H51*$F51*12/2080,IFERROR((AO51/(1+$I51))/($G51/365*AO$4),0))</f>
        <v>1</v>
      </c>
      <c r="GG51" s="187">
        <f t="shared" ref="GG51" si="1200">IF(AND($E51="PT",DL51&gt;0),$H51*$F51*12/2080,IFERROR((AP51/(1+$I51))/($G51/365*AP$4),0))</f>
        <v>1</v>
      </c>
      <c r="GH51" s="187">
        <f t="shared" ref="GH51" si="1201">IF(AND($E51="PT",DM51&gt;0),$H51*$F51*12/2080,IFERROR((AQ51/(1+$I51))/($G51/365*AQ$4),0))</f>
        <v>1</v>
      </c>
      <c r="GI51" s="187">
        <f t="shared" ref="GI51" si="1202">IF(AND($E51="PT",DN51&gt;0),$H51*$F51*12/2080,IFERROR((AR51/(1+$I51))/($G51/365*AR$4),0))</f>
        <v>1</v>
      </c>
      <c r="GJ51" s="187">
        <f t="shared" ref="GJ51" si="1203">IF(AND($E51="PT",DO51&gt;0),$H51*$F51*12/2080,IFERROR((AS51/(1+$I51))/($G51/365*AS$4),0))</f>
        <v>1</v>
      </c>
      <c r="GK51" s="187">
        <f t="shared" ref="GK51" si="1204">IF(AND($E51="PT",DP51&gt;0),$H51*$F51*12/2080,IFERROR((AT51/(1+$I51))/($G51/365*AT$4),0))</f>
        <v>1</v>
      </c>
      <c r="GL51" s="187">
        <f t="shared" ref="GL51" si="1205">IF(AND($E51="PT",DQ51&gt;0),$H51*$F51*12/2080,IFERROR((AU51/(1+$I51))/($G51/365*AU$4),0))</f>
        <v>1</v>
      </c>
      <c r="GM51" s="187">
        <f t="shared" ref="GM51" si="1206">IF(AND($E51="PT",DR51&gt;0),$H51*$F51*12/2080,IFERROR((AV51/(1+$I51))/($G51/365*AV$4),0))</f>
        <v>1</v>
      </c>
      <c r="GN51" s="187">
        <f t="shared" ref="GN51" si="1207">IF(AND($E51="PT",DS51&gt;0),$H51*$F51*12/2080,IFERROR((AW51/(1+$I51))/($G51/365*AW$4),0))</f>
        <v>1</v>
      </c>
      <c r="GO51" s="187">
        <f t="shared" ref="GO51" si="1208">IF(AND($E51="PT",DT51&gt;0),$H51*$F51*12/2080,IFERROR((AX51/(1+$I51))/($G51/365*AX$4),0))</f>
        <v>1</v>
      </c>
      <c r="GP51" s="187">
        <f t="shared" ref="GP51" si="1209">IF(AND($E51="PT",DU51&gt;0),$H51*$F51*12/2080,IFERROR((AY51/(1+$I51))/($G51/365*AY$4),0))</f>
        <v>1</v>
      </c>
      <c r="GQ51" s="187">
        <f t="shared" ref="GQ51" si="1210">IF(AND($E51="PT",DV51&gt;0),$H51*$F51*12/2080,IFERROR((AZ51/(1+$I51))/($G51/365*AZ$4),0))</f>
        <v>1</v>
      </c>
      <c r="GR51" s="187">
        <f t="shared" ref="GR51" si="1211">IF(AND($E51="PT",DW51&gt;0),$H51*$F51*12/2080,IFERROR((BA51/(1+$I51))/($G51/365*BA$4),0))</f>
        <v>1</v>
      </c>
      <c r="GS51" s="187">
        <f t="shared" ref="GS51" si="1212">IF(AND($E51="PT",DX51&gt;0),$H51*$F51*12/2080,IFERROR((BB51/(1+$I51))/($G51/365*BB$4),0))</f>
        <v>1</v>
      </c>
      <c r="GT51" s="187">
        <f t="shared" ref="GT51" si="1213">IF(AND($E51="PT",DY51&gt;0),$H51*$F51*12/2080,IFERROR((BC51/(1+$I51))/($G51/365*BC$4),0))</f>
        <v>1</v>
      </c>
      <c r="GU51" s="187">
        <f t="shared" ref="GU51" si="1214">IF(AND($E51="PT",DZ51&gt;0),$H51*$F51*12/2080,IFERROR((BD51/(1+$I51))/($G51/365*BD$4),0))</f>
        <v>1</v>
      </c>
      <c r="GV51" s="187">
        <f t="shared" ref="GV51" si="1215">IF(AND($E51="PT",EA51&gt;0),$H51*$F51*12/2080,IFERROR((BE51/(1+$I51))/($G51/365*BE$4),0))</f>
        <v>1</v>
      </c>
      <c r="GW51" s="187">
        <f t="shared" ref="GW51" si="1216">IF(AND($E51="PT",EB51&gt;0),$H51*$F51*12/2080,IFERROR((BF51/(1+$I51))/($G51/365*BF$4),0))</f>
        <v>1</v>
      </c>
      <c r="GX51" s="187">
        <f t="shared" ref="GX51" si="1217">IF(AND($E51="PT",EC51&gt;0),$H51*$F51*12/2080,IFERROR((BG51/(1+$I51))/($G51/365*BG$4),0))</f>
        <v>1</v>
      </c>
      <c r="GY51" s="187">
        <f t="shared" ref="GY51" si="1218">IF(AND($E51="PT",ED51&gt;0),$H51*$F51*12/2080,IFERROR((BH51/(1+$I51))/($G51/365*BH$4),0))</f>
        <v>1</v>
      </c>
      <c r="GZ51" s="187">
        <f t="shared" ref="GZ51" si="1219">IF(AND($E51="PT",EE51&gt;0),$H51*$F51*12/2080,IFERROR((BI51/(1+$I51))/($G51/365*BI$4),0))</f>
        <v>1</v>
      </c>
      <c r="HA51" s="187">
        <f t="shared" ref="HA51" si="1220">IF(AND($E51="PT",EF51&gt;0),$H51*$F51*12/2080,IFERROR((BJ51/(1+$I51))/($G51/365*BJ$4),0))</f>
        <v>0</v>
      </c>
      <c r="HB51" s="187">
        <f t="shared" ref="HB51" si="1221">IF(AND($E51="PT",EG51&gt;0),$H51*$F51*12/2080,IFERROR((BK51/(1+$I51))/($G51/365*BK$4),0))</f>
        <v>0</v>
      </c>
      <c r="HC51" s="187">
        <f t="shared" ref="HC51" si="1222">IF(AND($E51="PT",EH51&gt;0),$H51*$F51*12/2080,IFERROR((BL51/(1+$I51))/($G51/365*BL$4),0))</f>
        <v>0</v>
      </c>
      <c r="HD51" s="187">
        <f t="shared" ref="HD51" si="1223">IF(AND($E51="PT",EI51&gt;0),$H51*$F51*12/2080,IFERROR((BM51/(1+$I51))/($G51/365*BM$4),0))</f>
        <v>0</v>
      </c>
      <c r="HE51" s="187">
        <f t="shared" ref="HE51" si="1224">IF(AND($E51="PT",EJ51&gt;0),$H51*$F51*12/2080,IFERROR((BN51/(1+$I51))/($G51/365*BN$4),0))</f>
        <v>0</v>
      </c>
      <c r="HF51" s="187">
        <f t="shared" ref="HF51" si="1225">IF(AND($E51="PT",EK51&gt;0),$H51*$F51*12/2080,IFERROR((BO51/(1+$I51))/($G51/365*BO$4),0))</f>
        <v>0</v>
      </c>
      <c r="HG51" s="187">
        <f t="shared" ref="HG51" si="1226">IF(AND($E51="PT",EL51&gt;0),$H51*$F51*12/2080,IFERROR((BP51/(1+$I51))/($G51/365*BP$4),0))</f>
        <v>0</v>
      </c>
      <c r="HH51" s="187">
        <f t="shared" ref="HH51" si="1227">IF(AND($E51="PT",EM51&gt;0),$H51*$F51*12/2080,IFERROR((BQ51/(1+$I51))/($G51/365*BQ$4),0))</f>
        <v>0</v>
      </c>
      <c r="HI51" s="187">
        <f t="shared" ref="HI51" si="1228">IF(AND($E51="PT",EN51&gt;0),$H51*$F51*12/2080,IFERROR((BR51/(1+$I51))/($G51/365*BR$4),0))</f>
        <v>0</v>
      </c>
      <c r="HJ51" s="187">
        <f t="shared" ref="HJ51" si="1229">IF(AND($E51="PT",EO51&gt;0),$H51*$F51*12/2080,IFERROR((BS51/(1+$I51))/($G51/365*BS$4),0))</f>
        <v>0</v>
      </c>
      <c r="HK51" s="187">
        <f t="shared" ref="HK51" si="1230">IF(AND($E51="PT",EP51&gt;0),$H51*$F51*12/2080,IFERROR((BT51/(1+$I51))/($G51/365*BT$4),0))</f>
        <v>0</v>
      </c>
      <c r="HL51" s="187">
        <f t="shared" ref="HL51" si="1231">IF(AND($E51="PT",EQ51&gt;0),$H51*$F51*12/2080,IFERROR((BU51/(1+$I51))/($G51/365*BU$4),0))</f>
        <v>0</v>
      </c>
      <c r="HM51" s="187">
        <f t="shared" ref="HM51" si="1232">IF(AND($E51="PT",ER51&gt;0),$H51*$F51*12/2080,IFERROR((BV51/(1+$I51))/($G51/365*BV$4),0))</f>
        <v>0</v>
      </c>
      <c r="HN51" s="187">
        <f t="shared" ref="HN51" si="1233">IF(AND($E51="PT",ES51&gt;0),$H51*$F51*12/2080,IFERROR((BW51/(1+$I51))/($G51/365*BW$4),0))</f>
        <v>0</v>
      </c>
      <c r="HO51" s="187">
        <f t="shared" ref="HO51" si="1234">IF(AND($E51="PT",ET51&gt;0),$H51*$F51*12/2080,IFERROR((BX51/(1+$I51))/($G51/365*BX$4),0))</f>
        <v>0</v>
      </c>
      <c r="HP51" s="187">
        <f t="shared" ref="HP51" si="1235">IF(AND($E51="PT",EU51&gt;0),$H51*$F51*12/2080,IFERROR((BY51/(1+$I51))/($G51/365*BY$4),0))</f>
        <v>0</v>
      </c>
      <c r="HQ51" s="187">
        <f t="shared" ref="HQ51" si="1236">IF(AND($E51="PT",EV51&gt;0),$H51*$F51*12/2080,IFERROR((BZ51/(1+$I51))/($G51/365*BZ$4),0))</f>
        <v>0</v>
      </c>
      <c r="HR51" s="187">
        <f t="shared" ref="HR51" si="1237">IF(AND($E51="PT",EW51&gt;0),$H51*$F51*12/2080,IFERROR((CA51/(1+$I51))/($G51/365*CA$4),0))</f>
        <v>0</v>
      </c>
      <c r="HS51" s="187">
        <f t="shared" ref="HS51" si="1238">IF(AND($E51="PT",EX51&gt;0),$H51*$F51*12/2080,IFERROR((CB51/(1+$I51))/($G51/365*CB$4),0))</f>
        <v>0</v>
      </c>
      <c r="HT51" s="187">
        <f t="shared" ref="HT51" si="1239">IF(AND($E51="PT",EY51&gt;0),$H51*$F51*12/2080,IFERROR((CC51/(1+$I51))/($G51/365*CC$4),0))</f>
        <v>0</v>
      </c>
      <c r="HU51" s="187">
        <f t="shared" ref="HU51" si="1240">IF(AND($E51="PT",EZ51&gt;0),$H51*$F51*12/2080,IFERROR((CD51/(1+$I51))/($G51/365*CD$4),0))</f>
        <v>0</v>
      </c>
      <c r="HV51" s="187">
        <f t="shared" ref="HV51" si="1241">IF(AND($E51="PT",FA51&gt;0),$H51*$F51*12/2080,IFERROR((CE51/(1+$I51))/($G51/365*CE$4),0))</f>
        <v>0</v>
      </c>
      <c r="HW51" s="187">
        <f t="shared" ref="HW51" si="1242">IF(AND($E51="PT",FB51&gt;0),$H51*$F51*12/2080,IFERROR((CF51/(1+$I51))/($G51/365*CF$4),0))</f>
        <v>0</v>
      </c>
      <c r="HX51" s="187">
        <f t="shared" ref="HX51" si="1243">IF(AND($E51="PT",FC51&gt;0),$H51*$F51*12/2080,IFERROR((CG51/(1+$I51))/($G51/365*CG$4),0))</f>
        <v>0</v>
      </c>
      <c r="HY51" s="187"/>
      <c r="IB51" s="188">
        <f t="shared" ref="IB51" si="1244">IF(CJ51&gt;=1,CJ51*$J51,0)</f>
        <v>42</v>
      </c>
      <c r="IC51" s="188">
        <f t="shared" ref="IC51" si="1245">IF(CK51&gt;=1,CK51*$J51,0)</f>
        <v>42</v>
      </c>
      <c r="ID51" s="188">
        <f t="shared" ref="ID51" si="1246">IF(CL51&gt;=1,CL51*$J51,0)</f>
        <v>42</v>
      </c>
      <c r="IE51" s="188">
        <f t="shared" ref="IE51" si="1247">IF(CM51&gt;=1,CM51*$J51,0)</f>
        <v>42</v>
      </c>
      <c r="IF51" s="188">
        <f t="shared" ref="IF51" si="1248">IF(CN51&gt;=1,CN51*$J51,0)</f>
        <v>42</v>
      </c>
      <c r="IG51" s="188">
        <f t="shared" ref="IG51" si="1249">IF(CO51&gt;=1,CO51*$J51,0)</f>
        <v>42</v>
      </c>
      <c r="IH51" s="188">
        <f t="shared" ref="IH51" si="1250">IF(CP51&gt;=1,CP51*$J51,0)</f>
        <v>42</v>
      </c>
      <c r="II51" s="188">
        <f t="shared" ref="II51" si="1251">IF(CQ51&gt;=1,CQ51*$J51,0)</f>
        <v>42</v>
      </c>
      <c r="IJ51" s="188">
        <f t="shared" ref="IJ51" si="1252">IF(CR51&gt;=1,CR51*$J51,0)</f>
        <v>42</v>
      </c>
      <c r="IK51" s="188">
        <f t="shared" ref="IK51" si="1253">IF(CS51&gt;=1,CS51*$J51,0)</f>
        <v>42</v>
      </c>
      <c r="IL51" s="188">
        <f t="shared" ref="IL51" si="1254">IF(CT51&gt;=1,CT51*$J51,0)</f>
        <v>42</v>
      </c>
      <c r="IM51" s="188">
        <f t="shared" ref="IM51" si="1255">IF(CU51&gt;=1,CU51*$J51,0)</f>
        <v>42</v>
      </c>
      <c r="IN51" s="188">
        <f t="shared" ref="IN51" si="1256">IF(CV51&gt;=1,CV51*$J51,0)</f>
        <v>42</v>
      </c>
      <c r="IO51" s="188">
        <f t="shared" ref="IO51" si="1257">IF(CW51&gt;=1,CW51*$J51,0)</f>
        <v>42</v>
      </c>
      <c r="IP51" s="188">
        <f t="shared" ref="IP51" si="1258">IF(CX51&gt;=1,CX51*$J51,0)</f>
        <v>42</v>
      </c>
      <c r="IQ51" s="188">
        <f t="shared" ref="IQ51" si="1259">IF(CY51&gt;=1,CY51*$J51,0)</f>
        <v>42</v>
      </c>
      <c r="IR51" s="188">
        <f t="shared" ref="IR51" si="1260">IF(CZ51&gt;=1,CZ51*$J51,0)</f>
        <v>42</v>
      </c>
      <c r="IS51" s="188">
        <f t="shared" ref="IS51" si="1261">IF(DA51&gt;=1,DA51*$J51,0)</f>
        <v>42</v>
      </c>
      <c r="IT51" s="188">
        <f t="shared" ref="IT51" si="1262">IF(DB51&gt;=1,DB51*$J51,0)</f>
        <v>42</v>
      </c>
      <c r="IU51" s="188">
        <f t="shared" ref="IU51" si="1263">IF(DC51&gt;=1,DC51*$J51,0)</f>
        <v>42</v>
      </c>
      <c r="IV51" s="188">
        <f t="shared" ref="IV51" si="1264">IF(DD51&gt;=1,DD51*$J51,0)</f>
        <v>42</v>
      </c>
      <c r="IW51" s="188">
        <f t="shared" ref="IW51" si="1265">IF(DE51&gt;=1,DE51*$J51,0)</f>
        <v>42</v>
      </c>
      <c r="IX51" s="188">
        <f t="shared" ref="IX51" si="1266">IF(DF51&gt;=1,DF51*$J51,0)</f>
        <v>42</v>
      </c>
      <c r="IY51" s="188">
        <f t="shared" ref="IY51" si="1267">IF(DG51&gt;=1,DG51*$J51,0)</f>
        <v>42</v>
      </c>
      <c r="IZ51" s="188">
        <f t="shared" ref="IZ51" si="1268">IF(DH51&gt;=1,DH51*$J51,0)</f>
        <v>42</v>
      </c>
      <c r="JA51" s="188">
        <f t="shared" ref="JA51" si="1269">IF(DI51&gt;=1,DI51*$J51,0)</f>
        <v>42</v>
      </c>
      <c r="JB51" s="188">
        <f t="shared" ref="JB51" si="1270">IF(DJ51&gt;=1,DJ51*$J51,0)</f>
        <v>42</v>
      </c>
      <c r="JC51" s="188">
        <f t="shared" ref="JC51" si="1271">IF(DK51&gt;=1,DK51*$J51,0)</f>
        <v>42</v>
      </c>
      <c r="JD51" s="188">
        <f t="shared" ref="JD51" si="1272">IF(DL51&gt;=1,DL51*$J51,0)</f>
        <v>42</v>
      </c>
      <c r="JE51" s="188">
        <f t="shared" ref="JE51" si="1273">IF(DM51&gt;=1,DM51*$J51,0)</f>
        <v>42</v>
      </c>
      <c r="JF51" s="188">
        <f t="shared" ref="JF51" si="1274">IF(DN51&gt;=1,DN51*$J51,0)</f>
        <v>42</v>
      </c>
      <c r="JG51" s="188">
        <f t="shared" ref="JG51" si="1275">IF(DO51&gt;=1,DO51*$J51,0)</f>
        <v>42</v>
      </c>
      <c r="JH51" s="188">
        <f t="shared" ref="JH51" si="1276">IF(DP51&gt;=1,DP51*$J51,0)</f>
        <v>42</v>
      </c>
      <c r="JI51" s="188">
        <f t="shared" ref="JI51" si="1277">IF(DQ51&gt;=1,DQ51*$J51,0)</f>
        <v>42</v>
      </c>
      <c r="JJ51" s="188">
        <f t="shared" ref="JJ51" si="1278">IF(DR51&gt;=1,DR51*$J51,0)</f>
        <v>42</v>
      </c>
      <c r="JK51" s="188">
        <f t="shared" ref="JK51" si="1279">IF(DS51&gt;=1,DS51*$J51,0)</f>
        <v>42</v>
      </c>
      <c r="JL51" s="188">
        <f t="shared" ref="JL51" si="1280">IF(DT51&gt;=1,DT51*$J51,0)</f>
        <v>42</v>
      </c>
      <c r="JM51" s="188">
        <f t="shared" ref="JM51" si="1281">IF(DU51&gt;=1,DU51*$J51,0)</f>
        <v>42</v>
      </c>
      <c r="JN51" s="188">
        <f t="shared" ref="JN51" si="1282">IF(DV51&gt;=1,DV51*$J51,0)</f>
        <v>42</v>
      </c>
      <c r="JO51" s="188">
        <f t="shared" ref="JO51" si="1283">IF(DW51&gt;=1,DW51*$J51,0)</f>
        <v>42</v>
      </c>
      <c r="JP51" s="188">
        <f t="shared" ref="JP51" si="1284">IF(DX51&gt;=1,DX51*$J51,0)</f>
        <v>42</v>
      </c>
      <c r="JQ51" s="188">
        <f t="shared" ref="JQ51" si="1285">IF(DY51&gt;=1,DY51*$J51,0)</f>
        <v>42</v>
      </c>
      <c r="JR51" s="188">
        <f t="shared" ref="JR51" si="1286">IF(DZ51&gt;=1,DZ51*$J51,0)</f>
        <v>42</v>
      </c>
      <c r="JS51" s="188">
        <f t="shared" ref="JS51" si="1287">IF(EA51&gt;=1,EA51*$J51,0)</f>
        <v>42</v>
      </c>
      <c r="JT51" s="188">
        <f t="shared" ref="JT51" si="1288">IF(EB51&gt;=1,EB51*$J51,0)</f>
        <v>42</v>
      </c>
      <c r="JU51" s="188">
        <f t="shared" ref="JU51" si="1289">IF(EC51&gt;=1,EC51*$J51,0)</f>
        <v>42</v>
      </c>
      <c r="JV51" s="188">
        <f t="shared" ref="JV51" si="1290">IF(ED51&gt;=1,ED51*$J51,0)</f>
        <v>42</v>
      </c>
      <c r="JW51" s="188">
        <f t="shared" ref="JW51" si="1291">IF(EE51&gt;=1,EE51*$J51,0)</f>
        <v>42</v>
      </c>
      <c r="JX51" s="188">
        <f t="shared" ref="JX51" si="1292">IF(EF51&gt;=1,EF51*$J51,0)</f>
        <v>0</v>
      </c>
      <c r="JY51" s="188">
        <f t="shared" ref="JY51" si="1293">IF(EG51&gt;=1,EG51*$J51,0)</f>
        <v>0</v>
      </c>
      <c r="JZ51" s="188">
        <f t="shared" ref="JZ51" si="1294">IF(EH51&gt;=1,EH51*$J51,0)</f>
        <v>0</v>
      </c>
      <c r="KA51" s="188">
        <f t="shared" ref="KA51" si="1295">IF(EI51&gt;=1,EI51*$J51,0)</f>
        <v>0</v>
      </c>
      <c r="KB51" s="188">
        <f t="shared" ref="KB51" si="1296">IF(EJ51&gt;=1,EJ51*$J51,0)</f>
        <v>0</v>
      </c>
      <c r="KC51" s="188">
        <f t="shared" ref="KC51" si="1297">IF(EK51&gt;=1,EK51*$J51,0)</f>
        <v>0</v>
      </c>
      <c r="KD51" s="188">
        <f t="shared" ref="KD51" si="1298">IF(EL51&gt;=1,EL51*$J51,0)</f>
        <v>0</v>
      </c>
      <c r="KE51" s="188">
        <f t="shared" ref="KE51" si="1299">IF(EM51&gt;=1,EM51*$J51,0)</f>
        <v>0</v>
      </c>
      <c r="KF51" s="188">
        <f t="shared" ref="KF51" si="1300">IF(EN51&gt;=1,EN51*$J51,0)</f>
        <v>0</v>
      </c>
      <c r="KG51" s="188">
        <f t="shared" ref="KG51" si="1301">IF(EO51&gt;=1,EO51*$J51,0)</f>
        <v>0</v>
      </c>
      <c r="KH51" s="188">
        <f t="shared" ref="KH51" si="1302">IF(EP51&gt;=1,EP51*$J51,0)</f>
        <v>0</v>
      </c>
      <c r="KI51" s="188">
        <f t="shared" ref="KI51" si="1303">IF(EQ51&gt;=1,EQ51*$J51,0)</f>
        <v>0</v>
      </c>
      <c r="KJ51" s="188">
        <f t="shared" ref="KJ51" si="1304">IF(ER51&gt;=1,ER51*$J51,0)</f>
        <v>0</v>
      </c>
      <c r="KK51" s="188">
        <f t="shared" ref="KK51" si="1305">IF(ES51&gt;=1,ES51*$J51,0)</f>
        <v>0</v>
      </c>
      <c r="KL51" s="188">
        <f t="shared" ref="KL51" si="1306">IF(ET51&gt;=1,ET51*$J51,0)</f>
        <v>0</v>
      </c>
      <c r="KM51" s="188">
        <f t="shared" ref="KM51" si="1307">IF(EU51&gt;=1,EU51*$J51,0)</f>
        <v>0</v>
      </c>
      <c r="KN51" s="188">
        <f t="shared" ref="KN51" si="1308">IF(EV51&gt;=1,EV51*$J51,0)</f>
        <v>0</v>
      </c>
      <c r="KO51" s="188">
        <f t="shared" ref="KO51" si="1309">IF(EW51&gt;=1,EW51*$J51,0)</f>
        <v>0</v>
      </c>
      <c r="KP51" s="188">
        <f t="shared" ref="KP51" si="1310">IF(EX51&gt;=1,EX51*$J51,0)</f>
        <v>0</v>
      </c>
      <c r="KQ51" s="188">
        <f t="shared" ref="KQ51" si="1311">IF(EY51&gt;=1,EY51*$J51,0)</f>
        <v>0</v>
      </c>
      <c r="KR51" s="188">
        <f t="shared" ref="KR51" si="1312">IF(EZ51&gt;=1,EZ51*$J51,0)</f>
        <v>0</v>
      </c>
      <c r="KS51" s="188">
        <f t="shared" ref="KS51" si="1313">IF(FA51&gt;=1,FA51*$J51,0)</f>
        <v>0</v>
      </c>
      <c r="KT51" s="188">
        <f t="shared" ref="KT51" si="1314">IF(FB51&gt;=1,FB51*$J51,0)</f>
        <v>0</v>
      </c>
      <c r="KU51" s="188">
        <f t="shared" ref="KU51" si="1315">IF(FC51&gt;=1,FC51*$J51,0)</f>
        <v>0</v>
      </c>
    </row>
    <row r="52" spans="1:307" s="95" customFormat="1" ht="15.6" x14ac:dyDescent="0.3">
      <c r="A52" s="157" t="s">
        <v>87</v>
      </c>
      <c r="B52" s="112" t="s">
        <v>662</v>
      </c>
      <c r="C52" s="112" t="s">
        <v>665</v>
      </c>
      <c r="D52" s="113"/>
      <c r="E52" s="113" t="s">
        <v>118</v>
      </c>
      <c r="F52" s="113">
        <v>1</v>
      </c>
      <c r="G52" s="114">
        <v>120000</v>
      </c>
      <c r="H52" s="115"/>
      <c r="I52" s="116">
        <v>0.107</v>
      </c>
      <c r="J52" s="114">
        <v>42</v>
      </c>
      <c r="K52" s="117">
        <v>44705</v>
      </c>
      <c r="L52" s="118">
        <v>46022</v>
      </c>
      <c r="M52" s="119"/>
      <c r="N52" s="186">
        <f t="shared" si="1099"/>
        <v>0</v>
      </c>
      <c r="O52" s="186">
        <f t="shared" si="1099"/>
        <v>0</v>
      </c>
      <c r="P52" s="186">
        <f t="shared" si="1099"/>
        <v>0</v>
      </c>
      <c r="Q52" s="186">
        <f t="shared" si="1099"/>
        <v>0</v>
      </c>
      <c r="R52" s="186">
        <f t="shared" si="1099"/>
        <v>2911.561643835616</v>
      </c>
      <c r="S52" s="186">
        <f t="shared" si="1099"/>
        <v>10918.356164383562</v>
      </c>
      <c r="T52" s="186">
        <f t="shared" si="1099"/>
        <v>11282.301369863013</v>
      </c>
      <c r="U52" s="186">
        <f t="shared" si="1099"/>
        <v>11282.301369863013</v>
      </c>
      <c r="V52" s="186">
        <f t="shared" si="1099"/>
        <v>10918.356164383562</v>
      </c>
      <c r="W52" s="186">
        <f t="shared" si="1099"/>
        <v>11282.301369863013</v>
      </c>
      <c r="X52" s="186">
        <f t="shared" si="1099"/>
        <v>10918.356164383562</v>
      </c>
      <c r="Y52" s="186">
        <f t="shared" si="1099"/>
        <v>11282.301369863013</v>
      </c>
      <c r="Z52" s="186">
        <f t="shared" si="1099"/>
        <v>11282.301369863013</v>
      </c>
      <c r="AA52" s="186">
        <f t="shared" si="1099"/>
        <v>10190.465753424658</v>
      </c>
      <c r="AB52" s="186">
        <f t="shared" si="1099"/>
        <v>11282.301369863013</v>
      </c>
      <c r="AC52" s="186">
        <f t="shared" si="1099"/>
        <v>10918.356164383562</v>
      </c>
      <c r="AD52" s="186">
        <f t="shared" si="1097"/>
        <v>11282.301369863013</v>
      </c>
      <c r="AE52" s="186">
        <f t="shared" si="1097"/>
        <v>10918.356164383562</v>
      </c>
      <c r="AF52" s="186">
        <f t="shared" si="1097"/>
        <v>11282.301369863013</v>
      </c>
      <c r="AG52" s="186">
        <f t="shared" si="1097"/>
        <v>11282.301369863013</v>
      </c>
      <c r="AH52" s="186">
        <f t="shared" si="1097"/>
        <v>10918.356164383562</v>
      </c>
      <c r="AI52" s="186">
        <f t="shared" si="1097"/>
        <v>11282.301369863013</v>
      </c>
      <c r="AJ52" s="186">
        <f t="shared" si="1097"/>
        <v>10918.356164383562</v>
      </c>
      <c r="AK52" s="186">
        <f t="shared" si="1097"/>
        <v>11282.301369863013</v>
      </c>
      <c r="AL52" s="186">
        <f t="shared" si="1097"/>
        <v>11282.301369863013</v>
      </c>
      <c r="AM52" s="186">
        <f t="shared" si="1097"/>
        <v>10554.410958904109</v>
      </c>
      <c r="AN52" s="186">
        <f t="shared" si="1097"/>
        <v>11282.301369863013</v>
      </c>
      <c r="AO52" s="186">
        <f t="shared" si="1097"/>
        <v>10918.356164383562</v>
      </c>
      <c r="AP52" s="186">
        <f t="shared" si="1097"/>
        <v>11282.301369863013</v>
      </c>
      <c r="AQ52" s="186">
        <f t="shared" si="1097"/>
        <v>10918.356164383562</v>
      </c>
      <c r="AR52" s="186">
        <f t="shared" si="1097"/>
        <v>11282.301369863013</v>
      </c>
      <c r="AS52" s="186">
        <f t="shared" si="1093"/>
        <v>11282.301369863013</v>
      </c>
      <c r="AT52" s="186">
        <f t="shared" si="1093"/>
        <v>10918.356164383562</v>
      </c>
      <c r="AU52" s="186">
        <f t="shared" si="1093"/>
        <v>11282.301369863013</v>
      </c>
      <c r="AV52" s="186">
        <f t="shared" si="1093"/>
        <v>10918.356164383562</v>
      </c>
      <c r="AW52" s="186">
        <f t="shared" si="1093"/>
        <v>11282.301369863013</v>
      </c>
      <c r="AX52" s="186">
        <f t="shared" si="1093"/>
        <v>11282.301369863013</v>
      </c>
      <c r="AY52" s="186">
        <f t="shared" si="1093"/>
        <v>10190.465753424658</v>
      </c>
      <c r="AZ52" s="186">
        <f t="shared" si="1093"/>
        <v>11282.301369863013</v>
      </c>
      <c r="BA52" s="186">
        <f t="shared" si="1093"/>
        <v>10918.356164383562</v>
      </c>
      <c r="BB52" s="186">
        <f t="shared" si="1093"/>
        <v>11282.301369863013</v>
      </c>
      <c r="BC52" s="186">
        <f t="shared" si="1093"/>
        <v>10918.356164383562</v>
      </c>
      <c r="BD52" s="186">
        <f t="shared" si="1093"/>
        <v>11282.301369863013</v>
      </c>
      <c r="BE52" s="186">
        <f t="shared" si="1093"/>
        <v>11282.301369863013</v>
      </c>
      <c r="BF52" s="186">
        <f t="shared" si="1093"/>
        <v>10918.356164383562</v>
      </c>
      <c r="BG52" s="186">
        <f t="shared" si="1093"/>
        <v>11282.301369863013</v>
      </c>
      <c r="BH52" s="186">
        <f t="shared" si="1094"/>
        <v>10918.356164383562</v>
      </c>
      <c r="BI52" s="186">
        <f t="shared" si="655"/>
        <v>11282.301369863013</v>
      </c>
      <c r="BJ52" s="186">
        <f t="shared" si="653"/>
        <v>0</v>
      </c>
      <c r="BK52" s="186">
        <f t="shared" si="653"/>
        <v>0</v>
      </c>
      <c r="BL52" s="186">
        <f t="shared" si="1098"/>
        <v>0</v>
      </c>
      <c r="BM52" s="186">
        <f t="shared" si="1098"/>
        <v>0</v>
      </c>
      <c r="BN52" s="186">
        <f t="shared" si="1098"/>
        <v>0</v>
      </c>
      <c r="BO52" s="186">
        <f t="shared" si="1098"/>
        <v>0</v>
      </c>
      <c r="BP52" s="186">
        <f t="shared" si="1098"/>
        <v>0</v>
      </c>
      <c r="BQ52" s="186">
        <f t="shared" si="1098"/>
        <v>0</v>
      </c>
      <c r="BR52" s="186">
        <f t="shared" si="1098"/>
        <v>0</v>
      </c>
      <c r="BS52" s="186">
        <f t="shared" si="1098"/>
        <v>0</v>
      </c>
      <c r="BT52" s="186">
        <f t="shared" si="1098"/>
        <v>0</v>
      </c>
      <c r="BU52" s="186">
        <f t="shared" si="1098"/>
        <v>0</v>
      </c>
      <c r="BV52" s="186">
        <f t="shared" si="1095"/>
        <v>0</v>
      </c>
      <c r="BW52" s="186">
        <f t="shared" si="1095"/>
        <v>0</v>
      </c>
      <c r="BX52" s="186">
        <f t="shared" si="1095"/>
        <v>0</v>
      </c>
      <c r="BY52" s="186">
        <f t="shared" si="1095"/>
        <v>0</v>
      </c>
      <c r="BZ52" s="186">
        <f t="shared" si="1095"/>
        <v>0</v>
      </c>
      <c r="CA52" s="186">
        <f t="shared" si="1095"/>
        <v>0</v>
      </c>
      <c r="CB52" s="186">
        <f t="shared" si="1095"/>
        <v>0</v>
      </c>
      <c r="CC52" s="186">
        <f t="shared" si="1095"/>
        <v>0</v>
      </c>
      <c r="CD52" s="186">
        <f t="shared" si="1095"/>
        <v>0</v>
      </c>
      <c r="CE52" s="186">
        <f t="shared" si="1095"/>
        <v>0</v>
      </c>
      <c r="CF52" s="186">
        <f t="shared" si="1095"/>
        <v>0</v>
      </c>
      <c r="CG52" s="186">
        <f t="shared" si="1095"/>
        <v>0</v>
      </c>
      <c r="CH52" s="186"/>
      <c r="CJ52" s="186">
        <f t="shared" ref="CJ52:CJ53" si="1316">IF(N52&gt;0,$F52,0)</f>
        <v>0</v>
      </c>
      <c r="CK52" s="186">
        <f t="shared" ref="CK52:CK53" si="1317">IF(O52&gt;0,$F52,0)</f>
        <v>0</v>
      </c>
      <c r="CL52" s="186">
        <f t="shared" ref="CL52:CL53" si="1318">IF(P52&gt;0,$F52,0)</f>
        <v>0</v>
      </c>
      <c r="CM52" s="186">
        <f t="shared" ref="CM52:CM53" si="1319">IF(Q52&gt;0,$F52,0)</f>
        <v>0</v>
      </c>
      <c r="CN52" s="186">
        <f t="shared" ref="CN52:CN53" si="1320">IF(R52&gt;0,$F52,0)</f>
        <v>1</v>
      </c>
      <c r="CO52" s="186">
        <f t="shared" ref="CO52:CO53" si="1321">IF(S52&gt;0,$F52,0)</f>
        <v>1</v>
      </c>
      <c r="CP52" s="186">
        <f t="shared" ref="CP52:CP53" si="1322">IF(T52&gt;0,$F52,0)</f>
        <v>1</v>
      </c>
      <c r="CQ52" s="186">
        <f t="shared" ref="CQ52:CQ53" si="1323">IF(U52&gt;0,$F52,0)</f>
        <v>1</v>
      </c>
      <c r="CR52" s="186">
        <f t="shared" ref="CR52:CR53" si="1324">IF(V52&gt;0,$F52,0)</f>
        <v>1</v>
      </c>
      <c r="CS52" s="186">
        <f t="shared" ref="CS52:CS53" si="1325">IF(W52&gt;0,$F52,0)</f>
        <v>1</v>
      </c>
      <c r="CT52" s="186">
        <f t="shared" ref="CT52:CT53" si="1326">IF(X52&gt;0,$F52,0)</f>
        <v>1</v>
      </c>
      <c r="CU52" s="186">
        <f t="shared" ref="CU52:CU53" si="1327">IF(Y52&gt;0,$F52,0)</f>
        <v>1</v>
      </c>
      <c r="CV52" s="186">
        <f t="shared" ref="CV52:CV53" si="1328">IF(Z52&gt;0,$F52,0)</f>
        <v>1</v>
      </c>
      <c r="CW52" s="186">
        <f t="shared" ref="CW52:CW53" si="1329">IF(AA52&gt;0,$F52,0)</f>
        <v>1</v>
      </c>
      <c r="CX52" s="186">
        <f t="shared" ref="CX52:CX53" si="1330">IF(AB52&gt;0,$F52,0)</f>
        <v>1</v>
      </c>
      <c r="CY52" s="186">
        <f t="shared" ref="CY52:CY53" si="1331">IF(AC52&gt;0,$F52,0)</f>
        <v>1</v>
      </c>
      <c r="CZ52" s="186">
        <f t="shared" ref="CZ52:CZ53" si="1332">IF(AD52&gt;0,$F52,0)</f>
        <v>1</v>
      </c>
      <c r="DA52" s="186">
        <f t="shared" ref="DA52:DA53" si="1333">IF(AE52&gt;0,$F52,0)</f>
        <v>1</v>
      </c>
      <c r="DB52" s="186">
        <f t="shared" ref="DB52:DB53" si="1334">IF(AF52&gt;0,$F52,0)</f>
        <v>1</v>
      </c>
      <c r="DC52" s="186">
        <f t="shared" ref="DC52:DC53" si="1335">IF(AG52&gt;0,$F52,0)</f>
        <v>1</v>
      </c>
      <c r="DD52" s="186">
        <f t="shared" ref="DD52:DD53" si="1336">IF(AH52&gt;0,$F52,0)</f>
        <v>1</v>
      </c>
      <c r="DE52" s="186">
        <f t="shared" ref="DE52:DE53" si="1337">IF(AI52&gt;0,$F52,0)</f>
        <v>1</v>
      </c>
      <c r="DF52" s="186">
        <f t="shared" ref="DF52:DF53" si="1338">IF(AJ52&gt;0,$F52,0)</f>
        <v>1</v>
      </c>
      <c r="DG52" s="186">
        <f t="shared" ref="DG52:DG53" si="1339">IF(AK52&gt;0,$F52,0)</f>
        <v>1</v>
      </c>
      <c r="DH52" s="186">
        <f t="shared" ref="DH52:DH53" si="1340">IF(AL52&gt;0,$F52,0)</f>
        <v>1</v>
      </c>
      <c r="DI52" s="186">
        <f t="shared" ref="DI52:DI53" si="1341">IF(AM52&gt;0,$F52,0)</f>
        <v>1</v>
      </c>
      <c r="DJ52" s="186">
        <f t="shared" ref="DJ52:DJ53" si="1342">IF(AN52&gt;0,$F52,0)</f>
        <v>1</v>
      </c>
      <c r="DK52" s="186">
        <f t="shared" ref="DK52:DK53" si="1343">IF(AO52&gt;0,$F52,0)</f>
        <v>1</v>
      </c>
      <c r="DL52" s="186">
        <f t="shared" ref="DL52:DL53" si="1344">IF(AP52&gt;0,$F52,0)</f>
        <v>1</v>
      </c>
      <c r="DM52" s="186">
        <f t="shared" ref="DM52:DM53" si="1345">IF(AQ52&gt;0,$F52,0)</f>
        <v>1</v>
      </c>
      <c r="DN52" s="186">
        <f t="shared" ref="DN52:DN53" si="1346">IF(AR52&gt;0,$F52,0)</f>
        <v>1</v>
      </c>
      <c r="DO52" s="186">
        <f t="shared" ref="DO52:DO53" si="1347">IF(AS52&gt;0,$F52,0)</f>
        <v>1</v>
      </c>
      <c r="DP52" s="186">
        <f t="shared" ref="DP52:DP53" si="1348">IF(AT52&gt;0,$F52,0)</f>
        <v>1</v>
      </c>
      <c r="DQ52" s="186">
        <f t="shared" ref="DQ52:DQ53" si="1349">IF(AU52&gt;0,$F52,0)</f>
        <v>1</v>
      </c>
      <c r="DR52" s="186">
        <f t="shared" ref="DR52:DR53" si="1350">IF(AV52&gt;0,$F52,0)</f>
        <v>1</v>
      </c>
      <c r="DS52" s="186">
        <f t="shared" ref="DS52:DS53" si="1351">IF(AW52&gt;0,$F52,0)</f>
        <v>1</v>
      </c>
      <c r="DT52" s="186">
        <f t="shared" ref="DT52:DT53" si="1352">IF(AX52&gt;0,$F52,0)</f>
        <v>1</v>
      </c>
      <c r="DU52" s="186">
        <f t="shared" ref="DU52:DU53" si="1353">IF(AY52&gt;0,$F52,0)</f>
        <v>1</v>
      </c>
      <c r="DV52" s="186">
        <f t="shared" ref="DV52:DV53" si="1354">IF(AZ52&gt;0,$F52,0)</f>
        <v>1</v>
      </c>
      <c r="DW52" s="186">
        <f t="shared" ref="DW52:DW53" si="1355">IF(BA52&gt;0,$F52,0)</f>
        <v>1</v>
      </c>
      <c r="DX52" s="186">
        <f t="shared" ref="DX52:DX53" si="1356">IF(BB52&gt;0,$F52,0)</f>
        <v>1</v>
      </c>
      <c r="DY52" s="186">
        <f t="shared" ref="DY52:DY53" si="1357">IF(BC52&gt;0,$F52,0)</f>
        <v>1</v>
      </c>
      <c r="DZ52" s="186">
        <f t="shared" ref="DZ52:DZ53" si="1358">IF(BD52&gt;0,$F52,0)</f>
        <v>1</v>
      </c>
      <c r="EA52" s="186">
        <f t="shared" ref="EA52:EA53" si="1359">IF(BE52&gt;0,$F52,0)</f>
        <v>1</v>
      </c>
      <c r="EB52" s="186">
        <f t="shared" ref="EB52:EB53" si="1360">IF(BF52&gt;0,$F52,0)</f>
        <v>1</v>
      </c>
      <c r="EC52" s="186">
        <f t="shared" ref="EC52:EC53" si="1361">IF(BG52&gt;0,$F52,0)</f>
        <v>1</v>
      </c>
      <c r="ED52" s="186">
        <f t="shared" ref="ED52:ED53" si="1362">IF(BH52&gt;0,$F52,0)</f>
        <v>1</v>
      </c>
      <c r="EE52" s="186">
        <f t="shared" ref="EE52:EE53" si="1363">IF(BI52&gt;0,$F52,0)</f>
        <v>1</v>
      </c>
      <c r="EF52" s="186">
        <f t="shared" ref="EF52:EF53" si="1364">IF(BJ52&gt;0,$F52,0)</f>
        <v>0</v>
      </c>
      <c r="EG52" s="186">
        <f t="shared" ref="EG52:EG53" si="1365">IF(BK52&gt;0,$F52,0)</f>
        <v>0</v>
      </c>
      <c r="EH52" s="186">
        <f t="shared" ref="EH52:EH53" si="1366">IF(BL52&gt;0,$F52,0)</f>
        <v>0</v>
      </c>
      <c r="EI52" s="186">
        <f t="shared" ref="EI52:EI53" si="1367">IF(BM52&gt;0,$F52,0)</f>
        <v>0</v>
      </c>
      <c r="EJ52" s="186">
        <f t="shared" ref="EJ52:EJ53" si="1368">IF(BN52&gt;0,$F52,0)</f>
        <v>0</v>
      </c>
      <c r="EK52" s="186">
        <f t="shared" ref="EK52:EK53" si="1369">IF(BO52&gt;0,$F52,0)</f>
        <v>0</v>
      </c>
      <c r="EL52" s="186">
        <f t="shared" ref="EL52:EL53" si="1370">IF(BP52&gt;0,$F52,0)</f>
        <v>0</v>
      </c>
      <c r="EM52" s="186">
        <f t="shared" ref="EM52:EM53" si="1371">IF(BQ52&gt;0,$F52,0)</f>
        <v>0</v>
      </c>
      <c r="EN52" s="186">
        <f t="shared" ref="EN52:EN53" si="1372">IF(BR52&gt;0,$F52,0)</f>
        <v>0</v>
      </c>
      <c r="EO52" s="186">
        <f t="shared" ref="EO52:EO53" si="1373">IF(BS52&gt;0,$F52,0)</f>
        <v>0</v>
      </c>
      <c r="EP52" s="186">
        <f t="shared" ref="EP52:EP53" si="1374">IF(BT52&gt;0,$F52,0)</f>
        <v>0</v>
      </c>
      <c r="EQ52" s="186">
        <f t="shared" ref="EQ52:EQ53" si="1375">IF(BU52&gt;0,$F52,0)</f>
        <v>0</v>
      </c>
      <c r="ER52" s="186">
        <f t="shared" ref="ER52:ER53" si="1376">IF(BV52&gt;0,$F52,0)</f>
        <v>0</v>
      </c>
      <c r="ES52" s="186">
        <f t="shared" ref="ES52:ES53" si="1377">IF(BW52&gt;0,$F52,0)</f>
        <v>0</v>
      </c>
      <c r="ET52" s="186">
        <f t="shared" ref="ET52:ET53" si="1378">IF(BX52&gt;0,$F52,0)</f>
        <v>0</v>
      </c>
      <c r="EU52" s="186">
        <f t="shared" ref="EU52:EU53" si="1379">IF(BY52&gt;0,$F52,0)</f>
        <v>0</v>
      </c>
      <c r="EV52" s="186">
        <f t="shared" ref="EV52:EV53" si="1380">IF(BZ52&gt;0,$F52,0)</f>
        <v>0</v>
      </c>
      <c r="EW52" s="186">
        <f t="shared" ref="EW52:EW53" si="1381">IF(CA52&gt;0,$F52,0)</f>
        <v>0</v>
      </c>
      <c r="EX52" s="186">
        <f t="shared" ref="EX52:EX53" si="1382">IF(CB52&gt;0,$F52,0)</f>
        <v>0</v>
      </c>
      <c r="EY52" s="186">
        <f t="shared" ref="EY52:EY53" si="1383">IF(CC52&gt;0,$F52,0)</f>
        <v>0</v>
      </c>
      <c r="EZ52" s="186">
        <f t="shared" ref="EZ52:EZ53" si="1384">IF(CD52&gt;0,$F52,0)</f>
        <v>0</v>
      </c>
      <c r="FA52" s="186">
        <f t="shared" ref="FA52:FA53" si="1385">IF(CE52&gt;0,$F52,0)</f>
        <v>0</v>
      </c>
      <c r="FB52" s="186">
        <f t="shared" ref="FB52:FB53" si="1386">IF(CF52&gt;0,$F52,0)</f>
        <v>0</v>
      </c>
      <c r="FC52" s="186">
        <f t="shared" ref="FC52:FC53" si="1387">IF(CG52&gt;0,$F52,0)</f>
        <v>0</v>
      </c>
      <c r="FE52" s="187">
        <f t="shared" ref="FE52" si="1388">IF(AND($E52="PT",CJ52&gt;0),$H52*$F52*12/2080,IFERROR((N52/(1+$I52))/($G52/365*N$4),0))</f>
        <v>0</v>
      </c>
      <c r="FF52" s="187">
        <f t="shared" ref="FF52" si="1389">IF(AND($E52="PT",CK52&gt;0),$H52*$F52*12/2080,IFERROR((O52/(1+$I52))/($G52/365*O$4),0))</f>
        <v>0</v>
      </c>
      <c r="FG52" s="187">
        <f t="shared" ref="FG52" si="1390">IF(AND($E52="PT",CL52&gt;0),$H52*$F52*12/2080,IFERROR((P52/(1+$I52))/($G52/365*P$4),0))</f>
        <v>0</v>
      </c>
      <c r="FH52" s="187">
        <f t="shared" ref="FH52" si="1391">IF(AND($E52="PT",CM52&gt;0),$H52*$F52*12/2080,IFERROR((Q52/(1+$I52))/($G52/365*Q$4),0))</f>
        <v>0</v>
      </c>
      <c r="FI52" s="187">
        <f t="shared" ref="FI52" si="1392">IF(AND($E52="PT",CN52&gt;0),$H52*$F52*12/2080,IFERROR((R52/(1+$I52))/($G52/365*R$4),0))</f>
        <v>0.25806451612903225</v>
      </c>
      <c r="FJ52" s="187">
        <f t="shared" ref="FJ52" si="1393">IF(AND($E52="PT",CO52&gt;0),$H52*$F52*12/2080,IFERROR((S52/(1+$I52))/($G52/365*S$4),0))</f>
        <v>1</v>
      </c>
      <c r="FK52" s="187">
        <f t="shared" ref="FK52" si="1394">IF(AND($E52="PT",CP52&gt;0),$H52*$F52*12/2080,IFERROR((T52/(1+$I52))/($G52/365*T$4),0))</f>
        <v>1</v>
      </c>
      <c r="FL52" s="187">
        <f t="shared" ref="FL52" si="1395">IF(AND($E52="PT",CQ52&gt;0),$H52*$F52*12/2080,IFERROR((U52/(1+$I52))/($G52/365*U$4),0))</f>
        <v>1</v>
      </c>
      <c r="FM52" s="187">
        <f t="shared" ref="FM52" si="1396">IF(AND($E52="PT",CR52&gt;0),$H52*$F52*12/2080,IFERROR((V52/(1+$I52))/($G52/365*V$4),0))</f>
        <v>1</v>
      </c>
      <c r="FN52" s="187">
        <f t="shared" ref="FN52" si="1397">IF(AND($E52="PT",CS52&gt;0),$H52*$F52*12/2080,IFERROR((W52/(1+$I52))/($G52/365*W$4),0))</f>
        <v>1</v>
      </c>
      <c r="FO52" s="187">
        <f t="shared" ref="FO52" si="1398">IF(AND($E52="PT",CT52&gt;0),$H52*$F52*12/2080,IFERROR((X52/(1+$I52))/($G52/365*X$4),0))</f>
        <v>1</v>
      </c>
      <c r="FP52" s="187">
        <f t="shared" ref="FP52" si="1399">IF(AND($E52="PT",CU52&gt;0),$H52*$F52*12/2080,IFERROR((Y52/(1+$I52))/($G52/365*Y$4),0))</f>
        <v>1</v>
      </c>
      <c r="FQ52" s="187">
        <f t="shared" ref="FQ52" si="1400">IF(AND($E52="PT",CV52&gt;0),$H52*$F52*12/2080,IFERROR((Z52/(1+$I52))/($G52/365*Z$4),0))</f>
        <v>1</v>
      </c>
      <c r="FR52" s="187">
        <f t="shared" ref="FR52" si="1401">IF(AND($E52="PT",CW52&gt;0),$H52*$F52*12/2080,IFERROR((AA52/(1+$I52))/($G52/365*AA$4),0))</f>
        <v>1</v>
      </c>
      <c r="FS52" s="187">
        <f t="shared" ref="FS52" si="1402">IF(AND($E52="PT",CX52&gt;0),$H52*$F52*12/2080,IFERROR((AB52/(1+$I52))/($G52/365*AB$4),0))</f>
        <v>1</v>
      </c>
      <c r="FT52" s="187">
        <f t="shared" ref="FT52" si="1403">IF(AND($E52="PT",CY52&gt;0),$H52*$F52*12/2080,IFERROR((AC52/(1+$I52))/($G52/365*AC$4),0))</f>
        <v>1</v>
      </c>
      <c r="FU52" s="187">
        <f t="shared" ref="FU52" si="1404">IF(AND($E52="PT",CZ52&gt;0),$H52*$F52*12/2080,IFERROR((AD52/(1+$I52))/($G52/365*AD$4),0))</f>
        <v>1</v>
      </c>
      <c r="FV52" s="187">
        <f t="shared" ref="FV52" si="1405">IF(AND($E52="PT",DA52&gt;0),$H52*$F52*12/2080,IFERROR((AE52/(1+$I52))/($G52/365*AE$4),0))</f>
        <v>1</v>
      </c>
      <c r="FW52" s="187">
        <f t="shared" ref="FW52" si="1406">IF(AND($E52="PT",DB52&gt;0),$H52*$F52*12/2080,IFERROR((AF52/(1+$I52))/($G52/365*AF$4),0))</f>
        <v>1</v>
      </c>
      <c r="FX52" s="187">
        <f t="shared" ref="FX52" si="1407">IF(AND($E52="PT",DC52&gt;0),$H52*$F52*12/2080,IFERROR((AG52/(1+$I52))/($G52/365*AG$4),0))</f>
        <v>1</v>
      </c>
      <c r="FY52" s="187">
        <f t="shared" ref="FY52" si="1408">IF(AND($E52="PT",DD52&gt;0),$H52*$F52*12/2080,IFERROR((AH52/(1+$I52))/($G52/365*AH$4),0))</f>
        <v>1</v>
      </c>
      <c r="FZ52" s="187">
        <f t="shared" ref="FZ52" si="1409">IF(AND($E52="PT",DE52&gt;0),$H52*$F52*12/2080,IFERROR((AI52/(1+$I52))/($G52/365*AI$4),0))</f>
        <v>1</v>
      </c>
      <c r="GA52" s="187">
        <f t="shared" ref="GA52" si="1410">IF(AND($E52="PT",DF52&gt;0),$H52*$F52*12/2080,IFERROR((AJ52/(1+$I52))/($G52/365*AJ$4),0))</f>
        <v>1</v>
      </c>
      <c r="GB52" s="187">
        <f t="shared" ref="GB52" si="1411">IF(AND($E52="PT",DG52&gt;0),$H52*$F52*12/2080,IFERROR((AK52/(1+$I52))/($G52/365*AK$4),0))</f>
        <v>1</v>
      </c>
      <c r="GC52" s="187">
        <f t="shared" ref="GC52" si="1412">IF(AND($E52="PT",DH52&gt;0),$H52*$F52*12/2080,IFERROR((AL52/(1+$I52))/($G52/365*AL$4),0))</f>
        <v>1</v>
      </c>
      <c r="GD52" s="187">
        <f t="shared" ref="GD52" si="1413">IF(AND($E52="PT",DI52&gt;0),$H52*$F52*12/2080,IFERROR((AM52/(1+$I52))/($G52/365*AM$4),0))</f>
        <v>1</v>
      </c>
      <c r="GE52" s="187">
        <f t="shared" ref="GE52" si="1414">IF(AND($E52="PT",DJ52&gt;0),$H52*$F52*12/2080,IFERROR((AN52/(1+$I52))/($G52/365*AN$4),0))</f>
        <v>1</v>
      </c>
      <c r="GF52" s="187">
        <f t="shared" ref="GF52" si="1415">IF(AND($E52="PT",DK52&gt;0),$H52*$F52*12/2080,IFERROR((AO52/(1+$I52))/($G52/365*AO$4),0))</f>
        <v>1</v>
      </c>
      <c r="GG52" s="187">
        <f t="shared" ref="GG52" si="1416">IF(AND($E52="PT",DL52&gt;0),$H52*$F52*12/2080,IFERROR((AP52/(1+$I52))/($G52/365*AP$4),0))</f>
        <v>1</v>
      </c>
      <c r="GH52" s="187">
        <f t="shared" ref="GH52" si="1417">IF(AND($E52="PT",DM52&gt;0),$H52*$F52*12/2080,IFERROR((AQ52/(1+$I52))/($G52/365*AQ$4),0))</f>
        <v>1</v>
      </c>
      <c r="GI52" s="187">
        <f t="shared" ref="GI52" si="1418">IF(AND($E52="PT",DN52&gt;0),$H52*$F52*12/2080,IFERROR((AR52/(1+$I52))/($G52/365*AR$4),0))</f>
        <v>1</v>
      </c>
      <c r="GJ52" s="187">
        <f t="shared" ref="GJ52" si="1419">IF(AND($E52="PT",DO52&gt;0),$H52*$F52*12/2080,IFERROR((AS52/(1+$I52))/($G52/365*AS$4),0))</f>
        <v>1</v>
      </c>
      <c r="GK52" s="187">
        <f t="shared" ref="GK52" si="1420">IF(AND($E52="PT",DP52&gt;0),$H52*$F52*12/2080,IFERROR((AT52/(1+$I52))/($G52/365*AT$4),0))</f>
        <v>1</v>
      </c>
      <c r="GL52" s="187">
        <f t="shared" ref="GL52" si="1421">IF(AND($E52="PT",DQ52&gt;0),$H52*$F52*12/2080,IFERROR((AU52/(1+$I52))/($G52/365*AU$4),0))</f>
        <v>1</v>
      </c>
      <c r="GM52" s="187">
        <f t="shared" ref="GM52" si="1422">IF(AND($E52="PT",DR52&gt;0),$H52*$F52*12/2080,IFERROR((AV52/(1+$I52))/($G52/365*AV$4),0))</f>
        <v>1</v>
      </c>
      <c r="GN52" s="187">
        <f t="shared" ref="GN52" si="1423">IF(AND($E52="PT",DS52&gt;0),$H52*$F52*12/2080,IFERROR((AW52/(1+$I52))/($G52/365*AW$4),0))</f>
        <v>1</v>
      </c>
      <c r="GO52" s="187">
        <f t="shared" ref="GO52" si="1424">IF(AND($E52="PT",DT52&gt;0),$H52*$F52*12/2080,IFERROR((AX52/(1+$I52))/($G52/365*AX$4),0))</f>
        <v>1</v>
      </c>
      <c r="GP52" s="187">
        <f t="shared" ref="GP52" si="1425">IF(AND($E52="PT",DU52&gt;0),$H52*$F52*12/2080,IFERROR((AY52/(1+$I52))/($G52/365*AY$4),0))</f>
        <v>1</v>
      </c>
      <c r="GQ52" s="187">
        <f t="shared" ref="GQ52" si="1426">IF(AND($E52="PT",DV52&gt;0),$H52*$F52*12/2080,IFERROR((AZ52/(1+$I52))/($G52/365*AZ$4),0))</f>
        <v>1</v>
      </c>
      <c r="GR52" s="187">
        <f t="shared" ref="GR52" si="1427">IF(AND($E52="PT",DW52&gt;0),$H52*$F52*12/2080,IFERROR((BA52/(1+$I52))/($G52/365*BA$4),0))</f>
        <v>1</v>
      </c>
      <c r="GS52" s="187">
        <f t="shared" ref="GS52" si="1428">IF(AND($E52="PT",DX52&gt;0),$H52*$F52*12/2080,IFERROR((BB52/(1+$I52))/($G52/365*BB$4),0))</f>
        <v>1</v>
      </c>
      <c r="GT52" s="187">
        <f t="shared" ref="GT52" si="1429">IF(AND($E52="PT",DY52&gt;0),$H52*$F52*12/2080,IFERROR((BC52/(1+$I52))/($G52/365*BC$4),0))</f>
        <v>1</v>
      </c>
      <c r="GU52" s="187">
        <f t="shared" ref="GU52" si="1430">IF(AND($E52="PT",DZ52&gt;0),$H52*$F52*12/2080,IFERROR((BD52/(1+$I52))/($G52/365*BD$4),0))</f>
        <v>1</v>
      </c>
      <c r="GV52" s="187">
        <f t="shared" ref="GV52" si="1431">IF(AND($E52="PT",EA52&gt;0),$H52*$F52*12/2080,IFERROR((BE52/(1+$I52))/($G52/365*BE$4),0))</f>
        <v>1</v>
      </c>
      <c r="GW52" s="187">
        <f t="shared" ref="GW52" si="1432">IF(AND($E52="PT",EB52&gt;0),$H52*$F52*12/2080,IFERROR((BF52/(1+$I52))/($G52/365*BF$4),0))</f>
        <v>1</v>
      </c>
      <c r="GX52" s="187">
        <f t="shared" ref="GX52" si="1433">IF(AND($E52="PT",EC52&gt;0),$H52*$F52*12/2080,IFERROR((BG52/(1+$I52))/($G52/365*BG$4),0))</f>
        <v>1</v>
      </c>
      <c r="GY52" s="187">
        <f t="shared" ref="GY52" si="1434">IF(AND($E52="PT",ED52&gt;0),$H52*$F52*12/2080,IFERROR((BH52/(1+$I52))/($G52/365*BH$4),0))</f>
        <v>1</v>
      </c>
      <c r="GZ52" s="187">
        <f t="shared" ref="GZ52" si="1435">IF(AND($E52="PT",EE52&gt;0),$H52*$F52*12/2080,IFERROR((BI52/(1+$I52))/($G52/365*BI$4),0))</f>
        <v>1</v>
      </c>
      <c r="HA52" s="187">
        <f t="shared" ref="HA52" si="1436">IF(AND($E52="PT",EF52&gt;0),$H52*$F52*12/2080,IFERROR((BJ52/(1+$I52))/($G52/365*BJ$4),0))</f>
        <v>0</v>
      </c>
      <c r="HB52" s="187">
        <f t="shared" ref="HB52" si="1437">IF(AND($E52="PT",EG52&gt;0),$H52*$F52*12/2080,IFERROR((BK52/(1+$I52))/($G52/365*BK$4),0))</f>
        <v>0</v>
      </c>
      <c r="HC52" s="187">
        <f t="shared" ref="HC52" si="1438">IF(AND($E52="PT",EH52&gt;0),$H52*$F52*12/2080,IFERROR((BL52/(1+$I52))/($G52/365*BL$4),0))</f>
        <v>0</v>
      </c>
      <c r="HD52" s="187">
        <f t="shared" ref="HD52" si="1439">IF(AND($E52="PT",EI52&gt;0),$H52*$F52*12/2080,IFERROR((BM52/(1+$I52))/($G52/365*BM$4),0))</f>
        <v>0</v>
      </c>
      <c r="HE52" s="187">
        <f t="shared" ref="HE52" si="1440">IF(AND($E52="PT",EJ52&gt;0),$H52*$F52*12/2080,IFERROR((BN52/(1+$I52))/($G52/365*BN$4),0))</f>
        <v>0</v>
      </c>
      <c r="HF52" s="187">
        <f t="shared" ref="HF52" si="1441">IF(AND($E52="PT",EK52&gt;0),$H52*$F52*12/2080,IFERROR((BO52/(1+$I52))/($G52/365*BO$4),0))</f>
        <v>0</v>
      </c>
      <c r="HG52" s="187">
        <f t="shared" ref="HG52" si="1442">IF(AND($E52="PT",EL52&gt;0),$H52*$F52*12/2080,IFERROR((BP52/(1+$I52))/($G52/365*BP$4),0))</f>
        <v>0</v>
      </c>
      <c r="HH52" s="187">
        <f t="shared" ref="HH52" si="1443">IF(AND($E52="PT",EM52&gt;0),$H52*$F52*12/2080,IFERROR((BQ52/(1+$I52))/($G52/365*BQ$4),0))</f>
        <v>0</v>
      </c>
      <c r="HI52" s="187">
        <f t="shared" ref="HI52" si="1444">IF(AND($E52="PT",EN52&gt;0),$H52*$F52*12/2080,IFERROR((BR52/(1+$I52))/($G52/365*BR$4),0))</f>
        <v>0</v>
      </c>
      <c r="HJ52" s="187">
        <f t="shared" ref="HJ52" si="1445">IF(AND($E52="PT",EO52&gt;0),$H52*$F52*12/2080,IFERROR((BS52/(1+$I52))/($G52/365*BS$4),0))</f>
        <v>0</v>
      </c>
      <c r="HK52" s="187">
        <f t="shared" ref="HK52" si="1446">IF(AND($E52="PT",EP52&gt;0),$H52*$F52*12/2080,IFERROR((BT52/(1+$I52))/($G52/365*BT$4),0))</f>
        <v>0</v>
      </c>
      <c r="HL52" s="187">
        <f t="shared" ref="HL52" si="1447">IF(AND($E52="PT",EQ52&gt;0),$H52*$F52*12/2080,IFERROR((BU52/(1+$I52))/($G52/365*BU$4),0))</f>
        <v>0</v>
      </c>
      <c r="HM52" s="187">
        <f t="shared" ref="HM52" si="1448">IF(AND($E52="PT",ER52&gt;0),$H52*$F52*12/2080,IFERROR((BV52/(1+$I52))/($G52/365*BV$4),0))</f>
        <v>0</v>
      </c>
      <c r="HN52" s="187">
        <f t="shared" ref="HN52" si="1449">IF(AND($E52="PT",ES52&gt;0),$H52*$F52*12/2080,IFERROR((BW52/(1+$I52))/($G52/365*BW$4),0))</f>
        <v>0</v>
      </c>
      <c r="HO52" s="187">
        <f t="shared" ref="HO52" si="1450">IF(AND($E52="PT",ET52&gt;0),$H52*$F52*12/2080,IFERROR((BX52/(1+$I52))/($G52/365*BX$4),0))</f>
        <v>0</v>
      </c>
      <c r="HP52" s="187">
        <f t="shared" ref="HP52" si="1451">IF(AND($E52="PT",EU52&gt;0),$H52*$F52*12/2080,IFERROR((BY52/(1+$I52))/($G52/365*BY$4),0))</f>
        <v>0</v>
      </c>
      <c r="HQ52" s="187">
        <f t="shared" ref="HQ52" si="1452">IF(AND($E52="PT",EV52&gt;0),$H52*$F52*12/2080,IFERROR((BZ52/(1+$I52))/($G52/365*BZ$4),0))</f>
        <v>0</v>
      </c>
      <c r="HR52" s="187">
        <f t="shared" ref="HR52" si="1453">IF(AND($E52="PT",EW52&gt;0),$H52*$F52*12/2080,IFERROR((CA52/(1+$I52))/($G52/365*CA$4),0))</f>
        <v>0</v>
      </c>
      <c r="HS52" s="187">
        <f t="shared" ref="HS52" si="1454">IF(AND($E52="PT",EX52&gt;0),$H52*$F52*12/2080,IFERROR((CB52/(1+$I52))/($G52/365*CB$4),0))</f>
        <v>0</v>
      </c>
      <c r="HT52" s="187">
        <f t="shared" ref="HT52" si="1455">IF(AND($E52="PT",EY52&gt;0),$H52*$F52*12/2080,IFERROR((CC52/(1+$I52))/($G52/365*CC$4),0))</f>
        <v>0</v>
      </c>
      <c r="HU52" s="187">
        <f t="shared" ref="HU52" si="1456">IF(AND($E52="PT",EZ52&gt;0),$H52*$F52*12/2080,IFERROR((CD52/(1+$I52))/($G52/365*CD$4),0))</f>
        <v>0</v>
      </c>
      <c r="HV52" s="187">
        <f t="shared" ref="HV52" si="1457">IF(AND($E52="PT",FA52&gt;0),$H52*$F52*12/2080,IFERROR((CE52/(1+$I52))/($G52/365*CE$4),0))</f>
        <v>0</v>
      </c>
      <c r="HW52" s="187">
        <f t="shared" ref="HW52" si="1458">IF(AND($E52="PT",FB52&gt;0),$H52*$F52*12/2080,IFERROR((CF52/(1+$I52))/($G52/365*CF$4),0))</f>
        <v>0</v>
      </c>
      <c r="HX52" s="187">
        <f t="shared" ref="HX52" si="1459">IF(AND($E52="PT",FC52&gt;0),$H52*$F52*12/2080,IFERROR((CG52/(1+$I52))/($G52/365*CG$4),0))</f>
        <v>0</v>
      </c>
      <c r="HY52" s="187"/>
      <c r="IB52" s="188">
        <f t="shared" ref="IB52:IB53" si="1460">IF(CJ52&gt;=1,CJ52*$J52,0)</f>
        <v>0</v>
      </c>
      <c r="IC52" s="188">
        <f t="shared" ref="IC52:IC53" si="1461">IF(CK52&gt;=1,CK52*$J52,0)</f>
        <v>0</v>
      </c>
      <c r="ID52" s="188">
        <f t="shared" ref="ID52:ID53" si="1462">IF(CL52&gt;=1,CL52*$J52,0)</f>
        <v>0</v>
      </c>
      <c r="IE52" s="188">
        <f t="shared" ref="IE52:IE53" si="1463">IF(CM52&gt;=1,CM52*$J52,0)</f>
        <v>0</v>
      </c>
      <c r="IF52" s="188">
        <f t="shared" ref="IF52:IF53" si="1464">IF(CN52&gt;=1,CN52*$J52,0)</f>
        <v>42</v>
      </c>
      <c r="IG52" s="188">
        <f t="shared" ref="IG52:IG53" si="1465">IF(CO52&gt;=1,CO52*$J52,0)</f>
        <v>42</v>
      </c>
      <c r="IH52" s="188">
        <f t="shared" ref="IH52:IH53" si="1466">IF(CP52&gt;=1,CP52*$J52,0)</f>
        <v>42</v>
      </c>
      <c r="II52" s="188">
        <f t="shared" ref="II52:II53" si="1467">IF(CQ52&gt;=1,CQ52*$J52,0)</f>
        <v>42</v>
      </c>
      <c r="IJ52" s="188">
        <f t="shared" ref="IJ52:IJ53" si="1468">IF(CR52&gt;=1,CR52*$J52,0)</f>
        <v>42</v>
      </c>
      <c r="IK52" s="188">
        <f t="shared" ref="IK52:IK53" si="1469">IF(CS52&gt;=1,CS52*$J52,0)</f>
        <v>42</v>
      </c>
      <c r="IL52" s="188">
        <f t="shared" ref="IL52:IL53" si="1470">IF(CT52&gt;=1,CT52*$J52,0)</f>
        <v>42</v>
      </c>
      <c r="IM52" s="188">
        <f t="shared" ref="IM52:IM53" si="1471">IF(CU52&gt;=1,CU52*$J52,0)</f>
        <v>42</v>
      </c>
      <c r="IN52" s="188">
        <f t="shared" ref="IN52:IN53" si="1472">IF(CV52&gt;=1,CV52*$J52,0)</f>
        <v>42</v>
      </c>
      <c r="IO52" s="188">
        <f t="shared" ref="IO52:IO53" si="1473">IF(CW52&gt;=1,CW52*$J52,0)</f>
        <v>42</v>
      </c>
      <c r="IP52" s="188">
        <f t="shared" ref="IP52:IP53" si="1474">IF(CX52&gt;=1,CX52*$J52,0)</f>
        <v>42</v>
      </c>
      <c r="IQ52" s="188">
        <f t="shared" ref="IQ52:IQ53" si="1475">IF(CY52&gt;=1,CY52*$J52,0)</f>
        <v>42</v>
      </c>
      <c r="IR52" s="188">
        <f t="shared" ref="IR52:IR53" si="1476">IF(CZ52&gt;=1,CZ52*$J52,0)</f>
        <v>42</v>
      </c>
      <c r="IS52" s="188">
        <f t="shared" ref="IS52:IS53" si="1477">IF(DA52&gt;=1,DA52*$J52,0)</f>
        <v>42</v>
      </c>
      <c r="IT52" s="188">
        <f t="shared" ref="IT52:IT53" si="1478">IF(DB52&gt;=1,DB52*$J52,0)</f>
        <v>42</v>
      </c>
      <c r="IU52" s="188">
        <f t="shared" ref="IU52:IU53" si="1479">IF(DC52&gt;=1,DC52*$J52,0)</f>
        <v>42</v>
      </c>
      <c r="IV52" s="188">
        <f t="shared" ref="IV52:IV53" si="1480">IF(DD52&gt;=1,DD52*$J52,0)</f>
        <v>42</v>
      </c>
      <c r="IW52" s="188">
        <f t="shared" ref="IW52:IW53" si="1481">IF(DE52&gt;=1,DE52*$J52,0)</f>
        <v>42</v>
      </c>
      <c r="IX52" s="188">
        <f t="shared" ref="IX52:IX53" si="1482">IF(DF52&gt;=1,DF52*$J52,0)</f>
        <v>42</v>
      </c>
      <c r="IY52" s="188">
        <f t="shared" ref="IY52:IY53" si="1483">IF(DG52&gt;=1,DG52*$J52,0)</f>
        <v>42</v>
      </c>
      <c r="IZ52" s="188">
        <f t="shared" ref="IZ52:IZ53" si="1484">IF(DH52&gt;=1,DH52*$J52,0)</f>
        <v>42</v>
      </c>
      <c r="JA52" s="188">
        <f t="shared" ref="JA52:JA53" si="1485">IF(DI52&gt;=1,DI52*$J52,0)</f>
        <v>42</v>
      </c>
      <c r="JB52" s="188">
        <f t="shared" ref="JB52:JB53" si="1486">IF(DJ52&gt;=1,DJ52*$J52,0)</f>
        <v>42</v>
      </c>
      <c r="JC52" s="188">
        <f t="shared" ref="JC52:JC53" si="1487">IF(DK52&gt;=1,DK52*$J52,0)</f>
        <v>42</v>
      </c>
      <c r="JD52" s="188">
        <f t="shared" ref="JD52:JD53" si="1488">IF(DL52&gt;=1,DL52*$J52,0)</f>
        <v>42</v>
      </c>
      <c r="JE52" s="188">
        <f t="shared" ref="JE52:JE53" si="1489">IF(DM52&gt;=1,DM52*$J52,0)</f>
        <v>42</v>
      </c>
      <c r="JF52" s="188">
        <f t="shared" ref="JF52:JF53" si="1490">IF(DN52&gt;=1,DN52*$J52,0)</f>
        <v>42</v>
      </c>
      <c r="JG52" s="188">
        <f t="shared" ref="JG52:JG53" si="1491">IF(DO52&gt;=1,DO52*$J52,0)</f>
        <v>42</v>
      </c>
      <c r="JH52" s="188">
        <f t="shared" ref="JH52:JH53" si="1492">IF(DP52&gt;=1,DP52*$J52,0)</f>
        <v>42</v>
      </c>
      <c r="JI52" s="188">
        <f t="shared" ref="JI52:JI53" si="1493">IF(DQ52&gt;=1,DQ52*$J52,0)</f>
        <v>42</v>
      </c>
      <c r="JJ52" s="188">
        <f t="shared" ref="JJ52:JJ53" si="1494">IF(DR52&gt;=1,DR52*$J52,0)</f>
        <v>42</v>
      </c>
      <c r="JK52" s="188">
        <f t="shared" ref="JK52:JK53" si="1495">IF(DS52&gt;=1,DS52*$J52,0)</f>
        <v>42</v>
      </c>
      <c r="JL52" s="188">
        <f t="shared" ref="JL52:JL53" si="1496">IF(DT52&gt;=1,DT52*$J52,0)</f>
        <v>42</v>
      </c>
      <c r="JM52" s="188">
        <f t="shared" ref="JM52:JM53" si="1497">IF(DU52&gt;=1,DU52*$J52,0)</f>
        <v>42</v>
      </c>
      <c r="JN52" s="188">
        <f t="shared" ref="JN52:JN53" si="1498">IF(DV52&gt;=1,DV52*$J52,0)</f>
        <v>42</v>
      </c>
      <c r="JO52" s="188">
        <f t="shared" ref="JO52:JO53" si="1499">IF(DW52&gt;=1,DW52*$J52,0)</f>
        <v>42</v>
      </c>
      <c r="JP52" s="188">
        <f t="shared" ref="JP52:JP53" si="1500">IF(DX52&gt;=1,DX52*$J52,0)</f>
        <v>42</v>
      </c>
      <c r="JQ52" s="188">
        <f t="shared" ref="JQ52:JQ53" si="1501">IF(DY52&gt;=1,DY52*$J52,0)</f>
        <v>42</v>
      </c>
      <c r="JR52" s="188">
        <f t="shared" ref="JR52:JR53" si="1502">IF(DZ52&gt;=1,DZ52*$J52,0)</f>
        <v>42</v>
      </c>
      <c r="JS52" s="188">
        <f t="shared" ref="JS52:JS53" si="1503">IF(EA52&gt;=1,EA52*$J52,0)</f>
        <v>42</v>
      </c>
      <c r="JT52" s="188">
        <f t="shared" ref="JT52:JT53" si="1504">IF(EB52&gt;=1,EB52*$J52,0)</f>
        <v>42</v>
      </c>
      <c r="JU52" s="188">
        <f t="shared" ref="JU52:JU53" si="1505">IF(EC52&gt;=1,EC52*$J52,0)</f>
        <v>42</v>
      </c>
      <c r="JV52" s="188">
        <f t="shared" ref="JV52:JV53" si="1506">IF(ED52&gt;=1,ED52*$J52,0)</f>
        <v>42</v>
      </c>
      <c r="JW52" s="188">
        <f t="shared" ref="JW52:JW53" si="1507">IF(EE52&gt;=1,EE52*$J52,0)</f>
        <v>42</v>
      </c>
      <c r="JX52" s="188">
        <f t="shared" ref="JX52:JX53" si="1508">IF(EF52&gt;=1,EF52*$J52,0)</f>
        <v>0</v>
      </c>
      <c r="JY52" s="188">
        <f t="shared" ref="JY52:JY53" si="1509">IF(EG52&gt;=1,EG52*$J52,0)</f>
        <v>0</v>
      </c>
      <c r="JZ52" s="188">
        <f t="shared" ref="JZ52:JZ53" si="1510">IF(EH52&gt;=1,EH52*$J52,0)</f>
        <v>0</v>
      </c>
      <c r="KA52" s="188">
        <f t="shared" ref="KA52:KA53" si="1511">IF(EI52&gt;=1,EI52*$J52,0)</f>
        <v>0</v>
      </c>
      <c r="KB52" s="188">
        <f t="shared" ref="KB52:KB53" si="1512">IF(EJ52&gt;=1,EJ52*$J52,0)</f>
        <v>0</v>
      </c>
      <c r="KC52" s="188">
        <f t="shared" ref="KC52:KC53" si="1513">IF(EK52&gt;=1,EK52*$J52,0)</f>
        <v>0</v>
      </c>
      <c r="KD52" s="188">
        <f t="shared" ref="KD52:KD53" si="1514">IF(EL52&gt;=1,EL52*$J52,0)</f>
        <v>0</v>
      </c>
      <c r="KE52" s="188">
        <f t="shared" ref="KE52:KE53" si="1515">IF(EM52&gt;=1,EM52*$J52,0)</f>
        <v>0</v>
      </c>
      <c r="KF52" s="188">
        <f t="shared" ref="KF52:KF53" si="1516">IF(EN52&gt;=1,EN52*$J52,0)</f>
        <v>0</v>
      </c>
      <c r="KG52" s="188">
        <f t="shared" ref="KG52:KG53" si="1517">IF(EO52&gt;=1,EO52*$J52,0)</f>
        <v>0</v>
      </c>
      <c r="KH52" s="188">
        <f t="shared" ref="KH52:KH53" si="1518">IF(EP52&gt;=1,EP52*$J52,0)</f>
        <v>0</v>
      </c>
      <c r="KI52" s="188">
        <f t="shared" ref="KI52:KI53" si="1519">IF(EQ52&gt;=1,EQ52*$J52,0)</f>
        <v>0</v>
      </c>
      <c r="KJ52" s="188">
        <f t="shared" ref="KJ52:KJ53" si="1520">IF(ER52&gt;=1,ER52*$J52,0)</f>
        <v>0</v>
      </c>
      <c r="KK52" s="188">
        <f t="shared" ref="KK52:KK53" si="1521">IF(ES52&gt;=1,ES52*$J52,0)</f>
        <v>0</v>
      </c>
      <c r="KL52" s="188">
        <f t="shared" ref="KL52:KL53" si="1522">IF(ET52&gt;=1,ET52*$J52,0)</f>
        <v>0</v>
      </c>
      <c r="KM52" s="188">
        <f t="shared" ref="KM52:KM53" si="1523">IF(EU52&gt;=1,EU52*$J52,0)</f>
        <v>0</v>
      </c>
      <c r="KN52" s="188">
        <f t="shared" ref="KN52:KN53" si="1524">IF(EV52&gt;=1,EV52*$J52,0)</f>
        <v>0</v>
      </c>
      <c r="KO52" s="188">
        <f t="shared" ref="KO52:KO53" si="1525">IF(EW52&gt;=1,EW52*$J52,0)</f>
        <v>0</v>
      </c>
      <c r="KP52" s="188">
        <f t="shared" ref="KP52:KP53" si="1526">IF(EX52&gt;=1,EX52*$J52,0)</f>
        <v>0</v>
      </c>
      <c r="KQ52" s="188">
        <f t="shared" ref="KQ52:KQ53" si="1527">IF(EY52&gt;=1,EY52*$J52,0)</f>
        <v>0</v>
      </c>
      <c r="KR52" s="188">
        <f t="shared" ref="KR52:KR53" si="1528">IF(EZ52&gt;=1,EZ52*$J52,0)</f>
        <v>0</v>
      </c>
      <c r="KS52" s="188">
        <f t="shared" ref="KS52:KS53" si="1529">IF(FA52&gt;=1,FA52*$J52,0)</f>
        <v>0</v>
      </c>
      <c r="KT52" s="188">
        <f t="shared" ref="KT52:KT53" si="1530">IF(FB52&gt;=1,FB52*$J52,0)</f>
        <v>0</v>
      </c>
      <c r="KU52" s="188">
        <f t="shared" ref="KU52:KU53" si="1531">IF(FC52&gt;=1,FC52*$J52,0)</f>
        <v>0</v>
      </c>
    </row>
    <row r="53" spans="1:307" s="95" customFormat="1" ht="15.6" x14ac:dyDescent="0.3">
      <c r="A53" s="157" t="s">
        <v>87</v>
      </c>
      <c r="B53" s="112" t="s">
        <v>615</v>
      </c>
      <c r="C53" s="112" t="s">
        <v>665</v>
      </c>
      <c r="D53" s="113"/>
      <c r="E53" s="113" t="s">
        <v>118</v>
      </c>
      <c r="F53" s="113">
        <v>1</v>
      </c>
      <c r="G53" s="114">
        <v>109999.92</v>
      </c>
      <c r="H53" s="115"/>
      <c r="I53" s="116">
        <v>0.107</v>
      </c>
      <c r="J53" s="114">
        <v>85</v>
      </c>
      <c r="K53" s="117">
        <v>43794</v>
      </c>
      <c r="L53" s="118">
        <v>46022</v>
      </c>
      <c r="M53" s="119"/>
      <c r="N53" s="186">
        <f t="shared" ref="N53:W76" si="1532">IF($E53="PT",IF(AND($K53&lt;=N$5,$L53&gt;N$6),$G53*$H53*$F53,IF(AND($K53&gt;N$5,$K53&lt;=N$6),(N$6-$K53+1)/N$4*$G53*$F53*$H53,IF(AND($L53&gt;=N$5,$L53&lt;=N$6),($L53-N$5+1)/N$4*$G53*$F53*$H53,0)))*(1+$I53),IF(AND($K53&lt;=N$5,$L53&gt;N$6),N$4/365*$G53*$F53,IF(AND($K53&gt;N$5,$K53&lt;=N$6),(N$6-$K53+1)/365*$G53*$F53,IF(AND($L53&gt;=N$5,$L53&lt;=N$6),($L53-N$5+1)/365*$G53*$F53,0)))*(1+$I53))</f>
        <v>10342.102067506848</v>
      </c>
      <c r="O53" s="186">
        <f t="shared" si="1532"/>
        <v>9341.2534803287672</v>
      </c>
      <c r="P53" s="186">
        <f t="shared" si="1532"/>
        <v>10342.102067506848</v>
      </c>
      <c r="Q53" s="186">
        <f t="shared" si="1532"/>
        <v>10008.485871780822</v>
      </c>
      <c r="R53" s="186">
        <f t="shared" si="1532"/>
        <v>10342.102067506848</v>
      </c>
      <c r="S53" s="186">
        <f t="shared" si="1532"/>
        <v>10008.485871780822</v>
      </c>
      <c r="T53" s="186">
        <f t="shared" si="1532"/>
        <v>10342.102067506848</v>
      </c>
      <c r="U53" s="186">
        <f t="shared" si="1532"/>
        <v>10342.102067506848</v>
      </c>
      <c r="V53" s="186">
        <f t="shared" si="1532"/>
        <v>10008.485871780822</v>
      </c>
      <c r="W53" s="186">
        <f t="shared" si="1532"/>
        <v>10342.102067506848</v>
      </c>
      <c r="X53" s="186">
        <f t="shared" ref="X53:AG76" si="1533">IF($E53="PT",IF(AND($K53&lt;=X$5,$L53&gt;X$6),$G53*$H53*$F53,IF(AND($K53&gt;X$5,$K53&lt;=X$6),(X$6-$K53+1)/X$4*$G53*$F53*$H53,IF(AND($L53&gt;=X$5,$L53&lt;=X$6),($L53-X$5+1)/X$4*$G53*$F53*$H53,0)))*(1+$I53),IF(AND($K53&lt;=X$5,$L53&gt;X$6),X$4/365*$G53*$F53,IF(AND($K53&gt;X$5,$K53&lt;=X$6),(X$6-$K53+1)/365*$G53*$F53,IF(AND($L53&gt;=X$5,$L53&lt;=X$6),($L53-X$5+1)/365*$G53*$F53,0)))*(1+$I53))</f>
        <v>10008.485871780822</v>
      </c>
      <c r="Y53" s="186">
        <f t="shared" si="1533"/>
        <v>10342.102067506848</v>
      </c>
      <c r="Z53" s="186">
        <f t="shared" si="1533"/>
        <v>10342.102067506848</v>
      </c>
      <c r="AA53" s="186">
        <f t="shared" si="1533"/>
        <v>9341.2534803287672</v>
      </c>
      <c r="AB53" s="186">
        <f t="shared" si="1533"/>
        <v>10342.102067506848</v>
      </c>
      <c r="AC53" s="186">
        <f t="shared" si="1533"/>
        <v>10008.485871780822</v>
      </c>
      <c r="AD53" s="186">
        <f t="shared" si="1533"/>
        <v>10342.102067506848</v>
      </c>
      <c r="AE53" s="186">
        <f t="shared" si="1533"/>
        <v>10008.485871780822</v>
      </c>
      <c r="AF53" s="186">
        <f t="shared" si="1533"/>
        <v>10342.102067506848</v>
      </c>
      <c r="AG53" s="186">
        <f t="shared" si="1533"/>
        <v>10342.102067506848</v>
      </c>
      <c r="AH53" s="186">
        <f t="shared" ref="AH53:AQ76" si="1534">IF($E53="PT",IF(AND($K53&lt;=AH$5,$L53&gt;AH$6),$G53*$H53*$F53,IF(AND($K53&gt;AH$5,$K53&lt;=AH$6),(AH$6-$K53+1)/AH$4*$G53*$F53*$H53,IF(AND($L53&gt;=AH$5,$L53&lt;=AH$6),($L53-AH$5+1)/AH$4*$G53*$F53*$H53,0)))*(1+$I53),IF(AND($K53&lt;=AH$5,$L53&gt;AH$6),AH$4/365*$G53*$F53,IF(AND($K53&gt;AH$5,$K53&lt;=AH$6),(AH$6-$K53+1)/365*$G53*$F53,IF(AND($L53&gt;=AH$5,$L53&lt;=AH$6),($L53-AH$5+1)/365*$G53*$F53,0)))*(1+$I53))</f>
        <v>10008.485871780822</v>
      </c>
      <c r="AI53" s="186">
        <f t="shared" si="1534"/>
        <v>10342.102067506848</v>
      </c>
      <c r="AJ53" s="186">
        <f t="shared" si="1534"/>
        <v>10008.485871780822</v>
      </c>
      <c r="AK53" s="186">
        <f t="shared" si="1534"/>
        <v>10342.102067506848</v>
      </c>
      <c r="AL53" s="186">
        <f t="shared" si="1534"/>
        <v>10342.102067506848</v>
      </c>
      <c r="AM53" s="186">
        <f t="shared" si="1534"/>
        <v>9674.8696760547937</v>
      </c>
      <c r="AN53" s="186">
        <f t="shared" si="1534"/>
        <v>10342.102067506848</v>
      </c>
      <c r="AO53" s="186">
        <f t="shared" si="1534"/>
        <v>10008.485871780822</v>
      </c>
      <c r="AP53" s="186">
        <f t="shared" si="1534"/>
        <v>10342.102067506848</v>
      </c>
      <c r="AQ53" s="186">
        <f t="shared" si="1534"/>
        <v>10008.485871780822</v>
      </c>
      <c r="AR53" s="186">
        <f t="shared" ref="AR53:BA76" si="1535">IF($E53="PT",IF(AND($K53&lt;=AR$5,$L53&gt;AR$6),$G53*$H53*$F53,IF(AND($K53&gt;AR$5,$K53&lt;=AR$6),(AR$6-$K53+1)/AR$4*$G53*$F53*$H53,IF(AND($L53&gt;=AR$5,$L53&lt;=AR$6),($L53-AR$5+1)/AR$4*$G53*$F53*$H53,0)))*(1+$I53),IF(AND($K53&lt;=AR$5,$L53&gt;AR$6),AR$4/365*$G53*$F53,IF(AND($K53&gt;AR$5,$K53&lt;=AR$6),(AR$6-$K53+1)/365*$G53*$F53,IF(AND($L53&gt;=AR$5,$L53&lt;=AR$6),($L53-AR$5+1)/365*$G53*$F53,0)))*(1+$I53))</f>
        <v>10342.102067506848</v>
      </c>
      <c r="AS53" s="186">
        <f t="shared" si="1535"/>
        <v>10342.102067506848</v>
      </c>
      <c r="AT53" s="186">
        <f t="shared" si="1535"/>
        <v>10008.485871780822</v>
      </c>
      <c r="AU53" s="186">
        <f t="shared" si="1535"/>
        <v>10342.102067506848</v>
      </c>
      <c r="AV53" s="186">
        <f t="shared" si="1535"/>
        <v>10008.485871780822</v>
      </c>
      <c r="AW53" s="186">
        <f t="shared" si="1535"/>
        <v>10342.102067506848</v>
      </c>
      <c r="AX53" s="186">
        <f t="shared" si="1535"/>
        <v>10342.102067506848</v>
      </c>
      <c r="AY53" s="186">
        <f t="shared" si="1535"/>
        <v>9341.2534803287672</v>
      </c>
      <c r="AZ53" s="186">
        <f t="shared" si="1535"/>
        <v>10342.102067506848</v>
      </c>
      <c r="BA53" s="186">
        <f t="shared" si="1535"/>
        <v>10008.485871780822</v>
      </c>
      <c r="BB53" s="186">
        <f t="shared" si="1093"/>
        <v>10342.102067506848</v>
      </c>
      <c r="BC53" s="186">
        <f t="shared" si="1093"/>
        <v>10008.485871780822</v>
      </c>
      <c r="BD53" s="186">
        <f t="shared" si="1093"/>
        <v>10342.102067506848</v>
      </c>
      <c r="BE53" s="186">
        <f t="shared" si="1093"/>
        <v>10342.102067506848</v>
      </c>
      <c r="BF53" s="186">
        <f t="shared" si="1093"/>
        <v>10008.485871780822</v>
      </c>
      <c r="BG53" s="186">
        <f t="shared" si="1093"/>
        <v>10342.102067506848</v>
      </c>
      <c r="BH53" s="186">
        <f t="shared" si="1094"/>
        <v>10008.485871780822</v>
      </c>
      <c r="BI53" s="186">
        <f t="shared" si="655"/>
        <v>10342.102067506848</v>
      </c>
      <c r="BJ53" s="186">
        <f t="shared" ref="BJ53:BY76" si="1536">IF($E53="PT",IF(AND($K53&lt;=BJ$5,$L53&gt;BJ$6),$G53*$H53*$F53,IF(AND($K53&gt;BJ$5,$K53&lt;=BJ$6),(BJ$6-$K53+1)/BJ$4*$G53*$F53*$H53,IF(AND($L53&gt;=BJ$5,$L53&lt;=BJ$6),($L53-BJ$5+1)/BJ$4*$G53*$F53*$H53,0)))*(1+$I53),IF(AND($K53&lt;=BJ$5,$L53&gt;BJ$6),BJ$4/365*$G53*$F53,IF(AND($K53&gt;BJ$5,$K53&lt;=BJ$6),(BJ$6-$K53+1)/365*$G53*$F53,IF(AND($L53&gt;=BJ$5,$L53&lt;=BJ$6),($L53-BJ$5+1)/365*$G53*$F53,0)))*(1+$I53))</f>
        <v>0</v>
      </c>
      <c r="BK53" s="186">
        <f t="shared" si="1536"/>
        <v>0</v>
      </c>
      <c r="BL53" s="186">
        <f t="shared" si="1536"/>
        <v>0</v>
      </c>
      <c r="BM53" s="186">
        <f t="shared" si="1536"/>
        <v>0</v>
      </c>
      <c r="BN53" s="186">
        <f t="shared" si="1536"/>
        <v>0</v>
      </c>
      <c r="BO53" s="186">
        <f t="shared" si="1536"/>
        <v>0</v>
      </c>
      <c r="BP53" s="186">
        <f t="shared" si="1536"/>
        <v>0</v>
      </c>
      <c r="BQ53" s="186">
        <f t="shared" si="1536"/>
        <v>0</v>
      </c>
      <c r="BR53" s="186">
        <f t="shared" si="1536"/>
        <v>0</v>
      </c>
      <c r="BS53" s="186">
        <f t="shared" si="1536"/>
        <v>0</v>
      </c>
      <c r="BT53" s="186">
        <f t="shared" ref="BT53:CG76" si="1537">IF($E53="PT",IF(AND($K53&lt;=BT$5,$L53&gt;BT$6),$G53*$H53*$F53,IF(AND($K53&gt;BT$5,$K53&lt;=BT$6),(BT$6-$K53+1)/BT$4*$G53*$F53*$H53,IF(AND($L53&gt;=BT$5,$L53&lt;=BT$6),($L53-BT$5+1)/BT$4*$G53*$F53*$H53,0)))*(1+$I53),IF(AND($K53&lt;=BT$5,$L53&gt;BT$6),BT$4/365*$G53*$F53,IF(AND($K53&gt;BT$5,$K53&lt;=BT$6),(BT$6-$K53+1)/365*$G53*$F53,IF(AND($L53&gt;=BT$5,$L53&lt;=BT$6),($L53-BT$5+1)/365*$G53*$F53,0)))*(1+$I53))</f>
        <v>0</v>
      </c>
      <c r="BU53" s="186">
        <f t="shared" si="1537"/>
        <v>0</v>
      </c>
      <c r="BV53" s="186">
        <f t="shared" si="1537"/>
        <v>0</v>
      </c>
      <c r="BW53" s="186">
        <f t="shared" si="1537"/>
        <v>0</v>
      </c>
      <c r="BX53" s="186">
        <f t="shared" si="1537"/>
        <v>0</v>
      </c>
      <c r="BY53" s="186">
        <f t="shared" si="1537"/>
        <v>0</v>
      </c>
      <c r="BZ53" s="186">
        <f t="shared" si="1537"/>
        <v>0</v>
      </c>
      <c r="CA53" s="186">
        <f t="shared" si="1537"/>
        <v>0</v>
      </c>
      <c r="CB53" s="186">
        <f t="shared" si="1537"/>
        <v>0</v>
      </c>
      <c r="CC53" s="186">
        <f t="shared" si="1537"/>
        <v>0</v>
      </c>
      <c r="CD53" s="186">
        <f t="shared" si="1537"/>
        <v>0</v>
      </c>
      <c r="CE53" s="186">
        <f t="shared" si="1537"/>
        <v>0</v>
      </c>
      <c r="CF53" s="186">
        <f t="shared" si="1537"/>
        <v>0</v>
      </c>
      <c r="CG53" s="186">
        <f t="shared" si="1537"/>
        <v>0</v>
      </c>
      <c r="CH53" s="186"/>
      <c r="CJ53" s="186">
        <f t="shared" si="1316"/>
        <v>1</v>
      </c>
      <c r="CK53" s="186">
        <f t="shared" si="1317"/>
        <v>1</v>
      </c>
      <c r="CL53" s="186">
        <f t="shared" si="1318"/>
        <v>1</v>
      </c>
      <c r="CM53" s="186">
        <f t="shared" si="1319"/>
        <v>1</v>
      </c>
      <c r="CN53" s="186">
        <f t="shared" si="1320"/>
        <v>1</v>
      </c>
      <c r="CO53" s="186">
        <f t="shared" si="1321"/>
        <v>1</v>
      </c>
      <c r="CP53" s="186">
        <f t="shared" si="1322"/>
        <v>1</v>
      </c>
      <c r="CQ53" s="186">
        <f t="shared" si="1323"/>
        <v>1</v>
      </c>
      <c r="CR53" s="186">
        <f t="shared" si="1324"/>
        <v>1</v>
      </c>
      <c r="CS53" s="186">
        <f t="shared" si="1325"/>
        <v>1</v>
      </c>
      <c r="CT53" s="186">
        <f t="shared" si="1326"/>
        <v>1</v>
      </c>
      <c r="CU53" s="186">
        <f t="shared" si="1327"/>
        <v>1</v>
      </c>
      <c r="CV53" s="186">
        <f t="shared" si="1328"/>
        <v>1</v>
      </c>
      <c r="CW53" s="186">
        <f t="shared" si="1329"/>
        <v>1</v>
      </c>
      <c r="CX53" s="186">
        <f t="shared" si="1330"/>
        <v>1</v>
      </c>
      <c r="CY53" s="186">
        <f t="shared" si="1331"/>
        <v>1</v>
      </c>
      <c r="CZ53" s="186">
        <f t="shared" si="1332"/>
        <v>1</v>
      </c>
      <c r="DA53" s="186">
        <f t="shared" si="1333"/>
        <v>1</v>
      </c>
      <c r="DB53" s="186">
        <f t="shared" si="1334"/>
        <v>1</v>
      </c>
      <c r="DC53" s="186">
        <f t="shared" si="1335"/>
        <v>1</v>
      </c>
      <c r="DD53" s="186">
        <f t="shared" si="1336"/>
        <v>1</v>
      </c>
      <c r="DE53" s="186">
        <f t="shared" si="1337"/>
        <v>1</v>
      </c>
      <c r="DF53" s="186">
        <f t="shared" si="1338"/>
        <v>1</v>
      </c>
      <c r="DG53" s="186">
        <f t="shared" si="1339"/>
        <v>1</v>
      </c>
      <c r="DH53" s="186">
        <f t="shared" si="1340"/>
        <v>1</v>
      </c>
      <c r="DI53" s="186">
        <f t="shared" si="1341"/>
        <v>1</v>
      </c>
      <c r="DJ53" s="186">
        <f t="shared" si="1342"/>
        <v>1</v>
      </c>
      <c r="DK53" s="186">
        <f t="shared" si="1343"/>
        <v>1</v>
      </c>
      <c r="DL53" s="186">
        <f t="shared" si="1344"/>
        <v>1</v>
      </c>
      <c r="DM53" s="186">
        <f t="shared" si="1345"/>
        <v>1</v>
      </c>
      <c r="DN53" s="186">
        <f t="shared" si="1346"/>
        <v>1</v>
      </c>
      <c r="DO53" s="186">
        <f t="shared" si="1347"/>
        <v>1</v>
      </c>
      <c r="DP53" s="186">
        <f t="shared" si="1348"/>
        <v>1</v>
      </c>
      <c r="DQ53" s="186">
        <f t="shared" si="1349"/>
        <v>1</v>
      </c>
      <c r="DR53" s="186">
        <f t="shared" si="1350"/>
        <v>1</v>
      </c>
      <c r="DS53" s="186">
        <f t="shared" si="1351"/>
        <v>1</v>
      </c>
      <c r="DT53" s="186">
        <f t="shared" si="1352"/>
        <v>1</v>
      </c>
      <c r="DU53" s="186">
        <f t="shared" si="1353"/>
        <v>1</v>
      </c>
      <c r="DV53" s="186">
        <f t="shared" si="1354"/>
        <v>1</v>
      </c>
      <c r="DW53" s="186">
        <f t="shared" si="1355"/>
        <v>1</v>
      </c>
      <c r="DX53" s="186">
        <f t="shared" si="1356"/>
        <v>1</v>
      </c>
      <c r="DY53" s="186">
        <f t="shared" si="1357"/>
        <v>1</v>
      </c>
      <c r="DZ53" s="186">
        <f t="shared" si="1358"/>
        <v>1</v>
      </c>
      <c r="EA53" s="186">
        <f t="shared" si="1359"/>
        <v>1</v>
      </c>
      <c r="EB53" s="186">
        <f t="shared" si="1360"/>
        <v>1</v>
      </c>
      <c r="EC53" s="186">
        <f t="shared" si="1361"/>
        <v>1</v>
      </c>
      <c r="ED53" s="186">
        <f t="shared" si="1362"/>
        <v>1</v>
      </c>
      <c r="EE53" s="186">
        <f t="shared" si="1363"/>
        <v>1</v>
      </c>
      <c r="EF53" s="186">
        <f t="shared" si="1364"/>
        <v>0</v>
      </c>
      <c r="EG53" s="186">
        <f t="shared" si="1365"/>
        <v>0</v>
      </c>
      <c r="EH53" s="186">
        <f t="shared" si="1366"/>
        <v>0</v>
      </c>
      <c r="EI53" s="186">
        <f t="shared" si="1367"/>
        <v>0</v>
      </c>
      <c r="EJ53" s="186">
        <f t="shared" si="1368"/>
        <v>0</v>
      </c>
      <c r="EK53" s="186">
        <f t="shared" si="1369"/>
        <v>0</v>
      </c>
      <c r="EL53" s="186">
        <f t="shared" si="1370"/>
        <v>0</v>
      </c>
      <c r="EM53" s="186">
        <f t="shared" si="1371"/>
        <v>0</v>
      </c>
      <c r="EN53" s="186">
        <f t="shared" si="1372"/>
        <v>0</v>
      </c>
      <c r="EO53" s="186">
        <f t="shared" si="1373"/>
        <v>0</v>
      </c>
      <c r="EP53" s="186">
        <f t="shared" si="1374"/>
        <v>0</v>
      </c>
      <c r="EQ53" s="186">
        <f t="shared" si="1375"/>
        <v>0</v>
      </c>
      <c r="ER53" s="186">
        <f t="shared" si="1376"/>
        <v>0</v>
      </c>
      <c r="ES53" s="186">
        <f t="shared" si="1377"/>
        <v>0</v>
      </c>
      <c r="ET53" s="186">
        <f t="shared" si="1378"/>
        <v>0</v>
      </c>
      <c r="EU53" s="186">
        <f t="shared" si="1379"/>
        <v>0</v>
      </c>
      <c r="EV53" s="186">
        <f t="shared" si="1380"/>
        <v>0</v>
      </c>
      <c r="EW53" s="186">
        <f t="shared" si="1381"/>
        <v>0</v>
      </c>
      <c r="EX53" s="186">
        <f t="shared" si="1382"/>
        <v>0</v>
      </c>
      <c r="EY53" s="186">
        <f t="shared" si="1383"/>
        <v>0</v>
      </c>
      <c r="EZ53" s="186">
        <f t="shared" si="1384"/>
        <v>0</v>
      </c>
      <c r="FA53" s="186">
        <f t="shared" si="1385"/>
        <v>0</v>
      </c>
      <c r="FB53" s="186">
        <f t="shared" si="1386"/>
        <v>0</v>
      </c>
      <c r="FC53" s="186">
        <f t="shared" si="1387"/>
        <v>0</v>
      </c>
      <c r="FE53" s="187">
        <f t="shared" ref="FE53:FN54" si="1538">IF(AND($E53="PT",CJ53&gt;0),$H53*$F53*12/2080,IFERROR((N53/(1+$I53))/($G53/365*N$4),0))</f>
        <v>1</v>
      </c>
      <c r="FF53" s="187">
        <f t="shared" si="1538"/>
        <v>1</v>
      </c>
      <c r="FG53" s="187">
        <f t="shared" si="1538"/>
        <v>1</v>
      </c>
      <c r="FH53" s="187">
        <f t="shared" si="1538"/>
        <v>1</v>
      </c>
      <c r="FI53" s="187">
        <f t="shared" si="1538"/>
        <v>1</v>
      </c>
      <c r="FJ53" s="187">
        <f t="shared" si="1538"/>
        <v>1</v>
      </c>
      <c r="FK53" s="187">
        <f t="shared" si="1538"/>
        <v>1</v>
      </c>
      <c r="FL53" s="187">
        <f t="shared" si="1538"/>
        <v>1</v>
      </c>
      <c r="FM53" s="187">
        <f t="shared" si="1538"/>
        <v>1</v>
      </c>
      <c r="FN53" s="187">
        <f t="shared" si="1538"/>
        <v>1</v>
      </c>
      <c r="FO53" s="187">
        <f t="shared" ref="FO53:FX54" si="1539">IF(AND($E53="PT",CT53&gt;0),$H53*$F53*12/2080,IFERROR((X53/(1+$I53))/($G53/365*X$4),0))</f>
        <v>1</v>
      </c>
      <c r="FP53" s="187">
        <f t="shared" si="1539"/>
        <v>1</v>
      </c>
      <c r="FQ53" s="187">
        <f t="shared" si="1539"/>
        <v>1</v>
      </c>
      <c r="FR53" s="187">
        <f t="shared" si="1539"/>
        <v>1</v>
      </c>
      <c r="FS53" s="187">
        <f t="shared" si="1539"/>
        <v>1</v>
      </c>
      <c r="FT53" s="187">
        <f t="shared" si="1539"/>
        <v>1</v>
      </c>
      <c r="FU53" s="187">
        <f t="shared" si="1539"/>
        <v>1</v>
      </c>
      <c r="FV53" s="187">
        <f t="shared" si="1539"/>
        <v>1</v>
      </c>
      <c r="FW53" s="187">
        <f t="shared" si="1539"/>
        <v>1</v>
      </c>
      <c r="FX53" s="187">
        <f t="shared" si="1539"/>
        <v>1</v>
      </c>
      <c r="FY53" s="187">
        <f t="shared" ref="FY53:GH54" si="1540">IF(AND($E53="PT",DD53&gt;0),$H53*$F53*12/2080,IFERROR((AH53/(1+$I53))/($G53/365*AH$4),0))</f>
        <v>1</v>
      </c>
      <c r="FZ53" s="187">
        <f t="shared" si="1540"/>
        <v>1</v>
      </c>
      <c r="GA53" s="187">
        <f t="shared" si="1540"/>
        <v>1</v>
      </c>
      <c r="GB53" s="187">
        <f t="shared" si="1540"/>
        <v>1</v>
      </c>
      <c r="GC53" s="187">
        <f t="shared" si="1540"/>
        <v>1</v>
      </c>
      <c r="GD53" s="187">
        <f t="shared" si="1540"/>
        <v>1</v>
      </c>
      <c r="GE53" s="187">
        <f t="shared" si="1540"/>
        <v>1</v>
      </c>
      <c r="GF53" s="187">
        <f t="shared" si="1540"/>
        <v>1</v>
      </c>
      <c r="GG53" s="187">
        <f t="shared" si="1540"/>
        <v>1</v>
      </c>
      <c r="GH53" s="187">
        <f t="shared" si="1540"/>
        <v>1</v>
      </c>
      <c r="GI53" s="187">
        <f t="shared" ref="GI53:GR54" si="1541">IF(AND($E53="PT",DN53&gt;0),$H53*$F53*12/2080,IFERROR((AR53/(1+$I53))/($G53/365*AR$4),0))</f>
        <v>1</v>
      </c>
      <c r="GJ53" s="187">
        <f t="shared" si="1541"/>
        <v>1</v>
      </c>
      <c r="GK53" s="187">
        <f t="shared" si="1541"/>
        <v>1</v>
      </c>
      <c r="GL53" s="187">
        <f t="shared" si="1541"/>
        <v>1</v>
      </c>
      <c r="GM53" s="187">
        <f t="shared" si="1541"/>
        <v>1</v>
      </c>
      <c r="GN53" s="187">
        <f t="shared" si="1541"/>
        <v>1</v>
      </c>
      <c r="GO53" s="187">
        <f t="shared" si="1541"/>
        <v>1</v>
      </c>
      <c r="GP53" s="187">
        <f t="shared" si="1541"/>
        <v>1</v>
      </c>
      <c r="GQ53" s="187">
        <f t="shared" si="1541"/>
        <v>1</v>
      </c>
      <c r="GR53" s="187">
        <f t="shared" si="1541"/>
        <v>1</v>
      </c>
      <c r="GS53" s="187">
        <f t="shared" ref="GS53:HB54" si="1542">IF(AND($E53="PT",DX53&gt;0),$H53*$F53*12/2080,IFERROR((BB53/(1+$I53))/($G53/365*BB$4),0))</f>
        <v>1</v>
      </c>
      <c r="GT53" s="187">
        <f t="shared" si="1542"/>
        <v>1</v>
      </c>
      <c r="GU53" s="187">
        <f t="shared" si="1542"/>
        <v>1</v>
      </c>
      <c r="GV53" s="187">
        <f t="shared" si="1542"/>
        <v>1</v>
      </c>
      <c r="GW53" s="187">
        <f t="shared" si="1542"/>
        <v>1</v>
      </c>
      <c r="GX53" s="187">
        <f t="shared" si="1542"/>
        <v>1</v>
      </c>
      <c r="GY53" s="187">
        <f t="shared" si="1542"/>
        <v>1</v>
      </c>
      <c r="GZ53" s="187">
        <f t="shared" si="1542"/>
        <v>1</v>
      </c>
      <c r="HA53" s="187">
        <f t="shared" si="1542"/>
        <v>0</v>
      </c>
      <c r="HB53" s="187">
        <f t="shared" si="1542"/>
        <v>0</v>
      </c>
      <c r="HC53" s="187">
        <f t="shared" ref="HC53:HL54" si="1543">IF(AND($E53="PT",EH53&gt;0),$H53*$F53*12/2080,IFERROR((BL53/(1+$I53))/($G53/365*BL$4),0))</f>
        <v>0</v>
      </c>
      <c r="HD53" s="187">
        <f t="shared" si="1543"/>
        <v>0</v>
      </c>
      <c r="HE53" s="187">
        <f t="shared" si="1543"/>
        <v>0</v>
      </c>
      <c r="HF53" s="187">
        <f t="shared" si="1543"/>
        <v>0</v>
      </c>
      <c r="HG53" s="187">
        <f t="shared" si="1543"/>
        <v>0</v>
      </c>
      <c r="HH53" s="187">
        <f t="shared" si="1543"/>
        <v>0</v>
      </c>
      <c r="HI53" s="187">
        <f t="shared" si="1543"/>
        <v>0</v>
      </c>
      <c r="HJ53" s="187">
        <f t="shared" si="1543"/>
        <v>0</v>
      </c>
      <c r="HK53" s="187">
        <f t="shared" si="1543"/>
        <v>0</v>
      </c>
      <c r="HL53" s="187">
        <f t="shared" si="1543"/>
        <v>0</v>
      </c>
      <c r="HM53" s="187">
        <f t="shared" ref="HM53:HV54" si="1544">IF(AND($E53="PT",ER53&gt;0),$H53*$F53*12/2080,IFERROR((BV53/(1+$I53))/($G53/365*BV$4),0))</f>
        <v>0</v>
      </c>
      <c r="HN53" s="187">
        <f t="shared" si="1544"/>
        <v>0</v>
      </c>
      <c r="HO53" s="187">
        <f t="shared" si="1544"/>
        <v>0</v>
      </c>
      <c r="HP53" s="187">
        <f t="shared" si="1544"/>
        <v>0</v>
      </c>
      <c r="HQ53" s="187">
        <f t="shared" si="1544"/>
        <v>0</v>
      </c>
      <c r="HR53" s="187">
        <f t="shared" si="1544"/>
        <v>0</v>
      </c>
      <c r="HS53" s="187">
        <f t="shared" si="1544"/>
        <v>0</v>
      </c>
      <c r="HT53" s="187">
        <f t="shared" si="1544"/>
        <v>0</v>
      </c>
      <c r="HU53" s="187">
        <f t="shared" si="1544"/>
        <v>0</v>
      </c>
      <c r="HV53" s="187">
        <f t="shared" si="1544"/>
        <v>0</v>
      </c>
      <c r="HW53" s="187">
        <f t="shared" ref="HW53:HX54" si="1545">IF(AND($E53="PT",FB53&gt;0),$H53*$F53*12/2080,IFERROR((CF53/(1+$I53))/($G53/365*CF$4),0))</f>
        <v>0</v>
      </c>
      <c r="HX53" s="187">
        <f t="shared" si="1545"/>
        <v>0</v>
      </c>
      <c r="HY53" s="187"/>
      <c r="IB53" s="188">
        <f t="shared" si="1460"/>
        <v>85</v>
      </c>
      <c r="IC53" s="188">
        <f t="shared" si="1461"/>
        <v>85</v>
      </c>
      <c r="ID53" s="188">
        <f t="shared" si="1462"/>
        <v>85</v>
      </c>
      <c r="IE53" s="188">
        <f t="shared" si="1463"/>
        <v>85</v>
      </c>
      <c r="IF53" s="188">
        <f t="shared" si="1464"/>
        <v>85</v>
      </c>
      <c r="IG53" s="188">
        <f t="shared" si="1465"/>
        <v>85</v>
      </c>
      <c r="IH53" s="188">
        <f t="shared" si="1466"/>
        <v>85</v>
      </c>
      <c r="II53" s="188">
        <f t="shared" si="1467"/>
        <v>85</v>
      </c>
      <c r="IJ53" s="188">
        <f t="shared" si="1468"/>
        <v>85</v>
      </c>
      <c r="IK53" s="188">
        <f t="shared" si="1469"/>
        <v>85</v>
      </c>
      <c r="IL53" s="188">
        <f t="shared" si="1470"/>
        <v>85</v>
      </c>
      <c r="IM53" s="188">
        <f t="shared" si="1471"/>
        <v>85</v>
      </c>
      <c r="IN53" s="188">
        <f t="shared" si="1472"/>
        <v>85</v>
      </c>
      <c r="IO53" s="188">
        <f t="shared" si="1473"/>
        <v>85</v>
      </c>
      <c r="IP53" s="188">
        <f t="shared" si="1474"/>
        <v>85</v>
      </c>
      <c r="IQ53" s="188">
        <f t="shared" si="1475"/>
        <v>85</v>
      </c>
      <c r="IR53" s="188">
        <f t="shared" si="1476"/>
        <v>85</v>
      </c>
      <c r="IS53" s="188">
        <f t="shared" si="1477"/>
        <v>85</v>
      </c>
      <c r="IT53" s="188">
        <f t="shared" si="1478"/>
        <v>85</v>
      </c>
      <c r="IU53" s="188">
        <f t="shared" si="1479"/>
        <v>85</v>
      </c>
      <c r="IV53" s="188">
        <f t="shared" si="1480"/>
        <v>85</v>
      </c>
      <c r="IW53" s="188">
        <f t="shared" si="1481"/>
        <v>85</v>
      </c>
      <c r="IX53" s="188">
        <f t="shared" si="1482"/>
        <v>85</v>
      </c>
      <c r="IY53" s="188">
        <f t="shared" si="1483"/>
        <v>85</v>
      </c>
      <c r="IZ53" s="188">
        <f t="shared" si="1484"/>
        <v>85</v>
      </c>
      <c r="JA53" s="188">
        <f t="shared" si="1485"/>
        <v>85</v>
      </c>
      <c r="JB53" s="188">
        <f t="shared" si="1486"/>
        <v>85</v>
      </c>
      <c r="JC53" s="188">
        <f t="shared" si="1487"/>
        <v>85</v>
      </c>
      <c r="JD53" s="188">
        <f t="shared" si="1488"/>
        <v>85</v>
      </c>
      <c r="JE53" s="188">
        <f t="shared" si="1489"/>
        <v>85</v>
      </c>
      <c r="JF53" s="188">
        <f t="shared" si="1490"/>
        <v>85</v>
      </c>
      <c r="JG53" s="188">
        <f t="shared" si="1491"/>
        <v>85</v>
      </c>
      <c r="JH53" s="188">
        <f t="shared" si="1492"/>
        <v>85</v>
      </c>
      <c r="JI53" s="188">
        <f t="shared" si="1493"/>
        <v>85</v>
      </c>
      <c r="JJ53" s="188">
        <f t="shared" si="1494"/>
        <v>85</v>
      </c>
      <c r="JK53" s="188">
        <f t="shared" si="1495"/>
        <v>85</v>
      </c>
      <c r="JL53" s="188">
        <f t="shared" si="1496"/>
        <v>85</v>
      </c>
      <c r="JM53" s="188">
        <f t="shared" si="1497"/>
        <v>85</v>
      </c>
      <c r="JN53" s="188">
        <f t="shared" si="1498"/>
        <v>85</v>
      </c>
      <c r="JO53" s="188">
        <f t="shared" si="1499"/>
        <v>85</v>
      </c>
      <c r="JP53" s="188">
        <f t="shared" si="1500"/>
        <v>85</v>
      </c>
      <c r="JQ53" s="188">
        <f t="shared" si="1501"/>
        <v>85</v>
      </c>
      <c r="JR53" s="188">
        <f t="shared" si="1502"/>
        <v>85</v>
      </c>
      <c r="JS53" s="188">
        <f t="shared" si="1503"/>
        <v>85</v>
      </c>
      <c r="JT53" s="188">
        <f t="shared" si="1504"/>
        <v>85</v>
      </c>
      <c r="JU53" s="188">
        <f t="shared" si="1505"/>
        <v>85</v>
      </c>
      <c r="JV53" s="188">
        <f t="shared" si="1506"/>
        <v>85</v>
      </c>
      <c r="JW53" s="188">
        <f t="shared" si="1507"/>
        <v>85</v>
      </c>
      <c r="JX53" s="188">
        <f t="shared" si="1508"/>
        <v>0</v>
      </c>
      <c r="JY53" s="188">
        <f t="shared" si="1509"/>
        <v>0</v>
      </c>
      <c r="JZ53" s="188">
        <f t="shared" si="1510"/>
        <v>0</v>
      </c>
      <c r="KA53" s="188">
        <f t="shared" si="1511"/>
        <v>0</v>
      </c>
      <c r="KB53" s="188">
        <f t="shared" si="1512"/>
        <v>0</v>
      </c>
      <c r="KC53" s="188">
        <f t="shared" si="1513"/>
        <v>0</v>
      </c>
      <c r="KD53" s="188">
        <f t="shared" si="1514"/>
        <v>0</v>
      </c>
      <c r="KE53" s="188">
        <f t="shared" si="1515"/>
        <v>0</v>
      </c>
      <c r="KF53" s="188">
        <f t="shared" si="1516"/>
        <v>0</v>
      </c>
      <c r="KG53" s="188">
        <f t="shared" si="1517"/>
        <v>0</v>
      </c>
      <c r="KH53" s="188">
        <f t="shared" si="1518"/>
        <v>0</v>
      </c>
      <c r="KI53" s="188">
        <f t="shared" si="1519"/>
        <v>0</v>
      </c>
      <c r="KJ53" s="188">
        <f t="shared" si="1520"/>
        <v>0</v>
      </c>
      <c r="KK53" s="188">
        <f t="shared" si="1521"/>
        <v>0</v>
      </c>
      <c r="KL53" s="188">
        <f t="shared" si="1522"/>
        <v>0</v>
      </c>
      <c r="KM53" s="188">
        <f t="shared" si="1523"/>
        <v>0</v>
      </c>
      <c r="KN53" s="188">
        <f t="shared" si="1524"/>
        <v>0</v>
      </c>
      <c r="KO53" s="188">
        <f t="shared" si="1525"/>
        <v>0</v>
      </c>
      <c r="KP53" s="188">
        <f t="shared" si="1526"/>
        <v>0</v>
      </c>
      <c r="KQ53" s="188">
        <f t="shared" si="1527"/>
        <v>0</v>
      </c>
      <c r="KR53" s="188">
        <f t="shared" si="1528"/>
        <v>0</v>
      </c>
      <c r="KS53" s="188">
        <f t="shared" si="1529"/>
        <v>0</v>
      </c>
      <c r="KT53" s="188">
        <f t="shared" si="1530"/>
        <v>0</v>
      </c>
      <c r="KU53" s="188">
        <f t="shared" si="1531"/>
        <v>0</v>
      </c>
    </row>
    <row r="54" spans="1:307" s="95" customFormat="1" ht="15.6" x14ac:dyDescent="0.3">
      <c r="A54" s="157" t="s">
        <v>87</v>
      </c>
      <c r="B54" s="112" t="s">
        <v>659</v>
      </c>
      <c r="C54" s="112" t="s">
        <v>674</v>
      </c>
      <c r="D54" s="113"/>
      <c r="E54" s="113" t="s">
        <v>118</v>
      </c>
      <c r="F54" s="113">
        <v>1</v>
      </c>
      <c r="G54" s="114">
        <v>67600</v>
      </c>
      <c r="H54" s="115"/>
      <c r="I54" s="116">
        <v>0.107</v>
      </c>
      <c r="J54" s="114">
        <v>85</v>
      </c>
      <c r="K54" s="117">
        <v>44615</v>
      </c>
      <c r="L54" s="118">
        <v>46022</v>
      </c>
      <c r="M54" s="119"/>
      <c r="N54" s="186">
        <f t="shared" si="1532"/>
        <v>0</v>
      </c>
      <c r="O54" s="186">
        <f t="shared" si="1532"/>
        <v>1230.1347945205478</v>
      </c>
      <c r="P54" s="186">
        <f t="shared" si="1532"/>
        <v>6355.6964383561644</v>
      </c>
      <c r="Q54" s="186">
        <f t="shared" si="1532"/>
        <v>6150.673972602739</v>
      </c>
      <c r="R54" s="186">
        <f t="shared" si="1532"/>
        <v>6355.6964383561644</v>
      </c>
      <c r="S54" s="186">
        <f t="shared" si="1532"/>
        <v>6150.673972602739</v>
      </c>
      <c r="T54" s="186">
        <f t="shared" si="1532"/>
        <v>6355.6964383561644</v>
      </c>
      <c r="U54" s="186">
        <f t="shared" si="1532"/>
        <v>6355.6964383561644</v>
      </c>
      <c r="V54" s="186">
        <f t="shared" si="1532"/>
        <v>6150.673972602739</v>
      </c>
      <c r="W54" s="186">
        <f t="shared" si="1532"/>
        <v>6355.6964383561644</v>
      </c>
      <c r="X54" s="186">
        <f t="shared" si="1533"/>
        <v>6150.673972602739</v>
      </c>
      <c r="Y54" s="186">
        <f t="shared" si="1533"/>
        <v>6355.6964383561644</v>
      </c>
      <c r="Z54" s="186">
        <f t="shared" si="1533"/>
        <v>6355.6964383561644</v>
      </c>
      <c r="AA54" s="186">
        <f t="shared" si="1533"/>
        <v>5740.62904109589</v>
      </c>
      <c r="AB54" s="186">
        <f t="shared" si="1533"/>
        <v>6355.6964383561644</v>
      </c>
      <c r="AC54" s="186">
        <f t="shared" si="1533"/>
        <v>6150.673972602739</v>
      </c>
      <c r="AD54" s="186">
        <f t="shared" si="1533"/>
        <v>6355.6964383561644</v>
      </c>
      <c r="AE54" s="186">
        <f t="shared" si="1533"/>
        <v>6150.673972602739</v>
      </c>
      <c r="AF54" s="186">
        <f t="shared" si="1533"/>
        <v>6355.6964383561644</v>
      </c>
      <c r="AG54" s="186">
        <f t="shared" si="1533"/>
        <v>6355.6964383561644</v>
      </c>
      <c r="AH54" s="186">
        <f t="shared" si="1534"/>
        <v>6150.673972602739</v>
      </c>
      <c r="AI54" s="186">
        <f t="shared" si="1534"/>
        <v>6355.6964383561644</v>
      </c>
      <c r="AJ54" s="186">
        <f t="shared" si="1534"/>
        <v>6150.673972602739</v>
      </c>
      <c r="AK54" s="186">
        <f t="shared" si="1534"/>
        <v>6355.6964383561644</v>
      </c>
      <c r="AL54" s="186">
        <f t="shared" si="1534"/>
        <v>6355.6964383561644</v>
      </c>
      <c r="AM54" s="186">
        <f t="shared" si="1534"/>
        <v>5945.6515068493154</v>
      </c>
      <c r="AN54" s="186">
        <f t="shared" si="1534"/>
        <v>6355.6964383561644</v>
      </c>
      <c r="AO54" s="186">
        <f t="shared" si="1534"/>
        <v>6150.673972602739</v>
      </c>
      <c r="AP54" s="186">
        <f t="shared" si="1534"/>
        <v>6355.6964383561644</v>
      </c>
      <c r="AQ54" s="186">
        <f t="shared" si="1534"/>
        <v>6150.673972602739</v>
      </c>
      <c r="AR54" s="186">
        <f t="shared" si="1535"/>
        <v>6355.6964383561644</v>
      </c>
      <c r="AS54" s="186">
        <f t="shared" si="1535"/>
        <v>6355.6964383561644</v>
      </c>
      <c r="AT54" s="186">
        <f t="shared" si="1535"/>
        <v>6150.673972602739</v>
      </c>
      <c r="AU54" s="186">
        <f t="shared" si="1535"/>
        <v>6355.6964383561644</v>
      </c>
      <c r="AV54" s="186">
        <f t="shared" si="1535"/>
        <v>6150.673972602739</v>
      </c>
      <c r="AW54" s="186">
        <f t="shared" si="1535"/>
        <v>6355.6964383561644</v>
      </c>
      <c r="AX54" s="186">
        <f t="shared" si="1535"/>
        <v>6355.6964383561644</v>
      </c>
      <c r="AY54" s="186">
        <f t="shared" si="1535"/>
        <v>5740.62904109589</v>
      </c>
      <c r="AZ54" s="186">
        <f t="shared" si="1535"/>
        <v>6355.6964383561644</v>
      </c>
      <c r="BA54" s="186">
        <f t="shared" si="1535"/>
        <v>6150.673972602739</v>
      </c>
      <c r="BB54" s="186">
        <f t="shared" si="1093"/>
        <v>6355.6964383561644</v>
      </c>
      <c r="BC54" s="186">
        <f t="shared" si="1093"/>
        <v>6150.673972602739</v>
      </c>
      <c r="BD54" s="186">
        <f t="shared" si="1093"/>
        <v>6355.6964383561644</v>
      </c>
      <c r="BE54" s="186">
        <f t="shared" si="1093"/>
        <v>6355.6964383561644</v>
      </c>
      <c r="BF54" s="186">
        <f t="shared" si="1093"/>
        <v>6150.673972602739</v>
      </c>
      <c r="BG54" s="186">
        <f t="shared" si="1093"/>
        <v>6355.6964383561644</v>
      </c>
      <c r="BH54" s="186">
        <f t="shared" si="1094"/>
        <v>6150.673972602739</v>
      </c>
      <c r="BI54" s="186">
        <f t="shared" si="655"/>
        <v>6355.6964383561644</v>
      </c>
      <c r="BJ54" s="186">
        <f t="shared" si="1536"/>
        <v>0</v>
      </c>
      <c r="BK54" s="186">
        <f t="shared" si="1536"/>
        <v>0</v>
      </c>
      <c r="BL54" s="186">
        <f t="shared" si="1536"/>
        <v>0</v>
      </c>
      <c r="BM54" s="186">
        <f t="shared" si="1536"/>
        <v>0</v>
      </c>
      <c r="BN54" s="186">
        <f t="shared" si="1536"/>
        <v>0</v>
      </c>
      <c r="BO54" s="186">
        <f t="shared" si="1536"/>
        <v>0</v>
      </c>
      <c r="BP54" s="186">
        <f t="shared" si="1536"/>
        <v>0</v>
      </c>
      <c r="BQ54" s="186">
        <f t="shared" si="1536"/>
        <v>0</v>
      </c>
      <c r="BR54" s="186">
        <f t="shared" si="1536"/>
        <v>0</v>
      </c>
      <c r="BS54" s="186">
        <f t="shared" si="1536"/>
        <v>0</v>
      </c>
      <c r="BT54" s="186">
        <f t="shared" si="1537"/>
        <v>0</v>
      </c>
      <c r="BU54" s="186">
        <f t="shared" si="1537"/>
        <v>0</v>
      </c>
      <c r="BV54" s="186">
        <f t="shared" si="1537"/>
        <v>0</v>
      </c>
      <c r="BW54" s="186">
        <f t="shared" si="1537"/>
        <v>0</v>
      </c>
      <c r="BX54" s="186">
        <f t="shared" si="1537"/>
        <v>0</v>
      </c>
      <c r="BY54" s="186">
        <f t="shared" si="1537"/>
        <v>0</v>
      </c>
      <c r="BZ54" s="186">
        <f t="shared" si="1537"/>
        <v>0</v>
      </c>
      <c r="CA54" s="186">
        <f t="shared" si="1537"/>
        <v>0</v>
      </c>
      <c r="CB54" s="186">
        <f t="shared" si="1537"/>
        <v>0</v>
      </c>
      <c r="CC54" s="186">
        <f t="shared" si="1537"/>
        <v>0</v>
      </c>
      <c r="CD54" s="186">
        <f t="shared" si="1537"/>
        <v>0</v>
      </c>
      <c r="CE54" s="186">
        <f t="shared" si="1537"/>
        <v>0</v>
      </c>
      <c r="CF54" s="186">
        <f t="shared" si="1537"/>
        <v>0</v>
      </c>
      <c r="CG54" s="186">
        <f t="shared" si="1537"/>
        <v>0</v>
      </c>
      <c r="CH54" s="186"/>
      <c r="CJ54" s="186">
        <f t="shared" ref="CJ54" si="1546">IF(N54&gt;0,$F54,0)</f>
        <v>0</v>
      </c>
      <c r="CK54" s="186">
        <f t="shared" ref="CK54" si="1547">IF(O54&gt;0,$F54,0)</f>
        <v>1</v>
      </c>
      <c r="CL54" s="186">
        <f t="shared" ref="CL54" si="1548">IF(P54&gt;0,$F54,0)</f>
        <v>1</v>
      </c>
      <c r="CM54" s="186">
        <f t="shared" ref="CM54" si="1549">IF(Q54&gt;0,$F54,0)</f>
        <v>1</v>
      </c>
      <c r="CN54" s="186">
        <f t="shared" ref="CN54" si="1550">IF(R54&gt;0,$F54,0)</f>
        <v>1</v>
      </c>
      <c r="CO54" s="186">
        <f t="shared" ref="CO54" si="1551">IF(S54&gt;0,$F54,0)</f>
        <v>1</v>
      </c>
      <c r="CP54" s="186">
        <f t="shared" ref="CP54" si="1552">IF(T54&gt;0,$F54,0)</f>
        <v>1</v>
      </c>
      <c r="CQ54" s="186">
        <f t="shared" ref="CQ54" si="1553">IF(U54&gt;0,$F54,0)</f>
        <v>1</v>
      </c>
      <c r="CR54" s="186">
        <f t="shared" ref="CR54" si="1554">IF(V54&gt;0,$F54,0)</f>
        <v>1</v>
      </c>
      <c r="CS54" s="186">
        <f t="shared" ref="CS54" si="1555">IF(W54&gt;0,$F54,0)</f>
        <v>1</v>
      </c>
      <c r="CT54" s="186">
        <f t="shared" ref="CT54" si="1556">IF(X54&gt;0,$F54,0)</f>
        <v>1</v>
      </c>
      <c r="CU54" s="186">
        <f t="shared" ref="CU54" si="1557">IF(Y54&gt;0,$F54,0)</f>
        <v>1</v>
      </c>
      <c r="CV54" s="186">
        <f t="shared" ref="CV54" si="1558">IF(Z54&gt;0,$F54,0)</f>
        <v>1</v>
      </c>
      <c r="CW54" s="186">
        <f t="shared" ref="CW54" si="1559">IF(AA54&gt;0,$F54,0)</f>
        <v>1</v>
      </c>
      <c r="CX54" s="186">
        <f t="shared" ref="CX54" si="1560">IF(AB54&gt;0,$F54,0)</f>
        <v>1</v>
      </c>
      <c r="CY54" s="186">
        <f t="shared" ref="CY54" si="1561">IF(AC54&gt;0,$F54,0)</f>
        <v>1</v>
      </c>
      <c r="CZ54" s="186">
        <f t="shared" ref="CZ54" si="1562">IF(AD54&gt;0,$F54,0)</f>
        <v>1</v>
      </c>
      <c r="DA54" s="186">
        <f t="shared" ref="DA54" si="1563">IF(AE54&gt;0,$F54,0)</f>
        <v>1</v>
      </c>
      <c r="DB54" s="186">
        <f t="shared" ref="DB54" si="1564">IF(AF54&gt;0,$F54,0)</f>
        <v>1</v>
      </c>
      <c r="DC54" s="186">
        <f t="shared" ref="DC54" si="1565">IF(AG54&gt;0,$F54,0)</f>
        <v>1</v>
      </c>
      <c r="DD54" s="186">
        <f t="shared" ref="DD54" si="1566">IF(AH54&gt;0,$F54,0)</f>
        <v>1</v>
      </c>
      <c r="DE54" s="186">
        <f t="shared" ref="DE54" si="1567">IF(AI54&gt;0,$F54,0)</f>
        <v>1</v>
      </c>
      <c r="DF54" s="186">
        <f t="shared" ref="DF54" si="1568">IF(AJ54&gt;0,$F54,0)</f>
        <v>1</v>
      </c>
      <c r="DG54" s="186">
        <f t="shared" ref="DG54" si="1569">IF(AK54&gt;0,$F54,0)</f>
        <v>1</v>
      </c>
      <c r="DH54" s="186">
        <f t="shared" ref="DH54" si="1570">IF(AL54&gt;0,$F54,0)</f>
        <v>1</v>
      </c>
      <c r="DI54" s="186">
        <f t="shared" ref="DI54" si="1571">IF(AM54&gt;0,$F54,0)</f>
        <v>1</v>
      </c>
      <c r="DJ54" s="186">
        <f t="shared" ref="DJ54" si="1572">IF(AN54&gt;0,$F54,0)</f>
        <v>1</v>
      </c>
      <c r="DK54" s="186">
        <f t="shared" ref="DK54" si="1573">IF(AO54&gt;0,$F54,0)</f>
        <v>1</v>
      </c>
      <c r="DL54" s="186">
        <f t="shared" ref="DL54" si="1574">IF(AP54&gt;0,$F54,0)</f>
        <v>1</v>
      </c>
      <c r="DM54" s="186">
        <f t="shared" ref="DM54" si="1575">IF(AQ54&gt;0,$F54,0)</f>
        <v>1</v>
      </c>
      <c r="DN54" s="186">
        <f t="shared" ref="DN54" si="1576">IF(AR54&gt;0,$F54,0)</f>
        <v>1</v>
      </c>
      <c r="DO54" s="186">
        <f t="shared" ref="DO54" si="1577">IF(AS54&gt;0,$F54,0)</f>
        <v>1</v>
      </c>
      <c r="DP54" s="186">
        <f t="shared" ref="DP54" si="1578">IF(AT54&gt;0,$F54,0)</f>
        <v>1</v>
      </c>
      <c r="DQ54" s="186">
        <f t="shared" ref="DQ54" si="1579">IF(AU54&gt;0,$F54,0)</f>
        <v>1</v>
      </c>
      <c r="DR54" s="186">
        <f t="shared" ref="DR54" si="1580">IF(AV54&gt;0,$F54,0)</f>
        <v>1</v>
      </c>
      <c r="DS54" s="186">
        <f t="shared" ref="DS54" si="1581">IF(AW54&gt;0,$F54,0)</f>
        <v>1</v>
      </c>
      <c r="DT54" s="186">
        <f t="shared" ref="DT54" si="1582">IF(AX54&gt;0,$F54,0)</f>
        <v>1</v>
      </c>
      <c r="DU54" s="186">
        <f t="shared" ref="DU54" si="1583">IF(AY54&gt;0,$F54,0)</f>
        <v>1</v>
      </c>
      <c r="DV54" s="186">
        <f t="shared" ref="DV54" si="1584">IF(AZ54&gt;0,$F54,0)</f>
        <v>1</v>
      </c>
      <c r="DW54" s="186">
        <f t="shared" ref="DW54" si="1585">IF(BA54&gt;0,$F54,0)</f>
        <v>1</v>
      </c>
      <c r="DX54" s="186">
        <f t="shared" ref="DX54" si="1586">IF(BB54&gt;0,$F54,0)</f>
        <v>1</v>
      </c>
      <c r="DY54" s="186">
        <f t="shared" ref="DY54" si="1587">IF(BC54&gt;0,$F54,0)</f>
        <v>1</v>
      </c>
      <c r="DZ54" s="186">
        <f t="shared" ref="DZ54" si="1588">IF(BD54&gt;0,$F54,0)</f>
        <v>1</v>
      </c>
      <c r="EA54" s="186">
        <f t="shared" ref="EA54" si="1589">IF(BE54&gt;0,$F54,0)</f>
        <v>1</v>
      </c>
      <c r="EB54" s="186">
        <f t="shared" ref="EB54" si="1590">IF(BF54&gt;0,$F54,0)</f>
        <v>1</v>
      </c>
      <c r="EC54" s="186">
        <f t="shared" ref="EC54" si="1591">IF(BG54&gt;0,$F54,0)</f>
        <v>1</v>
      </c>
      <c r="ED54" s="186">
        <f t="shared" ref="ED54" si="1592">IF(BH54&gt;0,$F54,0)</f>
        <v>1</v>
      </c>
      <c r="EE54" s="186">
        <f t="shared" ref="EE54" si="1593">IF(BI54&gt;0,$F54,0)</f>
        <v>1</v>
      </c>
      <c r="EF54" s="186">
        <f t="shared" ref="EF54" si="1594">IF(BJ54&gt;0,$F54,0)</f>
        <v>0</v>
      </c>
      <c r="EG54" s="186">
        <f t="shared" ref="EG54" si="1595">IF(BK54&gt;0,$F54,0)</f>
        <v>0</v>
      </c>
      <c r="EH54" s="186">
        <f t="shared" ref="EH54" si="1596">IF(BL54&gt;0,$F54,0)</f>
        <v>0</v>
      </c>
      <c r="EI54" s="186">
        <f t="shared" ref="EI54" si="1597">IF(BM54&gt;0,$F54,0)</f>
        <v>0</v>
      </c>
      <c r="EJ54" s="186">
        <f t="shared" ref="EJ54" si="1598">IF(BN54&gt;0,$F54,0)</f>
        <v>0</v>
      </c>
      <c r="EK54" s="186">
        <f t="shared" ref="EK54" si="1599">IF(BO54&gt;0,$F54,0)</f>
        <v>0</v>
      </c>
      <c r="EL54" s="186">
        <f t="shared" ref="EL54" si="1600">IF(BP54&gt;0,$F54,0)</f>
        <v>0</v>
      </c>
      <c r="EM54" s="186">
        <f t="shared" ref="EM54" si="1601">IF(BQ54&gt;0,$F54,0)</f>
        <v>0</v>
      </c>
      <c r="EN54" s="186">
        <f t="shared" ref="EN54" si="1602">IF(BR54&gt;0,$F54,0)</f>
        <v>0</v>
      </c>
      <c r="EO54" s="186">
        <f t="shared" ref="EO54" si="1603">IF(BS54&gt;0,$F54,0)</f>
        <v>0</v>
      </c>
      <c r="EP54" s="186">
        <f t="shared" ref="EP54" si="1604">IF(BT54&gt;0,$F54,0)</f>
        <v>0</v>
      </c>
      <c r="EQ54" s="186">
        <f t="shared" ref="EQ54" si="1605">IF(BU54&gt;0,$F54,0)</f>
        <v>0</v>
      </c>
      <c r="ER54" s="186">
        <f t="shared" ref="ER54" si="1606">IF(BV54&gt;0,$F54,0)</f>
        <v>0</v>
      </c>
      <c r="ES54" s="186">
        <f t="shared" ref="ES54" si="1607">IF(BW54&gt;0,$F54,0)</f>
        <v>0</v>
      </c>
      <c r="ET54" s="186">
        <f t="shared" ref="ET54" si="1608">IF(BX54&gt;0,$F54,0)</f>
        <v>0</v>
      </c>
      <c r="EU54" s="186">
        <f t="shared" ref="EU54" si="1609">IF(BY54&gt;0,$F54,0)</f>
        <v>0</v>
      </c>
      <c r="EV54" s="186">
        <f t="shared" ref="EV54" si="1610">IF(BZ54&gt;0,$F54,0)</f>
        <v>0</v>
      </c>
      <c r="EW54" s="186">
        <f t="shared" ref="EW54" si="1611">IF(CA54&gt;0,$F54,0)</f>
        <v>0</v>
      </c>
      <c r="EX54" s="186">
        <f t="shared" ref="EX54" si="1612">IF(CB54&gt;0,$F54,0)</f>
        <v>0</v>
      </c>
      <c r="EY54" s="186">
        <f t="shared" ref="EY54" si="1613">IF(CC54&gt;0,$F54,0)</f>
        <v>0</v>
      </c>
      <c r="EZ54" s="186">
        <f t="shared" ref="EZ54" si="1614">IF(CD54&gt;0,$F54,0)</f>
        <v>0</v>
      </c>
      <c r="FA54" s="186">
        <f t="shared" ref="FA54" si="1615">IF(CE54&gt;0,$F54,0)</f>
        <v>0</v>
      </c>
      <c r="FB54" s="186">
        <f t="shared" ref="FB54" si="1616">IF(CF54&gt;0,$F54,0)</f>
        <v>0</v>
      </c>
      <c r="FC54" s="186">
        <f t="shared" ref="FC54" si="1617">IF(CG54&gt;0,$F54,0)</f>
        <v>0</v>
      </c>
      <c r="FE54" s="187">
        <f t="shared" si="1538"/>
        <v>0</v>
      </c>
      <c r="FF54" s="187">
        <f t="shared" si="1538"/>
        <v>0.21428571428571425</v>
      </c>
      <c r="FG54" s="187">
        <f t="shared" si="1538"/>
        <v>1</v>
      </c>
      <c r="FH54" s="187">
        <f t="shared" si="1538"/>
        <v>1</v>
      </c>
      <c r="FI54" s="187">
        <f t="shared" si="1538"/>
        <v>1</v>
      </c>
      <c r="FJ54" s="187">
        <f t="shared" si="1538"/>
        <v>1</v>
      </c>
      <c r="FK54" s="187">
        <f t="shared" si="1538"/>
        <v>1</v>
      </c>
      <c r="FL54" s="187">
        <f t="shared" si="1538"/>
        <v>1</v>
      </c>
      <c r="FM54" s="187">
        <f t="shared" si="1538"/>
        <v>1</v>
      </c>
      <c r="FN54" s="187">
        <f t="shared" si="1538"/>
        <v>1</v>
      </c>
      <c r="FO54" s="187">
        <f t="shared" si="1539"/>
        <v>1</v>
      </c>
      <c r="FP54" s="187">
        <f t="shared" si="1539"/>
        <v>1</v>
      </c>
      <c r="FQ54" s="187">
        <f t="shared" si="1539"/>
        <v>1</v>
      </c>
      <c r="FR54" s="187">
        <f t="shared" si="1539"/>
        <v>1</v>
      </c>
      <c r="FS54" s="187">
        <f t="shared" si="1539"/>
        <v>1</v>
      </c>
      <c r="FT54" s="187">
        <f t="shared" si="1539"/>
        <v>1</v>
      </c>
      <c r="FU54" s="187">
        <f t="shared" si="1539"/>
        <v>1</v>
      </c>
      <c r="FV54" s="187">
        <f t="shared" si="1539"/>
        <v>1</v>
      </c>
      <c r="FW54" s="187">
        <f t="shared" si="1539"/>
        <v>1</v>
      </c>
      <c r="FX54" s="187">
        <f t="shared" si="1539"/>
        <v>1</v>
      </c>
      <c r="FY54" s="187">
        <f t="shared" si="1540"/>
        <v>1</v>
      </c>
      <c r="FZ54" s="187">
        <f t="shared" si="1540"/>
        <v>1</v>
      </c>
      <c r="GA54" s="187">
        <f t="shared" si="1540"/>
        <v>1</v>
      </c>
      <c r="GB54" s="187">
        <f t="shared" si="1540"/>
        <v>1</v>
      </c>
      <c r="GC54" s="187">
        <f t="shared" si="1540"/>
        <v>1</v>
      </c>
      <c r="GD54" s="187">
        <f t="shared" si="1540"/>
        <v>1.0000000000000002</v>
      </c>
      <c r="GE54" s="187">
        <f t="shared" si="1540"/>
        <v>1</v>
      </c>
      <c r="GF54" s="187">
        <f t="shared" si="1540"/>
        <v>1</v>
      </c>
      <c r="GG54" s="187">
        <f t="shared" si="1540"/>
        <v>1</v>
      </c>
      <c r="GH54" s="187">
        <f t="shared" si="1540"/>
        <v>1</v>
      </c>
      <c r="GI54" s="187">
        <f t="shared" si="1541"/>
        <v>1</v>
      </c>
      <c r="GJ54" s="187">
        <f t="shared" si="1541"/>
        <v>1</v>
      </c>
      <c r="GK54" s="187">
        <f t="shared" si="1541"/>
        <v>1</v>
      </c>
      <c r="GL54" s="187">
        <f t="shared" si="1541"/>
        <v>1</v>
      </c>
      <c r="GM54" s="187">
        <f t="shared" si="1541"/>
        <v>1</v>
      </c>
      <c r="GN54" s="187">
        <f t="shared" si="1541"/>
        <v>1</v>
      </c>
      <c r="GO54" s="187">
        <f t="shared" si="1541"/>
        <v>1</v>
      </c>
      <c r="GP54" s="187">
        <f t="shared" si="1541"/>
        <v>1</v>
      </c>
      <c r="GQ54" s="187">
        <f t="shared" si="1541"/>
        <v>1</v>
      </c>
      <c r="GR54" s="187">
        <f t="shared" si="1541"/>
        <v>1</v>
      </c>
      <c r="GS54" s="187">
        <f t="shared" si="1542"/>
        <v>1</v>
      </c>
      <c r="GT54" s="187">
        <f t="shared" si="1542"/>
        <v>1</v>
      </c>
      <c r="GU54" s="187">
        <f t="shared" si="1542"/>
        <v>1</v>
      </c>
      <c r="GV54" s="187">
        <f t="shared" si="1542"/>
        <v>1</v>
      </c>
      <c r="GW54" s="187">
        <f t="shared" si="1542"/>
        <v>1</v>
      </c>
      <c r="GX54" s="187">
        <f t="shared" si="1542"/>
        <v>1</v>
      </c>
      <c r="GY54" s="187">
        <f t="shared" si="1542"/>
        <v>1</v>
      </c>
      <c r="GZ54" s="187">
        <f t="shared" si="1542"/>
        <v>1</v>
      </c>
      <c r="HA54" s="187">
        <f t="shared" si="1542"/>
        <v>0</v>
      </c>
      <c r="HB54" s="187">
        <f t="shared" si="1542"/>
        <v>0</v>
      </c>
      <c r="HC54" s="187">
        <f t="shared" si="1543"/>
        <v>0</v>
      </c>
      <c r="HD54" s="187">
        <f t="shared" si="1543"/>
        <v>0</v>
      </c>
      <c r="HE54" s="187">
        <f t="shared" si="1543"/>
        <v>0</v>
      </c>
      <c r="HF54" s="187">
        <f t="shared" si="1543"/>
        <v>0</v>
      </c>
      <c r="HG54" s="187">
        <f t="shared" si="1543"/>
        <v>0</v>
      </c>
      <c r="HH54" s="187">
        <f t="shared" si="1543"/>
        <v>0</v>
      </c>
      <c r="HI54" s="187">
        <f t="shared" si="1543"/>
        <v>0</v>
      </c>
      <c r="HJ54" s="187">
        <f t="shared" si="1543"/>
        <v>0</v>
      </c>
      <c r="HK54" s="187">
        <f t="shared" si="1543"/>
        <v>0</v>
      </c>
      <c r="HL54" s="187">
        <f t="shared" si="1543"/>
        <v>0</v>
      </c>
      <c r="HM54" s="187">
        <f t="shared" si="1544"/>
        <v>0</v>
      </c>
      <c r="HN54" s="187">
        <f t="shared" si="1544"/>
        <v>0</v>
      </c>
      <c r="HO54" s="187">
        <f t="shared" si="1544"/>
        <v>0</v>
      </c>
      <c r="HP54" s="187">
        <f t="shared" si="1544"/>
        <v>0</v>
      </c>
      <c r="HQ54" s="187">
        <f t="shared" si="1544"/>
        <v>0</v>
      </c>
      <c r="HR54" s="187">
        <f t="shared" si="1544"/>
        <v>0</v>
      </c>
      <c r="HS54" s="187">
        <f t="shared" si="1544"/>
        <v>0</v>
      </c>
      <c r="HT54" s="187">
        <f t="shared" si="1544"/>
        <v>0</v>
      </c>
      <c r="HU54" s="187">
        <f t="shared" si="1544"/>
        <v>0</v>
      </c>
      <c r="HV54" s="187">
        <f t="shared" si="1544"/>
        <v>0</v>
      </c>
      <c r="HW54" s="187">
        <f t="shared" si="1545"/>
        <v>0</v>
      </c>
      <c r="HX54" s="187">
        <f t="shared" si="1545"/>
        <v>0</v>
      </c>
      <c r="HY54" s="187"/>
      <c r="IB54" s="188">
        <f t="shared" ref="IB54" si="1618">IF(CJ54&gt;=1,CJ54*$J54,0)</f>
        <v>0</v>
      </c>
      <c r="IC54" s="188">
        <f t="shared" ref="IC54" si="1619">IF(CK54&gt;=1,CK54*$J54,0)</f>
        <v>85</v>
      </c>
      <c r="ID54" s="188">
        <f t="shared" ref="ID54" si="1620">IF(CL54&gt;=1,CL54*$J54,0)</f>
        <v>85</v>
      </c>
      <c r="IE54" s="188">
        <f t="shared" ref="IE54" si="1621">IF(CM54&gt;=1,CM54*$J54,0)</f>
        <v>85</v>
      </c>
      <c r="IF54" s="188">
        <f t="shared" ref="IF54" si="1622">IF(CN54&gt;=1,CN54*$J54,0)</f>
        <v>85</v>
      </c>
      <c r="IG54" s="188">
        <f t="shared" ref="IG54" si="1623">IF(CO54&gt;=1,CO54*$J54,0)</f>
        <v>85</v>
      </c>
      <c r="IH54" s="188">
        <f t="shared" ref="IH54" si="1624">IF(CP54&gt;=1,CP54*$J54,0)</f>
        <v>85</v>
      </c>
      <c r="II54" s="188">
        <f t="shared" ref="II54" si="1625">IF(CQ54&gt;=1,CQ54*$J54,0)</f>
        <v>85</v>
      </c>
      <c r="IJ54" s="188">
        <f t="shared" ref="IJ54" si="1626">IF(CR54&gt;=1,CR54*$J54,0)</f>
        <v>85</v>
      </c>
      <c r="IK54" s="188">
        <f t="shared" ref="IK54" si="1627">IF(CS54&gt;=1,CS54*$J54,0)</f>
        <v>85</v>
      </c>
      <c r="IL54" s="188">
        <f t="shared" ref="IL54" si="1628">IF(CT54&gt;=1,CT54*$J54,0)</f>
        <v>85</v>
      </c>
      <c r="IM54" s="188">
        <f t="shared" ref="IM54" si="1629">IF(CU54&gt;=1,CU54*$J54,0)</f>
        <v>85</v>
      </c>
      <c r="IN54" s="188">
        <f t="shared" ref="IN54" si="1630">IF(CV54&gt;=1,CV54*$J54,0)</f>
        <v>85</v>
      </c>
      <c r="IO54" s="188">
        <f t="shared" ref="IO54" si="1631">IF(CW54&gt;=1,CW54*$J54,0)</f>
        <v>85</v>
      </c>
      <c r="IP54" s="188">
        <f t="shared" ref="IP54" si="1632">IF(CX54&gt;=1,CX54*$J54,0)</f>
        <v>85</v>
      </c>
      <c r="IQ54" s="188">
        <f t="shared" ref="IQ54" si="1633">IF(CY54&gt;=1,CY54*$J54,0)</f>
        <v>85</v>
      </c>
      <c r="IR54" s="188">
        <f t="shared" ref="IR54" si="1634">IF(CZ54&gt;=1,CZ54*$J54,0)</f>
        <v>85</v>
      </c>
      <c r="IS54" s="188">
        <f t="shared" ref="IS54" si="1635">IF(DA54&gt;=1,DA54*$J54,0)</f>
        <v>85</v>
      </c>
      <c r="IT54" s="188">
        <f t="shared" ref="IT54" si="1636">IF(DB54&gt;=1,DB54*$J54,0)</f>
        <v>85</v>
      </c>
      <c r="IU54" s="188">
        <f t="shared" ref="IU54" si="1637">IF(DC54&gt;=1,DC54*$J54,0)</f>
        <v>85</v>
      </c>
      <c r="IV54" s="188">
        <f t="shared" ref="IV54" si="1638">IF(DD54&gt;=1,DD54*$J54,0)</f>
        <v>85</v>
      </c>
      <c r="IW54" s="188">
        <f t="shared" ref="IW54" si="1639">IF(DE54&gt;=1,DE54*$J54,0)</f>
        <v>85</v>
      </c>
      <c r="IX54" s="188">
        <f t="shared" ref="IX54" si="1640">IF(DF54&gt;=1,DF54*$J54,0)</f>
        <v>85</v>
      </c>
      <c r="IY54" s="188">
        <f t="shared" ref="IY54" si="1641">IF(DG54&gt;=1,DG54*$J54,0)</f>
        <v>85</v>
      </c>
      <c r="IZ54" s="188">
        <f t="shared" ref="IZ54" si="1642">IF(DH54&gt;=1,DH54*$J54,0)</f>
        <v>85</v>
      </c>
      <c r="JA54" s="188">
        <f t="shared" ref="JA54" si="1643">IF(DI54&gt;=1,DI54*$J54,0)</f>
        <v>85</v>
      </c>
      <c r="JB54" s="188">
        <f t="shared" ref="JB54" si="1644">IF(DJ54&gt;=1,DJ54*$J54,0)</f>
        <v>85</v>
      </c>
      <c r="JC54" s="188">
        <f t="shared" ref="JC54" si="1645">IF(DK54&gt;=1,DK54*$J54,0)</f>
        <v>85</v>
      </c>
      <c r="JD54" s="188">
        <f t="shared" ref="JD54" si="1646">IF(DL54&gt;=1,DL54*$J54,0)</f>
        <v>85</v>
      </c>
      <c r="JE54" s="188">
        <f t="shared" ref="JE54" si="1647">IF(DM54&gt;=1,DM54*$J54,0)</f>
        <v>85</v>
      </c>
      <c r="JF54" s="188">
        <f t="shared" ref="JF54" si="1648">IF(DN54&gt;=1,DN54*$J54,0)</f>
        <v>85</v>
      </c>
      <c r="JG54" s="188">
        <f t="shared" ref="JG54" si="1649">IF(DO54&gt;=1,DO54*$J54,0)</f>
        <v>85</v>
      </c>
      <c r="JH54" s="188">
        <f t="shared" ref="JH54" si="1650">IF(DP54&gt;=1,DP54*$J54,0)</f>
        <v>85</v>
      </c>
      <c r="JI54" s="188">
        <f t="shared" ref="JI54" si="1651">IF(DQ54&gt;=1,DQ54*$J54,0)</f>
        <v>85</v>
      </c>
      <c r="JJ54" s="188">
        <f t="shared" ref="JJ54" si="1652">IF(DR54&gt;=1,DR54*$J54,0)</f>
        <v>85</v>
      </c>
      <c r="JK54" s="188">
        <f t="shared" ref="JK54" si="1653">IF(DS54&gt;=1,DS54*$J54,0)</f>
        <v>85</v>
      </c>
      <c r="JL54" s="188">
        <f t="shared" ref="JL54" si="1654">IF(DT54&gt;=1,DT54*$J54,0)</f>
        <v>85</v>
      </c>
      <c r="JM54" s="188">
        <f t="shared" ref="JM54" si="1655">IF(DU54&gt;=1,DU54*$J54,0)</f>
        <v>85</v>
      </c>
      <c r="JN54" s="188">
        <f t="shared" ref="JN54" si="1656">IF(DV54&gt;=1,DV54*$J54,0)</f>
        <v>85</v>
      </c>
      <c r="JO54" s="188">
        <f t="shared" ref="JO54" si="1657">IF(DW54&gt;=1,DW54*$J54,0)</f>
        <v>85</v>
      </c>
      <c r="JP54" s="188">
        <f t="shared" ref="JP54" si="1658">IF(DX54&gt;=1,DX54*$J54,0)</f>
        <v>85</v>
      </c>
      <c r="JQ54" s="188">
        <f t="shared" ref="JQ54" si="1659">IF(DY54&gt;=1,DY54*$J54,0)</f>
        <v>85</v>
      </c>
      <c r="JR54" s="188">
        <f t="shared" ref="JR54" si="1660">IF(DZ54&gt;=1,DZ54*$J54,0)</f>
        <v>85</v>
      </c>
      <c r="JS54" s="188">
        <f t="shared" ref="JS54" si="1661">IF(EA54&gt;=1,EA54*$J54,0)</f>
        <v>85</v>
      </c>
      <c r="JT54" s="188">
        <f t="shared" ref="JT54" si="1662">IF(EB54&gt;=1,EB54*$J54,0)</f>
        <v>85</v>
      </c>
      <c r="JU54" s="188">
        <f t="shared" ref="JU54" si="1663">IF(EC54&gt;=1,EC54*$J54,0)</f>
        <v>85</v>
      </c>
      <c r="JV54" s="188">
        <f t="shared" ref="JV54" si="1664">IF(ED54&gt;=1,ED54*$J54,0)</f>
        <v>85</v>
      </c>
      <c r="JW54" s="188">
        <f t="shared" ref="JW54" si="1665">IF(EE54&gt;=1,EE54*$J54,0)</f>
        <v>85</v>
      </c>
      <c r="JX54" s="188">
        <f t="shared" ref="JX54" si="1666">IF(EF54&gt;=1,EF54*$J54,0)</f>
        <v>0</v>
      </c>
      <c r="JY54" s="188">
        <f t="shared" ref="JY54" si="1667">IF(EG54&gt;=1,EG54*$J54,0)</f>
        <v>0</v>
      </c>
      <c r="JZ54" s="188">
        <f t="shared" ref="JZ54" si="1668">IF(EH54&gt;=1,EH54*$J54,0)</f>
        <v>0</v>
      </c>
      <c r="KA54" s="188">
        <f t="shared" ref="KA54" si="1669">IF(EI54&gt;=1,EI54*$J54,0)</f>
        <v>0</v>
      </c>
      <c r="KB54" s="188">
        <f t="shared" ref="KB54" si="1670">IF(EJ54&gt;=1,EJ54*$J54,0)</f>
        <v>0</v>
      </c>
      <c r="KC54" s="188">
        <f t="shared" ref="KC54" si="1671">IF(EK54&gt;=1,EK54*$J54,0)</f>
        <v>0</v>
      </c>
      <c r="KD54" s="188">
        <f t="shared" ref="KD54" si="1672">IF(EL54&gt;=1,EL54*$J54,0)</f>
        <v>0</v>
      </c>
      <c r="KE54" s="188">
        <f t="shared" ref="KE54" si="1673">IF(EM54&gt;=1,EM54*$J54,0)</f>
        <v>0</v>
      </c>
      <c r="KF54" s="188">
        <f t="shared" ref="KF54" si="1674">IF(EN54&gt;=1,EN54*$J54,0)</f>
        <v>0</v>
      </c>
      <c r="KG54" s="188">
        <f t="shared" ref="KG54" si="1675">IF(EO54&gt;=1,EO54*$J54,0)</f>
        <v>0</v>
      </c>
      <c r="KH54" s="188">
        <f t="shared" ref="KH54" si="1676">IF(EP54&gt;=1,EP54*$J54,0)</f>
        <v>0</v>
      </c>
      <c r="KI54" s="188">
        <f t="shared" ref="KI54" si="1677">IF(EQ54&gt;=1,EQ54*$J54,0)</f>
        <v>0</v>
      </c>
      <c r="KJ54" s="188">
        <f t="shared" ref="KJ54" si="1678">IF(ER54&gt;=1,ER54*$J54,0)</f>
        <v>0</v>
      </c>
      <c r="KK54" s="188">
        <f t="shared" ref="KK54" si="1679">IF(ES54&gt;=1,ES54*$J54,0)</f>
        <v>0</v>
      </c>
      <c r="KL54" s="188">
        <f t="shared" ref="KL54" si="1680">IF(ET54&gt;=1,ET54*$J54,0)</f>
        <v>0</v>
      </c>
      <c r="KM54" s="188">
        <f t="shared" ref="KM54" si="1681">IF(EU54&gt;=1,EU54*$J54,0)</f>
        <v>0</v>
      </c>
      <c r="KN54" s="188">
        <f t="shared" ref="KN54" si="1682">IF(EV54&gt;=1,EV54*$J54,0)</f>
        <v>0</v>
      </c>
      <c r="KO54" s="188">
        <f t="shared" ref="KO54" si="1683">IF(EW54&gt;=1,EW54*$J54,0)</f>
        <v>0</v>
      </c>
      <c r="KP54" s="188">
        <f t="shared" ref="KP54" si="1684">IF(EX54&gt;=1,EX54*$J54,0)</f>
        <v>0</v>
      </c>
      <c r="KQ54" s="188">
        <f t="shared" ref="KQ54" si="1685">IF(EY54&gt;=1,EY54*$J54,0)</f>
        <v>0</v>
      </c>
      <c r="KR54" s="188">
        <f t="shared" ref="KR54" si="1686">IF(EZ54&gt;=1,EZ54*$J54,0)</f>
        <v>0</v>
      </c>
      <c r="KS54" s="188">
        <f t="shared" ref="KS54" si="1687">IF(FA54&gt;=1,FA54*$J54,0)</f>
        <v>0</v>
      </c>
      <c r="KT54" s="188">
        <f t="shared" ref="KT54" si="1688">IF(FB54&gt;=1,FB54*$J54,0)</f>
        <v>0</v>
      </c>
      <c r="KU54" s="188">
        <f t="shared" ref="KU54" si="1689">IF(FC54&gt;=1,FC54*$J54,0)</f>
        <v>0</v>
      </c>
    </row>
    <row r="55" spans="1:307" s="95" customFormat="1" ht="15.6" x14ac:dyDescent="0.3">
      <c r="A55" s="157" t="s">
        <v>87</v>
      </c>
      <c r="B55" s="112" t="s">
        <v>673</v>
      </c>
      <c r="C55" s="112" t="s">
        <v>674</v>
      </c>
      <c r="D55" s="113"/>
      <c r="E55" s="113" t="s">
        <v>118</v>
      </c>
      <c r="F55" s="113">
        <v>1</v>
      </c>
      <c r="G55" s="114">
        <v>57200</v>
      </c>
      <c r="H55" s="115"/>
      <c r="I55" s="116">
        <v>0.107</v>
      </c>
      <c r="J55" s="114">
        <v>85</v>
      </c>
      <c r="K55" s="117">
        <v>44790</v>
      </c>
      <c r="L55" s="118">
        <v>46022</v>
      </c>
      <c r="M55" s="119"/>
      <c r="N55" s="186">
        <f t="shared" si="1532"/>
        <v>0</v>
      </c>
      <c r="O55" s="186">
        <f t="shared" si="1532"/>
        <v>0</v>
      </c>
      <c r="P55" s="186">
        <f t="shared" si="1532"/>
        <v>0</v>
      </c>
      <c r="Q55" s="186">
        <f t="shared" si="1532"/>
        <v>0</v>
      </c>
      <c r="R55" s="186">
        <f t="shared" si="1532"/>
        <v>0</v>
      </c>
      <c r="S55" s="186">
        <f t="shared" si="1532"/>
        <v>0</v>
      </c>
      <c r="T55" s="186">
        <f t="shared" si="1532"/>
        <v>0</v>
      </c>
      <c r="U55" s="186">
        <f t="shared" si="1532"/>
        <v>2602.2082191780823</v>
      </c>
      <c r="V55" s="186">
        <f t="shared" si="1532"/>
        <v>5204.4164383561647</v>
      </c>
      <c r="W55" s="186">
        <f t="shared" si="1532"/>
        <v>5377.8969863013699</v>
      </c>
      <c r="X55" s="186">
        <f t="shared" si="1533"/>
        <v>5204.4164383561647</v>
      </c>
      <c r="Y55" s="186">
        <f t="shared" si="1533"/>
        <v>5377.8969863013699</v>
      </c>
      <c r="Z55" s="186">
        <f t="shared" si="1533"/>
        <v>5377.8969863013699</v>
      </c>
      <c r="AA55" s="186">
        <f t="shared" si="1533"/>
        <v>4857.4553424657533</v>
      </c>
      <c r="AB55" s="186">
        <f t="shared" si="1533"/>
        <v>5377.8969863013699</v>
      </c>
      <c r="AC55" s="186">
        <f t="shared" si="1533"/>
        <v>5204.4164383561647</v>
      </c>
      <c r="AD55" s="186">
        <f t="shared" si="1533"/>
        <v>5377.8969863013699</v>
      </c>
      <c r="AE55" s="186">
        <f t="shared" si="1533"/>
        <v>5204.4164383561647</v>
      </c>
      <c r="AF55" s="186">
        <f t="shared" si="1533"/>
        <v>5377.8969863013699</v>
      </c>
      <c r="AG55" s="186">
        <f t="shared" si="1533"/>
        <v>5377.8969863013699</v>
      </c>
      <c r="AH55" s="186">
        <f t="shared" si="1534"/>
        <v>5204.4164383561647</v>
      </c>
      <c r="AI55" s="186">
        <f t="shared" si="1534"/>
        <v>5377.8969863013699</v>
      </c>
      <c r="AJ55" s="186">
        <f t="shared" si="1534"/>
        <v>5204.4164383561647</v>
      </c>
      <c r="AK55" s="186">
        <f t="shared" si="1534"/>
        <v>5377.8969863013699</v>
      </c>
      <c r="AL55" s="186">
        <f t="shared" si="1534"/>
        <v>5377.8969863013699</v>
      </c>
      <c r="AM55" s="186">
        <f t="shared" si="1534"/>
        <v>5030.9358904109595</v>
      </c>
      <c r="AN55" s="186">
        <f t="shared" si="1534"/>
        <v>5377.8969863013699</v>
      </c>
      <c r="AO55" s="186">
        <f t="shared" si="1534"/>
        <v>5204.4164383561647</v>
      </c>
      <c r="AP55" s="186">
        <f t="shared" si="1534"/>
        <v>5377.8969863013699</v>
      </c>
      <c r="AQ55" s="186">
        <f t="shared" si="1534"/>
        <v>5204.4164383561647</v>
      </c>
      <c r="AR55" s="186">
        <f t="shared" si="1535"/>
        <v>5377.8969863013699</v>
      </c>
      <c r="AS55" s="186">
        <f t="shared" si="1535"/>
        <v>5377.8969863013699</v>
      </c>
      <c r="AT55" s="186">
        <f t="shared" si="1535"/>
        <v>5204.4164383561647</v>
      </c>
      <c r="AU55" s="186">
        <f t="shared" si="1535"/>
        <v>5377.8969863013699</v>
      </c>
      <c r="AV55" s="186">
        <f t="shared" si="1535"/>
        <v>5204.4164383561647</v>
      </c>
      <c r="AW55" s="186">
        <f t="shared" si="1535"/>
        <v>5377.8969863013699</v>
      </c>
      <c r="AX55" s="186">
        <f t="shared" si="1535"/>
        <v>5377.8969863013699</v>
      </c>
      <c r="AY55" s="186">
        <f t="shared" si="1535"/>
        <v>4857.4553424657533</v>
      </c>
      <c r="AZ55" s="186">
        <f t="shared" si="1535"/>
        <v>5377.8969863013699</v>
      </c>
      <c r="BA55" s="186">
        <f t="shared" si="1535"/>
        <v>5204.4164383561647</v>
      </c>
      <c r="BB55" s="186">
        <f t="shared" si="1093"/>
        <v>5377.8969863013699</v>
      </c>
      <c r="BC55" s="186">
        <f t="shared" si="1093"/>
        <v>5204.4164383561647</v>
      </c>
      <c r="BD55" s="186">
        <f t="shared" si="1093"/>
        <v>5377.8969863013699</v>
      </c>
      <c r="BE55" s="186">
        <f t="shared" si="1093"/>
        <v>5377.8969863013699</v>
      </c>
      <c r="BF55" s="186">
        <f t="shared" si="1093"/>
        <v>5204.4164383561647</v>
      </c>
      <c r="BG55" s="186">
        <f t="shared" ref="BB55:BG76" si="1690">IF($E55="PT",IF(AND($K55&lt;=BG$5,$L55&gt;BG$6),$G55*$H55*$F55,IF(AND($K55&gt;BG$5,$K55&lt;=BG$6),(BG$6-$K55+1)/BG$4*$G55*$F55*$H55,IF(AND($L55&gt;=BG$5,$L55&lt;=BG$6),($L55-BG$5+1)/BG$4*$G55*$F55*$H55,0)))*(1+$I55),IF(AND($K55&lt;=BG$5,$L55&gt;BG$6),BG$4/365*$G55*$F55,IF(AND($K55&gt;BG$5,$K55&lt;=BG$6),(BG$6-$K55+1)/365*$G55*$F55,IF(AND($L55&gt;=BG$5,$L55&lt;=BG$6),($L55-BG$5+1)/365*$G55*$F55,0)))*(1+$I55))</f>
        <v>5377.8969863013699</v>
      </c>
      <c r="BH55" s="186">
        <f t="shared" si="1094"/>
        <v>5204.4164383561647</v>
      </c>
      <c r="BI55" s="186">
        <f t="shared" si="655"/>
        <v>5377.8969863013699</v>
      </c>
      <c r="BJ55" s="186">
        <f t="shared" si="1536"/>
        <v>0</v>
      </c>
      <c r="BK55" s="186">
        <f t="shared" si="1536"/>
        <v>0</v>
      </c>
      <c r="BL55" s="186">
        <f t="shared" si="1536"/>
        <v>0</v>
      </c>
      <c r="BM55" s="186">
        <f t="shared" si="1536"/>
        <v>0</v>
      </c>
      <c r="BN55" s="186">
        <f t="shared" si="1536"/>
        <v>0</v>
      </c>
      <c r="BO55" s="186">
        <f t="shared" si="1536"/>
        <v>0</v>
      </c>
      <c r="BP55" s="186">
        <f t="shared" si="1536"/>
        <v>0</v>
      </c>
      <c r="BQ55" s="186">
        <f t="shared" si="1536"/>
        <v>0</v>
      </c>
      <c r="BR55" s="186">
        <f t="shared" si="1536"/>
        <v>0</v>
      </c>
      <c r="BS55" s="186">
        <f t="shared" si="1536"/>
        <v>0</v>
      </c>
      <c r="BT55" s="186">
        <f t="shared" si="1537"/>
        <v>0</v>
      </c>
      <c r="BU55" s="186">
        <f t="shared" si="1537"/>
        <v>0</v>
      </c>
      <c r="BV55" s="186">
        <f t="shared" si="1537"/>
        <v>0</v>
      </c>
      <c r="BW55" s="186">
        <f t="shared" si="1537"/>
        <v>0</v>
      </c>
      <c r="BX55" s="186">
        <f t="shared" si="1537"/>
        <v>0</v>
      </c>
      <c r="BY55" s="186">
        <f t="shared" si="1537"/>
        <v>0</v>
      </c>
      <c r="BZ55" s="186">
        <f t="shared" si="1537"/>
        <v>0</v>
      </c>
      <c r="CA55" s="186">
        <f t="shared" si="1537"/>
        <v>0</v>
      </c>
      <c r="CB55" s="186">
        <f t="shared" si="1537"/>
        <v>0</v>
      </c>
      <c r="CC55" s="186">
        <f t="shared" si="1537"/>
        <v>0</v>
      </c>
      <c r="CD55" s="186">
        <f t="shared" si="1537"/>
        <v>0</v>
      </c>
      <c r="CE55" s="186">
        <f t="shared" si="1537"/>
        <v>0</v>
      </c>
      <c r="CF55" s="186">
        <f t="shared" si="1537"/>
        <v>0</v>
      </c>
      <c r="CG55" s="186">
        <f t="shared" si="1537"/>
        <v>0</v>
      </c>
      <c r="CH55" s="186"/>
      <c r="CJ55" s="186">
        <f t="shared" ref="CJ55:CJ76" si="1691">IF(N55&gt;0,$F55,0)</f>
        <v>0</v>
      </c>
      <c r="CK55" s="186">
        <f t="shared" ref="CK55:CK76" si="1692">IF(O55&gt;0,$F55,0)</f>
        <v>0</v>
      </c>
      <c r="CL55" s="186">
        <f t="shared" ref="CL55:CL76" si="1693">IF(P55&gt;0,$F55,0)</f>
        <v>0</v>
      </c>
      <c r="CM55" s="186">
        <f t="shared" ref="CM55:CM76" si="1694">IF(Q55&gt;0,$F55,0)</f>
        <v>0</v>
      </c>
      <c r="CN55" s="186">
        <f t="shared" ref="CN55:CN76" si="1695">IF(R55&gt;0,$F55,0)</f>
        <v>0</v>
      </c>
      <c r="CO55" s="186">
        <f t="shared" ref="CO55:CO76" si="1696">IF(S55&gt;0,$F55,0)</f>
        <v>0</v>
      </c>
      <c r="CP55" s="186">
        <f t="shared" ref="CP55:CP76" si="1697">IF(T55&gt;0,$F55,0)</f>
        <v>0</v>
      </c>
      <c r="CQ55" s="186">
        <f t="shared" ref="CQ55:CQ76" si="1698">IF(U55&gt;0,$F55,0)</f>
        <v>1</v>
      </c>
      <c r="CR55" s="186">
        <f t="shared" ref="CR55:CR76" si="1699">IF(V55&gt;0,$F55,0)</f>
        <v>1</v>
      </c>
      <c r="CS55" s="186">
        <f t="shared" ref="CS55:CS76" si="1700">IF(W55&gt;0,$F55,0)</f>
        <v>1</v>
      </c>
      <c r="CT55" s="186">
        <f t="shared" ref="CT55:CT76" si="1701">IF(X55&gt;0,$F55,0)</f>
        <v>1</v>
      </c>
      <c r="CU55" s="186">
        <f t="shared" ref="CU55:CU76" si="1702">IF(Y55&gt;0,$F55,0)</f>
        <v>1</v>
      </c>
      <c r="CV55" s="186">
        <f t="shared" ref="CV55:CV76" si="1703">IF(Z55&gt;0,$F55,0)</f>
        <v>1</v>
      </c>
      <c r="CW55" s="186">
        <f t="shared" ref="CW55:CW76" si="1704">IF(AA55&gt;0,$F55,0)</f>
        <v>1</v>
      </c>
      <c r="CX55" s="186">
        <f t="shared" ref="CX55:CX76" si="1705">IF(AB55&gt;0,$F55,0)</f>
        <v>1</v>
      </c>
      <c r="CY55" s="186">
        <f t="shared" ref="CY55:CY76" si="1706">IF(AC55&gt;0,$F55,0)</f>
        <v>1</v>
      </c>
      <c r="CZ55" s="186">
        <f t="shared" ref="CZ55:CZ76" si="1707">IF(AD55&gt;0,$F55,0)</f>
        <v>1</v>
      </c>
      <c r="DA55" s="186">
        <f t="shared" ref="DA55:DA76" si="1708">IF(AE55&gt;0,$F55,0)</f>
        <v>1</v>
      </c>
      <c r="DB55" s="186">
        <f t="shared" ref="DB55:DB76" si="1709">IF(AF55&gt;0,$F55,0)</f>
        <v>1</v>
      </c>
      <c r="DC55" s="186">
        <f t="shared" ref="DC55:DC76" si="1710">IF(AG55&gt;0,$F55,0)</f>
        <v>1</v>
      </c>
      <c r="DD55" s="186">
        <f t="shared" ref="DD55:DD76" si="1711">IF(AH55&gt;0,$F55,0)</f>
        <v>1</v>
      </c>
      <c r="DE55" s="186">
        <f t="shared" ref="DE55:DE76" si="1712">IF(AI55&gt;0,$F55,0)</f>
        <v>1</v>
      </c>
      <c r="DF55" s="186">
        <f t="shared" ref="DF55:DF76" si="1713">IF(AJ55&gt;0,$F55,0)</f>
        <v>1</v>
      </c>
      <c r="DG55" s="186">
        <f t="shared" ref="DG55:DG76" si="1714">IF(AK55&gt;0,$F55,0)</f>
        <v>1</v>
      </c>
      <c r="DH55" s="186">
        <f t="shared" ref="DH55:DH76" si="1715">IF(AL55&gt;0,$F55,0)</f>
        <v>1</v>
      </c>
      <c r="DI55" s="186">
        <f t="shared" ref="DI55:DI76" si="1716">IF(AM55&gt;0,$F55,0)</f>
        <v>1</v>
      </c>
      <c r="DJ55" s="186">
        <f t="shared" ref="DJ55:DJ76" si="1717">IF(AN55&gt;0,$F55,0)</f>
        <v>1</v>
      </c>
      <c r="DK55" s="186">
        <f t="shared" ref="DK55:DK76" si="1718">IF(AO55&gt;0,$F55,0)</f>
        <v>1</v>
      </c>
      <c r="DL55" s="186">
        <f t="shared" ref="DL55:DL76" si="1719">IF(AP55&gt;0,$F55,0)</f>
        <v>1</v>
      </c>
      <c r="DM55" s="186">
        <f t="shared" ref="DM55:DM76" si="1720">IF(AQ55&gt;0,$F55,0)</f>
        <v>1</v>
      </c>
      <c r="DN55" s="186">
        <f t="shared" ref="DN55:DN76" si="1721">IF(AR55&gt;0,$F55,0)</f>
        <v>1</v>
      </c>
      <c r="DO55" s="186">
        <f t="shared" ref="DO55:DO76" si="1722">IF(AS55&gt;0,$F55,0)</f>
        <v>1</v>
      </c>
      <c r="DP55" s="186">
        <f t="shared" ref="DP55:DP76" si="1723">IF(AT55&gt;0,$F55,0)</f>
        <v>1</v>
      </c>
      <c r="DQ55" s="186">
        <f t="shared" ref="DQ55:DQ76" si="1724">IF(AU55&gt;0,$F55,0)</f>
        <v>1</v>
      </c>
      <c r="DR55" s="186">
        <f t="shared" ref="DR55:DR76" si="1725">IF(AV55&gt;0,$F55,0)</f>
        <v>1</v>
      </c>
      <c r="DS55" s="186">
        <f t="shared" ref="DS55:DS76" si="1726">IF(AW55&gt;0,$F55,0)</f>
        <v>1</v>
      </c>
      <c r="DT55" s="186">
        <f t="shared" ref="DT55:DT76" si="1727">IF(AX55&gt;0,$F55,0)</f>
        <v>1</v>
      </c>
      <c r="DU55" s="186">
        <f t="shared" ref="DU55:DU76" si="1728">IF(AY55&gt;0,$F55,0)</f>
        <v>1</v>
      </c>
      <c r="DV55" s="186">
        <f t="shared" ref="DV55:DV76" si="1729">IF(AZ55&gt;0,$F55,0)</f>
        <v>1</v>
      </c>
      <c r="DW55" s="186">
        <f t="shared" ref="DW55:DW76" si="1730">IF(BA55&gt;0,$F55,0)</f>
        <v>1</v>
      </c>
      <c r="DX55" s="186">
        <f t="shared" ref="DX55:DX76" si="1731">IF(BB55&gt;0,$F55,0)</f>
        <v>1</v>
      </c>
      <c r="DY55" s="186">
        <f t="shared" ref="DY55:DY76" si="1732">IF(BC55&gt;0,$F55,0)</f>
        <v>1</v>
      </c>
      <c r="DZ55" s="186">
        <f t="shared" ref="DZ55:DZ76" si="1733">IF(BD55&gt;0,$F55,0)</f>
        <v>1</v>
      </c>
      <c r="EA55" s="186">
        <f t="shared" ref="EA55:EA76" si="1734">IF(BE55&gt;0,$F55,0)</f>
        <v>1</v>
      </c>
      <c r="EB55" s="186">
        <f t="shared" ref="EB55:EB76" si="1735">IF(BF55&gt;0,$F55,0)</f>
        <v>1</v>
      </c>
      <c r="EC55" s="186">
        <f t="shared" ref="EC55:EC76" si="1736">IF(BG55&gt;0,$F55,0)</f>
        <v>1</v>
      </c>
      <c r="ED55" s="186">
        <f t="shared" ref="ED55:ED76" si="1737">IF(BH55&gt;0,$F55,0)</f>
        <v>1</v>
      </c>
      <c r="EE55" s="186">
        <f t="shared" ref="EE55:EE76" si="1738">IF(BI55&gt;0,$F55,0)</f>
        <v>1</v>
      </c>
      <c r="EF55" s="186">
        <f t="shared" ref="EF55:EF76" si="1739">IF(BJ55&gt;0,$F55,0)</f>
        <v>0</v>
      </c>
      <c r="EG55" s="186">
        <f t="shared" ref="EG55:EG76" si="1740">IF(BK55&gt;0,$F55,0)</f>
        <v>0</v>
      </c>
      <c r="EH55" s="186">
        <f t="shared" ref="EH55:EH76" si="1741">IF(BL55&gt;0,$F55,0)</f>
        <v>0</v>
      </c>
      <c r="EI55" s="186">
        <f t="shared" ref="EI55:EI76" si="1742">IF(BM55&gt;0,$F55,0)</f>
        <v>0</v>
      </c>
      <c r="EJ55" s="186">
        <f t="shared" ref="EJ55:EJ76" si="1743">IF(BN55&gt;0,$F55,0)</f>
        <v>0</v>
      </c>
      <c r="EK55" s="186">
        <f t="shared" ref="EK55:EK76" si="1744">IF(BO55&gt;0,$F55,0)</f>
        <v>0</v>
      </c>
      <c r="EL55" s="186">
        <f t="shared" ref="EL55:EL76" si="1745">IF(BP55&gt;0,$F55,0)</f>
        <v>0</v>
      </c>
      <c r="EM55" s="186">
        <f t="shared" ref="EM55:EM76" si="1746">IF(BQ55&gt;0,$F55,0)</f>
        <v>0</v>
      </c>
      <c r="EN55" s="186">
        <f t="shared" ref="EN55:EN76" si="1747">IF(BR55&gt;0,$F55,0)</f>
        <v>0</v>
      </c>
      <c r="EO55" s="186">
        <f t="shared" ref="EO55:EO76" si="1748">IF(BS55&gt;0,$F55,0)</f>
        <v>0</v>
      </c>
      <c r="EP55" s="186">
        <f t="shared" ref="EP55:EP76" si="1749">IF(BT55&gt;0,$F55,0)</f>
        <v>0</v>
      </c>
      <c r="EQ55" s="186">
        <f t="shared" ref="EQ55:EQ76" si="1750">IF(BU55&gt;0,$F55,0)</f>
        <v>0</v>
      </c>
      <c r="ER55" s="186">
        <f t="shared" ref="ER55:ER76" si="1751">IF(BV55&gt;0,$F55,0)</f>
        <v>0</v>
      </c>
      <c r="ES55" s="186">
        <f t="shared" ref="ES55:ES76" si="1752">IF(BW55&gt;0,$F55,0)</f>
        <v>0</v>
      </c>
      <c r="ET55" s="186">
        <f t="shared" ref="ET55:ET76" si="1753">IF(BX55&gt;0,$F55,0)</f>
        <v>0</v>
      </c>
      <c r="EU55" s="186">
        <f t="shared" ref="EU55:EU76" si="1754">IF(BY55&gt;0,$F55,0)</f>
        <v>0</v>
      </c>
      <c r="EV55" s="186">
        <f t="shared" ref="EV55:EV76" si="1755">IF(BZ55&gt;0,$F55,0)</f>
        <v>0</v>
      </c>
      <c r="EW55" s="186">
        <f t="shared" ref="EW55:EW76" si="1756">IF(CA55&gt;0,$F55,0)</f>
        <v>0</v>
      </c>
      <c r="EX55" s="186">
        <f t="shared" ref="EX55:EX76" si="1757">IF(CB55&gt;0,$F55,0)</f>
        <v>0</v>
      </c>
      <c r="EY55" s="186">
        <f t="shared" ref="EY55:EY76" si="1758">IF(CC55&gt;0,$F55,0)</f>
        <v>0</v>
      </c>
      <c r="EZ55" s="186">
        <f t="shared" ref="EZ55:EZ76" si="1759">IF(CD55&gt;0,$F55,0)</f>
        <v>0</v>
      </c>
      <c r="FA55" s="186">
        <f t="shared" ref="FA55:FA76" si="1760">IF(CE55&gt;0,$F55,0)</f>
        <v>0</v>
      </c>
      <c r="FB55" s="186">
        <f t="shared" ref="FB55:FB76" si="1761">IF(CF55&gt;0,$F55,0)</f>
        <v>0</v>
      </c>
      <c r="FC55" s="186">
        <f t="shared" ref="FC55:FC76" si="1762">IF(CG55&gt;0,$F55,0)</f>
        <v>0</v>
      </c>
      <c r="FE55" s="187">
        <f t="shared" ref="FE55:FE76" si="1763">IF(AND($E55="PT",CJ55&gt;0),$H55*$F55*12/2080,IFERROR((N55/(1+$I55))/($G55/365*N$4),0))</f>
        <v>0</v>
      </c>
      <c r="FF55" s="187">
        <f t="shared" ref="FF55:FF76" si="1764">IF(AND($E55="PT",CK55&gt;0),$H55*$F55*12/2080,IFERROR((O55/(1+$I55))/($G55/365*O$4),0))</f>
        <v>0</v>
      </c>
      <c r="FG55" s="187">
        <f t="shared" ref="FG55:FG76" si="1765">IF(AND($E55="PT",CL55&gt;0),$H55*$F55*12/2080,IFERROR((P55/(1+$I55))/($G55/365*P$4),0))</f>
        <v>0</v>
      </c>
      <c r="FH55" s="187">
        <f t="shared" ref="FH55:FH76" si="1766">IF(AND($E55="PT",CM55&gt;0),$H55*$F55*12/2080,IFERROR((Q55/(1+$I55))/($G55/365*Q$4),0))</f>
        <v>0</v>
      </c>
      <c r="FI55" s="187">
        <f t="shared" ref="FI55:FI76" si="1767">IF(AND($E55="PT",CN55&gt;0),$H55*$F55*12/2080,IFERROR((R55/(1+$I55))/($G55/365*R$4),0))</f>
        <v>0</v>
      </c>
      <c r="FJ55" s="187">
        <f t="shared" ref="FJ55:FJ76" si="1768">IF(AND($E55="PT",CO55&gt;0),$H55*$F55*12/2080,IFERROR((S55/(1+$I55))/($G55/365*S$4),0))</f>
        <v>0</v>
      </c>
      <c r="FK55" s="187">
        <f t="shared" ref="FK55:FK76" si="1769">IF(AND($E55="PT",CP55&gt;0),$H55*$F55*12/2080,IFERROR((T55/(1+$I55))/($G55/365*T$4),0))</f>
        <v>0</v>
      </c>
      <c r="FL55" s="187">
        <f t="shared" ref="FL55:FL76" si="1770">IF(AND($E55="PT",CQ55&gt;0),$H55*$F55*12/2080,IFERROR((U55/(1+$I55))/($G55/365*U$4),0))</f>
        <v>0.48387096774193544</v>
      </c>
      <c r="FM55" s="187">
        <f t="shared" ref="FM55:FM76" si="1771">IF(AND($E55="PT",CR55&gt;0),$H55*$F55*12/2080,IFERROR((V55/(1+$I55))/($G55/365*V$4),0))</f>
        <v>1</v>
      </c>
      <c r="FN55" s="187">
        <f t="shared" ref="FN55:FN76" si="1772">IF(AND($E55="PT",CS55&gt;0),$H55*$F55*12/2080,IFERROR((W55/(1+$I55))/($G55/365*W$4),0))</f>
        <v>0.99999999999999978</v>
      </c>
      <c r="FO55" s="187">
        <f t="shared" ref="FO55:FO76" si="1773">IF(AND($E55="PT",CT55&gt;0),$H55*$F55*12/2080,IFERROR((X55/(1+$I55))/($G55/365*X$4),0))</f>
        <v>1</v>
      </c>
      <c r="FP55" s="187">
        <f t="shared" ref="FP55:FP76" si="1774">IF(AND($E55="PT",CU55&gt;0),$H55*$F55*12/2080,IFERROR((Y55/(1+$I55))/($G55/365*Y$4),0))</f>
        <v>0.99999999999999978</v>
      </c>
      <c r="FQ55" s="187">
        <f t="shared" ref="FQ55:FQ76" si="1775">IF(AND($E55="PT",CV55&gt;0),$H55*$F55*12/2080,IFERROR((Z55/(1+$I55))/($G55/365*Z$4),0))</f>
        <v>0.99999999999999978</v>
      </c>
      <c r="FR55" s="187">
        <f t="shared" ref="FR55:FR76" si="1776">IF(AND($E55="PT",CW55&gt;0),$H55*$F55*12/2080,IFERROR((AA55/(1+$I55))/($G55/365*AA$4),0))</f>
        <v>1</v>
      </c>
      <c r="FS55" s="187">
        <f t="shared" ref="FS55:FS76" si="1777">IF(AND($E55="PT",CX55&gt;0),$H55*$F55*12/2080,IFERROR((AB55/(1+$I55))/($G55/365*AB$4),0))</f>
        <v>0.99999999999999978</v>
      </c>
      <c r="FT55" s="187">
        <f t="shared" ref="FT55:FT76" si="1778">IF(AND($E55="PT",CY55&gt;0),$H55*$F55*12/2080,IFERROR((AC55/(1+$I55))/($G55/365*AC$4),0))</f>
        <v>1</v>
      </c>
      <c r="FU55" s="187">
        <f t="shared" ref="FU55:FU76" si="1779">IF(AND($E55="PT",CZ55&gt;0),$H55*$F55*12/2080,IFERROR((AD55/(1+$I55))/($G55/365*AD$4),0))</f>
        <v>0.99999999999999978</v>
      </c>
      <c r="FV55" s="187">
        <f t="shared" ref="FV55:FV76" si="1780">IF(AND($E55="PT",DA55&gt;0),$H55*$F55*12/2080,IFERROR((AE55/(1+$I55))/($G55/365*AE$4),0))</f>
        <v>1</v>
      </c>
      <c r="FW55" s="187">
        <f t="shared" ref="FW55:FW76" si="1781">IF(AND($E55="PT",DB55&gt;0),$H55*$F55*12/2080,IFERROR((AF55/(1+$I55))/($G55/365*AF$4),0))</f>
        <v>0.99999999999999978</v>
      </c>
      <c r="FX55" s="187">
        <f t="shared" ref="FX55:FX76" si="1782">IF(AND($E55="PT",DC55&gt;0),$H55*$F55*12/2080,IFERROR((AG55/(1+$I55))/($G55/365*AG$4),0))</f>
        <v>0.99999999999999978</v>
      </c>
      <c r="FY55" s="187">
        <f t="shared" ref="FY55:FY76" si="1783">IF(AND($E55="PT",DD55&gt;0),$H55*$F55*12/2080,IFERROR((AH55/(1+$I55))/($G55/365*AH$4),0))</f>
        <v>1</v>
      </c>
      <c r="FZ55" s="187">
        <f t="shared" ref="FZ55:FZ76" si="1784">IF(AND($E55="PT",DE55&gt;0),$H55*$F55*12/2080,IFERROR((AI55/(1+$I55))/($G55/365*AI$4),0))</f>
        <v>0.99999999999999978</v>
      </c>
      <c r="GA55" s="187">
        <f t="shared" ref="GA55:GA76" si="1785">IF(AND($E55="PT",DF55&gt;0),$H55*$F55*12/2080,IFERROR((AJ55/(1+$I55))/($G55/365*AJ$4),0))</f>
        <v>1</v>
      </c>
      <c r="GB55" s="187">
        <f t="shared" ref="GB55:GB76" si="1786">IF(AND($E55="PT",DG55&gt;0),$H55*$F55*12/2080,IFERROR((AK55/(1+$I55))/($G55/365*AK$4),0))</f>
        <v>0.99999999999999978</v>
      </c>
      <c r="GC55" s="187">
        <f t="shared" ref="GC55:GC76" si="1787">IF(AND($E55="PT",DH55&gt;0),$H55*$F55*12/2080,IFERROR((AL55/(1+$I55))/($G55/365*AL$4),0))</f>
        <v>0.99999999999999978</v>
      </c>
      <c r="GD55" s="187">
        <f t="shared" ref="GD55:GD76" si="1788">IF(AND($E55="PT",DI55&gt;0),$H55*$F55*12/2080,IFERROR((AM55/(1+$I55))/($G55/365*AM$4),0))</f>
        <v>1</v>
      </c>
      <c r="GE55" s="187">
        <f t="shared" ref="GE55:GE76" si="1789">IF(AND($E55="PT",DJ55&gt;0),$H55*$F55*12/2080,IFERROR((AN55/(1+$I55))/($G55/365*AN$4),0))</f>
        <v>0.99999999999999978</v>
      </c>
      <c r="GF55" s="187">
        <f t="shared" ref="GF55:GF76" si="1790">IF(AND($E55="PT",DK55&gt;0),$H55*$F55*12/2080,IFERROR((AO55/(1+$I55))/($G55/365*AO$4),0))</f>
        <v>1</v>
      </c>
      <c r="GG55" s="187">
        <f t="shared" ref="GG55:GG76" si="1791">IF(AND($E55="PT",DL55&gt;0),$H55*$F55*12/2080,IFERROR((AP55/(1+$I55))/($G55/365*AP$4),0))</f>
        <v>0.99999999999999978</v>
      </c>
      <c r="GH55" s="187">
        <f t="shared" ref="GH55:GH76" si="1792">IF(AND($E55="PT",DM55&gt;0),$H55*$F55*12/2080,IFERROR((AQ55/(1+$I55))/($G55/365*AQ$4),0))</f>
        <v>1</v>
      </c>
      <c r="GI55" s="187">
        <f t="shared" ref="GI55:GI76" si="1793">IF(AND($E55="PT",DN55&gt;0),$H55*$F55*12/2080,IFERROR((AR55/(1+$I55))/($G55/365*AR$4),0))</f>
        <v>0.99999999999999978</v>
      </c>
      <c r="GJ55" s="187">
        <f t="shared" ref="GJ55:GJ76" si="1794">IF(AND($E55="PT",DO55&gt;0),$H55*$F55*12/2080,IFERROR((AS55/(1+$I55))/($G55/365*AS$4),0))</f>
        <v>0.99999999999999978</v>
      </c>
      <c r="GK55" s="187">
        <f t="shared" ref="GK55:GK76" si="1795">IF(AND($E55="PT",DP55&gt;0),$H55*$F55*12/2080,IFERROR((AT55/(1+$I55))/($G55/365*AT$4),0))</f>
        <v>1</v>
      </c>
      <c r="GL55" s="187">
        <f t="shared" ref="GL55:GL76" si="1796">IF(AND($E55="PT",DQ55&gt;0),$H55*$F55*12/2080,IFERROR((AU55/(1+$I55))/($G55/365*AU$4),0))</f>
        <v>0.99999999999999978</v>
      </c>
      <c r="GM55" s="187">
        <f t="shared" ref="GM55:GM76" si="1797">IF(AND($E55="PT",DR55&gt;0),$H55*$F55*12/2080,IFERROR((AV55/(1+$I55))/($G55/365*AV$4),0))</f>
        <v>1</v>
      </c>
      <c r="GN55" s="187">
        <f t="shared" ref="GN55:GN76" si="1798">IF(AND($E55="PT",DS55&gt;0),$H55*$F55*12/2080,IFERROR((AW55/(1+$I55))/($G55/365*AW$4),0))</f>
        <v>0.99999999999999978</v>
      </c>
      <c r="GO55" s="187">
        <f t="shared" ref="GO55:GO76" si="1799">IF(AND($E55="PT",DT55&gt;0),$H55*$F55*12/2080,IFERROR((AX55/(1+$I55))/($G55/365*AX$4),0))</f>
        <v>0.99999999999999978</v>
      </c>
      <c r="GP55" s="187">
        <f t="shared" ref="GP55:GP76" si="1800">IF(AND($E55="PT",DU55&gt;0),$H55*$F55*12/2080,IFERROR((AY55/(1+$I55))/($G55/365*AY$4),0))</f>
        <v>1</v>
      </c>
      <c r="GQ55" s="187">
        <f t="shared" ref="GQ55:GQ76" si="1801">IF(AND($E55="PT",DV55&gt;0),$H55*$F55*12/2080,IFERROR((AZ55/(1+$I55))/($G55/365*AZ$4),0))</f>
        <v>0.99999999999999978</v>
      </c>
      <c r="GR55" s="187">
        <f t="shared" ref="GR55:GR76" si="1802">IF(AND($E55="PT",DW55&gt;0),$H55*$F55*12/2080,IFERROR((BA55/(1+$I55))/($G55/365*BA$4),0))</f>
        <v>1</v>
      </c>
      <c r="GS55" s="187">
        <f t="shared" ref="GS55:GS76" si="1803">IF(AND($E55="PT",DX55&gt;0),$H55*$F55*12/2080,IFERROR((BB55/(1+$I55))/($G55/365*BB$4),0))</f>
        <v>0.99999999999999978</v>
      </c>
      <c r="GT55" s="187">
        <f t="shared" ref="GT55:GT76" si="1804">IF(AND($E55="PT",DY55&gt;0),$H55*$F55*12/2080,IFERROR((BC55/(1+$I55))/($G55/365*BC$4),0))</f>
        <v>1</v>
      </c>
      <c r="GU55" s="187">
        <f t="shared" ref="GU55:GU76" si="1805">IF(AND($E55="PT",DZ55&gt;0),$H55*$F55*12/2080,IFERROR((BD55/(1+$I55))/($G55/365*BD$4),0))</f>
        <v>0.99999999999999978</v>
      </c>
      <c r="GV55" s="187">
        <f t="shared" ref="GV55:GV76" si="1806">IF(AND($E55="PT",EA55&gt;0),$H55*$F55*12/2080,IFERROR((BE55/(1+$I55))/($G55/365*BE$4),0))</f>
        <v>0.99999999999999978</v>
      </c>
      <c r="GW55" s="187">
        <f t="shared" ref="GW55:GW76" si="1807">IF(AND($E55="PT",EB55&gt;0),$H55*$F55*12/2080,IFERROR((BF55/(1+$I55))/($G55/365*BF$4),0))</f>
        <v>1</v>
      </c>
      <c r="GX55" s="187">
        <f t="shared" ref="GX55:GX76" si="1808">IF(AND($E55="PT",EC55&gt;0),$H55*$F55*12/2080,IFERROR((BG55/(1+$I55))/($G55/365*BG$4),0))</f>
        <v>0.99999999999999978</v>
      </c>
      <c r="GY55" s="187">
        <f t="shared" ref="GY55:GY76" si="1809">IF(AND($E55="PT",ED55&gt;0),$H55*$F55*12/2080,IFERROR((BH55/(1+$I55))/($G55/365*BH$4),0))</f>
        <v>1</v>
      </c>
      <c r="GZ55" s="187">
        <f t="shared" ref="GZ55:GZ76" si="1810">IF(AND($E55="PT",EE55&gt;0),$H55*$F55*12/2080,IFERROR((BI55/(1+$I55))/($G55/365*BI$4),0))</f>
        <v>0.99999999999999978</v>
      </c>
      <c r="HA55" s="187">
        <f t="shared" ref="HA55:HA76" si="1811">IF(AND($E55="PT",EF55&gt;0),$H55*$F55*12/2080,IFERROR((BJ55/(1+$I55))/($G55/365*BJ$4),0))</f>
        <v>0</v>
      </c>
      <c r="HB55" s="187">
        <f t="shared" ref="HB55:HB76" si="1812">IF(AND($E55="PT",EG55&gt;0),$H55*$F55*12/2080,IFERROR((BK55/(1+$I55))/($G55/365*BK$4),0))</f>
        <v>0</v>
      </c>
      <c r="HC55" s="187">
        <f t="shared" ref="HC55:HC76" si="1813">IF(AND($E55="PT",EH55&gt;0),$H55*$F55*12/2080,IFERROR((BL55/(1+$I55))/($G55/365*BL$4),0))</f>
        <v>0</v>
      </c>
      <c r="HD55" s="187">
        <f t="shared" ref="HD55:HD76" si="1814">IF(AND($E55="PT",EI55&gt;0),$H55*$F55*12/2080,IFERROR((BM55/(1+$I55))/($G55/365*BM$4),0))</f>
        <v>0</v>
      </c>
      <c r="HE55" s="187">
        <f t="shared" ref="HE55:HE76" si="1815">IF(AND($E55="PT",EJ55&gt;0),$H55*$F55*12/2080,IFERROR((BN55/(1+$I55))/($G55/365*BN$4),0))</f>
        <v>0</v>
      </c>
      <c r="HF55" s="187">
        <f t="shared" ref="HF55:HF76" si="1816">IF(AND($E55="PT",EK55&gt;0),$H55*$F55*12/2080,IFERROR((BO55/(1+$I55))/($G55/365*BO$4),0))</f>
        <v>0</v>
      </c>
      <c r="HG55" s="187">
        <f t="shared" ref="HG55:HG76" si="1817">IF(AND($E55="PT",EL55&gt;0),$H55*$F55*12/2080,IFERROR((BP55/(1+$I55))/($G55/365*BP$4),0))</f>
        <v>0</v>
      </c>
      <c r="HH55" s="187">
        <f t="shared" ref="HH55:HH76" si="1818">IF(AND($E55="PT",EM55&gt;0),$H55*$F55*12/2080,IFERROR((BQ55/(1+$I55))/($G55/365*BQ$4),0))</f>
        <v>0</v>
      </c>
      <c r="HI55" s="187">
        <f t="shared" ref="HI55:HI76" si="1819">IF(AND($E55="PT",EN55&gt;0),$H55*$F55*12/2080,IFERROR((BR55/(1+$I55))/($G55/365*BR$4),0))</f>
        <v>0</v>
      </c>
      <c r="HJ55" s="187">
        <f t="shared" ref="HJ55:HJ76" si="1820">IF(AND($E55="PT",EO55&gt;0),$H55*$F55*12/2080,IFERROR((BS55/(1+$I55))/($G55/365*BS$4),0))</f>
        <v>0</v>
      </c>
      <c r="HK55" s="187">
        <f t="shared" ref="HK55:HK76" si="1821">IF(AND($E55="PT",EP55&gt;0),$H55*$F55*12/2080,IFERROR((BT55/(1+$I55))/($G55/365*BT$4),0))</f>
        <v>0</v>
      </c>
      <c r="HL55" s="187">
        <f t="shared" ref="HL55:HL76" si="1822">IF(AND($E55="PT",EQ55&gt;0),$H55*$F55*12/2080,IFERROR((BU55/(1+$I55))/($G55/365*BU$4),0))</f>
        <v>0</v>
      </c>
      <c r="HM55" s="187">
        <f t="shared" ref="HM55:HM76" si="1823">IF(AND($E55="PT",ER55&gt;0),$H55*$F55*12/2080,IFERROR((BV55/(1+$I55))/($G55/365*BV$4),0))</f>
        <v>0</v>
      </c>
      <c r="HN55" s="187">
        <f t="shared" ref="HN55:HN76" si="1824">IF(AND($E55="PT",ES55&gt;0),$H55*$F55*12/2080,IFERROR((BW55/(1+$I55))/($G55/365*BW$4),0))</f>
        <v>0</v>
      </c>
      <c r="HO55" s="187">
        <f t="shared" ref="HO55:HO76" si="1825">IF(AND($E55="PT",ET55&gt;0),$H55*$F55*12/2080,IFERROR((BX55/(1+$I55))/($G55/365*BX$4),0))</f>
        <v>0</v>
      </c>
      <c r="HP55" s="187">
        <f t="shared" ref="HP55:HP76" si="1826">IF(AND($E55="PT",EU55&gt;0),$H55*$F55*12/2080,IFERROR((BY55/(1+$I55))/($G55/365*BY$4),0))</f>
        <v>0</v>
      </c>
      <c r="HQ55" s="187">
        <f t="shared" ref="HQ55:HQ76" si="1827">IF(AND($E55="PT",EV55&gt;0),$H55*$F55*12/2080,IFERROR((BZ55/(1+$I55))/($G55/365*BZ$4),0))</f>
        <v>0</v>
      </c>
      <c r="HR55" s="187">
        <f t="shared" ref="HR55:HR76" si="1828">IF(AND($E55="PT",EW55&gt;0),$H55*$F55*12/2080,IFERROR((CA55/(1+$I55))/($G55/365*CA$4),0))</f>
        <v>0</v>
      </c>
      <c r="HS55" s="187">
        <f t="shared" ref="HS55:HS76" si="1829">IF(AND($E55="PT",EX55&gt;0),$H55*$F55*12/2080,IFERROR((CB55/(1+$I55))/($G55/365*CB$4),0))</f>
        <v>0</v>
      </c>
      <c r="HT55" s="187">
        <f t="shared" ref="HT55:HT76" si="1830">IF(AND($E55="PT",EY55&gt;0),$H55*$F55*12/2080,IFERROR((CC55/(1+$I55))/($G55/365*CC$4),0))</f>
        <v>0</v>
      </c>
      <c r="HU55" s="187">
        <f t="shared" ref="HU55:HU76" si="1831">IF(AND($E55="PT",EZ55&gt;0),$H55*$F55*12/2080,IFERROR((CD55/(1+$I55))/($G55/365*CD$4),0))</f>
        <v>0</v>
      </c>
      <c r="HV55" s="187">
        <f t="shared" ref="HV55:HV76" si="1832">IF(AND($E55="PT",FA55&gt;0),$H55*$F55*12/2080,IFERROR((CE55/(1+$I55))/($G55/365*CE$4),0))</f>
        <v>0</v>
      </c>
      <c r="HW55" s="187">
        <f t="shared" ref="HW55:HW76" si="1833">IF(AND($E55="PT",FB55&gt;0),$H55*$F55*12/2080,IFERROR((CF55/(1+$I55))/($G55/365*CF$4),0))</f>
        <v>0</v>
      </c>
      <c r="HX55" s="187">
        <f t="shared" ref="HX55:HX76" si="1834">IF(AND($E55="PT",FC55&gt;0),$H55*$F55*12/2080,IFERROR((CG55/(1+$I55))/($G55/365*CG$4),0))</f>
        <v>0</v>
      </c>
      <c r="HY55" s="187"/>
      <c r="IB55" s="188">
        <f t="shared" ref="IB55:IB76" si="1835">IF(CJ55&gt;=1,CJ55*$J55,0)</f>
        <v>0</v>
      </c>
      <c r="IC55" s="188">
        <f t="shared" ref="IC55:IC76" si="1836">IF(CK55&gt;=1,CK55*$J55,0)</f>
        <v>0</v>
      </c>
      <c r="ID55" s="188">
        <f t="shared" ref="ID55:ID76" si="1837">IF(CL55&gt;=1,CL55*$J55,0)</f>
        <v>0</v>
      </c>
      <c r="IE55" s="188">
        <f t="shared" ref="IE55:IE76" si="1838">IF(CM55&gt;=1,CM55*$J55,0)</f>
        <v>0</v>
      </c>
      <c r="IF55" s="188">
        <f t="shared" ref="IF55:IF76" si="1839">IF(CN55&gt;=1,CN55*$J55,0)</f>
        <v>0</v>
      </c>
      <c r="IG55" s="188">
        <f t="shared" ref="IG55:IG76" si="1840">IF(CO55&gt;=1,CO55*$J55,0)</f>
        <v>0</v>
      </c>
      <c r="IH55" s="188">
        <f t="shared" ref="IH55:IH76" si="1841">IF(CP55&gt;=1,CP55*$J55,0)</f>
        <v>0</v>
      </c>
      <c r="II55" s="188">
        <f t="shared" ref="II55:II76" si="1842">IF(CQ55&gt;=1,CQ55*$J55,0)</f>
        <v>85</v>
      </c>
      <c r="IJ55" s="188">
        <f t="shared" ref="IJ55:IJ76" si="1843">IF(CR55&gt;=1,CR55*$J55,0)</f>
        <v>85</v>
      </c>
      <c r="IK55" s="188">
        <f t="shared" ref="IK55:IK76" si="1844">IF(CS55&gt;=1,CS55*$J55,0)</f>
        <v>85</v>
      </c>
      <c r="IL55" s="188">
        <f t="shared" ref="IL55:IL76" si="1845">IF(CT55&gt;=1,CT55*$J55,0)</f>
        <v>85</v>
      </c>
      <c r="IM55" s="188">
        <f t="shared" ref="IM55:IM76" si="1846">IF(CU55&gt;=1,CU55*$J55,0)</f>
        <v>85</v>
      </c>
      <c r="IN55" s="188">
        <f t="shared" ref="IN55:IN76" si="1847">IF(CV55&gt;=1,CV55*$J55,0)</f>
        <v>85</v>
      </c>
      <c r="IO55" s="188">
        <f t="shared" ref="IO55:IO76" si="1848">IF(CW55&gt;=1,CW55*$J55,0)</f>
        <v>85</v>
      </c>
      <c r="IP55" s="188">
        <f t="shared" ref="IP55:IP76" si="1849">IF(CX55&gt;=1,CX55*$J55,0)</f>
        <v>85</v>
      </c>
      <c r="IQ55" s="188">
        <f t="shared" ref="IQ55:IQ76" si="1850">IF(CY55&gt;=1,CY55*$J55,0)</f>
        <v>85</v>
      </c>
      <c r="IR55" s="188">
        <f t="shared" ref="IR55:IR76" si="1851">IF(CZ55&gt;=1,CZ55*$J55,0)</f>
        <v>85</v>
      </c>
      <c r="IS55" s="188">
        <f t="shared" ref="IS55:IS76" si="1852">IF(DA55&gt;=1,DA55*$J55,0)</f>
        <v>85</v>
      </c>
      <c r="IT55" s="188">
        <f t="shared" ref="IT55:IT76" si="1853">IF(DB55&gt;=1,DB55*$J55,0)</f>
        <v>85</v>
      </c>
      <c r="IU55" s="188">
        <f t="shared" ref="IU55:IU76" si="1854">IF(DC55&gt;=1,DC55*$J55,0)</f>
        <v>85</v>
      </c>
      <c r="IV55" s="188">
        <f t="shared" ref="IV55:IV76" si="1855">IF(DD55&gt;=1,DD55*$J55,0)</f>
        <v>85</v>
      </c>
      <c r="IW55" s="188">
        <f t="shared" ref="IW55:IW76" si="1856">IF(DE55&gt;=1,DE55*$J55,0)</f>
        <v>85</v>
      </c>
      <c r="IX55" s="188">
        <f t="shared" ref="IX55:IX76" si="1857">IF(DF55&gt;=1,DF55*$J55,0)</f>
        <v>85</v>
      </c>
      <c r="IY55" s="188">
        <f t="shared" ref="IY55:IY76" si="1858">IF(DG55&gt;=1,DG55*$J55,0)</f>
        <v>85</v>
      </c>
      <c r="IZ55" s="188">
        <f t="shared" ref="IZ55:IZ76" si="1859">IF(DH55&gt;=1,DH55*$J55,0)</f>
        <v>85</v>
      </c>
      <c r="JA55" s="188">
        <f t="shared" ref="JA55:JA76" si="1860">IF(DI55&gt;=1,DI55*$J55,0)</f>
        <v>85</v>
      </c>
      <c r="JB55" s="188">
        <f t="shared" ref="JB55:JB76" si="1861">IF(DJ55&gt;=1,DJ55*$J55,0)</f>
        <v>85</v>
      </c>
      <c r="JC55" s="188">
        <f t="shared" ref="JC55:JC76" si="1862">IF(DK55&gt;=1,DK55*$J55,0)</f>
        <v>85</v>
      </c>
      <c r="JD55" s="188">
        <f t="shared" ref="JD55:JD76" si="1863">IF(DL55&gt;=1,DL55*$J55,0)</f>
        <v>85</v>
      </c>
      <c r="JE55" s="188">
        <f t="shared" ref="JE55:JE76" si="1864">IF(DM55&gt;=1,DM55*$J55,0)</f>
        <v>85</v>
      </c>
      <c r="JF55" s="188">
        <f t="shared" ref="JF55:JF76" si="1865">IF(DN55&gt;=1,DN55*$J55,0)</f>
        <v>85</v>
      </c>
      <c r="JG55" s="188">
        <f t="shared" ref="JG55:JG76" si="1866">IF(DO55&gt;=1,DO55*$J55,0)</f>
        <v>85</v>
      </c>
      <c r="JH55" s="188">
        <f t="shared" ref="JH55:JH76" si="1867">IF(DP55&gt;=1,DP55*$J55,0)</f>
        <v>85</v>
      </c>
      <c r="JI55" s="188">
        <f t="shared" ref="JI55:JI76" si="1868">IF(DQ55&gt;=1,DQ55*$J55,0)</f>
        <v>85</v>
      </c>
      <c r="JJ55" s="188">
        <f t="shared" ref="JJ55:JJ76" si="1869">IF(DR55&gt;=1,DR55*$J55,0)</f>
        <v>85</v>
      </c>
      <c r="JK55" s="188">
        <f t="shared" ref="JK55:JK76" si="1870">IF(DS55&gt;=1,DS55*$J55,0)</f>
        <v>85</v>
      </c>
      <c r="JL55" s="188">
        <f t="shared" ref="JL55:JL76" si="1871">IF(DT55&gt;=1,DT55*$J55,0)</f>
        <v>85</v>
      </c>
      <c r="JM55" s="188">
        <f t="shared" ref="JM55:JM76" si="1872">IF(DU55&gt;=1,DU55*$J55,0)</f>
        <v>85</v>
      </c>
      <c r="JN55" s="188">
        <f t="shared" ref="JN55:JN76" si="1873">IF(DV55&gt;=1,DV55*$J55,0)</f>
        <v>85</v>
      </c>
      <c r="JO55" s="188">
        <f t="shared" ref="JO55:JO76" si="1874">IF(DW55&gt;=1,DW55*$J55,0)</f>
        <v>85</v>
      </c>
      <c r="JP55" s="188">
        <f t="shared" ref="JP55:JP76" si="1875">IF(DX55&gt;=1,DX55*$J55,0)</f>
        <v>85</v>
      </c>
      <c r="JQ55" s="188">
        <f t="shared" ref="JQ55:JQ76" si="1876">IF(DY55&gt;=1,DY55*$J55,0)</f>
        <v>85</v>
      </c>
      <c r="JR55" s="188">
        <f t="shared" ref="JR55:JR76" si="1877">IF(DZ55&gt;=1,DZ55*$J55,0)</f>
        <v>85</v>
      </c>
      <c r="JS55" s="188">
        <f t="shared" ref="JS55:JS76" si="1878">IF(EA55&gt;=1,EA55*$J55,0)</f>
        <v>85</v>
      </c>
      <c r="JT55" s="188">
        <f t="shared" ref="JT55:JT76" si="1879">IF(EB55&gt;=1,EB55*$J55,0)</f>
        <v>85</v>
      </c>
      <c r="JU55" s="188">
        <f t="shared" ref="JU55:JU76" si="1880">IF(EC55&gt;=1,EC55*$J55,0)</f>
        <v>85</v>
      </c>
      <c r="JV55" s="188">
        <f t="shared" ref="JV55:JV76" si="1881">IF(ED55&gt;=1,ED55*$J55,0)</f>
        <v>85</v>
      </c>
      <c r="JW55" s="188">
        <f t="shared" ref="JW55:JW76" si="1882">IF(EE55&gt;=1,EE55*$J55,0)</f>
        <v>85</v>
      </c>
      <c r="JX55" s="188">
        <f t="shared" ref="JX55:JX76" si="1883">IF(EF55&gt;=1,EF55*$J55,0)</f>
        <v>0</v>
      </c>
      <c r="JY55" s="188">
        <f t="shared" ref="JY55:JY76" si="1884">IF(EG55&gt;=1,EG55*$J55,0)</f>
        <v>0</v>
      </c>
      <c r="JZ55" s="188">
        <f t="shared" ref="JZ55:JZ76" si="1885">IF(EH55&gt;=1,EH55*$J55,0)</f>
        <v>0</v>
      </c>
      <c r="KA55" s="188">
        <f t="shared" ref="KA55:KA76" si="1886">IF(EI55&gt;=1,EI55*$J55,0)</f>
        <v>0</v>
      </c>
      <c r="KB55" s="188">
        <f t="shared" ref="KB55:KB76" si="1887">IF(EJ55&gt;=1,EJ55*$J55,0)</f>
        <v>0</v>
      </c>
      <c r="KC55" s="188">
        <f t="shared" ref="KC55:KC76" si="1888">IF(EK55&gt;=1,EK55*$J55,0)</f>
        <v>0</v>
      </c>
      <c r="KD55" s="188">
        <f t="shared" ref="KD55:KD76" si="1889">IF(EL55&gt;=1,EL55*$J55,0)</f>
        <v>0</v>
      </c>
      <c r="KE55" s="188">
        <f t="shared" ref="KE55:KE76" si="1890">IF(EM55&gt;=1,EM55*$J55,0)</f>
        <v>0</v>
      </c>
      <c r="KF55" s="188">
        <f t="shared" ref="KF55:KF76" si="1891">IF(EN55&gt;=1,EN55*$J55,0)</f>
        <v>0</v>
      </c>
      <c r="KG55" s="188">
        <f t="shared" ref="KG55:KG76" si="1892">IF(EO55&gt;=1,EO55*$J55,0)</f>
        <v>0</v>
      </c>
      <c r="KH55" s="188">
        <f t="shared" ref="KH55:KH76" si="1893">IF(EP55&gt;=1,EP55*$J55,0)</f>
        <v>0</v>
      </c>
      <c r="KI55" s="188">
        <f t="shared" ref="KI55:KI76" si="1894">IF(EQ55&gt;=1,EQ55*$J55,0)</f>
        <v>0</v>
      </c>
      <c r="KJ55" s="188">
        <f t="shared" ref="KJ55:KJ76" si="1895">IF(ER55&gt;=1,ER55*$J55,0)</f>
        <v>0</v>
      </c>
      <c r="KK55" s="188">
        <f t="shared" ref="KK55:KK76" si="1896">IF(ES55&gt;=1,ES55*$J55,0)</f>
        <v>0</v>
      </c>
      <c r="KL55" s="188">
        <f t="shared" ref="KL55:KL76" si="1897">IF(ET55&gt;=1,ET55*$J55,0)</f>
        <v>0</v>
      </c>
      <c r="KM55" s="188">
        <f t="shared" ref="KM55:KM76" si="1898">IF(EU55&gt;=1,EU55*$J55,0)</f>
        <v>0</v>
      </c>
      <c r="KN55" s="188">
        <f t="shared" ref="KN55:KN76" si="1899">IF(EV55&gt;=1,EV55*$J55,0)</f>
        <v>0</v>
      </c>
      <c r="KO55" s="188">
        <f t="shared" ref="KO55:KO76" si="1900">IF(EW55&gt;=1,EW55*$J55,0)</f>
        <v>0</v>
      </c>
      <c r="KP55" s="188">
        <f t="shared" ref="KP55:KP76" si="1901">IF(EX55&gt;=1,EX55*$J55,0)</f>
        <v>0</v>
      </c>
      <c r="KQ55" s="188">
        <f t="shared" ref="KQ55:KQ76" si="1902">IF(EY55&gt;=1,EY55*$J55,0)</f>
        <v>0</v>
      </c>
      <c r="KR55" s="188">
        <f t="shared" ref="KR55:KR76" si="1903">IF(EZ55&gt;=1,EZ55*$J55,0)</f>
        <v>0</v>
      </c>
      <c r="KS55" s="188">
        <f t="shared" ref="KS55:KS76" si="1904">IF(FA55&gt;=1,FA55*$J55,0)</f>
        <v>0</v>
      </c>
      <c r="KT55" s="188">
        <f t="shared" ref="KT55:KT76" si="1905">IF(FB55&gt;=1,FB55*$J55,0)</f>
        <v>0</v>
      </c>
      <c r="KU55" s="188">
        <f t="shared" ref="KU55:KU76" si="1906">IF(FC55&gt;=1,FC55*$J55,0)</f>
        <v>0</v>
      </c>
    </row>
    <row r="56" spans="1:307" s="95" customFormat="1" ht="15.6" x14ac:dyDescent="0.3">
      <c r="A56" s="157" t="s">
        <v>87</v>
      </c>
      <c r="B56" s="112" t="s">
        <v>677</v>
      </c>
      <c r="C56" s="112" t="s">
        <v>674</v>
      </c>
      <c r="D56" s="113"/>
      <c r="E56" s="113" t="s">
        <v>118</v>
      </c>
      <c r="F56" s="113">
        <v>1</v>
      </c>
      <c r="G56" s="114">
        <v>56100</v>
      </c>
      <c r="H56" s="115"/>
      <c r="I56" s="116">
        <v>0.107</v>
      </c>
      <c r="J56" s="114">
        <v>85</v>
      </c>
      <c r="K56" s="117">
        <v>44790</v>
      </c>
      <c r="L56" s="118">
        <v>46022</v>
      </c>
      <c r="M56" s="119"/>
      <c r="N56" s="186">
        <f t="shared" si="1532"/>
        <v>0</v>
      </c>
      <c r="O56" s="186">
        <f t="shared" si="1532"/>
        <v>0</v>
      </c>
      <c r="P56" s="186">
        <f t="shared" si="1532"/>
        <v>0</v>
      </c>
      <c r="Q56" s="186">
        <f t="shared" si="1532"/>
        <v>0</v>
      </c>
      <c r="R56" s="186">
        <f t="shared" si="1532"/>
        <v>0</v>
      </c>
      <c r="S56" s="186">
        <f t="shared" si="1532"/>
        <v>0</v>
      </c>
      <c r="T56" s="186">
        <f t="shared" si="1532"/>
        <v>0</v>
      </c>
      <c r="U56" s="186">
        <f t="shared" si="1532"/>
        <v>2552.1657534246574</v>
      </c>
      <c r="V56" s="186">
        <f t="shared" si="1532"/>
        <v>5104.3315068493148</v>
      </c>
      <c r="W56" s="186">
        <f t="shared" si="1532"/>
        <v>5274.4758904109585</v>
      </c>
      <c r="X56" s="186">
        <f t="shared" si="1533"/>
        <v>5104.3315068493148</v>
      </c>
      <c r="Y56" s="186">
        <f t="shared" si="1533"/>
        <v>5274.4758904109585</v>
      </c>
      <c r="Z56" s="186">
        <f t="shared" si="1533"/>
        <v>5274.4758904109585</v>
      </c>
      <c r="AA56" s="186">
        <f t="shared" si="1533"/>
        <v>4764.0427397260273</v>
      </c>
      <c r="AB56" s="186">
        <f t="shared" si="1533"/>
        <v>5274.4758904109585</v>
      </c>
      <c r="AC56" s="186">
        <f t="shared" si="1533"/>
        <v>5104.3315068493148</v>
      </c>
      <c r="AD56" s="186">
        <f t="shared" si="1533"/>
        <v>5274.4758904109585</v>
      </c>
      <c r="AE56" s="186">
        <f t="shared" si="1533"/>
        <v>5104.3315068493148</v>
      </c>
      <c r="AF56" s="186">
        <f t="shared" si="1533"/>
        <v>5274.4758904109585</v>
      </c>
      <c r="AG56" s="186">
        <f t="shared" si="1533"/>
        <v>5274.4758904109585</v>
      </c>
      <c r="AH56" s="186">
        <f t="shared" si="1534"/>
        <v>5104.3315068493148</v>
      </c>
      <c r="AI56" s="186">
        <f t="shared" si="1534"/>
        <v>5274.4758904109585</v>
      </c>
      <c r="AJ56" s="186">
        <f t="shared" si="1534"/>
        <v>5104.3315068493148</v>
      </c>
      <c r="AK56" s="186">
        <f t="shared" si="1534"/>
        <v>5274.4758904109585</v>
      </c>
      <c r="AL56" s="186">
        <f t="shared" si="1534"/>
        <v>5274.4758904109585</v>
      </c>
      <c r="AM56" s="186">
        <f t="shared" si="1534"/>
        <v>4934.187123287672</v>
      </c>
      <c r="AN56" s="186">
        <f t="shared" si="1534"/>
        <v>5274.4758904109585</v>
      </c>
      <c r="AO56" s="186">
        <f t="shared" si="1534"/>
        <v>5104.3315068493148</v>
      </c>
      <c r="AP56" s="186">
        <f t="shared" si="1534"/>
        <v>5274.4758904109585</v>
      </c>
      <c r="AQ56" s="186">
        <f t="shared" si="1534"/>
        <v>5104.3315068493148</v>
      </c>
      <c r="AR56" s="186">
        <f t="shared" si="1535"/>
        <v>5274.4758904109585</v>
      </c>
      <c r="AS56" s="186">
        <f t="shared" si="1535"/>
        <v>5274.4758904109585</v>
      </c>
      <c r="AT56" s="186">
        <f t="shared" si="1535"/>
        <v>5104.3315068493148</v>
      </c>
      <c r="AU56" s="186">
        <f t="shared" si="1535"/>
        <v>5274.4758904109585</v>
      </c>
      <c r="AV56" s="186">
        <f t="shared" si="1535"/>
        <v>5104.3315068493148</v>
      </c>
      <c r="AW56" s="186">
        <f t="shared" si="1535"/>
        <v>5274.4758904109585</v>
      </c>
      <c r="AX56" s="186">
        <f t="shared" si="1535"/>
        <v>5274.4758904109585</v>
      </c>
      <c r="AY56" s="186">
        <f t="shared" si="1535"/>
        <v>4764.0427397260273</v>
      </c>
      <c r="AZ56" s="186">
        <f t="shared" si="1535"/>
        <v>5274.4758904109585</v>
      </c>
      <c r="BA56" s="186">
        <f t="shared" si="1535"/>
        <v>5104.3315068493148</v>
      </c>
      <c r="BB56" s="186">
        <f t="shared" si="1690"/>
        <v>5274.4758904109585</v>
      </c>
      <c r="BC56" s="186">
        <f t="shared" si="1690"/>
        <v>5104.3315068493148</v>
      </c>
      <c r="BD56" s="186">
        <f t="shared" si="1690"/>
        <v>5274.4758904109585</v>
      </c>
      <c r="BE56" s="186">
        <f t="shared" si="1690"/>
        <v>5274.4758904109585</v>
      </c>
      <c r="BF56" s="186">
        <f t="shared" si="1690"/>
        <v>5104.3315068493148</v>
      </c>
      <c r="BG56" s="186">
        <f t="shared" si="1690"/>
        <v>5274.4758904109585</v>
      </c>
      <c r="BH56" s="186">
        <f t="shared" si="1094"/>
        <v>5104.3315068493148</v>
      </c>
      <c r="BI56" s="186">
        <f t="shared" si="655"/>
        <v>5274.4758904109585</v>
      </c>
      <c r="BJ56" s="186">
        <f t="shared" si="1536"/>
        <v>0</v>
      </c>
      <c r="BK56" s="186">
        <f t="shared" si="1536"/>
        <v>0</v>
      </c>
      <c r="BL56" s="186">
        <f t="shared" si="1536"/>
        <v>0</v>
      </c>
      <c r="BM56" s="186">
        <f t="shared" si="1536"/>
        <v>0</v>
      </c>
      <c r="BN56" s="186">
        <f t="shared" si="1536"/>
        <v>0</v>
      </c>
      <c r="BO56" s="186">
        <f t="shared" si="1536"/>
        <v>0</v>
      </c>
      <c r="BP56" s="186">
        <f t="shared" si="1536"/>
        <v>0</v>
      </c>
      <c r="BQ56" s="186">
        <f t="shared" si="1536"/>
        <v>0</v>
      </c>
      <c r="BR56" s="186">
        <f t="shared" si="1536"/>
        <v>0</v>
      </c>
      <c r="BS56" s="186">
        <f t="shared" si="1536"/>
        <v>0</v>
      </c>
      <c r="BT56" s="186">
        <f t="shared" si="1537"/>
        <v>0</v>
      </c>
      <c r="BU56" s="186">
        <f t="shared" si="1537"/>
        <v>0</v>
      </c>
      <c r="BV56" s="186">
        <f t="shared" si="1537"/>
        <v>0</v>
      </c>
      <c r="BW56" s="186">
        <f t="shared" si="1537"/>
        <v>0</v>
      </c>
      <c r="BX56" s="186">
        <f t="shared" si="1537"/>
        <v>0</v>
      </c>
      <c r="BY56" s="186">
        <f t="shared" si="1537"/>
        <v>0</v>
      </c>
      <c r="BZ56" s="186">
        <f t="shared" si="1537"/>
        <v>0</v>
      </c>
      <c r="CA56" s="186">
        <f t="shared" si="1537"/>
        <v>0</v>
      </c>
      <c r="CB56" s="186">
        <f t="shared" si="1537"/>
        <v>0</v>
      </c>
      <c r="CC56" s="186">
        <f t="shared" si="1537"/>
        <v>0</v>
      </c>
      <c r="CD56" s="186">
        <f t="shared" si="1537"/>
        <v>0</v>
      </c>
      <c r="CE56" s="186">
        <f t="shared" si="1537"/>
        <v>0</v>
      </c>
      <c r="CF56" s="186">
        <f t="shared" si="1537"/>
        <v>0</v>
      </c>
      <c r="CG56" s="186">
        <f t="shared" si="1537"/>
        <v>0</v>
      </c>
      <c r="CH56" s="186"/>
      <c r="CJ56" s="186">
        <f t="shared" si="1691"/>
        <v>0</v>
      </c>
      <c r="CK56" s="186">
        <f t="shared" si="1692"/>
        <v>0</v>
      </c>
      <c r="CL56" s="186">
        <f t="shared" si="1693"/>
        <v>0</v>
      </c>
      <c r="CM56" s="186">
        <f t="shared" si="1694"/>
        <v>0</v>
      </c>
      <c r="CN56" s="186">
        <f t="shared" si="1695"/>
        <v>0</v>
      </c>
      <c r="CO56" s="186">
        <f t="shared" si="1696"/>
        <v>0</v>
      </c>
      <c r="CP56" s="186">
        <f t="shared" si="1697"/>
        <v>0</v>
      </c>
      <c r="CQ56" s="186">
        <f t="shared" si="1698"/>
        <v>1</v>
      </c>
      <c r="CR56" s="186">
        <f t="shared" si="1699"/>
        <v>1</v>
      </c>
      <c r="CS56" s="186">
        <f t="shared" si="1700"/>
        <v>1</v>
      </c>
      <c r="CT56" s="186">
        <f t="shared" si="1701"/>
        <v>1</v>
      </c>
      <c r="CU56" s="186">
        <f t="shared" si="1702"/>
        <v>1</v>
      </c>
      <c r="CV56" s="186">
        <f t="shared" si="1703"/>
        <v>1</v>
      </c>
      <c r="CW56" s="186">
        <f t="shared" si="1704"/>
        <v>1</v>
      </c>
      <c r="CX56" s="186">
        <f t="shared" si="1705"/>
        <v>1</v>
      </c>
      <c r="CY56" s="186">
        <f t="shared" si="1706"/>
        <v>1</v>
      </c>
      <c r="CZ56" s="186">
        <f t="shared" si="1707"/>
        <v>1</v>
      </c>
      <c r="DA56" s="186">
        <f t="shared" si="1708"/>
        <v>1</v>
      </c>
      <c r="DB56" s="186">
        <f t="shared" si="1709"/>
        <v>1</v>
      </c>
      <c r="DC56" s="186">
        <f t="shared" si="1710"/>
        <v>1</v>
      </c>
      <c r="DD56" s="186">
        <f t="shared" si="1711"/>
        <v>1</v>
      </c>
      <c r="DE56" s="186">
        <f t="shared" si="1712"/>
        <v>1</v>
      </c>
      <c r="DF56" s="186">
        <f t="shared" si="1713"/>
        <v>1</v>
      </c>
      <c r="DG56" s="186">
        <f t="shared" si="1714"/>
        <v>1</v>
      </c>
      <c r="DH56" s="186">
        <f t="shared" si="1715"/>
        <v>1</v>
      </c>
      <c r="DI56" s="186">
        <f t="shared" si="1716"/>
        <v>1</v>
      </c>
      <c r="DJ56" s="186">
        <f t="shared" si="1717"/>
        <v>1</v>
      </c>
      <c r="DK56" s="186">
        <f t="shared" si="1718"/>
        <v>1</v>
      </c>
      <c r="DL56" s="186">
        <f t="shared" si="1719"/>
        <v>1</v>
      </c>
      <c r="DM56" s="186">
        <f t="shared" si="1720"/>
        <v>1</v>
      </c>
      <c r="DN56" s="186">
        <f t="shared" si="1721"/>
        <v>1</v>
      </c>
      <c r="DO56" s="186">
        <f t="shared" si="1722"/>
        <v>1</v>
      </c>
      <c r="DP56" s="186">
        <f t="shared" si="1723"/>
        <v>1</v>
      </c>
      <c r="DQ56" s="186">
        <f t="shared" si="1724"/>
        <v>1</v>
      </c>
      <c r="DR56" s="186">
        <f t="shared" si="1725"/>
        <v>1</v>
      </c>
      <c r="DS56" s="186">
        <f t="shared" si="1726"/>
        <v>1</v>
      </c>
      <c r="DT56" s="186">
        <f t="shared" si="1727"/>
        <v>1</v>
      </c>
      <c r="DU56" s="186">
        <f t="shared" si="1728"/>
        <v>1</v>
      </c>
      <c r="DV56" s="186">
        <f t="shared" si="1729"/>
        <v>1</v>
      </c>
      <c r="DW56" s="186">
        <f t="shared" si="1730"/>
        <v>1</v>
      </c>
      <c r="DX56" s="186">
        <f t="shared" si="1731"/>
        <v>1</v>
      </c>
      <c r="DY56" s="186">
        <f t="shared" si="1732"/>
        <v>1</v>
      </c>
      <c r="DZ56" s="186">
        <f t="shared" si="1733"/>
        <v>1</v>
      </c>
      <c r="EA56" s="186">
        <f t="shared" si="1734"/>
        <v>1</v>
      </c>
      <c r="EB56" s="186">
        <f t="shared" si="1735"/>
        <v>1</v>
      </c>
      <c r="EC56" s="186">
        <f t="shared" si="1736"/>
        <v>1</v>
      </c>
      <c r="ED56" s="186">
        <f t="shared" si="1737"/>
        <v>1</v>
      </c>
      <c r="EE56" s="186">
        <f t="shared" si="1738"/>
        <v>1</v>
      </c>
      <c r="EF56" s="186">
        <f t="shared" si="1739"/>
        <v>0</v>
      </c>
      <c r="EG56" s="186">
        <f t="shared" si="1740"/>
        <v>0</v>
      </c>
      <c r="EH56" s="186">
        <f t="shared" si="1741"/>
        <v>0</v>
      </c>
      <c r="EI56" s="186">
        <f t="shared" si="1742"/>
        <v>0</v>
      </c>
      <c r="EJ56" s="186">
        <f t="shared" si="1743"/>
        <v>0</v>
      </c>
      <c r="EK56" s="186">
        <f t="shared" si="1744"/>
        <v>0</v>
      </c>
      <c r="EL56" s="186">
        <f t="shared" si="1745"/>
        <v>0</v>
      </c>
      <c r="EM56" s="186">
        <f t="shared" si="1746"/>
        <v>0</v>
      </c>
      <c r="EN56" s="186">
        <f t="shared" si="1747"/>
        <v>0</v>
      </c>
      <c r="EO56" s="186">
        <f t="shared" si="1748"/>
        <v>0</v>
      </c>
      <c r="EP56" s="186">
        <f t="shared" si="1749"/>
        <v>0</v>
      </c>
      <c r="EQ56" s="186">
        <f t="shared" si="1750"/>
        <v>0</v>
      </c>
      <c r="ER56" s="186">
        <f t="shared" si="1751"/>
        <v>0</v>
      </c>
      <c r="ES56" s="186">
        <f t="shared" si="1752"/>
        <v>0</v>
      </c>
      <c r="ET56" s="186">
        <f t="shared" si="1753"/>
        <v>0</v>
      </c>
      <c r="EU56" s="186">
        <f t="shared" si="1754"/>
        <v>0</v>
      </c>
      <c r="EV56" s="186">
        <f t="shared" si="1755"/>
        <v>0</v>
      </c>
      <c r="EW56" s="186">
        <f t="shared" si="1756"/>
        <v>0</v>
      </c>
      <c r="EX56" s="186">
        <f t="shared" si="1757"/>
        <v>0</v>
      </c>
      <c r="EY56" s="186">
        <f t="shared" si="1758"/>
        <v>0</v>
      </c>
      <c r="EZ56" s="186">
        <f t="shared" si="1759"/>
        <v>0</v>
      </c>
      <c r="FA56" s="186">
        <f t="shared" si="1760"/>
        <v>0</v>
      </c>
      <c r="FB56" s="186">
        <f t="shared" si="1761"/>
        <v>0</v>
      </c>
      <c r="FC56" s="186">
        <f t="shared" si="1762"/>
        <v>0</v>
      </c>
      <c r="FE56" s="187">
        <f t="shared" si="1763"/>
        <v>0</v>
      </c>
      <c r="FF56" s="187">
        <f t="shared" si="1764"/>
        <v>0</v>
      </c>
      <c r="FG56" s="187">
        <f t="shared" si="1765"/>
        <v>0</v>
      </c>
      <c r="FH56" s="187">
        <f t="shared" si="1766"/>
        <v>0</v>
      </c>
      <c r="FI56" s="187">
        <f t="shared" si="1767"/>
        <v>0</v>
      </c>
      <c r="FJ56" s="187">
        <f t="shared" si="1768"/>
        <v>0</v>
      </c>
      <c r="FK56" s="187">
        <f t="shared" si="1769"/>
        <v>0</v>
      </c>
      <c r="FL56" s="187">
        <f t="shared" si="1770"/>
        <v>0.48387096774193539</v>
      </c>
      <c r="FM56" s="187">
        <f t="shared" si="1771"/>
        <v>0.99999999999999978</v>
      </c>
      <c r="FN56" s="187">
        <f t="shared" si="1772"/>
        <v>0.99999999999999978</v>
      </c>
      <c r="FO56" s="187">
        <f t="shared" si="1773"/>
        <v>0.99999999999999978</v>
      </c>
      <c r="FP56" s="187">
        <f t="shared" si="1774"/>
        <v>0.99999999999999978</v>
      </c>
      <c r="FQ56" s="187">
        <f t="shared" si="1775"/>
        <v>0.99999999999999978</v>
      </c>
      <c r="FR56" s="187">
        <f t="shared" si="1776"/>
        <v>1</v>
      </c>
      <c r="FS56" s="187">
        <f t="shared" si="1777"/>
        <v>0.99999999999999978</v>
      </c>
      <c r="FT56" s="187">
        <f t="shared" si="1778"/>
        <v>0.99999999999999978</v>
      </c>
      <c r="FU56" s="187">
        <f t="shared" si="1779"/>
        <v>0.99999999999999978</v>
      </c>
      <c r="FV56" s="187">
        <f t="shared" si="1780"/>
        <v>0.99999999999999978</v>
      </c>
      <c r="FW56" s="187">
        <f t="shared" si="1781"/>
        <v>0.99999999999999978</v>
      </c>
      <c r="FX56" s="187">
        <f t="shared" si="1782"/>
        <v>0.99999999999999978</v>
      </c>
      <c r="FY56" s="187">
        <f t="shared" si="1783"/>
        <v>0.99999999999999978</v>
      </c>
      <c r="FZ56" s="187">
        <f t="shared" si="1784"/>
        <v>0.99999999999999978</v>
      </c>
      <c r="GA56" s="187">
        <f t="shared" si="1785"/>
        <v>0.99999999999999978</v>
      </c>
      <c r="GB56" s="187">
        <f t="shared" si="1786"/>
        <v>0.99999999999999978</v>
      </c>
      <c r="GC56" s="187">
        <f t="shared" si="1787"/>
        <v>0.99999999999999978</v>
      </c>
      <c r="GD56" s="187">
        <f t="shared" si="1788"/>
        <v>1.0000000000000002</v>
      </c>
      <c r="GE56" s="187">
        <f t="shared" si="1789"/>
        <v>0.99999999999999978</v>
      </c>
      <c r="GF56" s="187">
        <f t="shared" si="1790"/>
        <v>0.99999999999999978</v>
      </c>
      <c r="GG56" s="187">
        <f t="shared" si="1791"/>
        <v>0.99999999999999978</v>
      </c>
      <c r="GH56" s="187">
        <f t="shared" si="1792"/>
        <v>0.99999999999999978</v>
      </c>
      <c r="GI56" s="187">
        <f t="shared" si="1793"/>
        <v>0.99999999999999978</v>
      </c>
      <c r="GJ56" s="187">
        <f t="shared" si="1794"/>
        <v>0.99999999999999978</v>
      </c>
      <c r="GK56" s="187">
        <f t="shared" si="1795"/>
        <v>0.99999999999999978</v>
      </c>
      <c r="GL56" s="187">
        <f t="shared" si="1796"/>
        <v>0.99999999999999978</v>
      </c>
      <c r="GM56" s="187">
        <f t="shared" si="1797"/>
        <v>0.99999999999999978</v>
      </c>
      <c r="GN56" s="187">
        <f t="shared" si="1798"/>
        <v>0.99999999999999978</v>
      </c>
      <c r="GO56" s="187">
        <f t="shared" si="1799"/>
        <v>0.99999999999999978</v>
      </c>
      <c r="GP56" s="187">
        <f t="shared" si="1800"/>
        <v>1</v>
      </c>
      <c r="GQ56" s="187">
        <f t="shared" si="1801"/>
        <v>0.99999999999999978</v>
      </c>
      <c r="GR56" s="187">
        <f t="shared" si="1802"/>
        <v>0.99999999999999978</v>
      </c>
      <c r="GS56" s="187">
        <f t="shared" si="1803"/>
        <v>0.99999999999999978</v>
      </c>
      <c r="GT56" s="187">
        <f t="shared" si="1804"/>
        <v>0.99999999999999978</v>
      </c>
      <c r="GU56" s="187">
        <f t="shared" si="1805"/>
        <v>0.99999999999999978</v>
      </c>
      <c r="GV56" s="187">
        <f t="shared" si="1806"/>
        <v>0.99999999999999978</v>
      </c>
      <c r="GW56" s="187">
        <f t="shared" si="1807"/>
        <v>0.99999999999999978</v>
      </c>
      <c r="GX56" s="187">
        <f t="shared" si="1808"/>
        <v>0.99999999999999978</v>
      </c>
      <c r="GY56" s="187">
        <f t="shared" si="1809"/>
        <v>0.99999999999999978</v>
      </c>
      <c r="GZ56" s="187">
        <f t="shared" si="1810"/>
        <v>0.99999999999999978</v>
      </c>
      <c r="HA56" s="187">
        <f t="shared" si="1811"/>
        <v>0</v>
      </c>
      <c r="HB56" s="187">
        <f t="shared" si="1812"/>
        <v>0</v>
      </c>
      <c r="HC56" s="187">
        <f t="shared" si="1813"/>
        <v>0</v>
      </c>
      <c r="HD56" s="187">
        <f t="shared" si="1814"/>
        <v>0</v>
      </c>
      <c r="HE56" s="187">
        <f t="shared" si="1815"/>
        <v>0</v>
      </c>
      <c r="HF56" s="187">
        <f t="shared" si="1816"/>
        <v>0</v>
      </c>
      <c r="HG56" s="187">
        <f t="shared" si="1817"/>
        <v>0</v>
      </c>
      <c r="HH56" s="187">
        <f t="shared" si="1818"/>
        <v>0</v>
      </c>
      <c r="HI56" s="187">
        <f t="shared" si="1819"/>
        <v>0</v>
      </c>
      <c r="HJ56" s="187">
        <f t="shared" si="1820"/>
        <v>0</v>
      </c>
      <c r="HK56" s="187">
        <f t="shared" si="1821"/>
        <v>0</v>
      </c>
      <c r="HL56" s="187">
        <f t="shared" si="1822"/>
        <v>0</v>
      </c>
      <c r="HM56" s="187">
        <f t="shared" si="1823"/>
        <v>0</v>
      </c>
      <c r="HN56" s="187">
        <f t="shared" si="1824"/>
        <v>0</v>
      </c>
      <c r="HO56" s="187">
        <f t="shared" si="1825"/>
        <v>0</v>
      </c>
      <c r="HP56" s="187">
        <f t="shared" si="1826"/>
        <v>0</v>
      </c>
      <c r="HQ56" s="187">
        <f t="shared" si="1827"/>
        <v>0</v>
      </c>
      <c r="HR56" s="187">
        <f t="shared" si="1828"/>
        <v>0</v>
      </c>
      <c r="HS56" s="187">
        <f t="shared" si="1829"/>
        <v>0</v>
      </c>
      <c r="HT56" s="187">
        <f t="shared" si="1830"/>
        <v>0</v>
      </c>
      <c r="HU56" s="187">
        <f t="shared" si="1831"/>
        <v>0</v>
      </c>
      <c r="HV56" s="187">
        <f t="shared" si="1832"/>
        <v>0</v>
      </c>
      <c r="HW56" s="187">
        <f t="shared" si="1833"/>
        <v>0</v>
      </c>
      <c r="HX56" s="187">
        <f t="shared" si="1834"/>
        <v>0</v>
      </c>
      <c r="HY56" s="187"/>
      <c r="IB56" s="188">
        <f t="shared" si="1835"/>
        <v>0</v>
      </c>
      <c r="IC56" s="188">
        <f t="shared" si="1836"/>
        <v>0</v>
      </c>
      <c r="ID56" s="188">
        <f t="shared" si="1837"/>
        <v>0</v>
      </c>
      <c r="IE56" s="188">
        <f t="shared" si="1838"/>
        <v>0</v>
      </c>
      <c r="IF56" s="188">
        <f t="shared" si="1839"/>
        <v>0</v>
      </c>
      <c r="IG56" s="188">
        <f t="shared" si="1840"/>
        <v>0</v>
      </c>
      <c r="IH56" s="188">
        <f t="shared" si="1841"/>
        <v>0</v>
      </c>
      <c r="II56" s="188">
        <f t="shared" si="1842"/>
        <v>85</v>
      </c>
      <c r="IJ56" s="188">
        <f t="shared" si="1843"/>
        <v>85</v>
      </c>
      <c r="IK56" s="188">
        <f t="shared" si="1844"/>
        <v>85</v>
      </c>
      <c r="IL56" s="188">
        <f t="shared" si="1845"/>
        <v>85</v>
      </c>
      <c r="IM56" s="188">
        <f t="shared" si="1846"/>
        <v>85</v>
      </c>
      <c r="IN56" s="188">
        <f t="shared" si="1847"/>
        <v>85</v>
      </c>
      <c r="IO56" s="188">
        <f t="shared" si="1848"/>
        <v>85</v>
      </c>
      <c r="IP56" s="188">
        <f t="shared" si="1849"/>
        <v>85</v>
      </c>
      <c r="IQ56" s="188">
        <f t="shared" si="1850"/>
        <v>85</v>
      </c>
      <c r="IR56" s="188">
        <f t="shared" si="1851"/>
        <v>85</v>
      </c>
      <c r="IS56" s="188">
        <f t="shared" si="1852"/>
        <v>85</v>
      </c>
      <c r="IT56" s="188">
        <f t="shared" si="1853"/>
        <v>85</v>
      </c>
      <c r="IU56" s="188">
        <f t="shared" si="1854"/>
        <v>85</v>
      </c>
      <c r="IV56" s="188">
        <f t="shared" si="1855"/>
        <v>85</v>
      </c>
      <c r="IW56" s="188">
        <f t="shared" si="1856"/>
        <v>85</v>
      </c>
      <c r="IX56" s="188">
        <f t="shared" si="1857"/>
        <v>85</v>
      </c>
      <c r="IY56" s="188">
        <f t="shared" si="1858"/>
        <v>85</v>
      </c>
      <c r="IZ56" s="188">
        <f t="shared" si="1859"/>
        <v>85</v>
      </c>
      <c r="JA56" s="188">
        <f t="shared" si="1860"/>
        <v>85</v>
      </c>
      <c r="JB56" s="188">
        <f t="shared" si="1861"/>
        <v>85</v>
      </c>
      <c r="JC56" s="188">
        <f t="shared" si="1862"/>
        <v>85</v>
      </c>
      <c r="JD56" s="188">
        <f t="shared" si="1863"/>
        <v>85</v>
      </c>
      <c r="JE56" s="188">
        <f t="shared" si="1864"/>
        <v>85</v>
      </c>
      <c r="JF56" s="188">
        <f t="shared" si="1865"/>
        <v>85</v>
      </c>
      <c r="JG56" s="188">
        <f t="shared" si="1866"/>
        <v>85</v>
      </c>
      <c r="JH56" s="188">
        <f t="shared" si="1867"/>
        <v>85</v>
      </c>
      <c r="JI56" s="188">
        <f t="shared" si="1868"/>
        <v>85</v>
      </c>
      <c r="JJ56" s="188">
        <f t="shared" si="1869"/>
        <v>85</v>
      </c>
      <c r="JK56" s="188">
        <f t="shared" si="1870"/>
        <v>85</v>
      </c>
      <c r="JL56" s="188">
        <f t="shared" si="1871"/>
        <v>85</v>
      </c>
      <c r="JM56" s="188">
        <f t="shared" si="1872"/>
        <v>85</v>
      </c>
      <c r="JN56" s="188">
        <f t="shared" si="1873"/>
        <v>85</v>
      </c>
      <c r="JO56" s="188">
        <f t="shared" si="1874"/>
        <v>85</v>
      </c>
      <c r="JP56" s="188">
        <f t="shared" si="1875"/>
        <v>85</v>
      </c>
      <c r="JQ56" s="188">
        <f t="shared" si="1876"/>
        <v>85</v>
      </c>
      <c r="JR56" s="188">
        <f t="shared" si="1877"/>
        <v>85</v>
      </c>
      <c r="JS56" s="188">
        <f t="shared" si="1878"/>
        <v>85</v>
      </c>
      <c r="JT56" s="188">
        <f t="shared" si="1879"/>
        <v>85</v>
      </c>
      <c r="JU56" s="188">
        <f t="shared" si="1880"/>
        <v>85</v>
      </c>
      <c r="JV56" s="188">
        <f t="shared" si="1881"/>
        <v>85</v>
      </c>
      <c r="JW56" s="188">
        <f t="shared" si="1882"/>
        <v>85</v>
      </c>
      <c r="JX56" s="188">
        <f t="shared" si="1883"/>
        <v>0</v>
      </c>
      <c r="JY56" s="188">
        <f t="shared" si="1884"/>
        <v>0</v>
      </c>
      <c r="JZ56" s="188">
        <f t="shared" si="1885"/>
        <v>0</v>
      </c>
      <c r="KA56" s="188">
        <f t="shared" si="1886"/>
        <v>0</v>
      </c>
      <c r="KB56" s="188">
        <f t="shared" si="1887"/>
        <v>0</v>
      </c>
      <c r="KC56" s="188">
        <f t="shared" si="1888"/>
        <v>0</v>
      </c>
      <c r="KD56" s="188">
        <f t="shared" si="1889"/>
        <v>0</v>
      </c>
      <c r="KE56" s="188">
        <f t="shared" si="1890"/>
        <v>0</v>
      </c>
      <c r="KF56" s="188">
        <f t="shared" si="1891"/>
        <v>0</v>
      </c>
      <c r="KG56" s="188">
        <f t="shared" si="1892"/>
        <v>0</v>
      </c>
      <c r="KH56" s="188">
        <f t="shared" si="1893"/>
        <v>0</v>
      </c>
      <c r="KI56" s="188">
        <f t="shared" si="1894"/>
        <v>0</v>
      </c>
      <c r="KJ56" s="188">
        <f t="shared" si="1895"/>
        <v>0</v>
      </c>
      <c r="KK56" s="188">
        <f t="shared" si="1896"/>
        <v>0</v>
      </c>
      <c r="KL56" s="188">
        <f t="shared" si="1897"/>
        <v>0</v>
      </c>
      <c r="KM56" s="188">
        <f t="shared" si="1898"/>
        <v>0</v>
      </c>
      <c r="KN56" s="188">
        <f t="shared" si="1899"/>
        <v>0</v>
      </c>
      <c r="KO56" s="188">
        <f t="shared" si="1900"/>
        <v>0</v>
      </c>
      <c r="KP56" s="188">
        <f t="shared" si="1901"/>
        <v>0</v>
      </c>
      <c r="KQ56" s="188">
        <f t="shared" si="1902"/>
        <v>0</v>
      </c>
      <c r="KR56" s="188">
        <f t="shared" si="1903"/>
        <v>0</v>
      </c>
      <c r="KS56" s="188">
        <f t="shared" si="1904"/>
        <v>0</v>
      </c>
      <c r="KT56" s="188">
        <f t="shared" si="1905"/>
        <v>0</v>
      </c>
      <c r="KU56" s="188">
        <f t="shared" si="1906"/>
        <v>0</v>
      </c>
    </row>
    <row r="57" spans="1:307" s="95" customFormat="1" ht="17.25" customHeight="1" x14ac:dyDescent="0.3">
      <c r="A57" s="157" t="s">
        <v>87</v>
      </c>
      <c r="B57" s="112" t="s">
        <v>739</v>
      </c>
      <c r="C57" s="112" t="s">
        <v>665</v>
      </c>
      <c r="D57" s="113"/>
      <c r="E57" s="113" t="s">
        <v>118</v>
      </c>
      <c r="F57" s="113">
        <v>1</v>
      </c>
      <c r="G57" s="114">
        <v>70000</v>
      </c>
      <c r="H57" s="115"/>
      <c r="I57" s="116">
        <v>0.107</v>
      </c>
      <c r="J57" s="114">
        <v>85</v>
      </c>
      <c r="K57" s="117">
        <v>44816</v>
      </c>
      <c r="L57" s="118">
        <v>46022</v>
      </c>
      <c r="M57" s="119"/>
      <c r="N57" s="186">
        <f t="shared" si="1532"/>
        <v>0</v>
      </c>
      <c r="O57" s="186">
        <f t="shared" si="1532"/>
        <v>0</v>
      </c>
      <c r="P57" s="186">
        <f t="shared" si="1532"/>
        <v>0</v>
      </c>
      <c r="Q57" s="186">
        <f t="shared" si="1532"/>
        <v>0</v>
      </c>
      <c r="R57" s="186">
        <f t="shared" si="1532"/>
        <v>0</v>
      </c>
      <c r="S57" s="186">
        <f t="shared" si="1532"/>
        <v>0</v>
      </c>
      <c r="T57" s="186">
        <f t="shared" si="1532"/>
        <v>0</v>
      </c>
      <c r="U57" s="186">
        <f t="shared" si="1532"/>
        <v>0</v>
      </c>
      <c r="V57" s="186">
        <f t="shared" si="1532"/>
        <v>4033.7260273972602</v>
      </c>
      <c r="W57" s="186">
        <f t="shared" si="1532"/>
        <v>6581.3424657534242</v>
      </c>
      <c r="X57" s="186">
        <f t="shared" si="1533"/>
        <v>6369.0410958904104</v>
      </c>
      <c r="Y57" s="186">
        <f t="shared" si="1533"/>
        <v>6581.3424657534242</v>
      </c>
      <c r="Z57" s="186">
        <f t="shared" si="1533"/>
        <v>6581.3424657534242</v>
      </c>
      <c r="AA57" s="186">
        <f t="shared" si="1533"/>
        <v>5944.4383561643835</v>
      </c>
      <c r="AB57" s="186">
        <f t="shared" si="1533"/>
        <v>6581.3424657534242</v>
      </c>
      <c r="AC57" s="186">
        <f t="shared" si="1533"/>
        <v>6369.0410958904104</v>
      </c>
      <c r="AD57" s="186">
        <f t="shared" si="1533"/>
        <v>6581.3424657534242</v>
      </c>
      <c r="AE57" s="186">
        <f t="shared" si="1533"/>
        <v>6369.0410958904104</v>
      </c>
      <c r="AF57" s="186">
        <f t="shared" si="1533"/>
        <v>6581.3424657534242</v>
      </c>
      <c r="AG57" s="186">
        <f t="shared" si="1533"/>
        <v>6581.3424657534242</v>
      </c>
      <c r="AH57" s="186">
        <f t="shared" si="1534"/>
        <v>6369.0410958904104</v>
      </c>
      <c r="AI57" s="186">
        <f t="shared" si="1534"/>
        <v>6581.3424657534242</v>
      </c>
      <c r="AJ57" s="186">
        <f t="shared" si="1534"/>
        <v>6369.0410958904104</v>
      </c>
      <c r="AK57" s="186">
        <f t="shared" si="1534"/>
        <v>6581.3424657534242</v>
      </c>
      <c r="AL57" s="186">
        <f t="shared" si="1534"/>
        <v>6581.3424657534242</v>
      </c>
      <c r="AM57" s="186">
        <f t="shared" si="1534"/>
        <v>6156.7397260273983</v>
      </c>
      <c r="AN57" s="186">
        <f t="shared" si="1534"/>
        <v>6581.3424657534242</v>
      </c>
      <c r="AO57" s="186">
        <f t="shared" si="1534"/>
        <v>6369.0410958904104</v>
      </c>
      <c r="AP57" s="186">
        <f t="shared" si="1534"/>
        <v>6581.3424657534242</v>
      </c>
      <c r="AQ57" s="186">
        <f t="shared" si="1534"/>
        <v>6369.0410958904104</v>
      </c>
      <c r="AR57" s="186">
        <f t="shared" si="1535"/>
        <v>6581.3424657534242</v>
      </c>
      <c r="AS57" s="186">
        <f t="shared" si="1535"/>
        <v>6581.3424657534242</v>
      </c>
      <c r="AT57" s="186">
        <f t="shared" si="1535"/>
        <v>6369.0410958904104</v>
      </c>
      <c r="AU57" s="186">
        <f t="shared" si="1535"/>
        <v>6581.3424657534242</v>
      </c>
      <c r="AV57" s="186">
        <f t="shared" si="1535"/>
        <v>6369.0410958904104</v>
      </c>
      <c r="AW57" s="186">
        <f t="shared" si="1535"/>
        <v>6581.3424657534242</v>
      </c>
      <c r="AX57" s="186">
        <f t="shared" si="1535"/>
        <v>6581.3424657534242</v>
      </c>
      <c r="AY57" s="186">
        <f t="shared" si="1535"/>
        <v>5944.4383561643835</v>
      </c>
      <c r="AZ57" s="186">
        <f t="shared" si="1535"/>
        <v>6581.3424657534242</v>
      </c>
      <c r="BA57" s="186">
        <f t="shared" si="1535"/>
        <v>6369.0410958904104</v>
      </c>
      <c r="BB57" s="186">
        <f t="shared" si="1690"/>
        <v>6581.3424657534242</v>
      </c>
      <c r="BC57" s="186">
        <f t="shared" si="1690"/>
        <v>6369.0410958904104</v>
      </c>
      <c r="BD57" s="186">
        <f t="shared" si="1690"/>
        <v>6581.3424657534242</v>
      </c>
      <c r="BE57" s="186">
        <f t="shared" si="1690"/>
        <v>6581.3424657534242</v>
      </c>
      <c r="BF57" s="186">
        <f t="shared" si="1690"/>
        <v>6369.0410958904104</v>
      </c>
      <c r="BG57" s="186">
        <f t="shared" si="1690"/>
        <v>6581.3424657534242</v>
      </c>
      <c r="BH57" s="186">
        <f t="shared" si="1094"/>
        <v>6369.0410958904104</v>
      </c>
      <c r="BI57" s="186">
        <f t="shared" si="655"/>
        <v>6581.3424657534242</v>
      </c>
      <c r="BJ57" s="186">
        <f t="shared" si="1536"/>
        <v>0</v>
      </c>
      <c r="BK57" s="186">
        <f t="shared" si="1536"/>
        <v>0</v>
      </c>
      <c r="BL57" s="186">
        <f t="shared" si="1536"/>
        <v>0</v>
      </c>
      <c r="BM57" s="186">
        <f t="shared" si="1536"/>
        <v>0</v>
      </c>
      <c r="BN57" s="186">
        <f t="shared" si="1536"/>
        <v>0</v>
      </c>
      <c r="BO57" s="186">
        <f t="shared" si="1536"/>
        <v>0</v>
      </c>
      <c r="BP57" s="186">
        <f t="shared" si="1536"/>
        <v>0</v>
      </c>
      <c r="BQ57" s="186">
        <f t="shared" si="1536"/>
        <v>0</v>
      </c>
      <c r="BR57" s="186">
        <f t="shared" si="1536"/>
        <v>0</v>
      </c>
      <c r="BS57" s="186">
        <f t="shared" si="1536"/>
        <v>0</v>
      </c>
      <c r="BT57" s="186">
        <f t="shared" si="1537"/>
        <v>0</v>
      </c>
      <c r="BU57" s="186">
        <f t="shared" si="1537"/>
        <v>0</v>
      </c>
      <c r="BV57" s="186">
        <f t="shared" si="1537"/>
        <v>0</v>
      </c>
      <c r="BW57" s="186">
        <f t="shared" si="1537"/>
        <v>0</v>
      </c>
      <c r="BX57" s="186">
        <f t="shared" si="1537"/>
        <v>0</v>
      </c>
      <c r="BY57" s="186">
        <f t="shared" si="1537"/>
        <v>0</v>
      </c>
      <c r="BZ57" s="186">
        <f t="shared" si="1537"/>
        <v>0</v>
      </c>
      <c r="CA57" s="186">
        <f t="shared" si="1537"/>
        <v>0</v>
      </c>
      <c r="CB57" s="186">
        <f t="shared" si="1537"/>
        <v>0</v>
      </c>
      <c r="CC57" s="186">
        <f t="shared" si="1537"/>
        <v>0</v>
      </c>
      <c r="CD57" s="186">
        <f t="shared" si="1537"/>
        <v>0</v>
      </c>
      <c r="CE57" s="186">
        <f t="shared" si="1537"/>
        <v>0</v>
      </c>
      <c r="CF57" s="186">
        <f t="shared" si="1537"/>
        <v>0</v>
      </c>
      <c r="CG57" s="186">
        <f t="shared" si="1537"/>
        <v>0</v>
      </c>
      <c r="CH57" s="186"/>
      <c r="CJ57" s="186">
        <f t="shared" si="1691"/>
        <v>0</v>
      </c>
      <c r="CK57" s="186">
        <f t="shared" si="1692"/>
        <v>0</v>
      </c>
      <c r="CL57" s="186">
        <f t="shared" si="1693"/>
        <v>0</v>
      </c>
      <c r="CM57" s="186">
        <f t="shared" si="1694"/>
        <v>0</v>
      </c>
      <c r="CN57" s="186">
        <f t="shared" si="1695"/>
        <v>0</v>
      </c>
      <c r="CO57" s="186">
        <f t="shared" si="1696"/>
        <v>0</v>
      </c>
      <c r="CP57" s="186">
        <f t="shared" si="1697"/>
        <v>0</v>
      </c>
      <c r="CQ57" s="186">
        <f t="shared" si="1698"/>
        <v>0</v>
      </c>
      <c r="CR57" s="186">
        <f t="shared" si="1699"/>
        <v>1</v>
      </c>
      <c r="CS57" s="186">
        <f t="shared" si="1700"/>
        <v>1</v>
      </c>
      <c r="CT57" s="186">
        <f t="shared" si="1701"/>
        <v>1</v>
      </c>
      <c r="CU57" s="186">
        <f t="shared" si="1702"/>
        <v>1</v>
      </c>
      <c r="CV57" s="186">
        <f t="shared" si="1703"/>
        <v>1</v>
      </c>
      <c r="CW57" s="186">
        <f t="shared" si="1704"/>
        <v>1</v>
      </c>
      <c r="CX57" s="186">
        <f t="shared" si="1705"/>
        <v>1</v>
      </c>
      <c r="CY57" s="186">
        <f t="shared" si="1706"/>
        <v>1</v>
      </c>
      <c r="CZ57" s="186">
        <f t="shared" si="1707"/>
        <v>1</v>
      </c>
      <c r="DA57" s="186">
        <f t="shared" si="1708"/>
        <v>1</v>
      </c>
      <c r="DB57" s="186">
        <f t="shared" si="1709"/>
        <v>1</v>
      </c>
      <c r="DC57" s="186">
        <f t="shared" si="1710"/>
        <v>1</v>
      </c>
      <c r="DD57" s="186">
        <f t="shared" si="1711"/>
        <v>1</v>
      </c>
      <c r="DE57" s="186">
        <f t="shared" si="1712"/>
        <v>1</v>
      </c>
      <c r="DF57" s="186">
        <f t="shared" si="1713"/>
        <v>1</v>
      </c>
      <c r="DG57" s="186">
        <f t="shared" si="1714"/>
        <v>1</v>
      </c>
      <c r="DH57" s="186">
        <f t="shared" si="1715"/>
        <v>1</v>
      </c>
      <c r="DI57" s="186">
        <f t="shared" si="1716"/>
        <v>1</v>
      </c>
      <c r="DJ57" s="186">
        <f t="shared" si="1717"/>
        <v>1</v>
      </c>
      <c r="DK57" s="186">
        <f t="shared" si="1718"/>
        <v>1</v>
      </c>
      <c r="DL57" s="186">
        <f t="shared" si="1719"/>
        <v>1</v>
      </c>
      <c r="DM57" s="186">
        <f t="shared" si="1720"/>
        <v>1</v>
      </c>
      <c r="DN57" s="186">
        <f t="shared" si="1721"/>
        <v>1</v>
      </c>
      <c r="DO57" s="186">
        <f t="shared" si="1722"/>
        <v>1</v>
      </c>
      <c r="DP57" s="186">
        <f t="shared" si="1723"/>
        <v>1</v>
      </c>
      <c r="DQ57" s="186">
        <f t="shared" si="1724"/>
        <v>1</v>
      </c>
      <c r="DR57" s="186">
        <f t="shared" si="1725"/>
        <v>1</v>
      </c>
      <c r="DS57" s="186">
        <f t="shared" si="1726"/>
        <v>1</v>
      </c>
      <c r="DT57" s="186">
        <f t="shared" si="1727"/>
        <v>1</v>
      </c>
      <c r="DU57" s="186">
        <f t="shared" si="1728"/>
        <v>1</v>
      </c>
      <c r="DV57" s="186">
        <f t="shared" si="1729"/>
        <v>1</v>
      </c>
      <c r="DW57" s="186">
        <f t="shared" si="1730"/>
        <v>1</v>
      </c>
      <c r="DX57" s="186">
        <f t="shared" si="1731"/>
        <v>1</v>
      </c>
      <c r="DY57" s="186">
        <f t="shared" si="1732"/>
        <v>1</v>
      </c>
      <c r="DZ57" s="186">
        <f t="shared" si="1733"/>
        <v>1</v>
      </c>
      <c r="EA57" s="186">
        <f t="shared" si="1734"/>
        <v>1</v>
      </c>
      <c r="EB57" s="186">
        <f t="shared" si="1735"/>
        <v>1</v>
      </c>
      <c r="EC57" s="186">
        <f t="shared" si="1736"/>
        <v>1</v>
      </c>
      <c r="ED57" s="186">
        <f t="shared" si="1737"/>
        <v>1</v>
      </c>
      <c r="EE57" s="186">
        <f t="shared" si="1738"/>
        <v>1</v>
      </c>
      <c r="EF57" s="186">
        <f t="shared" si="1739"/>
        <v>0</v>
      </c>
      <c r="EG57" s="186">
        <f t="shared" si="1740"/>
        <v>0</v>
      </c>
      <c r="EH57" s="186">
        <f t="shared" si="1741"/>
        <v>0</v>
      </c>
      <c r="EI57" s="186">
        <f t="shared" si="1742"/>
        <v>0</v>
      </c>
      <c r="EJ57" s="186">
        <f t="shared" si="1743"/>
        <v>0</v>
      </c>
      <c r="EK57" s="186">
        <f t="shared" si="1744"/>
        <v>0</v>
      </c>
      <c r="EL57" s="186">
        <f t="shared" si="1745"/>
        <v>0</v>
      </c>
      <c r="EM57" s="186">
        <f t="shared" si="1746"/>
        <v>0</v>
      </c>
      <c r="EN57" s="186">
        <f t="shared" si="1747"/>
        <v>0</v>
      </c>
      <c r="EO57" s="186">
        <f t="shared" si="1748"/>
        <v>0</v>
      </c>
      <c r="EP57" s="186">
        <f t="shared" si="1749"/>
        <v>0</v>
      </c>
      <c r="EQ57" s="186">
        <f t="shared" si="1750"/>
        <v>0</v>
      </c>
      <c r="ER57" s="186">
        <f t="shared" si="1751"/>
        <v>0</v>
      </c>
      <c r="ES57" s="186">
        <f t="shared" si="1752"/>
        <v>0</v>
      </c>
      <c r="ET57" s="186">
        <f t="shared" si="1753"/>
        <v>0</v>
      </c>
      <c r="EU57" s="186">
        <f t="shared" si="1754"/>
        <v>0</v>
      </c>
      <c r="EV57" s="186">
        <f t="shared" si="1755"/>
        <v>0</v>
      </c>
      <c r="EW57" s="186">
        <f t="shared" si="1756"/>
        <v>0</v>
      </c>
      <c r="EX57" s="186">
        <f t="shared" si="1757"/>
        <v>0</v>
      </c>
      <c r="EY57" s="186">
        <f t="shared" si="1758"/>
        <v>0</v>
      </c>
      <c r="EZ57" s="186">
        <f t="shared" si="1759"/>
        <v>0</v>
      </c>
      <c r="FA57" s="186">
        <f t="shared" si="1760"/>
        <v>0</v>
      </c>
      <c r="FB57" s="186">
        <f t="shared" si="1761"/>
        <v>0</v>
      </c>
      <c r="FC57" s="186">
        <f t="shared" si="1762"/>
        <v>0</v>
      </c>
      <c r="FE57" s="187">
        <f t="shared" si="1763"/>
        <v>0</v>
      </c>
      <c r="FF57" s="187">
        <f t="shared" si="1764"/>
        <v>0</v>
      </c>
      <c r="FG57" s="187">
        <f t="shared" si="1765"/>
        <v>0</v>
      </c>
      <c r="FH57" s="187">
        <f t="shared" si="1766"/>
        <v>0</v>
      </c>
      <c r="FI57" s="187">
        <f t="shared" si="1767"/>
        <v>0</v>
      </c>
      <c r="FJ57" s="187">
        <f t="shared" si="1768"/>
        <v>0</v>
      </c>
      <c r="FK57" s="187">
        <f t="shared" si="1769"/>
        <v>0</v>
      </c>
      <c r="FL57" s="187">
        <f t="shared" si="1770"/>
        <v>0</v>
      </c>
      <c r="FM57" s="187">
        <f t="shared" si="1771"/>
        <v>0.6333333333333333</v>
      </c>
      <c r="FN57" s="187">
        <f t="shared" si="1772"/>
        <v>0.99999999999999989</v>
      </c>
      <c r="FO57" s="187">
        <f t="shared" si="1773"/>
        <v>0.99999999999999989</v>
      </c>
      <c r="FP57" s="187">
        <f t="shared" si="1774"/>
        <v>0.99999999999999989</v>
      </c>
      <c r="FQ57" s="187">
        <f t="shared" si="1775"/>
        <v>0.99999999999999989</v>
      </c>
      <c r="FR57" s="187">
        <f t="shared" si="1776"/>
        <v>1</v>
      </c>
      <c r="FS57" s="187">
        <f t="shared" si="1777"/>
        <v>0.99999999999999989</v>
      </c>
      <c r="FT57" s="187">
        <f t="shared" si="1778"/>
        <v>0.99999999999999989</v>
      </c>
      <c r="FU57" s="187">
        <f t="shared" si="1779"/>
        <v>0.99999999999999989</v>
      </c>
      <c r="FV57" s="187">
        <f t="shared" si="1780"/>
        <v>0.99999999999999989</v>
      </c>
      <c r="FW57" s="187">
        <f t="shared" si="1781"/>
        <v>0.99999999999999989</v>
      </c>
      <c r="FX57" s="187">
        <f t="shared" si="1782"/>
        <v>0.99999999999999989</v>
      </c>
      <c r="FY57" s="187">
        <f t="shared" si="1783"/>
        <v>0.99999999999999989</v>
      </c>
      <c r="FZ57" s="187">
        <f t="shared" si="1784"/>
        <v>0.99999999999999989</v>
      </c>
      <c r="GA57" s="187">
        <f t="shared" si="1785"/>
        <v>0.99999999999999989</v>
      </c>
      <c r="GB57" s="187">
        <f t="shared" si="1786"/>
        <v>0.99999999999999989</v>
      </c>
      <c r="GC57" s="187">
        <f t="shared" si="1787"/>
        <v>0.99999999999999989</v>
      </c>
      <c r="GD57" s="187">
        <f t="shared" si="1788"/>
        <v>1.0000000000000002</v>
      </c>
      <c r="GE57" s="187">
        <f t="shared" si="1789"/>
        <v>0.99999999999999989</v>
      </c>
      <c r="GF57" s="187">
        <f t="shared" si="1790"/>
        <v>0.99999999999999989</v>
      </c>
      <c r="GG57" s="187">
        <f t="shared" si="1791"/>
        <v>0.99999999999999989</v>
      </c>
      <c r="GH57" s="187">
        <f t="shared" si="1792"/>
        <v>0.99999999999999989</v>
      </c>
      <c r="GI57" s="187">
        <f t="shared" si="1793"/>
        <v>0.99999999999999989</v>
      </c>
      <c r="GJ57" s="187">
        <f t="shared" si="1794"/>
        <v>0.99999999999999989</v>
      </c>
      <c r="GK57" s="187">
        <f t="shared" si="1795"/>
        <v>0.99999999999999989</v>
      </c>
      <c r="GL57" s="187">
        <f t="shared" si="1796"/>
        <v>0.99999999999999989</v>
      </c>
      <c r="GM57" s="187">
        <f t="shared" si="1797"/>
        <v>0.99999999999999989</v>
      </c>
      <c r="GN57" s="187">
        <f t="shared" si="1798"/>
        <v>0.99999999999999989</v>
      </c>
      <c r="GO57" s="187">
        <f t="shared" si="1799"/>
        <v>0.99999999999999989</v>
      </c>
      <c r="GP57" s="187">
        <f t="shared" si="1800"/>
        <v>1</v>
      </c>
      <c r="GQ57" s="187">
        <f t="shared" si="1801"/>
        <v>0.99999999999999989</v>
      </c>
      <c r="GR57" s="187">
        <f t="shared" si="1802"/>
        <v>0.99999999999999989</v>
      </c>
      <c r="GS57" s="187">
        <f t="shared" si="1803"/>
        <v>0.99999999999999989</v>
      </c>
      <c r="GT57" s="187">
        <f t="shared" si="1804"/>
        <v>0.99999999999999989</v>
      </c>
      <c r="GU57" s="187">
        <f t="shared" si="1805"/>
        <v>0.99999999999999989</v>
      </c>
      <c r="GV57" s="187">
        <f t="shared" si="1806"/>
        <v>0.99999999999999989</v>
      </c>
      <c r="GW57" s="187">
        <f t="shared" si="1807"/>
        <v>0.99999999999999989</v>
      </c>
      <c r="GX57" s="187">
        <f t="shared" si="1808"/>
        <v>0.99999999999999989</v>
      </c>
      <c r="GY57" s="187">
        <f t="shared" si="1809"/>
        <v>0.99999999999999989</v>
      </c>
      <c r="GZ57" s="187">
        <f t="shared" si="1810"/>
        <v>0.99999999999999989</v>
      </c>
      <c r="HA57" s="187">
        <f t="shared" si="1811"/>
        <v>0</v>
      </c>
      <c r="HB57" s="187">
        <f t="shared" si="1812"/>
        <v>0</v>
      </c>
      <c r="HC57" s="187">
        <f t="shared" si="1813"/>
        <v>0</v>
      </c>
      <c r="HD57" s="187">
        <f t="shared" si="1814"/>
        <v>0</v>
      </c>
      <c r="HE57" s="187">
        <f t="shared" si="1815"/>
        <v>0</v>
      </c>
      <c r="HF57" s="187">
        <f t="shared" si="1816"/>
        <v>0</v>
      </c>
      <c r="HG57" s="187">
        <f t="shared" si="1817"/>
        <v>0</v>
      </c>
      <c r="HH57" s="187">
        <f t="shared" si="1818"/>
        <v>0</v>
      </c>
      <c r="HI57" s="187">
        <f t="shared" si="1819"/>
        <v>0</v>
      </c>
      <c r="HJ57" s="187">
        <f t="shared" si="1820"/>
        <v>0</v>
      </c>
      <c r="HK57" s="187">
        <f t="shared" si="1821"/>
        <v>0</v>
      </c>
      <c r="HL57" s="187">
        <f t="shared" si="1822"/>
        <v>0</v>
      </c>
      <c r="HM57" s="187">
        <f t="shared" si="1823"/>
        <v>0</v>
      </c>
      <c r="HN57" s="187">
        <f t="shared" si="1824"/>
        <v>0</v>
      </c>
      <c r="HO57" s="187">
        <f t="shared" si="1825"/>
        <v>0</v>
      </c>
      <c r="HP57" s="187">
        <f t="shared" si="1826"/>
        <v>0</v>
      </c>
      <c r="HQ57" s="187">
        <f t="shared" si="1827"/>
        <v>0</v>
      </c>
      <c r="HR57" s="187">
        <f t="shared" si="1828"/>
        <v>0</v>
      </c>
      <c r="HS57" s="187">
        <f t="shared" si="1829"/>
        <v>0</v>
      </c>
      <c r="HT57" s="187">
        <f t="shared" si="1830"/>
        <v>0</v>
      </c>
      <c r="HU57" s="187">
        <f t="shared" si="1831"/>
        <v>0</v>
      </c>
      <c r="HV57" s="187">
        <f t="shared" si="1832"/>
        <v>0</v>
      </c>
      <c r="HW57" s="187">
        <f t="shared" si="1833"/>
        <v>0</v>
      </c>
      <c r="HX57" s="187">
        <f t="shared" si="1834"/>
        <v>0</v>
      </c>
      <c r="HY57" s="187"/>
      <c r="IB57" s="188">
        <f t="shared" si="1835"/>
        <v>0</v>
      </c>
      <c r="IC57" s="188">
        <f t="shared" si="1836"/>
        <v>0</v>
      </c>
      <c r="ID57" s="188">
        <f t="shared" si="1837"/>
        <v>0</v>
      </c>
      <c r="IE57" s="188">
        <f t="shared" si="1838"/>
        <v>0</v>
      </c>
      <c r="IF57" s="188">
        <f t="shared" si="1839"/>
        <v>0</v>
      </c>
      <c r="IG57" s="188">
        <f t="shared" si="1840"/>
        <v>0</v>
      </c>
      <c r="IH57" s="188">
        <f t="shared" si="1841"/>
        <v>0</v>
      </c>
      <c r="II57" s="188">
        <f t="shared" si="1842"/>
        <v>0</v>
      </c>
      <c r="IJ57" s="188">
        <f t="shared" si="1843"/>
        <v>85</v>
      </c>
      <c r="IK57" s="188">
        <f t="shared" si="1844"/>
        <v>85</v>
      </c>
      <c r="IL57" s="188">
        <f t="shared" si="1845"/>
        <v>85</v>
      </c>
      <c r="IM57" s="188">
        <f t="shared" si="1846"/>
        <v>85</v>
      </c>
      <c r="IN57" s="188">
        <f t="shared" si="1847"/>
        <v>85</v>
      </c>
      <c r="IO57" s="188">
        <f t="shared" si="1848"/>
        <v>85</v>
      </c>
      <c r="IP57" s="188">
        <f t="shared" si="1849"/>
        <v>85</v>
      </c>
      <c r="IQ57" s="188">
        <f t="shared" si="1850"/>
        <v>85</v>
      </c>
      <c r="IR57" s="188">
        <f t="shared" si="1851"/>
        <v>85</v>
      </c>
      <c r="IS57" s="188">
        <f t="shared" si="1852"/>
        <v>85</v>
      </c>
      <c r="IT57" s="188">
        <f t="shared" si="1853"/>
        <v>85</v>
      </c>
      <c r="IU57" s="188">
        <f t="shared" si="1854"/>
        <v>85</v>
      </c>
      <c r="IV57" s="188">
        <f t="shared" si="1855"/>
        <v>85</v>
      </c>
      <c r="IW57" s="188">
        <f t="shared" si="1856"/>
        <v>85</v>
      </c>
      <c r="IX57" s="188">
        <f t="shared" si="1857"/>
        <v>85</v>
      </c>
      <c r="IY57" s="188">
        <f t="shared" si="1858"/>
        <v>85</v>
      </c>
      <c r="IZ57" s="188">
        <f t="shared" si="1859"/>
        <v>85</v>
      </c>
      <c r="JA57" s="188">
        <f t="shared" si="1860"/>
        <v>85</v>
      </c>
      <c r="JB57" s="188">
        <f t="shared" si="1861"/>
        <v>85</v>
      </c>
      <c r="JC57" s="188">
        <f t="shared" si="1862"/>
        <v>85</v>
      </c>
      <c r="JD57" s="188">
        <f t="shared" si="1863"/>
        <v>85</v>
      </c>
      <c r="JE57" s="188">
        <f t="shared" si="1864"/>
        <v>85</v>
      </c>
      <c r="JF57" s="188">
        <f t="shared" si="1865"/>
        <v>85</v>
      </c>
      <c r="JG57" s="188">
        <f t="shared" si="1866"/>
        <v>85</v>
      </c>
      <c r="JH57" s="188">
        <f t="shared" si="1867"/>
        <v>85</v>
      </c>
      <c r="JI57" s="188">
        <f t="shared" si="1868"/>
        <v>85</v>
      </c>
      <c r="JJ57" s="188">
        <f t="shared" si="1869"/>
        <v>85</v>
      </c>
      <c r="JK57" s="188">
        <f t="shared" si="1870"/>
        <v>85</v>
      </c>
      <c r="JL57" s="188">
        <f t="shared" si="1871"/>
        <v>85</v>
      </c>
      <c r="JM57" s="188">
        <f t="shared" si="1872"/>
        <v>85</v>
      </c>
      <c r="JN57" s="188">
        <f t="shared" si="1873"/>
        <v>85</v>
      </c>
      <c r="JO57" s="188">
        <f t="shared" si="1874"/>
        <v>85</v>
      </c>
      <c r="JP57" s="188">
        <f t="shared" si="1875"/>
        <v>85</v>
      </c>
      <c r="JQ57" s="188">
        <f t="shared" si="1876"/>
        <v>85</v>
      </c>
      <c r="JR57" s="188">
        <f t="shared" si="1877"/>
        <v>85</v>
      </c>
      <c r="JS57" s="188">
        <f t="shared" si="1878"/>
        <v>85</v>
      </c>
      <c r="JT57" s="188">
        <f t="shared" si="1879"/>
        <v>85</v>
      </c>
      <c r="JU57" s="188">
        <f t="shared" si="1880"/>
        <v>85</v>
      </c>
      <c r="JV57" s="188">
        <f t="shared" si="1881"/>
        <v>85</v>
      </c>
      <c r="JW57" s="188">
        <f t="shared" si="1882"/>
        <v>85</v>
      </c>
      <c r="JX57" s="188">
        <f t="shared" si="1883"/>
        <v>0</v>
      </c>
      <c r="JY57" s="188">
        <f t="shared" si="1884"/>
        <v>0</v>
      </c>
      <c r="JZ57" s="188">
        <f t="shared" si="1885"/>
        <v>0</v>
      </c>
      <c r="KA57" s="188">
        <f t="shared" si="1886"/>
        <v>0</v>
      </c>
      <c r="KB57" s="188">
        <f t="shared" si="1887"/>
        <v>0</v>
      </c>
      <c r="KC57" s="188">
        <f t="shared" si="1888"/>
        <v>0</v>
      </c>
      <c r="KD57" s="188">
        <f t="shared" si="1889"/>
        <v>0</v>
      </c>
      <c r="KE57" s="188">
        <f t="shared" si="1890"/>
        <v>0</v>
      </c>
      <c r="KF57" s="188">
        <f t="shared" si="1891"/>
        <v>0</v>
      </c>
      <c r="KG57" s="188">
        <f t="shared" si="1892"/>
        <v>0</v>
      </c>
      <c r="KH57" s="188">
        <f t="shared" si="1893"/>
        <v>0</v>
      </c>
      <c r="KI57" s="188">
        <f t="shared" si="1894"/>
        <v>0</v>
      </c>
      <c r="KJ57" s="188">
        <f t="shared" si="1895"/>
        <v>0</v>
      </c>
      <c r="KK57" s="188">
        <f t="shared" si="1896"/>
        <v>0</v>
      </c>
      <c r="KL57" s="188">
        <f t="shared" si="1897"/>
        <v>0</v>
      </c>
      <c r="KM57" s="188">
        <f t="shared" si="1898"/>
        <v>0</v>
      </c>
      <c r="KN57" s="188">
        <f t="shared" si="1899"/>
        <v>0</v>
      </c>
      <c r="KO57" s="188">
        <f t="shared" si="1900"/>
        <v>0</v>
      </c>
      <c r="KP57" s="188">
        <f t="shared" si="1901"/>
        <v>0</v>
      </c>
      <c r="KQ57" s="188">
        <f t="shared" si="1902"/>
        <v>0</v>
      </c>
      <c r="KR57" s="188">
        <f t="shared" si="1903"/>
        <v>0</v>
      </c>
      <c r="KS57" s="188">
        <f t="shared" si="1904"/>
        <v>0</v>
      </c>
      <c r="KT57" s="188">
        <f t="shared" si="1905"/>
        <v>0</v>
      </c>
      <c r="KU57" s="188">
        <f t="shared" si="1906"/>
        <v>0</v>
      </c>
    </row>
    <row r="58" spans="1:307" s="95" customFormat="1" ht="15.6" x14ac:dyDescent="0.3">
      <c r="A58" s="157" t="s">
        <v>87</v>
      </c>
      <c r="B58" s="112" t="s">
        <v>713</v>
      </c>
      <c r="C58" s="112" t="s">
        <v>674</v>
      </c>
      <c r="D58" s="113"/>
      <c r="E58" s="113" t="s">
        <v>118</v>
      </c>
      <c r="F58" s="113">
        <v>1</v>
      </c>
      <c r="G58" s="114">
        <v>56100</v>
      </c>
      <c r="H58" s="115"/>
      <c r="I58" s="116">
        <v>0.107</v>
      </c>
      <c r="J58" s="114">
        <v>85</v>
      </c>
      <c r="K58" s="117">
        <v>44858</v>
      </c>
      <c r="L58" s="118">
        <v>46022</v>
      </c>
      <c r="M58" s="119"/>
      <c r="N58" s="186">
        <f t="shared" si="1532"/>
        <v>0</v>
      </c>
      <c r="O58" s="186">
        <f t="shared" si="1532"/>
        <v>0</v>
      </c>
      <c r="P58" s="186">
        <f t="shared" si="1532"/>
        <v>0</v>
      </c>
      <c r="Q58" s="186">
        <f t="shared" si="1532"/>
        <v>0</v>
      </c>
      <c r="R58" s="186">
        <f t="shared" si="1532"/>
        <v>0</v>
      </c>
      <c r="S58" s="186">
        <f t="shared" si="1532"/>
        <v>0</v>
      </c>
      <c r="T58" s="186">
        <f t="shared" si="1532"/>
        <v>0</v>
      </c>
      <c r="U58" s="186">
        <f t="shared" si="1532"/>
        <v>0</v>
      </c>
      <c r="V58" s="186">
        <f t="shared" si="1532"/>
        <v>0</v>
      </c>
      <c r="W58" s="186">
        <f t="shared" si="1532"/>
        <v>1361.1550684931508</v>
      </c>
      <c r="X58" s="186">
        <f t="shared" si="1533"/>
        <v>5104.3315068493148</v>
      </c>
      <c r="Y58" s="186">
        <f t="shared" si="1533"/>
        <v>5274.4758904109585</v>
      </c>
      <c r="Z58" s="186">
        <f t="shared" si="1533"/>
        <v>5274.4758904109585</v>
      </c>
      <c r="AA58" s="186">
        <f t="shared" si="1533"/>
        <v>4764.0427397260273</v>
      </c>
      <c r="AB58" s="186">
        <f t="shared" si="1533"/>
        <v>5274.4758904109585</v>
      </c>
      <c r="AC58" s="186">
        <f t="shared" si="1533"/>
        <v>5104.3315068493148</v>
      </c>
      <c r="AD58" s="186">
        <f t="shared" si="1533"/>
        <v>5274.4758904109585</v>
      </c>
      <c r="AE58" s="186">
        <f t="shared" si="1533"/>
        <v>5104.3315068493148</v>
      </c>
      <c r="AF58" s="186">
        <f t="shared" si="1533"/>
        <v>5274.4758904109585</v>
      </c>
      <c r="AG58" s="186">
        <f t="shared" si="1533"/>
        <v>5274.4758904109585</v>
      </c>
      <c r="AH58" s="186">
        <f t="shared" si="1534"/>
        <v>5104.3315068493148</v>
      </c>
      <c r="AI58" s="186">
        <f t="shared" si="1534"/>
        <v>5274.4758904109585</v>
      </c>
      <c r="AJ58" s="186">
        <f t="shared" si="1534"/>
        <v>5104.3315068493148</v>
      </c>
      <c r="AK58" s="186">
        <f t="shared" si="1534"/>
        <v>5274.4758904109585</v>
      </c>
      <c r="AL58" s="186">
        <f t="shared" si="1534"/>
        <v>5274.4758904109585</v>
      </c>
      <c r="AM58" s="186">
        <f t="shared" si="1534"/>
        <v>4934.187123287672</v>
      </c>
      <c r="AN58" s="186">
        <f t="shared" si="1534"/>
        <v>5274.4758904109585</v>
      </c>
      <c r="AO58" s="186">
        <f t="shared" si="1534"/>
        <v>5104.3315068493148</v>
      </c>
      <c r="AP58" s="186">
        <f t="shared" si="1534"/>
        <v>5274.4758904109585</v>
      </c>
      <c r="AQ58" s="186">
        <f t="shared" si="1534"/>
        <v>5104.3315068493148</v>
      </c>
      <c r="AR58" s="186">
        <f t="shared" si="1535"/>
        <v>5274.4758904109585</v>
      </c>
      <c r="AS58" s="186">
        <f t="shared" si="1535"/>
        <v>5274.4758904109585</v>
      </c>
      <c r="AT58" s="186">
        <f t="shared" si="1535"/>
        <v>5104.3315068493148</v>
      </c>
      <c r="AU58" s="186">
        <f t="shared" si="1535"/>
        <v>5274.4758904109585</v>
      </c>
      <c r="AV58" s="186">
        <f t="shared" si="1535"/>
        <v>5104.3315068493148</v>
      </c>
      <c r="AW58" s="186">
        <f t="shared" si="1535"/>
        <v>5274.4758904109585</v>
      </c>
      <c r="AX58" s="186">
        <f t="shared" si="1535"/>
        <v>5274.4758904109585</v>
      </c>
      <c r="AY58" s="186">
        <f t="shared" si="1535"/>
        <v>4764.0427397260273</v>
      </c>
      <c r="AZ58" s="186">
        <f t="shared" si="1535"/>
        <v>5274.4758904109585</v>
      </c>
      <c r="BA58" s="186">
        <f t="shared" si="1535"/>
        <v>5104.3315068493148</v>
      </c>
      <c r="BB58" s="186">
        <f t="shared" si="1690"/>
        <v>5274.4758904109585</v>
      </c>
      <c r="BC58" s="186">
        <f t="shared" si="1690"/>
        <v>5104.3315068493148</v>
      </c>
      <c r="BD58" s="186">
        <f t="shared" si="1690"/>
        <v>5274.4758904109585</v>
      </c>
      <c r="BE58" s="186">
        <f t="shared" si="1690"/>
        <v>5274.4758904109585</v>
      </c>
      <c r="BF58" s="186">
        <f t="shared" si="1690"/>
        <v>5104.3315068493148</v>
      </c>
      <c r="BG58" s="186">
        <f t="shared" si="1690"/>
        <v>5274.4758904109585</v>
      </c>
      <c r="BH58" s="186">
        <f t="shared" si="1094"/>
        <v>5104.3315068493148</v>
      </c>
      <c r="BI58" s="186">
        <f t="shared" si="655"/>
        <v>5274.4758904109585</v>
      </c>
      <c r="BJ58" s="186">
        <f t="shared" si="1536"/>
        <v>0</v>
      </c>
      <c r="BK58" s="186">
        <f t="shared" si="1536"/>
        <v>0</v>
      </c>
      <c r="BL58" s="186">
        <f t="shared" si="1536"/>
        <v>0</v>
      </c>
      <c r="BM58" s="186">
        <f t="shared" si="1536"/>
        <v>0</v>
      </c>
      <c r="BN58" s="186">
        <f t="shared" si="1536"/>
        <v>0</v>
      </c>
      <c r="BO58" s="186">
        <f t="shared" si="1536"/>
        <v>0</v>
      </c>
      <c r="BP58" s="186">
        <f t="shared" si="1536"/>
        <v>0</v>
      </c>
      <c r="BQ58" s="186">
        <f t="shared" si="1536"/>
        <v>0</v>
      </c>
      <c r="BR58" s="186">
        <f t="shared" si="1536"/>
        <v>0</v>
      </c>
      <c r="BS58" s="186">
        <f t="shared" si="1536"/>
        <v>0</v>
      </c>
      <c r="BT58" s="186">
        <f t="shared" si="1537"/>
        <v>0</v>
      </c>
      <c r="BU58" s="186">
        <f t="shared" si="1537"/>
        <v>0</v>
      </c>
      <c r="BV58" s="186">
        <f t="shared" si="1537"/>
        <v>0</v>
      </c>
      <c r="BW58" s="186">
        <f t="shared" si="1537"/>
        <v>0</v>
      </c>
      <c r="BX58" s="186">
        <f t="shared" si="1537"/>
        <v>0</v>
      </c>
      <c r="BY58" s="186">
        <f t="shared" si="1537"/>
        <v>0</v>
      </c>
      <c r="BZ58" s="186">
        <f t="shared" si="1537"/>
        <v>0</v>
      </c>
      <c r="CA58" s="186">
        <f t="shared" si="1537"/>
        <v>0</v>
      </c>
      <c r="CB58" s="186">
        <f t="shared" si="1537"/>
        <v>0</v>
      </c>
      <c r="CC58" s="186">
        <f t="shared" si="1537"/>
        <v>0</v>
      </c>
      <c r="CD58" s="186">
        <f t="shared" si="1537"/>
        <v>0</v>
      </c>
      <c r="CE58" s="186">
        <f t="shared" si="1537"/>
        <v>0</v>
      </c>
      <c r="CF58" s="186">
        <f t="shared" si="1537"/>
        <v>0</v>
      </c>
      <c r="CG58" s="186">
        <f t="shared" si="1537"/>
        <v>0</v>
      </c>
      <c r="CH58" s="186"/>
      <c r="CJ58" s="186">
        <f t="shared" si="1691"/>
        <v>0</v>
      </c>
      <c r="CK58" s="186">
        <f t="shared" si="1692"/>
        <v>0</v>
      </c>
      <c r="CL58" s="186">
        <f t="shared" si="1693"/>
        <v>0</v>
      </c>
      <c r="CM58" s="186">
        <f t="shared" si="1694"/>
        <v>0</v>
      </c>
      <c r="CN58" s="186">
        <f t="shared" si="1695"/>
        <v>0</v>
      </c>
      <c r="CO58" s="186">
        <f t="shared" si="1696"/>
        <v>0</v>
      </c>
      <c r="CP58" s="186">
        <f t="shared" si="1697"/>
        <v>0</v>
      </c>
      <c r="CQ58" s="186">
        <f t="shared" si="1698"/>
        <v>0</v>
      </c>
      <c r="CR58" s="186">
        <f t="shared" si="1699"/>
        <v>0</v>
      </c>
      <c r="CS58" s="186">
        <f t="shared" si="1700"/>
        <v>1</v>
      </c>
      <c r="CT58" s="186">
        <f t="shared" si="1701"/>
        <v>1</v>
      </c>
      <c r="CU58" s="186">
        <f t="shared" si="1702"/>
        <v>1</v>
      </c>
      <c r="CV58" s="186">
        <f t="shared" si="1703"/>
        <v>1</v>
      </c>
      <c r="CW58" s="186">
        <f t="shared" si="1704"/>
        <v>1</v>
      </c>
      <c r="CX58" s="186">
        <f t="shared" si="1705"/>
        <v>1</v>
      </c>
      <c r="CY58" s="186">
        <f t="shared" si="1706"/>
        <v>1</v>
      </c>
      <c r="CZ58" s="186">
        <f t="shared" si="1707"/>
        <v>1</v>
      </c>
      <c r="DA58" s="186">
        <f t="shared" si="1708"/>
        <v>1</v>
      </c>
      <c r="DB58" s="186">
        <f t="shared" si="1709"/>
        <v>1</v>
      </c>
      <c r="DC58" s="186">
        <f t="shared" si="1710"/>
        <v>1</v>
      </c>
      <c r="DD58" s="186">
        <f t="shared" si="1711"/>
        <v>1</v>
      </c>
      <c r="DE58" s="186">
        <f t="shared" si="1712"/>
        <v>1</v>
      </c>
      <c r="DF58" s="186">
        <f t="shared" si="1713"/>
        <v>1</v>
      </c>
      <c r="DG58" s="186">
        <f t="shared" si="1714"/>
        <v>1</v>
      </c>
      <c r="DH58" s="186">
        <f t="shared" si="1715"/>
        <v>1</v>
      </c>
      <c r="DI58" s="186">
        <f t="shared" si="1716"/>
        <v>1</v>
      </c>
      <c r="DJ58" s="186">
        <f t="shared" si="1717"/>
        <v>1</v>
      </c>
      <c r="DK58" s="186">
        <f t="shared" si="1718"/>
        <v>1</v>
      </c>
      <c r="DL58" s="186">
        <f t="shared" si="1719"/>
        <v>1</v>
      </c>
      <c r="DM58" s="186">
        <f t="shared" si="1720"/>
        <v>1</v>
      </c>
      <c r="DN58" s="186">
        <f t="shared" si="1721"/>
        <v>1</v>
      </c>
      <c r="DO58" s="186">
        <f t="shared" si="1722"/>
        <v>1</v>
      </c>
      <c r="DP58" s="186">
        <f t="shared" si="1723"/>
        <v>1</v>
      </c>
      <c r="DQ58" s="186">
        <f t="shared" si="1724"/>
        <v>1</v>
      </c>
      <c r="DR58" s="186">
        <f t="shared" si="1725"/>
        <v>1</v>
      </c>
      <c r="DS58" s="186">
        <f t="shared" si="1726"/>
        <v>1</v>
      </c>
      <c r="DT58" s="186">
        <f t="shared" si="1727"/>
        <v>1</v>
      </c>
      <c r="DU58" s="186">
        <f t="shared" si="1728"/>
        <v>1</v>
      </c>
      <c r="DV58" s="186">
        <f t="shared" si="1729"/>
        <v>1</v>
      </c>
      <c r="DW58" s="186">
        <f t="shared" si="1730"/>
        <v>1</v>
      </c>
      <c r="DX58" s="186">
        <f t="shared" si="1731"/>
        <v>1</v>
      </c>
      <c r="DY58" s="186">
        <f t="shared" si="1732"/>
        <v>1</v>
      </c>
      <c r="DZ58" s="186">
        <f t="shared" si="1733"/>
        <v>1</v>
      </c>
      <c r="EA58" s="186">
        <f t="shared" si="1734"/>
        <v>1</v>
      </c>
      <c r="EB58" s="186">
        <f t="shared" si="1735"/>
        <v>1</v>
      </c>
      <c r="EC58" s="186">
        <f t="shared" si="1736"/>
        <v>1</v>
      </c>
      <c r="ED58" s="186">
        <f t="shared" si="1737"/>
        <v>1</v>
      </c>
      <c r="EE58" s="186">
        <f t="shared" si="1738"/>
        <v>1</v>
      </c>
      <c r="EF58" s="186">
        <f t="shared" si="1739"/>
        <v>0</v>
      </c>
      <c r="EG58" s="186">
        <f t="shared" si="1740"/>
        <v>0</v>
      </c>
      <c r="EH58" s="186">
        <f t="shared" si="1741"/>
        <v>0</v>
      </c>
      <c r="EI58" s="186">
        <f t="shared" si="1742"/>
        <v>0</v>
      </c>
      <c r="EJ58" s="186">
        <f t="shared" si="1743"/>
        <v>0</v>
      </c>
      <c r="EK58" s="186">
        <f t="shared" si="1744"/>
        <v>0</v>
      </c>
      <c r="EL58" s="186">
        <f t="shared" si="1745"/>
        <v>0</v>
      </c>
      <c r="EM58" s="186">
        <f t="shared" si="1746"/>
        <v>0</v>
      </c>
      <c r="EN58" s="186">
        <f t="shared" si="1747"/>
        <v>0</v>
      </c>
      <c r="EO58" s="186">
        <f t="shared" si="1748"/>
        <v>0</v>
      </c>
      <c r="EP58" s="186">
        <f t="shared" si="1749"/>
        <v>0</v>
      </c>
      <c r="EQ58" s="186">
        <f t="shared" si="1750"/>
        <v>0</v>
      </c>
      <c r="ER58" s="186">
        <f t="shared" si="1751"/>
        <v>0</v>
      </c>
      <c r="ES58" s="186">
        <f t="shared" si="1752"/>
        <v>0</v>
      </c>
      <c r="ET58" s="186">
        <f t="shared" si="1753"/>
        <v>0</v>
      </c>
      <c r="EU58" s="186">
        <f t="shared" si="1754"/>
        <v>0</v>
      </c>
      <c r="EV58" s="186">
        <f t="shared" si="1755"/>
        <v>0</v>
      </c>
      <c r="EW58" s="186">
        <f t="shared" si="1756"/>
        <v>0</v>
      </c>
      <c r="EX58" s="186">
        <f t="shared" si="1757"/>
        <v>0</v>
      </c>
      <c r="EY58" s="186">
        <f t="shared" si="1758"/>
        <v>0</v>
      </c>
      <c r="EZ58" s="186">
        <f t="shared" si="1759"/>
        <v>0</v>
      </c>
      <c r="FA58" s="186">
        <f t="shared" si="1760"/>
        <v>0</v>
      </c>
      <c r="FB58" s="186">
        <f t="shared" si="1761"/>
        <v>0</v>
      </c>
      <c r="FC58" s="186">
        <f t="shared" si="1762"/>
        <v>0</v>
      </c>
      <c r="FE58" s="187">
        <f t="shared" si="1763"/>
        <v>0</v>
      </c>
      <c r="FF58" s="187">
        <f t="shared" si="1764"/>
        <v>0</v>
      </c>
      <c r="FG58" s="187">
        <f t="shared" si="1765"/>
        <v>0</v>
      </c>
      <c r="FH58" s="187">
        <f t="shared" si="1766"/>
        <v>0</v>
      </c>
      <c r="FI58" s="187">
        <f t="shared" si="1767"/>
        <v>0</v>
      </c>
      <c r="FJ58" s="187">
        <f t="shared" si="1768"/>
        <v>0</v>
      </c>
      <c r="FK58" s="187">
        <f t="shared" si="1769"/>
        <v>0</v>
      </c>
      <c r="FL58" s="187">
        <f t="shared" si="1770"/>
        <v>0</v>
      </c>
      <c r="FM58" s="187">
        <f t="shared" si="1771"/>
        <v>0</v>
      </c>
      <c r="FN58" s="187">
        <f t="shared" si="1772"/>
        <v>0.25806451612903225</v>
      </c>
      <c r="FO58" s="187">
        <f t="shared" si="1773"/>
        <v>0.99999999999999978</v>
      </c>
      <c r="FP58" s="187">
        <f t="shared" si="1774"/>
        <v>0.99999999999999978</v>
      </c>
      <c r="FQ58" s="187">
        <f t="shared" si="1775"/>
        <v>0.99999999999999978</v>
      </c>
      <c r="FR58" s="187">
        <f t="shared" si="1776"/>
        <v>1</v>
      </c>
      <c r="FS58" s="187">
        <f t="shared" si="1777"/>
        <v>0.99999999999999978</v>
      </c>
      <c r="FT58" s="187">
        <f t="shared" si="1778"/>
        <v>0.99999999999999978</v>
      </c>
      <c r="FU58" s="187">
        <f t="shared" si="1779"/>
        <v>0.99999999999999978</v>
      </c>
      <c r="FV58" s="187">
        <f t="shared" si="1780"/>
        <v>0.99999999999999978</v>
      </c>
      <c r="FW58" s="187">
        <f t="shared" si="1781"/>
        <v>0.99999999999999978</v>
      </c>
      <c r="FX58" s="187">
        <f t="shared" si="1782"/>
        <v>0.99999999999999978</v>
      </c>
      <c r="FY58" s="187">
        <f t="shared" si="1783"/>
        <v>0.99999999999999978</v>
      </c>
      <c r="FZ58" s="187">
        <f t="shared" si="1784"/>
        <v>0.99999999999999978</v>
      </c>
      <c r="GA58" s="187">
        <f t="shared" si="1785"/>
        <v>0.99999999999999978</v>
      </c>
      <c r="GB58" s="187">
        <f t="shared" si="1786"/>
        <v>0.99999999999999978</v>
      </c>
      <c r="GC58" s="187">
        <f t="shared" si="1787"/>
        <v>0.99999999999999978</v>
      </c>
      <c r="GD58" s="187">
        <f t="shared" si="1788"/>
        <v>1.0000000000000002</v>
      </c>
      <c r="GE58" s="187">
        <f t="shared" si="1789"/>
        <v>0.99999999999999978</v>
      </c>
      <c r="GF58" s="187">
        <f t="shared" si="1790"/>
        <v>0.99999999999999978</v>
      </c>
      <c r="GG58" s="187">
        <f t="shared" si="1791"/>
        <v>0.99999999999999978</v>
      </c>
      <c r="GH58" s="187">
        <f t="shared" si="1792"/>
        <v>0.99999999999999978</v>
      </c>
      <c r="GI58" s="187">
        <f t="shared" si="1793"/>
        <v>0.99999999999999978</v>
      </c>
      <c r="GJ58" s="187">
        <f t="shared" si="1794"/>
        <v>0.99999999999999978</v>
      </c>
      <c r="GK58" s="187">
        <f t="shared" si="1795"/>
        <v>0.99999999999999978</v>
      </c>
      <c r="GL58" s="187">
        <f t="shared" si="1796"/>
        <v>0.99999999999999978</v>
      </c>
      <c r="GM58" s="187">
        <f t="shared" si="1797"/>
        <v>0.99999999999999978</v>
      </c>
      <c r="GN58" s="187">
        <f t="shared" si="1798"/>
        <v>0.99999999999999978</v>
      </c>
      <c r="GO58" s="187">
        <f t="shared" si="1799"/>
        <v>0.99999999999999978</v>
      </c>
      <c r="GP58" s="187">
        <f t="shared" si="1800"/>
        <v>1</v>
      </c>
      <c r="GQ58" s="187">
        <f t="shared" si="1801"/>
        <v>0.99999999999999978</v>
      </c>
      <c r="GR58" s="187">
        <f t="shared" si="1802"/>
        <v>0.99999999999999978</v>
      </c>
      <c r="GS58" s="187">
        <f t="shared" si="1803"/>
        <v>0.99999999999999978</v>
      </c>
      <c r="GT58" s="187">
        <f t="shared" si="1804"/>
        <v>0.99999999999999978</v>
      </c>
      <c r="GU58" s="187">
        <f t="shared" si="1805"/>
        <v>0.99999999999999978</v>
      </c>
      <c r="GV58" s="187">
        <f t="shared" si="1806"/>
        <v>0.99999999999999978</v>
      </c>
      <c r="GW58" s="187">
        <f t="shared" si="1807"/>
        <v>0.99999999999999978</v>
      </c>
      <c r="GX58" s="187">
        <f t="shared" si="1808"/>
        <v>0.99999999999999978</v>
      </c>
      <c r="GY58" s="187">
        <f t="shared" si="1809"/>
        <v>0.99999999999999978</v>
      </c>
      <c r="GZ58" s="187">
        <f t="shared" si="1810"/>
        <v>0.99999999999999978</v>
      </c>
      <c r="HA58" s="187">
        <f t="shared" si="1811"/>
        <v>0</v>
      </c>
      <c r="HB58" s="187">
        <f t="shared" si="1812"/>
        <v>0</v>
      </c>
      <c r="HC58" s="187">
        <f t="shared" si="1813"/>
        <v>0</v>
      </c>
      <c r="HD58" s="187">
        <f t="shared" si="1814"/>
        <v>0</v>
      </c>
      <c r="HE58" s="187">
        <f t="shared" si="1815"/>
        <v>0</v>
      </c>
      <c r="HF58" s="187">
        <f t="shared" si="1816"/>
        <v>0</v>
      </c>
      <c r="HG58" s="187">
        <f t="shared" si="1817"/>
        <v>0</v>
      </c>
      <c r="HH58" s="187">
        <f t="shared" si="1818"/>
        <v>0</v>
      </c>
      <c r="HI58" s="187">
        <f t="shared" si="1819"/>
        <v>0</v>
      </c>
      <c r="HJ58" s="187">
        <f t="shared" si="1820"/>
        <v>0</v>
      </c>
      <c r="HK58" s="187">
        <f t="shared" si="1821"/>
        <v>0</v>
      </c>
      <c r="HL58" s="187">
        <f t="shared" si="1822"/>
        <v>0</v>
      </c>
      <c r="HM58" s="187">
        <f t="shared" si="1823"/>
        <v>0</v>
      </c>
      <c r="HN58" s="187">
        <f t="shared" si="1824"/>
        <v>0</v>
      </c>
      <c r="HO58" s="187">
        <f t="shared" si="1825"/>
        <v>0</v>
      </c>
      <c r="HP58" s="187">
        <f t="shared" si="1826"/>
        <v>0</v>
      </c>
      <c r="HQ58" s="187">
        <f t="shared" si="1827"/>
        <v>0</v>
      </c>
      <c r="HR58" s="187">
        <f t="shared" si="1828"/>
        <v>0</v>
      </c>
      <c r="HS58" s="187">
        <f t="shared" si="1829"/>
        <v>0</v>
      </c>
      <c r="HT58" s="187">
        <f t="shared" si="1830"/>
        <v>0</v>
      </c>
      <c r="HU58" s="187">
        <f t="shared" si="1831"/>
        <v>0</v>
      </c>
      <c r="HV58" s="187">
        <f t="shared" si="1832"/>
        <v>0</v>
      </c>
      <c r="HW58" s="187">
        <f t="shared" si="1833"/>
        <v>0</v>
      </c>
      <c r="HX58" s="187">
        <f t="shared" si="1834"/>
        <v>0</v>
      </c>
      <c r="HY58" s="187"/>
      <c r="IB58" s="188">
        <f t="shared" si="1835"/>
        <v>0</v>
      </c>
      <c r="IC58" s="188">
        <f t="shared" si="1836"/>
        <v>0</v>
      </c>
      <c r="ID58" s="188">
        <f t="shared" si="1837"/>
        <v>0</v>
      </c>
      <c r="IE58" s="188">
        <f t="shared" si="1838"/>
        <v>0</v>
      </c>
      <c r="IF58" s="188">
        <f t="shared" si="1839"/>
        <v>0</v>
      </c>
      <c r="IG58" s="188">
        <f t="shared" si="1840"/>
        <v>0</v>
      </c>
      <c r="IH58" s="188">
        <f t="shared" si="1841"/>
        <v>0</v>
      </c>
      <c r="II58" s="188">
        <f t="shared" si="1842"/>
        <v>0</v>
      </c>
      <c r="IJ58" s="188">
        <f t="shared" si="1843"/>
        <v>0</v>
      </c>
      <c r="IK58" s="188">
        <f t="shared" si="1844"/>
        <v>85</v>
      </c>
      <c r="IL58" s="188">
        <f t="shared" si="1845"/>
        <v>85</v>
      </c>
      <c r="IM58" s="188">
        <f t="shared" si="1846"/>
        <v>85</v>
      </c>
      <c r="IN58" s="188">
        <f t="shared" si="1847"/>
        <v>85</v>
      </c>
      <c r="IO58" s="188">
        <f t="shared" si="1848"/>
        <v>85</v>
      </c>
      <c r="IP58" s="188">
        <f t="shared" si="1849"/>
        <v>85</v>
      </c>
      <c r="IQ58" s="188">
        <f t="shared" si="1850"/>
        <v>85</v>
      </c>
      <c r="IR58" s="188">
        <f t="shared" si="1851"/>
        <v>85</v>
      </c>
      <c r="IS58" s="188">
        <f t="shared" si="1852"/>
        <v>85</v>
      </c>
      <c r="IT58" s="188">
        <f t="shared" si="1853"/>
        <v>85</v>
      </c>
      <c r="IU58" s="188">
        <f t="shared" si="1854"/>
        <v>85</v>
      </c>
      <c r="IV58" s="188">
        <f t="shared" si="1855"/>
        <v>85</v>
      </c>
      <c r="IW58" s="188">
        <f t="shared" si="1856"/>
        <v>85</v>
      </c>
      <c r="IX58" s="188">
        <f t="shared" si="1857"/>
        <v>85</v>
      </c>
      <c r="IY58" s="188">
        <f t="shared" si="1858"/>
        <v>85</v>
      </c>
      <c r="IZ58" s="188">
        <f t="shared" si="1859"/>
        <v>85</v>
      </c>
      <c r="JA58" s="188">
        <f t="shared" si="1860"/>
        <v>85</v>
      </c>
      <c r="JB58" s="188">
        <f t="shared" si="1861"/>
        <v>85</v>
      </c>
      <c r="JC58" s="188">
        <f t="shared" si="1862"/>
        <v>85</v>
      </c>
      <c r="JD58" s="188">
        <f t="shared" si="1863"/>
        <v>85</v>
      </c>
      <c r="JE58" s="188">
        <f t="shared" si="1864"/>
        <v>85</v>
      </c>
      <c r="JF58" s="188">
        <f t="shared" si="1865"/>
        <v>85</v>
      </c>
      <c r="JG58" s="188">
        <f t="shared" si="1866"/>
        <v>85</v>
      </c>
      <c r="JH58" s="188">
        <f t="shared" si="1867"/>
        <v>85</v>
      </c>
      <c r="JI58" s="188">
        <f t="shared" si="1868"/>
        <v>85</v>
      </c>
      <c r="JJ58" s="188">
        <f t="shared" si="1869"/>
        <v>85</v>
      </c>
      <c r="JK58" s="188">
        <f t="shared" si="1870"/>
        <v>85</v>
      </c>
      <c r="JL58" s="188">
        <f t="shared" si="1871"/>
        <v>85</v>
      </c>
      <c r="JM58" s="188">
        <f t="shared" si="1872"/>
        <v>85</v>
      </c>
      <c r="JN58" s="188">
        <f t="shared" si="1873"/>
        <v>85</v>
      </c>
      <c r="JO58" s="188">
        <f t="shared" si="1874"/>
        <v>85</v>
      </c>
      <c r="JP58" s="188">
        <f t="shared" si="1875"/>
        <v>85</v>
      </c>
      <c r="JQ58" s="188">
        <f t="shared" si="1876"/>
        <v>85</v>
      </c>
      <c r="JR58" s="188">
        <f t="shared" si="1877"/>
        <v>85</v>
      </c>
      <c r="JS58" s="188">
        <f t="shared" si="1878"/>
        <v>85</v>
      </c>
      <c r="JT58" s="188">
        <f t="shared" si="1879"/>
        <v>85</v>
      </c>
      <c r="JU58" s="188">
        <f t="shared" si="1880"/>
        <v>85</v>
      </c>
      <c r="JV58" s="188">
        <f t="shared" si="1881"/>
        <v>85</v>
      </c>
      <c r="JW58" s="188">
        <f t="shared" si="1882"/>
        <v>85</v>
      </c>
      <c r="JX58" s="188">
        <f t="shared" si="1883"/>
        <v>0</v>
      </c>
      <c r="JY58" s="188">
        <f t="shared" si="1884"/>
        <v>0</v>
      </c>
      <c r="JZ58" s="188">
        <f t="shared" si="1885"/>
        <v>0</v>
      </c>
      <c r="KA58" s="188">
        <f t="shared" si="1886"/>
        <v>0</v>
      </c>
      <c r="KB58" s="188">
        <f t="shared" si="1887"/>
        <v>0</v>
      </c>
      <c r="KC58" s="188">
        <f t="shared" si="1888"/>
        <v>0</v>
      </c>
      <c r="KD58" s="188">
        <f t="shared" si="1889"/>
        <v>0</v>
      </c>
      <c r="KE58" s="188">
        <f t="shared" si="1890"/>
        <v>0</v>
      </c>
      <c r="KF58" s="188">
        <f t="shared" si="1891"/>
        <v>0</v>
      </c>
      <c r="KG58" s="188">
        <f t="shared" si="1892"/>
        <v>0</v>
      </c>
      <c r="KH58" s="188">
        <f t="shared" si="1893"/>
        <v>0</v>
      </c>
      <c r="KI58" s="188">
        <f t="shared" si="1894"/>
        <v>0</v>
      </c>
      <c r="KJ58" s="188">
        <f t="shared" si="1895"/>
        <v>0</v>
      </c>
      <c r="KK58" s="188">
        <f t="shared" si="1896"/>
        <v>0</v>
      </c>
      <c r="KL58" s="188">
        <f t="shared" si="1897"/>
        <v>0</v>
      </c>
      <c r="KM58" s="188">
        <f t="shared" si="1898"/>
        <v>0</v>
      </c>
      <c r="KN58" s="188">
        <f t="shared" si="1899"/>
        <v>0</v>
      </c>
      <c r="KO58" s="188">
        <f t="shared" si="1900"/>
        <v>0</v>
      </c>
      <c r="KP58" s="188">
        <f t="shared" si="1901"/>
        <v>0</v>
      </c>
      <c r="KQ58" s="188">
        <f t="shared" si="1902"/>
        <v>0</v>
      </c>
      <c r="KR58" s="188">
        <f t="shared" si="1903"/>
        <v>0</v>
      </c>
      <c r="KS58" s="188">
        <f t="shared" si="1904"/>
        <v>0</v>
      </c>
      <c r="KT58" s="188">
        <f t="shared" si="1905"/>
        <v>0</v>
      </c>
      <c r="KU58" s="188">
        <f t="shared" si="1906"/>
        <v>0</v>
      </c>
    </row>
    <row r="59" spans="1:307" s="95" customFormat="1" ht="15.6" x14ac:dyDescent="0.3">
      <c r="A59" s="157" t="s">
        <v>87</v>
      </c>
      <c r="B59" s="112" t="s">
        <v>736</v>
      </c>
      <c r="C59" s="112" t="s">
        <v>674</v>
      </c>
      <c r="D59" s="113"/>
      <c r="E59" s="113" t="s">
        <v>118</v>
      </c>
      <c r="F59" s="113">
        <v>1</v>
      </c>
      <c r="G59" s="114">
        <v>55000</v>
      </c>
      <c r="H59" s="115"/>
      <c r="I59" s="116">
        <v>0.107</v>
      </c>
      <c r="J59" s="114">
        <v>85</v>
      </c>
      <c r="K59" s="117">
        <v>44895</v>
      </c>
      <c r="L59" s="118">
        <v>46022</v>
      </c>
      <c r="M59" s="119"/>
      <c r="N59" s="186">
        <f t="shared" si="1532"/>
        <v>0</v>
      </c>
      <c r="O59" s="186">
        <f t="shared" si="1532"/>
        <v>0</v>
      </c>
      <c r="P59" s="186">
        <f t="shared" si="1532"/>
        <v>0</v>
      </c>
      <c r="Q59" s="186">
        <f t="shared" si="1532"/>
        <v>0</v>
      </c>
      <c r="R59" s="186">
        <f t="shared" si="1532"/>
        <v>0</v>
      </c>
      <c r="S59" s="186">
        <f t="shared" si="1532"/>
        <v>0</v>
      </c>
      <c r="T59" s="186">
        <f t="shared" si="1532"/>
        <v>0</v>
      </c>
      <c r="U59" s="186">
        <f t="shared" si="1532"/>
        <v>0</v>
      </c>
      <c r="V59" s="186">
        <f t="shared" si="1532"/>
        <v>0</v>
      </c>
      <c r="W59" s="186">
        <f t="shared" si="1532"/>
        <v>0</v>
      </c>
      <c r="X59" s="186">
        <f t="shared" si="1533"/>
        <v>166.8082191780822</v>
      </c>
      <c r="Y59" s="186">
        <f t="shared" si="1533"/>
        <v>5171.0547945205481</v>
      </c>
      <c r="Z59" s="186">
        <f t="shared" si="1533"/>
        <v>5171.0547945205481</v>
      </c>
      <c r="AA59" s="186">
        <f t="shared" si="1533"/>
        <v>4670.6301369863013</v>
      </c>
      <c r="AB59" s="186">
        <f t="shared" si="1533"/>
        <v>5171.0547945205481</v>
      </c>
      <c r="AC59" s="186">
        <f t="shared" si="1533"/>
        <v>5004.2465753424649</v>
      </c>
      <c r="AD59" s="186">
        <f t="shared" si="1533"/>
        <v>5171.0547945205481</v>
      </c>
      <c r="AE59" s="186">
        <f t="shared" si="1533"/>
        <v>5004.2465753424649</v>
      </c>
      <c r="AF59" s="186">
        <f t="shared" si="1533"/>
        <v>5171.0547945205481</v>
      </c>
      <c r="AG59" s="186">
        <f t="shared" si="1533"/>
        <v>5171.0547945205481</v>
      </c>
      <c r="AH59" s="186">
        <f t="shared" si="1534"/>
        <v>5004.2465753424649</v>
      </c>
      <c r="AI59" s="186">
        <f t="shared" si="1534"/>
        <v>5171.0547945205481</v>
      </c>
      <c r="AJ59" s="186">
        <f t="shared" si="1534"/>
        <v>5004.2465753424649</v>
      </c>
      <c r="AK59" s="186">
        <f t="shared" si="1534"/>
        <v>5171.0547945205481</v>
      </c>
      <c r="AL59" s="186">
        <f t="shared" si="1534"/>
        <v>5171.0547945205481</v>
      </c>
      <c r="AM59" s="186">
        <f t="shared" si="1534"/>
        <v>4837.4383561643835</v>
      </c>
      <c r="AN59" s="186">
        <f t="shared" si="1534"/>
        <v>5171.0547945205481</v>
      </c>
      <c r="AO59" s="186">
        <f t="shared" si="1534"/>
        <v>5004.2465753424649</v>
      </c>
      <c r="AP59" s="186">
        <f t="shared" si="1534"/>
        <v>5171.0547945205481</v>
      </c>
      <c r="AQ59" s="186">
        <f t="shared" si="1534"/>
        <v>5004.2465753424649</v>
      </c>
      <c r="AR59" s="186">
        <f t="shared" si="1535"/>
        <v>5171.0547945205481</v>
      </c>
      <c r="AS59" s="186">
        <f t="shared" si="1535"/>
        <v>5171.0547945205481</v>
      </c>
      <c r="AT59" s="186">
        <f t="shared" si="1535"/>
        <v>5004.2465753424649</v>
      </c>
      <c r="AU59" s="186">
        <f t="shared" si="1535"/>
        <v>5171.0547945205481</v>
      </c>
      <c r="AV59" s="186">
        <f t="shared" si="1535"/>
        <v>5004.2465753424649</v>
      </c>
      <c r="AW59" s="186">
        <f t="shared" si="1535"/>
        <v>5171.0547945205481</v>
      </c>
      <c r="AX59" s="186">
        <f t="shared" si="1535"/>
        <v>5171.0547945205481</v>
      </c>
      <c r="AY59" s="186">
        <f t="shared" si="1535"/>
        <v>4670.6301369863013</v>
      </c>
      <c r="AZ59" s="186">
        <f t="shared" si="1535"/>
        <v>5171.0547945205481</v>
      </c>
      <c r="BA59" s="186">
        <f t="shared" si="1535"/>
        <v>5004.2465753424649</v>
      </c>
      <c r="BB59" s="186">
        <f t="shared" si="1690"/>
        <v>5171.0547945205481</v>
      </c>
      <c r="BC59" s="186">
        <f t="shared" si="1690"/>
        <v>5004.2465753424649</v>
      </c>
      <c r="BD59" s="186">
        <f t="shared" si="1690"/>
        <v>5171.0547945205481</v>
      </c>
      <c r="BE59" s="186">
        <f t="shared" si="1690"/>
        <v>5171.0547945205481</v>
      </c>
      <c r="BF59" s="186">
        <f t="shared" si="1690"/>
        <v>5004.2465753424649</v>
      </c>
      <c r="BG59" s="186">
        <f t="shared" si="1690"/>
        <v>5171.0547945205481</v>
      </c>
      <c r="BH59" s="186">
        <f t="shared" si="1094"/>
        <v>5004.2465753424649</v>
      </c>
      <c r="BI59" s="186">
        <f t="shared" si="655"/>
        <v>5171.0547945205481</v>
      </c>
      <c r="BJ59" s="186">
        <f t="shared" si="1536"/>
        <v>0</v>
      </c>
      <c r="BK59" s="186">
        <f t="shared" si="1536"/>
        <v>0</v>
      </c>
      <c r="BL59" s="186">
        <f t="shared" si="1536"/>
        <v>0</v>
      </c>
      <c r="BM59" s="186">
        <f t="shared" si="1536"/>
        <v>0</v>
      </c>
      <c r="BN59" s="186">
        <f t="shared" si="1536"/>
        <v>0</v>
      </c>
      <c r="BO59" s="186">
        <f t="shared" si="1536"/>
        <v>0</v>
      </c>
      <c r="BP59" s="186">
        <f t="shared" si="1536"/>
        <v>0</v>
      </c>
      <c r="BQ59" s="186">
        <f t="shared" si="1536"/>
        <v>0</v>
      </c>
      <c r="BR59" s="186">
        <f t="shared" si="1536"/>
        <v>0</v>
      </c>
      <c r="BS59" s="186">
        <f t="shared" si="1536"/>
        <v>0</v>
      </c>
      <c r="BT59" s="186">
        <f t="shared" si="1537"/>
        <v>0</v>
      </c>
      <c r="BU59" s="186">
        <f t="shared" si="1537"/>
        <v>0</v>
      </c>
      <c r="BV59" s="186">
        <f t="shared" si="1537"/>
        <v>0</v>
      </c>
      <c r="BW59" s="186">
        <f t="shared" si="1537"/>
        <v>0</v>
      </c>
      <c r="BX59" s="186">
        <f t="shared" si="1537"/>
        <v>0</v>
      </c>
      <c r="BY59" s="186">
        <f t="shared" si="1537"/>
        <v>0</v>
      </c>
      <c r="BZ59" s="186">
        <f t="shared" si="1537"/>
        <v>0</v>
      </c>
      <c r="CA59" s="186">
        <f t="shared" si="1537"/>
        <v>0</v>
      </c>
      <c r="CB59" s="186">
        <f t="shared" si="1537"/>
        <v>0</v>
      </c>
      <c r="CC59" s="186">
        <f t="shared" si="1537"/>
        <v>0</v>
      </c>
      <c r="CD59" s="186">
        <f t="shared" si="1537"/>
        <v>0</v>
      </c>
      <c r="CE59" s="186">
        <f t="shared" si="1537"/>
        <v>0</v>
      </c>
      <c r="CF59" s="186">
        <f t="shared" si="1537"/>
        <v>0</v>
      </c>
      <c r="CG59" s="186">
        <f t="shared" si="1537"/>
        <v>0</v>
      </c>
      <c r="CH59" s="186"/>
      <c r="CJ59" s="186">
        <f t="shared" ref="CJ59" si="1907">IF(N59&gt;0,$F59,0)</f>
        <v>0</v>
      </c>
      <c r="CK59" s="186">
        <f t="shared" ref="CK59" si="1908">IF(O59&gt;0,$F59,0)</f>
        <v>0</v>
      </c>
      <c r="CL59" s="186">
        <f t="shared" ref="CL59" si="1909">IF(P59&gt;0,$F59,0)</f>
        <v>0</v>
      </c>
      <c r="CM59" s="186">
        <f t="shared" ref="CM59" si="1910">IF(Q59&gt;0,$F59,0)</f>
        <v>0</v>
      </c>
      <c r="CN59" s="186">
        <f t="shared" ref="CN59" si="1911">IF(R59&gt;0,$F59,0)</f>
        <v>0</v>
      </c>
      <c r="CO59" s="186">
        <f t="shared" ref="CO59" si="1912">IF(S59&gt;0,$F59,0)</f>
        <v>0</v>
      </c>
      <c r="CP59" s="186">
        <f t="shared" ref="CP59" si="1913">IF(T59&gt;0,$F59,0)</f>
        <v>0</v>
      </c>
      <c r="CQ59" s="186">
        <f t="shared" ref="CQ59" si="1914">IF(U59&gt;0,$F59,0)</f>
        <v>0</v>
      </c>
      <c r="CR59" s="186">
        <f t="shared" ref="CR59" si="1915">IF(V59&gt;0,$F59,0)</f>
        <v>0</v>
      </c>
      <c r="CS59" s="186">
        <f t="shared" ref="CS59" si="1916">IF(W59&gt;0,$F59,0)</f>
        <v>0</v>
      </c>
      <c r="CT59" s="186">
        <f t="shared" ref="CT59" si="1917">IF(X59&gt;0,$F59,0)</f>
        <v>1</v>
      </c>
      <c r="CU59" s="186">
        <f t="shared" ref="CU59" si="1918">IF(Y59&gt;0,$F59,0)</f>
        <v>1</v>
      </c>
      <c r="CV59" s="186">
        <f t="shared" ref="CV59" si="1919">IF(Z59&gt;0,$F59,0)</f>
        <v>1</v>
      </c>
      <c r="CW59" s="186">
        <f t="shared" ref="CW59" si="1920">IF(AA59&gt;0,$F59,0)</f>
        <v>1</v>
      </c>
      <c r="CX59" s="186">
        <f t="shared" ref="CX59" si="1921">IF(AB59&gt;0,$F59,0)</f>
        <v>1</v>
      </c>
      <c r="CY59" s="186">
        <f t="shared" ref="CY59" si="1922">IF(AC59&gt;0,$F59,0)</f>
        <v>1</v>
      </c>
      <c r="CZ59" s="186">
        <f t="shared" ref="CZ59" si="1923">IF(AD59&gt;0,$F59,0)</f>
        <v>1</v>
      </c>
      <c r="DA59" s="186">
        <f t="shared" ref="DA59" si="1924">IF(AE59&gt;0,$F59,0)</f>
        <v>1</v>
      </c>
      <c r="DB59" s="186">
        <f t="shared" ref="DB59" si="1925">IF(AF59&gt;0,$F59,0)</f>
        <v>1</v>
      </c>
      <c r="DC59" s="186">
        <f t="shared" ref="DC59" si="1926">IF(AG59&gt;0,$F59,0)</f>
        <v>1</v>
      </c>
      <c r="DD59" s="186">
        <f t="shared" ref="DD59" si="1927">IF(AH59&gt;0,$F59,0)</f>
        <v>1</v>
      </c>
      <c r="DE59" s="186">
        <f t="shared" ref="DE59" si="1928">IF(AI59&gt;0,$F59,0)</f>
        <v>1</v>
      </c>
      <c r="DF59" s="186">
        <f t="shared" ref="DF59" si="1929">IF(AJ59&gt;0,$F59,0)</f>
        <v>1</v>
      </c>
      <c r="DG59" s="186">
        <f t="shared" ref="DG59" si="1930">IF(AK59&gt;0,$F59,0)</f>
        <v>1</v>
      </c>
      <c r="DH59" s="186">
        <f t="shared" ref="DH59" si="1931">IF(AL59&gt;0,$F59,0)</f>
        <v>1</v>
      </c>
      <c r="DI59" s="186">
        <f t="shared" ref="DI59" si="1932">IF(AM59&gt;0,$F59,0)</f>
        <v>1</v>
      </c>
      <c r="DJ59" s="186">
        <f t="shared" ref="DJ59" si="1933">IF(AN59&gt;0,$F59,0)</f>
        <v>1</v>
      </c>
      <c r="DK59" s="186">
        <f t="shared" ref="DK59" si="1934">IF(AO59&gt;0,$F59,0)</f>
        <v>1</v>
      </c>
      <c r="DL59" s="186">
        <f t="shared" ref="DL59" si="1935">IF(AP59&gt;0,$F59,0)</f>
        <v>1</v>
      </c>
      <c r="DM59" s="186">
        <f t="shared" ref="DM59" si="1936">IF(AQ59&gt;0,$F59,0)</f>
        <v>1</v>
      </c>
      <c r="DN59" s="186">
        <f t="shared" ref="DN59" si="1937">IF(AR59&gt;0,$F59,0)</f>
        <v>1</v>
      </c>
      <c r="DO59" s="186">
        <f t="shared" ref="DO59" si="1938">IF(AS59&gt;0,$F59,0)</f>
        <v>1</v>
      </c>
      <c r="DP59" s="186">
        <f t="shared" ref="DP59" si="1939">IF(AT59&gt;0,$F59,0)</f>
        <v>1</v>
      </c>
      <c r="DQ59" s="186">
        <f t="shared" ref="DQ59" si="1940">IF(AU59&gt;0,$F59,0)</f>
        <v>1</v>
      </c>
      <c r="DR59" s="186">
        <f t="shared" ref="DR59" si="1941">IF(AV59&gt;0,$F59,0)</f>
        <v>1</v>
      </c>
      <c r="DS59" s="186">
        <f t="shared" ref="DS59" si="1942">IF(AW59&gt;0,$F59,0)</f>
        <v>1</v>
      </c>
      <c r="DT59" s="186">
        <f t="shared" ref="DT59" si="1943">IF(AX59&gt;0,$F59,0)</f>
        <v>1</v>
      </c>
      <c r="DU59" s="186">
        <f t="shared" ref="DU59" si="1944">IF(AY59&gt;0,$F59,0)</f>
        <v>1</v>
      </c>
      <c r="DV59" s="186">
        <f t="shared" ref="DV59" si="1945">IF(AZ59&gt;0,$F59,0)</f>
        <v>1</v>
      </c>
      <c r="DW59" s="186">
        <f t="shared" ref="DW59" si="1946">IF(BA59&gt;0,$F59,0)</f>
        <v>1</v>
      </c>
      <c r="DX59" s="186">
        <f t="shared" ref="DX59" si="1947">IF(BB59&gt;0,$F59,0)</f>
        <v>1</v>
      </c>
      <c r="DY59" s="186">
        <f t="shared" ref="DY59" si="1948">IF(BC59&gt;0,$F59,0)</f>
        <v>1</v>
      </c>
      <c r="DZ59" s="186">
        <f t="shared" ref="DZ59" si="1949">IF(BD59&gt;0,$F59,0)</f>
        <v>1</v>
      </c>
      <c r="EA59" s="186">
        <f t="shared" ref="EA59" si="1950">IF(BE59&gt;0,$F59,0)</f>
        <v>1</v>
      </c>
      <c r="EB59" s="186">
        <f t="shared" ref="EB59" si="1951">IF(BF59&gt;0,$F59,0)</f>
        <v>1</v>
      </c>
      <c r="EC59" s="186">
        <f t="shared" ref="EC59" si="1952">IF(BG59&gt;0,$F59,0)</f>
        <v>1</v>
      </c>
      <c r="ED59" s="186">
        <f t="shared" ref="ED59" si="1953">IF(BH59&gt;0,$F59,0)</f>
        <v>1</v>
      </c>
      <c r="EE59" s="186">
        <f t="shared" ref="EE59" si="1954">IF(BI59&gt;0,$F59,0)</f>
        <v>1</v>
      </c>
      <c r="EF59" s="186">
        <f t="shared" ref="EF59" si="1955">IF(BJ59&gt;0,$F59,0)</f>
        <v>0</v>
      </c>
      <c r="EG59" s="186">
        <f t="shared" ref="EG59" si="1956">IF(BK59&gt;0,$F59,0)</f>
        <v>0</v>
      </c>
      <c r="EH59" s="186">
        <f t="shared" ref="EH59" si="1957">IF(BL59&gt;0,$F59,0)</f>
        <v>0</v>
      </c>
      <c r="EI59" s="186">
        <f t="shared" ref="EI59" si="1958">IF(BM59&gt;0,$F59,0)</f>
        <v>0</v>
      </c>
      <c r="EJ59" s="186">
        <f t="shared" ref="EJ59" si="1959">IF(BN59&gt;0,$F59,0)</f>
        <v>0</v>
      </c>
      <c r="EK59" s="186">
        <f t="shared" ref="EK59" si="1960">IF(BO59&gt;0,$F59,0)</f>
        <v>0</v>
      </c>
      <c r="EL59" s="186">
        <f t="shared" ref="EL59" si="1961">IF(BP59&gt;0,$F59,0)</f>
        <v>0</v>
      </c>
      <c r="EM59" s="186">
        <f t="shared" ref="EM59" si="1962">IF(BQ59&gt;0,$F59,0)</f>
        <v>0</v>
      </c>
      <c r="EN59" s="186">
        <f t="shared" ref="EN59" si="1963">IF(BR59&gt;0,$F59,0)</f>
        <v>0</v>
      </c>
      <c r="EO59" s="186">
        <f t="shared" ref="EO59" si="1964">IF(BS59&gt;0,$F59,0)</f>
        <v>0</v>
      </c>
      <c r="EP59" s="186">
        <f t="shared" ref="EP59" si="1965">IF(BT59&gt;0,$F59,0)</f>
        <v>0</v>
      </c>
      <c r="EQ59" s="186">
        <f t="shared" ref="EQ59" si="1966">IF(BU59&gt;0,$F59,0)</f>
        <v>0</v>
      </c>
      <c r="ER59" s="186">
        <f t="shared" ref="ER59" si="1967">IF(BV59&gt;0,$F59,0)</f>
        <v>0</v>
      </c>
      <c r="ES59" s="186">
        <f t="shared" ref="ES59" si="1968">IF(BW59&gt;0,$F59,0)</f>
        <v>0</v>
      </c>
      <c r="ET59" s="186">
        <f t="shared" ref="ET59" si="1969">IF(BX59&gt;0,$F59,0)</f>
        <v>0</v>
      </c>
      <c r="EU59" s="186">
        <f t="shared" ref="EU59" si="1970">IF(BY59&gt;0,$F59,0)</f>
        <v>0</v>
      </c>
      <c r="EV59" s="186">
        <f t="shared" ref="EV59" si="1971">IF(BZ59&gt;0,$F59,0)</f>
        <v>0</v>
      </c>
      <c r="EW59" s="186">
        <f t="shared" ref="EW59" si="1972">IF(CA59&gt;0,$F59,0)</f>
        <v>0</v>
      </c>
      <c r="EX59" s="186">
        <f t="shared" ref="EX59" si="1973">IF(CB59&gt;0,$F59,0)</f>
        <v>0</v>
      </c>
      <c r="EY59" s="186">
        <f t="shared" ref="EY59" si="1974">IF(CC59&gt;0,$F59,0)</f>
        <v>0</v>
      </c>
      <c r="EZ59" s="186">
        <f t="shared" ref="EZ59" si="1975">IF(CD59&gt;0,$F59,0)</f>
        <v>0</v>
      </c>
      <c r="FA59" s="186">
        <f t="shared" ref="FA59" si="1976">IF(CE59&gt;0,$F59,0)</f>
        <v>0</v>
      </c>
      <c r="FB59" s="186">
        <f t="shared" ref="FB59" si="1977">IF(CF59&gt;0,$F59,0)</f>
        <v>0</v>
      </c>
      <c r="FC59" s="186">
        <f t="shared" ref="FC59" si="1978">IF(CG59&gt;0,$F59,0)</f>
        <v>0</v>
      </c>
      <c r="FE59" s="187">
        <f t="shared" ref="FE59" si="1979">IF(AND($E59="PT",CJ59&gt;0),$H59*$F59*12/2080,IFERROR((N59/(1+$I59))/($G59/365*N$4),0))</f>
        <v>0</v>
      </c>
      <c r="FF59" s="187">
        <f t="shared" ref="FF59" si="1980">IF(AND($E59="PT",CK59&gt;0),$H59*$F59*12/2080,IFERROR((O59/(1+$I59))/($G59/365*O$4),0))</f>
        <v>0</v>
      </c>
      <c r="FG59" s="187">
        <f t="shared" ref="FG59" si="1981">IF(AND($E59="PT",CL59&gt;0),$H59*$F59*12/2080,IFERROR((P59/(1+$I59))/($G59/365*P$4),0))</f>
        <v>0</v>
      </c>
      <c r="FH59" s="187">
        <f t="shared" ref="FH59" si="1982">IF(AND($E59="PT",CM59&gt;0),$H59*$F59*12/2080,IFERROR((Q59/(1+$I59))/($G59/365*Q$4),0))</f>
        <v>0</v>
      </c>
      <c r="FI59" s="187">
        <f t="shared" ref="FI59" si="1983">IF(AND($E59="PT",CN59&gt;0),$H59*$F59*12/2080,IFERROR((R59/(1+$I59))/($G59/365*R$4),0))</f>
        <v>0</v>
      </c>
      <c r="FJ59" s="187">
        <f t="shared" ref="FJ59" si="1984">IF(AND($E59="PT",CO59&gt;0),$H59*$F59*12/2080,IFERROR((S59/(1+$I59))/($G59/365*S$4),0))</f>
        <v>0</v>
      </c>
      <c r="FK59" s="187">
        <f t="shared" ref="FK59" si="1985">IF(AND($E59="PT",CP59&gt;0),$H59*$F59*12/2080,IFERROR((T59/(1+$I59))/($G59/365*T$4),0))</f>
        <v>0</v>
      </c>
      <c r="FL59" s="187">
        <f t="shared" ref="FL59" si="1986">IF(AND($E59="PT",CQ59&gt;0),$H59*$F59*12/2080,IFERROR((U59/(1+$I59))/($G59/365*U$4),0))</f>
        <v>0</v>
      </c>
      <c r="FM59" s="187">
        <f t="shared" ref="FM59" si="1987">IF(AND($E59="PT",CR59&gt;0),$H59*$F59*12/2080,IFERROR((V59/(1+$I59))/($G59/365*V$4),0))</f>
        <v>0</v>
      </c>
      <c r="FN59" s="187">
        <f t="shared" ref="FN59" si="1988">IF(AND($E59="PT",CS59&gt;0),$H59*$F59*12/2080,IFERROR((W59/(1+$I59))/($G59/365*W$4),0))</f>
        <v>0</v>
      </c>
      <c r="FO59" s="187">
        <f t="shared" ref="FO59" si="1989">IF(AND($E59="PT",CT59&gt;0),$H59*$F59*12/2080,IFERROR((X59/(1+$I59))/($G59/365*X$4),0))</f>
        <v>3.3333333333333333E-2</v>
      </c>
      <c r="FP59" s="187">
        <f t="shared" ref="FP59" si="1990">IF(AND($E59="PT",CU59&gt;0),$H59*$F59*12/2080,IFERROR((Y59/(1+$I59))/($G59/365*Y$4),0))</f>
        <v>1</v>
      </c>
      <c r="FQ59" s="187">
        <f t="shared" ref="FQ59" si="1991">IF(AND($E59="PT",CV59&gt;0),$H59*$F59*12/2080,IFERROR((Z59/(1+$I59))/($G59/365*Z$4),0))</f>
        <v>1</v>
      </c>
      <c r="FR59" s="187">
        <f t="shared" ref="FR59" si="1992">IF(AND($E59="PT",CW59&gt;0),$H59*$F59*12/2080,IFERROR((AA59/(1+$I59))/($G59/365*AA$4),0))</f>
        <v>1</v>
      </c>
      <c r="FS59" s="187">
        <f t="shared" ref="FS59" si="1993">IF(AND($E59="PT",CX59&gt;0),$H59*$F59*12/2080,IFERROR((AB59/(1+$I59))/($G59/365*AB$4),0))</f>
        <v>1</v>
      </c>
      <c r="FT59" s="187">
        <f t="shared" ref="FT59" si="1994">IF(AND($E59="PT",CY59&gt;0),$H59*$F59*12/2080,IFERROR((AC59/(1+$I59))/($G59/365*AC$4),0))</f>
        <v>0.99999999999999978</v>
      </c>
      <c r="FU59" s="187">
        <f t="shared" ref="FU59" si="1995">IF(AND($E59="PT",CZ59&gt;0),$H59*$F59*12/2080,IFERROR((AD59/(1+$I59))/($G59/365*AD$4),0))</f>
        <v>1</v>
      </c>
      <c r="FV59" s="187">
        <f t="shared" ref="FV59" si="1996">IF(AND($E59="PT",DA59&gt;0),$H59*$F59*12/2080,IFERROR((AE59/(1+$I59))/($G59/365*AE$4),0))</f>
        <v>0.99999999999999978</v>
      </c>
      <c r="FW59" s="187">
        <f t="shared" ref="FW59" si="1997">IF(AND($E59="PT",DB59&gt;0),$H59*$F59*12/2080,IFERROR((AF59/(1+$I59))/($G59/365*AF$4),0))</f>
        <v>1</v>
      </c>
      <c r="FX59" s="187">
        <f t="shared" ref="FX59" si="1998">IF(AND($E59="PT",DC59&gt;0),$H59*$F59*12/2080,IFERROR((AG59/(1+$I59))/($G59/365*AG$4),0))</f>
        <v>1</v>
      </c>
      <c r="FY59" s="187">
        <f t="shared" ref="FY59" si="1999">IF(AND($E59="PT",DD59&gt;0),$H59*$F59*12/2080,IFERROR((AH59/(1+$I59))/($G59/365*AH$4),0))</f>
        <v>0.99999999999999978</v>
      </c>
      <c r="FZ59" s="187">
        <f t="shared" ref="FZ59" si="2000">IF(AND($E59="PT",DE59&gt;0),$H59*$F59*12/2080,IFERROR((AI59/(1+$I59))/($G59/365*AI$4),0))</f>
        <v>1</v>
      </c>
      <c r="GA59" s="187">
        <f t="shared" ref="GA59" si="2001">IF(AND($E59="PT",DF59&gt;0),$H59*$F59*12/2080,IFERROR((AJ59/(1+$I59))/($G59/365*AJ$4),0))</f>
        <v>0.99999999999999978</v>
      </c>
      <c r="GB59" s="187">
        <f t="shared" ref="GB59" si="2002">IF(AND($E59="PT",DG59&gt;0),$H59*$F59*12/2080,IFERROR((AK59/(1+$I59))/($G59/365*AK$4),0))</f>
        <v>1</v>
      </c>
      <c r="GC59" s="187">
        <f t="shared" ref="GC59" si="2003">IF(AND($E59="PT",DH59&gt;0),$H59*$F59*12/2080,IFERROR((AL59/(1+$I59))/($G59/365*AL$4),0))</f>
        <v>1</v>
      </c>
      <c r="GD59" s="187">
        <f t="shared" ref="GD59" si="2004">IF(AND($E59="PT",DI59&gt;0),$H59*$F59*12/2080,IFERROR((AM59/(1+$I59))/($G59/365*AM$4),0))</f>
        <v>1</v>
      </c>
      <c r="GE59" s="187">
        <f t="shared" ref="GE59" si="2005">IF(AND($E59="PT",DJ59&gt;0),$H59*$F59*12/2080,IFERROR((AN59/(1+$I59))/($G59/365*AN$4),0))</f>
        <v>1</v>
      </c>
      <c r="GF59" s="187">
        <f t="shared" ref="GF59" si="2006">IF(AND($E59="PT",DK59&gt;0),$H59*$F59*12/2080,IFERROR((AO59/(1+$I59))/($G59/365*AO$4),0))</f>
        <v>0.99999999999999978</v>
      </c>
      <c r="GG59" s="187">
        <f t="shared" ref="GG59" si="2007">IF(AND($E59="PT",DL59&gt;0),$H59*$F59*12/2080,IFERROR((AP59/(1+$I59))/($G59/365*AP$4),0))</f>
        <v>1</v>
      </c>
      <c r="GH59" s="187">
        <f t="shared" ref="GH59" si="2008">IF(AND($E59="PT",DM59&gt;0),$H59*$F59*12/2080,IFERROR((AQ59/(1+$I59))/($G59/365*AQ$4),0))</f>
        <v>0.99999999999999978</v>
      </c>
      <c r="GI59" s="187">
        <f t="shared" ref="GI59" si="2009">IF(AND($E59="PT",DN59&gt;0),$H59*$F59*12/2080,IFERROR((AR59/(1+$I59))/($G59/365*AR$4),0))</f>
        <v>1</v>
      </c>
      <c r="GJ59" s="187">
        <f t="shared" ref="GJ59" si="2010">IF(AND($E59="PT",DO59&gt;0),$H59*$F59*12/2080,IFERROR((AS59/(1+$I59))/($G59/365*AS$4),0))</f>
        <v>1</v>
      </c>
      <c r="GK59" s="187">
        <f t="shared" ref="GK59" si="2011">IF(AND($E59="PT",DP59&gt;0),$H59*$F59*12/2080,IFERROR((AT59/(1+$I59))/($G59/365*AT$4),0))</f>
        <v>0.99999999999999978</v>
      </c>
      <c r="GL59" s="187">
        <f t="shared" ref="GL59" si="2012">IF(AND($E59="PT",DQ59&gt;0),$H59*$F59*12/2080,IFERROR((AU59/(1+$I59))/($G59/365*AU$4),0))</f>
        <v>1</v>
      </c>
      <c r="GM59" s="187">
        <f t="shared" ref="GM59" si="2013">IF(AND($E59="PT",DR59&gt;0),$H59*$F59*12/2080,IFERROR((AV59/(1+$I59))/($G59/365*AV$4),0))</f>
        <v>0.99999999999999978</v>
      </c>
      <c r="GN59" s="187">
        <f t="shared" ref="GN59" si="2014">IF(AND($E59="PT",DS59&gt;0),$H59*$F59*12/2080,IFERROR((AW59/(1+$I59))/($G59/365*AW$4),0))</f>
        <v>1</v>
      </c>
      <c r="GO59" s="187">
        <f t="shared" ref="GO59" si="2015">IF(AND($E59="PT",DT59&gt;0),$H59*$F59*12/2080,IFERROR((AX59/(1+$I59))/($G59/365*AX$4),0))</f>
        <v>1</v>
      </c>
      <c r="GP59" s="187">
        <f t="shared" ref="GP59" si="2016">IF(AND($E59="PT",DU59&gt;0),$H59*$F59*12/2080,IFERROR((AY59/(1+$I59))/($G59/365*AY$4),0))</f>
        <v>1</v>
      </c>
      <c r="GQ59" s="187">
        <f t="shared" ref="GQ59" si="2017">IF(AND($E59="PT",DV59&gt;0),$H59*$F59*12/2080,IFERROR((AZ59/(1+$I59))/($G59/365*AZ$4),0))</f>
        <v>1</v>
      </c>
      <c r="GR59" s="187">
        <f t="shared" ref="GR59" si="2018">IF(AND($E59="PT",DW59&gt;0),$H59*$F59*12/2080,IFERROR((BA59/(1+$I59))/($G59/365*BA$4),0))</f>
        <v>0.99999999999999978</v>
      </c>
      <c r="GS59" s="187">
        <f t="shared" ref="GS59" si="2019">IF(AND($E59="PT",DX59&gt;0),$H59*$F59*12/2080,IFERROR((BB59/(1+$I59))/($G59/365*BB$4),0))</f>
        <v>1</v>
      </c>
      <c r="GT59" s="187">
        <f t="shared" ref="GT59" si="2020">IF(AND($E59="PT",DY59&gt;0),$H59*$F59*12/2080,IFERROR((BC59/(1+$I59))/($G59/365*BC$4),0))</f>
        <v>0.99999999999999978</v>
      </c>
      <c r="GU59" s="187">
        <f t="shared" ref="GU59" si="2021">IF(AND($E59="PT",DZ59&gt;0),$H59*$F59*12/2080,IFERROR((BD59/(1+$I59))/($G59/365*BD$4),0))</f>
        <v>1</v>
      </c>
      <c r="GV59" s="187">
        <f t="shared" ref="GV59" si="2022">IF(AND($E59="PT",EA59&gt;0),$H59*$F59*12/2080,IFERROR((BE59/(1+$I59))/($G59/365*BE$4),0))</f>
        <v>1</v>
      </c>
      <c r="GW59" s="187">
        <f t="shared" ref="GW59" si="2023">IF(AND($E59="PT",EB59&gt;0),$H59*$F59*12/2080,IFERROR((BF59/(1+$I59))/($G59/365*BF$4),0))</f>
        <v>0.99999999999999978</v>
      </c>
      <c r="GX59" s="187">
        <f t="shared" ref="GX59" si="2024">IF(AND($E59="PT",EC59&gt;0),$H59*$F59*12/2080,IFERROR((BG59/(1+$I59))/($G59/365*BG$4),0))</f>
        <v>1</v>
      </c>
      <c r="GY59" s="187">
        <f t="shared" ref="GY59" si="2025">IF(AND($E59="PT",ED59&gt;0),$H59*$F59*12/2080,IFERROR((BH59/(1+$I59))/($G59/365*BH$4),0))</f>
        <v>0.99999999999999978</v>
      </c>
      <c r="GZ59" s="187">
        <f t="shared" ref="GZ59" si="2026">IF(AND($E59="PT",EE59&gt;0),$H59*$F59*12/2080,IFERROR((BI59/(1+$I59))/($G59/365*BI$4),0))</f>
        <v>1</v>
      </c>
      <c r="HA59" s="187">
        <f t="shared" ref="HA59" si="2027">IF(AND($E59="PT",EF59&gt;0),$H59*$F59*12/2080,IFERROR((BJ59/(1+$I59))/($G59/365*BJ$4),0))</f>
        <v>0</v>
      </c>
      <c r="HB59" s="187">
        <f t="shared" ref="HB59" si="2028">IF(AND($E59="PT",EG59&gt;0),$H59*$F59*12/2080,IFERROR((BK59/(1+$I59))/($G59/365*BK$4),0))</f>
        <v>0</v>
      </c>
      <c r="HC59" s="187">
        <f t="shared" ref="HC59" si="2029">IF(AND($E59="PT",EH59&gt;0),$H59*$F59*12/2080,IFERROR((BL59/(1+$I59))/($G59/365*BL$4),0))</f>
        <v>0</v>
      </c>
      <c r="HD59" s="187">
        <f t="shared" ref="HD59" si="2030">IF(AND($E59="PT",EI59&gt;0),$H59*$F59*12/2080,IFERROR((BM59/(1+$I59))/($G59/365*BM$4),0))</f>
        <v>0</v>
      </c>
      <c r="HE59" s="187">
        <f t="shared" ref="HE59" si="2031">IF(AND($E59="PT",EJ59&gt;0),$H59*$F59*12/2080,IFERROR((BN59/(1+$I59))/($G59/365*BN$4),0))</f>
        <v>0</v>
      </c>
      <c r="HF59" s="187">
        <f t="shared" ref="HF59" si="2032">IF(AND($E59="PT",EK59&gt;0),$H59*$F59*12/2080,IFERROR((BO59/(1+$I59))/($G59/365*BO$4),0))</f>
        <v>0</v>
      </c>
      <c r="HG59" s="187">
        <f t="shared" ref="HG59" si="2033">IF(AND($E59="PT",EL59&gt;0),$H59*$F59*12/2080,IFERROR((BP59/(1+$I59))/($G59/365*BP$4),0))</f>
        <v>0</v>
      </c>
      <c r="HH59" s="187">
        <f t="shared" ref="HH59" si="2034">IF(AND($E59="PT",EM59&gt;0),$H59*$F59*12/2080,IFERROR((BQ59/(1+$I59))/($G59/365*BQ$4),0))</f>
        <v>0</v>
      </c>
      <c r="HI59" s="187">
        <f t="shared" ref="HI59" si="2035">IF(AND($E59="PT",EN59&gt;0),$H59*$F59*12/2080,IFERROR((BR59/(1+$I59))/($G59/365*BR$4),0))</f>
        <v>0</v>
      </c>
      <c r="HJ59" s="187">
        <f t="shared" ref="HJ59" si="2036">IF(AND($E59="PT",EO59&gt;0),$H59*$F59*12/2080,IFERROR((BS59/(1+$I59))/($G59/365*BS$4),0))</f>
        <v>0</v>
      </c>
      <c r="HK59" s="187">
        <f t="shared" ref="HK59" si="2037">IF(AND($E59="PT",EP59&gt;0),$H59*$F59*12/2080,IFERROR((BT59/(1+$I59))/($G59/365*BT$4),0))</f>
        <v>0</v>
      </c>
      <c r="HL59" s="187">
        <f t="shared" ref="HL59" si="2038">IF(AND($E59="PT",EQ59&gt;0),$H59*$F59*12/2080,IFERROR((BU59/(1+$I59))/($G59/365*BU$4),0))</f>
        <v>0</v>
      </c>
      <c r="HM59" s="187">
        <f t="shared" ref="HM59" si="2039">IF(AND($E59="PT",ER59&gt;0),$H59*$F59*12/2080,IFERROR((BV59/(1+$I59))/($G59/365*BV$4),0))</f>
        <v>0</v>
      </c>
      <c r="HN59" s="187">
        <f t="shared" ref="HN59" si="2040">IF(AND($E59="PT",ES59&gt;0),$H59*$F59*12/2080,IFERROR((BW59/(1+$I59))/($G59/365*BW$4),0))</f>
        <v>0</v>
      </c>
      <c r="HO59" s="187">
        <f t="shared" ref="HO59" si="2041">IF(AND($E59="PT",ET59&gt;0),$H59*$F59*12/2080,IFERROR((BX59/(1+$I59))/($G59/365*BX$4),0))</f>
        <v>0</v>
      </c>
      <c r="HP59" s="187">
        <f t="shared" ref="HP59" si="2042">IF(AND($E59="PT",EU59&gt;0),$H59*$F59*12/2080,IFERROR((BY59/(1+$I59))/($G59/365*BY$4),0))</f>
        <v>0</v>
      </c>
      <c r="HQ59" s="187">
        <f t="shared" ref="HQ59" si="2043">IF(AND($E59="PT",EV59&gt;0),$H59*$F59*12/2080,IFERROR((BZ59/(1+$I59))/($G59/365*BZ$4),0))</f>
        <v>0</v>
      </c>
      <c r="HR59" s="187">
        <f t="shared" ref="HR59" si="2044">IF(AND($E59="PT",EW59&gt;0),$H59*$F59*12/2080,IFERROR((CA59/(1+$I59))/($G59/365*CA$4),0))</f>
        <v>0</v>
      </c>
      <c r="HS59" s="187">
        <f t="shared" ref="HS59" si="2045">IF(AND($E59="PT",EX59&gt;0),$H59*$F59*12/2080,IFERROR((CB59/(1+$I59))/($G59/365*CB$4),0))</f>
        <v>0</v>
      </c>
      <c r="HT59" s="187">
        <f t="shared" ref="HT59" si="2046">IF(AND($E59="PT",EY59&gt;0),$H59*$F59*12/2080,IFERROR((CC59/(1+$I59))/($G59/365*CC$4),0))</f>
        <v>0</v>
      </c>
      <c r="HU59" s="187">
        <f t="shared" ref="HU59" si="2047">IF(AND($E59="PT",EZ59&gt;0),$H59*$F59*12/2080,IFERROR((CD59/(1+$I59))/($G59/365*CD$4),0))</f>
        <v>0</v>
      </c>
      <c r="HV59" s="187">
        <f t="shared" ref="HV59" si="2048">IF(AND($E59="PT",FA59&gt;0),$H59*$F59*12/2080,IFERROR((CE59/(1+$I59))/($G59/365*CE$4),0))</f>
        <v>0</v>
      </c>
      <c r="HW59" s="187">
        <f t="shared" ref="HW59" si="2049">IF(AND($E59="PT",FB59&gt;0),$H59*$F59*12/2080,IFERROR((CF59/(1+$I59))/($G59/365*CF$4),0))</f>
        <v>0</v>
      </c>
      <c r="HX59" s="187">
        <f t="shared" ref="HX59" si="2050">IF(AND($E59="PT",FC59&gt;0),$H59*$F59*12/2080,IFERROR((CG59/(1+$I59))/($G59/365*CG$4),0))</f>
        <v>0</v>
      </c>
      <c r="HY59" s="187"/>
      <c r="IB59" s="188">
        <f t="shared" ref="IB59" si="2051">IF(CJ59&gt;=1,CJ59*$J59,0)</f>
        <v>0</v>
      </c>
      <c r="IC59" s="188">
        <f t="shared" ref="IC59" si="2052">IF(CK59&gt;=1,CK59*$J59,0)</f>
        <v>0</v>
      </c>
      <c r="ID59" s="188">
        <f t="shared" ref="ID59" si="2053">IF(CL59&gt;=1,CL59*$J59,0)</f>
        <v>0</v>
      </c>
      <c r="IE59" s="188">
        <f t="shared" ref="IE59" si="2054">IF(CM59&gt;=1,CM59*$J59,0)</f>
        <v>0</v>
      </c>
      <c r="IF59" s="188">
        <f t="shared" ref="IF59" si="2055">IF(CN59&gt;=1,CN59*$J59,0)</f>
        <v>0</v>
      </c>
      <c r="IG59" s="188">
        <f t="shared" ref="IG59" si="2056">IF(CO59&gt;=1,CO59*$J59,0)</f>
        <v>0</v>
      </c>
      <c r="IH59" s="188">
        <f t="shared" ref="IH59" si="2057">IF(CP59&gt;=1,CP59*$J59,0)</f>
        <v>0</v>
      </c>
      <c r="II59" s="188">
        <f t="shared" ref="II59" si="2058">IF(CQ59&gt;=1,CQ59*$J59,0)</f>
        <v>0</v>
      </c>
      <c r="IJ59" s="188">
        <f t="shared" ref="IJ59" si="2059">IF(CR59&gt;=1,CR59*$J59,0)</f>
        <v>0</v>
      </c>
      <c r="IK59" s="188">
        <f t="shared" ref="IK59" si="2060">IF(CS59&gt;=1,CS59*$J59,0)</f>
        <v>0</v>
      </c>
      <c r="IL59" s="188">
        <f t="shared" ref="IL59" si="2061">IF(CT59&gt;=1,CT59*$J59,0)</f>
        <v>85</v>
      </c>
      <c r="IM59" s="188">
        <f t="shared" ref="IM59" si="2062">IF(CU59&gt;=1,CU59*$J59,0)</f>
        <v>85</v>
      </c>
      <c r="IN59" s="188">
        <f t="shared" ref="IN59" si="2063">IF(CV59&gt;=1,CV59*$J59,0)</f>
        <v>85</v>
      </c>
      <c r="IO59" s="188">
        <f t="shared" ref="IO59" si="2064">IF(CW59&gt;=1,CW59*$J59,0)</f>
        <v>85</v>
      </c>
      <c r="IP59" s="188">
        <f t="shared" ref="IP59" si="2065">IF(CX59&gt;=1,CX59*$J59,0)</f>
        <v>85</v>
      </c>
      <c r="IQ59" s="188">
        <f t="shared" ref="IQ59" si="2066">IF(CY59&gt;=1,CY59*$J59,0)</f>
        <v>85</v>
      </c>
      <c r="IR59" s="188">
        <f t="shared" ref="IR59" si="2067">IF(CZ59&gt;=1,CZ59*$J59,0)</f>
        <v>85</v>
      </c>
      <c r="IS59" s="188">
        <f t="shared" ref="IS59" si="2068">IF(DA59&gt;=1,DA59*$J59,0)</f>
        <v>85</v>
      </c>
      <c r="IT59" s="188">
        <f t="shared" ref="IT59" si="2069">IF(DB59&gt;=1,DB59*$J59,0)</f>
        <v>85</v>
      </c>
      <c r="IU59" s="188">
        <f t="shared" ref="IU59" si="2070">IF(DC59&gt;=1,DC59*$J59,0)</f>
        <v>85</v>
      </c>
      <c r="IV59" s="188">
        <f t="shared" ref="IV59" si="2071">IF(DD59&gt;=1,DD59*$J59,0)</f>
        <v>85</v>
      </c>
      <c r="IW59" s="188">
        <f t="shared" ref="IW59" si="2072">IF(DE59&gt;=1,DE59*$J59,0)</f>
        <v>85</v>
      </c>
      <c r="IX59" s="188">
        <f t="shared" ref="IX59" si="2073">IF(DF59&gt;=1,DF59*$J59,0)</f>
        <v>85</v>
      </c>
      <c r="IY59" s="188">
        <f t="shared" ref="IY59" si="2074">IF(DG59&gt;=1,DG59*$J59,0)</f>
        <v>85</v>
      </c>
      <c r="IZ59" s="188">
        <f t="shared" ref="IZ59" si="2075">IF(DH59&gt;=1,DH59*$J59,0)</f>
        <v>85</v>
      </c>
      <c r="JA59" s="188">
        <f t="shared" ref="JA59" si="2076">IF(DI59&gt;=1,DI59*$J59,0)</f>
        <v>85</v>
      </c>
      <c r="JB59" s="188">
        <f t="shared" ref="JB59" si="2077">IF(DJ59&gt;=1,DJ59*$J59,0)</f>
        <v>85</v>
      </c>
      <c r="JC59" s="188">
        <f t="shared" ref="JC59" si="2078">IF(DK59&gt;=1,DK59*$J59,0)</f>
        <v>85</v>
      </c>
      <c r="JD59" s="188">
        <f t="shared" ref="JD59" si="2079">IF(DL59&gt;=1,DL59*$J59,0)</f>
        <v>85</v>
      </c>
      <c r="JE59" s="188">
        <f t="shared" ref="JE59" si="2080">IF(DM59&gt;=1,DM59*$J59,0)</f>
        <v>85</v>
      </c>
      <c r="JF59" s="188">
        <f t="shared" ref="JF59" si="2081">IF(DN59&gt;=1,DN59*$J59,0)</f>
        <v>85</v>
      </c>
      <c r="JG59" s="188">
        <f t="shared" ref="JG59" si="2082">IF(DO59&gt;=1,DO59*$J59,0)</f>
        <v>85</v>
      </c>
      <c r="JH59" s="188">
        <f t="shared" ref="JH59" si="2083">IF(DP59&gt;=1,DP59*$J59,0)</f>
        <v>85</v>
      </c>
      <c r="JI59" s="188">
        <f t="shared" ref="JI59" si="2084">IF(DQ59&gt;=1,DQ59*$J59,0)</f>
        <v>85</v>
      </c>
      <c r="JJ59" s="188">
        <f t="shared" ref="JJ59" si="2085">IF(DR59&gt;=1,DR59*$J59,0)</f>
        <v>85</v>
      </c>
      <c r="JK59" s="188">
        <f t="shared" ref="JK59" si="2086">IF(DS59&gt;=1,DS59*$J59,0)</f>
        <v>85</v>
      </c>
      <c r="JL59" s="188">
        <f t="shared" ref="JL59" si="2087">IF(DT59&gt;=1,DT59*$J59,0)</f>
        <v>85</v>
      </c>
      <c r="JM59" s="188">
        <f t="shared" ref="JM59" si="2088">IF(DU59&gt;=1,DU59*$J59,0)</f>
        <v>85</v>
      </c>
      <c r="JN59" s="188">
        <f t="shared" ref="JN59" si="2089">IF(DV59&gt;=1,DV59*$J59,0)</f>
        <v>85</v>
      </c>
      <c r="JO59" s="188">
        <f t="shared" ref="JO59" si="2090">IF(DW59&gt;=1,DW59*$J59,0)</f>
        <v>85</v>
      </c>
      <c r="JP59" s="188">
        <f t="shared" ref="JP59" si="2091">IF(DX59&gt;=1,DX59*$J59,0)</f>
        <v>85</v>
      </c>
      <c r="JQ59" s="188">
        <f t="shared" ref="JQ59" si="2092">IF(DY59&gt;=1,DY59*$J59,0)</f>
        <v>85</v>
      </c>
      <c r="JR59" s="188">
        <f t="shared" ref="JR59" si="2093">IF(DZ59&gt;=1,DZ59*$J59,0)</f>
        <v>85</v>
      </c>
      <c r="JS59" s="188">
        <f t="shared" ref="JS59" si="2094">IF(EA59&gt;=1,EA59*$J59,0)</f>
        <v>85</v>
      </c>
      <c r="JT59" s="188">
        <f t="shared" ref="JT59" si="2095">IF(EB59&gt;=1,EB59*$J59,0)</f>
        <v>85</v>
      </c>
      <c r="JU59" s="188">
        <f t="shared" ref="JU59" si="2096">IF(EC59&gt;=1,EC59*$J59,0)</f>
        <v>85</v>
      </c>
      <c r="JV59" s="188">
        <f t="shared" ref="JV59" si="2097">IF(ED59&gt;=1,ED59*$J59,0)</f>
        <v>85</v>
      </c>
      <c r="JW59" s="188">
        <f t="shared" ref="JW59" si="2098">IF(EE59&gt;=1,EE59*$J59,0)</f>
        <v>85</v>
      </c>
      <c r="JX59" s="188">
        <f t="shared" ref="JX59" si="2099">IF(EF59&gt;=1,EF59*$J59,0)</f>
        <v>0</v>
      </c>
      <c r="JY59" s="188">
        <f t="shared" ref="JY59" si="2100">IF(EG59&gt;=1,EG59*$J59,0)</f>
        <v>0</v>
      </c>
      <c r="JZ59" s="188">
        <f t="shared" ref="JZ59" si="2101">IF(EH59&gt;=1,EH59*$J59,0)</f>
        <v>0</v>
      </c>
      <c r="KA59" s="188">
        <f t="shared" ref="KA59" si="2102">IF(EI59&gt;=1,EI59*$J59,0)</f>
        <v>0</v>
      </c>
      <c r="KB59" s="188">
        <f t="shared" ref="KB59" si="2103">IF(EJ59&gt;=1,EJ59*$J59,0)</f>
        <v>0</v>
      </c>
      <c r="KC59" s="188">
        <f t="shared" ref="KC59" si="2104">IF(EK59&gt;=1,EK59*$J59,0)</f>
        <v>0</v>
      </c>
      <c r="KD59" s="188">
        <f t="shared" ref="KD59" si="2105">IF(EL59&gt;=1,EL59*$J59,0)</f>
        <v>0</v>
      </c>
      <c r="KE59" s="188">
        <f t="shared" ref="KE59" si="2106">IF(EM59&gt;=1,EM59*$J59,0)</f>
        <v>0</v>
      </c>
      <c r="KF59" s="188">
        <f t="shared" ref="KF59" si="2107">IF(EN59&gt;=1,EN59*$J59,0)</f>
        <v>0</v>
      </c>
      <c r="KG59" s="188">
        <f t="shared" ref="KG59" si="2108">IF(EO59&gt;=1,EO59*$J59,0)</f>
        <v>0</v>
      </c>
      <c r="KH59" s="188">
        <f t="shared" ref="KH59" si="2109">IF(EP59&gt;=1,EP59*$J59,0)</f>
        <v>0</v>
      </c>
      <c r="KI59" s="188">
        <f t="shared" ref="KI59" si="2110">IF(EQ59&gt;=1,EQ59*$J59,0)</f>
        <v>0</v>
      </c>
      <c r="KJ59" s="188">
        <f t="shared" ref="KJ59" si="2111">IF(ER59&gt;=1,ER59*$J59,0)</f>
        <v>0</v>
      </c>
      <c r="KK59" s="188">
        <f t="shared" ref="KK59" si="2112">IF(ES59&gt;=1,ES59*$J59,0)</f>
        <v>0</v>
      </c>
      <c r="KL59" s="188">
        <f t="shared" ref="KL59" si="2113">IF(ET59&gt;=1,ET59*$J59,0)</f>
        <v>0</v>
      </c>
      <c r="KM59" s="188">
        <f t="shared" ref="KM59" si="2114">IF(EU59&gt;=1,EU59*$J59,0)</f>
        <v>0</v>
      </c>
      <c r="KN59" s="188">
        <f t="shared" ref="KN59" si="2115">IF(EV59&gt;=1,EV59*$J59,0)</f>
        <v>0</v>
      </c>
      <c r="KO59" s="188">
        <f t="shared" ref="KO59" si="2116">IF(EW59&gt;=1,EW59*$J59,0)</f>
        <v>0</v>
      </c>
      <c r="KP59" s="188">
        <f t="shared" ref="KP59" si="2117">IF(EX59&gt;=1,EX59*$J59,0)</f>
        <v>0</v>
      </c>
      <c r="KQ59" s="188">
        <f t="shared" ref="KQ59" si="2118">IF(EY59&gt;=1,EY59*$J59,0)</f>
        <v>0</v>
      </c>
      <c r="KR59" s="188">
        <f t="shared" ref="KR59" si="2119">IF(EZ59&gt;=1,EZ59*$J59,0)</f>
        <v>0</v>
      </c>
      <c r="KS59" s="188">
        <f t="shared" ref="KS59" si="2120">IF(FA59&gt;=1,FA59*$J59,0)</f>
        <v>0</v>
      </c>
      <c r="KT59" s="188">
        <f t="shared" ref="KT59" si="2121">IF(FB59&gt;=1,FB59*$J59,0)</f>
        <v>0</v>
      </c>
      <c r="KU59" s="188">
        <f t="shared" ref="KU59" si="2122">IF(FC59&gt;=1,FC59*$J59,0)</f>
        <v>0</v>
      </c>
    </row>
    <row r="60" spans="1:307" s="96" customFormat="1" ht="15.6" x14ac:dyDescent="0.3">
      <c r="A60" s="490" t="s">
        <v>87</v>
      </c>
      <c r="B60" s="123" t="s">
        <v>737</v>
      </c>
      <c r="C60" s="123" t="s">
        <v>665</v>
      </c>
      <c r="D60" s="491"/>
      <c r="E60" s="491" t="s">
        <v>118</v>
      </c>
      <c r="F60" s="491">
        <v>1</v>
      </c>
      <c r="G60" s="492">
        <v>65000</v>
      </c>
      <c r="H60" s="493"/>
      <c r="I60" s="494">
        <v>0.107</v>
      </c>
      <c r="J60" s="492">
        <v>85</v>
      </c>
      <c r="K60" s="411">
        <v>44927</v>
      </c>
      <c r="L60" s="495">
        <v>46022</v>
      </c>
      <c r="M60" s="125"/>
      <c r="N60" s="496">
        <f t="shared" si="1532"/>
        <v>0</v>
      </c>
      <c r="O60" s="496">
        <f t="shared" si="1532"/>
        <v>0</v>
      </c>
      <c r="P60" s="496">
        <f t="shared" si="1532"/>
        <v>0</v>
      </c>
      <c r="Q60" s="496">
        <f t="shared" si="1532"/>
        <v>0</v>
      </c>
      <c r="R60" s="496">
        <f t="shared" si="1532"/>
        <v>0</v>
      </c>
      <c r="S60" s="496">
        <f t="shared" si="1532"/>
        <v>0</v>
      </c>
      <c r="T60" s="496">
        <f t="shared" si="1532"/>
        <v>0</v>
      </c>
      <c r="U60" s="496">
        <f t="shared" si="1532"/>
        <v>0</v>
      </c>
      <c r="V60" s="496">
        <f t="shared" si="1532"/>
        <v>0</v>
      </c>
      <c r="W60" s="496">
        <f t="shared" si="1532"/>
        <v>0</v>
      </c>
      <c r="X60" s="496">
        <f t="shared" si="1533"/>
        <v>0</v>
      </c>
      <c r="Y60" s="496">
        <f t="shared" si="1533"/>
        <v>0</v>
      </c>
      <c r="Z60" s="496">
        <f t="shared" si="1533"/>
        <v>6111.2465753424658</v>
      </c>
      <c r="AA60" s="496">
        <f t="shared" si="1533"/>
        <v>5519.8356164383558</v>
      </c>
      <c r="AB60" s="496">
        <f t="shared" si="1533"/>
        <v>6111.2465753424658</v>
      </c>
      <c r="AC60" s="496">
        <f t="shared" si="1533"/>
        <v>5914.1095890410952</v>
      </c>
      <c r="AD60" s="496">
        <f t="shared" si="1533"/>
        <v>6111.2465753424658</v>
      </c>
      <c r="AE60" s="496">
        <f t="shared" si="1533"/>
        <v>5914.1095890410952</v>
      </c>
      <c r="AF60" s="496">
        <f t="shared" si="1533"/>
        <v>6111.2465753424658</v>
      </c>
      <c r="AG60" s="496">
        <f t="shared" si="1533"/>
        <v>6111.2465753424658</v>
      </c>
      <c r="AH60" s="496">
        <f t="shared" si="1534"/>
        <v>5914.1095890410952</v>
      </c>
      <c r="AI60" s="496">
        <f t="shared" si="1534"/>
        <v>6111.2465753424658</v>
      </c>
      <c r="AJ60" s="496">
        <f t="shared" si="1534"/>
        <v>5914.1095890410952</v>
      </c>
      <c r="AK60" s="496">
        <f t="shared" si="1534"/>
        <v>6111.2465753424658</v>
      </c>
      <c r="AL60" s="496">
        <f t="shared" si="1534"/>
        <v>6111.2465753424658</v>
      </c>
      <c r="AM60" s="496">
        <f t="shared" si="1534"/>
        <v>5716.9726027397264</v>
      </c>
      <c r="AN60" s="496">
        <f t="shared" si="1534"/>
        <v>6111.2465753424658</v>
      </c>
      <c r="AO60" s="496">
        <f t="shared" si="1534"/>
        <v>5914.1095890410952</v>
      </c>
      <c r="AP60" s="496">
        <f t="shared" si="1534"/>
        <v>6111.2465753424658</v>
      </c>
      <c r="AQ60" s="496">
        <f t="shared" si="1534"/>
        <v>5914.1095890410952</v>
      </c>
      <c r="AR60" s="496">
        <f t="shared" si="1535"/>
        <v>6111.2465753424658</v>
      </c>
      <c r="AS60" s="496">
        <f t="shared" si="1535"/>
        <v>6111.2465753424658</v>
      </c>
      <c r="AT60" s="496">
        <f t="shared" si="1535"/>
        <v>5914.1095890410952</v>
      </c>
      <c r="AU60" s="496">
        <f t="shared" si="1535"/>
        <v>6111.2465753424658</v>
      </c>
      <c r="AV60" s="496">
        <f t="shared" si="1535"/>
        <v>5914.1095890410952</v>
      </c>
      <c r="AW60" s="496">
        <f t="shared" si="1535"/>
        <v>6111.2465753424658</v>
      </c>
      <c r="AX60" s="496">
        <f t="shared" si="1535"/>
        <v>6111.2465753424658</v>
      </c>
      <c r="AY60" s="496">
        <f t="shared" si="1535"/>
        <v>5519.8356164383558</v>
      </c>
      <c r="AZ60" s="496">
        <f t="shared" si="1535"/>
        <v>6111.2465753424658</v>
      </c>
      <c r="BA60" s="496">
        <f t="shared" si="1535"/>
        <v>5914.1095890410952</v>
      </c>
      <c r="BB60" s="496">
        <f t="shared" si="1690"/>
        <v>6111.2465753424658</v>
      </c>
      <c r="BC60" s="496">
        <f t="shared" si="1690"/>
        <v>5914.1095890410952</v>
      </c>
      <c r="BD60" s="496">
        <f t="shared" si="1690"/>
        <v>6111.2465753424658</v>
      </c>
      <c r="BE60" s="496">
        <f t="shared" si="1690"/>
        <v>6111.2465753424658</v>
      </c>
      <c r="BF60" s="496">
        <f t="shared" si="1690"/>
        <v>5914.1095890410952</v>
      </c>
      <c r="BG60" s="496">
        <f t="shared" si="1690"/>
        <v>6111.2465753424658</v>
      </c>
      <c r="BH60" s="496">
        <f t="shared" si="1094"/>
        <v>5914.1095890410952</v>
      </c>
      <c r="BI60" s="496">
        <f t="shared" si="655"/>
        <v>6111.2465753424658</v>
      </c>
      <c r="BJ60" s="496">
        <f t="shared" si="1536"/>
        <v>0</v>
      </c>
      <c r="BK60" s="496">
        <f t="shared" si="1536"/>
        <v>0</v>
      </c>
      <c r="BL60" s="496">
        <f t="shared" si="1536"/>
        <v>0</v>
      </c>
      <c r="BM60" s="496">
        <f t="shared" si="1536"/>
        <v>0</v>
      </c>
      <c r="BN60" s="496">
        <f t="shared" si="1536"/>
        <v>0</v>
      </c>
      <c r="BO60" s="496">
        <f t="shared" si="1536"/>
        <v>0</v>
      </c>
      <c r="BP60" s="496">
        <f t="shared" si="1536"/>
        <v>0</v>
      </c>
      <c r="BQ60" s="496">
        <f t="shared" si="1536"/>
        <v>0</v>
      </c>
      <c r="BR60" s="496">
        <f t="shared" si="1536"/>
        <v>0</v>
      </c>
      <c r="BS60" s="496">
        <f t="shared" si="1536"/>
        <v>0</v>
      </c>
      <c r="BT60" s="496">
        <f t="shared" si="1537"/>
        <v>0</v>
      </c>
      <c r="BU60" s="496">
        <f t="shared" si="1537"/>
        <v>0</v>
      </c>
      <c r="BV60" s="496">
        <f t="shared" si="1537"/>
        <v>0</v>
      </c>
      <c r="BW60" s="496">
        <f t="shared" si="1537"/>
        <v>0</v>
      </c>
      <c r="BX60" s="496">
        <f t="shared" si="1537"/>
        <v>0</v>
      </c>
      <c r="BY60" s="496">
        <f t="shared" si="1537"/>
        <v>0</v>
      </c>
      <c r="BZ60" s="496">
        <f t="shared" si="1537"/>
        <v>0</v>
      </c>
      <c r="CA60" s="496">
        <f t="shared" si="1537"/>
        <v>0</v>
      </c>
      <c r="CB60" s="496">
        <f t="shared" si="1537"/>
        <v>0</v>
      </c>
      <c r="CC60" s="496">
        <f t="shared" si="1537"/>
        <v>0</v>
      </c>
      <c r="CD60" s="496">
        <f t="shared" si="1537"/>
        <v>0</v>
      </c>
      <c r="CE60" s="496">
        <f t="shared" si="1537"/>
        <v>0</v>
      </c>
      <c r="CF60" s="496">
        <f t="shared" si="1537"/>
        <v>0</v>
      </c>
      <c r="CG60" s="496">
        <f t="shared" si="1537"/>
        <v>0</v>
      </c>
      <c r="CH60" s="496"/>
      <c r="CJ60" s="496">
        <f t="shared" ref="CJ60:CJ64" si="2123">IF(N60&gt;0,$F60,0)</f>
        <v>0</v>
      </c>
      <c r="CK60" s="496">
        <f t="shared" ref="CK60:CK64" si="2124">IF(O60&gt;0,$F60,0)</f>
        <v>0</v>
      </c>
      <c r="CL60" s="496">
        <f t="shared" ref="CL60:CL64" si="2125">IF(P60&gt;0,$F60,0)</f>
        <v>0</v>
      </c>
      <c r="CM60" s="496">
        <f t="shared" ref="CM60:CM64" si="2126">IF(Q60&gt;0,$F60,0)</f>
        <v>0</v>
      </c>
      <c r="CN60" s="496">
        <f t="shared" ref="CN60:CN64" si="2127">IF(R60&gt;0,$F60,0)</f>
        <v>0</v>
      </c>
      <c r="CO60" s="496">
        <f t="shared" ref="CO60:CO64" si="2128">IF(S60&gt;0,$F60,0)</f>
        <v>0</v>
      </c>
      <c r="CP60" s="496">
        <f t="shared" ref="CP60:CP64" si="2129">IF(T60&gt;0,$F60,0)</f>
        <v>0</v>
      </c>
      <c r="CQ60" s="496">
        <f t="shared" ref="CQ60:CQ64" si="2130">IF(U60&gt;0,$F60,0)</f>
        <v>0</v>
      </c>
      <c r="CR60" s="496">
        <f t="shared" ref="CR60:CR64" si="2131">IF(V60&gt;0,$F60,0)</f>
        <v>0</v>
      </c>
      <c r="CS60" s="496">
        <f t="shared" ref="CS60:CS64" si="2132">IF(W60&gt;0,$F60,0)</f>
        <v>0</v>
      </c>
      <c r="CT60" s="496">
        <f t="shared" ref="CT60:CT64" si="2133">IF(X60&gt;0,$F60,0)</f>
        <v>0</v>
      </c>
      <c r="CU60" s="496">
        <f t="shared" ref="CU60:CU64" si="2134">IF(Y60&gt;0,$F60,0)</f>
        <v>0</v>
      </c>
      <c r="CV60" s="496">
        <f t="shared" ref="CV60:CV64" si="2135">IF(Z60&gt;0,$F60,0)</f>
        <v>1</v>
      </c>
      <c r="CW60" s="496">
        <f t="shared" ref="CW60:CW64" si="2136">IF(AA60&gt;0,$F60,0)</f>
        <v>1</v>
      </c>
      <c r="CX60" s="496">
        <f t="shared" ref="CX60:CX64" si="2137">IF(AB60&gt;0,$F60,0)</f>
        <v>1</v>
      </c>
      <c r="CY60" s="496">
        <f t="shared" ref="CY60:CY64" si="2138">IF(AC60&gt;0,$F60,0)</f>
        <v>1</v>
      </c>
      <c r="CZ60" s="496">
        <f t="shared" ref="CZ60:CZ64" si="2139">IF(AD60&gt;0,$F60,0)</f>
        <v>1</v>
      </c>
      <c r="DA60" s="496">
        <f t="shared" ref="DA60:DA64" si="2140">IF(AE60&gt;0,$F60,0)</f>
        <v>1</v>
      </c>
      <c r="DB60" s="496">
        <f t="shared" ref="DB60:DB64" si="2141">IF(AF60&gt;0,$F60,0)</f>
        <v>1</v>
      </c>
      <c r="DC60" s="496">
        <f t="shared" ref="DC60:DC64" si="2142">IF(AG60&gt;0,$F60,0)</f>
        <v>1</v>
      </c>
      <c r="DD60" s="496">
        <f t="shared" ref="DD60:DD64" si="2143">IF(AH60&gt;0,$F60,0)</f>
        <v>1</v>
      </c>
      <c r="DE60" s="496">
        <f t="shared" ref="DE60:DE64" si="2144">IF(AI60&gt;0,$F60,0)</f>
        <v>1</v>
      </c>
      <c r="DF60" s="496">
        <f t="shared" ref="DF60:DF64" si="2145">IF(AJ60&gt;0,$F60,0)</f>
        <v>1</v>
      </c>
      <c r="DG60" s="496">
        <f t="shared" ref="DG60:DG64" si="2146">IF(AK60&gt;0,$F60,0)</f>
        <v>1</v>
      </c>
      <c r="DH60" s="496">
        <f t="shared" ref="DH60:DH64" si="2147">IF(AL60&gt;0,$F60,0)</f>
        <v>1</v>
      </c>
      <c r="DI60" s="496">
        <f t="shared" ref="DI60:DI64" si="2148">IF(AM60&gt;0,$F60,0)</f>
        <v>1</v>
      </c>
      <c r="DJ60" s="496">
        <f t="shared" ref="DJ60:DJ64" si="2149">IF(AN60&gt;0,$F60,0)</f>
        <v>1</v>
      </c>
      <c r="DK60" s="496">
        <f t="shared" ref="DK60:DK64" si="2150">IF(AO60&gt;0,$F60,0)</f>
        <v>1</v>
      </c>
      <c r="DL60" s="496">
        <f t="shared" ref="DL60:DL64" si="2151">IF(AP60&gt;0,$F60,0)</f>
        <v>1</v>
      </c>
      <c r="DM60" s="496">
        <f t="shared" ref="DM60:DM64" si="2152">IF(AQ60&gt;0,$F60,0)</f>
        <v>1</v>
      </c>
      <c r="DN60" s="496">
        <f t="shared" ref="DN60:DN64" si="2153">IF(AR60&gt;0,$F60,0)</f>
        <v>1</v>
      </c>
      <c r="DO60" s="496">
        <f t="shared" ref="DO60:DO64" si="2154">IF(AS60&gt;0,$F60,0)</f>
        <v>1</v>
      </c>
      <c r="DP60" s="496">
        <f t="shared" ref="DP60:DP64" si="2155">IF(AT60&gt;0,$F60,0)</f>
        <v>1</v>
      </c>
      <c r="DQ60" s="496">
        <f t="shared" ref="DQ60:DQ64" si="2156">IF(AU60&gt;0,$F60,0)</f>
        <v>1</v>
      </c>
      <c r="DR60" s="496">
        <f t="shared" ref="DR60:DR64" si="2157">IF(AV60&gt;0,$F60,0)</f>
        <v>1</v>
      </c>
      <c r="DS60" s="496">
        <f t="shared" ref="DS60:DS64" si="2158">IF(AW60&gt;0,$F60,0)</f>
        <v>1</v>
      </c>
      <c r="DT60" s="496">
        <f t="shared" ref="DT60:DT64" si="2159">IF(AX60&gt;0,$F60,0)</f>
        <v>1</v>
      </c>
      <c r="DU60" s="496">
        <f t="shared" ref="DU60:DU64" si="2160">IF(AY60&gt;0,$F60,0)</f>
        <v>1</v>
      </c>
      <c r="DV60" s="496">
        <f t="shared" ref="DV60:DV64" si="2161">IF(AZ60&gt;0,$F60,0)</f>
        <v>1</v>
      </c>
      <c r="DW60" s="496">
        <f t="shared" ref="DW60:DW64" si="2162">IF(BA60&gt;0,$F60,0)</f>
        <v>1</v>
      </c>
      <c r="DX60" s="496">
        <f t="shared" ref="DX60:DX64" si="2163">IF(BB60&gt;0,$F60,0)</f>
        <v>1</v>
      </c>
      <c r="DY60" s="496">
        <f t="shared" ref="DY60:DY64" si="2164">IF(BC60&gt;0,$F60,0)</f>
        <v>1</v>
      </c>
      <c r="DZ60" s="496">
        <f t="shared" ref="DZ60:DZ64" si="2165">IF(BD60&gt;0,$F60,0)</f>
        <v>1</v>
      </c>
      <c r="EA60" s="496">
        <f t="shared" ref="EA60:EA64" si="2166">IF(BE60&gt;0,$F60,0)</f>
        <v>1</v>
      </c>
      <c r="EB60" s="496">
        <f t="shared" ref="EB60:EB64" si="2167">IF(BF60&gt;0,$F60,0)</f>
        <v>1</v>
      </c>
      <c r="EC60" s="496">
        <f t="shared" ref="EC60:EC64" si="2168">IF(BG60&gt;0,$F60,0)</f>
        <v>1</v>
      </c>
      <c r="ED60" s="496">
        <f t="shared" ref="ED60:ED64" si="2169">IF(BH60&gt;0,$F60,0)</f>
        <v>1</v>
      </c>
      <c r="EE60" s="496">
        <f t="shared" ref="EE60:EE64" si="2170">IF(BI60&gt;0,$F60,0)</f>
        <v>1</v>
      </c>
      <c r="EF60" s="496">
        <f t="shared" ref="EF60:EF64" si="2171">IF(BJ60&gt;0,$F60,0)</f>
        <v>0</v>
      </c>
      <c r="EG60" s="496">
        <f t="shared" ref="EG60:EG64" si="2172">IF(BK60&gt;0,$F60,0)</f>
        <v>0</v>
      </c>
      <c r="EH60" s="496">
        <f t="shared" ref="EH60:EH64" si="2173">IF(BL60&gt;0,$F60,0)</f>
        <v>0</v>
      </c>
      <c r="EI60" s="496">
        <f t="shared" ref="EI60:EI64" si="2174">IF(BM60&gt;0,$F60,0)</f>
        <v>0</v>
      </c>
      <c r="EJ60" s="496">
        <f t="shared" ref="EJ60:EJ64" si="2175">IF(BN60&gt;0,$F60,0)</f>
        <v>0</v>
      </c>
      <c r="EK60" s="496">
        <f t="shared" ref="EK60:EK64" si="2176">IF(BO60&gt;0,$F60,0)</f>
        <v>0</v>
      </c>
      <c r="EL60" s="496">
        <f t="shared" ref="EL60:EL64" si="2177">IF(BP60&gt;0,$F60,0)</f>
        <v>0</v>
      </c>
      <c r="EM60" s="496">
        <f t="shared" ref="EM60:EM64" si="2178">IF(BQ60&gt;0,$F60,0)</f>
        <v>0</v>
      </c>
      <c r="EN60" s="496">
        <f t="shared" ref="EN60:EN64" si="2179">IF(BR60&gt;0,$F60,0)</f>
        <v>0</v>
      </c>
      <c r="EO60" s="496">
        <f t="shared" ref="EO60:EO64" si="2180">IF(BS60&gt;0,$F60,0)</f>
        <v>0</v>
      </c>
      <c r="EP60" s="496">
        <f t="shared" ref="EP60:EP64" si="2181">IF(BT60&gt;0,$F60,0)</f>
        <v>0</v>
      </c>
      <c r="EQ60" s="496">
        <f t="shared" ref="EQ60:EQ64" si="2182">IF(BU60&gt;0,$F60,0)</f>
        <v>0</v>
      </c>
      <c r="ER60" s="496">
        <f t="shared" ref="ER60:ER64" si="2183">IF(BV60&gt;0,$F60,0)</f>
        <v>0</v>
      </c>
      <c r="ES60" s="496">
        <f t="shared" ref="ES60:ES64" si="2184">IF(BW60&gt;0,$F60,0)</f>
        <v>0</v>
      </c>
      <c r="ET60" s="496">
        <f t="shared" ref="ET60:ET64" si="2185">IF(BX60&gt;0,$F60,0)</f>
        <v>0</v>
      </c>
      <c r="EU60" s="496">
        <f t="shared" ref="EU60:EU64" si="2186">IF(BY60&gt;0,$F60,0)</f>
        <v>0</v>
      </c>
      <c r="EV60" s="496">
        <f t="shared" ref="EV60:EV64" si="2187">IF(BZ60&gt;0,$F60,0)</f>
        <v>0</v>
      </c>
      <c r="EW60" s="496">
        <f t="shared" ref="EW60:EW64" si="2188">IF(CA60&gt;0,$F60,0)</f>
        <v>0</v>
      </c>
      <c r="EX60" s="496">
        <f t="shared" ref="EX60:EX64" si="2189">IF(CB60&gt;0,$F60,0)</f>
        <v>0</v>
      </c>
      <c r="EY60" s="496">
        <f t="shared" ref="EY60:EY64" si="2190">IF(CC60&gt;0,$F60,0)</f>
        <v>0</v>
      </c>
      <c r="EZ60" s="496">
        <f t="shared" ref="EZ60:EZ64" si="2191">IF(CD60&gt;0,$F60,0)</f>
        <v>0</v>
      </c>
      <c r="FA60" s="496">
        <f t="shared" ref="FA60:FA64" si="2192">IF(CE60&gt;0,$F60,0)</f>
        <v>0</v>
      </c>
      <c r="FB60" s="496">
        <f t="shared" ref="FB60:FB64" si="2193">IF(CF60&gt;0,$F60,0)</f>
        <v>0</v>
      </c>
      <c r="FC60" s="496">
        <f t="shared" ref="FC60:FC64" si="2194">IF(CG60&gt;0,$F60,0)</f>
        <v>0</v>
      </c>
      <c r="FE60" s="497">
        <f t="shared" ref="FE60:FE64" si="2195">IF(AND($E60="PT",CJ60&gt;0),$H60*$F60*12/2080,IFERROR((N60/(1+$I60))/($G60/365*N$4),0))</f>
        <v>0</v>
      </c>
      <c r="FF60" s="497">
        <f t="shared" ref="FF60:FF64" si="2196">IF(AND($E60="PT",CK60&gt;0),$H60*$F60*12/2080,IFERROR((O60/(1+$I60))/($G60/365*O$4),0))</f>
        <v>0</v>
      </c>
      <c r="FG60" s="497">
        <f t="shared" ref="FG60:FG64" si="2197">IF(AND($E60="PT",CL60&gt;0),$H60*$F60*12/2080,IFERROR((P60/(1+$I60))/($G60/365*P$4),0))</f>
        <v>0</v>
      </c>
      <c r="FH60" s="497">
        <f t="shared" ref="FH60:FH64" si="2198">IF(AND($E60="PT",CM60&gt;0),$H60*$F60*12/2080,IFERROR((Q60/(1+$I60))/($G60/365*Q$4),0))</f>
        <v>0</v>
      </c>
      <c r="FI60" s="497">
        <f t="shared" ref="FI60:FI64" si="2199">IF(AND($E60="PT",CN60&gt;0),$H60*$F60*12/2080,IFERROR((R60/(1+$I60))/($G60/365*R$4),0))</f>
        <v>0</v>
      </c>
      <c r="FJ60" s="497">
        <f t="shared" ref="FJ60:FJ64" si="2200">IF(AND($E60="PT",CO60&gt;0),$H60*$F60*12/2080,IFERROR((S60/(1+$I60))/($G60/365*S$4),0))</f>
        <v>0</v>
      </c>
      <c r="FK60" s="497">
        <f t="shared" ref="FK60:FK64" si="2201">IF(AND($E60="PT",CP60&gt;0),$H60*$F60*12/2080,IFERROR((T60/(1+$I60))/($G60/365*T$4),0))</f>
        <v>0</v>
      </c>
      <c r="FL60" s="497">
        <f t="shared" ref="FL60:FL64" si="2202">IF(AND($E60="PT",CQ60&gt;0),$H60*$F60*12/2080,IFERROR((U60/(1+$I60))/($G60/365*U$4),0))</f>
        <v>0</v>
      </c>
      <c r="FM60" s="497">
        <f t="shared" ref="FM60:FM64" si="2203">IF(AND($E60="PT",CR60&gt;0),$H60*$F60*12/2080,IFERROR((V60/(1+$I60))/($G60/365*V$4),0))</f>
        <v>0</v>
      </c>
      <c r="FN60" s="497">
        <f t="shared" ref="FN60:FN64" si="2204">IF(AND($E60="PT",CS60&gt;0),$H60*$F60*12/2080,IFERROR((W60/(1+$I60))/($G60/365*W$4),0))</f>
        <v>0</v>
      </c>
      <c r="FO60" s="497">
        <f t="shared" ref="FO60:FO64" si="2205">IF(AND($E60="PT",CT60&gt;0),$H60*$F60*12/2080,IFERROR((X60/(1+$I60))/($G60/365*X$4),0))</f>
        <v>0</v>
      </c>
      <c r="FP60" s="497">
        <f t="shared" ref="FP60:FP64" si="2206">IF(AND($E60="PT",CU60&gt;0),$H60*$F60*12/2080,IFERROR((Y60/(1+$I60))/($G60/365*Y$4),0))</f>
        <v>0</v>
      </c>
      <c r="FQ60" s="497">
        <f t="shared" ref="FQ60:FQ64" si="2207">IF(AND($E60="PT",CV60&gt;0),$H60*$F60*12/2080,IFERROR((Z60/(1+$I60))/($G60/365*Z$4),0))</f>
        <v>1</v>
      </c>
      <c r="FR60" s="497">
        <f t="shared" ref="FR60:FR64" si="2208">IF(AND($E60="PT",CW60&gt;0),$H60*$F60*12/2080,IFERROR((AA60/(1+$I60))/($G60/365*AA$4),0))</f>
        <v>1</v>
      </c>
      <c r="FS60" s="497">
        <f t="shared" ref="FS60:FS64" si="2209">IF(AND($E60="PT",CX60&gt;0),$H60*$F60*12/2080,IFERROR((AB60/(1+$I60))/($G60/365*AB$4),0))</f>
        <v>1</v>
      </c>
      <c r="FT60" s="497">
        <f t="shared" ref="FT60:FT64" si="2210">IF(AND($E60="PT",CY60&gt;0),$H60*$F60*12/2080,IFERROR((AC60/(1+$I60))/($G60/365*AC$4),0))</f>
        <v>1</v>
      </c>
      <c r="FU60" s="497">
        <f t="shared" ref="FU60:FU64" si="2211">IF(AND($E60="PT",CZ60&gt;0),$H60*$F60*12/2080,IFERROR((AD60/(1+$I60))/($G60/365*AD$4),0))</f>
        <v>1</v>
      </c>
      <c r="FV60" s="497">
        <f t="shared" ref="FV60:FV64" si="2212">IF(AND($E60="PT",DA60&gt;0),$H60*$F60*12/2080,IFERROR((AE60/(1+$I60))/($G60/365*AE$4),0))</f>
        <v>1</v>
      </c>
      <c r="FW60" s="497">
        <f t="shared" ref="FW60:FW64" si="2213">IF(AND($E60="PT",DB60&gt;0),$H60*$F60*12/2080,IFERROR((AF60/(1+$I60))/($G60/365*AF$4),0))</f>
        <v>1</v>
      </c>
      <c r="FX60" s="497">
        <f t="shared" ref="FX60:FX64" si="2214">IF(AND($E60="PT",DC60&gt;0),$H60*$F60*12/2080,IFERROR((AG60/(1+$I60))/($G60/365*AG$4),0))</f>
        <v>1</v>
      </c>
      <c r="FY60" s="497">
        <f t="shared" ref="FY60:FY64" si="2215">IF(AND($E60="PT",DD60&gt;0),$H60*$F60*12/2080,IFERROR((AH60/(1+$I60))/($G60/365*AH$4),0))</f>
        <v>1</v>
      </c>
      <c r="FZ60" s="497">
        <f t="shared" ref="FZ60:FZ64" si="2216">IF(AND($E60="PT",DE60&gt;0),$H60*$F60*12/2080,IFERROR((AI60/(1+$I60))/($G60/365*AI$4),0))</f>
        <v>1</v>
      </c>
      <c r="GA60" s="497">
        <f t="shared" ref="GA60:GA64" si="2217">IF(AND($E60="PT",DF60&gt;0),$H60*$F60*12/2080,IFERROR((AJ60/(1+$I60))/($G60/365*AJ$4),0))</f>
        <v>1</v>
      </c>
      <c r="GB60" s="497">
        <f t="shared" ref="GB60:GB64" si="2218">IF(AND($E60="PT",DG60&gt;0),$H60*$F60*12/2080,IFERROR((AK60/(1+$I60))/($G60/365*AK$4),0))</f>
        <v>1</v>
      </c>
      <c r="GC60" s="497">
        <f t="shared" ref="GC60:GC64" si="2219">IF(AND($E60="PT",DH60&gt;0),$H60*$F60*12/2080,IFERROR((AL60/(1+$I60))/($G60/365*AL$4),0))</f>
        <v>1</v>
      </c>
      <c r="GD60" s="497">
        <f t="shared" ref="GD60:GD64" si="2220">IF(AND($E60="PT",DI60&gt;0),$H60*$F60*12/2080,IFERROR((AM60/(1+$I60))/($G60/365*AM$4),0))</f>
        <v>1.0000000000000002</v>
      </c>
      <c r="GE60" s="497">
        <f t="shared" ref="GE60:GE64" si="2221">IF(AND($E60="PT",DJ60&gt;0),$H60*$F60*12/2080,IFERROR((AN60/(1+$I60))/($G60/365*AN$4),0))</f>
        <v>1</v>
      </c>
      <c r="GF60" s="497">
        <f t="shared" ref="GF60:GF64" si="2222">IF(AND($E60="PT",DK60&gt;0),$H60*$F60*12/2080,IFERROR((AO60/(1+$I60))/($G60/365*AO$4),0))</f>
        <v>1</v>
      </c>
      <c r="GG60" s="497">
        <f t="shared" ref="GG60:GG64" si="2223">IF(AND($E60="PT",DL60&gt;0),$H60*$F60*12/2080,IFERROR((AP60/(1+$I60))/($G60/365*AP$4),0))</f>
        <v>1</v>
      </c>
      <c r="GH60" s="497">
        <f t="shared" ref="GH60:GH64" si="2224">IF(AND($E60="PT",DM60&gt;0),$H60*$F60*12/2080,IFERROR((AQ60/(1+$I60))/($G60/365*AQ$4),0))</f>
        <v>1</v>
      </c>
      <c r="GI60" s="497">
        <f t="shared" ref="GI60:GI64" si="2225">IF(AND($E60="PT",DN60&gt;0),$H60*$F60*12/2080,IFERROR((AR60/(1+$I60))/($G60/365*AR$4),0))</f>
        <v>1</v>
      </c>
      <c r="GJ60" s="497">
        <f t="shared" ref="GJ60:GJ64" si="2226">IF(AND($E60="PT",DO60&gt;0),$H60*$F60*12/2080,IFERROR((AS60/(1+$I60))/($G60/365*AS$4),0))</f>
        <v>1</v>
      </c>
      <c r="GK60" s="497">
        <f t="shared" ref="GK60:GK64" si="2227">IF(AND($E60="PT",DP60&gt;0),$H60*$F60*12/2080,IFERROR((AT60/(1+$I60))/($G60/365*AT$4),0))</f>
        <v>1</v>
      </c>
      <c r="GL60" s="497">
        <f t="shared" ref="GL60:GL64" si="2228">IF(AND($E60="PT",DQ60&gt;0),$H60*$F60*12/2080,IFERROR((AU60/(1+$I60))/($G60/365*AU$4),0))</f>
        <v>1</v>
      </c>
      <c r="GM60" s="497">
        <f t="shared" ref="GM60:GM64" si="2229">IF(AND($E60="PT",DR60&gt;0),$H60*$F60*12/2080,IFERROR((AV60/(1+$I60))/($G60/365*AV$4),0))</f>
        <v>1</v>
      </c>
      <c r="GN60" s="497">
        <f t="shared" ref="GN60:GN64" si="2230">IF(AND($E60="PT",DS60&gt;0),$H60*$F60*12/2080,IFERROR((AW60/(1+$I60))/($G60/365*AW$4),0))</f>
        <v>1</v>
      </c>
      <c r="GO60" s="497">
        <f t="shared" ref="GO60:GO64" si="2231">IF(AND($E60="PT",DT60&gt;0),$H60*$F60*12/2080,IFERROR((AX60/(1+$I60))/($G60/365*AX$4),0))</f>
        <v>1</v>
      </c>
      <c r="GP60" s="497">
        <f t="shared" ref="GP60:GP64" si="2232">IF(AND($E60="PT",DU60&gt;0),$H60*$F60*12/2080,IFERROR((AY60/(1+$I60))/($G60/365*AY$4),0))</f>
        <v>1</v>
      </c>
      <c r="GQ60" s="497">
        <f t="shared" ref="GQ60:GQ64" si="2233">IF(AND($E60="PT",DV60&gt;0),$H60*$F60*12/2080,IFERROR((AZ60/(1+$I60))/($G60/365*AZ$4),0))</f>
        <v>1</v>
      </c>
      <c r="GR60" s="497">
        <f t="shared" ref="GR60:GR64" si="2234">IF(AND($E60="PT",DW60&gt;0),$H60*$F60*12/2080,IFERROR((BA60/(1+$I60))/($G60/365*BA$4),0))</f>
        <v>1</v>
      </c>
      <c r="GS60" s="497">
        <f t="shared" ref="GS60:GS64" si="2235">IF(AND($E60="PT",DX60&gt;0),$H60*$F60*12/2080,IFERROR((BB60/(1+$I60))/($G60/365*BB$4),0))</f>
        <v>1</v>
      </c>
      <c r="GT60" s="497">
        <f t="shared" ref="GT60:GT64" si="2236">IF(AND($E60="PT",DY60&gt;0),$H60*$F60*12/2080,IFERROR((BC60/(1+$I60))/($G60/365*BC$4),0))</f>
        <v>1</v>
      </c>
      <c r="GU60" s="497">
        <f t="shared" ref="GU60:GU64" si="2237">IF(AND($E60="PT",DZ60&gt;0),$H60*$F60*12/2080,IFERROR((BD60/(1+$I60))/($G60/365*BD$4),0))</f>
        <v>1</v>
      </c>
      <c r="GV60" s="497">
        <f t="shared" ref="GV60:GV64" si="2238">IF(AND($E60="PT",EA60&gt;0),$H60*$F60*12/2080,IFERROR((BE60/(1+$I60))/($G60/365*BE$4),0))</f>
        <v>1</v>
      </c>
      <c r="GW60" s="497">
        <f t="shared" ref="GW60:GW64" si="2239">IF(AND($E60="PT",EB60&gt;0),$H60*$F60*12/2080,IFERROR((BF60/(1+$I60))/($G60/365*BF$4),0))</f>
        <v>1</v>
      </c>
      <c r="GX60" s="497">
        <f t="shared" ref="GX60:GX64" si="2240">IF(AND($E60="PT",EC60&gt;0),$H60*$F60*12/2080,IFERROR((BG60/(1+$I60))/($G60/365*BG$4),0))</f>
        <v>1</v>
      </c>
      <c r="GY60" s="497">
        <f t="shared" ref="GY60:GY64" si="2241">IF(AND($E60="PT",ED60&gt;0),$H60*$F60*12/2080,IFERROR((BH60/(1+$I60))/($G60/365*BH$4),0))</f>
        <v>1</v>
      </c>
      <c r="GZ60" s="497">
        <f t="shared" ref="GZ60:GZ64" si="2242">IF(AND($E60="PT",EE60&gt;0),$H60*$F60*12/2080,IFERROR((BI60/(1+$I60))/($G60/365*BI$4),0))</f>
        <v>1</v>
      </c>
      <c r="HA60" s="497">
        <f t="shared" ref="HA60:HA64" si="2243">IF(AND($E60="PT",EF60&gt;0),$H60*$F60*12/2080,IFERROR((BJ60/(1+$I60))/($G60/365*BJ$4),0))</f>
        <v>0</v>
      </c>
      <c r="HB60" s="497">
        <f t="shared" ref="HB60:HB64" si="2244">IF(AND($E60="PT",EG60&gt;0),$H60*$F60*12/2080,IFERROR((BK60/(1+$I60))/($G60/365*BK$4),0))</f>
        <v>0</v>
      </c>
      <c r="HC60" s="497">
        <f t="shared" ref="HC60:HC64" si="2245">IF(AND($E60="PT",EH60&gt;0),$H60*$F60*12/2080,IFERROR((BL60/(1+$I60))/($G60/365*BL$4),0))</f>
        <v>0</v>
      </c>
      <c r="HD60" s="497">
        <f t="shared" ref="HD60:HD64" si="2246">IF(AND($E60="PT",EI60&gt;0),$H60*$F60*12/2080,IFERROR((BM60/(1+$I60))/($G60/365*BM$4),0))</f>
        <v>0</v>
      </c>
      <c r="HE60" s="497">
        <f t="shared" ref="HE60:HE64" si="2247">IF(AND($E60="PT",EJ60&gt;0),$H60*$F60*12/2080,IFERROR((BN60/(1+$I60))/($G60/365*BN$4),0))</f>
        <v>0</v>
      </c>
      <c r="HF60" s="497">
        <f t="shared" ref="HF60:HF64" si="2248">IF(AND($E60="PT",EK60&gt;0),$H60*$F60*12/2080,IFERROR((BO60/(1+$I60))/($G60/365*BO$4),0))</f>
        <v>0</v>
      </c>
      <c r="HG60" s="497">
        <f t="shared" ref="HG60:HG64" si="2249">IF(AND($E60="PT",EL60&gt;0),$H60*$F60*12/2080,IFERROR((BP60/(1+$I60))/($G60/365*BP$4),0))</f>
        <v>0</v>
      </c>
      <c r="HH60" s="497">
        <f t="shared" ref="HH60:HH64" si="2250">IF(AND($E60="PT",EM60&gt;0),$H60*$F60*12/2080,IFERROR((BQ60/(1+$I60))/($G60/365*BQ$4),0))</f>
        <v>0</v>
      </c>
      <c r="HI60" s="497">
        <f t="shared" ref="HI60:HI64" si="2251">IF(AND($E60="PT",EN60&gt;0),$H60*$F60*12/2080,IFERROR((BR60/(1+$I60))/($G60/365*BR$4),0))</f>
        <v>0</v>
      </c>
      <c r="HJ60" s="497">
        <f t="shared" ref="HJ60:HJ64" si="2252">IF(AND($E60="PT",EO60&gt;0),$H60*$F60*12/2080,IFERROR((BS60/(1+$I60))/($G60/365*BS$4),0))</f>
        <v>0</v>
      </c>
      <c r="HK60" s="497">
        <f t="shared" ref="HK60:HK64" si="2253">IF(AND($E60="PT",EP60&gt;0),$H60*$F60*12/2080,IFERROR((BT60/(1+$I60))/($G60/365*BT$4),0))</f>
        <v>0</v>
      </c>
      <c r="HL60" s="497">
        <f t="shared" ref="HL60:HL64" si="2254">IF(AND($E60="PT",EQ60&gt;0),$H60*$F60*12/2080,IFERROR((BU60/(1+$I60))/($G60/365*BU$4),0))</f>
        <v>0</v>
      </c>
      <c r="HM60" s="497">
        <f t="shared" ref="HM60:HM64" si="2255">IF(AND($E60="PT",ER60&gt;0),$H60*$F60*12/2080,IFERROR((BV60/(1+$I60))/($G60/365*BV$4),0))</f>
        <v>0</v>
      </c>
      <c r="HN60" s="497">
        <f t="shared" ref="HN60:HN64" si="2256">IF(AND($E60="PT",ES60&gt;0),$H60*$F60*12/2080,IFERROR((BW60/(1+$I60))/($G60/365*BW$4),0))</f>
        <v>0</v>
      </c>
      <c r="HO60" s="497">
        <f t="shared" ref="HO60:HO64" si="2257">IF(AND($E60="PT",ET60&gt;0),$H60*$F60*12/2080,IFERROR((BX60/(1+$I60))/($G60/365*BX$4),0))</f>
        <v>0</v>
      </c>
      <c r="HP60" s="497">
        <f t="shared" ref="HP60:HP64" si="2258">IF(AND($E60="PT",EU60&gt;0),$H60*$F60*12/2080,IFERROR((BY60/(1+$I60))/($G60/365*BY$4),0))</f>
        <v>0</v>
      </c>
      <c r="HQ60" s="497">
        <f t="shared" ref="HQ60:HQ64" si="2259">IF(AND($E60="PT",EV60&gt;0),$H60*$F60*12/2080,IFERROR((BZ60/(1+$I60))/($G60/365*BZ$4),0))</f>
        <v>0</v>
      </c>
      <c r="HR60" s="497">
        <f t="shared" ref="HR60:HR64" si="2260">IF(AND($E60="PT",EW60&gt;0),$H60*$F60*12/2080,IFERROR((CA60/(1+$I60))/($G60/365*CA$4),0))</f>
        <v>0</v>
      </c>
      <c r="HS60" s="497">
        <f t="shared" ref="HS60:HS64" si="2261">IF(AND($E60="PT",EX60&gt;0),$H60*$F60*12/2080,IFERROR((CB60/(1+$I60))/($G60/365*CB$4),0))</f>
        <v>0</v>
      </c>
      <c r="HT60" s="497">
        <f t="shared" ref="HT60:HT64" si="2262">IF(AND($E60="PT",EY60&gt;0),$H60*$F60*12/2080,IFERROR((CC60/(1+$I60))/($G60/365*CC$4),0))</f>
        <v>0</v>
      </c>
      <c r="HU60" s="497">
        <f t="shared" ref="HU60:HU64" si="2263">IF(AND($E60="PT",EZ60&gt;0),$H60*$F60*12/2080,IFERROR((CD60/(1+$I60))/($G60/365*CD$4),0))</f>
        <v>0</v>
      </c>
      <c r="HV60" s="497">
        <f t="shared" ref="HV60:HV64" si="2264">IF(AND($E60="PT",FA60&gt;0),$H60*$F60*12/2080,IFERROR((CE60/(1+$I60))/($G60/365*CE$4),0))</f>
        <v>0</v>
      </c>
      <c r="HW60" s="497">
        <f t="shared" ref="HW60:HW64" si="2265">IF(AND($E60="PT",FB60&gt;0),$H60*$F60*12/2080,IFERROR((CF60/(1+$I60))/($G60/365*CF$4),0))</f>
        <v>0</v>
      </c>
      <c r="HX60" s="497">
        <f t="shared" ref="HX60:HX64" si="2266">IF(AND($E60="PT",FC60&gt;0),$H60*$F60*12/2080,IFERROR((CG60/(1+$I60))/($G60/365*CG$4),0))</f>
        <v>0</v>
      </c>
      <c r="HY60" s="497"/>
      <c r="IB60" s="498">
        <f t="shared" ref="IB60:IB64" si="2267">IF(CJ60&gt;=1,CJ60*$J60,0)</f>
        <v>0</v>
      </c>
      <c r="IC60" s="498">
        <f t="shared" ref="IC60:IC64" si="2268">IF(CK60&gt;=1,CK60*$J60,0)</f>
        <v>0</v>
      </c>
      <c r="ID60" s="498">
        <f t="shared" ref="ID60:ID64" si="2269">IF(CL60&gt;=1,CL60*$J60,0)</f>
        <v>0</v>
      </c>
      <c r="IE60" s="498">
        <f t="shared" ref="IE60:IE64" si="2270">IF(CM60&gt;=1,CM60*$J60,0)</f>
        <v>0</v>
      </c>
      <c r="IF60" s="498">
        <f t="shared" ref="IF60:IF64" si="2271">IF(CN60&gt;=1,CN60*$J60,0)</f>
        <v>0</v>
      </c>
      <c r="IG60" s="498">
        <f t="shared" ref="IG60:IG64" si="2272">IF(CO60&gt;=1,CO60*$J60,0)</f>
        <v>0</v>
      </c>
      <c r="IH60" s="498">
        <f t="shared" ref="IH60:IH64" si="2273">IF(CP60&gt;=1,CP60*$J60,0)</f>
        <v>0</v>
      </c>
      <c r="II60" s="498">
        <f t="shared" ref="II60:II64" si="2274">IF(CQ60&gt;=1,CQ60*$J60,0)</f>
        <v>0</v>
      </c>
      <c r="IJ60" s="498">
        <f t="shared" ref="IJ60:IJ64" si="2275">IF(CR60&gt;=1,CR60*$J60,0)</f>
        <v>0</v>
      </c>
      <c r="IK60" s="498">
        <f t="shared" ref="IK60:IK64" si="2276">IF(CS60&gt;=1,CS60*$J60,0)</f>
        <v>0</v>
      </c>
      <c r="IL60" s="498">
        <f t="shared" ref="IL60:IL64" si="2277">IF(CT60&gt;=1,CT60*$J60,0)</f>
        <v>0</v>
      </c>
      <c r="IM60" s="498">
        <f t="shared" ref="IM60:IM64" si="2278">IF(CU60&gt;=1,CU60*$J60,0)</f>
        <v>0</v>
      </c>
      <c r="IN60" s="498">
        <f t="shared" ref="IN60:IN64" si="2279">IF(CV60&gt;=1,CV60*$J60,0)</f>
        <v>85</v>
      </c>
      <c r="IO60" s="498">
        <f t="shared" ref="IO60:IO64" si="2280">IF(CW60&gt;=1,CW60*$J60,0)</f>
        <v>85</v>
      </c>
      <c r="IP60" s="498">
        <f t="shared" ref="IP60:IP64" si="2281">IF(CX60&gt;=1,CX60*$J60,0)</f>
        <v>85</v>
      </c>
      <c r="IQ60" s="498">
        <f t="shared" ref="IQ60:IQ64" si="2282">IF(CY60&gt;=1,CY60*$J60,0)</f>
        <v>85</v>
      </c>
      <c r="IR60" s="498">
        <f t="shared" ref="IR60:IR64" si="2283">IF(CZ60&gt;=1,CZ60*$J60,0)</f>
        <v>85</v>
      </c>
      <c r="IS60" s="498">
        <f t="shared" ref="IS60:IS64" si="2284">IF(DA60&gt;=1,DA60*$J60,0)</f>
        <v>85</v>
      </c>
      <c r="IT60" s="498">
        <f t="shared" ref="IT60:IT64" si="2285">IF(DB60&gt;=1,DB60*$J60,0)</f>
        <v>85</v>
      </c>
      <c r="IU60" s="498">
        <f t="shared" ref="IU60:IU64" si="2286">IF(DC60&gt;=1,DC60*$J60,0)</f>
        <v>85</v>
      </c>
      <c r="IV60" s="498">
        <f t="shared" ref="IV60:IV64" si="2287">IF(DD60&gt;=1,DD60*$J60,0)</f>
        <v>85</v>
      </c>
      <c r="IW60" s="498">
        <f t="shared" ref="IW60:IW64" si="2288">IF(DE60&gt;=1,DE60*$J60,0)</f>
        <v>85</v>
      </c>
      <c r="IX60" s="498">
        <f t="shared" ref="IX60:IX64" si="2289">IF(DF60&gt;=1,DF60*$J60,0)</f>
        <v>85</v>
      </c>
      <c r="IY60" s="498">
        <f t="shared" ref="IY60:IY64" si="2290">IF(DG60&gt;=1,DG60*$J60,0)</f>
        <v>85</v>
      </c>
      <c r="IZ60" s="498">
        <f t="shared" ref="IZ60:IZ64" si="2291">IF(DH60&gt;=1,DH60*$J60,0)</f>
        <v>85</v>
      </c>
      <c r="JA60" s="498">
        <f t="shared" ref="JA60:JA64" si="2292">IF(DI60&gt;=1,DI60*$J60,0)</f>
        <v>85</v>
      </c>
      <c r="JB60" s="498">
        <f t="shared" ref="JB60:JB64" si="2293">IF(DJ60&gt;=1,DJ60*$J60,0)</f>
        <v>85</v>
      </c>
      <c r="JC60" s="498">
        <f t="shared" ref="JC60:JC64" si="2294">IF(DK60&gt;=1,DK60*$J60,0)</f>
        <v>85</v>
      </c>
      <c r="JD60" s="498">
        <f t="shared" ref="JD60:JD64" si="2295">IF(DL60&gt;=1,DL60*$J60,0)</f>
        <v>85</v>
      </c>
      <c r="JE60" s="498">
        <f t="shared" ref="JE60:JE64" si="2296">IF(DM60&gt;=1,DM60*$J60,0)</f>
        <v>85</v>
      </c>
      <c r="JF60" s="498">
        <f t="shared" ref="JF60:JF64" si="2297">IF(DN60&gt;=1,DN60*$J60,0)</f>
        <v>85</v>
      </c>
      <c r="JG60" s="498">
        <f t="shared" ref="JG60:JG64" si="2298">IF(DO60&gt;=1,DO60*$J60,0)</f>
        <v>85</v>
      </c>
      <c r="JH60" s="498">
        <f t="shared" ref="JH60:JH64" si="2299">IF(DP60&gt;=1,DP60*$J60,0)</f>
        <v>85</v>
      </c>
      <c r="JI60" s="498">
        <f t="shared" ref="JI60:JI64" si="2300">IF(DQ60&gt;=1,DQ60*$J60,0)</f>
        <v>85</v>
      </c>
      <c r="JJ60" s="498">
        <f t="shared" ref="JJ60:JJ64" si="2301">IF(DR60&gt;=1,DR60*$J60,0)</f>
        <v>85</v>
      </c>
      <c r="JK60" s="498">
        <f t="shared" ref="JK60:JK64" si="2302">IF(DS60&gt;=1,DS60*$J60,0)</f>
        <v>85</v>
      </c>
      <c r="JL60" s="498">
        <f t="shared" ref="JL60:JL64" si="2303">IF(DT60&gt;=1,DT60*$J60,0)</f>
        <v>85</v>
      </c>
      <c r="JM60" s="498">
        <f t="shared" ref="JM60:JM64" si="2304">IF(DU60&gt;=1,DU60*$J60,0)</f>
        <v>85</v>
      </c>
      <c r="JN60" s="498">
        <f t="shared" ref="JN60:JN64" si="2305">IF(DV60&gt;=1,DV60*$J60,0)</f>
        <v>85</v>
      </c>
      <c r="JO60" s="498">
        <f t="shared" ref="JO60:JO64" si="2306">IF(DW60&gt;=1,DW60*$J60,0)</f>
        <v>85</v>
      </c>
      <c r="JP60" s="498">
        <f t="shared" ref="JP60:JP64" si="2307">IF(DX60&gt;=1,DX60*$J60,0)</f>
        <v>85</v>
      </c>
      <c r="JQ60" s="498">
        <f t="shared" ref="JQ60:JQ64" si="2308">IF(DY60&gt;=1,DY60*$J60,0)</f>
        <v>85</v>
      </c>
      <c r="JR60" s="498">
        <f t="shared" ref="JR60:JR64" si="2309">IF(DZ60&gt;=1,DZ60*$J60,0)</f>
        <v>85</v>
      </c>
      <c r="JS60" s="498">
        <f t="shared" ref="JS60:JS64" si="2310">IF(EA60&gt;=1,EA60*$J60,0)</f>
        <v>85</v>
      </c>
      <c r="JT60" s="498">
        <f t="shared" ref="JT60:JT64" si="2311">IF(EB60&gt;=1,EB60*$J60,0)</f>
        <v>85</v>
      </c>
      <c r="JU60" s="498">
        <f t="shared" ref="JU60:JU64" si="2312">IF(EC60&gt;=1,EC60*$J60,0)</f>
        <v>85</v>
      </c>
      <c r="JV60" s="498">
        <f t="shared" ref="JV60:JV64" si="2313">IF(ED60&gt;=1,ED60*$J60,0)</f>
        <v>85</v>
      </c>
      <c r="JW60" s="498">
        <f t="shared" ref="JW60:JW64" si="2314">IF(EE60&gt;=1,EE60*$J60,0)</f>
        <v>85</v>
      </c>
      <c r="JX60" s="498">
        <f t="shared" ref="JX60:JX64" si="2315">IF(EF60&gt;=1,EF60*$J60,0)</f>
        <v>0</v>
      </c>
      <c r="JY60" s="498">
        <f t="shared" ref="JY60:JY64" si="2316">IF(EG60&gt;=1,EG60*$J60,0)</f>
        <v>0</v>
      </c>
      <c r="JZ60" s="498">
        <f t="shared" ref="JZ60:JZ64" si="2317">IF(EH60&gt;=1,EH60*$J60,0)</f>
        <v>0</v>
      </c>
      <c r="KA60" s="498">
        <f t="shared" ref="KA60:KA64" si="2318">IF(EI60&gt;=1,EI60*$J60,0)</f>
        <v>0</v>
      </c>
      <c r="KB60" s="498">
        <f t="shared" ref="KB60:KB64" si="2319">IF(EJ60&gt;=1,EJ60*$J60,0)</f>
        <v>0</v>
      </c>
      <c r="KC60" s="498">
        <f t="shared" ref="KC60:KC64" si="2320">IF(EK60&gt;=1,EK60*$J60,0)</f>
        <v>0</v>
      </c>
      <c r="KD60" s="498">
        <f t="shared" ref="KD60:KD64" si="2321">IF(EL60&gt;=1,EL60*$J60,0)</f>
        <v>0</v>
      </c>
      <c r="KE60" s="498">
        <f t="shared" ref="KE60:KE64" si="2322">IF(EM60&gt;=1,EM60*$J60,0)</f>
        <v>0</v>
      </c>
      <c r="KF60" s="498">
        <f t="shared" ref="KF60:KF64" si="2323">IF(EN60&gt;=1,EN60*$J60,0)</f>
        <v>0</v>
      </c>
      <c r="KG60" s="498">
        <f t="shared" ref="KG60:KG64" si="2324">IF(EO60&gt;=1,EO60*$J60,0)</f>
        <v>0</v>
      </c>
      <c r="KH60" s="498">
        <f t="shared" ref="KH60:KH64" si="2325">IF(EP60&gt;=1,EP60*$J60,0)</f>
        <v>0</v>
      </c>
      <c r="KI60" s="498">
        <f t="shared" ref="KI60:KI64" si="2326">IF(EQ60&gt;=1,EQ60*$J60,0)</f>
        <v>0</v>
      </c>
      <c r="KJ60" s="498">
        <f t="shared" ref="KJ60:KJ64" si="2327">IF(ER60&gt;=1,ER60*$J60,0)</f>
        <v>0</v>
      </c>
      <c r="KK60" s="498">
        <f t="shared" ref="KK60:KK64" si="2328">IF(ES60&gt;=1,ES60*$J60,0)</f>
        <v>0</v>
      </c>
      <c r="KL60" s="498">
        <f t="shared" ref="KL60:KL64" si="2329">IF(ET60&gt;=1,ET60*$J60,0)</f>
        <v>0</v>
      </c>
      <c r="KM60" s="498">
        <f t="shared" ref="KM60:KM64" si="2330">IF(EU60&gt;=1,EU60*$J60,0)</f>
        <v>0</v>
      </c>
      <c r="KN60" s="498">
        <f t="shared" ref="KN60:KN64" si="2331">IF(EV60&gt;=1,EV60*$J60,0)</f>
        <v>0</v>
      </c>
      <c r="KO60" s="498">
        <f t="shared" ref="KO60:KO64" si="2332">IF(EW60&gt;=1,EW60*$J60,0)</f>
        <v>0</v>
      </c>
      <c r="KP60" s="498">
        <f t="shared" ref="KP60:KP64" si="2333">IF(EX60&gt;=1,EX60*$J60,0)</f>
        <v>0</v>
      </c>
      <c r="KQ60" s="498">
        <f t="shared" ref="KQ60:KQ64" si="2334">IF(EY60&gt;=1,EY60*$J60,0)</f>
        <v>0</v>
      </c>
      <c r="KR60" s="498">
        <f t="shared" ref="KR60:KR64" si="2335">IF(EZ60&gt;=1,EZ60*$J60,0)</f>
        <v>0</v>
      </c>
      <c r="KS60" s="498">
        <f t="shared" ref="KS60:KS64" si="2336">IF(FA60&gt;=1,FA60*$J60,0)</f>
        <v>0</v>
      </c>
      <c r="KT60" s="498">
        <f t="shared" ref="KT60:KT64" si="2337">IF(FB60&gt;=1,FB60*$J60,0)</f>
        <v>0</v>
      </c>
      <c r="KU60" s="498">
        <f t="shared" ref="KU60:KU64" si="2338">IF(FC60&gt;=1,FC60*$J60,0)</f>
        <v>0</v>
      </c>
    </row>
    <row r="61" spans="1:307" s="95" customFormat="1" ht="15.6" x14ac:dyDescent="0.3">
      <c r="A61" s="157" t="s">
        <v>87</v>
      </c>
      <c r="B61" s="112" t="s">
        <v>747</v>
      </c>
      <c r="C61" s="112" t="s">
        <v>665</v>
      </c>
      <c r="D61" s="113"/>
      <c r="E61" s="113" t="s">
        <v>118</v>
      </c>
      <c r="F61" s="113">
        <v>1</v>
      </c>
      <c r="G61" s="114">
        <v>65000</v>
      </c>
      <c r="H61" s="115"/>
      <c r="I61" s="116">
        <v>0.107</v>
      </c>
      <c r="J61" s="114">
        <v>85</v>
      </c>
      <c r="K61" s="117">
        <v>44965</v>
      </c>
      <c r="L61" s="118">
        <v>46022</v>
      </c>
      <c r="M61" s="119"/>
      <c r="N61" s="186">
        <f t="shared" si="1532"/>
        <v>0</v>
      </c>
      <c r="O61" s="186">
        <f t="shared" si="1532"/>
        <v>0</v>
      </c>
      <c r="P61" s="186">
        <f t="shared" si="1532"/>
        <v>0</v>
      </c>
      <c r="Q61" s="186">
        <f t="shared" si="1532"/>
        <v>0</v>
      </c>
      <c r="R61" s="186">
        <f t="shared" si="1532"/>
        <v>0</v>
      </c>
      <c r="S61" s="186">
        <f t="shared" si="1532"/>
        <v>0</v>
      </c>
      <c r="T61" s="186">
        <f t="shared" si="1532"/>
        <v>0</v>
      </c>
      <c r="U61" s="186">
        <f t="shared" si="1532"/>
        <v>0</v>
      </c>
      <c r="V61" s="186">
        <f t="shared" si="1532"/>
        <v>0</v>
      </c>
      <c r="W61" s="186">
        <f t="shared" si="1532"/>
        <v>0</v>
      </c>
      <c r="X61" s="186">
        <f t="shared" si="1533"/>
        <v>0</v>
      </c>
      <c r="Y61" s="186">
        <f t="shared" si="1533"/>
        <v>0</v>
      </c>
      <c r="Z61" s="186">
        <f t="shared" si="1533"/>
        <v>0</v>
      </c>
      <c r="AA61" s="186">
        <f t="shared" si="1533"/>
        <v>4139.8767123287671</v>
      </c>
      <c r="AB61" s="186">
        <f t="shared" si="1533"/>
        <v>6111.2465753424658</v>
      </c>
      <c r="AC61" s="186">
        <f t="shared" si="1533"/>
        <v>5914.1095890410952</v>
      </c>
      <c r="AD61" s="186">
        <f t="shared" si="1533"/>
        <v>6111.2465753424658</v>
      </c>
      <c r="AE61" s="186">
        <f t="shared" si="1533"/>
        <v>5914.1095890410952</v>
      </c>
      <c r="AF61" s="186">
        <f t="shared" si="1533"/>
        <v>6111.2465753424658</v>
      </c>
      <c r="AG61" s="186">
        <f t="shared" si="1533"/>
        <v>6111.2465753424658</v>
      </c>
      <c r="AH61" s="186">
        <f t="shared" si="1534"/>
        <v>5914.1095890410952</v>
      </c>
      <c r="AI61" s="186">
        <f t="shared" si="1534"/>
        <v>6111.2465753424658</v>
      </c>
      <c r="AJ61" s="186">
        <f t="shared" si="1534"/>
        <v>5914.1095890410952</v>
      </c>
      <c r="AK61" s="186">
        <f t="shared" si="1534"/>
        <v>6111.2465753424658</v>
      </c>
      <c r="AL61" s="186">
        <f t="shared" si="1534"/>
        <v>6111.2465753424658</v>
      </c>
      <c r="AM61" s="186">
        <f t="shared" si="1534"/>
        <v>5716.9726027397264</v>
      </c>
      <c r="AN61" s="186">
        <f t="shared" si="1534"/>
        <v>6111.2465753424658</v>
      </c>
      <c r="AO61" s="186">
        <f t="shared" si="1534"/>
        <v>5914.1095890410952</v>
      </c>
      <c r="AP61" s="186">
        <f t="shared" si="1534"/>
        <v>6111.2465753424658</v>
      </c>
      <c r="AQ61" s="186">
        <f t="shared" si="1534"/>
        <v>5914.1095890410952</v>
      </c>
      <c r="AR61" s="186">
        <f t="shared" si="1535"/>
        <v>6111.2465753424658</v>
      </c>
      <c r="AS61" s="186">
        <f t="shared" si="1535"/>
        <v>6111.2465753424658</v>
      </c>
      <c r="AT61" s="186">
        <f t="shared" si="1535"/>
        <v>5914.1095890410952</v>
      </c>
      <c r="AU61" s="186">
        <f t="shared" si="1535"/>
        <v>6111.2465753424658</v>
      </c>
      <c r="AV61" s="186">
        <f t="shared" si="1535"/>
        <v>5914.1095890410952</v>
      </c>
      <c r="AW61" s="186">
        <f t="shared" si="1535"/>
        <v>6111.2465753424658</v>
      </c>
      <c r="AX61" s="186">
        <f t="shared" si="1535"/>
        <v>6111.2465753424658</v>
      </c>
      <c r="AY61" s="186">
        <f t="shared" si="1535"/>
        <v>5519.8356164383558</v>
      </c>
      <c r="AZ61" s="186">
        <f t="shared" si="1535"/>
        <v>6111.2465753424658</v>
      </c>
      <c r="BA61" s="186">
        <f t="shared" si="1535"/>
        <v>5914.1095890410952</v>
      </c>
      <c r="BB61" s="186">
        <f t="shared" si="1690"/>
        <v>6111.2465753424658</v>
      </c>
      <c r="BC61" s="186">
        <f t="shared" si="1690"/>
        <v>5914.1095890410952</v>
      </c>
      <c r="BD61" s="186">
        <f t="shared" si="1690"/>
        <v>6111.2465753424658</v>
      </c>
      <c r="BE61" s="186">
        <f t="shared" si="1690"/>
        <v>6111.2465753424658</v>
      </c>
      <c r="BF61" s="186">
        <f t="shared" si="1690"/>
        <v>5914.1095890410952</v>
      </c>
      <c r="BG61" s="186">
        <f t="shared" si="1690"/>
        <v>6111.2465753424658</v>
      </c>
      <c r="BH61" s="186">
        <f t="shared" si="1094"/>
        <v>5914.1095890410952</v>
      </c>
      <c r="BI61" s="186">
        <f t="shared" si="655"/>
        <v>6111.2465753424658</v>
      </c>
      <c r="BJ61" s="186">
        <f t="shared" si="1536"/>
        <v>0</v>
      </c>
      <c r="BK61" s="186">
        <f t="shared" si="1536"/>
        <v>0</v>
      </c>
      <c r="BL61" s="186">
        <f t="shared" si="1536"/>
        <v>0</v>
      </c>
      <c r="BM61" s="186">
        <f t="shared" si="1536"/>
        <v>0</v>
      </c>
      <c r="BN61" s="186">
        <f t="shared" si="1536"/>
        <v>0</v>
      </c>
      <c r="BO61" s="186">
        <f t="shared" si="1536"/>
        <v>0</v>
      </c>
      <c r="BP61" s="186">
        <f t="shared" si="1536"/>
        <v>0</v>
      </c>
      <c r="BQ61" s="186">
        <f t="shared" si="1536"/>
        <v>0</v>
      </c>
      <c r="BR61" s="186">
        <f t="shared" si="1536"/>
        <v>0</v>
      </c>
      <c r="BS61" s="186">
        <f t="shared" si="1536"/>
        <v>0</v>
      </c>
      <c r="BT61" s="186">
        <f t="shared" si="1537"/>
        <v>0</v>
      </c>
      <c r="BU61" s="186">
        <f t="shared" si="1537"/>
        <v>0</v>
      </c>
      <c r="BV61" s="186">
        <f t="shared" si="1537"/>
        <v>0</v>
      </c>
      <c r="BW61" s="186">
        <f t="shared" si="1537"/>
        <v>0</v>
      </c>
      <c r="BX61" s="186">
        <f t="shared" si="1537"/>
        <v>0</v>
      </c>
      <c r="BY61" s="186">
        <f t="shared" si="1537"/>
        <v>0</v>
      </c>
      <c r="BZ61" s="186">
        <f t="shared" si="1537"/>
        <v>0</v>
      </c>
      <c r="CA61" s="186">
        <f t="shared" si="1537"/>
        <v>0</v>
      </c>
      <c r="CB61" s="186">
        <f t="shared" si="1537"/>
        <v>0</v>
      </c>
      <c r="CC61" s="186">
        <f t="shared" si="1537"/>
        <v>0</v>
      </c>
      <c r="CD61" s="186">
        <f t="shared" si="1537"/>
        <v>0</v>
      </c>
      <c r="CE61" s="186">
        <f t="shared" si="1537"/>
        <v>0</v>
      </c>
      <c r="CF61" s="186">
        <f t="shared" si="1537"/>
        <v>0</v>
      </c>
      <c r="CG61" s="186">
        <f t="shared" si="1537"/>
        <v>0</v>
      </c>
      <c r="CH61" s="186"/>
      <c r="CJ61" s="186">
        <f t="shared" si="2123"/>
        <v>0</v>
      </c>
      <c r="CK61" s="186">
        <f t="shared" si="2124"/>
        <v>0</v>
      </c>
      <c r="CL61" s="186">
        <f t="shared" si="2125"/>
        <v>0</v>
      </c>
      <c r="CM61" s="186">
        <f t="shared" si="2126"/>
        <v>0</v>
      </c>
      <c r="CN61" s="186">
        <f t="shared" si="2127"/>
        <v>0</v>
      </c>
      <c r="CO61" s="186">
        <f t="shared" si="2128"/>
        <v>0</v>
      </c>
      <c r="CP61" s="186">
        <f t="shared" si="2129"/>
        <v>0</v>
      </c>
      <c r="CQ61" s="186">
        <f t="shared" si="2130"/>
        <v>0</v>
      </c>
      <c r="CR61" s="186">
        <f t="shared" si="2131"/>
        <v>0</v>
      </c>
      <c r="CS61" s="186">
        <f t="shared" si="2132"/>
        <v>0</v>
      </c>
      <c r="CT61" s="186">
        <f t="shared" si="2133"/>
        <v>0</v>
      </c>
      <c r="CU61" s="186">
        <f t="shared" si="2134"/>
        <v>0</v>
      </c>
      <c r="CV61" s="186">
        <f t="shared" si="2135"/>
        <v>0</v>
      </c>
      <c r="CW61" s="186">
        <f t="shared" si="2136"/>
        <v>1</v>
      </c>
      <c r="CX61" s="186">
        <f t="shared" si="2137"/>
        <v>1</v>
      </c>
      <c r="CY61" s="186">
        <f t="shared" si="2138"/>
        <v>1</v>
      </c>
      <c r="CZ61" s="186">
        <f t="shared" si="2139"/>
        <v>1</v>
      </c>
      <c r="DA61" s="186">
        <f t="shared" si="2140"/>
        <v>1</v>
      </c>
      <c r="DB61" s="186">
        <f t="shared" si="2141"/>
        <v>1</v>
      </c>
      <c r="DC61" s="186">
        <f t="shared" si="2142"/>
        <v>1</v>
      </c>
      <c r="DD61" s="186">
        <f t="shared" si="2143"/>
        <v>1</v>
      </c>
      <c r="DE61" s="186">
        <f t="shared" si="2144"/>
        <v>1</v>
      </c>
      <c r="DF61" s="186">
        <f t="shared" si="2145"/>
        <v>1</v>
      </c>
      <c r="DG61" s="186">
        <f t="shared" si="2146"/>
        <v>1</v>
      </c>
      <c r="DH61" s="186">
        <f t="shared" si="2147"/>
        <v>1</v>
      </c>
      <c r="DI61" s="186">
        <f t="shared" si="2148"/>
        <v>1</v>
      </c>
      <c r="DJ61" s="186">
        <f t="shared" si="2149"/>
        <v>1</v>
      </c>
      <c r="DK61" s="186">
        <f t="shared" si="2150"/>
        <v>1</v>
      </c>
      <c r="DL61" s="186">
        <f t="shared" si="2151"/>
        <v>1</v>
      </c>
      <c r="DM61" s="186">
        <f t="shared" si="2152"/>
        <v>1</v>
      </c>
      <c r="DN61" s="186">
        <f t="shared" si="2153"/>
        <v>1</v>
      </c>
      <c r="DO61" s="186">
        <f t="shared" si="2154"/>
        <v>1</v>
      </c>
      <c r="DP61" s="186">
        <f t="shared" si="2155"/>
        <v>1</v>
      </c>
      <c r="DQ61" s="186">
        <f t="shared" si="2156"/>
        <v>1</v>
      </c>
      <c r="DR61" s="186">
        <f t="shared" si="2157"/>
        <v>1</v>
      </c>
      <c r="DS61" s="186">
        <f t="shared" si="2158"/>
        <v>1</v>
      </c>
      <c r="DT61" s="186">
        <f t="shared" si="2159"/>
        <v>1</v>
      </c>
      <c r="DU61" s="186">
        <f t="shared" si="2160"/>
        <v>1</v>
      </c>
      <c r="DV61" s="186">
        <f t="shared" si="2161"/>
        <v>1</v>
      </c>
      <c r="DW61" s="186">
        <f t="shared" si="2162"/>
        <v>1</v>
      </c>
      <c r="DX61" s="186">
        <f t="shared" si="2163"/>
        <v>1</v>
      </c>
      <c r="DY61" s="186">
        <f t="shared" si="2164"/>
        <v>1</v>
      </c>
      <c r="DZ61" s="186">
        <f t="shared" si="2165"/>
        <v>1</v>
      </c>
      <c r="EA61" s="186">
        <f t="shared" si="2166"/>
        <v>1</v>
      </c>
      <c r="EB61" s="186">
        <f t="shared" si="2167"/>
        <v>1</v>
      </c>
      <c r="EC61" s="186">
        <f t="shared" si="2168"/>
        <v>1</v>
      </c>
      <c r="ED61" s="186">
        <f t="shared" si="2169"/>
        <v>1</v>
      </c>
      <c r="EE61" s="186">
        <f t="shared" si="2170"/>
        <v>1</v>
      </c>
      <c r="EF61" s="186">
        <f t="shared" si="2171"/>
        <v>0</v>
      </c>
      <c r="EG61" s="186">
        <f t="shared" si="2172"/>
        <v>0</v>
      </c>
      <c r="EH61" s="186">
        <f t="shared" si="2173"/>
        <v>0</v>
      </c>
      <c r="EI61" s="186">
        <f t="shared" si="2174"/>
        <v>0</v>
      </c>
      <c r="EJ61" s="186">
        <f t="shared" si="2175"/>
        <v>0</v>
      </c>
      <c r="EK61" s="186">
        <f t="shared" si="2176"/>
        <v>0</v>
      </c>
      <c r="EL61" s="186">
        <f t="shared" si="2177"/>
        <v>0</v>
      </c>
      <c r="EM61" s="186">
        <f t="shared" si="2178"/>
        <v>0</v>
      </c>
      <c r="EN61" s="186">
        <f t="shared" si="2179"/>
        <v>0</v>
      </c>
      <c r="EO61" s="186">
        <f t="shared" si="2180"/>
        <v>0</v>
      </c>
      <c r="EP61" s="186">
        <f t="shared" si="2181"/>
        <v>0</v>
      </c>
      <c r="EQ61" s="186">
        <f t="shared" si="2182"/>
        <v>0</v>
      </c>
      <c r="ER61" s="186">
        <f t="shared" si="2183"/>
        <v>0</v>
      </c>
      <c r="ES61" s="186">
        <f t="shared" si="2184"/>
        <v>0</v>
      </c>
      <c r="ET61" s="186">
        <f t="shared" si="2185"/>
        <v>0</v>
      </c>
      <c r="EU61" s="186">
        <f t="shared" si="2186"/>
        <v>0</v>
      </c>
      <c r="EV61" s="186">
        <f t="shared" si="2187"/>
        <v>0</v>
      </c>
      <c r="EW61" s="186">
        <f t="shared" si="2188"/>
        <v>0</v>
      </c>
      <c r="EX61" s="186">
        <f t="shared" si="2189"/>
        <v>0</v>
      </c>
      <c r="EY61" s="186">
        <f t="shared" si="2190"/>
        <v>0</v>
      </c>
      <c r="EZ61" s="186">
        <f t="shared" si="2191"/>
        <v>0</v>
      </c>
      <c r="FA61" s="186">
        <f t="shared" si="2192"/>
        <v>0</v>
      </c>
      <c r="FB61" s="186">
        <f t="shared" si="2193"/>
        <v>0</v>
      </c>
      <c r="FC61" s="186">
        <f t="shared" si="2194"/>
        <v>0</v>
      </c>
      <c r="FE61" s="187">
        <f t="shared" si="2195"/>
        <v>0</v>
      </c>
      <c r="FF61" s="187">
        <f t="shared" si="2196"/>
        <v>0</v>
      </c>
      <c r="FG61" s="187">
        <f t="shared" si="2197"/>
        <v>0</v>
      </c>
      <c r="FH61" s="187">
        <f t="shared" si="2198"/>
        <v>0</v>
      </c>
      <c r="FI61" s="187">
        <f t="shared" si="2199"/>
        <v>0</v>
      </c>
      <c r="FJ61" s="187">
        <f t="shared" si="2200"/>
        <v>0</v>
      </c>
      <c r="FK61" s="187">
        <f t="shared" si="2201"/>
        <v>0</v>
      </c>
      <c r="FL61" s="187">
        <f t="shared" si="2202"/>
        <v>0</v>
      </c>
      <c r="FM61" s="187">
        <f t="shared" si="2203"/>
        <v>0</v>
      </c>
      <c r="FN61" s="187">
        <f t="shared" si="2204"/>
        <v>0</v>
      </c>
      <c r="FO61" s="187">
        <f t="shared" si="2205"/>
        <v>0</v>
      </c>
      <c r="FP61" s="187">
        <f t="shared" si="2206"/>
        <v>0</v>
      </c>
      <c r="FQ61" s="187">
        <f t="shared" si="2207"/>
        <v>0</v>
      </c>
      <c r="FR61" s="187">
        <f t="shared" si="2208"/>
        <v>0.75</v>
      </c>
      <c r="FS61" s="187">
        <f t="shared" si="2209"/>
        <v>1</v>
      </c>
      <c r="FT61" s="187">
        <f t="shared" si="2210"/>
        <v>1</v>
      </c>
      <c r="FU61" s="187">
        <f t="shared" si="2211"/>
        <v>1</v>
      </c>
      <c r="FV61" s="187">
        <f t="shared" si="2212"/>
        <v>1</v>
      </c>
      <c r="FW61" s="187">
        <f t="shared" si="2213"/>
        <v>1</v>
      </c>
      <c r="FX61" s="187">
        <f t="shared" si="2214"/>
        <v>1</v>
      </c>
      <c r="FY61" s="187">
        <f t="shared" si="2215"/>
        <v>1</v>
      </c>
      <c r="FZ61" s="187">
        <f t="shared" si="2216"/>
        <v>1</v>
      </c>
      <c r="GA61" s="187">
        <f t="shared" si="2217"/>
        <v>1</v>
      </c>
      <c r="GB61" s="187">
        <f t="shared" si="2218"/>
        <v>1</v>
      </c>
      <c r="GC61" s="187">
        <f t="shared" si="2219"/>
        <v>1</v>
      </c>
      <c r="GD61" s="187">
        <f t="shared" si="2220"/>
        <v>1.0000000000000002</v>
      </c>
      <c r="GE61" s="187">
        <f t="shared" si="2221"/>
        <v>1</v>
      </c>
      <c r="GF61" s="187">
        <f t="shared" si="2222"/>
        <v>1</v>
      </c>
      <c r="GG61" s="187">
        <f t="shared" si="2223"/>
        <v>1</v>
      </c>
      <c r="GH61" s="187">
        <f t="shared" si="2224"/>
        <v>1</v>
      </c>
      <c r="GI61" s="187">
        <f t="shared" si="2225"/>
        <v>1</v>
      </c>
      <c r="GJ61" s="187">
        <f t="shared" si="2226"/>
        <v>1</v>
      </c>
      <c r="GK61" s="187">
        <f t="shared" si="2227"/>
        <v>1</v>
      </c>
      <c r="GL61" s="187">
        <f t="shared" si="2228"/>
        <v>1</v>
      </c>
      <c r="GM61" s="187">
        <f t="shared" si="2229"/>
        <v>1</v>
      </c>
      <c r="GN61" s="187">
        <f t="shared" si="2230"/>
        <v>1</v>
      </c>
      <c r="GO61" s="187">
        <f t="shared" si="2231"/>
        <v>1</v>
      </c>
      <c r="GP61" s="187">
        <f t="shared" si="2232"/>
        <v>1</v>
      </c>
      <c r="GQ61" s="187">
        <f t="shared" si="2233"/>
        <v>1</v>
      </c>
      <c r="GR61" s="187">
        <f t="shared" si="2234"/>
        <v>1</v>
      </c>
      <c r="GS61" s="187">
        <f t="shared" si="2235"/>
        <v>1</v>
      </c>
      <c r="GT61" s="187">
        <f t="shared" si="2236"/>
        <v>1</v>
      </c>
      <c r="GU61" s="187">
        <f t="shared" si="2237"/>
        <v>1</v>
      </c>
      <c r="GV61" s="187">
        <f t="shared" si="2238"/>
        <v>1</v>
      </c>
      <c r="GW61" s="187">
        <f t="shared" si="2239"/>
        <v>1</v>
      </c>
      <c r="GX61" s="187">
        <f t="shared" si="2240"/>
        <v>1</v>
      </c>
      <c r="GY61" s="187">
        <f t="shared" si="2241"/>
        <v>1</v>
      </c>
      <c r="GZ61" s="187">
        <f t="shared" si="2242"/>
        <v>1</v>
      </c>
      <c r="HA61" s="187">
        <f t="shared" si="2243"/>
        <v>0</v>
      </c>
      <c r="HB61" s="187">
        <f t="shared" si="2244"/>
        <v>0</v>
      </c>
      <c r="HC61" s="187">
        <f t="shared" si="2245"/>
        <v>0</v>
      </c>
      <c r="HD61" s="187">
        <f t="shared" si="2246"/>
        <v>0</v>
      </c>
      <c r="HE61" s="187">
        <f t="shared" si="2247"/>
        <v>0</v>
      </c>
      <c r="HF61" s="187">
        <f t="shared" si="2248"/>
        <v>0</v>
      </c>
      <c r="HG61" s="187">
        <f t="shared" si="2249"/>
        <v>0</v>
      </c>
      <c r="HH61" s="187">
        <f t="shared" si="2250"/>
        <v>0</v>
      </c>
      <c r="HI61" s="187">
        <f t="shared" si="2251"/>
        <v>0</v>
      </c>
      <c r="HJ61" s="187">
        <f t="shared" si="2252"/>
        <v>0</v>
      </c>
      <c r="HK61" s="187">
        <f t="shared" si="2253"/>
        <v>0</v>
      </c>
      <c r="HL61" s="187">
        <f t="shared" si="2254"/>
        <v>0</v>
      </c>
      <c r="HM61" s="187">
        <f t="shared" si="2255"/>
        <v>0</v>
      </c>
      <c r="HN61" s="187">
        <f t="shared" si="2256"/>
        <v>0</v>
      </c>
      <c r="HO61" s="187">
        <f t="shared" si="2257"/>
        <v>0</v>
      </c>
      <c r="HP61" s="187">
        <f t="shared" si="2258"/>
        <v>0</v>
      </c>
      <c r="HQ61" s="187">
        <f t="shared" si="2259"/>
        <v>0</v>
      </c>
      <c r="HR61" s="187">
        <f t="shared" si="2260"/>
        <v>0</v>
      </c>
      <c r="HS61" s="187">
        <f t="shared" si="2261"/>
        <v>0</v>
      </c>
      <c r="HT61" s="187">
        <f t="shared" si="2262"/>
        <v>0</v>
      </c>
      <c r="HU61" s="187">
        <f t="shared" si="2263"/>
        <v>0</v>
      </c>
      <c r="HV61" s="187">
        <f t="shared" si="2264"/>
        <v>0</v>
      </c>
      <c r="HW61" s="187">
        <f t="shared" si="2265"/>
        <v>0</v>
      </c>
      <c r="HX61" s="187">
        <f t="shared" si="2266"/>
        <v>0</v>
      </c>
      <c r="HY61" s="187"/>
      <c r="IB61" s="188">
        <f t="shared" si="2267"/>
        <v>0</v>
      </c>
      <c r="IC61" s="188">
        <f t="shared" si="2268"/>
        <v>0</v>
      </c>
      <c r="ID61" s="188">
        <f t="shared" si="2269"/>
        <v>0</v>
      </c>
      <c r="IE61" s="188">
        <f t="shared" si="2270"/>
        <v>0</v>
      </c>
      <c r="IF61" s="188">
        <f t="shared" si="2271"/>
        <v>0</v>
      </c>
      <c r="IG61" s="188">
        <f t="shared" si="2272"/>
        <v>0</v>
      </c>
      <c r="IH61" s="188">
        <f t="shared" si="2273"/>
        <v>0</v>
      </c>
      <c r="II61" s="188">
        <f t="shared" si="2274"/>
        <v>0</v>
      </c>
      <c r="IJ61" s="188">
        <f t="shared" si="2275"/>
        <v>0</v>
      </c>
      <c r="IK61" s="188">
        <f t="shared" si="2276"/>
        <v>0</v>
      </c>
      <c r="IL61" s="188">
        <f t="shared" si="2277"/>
        <v>0</v>
      </c>
      <c r="IM61" s="188">
        <f t="shared" si="2278"/>
        <v>0</v>
      </c>
      <c r="IN61" s="188">
        <f t="shared" si="2279"/>
        <v>0</v>
      </c>
      <c r="IO61" s="188">
        <f t="shared" si="2280"/>
        <v>85</v>
      </c>
      <c r="IP61" s="188">
        <f t="shared" si="2281"/>
        <v>85</v>
      </c>
      <c r="IQ61" s="188">
        <f t="shared" si="2282"/>
        <v>85</v>
      </c>
      <c r="IR61" s="188">
        <f t="shared" si="2283"/>
        <v>85</v>
      </c>
      <c r="IS61" s="188">
        <f t="shared" si="2284"/>
        <v>85</v>
      </c>
      <c r="IT61" s="188">
        <f t="shared" si="2285"/>
        <v>85</v>
      </c>
      <c r="IU61" s="188">
        <f t="shared" si="2286"/>
        <v>85</v>
      </c>
      <c r="IV61" s="188">
        <f t="shared" si="2287"/>
        <v>85</v>
      </c>
      <c r="IW61" s="188">
        <f t="shared" si="2288"/>
        <v>85</v>
      </c>
      <c r="IX61" s="188">
        <f t="shared" si="2289"/>
        <v>85</v>
      </c>
      <c r="IY61" s="188">
        <f t="shared" si="2290"/>
        <v>85</v>
      </c>
      <c r="IZ61" s="188">
        <f t="shared" si="2291"/>
        <v>85</v>
      </c>
      <c r="JA61" s="188">
        <f t="shared" si="2292"/>
        <v>85</v>
      </c>
      <c r="JB61" s="188">
        <f t="shared" si="2293"/>
        <v>85</v>
      </c>
      <c r="JC61" s="188">
        <f t="shared" si="2294"/>
        <v>85</v>
      </c>
      <c r="JD61" s="188">
        <f t="shared" si="2295"/>
        <v>85</v>
      </c>
      <c r="JE61" s="188">
        <f t="shared" si="2296"/>
        <v>85</v>
      </c>
      <c r="JF61" s="188">
        <f t="shared" si="2297"/>
        <v>85</v>
      </c>
      <c r="JG61" s="188">
        <f t="shared" si="2298"/>
        <v>85</v>
      </c>
      <c r="JH61" s="188">
        <f t="shared" si="2299"/>
        <v>85</v>
      </c>
      <c r="JI61" s="188">
        <f t="shared" si="2300"/>
        <v>85</v>
      </c>
      <c r="JJ61" s="188">
        <f t="shared" si="2301"/>
        <v>85</v>
      </c>
      <c r="JK61" s="188">
        <f t="shared" si="2302"/>
        <v>85</v>
      </c>
      <c r="JL61" s="188">
        <f t="shared" si="2303"/>
        <v>85</v>
      </c>
      <c r="JM61" s="188">
        <f t="shared" si="2304"/>
        <v>85</v>
      </c>
      <c r="JN61" s="188">
        <f t="shared" si="2305"/>
        <v>85</v>
      </c>
      <c r="JO61" s="188">
        <f t="shared" si="2306"/>
        <v>85</v>
      </c>
      <c r="JP61" s="188">
        <f t="shared" si="2307"/>
        <v>85</v>
      </c>
      <c r="JQ61" s="188">
        <f t="shared" si="2308"/>
        <v>85</v>
      </c>
      <c r="JR61" s="188">
        <f t="shared" si="2309"/>
        <v>85</v>
      </c>
      <c r="JS61" s="188">
        <f t="shared" si="2310"/>
        <v>85</v>
      </c>
      <c r="JT61" s="188">
        <f t="shared" si="2311"/>
        <v>85</v>
      </c>
      <c r="JU61" s="188">
        <f t="shared" si="2312"/>
        <v>85</v>
      </c>
      <c r="JV61" s="188">
        <f t="shared" si="2313"/>
        <v>85</v>
      </c>
      <c r="JW61" s="188">
        <f t="shared" si="2314"/>
        <v>85</v>
      </c>
      <c r="JX61" s="188">
        <f t="shared" si="2315"/>
        <v>0</v>
      </c>
      <c r="JY61" s="188">
        <f t="shared" si="2316"/>
        <v>0</v>
      </c>
      <c r="JZ61" s="188">
        <f t="shared" si="2317"/>
        <v>0</v>
      </c>
      <c r="KA61" s="188">
        <f t="shared" si="2318"/>
        <v>0</v>
      </c>
      <c r="KB61" s="188">
        <f t="shared" si="2319"/>
        <v>0</v>
      </c>
      <c r="KC61" s="188">
        <f t="shared" si="2320"/>
        <v>0</v>
      </c>
      <c r="KD61" s="188">
        <f t="shared" si="2321"/>
        <v>0</v>
      </c>
      <c r="KE61" s="188">
        <f t="shared" si="2322"/>
        <v>0</v>
      </c>
      <c r="KF61" s="188">
        <f t="shared" si="2323"/>
        <v>0</v>
      </c>
      <c r="KG61" s="188">
        <f t="shared" si="2324"/>
        <v>0</v>
      </c>
      <c r="KH61" s="188">
        <f t="shared" si="2325"/>
        <v>0</v>
      </c>
      <c r="KI61" s="188">
        <f t="shared" si="2326"/>
        <v>0</v>
      </c>
      <c r="KJ61" s="188">
        <f t="shared" si="2327"/>
        <v>0</v>
      </c>
      <c r="KK61" s="188">
        <f t="shared" si="2328"/>
        <v>0</v>
      </c>
      <c r="KL61" s="188">
        <f t="shared" si="2329"/>
        <v>0</v>
      </c>
      <c r="KM61" s="188">
        <f t="shared" si="2330"/>
        <v>0</v>
      </c>
      <c r="KN61" s="188">
        <f t="shared" si="2331"/>
        <v>0</v>
      </c>
      <c r="KO61" s="188">
        <f t="shared" si="2332"/>
        <v>0</v>
      </c>
      <c r="KP61" s="188">
        <f t="shared" si="2333"/>
        <v>0</v>
      </c>
      <c r="KQ61" s="188">
        <f t="shared" si="2334"/>
        <v>0</v>
      </c>
      <c r="KR61" s="188">
        <f t="shared" si="2335"/>
        <v>0</v>
      </c>
      <c r="KS61" s="188">
        <f t="shared" si="2336"/>
        <v>0</v>
      </c>
      <c r="KT61" s="188">
        <f t="shared" si="2337"/>
        <v>0</v>
      </c>
      <c r="KU61" s="188">
        <f t="shared" si="2338"/>
        <v>0</v>
      </c>
    </row>
    <row r="62" spans="1:307" s="95" customFormat="1" ht="15.75" customHeight="1" x14ac:dyDescent="0.3">
      <c r="A62" s="157" t="s">
        <v>87</v>
      </c>
      <c r="B62" s="112" t="s">
        <v>764</v>
      </c>
      <c r="C62" s="112" t="s">
        <v>769</v>
      </c>
      <c r="D62" s="113"/>
      <c r="E62" s="113" t="s">
        <v>118</v>
      </c>
      <c r="F62" s="113">
        <v>1</v>
      </c>
      <c r="G62" s="114">
        <v>250000</v>
      </c>
      <c r="H62" s="115"/>
      <c r="I62" s="116">
        <v>0.107</v>
      </c>
      <c r="J62" s="114">
        <v>85</v>
      </c>
      <c r="K62" s="117">
        <v>45047</v>
      </c>
      <c r="L62" s="118">
        <v>46022</v>
      </c>
      <c r="M62" s="119"/>
      <c r="N62" s="186">
        <f t="shared" si="1532"/>
        <v>0</v>
      </c>
      <c r="O62" s="186">
        <f t="shared" si="1532"/>
        <v>0</v>
      </c>
      <c r="P62" s="186">
        <f t="shared" si="1532"/>
        <v>0</v>
      </c>
      <c r="Q62" s="186">
        <f t="shared" si="1532"/>
        <v>0</v>
      </c>
      <c r="R62" s="186">
        <f t="shared" si="1532"/>
        <v>0</v>
      </c>
      <c r="S62" s="186">
        <f t="shared" si="1532"/>
        <v>0</v>
      </c>
      <c r="T62" s="186">
        <f t="shared" si="1532"/>
        <v>0</v>
      </c>
      <c r="U62" s="186">
        <f t="shared" si="1532"/>
        <v>0</v>
      </c>
      <c r="V62" s="186">
        <f t="shared" si="1532"/>
        <v>0</v>
      </c>
      <c r="W62" s="186">
        <f t="shared" si="1532"/>
        <v>0</v>
      </c>
      <c r="X62" s="186">
        <f t="shared" si="1533"/>
        <v>0</v>
      </c>
      <c r="Y62" s="186">
        <f t="shared" si="1533"/>
        <v>0</v>
      </c>
      <c r="Z62" s="186">
        <f t="shared" si="1533"/>
        <v>0</v>
      </c>
      <c r="AA62" s="186">
        <f t="shared" si="1533"/>
        <v>0</v>
      </c>
      <c r="AB62" s="186">
        <f t="shared" si="1533"/>
        <v>0</v>
      </c>
      <c r="AC62" s="186">
        <f t="shared" si="1533"/>
        <v>0</v>
      </c>
      <c r="AD62" s="186">
        <f t="shared" si="1533"/>
        <v>23504.794520547945</v>
      </c>
      <c r="AE62" s="186">
        <f t="shared" si="1533"/>
        <v>22746.575342465749</v>
      </c>
      <c r="AF62" s="186">
        <f t="shared" si="1533"/>
        <v>23504.794520547945</v>
      </c>
      <c r="AG62" s="186">
        <f t="shared" si="1533"/>
        <v>23504.794520547945</v>
      </c>
      <c r="AH62" s="186">
        <f t="shared" si="1534"/>
        <v>22746.575342465749</v>
      </c>
      <c r="AI62" s="186">
        <f t="shared" si="1534"/>
        <v>23504.794520547945</v>
      </c>
      <c r="AJ62" s="186">
        <f t="shared" si="1534"/>
        <v>22746.575342465749</v>
      </c>
      <c r="AK62" s="186">
        <f t="shared" si="1534"/>
        <v>23504.794520547945</v>
      </c>
      <c r="AL62" s="186">
        <f t="shared" si="1534"/>
        <v>23504.794520547945</v>
      </c>
      <c r="AM62" s="186">
        <f t="shared" si="1534"/>
        <v>21988.356164383564</v>
      </c>
      <c r="AN62" s="186">
        <f t="shared" si="1534"/>
        <v>23504.794520547945</v>
      </c>
      <c r="AO62" s="186">
        <f t="shared" si="1534"/>
        <v>22746.575342465749</v>
      </c>
      <c r="AP62" s="186">
        <f t="shared" si="1534"/>
        <v>23504.794520547945</v>
      </c>
      <c r="AQ62" s="186">
        <f t="shared" si="1534"/>
        <v>22746.575342465749</v>
      </c>
      <c r="AR62" s="186">
        <f t="shared" si="1535"/>
        <v>23504.794520547945</v>
      </c>
      <c r="AS62" s="186">
        <f t="shared" si="1535"/>
        <v>23504.794520547945</v>
      </c>
      <c r="AT62" s="186">
        <f t="shared" si="1535"/>
        <v>22746.575342465749</v>
      </c>
      <c r="AU62" s="186">
        <f t="shared" si="1535"/>
        <v>23504.794520547945</v>
      </c>
      <c r="AV62" s="186">
        <f t="shared" si="1535"/>
        <v>22746.575342465749</v>
      </c>
      <c r="AW62" s="186">
        <f t="shared" si="1535"/>
        <v>23504.794520547945</v>
      </c>
      <c r="AX62" s="186">
        <f t="shared" si="1535"/>
        <v>23504.794520547945</v>
      </c>
      <c r="AY62" s="186">
        <f t="shared" si="1535"/>
        <v>21230.136986301372</v>
      </c>
      <c r="AZ62" s="186">
        <f t="shared" si="1535"/>
        <v>23504.794520547945</v>
      </c>
      <c r="BA62" s="186">
        <f t="shared" si="1535"/>
        <v>22746.575342465749</v>
      </c>
      <c r="BB62" s="186">
        <f t="shared" si="1690"/>
        <v>23504.794520547945</v>
      </c>
      <c r="BC62" s="186">
        <f t="shared" si="1690"/>
        <v>22746.575342465749</v>
      </c>
      <c r="BD62" s="186">
        <f t="shared" si="1690"/>
        <v>23504.794520547945</v>
      </c>
      <c r="BE62" s="186">
        <f t="shared" si="1690"/>
        <v>23504.794520547945</v>
      </c>
      <c r="BF62" s="186">
        <f t="shared" si="1690"/>
        <v>22746.575342465749</v>
      </c>
      <c r="BG62" s="186">
        <f t="shared" si="1690"/>
        <v>23504.794520547945</v>
      </c>
      <c r="BH62" s="186">
        <f t="shared" si="1094"/>
        <v>22746.575342465749</v>
      </c>
      <c r="BI62" s="186">
        <f t="shared" si="655"/>
        <v>23504.794520547945</v>
      </c>
      <c r="BJ62" s="186">
        <f t="shared" si="1536"/>
        <v>0</v>
      </c>
      <c r="BK62" s="186">
        <f t="shared" si="1536"/>
        <v>0</v>
      </c>
      <c r="BL62" s="186">
        <f t="shared" si="1536"/>
        <v>0</v>
      </c>
      <c r="BM62" s="186">
        <f t="shared" si="1536"/>
        <v>0</v>
      </c>
      <c r="BN62" s="186">
        <f t="shared" si="1536"/>
        <v>0</v>
      </c>
      <c r="BO62" s="186">
        <f t="shared" si="1536"/>
        <v>0</v>
      </c>
      <c r="BP62" s="186">
        <f t="shared" si="1536"/>
        <v>0</v>
      </c>
      <c r="BQ62" s="186">
        <f t="shared" si="1536"/>
        <v>0</v>
      </c>
      <c r="BR62" s="186">
        <f t="shared" si="1536"/>
        <v>0</v>
      </c>
      <c r="BS62" s="186">
        <f t="shared" si="1536"/>
        <v>0</v>
      </c>
      <c r="BT62" s="186">
        <f t="shared" si="1537"/>
        <v>0</v>
      </c>
      <c r="BU62" s="186">
        <f t="shared" si="1537"/>
        <v>0</v>
      </c>
      <c r="BV62" s="186">
        <f t="shared" si="1537"/>
        <v>0</v>
      </c>
      <c r="BW62" s="186">
        <f t="shared" si="1537"/>
        <v>0</v>
      </c>
      <c r="BX62" s="186">
        <f t="shared" si="1537"/>
        <v>0</v>
      </c>
      <c r="BY62" s="186">
        <f t="shared" si="1537"/>
        <v>0</v>
      </c>
      <c r="BZ62" s="186">
        <f t="shared" si="1537"/>
        <v>0</v>
      </c>
      <c r="CA62" s="186">
        <f t="shared" si="1537"/>
        <v>0</v>
      </c>
      <c r="CB62" s="186">
        <f t="shared" si="1537"/>
        <v>0</v>
      </c>
      <c r="CC62" s="186">
        <f t="shared" si="1537"/>
        <v>0</v>
      </c>
      <c r="CD62" s="186">
        <f t="shared" si="1537"/>
        <v>0</v>
      </c>
      <c r="CE62" s="186">
        <f t="shared" si="1537"/>
        <v>0</v>
      </c>
      <c r="CF62" s="186">
        <f t="shared" si="1537"/>
        <v>0</v>
      </c>
      <c r="CG62" s="186">
        <f t="shared" si="1537"/>
        <v>0</v>
      </c>
      <c r="CH62" s="186"/>
      <c r="CJ62" s="186">
        <f t="shared" si="2123"/>
        <v>0</v>
      </c>
      <c r="CK62" s="186">
        <f t="shared" si="2124"/>
        <v>0</v>
      </c>
      <c r="CL62" s="186">
        <f t="shared" si="2125"/>
        <v>0</v>
      </c>
      <c r="CM62" s="186">
        <f t="shared" si="2126"/>
        <v>0</v>
      </c>
      <c r="CN62" s="186">
        <f t="shared" si="2127"/>
        <v>0</v>
      </c>
      <c r="CO62" s="186">
        <f t="shared" si="2128"/>
        <v>0</v>
      </c>
      <c r="CP62" s="186">
        <f t="shared" si="2129"/>
        <v>0</v>
      </c>
      <c r="CQ62" s="186">
        <f t="shared" si="2130"/>
        <v>0</v>
      </c>
      <c r="CR62" s="186">
        <f t="shared" si="2131"/>
        <v>0</v>
      </c>
      <c r="CS62" s="186">
        <f t="shared" si="2132"/>
        <v>0</v>
      </c>
      <c r="CT62" s="186">
        <f t="shared" si="2133"/>
        <v>0</v>
      </c>
      <c r="CU62" s="186">
        <f t="shared" si="2134"/>
        <v>0</v>
      </c>
      <c r="CV62" s="186">
        <f t="shared" si="2135"/>
        <v>0</v>
      </c>
      <c r="CW62" s="186">
        <f t="shared" si="2136"/>
        <v>0</v>
      </c>
      <c r="CX62" s="186">
        <f t="shared" si="2137"/>
        <v>0</v>
      </c>
      <c r="CY62" s="186">
        <f t="shared" si="2138"/>
        <v>0</v>
      </c>
      <c r="CZ62" s="186">
        <f t="shared" si="2139"/>
        <v>1</v>
      </c>
      <c r="DA62" s="186">
        <f t="shared" si="2140"/>
        <v>1</v>
      </c>
      <c r="DB62" s="186">
        <f t="shared" si="2141"/>
        <v>1</v>
      </c>
      <c r="DC62" s="186">
        <f t="shared" si="2142"/>
        <v>1</v>
      </c>
      <c r="DD62" s="186">
        <f t="shared" si="2143"/>
        <v>1</v>
      </c>
      <c r="DE62" s="186">
        <f t="shared" si="2144"/>
        <v>1</v>
      </c>
      <c r="DF62" s="186">
        <f t="shared" si="2145"/>
        <v>1</v>
      </c>
      <c r="DG62" s="186">
        <f t="shared" si="2146"/>
        <v>1</v>
      </c>
      <c r="DH62" s="186">
        <f t="shared" si="2147"/>
        <v>1</v>
      </c>
      <c r="DI62" s="186">
        <f t="shared" si="2148"/>
        <v>1</v>
      </c>
      <c r="DJ62" s="186">
        <f t="shared" si="2149"/>
        <v>1</v>
      </c>
      <c r="DK62" s="186">
        <f t="shared" si="2150"/>
        <v>1</v>
      </c>
      <c r="DL62" s="186">
        <f t="shared" si="2151"/>
        <v>1</v>
      </c>
      <c r="DM62" s="186">
        <f t="shared" si="2152"/>
        <v>1</v>
      </c>
      <c r="DN62" s="186">
        <f t="shared" si="2153"/>
        <v>1</v>
      </c>
      <c r="DO62" s="186">
        <f t="shared" si="2154"/>
        <v>1</v>
      </c>
      <c r="DP62" s="186">
        <f t="shared" si="2155"/>
        <v>1</v>
      </c>
      <c r="DQ62" s="186">
        <f t="shared" si="2156"/>
        <v>1</v>
      </c>
      <c r="DR62" s="186">
        <f t="shared" si="2157"/>
        <v>1</v>
      </c>
      <c r="DS62" s="186">
        <f t="shared" si="2158"/>
        <v>1</v>
      </c>
      <c r="DT62" s="186">
        <f t="shared" si="2159"/>
        <v>1</v>
      </c>
      <c r="DU62" s="186">
        <f t="shared" si="2160"/>
        <v>1</v>
      </c>
      <c r="DV62" s="186">
        <f t="shared" si="2161"/>
        <v>1</v>
      </c>
      <c r="DW62" s="186">
        <f t="shared" si="2162"/>
        <v>1</v>
      </c>
      <c r="DX62" s="186">
        <f t="shared" si="2163"/>
        <v>1</v>
      </c>
      <c r="DY62" s="186">
        <f t="shared" si="2164"/>
        <v>1</v>
      </c>
      <c r="DZ62" s="186">
        <f t="shared" si="2165"/>
        <v>1</v>
      </c>
      <c r="EA62" s="186">
        <f t="shared" si="2166"/>
        <v>1</v>
      </c>
      <c r="EB62" s="186">
        <f t="shared" si="2167"/>
        <v>1</v>
      </c>
      <c r="EC62" s="186">
        <f t="shared" si="2168"/>
        <v>1</v>
      </c>
      <c r="ED62" s="186">
        <f t="shared" si="2169"/>
        <v>1</v>
      </c>
      <c r="EE62" s="186">
        <f t="shared" si="2170"/>
        <v>1</v>
      </c>
      <c r="EF62" s="186">
        <f t="shared" si="2171"/>
        <v>0</v>
      </c>
      <c r="EG62" s="186">
        <f t="shared" si="2172"/>
        <v>0</v>
      </c>
      <c r="EH62" s="186">
        <f t="shared" si="2173"/>
        <v>0</v>
      </c>
      <c r="EI62" s="186">
        <f t="shared" si="2174"/>
        <v>0</v>
      </c>
      <c r="EJ62" s="186">
        <f t="shared" si="2175"/>
        <v>0</v>
      </c>
      <c r="EK62" s="186">
        <f t="shared" si="2176"/>
        <v>0</v>
      </c>
      <c r="EL62" s="186">
        <f t="shared" si="2177"/>
        <v>0</v>
      </c>
      <c r="EM62" s="186">
        <f t="shared" si="2178"/>
        <v>0</v>
      </c>
      <c r="EN62" s="186">
        <f t="shared" si="2179"/>
        <v>0</v>
      </c>
      <c r="EO62" s="186">
        <f t="shared" si="2180"/>
        <v>0</v>
      </c>
      <c r="EP62" s="186">
        <f t="shared" si="2181"/>
        <v>0</v>
      </c>
      <c r="EQ62" s="186">
        <f t="shared" si="2182"/>
        <v>0</v>
      </c>
      <c r="ER62" s="186">
        <f t="shared" si="2183"/>
        <v>0</v>
      </c>
      <c r="ES62" s="186">
        <f t="shared" si="2184"/>
        <v>0</v>
      </c>
      <c r="ET62" s="186">
        <f t="shared" si="2185"/>
        <v>0</v>
      </c>
      <c r="EU62" s="186">
        <f t="shared" si="2186"/>
        <v>0</v>
      </c>
      <c r="EV62" s="186">
        <f t="shared" si="2187"/>
        <v>0</v>
      </c>
      <c r="EW62" s="186">
        <f t="shared" si="2188"/>
        <v>0</v>
      </c>
      <c r="EX62" s="186">
        <f t="shared" si="2189"/>
        <v>0</v>
      </c>
      <c r="EY62" s="186">
        <f t="shared" si="2190"/>
        <v>0</v>
      </c>
      <c r="EZ62" s="186">
        <f t="shared" si="2191"/>
        <v>0</v>
      </c>
      <c r="FA62" s="186">
        <f t="shared" si="2192"/>
        <v>0</v>
      </c>
      <c r="FB62" s="186">
        <f t="shared" si="2193"/>
        <v>0</v>
      </c>
      <c r="FC62" s="186">
        <f t="shared" si="2194"/>
        <v>0</v>
      </c>
      <c r="FE62" s="187">
        <f t="shared" si="2195"/>
        <v>0</v>
      </c>
      <c r="FF62" s="187">
        <f t="shared" si="2196"/>
        <v>0</v>
      </c>
      <c r="FG62" s="187">
        <f t="shared" si="2197"/>
        <v>0</v>
      </c>
      <c r="FH62" s="187">
        <f t="shared" si="2198"/>
        <v>0</v>
      </c>
      <c r="FI62" s="187">
        <f t="shared" si="2199"/>
        <v>0</v>
      </c>
      <c r="FJ62" s="187">
        <f t="shared" si="2200"/>
        <v>0</v>
      </c>
      <c r="FK62" s="187">
        <f t="shared" si="2201"/>
        <v>0</v>
      </c>
      <c r="FL62" s="187">
        <f t="shared" si="2202"/>
        <v>0</v>
      </c>
      <c r="FM62" s="187">
        <f t="shared" si="2203"/>
        <v>0</v>
      </c>
      <c r="FN62" s="187">
        <f t="shared" si="2204"/>
        <v>0</v>
      </c>
      <c r="FO62" s="187">
        <f t="shared" si="2205"/>
        <v>0</v>
      </c>
      <c r="FP62" s="187">
        <f t="shared" si="2206"/>
        <v>0</v>
      </c>
      <c r="FQ62" s="187">
        <f t="shared" si="2207"/>
        <v>0</v>
      </c>
      <c r="FR62" s="187">
        <f t="shared" si="2208"/>
        <v>0</v>
      </c>
      <c r="FS62" s="187">
        <f t="shared" si="2209"/>
        <v>0</v>
      </c>
      <c r="FT62" s="187">
        <f t="shared" si="2210"/>
        <v>0</v>
      </c>
      <c r="FU62" s="187">
        <f t="shared" si="2211"/>
        <v>1</v>
      </c>
      <c r="FV62" s="187">
        <f t="shared" si="2212"/>
        <v>0.99999999999999978</v>
      </c>
      <c r="FW62" s="187">
        <f t="shared" si="2213"/>
        <v>1</v>
      </c>
      <c r="FX62" s="187">
        <f t="shared" si="2214"/>
        <v>1</v>
      </c>
      <c r="FY62" s="187">
        <f t="shared" si="2215"/>
        <v>0.99999999999999978</v>
      </c>
      <c r="FZ62" s="187">
        <f t="shared" si="2216"/>
        <v>1</v>
      </c>
      <c r="GA62" s="187">
        <f t="shared" si="2217"/>
        <v>0.99999999999999978</v>
      </c>
      <c r="GB62" s="187">
        <f t="shared" si="2218"/>
        <v>1</v>
      </c>
      <c r="GC62" s="187">
        <f t="shared" si="2219"/>
        <v>1</v>
      </c>
      <c r="GD62" s="187">
        <f t="shared" si="2220"/>
        <v>1.0000000000000002</v>
      </c>
      <c r="GE62" s="187">
        <f t="shared" si="2221"/>
        <v>1</v>
      </c>
      <c r="GF62" s="187">
        <f t="shared" si="2222"/>
        <v>0.99999999999999978</v>
      </c>
      <c r="GG62" s="187">
        <f t="shared" si="2223"/>
        <v>1</v>
      </c>
      <c r="GH62" s="187">
        <f t="shared" si="2224"/>
        <v>0.99999999999999978</v>
      </c>
      <c r="GI62" s="187">
        <f t="shared" si="2225"/>
        <v>1</v>
      </c>
      <c r="GJ62" s="187">
        <f t="shared" si="2226"/>
        <v>1</v>
      </c>
      <c r="GK62" s="187">
        <f t="shared" si="2227"/>
        <v>0.99999999999999978</v>
      </c>
      <c r="GL62" s="187">
        <f t="shared" si="2228"/>
        <v>1</v>
      </c>
      <c r="GM62" s="187">
        <f t="shared" si="2229"/>
        <v>0.99999999999999978</v>
      </c>
      <c r="GN62" s="187">
        <f t="shared" si="2230"/>
        <v>1</v>
      </c>
      <c r="GO62" s="187">
        <f t="shared" si="2231"/>
        <v>1</v>
      </c>
      <c r="GP62" s="187">
        <f t="shared" si="2232"/>
        <v>1.0000000000000002</v>
      </c>
      <c r="GQ62" s="187">
        <f t="shared" si="2233"/>
        <v>1</v>
      </c>
      <c r="GR62" s="187">
        <f t="shared" si="2234"/>
        <v>0.99999999999999978</v>
      </c>
      <c r="GS62" s="187">
        <f t="shared" si="2235"/>
        <v>1</v>
      </c>
      <c r="GT62" s="187">
        <f t="shared" si="2236"/>
        <v>0.99999999999999978</v>
      </c>
      <c r="GU62" s="187">
        <f t="shared" si="2237"/>
        <v>1</v>
      </c>
      <c r="GV62" s="187">
        <f t="shared" si="2238"/>
        <v>1</v>
      </c>
      <c r="GW62" s="187">
        <f t="shared" si="2239"/>
        <v>0.99999999999999978</v>
      </c>
      <c r="GX62" s="187">
        <f t="shared" si="2240"/>
        <v>1</v>
      </c>
      <c r="GY62" s="187">
        <f t="shared" si="2241"/>
        <v>0.99999999999999978</v>
      </c>
      <c r="GZ62" s="187">
        <f t="shared" si="2242"/>
        <v>1</v>
      </c>
      <c r="HA62" s="187">
        <f t="shared" si="2243"/>
        <v>0</v>
      </c>
      <c r="HB62" s="187">
        <f t="shared" si="2244"/>
        <v>0</v>
      </c>
      <c r="HC62" s="187">
        <f t="shared" si="2245"/>
        <v>0</v>
      </c>
      <c r="HD62" s="187">
        <f t="shared" si="2246"/>
        <v>0</v>
      </c>
      <c r="HE62" s="187">
        <f t="shared" si="2247"/>
        <v>0</v>
      </c>
      <c r="HF62" s="187">
        <f t="shared" si="2248"/>
        <v>0</v>
      </c>
      <c r="HG62" s="187">
        <f t="shared" si="2249"/>
        <v>0</v>
      </c>
      <c r="HH62" s="187">
        <f t="shared" si="2250"/>
        <v>0</v>
      </c>
      <c r="HI62" s="187">
        <f t="shared" si="2251"/>
        <v>0</v>
      </c>
      <c r="HJ62" s="187">
        <f t="shared" si="2252"/>
        <v>0</v>
      </c>
      <c r="HK62" s="187">
        <f t="shared" si="2253"/>
        <v>0</v>
      </c>
      <c r="HL62" s="187">
        <f t="shared" si="2254"/>
        <v>0</v>
      </c>
      <c r="HM62" s="187">
        <f t="shared" si="2255"/>
        <v>0</v>
      </c>
      <c r="HN62" s="187">
        <f t="shared" si="2256"/>
        <v>0</v>
      </c>
      <c r="HO62" s="187">
        <f t="shared" si="2257"/>
        <v>0</v>
      </c>
      <c r="HP62" s="187">
        <f t="shared" si="2258"/>
        <v>0</v>
      </c>
      <c r="HQ62" s="187">
        <f t="shared" si="2259"/>
        <v>0</v>
      </c>
      <c r="HR62" s="187">
        <f t="shared" si="2260"/>
        <v>0</v>
      </c>
      <c r="HS62" s="187">
        <f t="shared" si="2261"/>
        <v>0</v>
      </c>
      <c r="HT62" s="187">
        <f t="shared" si="2262"/>
        <v>0</v>
      </c>
      <c r="HU62" s="187">
        <f t="shared" si="2263"/>
        <v>0</v>
      </c>
      <c r="HV62" s="187">
        <f t="shared" si="2264"/>
        <v>0</v>
      </c>
      <c r="HW62" s="187">
        <f t="shared" si="2265"/>
        <v>0</v>
      </c>
      <c r="HX62" s="187">
        <f t="shared" si="2266"/>
        <v>0</v>
      </c>
      <c r="HY62" s="187"/>
      <c r="IB62" s="188">
        <f t="shared" si="2267"/>
        <v>0</v>
      </c>
      <c r="IC62" s="188">
        <f t="shared" si="2268"/>
        <v>0</v>
      </c>
      <c r="ID62" s="188">
        <f t="shared" si="2269"/>
        <v>0</v>
      </c>
      <c r="IE62" s="188">
        <f t="shared" si="2270"/>
        <v>0</v>
      </c>
      <c r="IF62" s="188">
        <f t="shared" si="2271"/>
        <v>0</v>
      </c>
      <c r="IG62" s="188">
        <f t="shared" si="2272"/>
        <v>0</v>
      </c>
      <c r="IH62" s="188">
        <f t="shared" si="2273"/>
        <v>0</v>
      </c>
      <c r="II62" s="188">
        <f t="shared" si="2274"/>
        <v>0</v>
      </c>
      <c r="IJ62" s="188">
        <f t="shared" si="2275"/>
        <v>0</v>
      </c>
      <c r="IK62" s="188">
        <f t="shared" si="2276"/>
        <v>0</v>
      </c>
      <c r="IL62" s="188">
        <f t="shared" si="2277"/>
        <v>0</v>
      </c>
      <c r="IM62" s="188">
        <f t="shared" si="2278"/>
        <v>0</v>
      </c>
      <c r="IN62" s="188">
        <f t="shared" si="2279"/>
        <v>0</v>
      </c>
      <c r="IO62" s="188">
        <f t="shared" si="2280"/>
        <v>0</v>
      </c>
      <c r="IP62" s="188">
        <f t="shared" si="2281"/>
        <v>0</v>
      </c>
      <c r="IQ62" s="188">
        <f t="shared" si="2282"/>
        <v>0</v>
      </c>
      <c r="IR62" s="188">
        <f t="shared" si="2283"/>
        <v>85</v>
      </c>
      <c r="IS62" s="188">
        <f t="shared" si="2284"/>
        <v>85</v>
      </c>
      <c r="IT62" s="188">
        <f t="shared" si="2285"/>
        <v>85</v>
      </c>
      <c r="IU62" s="188">
        <f t="shared" si="2286"/>
        <v>85</v>
      </c>
      <c r="IV62" s="188">
        <f t="shared" si="2287"/>
        <v>85</v>
      </c>
      <c r="IW62" s="188">
        <f t="shared" si="2288"/>
        <v>85</v>
      </c>
      <c r="IX62" s="188">
        <f t="shared" si="2289"/>
        <v>85</v>
      </c>
      <c r="IY62" s="188">
        <f t="shared" si="2290"/>
        <v>85</v>
      </c>
      <c r="IZ62" s="188">
        <f t="shared" si="2291"/>
        <v>85</v>
      </c>
      <c r="JA62" s="188">
        <f t="shared" si="2292"/>
        <v>85</v>
      </c>
      <c r="JB62" s="188">
        <f t="shared" si="2293"/>
        <v>85</v>
      </c>
      <c r="JC62" s="188">
        <f t="shared" si="2294"/>
        <v>85</v>
      </c>
      <c r="JD62" s="188">
        <f t="shared" si="2295"/>
        <v>85</v>
      </c>
      <c r="JE62" s="188">
        <f t="shared" si="2296"/>
        <v>85</v>
      </c>
      <c r="JF62" s="188">
        <f t="shared" si="2297"/>
        <v>85</v>
      </c>
      <c r="JG62" s="188">
        <f t="shared" si="2298"/>
        <v>85</v>
      </c>
      <c r="JH62" s="188">
        <f t="shared" si="2299"/>
        <v>85</v>
      </c>
      <c r="JI62" s="188">
        <f t="shared" si="2300"/>
        <v>85</v>
      </c>
      <c r="JJ62" s="188">
        <f t="shared" si="2301"/>
        <v>85</v>
      </c>
      <c r="JK62" s="188">
        <f t="shared" si="2302"/>
        <v>85</v>
      </c>
      <c r="JL62" s="188">
        <f t="shared" si="2303"/>
        <v>85</v>
      </c>
      <c r="JM62" s="188">
        <f t="shared" si="2304"/>
        <v>85</v>
      </c>
      <c r="JN62" s="188">
        <f t="shared" si="2305"/>
        <v>85</v>
      </c>
      <c r="JO62" s="188">
        <f t="shared" si="2306"/>
        <v>85</v>
      </c>
      <c r="JP62" s="188">
        <f t="shared" si="2307"/>
        <v>85</v>
      </c>
      <c r="JQ62" s="188">
        <f t="shared" si="2308"/>
        <v>85</v>
      </c>
      <c r="JR62" s="188">
        <f t="shared" si="2309"/>
        <v>85</v>
      </c>
      <c r="JS62" s="188">
        <f t="shared" si="2310"/>
        <v>85</v>
      </c>
      <c r="JT62" s="188">
        <f t="shared" si="2311"/>
        <v>85</v>
      </c>
      <c r="JU62" s="188">
        <f t="shared" si="2312"/>
        <v>85</v>
      </c>
      <c r="JV62" s="188">
        <f t="shared" si="2313"/>
        <v>85</v>
      </c>
      <c r="JW62" s="188">
        <f t="shared" si="2314"/>
        <v>85</v>
      </c>
      <c r="JX62" s="188">
        <f t="shared" si="2315"/>
        <v>0</v>
      </c>
      <c r="JY62" s="188">
        <f t="shared" si="2316"/>
        <v>0</v>
      </c>
      <c r="JZ62" s="188">
        <f t="shared" si="2317"/>
        <v>0</v>
      </c>
      <c r="KA62" s="188">
        <f t="shared" si="2318"/>
        <v>0</v>
      </c>
      <c r="KB62" s="188">
        <f t="shared" si="2319"/>
        <v>0</v>
      </c>
      <c r="KC62" s="188">
        <f t="shared" si="2320"/>
        <v>0</v>
      </c>
      <c r="KD62" s="188">
        <f t="shared" si="2321"/>
        <v>0</v>
      </c>
      <c r="KE62" s="188">
        <f t="shared" si="2322"/>
        <v>0</v>
      </c>
      <c r="KF62" s="188">
        <f t="shared" si="2323"/>
        <v>0</v>
      </c>
      <c r="KG62" s="188">
        <f t="shared" si="2324"/>
        <v>0</v>
      </c>
      <c r="KH62" s="188">
        <f t="shared" si="2325"/>
        <v>0</v>
      </c>
      <c r="KI62" s="188">
        <f t="shared" si="2326"/>
        <v>0</v>
      </c>
      <c r="KJ62" s="188">
        <f t="shared" si="2327"/>
        <v>0</v>
      </c>
      <c r="KK62" s="188">
        <f t="shared" si="2328"/>
        <v>0</v>
      </c>
      <c r="KL62" s="188">
        <f t="shared" si="2329"/>
        <v>0</v>
      </c>
      <c r="KM62" s="188">
        <f t="shared" si="2330"/>
        <v>0</v>
      </c>
      <c r="KN62" s="188">
        <f t="shared" si="2331"/>
        <v>0</v>
      </c>
      <c r="KO62" s="188">
        <f t="shared" si="2332"/>
        <v>0</v>
      </c>
      <c r="KP62" s="188">
        <f t="shared" si="2333"/>
        <v>0</v>
      </c>
      <c r="KQ62" s="188">
        <f t="shared" si="2334"/>
        <v>0</v>
      </c>
      <c r="KR62" s="188">
        <f t="shared" si="2335"/>
        <v>0</v>
      </c>
      <c r="KS62" s="188">
        <f t="shared" si="2336"/>
        <v>0</v>
      </c>
      <c r="KT62" s="188">
        <f t="shared" si="2337"/>
        <v>0</v>
      </c>
      <c r="KU62" s="188">
        <f t="shared" si="2338"/>
        <v>0</v>
      </c>
    </row>
    <row r="63" spans="1:307" s="95" customFormat="1" ht="15.6" x14ac:dyDescent="0.3">
      <c r="A63" s="157" t="s">
        <v>87</v>
      </c>
      <c r="B63" s="112" t="s">
        <v>765</v>
      </c>
      <c r="C63" s="112" t="s">
        <v>674</v>
      </c>
      <c r="D63" s="113"/>
      <c r="E63" s="113" t="s">
        <v>118</v>
      </c>
      <c r="F63" s="113">
        <v>1</v>
      </c>
      <c r="G63" s="114">
        <v>55000</v>
      </c>
      <c r="H63" s="115"/>
      <c r="I63" s="116">
        <v>0.107</v>
      </c>
      <c r="J63" s="114">
        <v>85</v>
      </c>
      <c r="K63" s="117">
        <v>45063</v>
      </c>
      <c r="L63" s="118">
        <v>46022</v>
      </c>
      <c r="M63" s="119"/>
      <c r="N63" s="186">
        <f t="shared" si="1532"/>
        <v>0</v>
      </c>
      <c r="O63" s="186">
        <f t="shared" si="1532"/>
        <v>0</v>
      </c>
      <c r="P63" s="186">
        <f t="shared" si="1532"/>
        <v>0</v>
      </c>
      <c r="Q63" s="186">
        <f t="shared" si="1532"/>
        <v>0</v>
      </c>
      <c r="R63" s="186">
        <f t="shared" si="1532"/>
        <v>0</v>
      </c>
      <c r="S63" s="186">
        <f t="shared" si="1532"/>
        <v>0</v>
      </c>
      <c r="T63" s="186">
        <f t="shared" si="1532"/>
        <v>0</v>
      </c>
      <c r="U63" s="186">
        <f t="shared" si="1532"/>
        <v>0</v>
      </c>
      <c r="V63" s="186">
        <f t="shared" si="1532"/>
        <v>0</v>
      </c>
      <c r="W63" s="186">
        <f t="shared" si="1532"/>
        <v>0</v>
      </c>
      <c r="X63" s="186">
        <f t="shared" si="1533"/>
        <v>0</v>
      </c>
      <c r="Y63" s="186">
        <f t="shared" si="1533"/>
        <v>0</v>
      </c>
      <c r="Z63" s="186">
        <f t="shared" si="1533"/>
        <v>0</v>
      </c>
      <c r="AA63" s="186">
        <f t="shared" si="1533"/>
        <v>0</v>
      </c>
      <c r="AB63" s="186">
        <f t="shared" si="1533"/>
        <v>0</v>
      </c>
      <c r="AC63" s="186">
        <f t="shared" si="1533"/>
        <v>0</v>
      </c>
      <c r="AD63" s="186">
        <f t="shared" si="1533"/>
        <v>2502.1232876712324</v>
      </c>
      <c r="AE63" s="186">
        <f t="shared" si="1533"/>
        <v>5004.2465753424649</v>
      </c>
      <c r="AF63" s="186">
        <f t="shared" si="1533"/>
        <v>5171.0547945205481</v>
      </c>
      <c r="AG63" s="186">
        <f t="shared" si="1533"/>
        <v>5171.0547945205481</v>
      </c>
      <c r="AH63" s="186">
        <f t="shared" si="1534"/>
        <v>5004.2465753424649</v>
      </c>
      <c r="AI63" s="186">
        <f t="shared" si="1534"/>
        <v>5171.0547945205481</v>
      </c>
      <c r="AJ63" s="186">
        <f t="shared" si="1534"/>
        <v>5004.2465753424649</v>
      </c>
      <c r="AK63" s="186">
        <f t="shared" si="1534"/>
        <v>5171.0547945205481</v>
      </c>
      <c r="AL63" s="186">
        <f t="shared" si="1534"/>
        <v>5171.0547945205481</v>
      </c>
      <c r="AM63" s="186">
        <f t="shared" si="1534"/>
        <v>4837.4383561643835</v>
      </c>
      <c r="AN63" s="186">
        <f t="shared" si="1534"/>
        <v>5171.0547945205481</v>
      </c>
      <c r="AO63" s="186">
        <f t="shared" si="1534"/>
        <v>5004.2465753424649</v>
      </c>
      <c r="AP63" s="186">
        <f t="shared" si="1534"/>
        <v>5171.0547945205481</v>
      </c>
      <c r="AQ63" s="186">
        <f t="shared" si="1534"/>
        <v>5004.2465753424649</v>
      </c>
      <c r="AR63" s="186">
        <f t="shared" si="1535"/>
        <v>5171.0547945205481</v>
      </c>
      <c r="AS63" s="186">
        <f t="shared" si="1535"/>
        <v>5171.0547945205481</v>
      </c>
      <c r="AT63" s="186">
        <f t="shared" si="1535"/>
        <v>5004.2465753424649</v>
      </c>
      <c r="AU63" s="186">
        <f t="shared" si="1535"/>
        <v>5171.0547945205481</v>
      </c>
      <c r="AV63" s="186">
        <f t="shared" si="1535"/>
        <v>5004.2465753424649</v>
      </c>
      <c r="AW63" s="186">
        <f t="shared" si="1535"/>
        <v>5171.0547945205481</v>
      </c>
      <c r="AX63" s="186">
        <f t="shared" si="1535"/>
        <v>5171.0547945205481</v>
      </c>
      <c r="AY63" s="186">
        <f t="shared" si="1535"/>
        <v>4670.6301369863013</v>
      </c>
      <c r="AZ63" s="186">
        <f t="shared" si="1535"/>
        <v>5171.0547945205481</v>
      </c>
      <c r="BA63" s="186">
        <f t="shared" si="1535"/>
        <v>5004.2465753424649</v>
      </c>
      <c r="BB63" s="186">
        <f t="shared" si="1690"/>
        <v>5171.0547945205481</v>
      </c>
      <c r="BC63" s="186">
        <f t="shared" si="1690"/>
        <v>5004.2465753424649</v>
      </c>
      <c r="BD63" s="186">
        <f t="shared" si="1690"/>
        <v>5171.0547945205481</v>
      </c>
      <c r="BE63" s="186">
        <f t="shared" si="1690"/>
        <v>5171.0547945205481</v>
      </c>
      <c r="BF63" s="186">
        <f t="shared" si="1690"/>
        <v>5004.2465753424649</v>
      </c>
      <c r="BG63" s="186">
        <f t="shared" si="1690"/>
        <v>5171.0547945205481</v>
      </c>
      <c r="BH63" s="186">
        <f t="shared" si="1094"/>
        <v>5004.2465753424649</v>
      </c>
      <c r="BI63" s="186">
        <f t="shared" si="655"/>
        <v>5171.0547945205481</v>
      </c>
      <c r="BJ63" s="186">
        <f t="shared" si="1536"/>
        <v>0</v>
      </c>
      <c r="BK63" s="186">
        <f t="shared" si="1536"/>
        <v>0</v>
      </c>
      <c r="BL63" s="186">
        <f t="shared" si="1536"/>
        <v>0</v>
      </c>
      <c r="BM63" s="186">
        <f t="shared" si="1536"/>
        <v>0</v>
      </c>
      <c r="BN63" s="186">
        <f t="shared" si="1536"/>
        <v>0</v>
      </c>
      <c r="BO63" s="186">
        <f t="shared" si="1536"/>
        <v>0</v>
      </c>
      <c r="BP63" s="186">
        <f t="shared" si="1536"/>
        <v>0</v>
      </c>
      <c r="BQ63" s="186">
        <f t="shared" si="1536"/>
        <v>0</v>
      </c>
      <c r="BR63" s="186">
        <f t="shared" si="1536"/>
        <v>0</v>
      </c>
      <c r="BS63" s="186">
        <f t="shared" si="1536"/>
        <v>0</v>
      </c>
      <c r="BT63" s="186">
        <f t="shared" si="1537"/>
        <v>0</v>
      </c>
      <c r="BU63" s="186">
        <f t="shared" si="1537"/>
        <v>0</v>
      </c>
      <c r="BV63" s="186">
        <f t="shared" si="1537"/>
        <v>0</v>
      </c>
      <c r="BW63" s="186">
        <f t="shared" si="1537"/>
        <v>0</v>
      </c>
      <c r="BX63" s="186">
        <f t="shared" si="1537"/>
        <v>0</v>
      </c>
      <c r="BY63" s="186">
        <f t="shared" si="1537"/>
        <v>0</v>
      </c>
      <c r="BZ63" s="186">
        <f t="shared" si="1537"/>
        <v>0</v>
      </c>
      <c r="CA63" s="186">
        <f t="shared" si="1537"/>
        <v>0</v>
      </c>
      <c r="CB63" s="186">
        <f t="shared" si="1537"/>
        <v>0</v>
      </c>
      <c r="CC63" s="186">
        <f t="shared" si="1537"/>
        <v>0</v>
      </c>
      <c r="CD63" s="186">
        <f t="shared" si="1537"/>
        <v>0</v>
      </c>
      <c r="CE63" s="186">
        <f t="shared" si="1537"/>
        <v>0</v>
      </c>
      <c r="CF63" s="186">
        <f t="shared" si="1537"/>
        <v>0</v>
      </c>
      <c r="CG63" s="186">
        <f t="shared" si="1537"/>
        <v>0</v>
      </c>
      <c r="CH63" s="186"/>
      <c r="CJ63" s="186">
        <f t="shared" si="2123"/>
        <v>0</v>
      </c>
      <c r="CK63" s="186">
        <f t="shared" si="2124"/>
        <v>0</v>
      </c>
      <c r="CL63" s="186">
        <f t="shared" si="2125"/>
        <v>0</v>
      </c>
      <c r="CM63" s="186">
        <f t="shared" si="2126"/>
        <v>0</v>
      </c>
      <c r="CN63" s="186">
        <f t="shared" si="2127"/>
        <v>0</v>
      </c>
      <c r="CO63" s="186">
        <f t="shared" si="2128"/>
        <v>0</v>
      </c>
      <c r="CP63" s="186">
        <f t="shared" si="2129"/>
        <v>0</v>
      </c>
      <c r="CQ63" s="186">
        <f t="shared" si="2130"/>
        <v>0</v>
      </c>
      <c r="CR63" s="186">
        <f t="shared" si="2131"/>
        <v>0</v>
      </c>
      <c r="CS63" s="186">
        <f t="shared" si="2132"/>
        <v>0</v>
      </c>
      <c r="CT63" s="186">
        <f t="shared" si="2133"/>
        <v>0</v>
      </c>
      <c r="CU63" s="186">
        <f t="shared" si="2134"/>
        <v>0</v>
      </c>
      <c r="CV63" s="186">
        <f t="shared" si="2135"/>
        <v>0</v>
      </c>
      <c r="CW63" s="186">
        <f t="shared" si="2136"/>
        <v>0</v>
      </c>
      <c r="CX63" s="186">
        <f t="shared" si="2137"/>
        <v>0</v>
      </c>
      <c r="CY63" s="186">
        <f t="shared" si="2138"/>
        <v>0</v>
      </c>
      <c r="CZ63" s="186">
        <f t="shared" si="2139"/>
        <v>1</v>
      </c>
      <c r="DA63" s="186">
        <f t="shared" si="2140"/>
        <v>1</v>
      </c>
      <c r="DB63" s="186">
        <f t="shared" si="2141"/>
        <v>1</v>
      </c>
      <c r="DC63" s="186">
        <f t="shared" si="2142"/>
        <v>1</v>
      </c>
      <c r="DD63" s="186">
        <f t="shared" si="2143"/>
        <v>1</v>
      </c>
      <c r="DE63" s="186">
        <f t="shared" si="2144"/>
        <v>1</v>
      </c>
      <c r="DF63" s="186">
        <f t="shared" si="2145"/>
        <v>1</v>
      </c>
      <c r="DG63" s="186">
        <f t="shared" si="2146"/>
        <v>1</v>
      </c>
      <c r="DH63" s="186">
        <f t="shared" si="2147"/>
        <v>1</v>
      </c>
      <c r="DI63" s="186">
        <f t="shared" si="2148"/>
        <v>1</v>
      </c>
      <c r="DJ63" s="186">
        <f t="shared" si="2149"/>
        <v>1</v>
      </c>
      <c r="DK63" s="186">
        <f t="shared" si="2150"/>
        <v>1</v>
      </c>
      <c r="DL63" s="186">
        <f t="shared" si="2151"/>
        <v>1</v>
      </c>
      <c r="DM63" s="186">
        <f t="shared" si="2152"/>
        <v>1</v>
      </c>
      <c r="DN63" s="186">
        <f t="shared" si="2153"/>
        <v>1</v>
      </c>
      <c r="DO63" s="186">
        <f t="shared" si="2154"/>
        <v>1</v>
      </c>
      <c r="DP63" s="186">
        <f t="shared" si="2155"/>
        <v>1</v>
      </c>
      <c r="DQ63" s="186">
        <f t="shared" si="2156"/>
        <v>1</v>
      </c>
      <c r="DR63" s="186">
        <f t="shared" si="2157"/>
        <v>1</v>
      </c>
      <c r="DS63" s="186">
        <f t="shared" si="2158"/>
        <v>1</v>
      </c>
      <c r="DT63" s="186">
        <f t="shared" si="2159"/>
        <v>1</v>
      </c>
      <c r="DU63" s="186">
        <f t="shared" si="2160"/>
        <v>1</v>
      </c>
      <c r="DV63" s="186">
        <f t="shared" si="2161"/>
        <v>1</v>
      </c>
      <c r="DW63" s="186">
        <f t="shared" si="2162"/>
        <v>1</v>
      </c>
      <c r="DX63" s="186">
        <f t="shared" si="2163"/>
        <v>1</v>
      </c>
      <c r="DY63" s="186">
        <f t="shared" si="2164"/>
        <v>1</v>
      </c>
      <c r="DZ63" s="186">
        <f t="shared" si="2165"/>
        <v>1</v>
      </c>
      <c r="EA63" s="186">
        <f t="shared" si="2166"/>
        <v>1</v>
      </c>
      <c r="EB63" s="186">
        <f t="shared" si="2167"/>
        <v>1</v>
      </c>
      <c r="EC63" s="186">
        <f t="shared" si="2168"/>
        <v>1</v>
      </c>
      <c r="ED63" s="186">
        <f t="shared" si="2169"/>
        <v>1</v>
      </c>
      <c r="EE63" s="186">
        <f t="shared" si="2170"/>
        <v>1</v>
      </c>
      <c r="EF63" s="186">
        <f t="shared" si="2171"/>
        <v>0</v>
      </c>
      <c r="EG63" s="186">
        <f t="shared" si="2172"/>
        <v>0</v>
      </c>
      <c r="EH63" s="186">
        <f t="shared" si="2173"/>
        <v>0</v>
      </c>
      <c r="EI63" s="186">
        <f t="shared" si="2174"/>
        <v>0</v>
      </c>
      <c r="EJ63" s="186">
        <f t="shared" si="2175"/>
        <v>0</v>
      </c>
      <c r="EK63" s="186">
        <f t="shared" si="2176"/>
        <v>0</v>
      </c>
      <c r="EL63" s="186">
        <f t="shared" si="2177"/>
        <v>0</v>
      </c>
      <c r="EM63" s="186">
        <f t="shared" si="2178"/>
        <v>0</v>
      </c>
      <c r="EN63" s="186">
        <f t="shared" si="2179"/>
        <v>0</v>
      </c>
      <c r="EO63" s="186">
        <f t="shared" si="2180"/>
        <v>0</v>
      </c>
      <c r="EP63" s="186">
        <f t="shared" si="2181"/>
        <v>0</v>
      </c>
      <c r="EQ63" s="186">
        <f t="shared" si="2182"/>
        <v>0</v>
      </c>
      <c r="ER63" s="186">
        <f t="shared" si="2183"/>
        <v>0</v>
      </c>
      <c r="ES63" s="186">
        <f t="shared" si="2184"/>
        <v>0</v>
      </c>
      <c r="ET63" s="186">
        <f t="shared" si="2185"/>
        <v>0</v>
      </c>
      <c r="EU63" s="186">
        <f t="shared" si="2186"/>
        <v>0</v>
      </c>
      <c r="EV63" s="186">
        <f t="shared" si="2187"/>
        <v>0</v>
      </c>
      <c r="EW63" s="186">
        <f t="shared" si="2188"/>
        <v>0</v>
      </c>
      <c r="EX63" s="186">
        <f t="shared" si="2189"/>
        <v>0</v>
      </c>
      <c r="EY63" s="186">
        <f t="shared" si="2190"/>
        <v>0</v>
      </c>
      <c r="EZ63" s="186">
        <f t="shared" si="2191"/>
        <v>0</v>
      </c>
      <c r="FA63" s="186">
        <f t="shared" si="2192"/>
        <v>0</v>
      </c>
      <c r="FB63" s="186">
        <f t="shared" si="2193"/>
        <v>0</v>
      </c>
      <c r="FC63" s="186">
        <f t="shared" si="2194"/>
        <v>0</v>
      </c>
      <c r="FE63" s="187">
        <f t="shared" si="2195"/>
        <v>0</v>
      </c>
      <c r="FF63" s="187">
        <f t="shared" si="2196"/>
        <v>0</v>
      </c>
      <c r="FG63" s="187">
        <f t="shared" si="2197"/>
        <v>0</v>
      </c>
      <c r="FH63" s="187">
        <f t="shared" si="2198"/>
        <v>0</v>
      </c>
      <c r="FI63" s="187">
        <f t="shared" si="2199"/>
        <v>0</v>
      </c>
      <c r="FJ63" s="187">
        <f t="shared" si="2200"/>
        <v>0</v>
      </c>
      <c r="FK63" s="187">
        <f t="shared" si="2201"/>
        <v>0</v>
      </c>
      <c r="FL63" s="187">
        <f t="shared" si="2202"/>
        <v>0</v>
      </c>
      <c r="FM63" s="187">
        <f t="shared" si="2203"/>
        <v>0</v>
      </c>
      <c r="FN63" s="187">
        <f t="shared" si="2204"/>
        <v>0</v>
      </c>
      <c r="FO63" s="187">
        <f t="shared" si="2205"/>
        <v>0</v>
      </c>
      <c r="FP63" s="187">
        <f t="shared" si="2206"/>
        <v>0</v>
      </c>
      <c r="FQ63" s="187">
        <f t="shared" si="2207"/>
        <v>0</v>
      </c>
      <c r="FR63" s="187">
        <f t="shared" si="2208"/>
        <v>0</v>
      </c>
      <c r="FS63" s="187">
        <f t="shared" si="2209"/>
        <v>0</v>
      </c>
      <c r="FT63" s="187">
        <f t="shared" si="2210"/>
        <v>0</v>
      </c>
      <c r="FU63" s="187">
        <f t="shared" si="2211"/>
        <v>0.48387096774193539</v>
      </c>
      <c r="FV63" s="187">
        <f t="shared" si="2212"/>
        <v>0.99999999999999978</v>
      </c>
      <c r="FW63" s="187">
        <f t="shared" si="2213"/>
        <v>1</v>
      </c>
      <c r="FX63" s="187">
        <f t="shared" si="2214"/>
        <v>1</v>
      </c>
      <c r="FY63" s="187">
        <f t="shared" si="2215"/>
        <v>0.99999999999999978</v>
      </c>
      <c r="FZ63" s="187">
        <f t="shared" si="2216"/>
        <v>1</v>
      </c>
      <c r="GA63" s="187">
        <f t="shared" si="2217"/>
        <v>0.99999999999999978</v>
      </c>
      <c r="GB63" s="187">
        <f t="shared" si="2218"/>
        <v>1</v>
      </c>
      <c r="GC63" s="187">
        <f t="shared" si="2219"/>
        <v>1</v>
      </c>
      <c r="GD63" s="187">
        <f t="shared" si="2220"/>
        <v>1</v>
      </c>
      <c r="GE63" s="187">
        <f t="shared" si="2221"/>
        <v>1</v>
      </c>
      <c r="GF63" s="187">
        <f t="shared" si="2222"/>
        <v>0.99999999999999978</v>
      </c>
      <c r="GG63" s="187">
        <f t="shared" si="2223"/>
        <v>1</v>
      </c>
      <c r="GH63" s="187">
        <f t="shared" si="2224"/>
        <v>0.99999999999999978</v>
      </c>
      <c r="GI63" s="187">
        <f t="shared" si="2225"/>
        <v>1</v>
      </c>
      <c r="GJ63" s="187">
        <f t="shared" si="2226"/>
        <v>1</v>
      </c>
      <c r="GK63" s="187">
        <f t="shared" si="2227"/>
        <v>0.99999999999999978</v>
      </c>
      <c r="GL63" s="187">
        <f t="shared" si="2228"/>
        <v>1</v>
      </c>
      <c r="GM63" s="187">
        <f t="shared" si="2229"/>
        <v>0.99999999999999978</v>
      </c>
      <c r="GN63" s="187">
        <f t="shared" si="2230"/>
        <v>1</v>
      </c>
      <c r="GO63" s="187">
        <f t="shared" si="2231"/>
        <v>1</v>
      </c>
      <c r="GP63" s="187">
        <f t="shared" si="2232"/>
        <v>1</v>
      </c>
      <c r="GQ63" s="187">
        <f t="shared" si="2233"/>
        <v>1</v>
      </c>
      <c r="GR63" s="187">
        <f t="shared" si="2234"/>
        <v>0.99999999999999978</v>
      </c>
      <c r="GS63" s="187">
        <f t="shared" si="2235"/>
        <v>1</v>
      </c>
      <c r="GT63" s="187">
        <f t="shared" si="2236"/>
        <v>0.99999999999999978</v>
      </c>
      <c r="GU63" s="187">
        <f t="shared" si="2237"/>
        <v>1</v>
      </c>
      <c r="GV63" s="187">
        <f t="shared" si="2238"/>
        <v>1</v>
      </c>
      <c r="GW63" s="187">
        <f t="shared" si="2239"/>
        <v>0.99999999999999978</v>
      </c>
      <c r="GX63" s="187">
        <f t="shared" si="2240"/>
        <v>1</v>
      </c>
      <c r="GY63" s="187">
        <f t="shared" si="2241"/>
        <v>0.99999999999999978</v>
      </c>
      <c r="GZ63" s="187">
        <f t="shared" si="2242"/>
        <v>1</v>
      </c>
      <c r="HA63" s="187">
        <f t="shared" si="2243"/>
        <v>0</v>
      </c>
      <c r="HB63" s="187">
        <f t="shared" si="2244"/>
        <v>0</v>
      </c>
      <c r="HC63" s="187">
        <f t="shared" si="2245"/>
        <v>0</v>
      </c>
      <c r="HD63" s="187">
        <f t="shared" si="2246"/>
        <v>0</v>
      </c>
      <c r="HE63" s="187">
        <f t="shared" si="2247"/>
        <v>0</v>
      </c>
      <c r="HF63" s="187">
        <f t="shared" si="2248"/>
        <v>0</v>
      </c>
      <c r="HG63" s="187">
        <f t="shared" si="2249"/>
        <v>0</v>
      </c>
      <c r="HH63" s="187">
        <f t="shared" si="2250"/>
        <v>0</v>
      </c>
      <c r="HI63" s="187">
        <f t="shared" si="2251"/>
        <v>0</v>
      </c>
      <c r="HJ63" s="187">
        <f t="shared" si="2252"/>
        <v>0</v>
      </c>
      <c r="HK63" s="187">
        <f t="shared" si="2253"/>
        <v>0</v>
      </c>
      <c r="HL63" s="187">
        <f t="shared" si="2254"/>
        <v>0</v>
      </c>
      <c r="HM63" s="187">
        <f t="shared" si="2255"/>
        <v>0</v>
      </c>
      <c r="HN63" s="187">
        <f t="shared" si="2256"/>
        <v>0</v>
      </c>
      <c r="HO63" s="187">
        <f t="shared" si="2257"/>
        <v>0</v>
      </c>
      <c r="HP63" s="187">
        <f t="shared" si="2258"/>
        <v>0</v>
      </c>
      <c r="HQ63" s="187">
        <f t="shared" si="2259"/>
        <v>0</v>
      </c>
      <c r="HR63" s="187">
        <f t="shared" si="2260"/>
        <v>0</v>
      </c>
      <c r="HS63" s="187">
        <f t="shared" si="2261"/>
        <v>0</v>
      </c>
      <c r="HT63" s="187">
        <f t="shared" si="2262"/>
        <v>0</v>
      </c>
      <c r="HU63" s="187">
        <f t="shared" si="2263"/>
        <v>0</v>
      </c>
      <c r="HV63" s="187">
        <f t="shared" si="2264"/>
        <v>0</v>
      </c>
      <c r="HW63" s="187">
        <f t="shared" si="2265"/>
        <v>0</v>
      </c>
      <c r="HX63" s="187">
        <f t="shared" si="2266"/>
        <v>0</v>
      </c>
      <c r="HY63" s="187"/>
      <c r="IB63" s="188">
        <f t="shared" si="2267"/>
        <v>0</v>
      </c>
      <c r="IC63" s="188">
        <f t="shared" si="2268"/>
        <v>0</v>
      </c>
      <c r="ID63" s="188">
        <f t="shared" si="2269"/>
        <v>0</v>
      </c>
      <c r="IE63" s="188">
        <f t="shared" si="2270"/>
        <v>0</v>
      </c>
      <c r="IF63" s="188">
        <f t="shared" si="2271"/>
        <v>0</v>
      </c>
      <c r="IG63" s="188">
        <f t="shared" si="2272"/>
        <v>0</v>
      </c>
      <c r="IH63" s="188">
        <f t="shared" si="2273"/>
        <v>0</v>
      </c>
      <c r="II63" s="188">
        <f t="shared" si="2274"/>
        <v>0</v>
      </c>
      <c r="IJ63" s="188">
        <f t="shared" si="2275"/>
        <v>0</v>
      </c>
      <c r="IK63" s="188">
        <f t="shared" si="2276"/>
        <v>0</v>
      </c>
      <c r="IL63" s="188">
        <f t="shared" si="2277"/>
        <v>0</v>
      </c>
      <c r="IM63" s="188">
        <f t="shared" si="2278"/>
        <v>0</v>
      </c>
      <c r="IN63" s="188">
        <f t="shared" si="2279"/>
        <v>0</v>
      </c>
      <c r="IO63" s="188">
        <f t="shared" si="2280"/>
        <v>0</v>
      </c>
      <c r="IP63" s="188">
        <f t="shared" si="2281"/>
        <v>0</v>
      </c>
      <c r="IQ63" s="188">
        <f t="shared" si="2282"/>
        <v>0</v>
      </c>
      <c r="IR63" s="188">
        <f t="shared" si="2283"/>
        <v>85</v>
      </c>
      <c r="IS63" s="188">
        <f t="shared" si="2284"/>
        <v>85</v>
      </c>
      <c r="IT63" s="188">
        <f t="shared" si="2285"/>
        <v>85</v>
      </c>
      <c r="IU63" s="188">
        <f t="shared" si="2286"/>
        <v>85</v>
      </c>
      <c r="IV63" s="188">
        <f t="shared" si="2287"/>
        <v>85</v>
      </c>
      <c r="IW63" s="188">
        <f t="shared" si="2288"/>
        <v>85</v>
      </c>
      <c r="IX63" s="188">
        <f t="shared" si="2289"/>
        <v>85</v>
      </c>
      <c r="IY63" s="188">
        <f t="shared" si="2290"/>
        <v>85</v>
      </c>
      <c r="IZ63" s="188">
        <f t="shared" si="2291"/>
        <v>85</v>
      </c>
      <c r="JA63" s="188">
        <f t="shared" si="2292"/>
        <v>85</v>
      </c>
      <c r="JB63" s="188">
        <f t="shared" si="2293"/>
        <v>85</v>
      </c>
      <c r="JC63" s="188">
        <f t="shared" si="2294"/>
        <v>85</v>
      </c>
      <c r="JD63" s="188">
        <f t="shared" si="2295"/>
        <v>85</v>
      </c>
      <c r="JE63" s="188">
        <f t="shared" si="2296"/>
        <v>85</v>
      </c>
      <c r="JF63" s="188">
        <f t="shared" si="2297"/>
        <v>85</v>
      </c>
      <c r="JG63" s="188">
        <f t="shared" si="2298"/>
        <v>85</v>
      </c>
      <c r="JH63" s="188">
        <f t="shared" si="2299"/>
        <v>85</v>
      </c>
      <c r="JI63" s="188">
        <f t="shared" si="2300"/>
        <v>85</v>
      </c>
      <c r="JJ63" s="188">
        <f t="shared" si="2301"/>
        <v>85</v>
      </c>
      <c r="JK63" s="188">
        <f t="shared" si="2302"/>
        <v>85</v>
      </c>
      <c r="JL63" s="188">
        <f t="shared" si="2303"/>
        <v>85</v>
      </c>
      <c r="JM63" s="188">
        <f t="shared" si="2304"/>
        <v>85</v>
      </c>
      <c r="JN63" s="188">
        <f t="shared" si="2305"/>
        <v>85</v>
      </c>
      <c r="JO63" s="188">
        <f t="shared" si="2306"/>
        <v>85</v>
      </c>
      <c r="JP63" s="188">
        <f t="shared" si="2307"/>
        <v>85</v>
      </c>
      <c r="JQ63" s="188">
        <f t="shared" si="2308"/>
        <v>85</v>
      </c>
      <c r="JR63" s="188">
        <f t="shared" si="2309"/>
        <v>85</v>
      </c>
      <c r="JS63" s="188">
        <f t="shared" si="2310"/>
        <v>85</v>
      </c>
      <c r="JT63" s="188">
        <f t="shared" si="2311"/>
        <v>85</v>
      </c>
      <c r="JU63" s="188">
        <f t="shared" si="2312"/>
        <v>85</v>
      </c>
      <c r="JV63" s="188">
        <f t="shared" si="2313"/>
        <v>85</v>
      </c>
      <c r="JW63" s="188">
        <f t="shared" si="2314"/>
        <v>85</v>
      </c>
      <c r="JX63" s="188">
        <f t="shared" si="2315"/>
        <v>0</v>
      </c>
      <c r="JY63" s="188">
        <f t="shared" si="2316"/>
        <v>0</v>
      </c>
      <c r="JZ63" s="188">
        <f t="shared" si="2317"/>
        <v>0</v>
      </c>
      <c r="KA63" s="188">
        <f t="shared" si="2318"/>
        <v>0</v>
      </c>
      <c r="KB63" s="188">
        <f t="shared" si="2319"/>
        <v>0</v>
      </c>
      <c r="KC63" s="188">
        <f t="shared" si="2320"/>
        <v>0</v>
      </c>
      <c r="KD63" s="188">
        <f t="shared" si="2321"/>
        <v>0</v>
      </c>
      <c r="KE63" s="188">
        <f t="shared" si="2322"/>
        <v>0</v>
      </c>
      <c r="KF63" s="188">
        <f t="shared" si="2323"/>
        <v>0</v>
      </c>
      <c r="KG63" s="188">
        <f t="shared" si="2324"/>
        <v>0</v>
      </c>
      <c r="KH63" s="188">
        <f t="shared" si="2325"/>
        <v>0</v>
      </c>
      <c r="KI63" s="188">
        <f t="shared" si="2326"/>
        <v>0</v>
      </c>
      <c r="KJ63" s="188">
        <f t="shared" si="2327"/>
        <v>0</v>
      </c>
      <c r="KK63" s="188">
        <f t="shared" si="2328"/>
        <v>0</v>
      </c>
      <c r="KL63" s="188">
        <f t="shared" si="2329"/>
        <v>0</v>
      </c>
      <c r="KM63" s="188">
        <f t="shared" si="2330"/>
        <v>0</v>
      </c>
      <c r="KN63" s="188">
        <f t="shared" si="2331"/>
        <v>0</v>
      </c>
      <c r="KO63" s="188">
        <f t="shared" si="2332"/>
        <v>0</v>
      </c>
      <c r="KP63" s="188">
        <f t="shared" si="2333"/>
        <v>0</v>
      </c>
      <c r="KQ63" s="188">
        <f t="shared" si="2334"/>
        <v>0</v>
      </c>
      <c r="KR63" s="188">
        <f t="shared" si="2335"/>
        <v>0</v>
      </c>
      <c r="KS63" s="188">
        <f t="shared" si="2336"/>
        <v>0</v>
      </c>
      <c r="KT63" s="188">
        <f t="shared" si="2337"/>
        <v>0</v>
      </c>
      <c r="KU63" s="188">
        <f t="shared" si="2338"/>
        <v>0</v>
      </c>
    </row>
    <row r="64" spans="1:307" s="95" customFormat="1" ht="15.6" x14ac:dyDescent="0.3">
      <c r="A64" s="157" t="s">
        <v>87</v>
      </c>
      <c r="B64" s="112" t="s">
        <v>766</v>
      </c>
      <c r="C64" s="112" t="s">
        <v>674</v>
      </c>
      <c r="D64" s="113"/>
      <c r="E64" s="113" t="s">
        <v>118</v>
      </c>
      <c r="F64" s="113">
        <v>1</v>
      </c>
      <c r="G64" s="114">
        <v>55000</v>
      </c>
      <c r="H64" s="115"/>
      <c r="I64" s="116">
        <v>0.107</v>
      </c>
      <c r="J64" s="114">
        <v>85</v>
      </c>
      <c r="K64" s="117">
        <v>45063</v>
      </c>
      <c r="L64" s="118">
        <v>46022</v>
      </c>
      <c r="M64" s="119"/>
      <c r="N64" s="186">
        <f t="shared" si="1532"/>
        <v>0</v>
      </c>
      <c r="O64" s="186">
        <f t="shared" si="1532"/>
        <v>0</v>
      </c>
      <c r="P64" s="186">
        <f t="shared" si="1532"/>
        <v>0</v>
      </c>
      <c r="Q64" s="186">
        <f t="shared" si="1532"/>
        <v>0</v>
      </c>
      <c r="R64" s="186">
        <f t="shared" si="1532"/>
        <v>0</v>
      </c>
      <c r="S64" s="186">
        <f t="shared" si="1532"/>
        <v>0</v>
      </c>
      <c r="T64" s="186">
        <f t="shared" si="1532"/>
        <v>0</v>
      </c>
      <c r="U64" s="186">
        <f t="shared" si="1532"/>
        <v>0</v>
      </c>
      <c r="V64" s="186">
        <f t="shared" si="1532"/>
        <v>0</v>
      </c>
      <c r="W64" s="186">
        <f t="shared" si="1532"/>
        <v>0</v>
      </c>
      <c r="X64" s="186">
        <f t="shared" si="1533"/>
        <v>0</v>
      </c>
      <c r="Y64" s="186">
        <f t="shared" si="1533"/>
        <v>0</v>
      </c>
      <c r="Z64" s="186">
        <f t="shared" si="1533"/>
        <v>0</v>
      </c>
      <c r="AA64" s="186">
        <f t="shared" si="1533"/>
        <v>0</v>
      </c>
      <c r="AB64" s="186">
        <f t="shared" si="1533"/>
        <v>0</v>
      </c>
      <c r="AC64" s="186">
        <f t="shared" si="1533"/>
        <v>0</v>
      </c>
      <c r="AD64" s="186">
        <f t="shared" si="1533"/>
        <v>2502.1232876712324</v>
      </c>
      <c r="AE64" s="186">
        <f t="shared" si="1533"/>
        <v>5004.2465753424649</v>
      </c>
      <c r="AF64" s="186">
        <f t="shared" si="1533"/>
        <v>5171.0547945205481</v>
      </c>
      <c r="AG64" s="186">
        <f t="shared" si="1533"/>
        <v>5171.0547945205481</v>
      </c>
      <c r="AH64" s="186">
        <f t="shared" si="1534"/>
        <v>5004.2465753424649</v>
      </c>
      <c r="AI64" s="186">
        <f t="shared" si="1534"/>
        <v>5171.0547945205481</v>
      </c>
      <c r="AJ64" s="186">
        <f t="shared" si="1534"/>
        <v>5004.2465753424649</v>
      </c>
      <c r="AK64" s="186">
        <f t="shared" si="1534"/>
        <v>5171.0547945205481</v>
      </c>
      <c r="AL64" s="186">
        <f t="shared" si="1534"/>
        <v>5171.0547945205481</v>
      </c>
      <c r="AM64" s="186">
        <f t="shared" si="1534"/>
        <v>4837.4383561643835</v>
      </c>
      <c r="AN64" s="186">
        <f t="shared" si="1534"/>
        <v>5171.0547945205481</v>
      </c>
      <c r="AO64" s="186">
        <f t="shared" si="1534"/>
        <v>5004.2465753424649</v>
      </c>
      <c r="AP64" s="186">
        <f t="shared" si="1534"/>
        <v>5171.0547945205481</v>
      </c>
      <c r="AQ64" s="186">
        <f t="shared" si="1534"/>
        <v>5004.2465753424649</v>
      </c>
      <c r="AR64" s="186">
        <f t="shared" si="1535"/>
        <v>5171.0547945205481</v>
      </c>
      <c r="AS64" s="186">
        <f t="shared" si="1535"/>
        <v>5171.0547945205481</v>
      </c>
      <c r="AT64" s="186">
        <f t="shared" si="1535"/>
        <v>5004.2465753424649</v>
      </c>
      <c r="AU64" s="186">
        <f t="shared" si="1535"/>
        <v>5171.0547945205481</v>
      </c>
      <c r="AV64" s="186">
        <f t="shared" si="1535"/>
        <v>5004.2465753424649</v>
      </c>
      <c r="AW64" s="186">
        <f t="shared" si="1535"/>
        <v>5171.0547945205481</v>
      </c>
      <c r="AX64" s="186">
        <f t="shared" si="1535"/>
        <v>5171.0547945205481</v>
      </c>
      <c r="AY64" s="186">
        <f t="shared" si="1535"/>
        <v>4670.6301369863013</v>
      </c>
      <c r="AZ64" s="186">
        <f t="shared" si="1535"/>
        <v>5171.0547945205481</v>
      </c>
      <c r="BA64" s="186">
        <f t="shared" si="1535"/>
        <v>5004.2465753424649</v>
      </c>
      <c r="BB64" s="186">
        <f t="shared" si="1690"/>
        <v>5171.0547945205481</v>
      </c>
      <c r="BC64" s="186">
        <f t="shared" si="1690"/>
        <v>5004.2465753424649</v>
      </c>
      <c r="BD64" s="186">
        <f t="shared" si="1690"/>
        <v>5171.0547945205481</v>
      </c>
      <c r="BE64" s="186">
        <f t="shared" si="1690"/>
        <v>5171.0547945205481</v>
      </c>
      <c r="BF64" s="186">
        <f t="shared" si="1690"/>
        <v>5004.2465753424649</v>
      </c>
      <c r="BG64" s="186">
        <f t="shared" si="1690"/>
        <v>5171.0547945205481</v>
      </c>
      <c r="BH64" s="186">
        <f t="shared" si="1094"/>
        <v>5004.2465753424649</v>
      </c>
      <c r="BI64" s="186">
        <f t="shared" si="655"/>
        <v>5171.0547945205481</v>
      </c>
      <c r="BJ64" s="186">
        <f t="shared" si="1536"/>
        <v>0</v>
      </c>
      <c r="BK64" s="186">
        <f t="shared" si="1536"/>
        <v>0</v>
      </c>
      <c r="BL64" s="186">
        <f t="shared" si="1536"/>
        <v>0</v>
      </c>
      <c r="BM64" s="186">
        <f t="shared" si="1536"/>
        <v>0</v>
      </c>
      <c r="BN64" s="186">
        <f t="shared" si="1536"/>
        <v>0</v>
      </c>
      <c r="BO64" s="186">
        <f t="shared" si="1536"/>
        <v>0</v>
      </c>
      <c r="BP64" s="186">
        <f t="shared" si="1536"/>
        <v>0</v>
      </c>
      <c r="BQ64" s="186">
        <f t="shared" si="1536"/>
        <v>0</v>
      </c>
      <c r="BR64" s="186">
        <f t="shared" si="1536"/>
        <v>0</v>
      </c>
      <c r="BS64" s="186">
        <f t="shared" si="1536"/>
        <v>0</v>
      </c>
      <c r="BT64" s="186">
        <f t="shared" si="1537"/>
        <v>0</v>
      </c>
      <c r="BU64" s="186">
        <f t="shared" si="1537"/>
        <v>0</v>
      </c>
      <c r="BV64" s="186">
        <f t="shared" si="1537"/>
        <v>0</v>
      </c>
      <c r="BW64" s="186">
        <f t="shared" si="1537"/>
        <v>0</v>
      </c>
      <c r="BX64" s="186">
        <f t="shared" si="1537"/>
        <v>0</v>
      </c>
      <c r="BY64" s="186">
        <f t="shared" si="1537"/>
        <v>0</v>
      </c>
      <c r="BZ64" s="186">
        <f t="shared" si="1537"/>
        <v>0</v>
      </c>
      <c r="CA64" s="186">
        <f t="shared" si="1537"/>
        <v>0</v>
      </c>
      <c r="CB64" s="186">
        <f t="shared" si="1537"/>
        <v>0</v>
      </c>
      <c r="CC64" s="186">
        <f t="shared" si="1537"/>
        <v>0</v>
      </c>
      <c r="CD64" s="186">
        <f t="shared" si="1537"/>
        <v>0</v>
      </c>
      <c r="CE64" s="186">
        <f t="shared" si="1537"/>
        <v>0</v>
      </c>
      <c r="CF64" s="186">
        <f t="shared" si="1537"/>
        <v>0</v>
      </c>
      <c r="CG64" s="186">
        <f t="shared" si="1537"/>
        <v>0</v>
      </c>
      <c r="CH64" s="186"/>
      <c r="CJ64" s="186">
        <f t="shared" si="2123"/>
        <v>0</v>
      </c>
      <c r="CK64" s="186">
        <f t="shared" si="2124"/>
        <v>0</v>
      </c>
      <c r="CL64" s="186">
        <f t="shared" si="2125"/>
        <v>0</v>
      </c>
      <c r="CM64" s="186">
        <f t="shared" si="2126"/>
        <v>0</v>
      </c>
      <c r="CN64" s="186">
        <f t="shared" si="2127"/>
        <v>0</v>
      </c>
      <c r="CO64" s="186">
        <f t="shared" si="2128"/>
        <v>0</v>
      </c>
      <c r="CP64" s="186">
        <f t="shared" si="2129"/>
        <v>0</v>
      </c>
      <c r="CQ64" s="186">
        <f t="shared" si="2130"/>
        <v>0</v>
      </c>
      <c r="CR64" s="186">
        <f t="shared" si="2131"/>
        <v>0</v>
      </c>
      <c r="CS64" s="186">
        <f t="shared" si="2132"/>
        <v>0</v>
      </c>
      <c r="CT64" s="186">
        <f t="shared" si="2133"/>
        <v>0</v>
      </c>
      <c r="CU64" s="186">
        <f t="shared" si="2134"/>
        <v>0</v>
      </c>
      <c r="CV64" s="186">
        <f t="shared" si="2135"/>
        <v>0</v>
      </c>
      <c r="CW64" s="186">
        <f t="shared" si="2136"/>
        <v>0</v>
      </c>
      <c r="CX64" s="186">
        <f t="shared" si="2137"/>
        <v>0</v>
      </c>
      <c r="CY64" s="186">
        <f t="shared" si="2138"/>
        <v>0</v>
      </c>
      <c r="CZ64" s="186">
        <f t="shared" si="2139"/>
        <v>1</v>
      </c>
      <c r="DA64" s="186">
        <f t="shared" si="2140"/>
        <v>1</v>
      </c>
      <c r="DB64" s="186">
        <f t="shared" si="2141"/>
        <v>1</v>
      </c>
      <c r="DC64" s="186">
        <f t="shared" si="2142"/>
        <v>1</v>
      </c>
      <c r="DD64" s="186">
        <f t="shared" si="2143"/>
        <v>1</v>
      </c>
      <c r="DE64" s="186">
        <f t="shared" si="2144"/>
        <v>1</v>
      </c>
      <c r="DF64" s="186">
        <f t="shared" si="2145"/>
        <v>1</v>
      </c>
      <c r="DG64" s="186">
        <f t="shared" si="2146"/>
        <v>1</v>
      </c>
      <c r="DH64" s="186">
        <f t="shared" si="2147"/>
        <v>1</v>
      </c>
      <c r="DI64" s="186">
        <f t="shared" si="2148"/>
        <v>1</v>
      </c>
      <c r="DJ64" s="186">
        <f t="shared" si="2149"/>
        <v>1</v>
      </c>
      <c r="DK64" s="186">
        <f t="shared" si="2150"/>
        <v>1</v>
      </c>
      <c r="DL64" s="186">
        <f t="shared" si="2151"/>
        <v>1</v>
      </c>
      <c r="DM64" s="186">
        <f t="shared" si="2152"/>
        <v>1</v>
      </c>
      <c r="DN64" s="186">
        <f t="shared" si="2153"/>
        <v>1</v>
      </c>
      <c r="DO64" s="186">
        <f t="shared" si="2154"/>
        <v>1</v>
      </c>
      <c r="DP64" s="186">
        <f t="shared" si="2155"/>
        <v>1</v>
      </c>
      <c r="DQ64" s="186">
        <f t="shared" si="2156"/>
        <v>1</v>
      </c>
      <c r="DR64" s="186">
        <f t="shared" si="2157"/>
        <v>1</v>
      </c>
      <c r="DS64" s="186">
        <f t="shared" si="2158"/>
        <v>1</v>
      </c>
      <c r="DT64" s="186">
        <f t="shared" si="2159"/>
        <v>1</v>
      </c>
      <c r="DU64" s="186">
        <f t="shared" si="2160"/>
        <v>1</v>
      </c>
      <c r="DV64" s="186">
        <f t="shared" si="2161"/>
        <v>1</v>
      </c>
      <c r="DW64" s="186">
        <f t="shared" si="2162"/>
        <v>1</v>
      </c>
      <c r="DX64" s="186">
        <f t="shared" si="2163"/>
        <v>1</v>
      </c>
      <c r="DY64" s="186">
        <f t="shared" si="2164"/>
        <v>1</v>
      </c>
      <c r="DZ64" s="186">
        <f t="shared" si="2165"/>
        <v>1</v>
      </c>
      <c r="EA64" s="186">
        <f t="shared" si="2166"/>
        <v>1</v>
      </c>
      <c r="EB64" s="186">
        <f t="shared" si="2167"/>
        <v>1</v>
      </c>
      <c r="EC64" s="186">
        <f t="shared" si="2168"/>
        <v>1</v>
      </c>
      <c r="ED64" s="186">
        <f t="shared" si="2169"/>
        <v>1</v>
      </c>
      <c r="EE64" s="186">
        <f t="shared" si="2170"/>
        <v>1</v>
      </c>
      <c r="EF64" s="186">
        <f t="shared" si="2171"/>
        <v>0</v>
      </c>
      <c r="EG64" s="186">
        <f t="shared" si="2172"/>
        <v>0</v>
      </c>
      <c r="EH64" s="186">
        <f t="shared" si="2173"/>
        <v>0</v>
      </c>
      <c r="EI64" s="186">
        <f t="shared" si="2174"/>
        <v>0</v>
      </c>
      <c r="EJ64" s="186">
        <f t="shared" si="2175"/>
        <v>0</v>
      </c>
      <c r="EK64" s="186">
        <f t="shared" si="2176"/>
        <v>0</v>
      </c>
      <c r="EL64" s="186">
        <f t="shared" si="2177"/>
        <v>0</v>
      </c>
      <c r="EM64" s="186">
        <f t="shared" si="2178"/>
        <v>0</v>
      </c>
      <c r="EN64" s="186">
        <f t="shared" si="2179"/>
        <v>0</v>
      </c>
      <c r="EO64" s="186">
        <f t="shared" si="2180"/>
        <v>0</v>
      </c>
      <c r="EP64" s="186">
        <f t="shared" si="2181"/>
        <v>0</v>
      </c>
      <c r="EQ64" s="186">
        <f t="shared" si="2182"/>
        <v>0</v>
      </c>
      <c r="ER64" s="186">
        <f t="shared" si="2183"/>
        <v>0</v>
      </c>
      <c r="ES64" s="186">
        <f t="shared" si="2184"/>
        <v>0</v>
      </c>
      <c r="ET64" s="186">
        <f t="shared" si="2185"/>
        <v>0</v>
      </c>
      <c r="EU64" s="186">
        <f t="shared" si="2186"/>
        <v>0</v>
      </c>
      <c r="EV64" s="186">
        <f t="shared" si="2187"/>
        <v>0</v>
      </c>
      <c r="EW64" s="186">
        <f t="shared" si="2188"/>
        <v>0</v>
      </c>
      <c r="EX64" s="186">
        <f t="shared" si="2189"/>
        <v>0</v>
      </c>
      <c r="EY64" s="186">
        <f t="shared" si="2190"/>
        <v>0</v>
      </c>
      <c r="EZ64" s="186">
        <f t="shared" si="2191"/>
        <v>0</v>
      </c>
      <c r="FA64" s="186">
        <f t="shared" si="2192"/>
        <v>0</v>
      </c>
      <c r="FB64" s="186">
        <f t="shared" si="2193"/>
        <v>0</v>
      </c>
      <c r="FC64" s="186">
        <f t="shared" si="2194"/>
        <v>0</v>
      </c>
      <c r="FE64" s="187">
        <f t="shared" si="2195"/>
        <v>0</v>
      </c>
      <c r="FF64" s="187">
        <f t="shared" si="2196"/>
        <v>0</v>
      </c>
      <c r="FG64" s="187">
        <f t="shared" si="2197"/>
        <v>0</v>
      </c>
      <c r="FH64" s="187">
        <f t="shared" si="2198"/>
        <v>0</v>
      </c>
      <c r="FI64" s="187">
        <f t="shared" si="2199"/>
        <v>0</v>
      </c>
      <c r="FJ64" s="187">
        <f t="shared" si="2200"/>
        <v>0</v>
      </c>
      <c r="FK64" s="187">
        <f t="shared" si="2201"/>
        <v>0</v>
      </c>
      <c r="FL64" s="187">
        <f t="shared" si="2202"/>
        <v>0</v>
      </c>
      <c r="FM64" s="187">
        <f t="shared" si="2203"/>
        <v>0</v>
      </c>
      <c r="FN64" s="187">
        <f t="shared" si="2204"/>
        <v>0</v>
      </c>
      <c r="FO64" s="187">
        <f t="shared" si="2205"/>
        <v>0</v>
      </c>
      <c r="FP64" s="187">
        <f t="shared" si="2206"/>
        <v>0</v>
      </c>
      <c r="FQ64" s="187">
        <f t="shared" si="2207"/>
        <v>0</v>
      </c>
      <c r="FR64" s="187">
        <f t="shared" si="2208"/>
        <v>0</v>
      </c>
      <c r="FS64" s="187">
        <f t="shared" si="2209"/>
        <v>0</v>
      </c>
      <c r="FT64" s="187">
        <f t="shared" si="2210"/>
        <v>0</v>
      </c>
      <c r="FU64" s="187">
        <f t="shared" si="2211"/>
        <v>0.48387096774193539</v>
      </c>
      <c r="FV64" s="187">
        <f t="shared" si="2212"/>
        <v>0.99999999999999978</v>
      </c>
      <c r="FW64" s="187">
        <f t="shared" si="2213"/>
        <v>1</v>
      </c>
      <c r="FX64" s="187">
        <f t="shared" si="2214"/>
        <v>1</v>
      </c>
      <c r="FY64" s="187">
        <f t="shared" si="2215"/>
        <v>0.99999999999999978</v>
      </c>
      <c r="FZ64" s="187">
        <f t="shared" si="2216"/>
        <v>1</v>
      </c>
      <c r="GA64" s="187">
        <f t="shared" si="2217"/>
        <v>0.99999999999999978</v>
      </c>
      <c r="GB64" s="187">
        <f t="shared" si="2218"/>
        <v>1</v>
      </c>
      <c r="GC64" s="187">
        <f t="shared" si="2219"/>
        <v>1</v>
      </c>
      <c r="GD64" s="187">
        <f t="shared" si="2220"/>
        <v>1</v>
      </c>
      <c r="GE64" s="187">
        <f t="shared" si="2221"/>
        <v>1</v>
      </c>
      <c r="GF64" s="187">
        <f t="shared" si="2222"/>
        <v>0.99999999999999978</v>
      </c>
      <c r="GG64" s="187">
        <f t="shared" si="2223"/>
        <v>1</v>
      </c>
      <c r="GH64" s="187">
        <f t="shared" si="2224"/>
        <v>0.99999999999999978</v>
      </c>
      <c r="GI64" s="187">
        <f t="shared" si="2225"/>
        <v>1</v>
      </c>
      <c r="GJ64" s="187">
        <f t="shared" si="2226"/>
        <v>1</v>
      </c>
      <c r="GK64" s="187">
        <f t="shared" si="2227"/>
        <v>0.99999999999999978</v>
      </c>
      <c r="GL64" s="187">
        <f t="shared" si="2228"/>
        <v>1</v>
      </c>
      <c r="GM64" s="187">
        <f t="shared" si="2229"/>
        <v>0.99999999999999978</v>
      </c>
      <c r="GN64" s="187">
        <f t="shared" si="2230"/>
        <v>1</v>
      </c>
      <c r="GO64" s="187">
        <f t="shared" si="2231"/>
        <v>1</v>
      </c>
      <c r="GP64" s="187">
        <f t="shared" si="2232"/>
        <v>1</v>
      </c>
      <c r="GQ64" s="187">
        <f t="shared" si="2233"/>
        <v>1</v>
      </c>
      <c r="GR64" s="187">
        <f t="shared" si="2234"/>
        <v>0.99999999999999978</v>
      </c>
      <c r="GS64" s="187">
        <f t="shared" si="2235"/>
        <v>1</v>
      </c>
      <c r="GT64" s="187">
        <f t="shared" si="2236"/>
        <v>0.99999999999999978</v>
      </c>
      <c r="GU64" s="187">
        <f t="shared" si="2237"/>
        <v>1</v>
      </c>
      <c r="GV64" s="187">
        <f t="shared" si="2238"/>
        <v>1</v>
      </c>
      <c r="GW64" s="187">
        <f t="shared" si="2239"/>
        <v>0.99999999999999978</v>
      </c>
      <c r="GX64" s="187">
        <f t="shared" si="2240"/>
        <v>1</v>
      </c>
      <c r="GY64" s="187">
        <f t="shared" si="2241"/>
        <v>0.99999999999999978</v>
      </c>
      <c r="GZ64" s="187">
        <f t="shared" si="2242"/>
        <v>1</v>
      </c>
      <c r="HA64" s="187">
        <f t="shared" si="2243"/>
        <v>0</v>
      </c>
      <c r="HB64" s="187">
        <f t="shared" si="2244"/>
        <v>0</v>
      </c>
      <c r="HC64" s="187">
        <f t="shared" si="2245"/>
        <v>0</v>
      </c>
      <c r="HD64" s="187">
        <f t="shared" si="2246"/>
        <v>0</v>
      </c>
      <c r="HE64" s="187">
        <f t="shared" si="2247"/>
        <v>0</v>
      </c>
      <c r="HF64" s="187">
        <f t="shared" si="2248"/>
        <v>0</v>
      </c>
      <c r="HG64" s="187">
        <f t="shared" si="2249"/>
        <v>0</v>
      </c>
      <c r="HH64" s="187">
        <f t="shared" si="2250"/>
        <v>0</v>
      </c>
      <c r="HI64" s="187">
        <f t="shared" si="2251"/>
        <v>0</v>
      </c>
      <c r="HJ64" s="187">
        <f t="shared" si="2252"/>
        <v>0</v>
      </c>
      <c r="HK64" s="187">
        <f t="shared" si="2253"/>
        <v>0</v>
      </c>
      <c r="HL64" s="187">
        <f t="shared" si="2254"/>
        <v>0</v>
      </c>
      <c r="HM64" s="187">
        <f t="shared" si="2255"/>
        <v>0</v>
      </c>
      <c r="HN64" s="187">
        <f t="shared" si="2256"/>
        <v>0</v>
      </c>
      <c r="HO64" s="187">
        <f t="shared" si="2257"/>
        <v>0</v>
      </c>
      <c r="HP64" s="187">
        <f t="shared" si="2258"/>
        <v>0</v>
      </c>
      <c r="HQ64" s="187">
        <f t="shared" si="2259"/>
        <v>0</v>
      </c>
      <c r="HR64" s="187">
        <f t="shared" si="2260"/>
        <v>0</v>
      </c>
      <c r="HS64" s="187">
        <f t="shared" si="2261"/>
        <v>0</v>
      </c>
      <c r="HT64" s="187">
        <f t="shared" si="2262"/>
        <v>0</v>
      </c>
      <c r="HU64" s="187">
        <f t="shared" si="2263"/>
        <v>0</v>
      </c>
      <c r="HV64" s="187">
        <f t="shared" si="2264"/>
        <v>0</v>
      </c>
      <c r="HW64" s="187">
        <f t="shared" si="2265"/>
        <v>0</v>
      </c>
      <c r="HX64" s="187">
        <f t="shared" si="2266"/>
        <v>0</v>
      </c>
      <c r="HY64" s="187"/>
      <c r="IB64" s="188">
        <f t="shared" si="2267"/>
        <v>0</v>
      </c>
      <c r="IC64" s="188">
        <f t="shared" si="2268"/>
        <v>0</v>
      </c>
      <c r="ID64" s="188">
        <f t="shared" si="2269"/>
        <v>0</v>
      </c>
      <c r="IE64" s="188">
        <f t="shared" si="2270"/>
        <v>0</v>
      </c>
      <c r="IF64" s="188">
        <f t="shared" si="2271"/>
        <v>0</v>
      </c>
      <c r="IG64" s="188">
        <f t="shared" si="2272"/>
        <v>0</v>
      </c>
      <c r="IH64" s="188">
        <f t="shared" si="2273"/>
        <v>0</v>
      </c>
      <c r="II64" s="188">
        <f t="shared" si="2274"/>
        <v>0</v>
      </c>
      <c r="IJ64" s="188">
        <f t="shared" si="2275"/>
        <v>0</v>
      </c>
      <c r="IK64" s="188">
        <f t="shared" si="2276"/>
        <v>0</v>
      </c>
      <c r="IL64" s="188">
        <f t="shared" si="2277"/>
        <v>0</v>
      </c>
      <c r="IM64" s="188">
        <f t="shared" si="2278"/>
        <v>0</v>
      </c>
      <c r="IN64" s="188">
        <f t="shared" si="2279"/>
        <v>0</v>
      </c>
      <c r="IO64" s="188">
        <f t="shared" si="2280"/>
        <v>0</v>
      </c>
      <c r="IP64" s="188">
        <f t="shared" si="2281"/>
        <v>0</v>
      </c>
      <c r="IQ64" s="188">
        <f t="shared" si="2282"/>
        <v>0</v>
      </c>
      <c r="IR64" s="188">
        <f t="shared" si="2283"/>
        <v>85</v>
      </c>
      <c r="IS64" s="188">
        <f t="shared" si="2284"/>
        <v>85</v>
      </c>
      <c r="IT64" s="188">
        <f t="shared" si="2285"/>
        <v>85</v>
      </c>
      <c r="IU64" s="188">
        <f t="shared" si="2286"/>
        <v>85</v>
      </c>
      <c r="IV64" s="188">
        <f t="shared" si="2287"/>
        <v>85</v>
      </c>
      <c r="IW64" s="188">
        <f t="shared" si="2288"/>
        <v>85</v>
      </c>
      <c r="IX64" s="188">
        <f t="shared" si="2289"/>
        <v>85</v>
      </c>
      <c r="IY64" s="188">
        <f t="shared" si="2290"/>
        <v>85</v>
      </c>
      <c r="IZ64" s="188">
        <f t="shared" si="2291"/>
        <v>85</v>
      </c>
      <c r="JA64" s="188">
        <f t="shared" si="2292"/>
        <v>85</v>
      </c>
      <c r="JB64" s="188">
        <f t="shared" si="2293"/>
        <v>85</v>
      </c>
      <c r="JC64" s="188">
        <f t="shared" si="2294"/>
        <v>85</v>
      </c>
      <c r="JD64" s="188">
        <f t="shared" si="2295"/>
        <v>85</v>
      </c>
      <c r="JE64" s="188">
        <f t="shared" si="2296"/>
        <v>85</v>
      </c>
      <c r="JF64" s="188">
        <f t="shared" si="2297"/>
        <v>85</v>
      </c>
      <c r="JG64" s="188">
        <f t="shared" si="2298"/>
        <v>85</v>
      </c>
      <c r="JH64" s="188">
        <f t="shared" si="2299"/>
        <v>85</v>
      </c>
      <c r="JI64" s="188">
        <f t="shared" si="2300"/>
        <v>85</v>
      </c>
      <c r="JJ64" s="188">
        <f t="shared" si="2301"/>
        <v>85</v>
      </c>
      <c r="JK64" s="188">
        <f t="shared" si="2302"/>
        <v>85</v>
      </c>
      <c r="JL64" s="188">
        <f t="shared" si="2303"/>
        <v>85</v>
      </c>
      <c r="JM64" s="188">
        <f t="shared" si="2304"/>
        <v>85</v>
      </c>
      <c r="JN64" s="188">
        <f t="shared" si="2305"/>
        <v>85</v>
      </c>
      <c r="JO64" s="188">
        <f t="shared" si="2306"/>
        <v>85</v>
      </c>
      <c r="JP64" s="188">
        <f t="shared" si="2307"/>
        <v>85</v>
      </c>
      <c r="JQ64" s="188">
        <f t="shared" si="2308"/>
        <v>85</v>
      </c>
      <c r="JR64" s="188">
        <f t="shared" si="2309"/>
        <v>85</v>
      </c>
      <c r="JS64" s="188">
        <f t="shared" si="2310"/>
        <v>85</v>
      </c>
      <c r="JT64" s="188">
        <f t="shared" si="2311"/>
        <v>85</v>
      </c>
      <c r="JU64" s="188">
        <f t="shared" si="2312"/>
        <v>85</v>
      </c>
      <c r="JV64" s="188">
        <f t="shared" si="2313"/>
        <v>85</v>
      </c>
      <c r="JW64" s="188">
        <f t="shared" si="2314"/>
        <v>85</v>
      </c>
      <c r="JX64" s="188">
        <f t="shared" si="2315"/>
        <v>0</v>
      </c>
      <c r="JY64" s="188">
        <f t="shared" si="2316"/>
        <v>0</v>
      </c>
      <c r="JZ64" s="188">
        <f t="shared" si="2317"/>
        <v>0</v>
      </c>
      <c r="KA64" s="188">
        <f t="shared" si="2318"/>
        <v>0</v>
      </c>
      <c r="KB64" s="188">
        <f t="shared" si="2319"/>
        <v>0</v>
      </c>
      <c r="KC64" s="188">
        <f t="shared" si="2320"/>
        <v>0</v>
      </c>
      <c r="KD64" s="188">
        <f t="shared" si="2321"/>
        <v>0</v>
      </c>
      <c r="KE64" s="188">
        <f t="shared" si="2322"/>
        <v>0</v>
      </c>
      <c r="KF64" s="188">
        <f t="shared" si="2323"/>
        <v>0</v>
      </c>
      <c r="KG64" s="188">
        <f t="shared" si="2324"/>
        <v>0</v>
      </c>
      <c r="KH64" s="188">
        <f t="shared" si="2325"/>
        <v>0</v>
      </c>
      <c r="KI64" s="188">
        <f t="shared" si="2326"/>
        <v>0</v>
      </c>
      <c r="KJ64" s="188">
        <f t="shared" si="2327"/>
        <v>0</v>
      </c>
      <c r="KK64" s="188">
        <f t="shared" si="2328"/>
        <v>0</v>
      </c>
      <c r="KL64" s="188">
        <f t="shared" si="2329"/>
        <v>0</v>
      </c>
      <c r="KM64" s="188">
        <f t="shared" si="2330"/>
        <v>0</v>
      </c>
      <c r="KN64" s="188">
        <f t="shared" si="2331"/>
        <v>0</v>
      </c>
      <c r="KO64" s="188">
        <f t="shared" si="2332"/>
        <v>0</v>
      </c>
      <c r="KP64" s="188">
        <f t="shared" si="2333"/>
        <v>0</v>
      </c>
      <c r="KQ64" s="188">
        <f t="shared" si="2334"/>
        <v>0</v>
      </c>
      <c r="KR64" s="188">
        <f t="shared" si="2335"/>
        <v>0</v>
      </c>
      <c r="KS64" s="188">
        <f t="shared" si="2336"/>
        <v>0</v>
      </c>
      <c r="KT64" s="188">
        <f t="shared" si="2337"/>
        <v>0</v>
      </c>
      <c r="KU64" s="188">
        <f t="shared" si="2338"/>
        <v>0</v>
      </c>
    </row>
    <row r="65" spans="1:307" s="95" customFormat="1" ht="15.6" x14ac:dyDescent="0.3">
      <c r="A65" s="157" t="s">
        <v>90</v>
      </c>
      <c r="B65" s="112" t="s">
        <v>767</v>
      </c>
      <c r="C65" s="112" t="s">
        <v>770</v>
      </c>
      <c r="D65" s="113"/>
      <c r="E65" s="113" t="s">
        <v>118</v>
      </c>
      <c r="F65" s="113">
        <v>1</v>
      </c>
      <c r="G65" s="114">
        <v>83000</v>
      </c>
      <c r="H65" s="115"/>
      <c r="I65" s="116">
        <v>0.107</v>
      </c>
      <c r="J65" s="114">
        <v>85</v>
      </c>
      <c r="K65" s="117">
        <v>45063</v>
      </c>
      <c r="L65" s="118">
        <v>46022</v>
      </c>
      <c r="M65" s="119"/>
      <c r="N65" s="186">
        <f t="shared" si="1532"/>
        <v>0</v>
      </c>
      <c r="O65" s="186">
        <f t="shared" si="1532"/>
        <v>0</v>
      </c>
      <c r="P65" s="186">
        <f t="shared" si="1532"/>
        <v>0</v>
      </c>
      <c r="Q65" s="186">
        <f t="shared" si="1532"/>
        <v>0</v>
      </c>
      <c r="R65" s="186">
        <f t="shared" si="1532"/>
        <v>0</v>
      </c>
      <c r="S65" s="186">
        <f t="shared" si="1532"/>
        <v>0</v>
      </c>
      <c r="T65" s="186">
        <f t="shared" si="1532"/>
        <v>0</v>
      </c>
      <c r="U65" s="186">
        <f t="shared" si="1532"/>
        <v>0</v>
      </c>
      <c r="V65" s="186">
        <f t="shared" si="1532"/>
        <v>0</v>
      </c>
      <c r="W65" s="186">
        <f t="shared" si="1532"/>
        <v>0</v>
      </c>
      <c r="X65" s="186">
        <f t="shared" si="1533"/>
        <v>0</v>
      </c>
      <c r="Y65" s="186">
        <f t="shared" si="1533"/>
        <v>0</v>
      </c>
      <c r="Z65" s="186">
        <f t="shared" si="1533"/>
        <v>0</v>
      </c>
      <c r="AA65" s="186">
        <f t="shared" si="1533"/>
        <v>0</v>
      </c>
      <c r="AB65" s="186">
        <f t="shared" si="1533"/>
        <v>0</v>
      </c>
      <c r="AC65" s="186">
        <f t="shared" si="1533"/>
        <v>0</v>
      </c>
      <c r="AD65" s="186">
        <f t="shared" si="1533"/>
        <v>3775.9315068493147</v>
      </c>
      <c r="AE65" s="186">
        <f t="shared" si="1533"/>
        <v>7551.8630136986294</v>
      </c>
      <c r="AF65" s="186">
        <f t="shared" si="1533"/>
        <v>7803.5917808219174</v>
      </c>
      <c r="AG65" s="186">
        <f t="shared" si="1533"/>
        <v>7803.5917808219174</v>
      </c>
      <c r="AH65" s="186">
        <f t="shared" si="1534"/>
        <v>7551.8630136986294</v>
      </c>
      <c r="AI65" s="186">
        <f t="shared" si="1534"/>
        <v>7803.5917808219174</v>
      </c>
      <c r="AJ65" s="186">
        <f t="shared" si="1534"/>
        <v>7551.8630136986294</v>
      </c>
      <c r="AK65" s="186">
        <f t="shared" si="1534"/>
        <v>7803.5917808219174</v>
      </c>
      <c r="AL65" s="186">
        <f t="shared" si="1534"/>
        <v>7803.5917808219174</v>
      </c>
      <c r="AM65" s="186">
        <f t="shared" si="1534"/>
        <v>7300.1342465753432</v>
      </c>
      <c r="AN65" s="186">
        <f t="shared" si="1534"/>
        <v>7803.5917808219174</v>
      </c>
      <c r="AO65" s="186">
        <f t="shared" si="1534"/>
        <v>7551.8630136986294</v>
      </c>
      <c r="AP65" s="186">
        <f t="shared" si="1534"/>
        <v>7803.5917808219174</v>
      </c>
      <c r="AQ65" s="186">
        <f t="shared" si="1534"/>
        <v>7551.8630136986294</v>
      </c>
      <c r="AR65" s="186">
        <f t="shared" si="1535"/>
        <v>7803.5917808219174</v>
      </c>
      <c r="AS65" s="186">
        <f t="shared" si="1535"/>
        <v>7803.5917808219174</v>
      </c>
      <c r="AT65" s="186">
        <f t="shared" si="1535"/>
        <v>7551.8630136986294</v>
      </c>
      <c r="AU65" s="186">
        <f t="shared" si="1535"/>
        <v>7803.5917808219174</v>
      </c>
      <c r="AV65" s="186">
        <f t="shared" si="1535"/>
        <v>7551.8630136986294</v>
      </c>
      <c r="AW65" s="186">
        <f t="shared" si="1535"/>
        <v>7803.5917808219174</v>
      </c>
      <c r="AX65" s="186">
        <f t="shared" si="1535"/>
        <v>7803.5917808219174</v>
      </c>
      <c r="AY65" s="186">
        <f t="shared" si="1535"/>
        <v>7048.4054794520544</v>
      </c>
      <c r="AZ65" s="186">
        <f t="shared" si="1535"/>
        <v>7803.5917808219174</v>
      </c>
      <c r="BA65" s="186">
        <f t="shared" si="1535"/>
        <v>7551.8630136986294</v>
      </c>
      <c r="BB65" s="186">
        <f t="shared" si="1690"/>
        <v>7803.5917808219174</v>
      </c>
      <c r="BC65" s="186">
        <f t="shared" si="1690"/>
        <v>7551.8630136986294</v>
      </c>
      <c r="BD65" s="186">
        <f t="shared" si="1690"/>
        <v>7803.5917808219174</v>
      </c>
      <c r="BE65" s="186">
        <f t="shared" si="1690"/>
        <v>7803.5917808219174</v>
      </c>
      <c r="BF65" s="186">
        <f t="shared" si="1690"/>
        <v>7551.8630136986294</v>
      </c>
      <c r="BG65" s="186">
        <f t="shared" si="1690"/>
        <v>7803.5917808219174</v>
      </c>
      <c r="BH65" s="186">
        <f t="shared" si="1094"/>
        <v>7551.8630136986294</v>
      </c>
      <c r="BI65" s="186">
        <f t="shared" si="655"/>
        <v>7803.5917808219174</v>
      </c>
      <c r="BJ65" s="186">
        <f t="shared" si="1536"/>
        <v>0</v>
      </c>
      <c r="BK65" s="186">
        <f t="shared" si="1536"/>
        <v>0</v>
      </c>
      <c r="BL65" s="186">
        <f t="shared" si="1536"/>
        <v>0</v>
      </c>
      <c r="BM65" s="186">
        <f t="shared" si="1536"/>
        <v>0</v>
      </c>
      <c r="BN65" s="186">
        <f t="shared" si="1536"/>
        <v>0</v>
      </c>
      <c r="BO65" s="186">
        <f t="shared" si="1536"/>
        <v>0</v>
      </c>
      <c r="BP65" s="186">
        <f t="shared" si="1536"/>
        <v>0</v>
      </c>
      <c r="BQ65" s="186">
        <f t="shared" si="1536"/>
        <v>0</v>
      </c>
      <c r="BR65" s="186">
        <f t="shared" si="1536"/>
        <v>0</v>
      </c>
      <c r="BS65" s="186">
        <f t="shared" si="1536"/>
        <v>0</v>
      </c>
      <c r="BT65" s="186">
        <f t="shared" si="1537"/>
        <v>0</v>
      </c>
      <c r="BU65" s="186">
        <f t="shared" si="1537"/>
        <v>0</v>
      </c>
      <c r="BV65" s="186">
        <f t="shared" si="1537"/>
        <v>0</v>
      </c>
      <c r="BW65" s="186">
        <f t="shared" si="1537"/>
        <v>0</v>
      </c>
      <c r="BX65" s="186">
        <f t="shared" si="1537"/>
        <v>0</v>
      </c>
      <c r="BY65" s="186">
        <f t="shared" si="1537"/>
        <v>0</v>
      </c>
      <c r="BZ65" s="186">
        <f t="shared" si="1537"/>
        <v>0</v>
      </c>
      <c r="CA65" s="186">
        <f t="shared" si="1537"/>
        <v>0</v>
      </c>
      <c r="CB65" s="186">
        <f t="shared" si="1537"/>
        <v>0</v>
      </c>
      <c r="CC65" s="186">
        <f t="shared" si="1537"/>
        <v>0</v>
      </c>
      <c r="CD65" s="186">
        <f t="shared" si="1537"/>
        <v>0</v>
      </c>
      <c r="CE65" s="186">
        <f t="shared" si="1537"/>
        <v>0</v>
      </c>
      <c r="CF65" s="186">
        <f t="shared" si="1537"/>
        <v>0</v>
      </c>
      <c r="CG65" s="186">
        <f t="shared" si="1537"/>
        <v>0</v>
      </c>
      <c r="CH65" s="186"/>
      <c r="CJ65" s="186">
        <f t="shared" ref="CJ65:CJ73" si="2339">IF(N65&gt;0,$F65,0)</f>
        <v>0</v>
      </c>
      <c r="CK65" s="186">
        <f t="shared" ref="CK65:CK73" si="2340">IF(O65&gt;0,$F65,0)</f>
        <v>0</v>
      </c>
      <c r="CL65" s="186">
        <f t="shared" ref="CL65:CL73" si="2341">IF(P65&gt;0,$F65,0)</f>
        <v>0</v>
      </c>
      <c r="CM65" s="186">
        <f t="shared" ref="CM65:CM73" si="2342">IF(Q65&gt;0,$F65,0)</f>
        <v>0</v>
      </c>
      <c r="CN65" s="186">
        <f t="shared" ref="CN65:CN73" si="2343">IF(R65&gt;0,$F65,0)</f>
        <v>0</v>
      </c>
      <c r="CO65" s="186">
        <f t="shared" ref="CO65:CO73" si="2344">IF(S65&gt;0,$F65,0)</f>
        <v>0</v>
      </c>
      <c r="CP65" s="186">
        <f t="shared" ref="CP65:CP73" si="2345">IF(T65&gt;0,$F65,0)</f>
        <v>0</v>
      </c>
      <c r="CQ65" s="186">
        <f t="shared" ref="CQ65:CQ73" si="2346">IF(U65&gt;0,$F65,0)</f>
        <v>0</v>
      </c>
      <c r="CR65" s="186">
        <f t="shared" ref="CR65:CR73" si="2347">IF(V65&gt;0,$F65,0)</f>
        <v>0</v>
      </c>
      <c r="CS65" s="186">
        <f t="shared" ref="CS65:CS73" si="2348">IF(W65&gt;0,$F65,0)</f>
        <v>0</v>
      </c>
      <c r="CT65" s="186">
        <f t="shared" ref="CT65:CT73" si="2349">IF(X65&gt;0,$F65,0)</f>
        <v>0</v>
      </c>
      <c r="CU65" s="186">
        <f t="shared" ref="CU65:CU73" si="2350">IF(Y65&gt;0,$F65,0)</f>
        <v>0</v>
      </c>
      <c r="CV65" s="186">
        <f t="shared" ref="CV65:CV73" si="2351">IF(Z65&gt;0,$F65,0)</f>
        <v>0</v>
      </c>
      <c r="CW65" s="186">
        <f t="shared" ref="CW65:CW73" si="2352">IF(AA65&gt;0,$F65,0)</f>
        <v>0</v>
      </c>
      <c r="CX65" s="186">
        <f t="shared" ref="CX65:CX73" si="2353">IF(AB65&gt;0,$F65,0)</f>
        <v>0</v>
      </c>
      <c r="CY65" s="186">
        <f t="shared" ref="CY65:CY73" si="2354">IF(AC65&gt;0,$F65,0)</f>
        <v>0</v>
      </c>
      <c r="CZ65" s="186">
        <f t="shared" ref="CZ65:CZ73" si="2355">IF(AD65&gt;0,$F65,0)</f>
        <v>1</v>
      </c>
      <c r="DA65" s="186">
        <f t="shared" ref="DA65:DA73" si="2356">IF(AE65&gt;0,$F65,0)</f>
        <v>1</v>
      </c>
      <c r="DB65" s="186">
        <f t="shared" ref="DB65:DB73" si="2357">IF(AF65&gt;0,$F65,0)</f>
        <v>1</v>
      </c>
      <c r="DC65" s="186">
        <f t="shared" ref="DC65:DC73" si="2358">IF(AG65&gt;0,$F65,0)</f>
        <v>1</v>
      </c>
      <c r="DD65" s="186">
        <f t="shared" ref="DD65:DD73" si="2359">IF(AH65&gt;0,$F65,0)</f>
        <v>1</v>
      </c>
      <c r="DE65" s="186">
        <f t="shared" ref="DE65:DE73" si="2360">IF(AI65&gt;0,$F65,0)</f>
        <v>1</v>
      </c>
      <c r="DF65" s="186">
        <f t="shared" ref="DF65:DF73" si="2361">IF(AJ65&gt;0,$F65,0)</f>
        <v>1</v>
      </c>
      <c r="DG65" s="186">
        <f t="shared" ref="DG65:DG73" si="2362">IF(AK65&gt;0,$F65,0)</f>
        <v>1</v>
      </c>
      <c r="DH65" s="186">
        <f t="shared" ref="DH65:DH73" si="2363">IF(AL65&gt;0,$F65,0)</f>
        <v>1</v>
      </c>
      <c r="DI65" s="186">
        <f t="shared" ref="DI65:DI73" si="2364">IF(AM65&gt;0,$F65,0)</f>
        <v>1</v>
      </c>
      <c r="DJ65" s="186">
        <f t="shared" ref="DJ65:DJ73" si="2365">IF(AN65&gt;0,$F65,0)</f>
        <v>1</v>
      </c>
      <c r="DK65" s="186">
        <f t="shared" ref="DK65:DK73" si="2366">IF(AO65&gt;0,$F65,0)</f>
        <v>1</v>
      </c>
      <c r="DL65" s="186">
        <f t="shared" ref="DL65:DL73" si="2367">IF(AP65&gt;0,$F65,0)</f>
        <v>1</v>
      </c>
      <c r="DM65" s="186">
        <f t="shared" ref="DM65:DM73" si="2368">IF(AQ65&gt;0,$F65,0)</f>
        <v>1</v>
      </c>
      <c r="DN65" s="186">
        <f t="shared" ref="DN65:DN73" si="2369">IF(AR65&gt;0,$F65,0)</f>
        <v>1</v>
      </c>
      <c r="DO65" s="186">
        <f t="shared" ref="DO65:DO73" si="2370">IF(AS65&gt;0,$F65,0)</f>
        <v>1</v>
      </c>
      <c r="DP65" s="186">
        <f t="shared" ref="DP65:DP73" si="2371">IF(AT65&gt;0,$F65,0)</f>
        <v>1</v>
      </c>
      <c r="DQ65" s="186">
        <f t="shared" ref="DQ65:DQ73" si="2372">IF(AU65&gt;0,$F65,0)</f>
        <v>1</v>
      </c>
      <c r="DR65" s="186">
        <f t="shared" ref="DR65:DR73" si="2373">IF(AV65&gt;0,$F65,0)</f>
        <v>1</v>
      </c>
      <c r="DS65" s="186">
        <f t="shared" ref="DS65:DS73" si="2374">IF(AW65&gt;0,$F65,0)</f>
        <v>1</v>
      </c>
      <c r="DT65" s="186">
        <f t="shared" ref="DT65:DT73" si="2375">IF(AX65&gt;0,$F65,0)</f>
        <v>1</v>
      </c>
      <c r="DU65" s="186">
        <f t="shared" ref="DU65:DU73" si="2376">IF(AY65&gt;0,$F65,0)</f>
        <v>1</v>
      </c>
      <c r="DV65" s="186">
        <f t="shared" ref="DV65:DV73" si="2377">IF(AZ65&gt;0,$F65,0)</f>
        <v>1</v>
      </c>
      <c r="DW65" s="186">
        <f t="shared" ref="DW65:DW73" si="2378">IF(BA65&gt;0,$F65,0)</f>
        <v>1</v>
      </c>
      <c r="DX65" s="186">
        <f t="shared" ref="DX65:DX73" si="2379">IF(BB65&gt;0,$F65,0)</f>
        <v>1</v>
      </c>
      <c r="DY65" s="186">
        <f t="shared" ref="DY65:DY73" si="2380">IF(BC65&gt;0,$F65,0)</f>
        <v>1</v>
      </c>
      <c r="DZ65" s="186">
        <f t="shared" ref="DZ65:DZ73" si="2381">IF(BD65&gt;0,$F65,0)</f>
        <v>1</v>
      </c>
      <c r="EA65" s="186">
        <f t="shared" ref="EA65:EA73" si="2382">IF(BE65&gt;0,$F65,0)</f>
        <v>1</v>
      </c>
      <c r="EB65" s="186">
        <f t="shared" ref="EB65:EB73" si="2383">IF(BF65&gt;0,$F65,0)</f>
        <v>1</v>
      </c>
      <c r="EC65" s="186">
        <f t="shared" ref="EC65:EC73" si="2384">IF(BG65&gt;0,$F65,0)</f>
        <v>1</v>
      </c>
      <c r="ED65" s="186">
        <f t="shared" ref="ED65:ED73" si="2385">IF(BH65&gt;0,$F65,0)</f>
        <v>1</v>
      </c>
      <c r="EE65" s="186">
        <f t="shared" ref="EE65:EE73" si="2386">IF(BI65&gt;0,$F65,0)</f>
        <v>1</v>
      </c>
      <c r="EF65" s="186">
        <f t="shared" ref="EF65:EF73" si="2387">IF(BJ65&gt;0,$F65,0)</f>
        <v>0</v>
      </c>
      <c r="EG65" s="186">
        <f t="shared" ref="EG65:EG73" si="2388">IF(BK65&gt;0,$F65,0)</f>
        <v>0</v>
      </c>
      <c r="EH65" s="186">
        <f t="shared" ref="EH65:EH73" si="2389">IF(BL65&gt;0,$F65,0)</f>
        <v>0</v>
      </c>
      <c r="EI65" s="186">
        <f t="shared" ref="EI65:EI73" si="2390">IF(BM65&gt;0,$F65,0)</f>
        <v>0</v>
      </c>
      <c r="EJ65" s="186">
        <f t="shared" ref="EJ65:EJ73" si="2391">IF(BN65&gt;0,$F65,0)</f>
        <v>0</v>
      </c>
      <c r="EK65" s="186">
        <f t="shared" ref="EK65:EK73" si="2392">IF(BO65&gt;0,$F65,0)</f>
        <v>0</v>
      </c>
      <c r="EL65" s="186">
        <f t="shared" ref="EL65:EL73" si="2393">IF(BP65&gt;0,$F65,0)</f>
        <v>0</v>
      </c>
      <c r="EM65" s="186">
        <f t="shared" ref="EM65:EM73" si="2394">IF(BQ65&gt;0,$F65,0)</f>
        <v>0</v>
      </c>
      <c r="EN65" s="186">
        <f t="shared" ref="EN65:EN73" si="2395">IF(BR65&gt;0,$F65,0)</f>
        <v>0</v>
      </c>
      <c r="EO65" s="186">
        <f t="shared" ref="EO65:EO73" si="2396">IF(BS65&gt;0,$F65,0)</f>
        <v>0</v>
      </c>
      <c r="EP65" s="186">
        <f t="shared" ref="EP65:EP73" si="2397">IF(BT65&gt;0,$F65,0)</f>
        <v>0</v>
      </c>
      <c r="EQ65" s="186">
        <f t="shared" ref="EQ65:EQ73" si="2398">IF(BU65&gt;0,$F65,0)</f>
        <v>0</v>
      </c>
      <c r="ER65" s="186">
        <f t="shared" ref="ER65:ER73" si="2399">IF(BV65&gt;0,$F65,0)</f>
        <v>0</v>
      </c>
      <c r="ES65" s="186">
        <f t="shared" ref="ES65:ES73" si="2400">IF(BW65&gt;0,$F65,0)</f>
        <v>0</v>
      </c>
      <c r="ET65" s="186">
        <f t="shared" ref="ET65:ET73" si="2401">IF(BX65&gt;0,$F65,0)</f>
        <v>0</v>
      </c>
      <c r="EU65" s="186">
        <f t="shared" ref="EU65:EU73" si="2402">IF(BY65&gt;0,$F65,0)</f>
        <v>0</v>
      </c>
      <c r="EV65" s="186">
        <f t="shared" ref="EV65:EV73" si="2403">IF(BZ65&gt;0,$F65,0)</f>
        <v>0</v>
      </c>
      <c r="EW65" s="186">
        <f t="shared" ref="EW65:EW73" si="2404">IF(CA65&gt;0,$F65,0)</f>
        <v>0</v>
      </c>
      <c r="EX65" s="186">
        <f t="shared" ref="EX65:EX73" si="2405">IF(CB65&gt;0,$F65,0)</f>
        <v>0</v>
      </c>
      <c r="EY65" s="186">
        <f t="shared" ref="EY65:EY73" si="2406">IF(CC65&gt;0,$F65,0)</f>
        <v>0</v>
      </c>
      <c r="EZ65" s="186">
        <f t="shared" ref="EZ65:EZ73" si="2407">IF(CD65&gt;0,$F65,0)</f>
        <v>0</v>
      </c>
      <c r="FA65" s="186">
        <f t="shared" ref="FA65:FA73" si="2408">IF(CE65&gt;0,$F65,0)</f>
        <v>0</v>
      </c>
      <c r="FB65" s="186">
        <f t="shared" ref="FB65:FB73" si="2409">IF(CF65&gt;0,$F65,0)</f>
        <v>0</v>
      </c>
      <c r="FC65" s="186">
        <f t="shared" ref="FC65:FC73" si="2410">IF(CG65&gt;0,$F65,0)</f>
        <v>0</v>
      </c>
      <c r="FE65" s="187">
        <f t="shared" ref="FE65:FE73" si="2411">IF(AND($E65="PT",CJ65&gt;0),$H65*$F65*12/2080,IFERROR((N65/(1+$I65))/($G65/365*N$4),0))</f>
        <v>0</v>
      </c>
      <c r="FF65" s="187">
        <f t="shared" ref="FF65:FF73" si="2412">IF(AND($E65="PT",CK65&gt;0),$H65*$F65*12/2080,IFERROR((O65/(1+$I65))/($G65/365*O$4),0))</f>
        <v>0</v>
      </c>
      <c r="FG65" s="187">
        <f t="shared" ref="FG65:FG73" si="2413">IF(AND($E65="PT",CL65&gt;0),$H65*$F65*12/2080,IFERROR((P65/(1+$I65))/($G65/365*P$4),0))</f>
        <v>0</v>
      </c>
      <c r="FH65" s="187">
        <f t="shared" ref="FH65:FH73" si="2414">IF(AND($E65="PT",CM65&gt;0),$H65*$F65*12/2080,IFERROR((Q65/(1+$I65))/($G65/365*Q$4),0))</f>
        <v>0</v>
      </c>
      <c r="FI65" s="187">
        <f t="shared" ref="FI65:FI73" si="2415">IF(AND($E65="PT",CN65&gt;0),$H65*$F65*12/2080,IFERROR((R65/(1+$I65))/($G65/365*R$4),0))</f>
        <v>0</v>
      </c>
      <c r="FJ65" s="187">
        <f t="shared" ref="FJ65:FJ73" si="2416">IF(AND($E65="PT",CO65&gt;0),$H65*$F65*12/2080,IFERROR((S65/(1+$I65))/($G65/365*S$4),0))</f>
        <v>0</v>
      </c>
      <c r="FK65" s="187">
        <f t="shared" ref="FK65:FK73" si="2417">IF(AND($E65="PT",CP65&gt;0),$H65*$F65*12/2080,IFERROR((T65/(1+$I65))/($G65/365*T$4),0))</f>
        <v>0</v>
      </c>
      <c r="FL65" s="187">
        <f t="shared" ref="FL65:FL73" si="2418">IF(AND($E65="PT",CQ65&gt;0),$H65*$F65*12/2080,IFERROR((U65/(1+$I65))/($G65/365*U$4),0))</f>
        <v>0</v>
      </c>
      <c r="FM65" s="187">
        <f t="shared" ref="FM65:FM73" si="2419">IF(AND($E65="PT",CR65&gt;0),$H65*$F65*12/2080,IFERROR((V65/(1+$I65))/($G65/365*V$4),0))</f>
        <v>0</v>
      </c>
      <c r="FN65" s="187">
        <f t="shared" ref="FN65:FN73" si="2420">IF(AND($E65="PT",CS65&gt;0),$H65*$F65*12/2080,IFERROR((W65/(1+$I65))/($G65/365*W$4),0))</f>
        <v>0</v>
      </c>
      <c r="FO65" s="187">
        <f t="shared" ref="FO65:FO73" si="2421">IF(AND($E65="PT",CT65&gt;0),$H65*$F65*12/2080,IFERROR((X65/(1+$I65))/($G65/365*X$4),0))</f>
        <v>0</v>
      </c>
      <c r="FP65" s="187">
        <f t="shared" ref="FP65:FP73" si="2422">IF(AND($E65="PT",CU65&gt;0),$H65*$F65*12/2080,IFERROR((Y65/(1+$I65))/($G65/365*Y$4),0))</f>
        <v>0</v>
      </c>
      <c r="FQ65" s="187">
        <f t="shared" ref="FQ65:FQ73" si="2423">IF(AND($E65="PT",CV65&gt;0),$H65*$F65*12/2080,IFERROR((Z65/(1+$I65))/($G65/365*Z$4),0))</f>
        <v>0</v>
      </c>
      <c r="FR65" s="187">
        <f t="shared" ref="FR65:FR73" si="2424">IF(AND($E65="PT",CW65&gt;0),$H65*$F65*12/2080,IFERROR((AA65/(1+$I65))/($G65/365*AA$4),0))</f>
        <v>0</v>
      </c>
      <c r="FS65" s="187">
        <f t="shared" ref="FS65:FS73" si="2425">IF(AND($E65="PT",CX65&gt;0),$H65*$F65*12/2080,IFERROR((AB65/(1+$I65))/($G65/365*AB$4),0))</f>
        <v>0</v>
      </c>
      <c r="FT65" s="187">
        <f t="shared" ref="FT65:FT73" si="2426">IF(AND($E65="PT",CY65&gt;0),$H65*$F65*12/2080,IFERROR((AC65/(1+$I65))/($G65/365*AC$4),0))</f>
        <v>0</v>
      </c>
      <c r="FU65" s="187">
        <f t="shared" ref="FU65:FU73" si="2427">IF(AND($E65="PT",CZ65&gt;0),$H65*$F65*12/2080,IFERROR((AD65/(1+$I65))/($G65/365*AD$4),0))</f>
        <v>0.48387096774193544</v>
      </c>
      <c r="FV65" s="187">
        <f t="shared" ref="FV65:FV73" si="2428">IF(AND($E65="PT",DA65&gt;0),$H65*$F65*12/2080,IFERROR((AE65/(1+$I65))/($G65/365*AE$4),0))</f>
        <v>1</v>
      </c>
      <c r="FW65" s="187">
        <f t="shared" ref="FW65:FW73" si="2429">IF(AND($E65="PT",DB65&gt;0),$H65*$F65*12/2080,IFERROR((AF65/(1+$I65))/($G65/365*AF$4),0))</f>
        <v>1</v>
      </c>
      <c r="FX65" s="187">
        <f t="shared" ref="FX65:FX73" si="2430">IF(AND($E65="PT",DC65&gt;0),$H65*$F65*12/2080,IFERROR((AG65/(1+$I65))/($G65/365*AG$4),0))</f>
        <v>1</v>
      </c>
      <c r="FY65" s="187">
        <f t="shared" ref="FY65:FY73" si="2431">IF(AND($E65="PT",DD65&gt;0),$H65*$F65*12/2080,IFERROR((AH65/(1+$I65))/($G65/365*AH$4),0))</f>
        <v>1</v>
      </c>
      <c r="FZ65" s="187">
        <f t="shared" ref="FZ65:FZ73" si="2432">IF(AND($E65="PT",DE65&gt;0),$H65*$F65*12/2080,IFERROR((AI65/(1+$I65))/($G65/365*AI$4),0))</f>
        <v>1</v>
      </c>
      <c r="GA65" s="187">
        <f t="shared" ref="GA65:GA73" si="2433">IF(AND($E65="PT",DF65&gt;0),$H65*$F65*12/2080,IFERROR((AJ65/(1+$I65))/($G65/365*AJ$4),0))</f>
        <v>1</v>
      </c>
      <c r="GB65" s="187">
        <f t="shared" ref="GB65:GB73" si="2434">IF(AND($E65="PT",DG65&gt;0),$H65*$F65*12/2080,IFERROR((AK65/(1+$I65))/($G65/365*AK$4),0))</f>
        <v>1</v>
      </c>
      <c r="GC65" s="187">
        <f t="shared" ref="GC65:GC73" si="2435">IF(AND($E65="PT",DH65&gt;0),$H65*$F65*12/2080,IFERROR((AL65/(1+$I65))/($G65/365*AL$4),0))</f>
        <v>1</v>
      </c>
      <c r="GD65" s="187">
        <f t="shared" ref="GD65:GD73" si="2436">IF(AND($E65="PT",DI65&gt;0),$H65*$F65*12/2080,IFERROR((AM65/(1+$I65))/($G65/365*AM$4),0))</f>
        <v>1.0000000000000002</v>
      </c>
      <c r="GE65" s="187">
        <f t="shared" ref="GE65:GE73" si="2437">IF(AND($E65="PT",DJ65&gt;0),$H65*$F65*12/2080,IFERROR((AN65/(1+$I65))/($G65/365*AN$4),0))</f>
        <v>1</v>
      </c>
      <c r="GF65" s="187">
        <f t="shared" ref="GF65:GF73" si="2438">IF(AND($E65="PT",DK65&gt;0),$H65*$F65*12/2080,IFERROR((AO65/(1+$I65))/($G65/365*AO$4),0))</f>
        <v>1</v>
      </c>
      <c r="GG65" s="187">
        <f t="shared" ref="GG65:GG73" si="2439">IF(AND($E65="PT",DL65&gt;0),$H65*$F65*12/2080,IFERROR((AP65/(1+$I65))/($G65/365*AP$4),0))</f>
        <v>1</v>
      </c>
      <c r="GH65" s="187">
        <f t="shared" ref="GH65:GH73" si="2440">IF(AND($E65="PT",DM65&gt;0),$H65*$F65*12/2080,IFERROR((AQ65/(1+$I65))/($G65/365*AQ$4),0))</f>
        <v>1</v>
      </c>
      <c r="GI65" s="187">
        <f t="shared" ref="GI65:GI73" si="2441">IF(AND($E65="PT",DN65&gt;0),$H65*$F65*12/2080,IFERROR((AR65/(1+$I65))/($G65/365*AR$4),0))</f>
        <v>1</v>
      </c>
      <c r="GJ65" s="187">
        <f t="shared" ref="GJ65:GJ73" si="2442">IF(AND($E65="PT",DO65&gt;0),$H65*$F65*12/2080,IFERROR((AS65/(1+$I65))/($G65/365*AS$4),0))</f>
        <v>1</v>
      </c>
      <c r="GK65" s="187">
        <f t="shared" ref="GK65:GK73" si="2443">IF(AND($E65="PT",DP65&gt;0),$H65*$F65*12/2080,IFERROR((AT65/(1+$I65))/($G65/365*AT$4),0))</f>
        <v>1</v>
      </c>
      <c r="GL65" s="187">
        <f t="shared" ref="GL65:GL73" si="2444">IF(AND($E65="PT",DQ65&gt;0),$H65*$F65*12/2080,IFERROR((AU65/(1+$I65))/($G65/365*AU$4),0))</f>
        <v>1</v>
      </c>
      <c r="GM65" s="187">
        <f t="shared" ref="GM65:GM73" si="2445">IF(AND($E65="PT",DR65&gt;0),$H65*$F65*12/2080,IFERROR((AV65/(1+$I65))/($G65/365*AV$4),0))</f>
        <v>1</v>
      </c>
      <c r="GN65" s="187">
        <f t="shared" ref="GN65:GN73" si="2446">IF(AND($E65="PT",DS65&gt;0),$H65*$F65*12/2080,IFERROR((AW65/(1+$I65))/($G65/365*AW$4),0))</f>
        <v>1</v>
      </c>
      <c r="GO65" s="187">
        <f t="shared" ref="GO65:GO73" si="2447">IF(AND($E65="PT",DT65&gt;0),$H65*$F65*12/2080,IFERROR((AX65/(1+$I65))/($G65/365*AX$4),0))</f>
        <v>1</v>
      </c>
      <c r="GP65" s="187">
        <f t="shared" ref="GP65:GP73" si="2448">IF(AND($E65="PT",DU65&gt;0),$H65*$F65*12/2080,IFERROR((AY65/(1+$I65))/($G65/365*AY$4),0))</f>
        <v>1</v>
      </c>
      <c r="GQ65" s="187">
        <f t="shared" ref="GQ65:GQ73" si="2449">IF(AND($E65="PT",DV65&gt;0),$H65*$F65*12/2080,IFERROR((AZ65/(1+$I65))/($G65/365*AZ$4),0))</f>
        <v>1</v>
      </c>
      <c r="GR65" s="187">
        <f t="shared" ref="GR65:GR73" si="2450">IF(AND($E65="PT",DW65&gt;0),$H65*$F65*12/2080,IFERROR((BA65/(1+$I65))/($G65/365*BA$4),0))</f>
        <v>1</v>
      </c>
      <c r="GS65" s="187">
        <f t="shared" ref="GS65:GS73" si="2451">IF(AND($E65="PT",DX65&gt;0),$H65*$F65*12/2080,IFERROR((BB65/(1+$I65))/($G65/365*BB$4),0))</f>
        <v>1</v>
      </c>
      <c r="GT65" s="187">
        <f t="shared" ref="GT65:GT73" si="2452">IF(AND($E65="PT",DY65&gt;0),$H65*$F65*12/2080,IFERROR((BC65/(1+$I65))/($G65/365*BC$4),0))</f>
        <v>1</v>
      </c>
      <c r="GU65" s="187">
        <f t="shared" ref="GU65:GU73" si="2453">IF(AND($E65="PT",DZ65&gt;0),$H65*$F65*12/2080,IFERROR((BD65/(1+$I65))/($G65/365*BD$4),0))</f>
        <v>1</v>
      </c>
      <c r="GV65" s="187">
        <f t="shared" ref="GV65:GV73" si="2454">IF(AND($E65="PT",EA65&gt;0),$H65*$F65*12/2080,IFERROR((BE65/(1+$I65))/($G65/365*BE$4),0))</f>
        <v>1</v>
      </c>
      <c r="GW65" s="187">
        <f t="shared" ref="GW65:GW73" si="2455">IF(AND($E65="PT",EB65&gt;0),$H65*$F65*12/2080,IFERROR((BF65/(1+$I65))/($G65/365*BF$4),0))</f>
        <v>1</v>
      </c>
      <c r="GX65" s="187">
        <f t="shared" ref="GX65:GX73" si="2456">IF(AND($E65="PT",EC65&gt;0),$H65*$F65*12/2080,IFERROR((BG65/(1+$I65))/($G65/365*BG$4),0))</f>
        <v>1</v>
      </c>
      <c r="GY65" s="187">
        <f t="shared" ref="GY65:GY73" si="2457">IF(AND($E65="PT",ED65&gt;0),$H65*$F65*12/2080,IFERROR((BH65/(1+$I65))/($G65/365*BH$4),0))</f>
        <v>1</v>
      </c>
      <c r="GZ65" s="187">
        <f t="shared" ref="GZ65:GZ73" si="2458">IF(AND($E65="PT",EE65&gt;0),$H65*$F65*12/2080,IFERROR((BI65/(1+$I65))/($G65/365*BI$4),0))</f>
        <v>1</v>
      </c>
      <c r="HA65" s="187">
        <f t="shared" ref="HA65:HA73" si="2459">IF(AND($E65="PT",EF65&gt;0),$H65*$F65*12/2080,IFERROR((BJ65/(1+$I65))/($G65/365*BJ$4),0))</f>
        <v>0</v>
      </c>
      <c r="HB65" s="187">
        <f t="shared" ref="HB65:HB73" si="2460">IF(AND($E65="PT",EG65&gt;0),$H65*$F65*12/2080,IFERROR((BK65/(1+$I65))/($G65/365*BK$4),0))</f>
        <v>0</v>
      </c>
      <c r="HC65" s="187">
        <f t="shared" ref="HC65:HC73" si="2461">IF(AND($E65="PT",EH65&gt;0),$H65*$F65*12/2080,IFERROR((BL65/(1+$I65))/($G65/365*BL$4),0))</f>
        <v>0</v>
      </c>
      <c r="HD65" s="187">
        <f t="shared" ref="HD65:HD73" si="2462">IF(AND($E65="PT",EI65&gt;0),$H65*$F65*12/2080,IFERROR((BM65/(1+$I65))/($G65/365*BM$4),0))</f>
        <v>0</v>
      </c>
      <c r="HE65" s="187">
        <f t="shared" ref="HE65:HE73" si="2463">IF(AND($E65="PT",EJ65&gt;0),$H65*$F65*12/2080,IFERROR((BN65/(1+$I65))/($G65/365*BN$4),0))</f>
        <v>0</v>
      </c>
      <c r="HF65" s="187">
        <f t="shared" ref="HF65:HF73" si="2464">IF(AND($E65="PT",EK65&gt;0),$H65*$F65*12/2080,IFERROR((BO65/(1+$I65))/($G65/365*BO$4),0))</f>
        <v>0</v>
      </c>
      <c r="HG65" s="187">
        <f t="shared" ref="HG65:HG73" si="2465">IF(AND($E65="PT",EL65&gt;0),$H65*$F65*12/2080,IFERROR((BP65/(1+$I65))/($G65/365*BP$4),0))</f>
        <v>0</v>
      </c>
      <c r="HH65" s="187">
        <f t="shared" ref="HH65:HH73" si="2466">IF(AND($E65="PT",EM65&gt;0),$H65*$F65*12/2080,IFERROR((BQ65/(1+$I65))/($G65/365*BQ$4),0))</f>
        <v>0</v>
      </c>
      <c r="HI65" s="187">
        <f t="shared" ref="HI65:HI73" si="2467">IF(AND($E65="PT",EN65&gt;0),$H65*$F65*12/2080,IFERROR((BR65/(1+$I65))/($G65/365*BR$4),0))</f>
        <v>0</v>
      </c>
      <c r="HJ65" s="187">
        <f t="shared" ref="HJ65:HJ73" si="2468">IF(AND($E65="PT",EO65&gt;0),$H65*$F65*12/2080,IFERROR((BS65/(1+$I65))/($G65/365*BS$4),0))</f>
        <v>0</v>
      </c>
      <c r="HK65" s="187">
        <f t="shared" ref="HK65:HK73" si="2469">IF(AND($E65="PT",EP65&gt;0),$H65*$F65*12/2080,IFERROR((BT65/(1+$I65))/($G65/365*BT$4),0))</f>
        <v>0</v>
      </c>
      <c r="HL65" s="187">
        <f t="shared" ref="HL65:HL73" si="2470">IF(AND($E65="PT",EQ65&gt;0),$H65*$F65*12/2080,IFERROR((BU65/(1+$I65))/($G65/365*BU$4),0))</f>
        <v>0</v>
      </c>
      <c r="HM65" s="187">
        <f t="shared" ref="HM65:HM73" si="2471">IF(AND($E65="PT",ER65&gt;0),$H65*$F65*12/2080,IFERROR((BV65/(1+$I65))/($G65/365*BV$4),0))</f>
        <v>0</v>
      </c>
      <c r="HN65" s="187">
        <f t="shared" ref="HN65:HN73" si="2472">IF(AND($E65="PT",ES65&gt;0),$H65*$F65*12/2080,IFERROR((BW65/(1+$I65))/($G65/365*BW$4),0))</f>
        <v>0</v>
      </c>
      <c r="HO65" s="187">
        <f t="shared" ref="HO65:HO73" si="2473">IF(AND($E65="PT",ET65&gt;0),$H65*$F65*12/2080,IFERROR((BX65/(1+$I65))/($G65/365*BX$4),0))</f>
        <v>0</v>
      </c>
      <c r="HP65" s="187">
        <f t="shared" ref="HP65:HP73" si="2474">IF(AND($E65="PT",EU65&gt;0),$H65*$F65*12/2080,IFERROR((BY65/(1+$I65))/($G65/365*BY$4),0))</f>
        <v>0</v>
      </c>
      <c r="HQ65" s="187">
        <f t="shared" ref="HQ65:HQ73" si="2475">IF(AND($E65="PT",EV65&gt;0),$H65*$F65*12/2080,IFERROR((BZ65/(1+$I65))/($G65/365*BZ$4),0))</f>
        <v>0</v>
      </c>
      <c r="HR65" s="187">
        <f t="shared" ref="HR65:HR73" si="2476">IF(AND($E65="PT",EW65&gt;0),$H65*$F65*12/2080,IFERROR((CA65/(1+$I65))/($G65/365*CA$4),0))</f>
        <v>0</v>
      </c>
      <c r="HS65" s="187">
        <f t="shared" ref="HS65:HS73" si="2477">IF(AND($E65="PT",EX65&gt;0),$H65*$F65*12/2080,IFERROR((CB65/(1+$I65))/($G65/365*CB$4),0))</f>
        <v>0</v>
      </c>
      <c r="HT65" s="187">
        <f t="shared" ref="HT65:HT73" si="2478">IF(AND($E65="PT",EY65&gt;0),$H65*$F65*12/2080,IFERROR((CC65/(1+$I65))/($G65/365*CC$4),0))</f>
        <v>0</v>
      </c>
      <c r="HU65" s="187">
        <f t="shared" ref="HU65:HU73" si="2479">IF(AND($E65="PT",EZ65&gt;0),$H65*$F65*12/2080,IFERROR((CD65/(1+$I65))/($G65/365*CD$4),0))</f>
        <v>0</v>
      </c>
      <c r="HV65" s="187">
        <f t="shared" ref="HV65:HV73" si="2480">IF(AND($E65="PT",FA65&gt;0),$H65*$F65*12/2080,IFERROR((CE65/(1+$I65))/($G65/365*CE$4),0))</f>
        <v>0</v>
      </c>
      <c r="HW65" s="187">
        <f t="shared" ref="HW65:HW73" si="2481">IF(AND($E65="PT",FB65&gt;0),$H65*$F65*12/2080,IFERROR((CF65/(1+$I65))/($G65/365*CF$4),0))</f>
        <v>0</v>
      </c>
      <c r="HX65" s="187">
        <f t="shared" ref="HX65:HX73" si="2482">IF(AND($E65="PT",FC65&gt;0),$H65*$F65*12/2080,IFERROR((CG65/(1+$I65))/($G65/365*CG$4),0))</f>
        <v>0</v>
      </c>
      <c r="HY65" s="187"/>
      <c r="IB65" s="188">
        <f t="shared" ref="IB65:IB73" si="2483">IF(CJ65&gt;=1,CJ65*$J65,0)</f>
        <v>0</v>
      </c>
      <c r="IC65" s="188">
        <f t="shared" ref="IC65:IC73" si="2484">IF(CK65&gt;=1,CK65*$J65,0)</f>
        <v>0</v>
      </c>
      <c r="ID65" s="188">
        <f t="shared" ref="ID65:ID73" si="2485">IF(CL65&gt;=1,CL65*$J65,0)</f>
        <v>0</v>
      </c>
      <c r="IE65" s="188">
        <f t="shared" ref="IE65:IE73" si="2486">IF(CM65&gt;=1,CM65*$J65,0)</f>
        <v>0</v>
      </c>
      <c r="IF65" s="188">
        <f t="shared" ref="IF65:IF73" si="2487">IF(CN65&gt;=1,CN65*$J65,0)</f>
        <v>0</v>
      </c>
      <c r="IG65" s="188">
        <f t="shared" ref="IG65:IG73" si="2488">IF(CO65&gt;=1,CO65*$J65,0)</f>
        <v>0</v>
      </c>
      <c r="IH65" s="188">
        <f t="shared" ref="IH65:IH73" si="2489">IF(CP65&gt;=1,CP65*$J65,0)</f>
        <v>0</v>
      </c>
      <c r="II65" s="188">
        <f t="shared" ref="II65:II73" si="2490">IF(CQ65&gt;=1,CQ65*$J65,0)</f>
        <v>0</v>
      </c>
      <c r="IJ65" s="188">
        <f t="shared" ref="IJ65:IJ73" si="2491">IF(CR65&gt;=1,CR65*$J65,0)</f>
        <v>0</v>
      </c>
      <c r="IK65" s="188">
        <f t="shared" ref="IK65:IK73" si="2492">IF(CS65&gt;=1,CS65*$J65,0)</f>
        <v>0</v>
      </c>
      <c r="IL65" s="188">
        <f t="shared" ref="IL65:IL73" si="2493">IF(CT65&gt;=1,CT65*$J65,0)</f>
        <v>0</v>
      </c>
      <c r="IM65" s="188">
        <f t="shared" ref="IM65:IM73" si="2494">IF(CU65&gt;=1,CU65*$J65,0)</f>
        <v>0</v>
      </c>
      <c r="IN65" s="188">
        <f t="shared" ref="IN65:IN73" si="2495">IF(CV65&gt;=1,CV65*$J65,0)</f>
        <v>0</v>
      </c>
      <c r="IO65" s="188">
        <f t="shared" ref="IO65:IO73" si="2496">IF(CW65&gt;=1,CW65*$J65,0)</f>
        <v>0</v>
      </c>
      <c r="IP65" s="188">
        <f t="shared" ref="IP65:IP73" si="2497">IF(CX65&gt;=1,CX65*$J65,0)</f>
        <v>0</v>
      </c>
      <c r="IQ65" s="188">
        <f t="shared" ref="IQ65:IQ73" si="2498">IF(CY65&gt;=1,CY65*$J65,0)</f>
        <v>0</v>
      </c>
      <c r="IR65" s="188">
        <f t="shared" ref="IR65:IR73" si="2499">IF(CZ65&gt;=1,CZ65*$J65,0)</f>
        <v>85</v>
      </c>
      <c r="IS65" s="188">
        <f t="shared" ref="IS65:IS73" si="2500">IF(DA65&gt;=1,DA65*$J65,0)</f>
        <v>85</v>
      </c>
      <c r="IT65" s="188">
        <f t="shared" ref="IT65:IT73" si="2501">IF(DB65&gt;=1,DB65*$J65,0)</f>
        <v>85</v>
      </c>
      <c r="IU65" s="188">
        <f t="shared" ref="IU65:IU73" si="2502">IF(DC65&gt;=1,DC65*$J65,0)</f>
        <v>85</v>
      </c>
      <c r="IV65" s="188">
        <f t="shared" ref="IV65:IV73" si="2503">IF(DD65&gt;=1,DD65*$J65,0)</f>
        <v>85</v>
      </c>
      <c r="IW65" s="188">
        <f t="shared" ref="IW65:IW73" si="2504">IF(DE65&gt;=1,DE65*$J65,0)</f>
        <v>85</v>
      </c>
      <c r="IX65" s="188">
        <f t="shared" ref="IX65:IX73" si="2505">IF(DF65&gt;=1,DF65*$J65,0)</f>
        <v>85</v>
      </c>
      <c r="IY65" s="188">
        <f t="shared" ref="IY65:IY73" si="2506">IF(DG65&gt;=1,DG65*$J65,0)</f>
        <v>85</v>
      </c>
      <c r="IZ65" s="188">
        <f t="shared" ref="IZ65:IZ73" si="2507">IF(DH65&gt;=1,DH65*$J65,0)</f>
        <v>85</v>
      </c>
      <c r="JA65" s="188">
        <f t="shared" ref="JA65:JA73" si="2508">IF(DI65&gt;=1,DI65*$J65,0)</f>
        <v>85</v>
      </c>
      <c r="JB65" s="188">
        <f t="shared" ref="JB65:JB73" si="2509">IF(DJ65&gt;=1,DJ65*$J65,0)</f>
        <v>85</v>
      </c>
      <c r="JC65" s="188">
        <f t="shared" ref="JC65:JC73" si="2510">IF(DK65&gt;=1,DK65*$J65,0)</f>
        <v>85</v>
      </c>
      <c r="JD65" s="188">
        <f t="shared" ref="JD65:JD73" si="2511">IF(DL65&gt;=1,DL65*$J65,0)</f>
        <v>85</v>
      </c>
      <c r="JE65" s="188">
        <f t="shared" ref="JE65:JE73" si="2512">IF(DM65&gt;=1,DM65*$J65,0)</f>
        <v>85</v>
      </c>
      <c r="JF65" s="188">
        <f t="shared" ref="JF65:JF73" si="2513">IF(DN65&gt;=1,DN65*$J65,0)</f>
        <v>85</v>
      </c>
      <c r="JG65" s="188">
        <f t="shared" ref="JG65:JG73" si="2514">IF(DO65&gt;=1,DO65*$J65,0)</f>
        <v>85</v>
      </c>
      <c r="JH65" s="188">
        <f t="shared" ref="JH65:JH73" si="2515">IF(DP65&gt;=1,DP65*$J65,0)</f>
        <v>85</v>
      </c>
      <c r="JI65" s="188">
        <f t="shared" ref="JI65:JI73" si="2516">IF(DQ65&gt;=1,DQ65*$J65,0)</f>
        <v>85</v>
      </c>
      <c r="JJ65" s="188">
        <f t="shared" ref="JJ65:JJ73" si="2517">IF(DR65&gt;=1,DR65*$J65,0)</f>
        <v>85</v>
      </c>
      <c r="JK65" s="188">
        <f t="shared" ref="JK65:JK73" si="2518">IF(DS65&gt;=1,DS65*$J65,0)</f>
        <v>85</v>
      </c>
      <c r="JL65" s="188">
        <f t="shared" ref="JL65:JL73" si="2519">IF(DT65&gt;=1,DT65*$J65,0)</f>
        <v>85</v>
      </c>
      <c r="JM65" s="188">
        <f t="shared" ref="JM65:JM73" si="2520">IF(DU65&gt;=1,DU65*$J65,0)</f>
        <v>85</v>
      </c>
      <c r="JN65" s="188">
        <f t="shared" ref="JN65:JN73" si="2521">IF(DV65&gt;=1,DV65*$J65,0)</f>
        <v>85</v>
      </c>
      <c r="JO65" s="188">
        <f t="shared" ref="JO65:JO73" si="2522">IF(DW65&gt;=1,DW65*$J65,0)</f>
        <v>85</v>
      </c>
      <c r="JP65" s="188">
        <f t="shared" ref="JP65:JP73" si="2523">IF(DX65&gt;=1,DX65*$J65,0)</f>
        <v>85</v>
      </c>
      <c r="JQ65" s="188">
        <f t="shared" ref="JQ65:JQ73" si="2524">IF(DY65&gt;=1,DY65*$J65,0)</f>
        <v>85</v>
      </c>
      <c r="JR65" s="188">
        <f t="shared" ref="JR65:JR73" si="2525">IF(DZ65&gt;=1,DZ65*$J65,0)</f>
        <v>85</v>
      </c>
      <c r="JS65" s="188">
        <f t="shared" ref="JS65:JS73" si="2526">IF(EA65&gt;=1,EA65*$J65,0)</f>
        <v>85</v>
      </c>
      <c r="JT65" s="188">
        <f t="shared" ref="JT65:JT73" si="2527">IF(EB65&gt;=1,EB65*$J65,0)</f>
        <v>85</v>
      </c>
      <c r="JU65" s="188">
        <f t="shared" ref="JU65:JU73" si="2528">IF(EC65&gt;=1,EC65*$J65,0)</f>
        <v>85</v>
      </c>
      <c r="JV65" s="188">
        <f t="shared" ref="JV65:JV73" si="2529">IF(ED65&gt;=1,ED65*$J65,0)</f>
        <v>85</v>
      </c>
      <c r="JW65" s="188">
        <f t="shared" ref="JW65:JW73" si="2530">IF(EE65&gt;=1,EE65*$J65,0)</f>
        <v>85</v>
      </c>
      <c r="JX65" s="188">
        <f t="shared" ref="JX65:JX73" si="2531">IF(EF65&gt;=1,EF65*$J65,0)</f>
        <v>0</v>
      </c>
      <c r="JY65" s="188">
        <f t="shared" ref="JY65:JY73" si="2532">IF(EG65&gt;=1,EG65*$J65,0)</f>
        <v>0</v>
      </c>
      <c r="JZ65" s="188">
        <f t="shared" ref="JZ65:JZ73" si="2533">IF(EH65&gt;=1,EH65*$J65,0)</f>
        <v>0</v>
      </c>
      <c r="KA65" s="188">
        <f t="shared" ref="KA65:KA73" si="2534">IF(EI65&gt;=1,EI65*$J65,0)</f>
        <v>0</v>
      </c>
      <c r="KB65" s="188">
        <f t="shared" ref="KB65:KB73" si="2535">IF(EJ65&gt;=1,EJ65*$J65,0)</f>
        <v>0</v>
      </c>
      <c r="KC65" s="188">
        <f t="shared" ref="KC65:KC73" si="2536">IF(EK65&gt;=1,EK65*$J65,0)</f>
        <v>0</v>
      </c>
      <c r="KD65" s="188">
        <f t="shared" ref="KD65:KD73" si="2537">IF(EL65&gt;=1,EL65*$J65,0)</f>
        <v>0</v>
      </c>
      <c r="KE65" s="188">
        <f t="shared" ref="KE65:KE73" si="2538">IF(EM65&gt;=1,EM65*$J65,0)</f>
        <v>0</v>
      </c>
      <c r="KF65" s="188">
        <f t="shared" ref="KF65:KF73" si="2539">IF(EN65&gt;=1,EN65*$J65,0)</f>
        <v>0</v>
      </c>
      <c r="KG65" s="188">
        <f t="shared" ref="KG65:KG73" si="2540">IF(EO65&gt;=1,EO65*$J65,0)</f>
        <v>0</v>
      </c>
      <c r="KH65" s="188">
        <f t="shared" ref="KH65:KH73" si="2541">IF(EP65&gt;=1,EP65*$J65,0)</f>
        <v>0</v>
      </c>
      <c r="KI65" s="188">
        <f t="shared" ref="KI65:KI73" si="2542">IF(EQ65&gt;=1,EQ65*$J65,0)</f>
        <v>0</v>
      </c>
      <c r="KJ65" s="188">
        <f t="shared" ref="KJ65:KJ73" si="2543">IF(ER65&gt;=1,ER65*$J65,0)</f>
        <v>0</v>
      </c>
      <c r="KK65" s="188">
        <f t="shared" ref="KK65:KK73" si="2544">IF(ES65&gt;=1,ES65*$J65,0)</f>
        <v>0</v>
      </c>
      <c r="KL65" s="188">
        <f t="shared" ref="KL65:KL73" si="2545">IF(ET65&gt;=1,ET65*$J65,0)</f>
        <v>0</v>
      </c>
      <c r="KM65" s="188">
        <f t="shared" ref="KM65:KM73" si="2546">IF(EU65&gt;=1,EU65*$J65,0)</f>
        <v>0</v>
      </c>
      <c r="KN65" s="188">
        <f t="shared" ref="KN65:KN73" si="2547">IF(EV65&gt;=1,EV65*$J65,0)</f>
        <v>0</v>
      </c>
      <c r="KO65" s="188">
        <f t="shared" ref="KO65:KO73" si="2548">IF(EW65&gt;=1,EW65*$J65,0)</f>
        <v>0</v>
      </c>
      <c r="KP65" s="188">
        <f t="shared" ref="KP65:KP73" si="2549">IF(EX65&gt;=1,EX65*$J65,0)</f>
        <v>0</v>
      </c>
      <c r="KQ65" s="188">
        <f t="shared" ref="KQ65:KQ73" si="2550">IF(EY65&gt;=1,EY65*$J65,0)</f>
        <v>0</v>
      </c>
      <c r="KR65" s="188">
        <f t="shared" ref="KR65:KR73" si="2551">IF(EZ65&gt;=1,EZ65*$J65,0)</f>
        <v>0</v>
      </c>
      <c r="KS65" s="188">
        <f t="shared" ref="KS65:KS73" si="2552">IF(FA65&gt;=1,FA65*$J65,0)</f>
        <v>0</v>
      </c>
      <c r="KT65" s="188">
        <f t="shared" ref="KT65:KT73" si="2553">IF(FB65&gt;=1,FB65*$J65,0)</f>
        <v>0</v>
      </c>
      <c r="KU65" s="188">
        <f t="shared" ref="KU65:KU73" si="2554">IF(FC65&gt;=1,FC65*$J65,0)</f>
        <v>0</v>
      </c>
    </row>
    <row r="66" spans="1:307" s="95" customFormat="1" ht="15.6" x14ac:dyDescent="0.3">
      <c r="A66" s="157" t="s">
        <v>90</v>
      </c>
      <c r="B66" s="112" t="s">
        <v>768</v>
      </c>
      <c r="C66" s="112" t="s">
        <v>770</v>
      </c>
      <c r="D66" s="113"/>
      <c r="E66" s="113" t="s">
        <v>118</v>
      </c>
      <c r="F66" s="113">
        <v>1</v>
      </c>
      <c r="G66" s="114">
        <v>65000</v>
      </c>
      <c r="H66" s="115"/>
      <c r="I66" s="116">
        <v>0.107</v>
      </c>
      <c r="J66" s="114">
        <v>85</v>
      </c>
      <c r="K66" s="117">
        <v>45063</v>
      </c>
      <c r="L66" s="118">
        <v>46022</v>
      </c>
      <c r="M66" s="119"/>
      <c r="N66" s="186">
        <f t="shared" si="1532"/>
        <v>0</v>
      </c>
      <c r="O66" s="186">
        <f t="shared" si="1532"/>
        <v>0</v>
      </c>
      <c r="P66" s="186">
        <f t="shared" si="1532"/>
        <v>0</v>
      </c>
      <c r="Q66" s="186">
        <f t="shared" si="1532"/>
        <v>0</v>
      </c>
      <c r="R66" s="186">
        <f t="shared" si="1532"/>
        <v>0</v>
      </c>
      <c r="S66" s="186">
        <f t="shared" si="1532"/>
        <v>0</v>
      </c>
      <c r="T66" s="186">
        <f t="shared" si="1532"/>
        <v>0</v>
      </c>
      <c r="U66" s="186">
        <f t="shared" si="1532"/>
        <v>0</v>
      </c>
      <c r="V66" s="186">
        <f t="shared" si="1532"/>
        <v>0</v>
      </c>
      <c r="W66" s="186">
        <f t="shared" si="1532"/>
        <v>0</v>
      </c>
      <c r="X66" s="186">
        <f t="shared" si="1533"/>
        <v>0</v>
      </c>
      <c r="Y66" s="186">
        <f t="shared" si="1533"/>
        <v>0</v>
      </c>
      <c r="Z66" s="186">
        <f t="shared" si="1533"/>
        <v>0</v>
      </c>
      <c r="AA66" s="186">
        <f t="shared" si="1533"/>
        <v>0</v>
      </c>
      <c r="AB66" s="186">
        <f t="shared" si="1533"/>
        <v>0</v>
      </c>
      <c r="AC66" s="186">
        <f t="shared" si="1533"/>
        <v>0</v>
      </c>
      <c r="AD66" s="186">
        <f t="shared" si="1533"/>
        <v>2957.0547945205476</v>
      </c>
      <c r="AE66" s="186">
        <f t="shared" si="1533"/>
        <v>5914.1095890410952</v>
      </c>
      <c r="AF66" s="186">
        <f t="shared" si="1533"/>
        <v>6111.2465753424658</v>
      </c>
      <c r="AG66" s="186">
        <f t="shared" si="1533"/>
        <v>6111.2465753424658</v>
      </c>
      <c r="AH66" s="186">
        <f t="shared" si="1534"/>
        <v>5914.1095890410952</v>
      </c>
      <c r="AI66" s="186">
        <f t="shared" si="1534"/>
        <v>6111.2465753424658</v>
      </c>
      <c r="AJ66" s="186">
        <f t="shared" si="1534"/>
        <v>5914.1095890410952</v>
      </c>
      <c r="AK66" s="186">
        <f t="shared" si="1534"/>
        <v>6111.2465753424658</v>
      </c>
      <c r="AL66" s="186">
        <f t="shared" si="1534"/>
        <v>6111.2465753424658</v>
      </c>
      <c r="AM66" s="186">
        <f t="shared" si="1534"/>
        <v>5716.9726027397264</v>
      </c>
      <c r="AN66" s="186">
        <f t="shared" si="1534"/>
        <v>6111.2465753424658</v>
      </c>
      <c r="AO66" s="186">
        <f t="shared" si="1534"/>
        <v>5914.1095890410952</v>
      </c>
      <c r="AP66" s="186">
        <f t="shared" si="1534"/>
        <v>6111.2465753424658</v>
      </c>
      <c r="AQ66" s="186">
        <f t="shared" si="1534"/>
        <v>5914.1095890410952</v>
      </c>
      <c r="AR66" s="186">
        <f t="shared" si="1535"/>
        <v>6111.2465753424658</v>
      </c>
      <c r="AS66" s="186">
        <f t="shared" si="1535"/>
        <v>6111.2465753424658</v>
      </c>
      <c r="AT66" s="186">
        <f t="shared" si="1535"/>
        <v>5914.1095890410952</v>
      </c>
      <c r="AU66" s="186">
        <f t="shared" si="1535"/>
        <v>6111.2465753424658</v>
      </c>
      <c r="AV66" s="186">
        <f t="shared" si="1535"/>
        <v>5914.1095890410952</v>
      </c>
      <c r="AW66" s="186">
        <f t="shared" si="1535"/>
        <v>6111.2465753424658</v>
      </c>
      <c r="AX66" s="186">
        <f t="shared" si="1535"/>
        <v>6111.2465753424658</v>
      </c>
      <c r="AY66" s="186">
        <f t="shared" si="1535"/>
        <v>5519.8356164383558</v>
      </c>
      <c r="AZ66" s="186">
        <f t="shared" si="1535"/>
        <v>6111.2465753424658</v>
      </c>
      <c r="BA66" s="186">
        <f t="shared" si="1535"/>
        <v>5914.1095890410952</v>
      </c>
      <c r="BB66" s="186">
        <f t="shared" si="1690"/>
        <v>6111.2465753424658</v>
      </c>
      <c r="BC66" s="186">
        <f t="shared" si="1690"/>
        <v>5914.1095890410952</v>
      </c>
      <c r="BD66" s="186">
        <f t="shared" si="1690"/>
        <v>6111.2465753424658</v>
      </c>
      <c r="BE66" s="186">
        <f t="shared" si="1690"/>
        <v>6111.2465753424658</v>
      </c>
      <c r="BF66" s="186">
        <f t="shared" si="1690"/>
        <v>5914.1095890410952</v>
      </c>
      <c r="BG66" s="186">
        <f t="shared" si="1690"/>
        <v>6111.2465753424658</v>
      </c>
      <c r="BH66" s="186">
        <f t="shared" si="1094"/>
        <v>5914.1095890410952</v>
      </c>
      <c r="BI66" s="186">
        <f t="shared" si="655"/>
        <v>6111.2465753424658</v>
      </c>
      <c r="BJ66" s="186">
        <f t="shared" si="1536"/>
        <v>0</v>
      </c>
      <c r="BK66" s="186">
        <f t="shared" si="1536"/>
        <v>0</v>
      </c>
      <c r="BL66" s="186">
        <f t="shared" si="1536"/>
        <v>0</v>
      </c>
      <c r="BM66" s="186">
        <f t="shared" si="1536"/>
        <v>0</v>
      </c>
      <c r="BN66" s="186">
        <f t="shared" si="1536"/>
        <v>0</v>
      </c>
      <c r="BO66" s="186">
        <f t="shared" si="1536"/>
        <v>0</v>
      </c>
      <c r="BP66" s="186">
        <f t="shared" si="1536"/>
        <v>0</v>
      </c>
      <c r="BQ66" s="186">
        <f t="shared" si="1536"/>
        <v>0</v>
      </c>
      <c r="BR66" s="186">
        <f t="shared" si="1536"/>
        <v>0</v>
      </c>
      <c r="BS66" s="186">
        <f t="shared" si="1536"/>
        <v>0</v>
      </c>
      <c r="BT66" s="186">
        <f t="shared" si="1537"/>
        <v>0</v>
      </c>
      <c r="BU66" s="186">
        <f t="shared" si="1537"/>
        <v>0</v>
      </c>
      <c r="BV66" s="186">
        <f t="shared" si="1537"/>
        <v>0</v>
      </c>
      <c r="BW66" s="186">
        <f t="shared" si="1537"/>
        <v>0</v>
      </c>
      <c r="BX66" s="186">
        <f t="shared" si="1537"/>
        <v>0</v>
      </c>
      <c r="BY66" s="186">
        <f t="shared" si="1537"/>
        <v>0</v>
      </c>
      <c r="BZ66" s="186">
        <f t="shared" si="1537"/>
        <v>0</v>
      </c>
      <c r="CA66" s="186">
        <f t="shared" si="1537"/>
        <v>0</v>
      </c>
      <c r="CB66" s="186">
        <f t="shared" si="1537"/>
        <v>0</v>
      </c>
      <c r="CC66" s="186">
        <f t="shared" si="1537"/>
        <v>0</v>
      </c>
      <c r="CD66" s="186">
        <f t="shared" si="1537"/>
        <v>0</v>
      </c>
      <c r="CE66" s="186">
        <f t="shared" si="1537"/>
        <v>0</v>
      </c>
      <c r="CF66" s="186">
        <f t="shared" si="1537"/>
        <v>0</v>
      </c>
      <c r="CG66" s="186">
        <f t="shared" si="1537"/>
        <v>0</v>
      </c>
      <c r="CH66" s="186"/>
      <c r="CJ66" s="186">
        <f t="shared" si="2339"/>
        <v>0</v>
      </c>
      <c r="CK66" s="186">
        <f t="shared" si="2340"/>
        <v>0</v>
      </c>
      <c r="CL66" s="186">
        <f t="shared" si="2341"/>
        <v>0</v>
      </c>
      <c r="CM66" s="186">
        <f t="shared" si="2342"/>
        <v>0</v>
      </c>
      <c r="CN66" s="186">
        <f t="shared" si="2343"/>
        <v>0</v>
      </c>
      <c r="CO66" s="186">
        <f t="shared" si="2344"/>
        <v>0</v>
      </c>
      <c r="CP66" s="186">
        <f t="shared" si="2345"/>
        <v>0</v>
      </c>
      <c r="CQ66" s="186">
        <f t="shared" si="2346"/>
        <v>0</v>
      </c>
      <c r="CR66" s="186">
        <f t="shared" si="2347"/>
        <v>0</v>
      </c>
      <c r="CS66" s="186">
        <f t="shared" si="2348"/>
        <v>0</v>
      </c>
      <c r="CT66" s="186">
        <f t="shared" si="2349"/>
        <v>0</v>
      </c>
      <c r="CU66" s="186">
        <f t="shared" si="2350"/>
        <v>0</v>
      </c>
      <c r="CV66" s="186">
        <f t="shared" si="2351"/>
        <v>0</v>
      </c>
      <c r="CW66" s="186">
        <f t="shared" si="2352"/>
        <v>0</v>
      </c>
      <c r="CX66" s="186">
        <f t="shared" si="2353"/>
        <v>0</v>
      </c>
      <c r="CY66" s="186">
        <f t="shared" si="2354"/>
        <v>0</v>
      </c>
      <c r="CZ66" s="186">
        <f t="shared" si="2355"/>
        <v>1</v>
      </c>
      <c r="DA66" s="186">
        <f t="shared" si="2356"/>
        <v>1</v>
      </c>
      <c r="DB66" s="186">
        <f t="shared" si="2357"/>
        <v>1</v>
      </c>
      <c r="DC66" s="186">
        <f t="shared" si="2358"/>
        <v>1</v>
      </c>
      <c r="DD66" s="186">
        <f t="shared" si="2359"/>
        <v>1</v>
      </c>
      <c r="DE66" s="186">
        <f t="shared" si="2360"/>
        <v>1</v>
      </c>
      <c r="DF66" s="186">
        <f t="shared" si="2361"/>
        <v>1</v>
      </c>
      <c r="DG66" s="186">
        <f t="shared" si="2362"/>
        <v>1</v>
      </c>
      <c r="DH66" s="186">
        <f t="shared" si="2363"/>
        <v>1</v>
      </c>
      <c r="DI66" s="186">
        <f t="shared" si="2364"/>
        <v>1</v>
      </c>
      <c r="DJ66" s="186">
        <f t="shared" si="2365"/>
        <v>1</v>
      </c>
      <c r="DK66" s="186">
        <f t="shared" si="2366"/>
        <v>1</v>
      </c>
      <c r="DL66" s="186">
        <f t="shared" si="2367"/>
        <v>1</v>
      </c>
      <c r="DM66" s="186">
        <f t="shared" si="2368"/>
        <v>1</v>
      </c>
      <c r="DN66" s="186">
        <f t="shared" si="2369"/>
        <v>1</v>
      </c>
      <c r="DO66" s="186">
        <f t="shared" si="2370"/>
        <v>1</v>
      </c>
      <c r="DP66" s="186">
        <f t="shared" si="2371"/>
        <v>1</v>
      </c>
      <c r="DQ66" s="186">
        <f t="shared" si="2372"/>
        <v>1</v>
      </c>
      <c r="DR66" s="186">
        <f t="shared" si="2373"/>
        <v>1</v>
      </c>
      <c r="DS66" s="186">
        <f t="shared" si="2374"/>
        <v>1</v>
      </c>
      <c r="DT66" s="186">
        <f t="shared" si="2375"/>
        <v>1</v>
      </c>
      <c r="DU66" s="186">
        <f t="shared" si="2376"/>
        <v>1</v>
      </c>
      <c r="DV66" s="186">
        <f t="shared" si="2377"/>
        <v>1</v>
      </c>
      <c r="DW66" s="186">
        <f t="shared" si="2378"/>
        <v>1</v>
      </c>
      <c r="DX66" s="186">
        <f t="shared" si="2379"/>
        <v>1</v>
      </c>
      <c r="DY66" s="186">
        <f t="shared" si="2380"/>
        <v>1</v>
      </c>
      <c r="DZ66" s="186">
        <f t="shared" si="2381"/>
        <v>1</v>
      </c>
      <c r="EA66" s="186">
        <f t="shared" si="2382"/>
        <v>1</v>
      </c>
      <c r="EB66" s="186">
        <f t="shared" si="2383"/>
        <v>1</v>
      </c>
      <c r="EC66" s="186">
        <f t="shared" si="2384"/>
        <v>1</v>
      </c>
      <c r="ED66" s="186">
        <f t="shared" si="2385"/>
        <v>1</v>
      </c>
      <c r="EE66" s="186">
        <f t="shared" si="2386"/>
        <v>1</v>
      </c>
      <c r="EF66" s="186">
        <f t="shared" si="2387"/>
        <v>0</v>
      </c>
      <c r="EG66" s="186">
        <f t="shared" si="2388"/>
        <v>0</v>
      </c>
      <c r="EH66" s="186">
        <f t="shared" si="2389"/>
        <v>0</v>
      </c>
      <c r="EI66" s="186">
        <f t="shared" si="2390"/>
        <v>0</v>
      </c>
      <c r="EJ66" s="186">
        <f t="shared" si="2391"/>
        <v>0</v>
      </c>
      <c r="EK66" s="186">
        <f t="shared" si="2392"/>
        <v>0</v>
      </c>
      <c r="EL66" s="186">
        <f t="shared" si="2393"/>
        <v>0</v>
      </c>
      <c r="EM66" s="186">
        <f t="shared" si="2394"/>
        <v>0</v>
      </c>
      <c r="EN66" s="186">
        <f t="shared" si="2395"/>
        <v>0</v>
      </c>
      <c r="EO66" s="186">
        <f t="shared" si="2396"/>
        <v>0</v>
      </c>
      <c r="EP66" s="186">
        <f t="shared" si="2397"/>
        <v>0</v>
      </c>
      <c r="EQ66" s="186">
        <f t="shared" si="2398"/>
        <v>0</v>
      </c>
      <c r="ER66" s="186">
        <f t="shared" si="2399"/>
        <v>0</v>
      </c>
      <c r="ES66" s="186">
        <f t="shared" si="2400"/>
        <v>0</v>
      </c>
      <c r="ET66" s="186">
        <f t="shared" si="2401"/>
        <v>0</v>
      </c>
      <c r="EU66" s="186">
        <f t="shared" si="2402"/>
        <v>0</v>
      </c>
      <c r="EV66" s="186">
        <f t="shared" si="2403"/>
        <v>0</v>
      </c>
      <c r="EW66" s="186">
        <f t="shared" si="2404"/>
        <v>0</v>
      </c>
      <c r="EX66" s="186">
        <f t="shared" si="2405"/>
        <v>0</v>
      </c>
      <c r="EY66" s="186">
        <f t="shared" si="2406"/>
        <v>0</v>
      </c>
      <c r="EZ66" s="186">
        <f t="shared" si="2407"/>
        <v>0</v>
      </c>
      <c r="FA66" s="186">
        <f t="shared" si="2408"/>
        <v>0</v>
      </c>
      <c r="FB66" s="186">
        <f t="shared" si="2409"/>
        <v>0</v>
      </c>
      <c r="FC66" s="186">
        <f t="shared" si="2410"/>
        <v>0</v>
      </c>
      <c r="FE66" s="187">
        <f t="shared" si="2411"/>
        <v>0</v>
      </c>
      <c r="FF66" s="187">
        <f t="shared" si="2412"/>
        <v>0</v>
      </c>
      <c r="FG66" s="187">
        <f t="shared" si="2413"/>
        <v>0</v>
      </c>
      <c r="FH66" s="187">
        <f t="shared" si="2414"/>
        <v>0</v>
      </c>
      <c r="FI66" s="187">
        <f t="shared" si="2415"/>
        <v>0</v>
      </c>
      <c r="FJ66" s="187">
        <f t="shared" si="2416"/>
        <v>0</v>
      </c>
      <c r="FK66" s="187">
        <f t="shared" si="2417"/>
        <v>0</v>
      </c>
      <c r="FL66" s="187">
        <f t="shared" si="2418"/>
        <v>0</v>
      </c>
      <c r="FM66" s="187">
        <f t="shared" si="2419"/>
        <v>0</v>
      </c>
      <c r="FN66" s="187">
        <f t="shared" si="2420"/>
        <v>0</v>
      </c>
      <c r="FO66" s="187">
        <f t="shared" si="2421"/>
        <v>0</v>
      </c>
      <c r="FP66" s="187">
        <f t="shared" si="2422"/>
        <v>0</v>
      </c>
      <c r="FQ66" s="187">
        <f t="shared" si="2423"/>
        <v>0</v>
      </c>
      <c r="FR66" s="187">
        <f t="shared" si="2424"/>
        <v>0</v>
      </c>
      <c r="FS66" s="187">
        <f t="shared" si="2425"/>
        <v>0</v>
      </c>
      <c r="FT66" s="187">
        <f t="shared" si="2426"/>
        <v>0</v>
      </c>
      <c r="FU66" s="187">
        <f t="shared" si="2427"/>
        <v>0.48387096774193544</v>
      </c>
      <c r="FV66" s="187">
        <f t="shared" si="2428"/>
        <v>1</v>
      </c>
      <c r="FW66" s="187">
        <f t="shared" si="2429"/>
        <v>1</v>
      </c>
      <c r="FX66" s="187">
        <f t="shared" si="2430"/>
        <v>1</v>
      </c>
      <c r="FY66" s="187">
        <f t="shared" si="2431"/>
        <v>1</v>
      </c>
      <c r="FZ66" s="187">
        <f t="shared" si="2432"/>
        <v>1</v>
      </c>
      <c r="GA66" s="187">
        <f t="shared" si="2433"/>
        <v>1</v>
      </c>
      <c r="GB66" s="187">
        <f t="shared" si="2434"/>
        <v>1</v>
      </c>
      <c r="GC66" s="187">
        <f t="shared" si="2435"/>
        <v>1</v>
      </c>
      <c r="GD66" s="187">
        <f t="shared" si="2436"/>
        <v>1.0000000000000002</v>
      </c>
      <c r="GE66" s="187">
        <f t="shared" si="2437"/>
        <v>1</v>
      </c>
      <c r="GF66" s="187">
        <f t="shared" si="2438"/>
        <v>1</v>
      </c>
      <c r="GG66" s="187">
        <f t="shared" si="2439"/>
        <v>1</v>
      </c>
      <c r="GH66" s="187">
        <f t="shared" si="2440"/>
        <v>1</v>
      </c>
      <c r="GI66" s="187">
        <f t="shared" si="2441"/>
        <v>1</v>
      </c>
      <c r="GJ66" s="187">
        <f t="shared" si="2442"/>
        <v>1</v>
      </c>
      <c r="GK66" s="187">
        <f t="shared" si="2443"/>
        <v>1</v>
      </c>
      <c r="GL66" s="187">
        <f t="shared" si="2444"/>
        <v>1</v>
      </c>
      <c r="GM66" s="187">
        <f t="shared" si="2445"/>
        <v>1</v>
      </c>
      <c r="GN66" s="187">
        <f t="shared" si="2446"/>
        <v>1</v>
      </c>
      <c r="GO66" s="187">
        <f t="shared" si="2447"/>
        <v>1</v>
      </c>
      <c r="GP66" s="187">
        <f t="shared" si="2448"/>
        <v>1</v>
      </c>
      <c r="GQ66" s="187">
        <f t="shared" si="2449"/>
        <v>1</v>
      </c>
      <c r="GR66" s="187">
        <f t="shared" si="2450"/>
        <v>1</v>
      </c>
      <c r="GS66" s="187">
        <f t="shared" si="2451"/>
        <v>1</v>
      </c>
      <c r="GT66" s="187">
        <f t="shared" si="2452"/>
        <v>1</v>
      </c>
      <c r="GU66" s="187">
        <f t="shared" si="2453"/>
        <v>1</v>
      </c>
      <c r="GV66" s="187">
        <f t="shared" si="2454"/>
        <v>1</v>
      </c>
      <c r="GW66" s="187">
        <f t="shared" si="2455"/>
        <v>1</v>
      </c>
      <c r="GX66" s="187">
        <f t="shared" si="2456"/>
        <v>1</v>
      </c>
      <c r="GY66" s="187">
        <f t="shared" si="2457"/>
        <v>1</v>
      </c>
      <c r="GZ66" s="187">
        <f t="shared" si="2458"/>
        <v>1</v>
      </c>
      <c r="HA66" s="187">
        <f t="shared" si="2459"/>
        <v>0</v>
      </c>
      <c r="HB66" s="187">
        <f t="shared" si="2460"/>
        <v>0</v>
      </c>
      <c r="HC66" s="187">
        <f t="shared" si="2461"/>
        <v>0</v>
      </c>
      <c r="HD66" s="187">
        <f t="shared" si="2462"/>
        <v>0</v>
      </c>
      <c r="HE66" s="187">
        <f t="shared" si="2463"/>
        <v>0</v>
      </c>
      <c r="HF66" s="187">
        <f t="shared" si="2464"/>
        <v>0</v>
      </c>
      <c r="HG66" s="187">
        <f t="shared" si="2465"/>
        <v>0</v>
      </c>
      <c r="HH66" s="187">
        <f t="shared" si="2466"/>
        <v>0</v>
      </c>
      <c r="HI66" s="187">
        <f t="shared" si="2467"/>
        <v>0</v>
      </c>
      <c r="HJ66" s="187">
        <f t="shared" si="2468"/>
        <v>0</v>
      </c>
      <c r="HK66" s="187">
        <f t="shared" si="2469"/>
        <v>0</v>
      </c>
      <c r="HL66" s="187">
        <f t="shared" si="2470"/>
        <v>0</v>
      </c>
      <c r="HM66" s="187">
        <f t="shared" si="2471"/>
        <v>0</v>
      </c>
      <c r="HN66" s="187">
        <f t="shared" si="2472"/>
        <v>0</v>
      </c>
      <c r="HO66" s="187">
        <f t="shared" si="2473"/>
        <v>0</v>
      </c>
      <c r="HP66" s="187">
        <f t="shared" si="2474"/>
        <v>0</v>
      </c>
      <c r="HQ66" s="187">
        <f t="shared" si="2475"/>
        <v>0</v>
      </c>
      <c r="HR66" s="187">
        <f t="shared" si="2476"/>
        <v>0</v>
      </c>
      <c r="HS66" s="187">
        <f t="shared" si="2477"/>
        <v>0</v>
      </c>
      <c r="HT66" s="187">
        <f t="shared" si="2478"/>
        <v>0</v>
      </c>
      <c r="HU66" s="187">
        <f t="shared" si="2479"/>
        <v>0</v>
      </c>
      <c r="HV66" s="187">
        <f t="shared" si="2480"/>
        <v>0</v>
      </c>
      <c r="HW66" s="187">
        <f t="shared" si="2481"/>
        <v>0</v>
      </c>
      <c r="HX66" s="187">
        <f t="shared" si="2482"/>
        <v>0</v>
      </c>
      <c r="HY66" s="187"/>
      <c r="IB66" s="188">
        <f t="shared" si="2483"/>
        <v>0</v>
      </c>
      <c r="IC66" s="188">
        <f t="shared" si="2484"/>
        <v>0</v>
      </c>
      <c r="ID66" s="188">
        <f t="shared" si="2485"/>
        <v>0</v>
      </c>
      <c r="IE66" s="188">
        <f t="shared" si="2486"/>
        <v>0</v>
      </c>
      <c r="IF66" s="188">
        <f t="shared" si="2487"/>
        <v>0</v>
      </c>
      <c r="IG66" s="188">
        <f t="shared" si="2488"/>
        <v>0</v>
      </c>
      <c r="IH66" s="188">
        <f t="shared" si="2489"/>
        <v>0</v>
      </c>
      <c r="II66" s="188">
        <f t="shared" si="2490"/>
        <v>0</v>
      </c>
      <c r="IJ66" s="188">
        <f t="shared" si="2491"/>
        <v>0</v>
      </c>
      <c r="IK66" s="188">
        <f t="shared" si="2492"/>
        <v>0</v>
      </c>
      <c r="IL66" s="188">
        <f t="shared" si="2493"/>
        <v>0</v>
      </c>
      <c r="IM66" s="188">
        <f t="shared" si="2494"/>
        <v>0</v>
      </c>
      <c r="IN66" s="188">
        <f t="shared" si="2495"/>
        <v>0</v>
      </c>
      <c r="IO66" s="188">
        <f t="shared" si="2496"/>
        <v>0</v>
      </c>
      <c r="IP66" s="188">
        <f t="shared" si="2497"/>
        <v>0</v>
      </c>
      <c r="IQ66" s="188">
        <f t="shared" si="2498"/>
        <v>0</v>
      </c>
      <c r="IR66" s="188">
        <f t="shared" si="2499"/>
        <v>85</v>
      </c>
      <c r="IS66" s="188">
        <f t="shared" si="2500"/>
        <v>85</v>
      </c>
      <c r="IT66" s="188">
        <f t="shared" si="2501"/>
        <v>85</v>
      </c>
      <c r="IU66" s="188">
        <f t="shared" si="2502"/>
        <v>85</v>
      </c>
      <c r="IV66" s="188">
        <f t="shared" si="2503"/>
        <v>85</v>
      </c>
      <c r="IW66" s="188">
        <f t="shared" si="2504"/>
        <v>85</v>
      </c>
      <c r="IX66" s="188">
        <f t="shared" si="2505"/>
        <v>85</v>
      </c>
      <c r="IY66" s="188">
        <f t="shared" si="2506"/>
        <v>85</v>
      </c>
      <c r="IZ66" s="188">
        <f t="shared" si="2507"/>
        <v>85</v>
      </c>
      <c r="JA66" s="188">
        <f t="shared" si="2508"/>
        <v>85</v>
      </c>
      <c r="JB66" s="188">
        <f t="shared" si="2509"/>
        <v>85</v>
      </c>
      <c r="JC66" s="188">
        <f t="shared" si="2510"/>
        <v>85</v>
      </c>
      <c r="JD66" s="188">
        <f t="shared" si="2511"/>
        <v>85</v>
      </c>
      <c r="JE66" s="188">
        <f t="shared" si="2512"/>
        <v>85</v>
      </c>
      <c r="JF66" s="188">
        <f t="shared" si="2513"/>
        <v>85</v>
      </c>
      <c r="JG66" s="188">
        <f t="shared" si="2514"/>
        <v>85</v>
      </c>
      <c r="JH66" s="188">
        <f t="shared" si="2515"/>
        <v>85</v>
      </c>
      <c r="JI66" s="188">
        <f t="shared" si="2516"/>
        <v>85</v>
      </c>
      <c r="JJ66" s="188">
        <f t="shared" si="2517"/>
        <v>85</v>
      </c>
      <c r="JK66" s="188">
        <f t="shared" si="2518"/>
        <v>85</v>
      </c>
      <c r="JL66" s="188">
        <f t="shared" si="2519"/>
        <v>85</v>
      </c>
      <c r="JM66" s="188">
        <f t="shared" si="2520"/>
        <v>85</v>
      </c>
      <c r="JN66" s="188">
        <f t="shared" si="2521"/>
        <v>85</v>
      </c>
      <c r="JO66" s="188">
        <f t="shared" si="2522"/>
        <v>85</v>
      </c>
      <c r="JP66" s="188">
        <f t="shared" si="2523"/>
        <v>85</v>
      </c>
      <c r="JQ66" s="188">
        <f t="shared" si="2524"/>
        <v>85</v>
      </c>
      <c r="JR66" s="188">
        <f t="shared" si="2525"/>
        <v>85</v>
      </c>
      <c r="JS66" s="188">
        <f t="shared" si="2526"/>
        <v>85</v>
      </c>
      <c r="JT66" s="188">
        <f t="shared" si="2527"/>
        <v>85</v>
      </c>
      <c r="JU66" s="188">
        <f t="shared" si="2528"/>
        <v>85</v>
      </c>
      <c r="JV66" s="188">
        <f t="shared" si="2529"/>
        <v>85</v>
      </c>
      <c r="JW66" s="188">
        <f t="shared" si="2530"/>
        <v>85</v>
      </c>
      <c r="JX66" s="188">
        <f t="shared" si="2531"/>
        <v>0</v>
      </c>
      <c r="JY66" s="188">
        <f t="shared" si="2532"/>
        <v>0</v>
      </c>
      <c r="JZ66" s="188">
        <f t="shared" si="2533"/>
        <v>0</v>
      </c>
      <c r="KA66" s="188">
        <f t="shared" si="2534"/>
        <v>0</v>
      </c>
      <c r="KB66" s="188">
        <f t="shared" si="2535"/>
        <v>0</v>
      </c>
      <c r="KC66" s="188">
        <f t="shared" si="2536"/>
        <v>0</v>
      </c>
      <c r="KD66" s="188">
        <f t="shared" si="2537"/>
        <v>0</v>
      </c>
      <c r="KE66" s="188">
        <f t="shared" si="2538"/>
        <v>0</v>
      </c>
      <c r="KF66" s="188">
        <f t="shared" si="2539"/>
        <v>0</v>
      </c>
      <c r="KG66" s="188">
        <f t="shared" si="2540"/>
        <v>0</v>
      </c>
      <c r="KH66" s="188">
        <f t="shared" si="2541"/>
        <v>0</v>
      </c>
      <c r="KI66" s="188">
        <f t="shared" si="2542"/>
        <v>0</v>
      </c>
      <c r="KJ66" s="188">
        <f t="shared" si="2543"/>
        <v>0</v>
      </c>
      <c r="KK66" s="188">
        <f t="shared" si="2544"/>
        <v>0</v>
      </c>
      <c r="KL66" s="188">
        <f t="shared" si="2545"/>
        <v>0</v>
      </c>
      <c r="KM66" s="188">
        <f t="shared" si="2546"/>
        <v>0</v>
      </c>
      <c r="KN66" s="188">
        <f t="shared" si="2547"/>
        <v>0</v>
      </c>
      <c r="KO66" s="188">
        <f t="shared" si="2548"/>
        <v>0</v>
      </c>
      <c r="KP66" s="188">
        <f t="shared" si="2549"/>
        <v>0</v>
      </c>
      <c r="KQ66" s="188">
        <f t="shared" si="2550"/>
        <v>0</v>
      </c>
      <c r="KR66" s="188">
        <f t="shared" si="2551"/>
        <v>0</v>
      </c>
      <c r="KS66" s="188">
        <f t="shared" si="2552"/>
        <v>0</v>
      </c>
      <c r="KT66" s="188">
        <f t="shared" si="2553"/>
        <v>0</v>
      </c>
      <c r="KU66" s="188">
        <f t="shared" si="2554"/>
        <v>0</v>
      </c>
    </row>
    <row r="67" spans="1:307" s="95" customFormat="1" ht="15.6" x14ac:dyDescent="0.3">
      <c r="A67" s="157" t="s">
        <v>87</v>
      </c>
      <c r="B67" s="112" t="s">
        <v>783</v>
      </c>
      <c r="C67" s="112" t="s">
        <v>792</v>
      </c>
      <c r="D67" s="113"/>
      <c r="E67" s="113" t="s">
        <v>118</v>
      </c>
      <c r="F67" s="113">
        <v>1</v>
      </c>
      <c r="G67" s="114">
        <v>56100</v>
      </c>
      <c r="H67" s="115"/>
      <c r="I67" s="116">
        <v>0.107</v>
      </c>
      <c r="J67" s="114">
        <v>85</v>
      </c>
      <c r="K67" s="117">
        <v>44319</v>
      </c>
      <c r="L67" s="118">
        <v>46022</v>
      </c>
      <c r="M67" s="119"/>
      <c r="N67" s="186">
        <f t="shared" si="1532"/>
        <v>5274.4758904109585</v>
      </c>
      <c r="O67" s="186">
        <f t="shared" si="1532"/>
        <v>4764.0427397260273</v>
      </c>
      <c r="P67" s="186">
        <f t="shared" si="1532"/>
        <v>5274.4758904109585</v>
      </c>
      <c r="Q67" s="186">
        <f t="shared" si="1532"/>
        <v>5104.3315068493148</v>
      </c>
      <c r="R67" s="186">
        <f t="shared" si="1532"/>
        <v>5274.4758904109585</v>
      </c>
      <c r="S67" s="186">
        <f t="shared" si="1532"/>
        <v>5104.3315068493148</v>
      </c>
      <c r="T67" s="186">
        <f t="shared" si="1532"/>
        <v>5274.4758904109585</v>
      </c>
      <c r="U67" s="186">
        <f t="shared" si="1532"/>
        <v>5274.4758904109585</v>
      </c>
      <c r="V67" s="186">
        <f t="shared" si="1532"/>
        <v>5104.3315068493148</v>
      </c>
      <c r="W67" s="186">
        <f t="shared" si="1532"/>
        <v>5274.4758904109585</v>
      </c>
      <c r="X67" s="186">
        <f t="shared" si="1533"/>
        <v>5104.3315068493148</v>
      </c>
      <c r="Y67" s="186">
        <f t="shared" si="1533"/>
        <v>5274.4758904109585</v>
      </c>
      <c r="Z67" s="186">
        <f t="shared" si="1533"/>
        <v>5274.4758904109585</v>
      </c>
      <c r="AA67" s="186">
        <f t="shared" si="1533"/>
        <v>4764.0427397260273</v>
      </c>
      <c r="AB67" s="186">
        <f t="shared" si="1533"/>
        <v>5274.4758904109585</v>
      </c>
      <c r="AC67" s="186">
        <f t="shared" si="1533"/>
        <v>5104.3315068493148</v>
      </c>
      <c r="AD67" s="186">
        <f t="shared" si="1533"/>
        <v>5274.4758904109585</v>
      </c>
      <c r="AE67" s="186">
        <f t="shared" si="1533"/>
        <v>5104.3315068493148</v>
      </c>
      <c r="AF67" s="186">
        <f t="shared" si="1533"/>
        <v>5274.4758904109585</v>
      </c>
      <c r="AG67" s="186">
        <f t="shared" si="1533"/>
        <v>5274.4758904109585</v>
      </c>
      <c r="AH67" s="186">
        <f t="shared" si="1534"/>
        <v>5104.3315068493148</v>
      </c>
      <c r="AI67" s="186">
        <f t="shared" si="1534"/>
        <v>5274.4758904109585</v>
      </c>
      <c r="AJ67" s="186">
        <f t="shared" si="1534"/>
        <v>5104.3315068493148</v>
      </c>
      <c r="AK67" s="186">
        <f t="shared" si="1534"/>
        <v>5274.4758904109585</v>
      </c>
      <c r="AL67" s="186">
        <f t="shared" si="1534"/>
        <v>5274.4758904109585</v>
      </c>
      <c r="AM67" s="186">
        <f t="shared" si="1534"/>
        <v>4934.187123287672</v>
      </c>
      <c r="AN67" s="186">
        <f t="shared" si="1534"/>
        <v>5274.4758904109585</v>
      </c>
      <c r="AO67" s="186">
        <f t="shared" si="1534"/>
        <v>5104.3315068493148</v>
      </c>
      <c r="AP67" s="186">
        <f t="shared" si="1534"/>
        <v>5274.4758904109585</v>
      </c>
      <c r="AQ67" s="186">
        <f t="shared" si="1534"/>
        <v>5104.3315068493148</v>
      </c>
      <c r="AR67" s="186">
        <f t="shared" si="1535"/>
        <v>5274.4758904109585</v>
      </c>
      <c r="AS67" s="186">
        <f t="shared" si="1535"/>
        <v>5274.4758904109585</v>
      </c>
      <c r="AT67" s="186">
        <f t="shared" si="1535"/>
        <v>5104.3315068493148</v>
      </c>
      <c r="AU67" s="186">
        <f t="shared" si="1535"/>
        <v>5274.4758904109585</v>
      </c>
      <c r="AV67" s="186">
        <f t="shared" si="1535"/>
        <v>5104.3315068493148</v>
      </c>
      <c r="AW67" s="186">
        <f t="shared" si="1535"/>
        <v>5274.4758904109585</v>
      </c>
      <c r="AX67" s="186">
        <f t="shared" si="1535"/>
        <v>5274.4758904109585</v>
      </c>
      <c r="AY67" s="186">
        <f t="shared" si="1535"/>
        <v>4764.0427397260273</v>
      </c>
      <c r="AZ67" s="186">
        <f t="shared" si="1535"/>
        <v>5274.4758904109585</v>
      </c>
      <c r="BA67" s="186">
        <f t="shared" si="1535"/>
        <v>5104.3315068493148</v>
      </c>
      <c r="BB67" s="186">
        <f t="shared" si="1690"/>
        <v>5274.4758904109585</v>
      </c>
      <c r="BC67" s="186">
        <f t="shared" si="1690"/>
        <v>5104.3315068493148</v>
      </c>
      <c r="BD67" s="186">
        <f t="shared" si="1690"/>
        <v>5274.4758904109585</v>
      </c>
      <c r="BE67" s="186">
        <f t="shared" si="1690"/>
        <v>5274.4758904109585</v>
      </c>
      <c r="BF67" s="186">
        <f t="shared" si="1690"/>
        <v>5104.3315068493148</v>
      </c>
      <c r="BG67" s="186">
        <f t="shared" si="1690"/>
        <v>5274.4758904109585</v>
      </c>
      <c r="BH67" s="186">
        <f t="shared" si="1094"/>
        <v>5104.3315068493148</v>
      </c>
      <c r="BI67" s="186">
        <f t="shared" si="655"/>
        <v>5274.4758904109585</v>
      </c>
      <c r="BJ67" s="186">
        <f t="shared" si="1536"/>
        <v>0</v>
      </c>
      <c r="BK67" s="186">
        <f t="shared" si="1536"/>
        <v>0</v>
      </c>
      <c r="BL67" s="186">
        <f t="shared" si="1536"/>
        <v>0</v>
      </c>
      <c r="BM67" s="186">
        <f t="shared" si="1536"/>
        <v>0</v>
      </c>
      <c r="BN67" s="186">
        <f t="shared" si="1536"/>
        <v>0</v>
      </c>
      <c r="BO67" s="186">
        <f t="shared" si="1536"/>
        <v>0</v>
      </c>
      <c r="BP67" s="186">
        <f t="shared" si="1536"/>
        <v>0</v>
      </c>
      <c r="BQ67" s="186">
        <f t="shared" si="1536"/>
        <v>0</v>
      </c>
      <c r="BR67" s="186">
        <f t="shared" si="1536"/>
        <v>0</v>
      </c>
      <c r="BS67" s="186">
        <f t="shared" si="1536"/>
        <v>0</v>
      </c>
      <c r="BT67" s="186">
        <f t="shared" si="1537"/>
        <v>0</v>
      </c>
      <c r="BU67" s="186">
        <f t="shared" si="1537"/>
        <v>0</v>
      </c>
      <c r="BV67" s="186">
        <f t="shared" si="1537"/>
        <v>0</v>
      </c>
      <c r="BW67" s="186">
        <f t="shared" si="1537"/>
        <v>0</v>
      </c>
      <c r="BX67" s="186">
        <f t="shared" si="1537"/>
        <v>0</v>
      </c>
      <c r="BY67" s="186">
        <f t="shared" si="1537"/>
        <v>0</v>
      </c>
      <c r="BZ67" s="186">
        <f t="shared" si="1537"/>
        <v>0</v>
      </c>
      <c r="CA67" s="186">
        <f t="shared" si="1537"/>
        <v>0</v>
      </c>
      <c r="CB67" s="186">
        <f t="shared" si="1537"/>
        <v>0</v>
      </c>
      <c r="CC67" s="186">
        <f t="shared" si="1537"/>
        <v>0</v>
      </c>
      <c r="CD67" s="186">
        <f t="shared" si="1537"/>
        <v>0</v>
      </c>
      <c r="CE67" s="186">
        <f t="shared" si="1537"/>
        <v>0</v>
      </c>
      <c r="CF67" s="186">
        <f t="shared" si="1537"/>
        <v>0</v>
      </c>
      <c r="CG67" s="186">
        <f t="shared" si="1537"/>
        <v>0</v>
      </c>
      <c r="CH67" s="186"/>
      <c r="CJ67" s="186">
        <f t="shared" si="2339"/>
        <v>1</v>
      </c>
      <c r="CK67" s="186">
        <f t="shared" si="2340"/>
        <v>1</v>
      </c>
      <c r="CL67" s="186">
        <f t="shared" si="2341"/>
        <v>1</v>
      </c>
      <c r="CM67" s="186">
        <f t="shared" si="2342"/>
        <v>1</v>
      </c>
      <c r="CN67" s="186">
        <f t="shared" si="2343"/>
        <v>1</v>
      </c>
      <c r="CO67" s="186">
        <f t="shared" si="2344"/>
        <v>1</v>
      </c>
      <c r="CP67" s="186">
        <f t="shared" si="2345"/>
        <v>1</v>
      </c>
      <c r="CQ67" s="186">
        <f t="shared" si="2346"/>
        <v>1</v>
      </c>
      <c r="CR67" s="186">
        <f t="shared" si="2347"/>
        <v>1</v>
      </c>
      <c r="CS67" s="186">
        <f t="shared" si="2348"/>
        <v>1</v>
      </c>
      <c r="CT67" s="186">
        <f t="shared" si="2349"/>
        <v>1</v>
      </c>
      <c r="CU67" s="186">
        <f t="shared" si="2350"/>
        <v>1</v>
      </c>
      <c r="CV67" s="186">
        <f t="shared" si="2351"/>
        <v>1</v>
      </c>
      <c r="CW67" s="186">
        <f t="shared" si="2352"/>
        <v>1</v>
      </c>
      <c r="CX67" s="186">
        <f t="shared" si="2353"/>
        <v>1</v>
      </c>
      <c r="CY67" s="186">
        <f t="shared" si="2354"/>
        <v>1</v>
      </c>
      <c r="CZ67" s="186">
        <f t="shared" si="2355"/>
        <v>1</v>
      </c>
      <c r="DA67" s="186">
        <f t="shared" si="2356"/>
        <v>1</v>
      </c>
      <c r="DB67" s="186">
        <f t="shared" si="2357"/>
        <v>1</v>
      </c>
      <c r="DC67" s="186">
        <f t="shared" si="2358"/>
        <v>1</v>
      </c>
      <c r="DD67" s="186">
        <f t="shared" si="2359"/>
        <v>1</v>
      </c>
      <c r="DE67" s="186">
        <f t="shared" si="2360"/>
        <v>1</v>
      </c>
      <c r="DF67" s="186">
        <f t="shared" si="2361"/>
        <v>1</v>
      </c>
      <c r="DG67" s="186">
        <f t="shared" si="2362"/>
        <v>1</v>
      </c>
      <c r="DH67" s="186">
        <f t="shared" si="2363"/>
        <v>1</v>
      </c>
      <c r="DI67" s="186">
        <f t="shared" si="2364"/>
        <v>1</v>
      </c>
      <c r="DJ67" s="186">
        <f t="shared" si="2365"/>
        <v>1</v>
      </c>
      <c r="DK67" s="186">
        <f t="shared" si="2366"/>
        <v>1</v>
      </c>
      <c r="DL67" s="186">
        <f t="shared" si="2367"/>
        <v>1</v>
      </c>
      <c r="DM67" s="186">
        <f t="shared" si="2368"/>
        <v>1</v>
      </c>
      <c r="DN67" s="186">
        <f t="shared" si="2369"/>
        <v>1</v>
      </c>
      <c r="DO67" s="186">
        <f t="shared" si="2370"/>
        <v>1</v>
      </c>
      <c r="DP67" s="186">
        <f t="shared" si="2371"/>
        <v>1</v>
      </c>
      <c r="DQ67" s="186">
        <f t="shared" si="2372"/>
        <v>1</v>
      </c>
      <c r="DR67" s="186">
        <f t="shared" si="2373"/>
        <v>1</v>
      </c>
      <c r="DS67" s="186">
        <f t="shared" si="2374"/>
        <v>1</v>
      </c>
      <c r="DT67" s="186">
        <f t="shared" si="2375"/>
        <v>1</v>
      </c>
      <c r="DU67" s="186">
        <f t="shared" si="2376"/>
        <v>1</v>
      </c>
      <c r="DV67" s="186">
        <f t="shared" si="2377"/>
        <v>1</v>
      </c>
      <c r="DW67" s="186">
        <f t="shared" si="2378"/>
        <v>1</v>
      </c>
      <c r="DX67" s="186">
        <f t="shared" si="2379"/>
        <v>1</v>
      </c>
      <c r="DY67" s="186">
        <f t="shared" si="2380"/>
        <v>1</v>
      </c>
      <c r="DZ67" s="186">
        <f t="shared" si="2381"/>
        <v>1</v>
      </c>
      <c r="EA67" s="186">
        <f t="shared" si="2382"/>
        <v>1</v>
      </c>
      <c r="EB67" s="186">
        <f t="shared" si="2383"/>
        <v>1</v>
      </c>
      <c r="EC67" s="186">
        <f t="shared" si="2384"/>
        <v>1</v>
      </c>
      <c r="ED67" s="186">
        <f t="shared" si="2385"/>
        <v>1</v>
      </c>
      <c r="EE67" s="186">
        <f t="shared" si="2386"/>
        <v>1</v>
      </c>
      <c r="EF67" s="186">
        <f t="shared" si="2387"/>
        <v>0</v>
      </c>
      <c r="EG67" s="186">
        <f t="shared" si="2388"/>
        <v>0</v>
      </c>
      <c r="EH67" s="186">
        <f t="shared" si="2389"/>
        <v>0</v>
      </c>
      <c r="EI67" s="186">
        <f t="shared" si="2390"/>
        <v>0</v>
      </c>
      <c r="EJ67" s="186">
        <f t="shared" si="2391"/>
        <v>0</v>
      </c>
      <c r="EK67" s="186">
        <f t="shared" si="2392"/>
        <v>0</v>
      </c>
      <c r="EL67" s="186">
        <f t="shared" si="2393"/>
        <v>0</v>
      </c>
      <c r="EM67" s="186">
        <f t="shared" si="2394"/>
        <v>0</v>
      </c>
      <c r="EN67" s="186">
        <f t="shared" si="2395"/>
        <v>0</v>
      </c>
      <c r="EO67" s="186">
        <f t="shared" si="2396"/>
        <v>0</v>
      </c>
      <c r="EP67" s="186">
        <f t="shared" si="2397"/>
        <v>0</v>
      </c>
      <c r="EQ67" s="186">
        <f t="shared" si="2398"/>
        <v>0</v>
      </c>
      <c r="ER67" s="186">
        <f t="shared" si="2399"/>
        <v>0</v>
      </c>
      <c r="ES67" s="186">
        <f t="shared" si="2400"/>
        <v>0</v>
      </c>
      <c r="ET67" s="186">
        <f t="shared" si="2401"/>
        <v>0</v>
      </c>
      <c r="EU67" s="186">
        <f t="shared" si="2402"/>
        <v>0</v>
      </c>
      <c r="EV67" s="186">
        <f t="shared" si="2403"/>
        <v>0</v>
      </c>
      <c r="EW67" s="186">
        <f t="shared" si="2404"/>
        <v>0</v>
      </c>
      <c r="EX67" s="186">
        <f t="shared" si="2405"/>
        <v>0</v>
      </c>
      <c r="EY67" s="186">
        <f t="shared" si="2406"/>
        <v>0</v>
      </c>
      <c r="EZ67" s="186">
        <f t="shared" si="2407"/>
        <v>0</v>
      </c>
      <c r="FA67" s="186">
        <f t="shared" si="2408"/>
        <v>0</v>
      </c>
      <c r="FB67" s="186">
        <f t="shared" si="2409"/>
        <v>0</v>
      </c>
      <c r="FC67" s="186">
        <f t="shared" si="2410"/>
        <v>0</v>
      </c>
      <c r="FE67" s="187">
        <f t="shared" si="2411"/>
        <v>0.99999999999999978</v>
      </c>
      <c r="FF67" s="187">
        <f t="shared" si="2412"/>
        <v>1</v>
      </c>
      <c r="FG67" s="187">
        <f t="shared" si="2413"/>
        <v>0.99999999999999978</v>
      </c>
      <c r="FH67" s="187">
        <f t="shared" si="2414"/>
        <v>0.99999999999999978</v>
      </c>
      <c r="FI67" s="187">
        <f t="shared" si="2415"/>
        <v>0.99999999999999978</v>
      </c>
      <c r="FJ67" s="187">
        <f t="shared" si="2416"/>
        <v>0.99999999999999978</v>
      </c>
      <c r="FK67" s="187">
        <f t="shared" si="2417"/>
        <v>0.99999999999999978</v>
      </c>
      <c r="FL67" s="187">
        <f t="shared" si="2418"/>
        <v>0.99999999999999978</v>
      </c>
      <c r="FM67" s="187">
        <f t="shared" si="2419"/>
        <v>0.99999999999999978</v>
      </c>
      <c r="FN67" s="187">
        <f t="shared" si="2420"/>
        <v>0.99999999999999978</v>
      </c>
      <c r="FO67" s="187">
        <f t="shared" si="2421"/>
        <v>0.99999999999999978</v>
      </c>
      <c r="FP67" s="187">
        <f t="shared" si="2422"/>
        <v>0.99999999999999978</v>
      </c>
      <c r="FQ67" s="187">
        <f t="shared" si="2423"/>
        <v>0.99999999999999978</v>
      </c>
      <c r="FR67" s="187">
        <f t="shared" si="2424"/>
        <v>1</v>
      </c>
      <c r="FS67" s="187">
        <f t="shared" si="2425"/>
        <v>0.99999999999999978</v>
      </c>
      <c r="FT67" s="187">
        <f t="shared" si="2426"/>
        <v>0.99999999999999978</v>
      </c>
      <c r="FU67" s="187">
        <f t="shared" si="2427"/>
        <v>0.99999999999999978</v>
      </c>
      <c r="FV67" s="187">
        <f t="shared" si="2428"/>
        <v>0.99999999999999978</v>
      </c>
      <c r="FW67" s="187">
        <f t="shared" si="2429"/>
        <v>0.99999999999999978</v>
      </c>
      <c r="FX67" s="187">
        <f t="shared" si="2430"/>
        <v>0.99999999999999978</v>
      </c>
      <c r="FY67" s="187">
        <f t="shared" si="2431"/>
        <v>0.99999999999999978</v>
      </c>
      <c r="FZ67" s="187">
        <f t="shared" si="2432"/>
        <v>0.99999999999999978</v>
      </c>
      <c r="GA67" s="187">
        <f t="shared" si="2433"/>
        <v>0.99999999999999978</v>
      </c>
      <c r="GB67" s="187">
        <f t="shared" si="2434"/>
        <v>0.99999999999999978</v>
      </c>
      <c r="GC67" s="187">
        <f t="shared" si="2435"/>
        <v>0.99999999999999978</v>
      </c>
      <c r="GD67" s="187">
        <f t="shared" si="2436"/>
        <v>1.0000000000000002</v>
      </c>
      <c r="GE67" s="187">
        <f t="shared" si="2437"/>
        <v>0.99999999999999978</v>
      </c>
      <c r="GF67" s="187">
        <f t="shared" si="2438"/>
        <v>0.99999999999999978</v>
      </c>
      <c r="GG67" s="187">
        <f t="shared" si="2439"/>
        <v>0.99999999999999978</v>
      </c>
      <c r="GH67" s="187">
        <f t="shared" si="2440"/>
        <v>0.99999999999999978</v>
      </c>
      <c r="GI67" s="187">
        <f t="shared" si="2441"/>
        <v>0.99999999999999978</v>
      </c>
      <c r="GJ67" s="187">
        <f t="shared" si="2442"/>
        <v>0.99999999999999978</v>
      </c>
      <c r="GK67" s="187">
        <f t="shared" si="2443"/>
        <v>0.99999999999999978</v>
      </c>
      <c r="GL67" s="187">
        <f t="shared" si="2444"/>
        <v>0.99999999999999978</v>
      </c>
      <c r="GM67" s="187">
        <f t="shared" si="2445"/>
        <v>0.99999999999999978</v>
      </c>
      <c r="GN67" s="187">
        <f t="shared" si="2446"/>
        <v>0.99999999999999978</v>
      </c>
      <c r="GO67" s="187">
        <f t="shared" si="2447"/>
        <v>0.99999999999999978</v>
      </c>
      <c r="GP67" s="187">
        <f t="shared" si="2448"/>
        <v>1</v>
      </c>
      <c r="GQ67" s="187">
        <f t="shared" si="2449"/>
        <v>0.99999999999999978</v>
      </c>
      <c r="GR67" s="187">
        <f t="shared" si="2450"/>
        <v>0.99999999999999978</v>
      </c>
      <c r="GS67" s="187">
        <f t="shared" si="2451"/>
        <v>0.99999999999999978</v>
      </c>
      <c r="GT67" s="187">
        <f t="shared" si="2452"/>
        <v>0.99999999999999978</v>
      </c>
      <c r="GU67" s="187">
        <f t="shared" si="2453"/>
        <v>0.99999999999999978</v>
      </c>
      <c r="GV67" s="187">
        <f t="shared" si="2454"/>
        <v>0.99999999999999978</v>
      </c>
      <c r="GW67" s="187">
        <f t="shared" si="2455"/>
        <v>0.99999999999999978</v>
      </c>
      <c r="GX67" s="187">
        <f t="shared" si="2456"/>
        <v>0.99999999999999978</v>
      </c>
      <c r="GY67" s="187">
        <f t="shared" si="2457"/>
        <v>0.99999999999999978</v>
      </c>
      <c r="GZ67" s="187">
        <f t="shared" si="2458"/>
        <v>0.99999999999999978</v>
      </c>
      <c r="HA67" s="187">
        <f t="shared" si="2459"/>
        <v>0</v>
      </c>
      <c r="HB67" s="187">
        <f t="shared" si="2460"/>
        <v>0</v>
      </c>
      <c r="HC67" s="187">
        <f t="shared" si="2461"/>
        <v>0</v>
      </c>
      <c r="HD67" s="187">
        <f t="shared" si="2462"/>
        <v>0</v>
      </c>
      <c r="HE67" s="187">
        <f t="shared" si="2463"/>
        <v>0</v>
      </c>
      <c r="HF67" s="187">
        <f t="shared" si="2464"/>
        <v>0</v>
      </c>
      <c r="HG67" s="187">
        <f t="shared" si="2465"/>
        <v>0</v>
      </c>
      <c r="HH67" s="187">
        <f t="shared" si="2466"/>
        <v>0</v>
      </c>
      <c r="HI67" s="187">
        <f t="shared" si="2467"/>
        <v>0</v>
      </c>
      <c r="HJ67" s="187">
        <f t="shared" si="2468"/>
        <v>0</v>
      </c>
      <c r="HK67" s="187">
        <f t="shared" si="2469"/>
        <v>0</v>
      </c>
      <c r="HL67" s="187">
        <f t="shared" si="2470"/>
        <v>0</v>
      </c>
      <c r="HM67" s="187">
        <f t="shared" si="2471"/>
        <v>0</v>
      </c>
      <c r="HN67" s="187">
        <f t="shared" si="2472"/>
        <v>0</v>
      </c>
      <c r="HO67" s="187">
        <f t="shared" si="2473"/>
        <v>0</v>
      </c>
      <c r="HP67" s="187">
        <f t="shared" si="2474"/>
        <v>0</v>
      </c>
      <c r="HQ67" s="187">
        <f t="shared" si="2475"/>
        <v>0</v>
      </c>
      <c r="HR67" s="187">
        <f t="shared" si="2476"/>
        <v>0</v>
      </c>
      <c r="HS67" s="187">
        <f t="shared" si="2477"/>
        <v>0</v>
      </c>
      <c r="HT67" s="187">
        <f t="shared" si="2478"/>
        <v>0</v>
      </c>
      <c r="HU67" s="187">
        <f t="shared" si="2479"/>
        <v>0</v>
      </c>
      <c r="HV67" s="187">
        <f t="shared" si="2480"/>
        <v>0</v>
      </c>
      <c r="HW67" s="187">
        <f t="shared" si="2481"/>
        <v>0</v>
      </c>
      <c r="HX67" s="187">
        <f t="shared" si="2482"/>
        <v>0</v>
      </c>
      <c r="HY67" s="187"/>
      <c r="IB67" s="188">
        <f t="shared" si="2483"/>
        <v>85</v>
      </c>
      <c r="IC67" s="188">
        <f t="shared" si="2484"/>
        <v>85</v>
      </c>
      <c r="ID67" s="188">
        <f t="shared" si="2485"/>
        <v>85</v>
      </c>
      <c r="IE67" s="188">
        <f t="shared" si="2486"/>
        <v>85</v>
      </c>
      <c r="IF67" s="188">
        <f t="shared" si="2487"/>
        <v>85</v>
      </c>
      <c r="IG67" s="188">
        <f t="shared" si="2488"/>
        <v>85</v>
      </c>
      <c r="IH67" s="188">
        <f t="shared" si="2489"/>
        <v>85</v>
      </c>
      <c r="II67" s="188">
        <f t="shared" si="2490"/>
        <v>85</v>
      </c>
      <c r="IJ67" s="188">
        <f t="shared" si="2491"/>
        <v>85</v>
      </c>
      <c r="IK67" s="188">
        <f t="shared" si="2492"/>
        <v>85</v>
      </c>
      <c r="IL67" s="188">
        <f t="shared" si="2493"/>
        <v>85</v>
      </c>
      <c r="IM67" s="188">
        <f t="shared" si="2494"/>
        <v>85</v>
      </c>
      <c r="IN67" s="188">
        <f t="shared" si="2495"/>
        <v>85</v>
      </c>
      <c r="IO67" s="188">
        <f t="shared" si="2496"/>
        <v>85</v>
      </c>
      <c r="IP67" s="188">
        <f t="shared" si="2497"/>
        <v>85</v>
      </c>
      <c r="IQ67" s="188">
        <f t="shared" si="2498"/>
        <v>85</v>
      </c>
      <c r="IR67" s="188">
        <f t="shared" si="2499"/>
        <v>85</v>
      </c>
      <c r="IS67" s="188">
        <f t="shared" si="2500"/>
        <v>85</v>
      </c>
      <c r="IT67" s="188">
        <f t="shared" si="2501"/>
        <v>85</v>
      </c>
      <c r="IU67" s="188">
        <f t="shared" si="2502"/>
        <v>85</v>
      </c>
      <c r="IV67" s="188">
        <f t="shared" si="2503"/>
        <v>85</v>
      </c>
      <c r="IW67" s="188">
        <f t="shared" si="2504"/>
        <v>85</v>
      </c>
      <c r="IX67" s="188">
        <f t="shared" si="2505"/>
        <v>85</v>
      </c>
      <c r="IY67" s="188">
        <f t="shared" si="2506"/>
        <v>85</v>
      </c>
      <c r="IZ67" s="188">
        <f t="shared" si="2507"/>
        <v>85</v>
      </c>
      <c r="JA67" s="188">
        <f t="shared" si="2508"/>
        <v>85</v>
      </c>
      <c r="JB67" s="188">
        <f t="shared" si="2509"/>
        <v>85</v>
      </c>
      <c r="JC67" s="188">
        <f t="shared" si="2510"/>
        <v>85</v>
      </c>
      <c r="JD67" s="188">
        <f t="shared" si="2511"/>
        <v>85</v>
      </c>
      <c r="JE67" s="188">
        <f t="shared" si="2512"/>
        <v>85</v>
      </c>
      <c r="JF67" s="188">
        <f t="shared" si="2513"/>
        <v>85</v>
      </c>
      <c r="JG67" s="188">
        <f t="shared" si="2514"/>
        <v>85</v>
      </c>
      <c r="JH67" s="188">
        <f t="shared" si="2515"/>
        <v>85</v>
      </c>
      <c r="JI67" s="188">
        <f t="shared" si="2516"/>
        <v>85</v>
      </c>
      <c r="JJ67" s="188">
        <f t="shared" si="2517"/>
        <v>85</v>
      </c>
      <c r="JK67" s="188">
        <f t="shared" si="2518"/>
        <v>85</v>
      </c>
      <c r="JL67" s="188">
        <f t="shared" si="2519"/>
        <v>85</v>
      </c>
      <c r="JM67" s="188">
        <f t="shared" si="2520"/>
        <v>85</v>
      </c>
      <c r="JN67" s="188">
        <f t="shared" si="2521"/>
        <v>85</v>
      </c>
      <c r="JO67" s="188">
        <f t="shared" si="2522"/>
        <v>85</v>
      </c>
      <c r="JP67" s="188">
        <f t="shared" si="2523"/>
        <v>85</v>
      </c>
      <c r="JQ67" s="188">
        <f t="shared" si="2524"/>
        <v>85</v>
      </c>
      <c r="JR67" s="188">
        <f t="shared" si="2525"/>
        <v>85</v>
      </c>
      <c r="JS67" s="188">
        <f t="shared" si="2526"/>
        <v>85</v>
      </c>
      <c r="JT67" s="188">
        <f t="shared" si="2527"/>
        <v>85</v>
      </c>
      <c r="JU67" s="188">
        <f t="shared" si="2528"/>
        <v>85</v>
      </c>
      <c r="JV67" s="188">
        <f t="shared" si="2529"/>
        <v>85</v>
      </c>
      <c r="JW67" s="188">
        <f t="shared" si="2530"/>
        <v>85</v>
      </c>
      <c r="JX67" s="188">
        <f t="shared" si="2531"/>
        <v>0</v>
      </c>
      <c r="JY67" s="188">
        <f t="shared" si="2532"/>
        <v>0</v>
      </c>
      <c r="JZ67" s="188">
        <f t="shared" si="2533"/>
        <v>0</v>
      </c>
      <c r="KA67" s="188">
        <f t="shared" si="2534"/>
        <v>0</v>
      </c>
      <c r="KB67" s="188">
        <f t="shared" si="2535"/>
        <v>0</v>
      </c>
      <c r="KC67" s="188">
        <f t="shared" si="2536"/>
        <v>0</v>
      </c>
      <c r="KD67" s="188">
        <f t="shared" si="2537"/>
        <v>0</v>
      </c>
      <c r="KE67" s="188">
        <f t="shared" si="2538"/>
        <v>0</v>
      </c>
      <c r="KF67" s="188">
        <f t="shared" si="2539"/>
        <v>0</v>
      </c>
      <c r="KG67" s="188">
        <f t="shared" si="2540"/>
        <v>0</v>
      </c>
      <c r="KH67" s="188">
        <f t="shared" si="2541"/>
        <v>0</v>
      </c>
      <c r="KI67" s="188">
        <f t="shared" si="2542"/>
        <v>0</v>
      </c>
      <c r="KJ67" s="188">
        <f t="shared" si="2543"/>
        <v>0</v>
      </c>
      <c r="KK67" s="188">
        <f t="shared" si="2544"/>
        <v>0</v>
      </c>
      <c r="KL67" s="188">
        <f t="shared" si="2545"/>
        <v>0</v>
      </c>
      <c r="KM67" s="188">
        <f t="shared" si="2546"/>
        <v>0</v>
      </c>
      <c r="KN67" s="188">
        <f t="shared" si="2547"/>
        <v>0</v>
      </c>
      <c r="KO67" s="188">
        <f t="shared" si="2548"/>
        <v>0</v>
      </c>
      <c r="KP67" s="188">
        <f t="shared" si="2549"/>
        <v>0</v>
      </c>
      <c r="KQ67" s="188">
        <f t="shared" si="2550"/>
        <v>0</v>
      </c>
      <c r="KR67" s="188">
        <f t="shared" si="2551"/>
        <v>0</v>
      </c>
      <c r="KS67" s="188">
        <f t="shared" si="2552"/>
        <v>0</v>
      </c>
      <c r="KT67" s="188">
        <f t="shared" si="2553"/>
        <v>0</v>
      </c>
      <c r="KU67" s="188">
        <f t="shared" si="2554"/>
        <v>0</v>
      </c>
    </row>
    <row r="68" spans="1:307" s="95" customFormat="1" ht="15.6" x14ac:dyDescent="0.3">
      <c r="A68" s="157" t="s">
        <v>87</v>
      </c>
      <c r="B68" s="112" t="s">
        <v>784</v>
      </c>
      <c r="C68" s="112" t="s">
        <v>792</v>
      </c>
      <c r="D68" s="113"/>
      <c r="E68" s="113" t="s">
        <v>118</v>
      </c>
      <c r="F68" s="113">
        <v>1</v>
      </c>
      <c r="G68" s="114">
        <v>55000</v>
      </c>
      <c r="H68" s="115"/>
      <c r="I68" s="116">
        <v>0.107</v>
      </c>
      <c r="J68" s="114">
        <v>85</v>
      </c>
      <c r="K68" s="117">
        <v>45091</v>
      </c>
      <c r="L68" s="118">
        <v>46022</v>
      </c>
      <c r="M68" s="119"/>
      <c r="N68" s="186">
        <f t="shared" si="1532"/>
        <v>0</v>
      </c>
      <c r="O68" s="186">
        <f t="shared" si="1532"/>
        <v>0</v>
      </c>
      <c r="P68" s="186">
        <f t="shared" si="1532"/>
        <v>0</v>
      </c>
      <c r="Q68" s="186">
        <f t="shared" si="1532"/>
        <v>0</v>
      </c>
      <c r="R68" s="186">
        <f t="shared" si="1532"/>
        <v>0</v>
      </c>
      <c r="S68" s="186">
        <f t="shared" si="1532"/>
        <v>0</v>
      </c>
      <c r="T68" s="186">
        <f t="shared" si="1532"/>
        <v>0</v>
      </c>
      <c r="U68" s="186">
        <f t="shared" si="1532"/>
        <v>0</v>
      </c>
      <c r="V68" s="186">
        <f t="shared" si="1532"/>
        <v>0</v>
      </c>
      <c r="W68" s="186">
        <f t="shared" si="1532"/>
        <v>0</v>
      </c>
      <c r="X68" s="186">
        <f t="shared" si="1533"/>
        <v>0</v>
      </c>
      <c r="Y68" s="186">
        <f t="shared" si="1533"/>
        <v>0</v>
      </c>
      <c r="Z68" s="186">
        <f t="shared" si="1533"/>
        <v>0</v>
      </c>
      <c r="AA68" s="186">
        <f t="shared" si="1533"/>
        <v>0</v>
      </c>
      <c r="AB68" s="186">
        <f t="shared" si="1533"/>
        <v>0</v>
      </c>
      <c r="AC68" s="186">
        <f t="shared" si="1533"/>
        <v>0</v>
      </c>
      <c r="AD68" s="186">
        <f t="shared" si="1533"/>
        <v>0</v>
      </c>
      <c r="AE68" s="186">
        <f t="shared" si="1533"/>
        <v>2835.7397260273974</v>
      </c>
      <c r="AF68" s="186">
        <f t="shared" si="1533"/>
        <v>5171.0547945205481</v>
      </c>
      <c r="AG68" s="186">
        <f t="shared" si="1533"/>
        <v>5171.0547945205481</v>
      </c>
      <c r="AH68" s="186">
        <f t="shared" si="1534"/>
        <v>5004.2465753424649</v>
      </c>
      <c r="AI68" s="186">
        <f t="shared" si="1534"/>
        <v>5171.0547945205481</v>
      </c>
      <c r="AJ68" s="186">
        <f t="shared" si="1534"/>
        <v>5004.2465753424649</v>
      </c>
      <c r="AK68" s="186">
        <f t="shared" si="1534"/>
        <v>5171.0547945205481</v>
      </c>
      <c r="AL68" s="186">
        <f t="shared" si="1534"/>
        <v>5171.0547945205481</v>
      </c>
      <c r="AM68" s="186">
        <f t="shared" si="1534"/>
        <v>4837.4383561643835</v>
      </c>
      <c r="AN68" s="186">
        <f t="shared" si="1534"/>
        <v>5171.0547945205481</v>
      </c>
      <c r="AO68" s="186">
        <f t="shared" si="1534"/>
        <v>5004.2465753424649</v>
      </c>
      <c r="AP68" s="186">
        <f t="shared" si="1534"/>
        <v>5171.0547945205481</v>
      </c>
      <c r="AQ68" s="186">
        <f t="shared" si="1534"/>
        <v>5004.2465753424649</v>
      </c>
      <c r="AR68" s="186">
        <f t="shared" si="1535"/>
        <v>5171.0547945205481</v>
      </c>
      <c r="AS68" s="186">
        <f t="shared" si="1535"/>
        <v>5171.0547945205481</v>
      </c>
      <c r="AT68" s="186">
        <f t="shared" si="1535"/>
        <v>5004.2465753424649</v>
      </c>
      <c r="AU68" s="186">
        <f t="shared" si="1535"/>
        <v>5171.0547945205481</v>
      </c>
      <c r="AV68" s="186">
        <f t="shared" si="1535"/>
        <v>5004.2465753424649</v>
      </c>
      <c r="AW68" s="186">
        <f t="shared" si="1535"/>
        <v>5171.0547945205481</v>
      </c>
      <c r="AX68" s="186">
        <f t="shared" si="1535"/>
        <v>5171.0547945205481</v>
      </c>
      <c r="AY68" s="186">
        <f t="shared" si="1535"/>
        <v>4670.6301369863013</v>
      </c>
      <c r="AZ68" s="186">
        <f t="shared" si="1535"/>
        <v>5171.0547945205481</v>
      </c>
      <c r="BA68" s="186">
        <f t="shared" si="1535"/>
        <v>5004.2465753424649</v>
      </c>
      <c r="BB68" s="186">
        <f t="shared" si="1690"/>
        <v>5171.0547945205481</v>
      </c>
      <c r="BC68" s="186">
        <f t="shared" si="1690"/>
        <v>5004.2465753424649</v>
      </c>
      <c r="BD68" s="186">
        <f t="shared" si="1690"/>
        <v>5171.0547945205481</v>
      </c>
      <c r="BE68" s="186">
        <f t="shared" si="1690"/>
        <v>5171.0547945205481</v>
      </c>
      <c r="BF68" s="186">
        <f t="shared" si="1690"/>
        <v>5004.2465753424649</v>
      </c>
      <c r="BG68" s="186">
        <f t="shared" si="1690"/>
        <v>5171.0547945205481</v>
      </c>
      <c r="BH68" s="186">
        <f t="shared" si="1094"/>
        <v>5004.2465753424649</v>
      </c>
      <c r="BI68" s="186">
        <f t="shared" si="655"/>
        <v>5171.0547945205481</v>
      </c>
      <c r="BJ68" s="186">
        <f t="shared" si="1536"/>
        <v>0</v>
      </c>
      <c r="BK68" s="186">
        <f t="shared" si="1536"/>
        <v>0</v>
      </c>
      <c r="BL68" s="186">
        <f t="shared" si="1536"/>
        <v>0</v>
      </c>
      <c r="BM68" s="186">
        <f t="shared" si="1536"/>
        <v>0</v>
      </c>
      <c r="BN68" s="186">
        <f t="shared" si="1536"/>
        <v>0</v>
      </c>
      <c r="BO68" s="186">
        <f t="shared" si="1536"/>
        <v>0</v>
      </c>
      <c r="BP68" s="186">
        <f t="shared" si="1536"/>
        <v>0</v>
      </c>
      <c r="BQ68" s="186">
        <f t="shared" si="1536"/>
        <v>0</v>
      </c>
      <c r="BR68" s="186">
        <f t="shared" si="1536"/>
        <v>0</v>
      </c>
      <c r="BS68" s="186">
        <f t="shared" si="1536"/>
        <v>0</v>
      </c>
      <c r="BT68" s="186">
        <f t="shared" si="1537"/>
        <v>0</v>
      </c>
      <c r="BU68" s="186">
        <f t="shared" si="1537"/>
        <v>0</v>
      </c>
      <c r="BV68" s="186">
        <f t="shared" si="1537"/>
        <v>0</v>
      </c>
      <c r="BW68" s="186">
        <f t="shared" si="1537"/>
        <v>0</v>
      </c>
      <c r="BX68" s="186">
        <f t="shared" si="1537"/>
        <v>0</v>
      </c>
      <c r="BY68" s="186">
        <f t="shared" si="1537"/>
        <v>0</v>
      </c>
      <c r="BZ68" s="186">
        <f t="shared" si="1537"/>
        <v>0</v>
      </c>
      <c r="CA68" s="186">
        <f t="shared" si="1537"/>
        <v>0</v>
      </c>
      <c r="CB68" s="186">
        <f t="shared" si="1537"/>
        <v>0</v>
      </c>
      <c r="CC68" s="186">
        <f t="shared" si="1537"/>
        <v>0</v>
      </c>
      <c r="CD68" s="186">
        <f t="shared" si="1537"/>
        <v>0</v>
      </c>
      <c r="CE68" s="186">
        <f t="shared" si="1537"/>
        <v>0</v>
      </c>
      <c r="CF68" s="186">
        <f t="shared" si="1537"/>
        <v>0</v>
      </c>
      <c r="CG68" s="186">
        <f t="shared" si="1537"/>
        <v>0</v>
      </c>
      <c r="CH68" s="186"/>
      <c r="CJ68" s="186">
        <f t="shared" si="2339"/>
        <v>0</v>
      </c>
      <c r="CK68" s="186">
        <f t="shared" si="2340"/>
        <v>0</v>
      </c>
      <c r="CL68" s="186">
        <f t="shared" si="2341"/>
        <v>0</v>
      </c>
      <c r="CM68" s="186">
        <f t="shared" si="2342"/>
        <v>0</v>
      </c>
      <c r="CN68" s="186">
        <f t="shared" si="2343"/>
        <v>0</v>
      </c>
      <c r="CO68" s="186">
        <f t="shared" si="2344"/>
        <v>0</v>
      </c>
      <c r="CP68" s="186">
        <f t="shared" si="2345"/>
        <v>0</v>
      </c>
      <c r="CQ68" s="186">
        <f t="shared" si="2346"/>
        <v>0</v>
      </c>
      <c r="CR68" s="186">
        <f t="shared" si="2347"/>
        <v>0</v>
      </c>
      <c r="CS68" s="186">
        <f t="shared" si="2348"/>
        <v>0</v>
      </c>
      <c r="CT68" s="186">
        <f t="shared" si="2349"/>
        <v>0</v>
      </c>
      <c r="CU68" s="186">
        <f t="shared" si="2350"/>
        <v>0</v>
      </c>
      <c r="CV68" s="186">
        <f t="shared" si="2351"/>
        <v>0</v>
      </c>
      <c r="CW68" s="186">
        <f t="shared" si="2352"/>
        <v>0</v>
      </c>
      <c r="CX68" s="186">
        <f t="shared" si="2353"/>
        <v>0</v>
      </c>
      <c r="CY68" s="186">
        <f t="shared" si="2354"/>
        <v>0</v>
      </c>
      <c r="CZ68" s="186">
        <f t="shared" si="2355"/>
        <v>0</v>
      </c>
      <c r="DA68" s="186">
        <f t="shared" si="2356"/>
        <v>1</v>
      </c>
      <c r="DB68" s="186">
        <f t="shared" si="2357"/>
        <v>1</v>
      </c>
      <c r="DC68" s="186">
        <f t="shared" si="2358"/>
        <v>1</v>
      </c>
      <c r="DD68" s="186">
        <f t="shared" si="2359"/>
        <v>1</v>
      </c>
      <c r="DE68" s="186">
        <f t="shared" si="2360"/>
        <v>1</v>
      </c>
      <c r="DF68" s="186">
        <f t="shared" si="2361"/>
        <v>1</v>
      </c>
      <c r="DG68" s="186">
        <f t="shared" si="2362"/>
        <v>1</v>
      </c>
      <c r="DH68" s="186">
        <f t="shared" si="2363"/>
        <v>1</v>
      </c>
      <c r="DI68" s="186">
        <f t="shared" si="2364"/>
        <v>1</v>
      </c>
      <c r="DJ68" s="186">
        <f t="shared" si="2365"/>
        <v>1</v>
      </c>
      <c r="DK68" s="186">
        <f t="shared" si="2366"/>
        <v>1</v>
      </c>
      <c r="DL68" s="186">
        <f t="shared" si="2367"/>
        <v>1</v>
      </c>
      <c r="DM68" s="186">
        <f t="shared" si="2368"/>
        <v>1</v>
      </c>
      <c r="DN68" s="186">
        <f t="shared" si="2369"/>
        <v>1</v>
      </c>
      <c r="DO68" s="186">
        <f t="shared" si="2370"/>
        <v>1</v>
      </c>
      <c r="DP68" s="186">
        <f t="shared" si="2371"/>
        <v>1</v>
      </c>
      <c r="DQ68" s="186">
        <f t="shared" si="2372"/>
        <v>1</v>
      </c>
      <c r="DR68" s="186">
        <f t="shared" si="2373"/>
        <v>1</v>
      </c>
      <c r="DS68" s="186">
        <f t="shared" si="2374"/>
        <v>1</v>
      </c>
      <c r="DT68" s="186">
        <f t="shared" si="2375"/>
        <v>1</v>
      </c>
      <c r="DU68" s="186">
        <f t="shared" si="2376"/>
        <v>1</v>
      </c>
      <c r="DV68" s="186">
        <f t="shared" si="2377"/>
        <v>1</v>
      </c>
      <c r="DW68" s="186">
        <f t="shared" si="2378"/>
        <v>1</v>
      </c>
      <c r="DX68" s="186">
        <f t="shared" si="2379"/>
        <v>1</v>
      </c>
      <c r="DY68" s="186">
        <f t="shared" si="2380"/>
        <v>1</v>
      </c>
      <c r="DZ68" s="186">
        <f t="shared" si="2381"/>
        <v>1</v>
      </c>
      <c r="EA68" s="186">
        <f t="shared" si="2382"/>
        <v>1</v>
      </c>
      <c r="EB68" s="186">
        <f t="shared" si="2383"/>
        <v>1</v>
      </c>
      <c r="EC68" s="186">
        <f t="shared" si="2384"/>
        <v>1</v>
      </c>
      <c r="ED68" s="186">
        <f t="shared" si="2385"/>
        <v>1</v>
      </c>
      <c r="EE68" s="186">
        <f t="shared" si="2386"/>
        <v>1</v>
      </c>
      <c r="EF68" s="186">
        <f t="shared" si="2387"/>
        <v>0</v>
      </c>
      <c r="EG68" s="186">
        <f t="shared" si="2388"/>
        <v>0</v>
      </c>
      <c r="EH68" s="186">
        <f t="shared" si="2389"/>
        <v>0</v>
      </c>
      <c r="EI68" s="186">
        <f t="shared" si="2390"/>
        <v>0</v>
      </c>
      <c r="EJ68" s="186">
        <f t="shared" si="2391"/>
        <v>0</v>
      </c>
      <c r="EK68" s="186">
        <f t="shared" si="2392"/>
        <v>0</v>
      </c>
      <c r="EL68" s="186">
        <f t="shared" si="2393"/>
        <v>0</v>
      </c>
      <c r="EM68" s="186">
        <f t="shared" si="2394"/>
        <v>0</v>
      </c>
      <c r="EN68" s="186">
        <f t="shared" si="2395"/>
        <v>0</v>
      </c>
      <c r="EO68" s="186">
        <f t="shared" si="2396"/>
        <v>0</v>
      </c>
      <c r="EP68" s="186">
        <f t="shared" si="2397"/>
        <v>0</v>
      </c>
      <c r="EQ68" s="186">
        <f t="shared" si="2398"/>
        <v>0</v>
      </c>
      <c r="ER68" s="186">
        <f t="shared" si="2399"/>
        <v>0</v>
      </c>
      <c r="ES68" s="186">
        <f t="shared" si="2400"/>
        <v>0</v>
      </c>
      <c r="ET68" s="186">
        <f t="shared" si="2401"/>
        <v>0</v>
      </c>
      <c r="EU68" s="186">
        <f t="shared" si="2402"/>
        <v>0</v>
      </c>
      <c r="EV68" s="186">
        <f t="shared" si="2403"/>
        <v>0</v>
      </c>
      <c r="EW68" s="186">
        <f t="shared" si="2404"/>
        <v>0</v>
      </c>
      <c r="EX68" s="186">
        <f t="shared" si="2405"/>
        <v>0</v>
      </c>
      <c r="EY68" s="186">
        <f t="shared" si="2406"/>
        <v>0</v>
      </c>
      <c r="EZ68" s="186">
        <f t="shared" si="2407"/>
        <v>0</v>
      </c>
      <c r="FA68" s="186">
        <f t="shared" si="2408"/>
        <v>0</v>
      </c>
      <c r="FB68" s="186">
        <f t="shared" si="2409"/>
        <v>0</v>
      </c>
      <c r="FC68" s="186">
        <f t="shared" si="2410"/>
        <v>0</v>
      </c>
      <c r="FE68" s="187">
        <f t="shared" si="2411"/>
        <v>0</v>
      </c>
      <c r="FF68" s="187">
        <f t="shared" si="2412"/>
        <v>0</v>
      </c>
      <c r="FG68" s="187">
        <f t="shared" si="2413"/>
        <v>0</v>
      </c>
      <c r="FH68" s="187">
        <f t="shared" si="2414"/>
        <v>0</v>
      </c>
      <c r="FI68" s="187">
        <f t="shared" si="2415"/>
        <v>0</v>
      </c>
      <c r="FJ68" s="187">
        <f t="shared" si="2416"/>
        <v>0</v>
      </c>
      <c r="FK68" s="187">
        <f t="shared" si="2417"/>
        <v>0</v>
      </c>
      <c r="FL68" s="187">
        <f t="shared" si="2418"/>
        <v>0</v>
      </c>
      <c r="FM68" s="187">
        <f t="shared" si="2419"/>
        <v>0</v>
      </c>
      <c r="FN68" s="187">
        <f t="shared" si="2420"/>
        <v>0</v>
      </c>
      <c r="FO68" s="187">
        <f t="shared" si="2421"/>
        <v>0</v>
      </c>
      <c r="FP68" s="187">
        <f t="shared" si="2422"/>
        <v>0</v>
      </c>
      <c r="FQ68" s="187">
        <f t="shared" si="2423"/>
        <v>0</v>
      </c>
      <c r="FR68" s="187">
        <f t="shared" si="2424"/>
        <v>0</v>
      </c>
      <c r="FS68" s="187">
        <f t="shared" si="2425"/>
        <v>0</v>
      </c>
      <c r="FT68" s="187">
        <f t="shared" si="2426"/>
        <v>0</v>
      </c>
      <c r="FU68" s="187">
        <f t="shared" si="2427"/>
        <v>0</v>
      </c>
      <c r="FV68" s="187">
        <f t="shared" si="2428"/>
        <v>0.56666666666666665</v>
      </c>
      <c r="FW68" s="187">
        <f t="shared" si="2429"/>
        <v>1</v>
      </c>
      <c r="FX68" s="187">
        <f t="shared" si="2430"/>
        <v>1</v>
      </c>
      <c r="FY68" s="187">
        <f t="shared" si="2431"/>
        <v>0.99999999999999978</v>
      </c>
      <c r="FZ68" s="187">
        <f t="shared" si="2432"/>
        <v>1</v>
      </c>
      <c r="GA68" s="187">
        <f t="shared" si="2433"/>
        <v>0.99999999999999978</v>
      </c>
      <c r="GB68" s="187">
        <f t="shared" si="2434"/>
        <v>1</v>
      </c>
      <c r="GC68" s="187">
        <f t="shared" si="2435"/>
        <v>1</v>
      </c>
      <c r="GD68" s="187">
        <f t="shared" si="2436"/>
        <v>1</v>
      </c>
      <c r="GE68" s="187">
        <f t="shared" si="2437"/>
        <v>1</v>
      </c>
      <c r="GF68" s="187">
        <f t="shared" si="2438"/>
        <v>0.99999999999999978</v>
      </c>
      <c r="GG68" s="187">
        <f t="shared" si="2439"/>
        <v>1</v>
      </c>
      <c r="GH68" s="187">
        <f t="shared" si="2440"/>
        <v>0.99999999999999978</v>
      </c>
      <c r="GI68" s="187">
        <f t="shared" si="2441"/>
        <v>1</v>
      </c>
      <c r="GJ68" s="187">
        <f t="shared" si="2442"/>
        <v>1</v>
      </c>
      <c r="GK68" s="187">
        <f t="shared" si="2443"/>
        <v>0.99999999999999978</v>
      </c>
      <c r="GL68" s="187">
        <f t="shared" si="2444"/>
        <v>1</v>
      </c>
      <c r="GM68" s="187">
        <f t="shared" si="2445"/>
        <v>0.99999999999999978</v>
      </c>
      <c r="GN68" s="187">
        <f t="shared" si="2446"/>
        <v>1</v>
      </c>
      <c r="GO68" s="187">
        <f t="shared" si="2447"/>
        <v>1</v>
      </c>
      <c r="GP68" s="187">
        <f t="shared" si="2448"/>
        <v>1</v>
      </c>
      <c r="GQ68" s="187">
        <f t="shared" si="2449"/>
        <v>1</v>
      </c>
      <c r="GR68" s="187">
        <f t="shared" si="2450"/>
        <v>0.99999999999999978</v>
      </c>
      <c r="GS68" s="187">
        <f t="shared" si="2451"/>
        <v>1</v>
      </c>
      <c r="GT68" s="187">
        <f t="shared" si="2452"/>
        <v>0.99999999999999978</v>
      </c>
      <c r="GU68" s="187">
        <f t="shared" si="2453"/>
        <v>1</v>
      </c>
      <c r="GV68" s="187">
        <f t="shared" si="2454"/>
        <v>1</v>
      </c>
      <c r="GW68" s="187">
        <f t="shared" si="2455"/>
        <v>0.99999999999999978</v>
      </c>
      <c r="GX68" s="187">
        <f t="shared" si="2456"/>
        <v>1</v>
      </c>
      <c r="GY68" s="187">
        <f t="shared" si="2457"/>
        <v>0.99999999999999978</v>
      </c>
      <c r="GZ68" s="187">
        <f t="shared" si="2458"/>
        <v>1</v>
      </c>
      <c r="HA68" s="187">
        <f t="shared" si="2459"/>
        <v>0</v>
      </c>
      <c r="HB68" s="187">
        <f t="shared" si="2460"/>
        <v>0</v>
      </c>
      <c r="HC68" s="187">
        <f t="shared" si="2461"/>
        <v>0</v>
      </c>
      <c r="HD68" s="187">
        <f t="shared" si="2462"/>
        <v>0</v>
      </c>
      <c r="HE68" s="187">
        <f t="shared" si="2463"/>
        <v>0</v>
      </c>
      <c r="HF68" s="187">
        <f t="shared" si="2464"/>
        <v>0</v>
      </c>
      <c r="HG68" s="187">
        <f t="shared" si="2465"/>
        <v>0</v>
      </c>
      <c r="HH68" s="187">
        <f t="shared" si="2466"/>
        <v>0</v>
      </c>
      <c r="HI68" s="187">
        <f t="shared" si="2467"/>
        <v>0</v>
      </c>
      <c r="HJ68" s="187">
        <f t="shared" si="2468"/>
        <v>0</v>
      </c>
      <c r="HK68" s="187">
        <f t="shared" si="2469"/>
        <v>0</v>
      </c>
      <c r="HL68" s="187">
        <f t="shared" si="2470"/>
        <v>0</v>
      </c>
      <c r="HM68" s="187">
        <f t="shared" si="2471"/>
        <v>0</v>
      </c>
      <c r="HN68" s="187">
        <f t="shared" si="2472"/>
        <v>0</v>
      </c>
      <c r="HO68" s="187">
        <f t="shared" si="2473"/>
        <v>0</v>
      </c>
      <c r="HP68" s="187">
        <f t="shared" si="2474"/>
        <v>0</v>
      </c>
      <c r="HQ68" s="187">
        <f t="shared" si="2475"/>
        <v>0</v>
      </c>
      <c r="HR68" s="187">
        <f t="shared" si="2476"/>
        <v>0</v>
      </c>
      <c r="HS68" s="187">
        <f t="shared" si="2477"/>
        <v>0</v>
      </c>
      <c r="HT68" s="187">
        <f t="shared" si="2478"/>
        <v>0</v>
      </c>
      <c r="HU68" s="187">
        <f t="shared" si="2479"/>
        <v>0</v>
      </c>
      <c r="HV68" s="187">
        <f t="shared" si="2480"/>
        <v>0</v>
      </c>
      <c r="HW68" s="187">
        <f t="shared" si="2481"/>
        <v>0</v>
      </c>
      <c r="HX68" s="187">
        <f t="shared" si="2482"/>
        <v>0</v>
      </c>
      <c r="HY68" s="187"/>
      <c r="IB68" s="188">
        <f t="shared" si="2483"/>
        <v>0</v>
      </c>
      <c r="IC68" s="188">
        <f t="shared" si="2484"/>
        <v>0</v>
      </c>
      <c r="ID68" s="188">
        <f t="shared" si="2485"/>
        <v>0</v>
      </c>
      <c r="IE68" s="188">
        <f t="shared" si="2486"/>
        <v>0</v>
      </c>
      <c r="IF68" s="188">
        <f t="shared" si="2487"/>
        <v>0</v>
      </c>
      <c r="IG68" s="188">
        <f t="shared" si="2488"/>
        <v>0</v>
      </c>
      <c r="IH68" s="188">
        <f t="shared" si="2489"/>
        <v>0</v>
      </c>
      <c r="II68" s="188">
        <f t="shared" si="2490"/>
        <v>0</v>
      </c>
      <c r="IJ68" s="188">
        <f t="shared" si="2491"/>
        <v>0</v>
      </c>
      <c r="IK68" s="188">
        <f t="shared" si="2492"/>
        <v>0</v>
      </c>
      <c r="IL68" s="188">
        <f t="shared" si="2493"/>
        <v>0</v>
      </c>
      <c r="IM68" s="188">
        <f t="shared" si="2494"/>
        <v>0</v>
      </c>
      <c r="IN68" s="188">
        <f t="shared" si="2495"/>
        <v>0</v>
      </c>
      <c r="IO68" s="188">
        <f t="shared" si="2496"/>
        <v>0</v>
      </c>
      <c r="IP68" s="188">
        <f t="shared" si="2497"/>
        <v>0</v>
      </c>
      <c r="IQ68" s="188">
        <f t="shared" si="2498"/>
        <v>0</v>
      </c>
      <c r="IR68" s="188">
        <f t="shared" si="2499"/>
        <v>0</v>
      </c>
      <c r="IS68" s="188">
        <f t="shared" si="2500"/>
        <v>85</v>
      </c>
      <c r="IT68" s="188">
        <f t="shared" si="2501"/>
        <v>85</v>
      </c>
      <c r="IU68" s="188">
        <f t="shared" si="2502"/>
        <v>85</v>
      </c>
      <c r="IV68" s="188">
        <f t="shared" si="2503"/>
        <v>85</v>
      </c>
      <c r="IW68" s="188">
        <f t="shared" si="2504"/>
        <v>85</v>
      </c>
      <c r="IX68" s="188">
        <f t="shared" si="2505"/>
        <v>85</v>
      </c>
      <c r="IY68" s="188">
        <f t="shared" si="2506"/>
        <v>85</v>
      </c>
      <c r="IZ68" s="188">
        <f t="shared" si="2507"/>
        <v>85</v>
      </c>
      <c r="JA68" s="188">
        <f t="shared" si="2508"/>
        <v>85</v>
      </c>
      <c r="JB68" s="188">
        <f t="shared" si="2509"/>
        <v>85</v>
      </c>
      <c r="JC68" s="188">
        <f t="shared" si="2510"/>
        <v>85</v>
      </c>
      <c r="JD68" s="188">
        <f t="shared" si="2511"/>
        <v>85</v>
      </c>
      <c r="JE68" s="188">
        <f t="shared" si="2512"/>
        <v>85</v>
      </c>
      <c r="JF68" s="188">
        <f t="shared" si="2513"/>
        <v>85</v>
      </c>
      <c r="JG68" s="188">
        <f t="shared" si="2514"/>
        <v>85</v>
      </c>
      <c r="JH68" s="188">
        <f t="shared" si="2515"/>
        <v>85</v>
      </c>
      <c r="JI68" s="188">
        <f t="shared" si="2516"/>
        <v>85</v>
      </c>
      <c r="JJ68" s="188">
        <f t="shared" si="2517"/>
        <v>85</v>
      </c>
      <c r="JK68" s="188">
        <f t="shared" si="2518"/>
        <v>85</v>
      </c>
      <c r="JL68" s="188">
        <f t="shared" si="2519"/>
        <v>85</v>
      </c>
      <c r="JM68" s="188">
        <f t="shared" si="2520"/>
        <v>85</v>
      </c>
      <c r="JN68" s="188">
        <f t="shared" si="2521"/>
        <v>85</v>
      </c>
      <c r="JO68" s="188">
        <f t="shared" si="2522"/>
        <v>85</v>
      </c>
      <c r="JP68" s="188">
        <f t="shared" si="2523"/>
        <v>85</v>
      </c>
      <c r="JQ68" s="188">
        <f t="shared" si="2524"/>
        <v>85</v>
      </c>
      <c r="JR68" s="188">
        <f t="shared" si="2525"/>
        <v>85</v>
      </c>
      <c r="JS68" s="188">
        <f t="shared" si="2526"/>
        <v>85</v>
      </c>
      <c r="JT68" s="188">
        <f t="shared" si="2527"/>
        <v>85</v>
      </c>
      <c r="JU68" s="188">
        <f t="shared" si="2528"/>
        <v>85</v>
      </c>
      <c r="JV68" s="188">
        <f t="shared" si="2529"/>
        <v>85</v>
      </c>
      <c r="JW68" s="188">
        <f t="shared" si="2530"/>
        <v>85</v>
      </c>
      <c r="JX68" s="188">
        <f t="shared" si="2531"/>
        <v>0</v>
      </c>
      <c r="JY68" s="188">
        <f t="shared" si="2532"/>
        <v>0</v>
      </c>
      <c r="JZ68" s="188">
        <f t="shared" si="2533"/>
        <v>0</v>
      </c>
      <c r="KA68" s="188">
        <f t="shared" si="2534"/>
        <v>0</v>
      </c>
      <c r="KB68" s="188">
        <f t="shared" si="2535"/>
        <v>0</v>
      </c>
      <c r="KC68" s="188">
        <f t="shared" si="2536"/>
        <v>0</v>
      </c>
      <c r="KD68" s="188">
        <f t="shared" si="2537"/>
        <v>0</v>
      </c>
      <c r="KE68" s="188">
        <f t="shared" si="2538"/>
        <v>0</v>
      </c>
      <c r="KF68" s="188">
        <f t="shared" si="2539"/>
        <v>0</v>
      </c>
      <c r="KG68" s="188">
        <f t="shared" si="2540"/>
        <v>0</v>
      </c>
      <c r="KH68" s="188">
        <f t="shared" si="2541"/>
        <v>0</v>
      </c>
      <c r="KI68" s="188">
        <f t="shared" si="2542"/>
        <v>0</v>
      </c>
      <c r="KJ68" s="188">
        <f t="shared" si="2543"/>
        <v>0</v>
      </c>
      <c r="KK68" s="188">
        <f t="shared" si="2544"/>
        <v>0</v>
      </c>
      <c r="KL68" s="188">
        <f t="shared" si="2545"/>
        <v>0</v>
      </c>
      <c r="KM68" s="188">
        <f t="shared" si="2546"/>
        <v>0</v>
      </c>
      <c r="KN68" s="188">
        <f t="shared" si="2547"/>
        <v>0</v>
      </c>
      <c r="KO68" s="188">
        <f t="shared" si="2548"/>
        <v>0</v>
      </c>
      <c r="KP68" s="188">
        <f t="shared" si="2549"/>
        <v>0</v>
      </c>
      <c r="KQ68" s="188">
        <f t="shared" si="2550"/>
        <v>0</v>
      </c>
      <c r="KR68" s="188">
        <f t="shared" si="2551"/>
        <v>0</v>
      </c>
      <c r="KS68" s="188">
        <f t="shared" si="2552"/>
        <v>0</v>
      </c>
      <c r="KT68" s="188">
        <f t="shared" si="2553"/>
        <v>0</v>
      </c>
      <c r="KU68" s="188">
        <f t="shared" si="2554"/>
        <v>0</v>
      </c>
    </row>
    <row r="69" spans="1:307" s="95" customFormat="1" ht="15.6" x14ac:dyDescent="0.3">
      <c r="A69" s="157" t="s">
        <v>86</v>
      </c>
      <c r="B69" s="112" t="s">
        <v>785</v>
      </c>
      <c r="C69" s="112" t="s">
        <v>189</v>
      </c>
      <c r="D69" s="113"/>
      <c r="E69" s="113" t="s">
        <v>118</v>
      </c>
      <c r="F69" s="113">
        <v>1</v>
      </c>
      <c r="G69" s="114">
        <v>138000</v>
      </c>
      <c r="H69" s="115"/>
      <c r="I69" s="116">
        <v>0.107</v>
      </c>
      <c r="J69" s="114">
        <v>85</v>
      </c>
      <c r="K69" s="117">
        <v>45076</v>
      </c>
      <c r="L69" s="118">
        <v>46022</v>
      </c>
      <c r="M69" s="119"/>
      <c r="N69" s="186">
        <f t="shared" si="1532"/>
        <v>0</v>
      </c>
      <c r="O69" s="186">
        <f t="shared" si="1532"/>
        <v>0</v>
      </c>
      <c r="P69" s="186">
        <f t="shared" si="1532"/>
        <v>0</v>
      </c>
      <c r="Q69" s="186">
        <f t="shared" si="1532"/>
        <v>0</v>
      </c>
      <c r="R69" s="186">
        <f t="shared" si="1532"/>
        <v>0</v>
      </c>
      <c r="S69" s="186">
        <f t="shared" si="1532"/>
        <v>0</v>
      </c>
      <c r="T69" s="186">
        <f t="shared" si="1532"/>
        <v>0</v>
      </c>
      <c r="U69" s="186">
        <f t="shared" si="1532"/>
        <v>0</v>
      </c>
      <c r="V69" s="186">
        <f t="shared" si="1532"/>
        <v>0</v>
      </c>
      <c r="W69" s="186">
        <f t="shared" si="1532"/>
        <v>0</v>
      </c>
      <c r="X69" s="186">
        <f t="shared" si="1533"/>
        <v>0</v>
      </c>
      <c r="Y69" s="186">
        <f t="shared" si="1533"/>
        <v>0</v>
      </c>
      <c r="Z69" s="186">
        <f t="shared" si="1533"/>
        <v>0</v>
      </c>
      <c r="AA69" s="186">
        <f t="shared" si="1533"/>
        <v>0</v>
      </c>
      <c r="AB69" s="186">
        <f t="shared" si="1533"/>
        <v>0</v>
      </c>
      <c r="AC69" s="186">
        <f t="shared" si="1533"/>
        <v>0</v>
      </c>
      <c r="AD69" s="186">
        <f t="shared" si="1533"/>
        <v>837.07397260273967</v>
      </c>
      <c r="AE69" s="186">
        <f t="shared" si="1533"/>
        <v>12556.109589041094</v>
      </c>
      <c r="AF69" s="186">
        <f t="shared" si="1533"/>
        <v>12974.646575342465</v>
      </c>
      <c r="AG69" s="186">
        <f t="shared" si="1533"/>
        <v>12974.646575342465</v>
      </c>
      <c r="AH69" s="186">
        <f t="shared" si="1534"/>
        <v>12556.109589041094</v>
      </c>
      <c r="AI69" s="186">
        <f t="shared" si="1534"/>
        <v>12974.646575342465</v>
      </c>
      <c r="AJ69" s="186">
        <f t="shared" si="1534"/>
        <v>12556.109589041094</v>
      </c>
      <c r="AK69" s="186">
        <f t="shared" si="1534"/>
        <v>12974.646575342465</v>
      </c>
      <c r="AL69" s="186">
        <f t="shared" si="1534"/>
        <v>12974.646575342465</v>
      </c>
      <c r="AM69" s="186">
        <f t="shared" si="1534"/>
        <v>12137.572602739729</v>
      </c>
      <c r="AN69" s="186">
        <f t="shared" si="1534"/>
        <v>12974.646575342465</v>
      </c>
      <c r="AO69" s="186">
        <f t="shared" si="1534"/>
        <v>12556.109589041094</v>
      </c>
      <c r="AP69" s="186">
        <f t="shared" si="1534"/>
        <v>12974.646575342465</v>
      </c>
      <c r="AQ69" s="186">
        <f t="shared" si="1534"/>
        <v>12556.109589041094</v>
      </c>
      <c r="AR69" s="186">
        <f t="shared" si="1535"/>
        <v>12974.646575342465</v>
      </c>
      <c r="AS69" s="186">
        <f t="shared" si="1535"/>
        <v>12974.646575342465</v>
      </c>
      <c r="AT69" s="186">
        <f t="shared" si="1535"/>
        <v>12556.109589041094</v>
      </c>
      <c r="AU69" s="186">
        <f t="shared" si="1535"/>
        <v>12974.646575342465</v>
      </c>
      <c r="AV69" s="186">
        <f t="shared" si="1535"/>
        <v>12556.109589041094</v>
      </c>
      <c r="AW69" s="186">
        <f t="shared" si="1535"/>
        <v>12974.646575342465</v>
      </c>
      <c r="AX69" s="186">
        <f t="shared" si="1535"/>
        <v>12974.646575342465</v>
      </c>
      <c r="AY69" s="186">
        <f t="shared" si="1535"/>
        <v>11719.035616438357</v>
      </c>
      <c r="AZ69" s="186">
        <f t="shared" si="1535"/>
        <v>12974.646575342465</v>
      </c>
      <c r="BA69" s="186">
        <f t="shared" si="1535"/>
        <v>12556.109589041094</v>
      </c>
      <c r="BB69" s="186">
        <f t="shared" si="1690"/>
        <v>12974.646575342465</v>
      </c>
      <c r="BC69" s="186">
        <f t="shared" si="1690"/>
        <v>12556.109589041094</v>
      </c>
      <c r="BD69" s="186">
        <f t="shared" si="1690"/>
        <v>12974.646575342465</v>
      </c>
      <c r="BE69" s="186">
        <f t="shared" si="1690"/>
        <v>12974.646575342465</v>
      </c>
      <c r="BF69" s="186">
        <f t="shared" si="1690"/>
        <v>12556.109589041094</v>
      </c>
      <c r="BG69" s="186">
        <f t="shared" si="1690"/>
        <v>12974.646575342465</v>
      </c>
      <c r="BH69" s="186">
        <f t="shared" si="1094"/>
        <v>12556.109589041094</v>
      </c>
      <c r="BI69" s="186">
        <f t="shared" si="655"/>
        <v>12974.646575342465</v>
      </c>
      <c r="BJ69" s="186">
        <f t="shared" si="1536"/>
        <v>0</v>
      </c>
      <c r="BK69" s="186">
        <f t="shared" si="1536"/>
        <v>0</v>
      </c>
      <c r="BL69" s="186">
        <f t="shared" si="1536"/>
        <v>0</v>
      </c>
      <c r="BM69" s="186">
        <f t="shared" si="1536"/>
        <v>0</v>
      </c>
      <c r="BN69" s="186">
        <f t="shared" si="1536"/>
        <v>0</v>
      </c>
      <c r="BO69" s="186">
        <f t="shared" si="1536"/>
        <v>0</v>
      </c>
      <c r="BP69" s="186">
        <f t="shared" si="1536"/>
        <v>0</v>
      </c>
      <c r="BQ69" s="186">
        <f t="shared" si="1536"/>
        <v>0</v>
      </c>
      <c r="BR69" s="186">
        <f t="shared" si="1536"/>
        <v>0</v>
      </c>
      <c r="BS69" s="186">
        <f t="shared" si="1536"/>
        <v>0</v>
      </c>
      <c r="BT69" s="186">
        <f t="shared" si="1537"/>
        <v>0</v>
      </c>
      <c r="BU69" s="186">
        <f t="shared" si="1537"/>
        <v>0</v>
      </c>
      <c r="BV69" s="186">
        <f t="shared" si="1537"/>
        <v>0</v>
      </c>
      <c r="BW69" s="186">
        <f t="shared" si="1537"/>
        <v>0</v>
      </c>
      <c r="BX69" s="186">
        <f t="shared" si="1537"/>
        <v>0</v>
      </c>
      <c r="BY69" s="186">
        <f t="shared" si="1537"/>
        <v>0</v>
      </c>
      <c r="BZ69" s="186">
        <f t="shared" si="1537"/>
        <v>0</v>
      </c>
      <c r="CA69" s="186">
        <f t="shared" si="1537"/>
        <v>0</v>
      </c>
      <c r="CB69" s="186">
        <f t="shared" si="1537"/>
        <v>0</v>
      </c>
      <c r="CC69" s="186">
        <f t="shared" si="1537"/>
        <v>0</v>
      </c>
      <c r="CD69" s="186">
        <f t="shared" si="1537"/>
        <v>0</v>
      </c>
      <c r="CE69" s="186">
        <f t="shared" si="1537"/>
        <v>0</v>
      </c>
      <c r="CF69" s="186">
        <f t="shared" si="1537"/>
        <v>0</v>
      </c>
      <c r="CG69" s="186">
        <f t="shared" si="1537"/>
        <v>0</v>
      </c>
      <c r="CH69" s="186"/>
      <c r="CJ69" s="186">
        <f t="shared" si="2339"/>
        <v>0</v>
      </c>
      <c r="CK69" s="186">
        <f t="shared" si="2340"/>
        <v>0</v>
      </c>
      <c r="CL69" s="186">
        <f t="shared" si="2341"/>
        <v>0</v>
      </c>
      <c r="CM69" s="186">
        <f t="shared" si="2342"/>
        <v>0</v>
      </c>
      <c r="CN69" s="186">
        <f t="shared" si="2343"/>
        <v>0</v>
      </c>
      <c r="CO69" s="186">
        <f t="shared" si="2344"/>
        <v>0</v>
      </c>
      <c r="CP69" s="186">
        <f t="shared" si="2345"/>
        <v>0</v>
      </c>
      <c r="CQ69" s="186">
        <f t="shared" si="2346"/>
        <v>0</v>
      </c>
      <c r="CR69" s="186">
        <f t="shared" si="2347"/>
        <v>0</v>
      </c>
      <c r="CS69" s="186">
        <f t="shared" si="2348"/>
        <v>0</v>
      </c>
      <c r="CT69" s="186">
        <f t="shared" si="2349"/>
        <v>0</v>
      </c>
      <c r="CU69" s="186">
        <f t="shared" si="2350"/>
        <v>0</v>
      </c>
      <c r="CV69" s="186">
        <f t="shared" si="2351"/>
        <v>0</v>
      </c>
      <c r="CW69" s="186">
        <f t="shared" si="2352"/>
        <v>0</v>
      </c>
      <c r="CX69" s="186">
        <f t="shared" si="2353"/>
        <v>0</v>
      </c>
      <c r="CY69" s="186">
        <f t="shared" si="2354"/>
        <v>0</v>
      </c>
      <c r="CZ69" s="186">
        <f t="shared" si="2355"/>
        <v>1</v>
      </c>
      <c r="DA69" s="186">
        <f t="shared" si="2356"/>
        <v>1</v>
      </c>
      <c r="DB69" s="186">
        <f t="shared" si="2357"/>
        <v>1</v>
      </c>
      <c r="DC69" s="186">
        <f t="shared" si="2358"/>
        <v>1</v>
      </c>
      <c r="DD69" s="186">
        <f t="shared" si="2359"/>
        <v>1</v>
      </c>
      <c r="DE69" s="186">
        <f t="shared" si="2360"/>
        <v>1</v>
      </c>
      <c r="DF69" s="186">
        <f t="shared" si="2361"/>
        <v>1</v>
      </c>
      <c r="DG69" s="186">
        <f t="shared" si="2362"/>
        <v>1</v>
      </c>
      <c r="DH69" s="186">
        <f t="shared" si="2363"/>
        <v>1</v>
      </c>
      <c r="DI69" s="186">
        <f t="shared" si="2364"/>
        <v>1</v>
      </c>
      <c r="DJ69" s="186">
        <f t="shared" si="2365"/>
        <v>1</v>
      </c>
      <c r="DK69" s="186">
        <f t="shared" si="2366"/>
        <v>1</v>
      </c>
      <c r="DL69" s="186">
        <f t="shared" si="2367"/>
        <v>1</v>
      </c>
      <c r="DM69" s="186">
        <f t="shared" si="2368"/>
        <v>1</v>
      </c>
      <c r="DN69" s="186">
        <f t="shared" si="2369"/>
        <v>1</v>
      </c>
      <c r="DO69" s="186">
        <f t="shared" si="2370"/>
        <v>1</v>
      </c>
      <c r="DP69" s="186">
        <f t="shared" si="2371"/>
        <v>1</v>
      </c>
      <c r="DQ69" s="186">
        <f t="shared" si="2372"/>
        <v>1</v>
      </c>
      <c r="DR69" s="186">
        <f t="shared" si="2373"/>
        <v>1</v>
      </c>
      <c r="DS69" s="186">
        <f t="shared" si="2374"/>
        <v>1</v>
      </c>
      <c r="DT69" s="186">
        <f t="shared" si="2375"/>
        <v>1</v>
      </c>
      <c r="DU69" s="186">
        <f t="shared" si="2376"/>
        <v>1</v>
      </c>
      <c r="DV69" s="186">
        <f t="shared" si="2377"/>
        <v>1</v>
      </c>
      <c r="DW69" s="186">
        <f t="shared" si="2378"/>
        <v>1</v>
      </c>
      <c r="DX69" s="186">
        <f t="shared" si="2379"/>
        <v>1</v>
      </c>
      <c r="DY69" s="186">
        <f t="shared" si="2380"/>
        <v>1</v>
      </c>
      <c r="DZ69" s="186">
        <f t="shared" si="2381"/>
        <v>1</v>
      </c>
      <c r="EA69" s="186">
        <f t="shared" si="2382"/>
        <v>1</v>
      </c>
      <c r="EB69" s="186">
        <f t="shared" si="2383"/>
        <v>1</v>
      </c>
      <c r="EC69" s="186">
        <f t="shared" si="2384"/>
        <v>1</v>
      </c>
      <c r="ED69" s="186">
        <f t="shared" si="2385"/>
        <v>1</v>
      </c>
      <c r="EE69" s="186">
        <f t="shared" si="2386"/>
        <v>1</v>
      </c>
      <c r="EF69" s="186">
        <f t="shared" si="2387"/>
        <v>0</v>
      </c>
      <c r="EG69" s="186">
        <f t="shared" si="2388"/>
        <v>0</v>
      </c>
      <c r="EH69" s="186">
        <f t="shared" si="2389"/>
        <v>0</v>
      </c>
      <c r="EI69" s="186">
        <f t="shared" si="2390"/>
        <v>0</v>
      </c>
      <c r="EJ69" s="186">
        <f t="shared" si="2391"/>
        <v>0</v>
      </c>
      <c r="EK69" s="186">
        <f t="shared" si="2392"/>
        <v>0</v>
      </c>
      <c r="EL69" s="186">
        <f t="shared" si="2393"/>
        <v>0</v>
      </c>
      <c r="EM69" s="186">
        <f t="shared" si="2394"/>
        <v>0</v>
      </c>
      <c r="EN69" s="186">
        <f t="shared" si="2395"/>
        <v>0</v>
      </c>
      <c r="EO69" s="186">
        <f t="shared" si="2396"/>
        <v>0</v>
      </c>
      <c r="EP69" s="186">
        <f t="shared" si="2397"/>
        <v>0</v>
      </c>
      <c r="EQ69" s="186">
        <f t="shared" si="2398"/>
        <v>0</v>
      </c>
      <c r="ER69" s="186">
        <f t="shared" si="2399"/>
        <v>0</v>
      </c>
      <c r="ES69" s="186">
        <f t="shared" si="2400"/>
        <v>0</v>
      </c>
      <c r="ET69" s="186">
        <f t="shared" si="2401"/>
        <v>0</v>
      </c>
      <c r="EU69" s="186">
        <f t="shared" si="2402"/>
        <v>0</v>
      </c>
      <c r="EV69" s="186">
        <f t="shared" si="2403"/>
        <v>0</v>
      </c>
      <c r="EW69" s="186">
        <f t="shared" si="2404"/>
        <v>0</v>
      </c>
      <c r="EX69" s="186">
        <f t="shared" si="2405"/>
        <v>0</v>
      </c>
      <c r="EY69" s="186">
        <f t="shared" si="2406"/>
        <v>0</v>
      </c>
      <c r="EZ69" s="186">
        <f t="shared" si="2407"/>
        <v>0</v>
      </c>
      <c r="FA69" s="186">
        <f t="shared" si="2408"/>
        <v>0</v>
      </c>
      <c r="FB69" s="186">
        <f t="shared" si="2409"/>
        <v>0</v>
      </c>
      <c r="FC69" s="186">
        <f t="shared" si="2410"/>
        <v>0</v>
      </c>
      <c r="FE69" s="187">
        <f t="shared" si="2411"/>
        <v>0</v>
      </c>
      <c r="FF69" s="187">
        <f t="shared" si="2412"/>
        <v>0</v>
      </c>
      <c r="FG69" s="187">
        <f t="shared" si="2413"/>
        <v>0</v>
      </c>
      <c r="FH69" s="187">
        <f t="shared" si="2414"/>
        <v>0</v>
      </c>
      <c r="FI69" s="187">
        <f t="shared" si="2415"/>
        <v>0</v>
      </c>
      <c r="FJ69" s="187">
        <f t="shared" si="2416"/>
        <v>0</v>
      </c>
      <c r="FK69" s="187">
        <f t="shared" si="2417"/>
        <v>0</v>
      </c>
      <c r="FL69" s="187">
        <f t="shared" si="2418"/>
        <v>0</v>
      </c>
      <c r="FM69" s="187">
        <f t="shared" si="2419"/>
        <v>0</v>
      </c>
      <c r="FN69" s="187">
        <f t="shared" si="2420"/>
        <v>0</v>
      </c>
      <c r="FO69" s="187">
        <f t="shared" si="2421"/>
        <v>0</v>
      </c>
      <c r="FP69" s="187">
        <f t="shared" si="2422"/>
        <v>0</v>
      </c>
      <c r="FQ69" s="187">
        <f t="shared" si="2423"/>
        <v>0</v>
      </c>
      <c r="FR69" s="187">
        <f t="shared" si="2424"/>
        <v>0</v>
      </c>
      <c r="FS69" s="187">
        <f t="shared" si="2425"/>
        <v>0</v>
      </c>
      <c r="FT69" s="187">
        <f t="shared" si="2426"/>
        <v>0</v>
      </c>
      <c r="FU69" s="187">
        <f t="shared" si="2427"/>
        <v>6.4516129032258063E-2</v>
      </c>
      <c r="FV69" s="187">
        <f t="shared" si="2428"/>
        <v>0.99999999999999989</v>
      </c>
      <c r="FW69" s="187">
        <f t="shared" si="2429"/>
        <v>1</v>
      </c>
      <c r="FX69" s="187">
        <f t="shared" si="2430"/>
        <v>1</v>
      </c>
      <c r="FY69" s="187">
        <f t="shared" si="2431"/>
        <v>0.99999999999999989</v>
      </c>
      <c r="FZ69" s="187">
        <f t="shared" si="2432"/>
        <v>1</v>
      </c>
      <c r="GA69" s="187">
        <f t="shared" si="2433"/>
        <v>0.99999999999999989</v>
      </c>
      <c r="GB69" s="187">
        <f t="shared" si="2434"/>
        <v>1</v>
      </c>
      <c r="GC69" s="187">
        <f t="shared" si="2435"/>
        <v>1</v>
      </c>
      <c r="GD69" s="187">
        <f t="shared" si="2436"/>
        <v>1.0000000000000002</v>
      </c>
      <c r="GE69" s="187">
        <f t="shared" si="2437"/>
        <v>1</v>
      </c>
      <c r="GF69" s="187">
        <f t="shared" si="2438"/>
        <v>0.99999999999999989</v>
      </c>
      <c r="GG69" s="187">
        <f t="shared" si="2439"/>
        <v>1</v>
      </c>
      <c r="GH69" s="187">
        <f t="shared" si="2440"/>
        <v>0.99999999999999989</v>
      </c>
      <c r="GI69" s="187">
        <f t="shared" si="2441"/>
        <v>1</v>
      </c>
      <c r="GJ69" s="187">
        <f t="shared" si="2442"/>
        <v>1</v>
      </c>
      <c r="GK69" s="187">
        <f t="shared" si="2443"/>
        <v>0.99999999999999989</v>
      </c>
      <c r="GL69" s="187">
        <f t="shared" si="2444"/>
        <v>1</v>
      </c>
      <c r="GM69" s="187">
        <f t="shared" si="2445"/>
        <v>0.99999999999999989</v>
      </c>
      <c r="GN69" s="187">
        <f t="shared" si="2446"/>
        <v>1</v>
      </c>
      <c r="GO69" s="187">
        <f t="shared" si="2447"/>
        <v>1</v>
      </c>
      <c r="GP69" s="187">
        <f t="shared" si="2448"/>
        <v>1.0000000000000002</v>
      </c>
      <c r="GQ69" s="187">
        <f t="shared" si="2449"/>
        <v>1</v>
      </c>
      <c r="GR69" s="187">
        <f t="shared" si="2450"/>
        <v>0.99999999999999989</v>
      </c>
      <c r="GS69" s="187">
        <f t="shared" si="2451"/>
        <v>1</v>
      </c>
      <c r="GT69" s="187">
        <f t="shared" si="2452"/>
        <v>0.99999999999999989</v>
      </c>
      <c r="GU69" s="187">
        <f t="shared" si="2453"/>
        <v>1</v>
      </c>
      <c r="GV69" s="187">
        <f t="shared" si="2454"/>
        <v>1</v>
      </c>
      <c r="GW69" s="187">
        <f t="shared" si="2455"/>
        <v>0.99999999999999989</v>
      </c>
      <c r="GX69" s="187">
        <f t="shared" si="2456"/>
        <v>1</v>
      </c>
      <c r="GY69" s="187">
        <f t="shared" si="2457"/>
        <v>0.99999999999999989</v>
      </c>
      <c r="GZ69" s="187">
        <f t="shared" si="2458"/>
        <v>1</v>
      </c>
      <c r="HA69" s="187">
        <f t="shared" si="2459"/>
        <v>0</v>
      </c>
      <c r="HB69" s="187">
        <f t="shared" si="2460"/>
        <v>0</v>
      </c>
      <c r="HC69" s="187">
        <f t="shared" si="2461"/>
        <v>0</v>
      </c>
      <c r="HD69" s="187">
        <f t="shared" si="2462"/>
        <v>0</v>
      </c>
      <c r="HE69" s="187">
        <f t="shared" si="2463"/>
        <v>0</v>
      </c>
      <c r="HF69" s="187">
        <f t="shared" si="2464"/>
        <v>0</v>
      </c>
      <c r="HG69" s="187">
        <f t="shared" si="2465"/>
        <v>0</v>
      </c>
      <c r="HH69" s="187">
        <f t="shared" si="2466"/>
        <v>0</v>
      </c>
      <c r="HI69" s="187">
        <f t="shared" si="2467"/>
        <v>0</v>
      </c>
      <c r="HJ69" s="187">
        <f t="shared" si="2468"/>
        <v>0</v>
      </c>
      <c r="HK69" s="187">
        <f t="shared" si="2469"/>
        <v>0</v>
      </c>
      <c r="HL69" s="187">
        <f t="shared" si="2470"/>
        <v>0</v>
      </c>
      <c r="HM69" s="187">
        <f t="shared" si="2471"/>
        <v>0</v>
      </c>
      <c r="HN69" s="187">
        <f t="shared" si="2472"/>
        <v>0</v>
      </c>
      <c r="HO69" s="187">
        <f t="shared" si="2473"/>
        <v>0</v>
      </c>
      <c r="HP69" s="187">
        <f t="shared" si="2474"/>
        <v>0</v>
      </c>
      <c r="HQ69" s="187">
        <f t="shared" si="2475"/>
        <v>0</v>
      </c>
      <c r="HR69" s="187">
        <f t="shared" si="2476"/>
        <v>0</v>
      </c>
      <c r="HS69" s="187">
        <f t="shared" si="2477"/>
        <v>0</v>
      </c>
      <c r="HT69" s="187">
        <f t="shared" si="2478"/>
        <v>0</v>
      </c>
      <c r="HU69" s="187">
        <f t="shared" si="2479"/>
        <v>0</v>
      </c>
      <c r="HV69" s="187">
        <f t="shared" si="2480"/>
        <v>0</v>
      </c>
      <c r="HW69" s="187">
        <f t="shared" si="2481"/>
        <v>0</v>
      </c>
      <c r="HX69" s="187">
        <f t="shared" si="2482"/>
        <v>0</v>
      </c>
      <c r="HY69" s="187"/>
      <c r="IB69" s="188">
        <f t="shared" si="2483"/>
        <v>0</v>
      </c>
      <c r="IC69" s="188">
        <f t="shared" si="2484"/>
        <v>0</v>
      </c>
      <c r="ID69" s="188">
        <f t="shared" si="2485"/>
        <v>0</v>
      </c>
      <c r="IE69" s="188">
        <f t="shared" si="2486"/>
        <v>0</v>
      </c>
      <c r="IF69" s="188">
        <f t="shared" si="2487"/>
        <v>0</v>
      </c>
      <c r="IG69" s="188">
        <f t="shared" si="2488"/>
        <v>0</v>
      </c>
      <c r="IH69" s="188">
        <f t="shared" si="2489"/>
        <v>0</v>
      </c>
      <c r="II69" s="188">
        <f t="shared" si="2490"/>
        <v>0</v>
      </c>
      <c r="IJ69" s="188">
        <f t="shared" si="2491"/>
        <v>0</v>
      </c>
      <c r="IK69" s="188">
        <f t="shared" si="2492"/>
        <v>0</v>
      </c>
      <c r="IL69" s="188">
        <f t="shared" si="2493"/>
        <v>0</v>
      </c>
      <c r="IM69" s="188">
        <f t="shared" si="2494"/>
        <v>0</v>
      </c>
      <c r="IN69" s="188">
        <f t="shared" si="2495"/>
        <v>0</v>
      </c>
      <c r="IO69" s="188">
        <f t="shared" si="2496"/>
        <v>0</v>
      </c>
      <c r="IP69" s="188">
        <f t="shared" si="2497"/>
        <v>0</v>
      </c>
      <c r="IQ69" s="188">
        <f t="shared" si="2498"/>
        <v>0</v>
      </c>
      <c r="IR69" s="188">
        <f t="shared" si="2499"/>
        <v>85</v>
      </c>
      <c r="IS69" s="188">
        <f t="shared" si="2500"/>
        <v>85</v>
      </c>
      <c r="IT69" s="188">
        <f t="shared" si="2501"/>
        <v>85</v>
      </c>
      <c r="IU69" s="188">
        <f t="shared" si="2502"/>
        <v>85</v>
      </c>
      <c r="IV69" s="188">
        <f t="shared" si="2503"/>
        <v>85</v>
      </c>
      <c r="IW69" s="188">
        <f t="shared" si="2504"/>
        <v>85</v>
      </c>
      <c r="IX69" s="188">
        <f t="shared" si="2505"/>
        <v>85</v>
      </c>
      <c r="IY69" s="188">
        <f t="shared" si="2506"/>
        <v>85</v>
      </c>
      <c r="IZ69" s="188">
        <f t="shared" si="2507"/>
        <v>85</v>
      </c>
      <c r="JA69" s="188">
        <f t="shared" si="2508"/>
        <v>85</v>
      </c>
      <c r="JB69" s="188">
        <f t="shared" si="2509"/>
        <v>85</v>
      </c>
      <c r="JC69" s="188">
        <f t="shared" si="2510"/>
        <v>85</v>
      </c>
      <c r="JD69" s="188">
        <f t="shared" si="2511"/>
        <v>85</v>
      </c>
      <c r="JE69" s="188">
        <f t="shared" si="2512"/>
        <v>85</v>
      </c>
      <c r="JF69" s="188">
        <f t="shared" si="2513"/>
        <v>85</v>
      </c>
      <c r="JG69" s="188">
        <f t="shared" si="2514"/>
        <v>85</v>
      </c>
      <c r="JH69" s="188">
        <f t="shared" si="2515"/>
        <v>85</v>
      </c>
      <c r="JI69" s="188">
        <f t="shared" si="2516"/>
        <v>85</v>
      </c>
      <c r="JJ69" s="188">
        <f t="shared" si="2517"/>
        <v>85</v>
      </c>
      <c r="JK69" s="188">
        <f t="shared" si="2518"/>
        <v>85</v>
      </c>
      <c r="JL69" s="188">
        <f t="shared" si="2519"/>
        <v>85</v>
      </c>
      <c r="JM69" s="188">
        <f t="shared" si="2520"/>
        <v>85</v>
      </c>
      <c r="JN69" s="188">
        <f t="shared" si="2521"/>
        <v>85</v>
      </c>
      <c r="JO69" s="188">
        <f t="shared" si="2522"/>
        <v>85</v>
      </c>
      <c r="JP69" s="188">
        <f t="shared" si="2523"/>
        <v>85</v>
      </c>
      <c r="JQ69" s="188">
        <f t="shared" si="2524"/>
        <v>85</v>
      </c>
      <c r="JR69" s="188">
        <f t="shared" si="2525"/>
        <v>85</v>
      </c>
      <c r="JS69" s="188">
        <f t="shared" si="2526"/>
        <v>85</v>
      </c>
      <c r="JT69" s="188">
        <f t="shared" si="2527"/>
        <v>85</v>
      </c>
      <c r="JU69" s="188">
        <f t="shared" si="2528"/>
        <v>85</v>
      </c>
      <c r="JV69" s="188">
        <f t="shared" si="2529"/>
        <v>85</v>
      </c>
      <c r="JW69" s="188">
        <f t="shared" si="2530"/>
        <v>85</v>
      </c>
      <c r="JX69" s="188">
        <f t="shared" si="2531"/>
        <v>0</v>
      </c>
      <c r="JY69" s="188">
        <f t="shared" si="2532"/>
        <v>0</v>
      </c>
      <c r="JZ69" s="188">
        <f t="shared" si="2533"/>
        <v>0</v>
      </c>
      <c r="KA69" s="188">
        <f t="shared" si="2534"/>
        <v>0</v>
      </c>
      <c r="KB69" s="188">
        <f t="shared" si="2535"/>
        <v>0</v>
      </c>
      <c r="KC69" s="188">
        <f t="shared" si="2536"/>
        <v>0</v>
      </c>
      <c r="KD69" s="188">
        <f t="shared" si="2537"/>
        <v>0</v>
      </c>
      <c r="KE69" s="188">
        <f t="shared" si="2538"/>
        <v>0</v>
      </c>
      <c r="KF69" s="188">
        <f t="shared" si="2539"/>
        <v>0</v>
      </c>
      <c r="KG69" s="188">
        <f t="shared" si="2540"/>
        <v>0</v>
      </c>
      <c r="KH69" s="188">
        <f t="shared" si="2541"/>
        <v>0</v>
      </c>
      <c r="KI69" s="188">
        <f t="shared" si="2542"/>
        <v>0</v>
      </c>
      <c r="KJ69" s="188">
        <f t="shared" si="2543"/>
        <v>0</v>
      </c>
      <c r="KK69" s="188">
        <f t="shared" si="2544"/>
        <v>0</v>
      </c>
      <c r="KL69" s="188">
        <f t="shared" si="2545"/>
        <v>0</v>
      </c>
      <c r="KM69" s="188">
        <f t="shared" si="2546"/>
        <v>0</v>
      </c>
      <c r="KN69" s="188">
        <f t="shared" si="2547"/>
        <v>0</v>
      </c>
      <c r="KO69" s="188">
        <f t="shared" si="2548"/>
        <v>0</v>
      </c>
      <c r="KP69" s="188">
        <f t="shared" si="2549"/>
        <v>0</v>
      </c>
      <c r="KQ69" s="188">
        <f t="shared" si="2550"/>
        <v>0</v>
      </c>
      <c r="KR69" s="188">
        <f t="shared" si="2551"/>
        <v>0</v>
      </c>
      <c r="KS69" s="188">
        <f t="shared" si="2552"/>
        <v>0</v>
      </c>
      <c r="KT69" s="188">
        <f t="shared" si="2553"/>
        <v>0</v>
      </c>
      <c r="KU69" s="188">
        <f t="shared" si="2554"/>
        <v>0</v>
      </c>
    </row>
    <row r="70" spans="1:307" s="96" customFormat="1" ht="15.6" x14ac:dyDescent="0.3">
      <c r="A70" s="490" t="s">
        <v>86</v>
      </c>
      <c r="B70" s="123" t="s">
        <v>786</v>
      </c>
      <c r="C70" s="123" t="s">
        <v>793</v>
      </c>
      <c r="D70" s="491"/>
      <c r="E70" s="491" t="s">
        <v>118</v>
      </c>
      <c r="F70" s="491">
        <v>1</v>
      </c>
      <c r="G70" s="492">
        <v>90000</v>
      </c>
      <c r="H70" s="493"/>
      <c r="I70" s="494">
        <v>0.107</v>
      </c>
      <c r="J70" s="492">
        <v>85</v>
      </c>
      <c r="K70" s="411">
        <v>45077</v>
      </c>
      <c r="L70" s="495">
        <v>46022</v>
      </c>
      <c r="M70" s="125"/>
      <c r="N70" s="496">
        <f t="shared" si="1532"/>
        <v>0</v>
      </c>
      <c r="O70" s="496">
        <f t="shared" si="1532"/>
        <v>0</v>
      </c>
      <c r="P70" s="496">
        <f t="shared" si="1532"/>
        <v>0</v>
      </c>
      <c r="Q70" s="496">
        <f t="shared" si="1532"/>
        <v>0</v>
      </c>
      <c r="R70" s="496">
        <f t="shared" si="1532"/>
        <v>0</v>
      </c>
      <c r="S70" s="496">
        <f t="shared" si="1532"/>
        <v>0</v>
      </c>
      <c r="T70" s="496">
        <f t="shared" si="1532"/>
        <v>0</v>
      </c>
      <c r="U70" s="496">
        <f t="shared" si="1532"/>
        <v>0</v>
      </c>
      <c r="V70" s="496">
        <f t="shared" si="1532"/>
        <v>0</v>
      </c>
      <c r="W70" s="496">
        <f t="shared" si="1532"/>
        <v>0</v>
      </c>
      <c r="X70" s="496">
        <f t="shared" si="1533"/>
        <v>0</v>
      </c>
      <c r="Y70" s="496">
        <f t="shared" si="1533"/>
        <v>0</v>
      </c>
      <c r="Z70" s="496">
        <f t="shared" si="1533"/>
        <v>0</v>
      </c>
      <c r="AA70" s="496">
        <f t="shared" si="1533"/>
        <v>0</v>
      </c>
      <c r="AB70" s="496">
        <f t="shared" si="1533"/>
        <v>0</v>
      </c>
      <c r="AC70" s="496">
        <f t="shared" si="1533"/>
        <v>0</v>
      </c>
      <c r="AD70" s="496">
        <f t="shared" si="1533"/>
        <v>272.95890410958907</v>
      </c>
      <c r="AE70" s="496">
        <f t="shared" si="1533"/>
        <v>8188.767123287671</v>
      </c>
      <c r="AF70" s="496">
        <f t="shared" si="1533"/>
        <v>8461.7260273972606</v>
      </c>
      <c r="AG70" s="496">
        <f t="shared" si="1533"/>
        <v>8461.7260273972606</v>
      </c>
      <c r="AH70" s="496">
        <f t="shared" si="1534"/>
        <v>8188.767123287671</v>
      </c>
      <c r="AI70" s="496">
        <f t="shared" si="1534"/>
        <v>8461.7260273972606</v>
      </c>
      <c r="AJ70" s="496">
        <f t="shared" si="1534"/>
        <v>8188.767123287671</v>
      </c>
      <c r="AK70" s="496">
        <f t="shared" si="1534"/>
        <v>8461.7260273972606</v>
      </c>
      <c r="AL70" s="496">
        <f t="shared" si="1534"/>
        <v>8461.7260273972606</v>
      </c>
      <c r="AM70" s="496">
        <f t="shared" si="1534"/>
        <v>7915.8082191780832</v>
      </c>
      <c r="AN70" s="496">
        <f t="shared" si="1534"/>
        <v>8461.7260273972606</v>
      </c>
      <c r="AO70" s="496">
        <f t="shared" si="1534"/>
        <v>8188.767123287671</v>
      </c>
      <c r="AP70" s="496">
        <f t="shared" si="1534"/>
        <v>8461.7260273972606</v>
      </c>
      <c r="AQ70" s="496">
        <f t="shared" si="1534"/>
        <v>8188.767123287671</v>
      </c>
      <c r="AR70" s="496">
        <f t="shared" si="1535"/>
        <v>8461.7260273972606</v>
      </c>
      <c r="AS70" s="496">
        <f t="shared" si="1535"/>
        <v>8461.7260273972606</v>
      </c>
      <c r="AT70" s="496">
        <f t="shared" si="1535"/>
        <v>8188.767123287671</v>
      </c>
      <c r="AU70" s="496">
        <f t="shared" si="1535"/>
        <v>8461.7260273972606</v>
      </c>
      <c r="AV70" s="496">
        <f t="shared" si="1535"/>
        <v>8188.767123287671</v>
      </c>
      <c r="AW70" s="496">
        <f t="shared" si="1535"/>
        <v>8461.7260273972606</v>
      </c>
      <c r="AX70" s="496">
        <f t="shared" si="1535"/>
        <v>8461.7260273972606</v>
      </c>
      <c r="AY70" s="496">
        <f t="shared" si="1535"/>
        <v>7642.8493150684935</v>
      </c>
      <c r="AZ70" s="496">
        <f t="shared" si="1535"/>
        <v>8461.7260273972606</v>
      </c>
      <c r="BA70" s="496">
        <f t="shared" si="1535"/>
        <v>8188.767123287671</v>
      </c>
      <c r="BB70" s="496">
        <f t="shared" si="1690"/>
        <v>8461.7260273972606</v>
      </c>
      <c r="BC70" s="496">
        <f t="shared" si="1690"/>
        <v>8188.767123287671</v>
      </c>
      <c r="BD70" s="496">
        <f t="shared" si="1690"/>
        <v>8461.7260273972606</v>
      </c>
      <c r="BE70" s="496">
        <f t="shared" si="1690"/>
        <v>8461.7260273972606</v>
      </c>
      <c r="BF70" s="496">
        <f t="shared" si="1690"/>
        <v>8188.767123287671</v>
      </c>
      <c r="BG70" s="496">
        <f t="shared" si="1690"/>
        <v>8461.7260273972606</v>
      </c>
      <c r="BH70" s="496">
        <f t="shared" si="1094"/>
        <v>8188.767123287671</v>
      </c>
      <c r="BI70" s="496">
        <f t="shared" si="655"/>
        <v>8461.7260273972606</v>
      </c>
      <c r="BJ70" s="496">
        <f t="shared" si="1536"/>
        <v>0</v>
      </c>
      <c r="BK70" s="496">
        <f t="shared" si="1536"/>
        <v>0</v>
      </c>
      <c r="BL70" s="496">
        <f t="shared" si="1536"/>
        <v>0</v>
      </c>
      <c r="BM70" s="496">
        <f t="shared" si="1536"/>
        <v>0</v>
      </c>
      <c r="BN70" s="496">
        <f t="shared" si="1536"/>
        <v>0</v>
      </c>
      <c r="BO70" s="496">
        <f t="shared" si="1536"/>
        <v>0</v>
      </c>
      <c r="BP70" s="496">
        <f t="shared" si="1536"/>
        <v>0</v>
      </c>
      <c r="BQ70" s="496">
        <f t="shared" si="1536"/>
        <v>0</v>
      </c>
      <c r="BR70" s="496">
        <f t="shared" si="1536"/>
        <v>0</v>
      </c>
      <c r="BS70" s="496">
        <f t="shared" si="1536"/>
        <v>0</v>
      </c>
      <c r="BT70" s="496">
        <f t="shared" si="1537"/>
        <v>0</v>
      </c>
      <c r="BU70" s="496">
        <f t="shared" si="1537"/>
        <v>0</v>
      </c>
      <c r="BV70" s="496">
        <f t="shared" si="1537"/>
        <v>0</v>
      </c>
      <c r="BW70" s="496">
        <f t="shared" ref="BW70:CG74" si="2555">IF($E70="PT",IF(AND($K70&lt;=BW$5,$L70&gt;BW$6),$G70*$H70*$F70,IF(AND($K70&gt;BW$5,$K70&lt;=BW$6),(BW$6-$K70+1)/BW$4*$G70*$F70*$H70,IF(AND($L70&gt;=BW$5,$L70&lt;=BW$6),($L70-BW$5+1)/BW$4*$G70*$F70*$H70,0)))*(1+$I70),IF(AND($K70&lt;=BW$5,$L70&gt;BW$6),BW$4/365*$G70*$F70,IF(AND($K70&gt;BW$5,$K70&lt;=BW$6),(BW$6-$K70+1)/365*$G70*$F70,IF(AND($L70&gt;=BW$5,$L70&lt;=BW$6),($L70-BW$5+1)/365*$G70*$F70,0)))*(1+$I70))</f>
        <v>0</v>
      </c>
      <c r="BX70" s="496">
        <f t="shared" si="2555"/>
        <v>0</v>
      </c>
      <c r="BY70" s="496">
        <f t="shared" si="2555"/>
        <v>0</v>
      </c>
      <c r="BZ70" s="496">
        <f t="shared" si="2555"/>
        <v>0</v>
      </c>
      <c r="CA70" s="496">
        <f t="shared" si="2555"/>
        <v>0</v>
      </c>
      <c r="CB70" s="496">
        <f t="shared" si="2555"/>
        <v>0</v>
      </c>
      <c r="CC70" s="496">
        <f t="shared" si="2555"/>
        <v>0</v>
      </c>
      <c r="CD70" s="496">
        <f t="shared" si="2555"/>
        <v>0</v>
      </c>
      <c r="CE70" s="496">
        <f t="shared" si="2555"/>
        <v>0</v>
      </c>
      <c r="CF70" s="496">
        <f t="shared" si="2555"/>
        <v>0</v>
      </c>
      <c r="CG70" s="496">
        <f t="shared" si="2555"/>
        <v>0</v>
      </c>
      <c r="CH70" s="496"/>
      <c r="CJ70" s="496">
        <f t="shared" si="2339"/>
        <v>0</v>
      </c>
      <c r="CK70" s="496">
        <f t="shared" si="2340"/>
        <v>0</v>
      </c>
      <c r="CL70" s="496">
        <f t="shared" si="2341"/>
        <v>0</v>
      </c>
      <c r="CM70" s="496">
        <f t="shared" si="2342"/>
        <v>0</v>
      </c>
      <c r="CN70" s="496">
        <f t="shared" si="2343"/>
        <v>0</v>
      </c>
      <c r="CO70" s="496">
        <f t="shared" si="2344"/>
        <v>0</v>
      </c>
      <c r="CP70" s="496">
        <f t="shared" si="2345"/>
        <v>0</v>
      </c>
      <c r="CQ70" s="496">
        <f t="shared" si="2346"/>
        <v>0</v>
      </c>
      <c r="CR70" s="496">
        <f t="shared" si="2347"/>
        <v>0</v>
      </c>
      <c r="CS70" s="496">
        <f t="shared" si="2348"/>
        <v>0</v>
      </c>
      <c r="CT70" s="496">
        <f t="shared" si="2349"/>
        <v>0</v>
      </c>
      <c r="CU70" s="496">
        <f t="shared" si="2350"/>
        <v>0</v>
      </c>
      <c r="CV70" s="496">
        <f t="shared" si="2351"/>
        <v>0</v>
      </c>
      <c r="CW70" s="496">
        <f t="shared" si="2352"/>
        <v>0</v>
      </c>
      <c r="CX70" s="496">
        <f t="shared" si="2353"/>
        <v>0</v>
      </c>
      <c r="CY70" s="496">
        <f t="shared" si="2354"/>
        <v>0</v>
      </c>
      <c r="CZ70" s="496">
        <f t="shared" si="2355"/>
        <v>1</v>
      </c>
      <c r="DA70" s="496">
        <f t="shared" si="2356"/>
        <v>1</v>
      </c>
      <c r="DB70" s="496">
        <f t="shared" si="2357"/>
        <v>1</v>
      </c>
      <c r="DC70" s="496">
        <f t="shared" si="2358"/>
        <v>1</v>
      </c>
      <c r="DD70" s="496">
        <f t="shared" si="2359"/>
        <v>1</v>
      </c>
      <c r="DE70" s="496">
        <f t="shared" si="2360"/>
        <v>1</v>
      </c>
      <c r="DF70" s="496">
        <f t="shared" si="2361"/>
        <v>1</v>
      </c>
      <c r="DG70" s="496">
        <f t="shared" si="2362"/>
        <v>1</v>
      </c>
      <c r="DH70" s="496">
        <f t="shared" si="2363"/>
        <v>1</v>
      </c>
      <c r="DI70" s="496">
        <f t="shared" si="2364"/>
        <v>1</v>
      </c>
      <c r="DJ70" s="496">
        <f t="shared" si="2365"/>
        <v>1</v>
      </c>
      <c r="DK70" s="496">
        <f t="shared" si="2366"/>
        <v>1</v>
      </c>
      <c r="DL70" s="496">
        <f t="shared" si="2367"/>
        <v>1</v>
      </c>
      <c r="DM70" s="496">
        <f t="shared" si="2368"/>
        <v>1</v>
      </c>
      <c r="DN70" s="496">
        <f t="shared" si="2369"/>
        <v>1</v>
      </c>
      <c r="DO70" s="496">
        <f t="shared" si="2370"/>
        <v>1</v>
      </c>
      <c r="DP70" s="496">
        <f t="shared" si="2371"/>
        <v>1</v>
      </c>
      <c r="DQ70" s="496">
        <f t="shared" si="2372"/>
        <v>1</v>
      </c>
      <c r="DR70" s="496">
        <f t="shared" si="2373"/>
        <v>1</v>
      </c>
      <c r="DS70" s="496">
        <f t="shared" si="2374"/>
        <v>1</v>
      </c>
      <c r="DT70" s="496">
        <f t="shared" si="2375"/>
        <v>1</v>
      </c>
      <c r="DU70" s="496">
        <f t="shared" si="2376"/>
        <v>1</v>
      </c>
      <c r="DV70" s="496">
        <f t="shared" si="2377"/>
        <v>1</v>
      </c>
      <c r="DW70" s="496">
        <f t="shared" si="2378"/>
        <v>1</v>
      </c>
      <c r="DX70" s="496">
        <f t="shared" si="2379"/>
        <v>1</v>
      </c>
      <c r="DY70" s="496">
        <f t="shared" si="2380"/>
        <v>1</v>
      </c>
      <c r="DZ70" s="496">
        <f t="shared" si="2381"/>
        <v>1</v>
      </c>
      <c r="EA70" s="496">
        <f t="shared" si="2382"/>
        <v>1</v>
      </c>
      <c r="EB70" s="496">
        <f t="shared" si="2383"/>
        <v>1</v>
      </c>
      <c r="EC70" s="496">
        <f t="shared" si="2384"/>
        <v>1</v>
      </c>
      <c r="ED70" s="496">
        <f t="shared" si="2385"/>
        <v>1</v>
      </c>
      <c r="EE70" s="496">
        <f t="shared" si="2386"/>
        <v>1</v>
      </c>
      <c r="EF70" s="496">
        <f t="shared" si="2387"/>
        <v>0</v>
      </c>
      <c r="EG70" s="496">
        <f t="shared" si="2388"/>
        <v>0</v>
      </c>
      <c r="EH70" s="496">
        <f t="shared" si="2389"/>
        <v>0</v>
      </c>
      <c r="EI70" s="496">
        <f t="shared" si="2390"/>
        <v>0</v>
      </c>
      <c r="EJ70" s="496">
        <f t="shared" si="2391"/>
        <v>0</v>
      </c>
      <c r="EK70" s="496">
        <f t="shared" si="2392"/>
        <v>0</v>
      </c>
      <c r="EL70" s="496">
        <f t="shared" si="2393"/>
        <v>0</v>
      </c>
      <c r="EM70" s="496">
        <f t="shared" si="2394"/>
        <v>0</v>
      </c>
      <c r="EN70" s="496">
        <f t="shared" si="2395"/>
        <v>0</v>
      </c>
      <c r="EO70" s="496">
        <f t="shared" si="2396"/>
        <v>0</v>
      </c>
      <c r="EP70" s="496">
        <f t="shared" si="2397"/>
        <v>0</v>
      </c>
      <c r="EQ70" s="496">
        <f t="shared" si="2398"/>
        <v>0</v>
      </c>
      <c r="ER70" s="496">
        <f t="shared" si="2399"/>
        <v>0</v>
      </c>
      <c r="ES70" s="496">
        <f t="shared" si="2400"/>
        <v>0</v>
      </c>
      <c r="ET70" s="496">
        <f t="shared" si="2401"/>
        <v>0</v>
      </c>
      <c r="EU70" s="496">
        <f t="shared" si="2402"/>
        <v>0</v>
      </c>
      <c r="EV70" s="496">
        <f t="shared" si="2403"/>
        <v>0</v>
      </c>
      <c r="EW70" s="496">
        <f t="shared" si="2404"/>
        <v>0</v>
      </c>
      <c r="EX70" s="496">
        <f t="shared" si="2405"/>
        <v>0</v>
      </c>
      <c r="EY70" s="496">
        <f t="shared" si="2406"/>
        <v>0</v>
      </c>
      <c r="EZ70" s="496">
        <f t="shared" si="2407"/>
        <v>0</v>
      </c>
      <c r="FA70" s="496">
        <f t="shared" si="2408"/>
        <v>0</v>
      </c>
      <c r="FB70" s="496">
        <f t="shared" si="2409"/>
        <v>0</v>
      </c>
      <c r="FC70" s="496">
        <f t="shared" si="2410"/>
        <v>0</v>
      </c>
      <c r="FE70" s="497">
        <f t="shared" si="2411"/>
        <v>0</v>
      </c>
      <c r="FF70" s="497">
        <f t="shared" si="2412"/>
        <v>0</v>
      </c>
      <c r="FG70" s="497">
        <f t="shared" si="2413"/>
        <v>0</v>
      </c>
      <c r="FH70" s="497">
        <f t="shared" si="2414"/>
        <v>0</v>
      </c>
      <c r="FI70" s="497">
        <f t="shared" si="2415"/>
        <v>0</v>
      </c>
      <c r="FJ70" s="497">
        <f t="shared" si="2416"/>
        <v>0</v>
      </c>
      <c r="FK70" s="497">
        <f t="shared" si="2417"/>
        <v>0</v>
      </c>
      <c r="FL70" s="497">
        <f t="shared" si="2418"/>
        <v>0</v>
      </c>
      <c r="FM70" s="497">
        <f t="shared" si="2419"/>
        <v>0</v>
      </c>
      <c r="FN70" s="497">
        <f t="shared" si="2420"/>
        <v>0</v>
      </c>
      <c r="FO70" s="497">
        <f t="shared" si="2421"/>
        <v>0</v>
      </c>
      <c r="FP70" s="497">
        <f t="shared" si="2422"/>
        <v>0</v>
      </c>
      <c r="FQ70" s="497">
        <f t="shared" si="2423"/>
        <v>0</v>
      </c>
      <c r="FR70" s="497">
        <f t="shared" si="2424"/>
        <v>0</v>
      </c>
      <c r="FS70" s="497">
        <f t="shared" si="2425"/>
        <v>0</v>
      </c>
      <c r="FT70" s="497">
        <f t="shared" si="2426"/>
        <v>0</v>
      </c>
      <c r="FU70" s="497">
        <f t="shared" si="2427"/>
        <v>3.2258064516129038E-2</v>
      </c>
      <c r="FV70" s="497">
        <f t="shared" si="2428"/>
        <v>0.99999999999999989</v>
      </c>
      <c r="FW70" s="497">
        <f t="shared" si="2429"/>
        <v>1</v>
      </c>
      <c r="FX70" s="497">
        <f t="shared" si="2430"/>
        <v>1</v>
      </c>
      <c r="FY70" s="497">
        <f t="shared" si="2431"/>
        <v>0.99999999999999989</v>
      </c>
      <c r="FZ70" s="497">
        <f t="shared" si="2432"/>
        <v>1</v>
      </c>
      <c r="GA70" s="497">
        <f t="shared" si="2433"/>
        <v>0.99999999999999989</v>
      </c>
      <c r="GB70" s="497">
        <f t="shared" si="2434"/>
        <v>1</v>
      </c>
      <c r="GC70" s="497">
        <f t="shared" si="2435"/>
        <v>1</v>
      </c>
      <c r="GD70" s="497">
        <f t="shared" si="2436"/>
        <v>1.0000000000000002</v>
      </c>
      <c r="GE70" s="497">
        <f t="shared" si="2437"/>
        <v>1</v>
      </c>
      <c r="GF70" s="497">
        <f t="shared" si="2438"/>
        <v>0.99999999999999989</v>
      </c>
      <c r="GG70" s="497">
        <f t="shared" si="2439"/>
        <v>1</v>
      </c>
      <c r="GH70" s="497">
        <f t="shared" si="2440"/>
        <v>0.99999999999999989</v>
      </c>
      <c r="GI70" s="497">
        <f t="shared" si="2441"/>
        <v>1</v>
      </c>
      <c r="GJ70" s="497">
        <f t="shared" si="2442"/>
        <v>1</v>
      </c>
      <c r="GK70" s="497">
        <f t="shared" si="2443"/>
        <v>0.99999999999999989</v>
      </c>
      <c r="GL70" s="497">
        <f t="shared" si="2444"/>
        <v>1</v>
      </c>
      <c r="GM70" s="497">
        <f t="shared" si="2445"/>
        <v>0.99999999999999989</v>
      </c>
      <c r="GN70" s="497">
        <f t="shared" si="2446"/>
        <v>1</v>
      </c>
      <c r="GO70" s="497">
        <f t="shared" si="2447"/>
        <v>1</v>
      </c>
      <c r="GP70" s="497">
        <f t="shared" si="2448"/>
        <v>1</v>
      </c>
      <c r="GQ70" s="497">
        <f t="shared" si="2449"/>
        <v>1</v>
      </c>
      <c r="GR70" s="497">
        <f t="shared" si="2450"/>
        <v>0.99999999999999989</v>
      </c>
      <c r="GS70" s="497">
        <f t="shared" si="2451"/>
        <v>1</v>
      </c>
      <c r="GT70" s="497">
        <f t="shared" si="2452"/>
        <v>0.99999999999999989</v>
      </c>
      <c r="GU70" s="497">
        <f t="shared" si="2453"/>
        <v>1</v>
      </c>
      <c r="GV70" s="497">
        <f t="shared" si="2454"/>
        <v>1</v>
      </c>
      <c r="GW70" s="497">
        <f t="shared" si="2455"/>
        <v>0.99999999999999989</v>
      </c>
      <c r="GX70" s="497">
        <f t="shared" si="2456"/>
        <v>1</v>
      </c>
      <c r="GY70" s="497">
        <f t="shared" si="2457"/>
        <v>0.99999999999999989</v>
      </c>
      <c r="GZ70" s="497">
        <f t="shared" si="2458"/>
        <v>1</v>
      </c>
      <c r="HA70" s="497">
        <f t="shared" si="2459"/>
        <v>0</v>
      </c>
      <c r="HB70" s="497">
        <f t="shared" si="2460"/>
        <v>0</v>
      </c>
      <c r="HC70" s="497">
        <f t="shared" si="2461"/>
        <v>0</v>
      </c>
      <c r="HD70" s="497">
        <f t="shared" si="2462"/>
        <v>0</v>
      </c>
      <c r="HE70" s="497">
        <f t="shared" si="2463"/>
        <v>0</v>
      </c>
      <c r="HF70" s="497">
        <f t="shared" si="2464"/>
        <v>0</v>
      </c>
      <c r="HG70" s="497">
        <f t="shared" si="2465"/>
        <v>0</v>
      </c>
      <c r="HH70" s="497">
        <f t="shared" si="2466"/>
        <v>0</v>
      </c>
      <c r="HI70" s="497">
        <f t="shared" si="2467"/>
        <v>0</v>
      </c>
      <c r="HJ70" s="497">
        <f t="shared" si="2468"/>
        <v>0</v>
      </c>
      <c r="HK70" s="497">
        <f t="shared" si="2469"/>
        <v>0</v>
      </c>
      <c r="HL70" s="497">
        <f t="shared" si="2470"/>
        <v>0</v>
      </c>
      <c r="HM70" s="497">
        <f t="shared" si="2471"/>
        <v>0</v>
      </c>
      <c r="HN70" s="497">
        <f t="shared" si="2472"/>
        <v>0</v>
      </c>
      <c r="HO70" s="497">
        <f t="shared" si="2473"/>
        <v>0</v>
      </c>
      <c r="HP70" s="497">
        <f t="shared" si="2474"/>
        <v>0</v>
      </c>
      <c r="HQ70" s="497">
        <f t="shared" si="2475"/>
        <v>0</v>
      </c>
      <c r="HR70" s="497">
        <f t="shared" si="2476"/>
        <v>0</v>
      </c>
      <c r="HS70" s="497">
        <f t="shared" si="2477"/>
        <v>0</v>
      </c>
      <c r="HT70" s="497">
        <f t="shared" si="2478"/>
        <v>0</v>
      </c>
      <c r="HU70" s="497">
        <f t="shared" si="2479"/>
        <v>0</v>
      </c>
      <c r="HV70" s="497">
        <f t="shared" si="2480"/>
        <v>0</v>
      </c>
      <c r="HW70" s="497">
        <f t="shared" si="2481"/>
        <v>0</v>
      </c>
      <c r="HX70" s="497">
        <f t="shared" si="2482"/>
        <v>0</v>
      </c>
      <c r="HY70" s="497"/>
      <c r="IB70" s="498">
        <f t="shared" si="2483"/>
        <v>0</v>
      </c>
      <c r="IC70" s="498">
        <f t="shared" si="2484"/>
        <v>0</v>
      </c>
      <c r="ID70" s="498">
        <f t="shared" si="2485"/>
        <v>0</v>
      </c>
      <c r="IE70" s="498">
        <f t="shared" si="2486"/>
        <v>0</v>
      </c>
      <c r="IF70" s="498">
        <f t="shared" si="2487"/>
        <v>0</v>
      </c>
      <c r="IG70" s="498">
        <f t="shared" si="2488"/>
        <v>0</v>
      </c>
      <c r="IH70" s="498">
        <f t="shared" si="2489"/>
        <v>0</v>
      </c>
      <c r="II70" s="498">
        <f t="shared" si="2490"/>
        <v>0</v>
      </c>
      <c r="IJ70" s="498">
        <f t="shared" si="2491"/>
        <v>0</v>
      </c>
      <c r="IK70" s="498">
        <f t="shared" si="2492"/>
        <v>0</v>
      </c>
      <c r="IL70" s="498">
        <f t="shared" si="2493"/>
        <v>0</v>
      </c>
      <c r="IM70" s="498">
        <f t="shared" si="2494"/>
        <v>0</v>
      </c>
      <c r="IN70" s="498">
        <f t="shared" si="2495"/>
        <v>0</v>
      </c>
      <c r="IO70" s="498">
        <f t="shared" si="2496"/>
        <v>0</v>
      </c>
      <c r="IP70" s="498">
        <f t="shared" si="2497"/>
        <v>0</v>
      </c>
      <c r="IQ70" s="498">
        <f t="shared" si="2498"/>
        <v>0</v>
      </c>
      <c r="IR70" s="498">
        <f t="shared" si="2499"/>
        <v>85</v>
      </c>
      <c r="IS70" s="498">
        <f t="shared" si="2500"/>
        <v>85</v>
      </c>
      <c r="IT70" s="498">
        <f t="shared" si="2501"/>
        <v>85</v>
      </c>
      <c r="IU70" s="498">
        <f t="shared" si="2502"/>
        <v>85</v>
      </c>
      <c r="IV70" s="498">
        <f t="shared" si="2503"/>
        <v>85</v>
      </c>
      <c r="IW70" s="498">
        <f t="shared" si="2504"/>
        <v>85</v>
      </c>
      <c r="IX70" s="498">
        <f t="shared" si="2505"/>
        <v>85</v>
      </c>
      <c r="IY70" s="498">
        <f t="shared" si="2506"/>
        <v>85</v>
      </c>
      <c r="IZ70" s="498">
        <f t="shared" si="2507"/>
        <v>85</v>
      </c>
      <c r="JA70" s="498">
        <f t="shared" si="2508"/>
        <v>85</v>
      </c>
      <c r="JB70" s="498">
        <f t="shared" si="2509"/>
        <v>85</v>
      </c>
      <c r="JC70" s="498">
        <f t="shared" si="2510"/>
        <v>85</v>
      </c>
      <c r="JD70" s="498">
        <f t="shared" si="2511"/>
        <v>85</v>
      </c>
      <c r="JE70" s="498">
        <f t="shared" si="2512"/>
        <v>85</v>
      </c>
      <c r="JF70" s="498">
        <f t="shared" si="2513"/>
        <v>85</v>
      </c>
      <c r="JG70" s="498">
        <f t="shared" si="2514"/>
        <v>85</v>
      </c>
      <c r="JH70" s="498">
        <f t="shared" si="2515"/>
        <v>85</v>
      </c>
      <c r="JI70" s="498">
        <f t="shared" si="2516"/>
        <v>85</v>
      </c>
      <c r="JJ70" s="498">
        <f t="shared" si="2517"/>
        <v>85</v>
      </c>
      <c r="JK70" s="498">
        <f t="shared" si="2518"/>
        <v>85</v>
      </c>
      <c r="JL70" s="498">
        <f t="shared" si="2519"/>
        <v>85</v>
      </c>
      <c r="JM70" s="498">
        <f t="shared" si="2520"/>
        <v>85</v>
      </c>
      <c r="JN70" s="498">
        <f t="shared" si="2521"/>
        <v>85</v>
      </c>
      <c r="JO70" s="498">
        <f t="shared" si="2522"/>
        <v>85</v>
      </c>
      <c r="JP70" s="498">
        <f t="shared" si="2523"/>
        <v>85</v>
      </c>
      <c r="JQ70" s="498">
        <f t="shared" si="2524"/>
        <v>85</v>
      </c>
      <c r="JR70" s="498">
        <f t="shared" si="2525"/>
        <v>85</v>
      </c>
      <c r="JS70" s="498">
        <f t="shared" si="2526"/>
        <v>85</v>
      </c>
      <c r="JT70" s="498">
        <f t="shared" si="2527"/>
        <v>85</v>
      </c>
      <c r="JU70" s="498">
        <f t="shared" si="2528"/>
        <v>85</v>
      </c>
      <c r="JV70" s="498">
        <f t="shared" si="2529"/>
        <v>85</v>
      </c>
      <c r="JW70" s="498">
        <f t="shared" si="2530"/>
        <v>85</v>
      </c>
      <c r="JX70" s="498">
        <f t="shared" si="2531"/>
        <v>0</v>
      </c>
      <c r="JY70" s="498">
        <f t="shared" si="2532"/>
        <v>0</v>
      </c>
      <c r="JZ70" s="498">
        <f t="shared" si="2533"/>
        <v>0</v>
      </c>
      <c r="KA70" s="498">
        <f t="shared" si="2534"/>
        <v>0</v>
      </c>
      <c r="KB70" s="498">
        <f t="shared" si="2535"/>
        <v>0</v>
      </c>
      <c r="KC70" s="498">
        <f t="shared" si="2536"/>
        <v>0</v>
      </c>
      <c r="KD70" s="498">
        <f t="shared" si="2537"/>
        <v>0</v>
      </c>
      <c r="KE70" s="498">
        <f t="shared" si="2538"/>
        <v>0</v>
      </c>
      <c r="KF70" s="498">
        <f t="shared" si="2539"/>
        <v>0</v>
      </c>
      <c r="KG70" s="498">
        <f t="shared" si="2540"/>
        <v>0</v>
      </c>
      <c r="KH70" s="498">
        <f t="shared" si="2541"/>
        <v>0</v>
      </c>
      <c r="KI70" s="498">
        <f t="shared" si="2542"/>
        <v>0</v>
      </c>
      <c r="KJ70" s="498">
        <f t="shared" si="2543"/>
        <v>0</v>
      </c>
      <c r="KK70" s="498">
        <f t="shared" si="2544"/>
        <v>0</v>
      </c>
      <c r="KL70" s="498">
        <f t="shared" si="2545"/>
        <v>0</v>
      </c>
      <c r="KM70" s="498">
        <f t="shared" si="2546"/>
        <v>0</v>
      </c>
      <c r="KN70" s="498">
        <f t="shared" si="2547"/>
        <v>0</v>
      </c>
      <c r="KO70" s="498">
        <f t="shared" si="2548"/>
        <v>0</v>
      </c>
      <c r="KP70" s="498">
        <f t="shared" si="2549"/>
        <v>0</v>
      </c>
      <c r="KQ70" s="498">
        <f t="shared" si="2550"/>
        <v>0</v>
      </c>
      <c r="KR70" s="498">
        <f t="shared" si="2551"/>
        <v>0</v>
      </c>
      <c r="KS70" s="498">
        <f t="shared" si="2552"/>
        <v>0</v>
      </c>
      <c r="KT70" s="498">
        <f t="shared" si="2553"/>
        <v>0</v>
      </c>
      <c r="KU70" s="498">
        <f t="shared" si="2554"/>
        <v>0</v>
      </c>
    </row>
    <row r="71" spans="1:307" s="95" customFormat="1" ht="15.75" customHeight="1" x14ac:dyDescent="0.3">
      <c r="A71" s="157" t="s">
        <v>87</v>
      </c>
      <c r="B71" s="112" t="s">
        <v>787</v>
      </c>
      <c r="C71" s="112" t="s">
        <v>795</v>
      </c>
      <c r="D71" s="113"/>
      <c r="E71" s="113" t="s">
        <v>118</v>
      </c>
      <c r="F71" s="113">
        <v>1</v>
      </c>
      <c r="G71" s="114">
        <v>91000</v>
      </c>
      <c r="H71" s="115"/>
      <c r="I71" s="116">
        <v>0.107</v>
      </c>
      <c r="J71" s="114">
        <v>85</v>
      </c>
      <c r="K71" s="117">
        <v>44895</v>
      </c>
      <c r="L71" s="118">
        <v>46022</v>
      </c>
      <c r="M71" s="119"/>
      <c r="N71" s="186">
        <f t="shared" si="1532"/>
        <v>0</v>
      </c>
      <c r="O71" s="186">
        <f t="shared" si="1532"/>
        <v>0</v>
      </c>
      <c r="P71" s="186">
        <f t="shared" si="1532"/>
        <v>0</v>
      </c>
      <c r="Q71" s="186">
        <f t="shared" si="1532"/>
        <v>0</v>
      </c>
      <c r="R71" s="186">
        <f t="shared" si="1532"/>
        <v>0</v>
      </c>
      <c r="S71" s="186">
        <f t="shared" si="1532"/>
        <v>0</v>
      </c>
      <c r="T71" s="186">
        <f t="shared" si="1532"/>
        <v>0</v>
      </c>
      <c r="U71" s="186">
        <f t="shared" si="1532"/>
        <v>0</v>
      </c>
      <c r="V71" s="186">
        <f t="shared" si="1532"/>
        <v>0</v>
      </c>
      <c r="W71" s="186">
        <f t="shared" si="1532"/>
        <v>0</v>
      </c>
      <c r="X71" s="186">
        <f t="shared" si="1533"/>
        <v>275.99178082191781</v>
      </c>
      <c r="Y71" s="186">
        <f t="shared" si="1533"/>
        <v>8555.7452054794521</v>
      </c>
      <c r="Z71" s="186">
        <f t="shared" si="1533"/>
        <v>8555.7452054794521</v>
      </c>
      <c r="AA71" s="186">
        <f t="shared" si="1533"/>
        <v>7727.7698630136993</v>
      </c>
      <c r="AB71" s="186">
        <f t="shared" si="1533"/>
        <v>8555.7452054794521</v>
      </c>
      <c r="AC71" s="186">
        <f t="shared" si="1533"/>
        <v>8279.7534246575342</v>
      </c>
      <c r="AD71" s="186">
        <f t="shared" si="1533"/>
        <v>8555.7452054794521</v>
      </c>
      <c r="AE71" s="186">
        <f t="shared" si="1533"/>
        <v>8279.7534246575342</v>
      </c>
      <c r="AF71" s="186">
        <f t="shared" si="1533"/>
        <v>8555.7452054794521</v>
      </c>
      <c r="AG71" s="186">
        <f t="shared" si="1533"/>
        <v>8555.7452054794521</v>
      </c>
      <c r="AH71" s="186">
        <f t="shared" si="1534"/>
        <v>8279.7534246575342</v>
      </c>
      <c r="AI71" s="186">
        <f t="shared" si="1534"/>
        <v>8555.7452054794521</v>
      </c>
      <c r="AJ71" s="186">
        <f t="shared" si="1534"/>
        <v>8279.7534246575342</v>
      </c>
      <c r="AK71" s="186">
        <f t="shared" si="1534"/>
        <v>8555.7452054794521</v>
      </c>
      <c r="AL71" s="186">
        <f t="shared" si="1534"/>
        <v>8555.7452054794521</v>
      </c>
      <c r="AM71" s="186">
        <f t="shared" si="1534"/>
        <v>8003.7616438356172</v>
      </c>
      <c r="AN71" s="186">
        <f t="shared" si="1534"/>
        <v>8555.7452054794521</v>
      </c>
      <c r="AO71" s="186">
        <f t="shared" si="1534"/>
        <v>8279.7534246575342</v>
      </c>
      <c r="AP71" s="186">
        <f t="shared" si="1534"/>
        <v>8555.7452054794521</v>
      </c>
      <c r="AQ71" s="186">
        <f t="shared" si="1534"/>
        <v>8279.7534246575342</v>
      </c>
      <c r="AR71" s="186">
        <f t="shared" si="1535"/>
        <v>8555.7452054794521</v>
      </c>
      <c r="AS71" s="186">
        <f t="shared" si="1535"/>
        <v>8555.7452054794521</v>
      </c>
      <c r="AT71" s="186">
        <f t="shared" si="1535"/>
        <v>8279.7534246575342</v>
      </c>
      <c r="AU71" s="186">
        <f t="shared" si="1535"/>
        <v>8555.7452054794521</v>
      </c>
      <c r="AV71" s="186">
        <f t="shared" si="1535"/>
        <v>8279.7534246575342</v>
      </c>
      <c r="AW71" s="186">
        <f t="shared" si="1535"/>
        <v>8555.7452054794521</v>
      </c>
      <c r="AX71" s="186">
        <f t="shared" si="1535"/>
        <v>8555.7452054794521</v>
      </c>
      <c r="AY71" s="186">
        <f t="shared" si="1535"/>
        <v>7727.7698630136993</v>
      </c>
      <c r="AZ71" s="186">
        <f t="shared" si="1535"/>
        <v>8555.7452054794521</v>
      </c>
      <c r="BA71" s="186">
        <f t="shared" si="1535"/>
        <v>8279.7534246575342</v>
      </c>
      <c r="BB71" s="186">
        <f t="shared" si="1690"/>
        <v>8555.7452054794521</v>
      </c>
      <c r="BC71" s="186">
        <f t="shared" si="1690"/>
        <v>8279.7534246575342</v>
      </c>
      <c r="BD71" s="186">
        <f t="shared" si="1690"/>
        <v>8555.7452054794521</v>
      </c>
      <c r="BE71" s="186">
        <f t="shared" si="1690"/>
        <v>8555.7452054794521</v>
      </c>
      <c r="BF71" s="186">
        <f t="shared" si="1690"/>
        <v>8279.7534246575342</v>
      </c>
      <c r="BG71" s="186">
        <f t="shared" si="1690"/>
        <v>8555.7452054794521</v>
      </c>
      <c r="BH71" s="186">
        <f t="shared" si="1094"/>
        <v>8279.7534246575342</v>
      </c>
      <c r="BI71" s="186">
        <f t="shared" si="655"/>
        <v>8555.7452054794521</v>
      </c>
      <c r="BJ71" s="186">
        <f t="shared" si="1536"/>
        <v>0</v>
      </c>
      <c r="BK71" s="186">
        <f t="shared" si="1536"/>
        <v>0</v>
      </c>
      <c r="BL71" s="186">
        <f t="shared" si="1536"/>
        <v>0</v>
      </c>
      <c r="BM71" s="186">
        <f t="shared" si="1536"/>
        <v>0</v>
      </c>
      <c r="BN71" s="186">
        <f t="shared" si="1536"/>
        <v>0</v>
      </c>
      <c r="BO71" s="186">
        <f t="shared" si="1536"/>
        <v>0</v>
      </c>
      <c r="BP71" s="186">
        <f t="shared" si="1536"/>
        <v>0</v>
      </c>
      <c r="BQ71" s="186">
        <f t="shared" si="1536"/>
        <v>0</v>
      </c>
      <c r="BR71" s="186">
        <f t="shared" si="1536"/>
        <v>0</v>
      </c>
      <c r="BS71" s="186">
        <f t="shared" si="1536"/>
        <v>0</v>
      </c>
      <c r="BT71" s="186">
        <f t="shared" si="1536"/>
        <v>0</v>
      </c>
      <c r="BU71" s="186">
        <f t="shared" si="1536"/>
        <v>0</v>
      </c>
      <c r="BV71" s="186">
        <f t="shared" si="1536"/>
        <v>0</v>
      </c>
      <c r="BW71" s="186">
        <f t="shared" si="1536"/>
        <v>0</v>
      </c>
      <c r="BX71" s="186">
        <f t="shared" si="1536"/>
        <v>0</v>
      </c>
      <c r="BY71" s="186">
        <f t="shared" si="1536"/>
        <v>0</v>
      </c>
      <c r="BZ71" s="186">
        <f t="shared" si="2555"/>
        <v>0</v>
      </c>
      <c r="CA71" s="186">
        <f t="shared" si="2555"/>
        <v>0</v>
      </c>
      <c r="CB71" s="186">
        <f t="shared" si="2555"/>
        <v>0</v>
      </c>
      <c r="CC71" s="186">
        <f t="shared" si="2555"/>
        <v>0</v>
      </c>
      <c r="CD71" s="186">
        <f t="shared" si="2555"/>
        <v>0</v>
      </c>
      <c r="CE71" s="186">
        <f t="shared" si="2555"/>
        <v>0</v>
      </c>
      <c r="CF71" s="186">
        <f t="shared" si="2555"/>
        <v>0</v>
      </c>
      <c r="CG71" s="186">
        <f t="shared" si="2555"/>
        <v>0</v>
      </c>
      <c r="CH71" s="186"/>
      <c r="CJ71" s="186">
        <f t="shared" si="2339"/>
        <v>0</v>
      </c>
      <c r="CK71" s="186">
        <f t="shared" si="2340"/>
        <v>0</v>
      </c>
      <c r="CL71" s="186">
        <f t="shared" si="2341"/>
        <v>0</v>
      </c>
      <c r="CM71" s="186">
        <f t="shared" si="2342"/>
        <v>0</v>
      </c>
      <c r="CN71" s="186">
        <f t="shared" si="2343"/>
        <v>0</v>
      </c>
      <c r="CO71" s="186">
        <f t="shared" si="2344"/>
        <v>0</v>
      </c>
      <c r="CP71" s="186">
        <f t="shared" si="2345"/>
        <v>0</v>
      </c>
      <c r="CQ71" s="186">
        <f t="shared" si="2346"/>
        <v>0</v>
      </c>
      <c r="CR71" s="186">
        <f t="shared" si="2347"/>
        <v>0</v>
      </c>
      <c r="CS71" s="186">
        <f t="shared" si="2348"/>
        <v>0</v>
      </c>
      <c r="CT71" s="186">
        <f t="shared" si="2349"/>
        <v>1</v>
      </c>
      <c r="CU71" s="186">
        <f t="shared" si="2350"/>
        <v>1</v>
      </c>
      <c r="CV71" s="186">
        <f t="shared" si="2351"/>
        <v>1</v>
      </c>
      <c r="CW71" s="186">
        <f t="shared" si="2352"/>
        <v>1</v>
      </c>
      <c r="CX71" s="186">
        <f t="shared" si="2353"/>
        <v>1</v>
      </c>
      <c r="CY71" s="186">
        <f t="shared" si="2354"/>
        <v>1</v>
      </c>
      <c r="CZ71" s="186">
        <f t="shared" si="2355"/>
        <v>1</v>
      </c>
      <c r="DA71" s="186">
        <f t="shared" si="2356"/>
        <v>1</v>
      </c>
      <c r="DB71" s="186">
        <f t="shared" si="2357"/>
        <v>1</v>
      </c>
      <c r="DC71" s="186">
        <f t="shared" si="2358"/>
        <v>1</v>
      </c>
      <c r="DD71" s="186">
        <f t="shared" si="2359"/>
        <v>1</v>
      </c>
      <c r="DE71" s="186">
        <f t="shared" si="2360"/>
        <v>1</v>
      </c>
      <c r="DF71" s="186">
        <f t="shared" si="2361"/>
        <v>1</v>
      </c>
      <c r="DG71" s="186">
        <f t="shared" si="2362"/>
        <v>1</v>
      </c>
      <c r="DH71" s="186">
        <f t="shared" si="2363"/>
        <v>1</v>
      </c>
      <c r="DI71" s="186">
        <f t="shared" si="2364"/>
        <v>1</v>
      </c>
      <c r="DJ71" s="186">
        <f t="shared" si="2365"/>
        <v>1</v>
      </c>
      <c r="DK71" s="186">
        <f t="shared" si="2366"/>
        <v>1</v>
      </c>
      <c r="DL71" s="186">
        <f t="shared" si="2367"/>
        <v>1</v>
      </c>
      <c r="DM71" s="186">
        <f t="shared" si="2368"/>
        <v>1</v>
      </c>
      <c r="DN71" s="186">
        <f t="shared" si="2369"/>
        <v>1</v>
      </c>
      <c r="DO71" s="186">
        <f t="shared" si="2370"/>
        <v>1</v>
      </c>
      <c r="DP71" s="186">
        <f t="shared" si="2371"/>
        <v>1</v>
      </c>
      <c r="DQ71" s="186">
        <f t="shared" si="2372"/>
        <v>1</v>
      </c>
      <c r="DR71" s="186">
        <f t="shared" si="2373"/>
        <v>1</v>
      </c>
      <c r="DS71" s="186">
        <f t="shared" si="2374"/>
        <v>1</v>
      </c>
      <c r="DT71" s="186">
        <f t="shared" si="2375"/>
        <v>1</v>
      </c>
      <c r="DU71" s="186">
        <f t="shared" si="2376"/>
        <v>1</v>
      </c>
      <c r="DV71" s="186">
        <f t="shared" si="2377"/>
        <v>1</v>
      </c>
      <c r="DW71" s="186">
        <f t="shared" si="2378"/>
        <v>1</v>
      </c>
      <c r="DX71" s="186">
        <f t="shared" si="2379"/>
        <v>1</v>
      </c>
      <c r="DY71" s="186">
        <f t="shared" si="2380"/>
        <v>1</v>
      </c>
      <c r="DZ71" s="186">
        <f t="shared" si="2381"/>
        <v>1</v>
      </c>
      <c r="EA71" s="186">
        <f t="shared" si="2382"/>
        <v>1</v>
      </c>
      <c r="EB71" s="186">
        <f t="shared" si="2383"/>
        <v>1</v>
      </c>
      <c r="EC71" s="186">
        <f t="shared" si="2384"/>
        <v>1</v>
      </c>
      <c r="ED71" s="186">
        <f t="shared" si="2385"/>
        <v>1</v>
      </c>
      <c r="EE71" s="186">
        <f t="shared" si="2386"/>
        <v>1</v>
      </c>
      <c r="EF71" s="186">
        <f t="shared" si="2387"/>
        <v>0</v>
      </c>
      <c r="EG71" s="186">
        <f t="shared" si="2388"/>
        <v>0</v>
      </c>
      <c r="EH71" s="186">
        <f t="shared" si="2389"/>
        <v>0</v>
      </c>
      <c r="EI71" s="186">
        <f t="shared" si="2390"/>
        <v>0</v>
      </c>
      <c r="EJ71" s="186">
        <f t="shared" si="2391"/>
        <v>0</v>
      </c>
      <c r="EK71" s="186">
        <f t="shared" si="2392"/>
        <v>0</v>
      </c>
      <c r="EL71" s="186">
        <f t="shared" si="2393"/>
        <v>0</v>
      </c>
      <c r="EM71" s="186">
        <f t="shared" si="2394"/>
        <v>0</v>
      </c>
      <c r="EN71" s="186">
        <f t="shared" si="2395"/>
        <v>0</v>
      </c>
      <c r="EO71" s="186">
        <f t="shared" si="2396"/>
        <v>0</v>
      </c>
      <c r="EP71" s="186">
        <f t="shared" si="2397"/>
        <v>0</v>
      </c>
      <c r="EQ71" s="186">
        <f t="shared" si="2398"/>
        <v>0</v>
      </c>
      <c r="ER71" s="186">
        <f t="shared" si="2399"/>
        <v>0</v>
      </c>
      <c r="ES71" s="186">
        <f t="shared" si="2400"/>
        <v>0</v>
      </c>
      <c r="ET71" s="186">
        <f t="shared" si="2401"/>
        <v>0</v>
      </c>
      <c r="EU71" s="186">
        <f t="shared" si="2402"/>
        <v>0</v>
      </c>
      <c r="EV71" s="186">
        <f t="shared" si="2403"/>
        <v>0</v>
      </c>
      <c r="EW71" s="186">
        <f t="shared" si="2404"/>
        <v>0</v>
      </c>
      <c r="EX71" s="186">
        <f t="shared" si="2405"/>
        <v>0</v>
      </c>
      <c r="EY71" s="186">
        <f t="shared" si="2406"/>
        <v>0</v>
      </c>
      <c r="EZ71" s="186">
        <f t="shared" si="2407"/>
        <v>0</v>
      </c>
      <c r="FA71" s="186">
        <f t="shared" si="2408"/>
        <v>0</v>
      </c>
      <c r="FB71" s="186">
        <f t="shared" si="2409"/>
        <v>0</v>
      </c>
      <c r="FC71" s="186">
        <f t="shared" si="2410"/>
        <v>0</v>
      </c>
      <c r="FE71" s="187">
        <f t="shared" si="2411"/>
        <v>0</v>
      </c>
      <c r="FF71" s="187">
        <f t="shared" si="2412"/>
        <v>0</v>
      </c>
      <c r="FG71" s="187">
        <f t="shared" si="2413"/>
        <v>0</v>
      </c>
      <c r="FH71" s="187">
        <f t="shared" si="2414"/>
        <v>0</v>
      </c>
      <c r="FI71" s="187">
        <f t="shared" si="2415"/>
        <v>0</v>
      </c>
      <c r="FJ71" s="187">
        <f t="shared" si="2416"/>
        <v>0</v>
      </c>
      <c r="FK71" s="187">
        <f t="shared" si="2417"/>
        <v>0</v>
      </c>
      <c r="FL71" s="187">
        <f t="shared" si="2418"/>
        <v>0</v>
      </c>
      <c r="FM71" s="187">
        <f t="shared" si="2419"/>
        <v>0</v>
      </c>
      <c r="FN71" s="187">
        <f t="shared" si="2420"/>
        <v>0</v>
      </c>
      <c r="FO71" s="187">
        <f t="shared" si="2421"/>
        <v>3.333333333333334E-2</v>
      </c>
      <c r="FP71" s="187">
        <f t="shared" si="2422"/>
        <v>1</v>
      </c>
      <c r="FQ71" s="187">
        <f t="shared" si="2423"/>
        <v>1</v>
      </c>
      <c r="FR71" s="187">
        <f t="shared" si="2424"/>
        <v>1.0000000000000002</v>
      </c>
      <c r="FS71" s="187">
        <f t="shared" si="2425"/>
        <v>1</v>
      </c>
      <c r="FT71" s="187">
        <f t="shared" si="2426"/>
        <v>1</v>
      </c>
      <c r="FU71" s="187">
        <f t="shared" si="2427"/>
        <v>1</v>
      </c>
      <c r="FV71" s="187">
        <f t="shared" si="2428"/>
        <v>1</v>
      </c>
      <c r="FW71" s="187">
        <f t="shared" si="2429"/>
        <v>1</v>
      </c>
      <c r="FX71" s="187">
        <f t="shared" si="2430"/>
        <v>1</v>
      </c>
      <c r="FY71" s="187">
        <f t="shared" si="2431"/>
        <v>1</v>
      </c>
      <c r="FZ71" s="187">
        <f t="shared" si="2432"/>
        <v>1</v>
      </c>
      <c r="GA71" s="187">
        <f t="shared" si="2433"/>
        <v>1</v>
      </c>
      <c r="GB71" s="187">
        <f t="shared" si="2434"/>
        <v>1</v>
      </c>
      <c r="GC71" s="187">
        <f t="shared" si="2435"/>
        <v>1</v>
      </c>
      <c r="GD71" s="187">
        <f t="shared" si="2436"/>
        <v>1.0000000000000002</v>
      </c>
      <c r="GE71" s="187">
        <f t="shared" si="2437"/>
        <v>1</v>
      </c>
      <c r="GF71" s="187">
        <f t="shared" si="2438"/>
        <v>1</v>
      </c>
      <c r="GG71" s="187">
        <f t="shared" si="2439"/>
        <v>1</v>
      </c>
      <c r="GH71" s="187">
        <f t="shared" si="2440"/>
        <v>1</v>
      </c>
      <c r="GI71" s="187">
        <f t="shared" si="2441"/>
        <v>1</v>
      </c>
      <c r="GJ71" s="187">
        <f t="shared" si="2442"/>
        <v>1</v>
      </c>
      <c r="GK71" s="187">
        <f t="shared" si="2443"/>
        <v>1</v>
      </c>
      <c r="GL71" s="187">
        <f t="shared" si="2444"/>
        <v>1</v>
      </c>
      <c r="GM71" s="187">
        <f t="shared" si="2445"/>
        <v>1</v>
      </c>
      <c r="GN71" s="187">
        <f t="shared" si="2446"/>
        <v>1</v>
      </c>
      <c r="GO71" s="187">
        <f t="shared" si="2447"/>
        <v>1</v>
      </c>
      <c r="GP71" s="187">
        <f t="shared" si="2448"/>
        <v>1.0000000000000002</v>
      </c>
      <c r="GQ71" s="187">
        <f t="shared" si="2449"/>
        <v>1</v>
      </c>
      <c r="GR71" s="187">
        <f t="shared" si="2450"/>
        <v>1</v>
      </c>
      <c r="GS71" s="187">
        <f t="shared" si="2451"/>
        <v>1</v>
      </c>
      <c r="GT71" s="187">
        <f t="shared" si="2452"/>
        <v>1</v>
      </c>
      <c r="GU71" s="187">
        <f t="shared" si="2453"/>
        <v>1</v>
      </c>
      <c r="GV71" s="187">
        <f t="shared" si="2454"/>
        <v>1</v>
      </c>
      <c r="GW71" s="187">
        <f t="shared" si="2455"/>
        <v>1</v>
      </c>
      <c r="GX71" s="187">
        <f t="shared" si="2456"/>
        <v>1</v>
      </c>
      <c r="GY71" s="187">
        <f t="shared" si="2457"/>
        <v>1</v>
      </c>
      <c r="GZ71" s="187">
        <f t="shared" si="2458"/>
        <v>1</v>
      </c>
      <c r="HA71" s="187">
        <f t="shared" si="2459"/>
        <v>0</v>
      </c>
      <c r="HB71" s="187">
        <f t="shared" si="2460"/>
        <v>0</v>
      </c>
      <c r="HC71" s="187">
        <f t="shared" si="2461"/>
        <v>0</v>
      </c>
      <c r="HD71" s="187">
        <f t="shared" si="2462"/>
        <v>0</v>
      </c>
      <c r="HE71" s="187">
        <f t="shared" si="2463"/>
        <v>0</v>
      </c>
      <c r="HF71" s="187">
        <f t="shared" si="2464"/>
        <v>0</v>
      </c>
      <c r="HG71" s="187">
        <f t="shared" si="2465"/>
        <v>0</v>
      </c>
      <c r="HH71" s="187">
        <f t="shared" si="2466"/>
        <v>0</v>
      </c>
      <c r="HI71" s="187">
        <f t="shared" si="2467"/>
        <v>0</v>
      </c>
      <c r="HJ71" s="187">
        <f t="shared" si="2468"/>
        <v>0</v>
      </c>
      <c r="HK71" s="187">
        <f t="shared" si="2469"/>
        <v>0</v>
      </c>
      <c r="HL71" s="187">
        <f t="shared" si="2470"/>
        <v>0</v>
      </c>
      <c r="HM71" s="187">
        <f t="shared" si="2471"/>
        <v>0</v>
      </c>
      <c r="HN71" s="187">
        <f t="shared" si="2472"/>
        <v>0</v>
      </c>
      <c r="HO71" s="187">
        <f t="shared" si="2473"/>
        <v>0</v>
      </c>
      <c r="HP71" s="187">
        <f t="shared" si="2474"/>
        <v>0</v>
      </c>
      <c r="HQ71" s="187">
        <f t="shared" si="2475"/>
        <v>0</v>
      </c>
      <c r="HR71" s="187">
        <f t="shared" si="2476"/>
        <v>0</v>
      </c>
      <c r="HS71" s="187">
        <f t="shared" si="2477"/>
        <v>0</v>
      </c>
      <c r="HT71" s="187">
        <f t="shared" si="2478"/>
        <v>0</v>
      </c>
      <c r="HU71" s="187">
        <f t="shared" si="2479"/>
        <v>0</v>
      </c>
      <c r="HV71" s="187">
        <f t="shared" si="2480"/>
        <v>0</v>
      </c>
      <c r="HW71" s="187">
        <f t="shared" si="2481"/>
        <v>0</v>
      </c>
      <c r="HX71" s="187">
        <f t="shared" si="2482"/>
        <v>0</v>
      </c>
      <c r="HY71" s="187"/>
      <c r="IB71" s="188">
        <f t="shared" si="2483"/>
        <v>0</v>
      </c>
      <c r="IC71" s="188">
        <f t="shared" si="2484"/>
        <v>0</v>
      </c>
      <c r="ID71" s="188">
        <f t="shared" si="2485"/>
        <v>0</v>
      </c>
      <c r="IE71" s="188">
        <f t="shared" si="2486"/>
        <v>0</v>
      </c>
      <c r="IF71" s="188">
        <f t="shared" si="2487"/>
        <v>0</v>
      </c>
      <c r="IG71" s="188">
        <f t="shared" si="2488"/>
        <v>0</v>
      </c>
      <c r="IH71" s="188">
        <f t="shared" si="2489"/>
        <v>0</v>
      </c>
      <c r="II71" s="188">
        <f t="shared" si="2490"/>
        <v>0</v>
      </c>
      <c r="IJ71" s="188">
        <f t="shared" si="2491"/>
        <v>0</v>
      </c>
      <c r="IK71" s="188">
        <f t="shared" si="2492"/>
        <v>0</v>
      </c>
      <c r="IL71" s="188">
        <f t="shared" si="2493"/>
        <v>85</v>
      </c>
      <c r="IM71" s="188">
        <f t="shared" si="2494"/>
        <v>85</v>
      </c>
      <c r="IN71" s="188">
        <f t="shared" si="2495"/>
        <v>85</v>
      </c>
      <c r="IO71" s="188">
        <f t="shared" si="2496"/>
        <v>85</v>
      </c>
      <c r="IP71" s="188">
        <f t="shared" si="2497"/>
        <v>85</v>
      </c>
      <c r="IQ71" s="188">
        <f t="shared" si="2498"/>
        <v>85</v>
      </c>
      <c r="IR71" s="188">
        <f t="shared" si="2499"/>
        <v>85</v>
      </c>
      <c r="IS71" s="188">
        <f t="shared" si="2500"/>
        <v>85</v>
      </c>
      <c r="IT71" s="188">
        <f t="shared" si="2501"/>
        <v>85</v>
      </c>
      <c r="IU71" s="188">
        <f t="shared" si="2502"/>
        <v>85</v>
      </c>
      <c r="IV71" s="188">
        <f t="shared" si="2503"/>
        <v>85</v>
      </c>
      <c r="IW71" s="188">
        <f t="shared" si="2504"/>
        <v>85</v>
      </c>
      <c r="IX71" s="188">
        <f t="shared" si="2505"/>
        <v>85</v>
      </c>
      <c r="IY71" s="188">
        <f t="shared" si="2506"/>
        <v>85</v>
      </c>
      <c r="IZ71" s="188">
        <f t="shared" si="2507"/>
        <v>85</v>
      </c>
      <c r="JA71" s="188">
        <f t="shared" si="2508"/>
        <v>85</v>
      </c>
      <c r="JB71" s="188">
        <f t="shared" si="2509"/>
        <v>85</v>
      </c>
      <c r="JC71" s="188">
        <f t="shared" si="2510"/>
        <v>85</v>
      </c>
      <c r="JD71" s="188">
        <f t="shared" si="2511"/>
        <v>85</v>
      </c>
      <c r="JE71" s="188">
        <f t="shared" si="2512"/>
        <v>85</v>
      </c>
      <c r="JF71" s="188">
        <f t="shared" si="2513"/>
        <v>85</v>
      </c>
      <c r="JG71" s="188">
        <f t="shared" si="2514"/>
        <v>85</v>
      </c>
      <c r="JH71" s="188">
        <f t="shared" si="2515"/>
        <v>85</v>
      </c>
      <c r="JI71" s="188">
        <f t="shared" si="2516"/>
        <v>85</v>
      </c>
      <c r="JJ71" s="188">
        <f t="shared" si="2517"/>
        <v>85</v>
      </c>
      <c r="JK71" s="188">
        <f t="shared" si="2518"/>
        <v>85</v>
      </c>
      <c r="JL71" s="188">
        <f t="shared" si="2519"/>
        <v>85</v>
      </c>
      <c r="JM71" s="188">
        <f t="shared" si="2520"/>
        <v>85</v>
      </c>
      <c r="JN71" s="188">
        <f t="shared" si="2521"/>
        <v>85</v>
      </c>
      <c r="JO71" s="188">
        <f t="shared" si="2522"/>
        <v>85</v>
      </c>
      <c r="JP71" s="188">
        <f t="shared" si="2523"/>
        <v>85</v>
      </c>
      <c r="JQ71" s="188">
        <f t="shared" si="2524"/>
        <v>85</v>
      </c>
      <c r="JR71" s="188">
        <f t="shared" si="2525"/>
        <v>85</v>
      </c>
      <c r="JS71" s="188">
        <f t="shared" si="2526"/>
        <v>85</v>
      </c>
      <c r="JT71" s="188">
        <f t="shared" si="2527"/>
        <v>85</v>
      </c>
      <c r="JU71" s="188">
        <f t="shared" si="2528"/>
        <v>85</v>
      </c>
      <c r="JV71" s="188">
        <f t="shared" si="2529"/>
        <v>85</v>
      </c>
      <c r="JW71" s="188">
        <f t="shared" si="2530"/>
        <v>85</v>
      </c>
      <c r="JX71" s="188">
        <f t="shared" si="2531"/>
        <v>0</v>
      </c>
      <c r="JY71" s="188">
        <f t="shared" si="2532"/>
        <v>0</v>
      </c>
      <c r="JZ71" s="188">
        <f t="shared" si="2533"/>
        <v>0</v>
      </c>
      <c r="KA71" s="188">
        <f t="shared" si="2534"/>
        <v>0</v>
      </c>
      <c r="KB71" s="188">
        <f t="shared" si="2535"/>
        <v>0</v>
      </c>
      <c r="KC71" s="188">
        <f t="shared" si="2536"/>
        <v>0</v>
      </c>
      <c r="KD71" s="188">
        <f t="shared" si="2537"/>
        <v>0</v>
      </c>
      <c r="KE71" s="188">
        <f t="shared" si="2538"/>
        <v>0</v>
      </c>
      <c r="KF71" s="188">
        <f t="shared" si="2539"/>
        <v>0</v>
      </c>
      <c r="KG71" s="188">
        <f t="shared" si="2540"/>
        <v>0</v>
      </c>
      <c r="KH71" s="188">
        <f t="shared" si="2541"/>
        <v>0</v>
      </c>
      <c r="KI71" s="188">
        <f t="shared" si="2542"/>
        <v>0</v>
      </c>
      <c r="KJ71" s="188">
        <f t="shared" si="2543"/>
        <v>0</v>
      </c>
      <c r="KK71" s="188">
        <f t="shared" si="2544"/>
        <v>0</v>
      </c>
      <c r="KL71" s="188">
        <f t="shared" si="2545"/>
        <v>0</v>
      </c>
      <c r="KM71" s="188">
        <f t="shared" si="2546"/>
        <v>0</v>
      </c>
      <c r="KN71" s="188">
        <f t="shared" si="2547"/>
        <v>0</v>
      </c>
      <c r="KO71" s="188">
        <f t="shared" si="2548"/>
        <v>0</v>
      </c>
      <c r="KP71" s="188">
        <f t="shared" si="2549"/>
        <v>0</v>
      </c>
      <c r="KQ71" s="188">
        <f t="shared" si="2550"/>
        <v>0</v>
      </c>
      <c r="KR71" s="188">
        <f t="shared" si="2551"/>
        <v>0</v>
      </c>
      <c r="KS71" s="188">
        <f t="shared" si="2552"/>
        <v>0</v>
      </c>
      <c r="KT71" s="188">
        <f t="shared" si="2553"/>
        <v>0</v>
      </c>
      <c r="KU71" s="188">
        <f t="shared" si="2554"/>
        <v>0</v>
      </c>
    </row>
    <row r="72" spans="1:307" s="95" customFormat="1" ht="15.6" x14ac:dyDescent="0.3">
      <c r="A72" s="157" t="s">
        <v>87</v>
      </c>
      <c r="B72" s="112" t="s">
        <v>788</v>
      </c>
      <c r="C72" s="112" t="s">
        <v>795</v>
      </c>
      <c r="D72" s="113"/>
      <c r="E72" s="113" t="s">
        <v>118</v>
      </c>
      <c r="F72" s="113">
        <v>1</v>
      </c>
      <c r="G72" s="114">
        <v>109000</v>
      </c>
      <c r="H72" s="115"/>
      <c r="I72" s="116">
        <v>0.107</v>
      </c>
      <c r="J72" s="114">
        <v>85</v>
      </c>
      <c r="K72" s="117">
        <v>44895</v>
      </c>
      <c r="L72" s="118">
        <v>46022</v>
      </c>
      <c r="M72" s="119"/>
      <c r="N72" s="186">
        <f t="shared" si="1532"/>
        <v>0</v>
      </c>
      <c r="O72" s="186">
        <f t="shared" si="1532"/>
        <v>0</v>
      </c>
      <c r="P72" s="186">
        <f t="shared" si="1532"/>
        <v>0</v>
      </c>
      <c r="Q72" s="186">
        <f t="shared" si="1532"/>
        <v>0</v>
      </c>
      <c r="R72" s="186">
        <f t="shared" si="1532"/>
        <v>0</v>
      </c>
      <c r="S72" s="186">
        <f t="shared" si="1532"/>
        <v>0</v>
      </c>
      <c r="T72" s="186">
        <f t="shared" si="1532"/>
        <v>0</v>
      </c>
      <c r="U72" s="186">
        <f t="shared" si="1532"/>
        <v>0</v>
      </c>
      <c r="V72" s="186">
        <f t="shared" si="1532"/>
        <v>0</v>
      </c>
      <c r="W72" s="186">
        <f t="shared" si="1532"/>
        <v>0</v>
      </c>
      <c r="X72" s="186">
        <f t="shared" si="1533"/>
        <v>330.58356164383559</v>
      </c>
      <c r="Y72" s="186">
        <f t="shared" si="1533"/>
        <v>10248.090410958903</v>
      </c>
      <c r="Z72" s="186">
        <f t="shared" si="1533"/>
        <v>10248.090410958903</v>
      </c>
      <c r="AA72" s="186">
        <f t="shared" si="1533"/>
        <v>9256.339726027396</v>
      </c>
      <c r="AB72" s="186">
        <f t="shared" si="1533"/>
        <v>10248.090410958903</v>
      </c>
      <c r="AC72" s="186">
        <f t="shared" si="1533"/>
        <v>9917.5068493150684</v>
      </c>
      <c r="AD72" s="186">
        <f t="shared" si="1533"/>
        <v>10248.090410958903</v>
      </c>
      <c r="AE72" s="186">
        <f t="shared" si="1533"/>
        <v>9917.5068493150684</v>
      </c>
      <c r="AF72" s="186">
        <f t="shared" si="1533"/>
        <v>10248.090410958903</v>
      </c>
      <c r="AG72" s="186">
        <f t="shared" si="1533"/>
        <v>10248.090410958903</v>
      </c>
      <c r="AH72" s="186">
        <f t="shared" si="1534"/>
        <v>9917.5068493150684</v>
      </c>
      <c r="AI72" s="186">
        <f t="shared" si="1534"/>
        <v>10248.090410958903</v>
      </c>
      <c r="AJ72" s="186">
        <f t="shared" si="1534"/>
        <v>9917.5068493150684</v>
      </c>
      <c r="AK72" s="186">
        <f t="shared" si="1534"/>
        <v>10248.090410958903</v>
      </c>
      <c r="AL72" s="186">
        <f t="shared" si="1534"/>
        <v>10248.090410958903</v>
      </c>
      <c r="AM72" s="186">
        <f t="shared" si="1534"/>
        <v>9586.923287671234</v>
      </c>
      <c r="AN72" s="186">
        <f t="shared" si="1534"/>
        <v>10248.090410958903</v>
      </c>
      <c r="AO72" s="186">
        <f t="shared" si="1534"/>
        <v>9917.5068493150684</v>
      </c>
      <c r="AP72" s="186">
        <f t="shared" si="1534"/>
        <v>10248.090410958903</v>
      </c>
      <c r="AQ72" s="186">
        <f t="shared" si="1534"/>
        <v>9917.5068493150684</v>
      </c>
      <c r="AR72" s="186">
        <f t="shared" si="1535"/>
        <v>10248.090410958903</v>
      </c>
      <c r="AS72" s="186">
        <f t="shared" si="1535"/>
        <v>10248.090410958903</v>
      </c>
      <c r="AT72" s="186">
        <f t="shared" si="1535"/>
        <v>9917.5068493150684</v>
      </c>
      <c r="AU72" s="186">
        <f t="shared" si="1535"/>
        <v>10248.090410958903</v>
      </c>
      <c r="AV72" s="186">
        <f t="shared" si="1535"/>
        <v>9917.5068493150684</v>
      </c>
      <c r="AW72" s="186">
        <f t="shared" si="1535"/>
        <v>10248.090410958903</v>
      </c>
      <c r="AX72" s="186">
        <f t="shared" si="1535"/>
        <v>10248.090410958903</v>
      </c>
      <c r="AY72" s="186">
        <f t="shared" si="1535"/>
        <v>9256.339726027396</v>
      </c>
      <c r="AZ72" s="186">
        <f t="shared" si="1535"/>
        <v>10248.090410958903</v>
      </c>
      <c r="BA72" s="186">
        <f t="shared" si="1535"/>
        <v>9917.5068493150684</v>
      </c>
      <c r="BB72" s="186">
        <f t="shared" si="1690"/>
        <v>10248.090410958903</v>
      </c>
      <c r="BC72" s="186">
        <f t="shared" si="1690"/>
        <v>9917.5068493150684</v>
      </c>
      <c r="BD72" s="186">
        <f t="shared" si="1690"/>
        <v>10248.090410958903</v>
      </c>
      <c r="BE72" s="186">
        <f t="shared" si="1690"/>
        <v>10248.090410958903</v>
      </c>
      <c r="BF72" s="186">
        <f t="shared" si="1690"/>
        <v>9917.5068493150684</v>
      </c>
      <c r="BG72" s="186">
        <f t="shared" si="1690"/>
        <v>10248.090410958903</v>
      </c>
      <c r="BH72" s="186">
        <f t="shared" si="1094"/>
        <v>9917.5068493150684</v>
      </c>
      <c r="BI72" s="186">
        <f t="shared" si="655"/>
        <v>10248.090410958903</v>
      </c>
      <c r="BJ72" s="186">
        <f t="shared" si="1536"/>
        <v>0</v>
      </c>
      <c r="BK72" s="186">
        <f t="shared" si="1536"/>
        <v>0</v>
      </c>
      <c r="BL72" s="186">
        <f t="shared" si="1536"/>
        <v>0</v>
      </c>
      <c r="BM72" s="186">
        <f t="shared" si="1536"/>
        <v>0</v>
      </c>
      <c r="BN72" s="186">
        <f t="shared" si="1536"/>
        <v>0</v>
      </c>
      <c r="BO72" s="186">
        <f t="shared" si="1536"/>
        <v>0</v>
      </c>
      <c r="BP72" s="186">
        <f t="shared" si="1536"/>
        <v>0</v>
      </c>
      <c r="BQ72" s="186">
        <f t="shared" si="1536"/>
        <v>0</v>
      </c>
      <c r="BR72" s="186">
        <f t="shared" si="1536"/>
        <v>0</v>
      </c>
      <c r="BS72" s="186">
        <f t="shared" si="1536"/>
        <v>0</v>
      </c>
      <c r="BT72" s="186">
        <f t="shared" si="1536"/>
        <v>0</v>
      </c>
      <c r="BU72" s="186">
        <f t="shared" si="1536"/>
        <v>0</v>
      </c>
      <c r="BV72" s="186">
        <f t="shared" si="1536"/>
        <v>0</v>
      </c>
      <c r="BW72" s="186">
        <f t="shared" si="1536"/>
        <v>0</v>
      </c>
      <c r="BX72" s="186">
        <f t="shared" si="1536"/>
        <v>0</v>
      </c>
      <c r="BY72" s="186">
        <f t="shared" si="1536"/>
        <v>0</v>
      </c>
      <c r="BZ72" s="186">
        <f t="shared" si="2555"/>
        <v>0</v>
      </c>
      <c r="CA72" s="186">
        <f t="shared" si="2555"/>
        <v>0</v>
      </c>
      <c r="CB72" s="186">
        <f t="shared" si="2555"/>
        <v>0</v>
      </c>
      <c r="CC72" s="186">
        <f t="shared" si="2555"/>
        <v>0</v>
      </c>
      <c r="CD72" s="186">
        <f t="shared" si="2555"/>
        <v>0</v>
      </c>
      <c r="CE72" s="186">
        <f t="shared" si="2555"/>
        <v>0</v>
      </c>
      <c r="CF72" s="186">
        <f t="shared" si="2555"/>
        <v>0</v>
      </c>
      <c r="CG72" s="186">
        <f t="shared" si="2555"/>
        <v>0</v>
      </c>
      <c r="CH72" s="186"/>
      <c r="CJ72" s="186">
        <f t="shared" si="2339"/>
        <v>0</v>
      </c>
      <c r="CK72" s="186">
        <f t="shared" si="2340"/>
        <v>0</v>
      </c>
      <c r="CL72" s="186">
        <f t="shared" si="2341"/>
        <v>0</v>
      </c>
      <c r="CM72" s="186">
        <f t="shared" si="2342"/>
        <v>0</v>
      </c>
      <c r="CN72" s="186">
        <f t="shared" si="2343"/>
        <v>0</v>
      </c>
      <c r="CO72" s="186">
        <f t="shared" si="2344"/>
        <v>0</v>
      </c>
      <c r="CP72" s="186">
        <f t="shared" si="2345"/>
        <v>0</v>
      </c>
      <c r="CQ72" s="186">
        <f t="shared" si="2346"/>
        <v>0</v>
      </c>
      <c r="CR72" s="186">
        <f t="shared" si="2347"/>
        <v>0</v>
      </c>
      <c r="CS72" s="186">
        <f t="shared" si="2348"/>
        <v>0</v>
      </c>
      <c r="CT72" s="186">
        <f t="shared" si="2349"/>
        <v>1</v>
      </c>
      <c r="CU72" s="186">
        <f t="shared" si="2350"/>
        <v>1</v>
      </c>
      <c r="CV72" s="186">
        <f t="shared" si="2351"/>
        <v>1</v>
      </c>
      <c r="CW72" s="186">
        <f t="shared" si="2352"/>
        <v>1</v>
      </c>
      <c r="CX72" s="186">
        <f t="shared" si="2353"/>
        <v>1</v>
      </c>
      <c r="CY72" s="186">
        <f t="shared" si="2354"/>
        <v>1</v>
      </c>
      <c r="CZ72" s="186">
        <f t="shared" si="2355"/>
        <v>1</v>
      </c>
      <c r="DA72" s="186">
        <f t="shared" si="2356"/>
        <v>1</v>
      </c>
      <c r="DB72" s="186">
        <f t="shared" si="2357"/>
        <v>1</v>
      </c>
      <c r="DC72" s="186">
        <f t="shared" si="2358"/>
        <v>1</v>
      </c>
      <c r="DD72" s="186">
        <f t="shared" si="2359"/>
        <v>1</v>
      </c>
      <c r="DE72" s="186">
        <f t="shared" si="2360"/>
        <v>1</v>
      </c>
      <c r="DF72" s="186">
        <f t="shared" si="2361"/>
        <v>1</v>
      </c>
      <c r="DG72" s="186">
        <f t="shared" si="2362"/>
        <v>1</v>
      </c>
      <c r="DH72" s="186">
        <f t="shared" si="2363"/>
        <v>1</v>
      </c>
      <c r="DI72" s="186">
        <f t="shared" si="2364"/>
        <v>1</v>
      </c>
      <c r="DJ72" s="186">
        <f t="shared" si="2365"/>
        <v>1</v>
      </c>
      <c r="DK72" s="186">
        <f t="shared" si="2366"/>
        <v>1</v>
      </c>
      <c r="DL72" s="186">
        <f t="shared" si="2367"/>
        <v>1</v>
      </c>
      <c r="DM72" s="186">
        <f t="shared" si="2368"/>
        <v>1</v>
      </c>
      <c r="DN72" s="186">
        <f t="shared" si="2369"/>
        <v>1</v>
      </c>
      <c r="DO72" s="186">
        <f t="shared" si="2370"/>
        <v>1</v>
      </c>
      <c r="DP72" s="186">
        <f t="shared" si="2371"/>
        <v>1</v>
      </c>
      <c r="DQ72" s="186">
        <f t="shared" si="2372"/>
        <v>1</v>
      </c>
      <c r="DR72" s="186">
        <f t="shared" si="2373"/>
        <v>1</v>
      </c>
      <c r="DS72" s="186">
        <f t="shared" si="2374"/>
        <v>1</v>
      </c>
      <c r="DT72" s="186">
        <f t="shared" si="2375"/>
        <v>1</v>
      </c>
      <c r="DU72" s="186">
        <f t="shared" si="2376"/>
        <v>1</v>
      </c>
      <c r="DV72" s="186">
        <f t="shared" si="2377"/>
        <v>1</v>
      </c>
      <c r="DW72" s="186">
        <f t="shared" si="2378"/>
        <v>1</v>
      </c>
      <c r="DX72" s="186">
        <f t="shared" si="2379"/>
        <v>1</v>
      </c>
      <c r="DY72" s="186">
        <f t="shared" si="2380"/>
        <v>1</v>
      </c>
      <c r="DZ72" s="186">
        <f t="shared" si="2381"/>
        <v>1</v>
      </c>
      <c r="EA72" s="186">
        <f t="shared" si="2382"/>
        <v>1</v>
      </c>
      <c r="EB72" s="186">
        <f t="shared" si="2383"/>
        <v>1</v>
      </c>
      <c r="EC72" s="186">
        <f t="shared" si="2384"/>
        <v>1</v>
      </c>
      <c r="ED72" s="186">
        <f t="shared" si="2385"/>
        <v>1</v>
      </c>
      <c r="EE72" s="186">
        <f t="shared" si="2386"/>
        <v>1</v>
      </c>
      <c r="EF72" s="186">
        <f t="shared" si="2387"/>
        <v>0</v>
      </c>
      <c r="EG72" s="186">
        <f t="shared" si="2388"/>
        <v>0</v>
      </c>
      <c r="EH72" s="186">
        <f t="shared" si="2389"/>
        <v>0</v>
      </c>
      <c r="EI72" s="186">
        <f t="shared" si="2390"/>
        <v>0</v>
      </c>
      <c r="EJ72" s="186">
        <f t="shared" si="2391"/>
        <v>0</v>
      </c>
      <c r="EK72" s="186">
        <f t="shared" si="2392"/>
        <v>0</v>
      </c>
      <c r="EL72" s="186">
        <f t="shared" si="2393"/>
        <v>0</v>
      </c>
      <c r="EM72" s="186">
        <f t="shared" si="2394"/>
        <v>0</v>
      </c>
      <c r="EN72" s="186">
        <f t="shared" si="2395"/>
        <v>0</v>
      </c>
      <c r="EO72" s="186">
        <f t="shared" si="2396"/>
        <v>0</v>
      </c>
      <c r="EP72" s="186">
        <f t="shared" si="2397"/>
        <v>0</v>
      </c>
      <c r="EQ72" s="186">
        <f t="shared" si="2398"/>
        <v>0</v>
      </c>
      <c r="ER72" s="186">
        <f t="shared" si="2399"/>
        <v>0</v>
      </c>
      <c r="ES72" s="186">
        <f t="shared" si="2400"/>
        <v>0</v>
      </c>
      <c r="ET72" s="186">
        <f t="shared" si="2401"/>
        <v>0</v>
      </c>
      <c r="EU72" s="186">
        <f t="shared" si="2402"/>
        <v>0</v>
      </c>
      <c r="EV72" s="186">
        <f t="shared" si="2403"/>
        <v>0</v>
      </c>
      <c r="EW72" s="186">
        <f t="shared" si="2404"/>
        <v>0</v>
      </c>
      <c r="EX72" s="186">
        <f t="shared" si="2405"/>
        <v>0</v>
      </c>
      <c r="EY72" s="186">
        <f t="shared" si="2406"/>
        <v>0</v>
      </c>
      <c r="EZ72" s="186">
        <f t="shared" si="2407"/>
        <v>0</v>
      </c>
      <c r="FA72" s="186">
        <f t="shared" si="2408"/>
        <v>0</v>
      </c>
      <c r="FB72" s="186">
        <f t="shared" si="2409"/>
        <v>0</v>
      </c>
      <c r="FC72" s="186">
        <f t="shared" si="2410"/>
        <v>0</v>
      </c>
      <c r="FE72" s="187">
        <f t="shared" si="2411"/>
        <v>0</v>
      </c>
      <c r="FF72" s="187">
        <f t="shared" si="2412"/>
        <v>0</v>
      </c>
      <c r="FG72" s="187">
        <f t="shared" si="2413"/>
        <v>0</v>
      </c>
      <c r="FH72" s="187">
        <f t="shared" si="2414"/>
        <v>0</v>
      </c>
      <c r="FI72" s="187">
        <f t="shared" si="2415"/>
        <v>0</v>
      </c>
      <c r="FJ72" s="187">
        <f t="shared" si="2416"/>
        <v>0</v>
      </c>
      <c r="FK72" s="187">
        <f t="shared" si="2417"/>
        <v>0</v>
      </c>
      <c r="FL72" s="187">
        <f t="shared" si="2418"/>
        <v>0</v>
      </c>
      <c r="FM72" s="187">
        <f t="shared" si="2419"/>
        <v>0</v>
      </c>
      <c r="FN72" s="187">
        <f t="shared" si="2420"/>
        <v>0</v>
      </c>
      <c r="FO72" s="187">
        <f t="shared" si="2421"/>
        <v>3.3333333333333333E-2</v>
      </c>
      <c r="FP72" s="187">
        <f t="shared" si="2422"/>
        <v>1</v>
      </c>
      <c r="FQ72" s="187">
        <f t="shared" si="2423"/>
        <v>1</v>
      </c>
      <c r="FR72" s="187">
        <f t="shared" si="2424"/>
        <v>1</v>
      </c>
      <c r="FS72" s="187">
        <f t="shared" si="2425"/>
        <v>1</v>
      </c>
      <c r="FT72" s="187">
        <f t="shared" si="2426"/>
        <v>1</v>
      </c>
      <c r="FU72" s="187">
        <f t="shared" si="2427"/>
        <v>1</v>
      </c>
      <c r="FV72" s="187">
        <f t="shared" si="2428"/>
        <v>1</v>
      </c>
      <c r="FW72" s="187">
        <f t="shared" si="2429"/>
        <v>1</v>
      </c>
      <c r="FX72" s="187">
        <f t="shared" si="2430"/>
        <v>1</v>
      </c>
      <c r="FY72" s="187">
        <f t="shared" si="2431"/>
        <v>1</v>
      </c>
      <c r="FZ72" s="187">
        <f t="shared" si="2432"/>
        <v>1</v>
      </c>
      <c r="GA72" s="187">
        <f t="shared" si="2433"/>
        <v>1</v>
      </c>
      <c r="GB72" s="187">
        <f t="shared" si="2434"/>
        <v>1</v>
      </c>
      <c r="GC72" s="187">
        <f t="shared" si="2435"/>
        <v>1</v>
      </c>
      <c r="GD72" s="187">
        <f t="shared" si="2436"/>
        <v>1.0000000000000002</v>
      </c>
      <c r="GE72" s="187">
        <f t="shared" si="2437"/>
        <v>1</v>
      </c>
      <c r="GF72" s="187">
        <f t="shared" si="2438"/>
        <v>1</v>
      </c>
      <c r="GG72" s="187">
        <f t="shared" si="2439"/>
        <v>1</v>
      </c>
      <c r="GH72" s="187">
        <f t="shared" si="2440"/>
        <v>1</v>
      </c>
      <c r="GI72" s="187">
        <f t="shared" si="2441"/>
        <v>1</v>
      </c>
      <c r="GJ72" s="187">
        <f t="shared" si="2442"/>
        <v>1</v>
      </c>
      <c r="GK72" s="187">
        <f t="shared" si="2443"/>
        <v>1</v>
      </c>
      <c r="GL72" s="187">
        <f t="shared" si="2444"/>
        <v>1</v>
      </c>
      <c r="GM72" s="187">
        <f t="shared" si="2445"/>
        <v>1</v>
      </c>
      <c r="GN72" s="187">
        <f t="shared" si="2446"/>
        <v>1</v>
      </c>
      <c r="GO72" s="187">
        <f t="shared" si="2447"/>
        <v>1</v>
      </c>
      <c r="GP72" s="187">
        <f t="shared" si="2448"/>
        <v>1</v>
      </c>
      <c r="GQ72" s="187">
        <f t="shared" si="2449"/>
        <v>1</v>
      </c>
      <c r="GR72" s="187">
        <f t="shared" si="2450"/>
        <v>1</v>
      </c>
      <c r="GS72" s="187">
        <f t="shared" si="2451"/>
        <v>1</v>
      </c>
      <c r="GT72" s="187">
        <f t="shared" si="2452"/>
        <v>1</v>
      </c>
      <c r="GU72" s="187">
        <f t="shared" si="2453"/>
        <v>1</v>
      </c>
      <c r="GV72" s="187">
        <f t="shared" si="2454"/>
        <v>1</v>
      </c>
      <c r="GW72" s="187">
        <f t="shared" si="2455"/>
        <v>1</v>
      </c>
      <c r="GX72" s="187">
        <f t="shared" si="2456"/>
        <v>1</v>
      </c>
      <c r="GY72" s="187">
        <f t="shared" si="2457"/>
        <v>1</v>
      </c>
      <c r="GZ72" s="187">
        <f t="shared" si="2458"/>
        <v>1</v>
      </c>
      <c r="HA72" s="187">
        <f t="shared" si="2459"/>
        <v>0</v>
      </c>
      <c r="HB72" s="187">
        <f t="shared" si="2460"/>
        <v>0</v>
      </c>
      <c r="HC72" s="187">
        <f t="shared" si="2461"/>
        <v>0</v>
      </c>
      <c r="HD72" s="187">
        <f t="shared" si="2462"/>
        <v>0</v>
      </c>
      <c r="HE72" s="187">
        <f t="shared" si="2463"/>
        <v>0</v>
      </c>
      <c r="HF72" s="187">
        <f t="shared" si="2464"/>
        <v>0</v>
      </c>
      <c r="HG72" s="187">
        <f t="shared" si="2465"/>
        <v>0</v>
      </c>
      <c r="HH72" s="187">
        <f t="shared" si="2466"/>
        <v>0</v>
      </c>
      <c r="HI72" s="187">
        <f t="shared" si="2467"/>
        <v>0</v>
      </c>
      <c r="HJ72" s="187">
        <f t="shared" si="2468"/>
        <v>0</v>
      </c>
      <c r="HK72" s="187">
        <f t="shared" si="2469"/>
        <v>0</v>
      </c>
      <c r="HL72" s="187">
        <f t="shared" si="2470"/>
        <v>0</v>
      </c>
      <c r="HM72" s="187">
        <f t="shared" si="2471"/>
        <v>0</v>
      </c>
      <c r="HN72" s="187">
        <f t="shared" si="2472"/>
        <v>0</v>
      </c>
      <c r="HO72" s="187">
        <f t="shared" si="2473"/>
        <v>0</v>
      </c>
      <c r="HP72" s="187">
        <f t="shared" si="2474"/>
        <v>0</v>
      </c>
      <c r="HQ72" s="187">
        <f t="shared" si="2475"/>
        <v>0</v>
      </c>
      <c r="HR72" s="187">
        <f t="shared" si="2476"/>
        <v>0</v>
      </c>
      <c r="HS72" s="187">
        <f t="shared" si="2477"/>
        <v>0</v>
      </c>
      <c r="HT72" s="187">
        <f t="shared" si="2478"/>
        <v>0</v>
      </c>
      <c r="HU72" s="187">
        <f t="shared" si="2479"/>
        <v>0</v>
      </c>
      <c r="HV72" s="187">
        <f t="shared" si="2480"/>
        <v>0</v>
      </c>
      <c r="HW72" s="187">
        <f t="shared" si="2481"/>
        <v>0</v>
      </c>
      <c r="HX72" s="187">
        <f t="shared" si="2482"/>
        <v>0</v>
      </c>
      <c r="HY72" s="187"/>
      <c r="IB72" s="188">
        <f t="shared" si="2483"/>
        <v>0</v>
      </c>
      <c r="IC72" s="188">
        <f t="shared" si="2484"/>
        <v>0</v>
      </c>
      <c r="ID72" s="188">
        <f t="shared" si="2485"/>
        <v>0</v>
      </c>
      <c r="IE72" s="188">
        <f t="shared" si="2486"/>
        <v>0</v>
      </c>
      <c r="IF72" s="188">
        <f t="shared" si="2487"/>
        <v>0</v>
      </c>
      <c r="IG72" s="188">
        <f t="shared" si="2488"/>
        <v>0</v>
      </c>
      <c r="IH72" s="188">
        <f t="shared" si="2489"/>
        <v>0</v>
      </c>
      <c r="II72" s="188">
        <f t="shared" si="2490"/>
        <v>0</v>
      </c>
      <c r="IJ72" s="188">
        <f t="shared" si="2491"/>
        <v>0</v>
      </c>
      <c r="IK72" s="188">
        <f t="shared" si="2492"/>
        <v>0</v>
      </c>
      <c r="IL72" s="188">
        <f t="shared" si="2493"/>
        <v>85</v>
      </c>
      <c r="IM72" s="188">
        <f t="shared" si="2494"/>
        <v>85</v>
      </c>
      <c r="IN72" s="188">
        <f t="shared" si="2495"/>
        <v>85</v>
      </c>
      <c r="IO72" s="188">
        <f t="shared" si="2496"/>
        <v>85</v>
      </c>
      <c r="IP72" s="188">
        <f t="shared" si="2497"/>
        <v>85</v>
      </c>
      <c r="IQ72" s="188">
        <f t="shared" si="2498"/>
        <v>85</v>
      </c>
      <c r="IR72" s="188">
        <f t="shared" si="2499"/>
        <v>85</v>
      </c>
      <c r="IS72" s="188">
        <f t="shared" si="2500"/>
        <v>85</v>
      </c>
      <c r="IT72" s="188">
        <f t="shared" si="2501"/>
        <v>85</v>
      </c>
      <c r="IU72" s="188">
        <f t="shared" si="2502"/>
        <v>85</v>
      </c>
      <c r="IV72" s="188">
        <f t="shared" si="2503"/>
        <v>85</v>
      </c>
      <c r="IW72" s="188">
        <f t="shared" si="2504"/>
        <v>85</v>
      </c>
      <c r="IX72" s="188">
        <f t="shared" si="2505"/>
        <v>85</v>
      </c>
      <c r="IY72" s="188">
        <f t="shared" si="2506"/>
        <v>85</v>
      </c>
      <c r="IZ72" s="188">
        <f t="shared" si="2507"/>
        <v>85</v>
      </c>
      <c r="JA72" s="188">
        <f t="shared" si="2508"/>
        <v>85</v>
      </c>
      <c r="JB72" s="188">
        <f t="shared" si="2509"/>
        <v>85</v>
      </c>
      <c r="JC72" s="188">
        <f t="shared" si="2510"/>
        <v>85</v>
      </c>
      <c r="JD72" s="188">
        <f t="shared" si="2511"/>
        <v>85</v>
      </c>
      <c r="JE72" s="188">
        <f t="shared" si="2512"/>
        <v>85</v>
      </c>
      <c r="JF72" s="188">
        <f t="shared" si="2513"/>
        <v>85</v>
      </c>
      <c r="JG72" s="188">
        <f t="shared" si="2514"/>
        <v>85</v>
      </c>
      <c r="JH72" s="188">
        <f t="shared" si="2515"/>
        <v>85</v>
      </c>
      <c r="JI72" s="188">
        <f t="shared" si="2516"/>
        <v>85</v>
      </c>
      <c r="JJ72" s="188">
        <f t="shared" si="2517"/>
        <v>85</v>
      </c>
      <c r="JK72" s="188">
        <f t="shared" si="2518"/>
        <v>85</v>
      </c>
      <c r="JL72" s="188">
        <f t="shared" si="2519"/>
        <v>85</v>
      </c>
      <c r="JM72" s="188">
        <f t="shared" si="2520"/>
        <v>85</v>
      </c>
      <c r="JN72" s="188">
        <f t="shared" si="2521"/>
        <v>85</v>
      </c>
      <c r="JO72" s="188">
        <f t="shared" si="2522"/>
        <v>85</v>
      </c>
      <c r="JP72" s="188">
        <f t="shared" si="2523"/>
        <v>85</v>
      </c>
      <c r="JQ72" s="188">
        <f t="shared" si="2524"/>
        <v>85</v>
      </c>
      <c r="JR72" s="188">
        <f t="shared" si="2525"/>
        <v>85</v>
      </c>
      <c r="JS72" s="188">
        <f t="shared" si="2526"/>
        <v>85</v>
      </c>
      <c r="JT72" s="188">
        <f t="shared" si="2527"/>
        <v>85</v>
      </c>
      <c r="JU72" s="188">
        <f t="shared" si="2528"/>
        <v>85</v>
      </c>
      <c r="JV72" s="188">
        <f t="shared" si="2529"/>
        <v>85</v>
      </c>
      <c r="JW72" s="188">
        <f t="shared" si="2530"/>
        <v>85</v>
      </c>
      <c r="JX72" s="188">
        <f t="shared" si="2531"/>
        <v>0</v>
      </c>
      <c r="JY72" s="188">
        <f t="shared" si="2532"/>
        <v>0</v>
      </c>
      <c r="JZ72" s="188">
        <f t="shared" si="2533"/>
        <v>0</v>
      </c>
      <c r="KA72" s="188">
        <f t="shared" si="2534"/>
        <v>0</v>
      </c>
      <c r="KB72" s="188">
        <f t="shared" si="2535"/>
        <v>0</v>
      </c>
      <c r="KC72" s="188">
        <f t="shared" si="2536"/>
        <v>0</v>
      </c>
      <c r="KD72" s="188">
        <f t="shared" si="2537"/>
        <v>0</v>
      </c>
      <c r="KE72" s="188">
        <f t="shared" si="2538"/>
        <v>0</v>
      </c>
      <c r="KF72" s="188">
        <f t="shared" si="2539"/>
        <v>0</v>
      </c>
      <c r="KG72" s="188">
        <f t="shared" si="2540"/>
        <v>0</v>
      </c>
      <c r="KH72" s="188">
        <f t="shared" si="2541"/>
        <v>0</v>
      </c>
      <c r="KI72" s="188">
        <f t="shared" si="2542"/>
        <v>0</v>
      </c>
      <c r="KJ72" s="188">
        <f t="shared" si="2543"/>
        <v>0</v>
      </c>
      <c r="KK72" s="188">
        <f t="shared" si="2544"/>
        <v>0</v>
      </c>
      <c r="KL72" s="188">
        <f t="shared" si="2545"/>
        <v>0</v>
      </c>
      <c r="KM72" s="188">
        <f t="shared" si="2546"/>
        <v>0</v>
      </c>
      <c r="KN72" s="188">
        <f t="shared" si="2547"/>
        <v>0</v>
      </c>
      <c r="KO72" s="188">
        <f t="shared" si="2548"/>
        <v>0</v>
      </c>
      <c r="KP72" s="188">
        <f t="shared" si="2549"/>
        <v>0</v>
      </c>
      <c r="KQ72" s="188">
        <f t="shared" si="2550"/>
        <v>0</v>
      </c>
      <c r="KR72" s="188">
        <f t="shared" si="2551"/>
        <v>0</v>
      </c>
      <c r="KS72" s="188">
        <f t="shared" si="2552"/>
        <v>0</v>
      </c>
      <c r="KT72" s="188">
        <f t="shared" si="2553"/>
        <v>0</v>
      </c>
      <c r="KU72" s="188">
        <f t="shared" si="2554"/>
        <v>0</v>
      </c>
    </row>
    <row r="73" spans="1:307" s="95" customFormat="1" ht="15.6" x14ac:dyDescent="0.3">
      <c r="A73" s="157" t="s">
        <v>86</v>
      </c>
      <c r="B73" s="112" t="s">
        <v>789</v>
      </c>
      <c r="C73" s="112" t="s">
        <v>794</v>
      </c>
      <c r="D73" s="113"/>
      <c r="E73" s="113" t="s">
        <v>515</v>
      </c>
      <c r="F73" s="113">
        <v>1</v>
      </c>
      <c r="G73" s="114">
        <v>20</v>
      </c>
      <c r="H73" s="115">
        <f>2080/12</f>
        <v>173.33333333333334</v>
      </c>
      <c r="I73" s="116">
        <v>0.107</v>
      </c>
      <c r="J73" s="114">
        <v>85</v>
      </c>
      <c r="K73" s="117">
        <v>45063</v>
      </c>
      <c r="L73" s="118">
        <v>46022</v>
      </c>
      <c r="M73" s="119"/>
      <c r="N73" s="186">
        <f t="shared" si="1532"/>
        <v>0</v>
      </c>
      <c r="O73" s="186">
        <f t="shared" si="1532"/>
        <v>0</v>
      </c>
      <c r="P73" s="186">
        <f t="shared" si="1532"/>
        <v>0</v>
      </c>
      <c r="Q73" s="186">
        <f t="shared" si="1532"/>
        <v>0</v>
      </c>
      <c r="R73" s="186">
        <f t="shared" si="1532"/>
        <v>0</v>
      </c>
      <c r="S73" s="186">
        <f t="shared" si="1532"/>
        <v>0</v>
      </c>
      <c r="T73" s="186">
        <f t="shared" si="1532"/>
        <v>0</v>
      </c>
      <c r="U73" s="186">
        <f t="shared" si="1532"/>
        <v>0</v>
      </c>
      <c r="V73" s="186">
        <f t="shared" si="1532"/>
        <v>0</v>
      </c>
      <c r="W73" s="186">
        <f t="shared" si="1532"/>
        <v>0</v>
      </c>
      <c r="X73" s="186">
        <f t="shared" si="1533"/>
        <v>0</v>
      </c>
      <c r="Y73" s="186">
        <f t="shared" si="1533"/>
        <v>0</v>
      </c>
      <c r="Z73" s="186">
        <f t="shared" si="1533"/>
        <v>0</v>
      </c>
      <c r="AA73" s="186">
        <f t="shared" si="1533"/>
        <v>0</v>
      </c>
      <c r="AB73" s="186">
        <f t="shared" si="1533"/>
        <v>0</v>
      </c>
      <c r="AC73" s="186">
        <f t="shared" si="1533"/>
        <v>0</v>
      </c>
      <c r="AD73" s="186">
        <f t="shared" si="1533"/>
        <v>1856.9032258064517</v>
      </c>
      <c r="AE73" s="186">
        <f t="shared" si="1533"/>
        <v>3837.6000000000004</v>
      </c>
      <c r="AF73" s="186">
        <f t="shared" si="1533"/>
        <v>3837.6000000000004</v>
      </c>
      <c r="AG73" s="186">
        <f t="shared" si="1533"/>
        <v>3837.6000000000004</v>
      </c>
      <c r="AH73" s="186">
        <f t="shared" si="1534"/>
        <v>3837.6000000000004</v>
      </c>
      <c r="AI73" s="186">
        <f t="shared" si="1534"/>
        <v>3837.6000000000004</v>
      </c>
      <c r="AJ73" s="186">
        <f t="shared" si="1534"/>
        <v>3837.6000000000004</v>
      </c>
      <c r="AK73" s="186">
        <f t="shared" si="1534"/>
        <v>3837.6000000000004</v>
      </c>
      <c r="AL73" s="186">
        <f t="shared" si="1534"/>
        <v>3837.6000000000004</v>
      </c>
      <c r="AM73" s="186">
        <f t="shared" si="1534"/>
        <v>3837.6000000000004</v>
      </c>
      <c r="AN73" s="186">
        <f t="shared" si="1534"/>
        <v>3837.6000000000004</v>
      </c>
      <c r="AO73" s="186">
        <f t="shared" si="1534"/>
        <v>3837.6000000000004</v>
      </c>
      <c r="AP73" s="186">
        <f t="shared" si="1534"/>
        <v>3837.6000000000004</v>
      </c>
      <c r="AQ73" s="186">
        <f t="shared" si="1534"/>
        <v>3837.6000000000004</v>
      </c>
      <c r="AR73" s="186">
        <f t="shared" si="1535"/>
        <v>3837.6000000000004</v>
      </c>
      <c r="AS73" s="186">
        <f t="shared" si="1535"/>
        <v>3837.6000000000004</v>
      </c>
      <c r="AT73" s="186">
        <f t="shared" si="1535"/>
        <v>3837.6000000000004</v>
      </c>
      <c r="AU73" s="186">
        <f t="shared" si="1535"/>
        <v>3837.6000000000004</v>
      </c>
      <c r="AV73" s="186">
        <f t="shared" si="1535"/>
        <v>3837.6000000000004</v>
      </c>
      <c r="AW73" s="186">
        <f t="shared" si="1535"/>
        <v>3837.6000000000004</v>
      </c>
      <c r="AX73" s="186">
        <f t="shared" si="1535"/>
        <v>3837.6000000000004</v>
      </c>
      <c r="AY73" s="186">
        <f t="shared" si="1535"/>
        <v>3837.6000000000004</v>
      </c>
      <c r="AZ73" s="186">
        <f t="shared" si="1535"/>
        <v>3837.6000000000004</v>
      </c>
      <c r="BA73" s="186">
        <f t="shared" si="1535"/>
        <v>3837.6000000000004</v>
      </c>
      <c r="BB73" s="186">
        <f t="shared" si="1690"/>
        <v>3837.6000000000004</v>
      </c>
      <c r="BC73" s="186">
        <f t="shared" si="1690"/>
        <v>3837.6000000000004</v>
      </c>
      <c r="BD73" s="186">
        <f t="shared" si="1690"/>
        <v>3837.6000000000004</v>
      </c>
      <c r="BE73" s="186">
        <f t="shared" si="1690"/>
        <v>3837.6000000000004</v>
      </c>
      <c r="BF73" s="186">
        <f t="shared" si="1690"/>
        <v>3837.6000000000004</v>
      </c>
      <c r="BG73" s="186">
        <f t="shared" si="1690"/>
        <v>3837.6000000000004</v>
      </c>
      <c r="BH73" s="186">
        <f t="shared" si="1094"/>
        <v>3837.6000000000004</v>
      </c>
      <c r="BI73" s="186">
        <f t="shared" si="655"/>
        <v>3837.6000000000004</v>
      </c>
      <c r="BJ73" s="186">
        <f t="shared" si="1536"/>
        <v>0</v>
      </c>
      <c r="BK73" s="186">
        <f t="shared" si="1536"/>
        <v>0</v>
      </c>
      <c r="BL73" s="186">
        <f t="shared" si="1536"/>
        <v>0</v>
      </c>
      <c r="BM73" s="186">
        <f t="shared" si="1536"/>
        <v>0</v>
      </c>
      <c r="BN73" s="186">
        <f t="shared" si="1536"/>
        <v>0</v>
      </c>
      <c r="BO73" s="186">
        <f t="shared" si="1536"/>
        <v>0</v>
      </c>
      <c r="BP73" s="186">
        <f t="shared" si="1536"/>
        <v>0</v>
      </c>
      <c r="BQ73" s="186">
        <f t="shared" si="1536"/>
        <v>0</v>
      </c>
      <c r="BR73" s="186">
        <f t="shared" si="1536"/>
        <v>0</v>
      </c>
      <c r="BS73" s="186">
        <f t="shared" si="1536"/>
        <v>0</v>
      </c>
      <c r="BT73" s="186">
        <f t="shared" si="1536"/>
        <v>0</v>
      </c>
      <c r="BU73" s="186">
        <f t="shared" si="1536"/>
        <v>0</v>
      </c>
      <c r="BV73" s="186">
        <f t="shared" si="1536"/>
        <v>0</v>
      </c>
      <c r="BW73" s="186">
        <f t="shared" si="1536"/>
        <v>0</v>
      </c>
      <c r="BX73" s="186">
        <f t="shared" si="1536"/>
        <v>0</v>
      </c>
      <c r="BY73" s="186">
        <f t="shared" si="1536"/>
        <v>0</v>
      </c>
      <c r="BZ73" s="186">
        <f t="shared" si="2555"/>
        <v>0</v>
      </c>
      <c r="CA73" s="186">
        <f t="shared" si="2555"/>
        <v>0</v>
      </c>
      <c r="CB73" s="186">
        <f t="shared" si="2555"/>
        <v>0</v>
      </c>
      <c r="CC73" s="186">
        <f t="shared" si="2555"/>
        <v>0</v>
      </c>
      <c r="CD73" s="186">
        <f t="shared" si="2555"/>
        <v>0</v>
      </c>
      <c r="CE73" s="186">
        <f t="shared" si="2555"/>
        <v>0</v>
      </c>
      <c r="CF73" s="186">
        <f t="shared" si="2555"/>
        <v>0</v>
      </c>
      <c r="CG73" s="186">
        <f t="shared" si="2555"/>
        <v>0</v>
      </c>
      <c r="CH73" s="186"/>
      <c r="CJ73" s="186">
        <f t="shared" si="2339"/>
        <v>0</v>
      </c>
      <c r="CK73" s="186">
        <f t="shared" si="2340"/>
        <v>0</v>
      </c>
      <c r="CL73" s="186">
        <f t="shared" si="2341"/>
        <v>0</v>
      </c>
      <c r="CM73" s="186">
        <f t="shared" si="2342"/>
        <v>0</v>
      </c>
      <c r="CN73" s="186">
        <f t="shared" si="2343"/>
        <v>0</v>
      </c>
      <c r="CO73" s="186">
        <f t="shared" si="2344"/>
        <v>0</v>
      </c>
      <c r="CP73" s="186">
        <f t="shared" si="2345"/>
        <v>0</v>
      </c>
      <c r="CQ73" s="186">
        <f t="shared" si="2346"/>
        <v>0</v>
      </c>
      <c r="CR73" s="186">
        <f t="shared" si="2347"/>
        <v>0</v>
      </c>
      <c r="CS73" s="186">
        <f t="shared" si="2348"/>
        <v>0</v>
      </c>
      <c r="CT73" s="186">
        <f t="shared" si="2349"/>
        <v>0</v>
      </c>
      <c r="CU73" s="186">
        <f t="shared" si="2350"/>
        <v>0</v>
      </c>
      <c r="CV73" s="186">
        <f t="shared" si="2351"/>
        <v>0</v>
      </c>
      <c r="CW73" s="186">
        <f t="shared" si="2352"/>
        <v>0</v>
      </c>
      <c r="CX73" s="186">
        <f t="shared" si="2353"/>
        <v>0</v>
      </c>
      <c r="CY73" s="186">
        <f t="shared" si="2354"/>
        <v>0</v>
      </c>
      <c r="CZ73" s="186">
        <f t="shared" si="2355"/>
        <v>1</v>
      </c>
      <c r="DA73" s="186">
        <f t="shared" si="2356"/>
        <v>1</v>
      </c>
      <c r="DB73" s="186">
        <f t="shared" si="2357"/>
        <v>1</v>
      </c>
      <c r="DC73" s="186">
        <f t="shared" si="2358"/>
        <v>1</v>
      </c>
      <c r="DD73" s="186">
        <f t="shared" si="2359"/>
        <v>1</v>
      </c>
      <c r="DE73" s="186">
        <f t="shared" si="2360"/>
        <v>1</v>
      </c>
      <c r="DF73" s="186">
        <f t="shared" si="2361"/>
        <v>1</v>
      </c>
      <c r="DG73" s="186">
        <f t="shared" si="2362"/>
        <v>1</v>
      </c>
      <c r="DH73" s="186">
        <f t="shared" si="2363"/>
        <v>1</v>
      </c>
      <c r="DI73" s="186">
        <f t="shared" si="2364"/>
        <v>1</v>
      </c>
      <c r="DJ73" s="186">
        <f t="shared" si="2365"/>
        <v>1</v>
      </c>
      <c r="DK73" s="186">
        <f t="shared" si="2366"/>
        <v>1</v>
      </c>
      <c r="DL73" s="186">
        <f t="shared" si="2367"/>
        <v>1</v>
      </c>
      <c r="DM73" s="186">
        <f t="shared" si="2368"/>
        <v>1</v>
      </c>
      <c r="DN73" s="186">
        <f t="shared" si="2369"/>
        <v>1</v>
      </c>
      <c r="DO73" s="186">
        <f t="shared" si="2370"/>
        <v>1</v>
      </c>
      <c r="DP73" s="186">
        <f t="shared" si="2371"/>
        <v>1</v>
      </c>
      <c r="DQ73" s="186">
        <f t="shared" si="2372"/>
        <v>1</v>
      </c>
      <c r="DR73" s="186">
        <f t="shared" si="2373"/>
        <v>1</v>
      </c>
      <c r="DS73" s="186">
        <f t="shared" si="2374"/>
        <v>1</v>
      </c>
      <c r="DT73" s="186">
        <f t="shared" si="2375"/>
        <v>1</v>
      </c>
      <c r="DU73" s="186">
        <f t="shared" si="2376"/>
        <v>1</v>
      </c>
      <c r="DV73" s="186">
        <f t="shared" si="2377"/>
        <v>1</v>
      </c>
      <c r="DW73" s="186">
        <f t="shared" si="2378"/>
        <v>1</v>
      </c>
      <c r="DX73" s="186">
        <f t="shared" si="2379"/>
        <v>1</v>
      </c>
      <c r="DY73" s="186">
        <f t="shared" si="2380"/>
        <v>1</v>
      </c>
      <c r="DZ73" s="186">
        <f t="shared" si="2381"/>
        <v>1</v>
      </c>
      <c r="EA73" s="186">
        <f t="shared" si="2382"/>
        <v>1</v>
      </c>
      <c r="EB73" s="186">
        <f t="shared" si="2383"/>
        <v>1</v>
      </c>
      <c r="EC73" s="186">
        <f t="shared" si="2384"/>
        <v>1</v>
      </c>
      <c r="ED73" s="186">
        <f t="shared" si="2385"/>
        <v>1</v>
      </c>
      <c r="EE73" s="186">
        <f t="shared" si="2386"/>
        <v>1</v>
      </c>
      <c r="EF73" s="186">
        <f t="shared" si="2387"/>
        <v>0</v>
      </c>
      <c r="EG73" s="186">
        <f t="shared" si="2388"/>
        <v>0</v>
      </c>
      <c r="EH73" s="186">
        <f t="shared" si="2389"/>
        <v>0</v>
      </c>
      <c r="EI73" s="186">
        <f t="shared" si="2390"/>
        <v>0</v>
      </c>
      <c r="EJ73" s="186">
        <f t="shared" si="2391"/>
        <v>0</v>
      </c>
      <c r="EK73" s="186">
        <f t="shared" si="2392"/>
        <v>0</v>
      </c>
      <c r="EL73" s="186">
        <f t="shared" si="2393"/>
        <v>0</v>
      </c>
      <c r="EM73" s="186">
        <f t="shared" si="2394"/>
        <v>0</v>
      </c>
      <c r="EN73" s="186">
        <f t="shared" si="2395"/>
        <v>0</v>
      </c>
      <c r="EO73" s="186">
        <f t="shared" si="2396"/>
        <v>0</v>
      </c>
      <c r="EP73" s="186">
        <f t="shared" si="2397"/>
        <v>0</v>
      </c>
      <c r="EQ73" s="186">
        <f t="shared" si="2398"/>
        <v>0</v>
      </c>
      <c r="ER73" s="186">
        <f t="shared" si="2399"/>
        <v>0</v>
      </c>
      <c r="ES73" s="186">
        <f t="shared" si="2400"/>
        <v>0</v>
      </c>
      <c r="ET73" s="186">
        <f t="shared" si="2401"/>
        <v>0</v>
      </c>
      <c r="EU73" s="186">
        <f t="shared" si="2402"/>
        <v>0</v>
      </c>
      <c r="EV73" s="186">
        <f t="shared" si="2403"/>
        <v>0</v>
      </c>
      <c r="EW73" s="186">
        <f t="shared" si="2404"/>
        <v>0</v>
      </c>
      <c r="EX73" s="186">
        <f t="shared" si="2405"/>
        <v>0</v>
      </c>
      <c r="EY73" s="186">
        <f t="shared" si="2406"/>
        <v>0</v>
      </c>
      <c r="EZ73" s="186">
        <f t="shared" si="2407"/>
        <v>0</v>
      </c>
      <c r="FA73" s="186">
        <f t="shared" si="2408"/>
        <v>0</v>
      </c>
      <c r="FB73" s="186">
        <f t="shared" si="2409"/>
        <v>0</v>
      </c>
      <c r="FC73" s="186">
        <f t="shared" si="2410"/>
        <v>0</v>
      </c>
      <c r="FE73" s="187">
        <f t="shared" si="2411"/>
        <v>0</v>
      </c>
      <c r="FF73" s="187">
        <f t="shared" si="2412"/>
        <v>0</v>
      </c>
      <c r="FG73" s="187">
        <f t="shared" si="2413"/>
        <v>0</v>
      </c>
      <c r="FH73" s="187">
        <f t="shared" si="2414"/>
        <v>0</v>
      </c>
      <c r="FI73" s="187">
        <f t="shared" si="2415"/>
        <v>0</v>
      </c>
      <c r="FJ73" s="187">
        <f t="shared" si="2416"/>
        <v>0</v>
      </c>
      <c r="FK73" s="187">
        <f t="shared" si="2417"/>
        <v>0</v>
      </c>
      <c r="FL73" s="187">
        <f t="shared" si="2418"/>
        <v>0</v>
      </c>
      <c r="FM73" s="187">
        <f t="shared" si="2419"/>
        <v>0</v>
      </c>
      <c r="FN73" s="187">
        <f t="shared" si="2420"/>
        <v>0</v>
      </c>
      <c r="FO73" s="187">
        <f t="shared" si="2421"/>
        <v>0</v>
      </c>
      <c r="FP73" s="187">
        <f t="shared" si="2422"/>
        <v>0</v>
      </c>
      <c r="FQ73" s="187">
        <f t="shared" si="2423"/>
        <v>0</v>
      </c>
      <c r="FR73" s="187">
        <f t="shared" si="2424"/>
        <v>0</v>
      </c>
      <c r="FS73" s="187">
        <f t="shared" si="2425"/>
        <v>0</v>
      </c>
      <c r="FT73" s="187">
        <f t="shared" si="2426"/>
        <v>0</v>
      </c>
      <c r="FU73" s="187">
        <f t="shared" si="2427"/>
        <v>1</v>
      </c>
      <c r="FV73" s="187">
        <f t="shared" si="2428"/>
        <v>1</v>
      </c>
      <c r="FW73" s="187">
        <f t="shared" si="2429"/>
        <v>1</v>
      </c>
      <c r="FX73" s="187">
        <f t="shared" si="2430"/>
        <v>1</v>
      </c>
      <c r="FY73" s="187">
        <f t="shared" si="2431"/>
        <v>1</v>
      </c>
      <c r="FZ73" s="187">
        <f t="shared" si="2432"/>
        <v>1</v>
      </c>
      <c r="GA73" s="187">
        <f t="shared" si="2433"/>
        <v>1</v>
      </c>
      <c r="GB73" s="187">
        <f t="shared" si="2434"/>
        <v>1</v>
      </c>
      <c r="GC73" s="187">
        <f t="shared" si="2435"/>
        <v>1</v>
      </c>
      <c r="GD73" s="187">
        <f t="shared" si="2436"/>
        <v>1</v>
      </c>
      <c r="GE73" s="187">
        <f t="shared" si="2437"/>
        <v>1</v>
      </c>
      <c r="GF73" s="187">
        <f t="shared" si="2438"/>
        <v>1</v>
      </c>
      <c r="GG73" s="187">
        <f t="shared" si="2439"/>
        <v>1</v>
      </c>
      <c r="GH73" s="187">
        <f t="shared" si="2440"/>
        <v>1</v>
      </c>
      <c r="GI73" s="187">
        <f t="shared" si="2441"/>
        <v>1</v>
      </c>
      <c r="GJ73" s="187">
        <f t="shared" si="2442"/>
        <v>1</v>
      </c>
      <c r="GK73" s="187">
        <f t="shared" si="2443"/>
        <v>1</v>
      </c>
      <c r="GL73" s="187">
        <f t="shared" si="2444"/>
        <v>1</v>
      </c>
      <c r="GM73" s="187">
        <f t="shared" si="2445"/>
        <v>1</v>
      </c>
      <c r="GN73" s="187">
        <f t="shared" si="2446"/>
        <v>1</v>
      </c>
      <c r="GO73" s="187">
        <f t="shared" si="2447"/>
        <v>1</v>
      </c>
      <c r="GP73" s="187">
        <f t="shared" si="2448"/>
        <v>1</v>
      </c>
      <c r="GQ73" s="187">
        <f t="shared" si="2449"/>
        <v>1</v>
      </c>
      <c r="GR73" s="187">
        <f t="shared" si="2450"/>
        <v>1</v>
      </c>
      <c r="GS73" s="187">
        <f t="shared" si="2451"/>
        <v>1</v>
      </c>
      <c r="GT73" s="187">
        <f t="shared" si="2452"/>
        <v>1</v>
      </c>
      <c r="GU73" s="187">
        <f t="shared" si="2453"/>
        <v>1</v>
      </c>
      <c r="GV73" s="187">
        <f t="shared" si="2454"/>
        <v>1</v>
      </c>
      <c r="GW73" s="187">
        <f t="shared" si="2455"/>
        <v>1</v>
      </c>
      <c r="GX73" s="187">
        <f t="shared" si="2456"/>
        <v>1</v>
      </c>
      <c r="GY73" s="187">
        <f t="shared" si="2457"/>
        <v>1</v>
      </c>
      <c r="GZ73" s="187">
        <f t="shared" si="2458"/>
        <v>1</v>
      </c>
      <c r="HA73" s="187">
        <f t="shared" si="2459"/>
        <v>0</v>
      </c>
      <c r="HB73" s="187">
        <f t="shared" si="2460"/>
        <v>0</v>
      </c>
      <c r="HC73" s="187">
        <f t="shared" si="2461"/>
        <v>0</v>
      </c>
      <c r="HD73" s="187">
        <f t="shared" si="2462"/>
        <v>0</v>
      </c>
      <c r="HE73" s="187">
        <f t="shared" si="2463"/>
        <v>0</v>
      </c>
      <c r="HF73" s="187">
        <f t="shared" si="2464"/>
        <v>0</v>
      </c>
      <c r="HG73" s="187">
        <f t="shared" si="2465"/>
        <v>0</v>
      </c>
      <c r="HH73" s="187">
        <f t="shared" si="2466"/>
        <v>0</v>
      </c>
      <c r="HI73" s="187">
        <f t="shared" si="2467"/>
        <v>0</v>
      </c>
      <c r="HJ73" s="187">
        <f t="shared" si="2468"/>
        <v>0</v>
      </c>
      <c r="HK73" s="187">
        <f t="shared" si="2469"/>
        <v>0</v>
      </c>
      <c r="HL73" s="187">
        <f t="shared" si="2470"/>
        <v>0</v>
      </c>
      <c r="HM73" s="187">
        <f t="shared" si="2471"/>
        <v>0</v>
      </c>
      <c r="HN73" s="187">
        <f t="shared" si="2472"/>
        <v>0</v>
      </c>
      <c r="HO73" s="187">
        <f t="shared" si="2473"/>
        <v>0</v>
      </c>
      <c r="HP73" s="187">
        <f t="shared" si="2474"/>
        <v>0</v>
      </c>
      <c r="HQ73" s="187">
        <f t="shared" si="2475"/>
        <v>0</v>
      </c>
      <c r="HR73" s="187">
        <f t="shared" si="2476"/>
        <v>0</v>
      </c>
      <c r="HS73" s="187">
        <f t="shared" si="2477"/>
        <v>0</v>
      </c>
      <c r="HT73" s="187">
        <f t="shared" si="2478"/>
        <v>0</v>
      </c>
      <c r="HU73" s="187">
        <f t="shared" si="2479"/>
        <v>0</v>
      </c>
      <c r="HV73" s="187">
        <f t="shared" si="2480"/>
        <v>0</v>
      </c>
      <c r="HW73" s="187">
        <f t="shared" si="2481"/>
        <v>0</v>
      </c>
      <c r="HX73" s="187">
        <f t="shared" si="2482"/>
        <v>0</v>
      </c>
      <c r="HY73" s="187"/>
      <c r="IB73" s="188">
        <f t="shared" si="2483"/>
        <v>0</v>
      </c>
      <c r="IC73" s="188">
        <f t="shared" si="2484"/>
        <v>0</v>
      </c>
      <c r="ID73" s="188">
        <f t="shared" si="2485"/>
        <v>0</v>
      </c>
      <c r="IE73" s="188">
        <f t="shared" si="2486"/>
        <v>0</v>
      </c>
      <c r="IF73" s="188">
        <f t="shared" si="2487"/>
        <v>0</v>
      </c>
      <c r="IG73" s="188">
        <f t="shared" si="2488"/>
        <v>0</v>
      </c>
      <c r="IH73" s="188">
        <f t="shared" si="2489"/>
        <v>0</v>
      </c>
      <c r="II73" s="188">
        <f t="shared" si="2490"/>
        <v>0</v>
      </c>
      <c r="IJ73" s="188">
        <f t="shared" si="2491"/>
        <v>0</v>
      </c>
      <c r="IK73" s="188">
        <f t="shared" si="2492"/>
        <v>0</v>
      </c>
      <c r="IL73" s="188">
        <f t="shared" si="2493"/>
        <v>0</v>
      </c>
      <c r="IM73" s="188">
        <f t="shared" si="2494"/>
        <v>0</v>
      </c>
      <c r="IN73" s="188">
        <f t="shared" si="2495"/>
        <v>0</v>
      </c>
      <c r="IO73" s="188">
        <f t="shared" si="2496"/>
        <v>0</v>
      </c>
      <c r="IP73" s="188">
        <f t="shared" si="2497"/>
        <v>0</v>
      </c>
      <c r="IQ73" s="188">
        <f t="shared" si="2498"/>
        <v>0</v>
      </c>
      <c r="IR73" s="188">
        <f t="shared" si="2499"/>
        <v>85</v>
      </c>
      <c r="IS73" s="188">
        <f t="shared" si="2500"/>
        <v>85</v>
      </c>
      <c r="IT73" s="188">
        <f t="shared" si="2501"/>
        <v>85</v>
      </c>
      <c r="IU73" s="188">
        <f t="shared" si="2502"/>
        <v>85</v>
      </c>
      <c r="IV73" s="188">
        <f t="shared" si="2503"/>
        <v>85</v>
      </c>
      <c r="IW73" s="188">
        <f t="shared" si="2504"/>
        <v>85</v>
      </c>
      <c r="IX73" s="188">
        <f t="shared" si="2505"/>
        <v>85</v>
      </c>
      <c r="IY73" s="188">
        <f t="shared" si="2506"/>
        <v>85</v>
      </c>
      <c r="IZ73" s="188">
        <f t="shared" si="2507"/>
        <v>85</v>
      </c>
      <c r="JA73" s="188">
        <f t="shared" si="2508"/>
        <v>85</v>
      </c>
      <c r="JB73" s="188">
        <f t="shared" si="2509"/>
        <v>85</v>
      </c>
      <c r="JC73" s="188">
        <f t="shared" si="2510"/>
        <v>85</v>
      </c>
      <c r="JD73" s="188">
        <f t="shared" si="2511"/>
        <v>85</v>
      </c>
      <c r="JE73" s="188">
        <f t="shared" si="2512"/>
        <v>85</v>
      </c>
      <c r="JF73" s="188">
        <f t="shared" si="2513"/>
        <v>85</v>
      </c>
      <c r="JG73" s="188">
        <f t="shared" si="2514"/>
        <v>85</v>
      </c>
      <c r="JH73" s="188">
        <f t="shared" si="2515"/>
        <v>85</v>
      </c>
      <c r="JI73" s="188">
        <f t="shared" si="2516"/>
        <v>85</v>
      </c>
      <c r="JJ73" s="188">
        <f t="shared" si="2517"/>
        <v>85</v>
      </c>
      <c r="JK73" s="188">
        <f t="shared" si="2518"/>
        <v>85</v>
      </c>
      <c r="JL73" s="188">
        <f t="shared" si="2519"/>
        <v>85</v>
      </c>
      <c r="JM73" s="188">
        <f t="shared" si="2520"/>
        <v>85</v>
      </c>
      <c r="JN73" s="188">
        <f t="shared" si="2521"/>
        <v>85</v>
      </c>
      <c r="JO73" s="188">
        <f t="shared" si="2522"/>
        <v>85</v>
      </c>
      <c r="JP73" s="188">
        <f t="shared" si="2523"/>
        <v>85</v>
      </c>
      <c r="JQ73" s="188">
        <f t="shared" si="2524"/>
        <v>85</v>
      </c>
      <c r="JR73" s="188">
        <f t="shared" si="2525"/>
        <v>85</v>
      </c>
      <c r="JS73" s="188">
        <f t="shared" si="2526"/>
        <v>85</v>
      </c>
      <c r="JT73" s="188">
        <f t="shared" si="2527"/>
        <v>85</v>
      </c>
      <c r="JU73" s="188">
        <f t="shared" si="2528"/>
        <v>85</v>
      </c>
      <c r="JV73" s="188">
        <f t="shared" si="2529"/>
        <v>85</v>
      </c>
      <c r="JW73" s="188">
        <f t="shared" si="2530"/>
        <v>85</v>
      </c>
      <c r="JX73" s="188">
        <f t="shared" si="2531"/>
        <v>0</v>
      </c>
      <c r="JY73" s="188">
        <f t="shared" si="2532"/>
        <v>0</v>
      </c>
      <c r="JZ73" s="188">
        <f t="shared" si="2533"/>
        <v>0</v>
      </c>
      <c r="KA73" s="188">
        <f t="shared" si="2534"/>
        <v>0</v>
      </c>
      <c r="KB73" s="188">
        <f t="shared" si="2535"/>
        <v>0</v>
      </c>
      <c r="KC73" s="188">
        <f t="shared" si="2536"/>
        <v>0</v>
      </c>
      <c r="KD73" s="188">
        <f t="shared" si="2537"/>
        <v>0</v>
      </c>
      <c r="KE73" s="188">
        <f t="shared" si="2538"/>
        <v>0</v>
      </c>
      <c r="KF73" s="188">
        <f t="shared" si="2539"/>
        <v>0</v>
      </c>
      <c r="KG73" s="188">
        <f t="shared" si="2540"/>
        <v>0</v>
      </c>
      <c r="KH73" s="188">
        <f t="shared" si="2541"/>
        <v>0</v>
      </c>
      <c r="KI73" s="188">
        <f t="shared" si="2542"/>
        <v>0</v>
      </c>
      <c r="KJ73" s="188">
        <f t="shared" si="2543"/>
        <v>0</v>
      </c>
      <c r="KK73" s="188">
        <f t="shared" si="2544"/>
        <v>0</v>
      </c>
      <c r="KL73" s="188">
        <f t="shared" si="2545"/>
        <v>0</v>
      </c>
      <c r="KM73" s="188">
        <f t="shared" si="2546"/>
        <v>0</v>
      </c>
      <c r="KN73" s="188">
        <f t="shared" si="2547"/>
        <v>0</v>
      </c>
      <c r="KO73" s="188">
        <f t="shared" si="2548"/>
        <v>0</v>
      </c>
      <c r="KP73" s="188">
        <f t="shared" si="2549"/>
        <v>0</v>
      </c>
      <c r="KQ73" s="188">
        <f t="shared" si="2550"/>
        <v>0</v>
      </c>
      <c r="KR73" s="188">
        <f t="shared" si="2551"/>
        <v>0</v>
      </c>
      <c r="KS73" s="188">
        <f t="shared" si="2552"/>
        <v>0</v>
      </c>
      <c r="KT73" s="188">
        <f t="shared" si="2553"/>
        <v>0</v>
      </c>
      <c r="KU73" s="188">
        <f t="shared" si="2554"/>
        <v>0</v>
      </c>
    </row>
    <row r="74" spans="1:307" s="95" customFormat="1" ht="15.6" x14ac:dyDescent="0.3">
      <c r="A74" s="157" t="s">
        <v>155</v>
      </c>
      <c r="B74" s="112" t="s">
        <v>790</v>
      </c>
      <c r="C74" s="112" t="s">
        <v>667</v>
      </c>
      <c r="D74" s="113"/>
      <c r="E74" s="113" t="s">
        <v>118</v>
      </c>
      <c r="F74" s="113">
        <v>1</v>
      </c>
      <c r="G74" s="114">
        <v>82000</v>
      </c>
      <c r="H74" s="115"/>
      <c r="I74" s="116">
        <v>0.107</v>
      </c>
      <c r="J74" s="114">
        <v>85</v>
      </c>
      <c r="K74" s="117">
        <v>44627</v>
      </c>
      <c r="L74" s="118">
        <v>46022</v>
      </c>
      <c r="M74" s="119"/>
      <c r="N74" s="186">
        <f t="shared" si="1532"/>
        <v>0</v>
      </c>
      <c r="O74" s="186">
        <f t="shared" si="1532"/>
        <v>0</v>
      </c>
      <c r="P74" s="186">
        <f t="shared" si="1532"/>
        <v>6217.3972602739723</v>
      </c>
      <c r="Q74" s="186">
        <f t="shared" si="1532"/>
        <v>7460.8767123287662</v>
      </c>
      <c r="R74" s="186">
        <f t="shared" si="1532"/>
        <v>7709.5726027397259</v>
      </c>
      <c r="S74" s="186">
        <f t="shared" si="1532"/>
        <v>7460.8767123287662</v>
      </c>
      <c r="T74" s="186">
        <f t="shared" si="1532"/>
        <v>7709.5726027397259</v>
      </c>
      <c r="U74" s="186">
        <f t="shared" si="1532"/>
        <v>7709.5726027397259</v>
      </c>
      <c r="V74" s="186">
        <f t="shared" si="1532"/>
        <v>7460.8767123287662</v>
      </c>
      <c r="W74" s="186">
        <f t="shared" si="1532"/>
        <v>7709.5726027397259</v>
      </c>
      <c r="X74" s="186">
        <f t="shared" si="1533"/>
        <v>7460.8767123287662</v>
      </c>
      <c r="Y74" s="186">
        <f t="shared" si="1533"/>
        <v>7709.5726027397259</v>
      </c>
      <c r="Z74" s="186">
        <f t="shared" si="1533"/>
        <v>7709.5726027397259</v>
      </c>
      <c r="AA74" s="186">
        <f t="shared" si="1533"/>
        <v>6963.4849315068495</v>
      </c>
      <c r="AB74" s="186">
        <f t="shared" si="1533"/>
        <v>7709.5726027397259</v>
      </c>
      <c r="AC74" s="186">
        <f t="shared" si="1533"/>
        <v>7460.8767123287662</v>
      </c>
      <c r="AD74" s="186">
        <f t="shared" si="1533"/>
        <v>7709.5726027397259</v>
      </c>
      <c r="AE74" s="186">
        <f t="shared" si="1533"/>
        <v>7460.8767123287662</v>
      </c>
      <c r="AF74" s="186">
        <f t="shared" si="1533"/>
        <v>7709.5726027397259</v>
      </c>
      <c r="AG74" s="186">
        <f t="shared" si="1533"/>
        <v>7709.5726027397259</v>
      </c>
      <c r="AH74" s="186">
        <f t="shared" si="1534"/>
        <v>7460.8767123287662</v>
      </c>
      <c r="AI74" s="186">
        <f t="shared" si="1534"/>
        <v>7709.5726027397259</v>
      </c>
      <c r="AJ74" s="186">
        <f t="shared" si="1534"/>
        <v>7460.8767123287662</v>
      </c>
      <c r="AK74" s="186">
        <f t="shared" si="1534"/>
        <v>7709.5726027397259</v>
      </c>
      <c r="AL74" s="186">
        <f t="shared" si="1534"/>
        <v>7709.5726027397259</v>
      </c>
      <c r="AM74" s="186">
        <f t="shared" si="1534"/>
        <v>7212.1808219178092</v>
      </c>
      <c r="AN74" s="186">
        <f t="shared" si="1534"/>
        <v>7709.5726027397259</v>
      </c>
      <c r="AO74" s="186">
        <f t="shared" si="1534"/>
        <v>7460.8767123287662</v>
      </c>
      <c r="AP74" s="186">
        <f t="shared" si="1534"/>
        <v>7709.5726027397259</v>
      </c>
      <c r="AQ74" s="186">
        <f t="shared" si="1534"/>
        <v>7460.8767123287662</v>
      </c>
      <c r="AR74" s="186">
        <f t="shared" si="1535"/>
        <v>7709.5726027397259</v>
      </c>
      <c r="AS74" s="186">
        <f t="shared" si="1535"/>
        <v>7709.5726027397259</v>
      </c>
      <c r="AT74" s="186">
        <f t="shared" si="1535"/>
        <v>7460.8767123287662</v>
      </c>
      <c r="AU74" s="186">
        <f t="shared" si="1535"/>
        <v>7709.5726027397259</v>
      </c>
      <c r="AV74" s="186">
        <f t="shared" si="1535"/>
        <v>7460.8767123287662</v>
      </c>
      <c r="AW74" s="186">
        <f t="shared" si="1535"/>
        <v>7709.5726027397259</v>
      </c>
      <c r="AX74" s="186">
        <f t="shared" si="1535"/>
        <v>7709.5726027397259</v>
      </c>
      <c r="AY74" s="186">
        <f t="shared" si="1535"/>
        <v>6963.4849315068495</v>
      </c>
      <c r="AZ74" s="186">
        <f t="shared" si="1535"/>
        <v>7709.5726027397259</v>
      </c>
      <c r="BA74" s="186">
        <f t="shared" si="1535"/>
        <v>7460.8767123287662</v>
      </c>
      <c r="BB74" s="186">
        <f t="shared" si="1690"/>
        <v>7709.5726027397259</v>
      </c>
      <c r="BC74" s="186">
        <f t="shared" si="1690"/>
        <v>7460.8767123287662</v>
      </c>
      <c r="BD74" s="186">
        <f t="shared" si="1690"/>
        <v>7709.5726027397259</v>
      </c>
      <c r="BE74" s="186">
        <f t="shared" si="1690"/>
        <v>7709.5726027397259</v>
      </c>
      <c r="BF74" s="186">
        <f t="shared" si="1690"/>
        <v>7460.8767123287662</v>
      </c>
      <c r="BG74" s="186">
        <f t="shared" si="1690"/>
        <v>7709.5726027397259</v>
      </c>
      <c r="BH74" s="186">
        <f t="shared" si="1094"/>
        <v>7460.8767123287662</v>
      </c>
      <c r="BI74" s="186">
        <f t="shared" si="655"/>
        <v>7709.5726027397259</v>
      </c>
      <c r="BJ74" s="186">
        <f t="shared" si="1536"/>
        <v>0</v>
      </c>
      <c r="BK74" s="186">
        <f t="shared" si="1536"/>
        <v>0</v>
      </c>
      <c r="BL74" s="186">
        <f t="shared" si="1536"/>
        <v>0</v>
      </c>
      <c r="BM74" s="186">
        <f t="shared" si="1536"/>
        <v>0</v>
      </c>
      <c r="BN74" s="186">
        <f t="shared" si="1536"/>
        <v>0</v>
      </c>
      <c r="BO74" s="186">
        <f t="shared" si="1536"/>
        <v>0</v>
      </c>
      <c r="BP74" s="186">
        <f t="shared" si="1536"/>
        <v>0</v>
      </c>
      <c r="BQ74" s="186">
        <f t="shared" si="1536"/>
        <v>0</v>
      </c>
      <c r="BR74" s="186">
        <f t="shared" si="1536"/>
        <v>0</v>
      </c>
      <c r="BS74" s="186">
        <f t="shared" si="1536"/>
        <v>0</v>
      </c>
      <c r="BT74" s="186">
        <f t="shared" si="1536"/>
        <v>0</v>
      </c>
      <c r="BU74" s="186">
        <f t="shared" si="1536"/>
        <v>0</v>
      </c>
      <c r="BV74" s="186">
        <f t="shared" si="1536"/>
        <v>0</v>
      </c>
      <c r="BW74" s="186">
        <f t="shared" si="1536"/>
        <v>0</v>
      </c>
      <c r="BX74" s="186">
        <f t="shared" si="1536"/>
        <v>0</v>
      </c>
      <c r="BY74" s="186">
        <f t="shared" si="1536"/>
        <v>0</v>
      </c>
      <c r="BZ74" s="186">
        <f t="shared" si="2555"/>
        <v>0</v>
      </c>
      <c r="CA74" s="186">
        <f t="shared" si="2555"/>
        <v>0</v>
      </c>
      <c r="CB74" s="186">
        <f t="shared" si="2555"/>
        <v>0</v>
      </c>
      <c r="CC74" s="186">
        <f t="shared" si="2555"/>
        <v>0</v>
      </c>
      <c r="CD74" s="186">
        <f t="shared" si="2555"/>
        <v>0</v>
      </c>
      <c r="CE74" s="186">
        <f t="shared" si="2555"/>
        <v>0</v>
      </c>
      <c r="CF74" s="186">
        <f t="shared" si="2555"/>
        <v>0</v>
      </c>
      <c r="CG74" s="186">
        <f t="shared" si="2555"/>
        <v>0</v>
      </c>
      <c r="CH74" s="186"/>
      <c r="CJ74" s="186">
        <f t="shared" ref="CJ74:CJ75" si="2556">IF(N74&gt;0,$F74,0)</f>
        <v>0</v>
      </c>
      <c r="CK74" s="186">
        <f t="shared" ref="CK74:CK75" si="2557">IF(O74&gt;0,$F74,0)</f>
        <v>0</v>
      </c>
      <c r="CL74" s="186">
        <f t="shared" ref="CL74:CL75" si="2558">IF(P74&gt;0,$F74,0)</f>
        <v>1</v>
      </c>
      <c r="CM74" s="186">
        <f t="shared" ref="CM74:CM75" si="2559">IF(Q74&gt;0,$F74,0)</f>
        <v>1</v>
      </c>
      <c r="CN74" s="186">
        <f t="shared" ref="CN74:CN75" si="2560">IF(R74&gt;0,$F74,0)</f>
        <v>1</v>
      </c>
      <c r="CO74" s="186">
        <f t="shared" ref="CO74:CO75" si="2561">IF(S74&gt;0,$F74,0)</f>
        <v>1</v>
      </c>
      <c r="CP74" s="186">
        <f t="shared" ref="CP74:CP75" si="2562">IF(T74&gt;0,$F74,0)</f>
        <v>1</v>
      </c>
      <c r="CQ74" s="186">
        <f t="shared" ref="CQ74:CQ75" si="2563">IF(U74&gt;0,$F74,0)</f>
        <v>1</v>
      </c>
      <c r="CR74" s="186">
        <f t="shared" ref="CR74:CR75" si="2564">IF(V74&gt;0,$F74,0)</f>
        <v>1</v>
      </c>
      <c r="CS74" s="186">
        <f t="shared" ref="CS74:CS75" si="2565">IF(W74&gt;0,$F74,0)</f>
        <v>1</v>
      </c>
      <c r="CT74" s="186">
        <f t="shared" ref="CT74:CT75" si="2566">IF(X74&gt;0,$F74,0)</f>
        <v>1</v>
      </c>
      <c r="CU74" s="186">
        <f t="shared" ref="CU74:CU75" si="2567">IF(Y74&gt;0,$F74,0)</f>
        <v>1</v>
      </c>
      <c r="CV74" s="186">
        <f t="shared" ref="CV74:CV75" si="2568">IF(Z74&gt;0,$F74,0)</f>
        <v>1</v>
      </c>
      <c r="CW74" s="186">
        <f t="shared" ref="CW74:CW75" si="2569">IF(AA74&gt;0,$F74,0)</f>
        <v>1</v>
      </c>
      <c r="CX74" s="186">
        <f t="shared" ref="CX74:CX75" si="2570">IF(AB74&gt;0,$F74,0)</f>
        <v>1</v>
      </c>
      <c r="CY74" s="186">
        <f t="shared" ref="CY74:CY75" si="2571">IF(AC74&gt;0,$F74,0)</f>
        <v>1</v>
      </c>
      <c r="CZ74" s="186">
        <f t="shared" ref="CZ74:CZ75" si="2572">IF(AD74&gt;0,$F74,0)</f>
        <v>1</v>
      </c>
      <c r="DA74" s="186">
        <f t="shared" ref="DA74:DA75" si="2573">IF(AE74&gt;0,$F74,0)</f>
        <v>1</v>
      </c>
      <c r="DB74" s="186">
        <f t="shared" ref="DB74:DB75" si="2574">IF(AF74&gt;0,$F74,0)</f>
        <v>1</v>
      </c>
      <c r="DC74" s="186">
        <f t="shared" ref="DC74:DC75" si="2575">IF(AG74&gt;0,$F74,0)</f>
        <v>1</v>
      </c>
      <c r="DD74" s="186">
        <f t="shared" ref="DD74:DD75" si="2576">IF(AH74&gt;0,$F74,0)</f>
        <v>1</v>
      </c>
      <c r="DE74" s="186">
        <f t="shared" ref="DE74:DE75" si="2577">IF(AI74&gt;0,$F74,0)</f>
        <v>1</v>
      </c>
      <c r="DF74" s="186">
        <f t="shared" ref="DF74:DF75" si="2578">IF(AJ74&gt;0,$F74,0)</f>
        <v>1</v>
      </c>
      <c r="DG74" s="186">
        <f t="shared" ref="DG74:DG75" si="2579">IF(AK74&gt;0,$F74,0)</f>
        <v>1</v>
      </c>
      <c r="DH74" s="186">
        <f t="shared" ref="DH74:DH75" si="2580">IF(AL74&gt;0,$F74,0)</f>
        <v>1</v>
      </c>
      <c r="DI74" s="186">
        <f t="shared" ref="DI74:DI75" si="2581">IF(AM74&gt;0,$F74,0)</f>
        <v>1</v>
      </c>
      <c r="DJ74" s="186">
        <f t="shared" ref="DJ74:DJ75" si="2582">IF(AN74&gt;0,$F74,0)</f>
        <v>1</v>
      </c>
      <c r="DK74" s="186">
        <f t="shared" ref="DK74:DK75" si="2583">IF(AO74&gt;0,$F74,0)</f>
        <v>1</v>
      </c>
      <c r="DL74" s="186">
        <f t="shared" ref="DL74:DL75" si="2584">IF(AP74&gt;0,$F74,0)</f>
        <v>1</v>
      </c>
      <c r="DM74" s="186">
        <f t="shared" ref="DM74:DM75" si="2585">IF(AQ74&gt;0,$F74,0)</f>
        <v>1</v>
      </c>
      <c r="DN74" s="186">
        <f t="shared" ref="DN74:DN75" si="2586">IF(AR74&gt;0,$F74,0)</f>
        <v>1</v>
      </c>
      <c r="DO74" s="186">
        <f t="shared" ref="DO74:DO75" si="2587">IF(AS74&gt;0,$F74,0)</f>
        <v>1</v>
      </c>
      <c r="DP74" s="186">
        <f t="shared" ref="DP74:DP75" si="2588">IF(AT74&gt;0,$F74,0)</f>
        <v>1</v>
      </c>
      <c r="DQ74" s="186">
        <f t="shared" ref="DQ74:DQ75" si="2589">IF(AU74&gt;0,$F74,0)</f>
        <v>1</v>
      </c>
      <c r="DR74" s="186">
        <f t="shared" ref="DR74:DR75" si="2590">IF(AV74&gt;0,$F74,0)</f>
        <v>1</v>
      </c>
      <c r="DS74" s="186">
        <f t="shared" ref="DS74:DS75" si="2591">IF(AW74&gt;0,$F74,0)</f>
        <v>1</v>
      </c>
      <c r="DT74" s="186">
        <f t="shared" ref="DT74:DT75" si="2592">IF(AX74&gt;0,$F74,0)</f>
        <v>1</v>
      </c>
      <c r="DU74" s="186">
        <f t="shared" ref="DU74:DU75" si="2593">IF(AY74&gt;0,$F74,0)</f>
        <v>1</v>
      </c>
      <c r="DV74" s="186">
        <f t="shared" ref="DV74:DV75" si="2594">IF(AZ74&gt;0,$F74,0)</f>
        <v>1</v>
      </c>
      <c r="DW74" s="186">
        <f t="shared" ref="DW74:DW75" si="2595">IF(BA74&gt;0,$F74,0)</f>
        <v>1</v>
      </c>
      <c r="DX74" s="186">
        <f t="shared" ref="DX74:DX75" si="2596">IF(BB74&gt;0,$F74,0)</f>
        <v>1</v>
      </c>
      <c r="DY74" s="186">
        <f t="shared" ref="DY74:DY75" si="2597">IF(BC74&gt;0,$F74,0)</f>
        <v>1</v>
      </c>
      <c r="DZ74" s="186">
        <f t="shared" ref="DZ74:DZ75" si="2598">IF(BD74&gt;0,$F74,0)</f>
        <v>1</v>
      </c>
      <c r="EA74" s="186">
        <f t="shared" ref="EA74:EA75" si="2599">IF(BE74&gt;0,$F74,0)</f>
        <v>1</v>
      </c>
      <c r="EB74" s="186">
        <f t="shared" ref="EB74:EB75" si="2600">IF(BF74&gt;0,$F74,0)</f>
        <v>1</v>
      </c>
      <c r="EC74" s="186">
        <f t="shared" ref="EC74:EC75" si="2601">IF(BG74&gt;0,$F74,0)</f>
        <v>1</v>
      </c>
      <c r="ED74" s="186">
        <f t="shared" ref="ED74:ED75" si="2602">IF(BH74&gt;0,$F74,0)</f>
        <v>1</v>
      </c>
      <c r="EE74" s="186">
        <f t="shared" ref="EE74:EE75" si="2603">IF(BI74&gt;0,$F74,0)</f>
        <v>1</v>
      </c>
      <c r="EF74" s="186">
        <f t="shared" ref="EF74:EF75" si="2604">IF(BJ74&gt;0,$F74,0)</f>
        <v>0</v>
      </c>
      <c r="EG74" s="186">
        <f t="shared" ref="EG74:EG75" si="2605">IF(BK74&gt;0,$F74,0)</f>
        <v>0</v>
      </c>
      <c r="EH74" s="186">
        <f t="shared" ref="EH74:EH75" si="2606">IF(BL74&gt;0,$F74,0)</f>
        <v>0</v>
      </c>
      <c r="EI74" s="186">
        <f t="shared" ref="EI74:EI75" si="2607">IF(BM74&gt;0,$F74,0)</f>
        <v>0</v>
      </c>
      <c r="EJ74" s="186">
        <f t="shared" ref="EJ74:EJ75" si="2608">IF(BN74&gt;0,$F74,0)</f>
        <v>0</v>
      </c>
      <c r="EK74" s="186">
        <f t="shared" ref="EK74:EK75" si="2609">IF(BO74&gt;0,$F74,0)</f>
        <v>0</v>
      </c>
      <c r="EL74" s="186">
        <f t="shared" ref="EL74:EL75" si="2610">IF(BP74&gt;0,$F74,0)</f>
        <v>0</v>
      </c>
      <c r="EM74" s="186">
        <f t="shared" ref="EM74:EM75" si="2611">IF(BQ74&gt;0,$F74,0)</f>
        <v>0</v>
      </c>
      <c r="EN74" s="186">
        <f t="shared" ref="EN74:EN75" si="2612">IF(BR74&gt;0,$F74,0)</f>
        <v>0</v>
      </c>
      <c r="EO74" s="186">
        <f t="shared" ref="EO74:EO75" si="2613">IF(BS74&gt;0,$F74,0)</f>
        <v>0</v>
      </c>
      <c r="EP74" s="186">
        <f t="shared" ref="EP74:EP75" si="2614">IF(BT74&gt;0,$F74,0)</f>
        <v>0</v>
      </c>
      <c r="EQ74" s="186">
        <f t="shared" ref="EQ74:EQ75" si="2615">IF(BU74&gt;0,$F74,0)</f>
        <v>0</v>
      </c>
      <c r="ER74" s="186">
        <f t="shared" ref="ER74:ER75" si="2616">IF(BV74&gt;0,$F74,0)</f>
        <v>0</v>
      </c>
      <c r="ES74" s="186">
        <f t="shared" ref="ES74:ES75" si="2617">IF(BW74&gt;0,$F74,0)</f>
        <v>0</v>
      </c>
      <c r="ET74" s="186">
        <f t="shared" ref="ET74:ET75" si="2618">IF(BX74&gt;0,$F74,0)</f>
        <v>0</v>
      </c>
      <c r="EU74" s="186">
        <f t="shared" ref="EU74:EU75" si="2619">IF(BY74&gt;0,$F74,0)</f>
        <v>0</v>
      </c>
      <c r="EV74" s="186">
        <f t="shared" ref="EV74:EV75" si="2620">IF(BZ74&gt;0,$F74,0)</f>
        <v>0</v>
      </c>
      <c r="EW74" s="186">
        <f t="shared" ref="EW74:EW75" si="2621">IF(CA74&gt;0,$F74,0)</f>
        <v>0</v>
      </c>
      <c r="EX74" s="186">
        <f t="shared" ref="EX74:EX75" si="2622">IF(CB74&gt;0,$F74,0)</f>
        <v>0</v>
      </c>
      <c r="EY74" s="186">
        <f t="shared" ref="EY74:EY75" si="2623">IF(CC74&gt;0,$F74,0)</f>
        <v>0</v>
      </c>
      <c r="EZ74" s="186">
        <f t="shared" ref="EZ74:EZ75" si="2624">IF(CD74&gt;0,$F74,0)</f>
        <v>0</v>
      </c>
      <c r="FA74" s="186">
        <f t="shared" ref="FA74:FA75" si="2625">IF(CE74&gt;0,$F74,0)</f>
        <v>0</v>
      </c>
      <c r="FB74" s="186">
        <f t="shared" ref="FB74:FB75" si="2626">IF(CF74&gt;0,$F74,0)</f>
        <v>0</v>
      </c>
      <c r="FC74" s="186">
        <f t="shared" ref="FC74:FC75" si="2627">IF(CG74&gt;0,$F74,0)</f>
        <v>0</v>
      </c>
      <c r="FE74" s="187">
        <f t="shared" ref="FE74:FE75" si="2628">IF(AND($E74="PT",CJ74&gt;0),$H74*$F74*12/2080,IFERROR((N74/(1+$I74))/($G74/365*N$4),0))</f>
        <v>0</v>
      </c>
      <c r="FF74" s="187">
        <f t="shared" ref="FF74:FF75" si="2629">IF(AND($E74="PT",CK74&gt;0),$H74*$F74*12/2080,IFERROR((O74/(1+$I74))/($G74/365*O$4),0))</f>
        <v>0</v>
      </c>
      <c r="FG74" s="187">
        <f t="shared" ref="FG74:FG75" si="2630">IF(AND($E74="PT",CL74&gt;0),$H74*$F74*12/2080,IFERROR((P74/(1+$I74))/($G74/365*P$4),0))</f>
        <v>0.80645161290322587</v>
      </c>
      <c r="FH74" s="187">
        <f t="shared" ref="FH74:FH75" si="2631">IF(AND($E74="PT",CM74&gt;0),$H74*$F74*12/2080,IFERROR((Q74/(1+$I74))/($G74/365*Q$4),0))</f>
        <v>0.99999999999999989</v>
      </c>
      <c r="FI74" s="187">
        <f t="shared" ref="FI74:FI75" si="2632">IF(AND($E74="PT",CN74&gt;0),$H74*$F74*12/2080,IFERROR((R74/(1+$I74))/($G74/365*R$4),0))</f>
        <v>1</v>
      </c>
      <c r="FJ74" s="187">
        <f t="shared" ref="FJ74:FJ75" si="2633">IF(AND($E74="PT",CO74&gt;0),$H74*$F74*12/2080,IFERROR((S74/(1+$I74))/($G74/365*S$4),0))</f>
        <v>0.99999999999999989</v>
      </c>
      <c r="FK74" s="187">
        <f t="shared" ref="FK74:FK75" si="2634">IF(AND($E74="PT",CP74&gt;0),$H74*$F74*12/2080,IFERROR((T74/(1+$I74))/($G74/365*T$4),0))</f>
        <v>1</v>
      </c>
      <c r="FL74" s="187">
        <f t="shared" ref="FL74:FL75" si="2635">IF(AND($E74="PT",CQ74&gt;0),$H74*$F74*12/2080,IFERROR((U74/(1+$I74))/($G74/365*U$4),0))</f>
        <v>1</v>
      </c>
      <c r="FM74" s="187">
        <f t="shared" ref="FM74:FM75" si="2636">IF(AND($E74="PT",CR74&gt;0),$H74*$F74*12/2080,IFERROR((V74/(1+$I74))/($G74/365*V$4),0))</f>
        <v>0.99999999999999989</v>
      </c>
      <c r="FN74" s="187">
        <f t="shared" ref="FN74:FN75" si="2637">IF(AND($E74="PT",CS74&gt;0),$H74*$F74*12/2080,IFERROR((W74/(1+$I74))/($G74/365*W$4),0))</f>
        <v>1</v>
      </c>
      <c r="FO74" s="187">
        <f t="shared" ref="FO74:FO75" si="2638">IF(AND($E74="PT",CT74&gt;0),$H74*$F74*12/2080,IFERROR((X74/(1+$I74))/($G74/365*X$4),0))</f>
        <v>0.99999999999999989</v>
      </c>
      <c r="FP74" s="187">
        <f t="shared" ref="FP74:FP75" si="2639">IF(AND($E74="PT",CU74&gt;0),$H74*$F74*12/2080,IFERROR((Y74/(1+$I74))/($G74/365*Y$4),0))</f>
        <v>1</v>
      </c>
      <c r="FQ74" s="187">
        <f t="shared" ref="FQ74:FQ75" si="2640">IF(AND($E74="PT",CV74&gt;0),$H74*$F74*12/2080,IFERROR((Z74/(1+$I74))/($G74/365*Z$4),0))</f>
        <v>1</v>
      </c>
      <c r="FR74" s="187">
        <f t="shared" ref="FR74:FR75" si="2641">IF(AND($E74="PT",CW74&gt;0),$H74*$F74*12/2080,IFERROR((AA74/(1+$I74))/($G74/365*AA$4),0))</f>
        <v>1</v>
      </c>
      <c r="FS74" s="187">
        <f t="shared" ref="FS74:FS75" si="2642">IF(AND($E74="PT",CX74&gt;0),$H74*$F74*12/2080,IFERROR((AB74/(1+$I74))/($G74/365*AB$4),0))</f>
        <v>1</v>
      </c>
      <c r="FT74" s="187">
        <f t="shared" ref="FT74:FT75" si="2643">IF(AND($E74="PT",CY74&gt;0),$H74*$F74*12/2080,IFERROR((AC74/(1+$I74))/($G74/365*AC$4),0))</f>
        <v>0.99999999999999989</v>
      </c>
      <c r="FU74" s="187">
        <f t="shared" ref="FU74:FU75" si="2644">IF(AND($E74="PT",CZ74&gt;0),$H74*$F74*12/2080,IFERROR((AD74/(1+$I74))/($G74/365*AD$4),0))</f>
        <v>1</v>
      </c>
      <c r="FV74" s="187">
        <f t="shared" ref="FV74:FV75" si="2645">IF(AND($E74="PT",DA74&gt;0),$H74*$F74*12/2080,IFERROR((AE74/(1+$I74))/($G74/365*AE$4),0))</f>
        <v>0.99999999999999989</v>
      </c>
      <c r="FW74" s="187">
        <f t="shared" ref="FW74:FW75" si="2646">IF(AND($E74="PT",DB74&gt;0),$H74*$F74*12/2080,IFERROR((AF74/(1+$I74))/($G74/365*AF$4),0))</f>
        <v>1</v>
      </c>
      <c r="FX74" s="187">
        <f t="shared" ref="FX74:FX75" si="2647">IF(AND($E74="PT",DC74&gt;0),$H74*$F74*12/2080,IFERROR((AG74/(1+$I74))/($G74/365*AG$4),0))</f>
        <v>1</v>
      </c>
      <c r="FY74" s="187">
        <f t="shared" ref="FY74:FY75" si="2648">IF(AND($E74="PT",DD74&gt;0),$H74*$F74*12/2080,IFERROR((AH74/(1+$I74))/($G74/365*AH$4),0))</f>
        <v>0.99999999999999989</v>
      </c>
      <c r="FZ74" s="187">
        <f t="shared" ref="FZ74:FZ75" si="2649">IF(AND($E74="PT",DE74&gt;0),$H74*$F74*12/2080,IFERROR((AI74/(1+$I74))/($G74/365*AI$4),0))</f>
        <v>1</v>
      </c>
      <c r="GA74" s="187">
        <f t="shared" ref="GA74:GA75" si="2650">IF(AND($E74="PT",DF74&gt;0),$H74*$F74*12/2080,IFERROR((AJ74/(1+$I74))/($G74/365*AJ$4),0))</f>
        <v>0.99999999999999989</v>
      </c>
      <c r="GB74" s="187">
        <f t="shared" ref="GB74:GB75" si="2651">IF(AND($E74="PT",DG74&gt;0),$H74*$F74*12/2080,IFERROR((AK74/(1+$I74))/($G74/365*AK$4),0))</f>
        <v>1</v>
      </c>
      <c r="GC74" s="187">
        <f t="shared" ref="GC74:GC75" si="2652">IF(AND($E74="PT",DH74&gt;0),$H74*$F74*12/2080,IFERROR((AL74/(1+$I74))/($G74/365*AL$4),0))</f>
        <v>1</v>
      </c>
      <c r="GD74" s="187">
        <f t="shared" ref="GD74:GD75" si="2653">IF(AND($E74="PT",DI74&gt;0),$H74*$F74*12/2080,IFERROR((AM74/(1+$I74))/($G74/365*AM$4),0))</f>
        <v>1.0000000000000002</v>
      </c>
      <c r="GE74" s="187">
        <f t="shared" ref="GE74:GE75" si="2654">IF(AND($E74="PT",DJ74&gt;0),$H74*$F74*12/2080,IFERROR((AN74/(1+$I74))/($G74/365*AN$4),0))</f>
        <v>1</v>
      </c>
      <c r="GF74" s="187">
        <f t="shared" ref="GF74:GF75" si="2655">IF(AND($E74="PT",DK74&gt;0),$H74*$F74*12/2080,IFERROR((AO74/(1+$I74))/($G74/365*AO$4),0))</f>
        <v>0.99999999999999989</v>
      </c>
      <c r="GG74" s="187">
        <f t="shared" ref="GG74:GG75" si="2656">IF(AND($E74="PT",DL74&gt;0),$H74*$F74*12/2080,IFERROR((AP74/(1+$I74))/($G74/365*AP$4),0))</f>
        <v>1</v>
      </c>
      <c r="GH74" s="187">
        <f t="shared" ref="GH74:GH75" si="2657">IF(AND($E74="PT",DM74&gt;0),$H74*$F74*12/2080,IFERROR((AQ74/(1+$I74))/($G74/365*AQ$4),0))</f>
        <v>0.99999999999999989</v>
      </c>
      <c r="GI74" s="187">
        <f t="shared" ref="GI74:GI75" si="2658">IF(AND($E74="PT",DN74&gt;0),$H74*$F74*12/2080,IFERROR((AR74/(1+$I74))/($G74/365*AR$4),0))</f>
        <v>1</v>
      </c>
      <c r="GJ74" s="187">
        <f t="shared" ref="GJ74:GJ75" si="2659">IF(AND($E74="PT",DO74&gt;0),$H74*$F74*12/2080,IFERROR((AS74/(1+$I74))/($G74/365*AS$4),0))</f>
        <v>1</v>
      </c>
      <c r="GK74" s="187">
        <f t="shared" ref="GK74:GK75" si="2660">IF(AND($E74="PT",DP74&gt;0),$H74*$F74*12/2080,IFERROR((AT74/(1+$I74))/($G74/365*AT$4),0))</f>
        <v>0.99999999999999989</v>
      </c>
      <c r="GL74" s="187">
        <f t="shared" ref="GL74:GL75" si="2661">IF(AND($E74="PT",DQ74&gt;0),$H74*$F74*12/2080,IFERROR((AU74/(1+$I74))/($G74/365*AU$4),0))</f>
        <v>1</v>
      </c>
      <c r="GM74" s="187">
        <f t="shared" ref="GM74:GM75" si="2662">IF(AND($E74="PT",DR74&gt;0),$H74*$F74*12/2080,IFERROR((AV74/(1+$I74))/($G74/365*AV$4),0))</f>
        <v>0.99999999999999989</v>
      </c>
      <c r="GN74" s="187">
        <f t="shared" ref="GN74:GN75" si="2663">IF(AND($E74="PT",DS74&gt;0),$H74*$F74*12/2080,IFERROR((AW74/(1+$I74))/($G74/365*AW$4),0))</f>
        <v>1</v>
      </c>
      <c r="GO74" s="187">
        <f t="shared" ref="GO74:GO75" si="2664">IF(AND($E74="PT",DT74&gt;0),$H74*$F74*12/2080,IFERROR((AX74/(1+$I74))/($G74/365*AX$4),0))</f>
        <v>1</v>
      </c>
      <c r="GP74" s="187">
        <f t="shared" ref="GP74:GP75" si="2665">IF(AND($E74="PT",DU74&gt;0),$H74*$F74*12/2080,IFERROR((AY74/(1+$I74))/($G74/365*AY$4),0))</f>
        <v>1</v>
      </c>
      <c r="GQ74" s="187">
        <f t="shared" ref="GQ74:GQ75" si="2666">IF(AND($E74="PT",DV74&gt;0),$H74*$F74*12/2080,IFERROR((AZ74/(1+$I74))/($G74/365*AZ$4),0))</f>
        <v>1</v>
      </c>
      <c r="GR74" s="187">
        <f t="shared" ref="GR74:GR75" si="2667">IF(AND($E74="PT",DW74&gt;0),$H74*$F74*12/2080,IFERROR((BA74/(1+$I74))/($G74/365*BA$4),0))</f>
        <v>0.99999999999999989</v>
      </c>
      <c r="GS74" s="187">
        <f t="shared" ref="GS74:GS75" si="2668">IF(AND($E74="PT",DX74&gt;0),$H74*$F74*12/2080,IFERROR((BB74/(1+$I74))/($G74/365*BB$4),0))</f>
        <v>1</v>
      </c>
      <c r="GT74" s="187">
        <f t="shared" ref="GT74:GT75" si="2669">IF(AND($E74="PT",DY74&gt;0),$H74*$F74*12/2080,IFERROR((BC74/(1+$I74))/($G74/365*BC$4),0))</f>
        <v>0.99999999999999989</v>
      </c>
      <c r="GU74" s="187">
        <f t="shared" ref="GU74:GU75" si="2670">IF(AND($E74="PT",DZ74&gt;0),$H74*$F74*12/2080,IFERROR((BD74/(1+$I74))/($G74/365*BD$4),0))</f>
        <v>1</v>
      </c>
      <c r="GV74" s="187">
        <f t="shared" ref="GV74:GV75" si="2671">IF(AND($E74="PT",EA74&gt;0),$H74*$F74*12/2080,IFERROR((BE74/(1+$I74))/($G74/365*BE$4),0))</f>
        <v>1</v>
      </c>
      <c r="GW74" s="187">
        <f t="shared" ref="GW74:GW75" si="2672">IF(AND($E74="PT",EB74&gt;0),$H74*$F74*12/2080,IFERROR((BF74/(1+$I74))/($G74/365*BF$4),0))</f>
        <v>0.99999999999999989</v>
      </c>
      <c r="GX74" s="187">
        <f t="shared" ref="GX74:GX75" si="2673">IF(AND($E74="PT",EC74&gt;0),$H74*$F74*12/2080,IFERROR((BG74/(1+$I74))/($G74/365*BG$4),0))</f>
        <v>1</v>
      </c>
      <c r="GY74" s="187">
        <f t="shared" ref="GY74:GY75" si="2674">IF(AND($E74="PT",ED74&gt;0),$H74*$F74*12/2080,IFERROR((BH74/(1+$I74))/($G74/365*BH$4),0))</f>
        <v>0.99999999999999989</v>
      </c>
      <c r="GZ74" s="187">
        <f t="shared" ref="GZ74:GZ75" si="2675">IF(AND($E74="PT",EE74&gt;0),$H74*$F74*12/2080,IFERROR((BI74/(1+$I74))/($G74/365*BI$4),0))</f>
        <v>1</v>
      </c>
      <c r="HA74" s="187">
        <f t="shared" ref="HA74:HA75" si="2676">IF(AND($E74="PT",EF74&gt;0),$H74*$F74*12/2080,IFERROR((BJ74/(1+$I74))/($G74/365*BJ$4),0))</f>
        <v>0</v>
      </c>
      <c r="HB74" s="187">
        <f t="shared" ref="HB74:HB75" si="2677">IF(AND($E74="PT",EG74&gt;0),$H74*$F74*12/2080,IFERROR((BK74/(1+$I74))/($G74/365*BK$4),0))</f>
        <v>0</v>
      </c>
      <c r="HC74" s="187">
        <f t="shared" ref="HC74:HC75" si="2678">IF(AND($E74="PT",EH74&gt;0),$H74*$F74*12/2080,IFERROR((BL74/(1+$I74))/($G74/365*BL$4),0))</f>
        <v>0</v>
      </c>
      <c r="HD74" s="187">
        <f t="shared" ref="HD74:HD75" si="2679">IF(AND($E74="PT",EI74&gt;0),$H74*$F74*12/2080,IFERROR((BM74/(1+$I74))/($G74/365*BM$4),0))</f>
        <v>0</v>
      </c>
      <c r="HE74" s="187">
        <f t="shared" ref="HE74:HE75" si="2680">IF(AND($E74="PT",EJ74&gt;0),$H74*$F74*12/2080,IFERROR((BN74/(1+$I74))/($G74/365*BN$4),0))</f>
        <v>0</v>
      </c>
      <c r="HF74" s="187">
        <f t="shared" ref="HF74:HF75" si="2681">IF(AND($E74="PT",EK74&gt;0),$H74*$F74*12/2080,IFERROR((BO74/(1+$I74))/($G74/365*BO$4),0))</f>
        <v>0</v>
      </c>
      <c r="HG74" s="187">
        <f t="shared" ref="HG74:HG75" si="2682">IF(AND($E74="PT",EL74&gt;0),$H74*$F74*12/2080,IFERROR((BP74/(1+$I74))/($G74/365*BP$4),0))</f>
        <v>0</v>
      </c>
      <c r="HH74" s="187">
        <f t="shared" ref="HH74:HH75" si="2683">IF(AND($E74="PT",EM74&gt;0),$H74*$F74*12/2080,IFERROR((BQ74/(1+$I74))/($G74/365*BQ$4),0))</f>
        <v>0</v>
      </c>
      <c r="HI74" s="187">
        <f t="shared" ref="HI74:HI75" si="2684">IF(AND($E74="PT",EN74&gt;0),$H74*$F74*12/2080,IFERROR((BR74/(1+$I74))/($G74/365*BR$4),0))</f>
        <v>0</v>
      </c>
      <c r="HJ74" s="187">
        <f t="shared" ref="HJ74:HJ75" si="2685">IF(AND($E74="PT",EO74&gt;0),$H74*$F74*12/2080,IFERROR((BS74/(1+$I74))/($G74/365*BS$4),0))</f>
        <v>0</v>
      </c>
      <c r="HK74" s="187">
        <f t="shared" ref="HK74:HK75" si="2686">IF(AND($E74="PT",EP74&gt;0),$H74*$F74*12/2080,IFERROR((BT74/(1+$I74))/($G74/365*BT$4),0))</f>
        <v>0</v>
      </c>
      <c r="HL74" s="187">
        <f t="shared" ref="HL74:HL75" si="2687">IF(AND($E74="PT",EQ74&gt;0),$H74*$F74*12/2080,IFERROR((BU74/(1+$I74))/($G74/365*BU$4),0))</f>
        <v>0</v>
      </c>
      <c r="HM74" s="187">
        <f t="shared" ref="HM74:HM75" si="2688">IF(AND($E74="PT",ER74&gt;0),$H74*$F74*12/2080,IFERROR((BV74/(1+$I74))/($G74/365*BV$4),0))</f>
        <v>0</v>
      </c>
      <c r="HN74" s="187">
        <f t="shared" ref="HN74:HN75" si="2689">IF(AND($E74="PT",ES74&gt;0),$H74*$F74*12/2080,IFERROR((BW74/(1+$I74))/($G74/365*BW$4),0))</f>
        <v>0</v>
      </c>
      <c r="HO74" s="187">
        <f t="shared" ref="HO74:HO75" si="2690">IF(AND($E74="PT",ET74&gt;0),$H74*$F74*12/2080,IFERROR((BX74/(1+$I74))/($G74/365*BX$4),0))</f>
        <v>0</v>
      </c>
      <c r="HP74" s="187">
        <f t="shared" ref="HP74:HP75" si="2691">IF(AND($E74="PT",EU74&gt;0),$H74*$F74*12/2080,IFERROR((BY74/(1+$I74))/($G74/365*BY$4),0))</f>
        <v>0</v>
      </c>
      <c r="HQ74" s="187">
        <f t="shared" ref="HQ74:HQ75" si="2692">IF(AND($E74="PT",EV74&gt;0),$H74*$F74*12/2080,IFERROR((BZ74/(1+$I74))/($G74/365*BZ$4),0))</f>
        <v>0</v>
      </c>
      <c r="HR74" s="187">
        <f t="shared" ref="HR74:HR75" si="2693">IF(AND($E74="PT",EW74&gt;0),$H74*$F74*12/2080,IFERROR((CA74/(1+$I74))/($G74/365*CA$4),0))</f>
        <v>0</v>
      </c>
      <c r="HS74" s="187">
        <f t="shared" ref="HS74:HS75" si="2694">IF(AND($E74="PT",EX74&gt;0),$H74*$F74*12/2080,IFERROR((CB74/(1+$I74))/($G74/365*CB$4),0))</f>
        <v>0</v>
      </c>
      <c r="HT74" s="187">
        <f t="shared" ref="HT74:HT75" si="2695">IF(AND($E74="PT",EY74&gt;0),$H74*$F74*12/2080,IFERROR((CC74/(1+$I74))/($G74/365*CC$4),0))</f>
        <v>0</v>
      </c>
      <c r="HU74" s="187">
        <f t="shared" ref="HU74:HU75" si="2696">IF(AND($E74="PT",EZ74&gt;0),$H74*$F74*12/2080,IFERROR((CD74/(1+$I74))/($G74/365*CD$4),0))</f>
        <v>0</v>
      </c>
      <c r="HV74" s="187">
        <f t="shared" ref="HV74:HV75" si="2697">IF(AND($E74="PT",FA74&gt;0),$H74*$F74*12/2080,IFERROR((CE74/(1+$I74))/($G74/365*CE$4),0))</f>
        <v>0</v>
      </c>
      <c r="HW74" s="187">
        <f t="shared" ref="HW74:HW75" si="2698">IF(AND($E74="PT",FB74&gt;0),$H74*$F74*12/2080,IFERROR((CF74/(1+$I74))/($G74/365*CF$4),0))</f>
        <v>0</v>
      </c>
      <c r="HX74" s="187">
        <f t="shared" ref="HX74:HX75" si="2699">IF(AND($E74="PT",FC74&gt;0),$H74*$F74*12/2080,IFERROR((CG74/(1+$I74))/($G74/365*CG$4),0))</f>
        <v>0</v>
      </c>
      <c r="HY74" s="187"/>
      <c r="IB74" s="188">
        <f t="shared" ref="IB74:IB75" si="2700">IF(CJ74&gt;=1,CJ74*$J74,0)</f>
        <v>0</v>
      </c>
      <c r="IC74" s="188">
        <f t="shared" ref="IC74:IC75" si="2701">IF(CK74&gt;=1,CK74*$J74,0)</f>
        <v>0</v>
      </c>
      <c r="ID74" s="188">
        <f t="shared" ref="ID74:ID75" si="2702">IF(CL74&gt;=1,CL74*$J74,0)</f>
        <v>85</v>
      </c>
      <c r="IE74" s="188">
        <f t="shared" ref="IE74:IE75" si="2703">IF(CM74&gt;=1,CM74*$J74,0)</f>
        <v>85</v>
      </c>
      <c r="IF74" s="188">
        <f t="shared" ref="IF74:IF75" si="2704">IF(CN74&gt;=1,CN74*$J74,0)</f>
        <v>85</v>
      </c>
      <c r="IG74" s="188">
        <f t="shared" ref="IG74:IG75" si="2705">IF(CO74&gt;=1,CO74*$J74,0)</f>
        <v>85</v>
      </c>
      <c r="IH74" s="188">
        <f t="shared" ref="IH74:IH75" si="2706">IF(CP74&gt;=1,CP74*$J74,0)</f>
        <v>85</v>
      </c>
      <c r="II74" s="188">
        <f t="shared" ref="II74:II75" si="2707">IF(CQ74&gt;=1,CQ74*$J74,0)</f>
        <v>85</v>
      </c>
      <c r="IJ74" s="188">
        <f t="shared" ref="IJ74:IJ75" si="2708">IF(CR74&gt;=1,CR74*$J74,0)</f>
        <v>85</v>
      </c>
      <c r="IK74" s="188">
        <f t="shared" ref="IK74:IK75" si="2709">IF(CS74&gt;=1,CS74*$J74,0)</f>
        <v>85</v>
      </c>
      <c r="IL74" s="188">
        <f t="shared" ref="IL74:IL75" si="2710">IF(CT74&gt;=1,CT74*$J74,0)</f>
        <v>85</v>
      </c>
      <c r="IM74" s="188">
        <f t="shared" ref="IM74:IM75" si="2711">IF(CU74&gt;=1,CU74*$J74,0)</f>
        <v>85</v>
      </c>
      <c r="IN74" s="188">
        <f t="shared" ref="IN74:IN75" si="2712">IF(CV74&gt;=1,CV74*$J74,0)</f>
        <v>85</v>
      </c>
      <c r="IO74" s="188">
        <f t="shared" ref="IO74:IO75" si="2713">IF(CW74&gt;=1,CW74*$J74,0)</f>
        <v>85</v>
      </c>
      <c r="IP74" s="188">
        <f t="shared" ref="IP74:IP75" si="2714">IF(CX74&gt;=1,CX74*$J74,0)</f>
        <v>85</v>
      </c>
      <c r="IQ74" s="188">
        <f t="shared" ref="IQ74:IQ75" si="2715">IF(CY74&gt;=1,CY74*$J74,0)</f>
        <v>85</v>
      </c>
      <c r="IR74" s="188">
        <f t="shared" ref="IR74:IR75" si="2716">IF(CZ74&gt;=1,CZ74*$J74,0)</f>
        <v>85</v>
      </c>
      <c r="IS74" s="188">
        <f t="shared" ref="IS74:IS75" si="2717">IF(DA74&gt;=1,DA74*$J74,0)</f>
        <v>85</v>
      </c>
      <c r="IT74" s="188">
        <f t="shared" ref="IT74:IT75" si="2718">IF(DB74&gt;=1,DB74*$J74,0)</f>
        <v>85</v>
      </c>
      <c r="IU74" s="188">
        <f t="shared" ref="IU74:IU75" si="2719">IF(DC74&gt;=1,DC74*$J74,0)</f>
        <v>85</v>
      </c>
      <c r="IV74" s="188">
        <f t="shared" ref="IV74:IV75" si="2720">IF(DD74&gt;=1,DD74*$J74,0)</f>
        <v>85</v>
      </c>
      <c r="IW74" s="188">
        <f t="shared" ref="IW74:IW75" si="2721">IF(DE74&gt;=1,DE74*$J74,0)</f>
        <v>85</v>
      </c>
      <c r="IX74" s="188">
        <f t="shared" ref="IX74:IX75" si="2722">IF(DF74&gt;=1,DF74*$J74,0)</f>
        <v>85</v>
      </c>
      <c r="IY74" s="188">
        <f t="shared" ref="IY74:IY75" si="2723">IF(DG74&gt;=1,DG74*$J74,0)</f>
        <v>85</v>
      </c>
      <c r="IZ74" s="188">
        <f t="shared" ref="IZ74:IZ75" si="2724">IF(DH74&gt;=1,DH74*$J74,0)</f>
        <v>85</v>
      </c>
      <c r="JA74" s="188">
        <f t="shared" ref="JA74:JA75" si="2725">IF(DI74&gt;=1,DI74*$J74,0)</f>
        <v>85</v>
      </c>
      <c r="JB74" s="188">
        <f t="shared" ref="JB74:JB75" si="2726">IF(DJ74&gt;=1,DJ74*$J74,0)</f>
        <v>85</v>
      </c>
      <c r="JC74" s="188">
        <f t="shared" ref="JC74:JC75" si="2727">IF(DK74&gt;=1,DK74*$J74,0)</f>
        <v>85</v>
      </c>
      <c r="JD74" s="188">
        <f t="shared" ref="JD74:JD75" si="2728">IF(DL74&gt;=1,DL74*$J74,0)</f>
        <v>85</v>
      </c>
      <c r="JE74" s="188">
        <f t="shared" ref="JE74:JE75" si="2729">IF(DM74&gt;=1,DM74*$J74,0)</f>
        <v>85</v>
      </c>
      <c r="JF74" s="188">
        <f t="shared" ref="JF74:JF75" si="2730">IF(DN74&gt;=1,DN74*$J74,0)</f>
        <v>85</v>
      </c>
      <c r="JG74" s="188">
        <f t="shared" ref="JG74:JG75" si="2731">IF(DO74&gt;=1,DO74*$J74,0)</f>
        <v>85</v>
      </c>
      <c r="JH74" s="188">
        <f t="shared" ref="JH74:JH75" si="2732">IF(DP74&gt;=1,DP74*$J74,0)</f>
        <v>85</v>
      </c>
      <c r="JI74" s="188">
        <f t="shared" ref="JI74:JI75" si="2733">IF(DQ74&gt;=1,DQ74*$J74,0)</f>
        <v>85</v>
      </c>
      <c r="JJ74" s="188">
        <f t="shared" ref="JJ74:JJ75" si="2734">IF(DR74&gt;=1,DR74*$J74,0)</f>
        <v>85</v>
      </c>
      <c r="JK74" s="188">
        <f t="shared" ref="JK74:JK75" si="2735">IF(DS74&gt;=1,DS74*$J74,0)</f>
        <v>85</v>
      </c>
      <c r="JL74" s="188">
        <f t="shared" ref="JL74:JL75" si="2736">IF(DT74&gt;=1,DT74*$J74,0)</f>
        <v>85</v>
      </c>
      <c r="JM74" s="188">
        <f t="shared" ref="JM74:JM75" si="2737">IF(DU74&gt;=1,DU74*$J74,0)</f>
        <v>85</v>
      </c>
      <c r="JN74" s="188">
        <f t="shared" ref="JN74:JN75" si="2738">IF(DV74&gt;=1,DV74*$J74,0)</f>
        <v>85</v>
      </c>
      <c r="JO74" s="188">
        <f t="shared" ref="JO74:JO75" si="2739">IF(DW74&gt;=1,DW74*$J74,0)</f>
        <v>85</v>
      </c>
      <c r="JP74" s="188">
        <f t="shared" ref="JP74:JP75" si="2740">IF(DX74&gt;=1,DX74*$J74,0)</f>
        <v>85</v>
      </c>
      <c r="JQ74" s="188">
        <f t="shared" ref="JQ74:JQ75" si="2741">IF(DY74&gt;=1,DY74*$J74,0)</f>
        <v>85</v>
      </c>
      <c r="JR74" s="188">
        <f t="shared" ref="JR74:JR75" si="2742">IF(DZ74&gt;=1,DZ74*$J74,0)</f>
        <v>85</v>
      </c>
      <c r="JS74" s="188">
        <f t="shared" ref="JS74:JS75" si="2743">IF(EA74&gt;=1,EA74*$J74,0)</f>
        <v>85</v>
      </c>
      <c r="JT74" s="188">
        <f t="shared" ref="JT74:JT75" si="2744">IF(EB74&gt;=1,EB74*$J74,0)</f>
        <v>85</v>
      </c>
      <c r="JU74" s="188">
        <f t="shared" ref="JU74:JU75" si="2745">IF(EC74&gt;=1,EC74*$J74,0)</f>
        <v>85</v>
      </c>
      <c r="JV74" s="188">
        <f t="shared" ref="JV74:JV75" si="2746">IF(ED74&gt;=1,ED74*$J74,0)</f>
        <v>85</v>
      </c>
      <c r="JW74" s="188">
        <f t="shared" ref="JW74:JW75" si="2747">IF(EE74&gt;=1,EE74*$J74,0)</f>
        <v>85</v>
      </c>
      <c r="JX74" s="188">
        <f t="shared" ref="JX74:JX75" si="2748">IF(EF74&gt;=1,EF74*$J74,0)</f>
        <v>0</v>
      </c>
      <c r="JY74" s="188">
        <f t="shared" ref="JY74:JY75" si="2749">IF(EG74&gt;=1,EG74*$J74,0)</f>
        <v>0</v>
      </c>
      <c r="JZ74" s="188">
        <f t="shared" ref="JZ74:JZ75" si="2750">IF(EH74&gt;=1,EH74*$J74,0)</f>
        <v>0</v>
      </c>
      <c r="KA74" s="188">
        <f t="shared" ref="KA74:KA75" si="2751">IF(EI74&gt;=1,EI74*$J74,0)</f>
        <v>0</v>
      </c>
      <c r="KB74" s="188">
        <f t="shared" ref="KB74:KB75" si="2752">IF(EJ74&gt;=1,EJ74*$J74,0)</f>
        <v>0</v>
      </c>
      <c r="KC74" s="188">
        <f t="shared" ref="KC74:KC75" si="2753">IF(EK74&gt;=1,EK74*$J74,0)</f>
        <v>0</v>
      </c>
      <c r="KD74" s="188">
        <f t="shared" ref="KD74:KD75" si="2754">IF(EL74&gt;=1,EL74*$J74,0)</f>
        <v>0</v>
      </c>
      <c r="KE74" s="188">
        <f t="shared" ref="KE74:KE75" si="2755">IF(EM74&gt;=1,EM74*$J74,0)</f>
        <v>0</v>
      </c>
      <c r="KF74" s="188">
        <f t="shared" ref="KF74:KF75" si="2756">IF(EN74&gt;=1,EN74*$J74,0)</f>
        <v>0</v>
      </c>
      <c r="KG74" s="188">
        <f t="shared" ref="KG74:KG75" si="2757">IF(EO74&gt;=1,EO74*$J74,0)</f>
        <v>0</v>
      </c>
      <c r="KH74" s="188">
        <f t="shared" ref="KH74:KH75" si="2758">IF(EP74&gt;=1,EP74*$J74,0)</f>
        <v>0</v>
      </c>
      <c r="KI74" s="188">
        <f t="shared" ref="KI74:KI75" si="2759">IF(EQ74&gt;=1,EQ74*$J74,0)</f>
        <v>0</v>
      </c>
      <c r="KJ74" s="188">
        <f t="shared" ref="KJ74:KJ75" si="2760">IF(ER74&gt;=1,ER74*$J74,0)</f>
        <v>0</v>
      </c>
      <c r="KK74" s="188">
        <f t="shared" ref="KK74:KK75" si="2761">IF(ES74&gt;=1,ES74*$J74,0)</f>
        <v>0</v>
      </c>
      <c r="KL74" s="188">
        <f t="shared" ref="KL74:KL75" si="2762">IF(ET74&gt;=1,ET74*$J74,0)</f>
        <v>0</v>
      </c>
      <c r="KM74" s="188">
        <f t="shared" ref="KM74:KM75" si="2763">IF(EU74&gt;=1,EU74*$J74,0)</f>
        <v>0</v>
      </c>
      <c r="KN74" s="188">
        <f t="shared" ref="KN74:KN75" si="2764">IF(EV74&gt;=1,EV74*$J74,0)</f>
        <v>0</v>
      </c>
      <c r="KO74" s="188">
        <f t="shared" ref="KO74:KO75" si="2765">IF(EW74&gt;=1,EW74*$J74,0)</f>
        <v>0</v>
      </c>
      <c r="KP74" s="188">
        <f t="shared" ref="KP74:KP75" si="2766">IF(EX74&gt;=1,EX74*$J74,0)</f>
        <v>0</v>
      </c>
      <c r="KQ74" s="188">
        <f t="shared" ref="KQ74:KQ75" si="2767">IF(EY74&gt;=1,EY74*$J74,0)</f>
        <v>0</v>
      </c>
      <c r="KR74" s="188">
        <f t="shared" ref="KR74:KR75" si="2768">IF(EZ74&gt;=1,EZ74*$J74,0)</f>
        <v>0</v>
      </c>
      <c r="KS74" s="188">
        <f t="shared" ref="KS74:KS75" si="2769">IF(FA74&gt;=1,FA74*$J74,0)</f>
        <v>0</v>
      </c>
      <c r="KT74" s="188">
        <f t="shared" ref="KT74:KT75" si="2770">IF(FB74&gt;=1,FB74*$J74,0)</f>
        <v>0</v>
      </c>
      <c r="KU74" s="188">
        <f t="shared" ref="KU74:KU75" si="2771">IF(FC74&gt;=1,FC74*$J74,0)</f>
        <v>0</v>
      </c>
    </row>
    <row r="75" spans="1:307" s="95" customFormat="1" ht="15.6" x14ac:dyDescent="0.3">
      <c r="A75" s="157" t="s">
        <v>87</v>
      </c>
      <c r="B75" s="112" t="s">
        <v>791</v>
      </c>
      <c r="C75" s="112" t="s">
        <v>792</v>
      </c>
      <c r="D75" s="113"/>
      <c r="E75" s="113" t="s">
        <v>118</v>
      </c>
      <c r="F75" s="113">
        <v>1</v>
      </c>
      <c r="G75" s="114">
        <v>55000</v>
      </c>
      <c r="H75" s="115"/>
      <c r="I75" s="116">
        <v>0.107</v>
      </c>
      <c r="J75" s="114">
        <v>85</v>
      </c>
      <c r="K75" s="117">
        <v>45091</v>
      </c>
      <c r="L75" s="118">
        <v>46022</v>
      </c>
      <c r="M75" s="119"/>
      <c r="N75" s="186">
        <f t="shared" si="1532"/>
        <v>0</v>
      </c>
      <c r="O75" s="186">
        <f t="shared" si="1532"/>
        <v>0</v>
      </c>
      <c r="P75" s="186">
        <f t="shared" si="1532"/>
        <v>0</v>
      </c>
      <c r="Q75" s="186">
        <f t="shared" si="1532"/>
        <v>0</v>
      </c>
      <c r="R75" s="186">
        <f t="shared" si="1532"/>
        <v>0</v>
      </c>
      <c r="S75" s="186">
        <f t="shared" si="1532"/>
        <v>0</v>
      </c>
      <c r="T75" s="186">
        <f t="shared" si="1532"/>
        <v>0</v>
      </c>
      <c r="U75" s="186">
        <f t="shared" si="1532"/>
        <v>0</v>
      </c>
      <c r="V75" s="186">
        <f t="shared" si="1532"/>
        <v>0</v>
      </c>
      <c r="W75" s="186">
        <f t="shared" si="1532"/>
        <v>0</v>
      </c>
      <c r="X75" s="186">
        <f t="shared" si="1533"/>
        <v>0</v>
      </c>
      <c r="Y75" s="186">
        <f t="shared" si="1533"/>
        <v>0</v>
      </c>
      <c r="Z75" s="186">
        <f t="shared" si="1533"/>
        <v>0</v>
      </c>
      <c r="AA75" s="186">
        <f t="shared" si="1533"/>
        <v>0</v>
      </c>
      <c r="AB75" s="186">
        <f t="shared" si="1533"/>
        <v>0</v>
      </c>
      <c r="AC75" s="186">
        <f t="shared" si="1533"/>
        <v>0</v>
      </c>
      <c r="AD75" s="186">
        <f t="shared" si="1533"/>
        <v>0</v>
      </c>
      <c r="AE75" s="186">
        <f t="shared" si="1533"/>
        <v>2835.7397260273974</v>
      </c>
      <c r="AF75" s="186">
        <f t="shared" si="1533"/>
        <v>5171.0547945205481</v>
      </c>
      <c r="AG75" s="186">
        <f t="shared" si="1533"/>
        <v>5171.0547945205481</v>
      </c>
      <c r="AH75" s="186">
        <f t="shared" si="1534"/>
        <v>5004.2465753424649</v>
      </c>
      <c r="AI75" s="186">
        <f t="shared" si="1534"/>
        <v>5171.0547945205481</v>
      </c>
      <c r="AJ75" s="186">
        <f t="shared" si="1534"/>
        <v>5004.2465753424649</v>
      </c>
      <c r="AK75" s="186">
        <f t="shared" si="1534"/>
        <v>5171.0547945205481</v>
      </c>
      <c r="AL75" s="186">
        <f t="shared" si="1534"/>
        <v>5171.0547945205481</v>
      </c>
      <c r="AM75" s="186">
        <f t="shared" si="1534"/>
        <v>4837.4383561643835</v>
      </c>
      <c r="AN75" s="186">
        <f t="shared" si="1534"/>
        <v>5171.0547945205481</v>
      </c>
      <c r="AO75" s="186">
        <f t="shared" si="1534"/>
        <v>5004.2465753424649</v>
      </c>
      <c r="AP75" s="186">
        <f t="shared" si="1534"/>
        <v>5171.0547945205481</v>
      </c>
      <c r="AQ75" s="186">
        <f t="shared" si="1534"/>
        <v>5004.2465753424649</v>
      </c>
      <c r="AR75" s="186">
        <f t="shared" si="1535"/>
        <v>5171.0547945205481</v>
      </c>
      <c r="AS75" s="186">
        <f t="shared" si="1535"/>
        <v>5171.0547945205481</v>
      </c>
      <c r="AT75" s="186">
        <f t="shared" si="1535"/>
        <v>5004.2465753424649</v>
      </c>
      <c r="AU75" s="186">
        <f t="shared" si="1535"/>
        <v>5171.0547945205481</v>
      </c>
      <c r="AV75" s="186">
        <f t="shared" si="1535"/>
        <v>5004.2465753424649</v>
      </c>
      <c r="AW75" s="186">
        <f t="shared" si="1535"/>
        <v>5171.0547945205481</v>
      </c>
      <c r="AX75" s="186">
        <f t="shared" si="1535"/>
        <v>5171.0547945205481</v>
      </c>
      <c r="AY75" s="186">
        <f t="shared" si="1535"/>
        <v>4670.6301369863013</v>
      </c>
      <c r="AZ75" s="186">
        <f t="shared" si="1535"/>
        <v>5171.0547945205481</v>
      </c>
      <c r="BA75" s="186">
        <f t="shared" si="1535"/>
        <v>5004.2465753424649</v>
      </c>
      <c r="BB75" s="186">
        <f t="shared" si="1690"/>
        <v>5171.0547945205481</v>
      </c>
      <c r="BC75" s="186">
        <f t="shared" si="1690"/>
        <v>5004.2465753424649</v>
      </c>
      <c r="BD75" s="186">
        <f t="shared" si="1690"/>
        <v>5171.0547945205481</v>
      </c>
      <c r="BE75" s="186">
        <f t="shared" si="1690"/>
        <v>5171.0547945205481</v>
      </c>
      <c r="BF75" s="186">
        <f t="shared" si="1690"/>
        <v>5004.2465753424649</v>
      </c>
      <c r="BG75" s="186">
        <f t="shared" si="1690"/>
        <v>5171.0547945205481</v>
      </c>
      <c r="BH75" s="186">
        <f t="shared" si="1094"/>
        <v>5004.2465753424649</v>
      </c>
      <c r="BI75" s="186">
        <f t="shared" si="655"/>
        <v>5171.0547945205481</v>
      </c>
      <c r="BJ75" s="186">
        <f t="shared" si="1536"/>
        <v>0</v>
      </c>
      <c r="BK75" s="186">
        <f t="shared" ref="BK75:CG75" si="2772">IF($E75="PT",IF(AND($K75&lt;=BK$5,$L75&gt;BK$6),$G75*$H75*$F75,IF(AND($K75&gt;BK$5,$K75&lt;=BK$6),(BK$6-$K75+1)/BK$4*$G75*$F75*$H75,IF(AND($L75&gt;=BK$5,$L75&lt;=BK$6),($L75-BK$5+1)/BK$4*$G75*$F75*$H75,0)))*(1+$I75),IF(AND($K75&lt;=BK$5,$L75&gt;BK$6),BK$4/365*$G75*$F75,IF(AND($K75&gt;BK$5,$K75&lt;=BK$6),(BK$6-$K75+1)/365*$G75*$F75,IF(AND($L75&gt;=BK$5,$L75&lt;=BK$6),($L75-BK$5+1)/365*$G75*$F75,0)))*(1+$I75))</f>
        <v>0</v>
      </c>
      <c r="BL75" s="186">
        <f t="shared" si="2772"/>
        <v>0</v>
      </c>
      <c r="BM75" s="186">
        <f t="shared" si="2772"/>
        <v>0</v>
      </c>
      <c r="BN75" s="186">
        <f t="shared" si="2772"/>
        <v>0</v>
      </c>
      <c r="BO75" s="186">
        <f t="shared" si="2772"/>
        <v>0</v>
      </c>
      <c r="BP75" s="186">
        <f t="shared" si="2772"/>
        <v>0</v>
      </c>
      <c r="BQ75" s="186">
        <f t="shared" si="2772"/>
        <v>0</v>
      </c>
      <c r="BR75" s="186">
        <f t="shared" si="2772"/>
        <v>0</v>
      </c>
      <c r="BS75" s="186">
        <f t="shared" si="2772"/>
        <v>0</v>
      </c>
      <c r="BT75" s="186">
        <f t="shared" si="2772"/>
        <v>0</v>
      </c>
      <c r="BU75" s="186">
        <f t="shared" si="2772"/>
        <v>0</v>
      </c>
      <c r="BV75" s="186">
        <f t="shared" si="2772"/>
        <v>0</v>
      </c>
      <c r="BW75" s="186">
        <f t="shared" si="2772"/>
        <v>0</v>
      </c>
      <c r="BX75" s="186">
        <f t="shared" si="2772"/>
        <v>0</v>
      </c>
      <c r="BY75" s="186">
        <f t="shared" si="2772"/>
        <v>0</v>
      </c>
      <c r="BZ75" s="186">
        <f t="shared" si="2772"/>
        <v>0</v>
      </c>
      <c r="CA75" s="186">
        <f t="shared" si="2772"/>
        <v>0</v>
      </c>
      <c r="CB75" s="186">
        <f t="shared" si="2772"/>
        <v>0</v>
      </c>
      <c r="CC75" s="186">
        <f t="shared" si="2772"/>
        <v>0</v>
      </c>
      <c r="CD75" s="186">
        <f t="shared" si="2772"/>
        <v>0</v>
      </c>
      <c r="CE75" s="186">
        <f t="shared" si="2772"/>
        <v>0</v>
      </c>
      <c r="CF75" s="186">
        <f t="shared" si="2772"/>
        <v>0</v>
      </c>
      <c r="CG75" s="186">
        <f t="shared" si="2772"/>
        <v>0</v>
      </c>
      <c r="CH75" s="186"/>
      <c r="CJ75" s="186">
        <f t="shared" si="2556"/>
        <v>0</v>
      </c>
      <c r="CK75" s="186">
        <f t="shared" si="2557"/>
        <v>0</v>
      </c>
      <c r="CL75" s="186">
        <f t="shared" si="2558"/>
        <v>0</v>
      </c>
      <c r="CM75" s="186">
        <f t="shared" si="2559"/>
        <v>0</v>
      </c>
      <c r="CN75" s="186">
        <f t="shared" si="2560"/>
        <v>0</v>
      </c>
      <c r="CO75" s="186">
        <f t="shared" si="2561"/>
        <v>0</v>
      </c>
      <c r="CP75" s="186">
        <f t="shared" si="2562"/>
        <v>0</v>
      </c>
      <c r="CQ75" s="186">
        <f t="shared" si="2563"/>
        <v>0</v>
      </c>
      <c r="CR75" s="186">
        <f t="shared" si="2564"/>
        <v>0</v>
      </c>
      <c r="CS75" s="186">
        <f t="shared" si="2565"/>
        <v>0</v>
      </c>
      <c r="CT75" s="186">
        <f t="shared" si="2566"/>
        <v>0</v>
      </c>
      <c r="CU75" s="186">
        <f t="shared" si="2567"/>
        <v>0</v>
      </c>
      <c r="CV75" s="186">
        <f t="shared" si="2568"/>
        <v>0</v>
      </c>
      <c r="CW75" s="186">
        <f t="shared" si="2569"/>
        <v>0</v>
      </c>
      <c r="CX75" s="186">
        <f t="shared" si="2570"/>
        <v>0</v>
      </c>
      <c r="CY75" s="186">
        <f t="shared" si="2571"/>
        <v>0</v>
      </c>
      <c r="CZ75" s="186">
        <f t="shared" si="2572"/>
        <v>0</v>
      </c>
      <c r="DA75" s="186">
        <f t="shared" si="2573"/>
        <v>1</v>
      </c>
      <c r="DB75" s="186">
        <f t="shared" si="2574"/>
        <v>1</v>
      </c>
      <c r="DC75" s="186">
        <f t="shared" si="2575"/>
        <v>1</v>
      </c>
      <c r="DD75" s="186">
        <f t="shared" si="2576"/>
        <v>1</v>
      </c>
      <c r="DE75" s="186">
        <f t="shared" si="2577"/>
        <v>1</v>
      </c>
      <c r="DF75" s="186">
        <f t="shared" si="2578"/>
        <v>1</v>
      </c>
      <c r="DG75" s="186">
        <f t="shared" si="2579"/>
        <v>1</v>
      </c>
      <c r="DH75" s="186">
        <f t="shared" si="2580"/>
        <v>1</v>
      </c>
      <c r="DI75" s="186">
        <f t="shared" si="2581"/>
        <v>1</v>
      </c>
      <c r="DJ75" s="186">
        <f t="shared" si="2582"/>
        <v>1</v>
      </c>
      <c r="DK75" s="186">
        <f t="shared" si="2583"/>
        <v>1</v>
      </c>
      <c r="DL75" s="186">
        <f t="shared" si="2584"/>
        <v>1</v>
      </c>
      <c r="DM75" s="186">
        <f t="shared" si="2585"/>
        <v>1</v>
      </c>
      <c r="DN75" s="186">
        <f t="shared" si="2586"/>
        <v>1</v>
      </c>
      <c r="DO75" s="186">
        <f t="shared" si="2587"/>
        <v>1</v>
      </c>
      <c r="DP75" s="186">
        <f t="shared" si="2588"/>
        <v>1</v>
      </c>
      <c r="DQ75" s="186">
        <f t="shared" si="2589"/>
        <v>1</v>
      </c>
      <c r="DR75" s="186">
        <f t="shared" si="2590"/>
        <v>1</v>
      </c>
      <c r="DS75" s="186">
        <f t="shared" si="2591"/>
        <v>1</v>
      </c>
      <c r="DT75" s="186">
        <f t="shared" si="2592"/>
        <v>1</v>
      </c>
      <c r="DU75" s="186">
        <f t="shared" si="2593"/>
        <v>1</v>
      </c>
      <c r="DV75" s="186">
        <f t="shared" si="2594"/>
        <v>1</v>
      </c>
      <c r="DW75" s="186">
        <f t="shared" si="2595"/>
        <v>1</v>
      </c>
      <c r="DX75" s="186">
        <f t="shared" si="2596"/>
        <v>1</v>
      </c>
      <c r="DY75" s="186">
        <f t="shared" si="2597"/>
        <v>1</v>
      </c>
      <c r="DZ75" s="186">
        <f t="shared" si="2598"/>
        <v>1</v>
      </c>
      <c r="EA75" s="186">
        <f t="shared" si="2599"/>
        <v>1</v>
      </c>
      <c r="EB75" s="186">
        <f t="shared" si="2600"/>
        <v>1</v>
      </c>
      <c r="EC75" s="186">
        <f t="shared" si="2601"/>
        <v>1</v>
      </c>
      <c r="ED75" s="186">
        <f t="shared" si="2602"/>
        <v>1</v>
      </c>
      <c r="EE75" s="186">
        <f t="shared" si="2603"/>
        <v>1</v>
      </c>
      <c r="EF75" s="186">
        <f t="shared" si="2604"/>
        <v>0</v>
      </c>
      <c r="EG75" s="186">
        <f t="shared" si="2605"/>
        <v>0</v>
      </c>
      <c r="EH75" s="186">
        <f t="shared" si="2606"/>
        <v>0</v>
      </c>
      <c r="EI75" s="186">
        <f t="shared" si="2607"/>
        <v>0</v>
      </c>
      <c r="EJ75" s="186">
        <f t="shared" si="2608"/>
        <v>0</v>
      </c>
      <c r="EK75" s="186">
        <f t="shared" si="2609"/>
        <v>0</v>
      </c>
      <c r="EL75" s="186">
        <f t="shared" si="2610"/>
        <v>0</v>
      </c>
      <c r="EM75" s="186">
        <f t="shared" si="2611"/>
        <v>0</v>
      </c>
      <c r="EN75" s="186">
        <f t="shared" si="2612"/>
        <v>0</v>
      </c>
      <c r="EO75" s="186">
        <f t="shared" si="2613"/>
        <v>0</v>
      </c>
      <c r="EP75" s="186">
        <f t="shared" si="2614"/>
        <v>0</v>
      </c>
      <c r="EQ75" s="186">
        <f t="shared" si="2615"/>
        <v>0</v>
      </c>
      <c r="ER75" s="186">
        <f t="shared" si="2616"/>
        <v>0</v>
      </c>
      <c r="ES75" s="186">
        <f t="shared" si="2617"/>
        <v>0</v>
      </c>
      <c r="ET75" s="186">
        <f t="shared" si="2618"/>
        <v>0</v>
      </c>
      <c r="EU75" s="186">
        <f t="shared" si="2619"/>
        <v>0</v>
      </c>
      <c r="EV75" s="186">
        <f t="shared" si="2620"/>
        <v>0</v>
      </c>
      <c r="EW75" s="186">
        <f t="shared" si="2621"/>
        <v>0</v>
      </c>
      <c r="EX75" s="186">
        <f t="shared" si="2622"/>
        <v>0</v>
      </c>
      <c r="EY75" s="186">
        <f t="shared" si="2623"/>
        <v>0</v>
      </c>
      <c r="EZ75" s="186">
        <f t="shared" si="2624"/>
        <v>0</v>
      </c>
      <c r="FA75" s="186">
        <f t="shared" si="2625"/>
        <v>0</v>
      </c>
      <c r="FB75" s="186">
        <f t="shared" si="2626"/>
        <v>0</v>
      </c>
      <c r="FC75" s="186">
        <f t="shared" si="2627"/>
        <v>0</v>
      </c>
      <c r="FE75" s="187">
        <f t="shared" si="2628"/>
        <v>0</v>
      </c>
      <c r="FF75" s="187">
        <f t="shared" si="2629"/>
        <v>0</v>
      </c>
      <c r="FG75" s="187">
        <f t="shared" si="2630"/>
        <v>0</v>
      </c>
      <c r="FH75" s="187">
        <f t="shared" si="2631"/>
        <v>0</v>
      </c>
      <c r="FI75" s="187">
        <f t="shared" si="2632"/>
        <v>0</v>
      </c>
      <c r="FJ75" s="187">
        <f t="shared" si="2633"/>
        <v>0</v>
      </c>
      <c r="FK75" s="187">
        <f t="shared" si="2634"/>
        <v>0</v>
      </c>
      <c r="FL75" s="187">
        <f t="shared" si="2635"/>
        <v>0</v>
      </c>
      <c r="FM75" s="187">
        <f t="shared" si="2636"/>
        <v>0</v>
      </c>
      <c r="FN75" s="187">
        <f t="shared" si="2637"/>
        <v>0</v>
      </c>
      <c r="FO75" s="187">
        <f t="shared" si="2638"/>
        <v>0</v>
      </c>
      <c r="FP75" s="187">
        <f t="shared" si="2639"/>
        <v>0</v>
      </c>
      <c r="FQ75" s="187">
        <f t="shared" si="2640"/>
        <v>0</v>
      </c>
      <c r="FR75" s="187">
        <f t="shared" si="2641"/>
        <v>0</v>
      </c>
      <c r="FS75" s="187">
        <f t="shared" si="2642"/>
        <v>0</v>
      </c>
      <c r="FT75" s="187">
        <f t="shared" si="2643"/>
        <v>0</v>
      </c>
      <c r="FU75" s="187">
        <f t="shared" si="2644"/>
        <v>0</v>
      </c>
      <c r="FV75" s="187">
        <f t="shared" si="2645"/>
        <v>0.56666666666666665</v>
      </c>
      <c r="FW75" s="187">
        <f t="shared" si="2646"/>
        <v>1</v>
      </c>
      <c r="FX75" s="187">
        <f t="shared" si="2647"/>
        <v>1</v>
      </c>
      <c r="FY75" s="187">
        <f t="shared" si="2648"/>
        <v>0.99999999999999978</v>
      </c>
      <c r="FZ75" s="187">
        <f t="shared" si="2649"/>
        <v>1</v>
      </c>
      <c r="GA75" s="187">
        <f t="shared" si="2650"/>
        <v>0.99999999999999978</v>
      </c>
      <c r="GB75" s="187">
        <f t="shared" si="2651"/>
        <v>1</v>
      </c>
      <c r="GC75" s="187">
        <f t="shared" si="2652"/>
        <v>1</v>
      </c>
      <c r="GD75" s="187">
        <f t="shared" si="2653"/>
        <v>1</v>
      </c>
      <c r="GE75" s="187">
        <f t="shared" si="2654"/>
        <v>1</v>
      </c>
      <c r="GF75" s="187">
        <f t="shared" si="2655"/>
        <v>0.99999999999999978</v>
      </c>
      <c r="GG75" s="187">
        <f t="shared" si="2656"/>
        <v>1</v>
      </c>
      <c r="GH75" s="187">
        <f t="shared" si="2657"/>
        <v>0.99999999999999978</v>
      </c>
      <c r="GI75" s="187">
        <f t="shared" si="2658"/>
        <v>1</v>
      </c>
      <c r="GJ75" s="187">
        <f t="shared" si="2659"/>
        <v>1</v>
      </c>
      <c r="GK75" s="187">
        <f t="shared" si="2660"/>
        <v>0.99999999999999978</v>
      </c>
      <c r="GL75" s="187">
        <f t="shared" si="2661"/>
        <v>1</v>
      </c>
      <c r="GM75" s="187">
        <f t="shared" si="2662"/>
        <v>0.99999999999999978</v>
      </c>
      <c r="GN75" s="187">
        <f t="shared" si="2663"/>
        <v>1</v>
      </c>
      <c r="GO75" s="187">
        <f t="shared" si="2664"/>
        <v>1</v>
      </c>
      <c r="GP75" s="187">
        <f t="shared" si="2665"/>
        <v>1</v>
      </c>
      <c r="GQ75" s="187">
        <f t="shared" si="2666"/>
        <v>1</v>
      </c>
      <c r="GR75" s="187">
        <f t="shared" si="2667"/>
        <v>0.99999999999999978</v>
      </c>
      <c r="GS75" s="187">
        <f t="shared" si="2668"/>
        <v>1</v>
      </c>
      <c r="GT75" s="187">
        <f t="shared" si="2669"/>
        <v>0.99999999999999978</v>
      </c>
      <c r="GU75" s="187">
        <f t="shared" si="2670"/>
        <v>1</v>
      </c>
      <c r="GV75" s="187">
        <f t="shared" si="2671"/>
        <v>1</v>
      </c>
      <c r="GW75" s="187">
        <f t="shared" si="2672"/>
        <v>0.99999999999999978</v>
      </c>
      <c r="GX75" s="187">
        <f t="shared" si="2673"/>
        <v>1</v>
      </c>
      <c r="GY75" s="187">
        <f t="shared" si="2674"/>
        <v>0.99999999999999978</v>
      </c>
      <c r="GZ75" s="187">
        <f t="shared" si="2675"/>
        <v>1</v>
      </c>
      <c r="HA75" s="187">
        <f t="shared" si="2676"/>
        <v>0</v>
      </c>
      <c r="HB75" s="187">
        <f t="shared" si="2677"/>
        <v>0</v>
      </c>
      <c r="HC75" s="187">
        <f t="shared" si="2678"/>
        <v>0</v>
      </c>
      <c r="HD75" s="187">
        <f t="shared" si="2679"/>
        <v>0</v>
      </c>
      <c r="HE75" s="187">
        <f t="shared" si="2680"/>
        <v>0</v>
      </c>
      <c r="HF75" s="187">
        <f t="shared" si="2681"/>
        <v>0</v>
      </c>
      <c r="HG75" s="187">
        <f t="shared" si="2682"/>
        <v>0</v>
      </c>
      <c r="HH75" s="187">
        <f t="shared" si="2683"/>
        <v>0</v>
      </c>
      <c r="HI75" s="187">
        <f t="shared" si="2684"/>
        <v>0</v>
      </c>
      <c r="HJ75" s="187">
        <f t="shared" si="2685"/>
        <v>0</v>
      </c>
      <c r="HK75" s="187">
        <f t="shared" si="2686"/>
        <v>0</v>
      </c>
      <c r="HL75" s="187">
        <f t="shared" si="2687"/>
        <v>0</v>
      </c>
      <c r="HM75" s="187">
        <f t="shared" si="2688"/>
        <v>0</v>
      </c>
      <c r="HN75" s="187">
        <f t="shared" si="2689"/>
        <v>0</v>
      </c>
      <c r="HO75" s="187">
        <f t="shared" si="2690"/>
        <v>0</v>
      </c>
      <c r="HP75" s="187">
        <f t="shared" si="2691"/>
        <v>0</v>
      </c>
      <c r="HQ75" s="187">
        <f t="shared" si="2692"/>
        <v>0</v>
      </c>
      <c r="HR75" s="187">
        <f t="shared" si="2693"/>
        <v>0</v>
      </c>
      <c r="HS75" s="187">
        <f t="shared" si="2694"/>
        <v>0</v>
      </c>
      <c r="HT75" s="187">
        <f t="shared" si="2695"/>
        <v>0</v>
      </c>
      <c r="HU75" s="187">
        <f t="shared" si="2696"/>
        <v>0</v>
      </c>
      <c r="HV75" s="187">
        <f t="shared" si="2697"/>
        <v>0</v>
      </c>
      <c r="HW75" s="187">
        <f t="shared" si="2698"/>
        <v>0</v>
      </c>
      <c r="HX75" s="187">
        <f t="shared" si="2699"/>
        <v>0</v>
      </c>
      <c r="HY75" s="187"/>
      <c r="IB75" s="188">
        <f t="shared" si="2700"/>
        <v>0</v>
      </c>
      <c r="IC75" s="188">
        <f t="shared" si="2701"/>
        <v>0</v>
      </c>
      <c r="ID75" s="188">
        <f t="shared" si="2702"/>
        <v>0</v>
      </c>
      <c r="IE75" s="188">
        <f t="shared" si="2703"/>
        <v>0</v>
      </c>
      <c r="IF75" s="188">
        <f t="shared" si="2704"/>
        <v>0</v>
      </c>
      <c r="IG75" s="188">
        <f t="shared" si="2705"/>
        <v>0</v>
      </c>
      <c r="IH75" s="188">
        <f t="shared" si="2706"/>
        <v>0</v>
      </c>
      <c r="II75" s="188">
        <f t="shared" si="2707"/>
        <v>0</v>
      </c>
      <c r="IJ75" s="188">
        <f t="shared" si="2708"/>
        <v>0</v>
      </c>
      <c r="IK75" s="188">
        <f t="shared" si="2709"/>
        <v>0</v>
      </c>
      <c r="IL75" s="188">
        <f t="shared" si="2710"/>
        <v>0</v>
      </c>
      <c r="IM75" s="188">
        <f t="shared" si="2711"/>
        <v>0</v>
      </c>
      <c r="IN75" s="188">
        <f t="shared" si="2712"/>
        <v>0</v>
      </c>
      <c r="IO75" s="188">
        <f t="shared" si="2713"/>
        <v>0</v>
      </c>
      <c r="IP75" s="188">
        <f t="shared" si="2714"/>
        <v>0</v>
      </c>
      <c r="IQ75" s="188">
        <f t="shared" si="2715"/>
        <v>0</v>
      </c>
      <c r="IR75" s="188">
        <f t="shared" si="2716"/>
        <v>0</v>
      </c>
      <c r="IS75" s="188">
        <f t="shared" si="2717"/>
        <v>85</v>
      </c>
      <c r="IT75" s="188">
        <f t="shared" si="2718"/>
        <v>85</v>
      </c>
      <c r="IU75" s="188">
        <f t="shared" si="2719"/>
        <v>85</v>
      </c>
      <c r="IV75" s="188">
        <f t="shared" si="2720"/>
        <v>85</v>
      </c>
      <c r="IW75" s="188">
        <f t="shared" si="2721"/>
        <v>85</v>
      </c>
      <c r="IX75" s="188">
        <f t="shared" si="2722"/>
        <v>85</v>
      </c>
      <c r="IY75" s="188">
        <f t="shared" si="2723"/>
        <v>85</v>
      </c>
      <c r="IZ75" s="188">
        <f t="shared" si="2724"/>
        <v>85</v>
      </c>
      <c r="JA75" s="188">
        <f t="shared" si="2725"/>
        <v>85</v>
      </c>
      <c r="JB75" s="188">
        <f t="shared" si="2726"/>
        <v>85</v>
      </c>
      <c r="JC75" s="188">
        <f t="shared" si="2727"/>
        <v>85</v>
      </c>
      <c r="JD75" s="188">
        <f t="shared" si="2728"/>
        <v>85</v>
      </c>
      <c r="JE75" s="188">
        <f t="shared" si="2729"/>
        <v>85</v>
      </c>
      <c r="JF75" s="188">
        <f t="shared" si="2730"/>
        <v>85</v>
      </c>
      <c r="JG75" s="188">
        <f t="shared" si="2731"/>
        <v>85</v>
      </c>
      <c r="JH75" s="188">
        <f t="shared" si="2732"/>
        <v>85</v>
      </c>
      <c r="JI75" s="188">
        <f t="shared" si="2733"/>
        <v>85</v>
      </c>
      <c r="JJ75" s="188">
        <f t="shared" si="2734"/>
        <v>85</v>
      </c>
      <c r="JK75" s="188">
        <f t="shared" si="2735"/>
        <v>85</v>
      </c>
      <c r="JL75" s="188">
        <f t="shared" si="2736"/>
        <v>85</v>
      </c>
      <c r="JM75" s="188">
        <f t="shared" si="2737"/>
        <v>85</v>
      </c>
      <c r="JN75" s="188">
        <f t="shared" si="2738"/>
        <v>85</v>
      </c>
      <c r="JO75" s="188">
        <f t="shared" si="2739"/>
        <v>85</v>
      </c>
      <c r="JP75" s="188">
        <f t="shared" si="2740"/>
        <v>85</v>
      </c>
      <c r="JQ75" s="188">
        <f t="shared" si="2741"/>
        <v>85</v>
      </c>
      <c r="JR75" s="188">
        <f t="shared" si="2742"/>
        <v>85</v>
      </c>
      <c r="JS75" s="188">
        <f t="shared" si="2743"/>
        <v>85</v>
      </c>
      <c r="JT75" s="188">
        <f t="shared" si="2744"/>
        <v>85</v>
      </c>
      <c r="JU75" s="188">
        <f t="shared" si="2745"/>
        <v>85</v>
      </c>
      <c r="JV75" s="188">
        <f t="shared" si="2746"/>
        <v>85</v>
      </c>
      <c r="JW75" s="188">
        <f t="shared" si="2747"/>
        <v>85</v>
      </c>
      <c r="JX75" s="188">
        <f t="shared" si="2748"/>
        <v>0</v>
      </c>
      <c r="JY75" s="188">
        <f t="shared" si="2749"/>
        <v>0</v>
      </c>
      <c r="JZ75" s="188">
        <f t="shared" si="2750"/>
        <v>0</v>
      </c>
      <c r="KA75" s="188">
        <f t="shared" si="2751"/>
        <v>0</v>
      </c>
      <c r="KB75" s="188">
        <f t="shared" si="2752"/>
        <v>0</v>
      </c>
      <c r="KC75" s="188">
        <f t="shared" si="2753"/>
        <v>0</v>
      </c>
      <c r="KD75" s="188">
        <f t="shared" si="2754"/>
        <v>0</v>
      </c>
      <c r="KE75" s="188">
        <f t="shared" si="2755"/>
        <v>0</v>
      </c>
      <c r="KF75" s="188">
        <f t="shared" si="2756"/>
        <v>0</v>
      </c>
      <c r="KG75" s="188">
        <f t="shared" si="2757"/>
        <v>0</v>
      </c>
      <c r="KH75" s="188">
        <f t="shared" si="2758"/>
        <v>0</v>
      </c>
      <c r="KI75" s="188">
        <f t="shared" si="2759"/>
        <v>0</v>
      </c>
      <c r="KJ75" s="188">
        <f t="shared" si="2760"/>
        <v>0</v>
      </c>
      <c r="KK75" s="188">
        <f t="shared" si="2761"/>
        <v>0</v>
      </c>
      <c r="KL75" s="188">
        <f t="shared" si="2762"/>
        <v>0</v>
      </c>
      <c r="KM75" s="188">
        <f t="shared" si="2763"/>
        <v>0</v>
      </c>
      <c r="KN75" s="188">
        <f t="shared" si="2764"/>
        <v>0</v>
      </c>
      <c r="KO75" s="188">
        <f t="shared" si="2765"/>
        <v>0</v>
      </c>
      <c r="KP75" s="188">
        <f t="shared" si="2766"/>
        <v>0</v>
      </c>
      <c r="KQ75" s="188">
        <f t="shared" si="2767"/>
        <v>0</v>
      </c>
      <c r="KR75" s="188">
        <f t="shared" si="2768"/>
        <v>0</v>
      </c>
      <c r="KS75" s="188">
        <f t="shared" si="2769"/>
        <v>0</v>
      </c>
      <c r="KT75" s="188">
        <f t="shared" si="2770"/>
        <v>0</v>
      </c>
      <c r="KU75" s="188">
        <f t="shared" si="2771"/>
        <v>0</v>
      </c>
    </row>
    <row r="76" spans="1:307" s="95" customFormat="1" ht="34.5" customHeight="1" x14ac:dyDescent="0.3">
      <c r="A76" s="157"/>
      <c r="B76" s="123" t="s">
        <v>661</v>
      </c>
      <c r="C76" s="112"/>
      <c r="D76" s="113"/>
      <c r="E76" s="113"/>
      <c r="F76" s="113"/>
      <c r="G76" s="114"/>
      <c r="H76" s="115"/>
      <c r="I76" s="116"/>
      <c r="J76" s="114"/>
      <c r="K76" s="411"/>
      <c r="L76" s="118"/>
      <c r="M76" s="119"/>
      <c r="N76" s="186">
        <f t="shared" si="1532"/>
        <v>0</v>
      </c>
      <c r="O76" s="186">
        <f t="shared" si="1532"/>
        <v>0</v>
      </c>
      <c r="P76" s="186">
        <f t="shared" si="1532"/>
        <v>0</v>
      </c>
      <c r="Q76" s="186">
        <f t="shared" si="1532"/>
        <v>0</v>
      </c>
      <c r="R76" s="186">
        <f t="shared" si="1532"/>
        <v>0</v>
      </c>
      <c r="S76" s="186">
        <f t="shared" si="1532"/>
        <v>0</v>
      </c>
      <c r="T76" s="186">
        <f t="shared" si="1532"/>
        <v>0</v>
      </c>
      <c r="U76" s="186">
        <f t="shared" si="1532"/>
        <v>0</v>
      </c>
      <c r="V76" s="186">
        <f t="shared" si="1532"/>
        <v>0</v>
      </c>
      <c r="W76" s="186">
        <f t="shared" si="1532"/>
        <v>0</v>
      </c>
      <c r="X76" s="186">
        <f t="shared" si="1533"/>
        <v>0</v>
      </c>
      <c r="Y76" s="186">
        <f t="shared" si="1533"/>
        <v>0</v>
      </c>
      <c r="Z76" s="186">
        <f t="shared" si="1533"/>
        <v>0</v>
      </c>
      <c r="AA76" s="186">
        <f t="shared" si="1533"/>
        <v>0</v>
      </c>
      <c r="AB76" s="186">
        <f t="shared" si="1533"/>
        <v>0</v>
      </c>
      <c r="AC76" s="186">
        <f t="shared" si="1533"/>
        <v>0</v>
      </c>
      <c r="AD76" s="186">
        <f t="shared" si="1533"/>
        <v>0</v>
      </c>
      <c r="AE76" s="186">
        <f t="shared" si="1533"/>
        <v>0</v>
      </c>
      <c r="AF76" s="186">
        <f t="shared" si="1533"/>
        <v>0</v>
      </c>
      <c r="AG76" s="186">
        <f t="shared" si="1533"/>
        <v>0</v>
      </c>
      <c r="AH76" s="186">
        <f t="shared" si="1534"/>
        <v>0</v>
      </c>
      <c r="AI76" s="186">
        <f t="shared" si="1534"/>
        <v>0</v>
      </c>
      <c r="AJ76" s="186">
        <f t="shared" si="1534"/>
        <v>0</v>
      </c>
      <c r="AK76" s="186">
        <f t="shared" si="1534"/>
        <v>0</v>
      </c>
      <c r="AL76" s="186">
        <f t="shared" si="1534"/>
        <v>0</v>
      </c>
      <c r="AM76" s="186">
        <f t="shared" si="1534"/>
        <v>0</v>
      </c>
      <c r="AN76" s="186">
        <f t="shared" si="1534"/>
        <v>0</v>
      </c>
      <c r="AO76" s="186">
        <f t="shared" si="1534"/>
        <v>0</v>
      </c>
      <c r="AP76" s="186">
        <f t="shared" si="1534"/>
        <v>0</v>
      </c>
      <c r="AQ76" s="186">
        <f t="shared" si="1534"/>
        <v>0</v>
      </c>
      <c r="AR76" s="186">
        <f t="shared" si="1535"/>
        <v>0</v>
      </c>
      <c r="AS76" s="186">
        <f t="shared" si="1535"/>
        <v>0</v>
      </c>
      <c r="AT76" s="186">
        <f t="shared" si="1535"/>
        <v>0</v>
      </c>
      <c r="AU76" s="186">
        <f t="shared" si="1535"/>
        <v>0</v>
      </c>
      <c r="AV76" s="186">
        <f t="shared" si="1535"/>
        <v>0</v>
      </c>
      <c r="AW76" s="186">
        <f t="shared" si="1535"/>
        <v>0</v>
      </c>
      <c r="AX76" s="186">
        <f t="shared" si="1535"/>
        <v>0</v>
      </c>
      <c r="AY76" s="186">
        <f t="shared" si="1535"/>
        <v>0</v>
      </c>
      <c r="AZ76" s="186">
        <f t="shared" si="1535"/>
        <v>0</v>
      </c>
      <c r="BA76" s="186">
        <f t="shared" si="1535"/>
        <v>0</v>
      </c>
      <c r="BB76" s="186">
        <f t="shared" si="1690"/>
        <v>0</v>
      </c>
      <c r="BC76" s="186">
        <f t="shared" si="1690"/>
        <v>0</v>
      </c>
      <c r="BD76" s="186">
        <f t="shared" si="1690"/>
        <v>0</v>
      </c>
      <c r="BE76" s="186">
        <f t="shared" si="1690"/>
        <v>0</v>
      </c>
      <c r="BF76" s="186">
        <f t="shared" si="1690"/>
        <v>0</v>
      </c>
      <c r="BG76" s="186">
        <f t="shared" si="1690"/>
        <v>0</v>
      </c>
      <c r="BH76" s="186">
        <f t="shared" si="1094"/>
        <v>0</v>
      </c>
      <c r="BI76" s="186">
        <f t="shared" si="655"/>
        <v>0</v>
      </c>
      <c r="BJ76" s="186">
        <f t="shared" si="1536"/>
        <v>0</v>
      </c>
      <c r="BK76" s="186">
        <f t="shared" si="1536"/>
        <v>0</v>
      </c>
      <c r="BL76" s="186">
        <f t="shared" si="1536"/>
        <v>0</v>
      </c>
      <c r="BM76" s="186">
        <f t="shared" si="1536"/>
        <v>0</v>
      </c>
      <c r="BN76" s="186">
        <f t="shared" si="1536"/>
        <v>0</v>
      </c>
      <c r="BO76" s="186">
        <f t="shared" si="1536"/>
        <v>0</v>
      </c>
      <c r="BP76" s="186">
        <f t="shared" si="1536"/>
        <v>0</v>
      </c>
      <c r="BQ76" s="186">
        <f t="shared" si="1536"/>
        <v>0</v>
      </c>
      <c r="BR76" s="186">
        <f t="shared" si="1536"/>
        <v>0</v>
      </c>
      <c r="BS76" s="186">
        <f t="shared" si="1536"/>
        <v>0</v>
      </c>
      <c r="BT76" s="186">
        <f t="shared" si="1537"/>
        <v>0</v>
      </c>
      <c r="BU76" s="186">
        <f t="shared" si="1537"/>
        <v>0</v>
      </c>
      <c r="BV76" s="186">
        <f t="shared" si="1537"/>
        <v>0</v>
      </c>
      <c r="BW76" s="186">
        <f t="shared" si="1537"/>
        <v>0</v>
      </c>
      <c r="BX76" s="186">
        <f t="shared" si="1537"/>
        <v>0</v>
      </c>
      <c r="BY76" s="186">
        <f t="shared" si="1537"/>
        <v>0</v>
      </c>
      <c r="BZ76" s="186">
        <f t="shared" si="1537"/>
        <v>0</v>
      </c>
      <c r="CA76" s="186">
        <f t="shared" si="1537"/>
        <v>0</v>
      </c>
      <c r="CB76" s="186">
        <f t="shared" si="1537"/>
        <v>0</v>
      </c>
      <c r="CC76" s="186">
        <f t="shared" si="1537"/>
        <v>0</v>
      </c>
      <c r="CD76" s="186">
        <f t="shared" si="1537"/>
        <v>0</v>
      </c>
      <c r="CE76" s="186">
        <f t="shared" si="1537"/>
        <v>0</v>
      </c>
      <c r="CF76" s="186">
        <f t="shared" si="1537"/>
        <v>0</v>
      </c>
      <c r="CG76" s="186">
        <f t="shared" si="1537"/>
        <v>0</v>
      </c>
      <c r="CH76" s="186"/>
      <c r="CJ76" s="186">
        <f t="shared" si="1691"/>
        <v>0</v>
      </c>
      <c r="CK76" s="186">
        <f t="shared" si="1692"/>
        <v>0</v>
      </c>
      <c r="CL76" s="186">
        <f t="shared" si="1693"/>
        <v>0</v>
      </c>
      <c r="CM76" s="186">
        <f t="shared" si="1694"/>
        <v>0</v>
      </c>
      <c r="CN76" s="186">
        <f t="shared" si="1695"/>
        <v>0</v>
      </c>
      <c r="CO76" s="186">
        <f t="shared" si="1696"/>
        <v>0</v>
      </c>
      <c r="CP76" s="186">
        <f t="shared" si="1697"/>
        <v>0</v>
      </c>
      <c r="CQ76" s="186">
        <f t="shared" si="1698"/>
        <v>0</v>
      </c>
      <c r="CR76" s="186">
        <f t="shared" si="1699"/>
        <v>0</v>
      </c>
      <c r="CS76" s="186">
        <f t="shared" si="1700"/>
        <v>0</v>
      </c>
      <c r="CT76" s="186">
        <f t="shared" si="1701"/>
        <v>0</v>
      </c>
      <c r="CU76" s="186">
        <f t="shared" si="1702"/>
        <v>0</v>
      </c>
      <c r="CV76" s="186">
        <f t="shared" si="1703"/>
        <v>0</v>
      </c>
      <c r="CW76" s="186">
        <f t="shared" si="1704"/>
        <v>0</v>
      </c>
      <c r="CX76" s="186">
        <f t="shared" si="1705"/>
        <v>0</v>
      </c>
      <c r="CY76" s="186">
        <f t="shared" si="1706"/>
        <v>0</v>
      </c>
      <c r="CZ76" s="186">
        <f t="shared" si="1707"/>
        <v>0</v>
      </c>
      <c r="DA76" s="186">
        <f t="shared" si="1708"/>
        <v>0</v>
      </c>
      <c r="DB76" s="186">
        <f t="shared" si="1709"/>
        <v>0</v>
      </c>
      <c r="DC76" s="186">
        <f t="shared" si="1710"/>
        <v>0</v>
      </c>
      <c r="DD76" s="186">
        <f t="shared" si="1711"/>
        <v>0</v>
      </c>
      <c r="DE76" s="186">
        <f t="shared" si="1712"/>
        <v>0</v>
      </c>
      <c r="DF76" s="186">
        <f t="shared" si="1713"/>
        <v>0</v>
      </c>
      <c r="DG76" s="186">
        <f t="shared" si="1714"/>
        <v>0</v>
      </c>
      <c r="DH76" s="186">
        <f t="shared" si="1715"/>
        <v>0</v>
      </c>
      <c r="DI76" s="186">
        <f t="shared" si="1716"/>
        <v>0</v>
      </c>
      <c r="DJ76" s="186">
        <f t="shared" si="1717"/>
        <v>0</v>
      </c>
      <c r="DK76" s="186">
        <f t="shared" si="1718"/>
        <v>0</v>
      </c>
      <c r="DL76" s="186">
        <f t="shared" si="1719"/>
        <v>0</v>
      </c>
      <c r="DM76" s="186">
        <f t="shared" si="1720"/>
        <v>0</v>
      </c>
      <c r="DN76" s="186">
        <f t="shared" si="1721"/>
        <v>0</v>
      </c>
      <c r="DO76" s="186">
        <f t="shared" si="1722"/>
        <v>0</v>
      </c>
      <c r="DP76" s="186">
        <f t="shared" si="1723"/>
        <v>0</v>
      </c>
      <c r="DQ76" s="186">
        <f t="shared" si="1724"/>
        <v>0</v>
      </c>
      <c r="DR76" s="186">
        <f t="shared" si="1725"/>
        <v>0</v>
      </c>
      <c r="DS76" s="186">
        <f t="shared" si="1726"/>
        <v>0</v>
      </c>
      <c r="DT76" s="186">
        <f t="shared" si="1727"/>
        <v>0</v>
      </c>
      <c r="DU76" s="186">
        <f t="shared" si="1728"/>
        <v>0</v>
      </c>
      <c r="DV76" s="186">
        <f t="shared" si="1729"/>
        <v>0</v>
      </c>
      <c r="DW76" s="186">
        <f t="shared" si="1730"/>
        <v>0</v>
      </c>
      <c r="DX76" s="186">
        <f t="shared" si="1731"/>
        <v>0</v>
      </c>
      <c r="DY76" s="186">
        <f t="shared" si="1732"/>
        <v>0</v>
      </c>
      <c r="DZ76" s="186">
        <f t="shared" si="1733"/>
        <v>0</v>
      </c>
      <c r="EA76" s="186">
        <f t="shared" si="1734"/>
        <v>0</v>
      </c>
      <c r="EB76" s="186">
        <f t="shared" si="1735"/>
        <v>0</v>
      </c>
      <c r="EC76" s="186">
        <f t="shared" si="1736"/>
        <v>0</v>
      </c>
      <c r="ED76" s="186">
        <f t="shared" si="1737"/>
        <v>0</v>
      </c>
      <c r="EE76" s="186">
        <f t="shared" si="1738"/>
        <v>0</v>
      </c>
      <c r="EF76" s="186">
        <f t="shared" si="1739"/>
        <v>0</v>
      </c>
      <c r="EG76" s="186">
        <f t="shared" si="1740"/>
        <v>0</v>
      </c>
      <c r="EH76" s="186">
        <f t="shared" si="1741"/>
        <v>0</v>
      </c>
      <c r="EI76" s="186">
        <f t="shared" si="1742"/>
        <v>0</v>
      </c>
      <c r="EJ76" s="186">
        <f t="shared" si="1743"/>
        <v>0</v>
      </c>
      <c r="EK76" s="186">
        <f t="shared" si="1744"/>
        <v>0</v>
      </c>
      <c r="EL76" s="186">
        <f t="shared" si="1745"/>
        <v>0</v>
      </c>
      <c r="EM76" s="186">
        <f t="shared" si="1746"/>
        <v>0</v>
      </c>
      <c r="EN76" s="186">
        <f t="shared" si="1747"/>
        <v>0</v>
      </c>
      <c r="EO76" s="186">
        <f t="shared" si="1748"/>
        <v>0</v>
      </c>
      <c r="EP76" s="186">
        <f t="shared" si="1749"/>
        <v>0</v>
      </c>
      <c r="EQ76" s="186">
        <f t="shared" si="1750"/>
        <v>0</v>
      </c>
      <c r="ER76" s="186">
        <f t="shared" si="1751"/>
        <v>0</v>
      </c>
      <c r="ES76" s="186">
        <f t="shared" si="1752"/>
        <v>0</v>
      </c>
      <c r="ET76" s="186">
        <f t="shared" si="1753"/>
        <v>0</v>
      </c>
      <c r="EU76" s="186">
        <f t="shared" si="1754"/>
        <v>0</v>
      </c>
      <c r="EV76" s="186">
        <f t="shared" si="1755"/>
        <v>0</v>
      </c>
      <c r="EW76" s="186">
        <f t="shared" si="1756"/>
        <v>0</v>
      </c>
      <c r="EX76" s="186">
        <f t="shared" si="1757"/>
        <v>0</v>
      </c>
      <c r="EY76" s="186">
        <f t="shared" si="1758"/>
        <v>0</v>
      </c>
      <c r="EZ76" s="186">
        <f t="shared" si="1759"/>
        <v>0</v>
      </c>
      <c r="FA76" s="186">
        <f t="shared" si="1760"/>
        <v>0</v>
      </c>
      <c r="FB76" s="186">
        <f t="shared" si="1761"/>
        <v>0</v>
      </c>
      <c r="FC76" s="186">
        <f t="shared" si="1762"/>
        <v>0</v>
      </c>
      <c r="FE76" s="187">
        <f t="shared" si="1763"/>
        <v>0</v>
      </c>
      <c r="FF76" s="187">
        <f t="shared" si="1764"/>
        <v>0</v>
      </c>
      <c r="FG76" s="187">
        <f t="shared" si="1765"/>
        <v>0</v>
      </c>
      <c r="FH76" s="187">
        <f t="shared" si="1766"/>
        <v>0</v>
      </c>
      <c r="FI76" s="187">
        <f t="shared" si="1767"/>
        <v>0</v>
      </c>
      <c r="FJ76" s="187">
        <f t="shared" si="1768"/>
        <v>0</v>
      </c>
      <c r="FK76" s="187">
        <f t="shared" si="1769"/>
        <v>0</v>
      </c>
      <c r="FL76" s="187">
        <f t="shared" si="1770"/>
        <v>0</v>
      </c>
      <c r="FM76" s="187">
        <f t="shared" si="1771"/>
        <v>0</v>
      </c>
      <c r="FN76" s="187">
        <f t="shared" si="1772"/>
        <v>0</v>
      </c>
      <c r="FO76" s="187">
        <f t="shared" si="1773"/>
        <v>0</v>
      </c>
      <c r="FP76" s="187">
        <f t="shared" si="1774"/>
        <v>0</v>
      </c>
      <c r="FQ76" s="187">
        <f t="shared" si="1775"/>
        <v>0</v>
      </c>
      <c r="FR76" s="187">
        <f t="shared" si="1776"/>
        <v>0</v>
      </c>
      <c r="FS76" s="187">
        <f t="shared" si="1777"/>
        <v>0</v>
      </c>
      <c r="FT76" s="187">
        <f t="shared" si="1778"/>
        <v>0</v>
      </c>
      <c r="FU76" s="187">
        <f t="shared" si="1779"/>
        <v>0</v>
      </c>
      <c r="FV76" s="187">
        <f t="shared" si="1780"/>
        <v>0</v>
      </c>
      <c r="FW76" s="187">
        <f t="shared" si="1781"/>
        <v>0</v>
      </c>
      <c r="FX76" s="187">
        <f t="shared" si="1782"/>
        <v>0</v>
      </c>
      <c r="FY76" s="187">
        <f t="shared" si="1783"/>
        <v>0</v>
      </c>
      <c r="FZ76" s="187">
        <f t="shared" si="1784"/>
        <v>0</v>
      </c>
      <c r="GA76" s="187">
        <f t="shared" si="1785"/>
        <v>0</v>
      </c>
      <c r="GB76" s="187">
        <f t="shared" si="1786"/>
        <v>0</v>
      </c>
      <c r="GC76" s="187">
        <f t="shared" si="1787"/>
        <v>0</v>
      </c>
      <c r="GD76" s="187">
        <f t="shared" si="1788"/>
        <v>0</v>
      </c>
      <c r="GE76" s="187">
        <f t="shared" si="1789"/>
        <v>0</v>
      </c>
      <c r="GF76" s="187">
        <f t="shared" si="1790"/>
        <v>0</v>
      </c>
      <c r="GG76" s="187">
        <f t="shared" si="1791"/>
        <v>0</v>
      </c>
      <c r="GH76" s="187">
        <f t="shared" si="1792"/>
        <v>0</v>
      </c>
      <c r="GI76" s="187">
        <f t="shared" si="1793"/>
        <v>0</v>
      </c>
      <c r="GJ76" s="187">
        <f t="shared" si="1794"/>
        <v>0</v>
      </c>
      <c r="GK76" s="187">
        <f t="shared" si="1795"/>
        <v>0</v>
      </c>
      <c r="GL76" s="187">
        <f t="shared" si="1796"/>
        <v>0</v>
      </c>
      <c r="GM76" s="187">
        <f t="shared" si="1797"/>
        <v>0</v>
      </c>
      <c r="GN76" s="187">
        <f t="shared" si="1798"/>
        <v>0</v>
      </c>
      <c r="GO76" s="187">
        <f t="shared" si="1799"/>
        <v>0</v>
      </c>
      <c r="GP76" s="187">
        <f t="shared" si="1800"/>
        <v>0</v>
      </c>
      <c r="GQ76" s="187">
        <f t="shared" si="1801"/>
        <v>0</v>
      </c>
      <c r="GR76" s="187">
        <f t="shared" si="1802"/>
        <v>0</v>
      </c>
      <c r="GS76" s="187">
        <f t="shared" si="1803"/>
        <v>0</v>
      </c>
      <c r="GT76" s="187">
        <f t="shared" si="1804"/>
        <v>0</v>
      </c>
      <c r="GU76" s="187">
        <f t="shared" si="1805"/>
        <v>0</v>
      </c>
      <c r="GV76" s="187">
        <f t="shared" si="1806"/>
        <v>0</v>
      </c>
      <c r="GW76" s="187">
        <f t="shared" si="1807"/>
        <v>0</v>
      </c>
      <c r="GX76" s="187">
        <f t="shared" si="1808"/>
        <v>0</v>
      </c>
      <c r="GY76" s="187">
        <f t="shared" si="1809"/>
        <v>0</v>
      </c>
      <c r="GZ76" s="187">
        <f t="shared" si="1810"/>
        <v>0</v>
      </c>
      <c r="HA76" s="187">
        <f t="shared" si="1811"/>
        <v>0</v>
      </c>
      <c r="HB76" s="187">
        <f t="shared" si="1812"/>
        <v>0</v>
      </c>
      <c r="HC76" s="187">
        <f t="shared" si="1813"/>
        <v>0</v>
      </c>
      <c r="HD76" s="187">
        <f t="shared" si="1814"/>
        <v>0</v>
      </c>
      <c r="HE76" s="187">
        <f t="shared" si="1815"/>
        <v>0</v>
      </c>
      <c r="HF76" s="187">
        <f t="shared" si="1816"/>
        <v>0</v>
      </c>
      <c r="HG76" s="187">
        <f t="shared" si="1817"/>
        <v>0</v>
      </c>
      <c r="HH76" s="187">
        <f t="shared" si="1818"/>
        <v>0</v>
      </c>
      <c r="HI76" s="187">
        <f t="shared" si="1819"/>
        <v>0</v>
      </c>
      <c r="HJ76" s="187">
        <f t="shared" si="1820"/>
        <v>0</v>
      </c>
      <c r="HK76" s="187">
        <f t="shared" si="1821"/>
        <v>0</v>
      </c>
      <c r="HL76" s="187">
        <f t="shared" si="1822"/>
        <v>0</v>
      </c>
      <c r="HM76" s="187">
        <f t="shared" si="1823"/>
        <v>0</v>
      </c>
      <c r="HN76" s="187">
        <f t="shared" si="1824"/>
        <v>0</v>
      </c>
      <c r="HO76" s="187">
        <f t="shared" si="1825"/>
        <v>0</v>
      </c>
      <c r="HP76" s="187">
        <f t="shared" si="1826"/>
        <v>0</v>
      </c>
      <c r="HQ76" s="187">
        <f t="shared" si="1827"/>
        <v>0</v>
      </c>
      <c r="HR76" s="187">
        <f t="shared" si="1828"/>
        <v>0</v>
      </c>
      <c r="HS76" s="187">
        <f t="shared" si="1829"/>
        <v>0</v>
      </c>
      <c r="HT76" s="187">
        <f t="shared" si="1830"/>
        <v>0</v>
      </c>
      <c r="HU76" s="187">
        <f t="shared" si="1831"/>
        <v>0</v>
      </c>
      <c r="HV76" s="187">
        <f t="shared" si="1832"/>
        <v>0</v>
      </c>
      <c r="HW76" s="187">
        <f t="shared" si="1833"/>
        <v>0</v>
      </c>
      <c r="HX76" s="187">
        <f t="shared" si="1834"/>
        <v>0</v>
      </c>
      <c r="HY76" s="187"/>
      <c r="IB76" s="188">
        <f t="shared" si="1835"/>
        <v>0</v>
      </c>
      <c r="IC76" s="188">
        <f t="shared" si="1836"/>
        <v>0</v>
      </c>
      <c r="ID76" s="188">
        <f t="shared" si="1837"/>
        <v>0</v>
      </c>
      <c r="IE76" s="188">
        <f t="shared" si="1838"/>
        <v>0</v>
      </c>
      <c r="IF76" s="188">
        <f t="shared" si="1839"/>
        <v>0</v>
      </c>
      <c r="IG76" s="188">
        <f t="shared" si="1840"/>
        <v>0</v>
      </c>
      <c r="IH76" s="188">
        <f t="shared" si="1841"/>
        <v>0</v>
      </c>
      <c r="II76" s="188">
        <f t="shared" si="1842"/>
        <v>0</v>
      </c>
      <c r="IJ76" s="188">
        <f t="shared" si="1843"/>
        <v>0</v>
      </c>
      <c r="IK76" s="188">
        <f t="shared" si="1844"/>
        <v>0</v>
      </c>
      <c r="IL76" s="188">
        <f t="shared" si="1845"/>
        <v>0</v>
      </c>
      <c r="IM76" s="188">
        <f t="shared" si="1846"/>
        <v>0</v>
      </c>
      <c r="IN76" s="188">
        <f t="shared" si="1847"/>
        <v>0</v>
      </c>
      <c r="IO76" s="188">
        <f t="shared" si="1848"/>
        <v>0</v>
      </c>
      <c r="IP76" s="188">
        <f t="shared" si="1849"/>
        <v>0</v>
      </c>
      <c r="IQ76" s="188">
        <f t="shared" si="1850"/>
        <v>0</v>
      </c>
      <c r="IR76" s="188">
        <f t="shared" si="1851"/>
        <v>0</v>
      </c>
      <c r="IS76" s="188">
        <f t="shared" si="1852"/>
        <v>0</v>
      </c>
      <c r="IT76" s="188">
        <f t="shared" si="1853"/>
        <v>0</v>
      </c>
      <c r="IU76" s="188">
        <f t="shared" si="1854"/>
        <v>0</v>
      </c>
      <c r="IV76" s="188">
        <f t="shared" si="1855"/>
        <v>0</v>
      </c>
      <c r="IW76" s="188">
        <f t="shared" si="1856"/>
        <v>0</v>
      </c>
      <c r="IX76" s="188">
        <f t="shared" si="1857"/>
        <v>0</v>
      </c>
      <c r="IY76" s="188">
        <f t="shared" si="1858"/>
        <v>0</v>
      </c>
      <c r="IZ76" s="188">
        <f t="shared" si="1859"/>
        <v>0</v>
      </c>
      <c r="JA76" s="188">
        <f t="shared" si="1860"/>
        <v>0</v>
      </c>
      <c r="JB76" s="188">
        <f t="shared" si="1861"/>
        <v>0</v>
      </c>
      <c r="JC76" s="188">
        <f t="shared" si="1862"/>
        <v>0</v>
      </c>
      <c r="JD76" s="188">
        <f t="shared" si="1863"/>
        <v>0</v>
      </c>
      <c r="JE76" s="188">
        <f t="shared" si="1864"/>
        <v>0</v>
      </c>
      <c r="JF76" s="188">
        <f t="shared" si="1865"/>
        <v>0</v>
      </c>
      <c r="JG76" s="188">
        <f t="shared" si="1866"/>
        <v>0</v>
      </c>
      <c r="JH76" s="188">
        <f t="shared" si="1867"/>
        <v>0</v>
      </c>
      <c r="JI76" s="188">
        <f t="shared" si="1868"/>
        <v>0</v>
      </c>
      <c r="JJ76" s="188">
        <f t="shared" si="1869"/>
        <v>0</v>
      </c>
      <c r="JK76" s="188">
        <f t="shared" si="1870"/>
        <v>0</v>
      </c>
      <c r="JL76" s="188">
        <f t="shared" si="1871"/>
        <v>0</v>
      </c>
      <c r="JM76" s="188">
        <f t="shared" si="1872"/>
        <v>0</v>
      </c>
      <c r="JN76" s="188">
        <f t="shared" si="1873"/>
        <v>0</v>
      </c>
      <c r="JO76" s="188">
        <f t="shared" si="1874"/>
        <v>0</v>
      </c>
      <c r="JP76" s="188">
        <f t="shared" si="1875"/>
        <v>0</v>
      </c>
      <c r="JQ76" s="188">
        <f t="shared" si="1876"/>
        <v>0</v>
      </c>
      <c r="JR76" s="188">
        <f t="shared" si="1877"/>
        <v>0</v>
      </c>
      <c r="JS76" s="188">
        <f t="shared" si="1878"/>
        <v>0</v>
      </c>
      <c r="JT76" s="188">
        <f t="shared" si="1879"/>
        <v>0</v>
      </c>
      <c r="JU76" s="188">
        <f t="shared" si="1880"/>
        <v>0</v>
      </c>
      <c r="JV76" s="188">
        <f t="shared" si="1881"/>
        <v>0</v>
      </c>
      <c r="JW76" s="188">
        <f t="shared" si="1882"/>
        <v>0</v>
      </c>
      <c r="JX76" s="188">
        <f t="shared" si="1883"/>
        <v>0</v>
      </c>
      <c r="JY76" s="188">
        <f t="shared" si="1884"/>
        <v>0</v>
      </c>
      <c r="JZ76" s="188">
        <f t="shared" si="1885"/>
        <v>0</v>
      </c>
      <c r="KA76" s="188">
        <f t="shared" si="1886"/>
        <v>0</v>
      </c>
      <c r="KB76" s="188">
        <f t="shared" si="1887"/>
        <v>0</v>
      </c>
      <c r="KC76" s="188">
        <f t="shared" si="1888"/>
        <v>0</v>
      </c>
      <c r="KD76" s="188">
        <f t="shared" si="1889"/>
        <v>0</v>
      </c>
      <c r="KE76" s="188">
        <f t="shared" si="1890"/>
        <v>0</v>
      </c>
      <c r="KF76" s="188">
        <f t="shared" si="1891"/>
        <v>0</v>
      </c>
      <c r="KG76" s="188">
        <f t="shared" si="1892"/>
        <v>0</v>
      </c>
      <c r="KH76" s="188">
        <f t="shared" si="1893"/>
        <v>0</v>
      </c>
      <c r="KI76" s="188">
        <f t="shared" si="1894"/>
        <v>0</v>
      </c>
      <c r="KJ76" s="188">
        <f t="shared" si="1895"/>
        <v>0</v>
      </c>
      <c r="KK76" s="188">
        <f t="shared" si="1896"/>
        <v>0</v>
      </c>
      <c r="KL76" s="188">
        <f t="shared" si="1897"/>
        <v>0</v>
      </c>
      <c r="KM76" s="188">
        <f t="shared" si="1898"/>
        <v>0</v>
      </c>
      <c r="KN76" s="188">
        <f t="shared" si="1899"/>
        <v>0</v>
      </c>
      <c r="KO76" s="188">
        <f t="shared" si="1900"/>
        <v>0</v>
      </c>
      <c r="KP76" s="188">
        <f t="shared" si="1901"/>
        <v>0</v>
      </c>
      <c r="KQ76" s="188">
        <f t="shared" si="1902"/>
        <v>0</v>
      </c>
      <c r="KR76" s="188">
        <f t="shared" si="1903"/>
        <v>0</v>
      </c>
      <c r="KS76" s="188">
        <f t="shared" si="1904"/>
        <v>0</v>
      </c>
      <c r="KT76" s="188">
        <f t="shared" si="1905"/>
        <v>0</v>
      </c>
      <c r="KU76" s="188">
        <f t="shared" si="1906"/>
        <v>0</v>
      </c>
    </row>
    <row r="77" spans="1:307" s="95" customFormat="1" ht="15.6" x14ac:dyDescent="0.3">
      <c r="A77" s="157" t="s">
        <v>87</v>
      </c>
      <c r="B77" s="112"/>
      <c r="C77" s="112" t="s">
        <v>813</v>
      </c>
      <c r="D77" s="113"/>
      <c r="E77" s="113" t="s">
        <v>118</v>
      </c>
      <c r="F77" s="113">
        <v>1</v>
      </c>
      <c r="G77" s="114">
        <v>100000</v>
      </c>
      <c r="H77" s="115"/>
      <c r="I77" s="116">
        <v>0.107</v>
      </c>
      <c r="J77" s="114">
        <v>85</v>
      </c>
      <c r="K77" s="411">
        <v>45139</v>
      </c>
      <c r="L77" s="118">
        <v>46022</v>
      </c>
      <c r="M77" s="119"/>
      <c r="N77" s="186">
        <f t="shared" si="1096"/>
        <v>0</v>
      </c>
      <c r="O77" s="186">
        <f t="shared" si="1096"/>
        <v>0</v>
      </c>
      <c r="P77" s="186">
        <f t="shared" si="1096"/>
        <v>0</v>
      </c>
      <c r="Q77" s="186">
        <f t="shared" si="1096"/>
        <v>0</v>
      </c>
      <c r="R77" s="186">
        <f t="shared" si="1096"/>
        <v>0</v>
      </c>
      <c r="S77" s="186">
        <f t="shared" si="1096"/>
        <v>0</v>
      </c>
      <c r="T77" s="186">
        <f t="shared" si="1096"/>
        <v>0</v>
      </c>
      <c r="U77" s="186">
        <f t="shared" si="1096"/>
        <v>0</v>
      </c>
      <c r="V77" s="186">
        <f t="shared" si="1096"/>
        <v>0</v>
      </c>
      <c r="W77" s="186">
        <f t="shared" si="1096"/>
        <v>0</v>
      </c>
      <c r="X77" s="186">
        <f t="shared" si="1096"/>
        <v>0</v>
      </c>
      <c r="Y77" s="186">
        <f t="shared" si="1096"/>
        <v>0</v>
      </c>
      <c r="Z77" s="186">
        <f t="shared" si="1096"/>
        <v>0</v>
      </c>
      <c r="AA77" s="186">
        <f t="shared" si="1096"/>
        <v>0</v>
      </c>
      <c r="AB77" s="186">
        <f t="shared" si="1096"/>
        <v>0</v>
      </c>
      <c r="AC77" s="186">
        <f t="shared" si="1096"/>
        <v>0</v>
      </c>
      <c r="AD77" s="186">
        <f t="shared" si="1097"/>
        <v>0</v>
      </c>
      <c r="AE77" s="186">
        <f t="shared" si="1097"/>
        <v>0</v>
      </c>
      <c r="AF77" s="186">
        <f t="shared" si="1097"/>
        <v>0</v>
      </c>
      <c r="AG77" s="186">
        <f t="shared" si="1097"/>
        <v>9401.9178082191775</v>
      </c>
      <c r="AH77" s="186">
        <f t="shared" si="1097"/>
        <v>9098.6301369862995</v>
      </c>
      <c r="AI77" s="186">
        <f t="shared" si="1097"/>
        <v>9401.9178082191775</v>
      </c>
      <c r="AJ77" s="186">
        <f t="shared" si="1097"/>
        <v>9098.6301369862995</v>
      </c>
      <c r="AK77" s="186">
        <f t="shared" si="1097"/>
        <v>9401.9178082191775</v>
      </c>
      <c r="AL77" s="186">
        <f t="shared" si="1097"/>
        <v>9401.9178082191775</v>
      </c>
      <c r="AM77" s="186">
        <f t="shared" si="1097"/>
        <v>8795.3424657534251</v>
      </c>
      <c r="AN77" s="186">
        <f t="shared" si="1097"/>
        <v>9401.9178082191775</v>
      </c>
      <c r="AO77" s="186">
        <f t="shared" si="1097"/>
        <v>9098.6301369862995</v>
      </c>
      <c r="AP77" s="186">
        <f t="shared" si="1097"/>
        <v>9401.9178082191775</v>
      </c>
      <c r="AQ77" s="186">
        <f t="shared" si="1097"/>
        <v>9098.6301369862995</v>
      </c>
      <c r="AR77" s="186">
        <f t="shared" si="1097"/>
        <v>9401.9178082191775</v>
      </c>
      <c r="AS77" s="186">
        <f t="shared" ref="AS77:BH88" si="2773">IF($E77="PT",IF(AND($K77&lt;=AS$5,$L77&gt;AS$6),$G77*$H77*$F77,IF(AND($K77&gt;AS$5,$K77&lt;=AS$6),(AS$6-$K77+1)/AS$4*$G77*$F77*$H77,IF(AND($L77&gt;=AS$5,$L77&lt;=AS$6),($L77-AS$5+1)/AS$4*$G77*$F77*$H77,0)))*(1+$I77),IF(AND($K77&lt;=AS$5,$L77&gt;AS$6),AS$4/365*$G77*$F77,IF(AND($K77&gt;AS$5,$K77&lt;=AS$6),(AS$6-$K77+1)/365*$G77*$F77,IF(AND($L77&gt;=AS$5,$L77&lt;=AS$6),($L77-AS$5+1)/365*$G77*$F77,0)))*(1+$I77))</f>
        <v>9401.9178082191775</v>
      </c>
      <c r="AT77" s="186">
        <f t="shared" si="2773"/>
        <v>9098.6301369862995</v>
      </c>
      <c r="AU77" s="186">
        <f t="shared" si="2773"/>
        <v>9401.9178082191775</v>
      </c>
      <c r="AV77" s="186">
        <f t="shared" si="2773"/>
        <v>9098.6301369862995</v>
      </c>
      <c r="AW77" s="186">
        <f t="shared" si="2773"/>
        <v>9401.9178082191775</v>
      </c>
      <c r="AX77" s="186">
        <f t="shared" si="2773"/>
        <v>9401.9178082191775</v>
      </c>
      <c r="AY77" s="186">
        <f t="shared" si="2773"/>
        <v>8492.054794520549</v>
      </c>
      <c r="AZ77" s="186">
        <f t="shared" si="2773"/>
        <v>9401.9178082191775</v>
      </c>
      <c r="BA77" s="186">
        <f t="shared" si="2773"/>
        <v>9098.6301369862995</v>
      </c>
      <c r="BB77" s="186">
        <f t="shared" si="2773"/>
        <v>9401.9178082191775</v>
      </c>
      <c r="BC77" s="186">
        <f t="shared" si="2773"/>
        <v>9098.6301369862995</v>
      </c>
      <c r="BD77" s="186">
        <f t="shared" si="2773"/>
        <v>9401.9178082191775</v>
      </c>
      <c r="BE77" s="186">
        <f t="shared" si="2773"/>
        <v>9401.9178082191775</v>
      </c>
      <c r="BF77" s="186">
        <f t="shared" si="2773"/>
        <v>9098.6301369862995</v>
      </c>
      <c r="BG77" s="186">
        <f t="shared" si="2773"/>
        <v>9401.9178082191775</v>
      </c>
      <c r="BH77" s="186">
        <f t="shared" si="2773"/>
        <v>9098.6301369862995</v>
      </c>
      <c r="BI77" s="186">
        <f t="shared" ref="BI77:BX98" si="2774">IF($E77="PT",IF(AND($K77&lt;=BI$5,$L77&gt;BI$6),$G77*$H77*$F77,IF(AND($K77&gt;BI$5,$K77&lt;=BI$6),(BI$6-$K77+1)/BI$4*$G77*$F77*$H77,IF(AND($L77&gt;=BI$5,$L77&lt;=BI$6),($L77-BI$5+1)/BI$4*$G77*$F77*$H77,0)))*(1+$I77),IF(AND($K77&lt;=BI$5,$L77&gt;BI$6),BI$4/365*$G77*$F77,IF(AND($K77&gt;BI$5,$K77&lt;=BI$6),(BI$6-$K77+1)/365*$G77*$F77,IF(AND($L77&gt;=BI$5,$L77&lt;=BI$6),($L77-BI$5+1)/365*$G77*$F77,0)))*(1+$I77))</f>
        <v>9401.9178082191775</v>
      </c>
      <c r="BJ77" s="186">
        <f t="shared" si="2774"/>
        <v>0</v>
      </c>
      <c r="BK77" s="186">
        <f t="shared" si="2774"/>
        <v>0</v>
      </c>
      <c r="BL77" s="186">
        <f t="shared" si="2774"/>
        <v>0</v>
      </c>
      <c r="BM77" s="186">
        <f t="shared" si="2774"/>
        <v>0</v>
      </c>
      <c r="BN77" s="186">
        <f t="shared" si="2774"/>
        <v>0</v>
      </c>
      <c r="BO77" s="186">
        <f t="shared" si="2774"/>
        <v>0</v>
      </c>
      <c r="BP77" s="186">
        <f t="shared" ref="BP77:CE95" si="2775">IF($E77="PT",IF(AND($K77&lt;=BP$5,$L77&gt;BP$6),$G77*$H77*$F77,IF(AND($K77&gt;BP$5,$K77&lt;=BP$6),(BP$6-$K77+1)/BP$4*$G77*$F77*$H77,IF(AND($L77&gt;=BP$5,$L77&lt;=BP$6),($L77-BP$5+1)/BP$4*$G77*$F77*$H77,0)))*(1+$I77),IF(AND($K77&lt;=BP$5,$L77&gt;BP$6),BP$4/365*$G77*$F77,IF(AND($K77&gt;BP$5,$K77&lt;=BP$6),(BP$6-$K77+1)/365*$G77*$F77,IF(AND($L77&gt;=BP$5,$L77&lt;=BP$6),($L77-BP$5+1)/365*$G77*$F77,0)))*(1+$I77))</f>
        <v>0</v>
      </c>
      <c r="BQ77" s="186">
        <f t="shared" si="2775"/>
        <v>0</v>
      </c>
      <c r="BR77" s="186">
        <f t="shared" si="2775"/>
        <v>0</v>
      </c>
      <c r="BS77" s="186">
        <f t="shared" si="2775"/>
        <v>0</v>
      </c>
      <c r="BT77" s="186">
        <f t="shared" si="2775"/>
        <v>0</v>
      </c>
      <c r="BU77" s="186">
        <f t="shared" si="2775"/>
        <v>0</v>
      </c>
      <c r="BV77" s="186">
        <f t="shared" si="1095"/>
        <v>0</v>
      </c>
      <c r="BW77" s="186">
        <f t="shared" si="1095"/>
        <v>0</v>
      </c>
      <c r="BX77" s="186">
        <f t="shared" si="1095"/>
        <v>0</v>
      </c>
      <c r="BY77" s="186">
        <f t="shared" si="1095"/>
        <v>0</v>
      </c>
      <c r="BZ77" s="186">
        <f t="shared" si="1095"/>
        <v>0</v>
      </c>
      <c r="CA77" s="186">
        <f t="shared" si="1095"/>
        <v>0</v>
      </c>
      <c r="CB77" s="186">
        <f t="shared" si="1095"/>
        <v>0</v>
      </c>
      <c r="CC77" s="186">
        <f t="shared" si="1095"/>
        <v>0</v>
      </c>
      <c r="CD77" s="186">
        <f t="shared" si="1095"/>
        <v>0</v>
      </c>
      <c r="CE77" s="186">
        <f t="shared" si="1095"/>
        <v>0</v>
      </c>
      <c r="CF77" s="186">
        <f t="shared" si="1095"/>
        <v>0</v>
      </c>
      <c r="CG77" s="186">
        <f t="shared" si="1095"/>
        <v>0</v>
      </c>
      <c r="CH77" s="186"/>
      <c r="CJ77" s="186">
        <f t="shared" si="216"/>
        <v>0</v>
      </c>
      <c r="CK77" s="186">
        <f t="shared" si="217"/>
        <v>0</v>
      </c>
      <c r="CL77" s="186">
        <f t="shared" si="218"/>
        <v>0</v>
      </c>
      <c r="CM77" s="186">
        <f t="shared" si="219"/>
        <v>0</v>
      </c>
      <c r="CN77" s="186">
        <f t="shared" si="220"/>
        <v>0</v>
      </c>
      <c r="CO77" s="186">
        <f t="shared" si="221"/>
        <v>0</v>
      </c>
      <c r="CP77" s="186">
        <f t="shared" si="222"/>
        <v>0</v>
      </c>
      <c r="CQ77" s="186">
        <f t="shared" si="223"/>
        <v>0</v>
      </c>
      <c r="CR77" s="186">
        <f t="shared" si="224"/>
        <v>0</v>
      </c>
      <c r="CS77" s="186">
        <f t="shared" si="225"/>
        <v>0</v>
      </c>
      <c r="CT77" s="186">
        <f t="shared" si="226"/>
        <v>0</v>
      </c>
      <c r="CU77" s="186">
        <f t="shared" si="227"/>
        <v>0</v>
      </c>
      <c r="CV77" s="186">
        <f t="shared" si="228"/>
        <v>0</v>
      </c>
      <c r="CW77" s="186">
        <f t="shared" si="229"/>
        <v>0</v>
      </c>
      <c r="CX77" s="186">
        <f t="shared" si="230"/>
        <v>0</v>
      </c>
      <c r="CY77" s="186">
        <f t="shared" si="231"/>
        <v>0</v>
      </c>
      <c r="CZ77" s="186">
        <f t="shared" si="232"/>
        <v>0</v>
      </c>
      <c r="DA77" s="186">
        <f t="shared" si="233"/>
        <v>0</v>
      </c>
      <c r="DB77" s="186">
        <f t="shared" si="234"/>
        <v>0</v>
      </c>
      <c r="DC77" s="186">
        <f t="shared" si="235"/>
        <v>1</v>
      </c>
      <c r="DD77" s="186">
        <f t="shared" si="236"/>
        <v>1</v>
      </c>
      <c r="DE77" s="186">
        <f t="shared" si="237"/>
        <v>1</v>
      </c>
      <c r="DF77" s="186">
        <f t="shared" si="238"/>
        <v>1</v>
      </c>
      <c r="DG77" s="186">
        <f t="shared" si="239"/>
        <v>1</v>
      </c>
      <c r="DH77" s="186">
        <f t="shared" si="240"/>
        <v>1</v>
      </c>
      <c r="DI77" s="186">
        <f t="shared" si="241"/>
        <v>1</v>
      </c>
      <c r="DJ77" s="186">
        <f t="shared" si="242"/>
        <v>1</v>
      </c>
      <c r="DK77" s="186">
        <f t="shared" si="243"/>
        <v>1</v>
      </c>
      <c r="DL77" s="186">
        <f t="shared" si="244"/>
        <v>1</v>
      </c>
      <c r="DM77" s="186">
        <f t="shared" si="245"/>
        <v>1</v>
      </c>
      <c r="DN77" s="186">
        <f t="shared" si="246"/>
        <v>1</v>
      </c>
      <c r="DO77" s="186">
        <f t="shared" si="247"/>
        <v>1</v>
      </c>
      <c r="DP77" s="186">
        <f t="shared" si="248"/>
        <v>1</v>
      </c>
      <c r="DQ77" s="186">
        <f t="shared" si="249"/>
        <v>1</v>
      </c>
      <c r="DR77" s="186">
        <f t="shared" si="250"/>
        <v>1</v>
      </c>
      <c r="DS77" s="186">
        <f t="shared" si="251"/>
        <v>1</v>
      </c>
      <c r="DT77" s="186">
        <f t="shared" si="252"/>
        <v>1</v>
      </c>
      <c r="DU77" s="186">
        <f t="shared" si="253"/>
        <v>1</v>
      </c>
      <c r="DV77" s="186">
        <f t="shared" si="254"/>
        <v>1</v>
      </c>
      <c r="DW77" s="186">
        <f t="shared" si="255"/>
        <v>1</v>
      </c>
      <c r="DX77" s="186">
        <f t="shared" si="256"/>
        <v>1</v>
      </c>
      <c r="DY77" s="186">
        <f t="shared" si="257"/>
        <v>1</v>
      </c>
      <c r="DZ77" s="186">
        <f t="shared" si="258"/>
        <v>1</v>
      </c>
      <c r="EA77" s="186">
        <f t="shared" si="259"/>
        <v>1</v>
      </c>
      <c r="EB77" s="186">
        <f t="shared" si="260"/>
        <v>1</v>
      </c>
      <c r="EC77" s="186">
        <f t="shared" si="261"/>
        <v>1</v>
      </c>
      <c r="ED77" s="186">
        <f t="shared" si="262"/>
        <v>1</v>
      </c>
      <c r="EE77" s="186">
        <f t="shared" si="263"/>
        <v>1</v>
      </c>
      <c r="EF77" s="186">
        <f t="shared" si="264"/>
        <v>0</v>
      </c>
      <c r="EG77" s="186">
        <f t="shared" si="265"/>
        <v>0</v>
      </c>
      <c r="EH77" s="186">
        <f t="shared" si="266"/>
        <v>0</v>
      </c>
      <c r="EI77" s="186">
        <f t="shared" si="267"/>
        <v>0</v>
      </c>
      <c r="EJ77" s="186">
        <f t="shared" si="268"/>
        <v>0</v>
      </c>
      <c r="EK77" s="186">
        <f t="shared" si="269"/>
        <v>0</v>
      </c>
      <c r="EL77" s="186">
        <f t="shared" si="270"/>
        <v>0</v>
      </c>
      <c r="EM77" s="186">
        <f t="shared" si="271"/>
        <v>0</v>
      </c>
      <c r="EN77" s="186">
        <f t="shared" si="272"/>
        <v>0</v>
      </c>
      <c r="EO77" s="186">
        <f t="shared" si="273"/>
        <v>0</v>
      </c>
      <c r="EP77" s="186">
        <f t="shared" si="274"/>
        <v>0</v>
      </c>
      <c r="EQ77" s="186">
        <f t="shared" si="275"/>
        <v>0</v>
      </c>
      <c r="ER77" s="186">
        <f t="shared" si="276"/>
        <v>0</v>
      </c>
      <c r="ES77" s="186">
        <f t="shared" si="277"/>
        <v>0</v>
      </c>
      <c r="ET77" s="186">
        <f t="shared" si="278"/>
        <v>0</v>
      </c>
      <c r="EU77" s="186">
        <f t="shared" si="279"/>
        <v>0</v>
      </c>
      <c r="EV77" s="186">
        <f t="shared" si="280"/>
        <v>0</v>
      </c>
      <c r="EW77" s="186">
        <f t="shared" si="281"/>
        <v>0</v>
      </c>
      <c r="EX77" s="186">
        <f t="shared" si="282"/>
        <v>0</v>
      </c>
      <c r="EY77" s="186">
        <f t="shared" si="283"/>
        <v>0</v>
      </c>
      <c r="EZ77" s="186">
        <f t="shared" si="284"/>
        <v>0</v>
      </c>
      <c r="FA77" s="186">
        <f t="shared" si="285"/>
        <v>0</v>
      </c>
      <c r="FB77" s="186">
        <f t="shared" si="286"/>
        <v>0</v>
      </c>
      <c r="FC77" s="186">
        <f t="shared" si="287"/>
        <v>0</v>
      </c>
      <c r="FE77" s="187">
        <f t="shared" si="288"/>
        <v>0</v>
      </c>
      <c r="FF77" s="187">
        <f t="shared" si="289"/>
        <v>0</v>
      </c>
      <c r="FG77" s="187">
        <f t="shared" si="290"/>
        <v>0</v>
      </c>
      <c r="FH77" s="187">
        <f t="shared" si="291"/>
        <v>0</v>
      </c>
      <c r="FI77" s="187">
        <f t="shared" si="292"/>
        <v>0</v>
      </c>
      <c r="FJ77" s="187">
        <f t="shared" si="293"/>
        <v>0</v>
      </c>
      <c r="FK77" s="187">
        <f t="shared" si="294"/>
        <v>0</v>
      </c>
      <c r="FL77" s="187">
        <f t="shared" si="295"/>
        <v>0</v>
      </c>
      <c r="FM77" s="187">
        <f t="shared" si="296"/>
        <v>0</v>
      </c>
      <c r="FN77" s="187">
        <f t="shared" si="297"/>
        <v>0</v>
      </c>
      <c r="FO77" s="187">
        <f t="shared" si="298"/>
        <v>0</v>
      </c>
      <c r="FP77" s="187">
        <f t="shared" si="299"/>
        <v>0</v>
      </c>
      <c r="FQ77" s="187">
        <f t="shared" si="300"/>
        <v>0</v>
      </c>
      <c r="FR77" s="187">
        <f t="shared" si="301"/>
        <v>0</v>
      </c>
      <c r="FS77" s="187">
        <f t="shared" si="302"/>
        <v>0</v>
      </c>
      <c r="FT77" s="187">
        <f t="shared" si="303"/>
        <v>0</v>
      </c>
      <c r="FU77" s="187">
        <f t="shared" si="304"/>
        <v>0</v>
      </c>
      <c r="FV77" s="187">
        <f t="shared" si="305"/>
        <v>0</v>
      </c>
      <c r="FW77" s="187">
        <f t="shared" si="306"/>
        <v>0</v>
      </c>
      <c r="FX77" s="187">
        <f t="shared" si="307"/>
        <v>1</v>
      </c>
      <c r="FY77" s="187">
        <f t="shared" si="308"/>
        <v>1</v>
      </c>
      <c r="FZ77" s="187">
        <f t="shared" si="309"/>
        <v>1</v>
      </c>
      <c r="GA77" s="187">
        <f t="shared" si="310"/>
        <v>1</v>
      </c>
      <c r="GB77" s="187">
        <f t="shared" si="311"/>
        <v>1</v>
      </c>
      <c r="GC77" s="187">
        <f t="shared" si="312"/>
        <v>1</v>
      </c>
      <c r="GD77" s="187">
        <f t="shared" si="313"/>
        <v>1.0000000000000002</v>
      </c>
      <c r="GE77" s="187">
        <f t="shared" si="314"/>
        <v>1</v>
      </c>
      <c r="GF77" s="187">
        <f t="shared" si="315"/>
        <v>1</v>
      </c>
      <c r="GG77" s="187">
        <f t="shared" si="316"/>
        <v>1</v>
      </c>
      <c r="GH77" s="187">
        <f t="shared" si="317"/>
        <v>1</v>
      </c>
      <c r="GI77" s="187">
        <f t="shared" si="318"/>
        <v>1</v>
      </c>
      <c r="GJ77" s="187">
        <f t="shared" si="319"/>
        <v>1</v>
      </c>
      <c r="GK77" s="187">
        <f t="shared" si="320"/>
        <v>1</v>
      </c>
      <c r="GL77" s="187">
        <f t="shared" si="321"/>
        <v>1</v>
      </c>
      <c r="GM77" s="187">
        <f t="shared" si="322"/>
        <v>1</v>
      </c>
      <c r="GN77" s="187">
        <f t="shared" si="323"/>
        <v>1</v>
      </c>
      <c r="GO77" s="187">
        <f t="shared" si="324"/>
        <v>1</v>
      </c>
      <c r="GP77" s="187">
        <f t="shared" si="325"/>
        <v>1.0000000000000002</v>
      </c>
      <c r="GQ77" s="187">
        <f t="shared" si="326"/>
        <v>1</v>
      </c>
      <c r="GR77" s="187">
        <f t="shared" si="327"/>
        <v>1</v>
      </c>
      <c r="GS77" s="187">
        <f t="shared" si="328"/>
        <v>1</v>
      </c>
      <c r="GT77" s="187">
        <f t="shared" si="329"/>
        <v>1</v>
      </c>
      <c r="GU77" s="187">
        <f t="shared" si="330"/>
        <v>1</v>
      </c>
      <c r="GV77" s="187">
        <f t="shared" si="331"/>
        <v>1</v>
      </c>
      <c r="GW77" s="187">
        <f t="shared" si="332"/>
        <v>1</v>
      </c>
      <c r="GX77" s="187">
        <f t="shared" si="333"/>
        <v>1</v>
      </c>
      <c r="GY77" s="187">
        <f t="shared" si="334"/>
        <v>1</v>
      </c>
      <c r="GZ77" s="187">
        <f t="shared" si="335"/>
        <v>1</v>
      </c>
      <c r="HA77" s="187">
        <f t="shared" si="336"/>
        <v>0</v>
      </c>
      <c r="HB77" s="187">
        <f t="shared" si="337"/>
        <v>0</v>
      </c>
      <c r="HC77" s="187">
        <f t="shared" si="338"/>
        <v>0</v>
      </c>
      <c r="HD77" s="187">
        <f t="shared" si="339"/>
        <v>0</v>
      </c>
      <c r="HE77" s="187">
        <f t="shared" si="340"/>
        <v>0</v>
      </c>
      <c r="HF77" s="187">
        <f t="shared" si="341"/>
        <v>0</v>
      </c>
      <c r="HG77" s="187">
        <f t="shared" si="342"/>
        <v>0</v>
      </c>
      <c r="HH77" s="187">
        <f t="shared" si="343"/>
        <v>0</v>
      </c>
      <c r="HI77" s="187">
        <f t="shared" si="344"/>
        <v>0</v>
      </c>
      <c r="HJ77" s="187">
        <f t="shared" si="345"/>
        <v>0</v>
      </c>
      <c r="HK77" s="187">
        <f t="shared" si="346"/>
        <v>0</v>
      </c>
      <c r="HL77" s="187">
        <f t="shared" si="347"/>
        <v>0</v>
      </c>
      <c r="HM77" s="187">
        <f t="shared" si="348"/>
        <v>0</v>
      </c>
      <c r="HN77" s="187">
        <f t="shared" si="349"/>
        <v>0</v>
      </c>
      <c r="HO77" s="187">
        <f t="shared" si="350"/>
        <v>0</v>
      </c>
      <c r="HP77" s="187">
        <f t="shared" si="351"/>
        <v>0</v>
      </c>
      <c r="HQ77" s="187">
        <f t="shared" si="352"/>
        <v>0</v>
      </c>
      <c r="HR77" s="187">
        <f t="shared" si="353"/>
        <v>0</v>
      </c>
      <c r="HS77" s="187">
        <f t="shared" si="354"/>
        <v>0</v>
      </c>
      <c r="HT77" s="187">
        <f t="shared" si="355"/>
        <v>0</v>
      </c>
      <c r="HU77" s="187">
        <f t="shared" si="356"/>
        <v>0</v>
      </c>
      <c r="HV77" s="187">
        <f t="shared" si="357"/>
        <v>0</v>
      </c>
      <c r="HW77" s="187">
        <f t="shared" si="358"/>
        <v>0</v>
      </c>
      <c r="HX77" s="187">
        <f t="shared" si="359"/>
        <v>0</v>
      </c>
      <c r="HY77" s="187"/>
      <c r="IB77" s="188">
        <f t="shared" si="360"/>
        <v>0</v>
      </c>
      <c r="IC77" s="188">
        <f t="shared" si="361"/>
        <v>0</v>
      </c>
      <c r="ID77" s="188">
        <f t="shared" si="362"/>
        <v>0</v>
      </c>
      <c r="IE77" s="188">
        <f t="shared" si="363"/>
        <v>0</v>
      </c>
      <c r="IF77" s="188">
        <f t="shared" si="364"/>
        <v>0</v>
      </c>
      <c r="IG77" s="188">
        <f t="shared" si="365"/>
        <v>0</v>
      </c>
      <c r="IH77" s="188">
        <f t="shared" si="366"/>
        <v>0</v>
      </c>
      <c r="II77" s="188">
        <f t="shared" si="367"/>
        <v>0</v>
      </c>
      <c r="IJ77" s="188">
        <f t="shared" si="368"/>
        <v>0</v>
      </c>
      <c r="IK77" s="188">
        <f t="shared" si="369"/>
        <v>0</v>
      </c>
      <c r="IL77" s="188">
        <f t="shared" si="370"/>
        <v>0</v>
      </c>
      <c r="IM77" s="188">
        <f t="shared" si="371"/>
        <v>0</v>
      </c>
      <c r="IN77" s="188">
        <f t="shared" si="372"/>
        <v>0</v>
      </c>
      <c r="IO77" s="188">
        <f t="shared" si="373"/>
        <v>0</v>
      </c>
      <c r="IP77" s="188">
        <f t="shared" si="374"/>
        <v>0</v>
      </c>
      <c r="IQ77" s="188">
        <f t="shared" si="375"/>
        <v>0</v>
      </c>
      <c r="IR77" s="188">
        <f t="shared" si="376"/>
        <v>0</v>
      </c>
      <c r="IS77" s="188">
        <f t="shared" si="377"/>
        <v>0</v>
      </c>
      <c r="IT77" s="188">
        <f t="shared" si="378"/>
        <v>0</v>
      </c>
      <c r="IU77" s="188">
        <f t="shared" si="379"/>
        <v>85</v>
      </c>
      <c r="IV77" s="188">
        <f t="shared" si="380"/>
        <v>85</v>
      </c>
      <c r="IW77" s="188">
        <f t="shared" si="381"/>
        <v>85</v>
      </c>
      <c r="IX77" s="188">
        <f t="shared" si="382"/>
        <v>85</v>
      </c>
      <c r="IY77" s="188">
        <f t="shared" si="383"/>
        <v>85</v>
      </c>
      <c r="IZ77" s="188">
        <f t="shared" si="384"/>
        <v>85</v>
      </c>
      <c r="JA77" s="188">
        <f t="shared" si="385"/>
        <v>85</v>
      </c>
      <c r="JB77" s="188">
        <f t="shared" si="386"/>
        <v>85</v>
      </c>
      <c r="JC77" s="188">
        <f t="shared" si="387"/>
        <v>85</v>
      </c>
      <c r="JD77" s="188">
        <f t="shared" si="388"/>
        <v>85</v>
      </c>
      <c r="JE77" s="188">
        <f t="shared" si="389"/>
        <v>85</v>
      </c>
      <c r="JF77" s="188">
        <f t="shared" si="390"/>
        <v>85</v>
      </c>
      <c r="JG77" s="188">
        <f t="shared" si="391"/>
        <v>85</v>
      </c>
      <c r="JH77" s="188">
        <f t="shared" si="392"/>
        <v>85</v>
      </c>
      <c r="JI77" s="188">
        <f t="shared" si="393"/>
        <v>85</v>
      </c>
      <c r="JJ77" s="188">
        <f t="shared" si="394"/>
        <v>85</v>
      </c>
      <c r="JK77" s="188">
        <f t="shared" si="395"/>
        <v>85</v>
      </c>
      <c r="JL77" s="188">
        <f t="shared" si="396"/>
        <v>85</v>
      </c>
      <c r="JM77" s="188">
        <f t="shared" si="397"/>
        <v>85</v>
      </c>
      <c r="JN77" s="188">
        <f t="shared" si="398"/>
        <v>85</v>
      </c>
      <c r="JO77" s="188">
        <f t="shared" si="399"/>
        <v>85</v>
      </c>
      <c r="JP77" s="188">
        <f t="shared" si="400"/>
        <v>85</v>
      </c>
      <c r="JQ77" s="188">
        <f t="shared" si="401"/>
        <v>85</v>
      </c>
      <c r="JR77" s="188">
        <f t="shared" si="402"/>
        <v>85</v>
      </c>
      <c r="JS77" s="188">
        <f t="shared" si="403"/>
        <v>85</v>
      </c>
      <c r="JT77" s="188">
        <f t="shared" si="404"/>
        <v>85</v>
      </c>
      <c r="JU77" s="188">
        <f t="shared" si="405"/>
        <v>85</v>
      </c>
      <c r="JV77" s="188">
        <f t="shared" si="406"/>
        <v>85</v>
      </c>
      <c r="JW77" s="188">
        <f t="shared" si="407"/>
        <v>85</v>
      </c>
      <c r="JX77" s="188">
        <f t="shared" si="408"/>
        <v>0</v>
      </c>
      <c r="JY77" s="188">
        <f t="shared" si="409"/>
        <v>0</v>
      </c>
      <c r="JZ77" s="188">
        <f t="shared" si="410"/>
        <v>0</v>
      </c>
      <c r="KA77" s="188">
        <f t="shared" si="411"/>
        <v>0</v>
      </c>
      <c r="KB77" s="188">
        <f t="shared" si="412"/>
        <v>0</v>
      </c>
      <c r="KC77" s="188">
        <f t="shared" si="413"/>
        <v>0</v>
      </c>
      <c r="KD77" s="188">
        <f t="shared" si="414"/>
        <v>0</v>
      </c>
      <c r="KE77" s="188">
        <f t="shared" si="415"/>
        <v>0</v>
      </c>
      <c r="KF77" s="188">
        <f t="shared" si="416"/>
        <v>0</v>
      </c>
      <c r="KG77" s="188">
        <f t="shared" si="417"/>
        <v>0</v>
      </c>
      <c r="KH77" s="188">
        <f t="shared" si="418"/>
        <v>0</v>
      </c>
      <c r="KI77" s="188">
        <f t="shared" si="419"/>
        <v>0</v>
      </c>
      <c r="KJ77" s="188">
        <f t="shared" si="420"/>
        <v>0</v>
      </c>
      <c r="KK77" s="188">
        <f t="shared" si="421"/>
        <v>0</v>
      </c>
      <c r="KL77" s="188">
        <f t="shared" si="422"/>
        <v>0</v>
      </c>
      <c r="KM77" s="188">
        <f t="shared" si="423"/>
        <v>0</v>
      </c>
      <c r="KN77" s="188">
        <f t="shared" si="424"/>
        <v>0</v>
      </c>
      <c r="KO77" s="188">
        <f t="shared" si="425"/>
        <v>0</v>
      </c>
      <c r="KP77" s="188">
        <f t="shared" si="426"/>
        <v>0</v>
      </c>
      <c r="KQ77" s="188">
        <f t="shared" si="427"/>
        <v>0</v>
      </c>
      <c r="KR77" s="188">
        <f t="shared" si="428"/>
        <v>0</v>
      </c>
      <c r="KS77" s="188">
        <f t="shared" si="429"/>
        <v>0</v>
      </c>
      <c r="KT77" s="188">
        <f t="shared" si="430"/>
        <v>0</v>
      </c>
      <c r="KU77" s="188">
        <f t="shared" si="431"/>
        <v>0</v>
      </c>
    </row>
    <row r="78" spans="1:307" s="95" customFormat="1" ht="15.6" x14ac:dyDescent="0.3">
      <c r="A78" s="157" t="s">
        <v>87</v>
      </c>
      <c r="B78" s="112"/>
      <c r="C78" s="112" t="s">
        <v>814</v>
      </c>
      <c r="D78" s="113"/>
      <c r="E78" s="113" t="s">
        <v>118</v>
      </c>
      <c r="F78" s="113">
        <v>1</v>
      </c>
      <c r="G78" s="114">
        <v>75000</v>
      </c>
      <c r="H78" s="115"/>
      <c r="I78" s="116">
        <v>0.107</v>
      </c>
      <c r="J78" s="114">
        <v>85</v>
      </c>
      <c r="K78" s="411">
        <v>45139</v>
      </c>
      <c r="L78" s="118">
        <v>46022</v>
      </c>
      <c r="M78" s="119"/>
      <c r="N78" s="186">
        <f t="shared" si="1096"/>
        <v>0</v>
      </c>
      <c r="O78" s="186">
        <f t="shared" si="1096"/>
        <v>0</v>
      </c>
      <c r="P78" s="186">
        <f t="shared" si="1096"/>
        <v>0</v>
      </c>
      <c r="Q78" s="186">
        <f t="shared" si="1096"/>
        <v>0</v>
      </c>
      <c r="R78" s="186">
        <f t="shared" si="1096"/>
        <v>0</v>
      </c>
      <c r="S78" s="186">
        <f t="shared" si="1096"/>
        <v>0</v>
      </c>
      <c r="T78" s="186">
        <f t="shared" si="1096"/>
        <v>0</v>
      </c>
      <c r="U78" s="186">
        <f t="shared" si="1096"/>
        <v>0</v>
      </c>
      <c r="V78" s="186">
        <f t="shared" si="1096"/>
        <v>0</v>
      </c>
      <c r="W78" s="186">
        <f t="shared" si="1096"/>
        <v>0</v>
      </c>
      <c r="X78" s="186">
        <f t="shared" si="1096"/>
        <v>0</v>
      </c>
      <c r="Y78" s="186">
        <f t="shared" si="1096"/>
        <v>0</v>
      </c>
      <c r="Z78" s="186">
        <f t="shared" si="1096"/>
        <v>0</v>
      </c>
      <c r="AA78" s="186">
        <f t="shared" si="1096"/>
        <v>0</v>
      </c>
      <c r="AB78" s="186">
        <f t="shared" si="1096"/>
        <v>0</v>
      </c>
      <c r="AC78" s="186">
        <f t="shared" si="1096"/>
        <v>0</v>
      </c>
      <c r="AD78" s="186">
        <f t="shared" si="1097"/>
        <v>0</v>
      </c>
      <c r="AE78" s="186">
        <f t="shared" si="1097"/>
        <v>0</v>
      </c>
      <c r="AF78" s="186">
        <f t="shared" si="1097"/>
        <v>0</v>
      </c>
      <c r="AG78" s="186">
        <f t="shared" si="1097"/>
        <v>7051.4383561643835</v>
      </c>
      <c r="AH78" s="186">
        <f t="shared" si="1097"/>
        <v>6823.9726027397255</v>
      </c>
      <c r="AI78" s="186">
        <f t="shared" si="1097"/>
        <v>7051.4383561643835</v>
      </c>
      <c r="AJ78" s="186">
        <f t="shared" si="1097"/>
        <v>6823.9726027397255</v>
      </c>
      <c r="AK78" s="186">
        <f t="shared" si="1097"/>
        <v>7051.4383561643835</v>
      </c>
      <c r="AL78" s="186">
        <f t="shared" si="1097"/>
        <v>7051.4383561643835</v>
      </c>
      <c r="AM78" s="186">
        <f t="shared" si="1097"/>
        <v>6596.5068493150693</v>
      </c>
      <c r="AN78" s="186">
        <f t="shared" si="1097"/>
        <v>7051.4383561643835</v>
      </c>
      <c r="AO78" s="186">
        <f t="shared" si="1097"/>
        <v>6823.9726027397255</v>
      </c>
      <c r="AP78" s="186">
        <f t="shared" si="1097"/>
        <v>7051.4383561643835</v>
      </c>
      <c r="AQ78" s="186">
        <f t="shared" si="1097"/>
        <v>6823.9726027397255</v>
      </c>
      <c r="AR78" s="186">
        <f t="shared" si="1097"/>
        <v>7051.4383561643835</v>
      </c>
      <c r="AS78" s="186">
        <f t="shared" si="2773"/>
        <v>7051.4383561643835</v>
      </c>
      <c r="AT78" s="186">
        <f t="shared" si="2773"/>
        <v>6823.9726027397255</v>
      </c>
      <c r="AU78" s="186">
        <f t="shared" si="2773"/>
        <v>7051.4383561643835</v>
      </c>
      <c r="AV78" s="186">
        <f t="shared" si="2773"/>
        <v>6823.9726027397255</v>
      </c>
      <c r="AW78" s="186">
        <f t="shared" si="2773"/>
        <v>7051.4383561643835</v>
      </c>
      <c r="AX78" s="186">
        <f t="shared" si="2773"/>
        <v>7051.4383561643835</v>
      </c>
      <c r="AY78" s="186">
        <f t="shared" si="2773"/>
        <v>6369.0410958904113</v>
      </c>
      <c r="AZ78" s="186">
        <f t="shared" si="2773"/>
        <v>7051.4383561643835</v>
      </c>
      <c r="BA78" s="186">
        <f t="shared" si="2773"/>
        <v>6823.9726027397255</v>
      </c>
      <c r="BB78" s="186">
        <f t="shared" si="2773"/>
        <v>7051.4383561643835</v>
      </c>
      <c r="BC78" s="186">
        <f t="shared" si="2773"/>
        <v>6823.9726027397255</v>
      </c>
      <c r="BD78" s="186">
        <f t="shared" si="2773"/>
        <v>7051.4383561643835</v>
      </c>
      <c r="BE78" s="186">
        <f t="shared" si="2773"/>
        <v>7051.4383561643835</v>
      </c>
      <c r="BF78" s="186">
        <f t="shared" si="2773"/>
        <v>6823.9726027397255</v>
      </c>
      <c r="BG78" s="186">
        <f t="shared" si="2773"/>
        <v>7051.4383561643835</v>
      </c>
      <c r="BH78" s="186">
        <f t="shared" si="2773"/>
        <v>6823.9726027397255</v>
      </c>
      <c r="BI78" s="186">
        <f t="shared" si="2774"/>
        <v>7051.4383561643835</v>
      </c>
      <c r="BJ78" s="186">
        <f t="shared" si="2774"/>
        <v>0</v>
      </c>
      <c r="BK78" s="186">
        <f t="shared" si="2774"/>
        <v>0</v>
      </c>
      <c r="BL78" s="186">
        <f t="shared" si="2774"/>
        <v>0</v>
      </c>
      <c r="BM78" s="186">
        <f t="shared" si="2774"/>
        <v>0</v>
      </c>
      <c r="BN78" s="186">
        <f t="shared" si="2774"/>
        <v>0</v>
      </c>
      <c r="BO78" s="186">
        <f t="shared" si="2774"/>
        <v>0</v>
      </c>
      <c r="BP78" s="186">
        <f t="shared" si="2775"/>
        <v>0</v>
      </c>
      <c r="BQ78" s="186">
        <f t="shared" si="2775"/>
        <v>0</v>
      </c>
      <c r="BR78" s="186">
        <f t="shared" si="2775"/>
        <v>0</v>
      </c>
      <c r="BS78" s="186">
        <f t="shared" si="2775"/>
        <v>0</v>
      </c>
      <c r="BT78" s="186">
        <f t="shared" si="2775"/>
        <v>0</v>
      </c>
      <c r="BU78" s="186">
        <f t="shared" si="2775"/>
        <v>0</v>
      </c>
      <c r="BV78" s="186">
        <f t="shared" si="1095"/>
        <v>0</v>
      </c>
      <c r="BW78" s="186">
        <f t="shared" si="1095"/>
        <v>0</v>
      </c>
      <c r="BX78" s="186">
        <f t="shared" si="1095"/>
        <v>0</v>
      </c>
      <c r="BY78" s="186">
        <f t="shared" si="1095"/>
        <v>0</v>
      </c>
      <c r="BZ78" s="186">
        <f t="shared" si="1095"/>
        <v>0</v>
      </c>
      <c r="CA78" s="186">
        <f t="shared" si="1095"/>
        <v>0</v>
      </c>
      <c r="CB78" s="186">
        <f t="shared" si="1095"/>
        <v>0</v>
      </c>
      <c r="CC78" s="186">
        <f t="shared" si="1095"/>
        <v>0</v>
      </c>
      <c r="CD78" s="186">
        <f t="shared" si="1095"/>
        <v>0</v>
      </c>
      <c r="CE78" s="186">
        <f t="shared" si="1095"/>
        <v>0</v>
      </c>
      <c r="CF78" s="186">
        <f t="shared" si="1095"/>
        <v>0</v>
      </c>
      <c r="CG78" s="186">
        <f t="shared" si="1095"/>
        <v>0</v>
      </c>
      <c r="CH78" s="186"/>
      <c r="CJ78" s="186">
        <f t="shared" si="216"/>
        <v>0</v>
      </c>
      <c r="CK78" s="186">
        <f t="shared" si="217"/>
        <v>0</v>
      </c>
      <c r="CL78" s="186">
        <f t="shared" si="218"/>
        <v>0</v>
      </c>
      <c r="CM78" s="186">
        <f t="shared" si="219"/>
        <v>0</v>
      </c>
      <c r="CN78" s="186">
        <f t="shared" si="220"/>
        <v>0</v>
      </c>
      <c r="CO78" s="186">
        <f t="shared" si="221"/>
        <v>0</v>
      </c>
      <c r="CP78" s="186">
        <f t="shared" si="222"/>
        <v>0</v>
      </c>
      <c r="CQ78" s="186">
        <f t="shared" si="223"/>
        <v>0</v>
      </c>
      <c r="CR78" s="186">
        <f t="shared" si="224"/>
        <v>0</v>
      </c>
      <c r="CS78" s="186">
        <f t="shared" si="225"/>
        <v>0</v>
      </c>
      <c r="CT78" s="186">
        <f t="shared" si="226"/>
        <v>0</v>
      </c>
      <c r="CU78" s="186">
        <f t="shared" si="227"/>
        <v>0</v>
      </c>
      <c r="CV78" s="186">
        <f t="shared" si="228"/>
        <v>0</v>
      </c>
      <c r="CW78" s="186">
        <f t="shared" si="229"/>
        <v>0</v>
      </c>
      <c r="CX78" s="186">
        <f t="shared" si="230"/>
        <v>0</v>
      </c>
      <c r="CY78" s="186">
        <f t="shared" si="231"/>
        <v>0</v>
      </c>
      <c r="CZ78" s="186">
        <f t="shared" si="232"/>
        <v>0</v>
      </c>
      <c r="DA78" s="186">
        <f t="shared" si="233"/>
        <v>0</v>
      </c>
      <c r="DB78" s="186">
        <f t="shared" si="234"/>
        <v>0</v>
      </c>
      <c r="DC78" s="186">
        <f t="shared" si="235"/>
        <v>1</v>
      </c>
      <c r="DD78" s="186">
        <f t="shared" si="236"/>
        <v>1</v>
      </c>
      <c r="DE78" s="186">
        <f t="shared" si="237"/>
        <v>1</v>
      </c>
      <c r="DF78" s="186">
        <f t="shared" si="238"/>
        <v>1</v>
      </c>
      <c r="DG78" s="186">
        <f t="shared" si="239"/>
        <v>1</v>
      </c>
      <c r="DH78" s="186">
        <f t="shared" si="240"/>
        <v>1</v>
      </c>
      <c r="DI78" s="186">
        <f t="shared" si="241"/>
        <v>1</v>
      </c>
      <c r="DJ78" s="186">
        <f t="shared" si="242"/>
        <v>1</v>
      </c>
      <c r="DK78" s="186">
        <f t="shared" si="243"/>
        <v>1</v>
      </c>
      <c r="DL78" s="186">
        <f t="shared" si="244"/>
        <v>1</v>
      </c>
      <c r="DM78" s="186">
        <f t="shared" si="245"/>
        <v>1</v>
      </c>
      <c r="DN78" s="186">
        <f t="shared" si="246"/>
        <v>1</v>
      </c>
      <c r="DO78" s="186">
        <f t="shared" si="247"/>
        <v>1</v>
      </c>
      <c r="DP78" s="186">
        <f t="shared" si="248"/>
        <v>1</v>
      </c>
      <c r="DQ78" s="186">
        <f t="shared" si="249"/>
        <v>1</v>
      </c>
      <c r="DR78" s="186">
        <f t="shared" si="250"/>
        <v>1</v>
      </c>
      <c r="DS78" s="186">
        <f t="shared" si="251"/>
        <v>1</v>
      </c>
      <c r="DT78" s="186">
        <f t="shared" si="252"/>
        <v>1</v>
      </c>
      <c r="DU78" s="186">
        <f t="shared" si="253"/>
        <v>1</v>
      </c>
      <c r="DV78" s="186">
        <f t="shared" si="254"/>
        <v>1</v>
      </c>
      <c r="DW78" s="186">
        <f t="shared" si="255"/>
        <v>1</v>
      </c>
      <c r="DX78" s="186">
        <f t="shared" si="256"/>
        <v>1</v>
      </c>
      <c r="DY78" s="186">
        <f t="shared" si="257"/>
        <v>1</v>
      </c>
      <c r="DZ78" s="186">
        <f t="shared" si="258"/>
        <v>1</v>
      </c>
      <c r="EA78" s="186">
        <f t="shared" si="259"/>
        <v>1</v>
      </c>
      <c r="EB78" s="186">
        <f t="shared" si="260"/>
        <v>1</v>
      </c>
      <c r="EC78" s="186">
        <f t="shared" si="261"/>
        <v>1</v>
      </c>
      <c r="ED78" s="186">
        <f t="shared" si="262"/>
        <v>1</v>
      </c>
      <c r="EE78" s="186">
        <f t="shared" si="263"/>
        <v>1</v>
      </c>
      <c r="EF78" s="186">
        <f t="shared" si="264"/>
        <v>0</v>
      </c>
      <c r="EG78" s="186">
        <f t="shared" si="265"/>
        <v>0</v>
      </c>
      <c r="EH78" s="186">
        <f t="shared" si="266"/>
        <v>0</v>
      </c>
      <c r="EI78" s="186">
        <f t="shared" si="267"/>
        <v>0</v>
      </c>
      <c r="EJ78" s="186">
        <f t="shared" si="268"/>
        <v>0</v>
      </c>
      <c r="EK78" s="186">
        <f t="shared" si="269"/>
        <v>0</v>
      </c>
      <c r="EL78" s="186">
        <f t="shared" si="270"/>
        <v>0</v>
      </c>
      <c r="EM78" s="186">
        <f t="shared" si="271"/>
        <v>0</v>
      </c>
      <c r="EN78" s="186">
        <f t="shared" si="272"/>
        <v>0</v>
      </c>
      <c r="EO78" s="186">
        <f t="shared" si="273"/>
        <v>0</v>
      </c>
      <c r="EP78" s="186">
        <f t="shared" si="274"/>
        <v>0</v>
      </c>
      <c r="EQ78" s="186">
        <f t="shared" si="275"/>
        <v>0</v>
      </c>
      <c r="ER78" s="186">
        <f t="shared" si="276"/>
        <v>0</v>
      </c>
      <c r="ES78" s="186">
        <f t="shared" si="277"/>
        <v>0</v>
      </c>
      <c r="ET78" s="186">
        <f t="shared" si="278"/>
        <v>0</v>
      </c>
      <c r="EU78" s="186">
        <f t="shared" si="279"/>
        <v>0</v>
      </c>
      <c r="EV78" s="186">
        <f t="shared" si="280"/>
        <v>0</v>
      </c>
      <c r="EW78" s="186">
        <f t="shared" si="281"/>
        <v>0</v>
      </c>
      <c r="EX78" s="186">
        <f t="shared" si="282"/>
        <v>0</v>
      </c>
      <c r="EY78" s="186">
        <f t="shared" si="283"/>
        <v>0</v>
      </c>
      <c r="EZ78" s="186">
        <f t="shared" si="284"/>
        <v>0</v>
      </c>
      <c r="FA78" s="186">
        <f t="shared" si="285"/>
        <v>0</v>
      </c>
      <c r="FB78" s="186">
        <f t="shared" si="286"/>
        <v>0</v>
      </c>
      <c r="FC78" s="186">
        <f t="shared" si="287"/>
        <v>0</v>
      </c>
      <c r="FE78" s="187">
        <f t="shared" si="288"/>
        <v>0</v>
      </c>
      <c r="FF78" s="187">
        <f t="shared" si="289"/>
        <v>0</v>
      </c>
      <c r="FG78" s="187">
        <f t="shared" si="290"/>
        <v>0</v>
      </c>
      <c r="FH78" s="187">
        <f t="shared" si="291"/>
        <v>0</v>
      </c>
      <c r="FI78" s="187">
        <f t="shared" si="292"/>
        <v>0</v>
      </c>
      <c r="FJ78" s="187">
        <f t="shared" si="293"/>
        <v>0</v>
      </c>
      <c r="FK78" s="187">
        <f t="shared" si="294"/>
        <v>0</v>
      </c>
      <c r="FL78" s="187">
        <f t="shared" si="295"/>
        <v>0</v>
      </c>
      <c r="FM78" s="187">
        <f t="shared" si="296"/>
        <v>0</v>
      </c>
      <c r="FN78" s="187">
        <f t="shared" si="297"/>
        <v>0</v>
      </c>
      <c r="FO78" s="187">
        <f t="shared" si="298"/>
        <v>0</v>
      </c>
      <c r="FP78" s="187">
        <f t="shared" si="299"/>
        <v>0</v>
      </c>
      <c r="FQ78" s="187">
        <f t="shared" si="300"/>
        <v>0</v>
      </c>
      <c r="FR78" s="187">
        <f t="shared" si="301"/>
        <v>0</v>
      </c>
      <c r="FS78" s="187">
        <f t="shared" si="302"/>
        <v>0</v>
      </c>
      <c r="FT78" s="187">
        <f t="shared" si="303"/>
        <v>0</v>
      </c>
      <c r="FU78" s="187">
        <f t="shared" si="304"/>
        <v>0</v>
      </c>
      <c r="FV78" s="187">
        <f t="shared" si="305"/>
        <v>0</v>
      </c>
      <c r="FW78" s="187">
        <f t="shared" si="306"/>
        <v>0</v>
      </c>
      <c r="FX78" s="187">
        <f t="shared" si="307"/>
        <v>1.0000000000000002</v>
      </c>
      <c r="FY78" s="187">
        <f t="shared" si="308"/>
        <v>1</v>
      </c>
      <c r="FZ78" s="187">
        <f t="shared" si="309"/>
        <v>1.0000000000000002</v>
      </c>
      <c r="GA78" s="187">
        <f t="shared" si="310"/>
        <v>1</v>
      </c>
      <c r="GB78" s="187">
        <f t="shared" si="311"/>
        <v>1.0000000000000002</v>
      </c>
      <c r="GC78" s="187">
        <f t="shared" si="312"/>
        <v>1.0000000000000002</v>
      </c>
      <c r="GD78" s="187">
        <f t="shared" si="313"/>
        <v>1.0000000000000002</v>
      </c>
      <c r="GE78" s="187">
        <f t="shared" si="314"/>
        <v>1.0000000000000002</v>
      </c>
      <c r="GF78" s="187">
        <f t="shared" si="315"/>
        <v>1</v>
      </c>
      <c r="GG78" s="187">
        <f t="shared" si="316"/>
        <v>1.0000000000000002</v>
      </c>
      <c r="GH78" s="187">
        <f t="shared" si="317"/>
        <v>1</v>
      </c>
      <c r="GI78" s="187">
        <f t="shared" si="318"/>
        <v>1.0000000000000002</v>
      </c>
      <c r="GJ78" s="187">
        <f t="shared" si="319"/>
        <v>1.0000000000000002</v>
      </c>
      <c r="GK78" s="187">
        <f t="shared" si="320"/>
        <v>1</v>
      </c>
      <c r="GL78" s="187">
        <f t="shared" si="321"/>
        <v>1.0000000000000002</v>
      </c>
      <c r="GM78" s="187">
        <f t="shared" si="322"/>
        <v>1</v>
      </c>
      <c r="GN78" s="187">
        <f t="shared" si="323"/>
        <v>1.0000000000000002</v>
      </c>
      <c r="GO78" s="187">
        <f t="shared" si="324"/>
        <v>1.0000000000000002</v>
      </c>
      <c r="GP78" s="187">
        <f t="shared" si="325"/>
        <v>1.0000000000000002</v>
      </c>
      <c r="GQ78" s="187">
        <f t="shared" si="326"/>
        <v>1.0000000000000002</v>
      </c>
      <c r="GR78" s="187">
        <f t="shared" si="327"/>
        <v>1</v>
      </c>
      <c r="GS78" s="187">
        <f t="shared" si="328"/>
        <v>1.0000000000000002</v>
      </c>
      <c r="GT78" s="187">
        <f t="shared" si="329"/>
        <v>1</v>
      </c>
      <c r="GU78" s="187">
        <f t="shared" si="330"/>
        <v>1.0000000000000002</v>
      </c>
      <c r="GV78" s="187">
        <f t="shared" si="331"/>
        <v>1.0000000000000002</v>
      </c>
      <c r="GW78" s="187">
        <f t="shared" si="332"/>
        <v>1</v>
      </c>
      <c r="GX78" s="187">
        <f t="shared" si="333"/>
        <v>1.0000000000000002</v>
      </c>
      <c r="GY78" s="187">
        <f t="shared" si="334"/>
        <v>1</v>
      </c>
      <c r="GZ78" s="187">
        <f t="shared" si="335"/>
        <v>1.0000000000000002</v>
      </c>
      <c r="HA78" s="187">
        <f t="shared" si="336"/>
        <v>0</v>
      </c>
      <c r="HB78" s="187">
        <f t="shared" si="337"/>
        <v>0</v>
      </c>
      <c r="HC78" s="187">
        <f t="shared" si="338"/>
        <v>0</v>
      </c>
      <c r="HD78" s="187">
        <f t="shared" si="339"/>
        <v>0</v>
      </c>
      <c r="HE78" s="187">
        <f t="shared" si="340"/>
        <v>0</v>
      </c>
      <c r="HF78" s="187">
        <f t="shared" si="341"/>
        <v>0</v>
      </c>
      <c r="HG78" s="187">
        <f t="shared" si="342"/>
        <v>0</v>
      </c>
      <c r="HH78" s="187">
        <f t="shared" si="343"/>
        <v>0</v>
      </c>
      <c r="HI78" s="187">
        <f t="shared" si="344"/>
        <v>0</v>
      </c>
      <c r="HJ78" s="187">
        <f t="shared" si="345"/>
        <v>0</v>
      </c>
      <c r="HK78" s="187">
        <f t="shared" si="346"/>
        <v>0</v>
      </c>
      <c r="HL78" s="187">
        <f t="shared" si="347"/>
        <v>0</v>
      </c>
      <c r="HM78" s="187">
        <f t="shared" si="348"/>
        <v>0</v>
      </c>
      <c r="HN78" s="187">
        <f t="shared" si="349"/>
        <v>0</v>
      </c>
      <c r="HO78" s="187">
        <f t="shared" si="350"/>
        <v>0</v>
      </c>
      <c r="HP78" s="187">
        <f t="shared" si="351"/>
        <v>0</v>
      </c>
      <c r="HQ78" s="187">
        <f t="shared" si="352"/>
        <v>0</v>
      </c>
      <c r="HR78" s="187">
        <f t="shared" si="353"/>
        <v>0</v>
      </c>
      <c r="HS78" s="187">
        <f t="shared" si="354"/>
        <v>0</v>
      </c>
      <c r="HT78" s="187">
        <f t="shared" si="355"/>
        <v>0</v>
      </c>
      <c r="HU78" s="187">
        <f t="shared" si="356"/>
        <v>0</v>
      </c>
      <c r="HV78" s="187">
        <f t="shared" si="357"/>
        <v>0</v>
      </c>
      <c r="HW78" s="187">
        <f t="shared" si="358"/>
        <v>0</v>
      </c>
      <c r="HX78" s="187">
        <f t="shared" si="359"/>
        <v>0</v>
      </c>
      <c r="HY78" s="187"/>
      <c r="IB78" s="188">
        <f t="shared" si="360"/>
        <v>0</v>
      </c>
      <c r="IC78" s="188">
        <f t="shared" si="361"/>
        <v>0</v>
      </c>
      <c r="ID78" s="188">
        <f t="shared" si="362"/>
        <v>0</v>
      </c>
      <c r="IE78" s="188">
        <f t="shared" si="363"/>
        <v>0</v>
      </c>
      <c r="IF78" s="188">
        <f t="shared" si="364"/>
        <v>0</v>
      </c>
      <c r="IG78" s="188">
        <f t="shared" si="365"/>
        <v>0</v>
      </c>
      <c r="IH78" s="188">
        <f t="shared" si="366"/>
        <v>0</v>
      </c>
      <c r="II78" s="188">
        <f t="shared" si="367"/>
        <v>0</v>
      </c>
      <c r="IJ78" s="188">
        <f t="shared" si="368"/>
        <v>0</v>
      </c>
      <c r="IK78" s="188">
        <f t="shared" si="369"/>
        <v>0</v>
      </c>
      <c r="IL78" s="188">
        <f t="shared" si="370"/>
        <v>0</v>
      </c>
      <c r="IM78" s="188">
        <f t="shared" si="371"/>
        <v>0</v>
      </c>
      <c r="IN78" s="188">
        <f t="shared" si="372"/>
        <v>0</v>
      </c>
      <c r="IO78" s="188">
        <f t="shared" si="373"/>
        <v>0</v>
      </c>
      <c r="IP78" s="188">
        <f t="shared" si="374"/>
        <v>0</v>
      </c>
      <c r="IQ78" s="188">
        <f t="shared" si="375"/>
        <v>0</v>
      </c>
      <c r="IR78" s="188">
        <f t="shared" si="376"/>
        <v>0</v>
      </c>
      <c r="IS78" s="188">
        <f t="shared" si="377"/>
        <v>0</v>
      </c>
      <c r="IT78" s="188">
        <f t="shared" si="378"/>
        <v>0</v>
      </c>
      <c r="IU78" s="188">
        <f t="shared" si="379"/>
        <v>85</v>
      </c>
      <c r="IV78" s="188">
        <f t="shared" si="380"/>
        <v>85</v>
      </c>
      <c r="IW78" s="188">
        <f t="shared" si="381"/>
        <v>85</v>
      </c>
      <c r="IX78" s="188">
        <f t="shared" si="382"/>
        <v>85</v>
      </c>
      <c r="IY78" s="188">
        <f t="shared" si="383"/>
        <v>85</v>
      </c>
      <c r="IZ78" s="188">
        <f t="shared" si="384"/>
        <v>85</v>
      </c>
      <c r="JA78" s="188">
        <f t="shared" si="385"/>
        <v>85</v>
      </c>
      <c r="JB78" s="188">
        <f t="shared" si="386"/>
        <v>85</v>
      </c>
      <c r="JC78" s="188">
        <f t="shared" si="387"/>
        <v>85</v>
      </c>
      <c r="JD78" s="188">
        <f t="shared" si="388"/>
        <v>85</v>
      </c>
      <c r="JE78" s="188">
        <f t="shared" si="389"/>
        <v>85</v>
      </c>
      <c r="JF78" s="188">
        <f t="shared" si="390"/>
        <v>85</v>
      </c>
      <c r="JG78" s="188">
        <f t="shared" si="391"/>
        <v>85</v>
      </c>
      <c r="JH78" s="188">
        <f t="shared" si="392"/>
        <v>85</v>
      </c>
      <c r="JI78" s="188">
        <f t="shared" si="393"/>
        <v>85</v>
      </c>
      <c r="JJ78" s="188">
        <f t="shared" si="394"/>
        <v>85</v>
      </c>
      <c r="JK78" s="188">
        <f t="shared" si="395"/>
        <v>85</v>
      </c>
      <c r="JL78" s="188">
        <f t="shared" si="396"/>
        <v>85</v>
      </c>
      <c r="JM78" s="188">
        <f t="shared" si="397"/>
        <v>85</v>
      </c>
      <c r="JN78" s="188">
        <f t="shared" si="398"/>
        <v>85</v>
      </c>
      <c r="JO78" s="188">
        <f t="shared" si="399"/>
        <v>85</v>
      </c>
      <c r="JP78" s="188">
        <f t="shared" si="400"/>
        <v>85</v>
      </c>
      <c r="JQ78" s="188">
        <f t="shared" si="401"/>
        <v>85</v>
      </c>
      <c r="JR78" s="188">
        <f t="shared" si="402"/>
        <v>85</v>
      </c>
      <c r="JS78" s="188">
        <f t="shared" si="403"/>
        <v>85</v>
      </c>
      <c r="JT78" s="188">
        <f t="shared" si="404"/>
        <v>85</v>
      </c>
      <c r="JU78" s="188">
        <f t="shared" si="405"/>
        <v>85</v>
      </c>
      <c r="JV78" s="188">
        <f t="shared" si="406"/>
        <v>85</v>
      </c>
      <c r="JW78" s="188">
        <f t="shared" si="407"/>
        <v>85</v>
      </c>
      <c r="JX78" s="188">
        <f t="shared" si="408"/>
        <v>0</v>
      </c>
      <c r="JY78" s="188">
        <f t="shared" si="409"/>
        <v>0</v>
      </c>
      <c r="JZ78" s="188">
        <f t="shared" si="410"/>
        <v>0</v>
      </c>
      <c r="KA78" s="188">
        <f t="shared" si="411"/>
        <v>0</v>
      </c>
      <c r="KB78" s="188">
        <f t="shared" si="412"/>
        <v>0</v>
      </c>
      <c r="KC78" s="188">
        <f t="shared" si="413"/>
        <v>0</v>
      </c>
      <c r="KD78" s="188">
        <f t="shared" si="414"/>
        <v>0</v>
      </c>
      <c r="KE78" s="188">
        <f t="shared" si="415"/>
        <v>0</v>
      </c>
      <c r="KF78" s="188">
        <f t="shared" si="416"/>
        <v>0</v>
      </c>
      <c r="KG78" s="188">
        <f t="shared" si="417"/>
        <v>0</v>
      </c>
      <c r="KH78" s="188">
        <f t="shared" si="418"/>
        <v>0</v>
      </c>
      <c r="KI78" s="188">
        <f t="shared" si="419"/>
        <v>0</v>
      </c>
      <c r="KJ78" s="188">
        <f t="shared" si="420"/>
        <v>0</v>
      </c>
      <c r="KK78" s="188">
        <f t="shared" si="421"/>
        <v>0</v>
      </c>
      <c r="KL78" s="188">
        <f t="shared" si="422"/>
        <v>0</v>
      </c>
      <c r="KM78" s="188">
        <f t="shared" si="423"/>
        <v>0</v>
      </c>
      <c r="KN78" s="188">
        <f t="shared" si="424"/>
        <v>0</v>
      </c>
      <c r="KO78" s="188">
        <f t="shared" si="425"/>
        <v>0</v>
      </c>
      <c r="KP78" s="188">
        <f t="shared" si="426"/>
        <v>0</v>
      </c>
      <c r="KQ78" s="188">
        <f t="shared" si="427"/>
        <v>0</v>
      </c>
      <c r="KR78" s="188">
        <f t="shared" si="428"/>
        <v>0</v>
      </c>
      <c r="KS78" s="188">
        <f t="shared" si="429"/>
        <v>0</v>
      </c>
      <c r="KT78" s="188">
        <f t="shared" si="430"/>
        <v>0</v>
      </c>
      <c r="KU78" s="188">
        <f t="shared" si="431"/>
        <v>0</v>
      </c>
    </row>
    <row r="79" spans="1:307" s="95" customFormat="1" ht="15.6" x14ac:dyDescent="0.3">
      <c r="A79" s="157" t="s">
        <v>87</v>
      </c>
      <c r="B79" s="112"/>
      <c r="C79" s="112" t="s">
        <v>816</v>
      </c>
      <c r="D79" s="113"/>
      <c r="E79" s="113" t="s">
        <v>118</v>
      </c>
      <c r="F79" s="113">
        <v>1</v>
      </c>
      <c r="G79" s="114">
        <v>75000</v>
      </c>
      <c r="H79" s="115"/>
      <c r="I79" s="116">
        <v>0.107</v>
      </c>
      <c r="J79" s="114">
        <v>85</v>
      </c>
      <c r="K79" s="411">
        <v>45139</v>
      </c>
      <c r="L79" s="118">
        <v>46022</v>
      </c>
      <c r="M79" s="119"/>
      <c r="N79" s="186">
        <f t="shared" si="1096"/>
        <v>0</v>
      </c>
      <c r="O79" s="186">
        <f t="shared" si="1096"/>
        <v>0</v>
      </c>
      <c r="P79" s="186">
        <f t="shared" si="1096"/>
        <v>0</v>
      </c>
      <c r="Q79" s="186">
        <f t="shared" si="1096"/>
        <v>0</v>
      </c>
      <c r="R79" s="186">
        <f t="shared" si="1096"/>
        <v>0</v>
      </c>
      <c r="S79" s="186">
        <f t="shared" si="1096"/>
        <v>0</v>
      </c>
      <c r="T79" s="186">
        <f t="shared" si="1096"/>
        <v>0</v>
      </c>
      <c r="U79" s="186">
        <f t="shared" si="1096"/>
        <v>0</v>
      </c>
      <c r="V79" s="186">
        <f t="shared" si="1096"/>
        <v>0</v>
      </c>
      <c r="W79" s="186">
        <f t="shared" si="1096"/>
        <v>0</v>
      </c>
      <c r="X79" s="186">
        <f t="shared" si="1096"/>
        <v>0</v>
      </c>
      <c r="Y79" s="186">
        <f t="shared" si="1096"/>
        <v>0</v>
      </c>
      <c r="Z79" s="186">
        <f t="shared" si="1096"/>
        <v>0</v>
      </c>
      <c r="AA79" s="186">
        <f t="shared" si="1096"/>
        <v>0</v>
      </c>
      <c r="AB79" s="186">
        <f t="shared" si="1096"/>
        <v>0</v>
      </c>
      <c r="AC79" s="186">
        <f t="shared" si="1096"/>
        <v>0</v>
      </c>
      <c r="AD79" s="186">
        <f t="shared" si="1097"/>
        <v>0</v>
      </c>
      <c r="AE79" s="186">
        <f t="shared" si="1097"/>
        <v>0</v>
      </c>
      <c r="AF79" s="186">
        <f t="shared" si="1097"/>
        <v>0</v>
      </c>
      <c r="AG79" s="186">
        <f t="shared" si="1097"/>
        <v>7051.4383561643835</v>
      </c>
      <c r="AH79" s="186">
        <f t="shared" si="1097"/>
        <v>6823.9726027397255</v>
      </c>
      <c r="AI79" s="186">
        <f t="shared" si="1097"/>
        <v>7051.4383561643835</v>
      </c>
      <c r="AJ79" s="186">
        <f t="shared" si="1097"/>
        <v>6823.9726027397255</v>
      </c>
      <c r="AK79" s="186">
        <f t="shared" si="1097"/>
        <v>7051.4383561643835</v>
      </c>
      <c r="AL79" s="186">
        <f t="shared" si="1097"/>
        <v>7051.4383561643835</v>
      </c>
      <c r="AM79" s="186">
        <f t="shared" si="1097"/>
        <v>6596.5068493150693</v>
      </c>
      <c r="AN79" s="186">
        <f t="shared" si="1097"/>
        <v>7051.4383561643835</v>
      </c>
      <c r="AO79" s="186">
        <f t="shared" si="1097"/>
        <v>6823.9726027397255</v>
      </c>
      <c r="AP79" s="186">
        <f t="shared" si="1097"/>
        <v>7051.4383561643835</v>
      </c>
      <c r="AQ79" s="186">
        <f t="shared" si="1097"/>
        <v>6823.9726027397255</v>
      </c>
      <c r="AR79" s="186">
        <f t="shared" si="1097"/>
        <v>7051.4383561643835</v>
      </c>
      <c r="AS79" s="186">
        <f t="shared" si="2773"/>
        <v>7051.4383561643835</v>
      </c>
      <c r="AT79" s="186">
        <f t="shared" si="2773"/>
        <v>6823.9726027397255</v>
      </c>
      <c r="AU79" s="186">
        <f t="shared" si="2773"/>
        <v>7051.4383561643835</v>
      </c>
      <c r="AV79" s="186">
        <f t="shared" si="2773"/>
        <v>6823.9726027397255</v>
      </c>
      <c r="AW79" s="186">
        <f t="shared" si="2773"/>
        <v>7051.4383561643835</v>
      </c>
      <c r="AX79" s="186">
        <f t="shared" si="2773"/>
        <v>7051.4383561643835</v>
      </c>
      <c r="AY79" s="186">
        <f t="shared" si="2773"/>
        <v>6369.0410958904113</v>
      </c>
      <c r="AZ79" s="186">
        <f t="shared" si="2773"/>
        <v>7051.4383561643835</v>
      </c>
      <c r="BA79" s="186">
        <f t="shared" si="2773"/>
        <v>6823.9726027397255</v>
      </c>
      <c r="BB79" s="186">
        <f t="shared" si="2773"/>
        <v>7051.4383561643835</v>
      </c>
      <c r="BC79" s="186">
        <f t="shared" si="2773"/>
        <v>6823.9726027397255</v>
      </c>
      <c r="BD79" s="186">
        <f t="shared" si="2773"/>
        <v>7051.4383561643835</v>
      </c>
      <c r="BE79" s="186">
        <f t="shared" si="2773"/>
        <v>7051.4383561643835</v>
      </c>
      <c r="BF79" s="186">
        <f t="shared" si="2773"/>
        <v>6823.9726027397255</v>
      </c>
      <c r="BG79" s="186">
        <f t="shared" si="2773"/>
        <v>7051.4383561643835</v>
      </c>
      <c r="BH79" s="186">
        <f t="shared" si="2773"/>
        <v>6823.9726027397255</v>
      </c>
      <c r="BI79" s="186">
        <f t="shared" si="2774"/>
        <v>7051.4383561643835</v>
      </c>
      <c r="BJ79" s="186">
        <f t="shared" si="2774"/>
        <v>0</v>
      </c>
      <c r="BK79" s="186">
        <f t="shared" si="2774"/>
        <v>0</v>
      </c>
      <c r="BL79" s="186">
        <f t="shared" si="2774"/>
        <v>0</v>
      </c>
      <c r="BM79" s="186">
        <f t="shared" si="2774"/>
        <v>0</v>
      </c>
      <c r="BN79" s="186">
        <f t="shared" si="2774"/>
        <v>0</v>
      </c>
      <c r="BO79" s="186">
        <f t="shared" si="2774"/>
        <v>0</v>
      </c>
      <c r="BP79" s="186">
        <f t="shared" si="2775"/>
        <v>0</v>
      </c>
      <c r="BQ79" s="186">
        <f t="shared" si="2775"/>
        <v>0</v>
      </c>
      <c r="BR79" s="186">
        <f t="shared" si="2775"/>
        <v>0</v>
      </c>
      <c r="BS79" s="186">
        <f t="shared" si="2775"/>
        <v>0</v>
      </c>
      <c r="BT79" s="186">
        <f t="shared" si="2775"/>
        <v>0</v>
      </c>
      <c r="BU79" s="186">
        <f t="shared" si="2775"/>
        <v>0</v>
      </c>
      <c r="BV79" s="186">
        <f t="shared" si="1095"/>
        <v>0</v>
      </c>
      <c r="BW79" s="186">
        <f t="shared" si="1095"/>
        <v>0</v>
      </c>
      <c r="BX79" s="186">
        <f t="shared" si="1095"/>
        <v>0</v>
      </c>
      <c r="BY79" s="186">
        <f t="shared" si="1095"/>
        <v>0</v>
      </c>
      <c r="BZ79" s="186">
        <f t="shared" si="1095"/>
        <v>0</v>
      </c>
      <c r="CA79" s="186">
        <f t="shared" si="1095"/>
        <v>0</v>
      </c>
      <c r="CB79" s="186">
        <f t="shared" si="1095"/>
        <v>0</v>
      </c>
      <c r="CC79" s="186">
        <f t="shared" si="1095"/>
        <v>0</v>
      </c>
      <c r="CD79" s="186">
        <f t="shared" si="1095"/>
        <v>0</v>
      </c>
      <c r="CE79" s="186">
        <f t="shared" si="1095"/>
        <v>0</v>
      </c>
      <c r="CF79" s="186">
        <f t="shared" si="1095"/>
        <v>0</v>
      </c>
      <c r="CG79" s="186">
        <f t="shared" si="1095"/>
        <v>0</v>
      </c>
      <c r="CH79" s="186"/>
      <c r="CJ79" s="186">
        <f t="shared" si="216"/>
        <v>0</v>
      </c>
      <c r="CK79" s="186">
        <f t="shared" si="217"/>
        <v>0</v>
      </c>
      <c r="CL79" s="186">
        <f t="shared" si="218"/>
        <v>0</v>
      </c>
      <c r="CM79" s="186">
        <f t="shared" si="219"/>
        <v>0</v>
      </c>
      <c r="CN79" s="186">
        <f t="shared" si="220"/>
        <v>0</v>
      </c>
      <c r="CO79" s="186">
        <f t="shared" si="221"/>
        <v>0</v>
      </c>
      <c r="CP79" s="186">
        <f t="shared" si="222"/>
        <v>0</v>
      </c>
      <c r="CQ79" s="186">
        <f t="shared" si="223"/>
        <v>0</v>
      </c>
      <c r="CR79" s="186">
        <f t="shared" si="224"/>
        <v>0</v>
      </c>
      <c r="CS79" s="186">
        <f t="shared" si="225"/>
        <v>0</v>
      </c>
      <c r="CT79" s="186">
        <f t="shared" si="226"/>
        <v>0</v>
      </c>
      <c r="CU79" s="186">
        <f t="shared" si="227"/>
        <v>0</v>
      </c>
      <c r="CV79" s="186">
        <f t="shared" si="228"/>
        <v>0</v>
      </c>
      <c r="CW79" s="186">
        <f t="shared" si="229"/>
        <v>0</v>
      </c>
      <c r="CX79" s="186">
        <f t="shared" si="230"/>
        <v>0</v>
      </c>
      <c r="CY79" s="186">
        <f t="shared" si="231"/>
        <v>0</v>
      </c>
      <c r="CZ79" s="186">
        <f t="shared" si="232"/>
        <v>0</v>
      </c>
      <c r="DA79" s="186">
        <f t="shared" si="233"/>
        <v>0</v>
      </c>
      <c r="DB79" s="186">
        <f t="shared" si="234"/>
        <v>0</v>
      </c>
      <c r="DC79" s="186">
        <f t="shared" si="235"/>
        <v>1</v>
      </c>
      <c r="DD79" s="186">
        <f t="shared" si="236"/>
        <v>1</v>
      </c>
      <c r="DE79" s="186">
        <f t="shared" si="237"/>
        <v>1</v>
      </c>
      <c r="DF79" s="186">
        <f t="shared" si="238"/>
        <v>1</v>
      </c>
      <c r="DG79" s="186">
        <f t="shared" si="239"/>
        <v>1</v>
      </c>
      <c r="DH79" s="186">
        <f t="shared" si="240"/>
        <v>1</v>
      </c>
      <c r="DI79" s="186">
        <f t="shared" si="241"/>
        <v>1</v>
      </c>
      <c r="DJ79" s="186">
        <f t="shared" si="242"/>
        <v>1</v>
      </c>
      <c r="DK79" s="186">
        <f t="shared" si="243"/>
        <v>1</v>
      </c>
      <c r="DL79" s="186">
        <f t="shared" si="244"/>
        <v>1</v>
      </c>
      <c r="DM79" s="186">
        <f t="shared" si="245"/>
        <v>1</v>
      </c>
      <c r="DN79" s="186">
        <f t="shared" si="246"/>
        <v>1</v>
      </c>
      <c r="DO79" s="186">
        <f t="shared" si="247"/>
        <v>1</v>
      </c>
      <c r="DP79" s="186">
        <f t="shared" si="248"/>
        <v>1</v>
      </c>
      <c r="DQ79" s="186">
        <f t="shared" si="249"/>
        <v>1</v>
      </c>
      <c r="DR79" s="186">
        <f t="shared" si="250"/>
        <v>1</v>
      </c>
      <c r="DS79" s="186">
        <f t="shared" si="251"/>
        <v>1</v>
      </c>
      <c r="DT79" s="186">
        <f t="shared" si="252"/>
        <v>1</v>
      </c>
      <c r="DU79" s="186">
        <f t="shared" si="253"/>
        <v>1</v>
      </c>
      <c r="DV79" s="186">
        <f t="shared" si="254"/>
        <v>1</v>
      </c>
      <c r="DW79" s="186">
        <f t="shared" si="255"/>
        <v>1</v>
      </c>
      <c r="DX79" s="186">
        <f t="shared" si="256"/>
        <v>1</v>
      </c>
      <c r="DY79" s="186">
        <f t="shared" si="257"/>
        <v>1</v>
      </c>
      <c r="DZ79" s="186">
        <f t="shared" si="258"/>
        <v>1</v>
      </c>
      <c r="EA79" s="186">
        <f t="shared" si="259"/>
        <v>1</v>
      </c>
      <c r="EB79" s="186">
        <f t="shared" si="260"/>
        <v>1</v>
      </c>
      <c r="EC79" s="186">
        <f t="shared" si="261"/>
        <v>1</v>
      </c>
      <c r="ED79" s="186">
        <f t="shared" si="262"/>
        <v>1</v>
      </c>
      <c r="EE79" s="186">
        <f t="shared" si="263"/>
        <v>1</v>
      </c>
      <c r="EF79" s="186">
        <f t="shared" si="264"/>
        <v>0</v>
      </c>
      <c r="EG79" s="186">
        <f t="shared" si="265"/>
        <v>0</v>
      </c>
      <c r="EH79" s="186">
        <f t="shared" si="266"/>
        <v>0</v>
      </c>
      <c r="EI79" s="186">
        <f t="shared" si="267"/>
        <v>0</v>
      </c>
      <c r="EJ79" s="186">
        <f t="shared" si="268"/>
        <v>0</v>
      </c>
      <c r="EK79" s="186">
        <f t="shared" si="269"/>
        <v>0</v>
      </c>
      <c r="EL79" s="186">
        <f t="shared" si="270"/>
        <v>0</v>
      </c>
      <c r="EM79" s="186">
        <f t="shared" si="271"/>
        <v>0</v>
      </c>
      <c r="EN79" s="186">
        <f t="shared" si="272"/>
        <v>0</v>
      </c>
      <c r="EO79" s="186">
        <f t="shared" si="273"/>
        <v>0</v>
      </c>
      <c r="EP79" s="186">
        <f t="shared" si="274"/>
        <v>0</v>
      </c>
      <c r="EQ79" s="186">
        <f t="shared" si="275"/>
        <v>0</v>
      </c>
      <c r="ER79" s="186">
        <f t="shared" si="276"/>
        <v>0</v>
      </c>
      <c r="ES79" s="186">
        <f t="shared" si="277"/>
        <v>0</v>
      </c>
      <c r="ET79" s="186">
        <f t="shared" si="278"/>
        <v>0</v>
      </c>
      <c r="EU79" s="186">
        <f t="shared" si="279"/>
        <v>0</v>
      </c>
      <c r="EV79" s="186">
        <f t="shared" si="280"/>
        <v>0</v>
      </c>
      <c r="EW79" s="186">
        <f t="shared" si="281"/>
        <v>0</v>
      </c>
      <c r="EX79" s="186">
        <f t="shared" si="282"/>
        <v>0</v>
      </c>
      <c r="EY79" s="186">
        <f t="shared" si="283"/>
        <v>0</v>
      </c>
      <c r="EZ79" s="186">
        <f t="shared" si="284"/>
        <v>0</v>
      </c>
      <c r="FA79" s="186">
        <f t="shared" si="285"/>
        <v>0</v>
      </c>
      <c r="FB79" s="186">
        <f t="shared" si="286"/>
        <v>0</v>
      </c>
      <c r="FC79" s="186">
        <f t="shared" si="287"/>
        <v>0</v>
      </c>
      <c r="FE79" s="187">
        <f t="shared" si="288"/>
        <v>0</v>
      </c>
      <c r="FF79" s="187">
        <f t="shared" si="289"/>
        <v>0</v>
      </c>
      <c r="FG79" s="187">
        <f t="shared" si="290"/>
        <v>0</v>
      </c>
      <c r="FH79" s="187">
        <f t="shared" si="291"/>
        <v>0</v>
      </c>
      <c r="FI79" s="187">
        <f t="shared" si="292"/>
        <v>0</v>
      </c>
      <c r="FJ79" s="187">
        <f t="shared" si="293"/>
        <v>0</v>
      </c>
      <c r="FK79" s="187">
        <f t="shared" si="294"/>
        <v>0</v>
      </c>
      <c r="FL79" s="187">
        <f t="shared" si="295"/>
        <v>0</v>
      </c>
      <c r="FM79" s="187">
        <f t="shared" si="296"/>
        <v>0</v>
      </c>
      <c r="FN79" s="187">
        <f t="shared" si="297"/>
        <v>0</v>
      </c>
      <c r="FO79" s="187">
        <f t="shared" si="298"/>
        <v>0</v>
      </c>
      <c r="FP79" s="187">
        <f t="shared" si="299"/>
        <v>0</v>
      </c>
      <c r="FQ79" s="187">
        <f t="shared" si="300"/>
        <v>0</v>
      </c>
      <c r="FR79" s="187">
        <f t="shared" si="301"/>
        <v>0</v>
      </c>
      <c r="FS79" s="187">
        <f t="shared" si="302"/>
        <v>0</v>
      </c>
      <c r="FT79" s="187">
        <f t="shared" si="303"/>
        <v>0</v>
      </c>
      <c r="FU79" s="187">
        <f t="shared" si="304"/>
        <v>0</v>
      </c>
      <c r="FV79" s="187">
        <f t="shared" si="305"/>
        <v>0</v>
      </c>
      <c r="FW79" s="187">
        <f t="shared" si="306"/>
        <v>0</v>
      </c>
      <c r="FX79" s="187">
        <f t="shared" si="307"/>
        <v>1.0000000000000002</v>
      </c>
      <c r="FY79" s="187">
        <f t="shared" si="308"/>
        <v>1</v>
      </c>
      <c r="FZ79" s="187">
        <f t="shared" si="309"/>
        <v>1.0000000000000002</v>
      </c>
      <c r="GA79" s="187">
        <f t="shared" si="310"/>
        <v>1</v>
      </c>
      <c r="GB79" s="187">
        <f t="shared" si="311"/>
        <v>1.0000000000000002</v>
      </c>
      <c r="GC79" s="187">
        <f t="shared" si="312"/>
        <v>1.0000000000000002</v>
      </c>
      <c r="GD79" s="187">
        <f t="shared" si="313"/>
        <v>1.0000000000000002</v>
      </c>
      <c r="GE79" s="187">
        <f t="shared" si="314"/>
        <v>1.0000000000000002</v>
      </c>
      <c r="GF79" s="187">
        <f t="shared" si="315"/>
        <v>1</v>
      </c>
      <c r="GG79" s="187">
        <f t="shared" si="316"/>
        <v>1.0000000000000002</v>
      </c>
      <c r="GH79" s="187">
        <f t="shared" si="317"/>
        <v>1</v>
      </c>
      <c r="GI79" s="187">
        <f t="shared" si="318"/>
        <v>1.0000000000000002</v>
      </c>
      <c r="GJ79" s="187">
        <f t="shared" si="319"/>
        <v>1.0000000000000002</v>
      </c>
      <c r="GK79" s="187">
        <f t="shared" si="320"/>
        <v>1</v>
      </c>
      <c r="GL79" s="187">
        <f t="shared" si="321"/>
        <v>1.0000000000000002</v>
      </c>
      <c r="GM79" s="187">
        <f t="shared" si="322"/>
        <v>1</v>
      </c>
      <c r="GN79" s="187">
        <f t="shared" si="323"/>
        <v>1.0000000000000002</v>
      </c>
      <c r="GO79" s="187">
        <f t="shared" si="324"/>
        <v>1.0000000000000002</v>
      </c>
      <c r="GP79" s="187">
        <f t="shared" si="325"/>
        <v>1.0000000000000002</v>
      </c>
      <c r="GQ79" s="187">
        <f t="shared" si="326"/>
        <v>1.0000000000000002</v>
      </c>
      <c r="GR79" s="187">
        <f t="shared" si="327"/>
        <v>1</v>
      </c>
      <c r="GS79" s="187">
        <f t="shared" si="328"/>
        <v>1.0000000000000002</v>
      </c>
      <c r="GT79" s="187">
        <f t="shared" si="329"/>
        <v>1</v>
      </c>
      <c r="GU79" s="187">
        <f t="shared" si="330"/>
        <v>1.0000000000000002</v>
      </c>
      <c r="GV79" s="187">
        <f t="shared" si="331"/>
        <v>1.0000000000000002</v>
      </c>
      <c r="GW79" s="187">
        <f t="shared" si="332"/>
        <v>1</v>
      </c>
      <c r="GX79" s="187">
        <f t="shared" si="333"/>
        <v>1.0000000000000002</v>
      </c>
      <c r="GY79" s="187">
        <f t="shared" si="334"/>
        <v>1</v>
      </c>
      <c r="GZ79" s="187">
        <f t="shared" si="335"/>
        <v>1.0000000000000002</v>
      </c>
      <c r="HA79" s="187">
        <f t="shared" si="336"/>
        <v>0</v>
      </c>
      <c r="HB79" s="187">
        <f t="shared" si="337"/>
        <v>0</v>
      </c>
      <c r="HC79" s="187">
        <f t="shared" si="338"/>
        <v>0</v>
      </c>
      <c r="HD79" s="187">
        <f t="shared" si="339"/>
        <v>0</v>
      </c>
      <c r="HE79" s="187">
        <f t="shared" si="340"/>
        <v>0</v>
      </c>
      <c r="HF79" s="187">
        <f t="shared" si="341"/>
        <v>0</v>
      </c>
      <c r="HG79" s="187">
        <f t="shared" si="342"/>
        <v>0</v>
      </c>
      <c r="HH79" s="187">
        <f t="shared" si="343"/>
        <v>0</v>
      </c>
      <c r="HI79" s="187">
        <f t="shared" si="344"/>
        <v>0</v>
      </c>
      <c r="HJ79" s="187">
        <f t="shared" si="345"/>
        <v>0</v>
      </c>
      <c r="HK79" s="187">
        <f t="shared" si="346"/>
        <v>0</v>
      </c>
      <c r="HL79" s="187">
        <f t="shared" si="347"/>
        <v>0</v>
      </c>
      <c r="HM79" s="187">
        <f t="shared" si="348"/>
        <v>0</v>
      </c>
      <c r="HN79" s="187">
        <f t="shared" si="349"/>
        <v>0</v>
      </c>
      <c r="HO79" s="187">
        <f t="shared" si="350"/>
        <v>0</v>
      </c>
      <c r="HP79" s="187">
        <f t="shared" si="351"/>
        <v>0</v>
      </c>
      <c r="HQ79" s="187">
        <f t="shared" si="352"/>
        <v>0</v>
      </c>
      <c r="HR79" s="187">
        <f t="shared" si="353"/>
        <v>0</v>
      </c>
      <c r="HS79" s="187">
        <f t="shared" si="354"/>
        <v>0</v>
      </c>
      <c r="HT79" s="187">
        <f t="shared" si="355"/>
        <v>0</v>
      </c>
      <c r="HU79" s="187">
        <f t="shared" si="356"/>
        <v>0</v>
      </c>
      <c r="HV79" s="187">
        <f t="shared" si="357"/>
        <v>0</v>
      </c>
      <c r="HW79" s="187">
        <f t="shared" si="358"/>
        <v>0</v>
      </c>
      <c r="HX79" s="187">
        <f t="shared" si="359"/>
        <v>0</v>
      </c>
      <c r="HY79" s="187"/>
      <c r="IB79" s="188">
        <f t="shared" si="360"/>
        <v>0</v>
      </c>
      <c r="IC79" s="188">
        <f t="shared" si="361"/>
        <v>0</v>
      </c>
      <c r="ID79" s="188">
        <f t="shared" si="362"/>
        <v>0</v>
      </c>
      <c r="IE79" s="188">
        <f t="shared" si="363"/>
        <v>0</v>
      </c>
      <c r="IF79" s="188">
        <f t="shared" si="364"/>
        <v>0</v>
      </c>
      <c r="IG79" s="188">
        <f t="shared" si="365"/>
        <v>0</v>
      </c>
      <c r="IH79" s="188">
        <f t="shared" si="366"/>
        <v>0</v>
      </c>
      <c r="II79" s="188">
        <f t="shared" si="367"/>
        <v>0</v>
      </c>
      <c r="IJ79" s="188">
        <f t="shared" si="368"/>
        <v>0</v>
      </c>
      <c r="IK79" s="188">
        <f t="shared" si="369"/>
        <v>0</v>
      </c>
      <c r="IL79" s="188">
        <f t="shared" si="370"/>
        <v>0</v>
      </c>
      <c r="IM79" s="188">
        <f t="shared" si="371"/>
        <v>0</v>
      </c>
      <c r="IN79" s="188">
        <f t="shared" si="372"/>
        <v>0</v>
      </c>
      <c r="IO79" s="188">
        <f t="shared" si="373"/>
        <v>0</v>
      </c>
      <c r="IP79" s="188">
        <f t="shared" si="374"/>
        <v>0</v>
      </c>
      <c r="IQ79" s="188">
        <f t="shared" si="375"/>
        <v>0</v>
      </c>
      <c r="IR79" s="188">
        <f t="shared" si="376"/>
        <v>0</v>
      </c>
      <c r="IS79" s="188">
        <f t="shared" si="377"/>
        <v>0</v>
      </c>
      <c r="IT79" s="188">
        <f t="shared" si="378"/>
        <v>0</v>
      </c>
      <c r="IU79" s="188">
        <f t="shared" si="379"/>
        <v>85</v>
      </c>
      <c r="IV79" s="188">
        <f t="shared" si="380"/>
        <v>85</v>
      </c>
      <c r="IW79" s="188">
        <f t="shared" si="381"/>
        <v>85</v>
      </c>
      <c r="IX79" s="188">
        <f t="shared" si="382"/>
        <v>85</v>
      </c>
      <c r="IY79" s="188">
        <f t="shared" si="383"/>
        <v>85</v>
      </c>
      <c r="IZ79" s="188">
        <f t="shared" si="384"/>
        <v>85</v>
      </c>
      <c r="JA79" s="188">
        <f t="shared" si="385"/>
        <v>85</v>
      </c>
      <c r="JB79" s="188">
        <f t="shared" si="386"/>
        <v>85</v>
      </c>
      <c r="JC79" s="188">
        <f t="shared" si="387"/>
        <v>85</v>
      </c>
      <c r="JD79" s="188">
        <f t="shared" si="388"/>
        <v>85</v>
      </c>
      <c r="JE79" s="188">
        <f t="shared" si="389"/>
        <v>85</v>
      </c>
      <c r="JF79" s="188">
        <f t="shared" si="390"/>
        <v>85</v>
      </c>
      <c r="JG79" s="188">
        <f t="shared" si="391"/>
        <v>85</v>
      </c>
      <c r="JH79" s="188">
        <f t="shared" si="392"/>
        <v>85</v>
      </c>
      <c r="JI79" s="188">
        <f t="shared" si="393"/>
        <v>85</v>
      </c>
      <c r="JJ79" s="188">
        <f t="shared" si="394"/>
        <v>85</v>
      </c>
      <c r="JK79" s="188">
        <f t="shared" si="395"/>
        <v>85</v>
      </c>
      <c r="JL79" s="188">
        <f t="shared" si="396"/>
        <v>85</v>
      </c>
      <c r="JM79" s="188">
        <f t="shared" si="397"/>
        <v>85</v>
      </c>
      <c r="JN79" s="188">
        <f t="shared" si="398"/>
        <v>85</v>
      </c>
      <c r="JO79" s="188">
        <f t="shared" si="399"/>
        <v>85</v>
      </c>
      <c r="JP79" s="188">
        <f t="shared" si="400"/>
        <v>85</v>
      </c>
      <c r="JQ79" s="188">
        <f t="shared" si="401"/>
        <v>85</v>
      </c>
      <c r="JR79" s="188">
        <f t="shared" si="402"/>
        <v>85</v>
      </c>
      <c r="JS79" s="188">
        <f t="shared" si="403"/>
        <v>85</v>
      </c>
      <c r="JT79" s="188">
        <f t="shared" si="404"/>
        <v>85</v>
      </c>
      <c r="JU79" s="188">
        <f t="shared" si="405"/>
        <v>85</v>
      </c>
      <c r="JV79" s="188">
        <f t="shared" si="406"/>
        <v>85</v>
      </c>
      <c r="JW79" s="188">
        <f t="shared" si="407"/>
        <v>85</v>
      </c>
      <c r="JX79" s="188">
        <f t="shared" si="408"/>
        <v>0</v>
      </c>
      <c r="JY79" s="188">
        <f t="shared" si="409"/>
        <v>0</v>
      </c>
      <c r="JZ79" s="188">
        <f t="shared" si="410"/>
        <v>0</v>
      </c>
      <c r="KA79" s="188">
        <f t="shared" si="411"/>
        <v>0</v>
      </c>
      <c r="KB79" s="188">
        <f t="shared" si="412"/>
        <v>0</v>
      </c>
      <c r="KC79" s="188">
        <f t="shared" si="413"/>
        <v>0</v>
      </c>
      <c r="KD79" s="188">
        <f t="shared" si="414"/>
        <v>0</v>
      </c>
      <c r="KE79" s="188">
        <f t="shared" si="415"/>
        <v>0</v>
      </c>
      <c r="KF79" s="188">
        <f t="shared" si="416"/>
        <v>0</v>
      </c>
      <c r="KG79" s="188">
        <f t="shared" si="417"/>
        <v>0</v>
      </c>
      <c r="KH79" s="188">
        <f t="shared" si="418"/>
        <v>0</v>
      </c>
      <c r="KI79" s="188">
        <f t="shared" si="419"/>
        <v>0</v>
      </c>
      <c r="KJ79" s="188">
        <f t="shared" si="420"/>
        <v>0</v>
      </c>
      <c r="KK79" s="188">
        <f t="shared" si="421"/>
        <v>0</v>
      </c>
      <c r="KL79" s="188">
        <f t="shared" si="422"/>
        <v>0</v>
      </c>
      <c r="KM79" s="188">
        <f t="shared" si="423"/>
        <v>0</v>
      </c>
      <c r="KN79" s="188">
        <f t="shared" si="424"/>
        <v>0</v>
      </c>
      <c r="KO79" s="188">
        <f t="shared" si="425"/>
        <v>0</v>
      </c>
      <c r="KP79" s="188">
        <f t="shared" si="426"/>
        <v>0</v>
      </c>
      <c r="KQ79" s="188">
        <f t="shared" si="427"/>
        <v>0</v>
      </c>
      <c r="KR79" s="188">
        <f t="shared" si="428"/>
        <v>0</v>
      </c>
      <c r="KS79" s="188">
        <f t="shared" si="429"/>
        <v>0</v>
      </c>
      <c r="KT79" s="188">
        <f t="shared" si="430"/>
        <v>0</v>
      </c>
      <c r="KU79" s="188">
        <f t="shared" si="431"/>
        <v>0</v>
      </c>
    </row>
    <row r="80" spans="1:307" s="95" customFormat="1" ht="15.6" x14ac:dyDescent="0.3">
      <c r="A80" s="157" t="s">
        <v>87</v>
      </c>
      <c r="B80" s="112"/>
      <c r="C80" s="112" t="s">
        <v>815</v>
      </c>
      <c r="D80" s="113"/>
      <c r="E80" s="113" t="s">
        <v>118</v>
      </c>
      <c r="F80" s="113">
        <v>1</v>
      </c>
      <c r="G80" s="114">
        <v>75000</v>
      </c>
      <c r="H80" s="115"/>
      <c r="I80" s="116">
        <v>0.107</v>
      </c>
      <c r="J80" s="114">
        <v>85</v>
      </c>
      <c r="K80" s="411">
        <v>45139</v>
      </c>
      <c r="L80" s="118">
        <v>46022</v>
      </c>
      <c r="M80" s="119"/>
      <c r="N80" s="186">
        <f t="shared" si="1096"/>
        <v>0</v>
      </c>
      <c r="O80" s="186">
        <f t="shared" si="1096"/>
        <v>0</v>
      </c>
      <c r="P80" s="186">
        <f t="shared" si="1096"/>
        <v>0</v>
      </c>
      <c r="Q80" s="186">
        <f t="shared" si="1096"/>
        <v>0</v>
      </c>
      <c r="R80" s="186">
        <f t="shared" si="1096"/>
        <v>0</v>
      </c>
      <c r="S80" s="186">
        <f t="shared" si="1096"/>
        <v>0</v>
      </c>
      <c r="T80" s="186">
        <f t="shared" si="1096"/>
        <v>0</v>
      </c>
      <c r="U80" s="186">
        <f t="shared" si="1096"/>
        <v>0</v>
      </c>
      <c r="V80" s="186">
        <f t="shared" si="1096"/>
        <v>0</v>
      </c>
      <c r="W80" s="186">
        <f t="shared" si="1096"/>
        <v>0</v>
      </c>
      <c r="X80" s="186">
        <f t="shared" si="1096"/>
        <v>0</v>
      </c>
      <c r="Y80" s="186">
        <f t="shared" si="1096"/>
        <v>0</v>
      </c>
      <c r="Z80" s="186">
        <f t="shared" si="1096"/>
        <v>0</v>
      </c>
      <c r="AA80" s="186">
        <f t="shared" si="1096"/>
        <v>0</v>
      </c>
      <c r="AB80" s="186">
        <f t="shared" si="1096"/>
        <v>0</v>
      </c>
      <c r="AC80" s="186">
        <f t="shared" si="1096"/>
        <v>0</v>
      </c>
      <c r="AD80" s="186">
        <f t="shared" si="1097"/>
        <v>0</v>
      </c>
      <c r="AE80" s="186">
        <f t="shared" si="1097"/>
        <v>0</v>
      </c>
      <c r="AF80" s="186">
        <f t="shared" si="1097"/>
        <v>0</v>
      </c>
      <c r="AG80" s="186">
        <f t="shared" si="1097"/>
        <v>7051.4383561643835</v>
      </c>
      <c r="AH80" s="186">
        <f t="shared" si="1097"/>
        <v>6823.9726027397255</v>
      </c>
      <c r="AI80" s="186">
        <f t="shared" si="1097"/>
        <v>7051.4383561643835</v>
      </c>
      <c r="AJ80" s="186">
        <f t="shared" si="1097"/>
        <v>6823.9726027397255</v>
      </c>
      <c r="AK80" s="186">
        <f t="shared" si="1097"/>
        <v>7051.4383561643835</v>
      </c>
      <c r="AL80" s="186">
        <f t="shared" si="1097"/>
        <v>7051.4383561643835</v>
      </c>
      <c r="AM80" s="186">
        <f t="shared" si="1097"/>
        <v>6596.5068493150693</v>
      </c>
      <c r="AN80" s="186">
        <f t="shared" si="1097"/>
        <v>7051.4383561643835</v>
      </c>
      <c r="AO80" s="186">
        <f t="shared" si="1097"/>
        <v>6823.9726027397255</v>
      </c>
      <c r="AP80" s="186">
        <f t="shared" si="1097"/>
        <v>7051.4383561643835</v>
      </c>
      <c r="AQ80" s="186">
        <f t="shared" si="1097"/>
        <v>6823.9726027397255</v>
      </c>
      <c r="AR80" s="186">
        <f t="shared" si="1097"/>
        <v>7051.4383561643835</v>
      </c>
      <c r="AS80" s="186">
        <f t="shared" si="2773"/>
        <v>7051.4383561643835</v>
      </c>
      <c r="AT80" s="186">
        <f t="shared" si="2773"/>
        <v>6823.9726027397255</v>
      </c>
      <c r="AU80" s="186">
        <f t="shared" si="2773"/>
        <v>7051.4383561643835</v>
      </c>
      <c r="AV80" s="186">
        <f t="shared" si="2773"/>
        <v>6823.9726027397255</v>
      </c>
      <c r="AW80" s="186">
        <f t="shared" si="2773"/>
        <v>7051.4383561643835</v>
      </c>
      <c r="AX80" s="186">
        <f t="shared" si="2773"/>
        <v>7051.4383561643835</v>
      </c>
      <c r="AY80" s="186">
        <f t="shared" si="2773"/>
        <v>6369.0410958904113</v>
      </c>
      <c r="AZ80" s="186">
        <f t="shared" si="2773"/>
        <v>7051.4383561643835</v>
      </c>
      <c r="BA80" s="186">
        <f t="shared" si="2773"/>
        <v>6823.9726027397255</v>
      </c>
      <c r="BB80" s="186">
        <f t="shared" si="2773"/>
        <v>7051.4383561643835</v>
      </c>
      <c r="BC80" s="186">
        <f t="shared" si="2773"/>
        <v>6823.9726027397255</v>
      </c>
      <c r="BD80" s="186">
        <f t="shared" si="2773"/>
        <v>7051.4383561643835</v>
      </c>
      <c r="BE80" s="186">
        <f t="shared" si="2773"/>
        <v>7051.4383561643835</v>
      </c>
      <c r="BF80" s="186">
        <f t="shared" si="2773"/>
        <v>6823.9726027397255</v>
      </c>
      <c r="BG80" s="186">
        <f t="shared" si="2773"/>
        <v>7051.4383561643835</v>
      </c>
      <c r="BH80" s="186">
        <f t="shared" si="2773"/>
        <v>6823.9726027397255</v>
      </c>
      <c r="BI80" s="186">
        <f t="shared" si="2774"/>
        <v>7051.4383561643835</v>
      </c>
      <c r="BJ80" s="186">
        <f t="shared" si="2774"/>
        <v>0</v>
      </c>
      <c r="BK80" s="186">
        <f t="shared" si="2774"/>
        <v>0</v>
      </c>
      <c r="BL80" s="186">
        <f t="shared" si="2774"/>
        <v>0</v>
      </c>
      <c r="BM80" s="186">
        <f t="shared" si="2774"/>
        <v>0</v>
      </c>
      <c r="BN80" s="186">
        <f t="shared" si="2774"/>
        <v>0</v>
      </c>
      <c r="BO80" s="186">
        <f t="shared" si="2774"/>
        <v>0</v>
      </c>
      <c r="BP80" s="186">
        <f t="shared" si="2775"/>
        <v>0</v>
      </c>
      <c r="BQ80" s="186">
        <f t="shared" si="2775"/>
        <v>0</v>
      </c>
      <c r="BR80" s="186">
        <f t="shared" si="2775"/>
        <v>0</v>
      </c>
      <c r="BS80" s="186">
        <f t="shared" si="2775"/>
        <v>0</v>
      </c>
      <c r="BT80" s="186">
        <f t="shared" si="2775"/>
        <v>0</v>
      </c>
      <c r="BU80" s="186">
        <f t="shared" si="2775"/>
        <v>0</v>
      </c>
      <c r="BV80" s="186">
        <f t="shared" si="1095"/>
        <v>0</v>
      </c>
      <c r="BW80" s="186">
        <f t="shared" si="1095"/>
        <v>0</v>
      </c>
      <c r="BX80" s="186">
        <f t="shared" si="1095"/>
        <v>0</v>
      </c>
      <c r="BY80" s="186">
        <f t="shared" si="1095"/>
        <v>0</v>
      </c>
      <c r="BZ80" s="186">
        <f t="shared" si="1095"/>
        <v>0</v>
      </c>
      <c r="CA80" s="186">
        <f t="shared" si="1095"/>
        <v>0</v>
      </c>
      <c r="CB80" s="186">
        <f t="shared" si="1095"/>
        <v>0</v>
      </c>
      <c r="CC80" s="186">
        <f t="shared" si="1095"/>
        <v>0</v>
      </c>
      <c r="CD80" s="186">
        <f t="shared" si="1095"/>
        <v>0</v>
      </c>
      <c r="CE80" s="186">
        <f t="shared" si="1095"/>
        <v>0</v>
      </c>
      <c r="CF80" s="186">
        <f t="shared" si="1095"/>
        <v>0</v>
      </c>
      <c r="CG80" s="186">
        <f t="shared" si="1095"/>
        <v>0</v>
      </c>
      <c r="CH80" s="186"/>
      <c r="CJ80" s="186">
        <f t="shared" si="216"/>
        <v>0</v>
      </c>
      <c r="CK80" s="186">
        <f t="shared" si="217"/>
        <v>0</v>
      </c>
      <c r="CL80" s="186">
        <f t="shared" si="218"/>
        <v>0</v>
      </c>
      <c r="CM80" s="186">
        <f t="shared" si="219"/>
        <v>0</v>
      </c>
      <c r="CN80" s="186">
        <f t="shared" si="220"/>
        <v>0</v>
      </c>
      <c r="CO80" s="186">
        <f t="shared" si="221"/>
        <v>0</v>
      </c>
      <c r="CP80" s="186">
        <f t="shared" si="222"/>
        <v>0</v>
      </c>
      <c r="CQ80" s="186">
        <f t="shared" si="223"/>
        <v>0</v>
      </c>
      <c r="CR80" s="186">
        <f t="shared" si="224"/>
        <v>0</v>
      </c>
      <c r="CS80" s="186">
        <f t="shared" si="225"/>
        <v>0</v>
      </c>
      <c r="CT80" s="186">
        <f t="shared" si="226"/>
        <v>0</v>
      </c>
      <c r="CU80" s="186">
        <f t="shared" si="227"/>
        <v>0</v>
      </c>
      <c r="CV80" s="186">
        <f t="shared" si="228"/>
        <v>0</v>
      </c>
      <c r="CW80" s="186">
        <f t="shared" si="229"/>
        <v>0</v>
      </c>
      <c r="CX80" s="186">
        <f t="shared" si="230"/>
        <v>0</v>
      </c>
      <c r="CY80" s="186">
        <f t="shared" si="231"/>
        <v>0</v>
      </c>
      <c r="CZ80" s="186">
        <f t="shared" si="232"/>
        <v>0</v>
      </c>
      <c r="DA80" s="186">
        <f t="shared" si="233"/>
        <v>0</v>
      </c>
      <c r="DB80" s="186">
        <f t="shared" si="234"/>
        <v>0</v>
      </c>
      <c r="DC80" s="186">
        <f t="shared" si="235"/>
        <v>1</v>
      </c>
      <c r="DD80" s="186">
        <f t="shared" si="236"/>
        <v>1</v>
      </c>
      <c r="DE80" s="186">
        <f t="shared" si="237"/>
        <v>1</v>
      </c>
      <c r="DF80" s="186">
        <f t="shared" si="238"/>
        <v>1</v>
      </c>
      <c r="DG80" s="186">
        <f t="shared" si="239"/>
        <v>1</v>
      </c>
      <c r="DH80" s="186">
        <f t="shared" si="240"/>
        <v>1</v>
      </c>
      <c r="DI80" s="186">
        <f t="shared" si="241"/>
        <v>1</v>
      </c>
      <c r="DJ80" s="186">
        <f t="shared" si="242"/>
        <v>1</v>
      </c>
      <c r="DK80" s="186">
        <f t="shared" si="243"/>
        <v>1</v>
      </c>
      <c r="DL80" s="186">
        <f t="shared" si="244"/>
        <v>1</v>
      </c>
      <c r="DM80" s="186">
        <f t="shared" si="245"/>
        <v>1</v>
      </c>
      <c r="DN80" s="186">
        <f t="shared" si="246"/>
        <v>1</v>
      </c>
      <c r="DO80" s="186">
        <f t="shared" si="247"/>
        <v>1</v>
      </c>
      <c r="DP80" s="186">
        <f t="shared" si="248"/>
        <v>1</v>
      </c>
      <c r="DQ80" s="186">
        <f t="shared" si="249"/>
        <v>1</v>
      </c>
      <c r="DR80" s="186">
        <f t="shared" si="250"/>
        <v>1</v>
      </c>
      <c r="DS80" s="186">
        <f t="shared" si="251"/>
        <v>1</v>
      </c>
      <c r="DT80" s="186">
        <f t="shared" si="252"/>
        <v>1</v>
      </c>
      <c r="DU80" s="186">
        <f t="shared" si="253"/>
        <v>1</v>
      </c>
      <c r="DV80" s="186">
        <f t="shared" si="254"/>
        <v>1</v>
      </c>
      <c r="DW80" s="186">
        <f t="shared" si="255"/>
        <v>1</v>
      </c>
      <c r="DX80" s="186">
        <f t="shared" si="256"/>
        <v>1</v>
      </c>
      <c r="DY80" s="186">
        <f t="shared" si="257"/>
        <v>1</v>
      </c>
      <c r="DZ80" s="186">
        <f t="shared" si="258"/>
        <v>1</v>
      </c>
      <c r="EA80" s="186">
        <f t="shared" si="259"/>
        <v>1</v>
      </c>
      <c r="EB80" s="186">
        <f t="shared" si="260"/>
        <v>1</v>
      </c>
      <c r="EC80" s="186">
        <f t="shared" si="261"/>
        <v>1</v>
      </c>
      <c r="ED80" s="186">
        <f t="shared" si="262"/>
        <v>1</v>
      </c>
      <c r="EE80" s="186">
        <f t="shared" si="263"/>
        <v>1</v>
      </c>
      <c r="EF80" s="186">
        <f t="shared" si="264"/>
        <v>0</v>
      </c>
      <c r="EG80" s="186">
        <f t="shared" si="265"/>
        <v>0</v>
      </c>
      <c r="EH80" s="186">
        <f t="shared" si="266"/>
        <v>0</v>
      </c>
      <c r="EI80" s="186">
        <f t="shared" si="267"/>
        <v>0</v>
      </c>
      <c r="EJ80" s="186">
        <f t="shared" si="268"/>
        <v>0</v>
      </c>
      <c r="EK80" s="186">
        <f t="shared" si="269"/>
        <v>0</v>
      </c>
      <c r="EL80" s="186">
        <f t="shared" si="270"/>
        <v>0</v>
      </c>
      <c r="EM80" s="186">
        <f t="shared" si="271"/>
        <v>0</v>
      </c>
      <c r="EN80" s="186">
        <f t="shared" si="272"/>
        <v>0</v>
      </c>
      <c r="EO80" s="186">
        <f t="shared" si="273"/>
        <v>0</v>
      </c>
      <c r="EP80" s="186">
        <f t="shared" si="274"/>
        <v>0</v>
      </c>
      <c r="EQ80" s="186">
        <f t="shared" si="275"/>
        <v>0</v>
      </c>
      <c r="ER80" s="186">
        <f t="shared" si="276"/>
        <v>0</v>
      </c>
      <c r="ES80" s="186">
        <f t="shared" si="277"/>
        <v>0</v>
      </c>
      <c r="ET80" s="186">
        <f t="shared" si="278"/>
        <v>0</v>
      </c>
      <c r="EU80" s="186">
        <f t="shared" si="279"/>
        <v>0</v>
      </c>
      <c r="EV80" s="186">
        <f t="shared" si="280"/>
        <v>0</v>
      </c>
      <c r="EW80" s="186">
        <f t="shared" si="281"/>
        <v>0</v>
      </c>
      <c r="EX80" s="186">
        <f t="shared" si="282"/>
        <v>0</v>
      </c>
      <c r="EY80" s="186">
        <f t="shared" si="283"/>
        <v>0</v>
      </c>
      <c r="EZ80" s="186">
        <f t="shared" si="284"/>
        <v>0</v>
      </c>
      <c r="FA80" s="186">
        <f t="shared" si="285"/>
        <v>0</v>
      </c>
      <c r="FB80" s="186">
        <f t="shared" si="286"/>
        <v>0</v>
      </c>
      <c r="FC80" s="186">
        <f t="shared" si="287"/>
        <v>0</v>
      </c>
      <c r="FE80" s="187">
        <f t="shared" si="288"/>
        <v>0</v>
      </c>
      <c r="FF80" s="187">
        <f t="shared" si="289"/>
        <v>0</v>
      </c>
      <c r="FG80" s="187">
        <f t="shared" si="290"/>
        <v>0</v>
      </c>
      <c r="FH80" s="187">
        <f t="shared" si="291"/>
        <v>0</v>
      </c>
      <c r="FI80" s="187">
        <f t="shared" si="292"/>
        <v>0</v>
      </c>
      <c r="FJ80" s="187">
        <f t="shared" si="293"/>
        <v>0</v>
      </c>
      <c r="FK80" s="187">
        <f t="shared" si="294"/>
        <v>0</v>
      </c>
      <c r="FL80" s="187">
        <f t="shared" si="295"/>
        <v>0</v>
      </c>
      <c r="FM80" s="187">
        <f t="shared" si="296"/>
        <v>0</v>
      </c>
      <c r="FN80" s="187">
        <f t="shared" si="297"/>
        <v>0</v>
      </c>
      <c r="FO80" s="187">
        <f t="shared" si="298"/>
        <v>0</v>
      </c>
      <c r="FP80" s="187">
        <f t="shared" si="299"/>
        <v>0</v>
      </c>
      <c r="FQ80" s="187">
        <f t="shared" si="300"/>
        <v>0</v>
      </c>
      <c r="FR80" s="187">
        <f t="shared" si="301"/>
        <v>0</v>
      </c>
      <c r="FS80" s="187">
        <f t="shared" si="302"/>
        <v>0</v>
      </c>
      <c r="FT80" s="187">
        <f t="shared" si="303"/>
        <v>0</v>
      </c>
      <c r="FU80" s="187">
        <f t="shared" si="304"/>
        <v>0</v>
      </c>
      <c r="FV80" s="187">
        <f t="shared" si="305"/>
        <v>0</v>
      </c>
      <c r="FW80" s="187">
        <f t="shared" si="306"/>
        <v>0</v>
      </c>
      <c r="FX80" s="187">
        <f t="shared" si="307"/>
        <v>1.0000000000000002</v>
      </c>
      <c r="FY80" s="187">
        <f t="shared" si="308"/>
        <v>1</v>
      </c>
      <c r="FZ80" s="187">
        <f t="shared" si="309"/>
        <v>1.0000000000000002</v>
      </c>
      <c r="GA80" s="187">
        <f t="shared" si="310"/>
        <v>1</v>
      </c>
      <c r="GB80" s="187">
        <f t="shared" si="311"/>
        <v>1.0000000000000002</v>
      </c>
      <c r="GC80" s="187">
        <f t="shared" si="312"/>
        <v>1.0000000000000002</v>
      </c>
      <c r="GD80" s="187">
        <f t="shared" si="313"/>
        <v>1.0000000000000002</v>
      </c>
      <c r="GE80" s="187">
        <f t="shared" si="314"/>
        <v>1.0000000000000002</v>
      </c>
      <c r="GF80" s="187">
        <f t="shared" si="315"/>
        <v>1</v>
      </c>
      <c r="GG80" s="187">
        <f t="shared" si="316"/>
        <v>1.0000000000000002</v>
      </c>
      <c r="GH80" s="187">
        <f t="shared" si="317"/>
        <v>1</v>
      </c>
      <c r="GI80" s="187">
        <f t="shared" si="318"/>
        <v>1.0000000000000002</v>
      </c>
      <c r="GJ80" s="187">
        <f t="shared" si="319"/>
        <v>1.0000000000000002</v>
      </c>
      <c r="GK80" s="187">
        <f t="shared" si="320"/>
        <v>1</v>
      </c>
      <c r="GL80" s="187">
        <f t="shared" si="321"/>
        <v>1.0000000000000002</v>
      </c>
      <c r="GM80" s="187">
        <f t="shared" si="322"/>
        <v>1</v>
      </c>
      <c r="GN80" s="187">
        <f t="shared" si="323"/>
        <v>1.0000000000000002</v>
      </c>
      <c r="GO80" s="187">
        <f t="shared" si="324"/>
        <v>1.0000000000000002</v>
      </c>
      <c r="GP80" s="187">
        <f t="shared" si="325"/>
        <v>1.0000000000000002</v>
      </c>
      <c r="GQ80" s="187">
        <f t="shared" si="326"/>
        <v>1.0000000000000002</v>
      </c>
      <c r="GR80" s="187">
        <f t="shared" si="327"/>
        <v>1</v>
      </c>
      <c r="GS80" s="187">
        <f t="shared" si="328"/>
        <v>1.0000000000000002</v>
      </c>
      <c r="GT80" s="187">
        <f t="shared" si="329"/>
        <v>1</v>
      </c>
      <c r="GU80" s="187">
        <f t="shared" si="330"/>
        <v>1.0000000000000002</v>
      </c>
      <c r="GV80" s="187">
        <f t="shared" si="331"/>
        <v>1.0000000000000002</v>
      </c>
      <c r="GW80" s="187">
        <f t="shared" si="332"/>
        <v>1</v>
      </c>
      <c r="GX80" s="187">
        <f t="shared" si="333"/>
        <v>1.0000000000000002</v>
      </c>
      <c r="GY80" s="187">
        <f t="shared" si="334"/>
        <v>1</v>
      </c>
      <c r="GZ80" s="187">
        <f t="shared" si="335"/>
        <v>1.0000000000000002</v>
      </c>
      <c r="HA80" s="187">
        <f t="shared" si="336"/>
        <v>0</v>
      </c>
      <c r="HB80" s="187">
        <f t="shared" si="337"/>
        <v>0</v>
      </c>
      <c r="HC80" s="187">
        <f t="shared" si="338"/>
        <v>0</v>
      </c>
      <c r="HD80" s="187">
        <f t="shared" si="339"/>
        <v>0</v>
      </c>
      <c r="HE80" s="187">
        <f t="shared" si="340"/>
        <v>0</v>
      </c>
      <c r="HF80" s="187">
        <f t="shared" si="341"/>
        <v>0</v>
      </c>
      <c r="HG80" s="187">
        <f t="shared" si="342"/>
        <v>0</v>
      </c>
      <c r="HH80" s="187">
        <f t="shared" si="343"/>
        <v>0</v>
      </c>
      <c r="HI80" s="187">
        <f t="shared" si="344"/>
        <v>0</v>
      </c>
      <c r="HJ80" s="187">
        <f t="shared" si="345"/>
        <v>0</v>
      </c>
      <c r="HK80" s="187">
        <f t="shared" si="346"/>
        <v>0</v>
      </c>
      <c r="HL80" s="187">
        <f t="shared" si="347"/>
        <v>0</v>
      </c>
      <c r="HM80" s="187">
        <f t="shared" si="348"/>
        <v>0</v>
      </c>
      <c r="HN80" s="187">
        <f t="shared" si="349"/>
        <v>0</v>
      </c>
      <c r="HO80" s="187">
        <f t="shared" si="350"/>
        <v>0</v>
      </c>
      <c r="HP80" s="187">
        <f t="shared" si="351"/>
        <v>0</v>
      </c>
      <c r="HQ80" s="187">
        <f t="shared" si="352"/>
        <v>0</v>
      </c>
      <c r="HR80" s="187">
        <f t="shared" si="353"/>
        <v>0</v>
      </c>
      <c r="HS80" s="187">
        <f t="shared" si="354"/>
        <v>0</v>
      </c>
      <c r="HT80" s="187">
        <f t="shared" si="355"/>
        <v>0</v>
      </c>
      <c r="HU80" s="187">
        <f t="shared" si="356"/>
        <v>0</v>
      </c>
      <c r="HV80" s="187">
        <f t="shared" si="357"/>
        <v>0</v>
      </c>
      <c r="HW80" s="187">
        <f t="shared" si="358"/>
        <v>0</v>
      </c>
      <c r="HX80" s="187">
        <f t="shared" si="359"/>
        <v>0</v>
      </c>
      <c r="HY80" s="187"/>
      <c r="IB80" s="188">
        <f t="shared" si="360"/>
        <v>0</v>
      </c>
      <c r="IC80" s="188">
        <f t="shared" si="361"/>
        <v>0</v>
      </c>
      <c r="ID80" s="188">
        <f t="shared" si="362"/>
        <v>0</v>
      </c>
      <c r="IE80" s="188">
        <f t="shared" si="363"/>
        <v>0</v>
      </c>
      <c r="IF80" s="188">
        <f t="shared" si="364"/>
        <v>0</v>
      </c>
      <c r="IG80" s="188">
        <f t="shared" si="365"/>
        <v>0</v>
      </c>
      <c r="IH80" s="188">
        <f t="shared" si="366"/>
        <v>0</v>
      </c>
      <c r="II80" s="188">
        <f t="shared" si="367"/>
        <v>0</v>
      </c>
      <c r="IJ80" s="188">
        <f t="shared" si="368"/>
        <v>0</v>
      </c>
      <c r="IK80" s="188">
        <f t="shared" si="369"/>
        <v>0</v>
      </c>
      <c r="IL80" s="188">
        <f t="shared" si="370"/>
        <v>0</v>
      </c>
      <c r="IM80" s="188">
        <f t="shared" si="371"/>
        <v>0</v>
      </c>
      <c r="IN80" s="188">
        <f t="shared" si="372"/>
        <v>0</v>
      </c>
      <c r="IO80" s="188">
        <f t="shared" si="373"/>
        <v>0</v>
      </c>
      <c r="IP80" s="188">
        <f t="shared" si="374"/>
        <v>0</v>
      </c>
      <c r="IQ80" s="188">
        <f t="shared" si="375"/>
        <v>0</v>
      </c>
      <c r="IR80" s="188">
        <f t="shared" si="376"/>
        <v>0</v>
      </c>
      <c r="IS80" s="188">
        <f t="shared" si="377"/>
        <v>0</v>
      </c>
      <c r="IT80" s="188">
        <f t="shared" si="378"/>
        <v>0</v>
      </c>
      <c r="IU80" s="188">
        <f t="shared" si="379"/>
        <v>85</v>
      </c>
      <c r="IV80" s="188">
        <f t="shared" si="380"/>
        <v>85</v>
      </c>
      <c r="IW80" s="188">
        <f t="shared" si="381"/>
        <v>85</v>
      </c>
      <c r="IX80" s="188">
        <f t="shared" si="382"/>
        <v>85</v>
      </c>
      <c r="IY80" s="188">
        <f t="shared" si="383"/>
        <v>85</v>
      </c>
      <c r="IZ80" s="188">
        <f t="shared" si="384"/>
        <v>85</v>
      </c>
      <c r="JA80" s="188">
        <f t="shared" si="385"/>
        <v>85</v>
      </c>
      <c r="JB80" s="188">
        <f t="shared" si="386"/>
        <v>85</v>
      </c>
      <c r="JC80" s="188">
        <f t="shared" si="387"/>
        <v>85</v>
      </c>
      <c r="JD80" s="188">
        <f t="shared" si="388"/>
        <v>85</v>
      </c>
      <c r="JE80" s="188">
        <f t="shared" si="389"/>
        <v>85</v>
      </c>
      <c r="JF80" s="188">
        <f t="shared" si="390"/>
        <v>85</v>
      </c>
      <c r="JG80" s="188">
        <f t="shared" si="391"/>
        <v>85</v>
      </c>
      <c r="JH80" s="188">
        <f t="shared" si="392"/>
        <v>85</v>
      </c>
      <c r="JI80" s="188">
        <f t="shared" si="393"/>
        <v>85</v>
      </c>
      <c r="JJ80" s="188">
        <f t="shared" si="394"/>
        <v>85</v>
      </c>
      <c r="JK80" s="188">
        <f t="shared" si="395"/>
        <v>85</v>
      </c>
      <c r="JL80" s="188">
        <f t="shared" si="396"/>
        <v>85</v>
      </c>
      <c r="JM80" s="188">
        <f t="shared" si="397"/>
        <v>85</v>
      </c>
      <c r="JN80" s="188">
        <f t="shared" si="398"/>
        <v>85</v>
      </c>
      <c r="JO80" s="188">
        <f t="shared" si="399"/>
        <v>85</v>
      </c>
      <c r="JP80" s="188">
        <f t="shared" si="400"/>
        <v>85</v>
      </c>
      <c r="JQ80" s="188">
        <f t="shared" si="401"/>
        <v>85</v>
      </c>
      <c r="JR80" s="188">
        <f t="shared" si="402"/>
        <v>85</v>
      </c>
      <c r="JS80" s="188">
        <f t="shared" si="403"/>
        <v>85</v>
      </c>
      <c r="JT80" s="188">
        <f t="shared" si="404"/>
        <v>85</v>
      </c>
      <c r="JU80" s="188">
        <f t="shared" si="405"/>
        <v>85</v>
      </c>
      <c r="JV80" s="188">
        <f t="shared" si="406"/>
        <v>85</v>
      </c>
      <c r="JW80" s="188">
        <f t="shared" si="407"/>
        <v>85</v>
      </c>
      <c r="JX80" s="188">
        <f t="shared" si="408"/>
        <v>0</v>
      </c>
      <c r="JY80" s="188">
        <f t="shared" si="409"/>
        <v>0</v>
      </c>
      <c r="JZ80" s="188">
        <f t="shared" si="410"/>
        <v>0</v>
      </c>
      <c r="KA80" s="188">
        <f t="shared" si="411"/>
        <v>0</v>
      </c>
      <c r="KB80" s="188">
        <f t="shared" si="412"/>
        <v>0</v>
      </c>
      <c r="KC80" s="188">
        <f t="shared" si="413"/>
        <v>0</v>
      </c>
      <c r="KD80" s="188">
        <f t="shared" si="414"/>
        <v>0</v>
      </c>
      <c r="KE80" s="188">
        <f t="shared" si="415"/>
        <v>0</v>
      </c>
      <c r="KF80" s="188">
        <f t="shared" si="416"/>
        <v>0</v>
      </c>
      <c r="KG80" s="188">
        <f t="shared" si="417"/>
        <v>0</v>
      </c>
      <c r="KH80" s="188">
        <f t="shared" si="418"/>
        <v>0</v>
      </c>
      <c r="KI80" s="188">
        <f t="shared" si="419"/>
        <v>0</v>
      </c>
      <c r="KJ80" s="188">
        <f t="shared" si="420"/>
        <v>0</v>
      </c>
      <c r="KK80" s="188">
        <f t="shared" si="421"/>
        <v>0</v>
      </c>
      <c r="KL80" s="188">
        <f t="shared" si="422"/>
        <v>0</v>
      </c>
      <c r="KM80" s="188">
        <f t="shared" si="423"/>
        <v>0</v>
      </c>
      <c r="KN80" s="188">
        <f t="shared" si="424"/>
        <v>0</v>
      </c>
      <c r="KO80" s="188">
        <f t="shared" si="425"/>
        <v>0</v>
      </c>
      <c r="KP80" s="188">
        <f t="shared" si="426"/>
        <v>0</v>
      </c>
      <c r="KQ80" s="188">
        <f t="shared" si="427"/>
        <v>0</v>
      </c>
      <c r="KR80" s="188">
        <f t="shared" si="428"/>
        <v>0</v>
      </c>
      <c r="KS80" s="188">
        <f t="shared" si="429"/>
        <v>0</v>
      </c>
      <c r="KT80" s="188">
        <f t="shared" si="430"/>
        <v>0</v>
      </c>
      <c r="KU80" s="188">
        <f t="shared" si="431"/>
        <v>0</v>
      </c>
    </row>
    <row r="81" spans="1:307" s="95" customFormat="1" ht="15.6" x14ac:dyDescent="0.3">
      <c r="A81" s="157" t="s">
        <v>87</v>
      </c>
      <c r="B81" s="112"/>
      <c r="C81" s="112" t="s">
        <v>817</v>
      </c>
      <c r="D81" s="113"/>
      <c r="E81" s="113" t="s">
        <v>118</v>
      </c>
      <c r="F81" s="113">
        <v>1</v>
      </c>
      <c r="G81" s="114">
        <v>65000</v>
      </c>
      <c r="H81" s="115"/>
      <c r="I81" s="116">
        <v>0.107</v>
      </c>
      <c r="J81" s="114">
        <v>85</v>
      </c>
      <c r="K81" s="411">
        <v>45170</v>
      </c>
      <c r="L81" s="118">
        <v>46022</v>
      </c>
      <c r="M81" s="119"/>
      <c r="N81" s="186">
        <f t="shared" si="1096"/>
        <v>0</v>
      </c>
      <c r="O81" s="186">
        <f t="shared" si="1096"/>
        <v>0</v>
      </c>
      <c r="P81" s="186">
        <f t="shared" si="1096"/>
        <v>0</v>
      </c>
      <c r="Q81" s="186">
        <f t="shared" si="1096"/>
        <v>0</v>
      </c>
      <c r="R81" s="186">
        <f t="shared" si="1096"/>
        <v>0</v>
      </c>
      <c r="S81" s="186">
        <f t="shared" si="1096"/>
        <v>0</v>
      </c>
      <c r="T81" s="186">
        <f t="shared" si="1096"/>
        <v>0</v>
      </c>
      <c r="U81" s="186">
        <f t="shared" si="1096"/>
        <v>0</v>
      </c>
      <c r="V81" s="186">
        <f t="shared" si="1096"/>
        <v>0</v>
      </c>
      <c r="W81" s="186">
        <f t="shared" si="1096"/>
        <v>0</v>
      </c>
      <c r="X81" s="186">
        <f t="shared" si="1096"/>
        <v>0</v>
      </c>
      <c r="Y81" s="186">
        <f t="shared" si="1096"/>
        <v>0</v>
      </c>
      <c r="Z81" s="186">
        <f t="shared" si="1096"/>
        <v>0</v>
      </c>
      <c r="AA81" s="186">
        <f t="shared" si="1096"/>
        <v>0</v>
      </c>
      <c r="AB81" s="186">
        <f t="shared" si="1096"/>
        <v>0</v>
      </c>
      <c r="AC81" s="186">
        <f t="shared" ref="AC81:AR137" si="2776">IF($E81="PT",IF(AND($K81&lt;=AC$5,$L81&gt;AC$6),$G81*$H81*$F81,IF(AND($K81&gt;AC$5,$K81&lt;=AC$6),(AC$6-$K81+1)/AC$4*$G81*$F81*$H81,IF(AND($L81&gt;=AC$5,$L81&lt;=AC$6),($L81-AC$5+1)/AC$4*$G81*$F81*$H81,0)))*(1+$I81),IF(AND($K81&lt;=AC$5,$L81&gt;AC$6),AC$4/365*$G81*$F81,IF(AND($K81&gt;AC$5,$K81&lt;=AC$6),(AC$6-$K81+1)/365*$G81*$F81,IF(AND($L81&gt;=AC$5,$L81&lt;=AC$6),($L81-AC$5+1)/365*$G81*$F81,0)))*(1+$I81))</f>
        <v>0</v>
      </c>
      <c r="AD81" s="186">
        <f t="shared" si="2776"/>
        <v>0</v>
      </c>
      <c r="AE81" s="186">
        <f t="shared" si="2776"/>
        <v>0</v>
      </c>
      <c r="AF81" s="186">
        <f t="shared" si="2776"/>
        <v>0</v>
      </c>
      <c r="AG81" s="186">
        <f t="shared" si="2776"/>
        <v>0</v>
      </c>
      <c r="AH81" s="186">
        <f t="shared" si="2776"/>
        <v>5914.1095890410952</v>
      </c>
      <c r="AI81" s="186">
        <f t="shared" si="2776"/>
        <v>6111.2465753424658</v>
      </c>
      <c r="AJ81" s="186">
        <f t="shared" si="2776"/>
        <v>5914.1095890410952</v>
      </c>
      <c r="AK81" s="186">
        <f t="shared" si="2776"/>
        <v>6111.2465753424658</v>
      </c>
      <c r="AL81" s="186">
        <f t="shared" si="2776"/>
        <v>6111.2465753424658</v>
      </c>
      <c r="AM81" s="186">
        <f t="shared" si="2776"/>
        <v>5716.9726027397264</v>
      </c>
      <c r="AN81" s="186">
        <f t="shared" si="2776"/>
        <v>6111.2465753424658</v>
      </c>
      <c r="AO81" s="186">
        <f t="shared" si="2776"/>
        <v>5914.1095890410952</v>
      </c>
      <c r="AP81" s="186">
        <f t="shared" si="2776"/>
        <v>6111.2465753424658</v>
      </c>
      <c r="AQ81" s="186">
        <f t="shared" si="2776"/>
        <v>5914.1095890410952</v>
      </c>
      <c r="AR81" s="186">
        <f t="shared" si="2776"/>
        <v>6111.2465753424658</v>
      </c>
      <c r="AS81" s="186">
        <f t="shared" si="2773"/>
        <v>6111.2465753424658</v>
      </c>
      <c r="AT81" s="186">
        <f t="shared" si="2773"/>
        <v>5914.1095890410952</v>
      </c>
      <c r="AU81" s="186">
        <f t="shared" si="2773"/>
        <v>6111.2465753424658</v>
      </c>
      <c r="AV81" s="186">
        <f t="shared" si="2773"/>
        <v>5914.1095890410952</v>
      </c>
      <c r="AW81" s="186">
        <f t="shared" si="2773"/>
        <v>6111.2465753424658</v>
      </c>
      <c r="AX81" s="186">
        <f t="shared" si="2773"/>
        <v>6111.2465753424658</v>
      </c>
      <c r="AY81" s="186">
        <f t="shared" si="2773"/>
        <v>5519.8356164383558</v>
      </c>
      <c r="AZ81" s="186">
        <f t="shared" si="2773"/>
        <v>6111.2465753424658</v>
      </c>
      <c r="BA81" s="186">
        <f t="shared" si="2773"/>
        <v>5914.1095890410952</v>
      </c>
      <c r="BB81" s="186">
        <f t="shared" si="2773"/>
        <v>6111.2465753424658</v>
      </c>
      <c r="BC81" s="186">
        <f t="shared" si="2773"/>
        <v>5914.1095890410952</v>
      </c>
      <c r="BD81" s="186">
        <f t="shared" si="2773"/>
        <v>6111.2465753424658</v>
      </c>
      <c r="BE81" s="186">
        <f t="shared" si="2773"/>
        <v>6111.2465753424658</v>
      </c>
      <c r="BF81" s="186">
        <f t="shared" si="2773"/>
        <v>5914.1095890410952</v>
      </c>
      <c r="BG81" s="186">
        <f t="shared" si="2773"/>
        <v>6111.2465753424658</v>
      </c>
      <c r="BH81" s="186">
        <f t="shared" si="2773"/>
        <v>5914.1095890410952</v>
      </c>
      <c r="BI81" s="186">
        <f t="shared" si="2774"/>
        <v>6111.2465753424658</v>
      </c>
      <c r="BJ81" s="186">
        <f t="shared" si="2774"/>
        <v>0</v>
      </c>
      <c r="BK81" s="186">
        <f t="shared" si="2774"/>
        <v>0</v>
      </c>
      <c r="BL81" s="186">
        <f t="shared" si="2774"/>
        <v>0</v>
      </c>
      <c r="BM81" s="186">
        <f t="shared" si="2774"/>
        <v>0</v>
      </c>
      <c r="BN81" s="186">
        <f t="shared" si="2774"/>
        <v>0</v>
      </c>
      <c r="BO81" s="186">
        <f t="shared" si="2774"/>
        <v>0</v>
      </c>
      <c r="BP81" s="186">
        <f t="shared" si="2775"/>
        <v>0</v>
      </c>
      <c r="BQ81" s="186">
        <f t="shared" si="2775"/>
        <v>0</v>
      </c>
      <c r="BR81" s="186">
        <f t="shared" si="2775"/>
        <v>0</v>
      </c>
      <c r="BS81" s="186">
        <f t="shared" si="2775"/>
        <v>0</v>
      </c>
      <c r="BT81" s="186">
        <f t="shared" si="2775"/>
        <v>0</v>
      </c>
      <c r="BU81" s="186">
        <f t="shared" si="2775"/>
        <v>0</v>
      </c>
      <c r="BV81" s="186">
        <f t="shared" si="1095"/>
        <v>0</v>
      </c>
      <c r="BW81" s="186">
        <f t="shared" si="1095"/>
        <v>0</v>
      </c>
      <c r="BX81" s="186">
        <f t="shared" si="1095"/>
        <v>0</v>
      </c>
      <c r="BY81" s="186">
        <f t="shared" si="1095"/>
        <v>0</v>
      </c>
      <c r="BZ81" s="186">
        <f t="shared" si="1095"/>
        <v>0</v>
      </c>
      <c r="CA81" s="186">
        <f t="shared" si="1095"/>
        <v>0</v>
      </c>
      <c r="CB81" s="186">
        <f t="shared" si="1095"/>
        <v>0</v>
      </c>
      <c r="CC81" s="186">
        <f t="shared" si="1095"/>
        <v>0</v>
      </c>
      <c r="CD81" s="186">
        <f t="shared" si="1095"/>
        <v>0</v>
      </c>
      <c r="CE81" s="186">
        <f t="shared" si="1095"/>
        <v>0</v>
      </c>
      <c r="CF81" s="186">
        <f t="shared" si="1095"/>
        <v>0</v>
      </c>
      <c r="CG81" s="186">
        <f t="shared" si="1095"/>
        <v>0</v>
      </c>
      <c r="CH81" s="186"/>
      <c r="CJ81" s="186">
        <f t="shared" si="216"/>
        <v>0</v>
      </c>
      <c r="CK81" s="186">
        <f t="shared" si="217"/>
        <v>0</v>
      </c>
      <c r="CL81" s="186">
        <f t="shared" si="218"/>
        <v>0</v>
      </c>
      <c r="CM81" s="186">
        <f t="shared" si="219"/>
        <v>0</v>
      </c>
      <c r="CN81" s="186">
        <f t="shared" si="220"/>
        <v>0</v>
      </c>
      <c r="CO81" s="186">
        <f t="shared" si="221"/>
        <v>0</v>
      </c>
      <c r="CP81" s="186">
        <f t="shared" si="222"/>
        <v>0</v>
      </c>
      <c r="CQ81" s="186">
        <f t="shared" si="223"/>
        <v>0</v>
      </c>
      <c r="CR81" s="186">
        <f t="shared" si="224"/>
        <v>0</v>
      </c>
      <c r="CS81" s="186">
        <f t="shared" si="225"/>
        <v>0</v>
      </c>
      <c r="CT81" s="186">
        <f t="shared" si="226"/>
        <v>0</v>
      </c>
      <c r="CU81" s="186">
        <f t="shared" si="227"/>
        <v>0</v>
      </c>
      <c r="CV81" s="186">
        <f t="shared" si="228"/>
        <v>0</v>
      </c>
      <c r="CW81" s="186">
        <f t="shared" si="229"/>
        <v>0</v>
      </c>
      <c r="CX81" s="186">
        <f t="shared" si="230"/>
        <v>0</v>
      </c>
      <c r="CY81" s="186">
        <f t="shared" si="231"/>
        <v>0</v>
      </c>
      <c r="CZ81" s="186">
        <f t="shared" si="232"/>
        <v>0</v>
      </c>
      <c r="DA81" s="186">
        <f t="shared" si="233"/>
        <v>0</v>
      </c>
      <c r="DB81" s="186">
        <f t="shared" si="234"/>
        <v>0</v>
      </c>
      <c r="DC81" s="186">
        <f t="shared" si="235"/>
        <v>0</v>
      </c>
      <c r="DD81" s="186">
        <f t="shared" si="236"/>
        <v>1</v>
      </c>
      <c r="DE81" s="186">
        <f t="shared" si="237"/>
        <v>1</v>
      </c>
      <c r="DF81" s="186">
        <f t="shared" si="238"/>
        <v>1</v>
      </c>
      <c r="DG81" s="186">
        <f t="shared" si="239"/>
        <v>1</v>
      </c>
      <c r="DH81" s="186">
        <f t="shared" si="240"/>
        <v>1</v>
      </c>
      <c r="DI81" s="186">
        <f t="shared" si="241"/>
        <v>1</v>
      </c>
      <c r="DJ81" s="186">
        <f t="shared" si="242"/>
        <v>1</v>
      </c>
      <c r="DK81" s="186">
        <f t="shared" si="243"/>
        <v>1</v>
      </c>
      <c r="DL81" s="186">
        <f t="shared" si="244"/>
        <v>1</v>
      </c>
      <c r="DM81" s="186">
        <f t="shared" si="245"/>
        <v>1</v>
      </c>
      <c r="DN81" s="186">
        <f t="shared" si="246"/>
        <v>1</v>
      </c>
      <c r="DO81" s="186">
        <f t="shared" si="247"/>
        <v>1</v>
      </c>
      <c r="DP81" s="186">
        <f t="shared" si="248"/>
        <v>1</v>
      </c>
      <c r="DQ81" s="186">
        <f t="shared" si="249"/>
        <v>1</v>
      </c>
      <c r="DR81" s="186">
        <f t="shared" si="250"/>
        <v>1</v>
      </c>
      <c r="DS81" s="186">
        <f t="shared" si="251"/>
        <v>1</v>
      </c>
      <c r="DT81" s="186">
        <f t="shared" si="252"/>
        <v>1</v>
      </c>
      <c r="DU81" s="186">
        <f t="shared" si="253"/>
        <v>1</v>
      </c>
      <c r="DV81" s="186">
        <f t="shared" si="254"/>
        <v>1</v>
      </c>
      <c r="DW81" s="186">
        <f t="shared" si="255"/>
        <v>1</v>
      </c>
      <c r="DX81" s="186">
        <f t="shared" si="256"/>
        <v>1</v>
      </c>
      <c r="DY81" s="186">
        <f t="shared" si="257"/>
        <v>1</v>
      </c>
      <c r="DZ81" s="186">
        <f t="shared" si="258"/>
        <v>1</v>
      </c>
      <c r="EA81" s="186">
        <f t="shared" si="259"/>
        <v>1</v>
      </c>
      <c r="EB81" s="186">
        <f t="shared" si="260"/>
        <v>1</v>
      </c>
      <c r="EC81" s="186">
        <f t="shared" si="261"/>
        <v>1</v>
      </c>
      <c r="ED81" s="186">
        <f t="shared" si="262"/>
        <v>1</v>
      </c>
      <c r="EE81" s="186">
        <f t="shared" si="263"/>
        <v>1</v>
      </c>
      <c r="EF81" s="186">
        <f t="shared" si="264"/>
        <v>0</v>
      </c>
      <c r="EG81" s="186">
        <f t="shared" si="265"/>
        <v>0</v>
      </c>
      <c r="EH81" s="186">
        <f t="shared" si="266"/>
        <v>0</v>
      </c>
      <c r="EI81" s="186">
        <f t="shared" si="267"/>
        <v>0</v>
      </c>
      <c r="EJ81" s="186">
        <f t="shared" si="268"/>
        <v>0</v>
      </c>
      <c r="EK81" s="186">
        <f t="shared" si="269"/>
        <v>0</v>
      </c>
      <c r="EL81" s="186">
        <f t="shared" si="270"/>
        <v>0</v>
      </c>
      <c r="EM81" s="186">
        <f t="shared" si="271"/>
        <v>0</v>
      </c>
      <c r="EN81" s="186">
        <f t="shared" si="272"/>
        <v>0</v>
      </c>
      <c r="EO81" s="186">
        <f t="shared" si="273"/>
        <v>0</v>
      </c>
      <c r="EP81" s="186">
        <f t="shared" si="274"/>
        <v>0</v>
      </c>
      <c r="EQ81" s="186">
        <f t="shared" si="275"/>
        <v>0</v>
      </c>
      <c r="ER81" s="186">
        <f t="shared" si="276"/>
        <v>0</v>
      </c>
      <c r="ES81" s="186">
        <f t="shared" si="277"/>
        <v>0</v>
      </c>
      <c r="ET81" s="186">
        <f t="shared" si="278"/>
        <v>0</v>
      </c>
      <c r="EU81" s="186">
        <f t="shared" si="279"/>
        <v>0</v>
      </c>
      <c r="EV81" s="186">
        <f t="shared" si="280"/>
        <v>0</v>
      </c>
      <c r="EW81" s="186">
        <f t="shared" si="281"/>
        <v>0</v>
      </c>
      <c r="EX81" s="186">
        <f t="shared" si="282"/>
        <v>0</v>
      </c>
      <c r="EY81" s="186">
        <f t="shared" si="283"/>
        <v>0</v>
      </c>
      <c r="EZ81" s="186">
        <f t="shared" si="284"/>
        <v>0</v>
      </c>
      <c r="FA81" s="186">
        <f t="shared" si="285"/>
        <v>0</v>
      </c>
      <c r="FB81" s="186">
        <f t="shared" si="286"/>
        <v>0</v>
      </c>
      <c r="FC81" s="186">
        <f t="shared" si="287"/>
        <v>0</v>
      </c>
      <c r="FE81" s="187">
        <f t="shared" si="288"/>
        <v>0</v>
      </c>
      <c r="FF81" s="187">
        <f t="shared" si="289"/>
        <v>0</v>
      </c>
      <c r="FG81" s="187">
        <f t="shared" si="290"/>
        <v>0</v>
      </c>
      <c r="FH81" s="187">
        <f t="shared" si="291"/>
        <v>0</v>
      </c>
      <c r="FI81" s="187">
        <f t="shared" si="292"/>
        <v>0</v>
      </c>
      <c r="FJ81" s="187">
        <f t="shared" si="293"/>
        <v>0</v>
      </c>
      <c r="FK81" s="187">
        <f t="shared" si="294"/>
        <v>0</v>
      </c>
      <c r="FL81" s="187">
        <f t="shared" si="295"/>
        <v>0</v>
      </c>
      <c r="FM81" s="187">
        <f t="shared" si="296"/>
        <v>0</v>
      </c>
      <c r="FN81" s="187">
        <f t="shared" si="297"/>
        <v>0</v>
      </c>
      <c r="FO81" s="187">
        <f t="shared" si="298"/>
        <v>0</v>
      </c>
      <c r="FP81" s="187">
        <f t="shared" si="299"/>
        <v>0</v>
      </c>
      <c r="FQ81" s="187">
        <f t="shared" si="300"/>
        <v>0</v>
      </c>
      <c r="FR81" s="187">
        <f t="shared" si="301"/>
        <v>0</v>
      </c>
      <c r="FS81" s="187">
        <f t="shared" si="302"/>
        <v>0</v>
      </c>
      <c r="FT81" s="187">
        <f t="shared" si="303"/>
        <v>0</v>
      </c>
      <c r="FU81" s="187">
        <f t="shared" si="304"/>
        <v>0</v>
      </c>
      <c r="FV81" s="187">
        <f t="shared" si="305"/>
        <v>0</v>
      </c>
      <c r="FW81" s="187">
        <f t="shared" si="306"/>
        <v>0</v>
      </c>
      <c r="FX81" s="187">
        <f t="shared" si="307"/>
        <v>0</v>
      </c>
      <c r="FY81" s="187">
        <f t="shared" si="308"/>
        <v>1</v>
      </c>
      <c r="FZ81" s="187">
        <f t="shared" si="309"/>
        <v>1</v>
      </c>
      <c r="GA81" s="187">
        <f t="shared" si="310"/>
        <v>1</v>
      </c>
      <c r="GB81" s="187">
        <f t="shared" si="311"/>
        <v>1</v>
      </c>
      <c r="GC81" s="187">
        <f t="shared" si="312"/>
        <v>1</v>
      </c>
      <c r="GD81" s="187">
        <f t="shared" si="313"/>
        <v>1.0000000000000002</v>
      </c>
      <c r="GE81" s="187">
        <f t="shared" si="314"/>
        <v>1</v>
      </c>
      <c r="GF81" s="187">
        <f t="shared" si="315"/>
        <v>1</v>
      </c>
      <c r="GG81" s="187">
        <f t="shared" si="316"/>
        <v>1</v>
      </c>
      <c r="GH81" s="187">
        <f t="shared" si="317"/>
        <v>1</v>
      </c>
      <c r="GI81" s="187">
        <f t="shared" si="318"/>
        <v>1</v>
      </c>
      <c r="GJ81" s="187">
        <f t="shared" si="319"/>
        <v>1</v>
      </c>
      <c r="GK81" s="187">
        <f t="shared" si="320"/>
        <v>1</v>
      </c>
      <c r="GL81" s="187">
        <f t="shared" si="321"/>
        <v>1</v>
      </c>
      <c r="GM81" s="187">
        <f t="shared" si="322"/>
        <v>1</v>
      </c>
      <c r="GN81" s="187">
        <f t="shared" si="323"/>
        <v>1</v>
      </c>
      <c r="GO81" s="187">
        <f t="shared" si="324"/>
        <v>1</v>
      </c>
      <c r="GP81" s="187">
        <f t="shared" si="325"/>
        <v>1</v>
      </c>
      <c r="GQ81" s="187">
        <f t="shared" si="326"/>
        <v>1</v>
      </c>
      <c r="GR81" s="187">
        <f t="shared" si="327"/>
        <v>1</v>
      </c>
      <c r="GS81" s="187">
        <f t="shared" si="328"/>
        <v>1</v>
      </c>
      <c r="GT81" s="187">
        <f t="shared" si="329"/>
        <v>1</v>
      </c>
      <c r="GU81" s="187">
        <f t="shared" si="330"/>
        <v>1</v>
      </c>
      <c r="GV81" s="187">
        <f t="shared" si="331"/>
        <v>1</v>
      </c>
      <c r="GW81" s="187">
        <f t="shared" si="332"/>
        <v>1</v>
      </c>
      <c r="GX81" s="187">
        <f t="shared" si="333"/>
        <v>1</v>
      </c>
      <c r="GY81" s="187">
        <f t="shared" si="334"/>
        <v>1</v>
      </c>
      <c r="GZ81" s="187">
        <f t="shared" si="335"/>
        <v>1</v>
      </c>
      <c r="HA81" s="187">
        <f t="shared" si="336"/>
        <v>0</v>
      </c>
      <c r="HB81" s="187">
        <f t="shared" si="337"/>
        <v>0</v>
      </c>
      <c r="HC81" s="187">
        <f t="shared" si="338"/>
        <v>0</v>
      </c>
      <c r="HD81" s="187">
        <f t="shared" si="339"/>
        <v>0</v>
      </c>
      <c r="HE81" s="187">
        <f t="shared" si="340"/>
        <v>0</v>
      </c>
      <c r="HF81" s="187">
        <f t="shared" si="341"/>
        <v>0</v>
      </c>
      <c r="HG81" s="187">
        <f t="shared" si="342"/>
        <v>0</v>
      </c>
      <c r="HH81" s="187">
        <f t="shared" si="343"/>
        <v>0</v>
      </c>
      <c r="HI81" s="187">
        <f t="shared" si="344"/>
        <v>0</v>
      </c>
      <c r="HJ81" s="187">
        <f t="shared" si="345"/>
        <v>0</v>
      </c>
      <c r="HK81" s="187">
        <f t="shared" si="346"/>
        <v>0</v>
      </c>
      <c r="HL81" s="187">
        <f t="shared" si="347"/>
        <v>0</v>
      </c>
      <c r="HM81" s="187">
        <f t="shared" si="348"/>
        <v>0</v>
      </c>
      <c r="HN81" s="187">
        <f t="shared" si="349"/>
        <v>0</v>
      </c>
      <c r="HO81" s="187">
        <f t="shared" si="350"/>
        <v>0</v>
      </c>
      <c r="HP81" s="187">
        <f t="shared" si="351"/>
        <v>0</v>
      </c>
      <c r="HQ81" s="187">
        <f t="shared" si="352"/>
        <v>0</v>
      </c>
      <c r="HR81" s="187">
        <f t="shared" si="353"/>
        <v>0</v>
      </c>
      <c r="HS81" s="187">
        <f t="shared" si="354"/>
        <v>0</v>
      </c>
      <c r="HT81" s="187">
        <f t="shared" si="355"/>
        <v>0</v>
      </c>
      <c r="HU81" s="187">
        <f t="shared" si="356"/>
        <v>0</v>
      </c>
      <c r="HV81" s="187">
        <f t="shared" si="357"/>
        <v>0</v>
      </c>
      <c r="HW81" s="187">
        <f t="shared" si="358"/>
        <v>0</v>
      </c>
      <c r="HX81" s="187">
        <f t="shared" si="359"/>
        <v>0</v>
      </c>
      <c r="HY81" s="187"/>
      <c r="IB81" s="188">
        <f t="shared" si="360"/>
        <v>0</v>
      </c>
      <c r="IC81" s="188">
        <f t="shared" si="361"/>
        <v>0</v>
      </c>
      <c r="ID81" s="188">
        <f t="shared" si="362"/>
        <v>0</v>
      </c>
      <c r="IE81" s="188">
        <f t="shared" si="363"/>
        <v>0</v>
      </c>
      <c r="IF81" s="188">
        <f t="shared" si="364"/>
        <v>0</v>
      </c>
      <c r="IG81" s="188">
        <f t="shared" si="365"/>
        <v>0</v>
      </c>
      <c r="IH81" s="188">
        <f t="shared" si="366"/>
        <v>0</v>
      </c>
      <c r="II81" s="188">
        <f t="shared" si="367"/>
        <v>0</v>
      </c>
      <c r="IJ81" s="188">
        <f t="shared" si="368"/>
        <v>0</v>
      </c>
      <c r="IK81" s="188">
        <f t="shared" si="369"/>
        <v>0</v>
      </c>
      <c r="IL81" s="188">
        <f t="shared" si="370"/>
        <v>0</v>
      </c>
      <c r="IM81" s="188">
        <f t="shared" si="371"/>
        <v>0</v>
      </c>
      <c r="IN81" s="188">
        <f t="shared" si="372"/>
        <v>0</v>
      </c>
      <c r="IO81" s="188">
        <f t="shared" si="373"/>
        <v>0</v>
      </c>
      <c r="IP81" s="188">
        <f t="shared" si="374"/>
        <v>0</v>
      </c>
      <c r="IQ81" s="188">
        <f t="shared" si="375"/>
        <v>0</v>
      </c>
      <c r="IR81" s="188">
        <f t="shared" si="376"/>
        <v>0</v>
      </c>
      <c r="IS81" s="188">
        <f t="shared" si="377"/>
        <v>0</v>
      </c>
      <c r="IT81" s="188">
        <f t="shared" si="378"/>
        <v>0</v>
      </c>
      <c r="IU81" s="188">
        <f t="shared" si="379"/>
        <v>0</v>
      </c>
      <c r="IV81" s="188">
        <f t="shared" si="380"/>
        <v>85</v>
      </c>
      <c r="IW81" s="188">
        <f t="shared" si="381"/>
        <v>85</v>
      </c>
      <c r="IX81" s="188">
        <f t="shared" si="382"/>
        <v>85</v>
      </c>
      <c r="IY81" s="188">
        <f t="shared" si="383"/>
        <v>85</v>
      </c>
      <c r="IZ81" s="188">
        <f t="shared" si="384"/>
        <v>85</v>
      </c>
      <c r="JA81" s="188">
        <f t="shared" si="385"/>
        <v>85</v>
      </c>
      <c r="JB81" s="188">
        <f t="shared" si="386"/>
        <v>85</v>
      </c>
      <c r="JC81" s="188">
        <f t="shared" si="387"/>
        <v>85</v>
      </c>
      <c r="JD81" s="188">
        <f t="shared" si="388"/>
        <v>85</v>
      </c>
      <c r="JE81" s="188">
        <f t="shared" si="389"/>
        <v>85</v>
      </c>
      <c r="JF81" s="188">
        <f t="shared" si="390"/>
        <v>85</v>
      </c>
      <c r="JG81" s="188">
        <f t="shared" si="391"/>
        <v>85</v>
      </c>
      <c r="JH81" s="188">
        <f t="shared" si="392"/>
        <v>85</v>
      </c>
      <c r="JI81" s="188">
        <f t="shared" si="393"/>
        <v>85</v>
      </c>
      <c r="JJ81" s="188">
        <f t="shared" si="394"/>
        <v>85</v>
      </c>
      <c r="JK81" s="188">
        <f t="shared" si="395"/>
        <v>85</v>
      </c>
      <c r="JL81" s="188">
        <f t="shared" si="396"/>
        <v>85</v>
      </c>
      <c r="JM81" s="188">
        <f t="shared" si="397"/>
        <v>85</v>
      </c>
      <c r="JN81" s="188">
        <f t="shared" si="398"/>
        <v>85</v>
      </c>
      <c r="JO81" s="188">
        <f t="shared" si="399"/>
        <v>85</v>
      </c>
      <c r="JP81" s="188">
        <f t="shared" si="400"/>
        <v>85</v>
      </c>
      <c r="JQ81" s="188">
        <f t="shared" si="401"/>
        <v>85</v>
      </c>
      <c r="JR81" s="188">
        <f t="shared" si="402"/>
        <v>85</v>
      </c>
      <c r="JS81" s="188">
        <f t="shared" si="403"/>
        <v>85</v>
      </c>
      <c r="JT81" s="188">
        <f t="shared" si="404"/>
        <v>85</v>
      </c>
      <c r="JU81" s="188">
        <f t="shared" si="405"/>
        <v>85</v>
      </c>
      <c r="JV81" s="188">
        <f t="shared" si="406"/>
        <v>85</v>
      </c>
      <c r="JW81" s="188">
        <f t="shared" si="407"/>
        <v>85</v>
      </c>
      <c r="JX81" s="188">
        <f t="shared" si="408"/>
        <v>0</v>
      </c>
      <c r="JY81" s="188">
        <f t="shared" si="409"/>
        <v>0</v>
      </c>
      <c r="JZ81" s="188">
        <f t="shared" si="410"/>
        <v>0</v>
      </c>
      <c r="KA81" s="188">
        <f t="shared" si="411"/>
        <v>0</v>
      </c>
      <c r="KB81" s="188">
        <f t="shared" si="412"/>
        <v>0</v>
      </c>
      <c r="KC81" s="188">
        <f t="shared" si="413"/>
        <v>0</v>
      </c>
      <c r="KD81" s="188">
        <f t="shared" si="414"/>
        <v>0</v>
      </c>
      <c r="KE81" s="188">
        <f t="shared" si="415"/>
        <v>0</v>
      </c>
      <c r="KF81" s="188">
        <f t="shared" si="416"/>
        <v>0</v>
      </c>
      <c r="KG81" s="188">
        <f t="shared" si="417"/>
        <v>0</v>
      </c>
      <c r="KH81" s="188">
        <f t="shared" si="418"/>
        <v>0</v>
      </c>
      <c r="KI81" s="188">
        <f t="shared" si="419"/>
        <v>0</v>
      </c>
      <c r="KJ81" s="188">
        <f t="shared" si="420"/>
        <v>0</v>
      </c>
      <c r="KK81" s="188">
        <f t="shared" si="421"/>
        <v>0</v>
      </c>
      <c r="KL81" s="188">
        <f t="shared" si="422"/>
        <v>0</v>
      </c>
      <c r="KM81" s="188">
        <f t="shared" si="423"/>
        <v>0</v>
      </c>
      <c r="KN81" s="188">
        <f t="shared" si="424"/>
        <v>0</v>
      </c>
      <c r="KO81" s="188">
        <f t="shared" si="425"/>
        <v>0</v>
      </c>
      <c r="KP81" s="188">
        <f t="shared" si="426"/>
        <v>0</v>
      </c>
      <c r="KQ81" s="188">
        <f t="shared" si="427"/>
        <v>0</v>
      </c>
      <c r="KR81" s="188">
        <f t="shared" si="428"/>
        <v>0</v>
      </c>
      <c r="KS81" s="188">
        <f t="shared" si="429"/>
        <v>0</v>
      </c>
      <c r="KT81" s="188">
        <f t="shared" si="430"/>
        <v>0</v>
      </c>
      <c r="KU81" s="188">
        <f t="shared" si="431"/>
        <v>0</v>
      </c>
    </row>
    <row r="82" spans="1:307" s="95" customFormat="1" ht="15.6" x14ac:dyDescent="0.3">
      <c r="A82" s="527" t="s">
        <v>87</v>
      </c>
      <c r="B82" s="528"/>
      <c r="C82" s="528" t="s">
        <v>818</v>
      </c>
      <c r="D82" s="529"/>
      <c r="E82" s="529" t="s">
        <v>118</v>
      </c>
      <c r="F82" s="529">
        <v>1</v>
      </c>
      <c r="G82" s="530"/>
      <c r="H82" s="531"/>
      <c r="I82" s="532">
        <v>0.107</v>
      </c>
      <c r="J82" s="530">
        <v>85</v>
      </c>
      <c r="K82" s="533"/>
      <c r="L82" s="534">
        <v>46022</v>
      </c>
      <c r="M82" s="119"/>
      <c r="N82" s="186">
        <f t="shared" ref="N82:AC137" si="2777">IF($E82="PT",IF(AND($K82&lt;=N$5,$L82&gt;N$6),$G82*$H82*$F82,IF(AND($K82&gt;N$5,$K82&lt;=N$6),(N$6-$K82+1)/N$4*$G82*$F82*$H82,IF(AND($L82&gt;=N$5,$L82&lt;=N$6),($L82-N$5+1)/N$4*$G82*$F82*$H82,0)))*(1+$I82),IF(AND($K82&lt;=N$5,$L82&gt;N$6),N$4/365*$G82*$F82,IF(AND($K82&gt;N$5,$K82&lt;=N$6),(N$6-$K82+1)/365*$G82*$F82,IF(AND($L82&gt;=N$5,$L82&lt;=N$6),($L82-N$5+1)/365*$G82*$F82,0)))*(1+$I82))</f>
        <v>0</v>
      </c>
      <c r="O82" s="186">
        <f t="shared" si="2777"/>
        <v>0</v>
      </c>
      <c r="P82" s="186">
        <f t="shared" si="2777"/>
        <v>0</v>
      </c>
      <c r="Q82" s="186">
        <f t="shared" si="2777"/>
        <v>0</v>
      </c>
      <c r="R82" s="186">
        <f t="shared" si="2777"/>
        <v>0</v>
      </c>
      <c r="S82" s="186">
        <f t="shared" si="2777"/>
        <v>0</v>
      </c>
      <c r="T82" s="186">
        <f t="shared" si="2777"/>
        <v>0</v>
      </c>
      <c r="U82" s="186">
        <f t="shared" si="2777"/>
        <v>0</v>
      </c>
      <c r="V82" s="186">
        <f t="shared" si="2777"/>
        <v>0</v>
      </c>
      <c r="W82" s="186">
        <f t="shared" si="2777"/>
        <v>0</v>
      </c>
      <c r="X82" s="186">
        <f t="shared" si="2777"/>
        <v>0</v>
      </c>
      <c r="Y82" s="186">
        <f t="shared" si="2777"/>
        <v>0</v>
      </c>
      <c r="Z82" s="186">
        <f t="shared" si="2777"/>
        <v>0</v>
      </c>
      <c r="AA82" s="186">
        <f t="shared" si="2777"/>
        <v>0</v>
      </c>
      <c r="AB82" s="186">
        <f t="shared" si="2777"/>
        <v>0</v>
      </c>
      <c r="AC82" s="186">
        <f t="shared" si="2777"/>
        <v>0</v>
      </c>
      <c r="AD82" s="186">
        <f t="shared" si="2776"/>
        <v>0</v>
      </c>
      <c r="AE82" s="186">
        <f t="shared" si="2776"/>
        <v>0</v>
      </c>
      <c r="AF82" s="186">
        <f t="shared" si="2776"/>
        <v>0</v>
      </c>
      <c r="AG82" s="186">
        <f t="shared" si="2776"/>
        <v>0</v>
      </c>
      <c r="AH82" s="186">
        <f t="shared" si="2776"/>
        <v>0</v>
      </c>
      <c r="AI82" s="186">
        <f t="shared" si="2776"/>
        <v>0</v>
      </c>
      <c r="AJ82" s="186">
        <f t="shared" si="2776"/>
        <v>0</v>
      </c>
      <c r="AK82" s="186">
        <f t="shared" si="2776"/>
        <v>0</v>
      </c>
      <c r="AL82" s="186">
        <f t="shared" si="2776"/>
        <v>0</v>
      </c>
      <c r="AM82" s="186">
        <f t="shared" si="2776"/>
        <v>0</v>
      </c>
      <c r="AN82" s="186">
        <f t="shared" si="2776"/>
        <v>0</v>
      </c>
      <c r="AO82" s="186">
        <f t="shared" si="2776"/>
        <v>0</v>
      </c>
      <c r="AP82" s="186">
        <f t="shared" si="2776"/>
        <v>0</v>
      </c>
      <c r="AQ82" s="186">
        <f t="shared" si="2776"/>
        <v>0</v>
      </c>
      <c r="AR82" s="186">
        <f t="shared" si="2776"/>
        <v>0</v>
      </c>
      <c r="AS82" s="186">
        <f t="shared" si="2773"/>
        <v>0</v>
      </c>
      <c r="AT82" s="186">
        <f t="shared" si="2773"/>
        <v>0</v>
      </c>
      <c r="AU82" s="186">
        <f t="shared" si="2773"/>
        <v>0</v>
      </c>
      <c r="AV82" s="186">
        <f t="shared" si="2773"/>
        <v>0</v>
      </c>
      <c r="AW82" s="186">
        <f t="shared" si="2773"/>
        <v>0</v>
      </c>
      <c r="AX82" s="186">
        <f t="shared" si="2773"/>
        <v>0</v>
      </c>
      <c r="AY82" s="186">
        <f t="shared" si="2773"/>
        <v>0</v>
      </c>
      <c r="AZ82" s="186">
        <f t="shared" si="2773"/>
        <v>0</v>
      </c>
      <c r="BA82" s="186">
        <f t="shared" si="2773"/>
        <v>0</v>
      </c>
      <c r="BB82" s="186">
        <f t="shared" si="2773"/>
        <v>0</v>
      </c>
      <c r="BC82" s="186">
        <f t="shared" si="2773"/>
        <v>0</v>
      </c>
      <c r="BD82" s="186">
        <f t="shared" si="2773"/>
        <v>0</v>
      </c>
      <c r="BE82" s="186">
        <f t="shared" si="2773"/>
        <v>0</v>
      </c>
      <c r="BF82" s="186">
        <f t="shared" si="2773"/>
        <v>0</v>
      </c>
      <c r="BG82" s="186">
        <f t="shared" si="2773"/>
        <v>0</v>
      </c>
      <c r="BH82" s="186">
        <f t="shared" si="2773"/>
        <v>0</v>
      </c>
      <c r="BI82" s="186">
        <f t="shared" si="2774"/>
        <v>0</v>
      </c>
      <c r="BJ82" s="186">
        <f t="shared" si="2774"/>
        <v>0</v>
      </c>
      <c r="BK82" s="186">
        <f t="shared" si="2774"/>
        <v>0</v>
      </c>
      <c r="BL82" s="186">
        <f t="shared" si="2774"/>
        <v>0</v>
      </c>
      <c r="BM82" s="186">
        <f t="shared" si="2774"/>
        <v>0</v>
      </c>
      <c r="BN82" s="186">
        <f t="shared" si="2774"/>
        <v>0</v>
      </c>
      <c r="BO82" s="186">
        <f t="shared" si="2774"/>
        <v>0</v>
      </c>
      <c r="BP82" s="186">
        <f t="shared" si="2775"/>
        <v>0</v>
      </c>
      <c r="BQ82" s="186">
        <f t="shared" si="2775"/>
        <v>0</v>
      </c>
      <c r="BR82" s="186">
        <f t="shared" si="2775"/>
        <v>0</v>
      </c>
      <c r="BS82" s="186">
        <f t="shared" si="2775"/>
        <v>0</v>
      </c>
      <c r="BT82" s="186">
        <f t="shared" si="2775"/>
        <v>0</v>
      </c>
      <c r="BU82" s="186">
        <f t="shared" si="2775"/>
        <v>0</v>
      </c>
      <c r="BV82" s="186">
        <f t="shared" si="1095"/>
        <v>0</v>
      </c>
      <c r="BW82" s="186">
        <f t="shared" si="1095"/>
        <v>0</v>
      </c>
      <c r="BX82" s="186">
        <f t="shared" si="1095"/>
        <v>0</v>
      </c>
      <c r="BY82" s="186">
        <f t="shared" si="1095"/>
        <v>0</v>
      </c>
      <c r="BZ82" s="186">
        <f t="shared" si="1095"/>
        <v>0</v>
      </c>
      <c r="CA82" s="186">
        <f t="shared" si="1095"/>
        <v>0</v>
      </c>
      <c r="CB82" s="186">
        <f t="shared" si="1095"/>
        <v>0</v>
      </c>
      <c r="CC82" s="186">
        <f t="shared" si="1095"/>
        <v>0</v>
      </c>
      <c r="CD82" s="186">
        <f t="shared" si="1095"/>
        <v>0</v>
      </c>
      <c r="CE82" s="186">
        <f t="shared" si="1095"/>
        <v>0</v>
      </c>
      <c r="CF82" s="186">
        <f t="shared" si="1095"/>
        <v>0</v>
      </c>
      <c r="CG82" s="186">
        <f t="shared" si="1095"/>
        <v>0</v>
      </c>
      <c r="CH82" s="186"/>
      <c r="CJ82" s="186">
        <f t="shared" si="216"/>
        <v>0</v>
      </c>
      <c r="CK82" s="186">
        <f t="shared" si="217"/>
        <v>0</v>
      </c>
      <c r="CL82" s="186">
        <f t="shared" si="218"/>
        <v>0</v>
      </c>
      <c r="CM82" s="186">
        <f t="shared" si="219"/>
        <v>0</v>
      </c>
      <c r="CN82" s="186">
        <f t="shared" si="220"/>
        <v>0</v>
      </c>
      <c r="CO82" s="186">
        <f t="shared" si="221"/>
        <v>0</v>
      </c>
      <c r="CP82" s="186">
        <f t="shared" si="222"/>
        <v>0</v>
      </c>
      <c r="CQ82" s="186">
        <f t="shared" si="223"/>
        <v>0</v>
      </c>
      <c r="CR82" s="186">
        <f t="shared" si="224"/>
        <v>0</v>
      </c>
      <c r="CS82" s="186">
        <f t="shared" si="225"/>
        <v>0</v>
      </c>
      <c r="CT82" s="186">
        <f t="shared" si="226"/>
        <v>0</v>
      </c>
      <c r="CU82" s="186">
        <f t="shared" si="227"/>
        <v>0</v>
      </c>
      <c r="CV82" s="186">
        <f t="shared" si="228"/>
        <v>0</v>
      </c>
      <c r="CW82" s="186">
        <f t="shared" si="229"/>
        <v>0</v>
      </c>
      <c r="CX82" s="186">
        <f t="shared" si="230"/>
        <v>0</v>
      </c>
      <c r="CY82" s="186">
        <f t="shared" si="231"/>
        <v>0</v>
      </c>
      <c r="CZ82" s="186">
        <f t="shared" si="232"/>
        <v>0</v>
      </c>
      <c r="DA82" s="186">
        <f t="shared" si="233"/>
        <v>0</v>
      </c>
      <c r="DB82" s="186">
        <f t="shared" si="234"/>
        <v>0</v>
      </c>
      <c r="DC82" s="186">
        <f t="shared" si="235"/>
        <v>0</v>
      </c>
      <c r="DD82" s="186">
        <f t="shared" si="236"/>
        <v>0</v>
      </c>
      <c r="DE82" s="186">
        <f t="shared" si="237"/>
        <v>0</v>
      </c>
      <c r="DF82" s="186">
        <f t="shared" si="238"/>
        <v>0</v>
      </c>
      <c r="DG82" s="186">
        <f t="shared" si="239"/>
        <v>0</v>
      </c>
      <c r="DH82" s="186">
        <f t="shared" si="240"/>
        <v>0</v>
      </c>
      <c r="DI82" s="186">
        <f t="shared" si="241"/>
        <v>0</v>
      </c>
      <c r="DJ82" s="186">
        <f t="shared" si="242"/>
        <v>0</v>
      </c>
      <c r="DK82" s="186">
        <f t="shared" si="243"/>
        <v>0</v>
      </c>
      <c r="DL82" s="186">
        <f t="shared" si="244"/>
        <v>0</v>
      </c>
      <c r="DM82" s="186">
        <f t="shared" si="245"/>
        <v>0</v>
      </c>
      <c r="DN82" s="186">
        <f t="shared" si="246"/>
        <v>0</v>
      </c>
      <c r="DO82" s="186">
        <f t="shared" si="247"/>
        <v>0</v>
      </c>
      <c r="DP82" s="186">
        <f t="shared" si="248"/>
        <v>0</v>
      </c>
      <c r="DQ82" s="186">
        <f t="shared" si="249"/>
        <v>0</v>
      </c>
      <c r="DR82" s="186">
        <f t="shared" si="250"/>
        <v>0</v>
      </c>
      <c r="DS82" s="186">
        <f t="shared" si="251"/>
        <v>0</v>
      </c>
      <c r="DT82" s="186">
        <f t="shared" si="252"/>
        <v>0</v>
      </c>
      <c r="DU82" s="186">
        <f t="shared" si="253"/>
        <v>0</v>
      </c>
      <c r="DV82" s="186">
        <f t="shared" si="254"/>
        <v>0</v>
      </c>
      <c r="DW82" s="186">
        <f t="shared" si="255"/>
        <v>0</v>
      </c>
      <c r="DX82" s="186">
        <f t="shared" si="256"/>
        <v>0</v>
      </c>
      <c r="DY82" s="186">
        <f t="shared" si="257"/>
        <v>0</v>
      </c>
      <c r="DZ82" s="186">
        <f t="shared" si="258"/>
        <v>0</v>
      </c>
      <c r="EA82" s="186">
        <f t="shared" si="259"/>
        <v>0</v>
      </c>
      <c r="EB82" s="186">
        <f t="shared" si="260"/>
        <v>0</v>
      </c>
      <c r="EC82" s="186">
        <f t="shared" si="261"/>
        <v>0</v>
      </c>
      <c r="ED82" s="186">
        <f t="shared" si="262"/>
        <v>0</v>
      </c>
      <c r="EE82" s="186">
        <f t="shared" si="263"/>
        <v>0</v>
      </c>
      <c r="EF82" s="186">
        <f t="shared" si="264"/>
        <v>0</v>
      </c>
      <c r="EG82" s="186">
        <f t="shared" si="265"/>
        <v>0</v>
      </c>
      <c r="EH82" s="186">
        <f t="shared" si="266"/>
        <v>0</v>
      </c>
      <c r="EI82" s="186">
        <f t="shared" si="267"/>
        <v>0</v>
      </c>
      <c r="EJ82" s="186">
        <f t="shared" si="268"/>
        <v>0</v>
      </c>
      <c r="EK82" s="186">
        <f t="shared" si="269"/>
        <v>0</v>
      </c>
      <c r="EL82" s="186">
        <f t="shared" si="270"/>
        <v>0</v>
      </c>
      <c r="EM82" s="186">
        <f t="shared" si="271"/>
        <v>0</v>
      </c>
      <c r="EN82" s="186">
        <f t="shared" si="272"/>
        <v>0</v>
      </c>
      <c r="EO82" s="186">
        <f t="shared" si="273"/>
        <v>0</v>
      </c>
      <c r="EP82" s="186">
        <f t="shared" si="274"/>
        <v>0</v>
      </c>
      <c r="EQ82" s="186">
        <f t="shared" si="275"/>
        <v>0</v>
      </c>
      <c r="ER82" s="186">
        <f t="shared" si="276"/>
        <v>0</v>
      </c>
      <c r="ES82" s="186">
        <f t="shared" si="277"/>
        <v>0</v>
      </c>
      <c r="ET82" s="186">
        <f t="shared" si="278"/>
        <v>0</v>
      </c>
      <c r="EU82" s="186">
        <f t="shared" si="279"/>
        <v>0</v>
      </c>
      <c r="EV82" s="186">
        <f t="shared" si="280"/>
        <v>0</v>
      </c>
      <c r="EW82" s="186">
        <f t="shared" si="281"/>
        <v>0</v>
      </c>
      <c r="EX82" s="186">
        <f t="shared" si="282"/>
        <v>0</v>
      </c>
      <c r="EY82" s="186">
        <f t="shared" si="283"/>
        <v>0</v>
      </c>
      <c r="EZ82" s="186">
        <f t="shared" si="284"/>
        <v>0</v>
      </c>
      <c r="FA82" s="186">
        <f t="shared" si="285"/>
        <v>0</v>
      </c>
      <c r="FB82" s="186">
        <f t="shared" si="286"/>
        <v>0</v>
      </c>
      <c r="FC82" s="186">
        <f t="shared" si="287"/>
        <v>0</v>
      </c>
      <c r="FE82" s="187">
        <f t="shared" si="288"/>
        <v>0</v>
      </c>
      <c r="FF82" s="187">
        <f t="shared" si="289"/>
        <v>0</v>
      </c>
      <c r="FG82" s="187">
        <f t="shared" si="290"/>
        <v>0</v>
      </c>
      <c r="FH82" s="187">
        <f t="shared" si="291"/>
        <v>0</v>
      </c>
      <c r="FI82" s="187">
        <f t="shared" si="292"/>
        <v>0</v>
      </c>
      <c r="FJ82" s="187">
        <f t="shared" si="293"/>
        <v>0</v>
      </c>
      <c r="FK82" s="187">
        <f t="shared" si="294"/>
        <v>0</v>
      </c>
      <c r="FL82" s="187">
        <f t="shared" si="295"/>
        <v>0</v>
      </c>
      <c r="FM82" s="187">
        <f t="shared" si="296"/>
        <v>0</v>
      </c>
      <c r="FN82" s="187">
        <f t="shared" si="297"/>
        <v>0</v>
      </c>
      <c r="FO82" s="187">
        <f t="shared" si="298"/>
        <v>0</v>
      </c>
      <c r="FP82" s="187">
        <f t="shared" si="299"/>
        <v>0</v>
      </c>
      <c r="FQ82" s="187">
        <f t="shared" si="300"/>
        <v>0</v>
      </c>
      <c r="FR82" s="187">
        <f t="shared" si="301"/>
        <v>0</v>
      </c>
      <c r="FS82" s="187">
        <f t="shared" si="302"/>
        <v>0</v>
      </c>
      <c r="FT82" s="187">
        <f t="shared" si="303"/>
        <v>0</v>
      </c>
      <c r="FU82" s="187">
        <f t="shared" si="304"/>
        <v>0</v>
      </c>
      <c r="FV82" s="187">
        <f t="shared" si="305"/>
        <v>0</v>
      </c>
      <c r="FW82" s="187">
        <f t="shared" si="306"/>
        <v>0</v>
      </c>
      <c r="FX82" s="187">
        <f t="shared" si="307"/>
        <v>0</v>
      </c>
      <c r="FY82" s="187">
        <f t="shared" si="308"/>
        <v>0</v>
      </c>
      <c r="FZ82" s="187">
        <f t="shared" si="309"/>
        <v>0</v>
      </c>
      <c r="GA82" s="187">
        <f t="shared" si="310"/>
        <v>0</v>
      </c>
      <c r="GB82" s="187">
        <f t="shared" si="311"/>
        <v>0</v>
      </c>
      <c r="GC82" s="187">
        <f t="shared" si="312"/>
        <v>0</v>
      </c>
      <c r="GD82" s="187">
        <f t="shared" si="313"/>
        <v>0</v>
      </c>
      <c r="GE82" s="187">
        <f t="shared" si="314"/>
        <v>0</v>
      </c>
      <c r="GF82" s="187">
        <f t="shared" si="315"/>
        <v>0</v>
      </c>
      <c r="GG82" s="187">
        <f t="shared" si="316"/>
        <v>0</v>
      </c>
      <c r="GH82" s="187">
        <f t="shared" si="317"/>
        <v>0</v>
      </c>
      <c r="GI82" s="187">
        <f t="shared" si="318"/>
        <v>0</v>
      </c>
      <c r="GJ82" s="187">
        <f t="shared" si="319"/>
        <v>0</v>
      </c>
      <c r="GK82" s="187">
        <f t="shared" si="320"/>
        <v>0</v>
      </c>
      <c r="GL82" s="187">
        <f t="shared" si="321"/>
        <v>0</v>
      </c>
      <c r="GM82" s="187">
        <f t="shared" si="322"/>
        <v>0</v>
      </c>
      <c r="GN82" s="187">
        <f t="shared" si="323"/>
        <v>0</v>
      </c>
      <c r="GO82" s="187">
        <f t="shared" si="324"/>
        <v>0</v>
      </c>
      <c r="GP82" s="187">
        <f t="shared" si="325"/>
        <v>0</v>
      </c>
      <c r="GQ82" s="187">
        <f t="shared" si="326"/>
        <v>0</v>
      </c>
      <c r="GR82" s="187">
        <f t="shared" si="327"/>
        <v>0</v>
      </c>
      <c r="GS82" s="187">
        <f t="shared" si="328"/>
        <v>0</v>
      </c>
      <c r="GT82" s="187">
        <f t="shared" si="329"/>
        <v>0</v>
      </c>
      <c r="GU82" s="187">
        <f t="shared" si="330"/>
        <v>0</v>
      </c>
      <c r="GV82" s="187">
        <f t="shared" si="331"/>
        <v>0</v>
      </c>
      <c r="GW82" s="187">
        <f t="shared" si="332"/>
        <v>0</v>
      </c>
      <c r="GX82" s="187">
        <f t="shared" si="333"/>
        <v>0</v>
      </c>
      <c r="GY82" s="187">
        <f t="shared" si="334"/>
        <v>0</v>
      </c>
      <c r="GZ82" s="187">
        <f t="shared" si="335"/>
        <v>0</v>
      </c>
      <c r="HA82" s="187">
        <f t="shared" si="336"/>
        <v>0</v>
      </c>
      <c r="HB82" s="187">
        <f t="shared" si="337"/>
        <v>0</v>
      </c>
      <c r="HC82" s="187">
        <f t="shared" si="338"/>
        <v>0</v>
      </c>
      <c r="HD82" s="187">
        <f t="shared" si="339"/>
        <v>0</v>
      </c>
      <c r="HE82" s="187">
        <f t="shared" si="340"/>
        <v>0</v>
      </c>
      <c r="HF82" s="187">
        <f t="shared" si="341"/>
        <v>0</v>
      </c>
      <c r="HG82" s="187">
        <f t="shared" si="342"/>
        <v>0</v>
      </c>
      <c r="HH82" s="187">
        <f t="shared" si="343"/>
        <v>0</v>
      </c>
      <c r="HI82" s="187">
        <f t="shared" si="344"/>
        <v>0</v>
      </c>
      <c r="HJ82" s="187">
        <f t="shared" si="345"/>
        <v>0</v>
      </c>
      <c r="HK82" s="187">
        <f t="shared" si="346"/>
        <v>0</v>
      </c>
      <c r="HL82" s="187">
        <f t="shared" si="347"/>
        <v>0</v>
      </c>
      <c r="HM82" s="187">
        <f t="shared" si="348"/>
        <v>0</v>
      </c>
      <c r="HN82" s="187">
        <f t="shared" si="349"/>
        <v>0</v>
      </c>
      <c r="HO82" s="187">
        <f t="shared" si="350"/>
        <v>0</v>
      </c>
      <c r="HP82" s="187">
        <f t="shared" si="351"/>
        <v>0</v>
      </c>
      <c r="HQ82" s="187">
        <f t="shared" si="352"/>
        <v>0</v>
      </c>
      <c r="HR82" s="187">
        <f t="shared" si="353"/>
        <v>0</v>
      </c>
      <c r="HS82" s="187">
        <f t="shared" si="354"/>
        <v>0</v>
      </c>
      <c r="HT82" s="187">
        <f t="shared" si="355"/>
        <v>0</v>
      </c>
      <c r="HU82" s="187">
        <f t="shared" si="356"/>
        <v>0</v>
      </c>
      <c r="HV82" s="187">
        <f t="shared" si="357"/>
        <v>0</v>
      </c>
      <c r="HW82" s="187">
        <f t="shared" si="358"/>
        <v>0</v>
      </c>
      <c r="HX82" s="187">
        <f t="shared" si="359"/>
        <v>0</v>
      </c>
      <c r="HY82" s="187"/>
      <c r="IB82" s="188">
        <f t="shared" si="360"/>
        <v>0</v>
      </c>
      <c r="IC82" s="188">
        <f t="shared" si="361"/>
        <v>0</v>
      </c>
      <c r="ID82" s="188">
        <f t="shared" si="362"/>
        <v>0</v>
      </c>
      <c r="IE82" s="188">
        <f t="shared" si="363"/>
        <v>0</v>
      </c>
      <c r="IF82" s="188">
        <f t="shared" si="364"/>
        <v>0</v>
      </c>
      <c r="IG82" s="188">
        <f t="shared" si="365"/>
        <v>0</v>
      </c>
      <c r="IH82" s="188">
        <f t="shared" si="366"/>
        <v>0</v>
      </c>
      <c r="II82" s="188">
        <f t="shared" si="367"/>
        <v>0</v>
      </c>
      <c r="IJ82" s="188">
        <f t="shared" si="368"/>
        <v>0</v>
      </c>
      <c r="IK82" s="188">
        <f t="shared" si="369"/>
        <v>0</v>
      </c>
      <c r="IL82" s="188">
        <f t="shared" si="370"/>
        <v>0</v>
      </c>
      <c r="IM82" s="188">
        <f t="shared" si="371"/>
        <v>0</v>
      </c>
      <c r="IN82" s="188">
        <f t="shared" si="372"/>
        <v>0</v>
      </c>
      <c r="IO82" s="188">
        <f t="shared" si="373"/>
        <v>0</v>
      </c>
      <c r="IP82" s="188">
        <f t="shared" si="374"/>
        <v>0</v>
      </c>
      <c r="IQ82" s="188">
        <f t="shared" si="375"/>
        <v>0</v>
      </c>
      <c r="IR82" s="188">
        <f t="shared" si="376"/>
        <v>0</v>
      </c>
      <c r="IS82" s="188">
        <f t="shared" si="377"/>
        <v>0</v>
      </c>
      <c r="IT82" s="188">
        <f t="shared" si="378"/>
        <v>0</v>
      </c>
      <c r="IU82" s="188">
        <f t="shared" si="379"/>
        <v>0</v>
      </c>
      <c r="IV82" s="188">
        <f t="shared" si="380"/>
        <v>0</v>
      </c>
      <c r="IW82" s="188">
        <f t="shared" si="381"/>
        <v>0</v>
      </c>
      <c r="IX82" s="188">
        <f t="shared" si="382"/>
        <v>0</v>
      </c>
      <c r="IY82" s="188">
        <f t="shared" si="383"/>
        <v>0</v>
      </c>
      <c r="IZ82" s="188">
        <f t="shared" si="384"/>
        <v>0</v>
      </c>
      <c r="JA82" s="188">
        <f t="shared" si="385"/>
        <v>0</v>
      </c>
      <c r="JB82" s="188">
        <f t="shared" si="386"/>
        <v>0</v>
      </c>
      <c r="JC82" s="188">
        <f t="shared" si="387"/>
        <v>0</v>
      </c>
      <c r="JD82" s="188">
        <f t="shared" si="388"/>
        <v>0</v>
      </c>
      <c r="JE82" s="188">
        <f t="shared" si="389"/>
        <v>0</v>
      </c>
      <c r="JF82" s="188">
        <f t="shared" si="390"/>
        <v>0</v>
      </c>
      <c r="JG82" s="188">
        <f t="shared" si="391"/>
        <v>0</v>
      </c>
      <c r="JH82" s="188">
        <f t="shared" si="392"/>
        <v>0</v>
      </c>
      <c r="JI82" s="188">
        <f t="shared" si="393"/>
        <v>0</v>
      </c>
      <c r="JJ82" s="188">
        <f t="shared" si="394"/>
        <v>0</v>
      </c>
      <c r="JK82" s="188">
        <f t="shared" si="395"/>
        <v>0</v>
      </c>
      <c r="JL82" s="188">
        <f t="shared" si="396"/>
        <v>0</v>
      </c>
      <c r="JM82" s="188">
        <f t="shared" si="397"/>
        <v>0</v>
      </c>
      <c r="JN82" s="188">
        <f t="shared" si="398"/>
        <v>0</v>
      </c>
      <c r="JO82" s="188">
        <f t="shared" si="399"/>
        <v>0</v>
      </c>
      <c r="JP82" s="188">
        <f t="shared" si="400"/>
        <v>0</v>
      </c>
      <c r="JQ82" s="188">
        <f t="shared" si="401"/>
        <v>0</v>
      </c>
      <c r="JR82" s="188">
        <f t="shared" si="402"/>
        <v>0</v>
      </c>
      <c r="JS82" s="188">
        <f t="shared" si="403"/>
        <v>0</v>
      </c>
      <c r="JT82" s="188">
        <f t="shared" si="404"/>
        <v>0</v>
      </c>
      <c r="JU82" s="188">
        <f t="shared" si="405"/>
        <v>0</v>
      </c>
      <c r="JV82" s="188">
        <f t="shared" si="406"/>
        <v>0</v>
      </c>
      <c r="JW82" s="188">
        <f t="shared" si="407"/>
        <v>0</v>
      </c>
      <c r="JX82" s="188">
        <f t="shared" si="408"/>
        <v>0</v>
      </c>
      <c r="JY82" s="188">
        <f t="shared" si="409"/>
        <v>0</v>
      </c>
      <c r="JZ82" s="188">
        <f t="shared" si="410"/>
        <v>0</v>
      </c>
      <c r="KA82" s="188">
        <f t="shared" si="411"/>
        <v>0</v>
      </c>
      <c r="KB82" s="188">
        <f t="shared" si="412"/>
        <v>0</v>
      </c>
      <c r="KC82" s="188">
        <f t="shared" si="413"/>
        <v>0</v>
      </c>
      <c r="KD82" s="188">
        <f t="shared" si="414"/>
        <v>0</v>
      </c>
      <c r="KE82" s="188">
        <f t="shared" si="415"/>
        <v>0</v>
      </c>
      <c r="KF82" s="188">
        <f t="shared" si="416"/>
        <v>0</v>
      </c>
      <c r="KG82" s="188">
        <f t="shared" si="417"/>
        <v>0</v>
      </c>
      <c r="KH82" s="188">
        <f t="shared" si="418"/>
        <v>0</v>
      </c>
      <c r="KI82" s="188">
        <f t="shared" si="419"/>
        <v>0</v>
      </c>
      <c r="KJ82" s="188">
        <f t="shared" si="420"/>
        <v>0</v>
      </c>
      <c r="KK82" s="188">
        <f t="shared" si="421"/>
        <v>0</v>
      </c>
      <c r="KL82" s="188">
        <f t="shared" si="422"/>
        <v>0</v>
      </c>
      <c r="KM82" s="188">
        <f t="shared" si="423"/>
        <v>0</v>
      </c>
      <c r="KN82" s="188">
        <f t="shared" si="424"/>
        <v>0</v>
      </c>
      <c r="KO82" s="188">
        <f t="shared" si="425"/>
        <v>0</v>
      </c>
      <c r="KP82" s="188">
        <f t="shared" si="426"/>
        <v>0</v>
      </c>
      <c r="KQ82" s="188">
        <f t="shared" si="427"/>
        <v>0</v>
      </c>
      <c r="KR82" s="188">
        <f t="shared" si="428"/>
        <v>0</v>
      </c>
      <c r="KS82" s="188">
        <f t="shared" si="429"/>
        <v>0</v>
      </c>
      <c r="KT82" s="188">
        <f t="shared" si="430"/>
        <v>0</v>
      </c>
      <c r="KU82" s="188">
        <f t="shared" si="431"/>
        <v>0</v>
      </c>
    </row>
    <row r="83" spans="1:307" s="95" customFormat="1" ht="15.6" x14ac:dyDescent="0.3">
      <c r="A83" s="527" t="s">
        <v>87</v>
      </c>
      <c r="B83" s="528"/>
      <c r="C83" s="528" t="s">
        <v>818</v>
      </c>
      <c r="D83" s="529"/>
      <c r="E83" s="529" t="s">
        <v>118</v>
      </c>
      <c r="F83" s="529">
        <v>1</v>
      </c>
      <c r="G83" s="530"/>
      <c r="H83" s="531"/>
      <c r="I83" s="532">
        <v>0.107</v>
      </c>
      <c r="J83" s="530">
        <v>85</v>
      </c>
      <c r="K83" s="533"/>
      <c r="L83" s="534">
        <v>46022</v>
      </c>
      <c r="M83" s="119"/>
      <c r="N83" s="186">
        <f t="shared" si="1096"/>
        <v>0</v>
      </c>
      <c r="O83" s="186">
        <f t="shared" si="1096"/>
        <v>0</v>
      </c>
      <c r="P83" s="186">
        <f t="shared" si="1096"/>
        <v>0</v>
      </c>
      <c r="Q83" s="186">
        <f t="shared" si="1096"/>
        <v>0</v>
      </c>
      <c r="R83" s="186">
        <f t="shared" si="1096"/>
        <v>0</v>
      </c>
      <c r="S83" s="186">
        <f t="shared" si="1096"/>
        <v>0</v>
      </c>
      <c r="T83" s="186">
        <f t="shared" si="1096"/>
        <v>0</v>
      </c>
      <c r="U83" s="186">
        <f t="shared" si="1096"/>
        <v>0</v>
      </c>
      <c r="V83" s="186">
        <f t="shared" si="1096"/>
        <v>0</v>
      </c>
      <c r="W83" s="186">
        <f t="shared" si="1096"/>
        <v>0</v>
      </c>
      <c r="X83" s="186">
        <f t="shared" si="1096"/>
        <v>0</v>
      </c>
      <c r="Y83" s="186">
        <f t="shared" si="1096"/>
        <v>0</v>
      </c>
      <c r="Z83" s="186">
        <f t="shared" si="1096"/>
        <v>0</v>
      </c>
      <c r="AA83" s="186">
        <f t="shared" si="1096"/>
        <v>0</v>
      </c>
      <c r="AB83" s="186">
        <f t="shared" si="1096"/>
        <v>0</v>
      </c>
      <c r="AC83" s="186">
        <f t="shared" si="1096"/>
        <v>0</v>
      </c>
      <c r="AD83" s="186">
        <f t="shared" si="2776"/>
        <v>0</v>
      </c>
      <c r="AE83" s="186">
        <f t="shared" si="2776"/>
        <v>0</v>
      </c>
      <c r="AF83" s="186">
        <f t="shared" si="2776"/>
        <v>0</v>
      </c>
      <c r="AG83" s="186">
        <f t="shared" si="2776"/>
        <v>0</v>
      </c>
      <c r="AH83" s="186">
        <f t="shared" si="2776"/>
        <v>0</v>
      </c>
      <c r="AI83" s="186">
        <f t="shared" si="2776"/>
        <v>0</v>
      </c>
      <c r="AJ83" s="186">
        <f t="shared" si="2776"/>
        <v>0</v>
      </c>
      <c r="AK83" s="186">
        <f t="shared" si="2776"/>
        <v>0</v>
      </c>
      <c r="AL83" s="186">
        <f t="shared" si="2776"/>
        <v>0</v>
      </c>
      <c r="AM83" s="186">
        <f t="shared" si="2776"/>
        <v>0</v>
      </c>
      <c r="AN83" s="186">
        <f t="shared" si="2776"/>
        <v>0</v>
      </c>
      <c r="AO83" s="186">
        <f t="shared" si="2776"/>
        <v>0</v>
      </c>
      <c r="AP83" s="186">
        <f t="shared" si="2776"/>
        <v>0</v>
      </c>
      <c r="AQ83" s="186">
        <f t="shared" si="2776"/>
        <v>0</v>
      </c>
      <c r="AR83" s="186">
        <f t="shared" si="2776"/>
        <v>0</v>
      </c>
      <c r="AS83" s="186">
        <f t="shared" si="2773"/>
        <v>0</v>
      </c>
      <c r="AT83" s="186">
        <f t="shared" si="2773"/>
        <v>0</v>
      </c>
      <c r="AU83" s="186">
        <f t="shared" si="2773"/>
        <v>0</v>
      </c>
      <c r="AV83" s="186">
        <f t="shared" si="2773"/>
        <v>0</v>
      </c>
      <c r="AW83" s="186">
        <f t="shared" si="2773"/>
        <v>0</v>
      </c>
      <c r="AX83" s="186">
        <f t="shared" si="2773"/>
        <v>0</v>
      </c>
      <c r="AY83" s="186">
        <f t="shared" si="2773"/>
        <v>0</v>
      </c>
      <c r="AZ83" s="186">
        <f t="shared" si="2773"/>
        <v>0</v>
      </c>
      <c r="BA83" s="186">
        <f t="shared" si="2773"/>
        <v>0</v>
      </c>
      <c r="BB83" s="186">
        <f t="shared" si="2773"/>
        <v>0</v>
      </c>
      <c r="BC83" s="186">
        <f t="shared" si="2773"/>
        <v>0</v>
      </c>
      <c r="BD83" s="186">
        <f t="shared" si="2773"/>
        <v>0</v>
      </c>
      <c r="BE83" s="186">
        <f t="shared" si="2773"/>
        <v>0</v>
      </c>
      <c r="BF83" s="186">
        <f t="shared" si="2773"/>
        <v>0</v>
      </c>
      <c r="BG83" s="186">
        <f t="shared" si="2773"/>
        <v>0</v>
      </c>
      <c r="BH83" s="186">
        <f t="shared" si="2773"/>
        <v>0</v>
      </c>
      <c r="BI83" s="186">
        <f t="shared" si="2774"/>
        <v>0</v>
      </c>
      <c r="BJ83" s="186">
        <f t="shared" si="2774"/>
        <v>0</v>
      </c>
      <c r="BK83" s="186">
        <f t="shared" si="2774"/>
        <v>0</v>
      </c>
      <c r="BL83" s="186">
        <f t="shared" si="2774"/>
        <v>0</v>
      </c>
      <c r="BM83" s="186">
        <f t="shared" si="2774"/>
        <v>0</v>
      </c>
      <c r="BN83" s="186">
        <f t="shared" si="2774"/>
        <v>0</v>
      </c>
      <c r="BO83" s="186">
        <f t="shared" si="2774"/>
        <v>0</v>
      </c>
      <c r="BP83" s="186">
        <f t="shared" si="2775"/>
        <v>0</v>
      </c>
      <c r="BQ83" s="186">
        <f t="shared" si="2775"/>
        <v>0</v>
      </c>
      <c r="BR83" s="186">
        <f t="shared" si="2775"/>
        <v>0</v>
      </c>
      <c r="BS83" s="186">
        <f t="shared" si="2775"/>
        <v>0</v>
      </c>
      <c r="BT83" s="186">
        <f t="shared" si="2775"/>
        <v>0</v>
      </c>
      <c r="BU83" s="186">
        <f t="shared" si="2775"/>
        <v>0</v>
      </c>
      <c r="BV83" s="186">
        <f t="shared" si="1095"/>
        <v>0</v>
      </c>
      <c r="BW83" s="186">
        <f t="shared" si="1095"/>
        <v>0</v>
      </c>
      <c r="BX83" s="186">
        <f t="shared" si="1095"/>
        <v>0</v>
      </c>
      <c r="BY83" s="186">
        <f t="shared" si="1095"/>
        <v>0</v>
      </c>
      <c r="BZ83" s="186">
        <f t="shared" si="1095"/>
        <v>0</v>
      </c>
      <c r="CA83" s="186">
        <f t="shared" si="1095"/>
        <v>0</v>
      </c>
      <c r="CB83" s="186">
        <f t="shared" si="1095"/>
        <v>0</v>
      </c>
      <c r="CC83" s="186">
        <f t="shared" si="1095"/>
        <v>0</v>
      </c>
      <c r="CD83" s="186">
        <f t="shared" si="1095"/>
        <v>0</v>
      </c>
      <c r="CE83" s="186">
        <f t="shared" si="1095"/>
        <v>0</v>
      </c>
      <c r="CF83" s="186">
        <f t="shared" si="1095"/>
        <v>0</v>
      </c>
      <c r="CG83" s="186">
        <f t="shared" si="1095"/>
        <v>0</v>
      </c>
      <c r="CH83" s="186"/>
      <c r="CJ83" s="186">
        <f t="shared" ref="CJ83:CJ94" si="2778">IF(N83&gt;0,$F83,0)</f>
        <v>0</v>
      </c>
      <c r="CK83" s="186">
        <f t="shared" ref="CK83:CK94" si="2779">IF(O83&gt;0,$F83,0)</f>
        <v>0</v>
      </c>
      <c r="CL83" s="186">
        <f t="shared" ref="CL83:CL94" si="2780">IF(P83&gt;0,$F83,0)</f>
        <v>0</v>
      </c>
      <c r="CM83" s="186">
        <f t="shared" ref="CM83:CM94" si="2781">IF(Q83&gt;0,$F83,0)</f>
        <v>0</v>
      </c>
      <c r="CN83" s="186">
        <f t="shared" ref="CN83:CN94" si="2782">IF(R83&gt;0,$F83,0)</f>
        <v>0</v>
      </c>
      <c r="CO83" s="186">
        <f t="shared" ref="CO83:CO94" si="2783">IF(S83&gt;0,$F83,0)</f>
        <v>0</v>
      </c>
      <c r="CP83" s="186">
        <f t="shared" ref="CP83:CP94" si="2784">IF(T83&gt;0,$F83,0)</f>
        <v>0</v>
      </c>
      <c r="CQ83" s="186">
        <f t="shared" ref="CQ83:CQ94" si="2785">IF(U83&gt;0,$F83,0)</f>
        <v>0</v>
      </c>
      <c r="CR83" s="186">
        <f t="shared" ref="CR83:CR94" si="2786">IF(V83&gt;0,$F83,0)</f>
        <v>0</v>
      </c>
      <c r="CS83" s="186">
        <f t="shared" ref="CS83:CS94" si="2787">IF(W83&gt;0,$F83,0)</f>
        <v>0</v>
      </c>
      <c r="CT83" s="186">
        <f t="shared" ref="CT83:CT94" si="2788">IF(X83&gt;0,$F83,0)</f>
        <v>0</v>
      </c>
      <c r="CU83" s="186">
        <f t="shared" ref="CU83:CU94" si="2789">IF(Y83&gt;0,$F83,0)</f>
        <v>0</v>
      </c>
      <c r="CV83" s="186">
        <f t="shared" ref="CV83:CV94" si="2790">IF(Z83&gt;0,$F83,0)</f>
        <v>0</v>
      </c>
      <c r="CW83" s="186">
        <f t="shared" ref="CW83:CW94" si="2791">IF(AA83&gt;0,$F83,0)</f>
        <v>0</v>
      </c>
      <c r="CX83" s="186">
        <f t="shared" ref="CX83:CX94" si="2792">IF(AB83&gt;0,$F83,0)</f>
        <v>0</v>
      </c>
      <c r="CY83" s="186">
        <f t="shared" ref="CY83:CY94" si="2793">IF(AC83&gt;0,$F83,0)</f>
        <v>0</v>
      </c>
      <c r="CZ83" s="186">
        <f t="shared" ref="CZ83:CZ94" si="2794">IF(AD83&gt;0,$F83,0)</f>
        <v>0</v>
      </c>
      <c r="DA83" s="186">
        <f t="shared" ref="DA83:DA94" si="2795">IF(AE83&gt;0,$F83,0)</f>
        <v>0</v>
      </c>
      <c r="DB83" s="186">
        <f t="shared" ref="DB83:DB94" si="2796">IF(AF83&gt;0,$F83,0)</f>
        <v>0</v>
      </c>
      <c r="DC83" s="186">
        <f t="shared" ref="DC83:DC94" si="2797">IF(AG83&gt;0,$F83,0)</f>
        <v>0</v>
      </c>
      <c r="DD83" s="186">
        <f t="shared" ref="DD83:DD94" si="2798">IF(AH83&gt;0,$F83,0)</f>
        <v>0</v>
      </c>
      <c r="DE83" s="186">
        <f t="shared" ref="DE83:DE94" si="2799">IF(AI83&gt;0,$F83,0)</f>
        <v>0</v>
      </c>
      <c r="DF83" s="186">
        <f t="shared" ref="DF83:DF94" si="2800">IF(AJ83&gt;0,$F83,0)</f>
        <v>0</v>
      </c>
      <c r="DG83" s="186">
        <f t="shared" ref="DG83:DG94" si="2801">IF(AK83&gt;0,$F83,0)</f>
        <v>0</v>
      </c>
      <c r="DH83" s="186">
        <f t="shared" ref="DH83:DH94" si="2802">IF(AL83&gt;0,$F83,0)</f>
        <v>0</v>
      </c>
      <c r="DI83" s="186">
        <f t="shared" ref="DI83:DI94" si="2803">IF(AM83&gt;0,$F83,0)</f>
        <v>0</v>
      </c>
      <c r="DJ83" s="186">
        <f t="shared" ref="DJ83:DJ94" si="2804">IF(AN83&gt;0,$F83,0)</f>
        <v>0</v>
      </c>
      <c r="DK83" s="186">
        <f t="shared" ref="DK83:DK94" si="2805">IF(AO83&gt;0,$F83,0)</f>
        <v>0</v>
      </c>
      <c r="DL83" s="186">
        <f t="shared" ref="DL83:DL94" si="2806">IF(AP83&gt;0,$F83,0)</f>
        <v>0</v>
      </c>
      <c r="DM83" s="186">
        <f t="shared" ref="DM83:DM94" si="2807">IF(AQ83&gt;0,$F83,0)</f>
        <v>0</v>
      </c>
      <c r="DN83" s="186">
        <f t="shared" ref="DN83:DN94" si="2808">IF(AR83&gt;0,$F83,0)</f>
        <v>0</v>
      </c>
      <c r="DO83" s="186">
        <f t="shared" ref="DO83:DO94" si="2809">IF(AS83&gt;0,$F83,0)</f>
        <v>0</v>
      </c>
      <c r="DP83" s="186">
        <f t="shared" ref="DP83:DP94" si="2810">IF(AT83&gt;0,$F83,0)</f>
        <v>0</v>
      </c>
      <c r="DQ83" s="186">
        <f t="shared" ref="DQ83:DQ94" si="2811">IF(AU83&gt;0,$F83,0)</f>
        <v>0</v>
      </c>
      <c r="DR83" s="186">
        <f t="shared" ref="DR83:DR94" si="2812">IF(AV83&gt;0,$F83,0)</f>
        <v>0</v>
      </c>
      <c r="DS83" s="186">
        <f t="shared" ref="DS83:DS94" si="2813">IF(AW83&gt;0,$F83,0)</f>
        <v>0</v>
      </c>
      <c r="DT83" s="186">
        <f t="shared" ref="DT83:DT94" si="2814">IF(AX83&gt;0,$F83,0)</f>
        <v>0</v>
      </c>
      <c r="DU83" s="186">
        <f t="shared" ref="DU83:DU94" si="2815">IF(AY83&gt;0,$F83,0)</f>
        <v>0</v>
      </c>
      <c r="DV83" s="186">
        <f t="shared" ref="DV83:DV94" si="2816">IF(AZ83&gt;0,$F83,0)</f>
        <v>0</v>
      </c>
      <c r="DW83" s="186">
        <f t="shared" ref="DW83:DW94" si="2817">IF(BA83&gt;0,$F83,0)</f>
        <v>0</v>
      </c>
      <c r="DX83" s="186">
        <f t="shared" ref="DX83:DX94" si="2818">IF(BB83&gt;0,$F83,0)</f>
        <v>0</v>
      </c>
      <c r="DY83" s="186">
        <f t="shared" ref="DY83:DY94" si="2819">IF(BC83&gt;0,$F83,0)</f>
        <v>0</v>
      </c>
      <c r="DZ83" s="186">
        <f t="shared" ref="DZ83:DZ94" si="2820">IF(BD83&gt;0,$F83,0)</f>
        <v>0</v>
      </c>
      <c r="EA83" s="186">
        <f t="shared" ref="EA83:EA94" si="2821">IF(BE83&gt;0,$F83,0)</f>
        <v>0</v>
      </c>
      <c r="EB83" s="186">
        <f t="shared" ref="EB83:EB94" si="2822">IF(BF83&gt;0,$F83,0)</f>
        <v>0</v>
      </c>
      <c r="EC83" s="186">
        <f t="shared" ref="EC83:EC94" si="2823">IF(BG83&gt;0,$F83,0)</f>
        <v>0</v>
      </c>
      <c r="ED83" s="186">
        <f t="shared" ref="ED83:ED94" si="2824">IF(BH83&gt;0,$F83,0)</f>
        <v>0</v>
      </c>
      <c r="EE83" s="186">
        <f t="shared" ref="EE83:EE94" si="2825">IF(BI83&gt;0,$F83,0)</f>
        <v>0</v>
      </c>
      <c r="EF83" s="186">
        <f t="shared" ref="EF83:EF94" si="2826">IF(BJ83&gt;0,$F83,0)</f>
        <v>0</v>
      </c>
      <c r="EG83" s="186">
        <f t="shared" ref="EG83:EG94" si="2827">IF(BK83&gt;0,$F83,0)</f>
        <v>0</v>
      </c>
      <c r="EH83" s="186">
        <f t="shared" ref="EH83:EH94" si="2828">IF(BL83&gt;0,$F83,0)</f>
        <v>0</v>
      </c>
      <c r="EI83" s="186">
        <f t="shared" ref="EI83:EI94" si="2829">IF(BM83&gt;0,$F83,0)</f>
        <v>0</v>
      </c>
      <c r="EJ83" s="186">
        <f t="shared" ref="EJ83:EJ94" si="2830">IF(BN83&gt;0,$F83,0)</f>
        <v>0</v>
      </c>
      <c r="EK83" s="186">
        <f t="shared" ref="EK83:EK94" si="2831">IF(BO83&gt;0,$F83,0)</f>
        <v>0</v>
      </c>
      <c r="EL83" s="186">
        <f t="shared" ref="EL83:EL94" si="2832">IF(BP83&gt;0,$F83,0)</f>
        <v>0</v>
      </c>
      <c r="EM83" s="186">
        <f t="shared" ref="EM83:EM94" si="2833">IF(BQ83&gt;0,$F83,0)</f>
        <v>0</v>
      </c>
      <c r="EN83" s="186">
        <f t="shared" ref="EN83:EN94" si="2834">IF(BR83&gt;0,$F83,0)</f>
        <v>0</v>
      </c>
      <c r="EO83" s="186">
        <f t="shared" ref="EO83:EO94" si="2835">IF(BS83&gt;0,$F83,0)</f>
        <v>0</v>
      </c>
      <c r="EP83" s="186">
        <f t="shared" ref="EP83:EP94" si="2836">IF(BT83&gt;0,$F83,0)</f>
        <v>0</v>
      </c>
      <c r="EQ83" s="186">
        <f t="shared" ref="EQ83:EQ94" si="2837">IF(BU83&gt;0,$F83,0)</f>
        <v>0</v>
      </c>
      <c r="ER83" s="186">
        <f t="shared" ref="ER83:ER94" si="2838">IF(BV83&gt;0,$F83,0)</f>
        <v>0</v>
      </c>
      <c r="ES83" s="186">
        <f t="shared" ref="ES83:ES94" si="2839">IF(BW83&gt;0,$F83,0)</f>
        <v>0</v>
      </c>
      <c r="ET83" s="186">
        <f t="shared" ref="ET83:ET94" si="2840">IF(BX83&gt;0,$F83,0)</f>
        <v>0</v>
      </c>
      <c r="EU83" s="186">
        <f t="shared" ref="EU83:EU94" si="2841">IF(BY83&gt;0,$F83,0)</f>
        <v>0</v>
      </c>
      <c r="EV83" s="186">
        <f t="shared" ref="EV83:EV94" si="2842">IF(BZ83&gt;0,$F83,0)</f>
        <v>0</v>
      </c>
      <c r="EW83" s="186">
        <f t="shared" ref="EW83:EW94" si="2843">IF(CA83&gt;0,$F83,0)</f>
        <v>0</v>
      </c>
      <c r="EX83" s="186">
        <f t="shared" ref="EX83:EX94" si="2844">IF(CB83&gt;0,$F83,0)</f>
        <v>0</v>
      </c>
      <c r="EY83" s="186">
        <f t="shared" ref="EY83:EY94" si="2845">IF(CC83&gt;0,$F83,0)</f>
        <v>0</v>
      </c>
      <c r="EZ83" s="186">
        <f t="shared" ref="EZ83:EZ94" si="2846">IF(CD83&gt;0,$F83,0)</f>
        <v>0</v>
      </c>
      <c r="FA83" s="186">
        <f t="shared" ref="FA83:FA94" si="2847">IF(CE83&gt;0,$F83,0)</f>
        <v>0</v>
      </c>
      <c r="FB83" s="186">
        <f t="shared" ref="FB83:FB94" si="2848">IF(CF83&gt;0,$F83,0)</f>
        <v>0</v>
      </c>
      <c r="FC83" s="186">
        <f t="shared" ref="FC83:FC94" si="2849">IF(CG83&gt;0,$F83,0)</f>
        <v>0</v>
      </c>
      <c r="FE83" s="187">
        <f t="shared" ref="FE83:FE94" si="2850">IF(AND($E83="PT",CJ83&gt;0),$H83*$F83*12/2080,IFERROR((N83/(1+$I83))/($G83/365*N$4),0))</f>
        <v>0</v>
      </c>
      <c r="FF83" s="187">
        <f t="shared" ref="FF83:FF94" si="2851">IF(AND($E83="PT",CK83&gt;0),$H83*$F83*12/2080,IFERROR((O83/(1+$I83))/($G83/365*O$4),0))</f>
        <v>0</v>
      </c>
      <c r="FG83" s="187">
        <f t="shared" ref="FG83:FG94" si="2852">IF(AND($E83="PT",CL83&gt;0),$H83*$F83*12/2080,IFERROR((P83/(1+$I83))/($G83/365*P$4),0))</f>
        <v>0</v>
      </c>
      <c r="FH83" s="187">
        <f t="shared" ref="FH83:FH94" si="2853">IF(AND($E83="PT",CM83&gt;0),$H83*$F83*12/2080,IFERROR((Q83/(1+$I83))/($G83/365*Q$4),0))</f>
        <v>0</v>
      </c>
      <c r="FI83" s="187">
        <f t="shared" ref="FI83:FI94" si="2854">IF(AND($E83="PT",CN83&gt;0),$H83*$F83*12/2080,IFERROR((R83/(1+$I83))/($G83/365*R$4),0))</f>
        <v>0</v>
      </c>
      <c r="FJ83" s="187">
        <f t="shared" ref="FJ83:FJ94" si="2855">IF(AND($E83="PT",CO83&gt;0),$H83*$F83*12/2080,IFERROR((S83/(1+$I83))/($G83/365*S$4),0))</f>
        <v>0</v>
      </c>
      <c r="FK83" s="187">
        <f t="shared" ref="FK83:FK94" si="2856">IF(AND($E83="PT",CP83&gt;0),$H83*$F83*12/2080,IFERROR((T83/(1+$I83))/($G83/365*T$4),0))</f>
        <v>0</v>
      </c>
      <c r="FL83" s="187">
        <f t="shared" ref="FL83:FL94" si="2857">IF(AND($E83="PT",CQ83&gt;0),$H83*$F83*12/2080,IFERROR((U83/(1+$I83))/($G83/365*U$4),0))</f>
        <v>0</v>
      </c>
      <c r="FM83" s="187">
        <f t="shared" ref="FM83:FM94" si="2858">IF(AND($E83="PT",CR83&gt;0),$H83*$F83*12/2080,IFERROR((V83/(1+$I83))/($G83/365*V$4),0))</f>
        <v>0</v>
      </c>
      <c r="FN83" s="187">
        <f t="shared" ref="FN83:FN94" si="2859">IF(AND($E83="PT",CS83&gt;0),$H83*$F83*12/2080,IFERROR((W83/(1+$I83))/($G83/365*W$4),0))</f>
        <v>0</v>
      </c>
      <c r="FO83" s="187">
        <f t="shared" ref="FO83:FO94" si="2860">IF(AND($E83="PT",CT83&gt;0),$H83*$F83*12/2080,IFERROR((X83/(1+$I83))/($G83/365*X$4),0))</f>
        <v>0</v>
      </c>
      <c r="FP83" s="187">
        <f t="shared" ref="FP83:FP94" si="2861">IF(AND($E83="PT",CU83&gt;0),$H83*$F83*12/2080,IFERROR((Y83/(1+$I83))/($G83/365*Y$4),0))</f>
        <v>0</v>
      </c>
      <c r="FQ83" s="187">
        <f t="shared" ref="FQ83:FQ94" si="2862">IF(AND($E83="PT",CV83&gt;0),$H83*$F83*12/2080,IFERROR((Z83/(1+$I83))/($G83/365*Z$4),0))</f>
        <v>0</v>
      </c>
      <c r="FR83" s="187">
        <f t="shared" ref="FR83:FR94" si="2863">IF(AND($E83="PT",CW83&gt;0),$H83*$F83*12/2080,IFERROR((AA83/(1+$I83))/($G83/365*AA$4),0))</f>
        <v>0</v>
      </c>
      <c r="FS83" s="187">
        <f t="shared" ref="FS83:FS94" si="2864">IF(AND($E83="PT",CX83&gt;0),$H83*$F83*12/2080,IFERROR((AB83/(1+$I83))/($G83/365*AB$4),0))</f>
        <v>0</v>
      </c>
      <c r="FT83" s="187">
        <f t="shared" ref="FT83:FT94" si="2865">IF(AND($E83="PT",CY83&gt;0),$H83*$F83*12/2080,IFERROR((AC83/(1+$I83))/($G83/365*AC$4),0))</f>
        <v>0</v>
      </c>
      <c r="FU83" s="187">
        <f t="shared" ref="FU83:FU94" si="2866">IF(AND($E83="PT",CZ83&gt;0),$H83*$F83*12/2080,IFERROR((AD83/(1+$I83))/($G83/365*AD$4),0))</f>
        <v>0</v>
      </c>
      <c r="FV83" s="187">
        <f t="shared" ref="FV83:FV94" si="2867">IF(AND($E83="PT",DA83&gt;0),$H83*$F83*12/2080,IFERROR((AE83/(1+$I83))/($G83/365*AE$4),0))</f>
        <v>0</v>
      </c>
      <c r="FW83" s="187">
        <f t="shared" ref="FW83:FW94" si="2868">IF(AND($E83="PT",DB83&gt;0),$H83*$F83*12/2080,IFERROR((AF83/(1+$I83))/($G83/365*AF$4),0))</f>
        <v>0</v>
      </c>
      <c r="FX83" s="187">
        <f t="shared" ref="FX83:FX94" si="2869">IF(AND($E83="PT",DC83&gt;0),$H83*$F83*12/2080,IFERROR((AG83/(1+$I83))/($G83/365*AG$4),0))</f>
        <v>0</v>
      </c>
      <c r="FY83" s="187">
        <f t="shared" ref="FY83:FY94" si="2870">IF(AND($E83="PT",DD83&gt;0),$H83*$F83*12/2080,IFERROR((AH83/(1+$I83))/($G83/365*AH$4),0))</f>
        <v>0</v>
      </c>
      <c r="FZ83" s="187">
        <f t="shared" ref="FZ83:FZ94" si="2871">IF(AND($E83="PT",DE83&gt;0),$H83*$F83*12/2080,IFERROR((AI83/(1+$I83))/($G83/365*AI$4),0))</f>
        <v>0</v>
      </c>
      <c r="GA83" s="187">
        <f t="shared" ref="GA83:GA94" si="2872">IF(AND($E83="PT",DF83&gt;0),$H83*$F83*12/2080,IFERROR((AJ83/(1+$I83))/($G83/365*AJ$4),0))</f>
        <v>0</v>
      </c>
      <c r="GB83" s="187">
        <f t="shared" ref="GB83:GB94" si="2873">IF(AND($E83="PT",DG83&gt;0),$H83*$F83*12/2080,IFERROR((AK83/(1+$I83))/($G83/365*AK$4),0))</f>
        <v>0</v>
      </c>
      <c r="GC83" s="187">
        <f t="shared" ref="GC83:GC94" si="2874">IF(AND($E83="PT",DH83&gt;0),$H83*$F83*12/2080,IFERROR((AL83/(1+$I83))/($G83/365*AL$4),0))</f>
        <v>0</v>
      </c>
      <c r="GD83" s="187">
        <f t="shared" ref="GD83:GD94" si="2875">IF(AND($E83="PT",DI83&gt;0),$H83*$F83*12/2080,IFERROR((AM83/(1+$I83))/($G83/365*AM$4),0))</f>
        <v>0</v>
      </c>
      <c r="GE83" s="187">
        <f t="shared" ref="GE83:GE94" si="2876">IF(AND($E83="PT",DJ83&gt;0),$H83*$F83*12/2080,IFERROR((AN83/(1+$I83))/($G83/365*AN$4),0))</f>
        <v>0</v>
      </c>
      <c r="GF83" s="187">
        <f t="shared" ref="GF83:GF94" si="2877">IF(AND($E83="PT",DK83&gt;0),$H83*$F83*12/2080,IFERROR((AO83/(1+$I83))/($G83/365*AO$4),0))</f>
        <v>0</v>
      </c>
      <c r="GG83" s="187">
        <f t="shared" ref="GG83:GG94" si="2878">IF(AND($E83="PT",DL83&gt;0),$H83*$F83*12/2080,IFERROR((AP83/(1+$I83))/($G83/365*AP$4),0))</f>
        <v>0</v>
      </c>
      <c r="GH83" s="187">
        <f t="shared" ref="GH83:GH94" si="2879">IF(AND($E83="PT",DM83&gt;0),$H83*$F83*12/2080,IFERROR((AQ83/(1+$I83))/($G83/365*AQ$4),0))</f>
        <v>0</v>
      </c>
      <c r="GI83" s="187">
        <f t="shared" ref="GI83:GI94" si="2880">IF(AND($E83="PT",DN83&gt;0),$H83*$F83*12/2080,IFERROR((AR83/(1+$I83))/($G83/365*AR$4),0))</f>
        <v>0</v>
      </c>
      <c r="GJ83" s="187">
        <f t="shared" ref="GJ83:GJ94" si="2881">IF(AND($E83="PT",DO83&gt;0),$H83*$F83*12/2080,IFERROR((AS83/(1+$I83))/($G83/365*AS$4),0))</f>
        <v>0</v>
      </c>
      <c r="GK83" s="187">
        <f t="shared" ref="GK83:GK94" si="2882">IF(AND($E83="PT",DP83&gt;0),$H83*$F83*12/2080,IFERROR((AT83/(1+$I83))/($G83/365*AT$4),0))</f>
        <v>0</v>
      </c>
      <c r="GL83" s="187">
        <f t="shared" ref="GL83:GL94" si="2883">IF(AND($E83="PT",DQ83&gt;0),$H83*$F83*12/2080,IFERROR((AU83/(1+$I83))/($G83/365*AU$4),0))</f>
        <v>0</v>
      </c>
      <c r="GM83" s="187">
        <f t="shared" ref="GM83:GM94" si="2884">IF(AND($E83="PT",DR83&gt;0),$H83*$F83*12/2080,IFERROR((AV83/(1+$I83))/($G83/365*AV$4),0))</f>
        <v>0</v>
      </c>
      <c r="GN83" s="187">
        <f t="shared" ref="GN83:GN94" si="2885">IF(AND($E83="PT",DS83&gt;0),$H83*$F83*12/2080,IFERROR((AW83/(1+$I83))/($G83/365*AW$4),0))</f>
        <v>0</v>
      </c>
      <c r="GO83" s="187">
        <f t="shared" ref="GO83:GO94" si="2886">IF(AND($E83="PT",DT83&gt;0),$H83*$F83*12/2080,IFERROR((AX83/(1+$I83))/($G83/365*AX$4),0))</f>
        <v>0</v>
      </c>
      <c r="GP83" s="187">
        <f t="shared" ref="GP83:GP94" si="2887">IF(AND($E83="PT",DU83&gt;0),$H83*$F83*12/2080,IFERROR((AY83/(1+$I83))/($G83/365*AY$4),0))</f>
        <v>0</v>
      </c>
      <c r="GQ83" s="187">
        <f t="shared" ref="GQ83:GQ94" si="2888">IF(AND($E83="PT",DV83&gt;0),$H83*$F83*12/2080,IFERROR((AZ83/(1+$I83))/($G83/365*AZ$4),0))</f>
        <v>0</v>
      </c>
      <c r="GR83" s="187">
        <f t="shared" ref="GR83:GR94" si="2889">IF(AND($E83="PT",DW83&gt;0),$H83*$F83*12/2080,IFERROR((BA83/(1+$I83))/($G83/365*BA$4),0))</f>
        <v>0</v>
      </c>
      <c r="GS83" s="187">
        <f t="shared" ref="GS83:GS94" si="2890">IF(AND($E83="PT",DX83&gt;0),$H83*$F83*12/2080,IFERROR((BB83/(1+$I83))/($G83/365*BB$4),0))</f>
        <v>0</v>
      </c>
      <c r="GT83" s="187">
        <f t="shared" ref="GT83:GT94" si="2891">IF(AND($E83="PT",DY83&gt;0),$H83*$F83*12/2080,IFERROR((BC83/(1+$I83))/($G83/365*BC$4),0))</f>
        <v>0</v>
      </c>
      <c r="GU83" s="187">
        <f t="shared" ref="GU83:GU94" si="2892">IF(AND($E83="PT",DZ83&gt;0),$H83*$F83*12/2080,IFERROR((BD83/(1+$I83))/($G83/365*BD$4),0))</f>
        <v>0</v>
      </c>
      <c r="GV83" s="187">
        <f t="shared" ref="GV83:GV94" si="2893">IF(AND($E83="PT",EA83&gt;0),$H83*$F83*12/2080,IFERROR((BE83/(1+$I83))/($G83/365*BE$4),0))</f>
        <v>0</v>
      </c>
      <c r="GW83" s="187">
        <f t="shared" ref="GW83:GW94" si="2894">IF(AND($E83="PT",EB83&gt;0),$H83*$F83*12/2080,IFERROR((BF83/(1+$I83))/($G83/365*BF$4),0))</f>
        <v>0</v>
      </c>
      <c r="GX83" s="187">
        <f t="shared" ref="GX83:GX94" si="2895">IF(AND($E83="PT",EC83&gt;0),$H83*$F83*12/2080,IFERROR((BG83/(1+$I83))/($G83/365*BG$4),0))</f>
        <v>0</v>
      </c>
      <c r="GY83" s="187">
        <f t="shared" ref="GY83:GY94" si="2896">IF(AND($E83="PT",ED83&gt;0),$H83*$F83*12/2080,IFERROR((BH83/(1+$I83))/($G83/365*BH$4),0))</f>
        <v>0</v>
      </c>
      <c r="GZ83" s="187">
        <f t="shared" ref="GZ83:GZ94" si="2897">IF(AND($E83="PT",EE83&gt;0),$H83*$F83*12/2080,IFERROR((BI83/(1+$I83))/($G83/365*BI$4),0))</f>
        <v>0</v>
      </c>
      <c r="HA83" s="187">
        <f t="shared" ref="HA83:HA94" si="2898">IF(AND($E83="PT",EF83&gt;0),$H83*$F83*12/2080,IFERROR((BJ83/(1+$I83))/($G83/365*BJ$4),0))</f>
        <v>0</v>
      </c>
      <c r="HB83" s="187">
        <f t="shared" ref="HB83:HB94" si="2899">IF(AND($E83="PT",EG83&gt;0),$H83*$F83*12/2080,IFERROR((BK83/(1+$I83))/($G83/365*BK$4),0))</f>
        <v>0</v>
      </c>
      <c r="HC83" s="187">
        <f t="shared" ref="HC83:HC94" si="2900">IF(AND($E83="PT",EH83&gt;0),$H83*$F83*12/2080,IFERROR((BL83/(1+$I83))/($G83/365*BL$4),0))</f>
        <v>0</v>
      </c>
      <c r="HD83" s="187">
        <f t="shared" ref="HD83:HD94" si="2901">IF(AND($E83="PT",EI83&gt;0),$H83*$F83*12/2080,IFERROR((BM83/(1+$I83))/($G83/365*BM$4),0))</f>
        <v>0</v>
      </c>
      <c r="HE83" s="187">
        <f t="shared" ref="HE83:HE94" si="2902">IF(AND($E83="PT",EJ83&gt;0),$H83*$F83*12/2080,IFERROR((BN83/(1+$I83))/($G83/365*BN$4),0))</f>
        <v>0</v>
      </c>
      <c r="HF83" s="187">
        <f t="shared" ref="HF83:HF94" si="2903">IF(AND($E83="PT",EK83&gt;0),$H83*$F83*12/2080,IFERROR((BO83/(1+$I83))/($G83/365*BO$4),0))</f>
        <v>0</v>
      </c>
      <c r="HG83" s="187">
        <f t="shared" ref="HG83:HG94" si="2904">IF(AND($E83="PT",EL83&gt;0),$H83*$F83*12/2080,IFERROR((BP83/(1+$I83))/($G83/365*BP$4),0))</f>
        <v>0</v>
      </c>
      <c r="HH83" s="187">
        <f t="shared" ref="HH83:HH94" si="2905">IF(AND($E83="PT",EM83&gt;0),$H83*$F83*12/2080,IFERROR((BQ83/(1+$I83))/($G83/365*BQ$4),0))</f>
        <v>0</v>
      </c>
      <c r="HI83" s="187">
        <f t="shared" ref="HI83:HI94" si="2906">IF(AND($E83="PT",EN83&gt;0),$H83*$F83*12/2080,IFERROR((BR83/(1+$I83))/($G83/365*BR$4),0))</f>
        <v>0</v>
      </c>
      <c r="HJ83" s="187">
        <f t="shared" ref="HJ83:HJ94" si="2907">IF(AND($E83="PT",EO83&gt;0),$H83*$F83*12/2080,IFERROR((BS83/(1+$I83))/($G83/365*BS$4),0))</f>
        <v>0</v>
      </c>
      <c r="HK83" s="187">
        <f t="shared" ref="HK83:HK94" si="2908">IF(AND($E83="PT",EP83&gt;0),$H83*$F83*12/2080,IFERROR((BT83/(1+$I83))/($G83/365*BT$4),0))</f>
        <v>0</v>
      </c>
      <c r="HL83" s="187">
        <f t="shared" ref="HL83:HL94" si="2909">IF(AND($E83="PT",EQ83&gt;0),$H83*$F83*12/2080,IFERROR((BU83/(1+$I83))/($G83/365*BU$4),0))</f>
        <v>0</v>
      </c>
      <c r="HM83" s="187">
        <f t="shared" ref="HM83:HM94" si="2910">IF(AND($E83="PT",ER83&gt;0),$H83*$F83*12/2080,IFERROR((BV83/(1+$I83))/($G83/365*BV$4),0))</f>
        <v>0</v>
      </c>
      <c r="HN83" s="187">
        <f t="shared" ref="HN83:HN94" si="2911">IF(AND($E83="PT",ES83&gt;0),$H83*$F83*12/2080,IFERROR((BW83/(1+$I83))/($G83/365*BW$4),0))</f>
        <v>0</v>
      </c>
      <c r="HO83" s="187">
        <f t="shared" ref="HO83:HO94" si="2912">IF(AND($E83="PT",ET83&gt;0),$H83*$F83*12/2080,IFERROR((BX83/(1+$I83))/($G83/365*BX$4),0))</f>
        <v>0</v>
      </c>
      <c r="HP83" s="187">
        <f t="shared" ref="HP83:HP94" si="2913">IF(AND($E83="PT",EU83&gt;0),$H83*$F83*12/2080,IFERROR((BY83/(1+$I83))/($G83/365*BY$4),0))</f>
        <v>0</v>
      </c>
      <c r="HQ83" s="187">
        <f t="shared" ref="HQ83:HQ94" si="2914">IF(AND($E83="PT",EV83&gt;0),$H83*$F83*12/2080,IFERROR((BZ83/(1+$I83))/($G83/365*BZ$4),0))</f>
        <v>0</v>
      </c>
      <c r="HR83" s="187">
        <f t="shared" ref="HR83:HR94" si="2915">IF(AND($E83="PT",EW83&gt;0),$H83*$F83*12/2080,IFERROR((CA83/(1+$I83))/($G83/365*CA$4),0))</f>
        <v>0</v>
      </c>
      <c r="HS83" s="187">
        <f t="shared" ref="HS83:HS94" si="2916">IF(AND($E83="PT",EX83&gt;0),$H83*$F83*12/2080,IFERROR((CB83/(1+$I83))/($G83/365*CB$4),0))</f>
        <v>0</v>
      </c>
      <c r="HT83" s="187">
        <f t="shared" ref="HT83:HT94" si="2917">IF(AND($E83="PT",EY83&gt;0),$H83*$F83*12/2080,IFERROR((CC83/(1+$I83))/($G83/365*CC$4),0))</f>
        <v>0</v>
      </c>
      <c r="HU83" s="187">
        <f t="shared" ref="HU83:HU94" si="2918">IF(AND($E83="PT",EZ83&gt;0),$H83*$F83*12/2080,IFERROR((CD83/(1+$I83))/($G83/365*CD$4),0))</f>
        <v>0</v>
      </c>
      <c r="HV83" s="187">
        <f t="shared" ref="HV83:HV94" si="2919">IF(AND($E83="PT",FA83&gt;0),$H83*$F83*12/2080,IFERROR((CE83/(1+$I83))/($G83/365*CE$4),0))</f>
        <v>0</v>
      </c>
      <c r="HW83" s="187">
        <f t="shared" ref="HW83:HW94" si="2920">IF(AND($E83="PT",FB83&gt;0),$H83*$F83*12/2080,IFERROR((CF83/(1+$I83))/($G83/365*CF$4),0))</f>
        <v>0</v>
      </c>
      <c r="HX83" s="187">
        <f t="shared" ref="HX83:HX94" si="2921">IF(AND($E83="PT",FC83&gt;0),$H83*$F83*12/2080,IFERROR((CG83/(1+$I83))/($G83/365*CG$4),0))</f>
        <v>0</v>
      </c>
      <c r="HY83" s="187"/>
      <c r="IB83" s="188">
        <f t="shared" ref="IB83:IB94" si="2922">IF(CJ83&gt;=1,CJ83*$J83,0)</f>
        <v>0</v>
      </c>
      <c r="IC83" s="188">
        <f t="shared" ref="IC83:IC94" si="2923">IF(CK83&gt;=1,CK83*$J83,0)</f>
        <v>0</v>
      </c>
      <c r="ID83" s="188">
        <f t="shared" ref="ID83:ID94" si="2924">IF(CL83&gt;=1,CL83*$J83,0)</f>
        <v>0</v>
      </c>
      <c r="IE83" s="188">
        <f t="shared" ref="IE83:IE94" si="2925">IF(CM83&gt;=1,CM83*$J83,0)</f>
        <v>0</v>
      </c>
      <c r="IF83" s="188">
        <f t="shared" ref="IF83:IF94" si="2926">IF(CN83&gt;=1,CN83*$J83,0)</f>
        <v>0</v>
      </c>
      <c r="IG83" s="188">
        <f t="shared" ref="IG83:IG94" si="2927">IF(CO83&gt;=1,CO83*$J83,0)</f>
        <v>0</v>
      </c>
      <c r="IH83" s="188">
        <f t="shared" ref="IH83:IH94" si="2928">IF(CP83&gt;=1,CP83*$J83,0)</f>
        <v>0</v>
      </c>
      <c r="II83" s="188">
        <f t="shared" ref="II83:II94" si="2929">IF(CQ83&gt;=1,CQ83*$J83,0)</f>
        <v>0</v>
      </c>
      <c r="IJ83" s="188">
        <f t="shared" ref="IJ83:IJ94" si="2930">IF(CR83&gt;=1,CR83*$J83,0)</f>
        <v>0</v>
      </c>
      <c r="IK83" s="188">
        <f t="shared" ref="IK83:IK94" si="2931">IF(CS83&gt;=1,CS83*$J83,0)</f>
        <v>0</v>
      </c>
      <c r="IL83" s="188">
        <f t="shared" ref="IL83:IL94" si="2932">IF(CT83&gt;=1,CT83*$J83,0)</f>
        <v>0</v>
      </c>
      <c r="IM83" s="188">
        <f t="shared" ref="IM83:IM94" si="2933">IF(CU83&gt;=1,CU83*$J83,0)</f>
        <v>0</v>
      </c>
      <c r="IN83" s="188">
        <f t="shared" ref="IN83:IN94" si="2934">IF(CV83&gt;=1,CV83*$J83,0)</f>
        <v>0</v>
      </c>
      <c r="IO83" s="188">
        <f t="shared" ref="IO83:IO94" si="2935">IF(CW83&gt;=1,CW83*$J83,0)</f>
        <v>0</v>
      </c>
      <c r="IP83" s="188">
        <f t="shared" ref="IP83:IP94" si="2936">IF(CX83&gt;=1,CX83*$J83,0)</f>
        <v>0</v>
      </c>
      <c r="IQ83" s="188">
        <f t="shared" ref="IQ83:IQ94" si="2937">IF(CY83&gt;=1,CY83*$J83,0)</f>
        <v>0</v>
      </c>
      <c r="IR83" s="188">
        <f t="shared" ref="IR83:IR94" si="2938">IF(CZ83&gt;=1,CZ83*$J83,0)</f>
        <v>0</v>
      </c>
      <c r="IS83" s="188">
        <f t="shared" ref="IS83:IS94" si="2939">IF(DA83&gt;=1,DA83*$J83,0)</f>
        <v>0</v>
      </c>
      <c r="IT83" s="188">
        <f t="shared" ref="IT83:IT94" si="2940">IF(DB83&gt;=1,DB83*$J83,0)</f>
        <v>0</v>
      </c>
      <c r="IU83" s="188">
        <f t="shared" ref="IU83:IU94" si="2941">IF(DC83&gt;=1,DC83*$J83,0)</f>
        <v>0</v>
      </c>
      <c r="IV83" s="188">
        <f t="shared" ref="IV83:IV94" si="2942">IF(DD83&gt;=1,DD83*$J83,0)</f>
        <v>0</v>
      </c>
      <c r="IW83" s="188">
        <f t="shared" ref="IW83:IW94" si="2943">IF(DE83&gt;=1,DE83*$J83,0)</f>
        <v>0</v>
      </c>
      <c r="IX83" s="188">
        <f t="shared" ref="IX83:IX94" si="2944">IF(DF83&gt;=1,DF83*$J83,0)</f>
        <v>0</v>
      </c>
      <c r="IY83" s="188">
        <f t="shared" ref="IY83:IY94" si="2945">IF(DG83&gt;=1,DG83*$J83,0)</f>
        <v>0</v>
      </c>
      <c r="IZ83" s="188">
        <f t="shared" ref="IZ83:IZ94" si="2946">IF(DH83&gt;=1,DH83*$J83,0)</f>
        <v>0</v>
      </c>
      <c r="JA83" s="188">
        <f t="shared" ref="JA83:JA94" si="2947">IF(DI83&gt;=1,DI83*$J83,0)</f>
        <v>0</v>
      </c>
      <c r="JB83" s="188">
        <f t="shared" ref="JB83:JB94" si="2948">IF(DJ83&gt;=1,DJ83*$J83,0)</f>
        <v>0</v>
      </c>
      <c r="JC83" s="188">
        <f t="shared" ref="JC83:JC94" si="2949">IF(DK83&gt;=1,DK83*$J83,0)</f>
        <v>0</v>
      </c>
      <c r="JD83" s="188">
        <f t="shared" ref="JD83:JD94" si="2950">IF(DL83&gt;=1,DL83*$J83,0)</f>
        <v>0</v>
      </c>
      <c r="JE83" s="188">
        <f t="shared" ref="JE83:JE94" si="2951">IF(DM83&gt;=1,DM83*$J83,0)</f>
        <v>0</v>
      </c>
      <c r="JF83" s="188">
        <f t="shared" ref="JF83:JF94" si="2952">IF(DN83&gt;=1,DN83*$J83,0)</f>
        <v>0</v>
      </c>
      <c r="JG83" s="188">
        <f t="shared" ref="JG83:JG94" si="2953">IF(DO83&gt;=1,DO83*$J83,0)</f>
        <v>0</v>
      </c>
      <c r="JH83" s="188">
        <f t="shared" ref="JH83:JH94" si="2954">IF(DP83&gt;=1,DP83*$J83,0)</f>
        <v>0</v>
      </c>
      <c r="JI83" s="188">
        <f t="shared" ref="JI83:JI94" si="2955">IF(DQ83&gt;=1,DQ83*$J83,0)</f>
        <v>0</v>
      </c>
      <c r="JJ83" s="188">
        <f t="shared" ref="JJ83:JJ94" si="2956">IF(DR83&gt;=1,DR83*$J83,0)</f>
        <v>0</v>
      </c>
      <c r="JK83" s="188">
        <f t="shared" ref="JK83:JK94" si="2957">IF(DS83&gt;=1,DS83*$J83,0)</f>
        <v>0</v>
      </c>
      <c r="JL83" s="188">
        <f t="shared" ref="JL83:JL94" si="2958">IF(DT83&gt;=1,DT83*$J83,0)</f>
        <v>0</v>
      </c>
      <c r="JM83" s="188">
        <f t="shared" ref="JM83:JM94" si="2959">IF(DU83&gt;=1,DU83*$J83,0)</f>
        <v>0</v>
      </c>
      <c r="JN83" s="188">
        <f t="shared" ref="JN83:JN94" si="2960">IF(DV83&gt;=1,DV83*$J83,0)</f>
        <v>0</v>
      </c>
      <c r="JO83" s="188">
        <f t="shared" ref="JO83:JO94" si="2961">IF(DW83&gt;=1,DW83*$J83,0)</f>
        <v>0</v>
      </c>
      <c r="JP83" s="188">
        <f t="shared" ref="JP83:JP94" si="2962">IF(DX83&gt;=1,DX83*$J83,0)</f>
        <v>0</v>
      </c>
      <c r="JQ83" s="188">
        <f t="shared" ref="JQ83:JQ94" si="2963">IF(DY83&gt;=1,DY83*$J83,0)</f>
        <v>0</v>
      </c>
      <c r="JR83" s="188">
        <f t="shared" ref="JR83:JR94" si="2964">IF(DZ83&gt;=1,DZ83*$J83,0)</f>
        <v>0</v>
      </c>
      <c r="JS83" s="188">
        <f t="shared" ref="JS83:JS94" si="2965">IF(EA83&gt;=1,EA83*$J83,0)</f>
        <v>0</v>
      </c>
      <c r="JT83" s="188">
        <f t="shared" ref="JT83:JT94" si="2966">IF(EB83&gt;=1,EB83*$J83,0)</f>
        <v>0</v>
      </c>
      <c r="JU83" s="188">
        <f t="shared" ref="JU83:JU94" si="2967">IF(EC83&gt;=1,EC83*$J83,0)</f>
        <v>0</v>
      </c>
      <c r="JV83" s="188">
        <f t="shared" ref="JV83:JV94" si="2968">IF(ED83&gt;=1,ED83*$J83,0)</f>
        <v>0</v>
      </c>
      <c r="JW83" s="188">
        <f t="shared" ref="JW83:JW94" si="2969">IF(EE83&gt;=1,EE83*$J83,0)</f>
        <v>0</v>
      </c>
      <c r="JX83" s="188">
        <f t="shared" ref="JX83:JX94" si="2970">IF(EF83&gt;=1,EF83*$J83,0)</f>
        <v>0</v>
      </c>
      <c r="JY83" s="188">
        <f t="shared" ref="JY83:JY94" si="2971">IF(EG83&gt;=1,EG83*$J83,0)</f>
        <v>0</v>
      </c>
      <c r="JZ83" s="188">
        <f t="shared" ref="JZ83:JZ94" si="2972">IF(EH83&gt;=1,EH83*$J83,0)</f>
        <v>0</v>
      </c>
      <c r="KA83" s="188">
        <f t="shared" ref="KA83:KA94" si="2973">IF(EI83&gt;=1,EI83*$J83,0)</f>
        <v>0</v>
      </c>
      <c r="KB83" s="188">
        <f t="shared" ref="KB83:KB94" si="2974">IF(EJ83&gt;=1,EJ83*$J83,0)</f>
        <v>0</v>
      </c>
      <c r="KC83" s="188">
        <f t="shared" ref="KC83:KC94" si="2975">IF(EK83&gt;=1,EK83*$J83,0)</f>
        <v>0</v>
      </c>
      <c r="KD83" s="188">
        <f t="shared" ref="KD83:KD94" si="2976">IF(EL83&gt;=1,EL83*$J83,0)</f>
        <v>0</v>
      </c>
      <c r="KE83" s="188">
        <f t="shared" ref="KE83:KE94" si="2977">IF(EM83&gt;=1,EM83*$J83,0)</f>
        <v>0</v>
      </c>
      <c r="KF83" s="188">
        <f t="shared" ref="KF83:KF94" si="2978">IF(EN83&gt;=1,EN83*$J83,0)</f>
        <v>0</v>
      </c>
      <c r="KG83" s="188">
        <f t="shared" ref="KG83:KG94" si="2979">IF(EO83&gt;=1,EO83*$J83,0)</f>
        <v>0</v>
      </c>
      <c r="KH83" s="188">
        <f t="shared" ref="KH83:KH94" si="2980">IF(EP83&gt;=1,EP83*$J83,0)</f>
        <v>0</v>
      </c>
      <c r="KI83" s="188">
        <f t="shared" ref="KI83:KI94" si="2981">IF(EQ83&gt;=1,EQ83*$J83,0)</f>
        <v>0</v>
      </c>
      <c r="KJ83" s="188">
        <f t="shared" ref="KJ83:KJ94" si="2982">IF(ER83&gt;=1,ER83*$J83,0)</f>
        <v>0</v>
      </c>
      <c r="KK83" s="188">
        <f t="shared" ref="KK83:KK94" si="2983">IF(ES83&gt;=1,ES83*$J83,0)</f>
        <v>0</v>
      </c>
      <c r="KL83" s="188">
        <f t="shared" ref="KL83:KL94" si="2984">IF(ET83&gt;=1,ET83*$J83,0)</f>
        <v>0</v>
      </c>
      <c r="KM83" s="188">
        <f t="shared" ref="KM83:KM94" si="2985">IF(EU83&gt;=1,EU83*$J83,0)</f>
        <v>0</v>
      </c>
      <c r="KN83" s="188">
        <f t="shared" ref="KN83:KN94" si="2986">IF(EV83&gt;=1,EV83*$J83,0)</f>
        <v>0</v>
      </c>
      <c r="KO83" s="188">
        <f t="shared" ref="KO83:KO94" si="2987">IF(EW83&gt;=1,EW83*$J83,0)</f>
        <v>0</v>
      </c>
      <c r="KP83" s="188">
        <f t="shared" ref="KP83:KP94" si="2988">IF(EX83&gt;=1,EX83*$J83,0)</f>
        <v>0</v>
      </c>
      <c r="KQ83" s="188">
        <f t="shared" ref="KQ83:KQ94" si="2989">IF(EY83&gt;=1,EY83*$J83,0)</f>
        <v>0</v>
      </c>
      <c r="KR83" s="188">
        <f t="shared" ref="KR83:KR94" si="2990">IF(EZ83&gt;=1,EZ83*$J83,0)</f>
        <v>0</v>
      </c>
      <c r="KS83" s="188">
        <f t="shared" ref="KS83:KS94" si="2991">IF(FA83&gt;=1,FA83*$J83,0)</f>
        <v>0</v>
      </c>
      <c r="KT83" s="188">
        <f t="shared" ref="KT83:KT94" si="2992">IF(FB83&gt;=1,FB83*$J83,0)</f>
        <v>0</v>
      </c>
      <c r="KU83" s="188">
        <f t="shared" ref="KU83:KU94" si="2993">IF(FC83&gt;=1,FC83*$J83,0)</f>
        <v>0</v>
      </c>
    </row>
    <row r="84" spans="1:307" s="95" customFormat="1" ht="15.6" x14ac:dyDescent="0.3">
      <c r="A84" s="527" t="s">
        <v>87</v>
      </c>
      <c r="B84" s="528"/>
      <c r="C84" s="528" t="s">
        <v>818</v>
      </c>
      <c r="D84" s="529"/>
      <c r="E84" s="529" t="s">
        <v>118</v>
      </c>
      <c r="F84" s="529">
        <v>1</v>
      </c>
      <c r="G84" s="530"/>
      <c r="H84" s="531"/>
      <c r="I84" s="532">
        <v>0.107</v>
      </c>
      <c r="J84" s="530">
        <v>85</v>
      </c>
      <c r="K84" s="533"/>
      <c r="L84" s="534">
        <v>46022</v>
      </c>
      <c r="M84" s="119"/>
      <c r="N84" s="186">
        <f t="shared" ref="N84:AC98" si="2994">IF($E84="PT",IF(AND($K84&lt;=N$5,$L84&gt;N$6),$G84*$H84*$F84,IF(AND($K84&gt;N$5,$K84&lt;=N$6),(N$6-$K84+1)/N$4*$G84*$F84*$H84,IF(AND($L84&gt;=N$5,$L84&lt;=N$6),($L84-N$5+1)/N$4*$G84*$F84*$H84,0)))*(1+$I84),IF(AND($K84&lt;=N$5,$L84&gt;N$6),N$4/365*$G84*$F84,IF(AND($K84&gt;N$5,$K84&lt;=N$6),(N$6-$K84+1)/365*$G84*$F84,IF(AND($L84&gt;=N$5,$L84&lt;=N$6),($L84-N$5+1)/365*$G84*$F84,0)))*(1+$I84))</f>
        <v>0</v>
      </c>
      <c r="O84" s="186">
        <f t="shared" si="2994"/>
        <v>0</v>
      </c>
      <c r="P84" s="186">
        <f t="shared" si="2994"/>
        <v>0</v>
      </c>
      <c r="Q84" s="186">
        <f t="shared" si="2994"/>
        <v>0</v>
      </c>
      <c r="R84" s="186">
        <f t="shared" si="2994"/>
        <v>0</v>
      </c>
      <c r="S84" s="186">
        <f t="shared" si="2994"/>
        <v>0</v>
      </c>
      <c r="T84" s="186">
        <f t="shared" si="2994"/>
        <v>0</v>
      </c>
      <c r="U84" s="186">
        <f t="shared" si="2994"/>
        <v>0</v>
      </c>
      <c r="V84" s="186">
        <f t="shared" si="2994"/>
        <v>0</v>
      </c>
      <c r="W84" s="186">
        <f t="shared" si="2994"/>
        <v>0</v>
      </c>
      <c r="X84" s="186">
        <f t="shared" si="2994"/>
        <v>0</v>
      </c>
      <c r="Y84" s="186">
        <f t="shared" si="2994"/>
        <v>0</v>
      </c>
      <c r="Z84" s="186">
        <f t="shared" si="2994"/>
        <v>0</v>
      </c>
      <c r="AA84" s="186">
        <f t="shared" si="2994"/>
        <v>0</v>
      </c>
      <c r="AB84" s="186">
        <f t="shared" si="2994"/>
        <v>0</v>
      </c>
      <c r="AC84" s="186">
        <f t="shared" si="2994"/>
        <v>0</v>
      </c>
      <c r="AD84" s="186">
        <f t="shared" si="2776"/>
        <v>0</v>
      </c>
      <c r="AE84" s="186">
        <f t="shared" si="2776"/>
        <v>0</v>
      </c>
      <c r="AF84" s="186">
        <f t="shared" si="2776"/>
        <v>0</v>
      </c>
      <c r="AG84" s="186">
        <f t="shared" si="2776"/>
        <v>0</v>
      </c>
      <c r="AH84" s="186">
        <f t="shared" si="2776"/>
        <v>0</v>
      </c>
      <c r="AI84" s="186">
        <f t="shared" si="2776"/>
        <v>0</v>
      </c>
      <c r="AJ84" s="186">
        <f t="shared" si="2776"/>
        <v>0</v>
      </c>
      <c r="AK84" s="186">
        <f t="shared" si="2776"/>
        <v>0</v>
      </c>
      <c r="AL84" s="186">
        <f t="shared" si="2776"/>
        <v>0</v>
      </c>
      <c r="AM84" s="186">
        <f t="shared" si="2776"/>
        <v>0</v>
      </c>
      <c r="AN84" s="186">
        <f t="shared" si="2776"/>
        <v>0</v>
      </c>
      <c r="AO84" s="186">
        <f t="shared" si="2776"/>
        <v>0</v>
      </c>
      <c r="AP84" s="186">
        <f t="shared" si="2776"/>
        <v>0</v>
      </c>
      <c r="AQ84" s="186">
        <f t="shared" si="2776"/>
        <v>0</v>
      </c>
      <c r="AR84" s="186">
        <f t="shared" si="2776"/>
        <v>0</v>
      </c>
      <c r="AS84" s="186">
        <f t="shared" si="2773"/>
        <v>0</v>
      </c>
      <c r="AT84" s="186">
        <f t="shared" si="2773"/>
        <v>0</v>
      </c>
      <c r="AU84" s="186">
        <f t="shared" si="2773"/>
        <v>0</v>
      </c>
      <c r="AV84" s="186">
        <f t="shared" si="2773"/>
        <v>0</v>
      </c>
      <c r="AW84" s="186">
        <f t="shared" si="2773"/>
        <v>0</v>
      </c>
      <c r="AX84" s="186">
        <f t="shared" si="2773"/>
        <v>0</v>
      </c>
      <c r="AY84" s="186">
        <f t="shared" si="2773"/>
        <v>0</v>
      </c>
      <c r="AZ84" s="186">
        <f t="shared" si="2773"/>
        <v>0</v>
      </c>
      <c r="BA84" s="186">
        <f t="shared" si="2773"/>
        <v>0</v>
      </c>
      <c r="BB84" s="186">
        <f t="shared" si="2773"/>
        <v>0</v>
      </c>
      <c r="BC84" s="186">
        <f t="shared" si="2773"/>
        <v>0</v>
      </c>
      <c r="BD84" s="186">
        <f t="shared" si="2773"/>
        <v>0</v>
      </c>
      <c r="BE84" s="186">
        <f t="shared" si="2773"/>
        <v>0</v>
      </c>
      <c r="BF84" s="186">
        <f t="shared" si="2773"/>
        <v>0</v>
      </c>
      <c r="BG84" s="186">
        <f t="shared" si="2773"/>
        <v>0</v>
      </c>
      <c r="BH84" s="186">
        <f t="shared" si="2773"/>
        <v>0</v>
      </c>
      <c r="BI84" s="186">
        <f t="shared" si="2774"/>
        <v>0</v>
      </c>
      <c r="BJ84" s="186">
        <f t="shared" si="2774"/>
        <v>0</v>
      </c>
      <c r="BK84" s="186">
        <f t="shared" si="2774"/>
        <v>0</v>
      </c>
      <c r="BL84" s="186">
        <f t="shared" si="2774"/>
        <v>0</v>
      </c>
      <c r="BM84" s="186">
        <f t="shared" si="2774"/>
        <v>0</v>
      </c>
      <c r="BN84" s="186">
        <f t="shared" si="2774"/>
        <v>0</v>
      </c>
      <c r="BO84" s="186">
        <f t="shared" si="2774"/>
        <v>0</v>
      </c>
      <c r="BP84" s="186">
        <f t="shared" si="2775"/>
        <v>0</v>
      </c>
      <c r="BQ84" s="186">
        <f t="shared" si="2775"/>
        <v>0</v>
      </c>
      <c r="BR84" s="186">
        <f t="shared" si="2775"/>
        <v>0</v>
      </c>
      <c r="BS84" s="186">
        <f t="shared" si="2775"/>
        <v>0</v>
      </c>
      <c r="BT84" s="186">
        <f t="shared" si="2775"/>
        <v>0</v>
      </c>
      <c r="BU84" s="186">
        <f t="shared" si="2775"/>
        <v>0</v>
      </c>
      <c r="BV84" s="186">
        <f t="shared" si="1095"/>
        <v>0</v>
      </c>
      <c r="BW84" s="186">
        <f t="shared" si="1095"/>
        <v>0</v>
      </c>
      <c r="BX84" s="186">
        <f t="shared" si="1095"/>
        <v>0</v>
      </c>
      <c r="BY84" s="186">
        <f t="shared" si="1095"/>
        <v>0</v>
      </c>
      <c r="BZ84" s="186">
        <f t="shared" si="1095"/>
        <v>0</v>
      </c>
      <c r="CA84" s="186">
        <f t="shared" si="1095"/>
        <v>0</v>
      </c>
      <c r="CB84" s="186">
        <f t="shared" si="1095"/>
        <v>0</v>
      </c>
      <c r="CC84" s="186">
        <f t="shared" si="1095"/>
        <v>0</v>
      </c>
      <c r="CD84" s="186">
        <f t="shared" si="1095"/>
        <v>0</v>
      </c>
      <c r="CE84" s="186">
        <f t="shared" si="1095"/>
        <v>0</v>
      </c>
      <c r="CF84" s="186">
        <f t="shared" si="1095"/>
        <v>0</v>
      </c>
      <c r="CG84" s="186">
        <f t="shared" si="1095"/>
        <v>0</v>
      </c>
      <c r="CH84" s="186"/>
      <c r="CJ84" s="186">
        <f t="shared" si="2778"/>
        <v>0</v>
      </c>
      <c r="CK84" s="186">
        <f t="shared" si="2779"/>
        <v>0</v>
      </c>
      <c r="CL84" s="186">
        <f t="shared" si="2780"/>
        <v>0</v>
      </c>
      <c r="CM84" s="186">
        <f t="shared" si="2781"/>
        <v>0</v>
      </c>
      <c r="CN84" s="186">
        <f t="shared" si="2782"/>
        <v>0</v>
      </c>
      <c r="CO84" s="186">
        <f t="shared" si="2783"/>
        <v>0</v>
      </c>
      <c r="CP84" s="186">
        <f t="shared" si="2784"/>
        <v>0</v>
      </c>
      <c r="CQ84" s="186">
        <f t="shared" si="2785"/>
        <v>0</v>
      </c>
      <c r="CR84" s="186">
        <f t="shared" si="2786"/>
        <v>0</v>
      </c>
      <c r="CS84" s="186">
        <f t="shared" si="2787"/>
        <v>0</v>
      </c>
      <c r="CT84" s="186">
        <f t="shared" si="2788"/>
        <v>0</v>
      </c>
      <c r="CU84" s="186">
        <f t="shared" si="2789"/>
        <v>0</v>
      </c>
      <c r="CV84" s="186">
        <f t="shared" si="2790"/>
        <v>0</v>
      </c>
      <c r="CW84" s="186">
        <f t="shared" si="2791"/>
        <v>0</v>
      </c>
      <c r="CX84" s="186">
        <f t="shared" si="2792"/>
        <v>0</v>
      </c>
      <c r="CY84" s="186">
        <f t="shared" si="2793"/>
        <v>0</v>
      </c>
      <c r="CZ84" s="186">
        <f t="shared" si="2794"/>
        <v>0</v>
      </c>
      <c r="DA84" s="186">
        <f t="shared" si="2795"/>
        <v>0</v>
      </c>
      <c r="DB84" s="186">
        <f t="shared" si="2796"/>
        <v>0</v>
      </c>
      <c r="DC84" s="186">
        <f t="shared" si="2797"/>
        <v>0</v>
      </c>
      <c r="DD84" s="186">
        <f t="shared" si="2798"/>
        <v>0</v>
      </c>
      <c r="DE84" s="186">
        <f t="shared" si="2799"/>
        <v>0</v>
      </c>
      <c r="DF84" s="186">
        <f t="shared" si="2800"/>
        <v>0</v>
      </c>
      <c r="DG84" s="186">
        <f t="shared" si="2801"/>
        <v>0</v>
      </c>
      <c r="DH84" s="186">
        <f t="shared" si="2802"/>
        <v>0</v>
      </c>
      <c r="DI84" s="186">
        <f t="shared" si="2803"/>
        <v>0</v>
      </c>
      <c r="DJ84" s="186">
        <f t="shared" si="2804"/>
        <v>0</v>
      </c>
      <c r="DK84" s="186">
        <f t="shared" si="2805"/>
        <v>0</v>
      </c>
      <c r="DL84" s="186">
        <f t="shared" si="2806"/>
        <v>0</v>
      </c>
      <c r="DM84" s="186">
        <f t="shared" si="2807"/>
        <v>0</v>
      </c>
      <c r="DN84" s="186">
        <f t="shared" si="2808"/>
        <v>0</v>
      </c>
      <c r="DO84" s="186">
        <f t="shared" si="2809"/>
        <v>0</v>
      </c>
      <c r="DP84" s="186">
        <f t="shared" si="2810"/>
        <v>0</v>
      </c>
      <c r="DQ84" s="186">
        <f t="shared" si="2811"/>
        <v>0</v>
      </c>
      <c r="DR84" s="186">
        <f t="shared" si="2812"/>
        <v>0</v>
      </c>
      <c r="DS84" s="186">
        <f t="shared" si="2813"/>
        <v>0</v>
      </c>
      <c r="DT84" s="186">
        <f t="shared" si="2814"/>
        <v>0</v>
      </c>
      <c r="DU84" s="186">
        <f t="shared" si="2815"/>
        <v>0</v>
      </c>
      <c r="DV84" s="186">
        <f t="shared" si="2816"/>
        <v>0</v>
      </c>
      <c r="DW84" s="186">
        <f t="shared" si="2817"/>
        <v>0</v>
      </c>
      <c r="DX84" s="186">
        <f t="shared" si="2818"/>
        <v>0</v>
      </c>
      <c r="DY84" s="186">
        <f t="shared" si="2819"/>
        <v>0</v>
      </c>
      <c r="DZ84" s="186">
        <f t="shared" si="2820"/>
        <v>0</v>
      </c>
      <c r="EA84" s="186">
        <f t="shared" si="2821"/>
        <v>0</v>
      </c>
      <c r="EB84" s="186">
        <f t="shared" si="2822"/>
        <v>0</v>
      </c>
      <c r="EC84" s="186">
        <f t="shared" si="2823"/>
        <v>0</v>
      </c>
      <c r="ED84" s="186">
        <f t="shared" si="2824"/>
        <v>0</v>
      </c>
      <c r="EE84" s="186">
        <f t="shared" si="2825"/>
        <v>0</v>
      </c>
      <c r="EF84" s="186">
        <f t="shared" si="2826"/>
        <v>0</v>
      </c>
      <c r="EG84" s="186">
        <f t="shared" si="2827"/>
        <v>0</v>
      </c>
      <c r="EH84" s="186">
        <f t="shared" si="2828"/>
        <v>0</v>
      </c>
      <c r="EI84" s="186">
        <f t="shared" si="2829"/>
        <v>0</v>
      </c>
      <c r="EJ84" s="186">
        <f t="shared" si="2830"/>
        <v>0</v>
      </c>
      <c r="EK84" s="186">
        <f t="shared" si="2831"/>
        <v>0</v>
      </c>
      <c r="EL84" s="186">
        <f t="shared" si="2832"/>
        <v>0</v>
      </c>
      <c r="EM84" s="186">
        <f t="shared" si="2833"/>
        <v>0</v>
      </c>
      <c r="EN84" s="186">
        <f t="shared" si="2834"/>
        <v>0</v>
      </c>
      <c r="EO84" s="186">
        <f t="shared" si="2835"/>
        <v>0</v>
      </c>
      <c r="EP84" s="186">
        <f t="shared" si="2836"/>
        <v>0</v>
      </c>
      <c r="EQ84" s="186">
        <f t="shared" si="2837"/>
        <v>0</v>
      </c>
      <c r="ER84" s="186">
        <f t="shared" si="2838"/>
        <v>0</v>
      </c>
      <c r="ES84" s="186">
        <f t="shared" si="2839"/>
        <v>0</v>
      </c>
      <c r="ET84" s="186">
        <f t="shared" si="2840"/>
        <v>0</v>
      </c>
      <c r="EU84" s="186">
        <f t="shared" si="2841"/>
        <v>0</v>
      </c>
      <c r="EV84" s="186">
        <f t="shared" si="2842"/>
        <v>0</v>
      </c>
      <c r="EW84" s="186">
        <f t="shared" si="2843"/>
        <v>0</v>
      </c>
      <c r="EX84" s="186">
        <f t="shared" si="2844"/>
        <v>0</v>
      </c>
      <c r="EY84" s="186">
        <f t="shared" si="2845"/>
        <v>0</v>
      </c>
      <c r="EZ84" s="186">
        <f t="shared" si="2846"/>
        <v>0</v>
      </c>
      <c r="FA84" s="186">
        <f t="shared" si="2847"/>
        <v>0</v>
      </c>
      <c r="FB84" s="186">
        <f t="shared" si="2848"/>
        <v>0</v>
      </c>
      <c r="FC84" s="186">
        <f t="shared" si="2849"/>
        <v>0</v>
      </c>
      <c r="FE84" s="187">
        <f t="shared" si="2850"/>
        <v>0</v>
      </c>
      <c r="FF84" s="187">
        <f t="shared" si="2851"/>
        <v>0</v>
      </c>
      <c r="FG84" s="187">
        <f t="shared" si="2852"/>
        <v>0</v>
      </c>
      <c r="FH84" s="187">
        <f t="shared" si="2853"/>
        <v>0</v>
      </c>
      <c r="FI84" s="187">
        <f t="shared" si="2854"/>
        <v>0</v>
      </c>
      <c r="FJ84" s="187">
        <f t="shared" si="2855"/>
        <v>0</v>
      </c>
      <c r="FK84" s="187">
        <f t="shared" si="2856"/>
        <v>0</v>
      </c>
      <c r="FL84" s="187">
        <f t="shared" si="2857"/>
        <v>0</v>
      </c>
      <c r="FM84" s="187">
        <f t="shared" si="2858"/>
        <v>0</v>
      </c>
      <c r="FN84" s="187">
        <f t="shared" si="2859"/>
        <v>0</v>
      </c>
      <c r="FO84" s="187">
        <f t="shared" si="2860"/>
        <v>0</v>
      </c>
      <c r="FP84" s="187">
        <f t="shared" si="2861"/>
        <v>0</v>
      </c>
      <c r="FQ84" s="187">
        <f t="shared" si="2862"/>
        <v>0</v>
      </c>
      <c r="FR84" s="187">
        <f t="shared" si="2863"/>
        <v>0</v>
      </c>
      <c r="FS84" s="187">
        <f t="shared" si="2864"/>
        <v>0</v>
      </c>
      <c r="FT84" s="187">
        <f t="shared" si="2865"/>
        <v>0</v>
      </c>
      <c r="FU84" s="187">
        <f t="shared" si="2866"/>
        <v>0</v>
      </c>
      <c r="FV84" s="187">
        <f t="shared" si="2867"/>
        <v>0</v>
      </c>
      <c r="FW84" s="187">
        <f t="shared" si="2868"/>
        <v>0</v>
      </c>
      <c r="FX84" s="187">
        <f t="shared" si="2869"/>
        <v>0</v>
      </c>
      <c r="FY84" s="187">
        <f t="shared" si="2870"/>
        <v>0</v>
      </c>
      <c r="FZ84" s="187">
        <f t="shared" si="2871"/>
        <v>0</v>
      </c>
      <c r="GA84" s="187">
        <f t="shared" si="2872"/>
        <v>0</v>
      </c>
      <c r="GB84" s="187">
        <f t="shared" si="2873"/>
        <v>0</v>
      </c>
      <c r="GC84" s="187">
        <f t="shared" si="2874"/>
        <v>0</v>
      </c>
      <c r="GD84" s="187">
        <f t="shared" si="2875"/>
        <v>0</v>
      </c>
      <c r="GE84" s="187">
        <f t="shared" si="2876"/>
        <v>0</v>
      </c>
      <c r="GF84" s="187">
        <f t="shared" si="2877"/>
        <v>0</v>
      </c>
      <c r="GG84" s="187">
        <f t="shared" si="2878"/>
        <v>0</v>
      </c>
      <c r="GH84" s="187">
        <f t="shared" si="2879"/>
        <v>0</v>
      </c>
      <c r="GI84" s="187">
        <f t="shared" si="2880"/>
        <v>0</v>
      </c>
      <c r="GJ84" s="187">
        <f t="shared" si="2881"/>
        <v>0</v>
      </c>
      <c r="GK84" s="187">
        <f t="shared" si="2882"/>
        <v>0</v>
      </c>
      <c r="GL84" s="187">
        <f t="shared" si="2883"/>
        <v>0</v>
      </c>
      <c r="GM84" s="187">
        <f t="shared" si="2884"/>
        <v>0</v>
      </c>
      <c r="GN84" s="187">
        <f t="shared" si="2885"/>
        <v>0</v>
      </c>
      <c r="GO84" s="187">
        <f t="shared" si="2886"/>
        <v>0</v>
      </c>
      <c r="GP84" s="187">
        <f t="shared" si="2887"/>
        <v>0</v>
      </c>
      <c r="GQ84" s="187">
        <f t="shared" si="2888"/>
        <v>0</v>
      </c>
      <c r="GR84" s="187">
        <f t="shared" si="2889"/>
        <v>0</v>
      </c>
      <c r="GS84" s="187">
        <f t="shared" si="2890"/>
        <v>0</v>
      </c>
      <c r="GT84" s="187">
        <f t="shared" si="2891"/>
        <v>0</v>
      </c>
      <c r="GU84" s="187">
        <f t="shared" si="2892"/>
        <v>0</v>
      </c>
      <c r="GV84" s="187">
        <f t="shared" si="2893"/>
        <v>0</v>
      </c>
      <c r="GW84" s="187">
        <f t="shared" si="2894"/>
        <v>0</v>
      </c>
      <c r="GX84" s="187">
        <f t="shared" si="2895"/>
        <v>0</v>
      </c>
      <c r="GY84" s="187">
        <f t="shared" si="2896"/>
        <v>0</v>
      </c>
      <c r="GZ84" s="187">
        <f t="shared" si="2897"/>
        <v>0</v>
      </c>
      <c r="HA84" s="187">
        <f t="shared" si="2898"/>
        <v>0</v>
      </c>
      <c r="HB84" s="187">
        <f t="shared" si="2899"/>
        <v>0</v>
      </c>
      <c r="HC84" s="187">
        <f t="shared" si="2900"/>
        <v>0</v>
      </c>
      <c r="HD84" s="187">
        <f t="shared" si="2901"/>
        <v>0</v>
      </c>
      <c r="HE84" s="187">
        <f t="shared" si="2902"/>
        <v>0</v>
      </c>
      <c r="HF84" s="187">
        <f t="shared" si="2903"/>
        <v>0</v>
      </c>
      <c r="HG84" s="187">
        <f t="shared" si="2904"/>
        <v>0</v>
      </c>
      <c r="HH84" s="187">
        <f t="shared" si="2905"/>
        <v>0</v>
      </c>
      <c r="HI84" s="187">
        <f t="shared" si="2906"/>
        <v>0</v>
      </c>
      <c r="HJ84" s="187">
        <f t="shared" si="2907"/>
        <v>0</v>
      </c>
      <c r="HK84" s="187">
        <f t="shared" si="2908"/>
        <v>0</v>
      </c>
      <c r="HL84" s="187">
        <f t="shared" si="2909"/>
        <v>0</v>
      </c>
      <c r="HM84" s="187">
        <f t="shared" si="2910"/>
        <v>0</v>
      </c>
      <c r="HN84" s="187">
        <f t="shared" si="2911"/>
        <v>0</v>
      </c>
      <c r="HO84" s="187">
        <f t="shared" si="2912"/>
        <v>0</v>
      </c>
      <c r="HP84" s="187">
        <f t="shared" si="2913"/>
        <v>0</v>
      </c>
      <c r="HQ84" s="187">
        <f t="shared" si="2914"/>
        <v>0</v>
      </c>
      <c r="HR84" s="187">
        <f t="shared" si="2915"/>
        <v>0</v>
      </c>
      <c r="HS84" s="187">
        <f t="shared" si="2916"/>
        <v>0</v>
      </c>
      <c r="HT84" s="187">
        <f t="shared" si="2917"/>
        <v>0</v>
      </c>
      <c r="HU84" s="187">
        <f t="shared" si="2918"/>
        <v>0</v>
      </c>
      <c r="HV84" s="187">
        <f t="shared" si="2919"/>
        <v>0</v>
      </c>
      <c r="HW84" s="187">
        <f t="shared" si="2920"/>
        <v>0</v>
      </c>
      <c r="HX84" s="187">
        <f t="shared" si="2921"/>
        <v>0</v>
      </c>
      <c r="HY84" s="187"/>
      <c r="IB84" s="188">
        <f t="shared" si="2922"/>
        <v>0</v>
      </c>
      <c r="IC84" s="188">
        <f t="shared" si="2923"/>
        <v>0</v>
      </c>
      <c r="ID84" s="188">
        <f t="shared" si="2924"/>
        <v>0</v>
      </c>
      <c r="IE84" s="188">
        <f t="shared" si="2925"/>
        <v>0</v>
      </c>
      <c r="IF84" s="188">
        <f t="shared" si="2926"/>
        <v>0</v>
      </c>
      <c r="IG84" s="188">
        <f t="shared" si="2927"/>
        <v>0</v>
      </c>
      <c r="IH84" s="188">
        <f t="shared" si="2928"/>
        <v>0</v>
      </c>
      <c r="II84" s="188">
        <f t="shared" si="2929"/>
        <v>0</v>
      </c>
      <c r="IJ84" s="188">
        <f t="shared" si="2930"/>
        <v>0</v>
      </c>
      <c r="IK84" s="188">
        <f t="shared" si="2931"/>
        <v>0</v>
      </c>
      <c r="IL84" s="188">
        <f t="shared" si="2932"/>
        <v>0</v>
      </c>
      <c r="IM84" s="188">
        <f t="shared" si="2933"/>
        <v>0</v>
      </c>
      <c r="IN84" s="188">
        <f t="shared" si="2934"/>
        <v>0</v>
      </c>
      <c r="IO84" s="188">
        <f t="shared" si="2935"/>
        <v>0</v>
      </c>
      <c r="IP84" s="188">
        <f t="shared" si="2936"/>
        <v>0</v>
      </c>
      <c r="IQ84" s="188">
        <f t="shared" si="2937"/>
        <v>0</v>
      </c>
      <c r="IR84" s="188">
        <f t="shared" si="2938"/>
        <v>0</v>
      </c>
      <c r="IS84" s="188">
        <f t="shared" si="2939"/>
        <v>0</v>
      </c>
      <c r="IT84" s="188">
        <f t="shared" si="2940"/>
        <v>0</v>
      </c>
      <c r="IU84" s="188">
        <f t="shared" si="2941"/>
        <v>0</v>
      </c>
      <c r="IV84" s="188">
        <f t="shared" si="2942"/>
        <v>0</v>
      </c>
      <c r="IW84" s="188">
        <f t="shared" si="2943"/>
        <v>0</v>
      </c>
      <c r="IX84" s="188">
        <f t="shared" si="2944"/>
        <v>0</v>
      </c>
      <c r="IY84" s="188">
        <f t="shared" si="2945"/>
        <v>0</v>
      </c>
      <c r="IZ84" s="188">
        <f t="shared" si="2946"/>
        <v>0</v>
      </c>
      <c r="JA84" s="188">
        <f t="shared" si="2947"/>
        <v>0</v>
      </c>
      <c r="JB84" s="188">
        <f t="shared" si="2948"/>
        <v>0</v>
      </c>
      <c r="JC84" s="188">
        <f t="shared" si="2949"/>
        <v>0</v>
      </c>
      <c r="JD84" s="188">
        <f t="shared" si="2950"/>
        <v>0</v>
      </c>
      <c r="JE84" s="188">
        <f t="shared" si="2951"/>
        <v>0</v>
      </c>
      <c r="JF84" s="188">
        <f t="shared" si="2952"/>
        <v>0</v>
      </c>
      <c r="JG84" s="188">
        <f t="shared" si="2953"/>
        <v>0</v>
      </c>
      <c r="JH84" s="188">
        <f t="shared" si="2954"/>
        <v>0</v>
      </c>
      <c r="JI84" s="188">
        <f t="shared" si="2955"/>
        <v>0</v>
      </c>
      <c r="JJ84" s="188">
        <f t="shared" si="2956"/>
        <v>0</v>
      </c>
      <c r="JK84" s="188">
        <f t="shared" si="2957"/>
        <v>0</v>
      </c>
      <c r="JL84" s="188">
        <f t="shared" si="2958"/>
        <v>0</v>
      </c>
      <c r="JM84" s="188">
        <f t="shared" si="2959"/>
        <v>0</v>
      </c>
      <c r="JN84" s="188">
        <f t="shared" si="2960"/>
        <v>0</v>
      </c>
      <c r="JO84" s="188">
        <f t="shared" si="2961"/>
        <v>0</v>
      </c>
      <c r="JP84" s="188">
        <f t="shared" si="2962"/>
        <v>0</v>
      </c>
      <c r="JQ84" s="188">
        <f t="shared" si="2963"/>
        <v>0</v>
      </c>
      <c r="JR84" s="188">
        <f t="shared" si="2964"/>
        <v>0</v>
      </c>
      <c r="JS84" s="188">
        <f t="shared" si="2965"/>
        <v>0</v>
      </c>
      <c r="JT84" s="188">
        <f t="shared" si="2966"/>
        <v>0</v>
      </c>
      <c r="JU84" s="188">
        <f t="shared" si="2967"/>
        <v>0</v>
      </c>
      <c r="JV84" s="188">
        <f t="shared" si="2968"/>
        <v>0</v>
      </c>
      <c r="JW84" s="188">
        <f t="shared" si="2969"/>
        <v>0</v>
      </c>
      <c r="JX84" s="188">
        <f t="shared" si="2970"/>
        <v>0</v>
      </c>
      <c r="JY84" s="188">
        <f t="shared" si="2971"/>
        <v>0</v>
      </c>
      <c r="JZ84" s="188">
        <f t="shared" si="2972"/>
        <v>0</v>
      </c>
      <c r="KA84" s="188">
        <f t="shared" si="2973"/>
        <v>0</v>
      </c>
      <c r="KB84" s="188">
        <f t="shared" si="2974"/>
        <v>0</v>
      </c>
      <c r="KC84" s="188">
        <f t="shared" si="2975"/>
        <v>0</v>
      </c>
      <c r="KD84" s="188">
        <f t="shared" si="2976"/>
        <v>0</v>
      </c>
      <c r="KE84" s="188">
        <f t="shared" si="2977"/>
        <v>0</v>
      </c>
      <c r="KF84" s="188">
        <f t="shared" si="2978"/>
        <v>0</v>
      </c>
      <c r="KG84" s="188">
        <f t="shared" si="2979"/>
        <v>0</v>
      </c>
      <c r="KH84" s="188">
        <f t="shared" si="2980"/>
        <v>0</v>
      </c>
      <c r="KI84" s="188">
        <f t="shared" si="2981"/>
        <v>0</v>
      </c>
      <c r="KJ84" s="188">
        <f t="shared" si="2982"/>
        <v>0</v>
      </c>
      <c r="KK84" s="188">
        <f t="shared" si="2983"/>
        <v>0</v>
      </c>
      <c r="KL84" s="188">
        <f t="shared" si="2984"/>
        <v>0</v>
      </c>
      <c r="KM84" s="188">
        <f t="shared" si="2985"/>
        <v>0</v>
      </c>
      <c r="KN84" s="188">
        <f t="shared" si="2986"/>
        <v>0</v>
      </c>
      <c r="KO84" s="188">
        <f t="shared" si="2987"/>
        <v>0</v>
      </c>
      <c r="KP84" s="188">
        <f t="shared" si="2988"/>
        <v>0</v>
      </c>
      <c r="KQ84" s="188">
        <f t="shared" si="2989"/>
        <v>0</v>
      </c>
      <c r="KR84" s="188">
        <f t="shared" si="2990"/>
        <v>0</v>
      </c>
      <c r="KS84" s="188">
        <f t="shared" si="2991"/>
        <v>0</v>
      </c>
      <c r="KT84" s="188">
        <f t="shared" si="2992"/>
        <v>0</v>
      </c>
      <c r="KU84" s="188">
        <f t="shared" si="2993"/>
        <v>0</v>
      </c>
    </row>
    <row r="85" spans="1:307" s="95" customFormat="1" ht="15.6" x14ac:dyDescent="0.3">
      <c r="A85" s="527" t="s">
        <v>87</v>
      </c>
      <c r="B85" s="528"/>
      <c r="C85" s="528" t="s">
        <v>826</v>
      </c>
      <c r="D85" s="529"/>
      <c r="E85" s="529" t="s">
        <v>118</v>
      </c>
      <c r="F85" s="529">
        <v>1</v>
      </c>
      <c r="G85" s="530"/>
      <c r="H85" s="531"/>
      <c r="I85" s="532">
        <v>0.107</v>
      </c>
      <c r="J85" s="530">
        <v>85</v>
      </c>
      <c r="K85" s="533"/>
      <c r="L85" s="534">
        <v>46022</v>
      </c>
      <c r="M85" s="119"/>
      <c r="N85" s="186">
        <f t="shared" ref="N85:BY85" si="2995">IF($E85="PT",IF(AND($K85&lt;=N$5,$L85&gt;N$6),$G85*$H85*$F85,IF(AND($K85&gt;N$5,$K85&lt;=N$6),(N$6-$K85+1)/N$4*$G85*$F85*$H85,IF(AND($L85&gt;=N$5,$L85&lt;=N$6),($L85-N$5+1)/N$4*$G85*$F85*$H85,0)))*(1+$I85),IF(AND($K85&lt;=N$5,$L85&gt;N$6),N$4/365*$G85*$F85,IF(AND($K85&gt;N$5,$K85&lt;=N$6),(N$6-$K85+1)/365*$G85*$F85,IF(AND($L85&gt;=N$5,$L85&lt;=N$6),($L85-N$5+1)/365*$G85*$F85,0)))*(1+$I85))</f>
        <v>0</v>
      </c>
      <c r="O85" s="186">
        <f t="shared" si="2995"/>
        <v>0</v>
      </c>
      <c r="P85" s="186">
        <f t="shared" si="2995"/>
        <v>0</v>
      </c>
      <c r="Q85" s="186">
        <f t="shared" si="2995"/>
        <v>0</v>
      </c>
      <c r="R85" s="186">
        <f t="shared" si="2995"/>
        <v>0</v>
      </c>
      <c r="S85" s="186">
        <f t="shared" si="2995"/>
        <v>0</v>
      </c>
      <c r="T85" s="186">
        <f t="shared" si="2995"/>
        <v>0</v>
      </c>
      <c r="U85" s="186">
        <f t="shared" si="2995"/>
        <v>0</v>
      </c>
      <c r="V85" s="186">
        <f t="shared" si="2995"/>
        <v>0</v>
      </c>
      <c r="W85" s="186">
        <f t="shared" si="2995"/>
        <v>0</v>
      </c>
      <c r="X85" s="186">
        <f t="shared" si="2995"/>
        <v>0</v>
      </c>
      <c r="Y85" s="186">
        <f t="shared" si="2995"/>
        <v>0</v>
      </c>
      <c r="Z85" s="186">
        <f t="shared" si="2995"/>
        <v>0</v>
      </c>
      <c r="AA85" s="186">
        <f t="shared" si="2995"/>
        <v>0</v>
      </c>
      <c r="AB85" s="186">
        <f t="shared" si="2995"/>
        <v>0</v>
      </c>
      <c r="AC85" s="186">
        <f t="shared" si="2995"/>
        <v>0</v>
      </c>
      <c r="AD85" s="186">
        <f t="shared" si="2995"/>
        <v>0</v>
      </c>
      <c r="AE85" s="186">
        <f t="shared" si="2995"/>
        <v>0</v>
      </c>
      <c r="AF85" s="186">
        <f t="shared" si="2995"/>
        <v>0</v>
      </c>
      <c r="AG85" s="186">
        <f t="shared" si="2995"/>
        <v>0</v>
      </c>
      <c r="AH85" s="186">
        <f t="shared" si="2995"/>
        <v>0</v>
      </c>
      <c r="AI85" s="186">
        <f t="shared" si="2995"/>
        <v>0</v>
      </c>
      <c r="AJ85" s="186">
        <f t="shared" si="2995"/>
        <v>0</v>
      </c>
      <c r="AK85" s="186">
        <f t="shared" si="2995"/>
        <v>0</v>
      </c>
      <c r="AL85" s="186">
        <f t="shared" si="2995"/>
        <v>0</v>
      </c>
      <c r="AM85" s="186">
        <f t="shared" si="2995"/>
        <v>0</v>
      </c>
      <c r="AN85" s="186">
        <f t="shared" si="2995"/>
        <v>0</v>
      </c>
      <c r="AO85" s="186">
        <f t="shared" si="2995"/>
        <v>0</v>
      </c>
      <c r="AP85" s="186">
        <f t="shared" si="2995"/>
        <v>0</v>
      </c>
      <c r="AQ85" s="186">
        <f t="shared" si="2995"/>
        <v>0</v>
      </c>
      <c r="AR85" s="186">
        <f t="shared" si="2995"/>
        <v>0</v>
      </c>
      <c r="AS85" s="186">
        <f t="shared" si="2995"/>
        <v>0</v>
      </c>
      <c r="AT85" s="186">
        <f t="shared" si="2995"/>
        <v>0</v>
      </c>
      <c r="AU85" s="186">
        <f t="shared" si="2995"/>
        <v>0</v>
      </c>
      <c r="AV85" s="186">
        <f t="shared" si="2995"/>
        <v>0</v>
      </c>
      <c r="AW85" s="186">
        <f t="shared" si="2995"/>
        <v>0</v>
      </c>
      <c r="AX85" s="186">
        <f t="shared" si="2995"/>
        <v>0</v>
      </c>
      <c r="AY85" s="186">
        <f t="shared" si="2995"/>
        <v>0</v>
      </c>
      <c r="AZ85" s="186">
        <f t="shared" si="2995"/>
        <v>0</v>
      </c>
      <c r="BA85" s="186">
        <f t="shared" si="2995"/>
        <v>0</v>
      </c>
      <c r="BB85" s="186">
        <f t="shared" si="2995"/>
        <v>0</v>
      </c>
      <c r="BC85" s="186">
        <f t="shared" si="2995"/>
        <v>0</v>
      </c>
      <c r="BD85" s="186">
        <f t="shared" si="2995"/>
        <v>0</v>
      </c>
      <c r="BE85" s="186">
        <f t="shared" si="2995"/>
        <v>0</v>
      </c>
      <c r="BF85" s="186">
        <f t="shared" si="2995"/>
        <v>0</v>
      </c>
      <c r="BG85" s="186">
        <f t="shared" si="2995"/>
        <v>0</v>
      </c>
      <c r="BH85" s="186">
        <f t="shared" si="2995"/>
        <v>0</v>
      </c>
      <c r="BI85" s="186">
        <f t="shared" si="2995"/>
        <v>0</v>
      </c>
      <c r="BJ85" s="186">
        <f t="shared" si="2995"/>
        <v>0</v>
      </c>
      <c r="BK85" s="186">
        <f t="shared" si="2995"/>
        <v>0</v>
      </c>
      <c r="BL85" s="186">
        <f t="shared" si="2995"/>
        <v>0</v>
      </c>
      <c r="BM85" s="186">
        <f t="shared" si="2995"/>
        <v>0</v>
      </c>
      <c r="BN85" s="186">
        <f t="shared" si="2995"/>
        <v>0</v>
      </c>
      <c r="BO85" s="186">
        <f t="shared" si="2995"/>
        <v>0</v>
      </c>
      <c r="BP85" s="186">
        <f t="shared" si="2995"/>
        <v>0</v>
      </c>
      <c r="BQ85" s="186">
        <f t="shared" si="2995"/>
        <v>0</v>
      </c>
      <c r="BR85" s="186">
        <f t="shared" si="2995"/>
        <v>0</v>
      </c>
      <c r="BS85" s="186">
        <f t="shared" si="2995"/>
        <v>0</v>
      </c>
      <c r="BT85" s="186">
        <f t="shared" si="2995"/>
        <v>0</v>
      </c>
      <c r="BU85" s="186">
        <f t="shared" si="2995"/>
        <v>0</v>
      </c>
      <c r="BV85" s="186">
        <f t="shared" si="2995"/>
        <v>0</v>
      </c>
      <c r="BW85" s="186">
        <f t="shared" si="2995"/>
        <v>0</v>
      </c>
      <c r="BX85" s="186">
        <f t="shared" si="2995"/>
        <v>0</v>
      </c>
      <c r="BY85" s="186">
        <f t="shared" si="2995"/>
        <v>0</v>
      </c>
      <c r="BZ85" s="186">
        <f t="shared" ref="BZ85:CG85" si="2996">IF($E85="PT",IF(AND($K85&lt;=BZ$5,$L85&gt;BZ$6),$G85*$H85*$F85,IF(AND($K85&gt;BZ$5,$K85&lt;=BZ$6),(BZ$6-$K85+1)/BZ$4*$G85*$F85*$H85,IF(AND($L85&gt;=BZ$5,$L85&lt;=BZ$6),($L85-BZ$5+1)/BZ$4*$G85*$F85*$H85,0)))*(1+$I85),IF(AND($K85&lt;=BZ$5,$L85&gt;BZ$6),BZ$4/365*$G85*$F85,IF(AND($K85&gt;BZ$5,$K85&lt;=BZ$6),(BZ$6-$K85+1)/365*$G85*$F85,IF(AND($L85&gt;=BZ$5,$L85&lt;=BZ$6),($L85-BZ$5+1)/365*$G85*$F85,0)))*(1+$I85))</f>
        <v>0</v>
      </c>
      <c r="CA85" s="186">
        <f t="shared" si="2996"/>
        <v>0</v>
      </c>
      <c r="CB85" s="186">
        <f t="shared" si="2996"/>
        <v>0</v>
      </c>
      <c r="CC85" s="186">
        <f t="shared" si="2996"/>
        <v>0</v>
      </c>
      <c r="CD85" s="186">
        <f t="shared" si="2996"/>
        <v>0</v>
      </c>
      <c r="CE85" s="186">
        <f t="shared" si="2996"/>
        <v>0</v>
      </c>
      <c r="CF85" s="186">
        <f t="shared" si="2996"/>
        <v>0</v>
      </c>
      <c r="CG85" s="186">
        <f t="shared" si="2996"/>
        <v>0</v>
      </c>
      <c r="CH85" s="186"/>
      <c r="CJ85" s="186">
        <f t="shared" ref="CJ85" si="2997">IF(N85&gt;0,$F85,0)</f>
        <v>0</v>
      </c>
      <c r="CK85" s="186">
        <f t="shared" ref="CK85" si="2998">IF(O85&gt;0,$F85,0)</f>
        <v>0</v>
      </c>
      <c r="CL85" s="186">
        <f t="shared" ref="CL85" si="2999">IF(P85&gt;0,$F85,0)</f>
        <v>0</v>
      </c>
      <c r="CM85" s="186">
        <f t="shared" ref="CM85" si="3000">IF(Q85&gt;0,$F85,0)</f>
        <v>0</v>
      </c>
      <c r="CN85" s="186">
        <f t="shared" ref="CN85" si="3001">IF(R85&gt;0,$F85,0)</f>
        <v>0</v>
      </c>
      <c r="CO85" s="186">
        <f t="shared" ref="CO85" si="3002">IF(S85&gt;0,$F85,0)</f>
        <v>0</v>
      </c>
      <c r="CP85" s="186">
        <f t="shared" ref="CP85" si="3003">IF(T85&gt;0,$F85,0)</f>
        <v>0</v>
      </c>
      <c r="CQ85" s="186">
        <f t="shared" ref="CQ85" si="3004">IF(U85&gt;0,$F85,0)</f>
        <v>0</v>
      </c>
      <c r="CR85" s="186">
        <f t="shared" ref="CR85" si="3005">IF(V85&gt;0,$F85,0)</f>
        <v>0</v>
      </c>
      <c r="CS85" s="186">
        <f t="shared" ref="CS85" si="3006">IF(W85&gt;0,$F85,0)</f>
        <v>0</v>
      </c>
      <c r="CT85" s="186">
        <f t="shared" ref="CT85" si="3007">IF(X85&gt;0,$F85,0)</f>
        <v>0</v>
      </c>
      <c r="CU85" s="186">
        <f t="shared" ref="CU85" si="3008">IF(Y85&gt;0,$F85,0)</f>
        <v>0</v>
      </c>
      <c r="CV85" s="186">
        <f t="shared" ref="CV85" si="3009">IF(Z85&gt;0,$F85,0)</f>
        <v>0</v>
      </c>
      <c r="CW85" s="186">
        <f t="shared" ref="CW85" si="3010">IF(AA85&gt;0,$F85,0)</f>
        <v>0</v>
      </c>
      <c r="CX85" s="186">
        <f t="shared" ref="CX85" si="3011">IF(AB85&gt;0,$F85,0)</f>
        <v>0</v>
      </c>
      <c r="CY85" s="186">
        <f t="shared" ref="CY85" si="3012">IF(AC85&gt;0,$F85,0)</f>
        <v>0</v>
      </c>
      <c r="CZ85" s="186">
        <f t="shared" ref="CZ85" si="3013">IF(AD85&gt;0,$F85,0)</f>
        <v>0</v>
      </c>
      <c r="DA85" s="186">
        <f t="shared" ref="DA85" si="3014">IF(AE85&gt;0,$F85,0)</f>
        <v>0</v>
      </c>
      <c r="DB85" s="186">
        <f t="shared" ref="DB85" si="3015">IF(AF85&gt;0,$F85,0)</f>
        <v>0</v>
      </c>
      <c r="DC85" s="186">
        <f t="shared" ref="DC85" si="3016">IF(AG85&gt;0,$F85,0)</f>
        <v>0</v>
      </c>
      <c r="DD85" s="186">
        <f t="shared" ref="DD85" si="3017">IF(AH85&gt;0,$F85,0)</f>
        <v>0</v>
      </c>
      <c r="DE85" s="186">
        <f t="shared" ref="DE85" si="3018">IF(AI85&gt;0,$F85,0)</f>
        <v>0</v>
      </c>
      <c r="DF85" s="186">
        <f t="shared" ref="DF85" si="3019">IF(AJ85&gt;0,$F85,0)</f>
        <v>0</v>
      </c>
      <c r="DG85" s="186">
        <f t="shared" ref="DG85" si="3020">IF(AK85&gt;0,$F85,0)</f>
        <v>0</v>
      </c>
      <c r="DH85" s="186">
        <f t="shared" ref="DH85" si="3021">IF(AL85&gt;0,$F85,0)</f>
        <v>0</v>
      </c>
      <c r="DI85" s="186">
        <f t="shared" ref="DI85" si="3022">IF(AM85&gt;0,$F85,0)</f>
        <v>0</v>
      </c>
      <c r="DJ85" s="186">
        <f t="shared" ref="DJ85" si="3023">IF(AN85&gt;0,$F85,0)</f>
        <v>0</v>
      </c>
      <c r="DK85" s="186">
        <f t="shared" ref="DK85" si="3024">IF(AO85&gt;0,$F85,0)</f>
        <v>0</v>
      </c>
      <c r="DL85" s="186">
        <f t="shared" ref="DL85" si="3025">IF(AP85&gt;0,$F85,0)</f>
        <v>0</v>
      </c>
      <c r="DM85" s="186">
        <f t="shared" ref="DM85" si="3026">IF(AQ85&gt;0,$F85,0)</f>
        <v>0</v>
      </c>
      <c r="DN85" s="186">
        <f t="shared" ref="DN85" si="3027">IF(AR85&gt;0,$F85,0)</f>
        <v>0</v>
      </c>
      <c r="DO85" s="186">
        <f t="shared" ref="DO85" si="3028">IF(AS85&gt;0,$F85,0)</f>
        <v>0</v>
      </c>
      <c r="DP85" s="186">
        <f t="shared" ref="DP85" si="3029">IF(AT85&gt;0,$F85,0)</f>
        <v>0</v>
      </c>
      <c r="DQ85" s="186">
        <f t="shared" ref="DQ85" si="3030">IF(AU85&gt;0,$F85,0)</f>
        <v>0</v>
      </c>
      <c r="DR85" s="186">
        <f t="shared" ref="DR85" si="3031">IF(AV85&gt;0,$F85,0)</f>
        <v>0</v>
      </c>
      <c r="DS85" s="186">
        <f t="shared" ref="DS85" si="3032">IF(AW85&gt;0,$F85,0)</f>
        <v>0</v>
      </c>
      <c r="DT85" s="186">
        <f t="shared" ref="DT85" si="3033">IF(AX85&gt;0,$F85,0)</f>
        <v>0</v>
      </c>
      <c r="DU85" s="186">
        <f t="shared" ref="DU85" si="3034">IF(AY85&gt;0,$F85,0)</f>
        <v>0</v>
      </c>
      <c r="DV85" s="186">
        <f t="shared" ref="DV85" si="3035">IF(AZ85&gt;0,$F85,0)</f>
        <v>0</v>
      </c>
      <c r="DW85" s="186">
        <f t="shared" ref="DW85" si="3036">IF(BA85&gt;0,$F85,0)</f>
        <v>0</v>
      </c>
      <c r="DX85" s="186">
        <f t="shared" ref="DX85" si="3037">IF(BB85&gt;0,$F85,0)</f>
        <v>0</v>
      </c>
      <c r="DY85" s="186">
        <f t="shared" ref="DY85" si="3038">IF(BC85&gt;0,$F85,0)</f>
        <v>0</v>
      </c>
      <c r="DZ85" s="186">
        <f t="shared" ref="DZ85" si="3039">IF(BD85&gt;0,$F85,0)</f>
        <v>0</v>
      </c>
      <c r="EA85" s="186">
        <f t="shared" ref="EA85" si="3040">IF(BE85&gt;0,$F85,0)</f>
        <v>0</v>
      </c>
      <c r="EB85" s="186">
        <f t="shared" ref="EB85" si="3041">IF(BF85&gt;0,$F85,0)</f>
        <v>0</v>
      </c>
      <c r="EC85" s="186">
        <f t="shared" ref="EC85" si="3042">IF(BG85&gt;0,$F85,0)</f>
        <v>0</v>
      </c>
      <c r="ED85" s="186">
        <f t="shared" ref="ED85" si="3043">IF(BH85&gt;0,$F85,0)</f>
        <v>0</v>
      </c>
      <c r="EE85" s="186">
        <f t="shared" ref="EE85" si="3044">IF(BI85&gt;0,$F85,0)</f>
        <v>0</v>
      </c>
      <c r="EF85" s="186">
        <f t="shared" ref="EF85" si="3045">IF(BJ85&gt;0,$F85,0)</f>
        <v>0</v>
      </c>
      <c r="EG85" s="186">
        <f t="shared" ref="EG85" si="3046">IF(BK85&gt;0,$F85,0)</f>
        <v>0</v>
      </c>
      <c r="EH85" s="186">
        <f t="shared" ref="EH85" si="3047">IF(BL85&gt;0,$F85,0)</f>
        <v>0</v>
      </c>
      <c r="EI85" s="186">
        <f t="shared" ref="EI85" si="3048">IF(BM85&gt;0,$F85,0)</f>
        <v>0</v>
      </c>
      <c r="EJ85" s="186">
        <f t="shared" ref="EJ85" si="3049">IF(BN85&gt;0,$F85,0)</f>
        <v>0</v>
      </c>
      <c r="EK85" s="186">
        <f t="shared" ref="EK85" si="3050">IF(BO85&gt;0,$F85,0)</f>
        <v>0</v>
      </c>
      <c r="EL85" s="186">
        <f t="shared" ref="EL85" si="3051">IF(BP85&gt;0,$F85,0)</f>
        <v>0</v>
      </c>
      <c r="EM85" s="186">
        <f t="shared" ref="EM85" si="3052">IF(BQ85&gt;0,$F85,0)</f>
        <v>0</v>
      </c>
      <c r="EN85" s="186">
        <f t="shared" ref="EN85" si="3053">IF(BR85&gt;0,$F85,0)</f>
        <v>0</v>
      </c>
      <c r="EO85" s="186">
        <f t="shared" ref="EO85" si="3054">IF(BS85&gt;0,$F85,0)</f>
        <v>0</v>
      </c>
      <c r="EP85" s="186">
        <f t="shared" ref="EP85" si="3055">IF(BT85&gt;0,$F85,0)</f>
        <v>0</v>
      </c>
      <c r="EQ85" s="186">
        <f t="shared" ref="EQ85" si="3056">IF(BU85&gt;0,$F85,0)</f>
        <v>0</v>
      </c>
      <c r="ER85" s="186">
        <f t="shared" ref="ER85" si="3057">IF(BV85&gt;0,$F85,0)</f>
        <v>0</v>
      </c>
      <c r="ES85" s="186">
        <f t="shared" ref="ES85" si="3058">IF(BW85&gt;0,$F85,0)</f>
        <v>0</v>
      </c>
      <c r="ET85" s="186">
        <f t="shared" ref="ET85" si="3059">IF(BX85&gt;0,$F85,0)</f>
        <v>0</v>
      </c>
      <c r="EU85" s="186">
        <f t="shared" ref="EU85" si="3060">IF(BY85&gt;0,$F85,0)</f>
        <v>0</v>
      </c>
      <c r="EV85" s="186">
        <f t="shared" ref="EV85" si="3061">IF(BZ85&gt;0,$F85,0)</f>
        <v>0</v>
      </c>
      <c r="EW85" s="186">
        <f t="shared" ref="EW85" si="3062">IF(CA85&gt;0,$F85,0)</f>
        <v>0</v>
      </c>
      <c r="EX85" s="186">
        <f t="shared" ref="EX85" si="3063">IF(CB85&gt;0,$F85,0)</f>
        <v>0</v>
      </c>
      <c r="EY85" s="186">
        <f t="shared" ref="EY85" si="3064">IF(CC85&gt;0,$F85,0)</f>
        <v>0</v>
      </c>
      <c r="EZ85" s="186">
        <f t="shared" ref="EZ85" si="3065">IF(CD85&gt;0,$F85,0)</f>
        <v>0</v>
      </c>
      <c r="FA85" s="186">
        <f t="shared" ref="FA85" si="3066">IF(CE85&gt;0,$F85,0)</f>
        <v>0</v>
      </c>
      <c r="FB85" s="186">
        <f t="shared" ref="FB85" si="3067">IF(CF85&gt;0,$F85,0)</f>
        <v>0</v>
      </c>
      <c r="FC85" s="186">
        <f t="shared" ref="FC85" si="3068">IF(CG85&gt;0,$F85,0)</f>
        <v>0</v>
      </c>
      <c r="FE85" s="187">
        <f t="shared" ref="FE85" si="3069">IF(AND($E85="PT",CJ85&gt;0),$H85*$F85*12/2080,IFERROR((N85/(1+$I85))/($G85/365*N$4),0))</f>
        <v>0</v>
      </c>
      <c r="FF85" s="187">
        <f t="shared" ref="FF85" si="3070">IF(AND($E85="PT",CK85&gt;0),$H85*$F85*12/2080,IFERROR((O85/(1+$I85))/($G85/365*O$4),0))</f>
        <v>0</v>
      </c>
      <c r="FG85" s="187">
        <f t="shared" ref="FG85" si="3071">IF(AND($E85="PT",CL85&gt;0),$H85*$F85*12/2080,IFERROR((P85/(1+$I85))/($G85/365*P$4),0))</f>
        <v>0</v>
      </c>
      <c r="FH85" s="187">
        <f t="shared" ref="FH85" si="3072">IF(AND($E85="PT",CM85&gt;0),$H85*$F85*12/2080,IFERROR((Q85/(1+$I85))/($G85/365*Q$4),0))</f>
        <v>0</v>
      </c>
      <c r="FI85" s="187">
        <f t="shared" ref="FI85" si="3073">IF(AND($E85="PT",CN85&gt;0),$H85*$F85*12/2080,IFERROR((R85/(1+$I85))/($G85/365*R$4),0))</f>
        <v>0</v>
      </c>
      <c r="FJ85" s="187">
        <f t="shared" ref="FJ85" si="3074">IF(AND($E85="PT",CO85&gt;0),$H85*$F85*12/2080,IFERROR((S85/(1+$I85))/($G85/365*S$4),0))</f>
        <v>0</v>
      </c>
      <c r="FK85" s="187">
        <f t="shared" ref="FK85" si="3075">IF(AND($E85="PT",CP85&gt;0),$H85*$F85*12/2080,IFERROR((T85/(1+$I85))/($G85/365*T$4),0))</f>
        <v>0</v>
      </c>
      <c r="FL85" s="187">
        <f t="shared" ref="FL85" si="3076">IF(AND($E85="PT",CQ85&gt;0),$H85*$F85*12/2080,IFERROR((U85/(1+$I85))/($G85/365*U$4),0))</f>
        <v>0</v>
      </c>
      <c r="FM85" s="187">
        <f t="shared" ref="FM85" si="3077">IF(AND($E85="PT",CR85&gt;0),$H85*$F85*12/2080,IFERROR((V85/(1+$I85))/($G85/365*V$4),0))</f>
        <v>0</v>
      </c>
      <c r="FN85" s="187">
        <f t="shared" ref="FN85" si="3078">IF(AND($E85="PT",CS85&gt;0),$H85*$F85*12/2080,IFERROR((W85/(1+$I85))/($G85/365*W$4),0))</f>
        <v>0</v>
      </c>
      <c r="FO85" s="187">
        <f t="shared" ref="FO85" si="3079">IF(AND($E85="PT",CT85&gt;0),$H85*$F85*12/2080,IFERROR((X85/(1+$I85))/($G85/365*X$4),0))</f>
        <v>0</v>
      </c>
      <c r="FP85" s="187">
        <f t="shared" ref="FP85" si="3080">IF(AND($E85="PT",CU85&gt;0),$H85*$F85*12/2080,IFERROR((Y85/(1+$I85))/($G85/365*Y$4),0))</f>
        <v>0</v>
      </c>
      <c r="FQ85" s="187">
        <f t="shared" ref="FQ85" si="3081">IF(AND($E85="PT",CV85&gt;0),$H85*$F85*12/2080,IFERROR((Z85/(1+$I85))/($G85/365*Z$4),0))</f>
        <v>0</v>
      </c>
      <c r="FR85" s="187">
        <f t="shared" ref="FR85" si="3082">IF(AND($E85="PT",CW85&gt;0),$H85*$F85*12/2080,IFERROR((AA85/(1+$I85))/($G85/365*AA$4),0))</f>
        <v>0</v>
      </c>
      <c r="FS85" s="187">
        <f t="shared" ref="FS85" si="3083">IF(AND($E85="PT",CX85&gt;0),$H85*$F85*12/2080,IFERROR((AB85/(1+$I85))/($G85/365*AB$4),0))</f>
        <v>0</v>
      </c>
      <c r="FT85" s="187">
        <f t="shared" ref="FT85" si="3084">IF(AND($E85="PT",CY85&gt;0),$H85*$F85*12/2080,IFERROR((AC85/(1+$I85))/($G85/365*AC$4),0))</f>
        <v>0</v>
      </c>
      <c r="FU85" s="187">
        <f t="shared" ref="FU85" si="3085">IF(AND($E85="PT",CZ85&gt;0),$H85*$F85*12/2080,IFERROR((AD85/(1+$I85))/($G85/365*AD$4),0))</f>
        <v>0</v>
      </c>
      <c r="FV85" s="187">
        <f t="shared" ref="FV85" si="3086">IF(AND($E85="PT",DA85&gt;0),$H85*$F85*12/2080,IFERROR((AE85/(1+$I85))/($G85/365*AE$4),0))</f>
        <v>0</v>
      </c>
      <c r="FW85" s="187">
        <f t="shared" ref="FW85" si="3087">IF(AND($E85="PT",DB85&gt;0),$H85*$F85*12/2080,IFERROR((AF85/(1+$I85))/($G85/365*AF$4),0))</f>
        <v>0</v>
      </c>
      <c r="FX85" s="187">
        <f t="shared" ref="FX85" si="3088">IF(AND($E85="PT",DC85&gt;0),$H85*$F85*12/2080,IFERROR((AG85/(1+$I85))/($G85/365*AG$4),0))</f>
        <v>0</v>
      </c>
      <c r="FY85" s="187">
        <f t="shared" ref="FY85" si="3089">IF(AND($E85="PT",DD85&gt;0),$H85*$F85*12/2080,IFERROR((AH85/(1+$I85))/($G85/365*AH$4),0))</f>
        <v>0</v>
      </c>
      <c r="FZ85" s="187">
        <f t="shared" ref="FZ85" si="3090">IF(AND($E85="PT",DE85&gt;0),$H85*$F85*12/2080,IFERROR((AI85/(1+$I85))/($G85/365*AI$4),0))</f>
        <v>0</v>
      </c>
      <c r="GA85" s="187">
        <f t="shared" ref="GA85" si="3091">IF(AND($E85="PT",DF85&gt;0),$H85*$F85*12/2080,IFERROR((AJ85/(1+$I85))/($G85/365*AJ$4),0))</f>
        <v>0</v>
      </c>
      <c r="GB85" s="187">
        <f t="shared" ref="GB85" si="3092">IF(AND($E85="PT",DG85&gt;0),$H85*$F85*12/2080,IFERROR((AK85/(1+$I85))/($G85/365*AK$4),0))</f>
        <v>0</v>
      </c>
      <c r="GC85" s="187">
        <f t="shared" ref="GC85" si="3093">IF(AND($E85="PT",DH85&gt;0),$H85*$F85*12/2080,IFERROR((AL85/(1+$I85))/($G85/365*AL$4),0))</f>
        <v>0</v>
      </c>
      <c r="GD85" s="187">
        <f t="shared" ref="GD85" si="3094">IF(AND($E85="PT",DI85&gt;0),$H85*$F85*12/2080,IFERROR((AM85/(1+$I85))/($G85/365*AM$4),0))</f>
        <v>0</v>
      </c>
      <c r="GE85" s="187">
        <f t="shared" ref="GE85" si="3095">IF(AND($E85="PT",DJ85&gt;0),$H85*$F85*12/2080,IFERROR((AN85/(1+$I85))/($G85/365*AN$4),0))</f>
        <v>0</v>
      </c>
      <c r="GF85" s="187">
        <f t="shared" ref="GF85" si="3096">IF(AND($E85="PT",DK85&gt;0),$H85*$F85*12/2080,IFERROR((AO85/(1+$I85))/($G85/365*AO$4),0))</f>
        <v>0</v>
      </c>
      <c r="GG85" s="187">
        <f t="shared" ref="GG85" si="3097">IF(AND($E85="PT",DL85&gt;0),$H85*$F85*12/2080,IFERROR((AP85/(1+$I85))/($G85/365*AP$4),0))</f>
        <v>0</v>
      </c>
      <c r="GH85" s="187">
        <f t="shared" ref="GH85" si="3098">IF(AND($E85="PT",DM85&gt;0),$H85*$F85*12/2080,IFERROR((AQ85/(1+$I85))/($G85/365*AQ$4),0))</f>
        <v>0</v>
      </c>
      <c r="GI85" s="187">
        <f t="shared" ref="GI85" si="3099">IF(AND($E85="PT",DN85&gt;0),$H85*$F85*12/2080,IFERROR((AR85/(1+$I85))/($G85/365*AR$4),0))</f>
        <v>0</v>
      </c>
      <c r="GJ85" s="187">
        <f t="shared" ref="GJ85" si="3100">IF(AND($E85="PT",DO85&gt;0),$H85*$F85*12/2080,IFERROR((AS85/(1+$I85))/($G85/365*AS$4),0))</f>
        <v>0</v>
      </c>
      <c r="GK85" s="187">
        <f t="shared" ref="GK85" si="3101">IF(AND($E85="PT",DP85&gt;0),$H85*$F85*12/2080,IFERROR((AT85/(1+$I85))/($G85/365*AT$4),0))</f>
        <v>0</v>
      </c>
      <c r="GL85" s="187">
        <f t="shared" ref="GL85" si="3102">IF(AND($E85="PT",DQ85&gt;0),$H85*$F85*12/2080,IFERROR((AU85/(1+$I85))/($G85/365*AU$4),0))</f>
        <v>0</v>
      </c>
      <c r="GM85" s="187">
        <f t="shared" ref="GM85" si="3103">IF(AND($E85="PT",DR85&gt;0),$H85*$F85*12/2080,IFERROR((AV85/(1+$I85))/($G85/365*AV$4),0))</f>
        <v>0</v>
      </c>
      <c r="GN85" s="187">
        <f t="shared" ref="GN85" si="3104">IF(AND($E85="PT",DS85&gt;0),$H85*$F85*12/2080,IFERROR((AW85/(1+$I85))/($G85/365*AW$4),0))</f>
        <v>0</v>
      </c>
      <c r="GO85" s="187">
        <f t="shared" ref="GO85" si="3105">IF(AND($E85="PT",DT85&gt;0),$H85*$F85*12/2080,IFERROR((AX85/(1+$I85))/($G85/365*AX$4),0))</f>
        <v>0</v>
      </c>
      <c r="GP85" s="187">
        <f t="shared" ref="GP85" si="3106">IF(AND($E85="PT",DU85&gt;0),$H85*$F85*12/2080,IFERROR((AY85/(1+$I85))/($G85/365*AY$4),0))</f>
        <v>0</v>
      </c>
      <c r="GQ85" s="187">
        <f t="shared" ref="GQ85" si="3107">IF(AND($E85="PT",DV85&gt;0),$H85*$F85*12/2080,IFERROR((AZ85/(1+$I85))/($G85/365*AZ$4),0))</f>
        <v>0</v>
      </c>
      <c r="GR85" s="187">
        <f t="shared" ref="GR85" si="3108">IF(AND($E85="PT",DW85&gt;0),$H85*$F85*12/2080,IFERROR((BA85/(1+$I85))/($G85/365*BA$4),0))</f>
        <v>0</v>
      </c>
      <c r="GS85" s="187">
        <f t="shared" ref="GS85" si="3109">IF(AND($E85="PT",DX85&gt;0),$H85*$F85*12/2080,IFERROR((BB85/(1+$I85))/($G85/365*BB$4),0))</f>
        <v>0</v>
      </c>
      <c r="GT85" s="187">
        <f t="shared" ref="GT85" si="3110">IF(AND($E85="PT",DY85&gt;0),$H85*$F85*12/2080,IFERROR((BC85/(1+$I85))/($G85/365*BC$4),0))</f>
        <v>0</v>
      </c>
      <c r="GU85" s="187">
        <f t="shared" ref="GU85" si="3111">IF(AND($E85="PT",DZ85&gt;0),$H85*$F85*12/2080,IFERROR((BD85/(1+$I85))/($G85/365*BD$4),0))</f>
        <v>0</v>
      </c>
      <c r="GV85" s="187">
        <f t="shared" ref="GV85" si="3112">IF(AND($E85="PT",EA85&gt;0),$H85*$F85*12/2080,IFERROR((BE85/(1+$I85))/($G85/365*BE$4),0))</f>
        <v>0</v>
      </c>
      <c r="GW85" s="187">
        <f t="shared" ref="GW85" si="3113">IF(AND($E85="PT",EB85&gt;0),$H85*$F85*12/2080,IFERROR((BF85/(1+$I85))/($G85/365*BF$4),0))</f>
        <v>0</v>
      </c>
      <c r="GX85" s="187">
        <f t="shared" ref="GX85" si="3114">IF(AND($E85="PT",EC85&gt;0),$H85*$F85*12/2080,IFERROR((BG85/(1+$I85))/($G85/365*BG$4),0))</f>
        <v>0</v>
      </c>
      <c r="GY85" s="187">
        <f t="shared" ref="GY85" si="3115">IF(AND($E85="PT",ED85&gt;0),$H85*$F85*12/2080,IFERROR((BH85/(1+$I85))/($G85/365*BH$4),0))</f>
        <v>0</v>
      </c>
      <c r="GZ85" s="187">
        <f t="shared" ref="GZ85" si="3116">IF(AND($E85="PT",EE85&gt;0),$H85*$F85*12/2080,IFERROR((BI85/(1+$I85))/($G85/365*BI$4),0))</f>
        <v>0</v>
      </c>
      <c r="HA85" s="187">
        <f t="shared" ref="HA85" si="3117">IF(AND($E85="PT",EF85&gt;0),$H85*$F85*12/2080,IFERROR((BJ85/(1+$I85))/($G85/365*BJ$4),0))</f>
        <v>0</v>
      </c>
      <c r="HB85" s="187">
        <f t="shared" ref="HB85" si="3118">IF(AND($E85="PT",EG85&gt;0),$H85*$F85*12/2080,IFERROR((BK85/(1+$I85))/($G85/365*BK$4),0))</f>
        <v>0</v>
      </c>
      <c r="HC85" s="187">
        <f t="shared" ref="HC85" si="3119">IF(AND($E85="PT",EH85&gt;0),$H85*$F85*12/2080,IFERROR((BL85/(1+$I85))/($G85/365*BL$4),0))</f>
        <v>0</v>
      </c>
      <c r="HD85" s="187">
        <f t="shared" ref="HD85" si="3120">IF(AND($E85="PT",EI85&gt;0),$H85*$F85*12/2080,IFERROR((BM85/(1+$I85))/($G85/365*BM$4),0))</f>
        <v>0</v>
      </c>
      <c r="HE85" s="187">
        <f t="shared" ref="HE85" si="3121">IF(AND($E85="PT",EJ85&gt;0),$H85*$F85*12/2080,IFERROR((BN85/(1+$I85))/($G85/365*BN$4),0))</f>
        <v>0</v>
      </c>
      <c r="HF85" s="187">
        <f t="shared" ref="HF85" si="3122">IF(AND($E85="PT",EK85&gt;0),$H85*$F85*12/2080,IFERROR((BO85/(1+$I85))/($G85/365*BO$4),0))</f>
        <v>0</v>
      </c>
      <c r="HG85" s="187">
        <f t="shared" ref="HG85" si="3123">IF(AND($E85="PT",EL85&gt;0),$H85*$F85*12/2080,IFERROR((BP85/(1+$I85))/($G85/365*BP$4),0))</f>
        <v>0</v>
      </c>
      <c r="HH85" s="187">
        <f t="shared" ref="HH85" si="3124">IF(AND($E85="PT",EM85&gt;0),$H85*$F85*12/2080,IFERROR((BQ85/(1+$I85))/($G85/365*BQ$4),0))</f>
        <v>0</v>
      </c>
      <c r="HI85" s="187">
        <f t="shared" ref="HI85" si="3125">IF(AND($E85="PT",EN85&gt;0),$H85*$F85*12/2080,IFERROR((BR85/(1+$I85))/($G85/365*BR$4),0))</f>
        <v>0</v>
      </c>
      <c r="HJ85" s="187">
        <f t="shared" ref="HJ85" si="3126">IF(AND($E85="PT",EO85&gt;0),$H85*$F85*12/2080,IFERROR((BS85/(1+$I85))/($G85/365*BS$4),0))</f>
        <v>0</v>
      </c>
      <c r="HK85" s="187">
        <f t="shared" ref="HK85" si="3127">IF(AND($E85="PT",EP85&gt;0),$H85*$F85*12/2080,IFERROR((BT85/(1+$I85))/($G85/365*BT$4),0))</f>
        <v>0</v>
      </c>
      <c r="HL85" s="187">
        <f t="shared" ref="HL85" si="3128">IF(AND($E85="PT",EQ85&gt;0),$H85*$F85*12/2080,IFERROR((BU85/(1+$I85))/($G85/365*BU$4),0))</f>
        <v>0</v>
      </c>
      <c r="HM85" s="187">
        <f t="shared" ref="HM85" si="3129">IF(AND($E85="PT",ER85&gt;0),$H85*$F85*12/2080,IFERROR((BV85/(1+$I85))/($G85/365*BV$4),0))</f>
        <v>0</v>
      </c>
      <c r="HN85" s="187">
        <f t="shared" ref="HN85" si="3130">IF(AND($E85="PT",ES85&gt;0),$H85*$F85*12/2080,IFERROR((BW85/(1+$I85))/($G85/365*BW$4),0))</f>
        <v>0</v>
      </c>
      <c r="HO85" s="187">
        <f t="shared" ref="HO85" si="3131">IF(AND($E85="PT",ET85&gt;0),$H85*$F85*12/2080,IFERROR((BX85/(1+$I85))/($G85/365*BX$4),0))</f>
        <v>0</v>
      </c>
      <c r="HP85" s="187">
        <f t="shared" ref="HP85" si="3132">IF(AND($E85="PT",EU85&gt;0),$H85*$F85*12/2080,IFERROR((BY85/(1+$I85))/($G85/365*BY$4),0))</f>
        <v>0</v>
      </c>
      <c r="HQ85" s="187">
        <f t="shared" ref="HQ85" si="3133">IF(AND($E85="PT",EV85&gt;0),$H85*$F85*12/2080,IFERROR((BZ85/(1+$I85))/($G85/365*BZ$4),0))</f>
        <v>0</v>
      </c>
      <c r="HR85" s="187">
        <f t="shared" ref="HR85" si="3134">IF(AND($E85="PT",EW85&gt;0),$H85*$F85*12/2080,IFERROR((CA85/(1+$I85))/($G85/365*CA$4),0))</f>
        <v>0</v>
      </c>
      <c r="HS85" s="187">
        <f t="shared" ref="HS85" si="3135">IF(AND($E85="PT",EX85&gt;0),$H85*$F85*12/2080,IFERROR((CB85/(1+$I85))/($G85/365*CB$4),0))</f>
        <v>0</v>
      </c>
      <c r="HT85" s="187">
        <f t="shared" ref="HT85" si="3136">IF(AND($E85="PT",EY85&gt;0),$H85*$F85*12/2080,IFERROR((CC85/(1+$I85))/($G85/365*CC$4),0))</f>
        <v>0</v>
      </c>
      <c r="HU85" s="187">
        <f t="shared" ref="HU85" si="3137">IF(AND($E85="PT",EZ85&gt;0),$H85*$F85*12/2080,IFERROR((CD85/(1+$I85))/($G85/365*CD$4),0))</f>
        <v>0</v>
      </c>
      <c r="HV85" s="187">
        <f t="shared" ref="HV85" si="3138">IF(AND($E85="PT",FA85&gt;0),$H85*$F85*12/2080,IFERROR((CE85/(1+$I85))/($G85/365*CE$4),0))</f>
        <v>0</v>
      </c>
      <c r="HW85" s="187">
        <f t="shared" ref="HW85" si="3139">IF(AND($E85="PT",FB85&gt;0),$H85*$F85*12/2080,IFERROR((CF85/(1+$I85))/($G85/365*CF$4),0))</f>
        <v>0</v>
      </c>
      <c r="HX85" s="187">
        <f t="shared" ref="HX85" si="3140">IF(AND($E85="PT",FC85&gt;0),$H85*$F85*12/2080,IFERROR((CG85/(1+$I85))/($G85/365*CG$4),0))</f>
        <v>0</v>
      </c>
      <c r="HY85" s="187"/>
      <c r="IB85" s="188">
        <f t="shared" ref="IB85" si="3141">IF(CJ85&gt;=1,CJ85*$J85,0)</f>
        <v>0</v>
      </c>
      <c r="IC85" s="188">
        <f t="shared" ref="IC85" si="3142">IF(CK85&gt;=1,CK85*$J85,0)</f>
        <v>0</v>
      </c>
      <c r="ID85" s="188">
        <f t="shared" ref="ID85" si="3143">IF(CL85&gt;=1,CL85*$J85,0)</f>
        <v>0</v>
      </c>
      <c r="IE85" s="188">
        <f t="shared" ref="IE85" si="3144">IF(CM85&gt;=1,CM85*$J85,0)</f>
        <v>0</v>
      </c>
      <c r="IF85" s="188">
        <f t="shared" ref="IF85" si="3145">IF(CN85&gt;=1,CN85*$J85,0)</f>
        <v>0</v>
      </c>
      <c r="IG85" s="188">
        <f t="shared" ref="IG85" si="3146">IF(CO85&gt;=1,CO85*$J85,0)</f>
        <v>0</v>
      </c>
      <c r="IH85" s="188">
        <f t="shared" ref="IH85" si="3147">IF(CP85&gt;=1,CP85*$J85,0)</f>
        <v>0</v>
      </c>
      <c r="II85" s="188">
        <f t="shared" ref="II85" si="3148">IF(CQ85&gt;=1,CQ85*$J85,0)</f>
        <v>0</v>
      </c>
      <c r="IJ85" s="188">
        <f t="shared" ref="IJ85" si="3149">IF(CR85&gt;=1,CR85*$J85,0)</f>
        <v>0</v>
      </c>
      <c r="IK85" s="188">
        <f t="shared" ref="IK85" si="3150">IF(CS85&gt;=1,CS85*$J85,0)</f>
        <v>0</v>
      </c>
      <c r="IL85" s="188">
        <f t="shared" ref="IL85" si="3151">IF(CT85&gt;=1,CT85*$J85,0)</f>
        <v>0</v>
      </c>
      <c r="IM85" s="188">
        <f t="shared" ref="IM85" si="3152">IF(CU85&gt;=1,CU85*$J85,0)</f>
        <v>0</v>
      </c>
      <c r="IN85" s="188">
        <f t="shared" ref="IN85" si="3153">IF(CV85&gt;=1,CV85*$J85,0)</f>
        <v>0</v>
      </c>
      <c r="IO85" s="188">
        <f t="shared" ref="IO85" si="3154">IF(CW85&gt;=1,CW85*$J85,0)</f>
        <v>0</v>
      </c>
      <c r="IP85" s="188">
        <f t="shared" ref="IP85" si="3155">IF(CX85&gt;=1,CX85*$J85,0)</f>
        <v>0</v>
      </c>
      <c r="IQ85" s="188">
        <f t="shared" ref="IQ85" si="3156">IF(CY85&gt;=1,CY85*$J85,0)</f>
        <v>0</v>
      </c>
      <c r="IR85" s="188">
        <f t="shared" ref="IR85" si="3157">IF(CZ85&gt;=1,CZ85*$J85,0)</f>
        <v>0</v>
      </c>
      <c r="IS85" s="188">
        <f t="shared" ref="IS85" si="3158">IF(DA85&gt;=1,DA85*$J85,0)</f>
        <v>0</v>
      </c>
      <c r="IT85" s="188">
        <f t="shared" ref="IT85" si="3159">IF(DB85&gt;=1,DB85*$J85,0)</f>
        <v>0</v>
      </c>
      <c r="IU85" s="188">
        <f t="shared" ref="IU85" si="3160">IF(DC85&gt;=1,DC85*$J85,0)</f>
        <v>0</v>
      </c>
      <c r="IV85" s="188">
        <f t="shared" ref="IV85" si="3161">IF(DD85&gt;=1,DD85*$J85,0)</f>
        <v>0</v>
      </c>
      <c r="IW85" s="188">
        <f t="shared" ref="IW85" si="3162">IF(DE85&gt;=1,DE85*$J85,0)</f>
        <v>0</v>
      </c>
      <c r="IX85" s="188">
        <f t="shared" ref="IX85" si="3163">IF(DF85&gt;=1,DF85*$J85,0)</f>
        <v>0</v>
      </c>
      <c r="IY85" s="188">
        <f t="shared" ref="IY85" si="3164">IF(DG85&gt;=1,DG85*$J85,0)</f>
        <v>0</v>
      </c>
      <c r="IZ85" s="188">
        <f t="shared" ref="IZ85" si="3165">IF(DH85&gt;=1,DH85*$J85,0)</f>
        <v>0</v>
      </c>
      <c r="JA85" s="188">
        <f t="shared" ref="JA85" si="3166">IF(DI85&gt;=1,DI85*$J85,0)</f>
        <v>0</v>
      </c>
      <c r="JB85" s="188">
        <f t="shared" ref="JB85" si="3167">IF(DJ85&gt;=1,DJ85*$J85,0)</f>
        <v>0</v>
      </c>
      <c r="JC85" s="188">
        <f t="shared" ref="JC85" si="3168">IF(DK85&gt;=1,DK85*$J85,0)</f>
        <v>0</v>
      </c>
      <c r="JD85" s="188">
        <f t="shared" ref="JD85" si="3169">IF(DL85&gt;=1,DL85*$J85,0)</f>
        <v>0</v>
      </c>
      <c r="JE85" s="188">
        <f t="shared" ref="JE85" si="3170">IF(DM85&gt;=1,DM85*$J85,0)</f>
        <v>0</v>
      </c>
      <c r="JF85" s="188">
        <f t="shared" ref="JF85" si="3171">IF(DN85&gt;=1,DN85*$J85,0)</f>
        <v>0</v>
      </c>
      <c r="JG85" s="188">
        <f t="shared" ref="JG85" si="3172">IF(DO85&gt;=1,DO85*$J85,0)</f>
        <v>0</v>
      </c>
      <c r="JH85" s="188">
        <f t="shared" ref="JH85" si="3173">IF(DP85&gt;=1,DP85*$J85,0)</f>
        <v>0</v>
      </c>
      <c r="JI85" s="188">
        <f t="shared" ref="JI85" si="3174">IF(DQ85&gt;=1,DQ85*$J85,0)</f>
        <v>0</v>
      </c>
      <c r="JJ85" s="188">
        <f t="shared" ref="JJ85" si="3175">IF(DR85&gt;=1,DR85*$J85,0)</f>
        <v>0</v>
      </c>
      <c r="JK85" s="188">
        <f t="shared" ref="JK85" si="3176">IF(DS85&gt;=1,DS85*$J85,0)</f>
        <v>0</v>
      </c>
      <c r="JL85" s="188">
        <f t="shared" ref="JL85" si="3177">IF(DT85&gt;=1,DT85*$J85,0)</f>
        <v>0</v>
      </c>
      <c r="JM85" s="188">
        <f t="shared" ref="JM85" si="3178">IF(DU85&gt;=1,DU85*$J85,0)</f>
        <v>0</v>
      </c>
      <c r="JN85" s="188">
        <f t="shared" ref="JN85" si="3179">IF(DV85&gt;=1,DV85*$J85,0)</f>
        <v>0</v>
      </c>
      <c r="JO85" s="188">
        <f t="shared" ref="JO85" si="3180">IF(DW85&gt;=1,DW85*$J85,0)</f>
        <v>0</v>
      </c>
      <c r="JP85" s="188">
        <f t="shared" ref="JP85" si="3181">IF(DX85&gt;=1,DX85*$J85,0)</f>
        <v>0</v>
      </c>
      <c r="JQ85" s="188">
        <f t="shared" ref="JQ85" si="3182">IF(DY85&gt;=1,DY85*$J85,0)</f>
        <v>0</v>
      </c>
      <c r="JR85" s="188">
        <f t="shared" ref="JR85" si="3183">IF(DZ85&gt;=1,DZ85*$J85,0)</f>
        <v>0</v>
      </c>
      <c r="JS85" s="188">
        <f t="shared" ref="JS85" si="3184">IF(EA85&gt;=1,EA85*$J85,0)</f>
        <v>0</v>
      </c>
      <c r="JT85" s="188">
        <f t="shared" ref="JT85" si="3185">IF(EB85&gt;=1,EB85*$J85,0)</f>
        <v>0</v>
      </c>
      <c r="JU85" s="188">
        <f t="shared" ref="JU85" si="3186">IF(EC85&gt;=1,EC85*$J85,0)</f>
        <v>0</v>
      </c>
      <c r="JV85" s="188">
        <f t="shared" ref="JV85" si="3187">IF(ED85&gt;=1,ED85*$J85,0)</f>
        <v>0</v>
      </c>
      <c r="JW85" s="188">
        <f t="shared" ref="JW85" si="3188">IF(EE85&gt;=1,EE85*$J85,0)</f>
        <v>0</v>
      </c>
      <c r="JX85" s="188">
        <f t="shared" ref="JX85" si="3189">IF(EF85&gt;=1,EF85*$J85,0)</f>
        <v>0</v>
      </c>
      <c r="JY85" s="188">
        <f t="shared" ref="JY85" si="3190">IF(EG85&gt;=1,EG85*$J85,0)</f>
        <v>0</v>
      </c>
      <c r="JZ85" s="188">
        <f t="shared" ref="JZ85" si="3191">IF(EH85&gt;=1,EH85*$J85,0)</f>
        <v>0</v>
      </c>
      <c r="KA85" s="188">
        <f t="shared" ref="KA85" si="3192">IF(EI85&gt;=1,EI85*$J85,0)</f>
        <v>0</v>
      </c>
      <c r="KB85" s="188">
        <f t="shared" ref="KB85" si="3193">IF(EJ85&gt;=1,EJ85*$J85,0)</f>
        <v>0</v>
      </c>
      <c r="KC85" s="188">
        <f t="shared" ref="KC85" si="3194">IF(EK85&gt;=1,EK85*$J85,0)</f>
        <v>0</v>
      </c>
      <c r="KD85" s="188">
        <f t="shared" ref="KD85" si="3195">IF(EL85&gt;=1,EL85*$J85,0)</f>
        <v>0</v>
      </c>
      <c r="KE85" s="188">
        <f t="shared" ref="KE85" si="3196">IF(EM85&gt;=1,EM85*$J85,0)</f>
        <v>0</v>
      </c>
      <c r="KF85" s="188">
        <f t="shared" ref="KF85" si="3197">IF(EN85&gt;=1,EN85*$J85,0)</f>
        <v>0</v>
      </c>
      <c r="KG85" s="188">
        <f t="shared" ref="KG85" si="3198">IF(EO85&gt;=1,EO85*$J85,0)</f>
        <v>0</v>
      </c>
      <c r="KH85" s="188">
        <f t="shared" ref="KH85" si="3199">IF(EP85&gt;=1,EP85*$J85,0)</f>
        <v>0</v>
      </c>
      <c r="KI85" s="188">
        <f t="shared" ref="KI85" si="3200">IF(EQ85&gt;=1,EQ85*$J85,0)</f>
        <v>0</v>
      </c>
      <c r="KJ85" s="188">
        <f t="shared" ref="KJ85" si="3201">IF(ER85&gt;=1,ER85*$J85,0)</f>
        <v>0</v>
      </c>
      <c r="KK85" s="188">
        <f t="shared" ref="KK85" si="3202">IF(ES85&gt;=1,ES85*$J85,0)</f>
        <v>0</v>
      </c>
      <c r="KL85" s="188">
        <f t="shared" ref="KL85" si="3203">IF(ET85&gt;=1,ET85*$J85,0)</f>
        <v>0</v>
      </c>
      <c r="KM85" s="188">
        <f t="shared" ref="KM85" si="3204">IF(EU85&gt;=1,EU85*$J85,0)</f>
        <v>0</v>
      </c>
      <c r="KN85" s="188">
        <f t="shared" ref="KN85" si="3205">IF(EV85&gt;=1,EV85*$J85,0)</f>
        <v>0</v>
      </c>
      <c r="KO85" s="188">
        <f t="shared" ref="KO85" si="3206">IF(EW85&gt;=1,EW85*$J85,0)</f>
        <v>0</v>
      </c>
      <c r="KP85" s="188">
        <f t="shared" ref="KP85" si="3207">IF(EX85&gt;=1,EX85*$J85,0)</f>
        <v>0</v>
      </c>
      <c r="KQ85" s="188">
        <f t="shared" ref="KQ85" si="3208">IF(EY85&gt;=1,EY85*$J85,0)</f>
        <v>0</v>
      </c>
      <c r="KR85" s="188">
        <f t="shared" ref="KR85" si="3209">IF(EZ85&gt;=1,EZ85*$J85,0)</f>
        <v>0</v>
      </c>
      <c r="KS85" s="188">
        <f t="shared" ref="KS85" si="3210">IF(FA85&gt;=1,FA85*$J85,0)</f>
        <v>0</v>
      </c>
      <c r="KT85" s="188">
        <f t="shared" ref="KT85" si="3211">IF(FB85&gt;=1,FB85*$J85,0)</f>
        <v>0</v>
      </c>
      <c r="KU85" s="188">
        <f t="shared" ref="KU85" si="3212">IF(FC85&gt;=1,FC85*$J85,0)</f>
        <v>0</v>
      </c>
    </row>
    <row r="86" spans="1:307" s="95" customFormat="1" ht="15.6" x14ac:dyDescent="0.3">
      <c r="A86" s="157"/>
      <c r="B86" s="112"/>
      <c r="C86" s="123"/>
      <c r="D86" s="113"/>
      <c r="E86" s="113"/>
      <c r="F86" s="113"/>
      <c r="G86" s="114"/>
      <c r="H86" s="115"/>
      <c r="I86" s="116"/>
      <c r="J86" s="114"/>
      <c r="K86" s="411"/>
      <c r="L86" s="118"/>
      <c r="M86" s="119"/>
      <c r="N86" s="186">
        <f t="shared" si="2994"/>
        <v>0</v>
      </c>
      <c r="O86" s="186">
        <f t="shared" si="2994"/>
        <v>0</v>
      </c>
      <c r="P86" s="186">
        <f t="shared" si="2994"/>
        <v>0</v>
      </c>
      <c r="Q86" s="186">
        <f t="shared" si="2994"/>
        <v>0</v>
      </c>
      <c r="R86" s="186">
        <f t="shared" si="2994"/>
        <v>0</v>
      </c>
      <c r="S86" s="186">
        <f t="shared" si="2994"/>
        <v>0</v>
      </c>
      <c r="T86" s="186">
        <f t="shared" si="2994"/>
        <v>0</v>
      </c>
      <c r="U86" s="186">
        <f t="shared" si="2994"/>
        <v>0</v>
      </c>
      <c r="V86" s="186">
        <f t="shared" si="2994"/>
        <v>0</v>
      </c>
      <c r="W86" s="186">
        <f t="shared" si="2994"/>
        <v>0</v>
      </c>
      <c r="X86" s="186">
        <f t="shared" si="2994"/>
        <v>0</v>
      </c>
      <c r="Y86" s="186">
        <f t="shared" si="2994"/>
        <v>0</v>
      </c>
      <c r="Z86" s="186">
        <f t="shared" si="2994"/>
        <v>0</v>
      </c>
      <c r="AA86" s="186">
        <f t="shared" si="2994"/>
        <v>0</v>
      </c>
      <c r="AB86" s="186">
        <f t="shared" si="2994"/>
        <v>0</v>
      </c>
      <c r="AC86" s="186">
        <f t="shared" si="2994"/>
        <v>0</v>
      </c>
      <c r="AD86" s="186">
        <f t="shared" si="2776"/>
        <v>0</v>
      </c>
      <c r="AE86" s="186">
        <f t="shared" si="2776"/>
        <v>0</v>
      </c>
      <c r="AF86" s="186">
        <f t="shared" si="2776"/>
        <v>0</v>
      </c>
      <c r="AG86" s="186">
        <f t="shared" si="2776"/>
        <v>0</v>
      </c>
      <c r="AH86" s="186">
        <f t="shared" si="2776"/>
        <v>0</v>
      </c>
      <c r="AI86" s="186">
        <f t="shared" si="2776"/>
        <v>0</v>
      </c>
      <c r="AJ86" s="186">
        <f t="shared" si="2776"/>
        <v>0</v>
      </c>
      <c r="AK86" s="186">
        <f t="shared" si="2776"/>
        <v>0</v>
      </c>
      <c r="AL86" s="186">
        <f t="shared" si="2776"/>
        <v>0</v>
      </c>
      <c r="AM86" s="186">
        <f t="shared" si="2776"/>
        <v>0</v>
      </c>
      <c r="AN86" s="186">
        <f t="shared" si="2776"/>
        <v>0</v>
      </c>
      <c r="AO86" s="186">
        <f t="shared" si="2776"/>
        <v>0</v>
      </c>
      <c r="AP86" s="186">
        <f t="shared" si="2776"/>
        <v>0</v>
      </c>
      <c r="AQ86" s="186">
        <f t="shared" si="2776"/>
        <v>0</v>
      </c>
      <c r="AR86" s="186">
        <f t="shared" si="2776"/>
        <v>0</v>
      </c>
      <c r="AS86" s="186">
        <f t="shared" si="2773"/>
        <v>0</v>
      </c>
      <c r="AT86" s="186">
        <f t="shared" si="2773"/>
        <v>0</v>
      </c>
      <c r="AU86" s="186">
        <f t="shared" si="2773"/>
        <v>0</v>
      </c>
      <c r="AV86" s="186">
        <f t="shared" si="2773"/>
        <v>0</v>
      </c>
      <c r="AW86" s="186">
        <f t="shared" si="2773"/>
        <v>0</v>
      </c>
      <c r="AX86" s="186">
        <f t="shared" si="2773"/>
        <v>0</v>
      </c>
      <c r="AY86" s="186">
        <f t="shared" si="2773"/>
        <v>0</v>
      </c>
      <c r="AZ86" s="186">
        <f t="shared" si="2773"/>
        <v>0</v>
      </c>
      <c r="BA86" s="186">
        <f t="shared" si="2773"/>
        <v>0</v>
      </c>
      <c r="BB86" s="186">
        <f t="shared" si="2773"/>
        <v>0</v>
      </c>
      <c r="BC86" s="186">
        <f t="shared" si="2773"/>
        <v>0</v>
      </c>
      <c r="BD86" s="186">
        <f t="shared" si="2773"/>
        <v>0</v>
      </c>
      <c r="BE86" s="186">
        <f t="shared" si="2773"/>
        <v>0</v>
      </c>
      <c r="BF86" s="186">
        <f t="shared" si="2773"/>
        <v>0</v>
      </c>
      <c r="BG86" s="186">
        <f t="shared" si="2773"/>
        <v>0</v>
      </c>
      <c r="BH86" s="186">
        <f t="shared" si="2773"/>
        <v>0</v>
      </c>
      <c r="BI86" s="186">
        <f t="shared" si="2774"/>
        <v>0</v>
      </c>
      <c r="BJ86" s="186">
        <f t="shared" si="2774"/>
        <v>0</v>
      </c>
      <c r="BK86" s="186">
        <f t="shared" si="2774"/>
        <v>0</v>
      </c>
      <c r="BL86" s="186">
        <f t="shared" si="2774"/>
        <v>0</v>
      </c>
      <c r="BM86" s="186">
        <f t="shared" si="2774"/>
        <v>0</v>
      </c>
      <c r="BN86" s="186">
        <f t="shared" si="2774"/>
        <v>0</v>
      </c>
      <c r="BO86" s="186">
        <f t="shared" si="2774"/>
        <v>0</v>
      </c>
      <c r="BP86" s="186">
        <f t="shared" si="2775"/>
        <v>0</v>
      </c>
      <c r="BQ86" s="186">
        <f t="shared" si="2775"/>
        <v>0</v>
      </c>
      <c r="BR86" s="186">
        <f t="shared" si="2775"/>
        <v>0</v>
      </c>
      <c r="BS86" s="186">
        <f t="shared" si="2775"/>
        <v>0</v>
      </c>
      <c r="BT86" s="186">
        <f t="shared" si="2775"/>
        <v>0</v>
      </c>
      <c r="BU86" s="186">
        <f t="shared" si="2775"/>
        <v>0</v>
      </c>
      <c r="BV86" s="186">
        <f t="shared" si="1095"/>
        <v>0</v>
      </c>
      <c r="BW86" s="186">
        <f t="shared" si="1095"/>
        <v>0</v>
      </c>
      <c r="BX86" s="186">
        <f t="shared" si="1095"/>
        <v>0</v>
      </c>
      <c r="BY86" s="186">
        <f t="shared" si="1095"/>
        <v>0</v>
      </c>
      <c r="BZ86" s="186">
        <f t="shared" si="1095"/>
        <v>0</v>
      </c>
      <c r="CA86" s="186">
        <f t="shared" si="1095"/>
        <v>0</v>
      </c>
      <c r="CB86" s="186">
        <f t="shared" si="1095"/>
        <v>0</v>
      </c>
      <c r="CC86" s="186">
        <f t="shared" si="1095"/>
        <v>0</v>
      </c>
      <c r="CD86" s="186">
        <f t="shared" si="1095"/>
        <v>0</v>
      </c>
      <c r="CE86" s="186">
        <f t="shared" si="1095"/>
        <v>0</v>
      </c>
      <c r="CF86" s="186">
        <f t="shared" si="1095"/>
        <v>0</v>
      </c>
      <c r="CG86" s="186">
        <f t="shared" si="1095"/>
        <v>0</v>
      </c>
      <c r="CH86" s="186"/>
      <c r="CJ86" s="186">
        <f t="shared" si="2778"/>
        <v>0</v>
      </c>
      <c r="CK86" s="186">
        <f t="shared" si="2779"/>
        <v>0</v>
      </c>
      <c r="CL86" s="186">
        <f t="shared" si="2780"/>
        <v>0</v>
      </c>
      <c r="CM86" s="186">
        <f t="shared" si="2781"/>
        <v>0</v>
      </c>
      <c r="CN86" s="186">
        <f t="shared" si="2782"/>
        <v>0</v>
      </c>
      <c r="CO86" s="186">
        <f t="shared" si="2783"/>
        <v>0</v>
      </c>
      <c r="CP86" s="186">
        <f t="shared" si="2784"/>
        <v>0</v>
      </c>
      <c r="CQ86" s="186">
        <f t="shared" si="2785"/>
        <v>0</v>
      </c>
      <c r="CR86" s="186">
        <f t="shared" si="2786"/>
        <v>0</v>
      </c>
      <c r="CS86" s="186">
        <f t="shared" si="2787"/>
        <v>0</v>
      </c>
      <c r="CT86" s="186">
        <f t="shared" si="2788"/>
        <v>0</v>
      </c>
      <c r="CU86" s="186">
        <f t="shared" si="2789"/>
        <v>0</v>
      </c>
      <c r="CV86" s="186">
        <f t="shared" si="2790"/>
        <v>0</v>
      </c>
      <c r="CW86" s="186">
        <f t="shared" si="2791"/>
        <v>0</v>
      </c>
      <c r="CX86" s="186">
        <f t="shared" si="2792"/>
        <v>0</v>
      </c>
      <c r="CY86" s="186">
        <f t="shared" si="2793"/>
        <v>0</v>
      </c>
      <c r="CZ86" s="186">
        <f t="shared" si="2794"/>
        <v>0</v>
      </c>
      <c r="DA86" s="186">
        <f t="shared" si="2795"/>
        <v>0</v>
      </c>
      <c r="DB86" s="186">
        <f t="shared" si="2796"/>
        <v>0</v>
      </c>
      <c r="DC86" s="186">
        <f t="shared" si="2797"/>
        <v>0</v>
      </c>
      <c r="DD86" s="186">
        <f t="shared" si="2798"/>
        <v>0</v>
      </c>
      <c r="DE86" s="186">
        <f t="shared" si="2799"/>
        <v>0</v>
      </c>
      <c r="DF86" s="186">
        <f t="shared" si="2800"/>
        <v>0</v>
      </c>
      <c r="DG86" s="186">
        <f t="shared" si="2801"/>
        <v>0</v>
      </c>
      <c r="DH86" s="186">
        <f t="shared" si="2802"/>
        <v>0</v>
      </c>
      <c r="DI86" s="186">
        <f t="shared" si="2803"/>
        <v>0</v>
      </c>
      <c r="DJ86" s="186">
        <f t="shared" si="2804"/>
        <v>0</v>
      </c>
      <c r="DK86" s="186">
        <f t="shared" si="2805"/>
        <v>0</v>
      </c>
      <c r="DL86" s="186">
        <f t="shared" si="2806"/>
        <v>0</v>
      </c>
      <c r="DM86" s="186">
        <f t="shared" si="2807"/>
        <v>0</v>
      </c>
      <c r="DN86" s="186">
        <f t="shared" si="2808"/>
        <v>0</v>
      </c>
      <c r="DO86" s="186">
        <f t="shared" si="2809"/>
        <v>0</v>
      </c>
      <c r="DP86" s="186">
        <f t="shared" si="2810"/>
        <v>0</v>
      </c>
      <c r="DQ86" s="186">
        <f t="shared" si="2811"/>
        <v>0</v>
      </c>
      <c r="DR86" s="186">
        <f t="shared" si="2812"/>
        <v>0</v>
      </c>
      <c r="DS86" s="186">
        <f t="shared" si="2813"/>
        <v>0</v>
      </c>
      <c r="DT86" s="186">
        <f t="shared" si="2814"/>
        <v>0</v>
      </c>
      <c r="DU86" s="186">
        <f t="shared" si="2815"/>
        <v>0</v>
      </c>
      <c r="DV86" s="186">
        <f t="shared" si="2816"/>
        <v>0</v>
      </c>
      <c r="DW86" s="186">
        <f t="shared" si="2817"/>
        <v>0</v>
      </c>
      <c r="DX86" s="186">
        <f t="shared" si="2818"/>
        <v>0</v>
      </c>
      <c r="DY86" s="186">
        <f t="shared" si="2819"/>
        <v>0</v>
      </c>
      <c r="DZ86" s="186">
        <f t="shared" si="2820"/>
        <v>0</v>
      </c>
      <c r="EA86" s="186">
        <f t="shared" si="2821"/>
        <v>0</v>
      </c>
      <c r="EB86" s="186">
        <f t="shared" si="2822"/>
        <v>0</v>
      </c>
      <c r="EC86" s="186">
        <f t="shared" si="2823"/>
        <v>0</v>
      </c>
      <c r="ED86" s="186">
        <f t="shared" si="2824"/>
        <v>0</v>
      </c>
      <c r="EE86" s="186">
        <f t="shared" si="2825"/>
        <v>0</v>
      </c>
      <c r="EF86" s="186">
        <f t="shared" si="2826"/>
        <v>0</v>
      </c>
      <c r="EG86" s="186">
        <f t="shared" si="2827"/>
        <v>0</v>
      </c>
      <c r="EH86" s="186">
        <f t="shared" si="2828"/>
        <v>0</v>
      </c>
      <c r="EI86" s="186">
        <f t="shared" si="2829"/>
        <v>0</v>
      </c>
      <c r="EJ86" s="186">
        <f t="shared" si="2830"/>
        <v>0</v>
      </c>
      <c r="EK86" s="186">
        <f t="shared" si="2831"/>
        <v>0</v>
      </c>
      <c r="EL86" s="186">
        <f t="shared" si="2832"/>
        <v>0</v>
      </c>
      <c r="EM86" s="186">
        <f t="shared" si="2833"/>
        <v>0</v>
      </c>
      <c r="EN86" s="186">
        <f t="shared" si="2834"/>
        <v>0</v>
      </c>
      <c r="EO86" s="186">
        <f t="shared" si="2835"/>
        <v>0</v>
      </c>
      <c r="EP86" s="186">
        <f t="shared" si="2836"/>
        <v>0</v>
      </c>
      <c r="EQ86" s="186">
        <f t="shared" si="2837"/>
        <v>0</v>
      </c>
      <c r="ER86" s="186">
        <f t="shared" si="2838"/>
        <v>0</v>
      </c>
      <c r="ES86" s="186">
        <f t="shared" si="2839"/>
        <v>0</v>
      </c>
      <c r="ET86" s="186">
        <f t="shared" si="2840"/>
        <v>0</v>
      </c>
      <c r="EU86" s="186">
        <f t="shared" si="2841"/>
        <v>0</v>
      </c>
      <c r="EV86" s="186">
        <f t="shared" si="2842"/>
        <v>0</v>
      </c>
      <c r="EW86" s="186">
        <f t="shared" si="2843"/>
        <v>0</v>
      </c>
      <c r="EX86" s="186">
        <f t="shared" si="2844"/>
        <v>0</v>
      </c>
      <c r="EY86" s="186">
        <f t="shared" si="2845"/>
        <v>0</v>
      </c>
      <c r="EZ86" s="186">
        <f t="shared" si="2846"/>
        <v>0</v>
      </c>
      <c r="FA86" s="186">
        <f t="shared" si="2847"/>
        <v>0</v>
      </c>
      <c r="FB86" s="186">
        <f t="shared" si="2848"/>
        <v>0</v>
      </c>
      <c r="FC86" s="186">
        <f t="shared" si="2849"/>
        <v>0</v>
      </c>
      <c r="FE86" s="187">
        <f t="shared" si="2850"/>
        <v>0</v>
      </c>
      <c r="FF86" s="187">
        <f t="shared" si="2851"/>
        <v>0</v>
      </c>
      <c r="FG86" s="187">
        <f t="shared" si="2852"/>
        <v>0</v>
      </c>
      <c r="FH86" s="187">
        <f t="shared" si="2853"/>
        <v>0</v>
      </c>
      <c r="FI86" s="187">
        <f t="shared" si="2854"/>
        <v>0</v>
      </c>
      <c r="FJ86" s="187">
        <f t="shared" si="2855"/>
        <v>0</v>
      </c>
      <c r="FK86" s="187">
        <f t="shared" si="2856"/>
        <v>0</v>
      </c>
      <c r="FL86" s="187">
        <f t="shared" si="2857"/>
        <v>0</v>
      </c>
      <c r="FM86" s="187">
        <f t="shared" si="2858"/>
        <v>0</v>
      </c>
      <c r="FN86" s="187">
        <f t="shared" si="2859"/>
        <v>0</v>
      </c>
      <c r="FO86" s="187">
        <f t="shared" si="2860"/>
        <v>0</v>
      </c>
      <c r="FP86" s="187">
        <f t="shared" si="2861"/>
        <v>0</v>
      </c>
      <c r="FQ86" s="187">
        <f t="shared" si="2862"/>
        <v>0</v>
      </c>
      <c r="FR86" s="187">
        <f t="shared" si="2863"/>
        <v>0</v>
      </c>
      <c r="FS86" s="187">
        <f t="shared" si="2864"/>
        <v>0</v>
      </c>
      <c r="FT86" s="187">
        <f t="shared" si="2865"/>
        <v>0</v>
      </c>
      <c r="FU86" s="187">
        <f t="shared" si="2866"/>
        <v>0</v>
      </c>
      <c r="FV86" s="187">
        <f t="shared" si="2867"/>
        <v>0</v>
      </c>
      <c r="FW86" s="187">
        <f t="shared" si="2868"/>
        <v>0</v>
      </c>
      <c r="FX86" s="187">
        <f t="shared" si="2869"/>
        <v>0</v>
      </c>
      <c r="FY86" s="187">
        <f t="shared" si="2870"/>
        <v>0</v>
      </c>
      <c r="FZ86" s="187">
        <f t="shared" si="2871"/>
        <v>0</v>
      </c>
      <c r="GA86" s="187">
        <f t="shared" si="2872"/>
        <v>0</v>
      </c>
      <c r="GB86" s="187">
        <f t="shared" si="2873"/>
        <v>0</v>
      </c>
      <c r="GC86" s="187">
        <f t="shared" si="2874"/>
        <v>0</v>
      </c>
      <c r="GD86" s="187">
        <f t="shared" si="2875"/>
        <v>0</v>
      </c>
      <c r="GE86" s="187">
        <f t="shared" si="2876"/>
        <v>0</v>
      </c>
      <c r="GF86" s="187">
        <f t="shared" si="2877"/>
        <v>0</v>
      </c>
      <c r="GG86" s="187">
        <f t="shared" si="2878"/>
        <v>0</v>
      </c>
      <c r="GH86" s="187">
        <f t="shared" si="2879"/>
        <v>0</v>
      </c>
      <c r="GI86" s="187">
        <f t="shared" si="2880"/>
        <v>0</v>
      </c>
      <c r="GJ86" s="187">
        <f t="shared" si="2881"/>
        <v>0</v>
      </c>
      <c r="GK86" s="187">
        <f t="shared" si="2882"/>
        <v>0</v>
      </c>
      <c r="GL86" s="187">
        <f t="shared" si="2883"/>
        <v>0</v>
      </c>
      <c r="GM86" s="187">
        <f t="shared" si="2884"/>
        <v>0</v>
      </c>
      <c r="GN86" s="187">
        <f t="shared" si="2885"/>
        <v>0</v>
      </c>
      <c r="GO86" s="187">
        <f t="shared" si="2886"/>
        <v>0</v>
      </c>
      <c r="GP86" s="187">
        <f t="shared" si="2887"/>
        <v>0</v>
      </c>
      <c r="GQ86" s="187">
        <f t="shared" si="2888"/>
        <v>0</v>
      </c>
      <c r="GR86" s="187">
        <f t="shared" si="2889"/>
        <v>0</v>
      </c>
      <c r="GS86" s="187">
        <f t="shared" si="2890"/>
        <v>0</v>
      </c>
      <c r="GT86" s="187">
        <f t="shared" si="2891"/>
        <v>0</v>
      </c>
      <c r="GU86" s="187">
        <f t="shared" si="2892"/>
        <v>0</v>
      </c>
      <c r="GV86" s="187">
        <f t="shared" si="2893"/>
        <v>0</v>
      </c>
      <c r="GW86" s="187">
        <f t="shared" si="2894"/>
        <v>0</v>
      </c>
      <c r="GX86" s="187">
        <f t="shared" si="2895"/>
        <v>0</v>
      </c>
      <c r="GY86" s="187">
        <f t="shared" si="2896"/>
        <v>0</v>
      </c>
      <c r="GZ86" s="187">
        <f t="shared" si="2897"/>
        <v>0</v>
      </c>
      <c r="HA86" s="187">
        <f t="shared" si="2898"/>
        <v>0</v>
      </c>
      <c r="HB86" s="187">
        <f t="shared" si="2899"/>
        <v>0</v>
      </c>
      <c r="HC86" s="187">
        <f t="shared" si="2900"/>
        <v>0</v>
      </c>
      <c r="HD86" s="187">
        <f t="shared" si="2901"/>
        <v>0</v>
      </c>
      <c r="HE86" s="187">
        <f t="shared" si="2902"/>
        <v>0</v>
      </c>
      <c r="HF86" s="187">
        <f t="shared" si="2903"/>
        <v>0</v>
      </c>
      <c r="HG86" s="187">
        <f t="shared" si="2904"/>
        <v>0</v>
      </c>
      <c r="HH86" s="187">
        <f t="shared" si="2905"/>
        <v>0</v>
      </c>
      <c r="HI86" s="187">
        <f t="shared" si="2906"/>
        <v>0</v>
      </c>
      <c r="HJ86" s="187">
        <f t="shared" si="2907"/>
        <v>0</v>
      </c>
      <c r="HK86" s="187">
        <f t="shared" si="2908"/>
        <v>0</v>
      </c>
      <c r="HL86" s="187">
        <f t="shared" si="2909"/>
        <v>0</v>
      </c>
      <c r="HM86" s="187">
        <f t="shared" si="2910"/>
        <v>0</v>
      </c>
      <c r="HN86" s="187">
        <f t="shared" si="2911"/>
        <v>0</v>
      </c>
      <c r="HO86" s="187">
        <f t="shared" si="2912"/>
        <v>0</v>
      </c>
      <c r="HP86" s="187">
        <f t="shared" si="2913"/>
        <v>0</v>
      </c>
      <c r="HQ86" s="187">
        <f t="shared" si="2914"/>
        <v>0</v>
      </c>
      <c r="HR86" s="187">
        <f t="shared" si="2915"/>
        <v>0</v>
      </c>
      <c r="HS86" s="187">
        <f t="shared" si="2916"/>
        <v>0</v>
      </c>
      <c r="HT86" s="187">
        <f t="shared" si="2917"/>
        <v>0</v>
      </c>
      <c r="HU86" s="187">
        <f t="shared" si="2918"/>
        <v>0</v>
      </c>
      <c r="HV86" s="187">
        <f t="shared" si="2919"/>
        <v>0</v>
      </c>
      <c r="HW86" s="187">
        <f t="shared" si="2920"/>
        <v>0</v>
      </c>
      <c r="HX86" s="187">
        <f t="shared" si="2921"/>
        <v>0</v>
      </c>
      <c r="HY86" s="187"/>
      <c r="IB86" s="188">
        <f t="shared" si="2922"/>
        <v>0</v>
      </c>
      <c r="IC86" s="188">
        <f t="shared" si="2923"/>
        <v>0</v>
      </c>
      <c r="ID86" s="188">
        <f t="shared" si="2924"/>
        <v>0</v>
      </c>
      <c r="IE86" s="188">
        <f t="shared" si="2925"/>
        <v>0</v>
      </c>
      <c r="IF86" s="188">
        <f t="shared" si="2926"/>
        <v>0</v>
      </c>
      <c r="IG86" s="188">
        <f t="shared" si="2927"/>
        <v>0</v>
      </c>
      <c r="IH86" s="188">
        <f t="shared" si="2928"/>
        <v>0</v>
      </c>
      <c r="II86" s="188">
        <f t="shared" si="2929"/>
        <v>0</v>
      </c>
      <c r="IJ86" s="188">
        <f t="shared" si="2930"/>
        <v>0</v>
      </c>
      <c r="IK86" s="188">
        <f t="shared" si="2931"/>
        <v>0</v>
      </c>
      <c r="IL86" s="188">
        <f t="shared" si="2932"/>
        <v>0</v>
      </c>
      <c r="IM86" s="188">
        <f t="shared" si="2933"/>
        <v>0</v>
      </c>
      <c r="IN86" s="188">
        <f t="shared" si="2934"/>
        <v>0</v>
      </c>
      <c r="IO86" s="188">
        <f t="shared" si="2935"/>
        <v>0</v>
      </c>
      <c r="IP86" s="188">
        <f t="shared" si="2936"/>
        <v>0</v>
      </c>
      <c r="IQ86" s="188">
        <f t="shared" si="2937"/>
        <v>0</v>
      </c>
      <c r="IR86" s="188">
        <f t="shared" si="2938"/>
        <v>0</v>
      </c>
      <c r="IS86" s="188">
        <f t="shared" si="2939"/>
        <v>0</v>
      </c>
      <c r="IT86" s="188">
        <f t="shared" si="2940"/>
        <v>0</v>
      </c>
      <c r="IU86" s="188">
        <f t="shared" si="2941"/>
        <v>0</v>
      </c>
      <c r="IV86" s="188">
        <f t="shared" si="2942"/>
        <v>0</v>
      </c>
      <c r="IW86" s="188">
        <f t="shared" si="2943"/>
        <v>0</v>
      </c>
      <c r="IX86" s="188">
        <f t="shared" si="2944"/>
        <v>0</v>
      </c>
      <c r="IY86" s="188">
        <f t="shared" si="2945"/>
        <v>0</v>
      </c>
      <c r="IZ86" s="188">
        <f t="shared" si="2946"/>
        <v>0</v>
      </c>
      <c r="JA86" s="188">
        <f t="shared" si="2947"/>
        <v>0</v>
      </c>
      <c r="JB86" s="188">
        <f t="shared" si="2948"/>
        <v>0</v>
      </c>
      <c r="JC86" s="188">
        <f t="shared" si="2949"/>
        <v>0</v>
      </c>
      <c r="JD86" s="188">
        <f t="shared" si="2950"/>
        <v>0</v>
      </c>
      <c r="JE86" s="188">
        <f t="shared" si="2951"/>
        <v>0</v>
      </c>
      <c r="JF86" s="188">
        <f t="shared" si="2952"/>
        <v>0</v>
      </c>
      <c r="JG86" s="188">
        <f t="shared" si="2953"/>
        <v>0</v>
      </c>
      <c r="JH86" s="188">
        <f t="shared" si="2954"/>
        <v>0</v>
      </c>
      <c r="JI86" s="188">
        <f t="shared" si="2955"/>
        <v>0</v>
      </c>
      <c r="JJ86" s="188">
        <f t="shared" si="2956"/>
        <v>0</v>
      </c>
      <c r="JK86" s="188">
        <f t="shared" si="2957"/>
        <v>0</v>
      </c>
      <c r="JL86" s="188">
        <f t="shared" si="2958"/>
        <v>0</v>
      </c>
      <c r="JM86" s="188">
        <f t="shared" si="2959"/>
        <v>0</v>
      </c>
      <c r="JN86" s="188">
        <f t="shared" si="2960"/>
        <v>0</v>
      </c>
      <c r="JO86" s="188">
        <f t="shared" si="2961"/>
        <v>0</v>
      </c>
      <c r="JP86" s="188">
        <f t="shared" si="2962"/>
        <v>0</v>
      </c>
      <c r="JQ86" s="188">
        <f t="shared" si="2963"/>
        <v>0</v>
      </c>
      <c r="JR86" s="188">
        <f t="shared" si="2964"/>
        <v>0</v>
      </c>
      <c r="JS86" s="188">
        <f t="shared" si="2965"/>
        <v>0</v>
      </c>
      <c r="JT86" s="188">
        <f t="shared" si="2966"/>
        <v>0</v>
      </c>
      <c r="JU86" s="188">
        <f t="shared" si="2967"/>
        <v>0</v>
      </c>
      <c r="JV86" s="188">
        <f t="shared" si="2968"/>
        <v>0</v>
      </c>
      <c r="JW86" s="188">
        <f t="shared" si="2969"/>
        <v>0</v>
      </c>
      <c r="JX86" s="188">
        <f t="shared" si="2970"/>
        <v>0</v>
      </c>
      <c r="JY86" s="188">
        <f t="shared" si="2971"/>
        <v>0</v>
      </c>
      <c r="JZ86" s="188">
        <f t="shared" si="2972"/>
        <v>0</v>
      </c>
      <c r="KA86" s="188">
        <f t="shared" si="2973"/>
        <v>0</v>
      </c>
      <c r="KB86" s="188">
        <f t="shared" si="2974"/>
        <v>0</v>
      </c>
      <c r="KC86" s="188">
        <f t="shared" si="2975"/>
        <v>0</v>
      </c>
      <c r="KD86" s="188">
        <f t="shared" si="2976"/>
        <v>0</v>
      </c>
      <c r="KE86" s="188">
        <f t="shared" si="2977"/>
        <v>0</v>
      </c>
      <c r="KF86" s="188">
        <f t="shared" si="2978"/>
        <v>0</v>
      </c>
      <c r="KG86" s="188">
        <f t="shared" si="2979"/>
        <v>0</v>
      </c>
      <c r="KH86" s="188">
        <f t="shared" si="2980"/>
        <v>0</v>
      </c>
      <c r="KI86" s="188">
        <f t="shared" si="2981"/>
        <v>0</v>
      </c>
      <c r="KJ86" s="188">
        <f t="shared" si="2982"/>
        <v>0</v>
      </c>
      <c r="KK86" s="188">
        <f t="shared" si="2983"/>
        <v>0</v>
      </c>
      <c r="KL86" s="188">
        <f t="shared" si="2984"/>
        <v>0</v>
      </c>
      <c r="KM86" s="188">
        <f t="shared" si="2985"/>
        <v>0</v>
      </c>
      <c r="KN86" s="188">
        <f t="shared" si="2986"/>
        <v>0</v>
      </c>
      <c r="KO86" s="188">
        <f t="shared" si="2987"/>
        <v>0</v>
      </c>
      <c r="KP86" s="188">
        <f t="shared" si="2988"/>
        <v>0</v>
      </c>
      <c r="KQ86" s="188">
        <f t="shared" si="2989"/>
        <v>0</v>
      </c>
      <c r="KR86" s="188">
        <f t="shared" si="2990"/>
        <v>0</v>
      </c>
      <c r="KS86" s="188">
        <f t="shared" si="2991"/>
        <v>0</v>
      </c>
      <c r="KT86" s="188">
        <f t="shared" si="2992"/>
        <v>0</v>
      </c>
      <c r="KU86" s="188">
        <f t="shared" si="2993"/>
        <v>0</v>
      </c>
    </row>
    <row r="87" spans="1:307" s="95" customFormat="1" ht="15.6" x14ac:dyDescent="0.3">
      <c r="A87" s="157"/>
      <c r="B87" s="112"/>
      <c r="C87" s="123">
        <v>2023</v>
      </c>
      <c r="D87" s="113"/>
      <c r="E87" s="113"/>
      <c r="F87" s="113"/>
      <c r="G87" s="114"/>
      <c r="H87" s="115"/>
      <c r="I87" s="116"/>
      <c r="J87" s="114"/>
      <c r="K87" s="411"/>
      <c r="L87" s="118"/>
      <c r="M87" s="119"/>
      <c r="N87" s="186">
        <f t="shared" si="2994"/>
        <v>0</v>
      </c>
      <c r="O87" s="186">
        <f t="shared" si="2994"/>
        <v>0</v>
      </c>
      <c r="P87" s="186">
        <f t="shared" si="2994"/>
        <v>0</v>
      </c>
      <c r="Q87" s="186">
        <f t="shared" si="2994"/>
        <v>0</v>
      </c>
      <c r="R87" s="186">
        <f t="shared" si="2994"/>
        <v>0</v>
      </c>
      <c r="S87" s="186">
        <f t="shared" si="2994"/>
        <v>0</v>
      </c>
      <c r="T87" s="186">
        <f t="shared" si="2994"/>
        <v>0</v>
      </c>
      <c r="U87" s="186">
        <f t="shared" si="2994"/>
        <v>0</v>
      </c>
      <c r="V87" s="186">
        <f t="shared" si="2994"/>
        <v>0</v>
      </c>
      <c r="W87" s="186">
        <f t="shared" si="2994"/>
        <v>0</v>
      </c>
      <c r="X87" s="186">
        <f t="shared" si="2994"/>
        <v>0</v>
      </c>
      <c r="Y87" s="186">
        <f t="shared" si="2994"/>
        <v>0</v>
      </c>
      <c r="Z87" s="186">
        <f t="shared" si="2994"/>
        <v>0</v>
      </c>
      <c r="AA87" s="186">
        <f t="shared" si="2994"/>
        <v>0</v>
      </c>
      <c r="AB87" s="186">
        <f t="shared" si="2994"/>
        <v>0</v>
      </c>
      <c r="AC87" s="186">
        <f t="shared" si="2994"/>
        <v>0</v>
      </c>
      <c r="AD87" s="186">
        <f t="shared" si="2776"/>
        <v>0</v>
      </c>
      <c r="AE87" s="186">
        <f t="shared" si="2776"/>
        <v>0</v>
      </c>
      <c r="AF87" s="186">
        <f t="shared" si="2776"/>
        <v>0</v>
      </c>
      <c r="AG87" s="186">
        <f t="shared" si="2776"/>
        <v>0</v>
      </c>
      <c r="AH87" s="186">
        <f t="shared" si="2776"/>
        <v>0</v>
      </c>
      <c r="AI87" s="186">
        <f t="shared" si="2776"/>
        <v>0</v>
      </c>
      <c r="AJ87" s="186">
        <f t="shared" si="2776"/>
        <v>0</v>
      </c>
      <c r="AK87" s="186">
        <f t="shared" si="2776"/>
        <v>0</v>
      </c>
      <c r="AL87" s="186">
        <f t="shared" si="2776"/>
        <v>0</v>
      </c>
      <c r="AM87" s="186">
        <f t="shared" si="2776"/>
        <v>0</v>
      </c>
      <c r="AN87" s="186">
        <f t="shared" si="2776"/>
        <v>0</v>
      </c>
      <c r="AO87" s="186">
        <f t="shared" si="2776"/>
        <v>0</v>
      </c>
      <c r="AP87" s="186">
        <f t="shared" si="2776"/>
        <v>0</v>
      </c>
      <c r="AQ87" s="186">
        <f t="shared" si="2776"/>
        <v>0</v>
      </c>
      <c r="AR87" s="186">
        <f t="shared" si="2776"/>
        <v>0</v>
      </c>
      <c r="AS87" s="186">
        <f t="shared" si="2773"/>
        <v>0</v>
      </c>
      <c r="AT87" s="186">
        <f t="shared" si="2773"/>
        <v>0</v>
      </c>
      <c r="AU87" s="186">
        <f t="shared" si="2773"/>
        <v>0</v>
      </c>
      <c r="AV87" s="186">
        <f t="shared" si="2773"/>
        <v>0</v>
      </c>
      <c r="AW87" s="186">
        <f t="shared" si="2773"/>
        <v>0</v>
      </c>
      <c r="AX87" s="186">
        <f t="shared" si="2773"/>
        <v>0</v>
      </c>
      <c r="AY87" s="186">
        <f t="shared" si="2773"/>
        <v>0</v>
      </c>
      <c r="AZ87" s="186">
        <f t="shared" si="2773"/>
        <v>0</v>
      </c>
      <c r="BA87" s="186">
        <f t="shared" si="2773"/>
        <v>0</v>
      </c>
      <c r="BB87" s="186">
        <f t="shared" si="2773"/>
        <v>0</v>
      </c>
      <c r="BC87" s="186">
        <f t="shared" si="2773"/>
        <v>0</v>
      </c>
      <c r="BD87" s="186">
        <f t="shared" si="2773"/>
        <v>0</v>
      </c>
      <c r="BE87" s="186">
        <f t="shared" si="2773"/>
        <v>0</v>
      </c>
      <c r="BF87" s="186">
        <f t="shared" si="2773"/>
        <v>0</v>
      </c>
      <c r="BG87" s="186">
        <f t="shared" si="2773"/>
        <v>0</v>
      </c>
      <c r="BH87" s="186">
        <f t="shared" si="2773"/>
        <v>0</v>
      </c>
      <c r="BI87" s="186">
        <f t="shared" si="2774"/>
        <v>0</v>
      </c>
      <c r="BJ87" s="186">
        <f t="shared" si="2774"/>
        <v>0</v>
      </c>
      <c r="BK87" s="186">
        <f t="shared" si="2774"/>
        <v>0</v>
      </c>
      <c r="BL87" s="186">
        <f t="shared" si="2774"/>
        <v>0</v>
      </c>
      <c r="BM87" s="186">
        <f t="shared" si="2774"/>
        <v>0</v>
      </c>
      <c r="BN87" s="186">
        <f t="shared" si="2774"/>
        <v>0</v>
      </c>
      <c r="BO87" s="186">
        <f t="shared" si="2774"/>
        <v>0</v>
      </c>
      <c r="BP87" s="186">
        <f t="shared" si="2775"/>
        <v>0</v>
      </c>
      <c r="BQ87" s="186">
        <f t="shared" si="2775"/>
        <v>0</v>
      </c>
      <c r="BR87" s="186">
        <f t="shared" si="2775"/>
        <v>0</v>
      </c>
      <c r="BS87" s="186">
        <f t="shared" si="2775"/>
        <v>0</v>
      </c>
      <c r="BT87" s="186">
        <f t="shared" si="2775"/>
        <v>0</v>
      </c>
      <c r="BU87" s="186">
        <f t="shared" si="2775"/>
        <v>0</v>
      </c>
      <c r="BV87" s="186">
        <f t="shared" si="1095"/>
        <v>0</v>
      </c>
      <c r="BW87" s="186">
        <f t="shared" si="1095"/>
        <v>0</v>
      </c>
      <c r="BX87" s="186">
        <f t="shared" si="1095"/>
        <v>0</v>
      </c>
      <c r="BY87" s="186">
        <f t="shared" si="1095"/>
        <v>0</v>
      </c>
      <c r="BZ87" s="186">
        <f t="shared" si="1095"/>
        <v>0</v>
      </c>
      <c r="CA87" s="186">
        <f t="shared" si="1095"/>
        <v>0</v>
      </c>
      <c r="CB87" s="186">
        <f t="shared" si="1095"/>
        <v>0</v>
      </c>
      <c r="CC87" s="186">
        <f t="shared" si="1095"/>
        <v>0</v>
      </c>
      <c r="CD87" s="186">
        <f t="shared" si="1095"/>
        <v>0</v>
      </c>
      <c r="CE87" s="186">
        <f t="shared" si="1095"/>
        <v>0</v>
      </c>
      <c r="CF87" s="186">
        <f t="shared" si="1095"/>
        <v>0</v>
      </c>
      <c r="CG87" s="186">
        <f t="shared" si="1095"/>
        <v>0</v>
      </c>
      <c r="CH87" s="186"/>
      <c r="CJ87" s="186">
        <f t="shared" ref="CJ87" si="3213">IF(N87&gt;0,$F87,0)</f>
        <v>0</v>
      </c>
      <c r="CK87" s="186">
        <f t="shared" ref="CK87" si="3214">IF(O87&gt;0,$F87,0)</f>
        <v>0</v>
      </c>
      <c r="CL87" s="186">
        <f t="shared" ref="CL87" si="3215">IF(P87&gt;0,$F87,0)</f>
        <v>0</v>
      </c>
      <c r="CM87" s="186">
        <f t="shared" ref="CM87" si="3216">IF(Q87&gt;0,$F87,0)</f>
        <v>0</v>
      </c>
      <c r="CN87" s="186">
        <f t="shared" ref="CN87" si="3217">IF(R87&gt;0,$F87,0)</f>
        <v>0</v>
      </c>
      <c r="CO87" s="186">
        <f t="shared" ref="CO87" si="3218">IF(S87&gt;0,$F87,0)</f>
        <v>0</v>
      </c>
      <c r="CP87" s="186">
        <f t="shared" ref="CP87" si="3219">IF(T87&gt;0,$F87,0)</f>
        <v>0</v>
      </c>
      <c r="CQ87" s="186">
        <f t="shared" ref="CQ87" si="3220">IF(U87&gt;0,$F87,0)</f>
        <v>0</v>
      </c>
      <c r="CR87" s="186">
        <f t="shared" ref="CR87" si="3221">IF(V87&gt;0,$F87,0)</f>
        <v>0</v>
      </c>
      <c r="CS87" s="186">
        <f t="shared" ref="CS87" si="3222">IF(W87&gt;0,$F87,0)</f>
        <v>0</v>
      </c>
      <c r="CT87" s="186">
        <f t="shared" ref="CT87" si="3223">IF(X87&gt;0,$F87,0)</f>
        <v>0</v>
      </c>
      <c r="CU87" s="186">
        <f t="shared" ref="CU87" si="3224">IF(Y87&gt;0,$F87,0)</f>
        <v>0</v>
      </c>
      <c r="CV87" s="186">
        <f t="shared" ref="CV87" si="3225">IF(Z87&gt;0,$F87,0)</f>
        <v>0</v>
      </c>
      <c r="CW87" s="186">
        <f t="shared" ref="CW87" si="3226">IF(AA87&gt;0,$F87,0)</f>
        <v>0</v>
      </c>
      <c r="CX87" s="186">
        <f t="shared" ref="CX87" si="3227">IF(AB87&gt;0,$F87,0)</f>
        <v>0</v>
      </c>
      <c r="CY87" s="186">
        <f t="shared" ref="CY87" si="3228">IF(AC87&gt;0,$F87,0)</f>
        <v>0</v>
      </c>
      <c r="CZ87" s="186">
        <f t="shared" ref="CZ87" si="3229">IF(AD87&gt;0,$F87,0)</f>
        <v>0</v>
      </c>
      <c r="DA87" s="186">
        <f t="shared" ref="DA87" si="3230">IF(AE87&gt;0,$F87,0)</f>
        <v>0</v>
      </c>
      <c r="DB87" s="186">
        <f t="shared" ref="DB87" si="3231">IF(AF87&gt;0,$F87,0)</f>
        <v>0</v>
      </c>
      <c r="DC87" s="186">
        <f t="shared" ref="DC87" si="3232">IF(AG87&gt;0,$F87,0)</f>
        <v>0</v>
      </c>
      <c r="DD87" s="186">
        <f t="shared" ref="DD87" si="3233">IF(AH87&gt;0,$F87,0)</f>
        <v>0</v>
      </c>
      <c r="DE87" s="186">
        <f t="shared" ref="DE87" si="3234">IF(AI87&gt;0,$F87,0)</f>
        <v>0</v>
      </c>
      <c r="DF87" s="186">
        <f t="shared" ref="DF87" si="3235">IF(AJ87&gt;0,$F87,0)</f>
        <v>0</v>
      </c>
      <c r="DG87" s="186">
        <f t="shared" ref="DG87" si="3236">IF(AK87&gt;0,$F87,0)</f>
        <v>0</v>
      </c>
      <c r="DH87" s="186">
        <f t="shared" ref="DH87" si="3237">IF(AL87&gt;0,$F87,0)</f>
        <v>0</v>
      </c>
      <c r="DI87" s="186">
        <f t="shared" ref="DI87" si="3238">IF(AM87&gt;0,$F87,0)</f>
        <v>0</v>
      </c>
      <c r="DJ87" s="186">
        <f t="shared" ref="DJ87" si="3239">IF(AN87&gt;0,$F87,0)</f>
        <v>0</v>
      </c>
      <c r="DK87" s="186">
        <f t="shared" ref="DK87" si="3240">IF(AO87&gt;0,$F87,0)</f>
        <v>0</v>
      </c>
      <c r="DL87" s="186">
        <f t="shared" ref="DL87" si="3241">IF(AP87&gt;0,$F87,0)</f>
        <v>0</v>
      </c>
      <c r="DM87" s="186">
        <f t="shared" ref="DM87" si="3242">IF(AQ87&gt;0,$F87,0)</f>
        <v>0</v>
      </c>
      <c r="DN87" s="186">
        <f t="shared" ref="DN87" si="3243">IF(AR87&gt;0,$F87,0)</f>
        <v>0</v>
      </c>
      <c r="DO87" s="186">
        <f t="shared" ref="DO87" si="3244">IF(AS87&gt;0,$F87,0)</f>
        <v>0</v>
      </c>
      <c r="DP87" s="186">
        <f t="shared" ref="DP87" si="3245">IF(AT87&gt;0,$F87,0)</f>
        <v>0</v>
      </c>
      <c r="DQ87" s="186">
        <f t="shared" ref="DQ87" si="3246">IF(AU87&gt;0,$F87,0)</f>
        <v>0</v>
      </c>
      <c r="DR87" s="186">
        <f t="shared" ref="DR87" si="3247">IF(AV87&gt;0,$F87,0)</f>
        <v>0</v>
      </c>
      <c r="DS87" s="186">
        <f t="shared" ref="DS87" si="3248">IF(AW87&gt;0,$F87,0)</f>
        <v>0</v>
      </c>
      <c r="DT87" s="186">
        <f t="shared" ref="DT87" si="3249">IF(AX87&gt;0,$F87,0)</f>
        <v>0</v>
      </c>
      <c r="DU87" s="186">
        <f t="shared" ref="DU87" si="3250">IF(AY87&gt;0,$F87,0)</f>
        <v>0</v>
      </c>
      <c r="DV87" s="186">
        <f t="shared" ref="DV87" si="3251">IF(AZ87&gt;0,$F87,0)</f>
        <v>0</v>
      </c>
      <c r="DW87" s="186">
        <f t="shared" ref="DW87" si="3252">IF(BA87&gt;0,$F87,0)</f>
        <v>0</v>
      </c>
      <c r="DX87" s="186">
        <f t="shared" ref="DX87" si="3253">IF(BB87&gt;0,$F87,0)</f>
        <v>0</v>
      </c>
      <c r="DY87" s="186">
        <f t="shared" ref="DY87" si="3254">IF(BC87&gt;0,$F87,0)</f>
        <v>0</v>
      </c>
      <c r="DZ87" s="186">
        <f t="shared" ref="DZ87" si="3255">IF(BD87&gt;0,$F87,0)</f>
        <v>0</v>
      </c>
      <c r="EA87" s="186">
        <f t="shared" ref="EA87" si="3256">IF(BE87&gt;0,$F87,0)</f>
        <v>0</v>
      </c>
      <c r="EB87" s="186">
        <f t="shared" ref="EB87" si="3257">IF(BF87&gt;0,$F87,0)</f>
        <v>0</v>
      </c>
      <c r="EC87" s="186">
        <f t="shared" ref="EC87" si="3258">IF(BG87&gt;0,$F87,0)</f>
        <v>0</v>
      </c>
      <c r="ED87" s="186">
        <f t="shared" ref="ED87" si="3259">IF(BH87&gt;0,$F87,0)</f>
        <v>0</v>
      </c>
      <c r="EE87" s="186">
        <f t="shared" ref="EE87" si="3260">IF(BI87&gt;0,$F87,0)</f>
        <v>0</v>
      </c>
      <c r="EF87" s="186">
        <f t="shared" ref="EF87" si="3261">IF(BJ87&gt;0,$F87,0)</f>
        <v>0</v>
      </c>
      <c r="EG87" s="186">
        <f t="shared" ref="EG87" si="3262">IF(BK87&gt;0,$F87,0)</f>
        <v>0</v>
      </c>
      <c r="EH87" s="186">
        <f t="shared" ref="EH87" si="3263">IF(BL87&gt;0,$F87,0)</f>
        <v>0</v>
      </c>
      <c r="EI87" s="186">
        <f t="shared" ref="EI87" si="3264">IF(BM87&gt;0,$F87,0)</f>
        <v>0</v>
      </c>
      <c r="EJ87" s="186">
        <f t="shared" ref="EJ87" si="3265">IF(BN87&gt;0,$F87,0)</f>
        <v>0</v>
      </c>
      <c r="EK87" s="186">
        <f t="shared" ref="EK87" si="3266">IF(BO87&gt;0,$F87,0)</f>
        <v>0</v>
      </c>
      <c r="EL87" s="186">
        <f t="shared" ref="EL87" si="3267">IF(BP87&gt;0,$F87,0)</f>
        <v>0</v>
      </c>
      <c r="EM87" s="186">
        <f t="shared" ref="EM87" si="3268">IF(BQ87&gt;0,$F87,0)</f>
        <v>0</v>
      </c>
      <c r="EN87" s="186">
        <f t="shared" ref="EN87" si="3269">IF(BR87&gt;0,$F87,0)</f>
        <v>0</v>
      </c>
      <c r="EO87" s="186">
        <f t="shared" ref="EO87" si="3270">IF(BS87&gt;0,$F87,0)</f>
        <v>0</v>
      </c>
      <c r="EP87" s="186">
        <f t="shared" ref="EP87" si="3271">IF(BT87&gt;0,$F87,0)</f>
        <v>0</v>
      </c>
      <c r="EQ87" s="186">
        <f t="shared" ref="EQ87" si="3272">IF(BU87&gt;0,$F87,0)</f>
        <v>0</v>
      </c>
      <c r="ER87" s="186">
        <f t="shared" ref="ER87" si="3273">IF(BV87&gt;0,$F87,0)</f>
        <v>0</v>
      </c>
      <c r="ES87" s="186">
        <f t="shared" ref="ES87" si="3274">IF(BW87&gt;0,$F87,0)</f>
        <v>0</v>
      </c>
      <c r="ET87" s="186">
        <f t="shared" ref="ET87" si="3275">IF(BX87&gt;0,$F87,0)</f>
        <v>0</v>
      </c>
      <c r="EU87" s="186">
        <f t="shared" ref="EU87" si="3276">IF(BY87&gt;0,$F87,0)</f>
        <v>0</v>
      </c>
      <c r="EV87" s="186">
        <f t="shared" ref="EV87" si="3277">IF(BZ87&gt;0,$F87,0)</f>
        <v>0</v>
      </c>
      <c r="EW87" s="186">
        <f t="shared" ref="EW87" si="3278">IF(CA87&gt;0,$F87,0)</f>
        <v>0</v>
      </c>
      <c r="EX87" s="186">
        <f t="shared" ref="EX87" si="3279">IF(CB87&gt;0,$F87,0)</f>
        <v>0</v>
      </c>
      <c r="EY87" s="186">
        <f t="shared" ref="EY87" si="3280">IF(CC87&gt;0,$F87,0)</f>
        <v>0</v>
      </c>
      <c r="EZ87" s="186">
        <f t="shared" ref="EZ87" si="3281">IF(CD87&gt;0,$F87,0)</f>
        <v>0</v>
      </c>
      <c r="FA87" s="186">
        <f t="shared" ref="FA87" si="3282">IF(CE87&gt;0,$F87,0)</f>
        <v>0</v>
      </c>
      <c r="FB87" s="186">
        <f t="shared" ref="FB87" si="3283">IF(CF87&gt;0,$F87,0)</f>
        <v>0</v>
      </c>
      <c r="FC87" s="186">
        <f t="shared" ref="FC87" si="3284">IF(CG87&gt;0,$F87,0)</f>
        <v>0</v>
      </c>
      <c r="FE87" s="187">
        <f t="shared" ref="FE87" si="3285">IF(AND($E87="PT",CJ87&gt;0),$H87*$F87*12/2080,IFERROR((N87/(1+$I87))/($G87/365*N$4),0))</f>
        <v>0</v>
      </c>
      <c r="FF87" s="187">
        <f t="shared" ref="FF87" si="3286">IF(AND($E87="PT",CK87&gt;0),$H87*$F87*12/2080,IFERROR((O87/(1+$I87))/($G87/365*O$4),0))</f>
        <v>0</v>
      </c>
      <c r="FG87" s="187">
        <f t="shared" ref="FG87" si="3287">IF(AND($E87="PT",CL87&gt;0),$H87*$F87*12/2080,IFERROR((P87/(1+$I87))/($G87/365*P$4),0))</f>
        <v>0</v>
      </c>
      <c r="FH87" s="187">
        <f t="shared" ref="FH87" si="3288">IF(AND($E87="PT",CM87&gt;0),$H87*$F87*12/2080,IFERROR((Q87/(1+$I87))/($G87/365*Q$4),0))</f>
        <v>0</v>
      </c>
      <c r="FI87" s="187">
        <f t="shared" ref="FI87" si="3289">IF(AND($E87="PT",CN87&gt;0),$H87*$F87*12/2080,IFERROR((R87/(1+$I87))/($G87/365*R$4),0))</f>
        <v>0</v>
      </c>
      <c r="FJ87" s="187">
        <f t="shared" ref="FJ87" si="3290">IF(AND($E87="PT",CO87&gt;0),$H87*$F87*12/2080,IFERROR((S87/(1+$I87))/($G87/365*S$4),0))</f>
        <v>0</v>
      </c>
      <c r="FK87" s="187">
        <f t="shared" ref="FK87" si="3291">IF(AND($E87="PT",CP87&gt;0),$H87*$F87*12/2080,IFERROR((T87/(1+$I87))/($G87/365*T$4),0))</f>
        <v>0</v>
      </c>
      <c r="FL87" s="187">
        <f t="shared" ref="FL87" si="3292">IF(AND($E87="PT",CQ87&gt;0),$H87*$F87*12/2080,IFERROR((U87/(1+$I87))/($G87/365*U$4),0))</f>
        <v>0</v>
      </c>
      <c r="FM87" s="187">
        <f t="shared" ref="FM87" si="3293">IF(AND($E87="PT",CR87&gt;0),$H87*$F87*12/2080,IFERROR((V87/(1+$I87))/($G87/365*V$4),0))</f>
        <v>0</v>
      </c>
      <c r="FN87" s="187">
        <f t="shared" ref="FN87" si="3294">IF(AND($E87="PT",CS87&gt;0),$H87*$F87*12/2080,IFERROR((W87/(1+$I87))/($G87/365*W$4),0))</f>
        <v>0</v>
      </c>
      <c r="FO87" s="187">
        <f t="shared" ref="FO87" si="3295">IF(AND($E87="PT",CT87&gt;0),$H87*$F87*12/2080,IFERROR((X87/(1+$I87))/($G87/365*X$4),0))</f>
        <v>0</v>
      </c>
      <c r="FP87" s="187">
        <f t="shared" ref="FP87" si="3296">IF(AND($E87="PT",CU87&gt;0),$H87*$F87*12/2080,IFERROR((Y87/(1+$I87))/($G87/365*Y$4),0))</f>
        <v>0</v>
      </c>
      <c r="FQ87" s="187">
        <f t="shared" ref="FQ87" si="3297">IF(AND($E87="PT",CV87&gt;0),$H87*$F87*12/2080,IFERROR((Z87/(1+$I87))/($G87/365*Z$4),0))</f>
        <v>0</v>
      </c>
      <c r="FR87" s="187">
        <f t="shared" ref="FR87" si="3298">IF(AND($E87="PT",CW87&gt;0),$H87*$F87*12/2080,IFERROR((AA87/(1+$I87))/($G87/365*AA$4),0))</f>
        <v>0</v>
      </c>
      <c r="FS87" s="187">
        <f t="shared" ref="FS87" si="3299">IF(AND($E87="PT",CX87&gt;0),$H87*$F87*12/2080,IFERROR((AB87/(1+$I87))/($G87/365*AB$4),0))</f>
        <v>0</v>
      </c>
      <c r="FT87" s="187">
        <f t="shared" ref="FT87" si="3300">IF(AND($E87="PT",CY87&gt;0),$H87*$F87*12/2080,IFERROR((AC87/(1+$I87))/($G87/365*AC$4),0))</f>
        <v>0</v>
      </c>
      <c r="FU87" s="187">
        <f t="shared" ref="FU87" si="3301">IF(AND($E87="PT",CZ87&gt;0),$H87*$F87*12/2080,IFERROR((AD87/(1+$I87))/($G87/365*AD$4),0))</f>
        <v>0</v>
      </c>
      <c r="FV87" s="187">
        <f t="shared" ref="FV87" si="3302">IF(AND($E87="PT",DA87&gt;0),$H87*$F87*12/2080,IFERROR((AE87/(1+$I87))/($G87/365*AE$4),0))</f>
        <v>0</v>
      </c>
      <c r="FW87" s="187">
        <f t="shared" ref="FW87" si="3303">IF(AND($E87="PT",DB87&gt;0),$H87*$F87*12/2080,IFERROR((AF87/(1+$I87))/($G87/365*AF$4),0))</f>
        <v>0</v>
      </c>
      <c r="FX87" s="187">
        <f t="shared" ref="FX87" si="3304">IF(AND($E87="PT",DC87&gt;0),$H87*$F87*12/2080,IFERROR((AG87/(1+$I87))/($G87/365*AG$4),0))</f>
        <v>0</v>
      </c>
      <c r="FY87" s="187">
        <f t="shared" ref="FY87" si="3305">IF(AND($E87="PT",DD87&gt;0),$H87*$F87*12/2080,IFERROR((AH87/(1+$I87))/($G87/365*AH$4),0))</f>
        <v>0</v>
      </c>
      <c r="FZ87" s="187">
        <f t="shared" ref="FZ87" si="3306">IF(AND($E87="PT",DE87&gt;0),$H87*$F87*12/2080,IFERROR((AI87/(1+$I87))/($G87/365*AI$4),0))</f>
        <v>0</v>
      </c>
      <c r="GA87" s="187">
        <f t="shared" ref="GA87" si="3307">IF(AND($E87="PT",DF87&gt;0),$H87*$F87*12/2080,IFERROR((AJ87/(1+$I87))/($G87/365*AJ$4),0))</f>
        <v>0</v>
      </c>
      <c r="GB87" s="187">
        <f t="shared" ref="GB87" si="3308">IF(AND($E87="PT",DG87&gt;0),$H87*$F87*12/2080,IFERROR((AK87/(1+$I87))/($G87/365*AK$4),0))</f>
        <v>0</v>
      </c>
      <c r="GC87" s="187">
        <f t="shared" ref="GC87" si="3309">IF(AND($E87="PT",DH87&gt;0),$H87*$F87*12/2080,IFERROR((AL87/(1+$I87))/($G87/365*AL$4),0))</f>
        <v>0</v>
      </c>
      <c r="GD87" s="187">
        <f t="shared" ref="GD87" si="3310">IF(AND($E87="PT",DI87&gt;0),$H87*$F87*12/2080,IFERROR((AM87/(1+$I87))/($G87/365*AM$4),0))</f>
        <v>0</v>
      </c>
      <c r="GE87" s="187">
        <f t="shared" ref="GE87" si="3311">IF(AND($E87="PT",DJ87&gt;0),$H87*$F87*12/2080,IFERROR((AN87/(1+$I87))/($G87/365*AN$4),0))</f>
        <v>0</v>
      </c>
      <c r="GF87" s="187">
        <f t="shared" ref="GF87" si="3312">IF(AND($E87="PT",DK87&gt;0),$H87*$F87*12/2080,IFERROR((AO87/(1+$I87))/($G87/365*AO$4),0))</f>
        <v>0</v>
      </c>
      <c r="GG87" s="187">
        <f t="shared" ref="GG87" si="3313">IF(AND($E87="PT",DL87&gt;0),$H87*$F87*12/2080,IFERROR((AP87/(1+$I87))/($G87/365*AP$4),0))</f>
        <v>0</v>
      </c>
      <c r="GH87" s="187">
        <f t="shared" ref="GH87" si="3314">IF(AND($E87="PT",DM87&gt;0),$H87*$F87*12/2080,IFERROR((AQ87/(1+$I87))/($G87/365*AQ$4),0))</f>
        <v>0</v>
      </c>
      <c r="GI87" s="187">
        <f t="shared" ref="GI87" si="3315">IF(AND($E87="PT",DN87&gt;0),$H87*$F87*12/2080,IFERROR((AR87/(1+$I87))/($G87/365*AR$4),0))</f>
        <v>0</v>
      </c>
      <c r="GJ87" s="187">
        <f t="shared" ref="GJ87" si="3316">IF(AND($E87="PT",DO87&gt;0),$H87*$F87*12/2080,IFERROR((AS87/(1+$I87))/($G87/365*AS$4),0))</f>
        <v>0</v>
      </c>
      <c r="GK87" s="187">
        <f t="shared" ref="GK87" si="3317">IF(AND($E87="PT",DP87&gt;0),$H87*$F87*12/2080,IFERROR((AT87/(1+$I87))/($G87/365*AT$4),0))</f>
        <v>0</v>
      </c>
      <c r="GL87" s="187">
        <f t="shared" ref="GL87" si="3318">IF(AND($E87="PT",DQ87&gt;0),$H87*$F87*12/2080,IFERROR((AU87/(1+$I87))/($G87/365*AU$4),0))</f>
        <v>0</v>
      </c>
      <c r="GM87" s="187">
        <f t="shared" ref="GM87" si="3319">IF(AND($E87="PT",DR87&gt;0),$H87*$F87*12/2080,IFERROR((AV87/(1+$I87))/($G87/365*AV$4),0))</f>
        <v>0</v>
      </c>
      <c r="GN87" s="187">
        <f t="shared" ref="GN87" si="3320">IF(AND($E87="PT",DS87&gt;0),$H87*$F87*12/2080,IFERROR((AW87/(1+$I87))/($G87/365*AW$4),0))</f>
        <v>0</v>
      </c>
      <c r="GO87" s="187">
        <f t="shared" ref="GO87" si="3321">IF(AND($E87="PT",DT87&gt;0),$H87*$F87*12/2080,IFERROR((AX87/(1+$I87))/($G87/365*AX$4),0))</f>
        <v>0</v>
      </c>
      <c r="GP87" s="187">
        <f t="shared" ref="GP87" si="3322">IF(AND($E87="PT",DU87&gt;0),$H87*$F87*12/2080,IFERROR((AY87/(1+$I87))/($G87/365*AY$4),0))</f>
        <v>0</v>
      </c>
      <c r="GQ87" s="187">
        <f t="shared" ref="GQ87" si="3323">IF(AND($E87="PT",DV87&gt;0),$H87*$F87*12/2080,IFERROR((AZ87/(1+$I87))/($G87/365*AZ$4),0))</f>
        <v>0</v>
      </c>
      <c r="GR87" s="187">
        <f t="shared" ref="GR87" si="3324">IF(AND($E87="PT",DW87&gt;0),$H87*$F87*12/2080,IFERROR((BA87/(1+$I87))/($G87/365*BA$4),0))</f>
        <v>0</v>
      </c>
      <c r="GS87" s="187">
        <f t="shared" ref="GS87" si="3325">IF(AND($E87="PT",DX87&gt;0),$H87*$F87*12/2080,IFERROR((BB87/(1+$I87))/($G87/365*BB$4),0))</f>
        <v>0</v>
      </c>
      <c r="GT87" s="187">
        <f t="shared" ref="GT87" si="3326">IF(AND($E87="PT",DY87&gt;0),$H87*$F87*12/2080,IFERROR((BC87/(1+$I87))/($G87/365*BC$4),0))</f>
        <v>0</v>
      </c>
      <c r="GU87" s="187">
        <f t="shared" ref="GU87" si="3327">IF(AND($E87="PT",DZ87&gt;0),$H87*$F87*12/2080,IFERROR((BD87/(1+$I87))/($G87/365*BD$4),0))</f>
        <v>0</v>
      </c>
      <c r="GV87" s="187">
        <f t="shared" ref="GV87" si="3328">IF(AND($E87="PT",EA87&gt;0),$H87*$F87*12/2080,IFERROR((BE87/(1+$I87))/($G87/365*BE$4),0))</f>
        <v>0</v>
      </c>
      <c r="GW87" s="187">
        <f t="shared" ref="GW87" si="3329">IF(AND($E87="PT",EB87&gt;0),$H87*$F87*12/2080,IFERROR((BF87/(1+$I87))/($G87/365*BF$4),0))</f>
        <v>0</v>
      </c>
      <c r="GX87" s="187">
        <f t="shared" ref="GX87" si="3330">IF(AND($E87="PT",EC87&gt;0),$H87*$F87*12/2080,IFERROR((BG87/(1+$I87))/($G87/365*BG$4),0))</f>
        <v>0</v>
      </c>
      <c r="GY87" s="187">
        <f t="shared" ref="GY87" si="3331">IF(AND($E87="PT",ED87&gt;0),$H87*$F87*12/2080,IFERROR((BH87/(1+$I87))/($G87/365*BH$4),0))</f>
        <v>0</v>
      </c>
      <c r="GZ87" s="187">
        <f t="shared" ref="GZ87" si="3332">IF(AND($E87="PT",EE87&gt;0),$H87*$F87*12/2080,IFERROR((BI87/(1+$I87))/($G87/365*BI$4),0))</f>
        <v>0</v>
      </c>
      <c r="HA87" s="187">
        <f t="shared" ref="HA87" si="3333">IF(AND($E87="PT",EF87&gt;0),$H87*$F87*12/2080,IFERROR((BJ87/(1+$I87))/($G87/365*BJ$4),0))</f>
        <v>0</v>
      </c>
      <c r="HB87" s="187">
        <f t="shared" ref="HB87" si="3334">IF(AND($E87="PT",EG87&gt;0),$H87*$F87*12/2080,IFERROR((BK87/(1+$I87))/($G87/365*BK$4),0))</f>
        <v>0</v>
      </c>
      <c r="HC87" s="187">
        <f t="shared" ref="HC87" si="3335">IF(AND($E87="PT",EH87&gt;0),$H87*$F87*12/2080,IFERROR((BL87/(1+$I87))/($G87/365*BL$4),0))</f>
        <v>0</v>
      </c>
      <c r="HD87" s="187">
        <f t="shared" ref="HD87" si="3336">IF(AND($E87="PT",EI87&gt;0),$H87*$F87*12/2080,IFERROR((BM87/(1+$I87))/($G87/365*BM$4),0))</f>
        <v>0</v>
      </c>
      <c r="HE87" s="187">
        <f t="shared" ref="HE87" si="3337">IF(AND($E87="PT",EJ87&gt;0),$H87*$F87*12/2080,IFERROR((BN87/(1+$I87))/($G87/365*BN$4),0))</f>
        <v>0</v>
      </c>
      <c r="HF87" s="187">
        <f t="shared" ref="HF87" si="3338">IF(AND($E87="PT",EK87&gt;0),$H87*$F87*12/2080,IFERROR((BO87/(1+$I87))/($G87/365*BO$4),0))</f>
        <v>0</v>
      </c>
      <c r="HG87" s="187">
        <f t="shared" ref="HG87" si="3339">IF(AND($E87="PT",EL87&gt;0),$H87*$F87*12/2080,IFERROR((BP87/(1+$I87))/($G87/365*BP$4),0))</f>
        <v>0</v>
      </c>
      <c r="HH87" s="187">
        <f t="shared" ref="HH87" si="3340">IF(AND($E87="PT",EM87&gt;0),$H87*$F87*12/2080,IFERROR((BQ87/(1+$I87))/($G87/365*BQ$4),0))</f>
        <v>0</v>
      </c>
      <c r="HI87" s="187">
        <f t="shared" ref="HI87" si="3341">IF(AND($E87="PT",EN87&gt;0),$H87*$F87*12/2080,IFERROR((BR87/(1+$I87))/($G87/365*BR$4),0))</f>
        <v>0</v>
      </c>
      <c r="HJ87" s="187">
        <f t="shared" ref="HJ87" si="3342">IF(AND($E87="PT",EO87&gt;0),$H87*$F87*12/2080,IFERROR((BS87/(1+$I87))/($G87/365*BS$4),0))</f>
        <v>0</v>
      </c>
      <c r="HK87" s="187">
        <f t="shared" ref="HK87" si="3343">IF(AND($E87="PT",EP87&gt;0),$H87*$F87*12/2080,IFERROR((BT87/(1+$I87))/($G87/365*BT$4),0))</f>
        <v>0</v>
      </c>
      <c r="HL87" s="187">
        <f t="shared" ref="HL87" si="3344">IF(AND($E87="PT",EQ87&gt;0),$H87*$F87*12/2080,IFERROR((BU87/(1+$I87))/($G87/365*BU$4),0))</f>
        <v>0</v>
      </c>
      <c r="HM87" s="187">
        <f t="shared" ref="HM87" si="3345">IF(AND($E87="PT",ER87&gt;0),$H87*$F87*12/2080,IFERROR((BV87/(1+$I87))/($G87/365*BV$4),0))</f>
        <v>0</v>
      </c>
      <c r="HN87" s="187">
        <f t="shared" ref="HN87" si="3346">IF(AND($E87="PT",ES87&gt;0),$H87*$F87*12/2080,IFERROR((BW87/(1+$I87))/($G87/365*BW$4),0))</f>
        <v>0</v>
      </c>
      <c r="HO87" s="187">
        <f t="shared" ref="HO87" si="3347">IF(AND($E87="PT",ET87&gt;0),$H87*$F87*12/2080,IFERROR((BX87/(1+$I87))/($G87/365*BX$4),0))</f>
        <v>0</v>
      </c>
      <c r="HP87" s="187">
        <f t="shared" ref="HP87" si="3348">IF(AND($E87="PT",EU87&gt;0),$H87*$F87*12/2080,IFERROR((BY87/(1+$I87))/($G87/365*BY$4),0))</f>
        <v>0</v>
      </c>
      <c r="HQ87" s="187">
        <f t="shared" ref="HQ87" si="3349">IF(AND($E87="PT",EV87&gt;0),$H87*$F87*12/2080,IFERROR((BZ87/(1+$I87))/($G87/365*BZ$4),0))</f>
        <v>0</v>
      </c>
      <c r="HR87" s="187">
        <f t="shared" ref="HR87" si="3350">IF(AND($E87="PT",EW87&gt;0),$H87*$F87*12/2080,IFERROR((CA87/(1+$I87))/($G87/365*CA$4),0))</f>
        <v>0</v>
      </c>
      <c r="HS87" s="187">
        <f t="shared" ref="HS87" si="3351">IF(AND($E87="PT",EX87&gt;0),$H87*$F87*12/2080,IFERROR((CB87/(1+$I87))/($G87/365*CB$4),0))</f>
        <v>0</v>
      </c>
      <c r="HT87" s="187">
        <f t="shared" ref="HT87" si="3352">IF(AND($E87="PT",EY87&gt;0),$H87*$F87*12/2080,IFERROR((CC87/(1+$I87))/($G87/365*CC$4),0))</f>
        <v>0</v>
      </c>
      <c r="HU87" s="187">
        <f t="shared" ref="HU87" si="3353">IF(AND($E87="PT",EZ87&gt;0),$H87*$F87*12/2080,IFERROR((CD87/(1+$I87))/($G87/365*CD$4),0))</f>
        <v>0</v>
      </c>
      <c r="HV87" s="187">
        <f t="shared" ref="HV87" si="3354">IF(AND($E87="PT",FA87&gt;0),$H87*$F87*12/2080,IFERROR((CE87/(1+$I87))/($G87/365*CE$4),0))</f>
        <v>0</v>
      </c>
      <c r="HW87" s="187">
        <f t="shared" ref="HW87" si="3355">IF(AND($E87="PT",FB87&gt;0),$H87*$F87*12/2080,IFERROR((CF87/(1+$I87))/($G87/365*CF$4),0))</f>
        <v>0</v>
      </c>
      <c r="HX87" s="187">
        <f t="shared" ref="HX87" si="3356">IF(AND($E87="PT",FC87&gt;0),$H87*$F87*12/2080,IFERROR((CG87/(1+$I87))/($G87/365*CG$4),0))</f>
        <v>0</v>
      </c>
      <c r="HY87" s="187"/>
      <c r="IB87" s="188">
        <f t="shared" ref="IB87" si="3357">IF(CJ87&gt;=1,CJ87*$J87,0)</f>
        <v>0</v>
      </c>
      <c r="IC87" s="188">
        <f t="shared" ref="IC87" si="3358">IF(CK87&gt;=1,CK87*$J87,0)</f>
        <v>0</v>
      </c>
      <c r="ID87" s="188">
        <f t="shared" ref="ID87" si="3359">IF(CL87&gt;=1,CL87*$J87,0)</f>
        <v>0</v>
      </c>
      <c r="IE87" s="188">
        <f t="shared" ref="IE87" si="3360">IF(CM87&gt;=1,CM87*$J87,0)</f>
        <v>0</v>
      </c>
      <c r="IF87" s="188">
        <f t="shared" ref="IF87" si="3361">IF(CN87&gt;=1,CN87*$J87,0)</f>
        <v>0</v>
      </c>
      <c r="IG87" s="188">
        <f t="shared" ref="IG87" si="3362">IF(CO87&gt;=1,CO87*$J87,0)</f>
        <v>0</v>
      </c>
      <c r="IH87" s="188">
        <f t="shared" ref="IH87" si="3363">IF(CP87&gt;=1,CP87*$J87,0)</f>
        <v>0</v>
      </c>
      <c r="II87" s="188">
        <f t="shared" ref="II87" si="3364">IF(CQ87&gt;=1,CQ87*$J87,0)</f>
        <v>0</v>
      </c>
      <c r="IJ87" s="188">
        <f t="shared" ref="IJ87" si="3365">IF(CR87&gt;=1,CR87*$J87,0)</f>
        <v>0</v>
      </c>
      <c r="IK87" s="188">
        <f t="shared" ref="IK87" si="3366">IF(CS87&gt;=1,CS87*$J87,0)</f>
        <v>0</v>
      </c>
      <c r="IL87" s="188">
        <f t="shared" ref="IL87" si="3367">IF(CT87&gt;=1,CT87*$J87,0)</f>
        <v>0</v>
      </c>
      <c r="IM87" s="188">
        <f t="shared" ref="IM87" si="3368">IF(CU87&gt;=1,CU87*$J87,0)</f>
        <v>0</v>
      </c>
      <c r="IN87" s="188">
        <f t="shared" ref="IN87" si="3369">IF(CV87&gt;=1,CV87*$J87,0)</f>
        <v>0</v>
      </c>
      <c r="IO87" s="188">
        <f t="shared" ref="IO87" si="3370">IF(CW87&gt;=1,CW87*$J87,0)</f>
        <v>0</v>
      </c>
      <c r="IP87" s="188">
        <f t="shared" ref="IP87" si="3371">IF(CX87&gt;=1,CX87*$J87,0)</f>
        <v>0</v>
      </c>
      <c r="IQ87" s="188">
        <f t="shared" ref="IQ87" si="3372">IF(CY87&gt;=1,CY87*$J87,0)</f>
        <v>0</v>
      </c>
      <c r="IR87" s="188">
        <f t="shared" ref="IR87" si="3373">IF(CZ87&gt;=1,CZ87*$J87,0)</f>
        <v>0</v>
      </c>
      <c r="IS87" s="188">
        <f t="shared" ref="IS87" si="3374">IF(DA87&gt;=1,DA87*$J87,0)</f>
        <v>0</v>
      </c>
      <c r="IT87" s="188">
        <f t="shared" ref="IT87" si="3375">IF(DB87&gt;=1,DB87*$J87,0)</f>
        <v>0</v>
      </c>
      <c r="IU87" s="188">
        <f t="shared" ref="IU87" si="3376">IF(DC87&gt;=1,DC87*$J87,0)</f>
        <v>0</v>
      </c>
      <c r="IV87" s="188">
        <f t="shared" ref="IV87" si="3377">IF(DD87&gt;=1,DD87*$J87,0)</f>
        <v>0</v>
      </c>
      <c r="IW87" s="188">
        <f t="shared" ref="IW87" si="3378">IF(DE87&gt;=1,DE87*$J87,0)</f>
        <v>0</v>
      </c>
      <c r="IX87" s="188">
        <f t="shared" ref="IX87" si="3379">IF(DF87&gt;=1,DF87*$J87,0)</f>
        <v>0</v>
      </c>
      <c r="IY87" s="188">
        <f t="shared" ref="IY87" si="3380">IF(DG87&gt;=1,DG87*$J87,0)</f>
        <v>0</v>
      </c>
      <c r="IZ87" s="188">
        <f t="shared" ref="IZ87" si="3381">IF(DH87&gt;=1,DH87*$J87,0)</f>
        <v>0</v>
      </c>
      <c r="JA87" s="188">
        <f t="shared" ref="JA87" si="3382">IF(DI87&gt;=1,DI87*$J87,0)</f>
        <v>0</v>
      </c>
      <c r="JB87" s="188">
        <f t="shared" ref="JB87" si="3383">IF(DJ87&gt;=1,DJ87*$J87,0)</f>
        <v>0</v>
      </c>
      <c r="JC87" s="188">
        <f t="shared" ref="JC87" si="3384">IF(DK87&gt;=1,DK87*$J87,0)</f>
        <v>0</v>
      </c>
      <c r="JD87" s="188">
        <f t="shared" ref="JD87" si="3385">IF(DL87&gt;=1,DL87*$J87,0)</f>
        <v>0</v>
      </c>
      <c r="JE87" s="188">
        <f t="shared" ref="JE87" si="3386">IF(DM87&gt;=1,DM87*$J87,0)</f>
        <v>0</v>
      </c>
      <c r="JF87" s="188">
        <f t="shared" ref="JF87" si="3387">IF(DN87&gt;=1,DN87*$J87,0)</f>
        <v>0</v>
      </c>
      <c r="JG87" s="188">
        <f t="shared" ref="JG87" si="3388">IF(DO87&gt;=1,DO87*$J87,0)</f>
        <v>0</v>
      </c>
      <c r="JH87" s="188">
        <f t="shared" ref="JH87" si="3389">IF(DP87&gt;=1,DP87*$J87,0)</f>
        <v>0</v>
      </c>
      <c r="JI87" s="188">
        <f t="shared" ref="JI87" si="3390">IF(DQ87&gt;=1,DQ87*$J87,0)</f>
        <v>0</v>
      </c>
      <c r="JJ87" s="188">
        <f t="shared" ref="JJ87" si="3391">IF(DR87&gt;=1,DR87*$J87,0)</f>
        <v>0</v>
      </c>
      <c r="JK87" s="188">
        <f t="shared" ref="JK87" si="3392">IF(DS87&gt;=1,DS87*$J87,0)</f>
        <v>0</v>
      </c>
      <c r="JL87" s="188">
        <f t="shared" ref="JL87" si="3393">IF(DT87&gt;=1,DT87*$J87,0)</f>
        <v>0</v>
      </c>
      <c r="JM87" s="188">
        <f t="shared" ref="JM87" si="3394">IF(DU87&gt;=1,DU87*$J87,0)</f>
        <v>0</v>
      </c>
      <c r="JN87" s="188">
        <f t="shared" ref="JN87" si="3395">IF(DV87&gt;=1,DV87*$J87,0)</f>
        <v>0</v>
      </c>
      <c r="JO87" s="188">
        <f t="shared" ref="JO87" si="3396">IF(DW87&gt;=1,DW87*$J87,0)</f>
        <v>0</v>
      </c>
      <c r="JP87" s="188">
        <f t="shared" ref="JP87" si="3397">IF(DX87&gt;=1,DX87*$J87,0)</f>
        <v>0</v>
      </c>
      <c r="JQ87" s="188">
        <f t="shared" ref="JQ87" si="3398">IF(DY87&gt;=1,DY87*$J87,0)</f>
        <v>0</v>
      </c>
      <c r="JR87" s="188">
        <f t="shared" ref="JR87" si="3399">IF(DZ87&gt;=1,DZ87*$J87,0)</f>
        <v>0</v>
      </c>
      <c r="JS87" s="188">
        <f t="shared" ref="JS87" si="3400">IF(EA87&gt;=1,EA87*$J87,0)</f>
        <v>0</v>
      </c>
      <c r="JT87" s="188">
        <f t="shared" ref="JT87" si="3401">IF(EB87&gt;=1,EB87*$J87,0)</f>
        <v>0</v>
      </c>
      <c r="JU87" s="188">
        <f t="shared" ref="JU87" si="3402">IF(EC87&gt;=1,EC87*$J87,0)</f>
        <v>0</v>
      </c>
      <c r="JV87" s="188">
        <f t="shared" ref="JV87" si="3403">IF(ED87&gt;=1,ED87*$J87,0)</f>
        <v>0</v>
      </c>
      <c r="JW87" s="188">
        <f t="shared" ref="JW87" si="3404">IF(EE87&gt;=1,EE87*$J87,0)</f>
        <v>0</v>
      </c>
      <c r="JX87" s="188">
        <f t="shared" ref="JX87" si="3405">IF(EF87&gt;=1,EF87*$J87,0)</f>
        <v>0</v>
      </c>
      <c r="JY87" s="188">
        <f t="shared" ref="JY87" si="3406">IF(EG87&gt;=1,EG87*$J87,0)</f>
        <v>0</v>
      </c>
      <c r="JZ87" s="188">
        <f t="shared" ref="JZ87" si="3407">IF(EH87&gt;=1,EH87*$J87,0)</f>
        <v>0</v>
      </c>
      <c r="KA87" s="188">
        <f t="shared" ref="KA87" si="3408">IF(EI87&gt;=1,EI87*$J87,0)</f>
        <v>0</v>
      </c>
      <c r="KB87" s="188">
        <f t="shared" ref="KB87" si="3409">IF(EJ87&gt;=1,EJ87*$J87,0)</f>
        <v>0</v>
      </c>
      <c r="KC87" s="188">
        <f t="shared" ref="KC87" si="3410">IF(EK87&gt;=1,EK87*$J87,0)</f>
        <v>0</v>
      </c>
      <c r="KD87" s="188">
        <f t="shared" ref="KD87" si="3411">IF(EL87&gt;=1,EL87*$J87,0)</f>
        <v>0</v>
      </c>
      <c r="KE87" s="188">
        <f t="shared" ref="KE87" si="3412">IF(EM87&gt;=1,EM87*$J87,0)</f>
        <v>0</v>
      </c>
      <c r="KF87" s="188">
        <f t="shared" ref="KF87" si="3413">IF(EN87&gt;=1,EN87*$J87,0)</f>
        <v>0</v>
      </c>
      <c r="KG87" s="188">
        <f t="shared" ref="KG87" si="3414">IF(EO87&gt;=1,EO87*$J87,0)</f>
        <v>0</v>
      </c>
      <c r="KH87" s="188">
        <f t="shared" ref="KH87" si="3415">IF(EP87&gt;=1,EP87*$J87,0)</f>
        <v>0</v>
      </c>
      <c r="KI87" s="188">
        <f t="shared" ref="KI87" si="3416">IF(EQ87&gt;=1,EQ87*$J87,0)</f>
        <v>0</v>
      </c>
      <c r="KJ87" s="188">
        <f t="shared" ref="KJ87" si="3417">IF(ER87&gt;=1,ER87*$J87,0)</f>
        <v>0</v>
      </c>
      <c r="KK87" s="188">
        <f t="shared" ref="KK87" si="3418">IF(ES87&gt;=1,ES87*$J87,0)</f>
        <v>0</v>
      </c>
      <c r="KL87" s="188">
        <f t="shared" ref="KL87" si="3419">IF(ET87&gt;=1,ET87*$J87,0)</f>
        <v>0</v>
      </c>
      <c r="KM87" s="188">
        <f t="shared" ref="KM87" si="3420">IF(EU87&gt;=1,EU87*$J87,0)</f>
        <v>0</v>
      </c>
      <c r="KN87" s="188">
        <f t="shared" ref="KN87" si="3421">IF(EV87&gt;=1,EV87*$J87,0)</f>
        <v>0</v>
      </c>
      <c r="KO87" s="188">
        <f t="shared" ref="KO87" si="3422">IF(EW87&gt;=1,EW87*$J87,0)</f>
        <v>0</v>
      </c>
      <c r="KP87" s="188">
        <f t="shared" ref="KP87" si="3423">IF(EX87&gt;=1,EX87*$J87,0)</f>
        <v>0</v>
      </c>
      <c r="KQ87" s="188">
        <f t="shared" ref="KQ87" si="3424">IF(EY87&gt;=1,EY87*$J87,0)</f>
        <v>0</v>
      </c>
      <c r="KR87" s="188">
        <f t="shared" ref="KR87" si="3425">IF(EZ87&gt;=1,EZ87*$J87,0)</f>
        <v>0</v>
      </c>
      <c r="KS87" s="188">
        <f t="shared" ref="KS87" si="3426">IF(FA87&gt;=1,FA87*$J87,0)</f>
        <v>0</v>
      </c>
      <c r="KT87" s="188">
        <f t="shared" ref="KT87" si="3427">IF(FB87&gt;=1,FB87*$J87,0)</f>
        <v>0</v>
      </c>
      <c r="KU87" s="188">
        <f t="shared" ref="KU87" si="3428">IF(FC87&gt;=1,FC87*$J87,0)</f>
        <v>0</v>
      </c>
    </row>
    <row r="88" spans="1:307" s="95" customFormat="1" ht="15.6" x14ac:dyDescent="0.3">
      <c r="A88" s="157" t="s">
        <v>87</v>
      </c>
      <c r="B88" s="112"/>
      <c r="C88" s="112" t="s">
        <v>819</v>
      </c>
      <c r="D88" s="113"/>
      <c r="E88" s="113" t="s">
        <v>118</v>
      </c>
      <c r="F88" s="113">
        <v>1</v>
      </c>
      <c r="G88" s="114">
        <v>100000</v>
      </c>
      <c r="H88" s="115"/>
      <c r="I88" s="116">
        <v>0.107</v>
      </c>
      <c r="J88" s="114">
        <v>85</v>
      </c>
      <c r="K88" s="411">
        <v>45139</v>
      </c>
      <c r="L88" s="118">
        <v>46022</v>
      </c>
      <c r="M88" s="119"/>
      <c r="N88" s="186">
        <f t="shared" si="2994"/>
        <v>0</v>
      </c>
      <c r="O88" s="186">
        <f t="shared" si="2994"/>
        <v>0</v>
      </c>
      <c r="P88" s="186">
        <f t="shared" si="2994"/>
        <v>0</v>
      </c>
      <c r="Q88" s="186">
        <f t="shared" si="2994"/>
        <v>0</v>
      </c>
      <c r="R88" s="186">
        <f t="shared" si="2994"/>
        <v>0</v>
      </c>
      <c r="S88" s="186">
        <f t="shared" si="2994"/>
        <v>0</v>
      </c>
      <c r="T88" s="186">
        <f t="shared" si="2994"/>
        <v>0</v>
      </c>
      <c r="U88" s="186">
        <f t="shared" si="2994"/>
        <v>0</v>
      </c>
      <c r="V88" s="186">
        <f t="shared" si="2994"/>
        <v>0</v>
      </c>
      <c r="W88" s="186">
        <f t="shared" si="2994"/>
        <v>0</v>
      </c>
      <c r="X88" s="186">
        <f t="shared" si="2994"/>
        <v>0</v>
      </c>
      <c r="Y88" s="186">
        <f t="shared" si="2994"/>
        <v>0</v>
      </c>
      <c r="Z88" s="186">
        <f t="shared" si="2994"/>
        <v>0</v>
      </c>
      <c r="AA88" s="186">
        <f t="shared" si="2994"/>
        <v>0</v>
      </c>
      <c r="AB88" s="186">
        <f t="shared" si="2994"/>
        <v>0</v>
      </c>
      <c r="AC88" s="186">
        <f t="shared" si="2994"/>
        <v>0</v>
      </c>
      <c r="AD88" s="186">
        <f t="shared" si="2776"/>
        <v>0</v>
      </c>
      <c r="AE88" s="186">
        <f t="shared" si="2776"/>
        <v>0</v>
      </c>
      <c r="AF88" s="186">
        <f t="shared" si="2776"/>
        <v>0</v>
      </c>
      <c r="AG88" s="186">
        <f t="shared" si="2776"/>
        <v>9401.9178082191775</v>
      </c>
      <c r="AH88" s="186">
        <f t="shared" si="2776"/>
        <v>9098.6301369862995</v>
      </c>
      <c r="AI88" s="186">
        <f t="shared" si="2776"/>
        <v>9401.9178082191775</v>
      </c>
      <c r="AJ88" s="186">
        <f t="shared" si="2776"/>
        <v>9098.6301369862995</v>
      </c>
      <c r="AK88" s="186">
        <f t="shared" si="2776"/>
        <v>9401.9178082191775</v>
      </c>
      <c r="AL88" s="186">
        <f t="shared" si="2776"/>
        <v>9401.9178082191775</v>
      </c>
      <c r="AM88" s="186">
        <f t="shared" si="2776"/>
        <v>8795.3424657534251</v>
      </c>
      <c r="AN88" s="186">
        <f t="shared" si="2776"/>
        <v>9401.9178082191775</v>
      </c>
      <c r="AO88" s="186">
        <f t="shared" si="2776"/>
        <v>9098.6301369862995</v>
      </c>
      <c r="AP88" s="186">
        <f t="shared" si="2776"/>
        <v>9401.9178082191775</v>
      </c>
      <c r="AQ88" s="186">
        <f t="shared" si="2776"/>
        <v>9098.6301369862995</v>
      </c>
      <c r="AR88" s="186">
        <f t="shared" si="2776"/>
        <v>9401.9178082191775</v>
      </c>
      <c r="AS88" s="186">
        <f t="shared" si="2773"/>
        <v>9401.9178082191775</v>
      </c>
      <c r="AT88" s="186">
        <f t="shared" si="2773"/>
        <v>9098.6301369862995</v>
      </c>
      <c r="AU88" s="186">
        <f t="shared" si="2773"/>
        <v>9401.9178082191775</v>
      </c>
      <c r="AV88" s="186">
        <f t="shared" si="2773"/>
        <v>9098.6301369862995</v>
      </c>
      <c r="AW88" s="186">
        <f t="shared" si="2773"/>
        <v>9401.9178082191775</v>
      </c>
      <c r="AX88" s="186">
        <f t="shared" si="2773"/>
        <v>9401.9178082191775</v>
      </c>
      <c r="AY88" s="186">
        <f t="shared" si="2773"/>
        <v>8492.054794520549</v>
      </c>
      <c r="AZ88" s="186">
        <f t="shared" si="2773"/>
        <v>9401.9178082191775</v>
      </c>
      <c r="BA88" s="186">
        <f t="shared" si="2773"/>
        <v>9098.6301369862995</v>
      </c>
      <c r="BB88" s="186">
        <f t="shared" si="2773"/>
        <v>9401.9178082191775</v>
      </c>
      <c r="BC88" s="186">
        <f t="shared" si="2773"/>
        <v>9098.6301369862995</v>
      </c>
      <c r="BD88" s="186">
        <f t="shared" si="2773"/>
        <v>9401.9178082191775</v>
      </c>
      <c r="BE88" s="186">
        <f t="shared" si="2773"/>
        <v>9401.9178082191775</v>
      </c>
      <c r="BF88" s="186">
        <f t="shared" si="2773"/>
        <v>9098.6301369862995</v>
      </c>
      <c r="BG88" s="186">
        <f t="shared" si="2773"/>
        <v>9401.9178082191775</v>
      </c>
      <c r="BH88" s="186">
        <f t="shared" ref="BH88" si="3429">IF($E88="PT",IF(AND($K88&lt;=BH$5,$L88&gt;BH$6),$G88*$H88*$F88,IF(AND($K88&gt;BH$5,$K88&lt;=BH$6),(BH$6-$K88+1)/BH$4*$G88*$F88*$H88,IF(AND($L88&gt;=BH$5,$L88&lt;=BH$6),($L88-BH$5+1)/BH$4*$G88*$F88*$H88,0)))*(1+$I88),IF(AND($K88&lt;=BH$5,$L88&gt;BH$6),BH$4/365*$G88*$F88,IF(AND($K88&gt;BH$5,$K88&lt;=BH$6),(BH$6-$K88+1)/365*$G88*$F88,IF(AND($L88&gt;=BH$5,$L88&lt;=BH$6),($L88-BH$5+1)/365*$G88*$F88,0)))*(1+$I88))</f>
        <v>9098.6301369862995</v>
      </c>
      <c r="BI88" s="186">
        <f t="shared" si="2774"/>
        <v>9401.9178082191775</v>
      </c>
      <c r="BJ88" s="186">
        <f t="shared" si="2774"/>
        <v>0</v>
      </c>
      <c r="BK88" s="186">
        <f t="shared" si="2774"/>
        <v>0</v>
      </c>
      <c r="BL88" s="186">
        <f t="shared" si="2774"/>
        <v>0</v>
      </c>
      <c r="BM88" s="186">
        <f t="shared" si="2774"/>
        <v>0</v>
      </c>
      <c r="BN88" s="186">
        <f t="shared" si="2774"/>
        <v>0</v>
      </c>
      <c r="BO88" s="186">
        <f t="shared" si="2774"/>
        <v>0</v>
      </c>
      <c r="BP88" s="186">
        <f t="shared" si="2775"/>
        <v>0</v>
      </c>
      <c r="BQ88" s="186">
        <f t="shared" si="2775"/>
        <v>0</v>
      </c>
      <c r="BR88" s="186">
        <f t="shared" si="2775"/>
        <v>0</v>
      </c>
      <c r="BS88" s="186">
        <f t="shared" si="2775"/>
        <v>0</v>
      </c>
      <c r="BT88" s="186">
        <f t="shared" si="2775"/>
        <v>0</v>
      </c>
      <c r="BU88" s="186">
        <f t="shared" si="2775"/>
        <v>0</v>
      </c>
      <c r="BV88" s="186">
        <f t="shared" si="1095"/>
        <v>0</v>
      </c>
      <c r="BW88" s="186">
        <f t="shared" si="1095"/>
        <v>0</v>
      </c>
      <c r="BX88" s="186">
        <f t="shared" si="1095"/>
        <v>0</v>
      </c>
      <c r="BY88" s="186">
        <f t="shared" si="1095"/>
        <v>0</v>
      </c>
      <c r="BZ88" s="186">
        <f t="shared" si="1095"/>
        <v>0</v>
      </c>
      <c r="CA88" s="186">
        <f t="shared" si="1095"/>
        <v>0</v>
      </c>
      <c r="CB88" s="186">
        <f t="shared" si="1095"/>
        <v>0</v>
      </c>
      <c r="CC88" s="186">
        <f t="shared" si="1095"/>
        <v>0</v>
      </c>
      <c r="CD88" s="186">
        <f t="shared" si="1095"/>
        <v>0</v>
      </c>
      <c r="CE88" s="186">
        <f t="shared" si="1095"/>
        <v>0</v>
      </c>
      <c r="CF88" s="186">
        <f t="shared" si="1095"/>
        <v>0</v>
      </c>
      <c r="CG88" s="186">
        <f t="shared" si="1095"/>
        <v>0</v>
      </c>
      <c r="CH88" s="186"/>
      <c r="CJ88" s="186">
        <f t="shared" si="2778"/>
        <v>0</v>
      </c>
      <c r="CK88" s="186">
        <f t="shared" si="2779"/>
        <v>0</v>
      </c>
      <c r="CL88" s="186">
        <f t="shared" si="2780"/>
        <v>0</v>
      </c>
      <c r="CM88" s="186">
        <f t="shared" si="2781"/>
        <v>0</v>
      </c>
      <c r="CN88" s="186">
        <f t="shared" si="2782"/>
        <v>0</v>
      </c>
      <c r="CO88" s="186">
        <f t="shared" si="2783"/>
        <v>0</v>
      </c>
      <c r="CP88" s="186">
        <f t="shared" si="2784"/>
        <v>0</v>
      </c>
      <c r="CQ88" s="186">
        <f t="shared" si="2785"/>
        <v>0</v>
      </c>
      <c r="CR88" s="186">
        <f t="shared" si="2786"/>
        <v>0</v>
      </c>
      <c r="CS88" s="186">
        <f t="shared" si="2787"/>
        <v>0</v>
      </c>
      <c r="CT88" s="186">
        <f t="shared" si="2788"/>
        <v>0</v>
      </c>
      <c r="CU88" s="186">
        <f t="shared" si="2789"/>
        <v>0</v>
      </c>
      <c r="CV88" s="186">
        <f t="shared" si="2790"/>
        <v>0</v>
      </c>
      <c r="CW88" s="186">
        <f t="shared" si="2791"/>
        <v>0</v>
      </c>
      <c r="CX88" s="186">
        <f t="shared" si="2792"/>
        <v>0</v>
      </c>
      <c r="CY88" s="186">
        <f t="shared" si="2793"/>
        <v>0</v>
      </c>
      <c r="CZ88" s="186">
        <f t="shared" si="2794"/>
        <v>0</v>
      </c>
      <c r="DA88" s="186">
        <f t="shared" si="2795"/>
        <v>0</v>
      </c>
      <c r="DB88" s="186">
        <f t="shared" si="2796"/>
        <v>0</v>
      </c>
      <c r="DC88" s="186">
        <f t="shared" si="2797"/>
        <v>1</v>
      </c>
      <c r="DD88" s="186">
        <f t="shared" si="2798"/>
        <v>1</v>
      </c>
      <c r="DE88" s="186">
        <f t="shared" si="2799"/>
        <v>1</v>
      </c>
      <c r="DF88" s="186">
        <f t="shared" si="2800"/>
        <v>1</v>
      </c>
      <c r="DG88" s="186">
        <f t="shared" si="2801"/>
        <v>1</v>
      </c>
      <c r="DH88" s="186">
        <f t="shared" si="2802"/>
        <v>1</v>
      </c>
      <c r="DI88" s="186">
        <f t="shared" si="2803"/>
        <v>1</v>
      </c>
      <c r="DJ88" s="186">
        <f t="shared" si="2804"/>
        <v>1</v>
      </c>
      <c r="DK88" s="186">
        <f t="shared" si="2805"/>
        <v>1</v>
      </c>
      <c r="DL88" s="186">
        <f t="shared" si="2806"/>
        <v>1</v>
      </c>
      <c r="DM88" s="186">
        <f t="shared" si="2807"/>
        <v>1</v>
      </c>
      <c r="DN88" s="186">
        <f t="shared" si="2808"/>
        <v>1</v>
      </c>
      <c r="DO88" s="186">
        <f t="shared" si="2809"/>
        <v>1</v>
      </c>
      <c r="DP88" s="186">
        <f t="shared" si="2810"/>
        <v>1</v>
      </c>
      <c r="DQ88" s="186">
        <f t="shared" si="2811"/>
        <v>1</v>
      </c>
      <c r="DR88" s="186">
        <f t="shared" si="2812"/>
        <v>1</v>
      </c>
      <c r="DS88" s="186">
        <f t="shared" si="2813"/>
        <v>1</v>
      </c>
      <c r="DT88" s="186">
        <f t="shared" si="2814"/>
        <v>1</v>
      </c>
      <c r="DU88" s="186">
        <f t="shared" si="2815"/>
        <v>1</v>
      </c>
      <c r="DV88" s="186">
        <f t="shared" si="2816"/>
        <v>1</v>
      </c>
      <c r="DW88" s="186">
        <f t="shared" si="2817"/>
        <v>1</v>
      </c>
      <c r="DX88" s="186">
        <f t="shared" si="2818"/>
        <v>1</v>
      </c>
      <c r="DY88" s="186">
        <f t="shared" si="2819"/>
        <v>1</v>
      </c>
      <c r="DZ88" s="186">
        <f t="shared" si="2820"/>
        <v>1</v>
      </c>
      <c r="EA88" s="186">
        <f t="shared" si="2821"/>
        <v>1</v>
      </c>
      <c r="EB88" s="186">
        <f t="shared" si="2822"/>
        <v>1</v>
      </c>
      <c r="EC88" s="186">
        <f t="shared" si="2823"/>
        <v>1</v>
      </c>
      <c r="ED88" s="186">
        <f t="shared" si="2824"/>
        <v>1</v>
      </c>
      <c r="EE88" s="186">
        <f t="shared" si="2825"/>
        <v>1</v>
      </c>
      <c r="EF88" s="186">
        <f t="shared" si="2826"/>
        <v>0</v>
      </c>
      <c r="EG88" s="186">
        <f t="shared" si="2827"/>
        <v>0</v>
      </c>
      <c r="EH88" s="186">
        <f t="shared" si="2828"/>
        <v>0</v>
      </c>
      <c r="EI88" s="186">
        <f t="shared" si="2829"/>
        <v>0</v>
      </c>
      <c r="EJ88" s="186">
        <f t="shared" si="2830"/>
        <v>0</v>
      </c>
      <c r="EK88" s="186">
        <f t="shared" si="2831"/>
        <v>0</v>
      </c>
      <c r="EL88" s="186">
        <f t="shared" si="2832"/>
        <v>0</v>
      </c>
      <c r="EM88" s="186">
        <f t="shared" si="2833"/>
        <v>0</v>
      </c>
      <c r="EN88" s="186">
        <f t="shared" si="2834"/>
        <v>0</v>
      </c>
      <c r="EO88" s="186">
        <f t="shared" si="2835"/>
        <v>0</v>
      </c>
      <c r="EP88" s="186">
        <f t="shared" si="2836"/>
        <v>0</v>
      </c>
      <c r="EQ88" s="186">
        <f t="shared" si="2837"/>
        <v>0</v>
      </c>
      <c r="ER88" s="186">
        <f t="shared" si="2838"/>
        <v>0</v>
      </c>
      <c r="ES88" s="186">
        <f t="shared" si="2839"/>
        <v>0</v>
      </c>
      <c r="ET88" s="186">
        <f t="shared" si="2840"/>
        <v>0</v>
      </c>
      <c r="EU88" s="186">
        <f t="shared" si="2841"/>
        <v>0</v>
      </c>
      <c r="EV88" s="186">
        <f t="shared" si="2842"/>
        <v>0</v>
      </c>
      <c r="EW88" s="186">
        <f t="shared" si="2843"/>
        <v>0</v>
      </c>
      <c r="EX88" s="186">
        <f t="shared" si="2844"/>
        <v>0</v>
      </c>
      <c r="EY88" s="186">
        <f t="shared" si="2845"/>
        <v>0</v>
      </c>
      <c r="EZ88" s="186">
        <f t="shared" si="2846"/>
        <v>0</v>
      </c>
      <c r="FA88" s="186">
        <f t="shared" si="2847"/>
        <v>0</v>
      </c>
      <c r="FB88" s="186">
        <f t="shared" si="2848"/>
        <v>0</v>
      </c>
      <c r="FC88" s="186">
        <f t="shared" si="2849"/>
        <v>0</v>
      </c>
      <c r="FE88" s="187">
        <f t="shared" si="2850"/>
        <v>0</v>
      </c>
      <c r="FF88" s="187">
        <f t="shared" si="2851"/>
        <v>0</v>
      </c>
      <c r="FG88" s="187">
        <f t="shared" si="2852"/>
        <v>0</v>
      </c>
      <c r="FH88" s="187">
        <f t="shared" si="2853"/>
        <v>0</v>
      </c>
      <c r="FI88" s="187">
        <f t="shared" si="2854"/>
        <v>0</v>
      </c>
      <c r="FJ88" s="187">
        <f t="shared" si="2855"/>
        <v>0</v>
      </c>
      <c r="FK88" s="187">
        <f t="shared" si="2856"/>
        <v>0</v>
      </c>
      <c r="FL88" s="187">
        <f t="shared" si="2857"/>
        <v>0</v>
      </c>
      <c r="FM88" s="187">
        <f t="shared" si="2858"/>
        <v>0</v>
      </c>
      <c r="FN88" s="187">
        <f t="shared" si="2859"/>
        <v>0</v>
      </c>
      <c r="FO88" s="187">
        <f t="shared" si="2860"/>
        <v>0</v>
      </c>
      <c r="FP88" s="187">
        <f t="shared" si="2861"/>
        <v>0</v>
      </c>
      <c r="FQ88" s="187">
        <f t="shared" si="2862"/>
        <v>0</v>
      </c>
      <c r="FR88" s="187">
        <f t="shared" si="2863"/>
        <v>0</v>
      </c>
      <c r="FS88" s="187">
        <f t="shared" si="2864"/>
        <v>0</v>
      </c>
      <c r="FT88" s="187">
        <f t="shared" si="2865"/>
        <v>0</v>
      </c>
      <c r="FU88" s="187">
        <f t="shared" si="2866"/>
        <v>0</v>
      </c>
      <c r="FV88" s="187">
        <f t="shared" si="2867"/>
        <v>0</v>
      </c>
      <c r="FW88" s="187">
        <f t="shared" si="2868"/>
        <v>0</v>
      </c>
      <c r="FX88" s="187">
        <f t="shared" si="2869"/>
        <v>1</v>
      </c>
      <c r="FY88" s="187">
        <f t="shared" si="2870"/>
        <v>1</v>
      </c>
      <c r="FZ88" s="187">
        <f t="shared" si="2871"/>
        <v>1</v>
      </c>
      <c r="GA88" s="187">
        <f t="shared" si="2872"/>
        <v>1</v>
      </c>
      <c r="GB88" s="187">
        <f t="shared" si="2873"/>
        <v>1</v>
      </c>
      <c r="GC88" s="187">
        <f t="shared" si="2874"/>
        <v>1</v>
      </c>
      <c r="GD88" s="187">
        <f t="shared" si="2875"/>
        <v>1.0000000000000002</v>
      </c>
      <c r="GE88" s="187">
        <f t="shared" si="2876"/>
        <v>1</v>
      </c>
      <c r="GF88" s="187">
        <f t="shared" si="2877"/>
        <v>1</v>
      </c>
      <c r="GG88" s="187">
        <f t="shared" si="2878"/>
        <v>1</v>
      </c>
      <c r="GH88" s="187">
        <f t="shared" si="2879"/>
        <v>1</v>
      </c>
      <c r="GI88" s="187">
        <f t="shared" si="2880"/>
        <v>1</v>
      </c>
      <c r="GJ88" s="187">
        <f t="shared" si="2881"/>
        <v>1</v>
      </c>
      <c r="GK88" s="187">
        <f t="shared" si="2882"/>
        <v>1</v>
      </c>
      <c r="GL88" s="187">
        <f t="shared" si="2883"/>
        <v>1</v>
      </c>
      <c r="GM88" s="187">
        <f t="shared" si="2884"/>
        <v>1</v>
      </c>
      <c r="GN88" s="187">
        <f t="shared" si="2885"/>
        <v>1</v>
      </c>
      <c r="GO88" s="187">
        <f t="shared" si="2886"/>
        <v>1</v>
      </c>
      <c r="GP88" s="187">
        <f t="shared" si="2887"/>
        <v>1.0000000000000002</v>
      </c>
      <c r="GQ88" s="187">
        <f t="shared" si="2888"/>
        <v>1</v>
      </c>
      <c r="GR88" s="187">
        <f t="shared" si="2889"/>
        <v>1</v>
      </c>
      <c r="GS88" s="187">
        <f t="shared" si="2890"/>
        <v>1</v>
      </c>
      <c r="GT88" s="187">
        <f t="shared" si="2891"/>
        <v>1</v>
      </c>
      <c r="GU88" s="187">
        <f t="shared" si="2892"/>
        <v>1</v>
      </c>
      <c r="GV88" s="187">
        <f t="shared" si="2893"/>
        <v>1</v>
      </c>
      <c r="GW88" s="187">
        <f t="shared" si="2894"/>
        <v>1</v>
      </c>
      <c r="GX88" s="187">
        <f t="shared" si="2895"/>
        <v>1</v>
      </c>
      <c r="GY88" s="187">
        <f t="shared" si="2896"/>
        <v>1</v>
      </c>
      <c r="GZ88" s="187">
        <f t="shared" si="2897"/>
        <v>1</v>
      </c>
      <c r="HA88" s="187">
        <f t="shared" si="2898"/>
        <v>0</v>
      </c>
      <c r="HB88" s="187">
        <f t="shared" si="2899"/>
        <v>0</v>
      </c>
      <c r="HC88" s="187">
        <f t="shared" si="2900"/>
        <v>0</v>
      </c>
      <c r="HD88" s="187">
        <f t="shared" si="2901"/>
        <v>0</v>
      </c>
      <c r="HE88" s="187">
        <f t="shared" si="2902"/>
        <v>0</v>
      </c>
      <c r="HF88" s="187">
        <f t="shared" si="2903"/>
        <v>0</v>
      </c>
      <c r="HG88" s="187">
        <f t="shared" si="2904"/>
        <v>0</v>
      </c>
      <c r="HH88" s="187">
        <f t="shared" si="2905"/>
        <v>0</v>
      </c>
      <c r="HI88" s="187">
        <f t="shared" si="2906"/>
        <v>0</v>
      </c>
      <c r="HJ88" s="187">
        <f t="shared" si="2907"/>
        <v>0</v>
      </c>
      <c r="HK88" s="187">
        <f t="shared" si="2908"/>
        <v>0</v>
      </c>
      <c r="HL88" s="187">
        <f t="shared" si="2909"/>
        <v>0</v>
      </c>
      <c r="HM88" s="187">
        <f t="shared" si="2910"/>
        <v>0</v>
      </c>
      <c r="HN88" s="187">
        <f t="shared" si="2911"/>
        <v>0</v>
      </c>
      <c r="HO88" s="187">
        <f t="shared" si="2912"/>
        <v>0</v>
      </c>
      <c r="HP88" s="187">
        <f t="shared" si="2913"/>
        <v>0</v>
      </c>
      <c r="HQ88" s="187">
        <f t="shared" si="2914"/>
        <v>0</v>
      </c>
      <c r="HR88" s="187">
        <f t="shared" si="2915"/>
        <v>0</v>
      </c>
      <c r="HS88" s="187">
        <f t="shared" si="2916"/>
        <v>0</v>
      </c>
      <c r="HT88" s="187">
        <f t="shared" si="2917"/>
        <v>0</v>
      </c>
      <c r="HU88" s="187">
        <f t="shared" si="2918"/>
        <v>0</v>
      </c>
      <c r="HV88" s="187">
        <f t="shared" si="2919"/>
        <v>0</v>
      </c>
      <c r="HW88" s="187">
        <f t="shared" si="2920"/>
        <v>0</v>
      </c>
      <c r="HX88" s="187">
        <f t="shared" si="2921"/>
        <v>0</v>
      </c>
      <c r="HY88" s="187"/>
      <c r="IB88" s="188">
        <f t="shared" si="2922"/>
        <v>0</v>
      </c>
      <c r="IC88" s="188">
        <f t="shared" si="2923"/>
        <v>0</v>
      </c>
      <c r="ID88" s="188">
        <f t="shared" si="2924"/>
        <v>0</v>
      </c>
      <c r="IE88" s="188">
        <f t="shared" si="2925"/>
        <v>0</v>
      </c>
      <c r="IF88" s="188">
        <f t="shared" si="2926"/>
        <v>0</v>
      </c>
      <c r="IG88" s="188">
        <f t="shared" si="2927"/>
        <v>0</v>
      </c>
      <c r="IH88" s="188">
        <f t="shared" si="2928"/>
        <v>0</v>
      </c>
      <c r="II88" s="188">
        <f t="shared" si="2929"/>
        <v>0</v>
      </c>
      <c r="IJ88" s="188">
        <f t="shared" si="2930"/>
        <v>0</v>
      </c>
      <c r="IK88" s="188">
        <f t="shared" si="2931"/>
        <v>0</v>
      </c>
      <c r="IL88" s="188">
        <f t="shared" si="2932"/>
        <v>0</v>
      </c>
      <c r="IM88" s="188">
        <f t="shared" si="2933"/>
        <v>0</v>
      </c>
      <c r="IN88" s="188">
        <f t="shared" si="2934"/>
        <v>0</v>
      </c>
      <c r="IO88" s="188">
        <f t="shared" si="2935"/>
        <v>0</v>
      </c>
      <c r="IP88" s="188">
        <f t="shared" si="2936"/>
        <v>0</v>
      </c>
      <c r="IQ88" s="188">
        <f t="shared" si="2937"/>
        <v>0</v>
      </c>
      <c r="IR88" s="188">
        <f t="shared" si="2938"/>
        <v>0</v>
      </c>
      <c r="IS88" s="188">
        <f t="shared" si="2939"/>
        <v>0</v>
      </c>
      <c r="IT88" s="188">
        <f t="shared" si="2940"/>
        <v>0</v>
      </c>
      <c r="IU88" s="188">
        <f t="shared" si="2941"/>
        <v>85</v>
      </c>
      <c r="IV88" s="188">
        <f t="shared" si="2942"/>
        <v>85</v>
      </c>
      <c r="IW88" s="188">
        <f t="shared" si="2943"/>
        <v>85</v>
      </c>
      <c r="IX88" s="188">
        <f t="shared" si="2944"/>
        <v>85</v>
      </c>
      <c r="IY88" s="188">
        <f t="shared" si="2945"/>
        <v>85</v>
      </c>
      <c r="IZ88" s="188">
        <f t="shared" si="2946"/>
        <v>85</v>
      </c>
      <c r="JA88" s="188">
        <f t="shared" si="2947"/>
        <v>85</v>
      </c>
      <c r="JB88" s="188">
        <f t="shared" si="2948"/>
        <v>85</v>
      </c>
      <c r="JC88" s="188">
        <f t="shared" si="2949"/>
        <v>85</v>
      </c>
      <c r="JD88" s="188">
        <f t="shared" si="2950"/>
        <v>85</v>
      </c>
      <c r="JE88" s="188">
        <f t="shared" si="2951"/>
        <v>85</v>
      </c>
      <c r="JF88" s="188">
        <f t="shared" si="2952"/>
        <v>85</v>
      </c>
      <c r="JG88" s="188">
        <f t="shared" si="2953"/>
        <v>85</v>
      </c>
      <c r="JH88" s="188">
        <f t="shared" si="2954"/>
        <v>85</v>
      </c>
      <c r="JI88" s="188">
        <f t="shared" si="2955"/>
        <v>85</v>
      </c>
      <c r="JJ88" s="188">
        <f t="shared" si="2956"/>
        <v>85</v>
      </c>
      <c r="JK88" s="188">
        <f t="shared" si="2957"/>
        <v>85</v>
      </c>
      <c r="JL88" s="188">
        <f t="shared" si="2958"/>
        <v>85</v>
      </c>
      <c r="JM88" s="188">
        <f t="shared" si="2959"/>
        <v>85</v>
      </c>
      <c r="JN88" s="188">
        <f t="shared" si="2960"/>
        <v>85</v>
      </c>
      <c r="JO88" s="188">
        <f t="shared" si="2961"/>
        <v>85</v>
      </c>
      <c r="JP88" s="188">
        <f t="shared" si="2962"/>
        <v>85</v>
      </c>
      <c r="JQ88" s="188">
        <f t="shared" si="2963"/>
        <v>85</v>
      </c>
      <c r="JR88" s="188">
        <f t="shared" si="2964"/>
        <v>85</v>
      </c>
      <c r="JS88" s="188">
        <f t="shared" si="2965"/>
        <v>85</v>
      </c>
      <c r="JT88" s="188">
        <f t="shared" si="2966"/>
        <v>85</v>
      </c>
      <c r="JU88" s="188">
        <f t="shared" si="2967"/>
        <v>85</v>
      </c>
      <c r="JV88" s="188">
        <f t="shared" si="2968"/>
        <v>85</v>
      </c>
      <c r="JW88" s="188">
        <f t="shared" si="2969"/>
        <v>85</v>
      </c>
      <c r="JX88" s="188">
        <f t="shared" si="2970"/>
        <v>0</v>
      </c>
      <c r="JY88" s="188">
        <f t="shared" si="2971"/>
        <v>0</v>
      </c>
      <c r="JZ88" s="188">
        <f t="shared" si="2972"/>
        <v>0</v>
      </c>
      <c r="KA88" s="188">
        <f t="shared" si="2973"/>
        <v>0</v>
      </c>
      <c r="KB88" s="188">
        <f t="shared" si="2974"/>
        <v>0</v>
      </c>
      <c r="KC88" s="188">
        <f t="shared" si="2975"/>
        <v>0</v>
      </c>
      <c r="KD88" s="188">
        <f t="shared" si="2976"/>
        <v>0</v>
      </c>
      <c r="KE88" s="188">
        <f t="shared" si="2977"/>
        <v>0</v>
      </c>
      <c r="KF88" s="188">
        <f t="shared" si="2978"/>
        <v>0</v>
      </c>
      <c r="KG88" s="188">
        <f t="shared" si="2979"/>
        <v>0</v>
      </c>
      <c r="KH88" s="188">
        <f t="shared" si="2980"/>
        <v>0</v>
      </c>
      <c r="KI88" s="188">
        <f t="shared" si="2981"/>
        <v>0</v>
      </c>
      <c r="KJ88" s="188">
        <f t="shared" si="2982"/>
        <v>0</v>
      </c>
      <c r="KK88" s="188">
        <f t="shared" si="2983"/>
        <v>0</v>
      </c>
      <c r="KL88" s="188">
        <f t="shared" si="2984"/>
        <v>0</v>
      </c>
      <c r="KM88" s="188">
        <f t="shared" si="2985"/>
        <v>0</v>
      </c>
      <c r="KN88" s="188">
        <f t="shared" si="2986"/>
        <v>0</v>
      </c>
      <c r="KO88" s="188">
        <f t="shared" si="2987"/>
        <v>0</v>
      </c>
      <c r="KP88" s="188">
        <f t="shared" si="2988"/>
        <v>0</v>
      </c>
      <c r="KQ88" s="188">
        <f t="shared" si="2989"/>
        <v>0</v>
      </c>
      <c r="KR88" s="188">
        <f t="shared" si="2990"/>
        <v>0</v>
      </c>
      <c r="KS88" s="188">
        <f t="shared" si="2991"/>
        <v>0</v>
      </c>
      <c r="KT88" s="188">
        <f t="shared" si="2992"/>
        <v>0</v>
      </c>
      <c r="KU88" s="188">
        <f t="shared" si="2993"/>
        <v>0</v>
      </c>
    </row>
    <row r="89" spans="1:307" s="95" customFormat="1" ht="15.6" x14ac:dyDescent="0.3">
      <c r="A89" s="157" t="s">
        <v>87</v>
      </c>
      <c r="B89" s="112"/>
      <c r="C89" s="112" t="s">
        <v>820</v>
      </c>
      <c r="D89" s="113"/>
      <c r="E89" s="113" t="s">
        <v>118</v>
      </c>
      <c r="F89" s="113">
        <v>1</v>
      </c>
      <c r="G89" s="114">
        <v>75000</v>
      </c>
      <c r="H89" s="115"/>
      <c r="I89" s="116">
        <v>0.107</v>
      </c>
      <c r="J89" s="114">
        <v>85</v>
      </c>
      <c r="K89" s="411">
        <v>45139</v>
      </c>
      <c r="L89" s="118">
        <v>46022</v>
      </c>
      <c r="M89" s="119"/>
      <c r="N89" s="186">
        <f t="shared" si="2994"/>
        <v>0</v>
      </c>
      <c r="O89" s="186">
        <f t="shared" si="2994"/>
        <v>0</v>
      </c>
      <c r="P89" s="186">
        <f t="shared" si="2994"/>
        <v>0</v>
      </c>
      <c r="Q89" s="186">
        <f t="shared" si="2994"/>
        <v>0</v>
      </c>
      <c r="R89" s="186">
        <f t="shared" si="2994"/>
        <v>0</v>
      </c>
      <c r="S89" s="186">
        <f t="shared" si="2994"/>
        <v>0</v>
      </c>
      <c r="T89" s="186">
        <f t="shared" si="2994"/>
        <v>0</v>
      </c>
      <c r="U89" s="186">
        <f t="shared" si="2994"/>
        <v>0</v>
      </c>
      <c r="V89" s="186">
        <f t="shared" si="2994"/>
        <v>0</v>
      </c>
      <c r="W89" s="186">
        <f t="shared" si="2994"/>
        <v>0</v>
      </c>
      <c r="X89" s="186">
        <f t="shared" si="2994"/>
        <v>0</v>
      </c>
      <c r="Y89" s="186">
        <f t="shared" si="2994"/>
        <v>0</v>
      </c>
      <c r="Z89" s="186">
        <f t="shared" si="2994"/>
        <v>0</v>
      </c>
      <c r="AA89" s="186">
        <f t="shared" si="2994"/>
        <v>0</v>
      </c>
      <c r="AB89" s="186">
        <f t="shared" si="2994"/>
        <v>0</v>
      </c>
      <c r="AC89" s="186">
        <f t="shared" si="2994"/>
        <v>0</v>
      </c>
      <c r="AD89" s="186">
        <f t="shared" ref="AD89:AS98" si="3430">IF($E89="PT",IF(AND($K89&lt;=AD$5,$L89&gt;AD$6),$G89*$H89*$F89,IF(AND($K89&gt;AD$5,$K89&lt;=AD$6),(AD$6-$K89+1)/AD$4*$G89*$F89*$H89,IF(AND($L89&gt;=AD$5,$L89&lt;=AD$6),($L89-AD$5+1)/AD$4*$G89*$F89*$H89,0)))*(1+$I89),IF(AND($K89&lt;=AD$5,$L89&gt;AD$6),AD$4/365*$G89*$F89,IF(AND($K89&gt;AD$5,$K89&lt;=AD$6),(AD$6-$K89+1)/365*$G89*$F89,IF(AND($L89&gt;=AD$5,$L89&lt;=AD$6),($L89-AD$5+1)/365*$G89*$F89,0)))*(1+$I89))</f>
        <v>0</v>
      </c>
      <c r="AE89" s="186">
        <f t="shared" si="3430"/>
        <v>0</v>
      </c>
      <c r="AF89" s="186">
        <f t="shared" si="3430"/>
        <v>0</v>
      </c>
      <c r="AG89" s="186">
        <f t="shared" si="3430"/>
        <v>7051.4383561643835</v>
      </c>
      <c r="AH89" s="186">
        <f t="shared" si="3430"/>
        <v>6823.9726027397255</v>
      </c>
      <c r="AI89" s="186">
        <f t="shared" si="3430"/>
        <v>7051.4383561643835</v>
      </c>
      <c r="AJ89" s="186">
        <f t="shared" si="3430"/>
        <v>6823.9726027397255</v>
      </c>
      <c r="AK89" s="186">
        <f t="shared" si="3430"/>
        <v>7051.4383561643835</v>
      </c>
      <c r="AL89" s="186">
        <f t="shared" si="3430"/>
        <v>7051.4383561643835</v>
      </c>
      <c r="AM89" s="186">
        <f t="shared" si="3430"/>
        <v>6596.5068493150693</v>
      </c>
      <c r="AN89" s="186">
        <f t="shared" si="3430"/>
        <v>7051.4383561643835</v>
      </c>
      <c r="AO89" s="186">
        <f t="shared" si="3430"/>
        <v>6823.9726027397255</v>
      </c>
      <c r="AP89" s="186">
        <f t="shared" si="3430"/>
        <v>7051.4383561643835</v>
      </c>
      <c r="AQ89" s="186">
        <f t="shared" si="3430"/>
        <v>6823.9726027397255</v>
      </c>
      <c r="AR89" s="186">
        <f t="shared" si="3430"/>
        <v>7051.4383561643835</v>
      </c>
      <c r="AS89" s="186">
        <f t="shared" si="3430"/>
        <v>7051.4383561643835</v>
      </c>
      <c r="AT89" s="186">
        <f t="shared" ref="AT89:BH98" si="3431">IF($E89="PT",IF(AND($K89&lt;=AT$5,$L89&gt;AT$6),$G89*$H89*$F89,IF(AND($K89&gt;AT$5,$K89&lt;=AT$6),(AT$6-$K89+1)/AT$4*$G89*$F89*$H89,IF(AND($L89&gt;=AT$5,$L89&lt;=AT$6),($L89-AT$5+1)/AT$4*$G89*$F89*$H89,0)))*(1+$I89),IF(AND($K89&lt;=AT$5,$L89&gt;AT$6),AT$4/365*$G89*$F89,IF(AND($K89&gt;AT$5,$K89&lt;=AT$6),(AT$6-$K89+1)/365*$G89*$F89,IF(AND($L89&gt;=AT$5,$L89&lt;=AT$6),($L89-AT$5+1)/365*$G89*$F89,0)))*(1+$I89))</f>
        <v>6823.9726027397255</v>
      </c>
      <c r="AU89" s="186">
        <f t="shared" si="3431"/>
        <v>7051.4383561643835</v>
      </c>
      <c r="AV89" s="186">
        <f t="shared" si="3431"/>
        <v>6823.9726027397255</v>
      </c>
      <c r="AW89" s="186">
        <f t="shared" si="3431"/>
        <v>7051.4383561643835</v>
      </c>
      <c r="AX89" s="186">
        <f t="shared" si="3431"/>
        <v>7051.4383561643835</v>
      </c>
      <c r="AY89" s="186">
        <f t="shared" si="3431"/>
        <v>6369.0410958904113</v>
      </c>
      <c r="AZ89" s="186">
        <f t="shared" si="3431"/>
        <v>7051.4383561643835</v>
      </c>
      <c r="BA89" s="186">
        <f t="shared" si="3431"/>
        <v>6823.9726027397255</v>
      </c>
      <c r="BB89" s="186">
        <f t="shared" si="3431"/>
        <v>7051.4383561643835</v>
      </c>
      <c r="BC89" s="186">
        <f t="shared" si="3431"/>
        <v>6823.9726027397255</v>
      </c>
      <c r="BD89" s="186">
        <f t="shared" si="3431"/>
        <v>7051.4383561643835</v>
      </c>
      <c r="BE89" s="186">
        <f t="shared" si="3431"/>
        <v>7051.4383561643835</v>
      </c>
      <c r="BF89" s="186">
        <f t="shared" si="3431"/>
        <v>6823.9726027397255</v>
      </c>
      <c r="BG89" s="186">
        <f t="shared" si="3431"/>
        <v>7051.4383561643835</v>
      </c>
      <c r="BH89" s="186">
        <f t="shared" si="3431"/>
        <v>6823.9726027397255</v>
      </c>
      <c r="BI89" s="186">
        <f t="shared" si="2774"/>
        <v>7051.4383561643835</v>
      </c>
      <c r="BJ89" s="186">
        <f t="shared" si="2774"/>
        <v>0</v>
      </c>
      <c r="BK89" s="186">
        <f t="shared" si="2774"/>
        <v>0</v>
      </c>
      <c r="BL89" s="186">
        <f t="shared" si="2774"/>
        <v>0</v>
      </c>
      <c r="BM89" s="186">
        <f t="shared" si="2774"/>
        <v>0</v>
      </c>
      <c r="BN89" s="186">
        <f t="shared" si="2774"/>
        <v>0</v>
      </c>
      <c r="BO89" s="186">
        <f t="shared" si="2774"/>
        <v>0</v>
      </c>
      <c r="BP89" s="186">
        <f t="shared" si="2775"/>
        <v>0</v>
      </c>
      <c r="BQ89" s="186">
        <f t="shared" si="2775"/>
        <v>0</v>
      </c>
      <c r="BR89" s="186">
        <f t="shared" si="2775"/>
        <v>0</v>
      </c>
      <c r="BS89" s="186">
        <f t="shared" si="2775"/>
        <v>0</v>
      </c>
      <c r="BT89" s="186">
        <f t="shared" si="2775"/>
        <v>0</v>
      </c>
      <c r="BU89" s="186">
        <f t="shared" si="2775"/>
        <v>0</v>
      </c>
      <c r="BV89" s="186">
        <f t="shared" si="2775"/>
        <v>0</v>
      </c>
      <c r="BW89" s="186">
        <f t="shared" si="2775"/>
        <v>0</v>
      </c>
      <c r="BX89" s="186">
        <f t="shared" si="2775"/>
        <v>0</v>
      </c>
      <c r="BY89" s="186">
        <f t="shared" si="2775"/>
        <v>0</v>
      </c>
      <c r="BZ89" s="186">
        <f t="shared" si="2775"/>
        <v>0</v>
      </c>
      <c r="CA89" s="186">
        <f t="shared" si="2775"/>
        <v>0</v>
      </c>
      <c r="CB89" s="186">
        <f t="shared" si="2775"/>
        <v>0</v>
      </c>
      <c r="CC89" s="186">
        <f t="shared" si="2775"/>
        <v>0</v>
      </c>
      <c r="CD89" s="186">
        <f t="shared" si="2775"/>
        <v>0</v>
      </c>
      <c r="CE89" s="186">
        <f t="shared" si="2775"/>
        <v>0</v>
      </c>
      <c r="CF89" s="186">
        <f t="shared" ref="CF89:CG98" si="3432">IF($E89="PT",IF(AND($K89&lt;=CF$5,$L89&gt;CF$6),$G89*$H89*$F89,IF(AND($K89&gt;CF$5,$K89&lt;=CF$6),(CF$6-$K89+1)/CF$4*$G89*$F89*$H89,IF(AND($L89&gt;=CF$5,$L89&lt;=CF$6),($L89-CF$5+1)/CF$4*$G89*$F89*$H89,0)))*(1+$I89),IF(AND($K89&lt;=CF$5,$L89&gt;CF$6),CF$4/365*$G89*$F89,IF(AND($K89&gt;CF$5,$K89&lt;=CF$6),(CF$6-$K89+1)/365*$G89*$F89,IF(AND($L89&gt;=CF$5,$L89&lt;=CF$6),($L89-CF$5+1)/365*$G89*$F89,0)))*(1+$I89))</f>
        <v>0</v>
      </c>
      <c r="CG89" s="186">
        <f t="shared" si="3432"/>
        <v>0</v>
      </c>
      <c r="CH89" s="186"/>
      <c r="CJ89" s="186">
        <f t="shared" si="2778"/>
        <v>0</v>
      </c>
      <c r="CK89" s="186">
        <f t="shared" si="2779"/>
        <v>0</v>
      </c>
      <c r="CL89" s="186">
        <f t="shared" si="2780"/>
        <v>0</v>
      </c>
      <c r="CM89" s="186">
        <f t="shared" si="2781"/>
        <v>0</v>
      </c>
      <c r="CN89" s="186">
        <f t="shared" si="2782"/>
        <v>0</v>
      </c>
      <c r="CO89" s="186">
        <f t="shared" si="2783"/>
        <v>0</v>
      </c>
      <c r="CP89" s="186">
        <f t="shared" si="2784"/>
        <v>0</v>
      </c>
      <c r="CQ89" s="186">
        <f t="shared" si="2785"/>
        <v>0</v>
      </c>
      <c r="CR89" s="186">
        <f t="shared" si="2786"/>
        <v>0</v>
      </c>
      <c r="CS89" s="186">
        <f t="shared" si="2787"/>
        <v>0</v>
      </c>
      <c r="CT89" s="186">
        <f t="shared" si="2788"/>
        <v>0</v>
      </c>
      <c r="CU89" s="186">
        <f t="shared" si="2789"/>
        <v>0</v>
      </c>
      <c r="CV89" s="186">
        <f t="shared" si="2790"/>
        <v>0</v>
      </c>
      <c r="CW89" s="186">
        <f t="shared" si="2791"/>
        <v>0</v>
      </c>
      <c r="CX89" s="186">
        <f t="shared" si="2792"/>
        <v>0</v>
      </c>
      <c r="CY89" s="186">
        <f t="shared" si="2793"/>
        <v>0</v>
      </c>
      <c r="CZ89" s="186">
        <f t="shared" si="2794"/>
        <v>0</v>
      </c>
      <c r="DA89" s="186">
        <f t="shared" si="2795"/>
        <v>0</v>
      </c>
      <c r="DB89" s="186">
        <f t="shared" si="2796"/>
        <v>0</v>
      </c>
      <c r="DC89" s="186">
        <f t="shared" si="2797"/>
        <v>1</v>
      </c>
      <c r="DD89" s="186">
        <f t="shared" si="2798"/>
        <v>1</v>
      </c>
      <c r="DE89" s="186">
        <f t="shared" si="2799"/>
        <v>1</v>
      </c>
      <c r="DF89" s="186">
        <f t="shared" si="2800"/>
        <v>1</v>
      </c>
      <c r="DG89" s="186">
        <f t="shared" si="2801"/>
        <v>1</v>
      </c>
      <c r="DH89" s="186">
        <f t="shared" si="2802"/>
        <v>1</v>
      </c>
      <c r="DI89" s="186">
        <f t="shared" si="2803"/>
        <v>1</v>
      </c>
      <c r="DJ89" s="186">
        <f t="shared" si="2804"/>
        <v>1</v>
      </c>
      <c r="DK89" s="186">
        <f t="shared" si="2805"/>
        <v>1</v>
      </c>
      <c r="DL89" s="186">
        <f t="shared" si="2806"/>
        <v>1</v>
      </c>
      <c r="DM89" s="186">
        <f t="shared" si="2807"/>
        <v>1</v>
      </c>
      <c r="DN89" s="186">
        <f t="shared" si="2808"/>
        <v>1</v>
      </c>
      <c r="DO89" s="186">
        <f t="shared" si="2809"/>
        <v>1</v>
      </c>
      <c r="DP89" s="186">
        <f t="shared" si="2810"/>
        <v>1</v>
      </c>
      <c r="DQ89" s="186">
        <f t="shared" si="2811"/>
        <v>1</v>
      </c>
      <c r="DR89" s="186">
        <f t="shared" si="2812"/>
        <v>1</v>
      </c>
      <c r="DS89" s="186">
        <f t="shared" si="2813"/>
        <v>1</v>
      </c>
      <c r="DT89" s="186">
        <f t="shared" si="2814"/>
        <v>1</v>
      </c>
      <c r="DU89" s="186">
        <f t="shared" si="2815"/>
        <v>1</v>
      </c>
      <c r="DV89" s="186">
        <f t="shared" si="2816"/>
        <v>1</v>
      </c>
      <c r="DW89" s="186">
        <f t="shared" si="2817"/>
        <v>1</v>
      </c>
      <c r="DX89" s="186">
        <f t="shared" si="2818"/>
        <v>1</v>
      </c>
      <c r="DY89" s="186">
        <f t="shared" si="2819"/>
        <v>1</v>
      </c>
      <c r="DZ89" s="186">
        <f t="shared" si="2820"/>
        <v>1</v>
      </c>
      <c r="EA89" s="186">
        <f t="shared" si="2821"/>
        <v>1</v>
      </c>
      <c r="EB89" s="186">
        <f t="shared" si="2822"/>
        <v>1</v>
      </c>
      <c r="EC89" s="186">
        <f t="shared" si="2823"/>
        <v>1</v>
      </c>
      <c r="ED89" s="186">
        <f t="shared" si="2824"/>
        <v>1</v>
      </c>
      <c r="EE89" s="186">
        <f t="shared" si="2825"/>
        <v>1</v>
      </c>
      <c r="EF89" s="186">
        <f t="shared" si="2826"/>
        <v>0</v>
      </c>
      <c r="EG89" s="186">
        <f t="shared" si="2827"/>
        <v>0</v>
      </c>
      <c r="EH89" s="186">
        <f t="shared" si="2828"/>
        <v>0</v>
      </c>
      <c r="EI89" s="186">
        <f t="shared" si="2829"/>
        <v>0</v>
      </c>
      <c r="EJ89" s="186">
        <f t="shared" si="2830"/>
        <v>0</v>
      </c>
      <c r="EK89" s="186">
        <f t="shared" si="2831"/>
        <v>0</v>
      </c>
      <c r="EL89" s="186">
        <f t="shared" si="2832"/>
        <v>0</v>
      </c>
      <c r="EM89" s="186">
        <f t="shared" si="2833"/>
        <v>0</v>
      </c>
      <c r="EN89" s="186">
        <f t="shared" si="2834"/>
        <v>0</v>
      </c>
      <c r="EO89" s="186">
        <f t="shared" si="2835"/>
        <v>0</v>
      </c>
      <c r="EP89" s="186">
        <f t="shared" si="2836"/>
        <v>0</v>
      </c>
      <c r="EQ89" s="186">
        <f t="shared" si="2837"/>
        <v>0</v>
      </c>
      <c r="ER89" s="186">
        <f t="shared" si="2838"/>
        <v>0</v>
      </c>
      <c r="ES89" s="186">
        <f t="shared" si="2839"/>
        <v>0</v>
      </c>
      <c r="ET89" s="186">
        <f t="shared" si="2840"/>
        <v>0</v>
      </c>
      <c r="EU89" s="186">
        <f t="shared" si="2841"/>
        <v>0</v>
      </c>
      <c r="EV89" s="186">
        <f t="shared" si="2842"/>
        <v>0</v>
      </c>
      <c r="EW89" s="186">
        <f t="shared" si="2843"/>
        <v>0</v>
      </c>
      <c r="EX89" s="186">
        <f t="shared" si="2844"/>
        <v>0</v>
      </c>
      <c r="EY89" s="186">
        <f t="shared" si="2845"/>
        <v>0</v>
      </c>
      <c r="EZ89" s="186">
        <f t="shared" si="2846"/>
        <v>0</v>
      </c>
      <c r="FA89" s="186">
        <f t="shared" si="2847"/>
        <v>0</v>
      </c>
      <c r="FB89" s="186">
        <f t="shared" si="2848"/>
        <v>0</v>
      </c>
      <c r="FC89" s="186">
        <f t="shared" si="2849"/>
        <v>0</v>
      </c>
      <c r="FE89" s="187">
        <f t="shared" si="2850"/>
        <v>0</v>
      </c>
      <c r="FF89" s="187">
        <f t="shared" si="2851"/>
        <v>0</v>
      </c>
      <c r="FG89" s="187">
        <f t="shared" si="2852"/>
        <v>0</v>
      </c>
      <c r="FH89" s="187">
        <f t="shared" si="2853"/>
        <v>0</v>
      </c>
      <c r="FI89" s="187">
        <f t="shared" si="2854"/>
        <v>0</v>
      </c>
      <c r="FJ89" s="187">
        <f t="shared" si="2855"/>
        <v>0</v>
      </c>
      <c r="FK89" s="187">
        <f t="shared" si="2856"/>
        <v>0</v>
      </c>
      <c r="FL89" s="187">
        <f t="shared" si="2857"/>
        <v>0</v>
      </c>
      <c r="FM89" s="187">
        <f t="shared" si="2858"/>
        <v>0</v>
      </c>
      <c r="FN89" s="187">
        <f t="shared" si="2859"/>
        <v>0</v>
      </c>
      <c r="FO89" s="187">
        <f t="shared" si="2860"/>
        <v>0</v>
      </c>
      <c r="FP89" s="187">
        <f t="shared" si="2861"/>
        <v>0</v>
      </c>
      <c r="FQ89" s="187">
        <f t="shared" si="2862"/>
        <v>0</v>
      </c>
      <c r="FR89" s="187">
        <f t="shared" si="2863"/>
        <v>0</v>
      </c>
      <c r="FS89" s="187">
        <f t="shared" si="2864"/>
        <v>0</v>
      </c>
      <c r="FT89" s="187">
        <f t="shared" si="2865"/>
        <v>0</v>
      </c>
      <c r="FU89" s="187">
        <f t="shared" si="2866"/>
        <v>0</v>
      </c>
      <c r="FV89" s="187">
        <f t="shared" si="2867"/>
        <v>0</v>
      </c>
      <c r="FW89" s="187">
        <f t="shared" si="2868"/>
        <v>0</v>
      </c>
      <c r="FX89" s="187">
        <f t="shared" si="2869"/>
        <v>1.0000000000000002</v>
      </c>
      <c r="FY89" s="187">
        <f t="shared" si="2870"/>
        <v>1</v>
      </c>
      <c r="FZ89" s="187">
        <f t="shared" si="2871"/>
        <v>1.0000000000000002</v>
      </c>
      <c r="GA89" s="187">
        <f t="shared" si="2872"/>
        <v>1</v>
      </c>
      <c r="GB89" s="187">
        <f t="shared" si="2873"/>
        <v>1.0000000000000002</v>
      </c>
      <c r="GC89" s="187">
        <f t="shared" si="2874"/>
        <v>1.0000000000000002</v>
      </c>
      <c r="GD89" s="187">
        <f t="shared" si="2875"/>
        <v>1.0000000000000002</v>
      </c>
      <c r="GE89" s="187">
        <f t="shared" si="2876"/>
        <v>1.0000000000000002</v>
      </c>
      <c r="GF89" s="187">
        <f t="shared" si="2877"/>
        <v>1</v>
      </c>
      <c r="GG89" s="187">
        <f t="shared" si="2878"/>
        <v>1.0000000000000002</v>
      </c>
      <c r="GH89" s="187">
        <f t="shared" si="2879"/>
        <v>1</v>
      </c>
      <c r="GI89" s="187">
        <f t="shared" si="2880"/>
        <v>1.0000000000000002</v>
      </c>
      <c r="GJ89" s="187">
        <f t="shared" si="2881"/>
        <v>1.0000000000000002</v>
      </c>
      <c r="GK89" s="187">
        <f t="shared" si="2882"/>
        <v>1</v>
      </c>
      <c r="GL89" s="187">
        <f t="shared" si="2883"/>
        <v>1.0000000000000002</v>
      </c>
      <c r="GM89" s="187">
        <f t="shared" si="2884"/>
        <v>1</v>
      </c>
      <c r="GN89" s="187">
        <f t="shared" si="2885"/>
        <v>1.0000000000000002</v>
      </c>
      <c r="GO89" s="187">
        <f t="shared" si="2886"/>
        <v>1.0000000000000002</v>
      </c>
      <c r="GP89" s="187">
        <f t="shared" si="2887"/>
        <v>1.0000000000000002</v>
      </c>
      <c r="GQ89" s="187">
        <f t="shared" si="2888"/>
        <v>1.0000000000000002</v>
      </c>
      <c r="GR89" s="187">
        <f t="shared" si="2889"/>
        <v>1</v>
      </c>
      <c r="GS89" s="187">
        <f t="shared" si="2890"/>
        <v>1.0000000000000002</v>
      </c>
      <c r="GT89" s="187">
        <f t="shared" si="2891"/>
        <v>1</v>
      </c>
      <c r="GU89" s="187">
        <f t="shared" si="2892"/>
        <v>1.0000000000000002</v>
      </c>
      <c r="GV89" s="187">
        <f t="shared" si="2893"/>
        <v>1.0000000000000002</v>
      </c>
      <c r="GW89" s="187">
        <f t="shared" si="2894"/>
        <v>1</v>
      </c>
      <c r="GX89" s="187">
        <f t="shared" si="2895"/>
        <v>1.0000000000000002</v>
      </c>
      <c r="GY89" s="187">
        <f t="shared" si="2896"/>
        <v>1</v>
      </c>
      <c r="GZ89" s="187">
        <f t="shared" si="2897"/>
        <v>1.0000000000000002</v>
      </c>
      <c r="HA89" s="187">
        <f t="shared" si="2898"/>
        <v>0</v>
      </c>
      <c r="HB89" s="187">
        <f t="shared" si="2899"/>
        <v>0</v>
      </c>
      <c r="HC89" s="187">
        <f t="shared" si="2900"/>
        <v>0</v>
      </c>
      <c r="HD89" s="187">
        <f t="shared" si="2901"/>
        <v>0</v>
      </c>
      <c r="HE89" s="187">
        <f t="shared" si="2902"/>
        <v>0</v>
      </c>
      <c r="HF89" s="187">
        <f t="shared" si="2903"/>
        <v>0</v>
      </c>
      <c r="HG89" s="187">
        <f t="shared" si="2904"/>
        <v>0</v>
      </c>
      <c r="HH89" s="187">
        <f t="shared" si="2905"/>
        <v>0</v>
      </c>
      <c r="HI89" s="187">
        <f t="shared" si="2906"/>
        <v>0</v>
      </c>
      <c r="HJ89" s="187">
        <f t="shared" si="2907"/>
        <v>0</v>
      </c>
      <c r="HK89" s="187">
        <f t="shared" si="2908"/>
        <v>0</v>
      </c>
      <c r="HL89" s="187">
        <f t="shared" si="2909"/>
        <v>0</v>
      </c>
      <c r="HM89" s="187">
        <f t="shared" si="2910"/>
        <v>0</v>
      </c>
      <c r="HN89" s="187">
        <f t="shared" si="2911"/>
        <v>0</v>
      </c>
      <c r="HO89" s="187">
        <f t="shared" si="2912"/>
        <v>0</v>
      </c>
      <c r="HP89" s="187">
        <f t="shared" si="2913"/>
        <v>0</v>
      </c>
      <c r="HQ89" s="187">
        <f t="shared" si="2914"/>
        <v>0</v>
      </c>
      <c r="HR89" s="187">
        <f t="shared" si="2915"/>
        <v>0</v>
      </c>
      <c r="HS89" s="187">
        <f t="shared" si="2916"/>
        <v>0</v>
      </c>
      <c r="HT89" s="187">
        <f t="shared" si="2917"/>
        <v>0</v>
      </c>
      <c r="HU89" s="187">
        <f t="shared" si="2918"/>
        <v>0</v>
      </c>
      <c r="HV89" s="187">
        <f t="shared" si="2919"/>
        <v>0</v>
      </c>
      <c r="HW89" s="187">
        <f t="shared" si="2920"/>
        <v>0</v>
      </c>
      <c r="HX89" s="187">
        <f t="shared" si="2921"/>
        <v>0</v>
      </c>
      <c r="HY89" s="187"/>
      <c r="IB89" s="188">
        <f t="shared" si="2922"/>
        <v>0</v>
      </c>
      <c r="IC89" s="188">
        <f t="shared" si="2923"/>
        <v>0</v>
      </c>
      <c r="ID89" s="188">
        <f t="shared" si="2924"/>
        <v>0</v>
      </c>
      <c r="IE89" s="188">
        <f t="shared" si="2925"/>
        <v>0</v>
      </c>
      <c r="IF89" s="188">
        <f t="shared" si="2926"/>
        <v>0</v>
      </c>
      <c r="IG89" s="188">
        <f t="shared" si="2927"/>
        <v>0</v>
      </c>
      <c r="IH89" s="188">
        <f t="shared" si="2928"/>
        <v>0</v>
      </c>
      <c r="II89" s="188">
        <f t="shared" si="2929"/>
        <v>0</v>
      </c>
      <c r="IJ89" s="188">
        <f t="shared" si="2930"/>
        <v>0</v>
      </c>
      <c r="IK89" s="188">
        <f t="shared" si="2931"/>
        <v>0</v>
      </c>
      <c r="IL89" s="188">
        <f t="shared" si="2932"/>
        <v>0</v>
      </c>
      <c r="IM89" s="188">
        <f t="shared" si="2933"/>
        <v>0</v>
      </c>
      <c r="IN89" s="188">
        <f t="shared" si="2934"/>
        <v>0</v>
      </c>
      <c r="IO89" s="188">
        <f t="shared" si="2935"/>
        <v>0</v>
      </c>
      <c r="IP89" s="188">
        <f t="shared" si="2936"/>
        <v>0</v>
      </c>
      <c r="IQ89" s="188">
        <f t="shared" si="2937"/>
        <v>0</v>
      </c>
      <c r="IR89" s="188">
        <f t="shared" si="2938"/>
        <v>0</v>
      </c>
      <c r="IS89" s="188">
        <f t="shared" si="2939"/>
        <v>0</v>
      </c>
      <c r="IT89" s="188">
        <f t="shared" si="2940"/>
        <v>0</v>
      </c>
      <c r="IU89" s="188">
        <f t="shared" si="2941"/>
        <v>85</v>
      </c>
      <c r="IV89" s="188">
        <f t="shared" si="2942"/>
        <v>85</v>
      </c>
      <c r="IW89" s="188">
        <f t="shared" si="2943"/>
        <v>85</v>
      </c>
      <c r="IX89" s="188">
        <f t="shared" si="2944"/>
        <v>85</v>
      </c>
      <c r="IY89" s="188">
        <f t="shared" si="2945"/>
        <v>85</v>
      </c>
      <c r="IZ89" s="188">
        <f t="shared" si="2946"/>
        <v>85</v>
      </c>
      <c r="JA89" s="188">
        <f t="shared" si="2947"/>
        <v>85</v>
      </c>
      <c r="JB89" s="188">
        <f t="shared" si="2948"/>
        <v>85</v>
      </c>
      <c r="JC89" s="188">
        <f t="shared" si="2949"/>
        <v>85</v>
      </c>
      <c r="JD89" s="188">
        <f t="shared" si="2950"/>
        <v>85</v>
      </c>
      <c r="JE89" s="188">
        <f t="shared" si="2951"/>
        <v>85</v>
      </c>
      <c r="JF89" s="188">
        <f t="shared" si="2952"/>
        <v>85</v>
      </c>
      <c r="JG89" s="188">
        <f t="shared" si="2953"/>
        <v>85</v>
      </c>
      <c r="JH89" s="188">
        <f t="shared" si="2954"/>
        <v>85</v>
      </c>
      <c r="JI89" s="188">
        <f t="shared" si="2955"/>
        <v>85</v>
      </c>
      <c r="JJ89" s="188">
        <f t="shared" si="2956"/>
        <v>85</v>
      </c>
      <c r="JK89" s="188">
        <f t="shared" si="2957"/>
        <v>85</v>
      </c>
      <c r="JL89" s="188">
        <f t="shared" si="2958"/>
        <v>85</v>
      </c>
      <c r="JM89" s="188">
        <f t="shared" si="2959"/>
        <v>85</v>
      </c>
      <c r="JN89" s="188">
        <f t="shared" si="2960"/>
        <v>85</v>
      </c>
      <c r="JO89" s="188">
        <f t="shared" si="2961"/>
        <v>85</v>
      </c>
      <c r="JP89" s="188">
        <f t="shared" si="2962"/>
        <v>85</v>
      </c>
      <c r="JQ89" s="188">
        <f t="shared" si="2963"/>
        <v>85</v>
      </c>
      <c r="JR89" s="188">
        <f t="shared" si="2964"/>
        <v>85</v>
      </c>
      <c r="JS89" s="188">
        <f t="shared" si="2965"/>
        <v>85</v>
      </c>
      <c r="JT89" s="188">
        <f t="shared" si="2966"/>
        <v>85</v>
      </c>
      <c r="JU89" s="188">
        <f t="shared" si="2967"/>
        <v>85</v>
      </c>
      <c r="JV89" s="188">
        <f t="shared" si="2968"/>
        <v>85</v>
      </c>
      <c r="JW89" s="188">
        <f t="shared" si="2969"/>
        <v>85</v>
      </c>
      <c r="JX89" s="188">
        <f t="shared" si="2970"/>
        <v>0</v>
      </c>
      <c r="JY89" s="188">
        <f t="shared" si="2971"/>
        <v>0</v>
      </c>
      <c r="JZ89" s="188">
        <f t="shared" si="2972"/>
        <v>0</v>
      </c>
      <c r="KA89" s="188">
        <f t="shared" si="2973"/>
        <v>0</v>
      </c>
      <c r="KB89" s="188">
        <f t="shared" si="2974"/>
        <v>0</v>
      </c>
      <c r="KC89" s="188">
        <f t="shared" si="2975"/>
        <v>0</v>
      </c>
      <c r="KD89" s="188">
        <f t="shared" si="2976"/>
        <v>0</v>
      </c>
      <c r="KE89" s="188">
        <f t="shared" si="2977"/>
        <v>0</v>
      </c>
      <c r="KF89" s="188">
        <f t="shared" si="2978"/>
        <v>0</v>
      </c>
      <c r="KG89" s="188">
        <f t="shared" si="2979"/>
        <v>0</v>
      </c>
      <c r="KH89" s="188">
        <f t="shared" si="2980"/>
        <v>0</v>
      </c>
      <c r="KI89" s="188">
        <f t="shared" si="2981"/>
        <v>0</v>
      </c>
      <c r="KJ89" s="188">
        <f t="shared" si="2982"/>
        <v>0</v>
      </c>
      <c r="KK89" s="188">
        <f t="shared" si="2983"/>
        <v>0</v>
      </c>
      <c r="KL89" s="188">
        <f t="shared" si="2984"/>
        <v>0</v>
      </c>
      <c r="KM89" s="188">
        <f t="shared" si="2985"/>
        <v>0</v>
      </c>
      <c r="KN89" s="188">
        <f t="shared" si="2986"/>
        <v>0</v>
      </c>
      <c r="KO89" s="188">
        <f t="shared" si="2987"/>
        <v>0</v>
      </c>
      <c r="KP89" s="188">
        <f t="shared" si="2988"/>
        <v>0</v>
      </c>
      <c r="KQ89" s="188">
        <f t="shared" si="2989"/>
        <v>0</v>
      </c>
      <c r="KR89" s="188">
        <f t="shared" si="2990"/>
        <v>0</v>
      </c>
      <c r="KS89" s="188">
        <f t="shared" si="2991"/>
        <v>0</v>
      </c>
      <c r="KT89" s="188">
        <f t="shared" si="2992"/>
        <v>0</v>
      </c>
      <c r="KU89" s="188">
        <f t="shared" si="2993"/>
        <v>0</v>
      </c>
    </row>
    <row r="90" spans="1:307" s="95" customFormat="1" ht="15.6" x14ac:dyDescent="0.3">
      <c r="A90" s="157"/>
      <c r="B90" s="112"/>
      <c r="C90" s="123">
        <v>2024</v>
      </c>
      <c r="D90" s="113"/>
      <c r="E90" s="113"/>
      <c r="F90" s="113"/>
      <c r="G90" s="114"/>
      <c r="H90" s="115"/>
      <c r="I90" s="116"/>
      <c r="J90" s="114"/>
      <c r="K90" s="411"/>
      <c r="L90" s="118"/>
      <c r="M90" s="119"/>
      <c r="N90" s="186">
        <f t="shared" si="2994"/>
        <v>0</v>
      </c>
      <c r="O90" s="186">
        <f t="shared" si="2994"/>
        <v>0</v>
      </c>
      <c r="P90" s="186">
        <f t="shared" si="2994"/>
        <v>0</v>
      </c>
      <c r="Q90" s="186">
        <f t="shared" si="2994"/>
        <v>0</v>
      </c>
      <c r="R90" s="186">
        <f t="shared" si="2994"/>
        <v>0</v>
      </c>
      <c r="S90" s="186">
        <f t="shared" si="2994"/>
        <v>0</v>
      </c>
      <c r="T90" s="186">
        <f t="shared" si="2994"/>
        <v>0</v>
      </c>
      <c r="U90" s="186">
        <f t="shared" si="2994"/>
        <v>0</v>
      </c>
      <c r="V90" s="186">
        <f t="shared" si="2994"/>
        <v>0</v>
      </c>
      <c r="W90" s="186">
        <f t="shared" si="2994"/>
        <v>0</v>
      </c>
      <c r="X90" s="186">
        <f t="shared" si="2994"/>
        <v>0</v>
      </c>
      <c r="Y90" s="186">
        <f t="shared" si="2994"/>
        <v>0</v>
      </c>
      <c r="Z90" s="186">
        <f t="shared" si="2994"/>
        <v>0</v>
      </c>
      <c r="AA90" s="186">
        <f t="shared" si="2994"/>
        <v>0</v>
      </c>
      <c r="AB90" s="186">
        <f t="shared" si="2994"/>
        <v>0</v>
      </c>
      <c r="AC90" s="186">
        <f t="shared" si="2994"/>
        <v>0</v>
      </c>
      <c r="AD90" s="186">
        <f t="shared" si="3430"/>
        <v>0</v>
      </c>
      <c r="AE90" s="186">
        <f t="shared" si="3430"/>
        <v>0</v>
      </c>
      <c r="AF90" s="186">
        <f t="shared" si="3430"/>
        <v>0</v>
      </c>
      <c r="AG90" s="186">
        <f t="shared" si="3430"/>
        <v>0</v>
      </c>
      <c r="AH90" s="186">
        <f t="shared" si="3430"/>
        <v>0</v>
      </c>
      <c r="AI90" s="186">
        <f t="shared" si="3430"/>
        <v>0</v>
      </c>
      <c r="AJ90" s="186">
        <f t="shared" si="3430"/>
        <v>0</v>
      </c>
      <c r="AK90" s="186">
        <f t="shared" si="3430"/>
        <v>0</v>
      </c>
      <c r="AL90" s="186">
        <f t="shared" si="3430"/>
        <v>0</v>
      </c>
      <c r="AM90" s="186">
        <f t="shared" si="3430"/>
        <v>0</v>
      </c>
      <c r="AN90" s="186">
        <f t="shared" si="3430"/>
        <v>0</v>
      </c>
      <c r="AO90" s="186">
        <f t="shared" si="3430"/>
        <v>0</v>
      </c>
      <c r="AP90" s="186">
        <f t="shared" si="3430"/>
        <v>0</v>
      </c>
      <c r="AQ90" s="186">
        <f t="shared" si="3430"/>
        <v>0</v>
      </c>
      <c r="AR90" s="186">
        <f t="shared" si="3430"/>
        <v>0</v>
      </c>
      <c r="AS90" s="186">
        <f t="shared" si="3430"/>
        <v>0</v>
      </c>
      <c r="AT90" s="186">
        <f t="shared" si="3431"/>
        <v>0</v>
      </c>
      <c r="AU90" s="186">
        <f t="shared" si="3431"/>
        <v>0</v>
      </c>
      <c r="AV90" s="186">
        <f t="shared" si="3431"/>
        <v>0</v>
      </c>
      <c r="AW90" s="186">
        <f t="shared" si="3431"/>
        <v>0</v>
      </c>
      <c r="AX90" s="186">
        <f t="shared" si="3431"/>
        <v>0</v>
      </c>
      <c r="AY90" s="186">
        <f t="shared" si="3431"/>
        <v>0</v>
      </c>
      <c r="AZ90" s="186">
        <f t="shared" si="3431"/>
        <v>0</v>
      </c>
      <c r="BA90" s="186">
        <f t="shared" si="3431"/>
        <v>0</v>
      </c>
      <c r="BB90" s="186">
        <f t="shared" si="3431"/>
        <v>0</v>
      </c>
      <c r="BC90" s="186">
        <f t="shared" si="3431"/>
        <v>0</v>
      </c>
      <c r="BD90" s="186">
        <f t="shared" si="3431"/>
        <v>0</v>
      </c>
      <c r="BE90" s="186">
        <f t="shared" si="3431"/>
        <v>0</v>
      </c>
      <c r="BF90" s="186">
        <f t="shared" si="3431"/>
        <v>0</v>
      </c>
      <c r="BG90" s="186">
        <f t="shared" si="3431"/>
        <v>0</v>
      </c>
      <c r="BH90" s="186">
        <f t="shared" si="3431"/>
        <v>0</v>
      </c>
      <c r="BI90" s="186">
        <f t="shared" si="2774"/>
        <v>0</v>
      </c>
      <c r="BJ90" s="186">
        <f t="shared" si="2774"/>
        <v>0</v>
      </c>
      <c r="BK90" s="186">
        <f t="shared" si="2774"/>
        <v>0</v>
      </c>
      <c r="BL90" s="186">
        <f t="shared" si="2774"/>
        <v>0</v>
      </c>
      <c r="BM90" s="186">
        <f t="shared" si="2774"/>
        <v>0</v>
      </c>
      <c r="BN90" s="186">
        <f t="shared" si="2774"/>
        <v>0</v>
      </c>
      <c r="BO90" s="186">
        <f t="shared" si="2774"/>
        <v>0</v>
      </c>
      <c r="BP90" s="186">
        <f t="shared" si="2775"/>
        <v>0</v>
      </c>
      <c r="BQ90" s="186">
        <f t="shared" si="2775"/>
        <v>0</v>
      </c>
      <c r="BR90" s="186">
        <f t="shared" si="2775"/>
        <v>0</v>
      </c>
      <c r="BS90" s="186">
        <f t="shared" si="2775"/>
        <v>0</v>
      </c>
      <c r="BT90" s="186">
        <f t="shared" si="2775"/>
        <v>0</v>
      </c>
      <c r="BU90" s="186">
        <f t="shared" si="2775"/>
        <v>0</v>
      </c>
      <c r="BV90" s="186">
        <f t="shared" si="2775"/>
        <v>0</v>
      </c>
      <c r="BW90" s="186">
        <f t="shared" si="2775"/>
        <v>0</v>
      </c>
      <c r="BX90" s="186">
        <f t="shared" si="2775"/>
        <v>0</v>
      </c>
      <c r="BY90" s="186">
        <f t="shared" si="2775"/>
        <v>0</v>
      </c>
      <c r="BZ90" s="186">
        <f t="shared" si="2775"/>
        <v>0</v>
      </c>
      <c r="CA90" s="186">
        <f t="shared" si="2775"/>
        <v>0</v>
      </c>
      <c r="CB90" s="186">
        <f t="shared" si="2775"/>
        <v>0</v>
      </c>
      <c r="CC90" s="186">
        <f t="shared" si="2775"/>
        <v>0</v>
      </c>
      <c r="CD90" s="186">
        <f t="shared" si="2775"/>
        <v>0</v>
      </c>
      <c r="CE90" s="186">
        <f t="shared" si="2775"/>
        <v>0</v>
      </c>
      <c r="CF90" s="186">
        <f t="shared" si="3432"/>
        <v>0</v>
      </c>
      <c r="CG90" s="186">
        <f t="shared" si="3432"/>
        <v>0</v>
      </c>
      <c r="CH90" s="186"/>
      <c r="CJ90" s="186">
        <f t="shared" si="2778"/>
        <v>0</v>
      </c>
      <c r="CK90" s="186">
        <f t="shared" si="2779"/>
        <v>0</v>
      </c>
      <c r="CL90" s="186">
        <f t="shared" si="2780"/>
        <v>0</v>
      </c>
      <c r="CM90" s="186">
        <f t="shared" si="2781"/>
        <v>0</v>
      </c>
      <c r="CN90" s="186">
        <f t="shared" si="2782"/>
        <v>0</v>
      </c>
      <c r="CO90" s="186">
        <f t="shared" si="2783"/>
        <v>0</v>
      </c>
      <c r="CP90" s="186">
        <f t="shared" si="2784"/>
        <v>0</v>
      </c>
      <c r="CQ90" s="186">
        <f t="shared" si="2785"/>
        <v>0</v>
      </c>
      <c r="CR90" s="186">
        <f t="shared" si="2786"/>
        <v>0</v>
      </c>
      <c r="CS90" s="186">
        <f t="shared" si="2787"/>
        <v>0</v>
      </c>
      <c r="CT90" s="186">
        <f t="shared" si="2788"/>
        <v>0</v>
      </c>
      <c r="CU90" s="186">
        <f t="shared" si="2789"/>
        <v>0</v>
      </c>
      <c r="CV90" s="186">
        <f t="shared" si="2790"/>
        <v>0</v>
      </c>
      <c r="CW90" s="186">
        <f t="shared" si="2791"/>
        <v>0</v>
      </c>
      <c r="CX90" s="186">
        <f t="shared" si="2792"/>
        <v>0</v>
      </c>
      <c r="CY90" s="186">
        <f t="shared" si="2793"/>
        <v>0</v>
      </c>
      <c r="CZ90" s="186">
        <f t="shared" si="2794"/>
        <v>0</v>
      </c>
      <c r="DA90" s="186">
        <f t="shared" si="2795"/>
        <v>0</v>
      </c>
      <c r="DB90" s="186">
        <f t="shared" si="2796"/>
        <v>0</v>
      </c>
      <c r="DC90" s="186">
        <f t="shared" si="2797"/>
        <v>0</v>
      </c>
      <c r="DD90" s="186">
        <f t="shared" si="2798"/>
        <v>0</v>
      </c>
      <c r="DE90" s="186">
        <f t="shared" si="2799"/>
        <v>0</v>
      </c>
      <c r="DF90" s="186">
        <f t="shared" si="2800"/>
        <v>0</v>
      </c>
      <c r="DG90" s="186">
        <f t="shared" si="2801"/>
        <v>0</v>
      </c>
      <c r="DH90" s="186">
        <f t="shared" si="2802"/>
        <v>0</v>
      </c>
      <c r="DI90" s="186">
        <f t="shared" si="2803"/>
        <v>0</v>
      </c>
      <c r="DJ90" s="186">
        <f t="shared" si="2804"/>
        <v>0</v>
      </c>
      <c r="DK90" s="186">
        <f t="shared" si="2805"/>
        <v>0</v>
      </c>
      <c r="DL90" s="186">
        <f t="shared" si="2806"/>
        <v>0</v>
      </c>
      <c r="DM90" s="186">
        <f t="shared" si="2807"/>
        <v>0</v>
      </c>
      <c r="DN90" s="186">
        <f t="shared" si="2808"/>
        <v>0</v>
      </c>
      <c r="DO90" s="186">
        <f t="shared" si="2809"/>
        <v>0</v>
      </c>
      <c r="DP90" s="186">
        <f t="shared" si="2810"/>
        <v>0</v>
      </c>
      <c r="DQ90" s="186">
        <f t="shared" si="2811"/>
        <v>0</v>
      </c>
      <c r="DR90" s="186">
        <f t="shared" si="2812"/>
        <v>0</v>
      </c>
      <c r="DS90" s="186">
        <f t="shared" si="2813"/>
        <v>0</v>
      </c>
      <c r="DT90" s="186">
        <f t="shared" si="2814"/>
        <v>0</v>
      </c>
      <c r="DU90" s="186">
        <f t="shared" si="2815"/>
        <v>0</v>
      </c>
      <c r="DV90" s="186">
        <f t="shared" si="2816"/>
        <v>0</v>
      </c>
      <c r="DW90" s="186">
        <f t="shared" si="2817"/>
        <v>0</v>
      </c>
      <c r="DX90" s="186">
        <f t="shared" si="2818"/>
        <v>0</v>
      </c>
      <c r="DY90" s="186">
        <f t="shared" si="2819"/>
        <v>0</v>
      </c>
      <c r="DZ90" s="186">
        <f t="shared" si="2820"/>
        <v>0</v>
      </c>
      <c r="EA90" s="186">
        <f t="shared" si="2821"/>
        <v>0</v>
      </c>
      <c r="EB90" s="186">
        <f t="shared" si="2822"/>
        <v>0</v>
      </c>
      <c r="EC90" s="186">
        <f t="shared" si="2823"/>
        <v>0</v>
      </c>
      <c r="ED90" s="186">
        <f t="shared" si="2824"/>
        <v>0</v>
      </c>
      <c r="EE90" s="186">
        <f t="shared" si="2825"/>
        <v>0</v>
      </c>
      <c r="EF90" s="186">
        <f t="shared" si="2826"/>
        <v>0</v>
      </c>
      <c r="EG90" s="186">
        <f t="shared" si="2827"/>
        <v>0</v>
      </c>
      <c r="EH90" s="186">
        <f t="shared" si="2828"/>
        <v>0</v>
      </c>
      <c r="EI90" s="186">
        <f t="shared" si="2829"/>
        <v>0</v>
      </c>
      <c r="EJ90" s="186">
        <f t="shared" si="2830"/>
        <v>0</v>
      </c>
      <c r="EK90" s="186">
        <f t="shared" si="2831"/>
        <v>0</v>
      </c>
      <c r="EL90" s="186">
        <f t="shared" si="2832"/>
        <v>0</v>
      </c>
      <c r="EM90" s="186">
        <f t="shared" si="2833"/>
        <v>0</v>
      </c>
      <c r="EN90" s="186">
        <f t="shared" si="2834"/>
        <v>0</v>
      </c>
      <c r="EO90" s="186">
        <f t="shared" si="2835"/>
        <v>0</v>
      </c>
      <c r="EP90" s="186">
        <f t="shared" si="2836"/>
        <v>0</v>
      </c>
      <c r="EQ90" s="186">
        <f t="shared" si="2837"/>
        <v>0</v>
      </c>
      <c r="ER90" s="186">
        <f t="shared" si="2838"/>
        <v>0</v>
      </c>
      <c r="ES90" s="186">
        <f t="shared" si="2839"/>
        <v>0</v>
      </c>
      <c r="ET90" s="186">
        <f t="shared" si="2840"/>
        <v>0</v>
      </c>
      <c r="EU90" s="186">
        <f t="shared" si="2841"/>
        <v>0</v>
      </c>
      <c r="EV90" s="186">
        <f t="shared" si="2842"/>
        <v>0</v>
      </c>
      <c r="EW90" s="186">
        <f t="shared" si="2843"/>
        <v>0</v>
      </c>
      <c r="EX90" s="186">
        <f t="shared" si="2844"/>
        <v>0</v>
      </c>
      <c r="EY90" s="186">
        <f t="shared" si="2845"/>
        <v>0</v>
      </c>
      <c r="EZ90" s="186">
        <f t="shared" si="2846"/>
        <v>0</v>
      </c>
      <c r="FA90" s="186">
        <f t="shared" si="2847"/>
        <v>0</v>
      </c>
      <c r="FB90" s="186">
        <f t="shared" si="2848"/>
        <v>0</v>
      </c>
      <c r="FC90" s="186">
        <f t="shared" si="2849"/>
        <v>0</v>
      </c>
      <c r="FE90" s="187">
        <f t="shared" si="2850"/>
        <v>0</v>
      </c>
      <c r="FF90" s="187">
        <f t="shared" si="2851"/>
        <v>0</v>
      </c>
      <c r="FG90" s="187">
        <f t="shared" si="2852"/>
        <v>0</v>
      </c>
      <c r="FH90" s="187">
        <f t="shared" si="2853"/>
        <v>0</v>
      </c>
      <c r="FI90" s="187">
        <f t="shared" si="2854"/>
        <v>0</v>
      </c>
      <c r="FJ90" s="187">
        <f t="shared" si="2855"/>
        <v>0</v>
      </c>
      <c r="FK90" s="187">
        <f t="shared" si="2856"/>
        <v>0</v>
      </c>
      <c r="FL90" s="187">
        <f t="shared" si="2857"/>
        <v>0</v>
      </c>
      <c r="FM90" s="187">
        <f t="shared" si="2858"/>
        <v>0</v>
      </c>
      <c r="FN90" s="187">
        <f t="shared" si="2859"/>
        <v>0</v>
      </c>
      <c r="FO90" s="187">
        <f t="shared" si="2860"/>
        <v>0</v>
      </c>
      <c r="FP90" s="187">
        <f t="shared" si="2861"/>
        <v>0</v>
      </c>
      <c r="FQ90" s="187">
        <f t="shared" si="2862"/>
        <v>0</v>
      </c>
      <c r="FR90" s="187">
        <f t="shared" si="2863"/>
        <v>0</v>
      </c>
      <c r="FS90" s="187">
        <f t="shared" si="2864"/>
        <v>0</v>
      </c>
      <c r="FT90" s="187">
        <f t="shared" si="2865"/>
        <v>0</v>
      </c>
      <c r="FU90" s="187">
        <f t="shared" si="2866"/>
        <v>0</v>
      </c>
      <c r="FV90" s="187">
        <f t="shared" si="2867"/>
        <v>0</v>
      </c>
      <c r="FW90" s="187">
        <f t="shared" si="2868"/>
        <v>0</v>
      </c>
      <c r="FX90" s="187">
        <f t="shared" si="2869"/>
        <v>0</v>
      </c>
      <c r="FY90" s="187">
        <f t="shared" si="2870"/>
        <v>0</v>
      </c>
      <c r="FZ90" s="187">
        <f t="shared" si="2871"/>
        <v>0</v>
      </c>
      <c r="GA90" s="187">
        <f t="shared" si="2872"/>
        <v>0</v>
      </c>
      <c r="GB90" s="187">
        <f t="shared" si="2873"/>
        <v>0</v>
      </c>
      <c r="GC90" s="187">
        <f t="shared" si="2874"/>
        <v>0</v>
      </c>
      <c r="GD90" s="187">
        <f t="shared" si="2875"/>
        <v>0</v>
      </c>
      <c r="GE90" s="187">
        <f t="shared" si="2876"/>
        <v>0</v>
      </c>
      <c r="GF90" s="187">
        <f t="shared" si="2877"/>
        <v>0</v>
      </c>
      <c r="GG90" s="187">
        <f t="shared" si="2878"/>
        <v>0</v>
      </c>
      <c r="GH90" s="187">
        <f t="shared" si="2879"/>
        <v>0</v>
      </c>
      <c r="GI90" s="187">
        <f t="shared" si="2880"/>
        <v>0</v>
      </c>
      <c r="GJ90" s="187">
        <f t="shared" si="2881"/>
        <v>0</v>
      </c>
      <c r="GK90" s="187">
        <f t="shared" si="2882"/>
        <v>0</v>
      </c>
      <c r="GL90" s="187">
        <f t="shared" si="2883"/>
        <v>0</v>
      </c>
      <c r="GM90" s="187">
        <f t="shared" si="2884"/>
        <v>0</v>
      </c>
      <c r="GN90" s="187">
        <f t="shared" si="2885"/>
        <v>0</v>
      </c>
      <c r="GO90" s="187">
        <f t="shared" si="2886"/>
        <v>0</v>
      </c>
      <c r="GP90" s="187">
        <f t="shared" si="2887"/>
        <v>0</v>
      </c>
      <c r="GQ90" s="187">
        <f t="shared" si="2888"/>
        <v>0</v>
      </c>
      <c r="GR90" s="187">
        <f t="shared" si="2889"/>
        <v>0</v>
      </c>
      <c r="GS90" s="187">
        <f t="shared" si="2890"/>
        <v>0</v>
      </c>
      <c r="GT90" s="187">
        <f t="shared" si="2891"/>
        <v>0</v>
      </c>
      <c r="GU90" s="187">
        <f t="shared" si="2892"/>
        <v>0</v>
      </c>
      <c r="GV90" s="187">
        <f t="shared" si="2893"/>
        <v>0</v>
      </c>
      <c r="GW90" s="187">
        <f t="shared" si="2894"/>
        <v>0</v>
      </c>
      <c r="GX90" s="187">
        <f t="shared" si="2895"/>
        <v>0</v>
      </c>
      <c r="GY90" s="187">
        <f t="shared" si="2896"/>
        <v>0</v>
      </c>
      <c r="GZ90" s="187">
        <f t="shared" si="2897"/>
        <v>0</v>
      </c>
      <c r="HA90" s="187">
        <f t="shared" si="2898"/>
        <v>0</v>
      </c>
      <c r="HB90" s="187">
        <f t="shared" si="2899"/>
        <v>0</v>
      </c>
      <c r="HC90" s="187">
        <f t="shared" si="2900"/>
        <v>0</v>
      </c>
      <c r="HD90" s="187">
        <f t="shared" si="2901"/>
        <v>0</v>
      </c>
      <c r="HE90" s="187">
        <f t="shared" si="2902"/>
        <v>0</v>
      </c>
      <c r="HF90" s="187">
        <f t="shared" si="2903"/>
        <v>0</v>
      </c>
      <c r="HG90" s="187">
        <f t="shared" si="2904"/>
        <v>0</v>
      </c>
      <c r="HH90" s="187">
        <f t="shared" si="2905"/>
        <v>0</v>
      </c>
      <c r="HI90" s="187">
        <f t="shared" si="2906"/>
        <v>0</v>
      </c>
      <c r="HJ90" s="187">
        <f t="shared" si="2907"/>
        <v>0</v>
      </c>
      <c r="HK90" s="187">
        <f t="shared" si="2908"/>
        <v>0</v>
      </c>
      <c r="HL90" s="187">
        <f t="shared" si="2909"/>
        <v>0</v>
      </c>
      <c r="HM90" s="187">
        <f t="shared" si="2910"/>
        <v>0</v>
      </c>
      <c r="HN90" s="187">
        <f t="shared" si="2911"/>
        <v>0</v>
      </c>
      <c r="HO90" s="187">
        <f t="shared" si="2912"/>
        <v>0</v>
      </c>
      <c r="HP90" s="187">
        <f t="shared" si="2913"/>
        <v>0</v>
      </c>
      <c r="HQ90" s="187">
        <f t="shared" si="2914"/>
        <v>0</v>
      </c>
      <c r="HR90" s="187">
        <f t="shared" si="2915"/>
        <v>0</v>
      </c>
      <c r="HS90" s="187">
        <f t="shared" si="2916"/>
        <v>0</v>
      </c>
      <c r="HT90" s="187">
        <f t="shared" si="2917"/>
        <v>0</v>
      </c>
      <c r="HU90" s="187">
        <f t="shared" si="2918"/>
        <v>0</v>
      </c>
      <c r="HV90" s="187">
        <f t="shared" si="2919"/>
        <v>0</v>
      </c>
      <c r="HW90" s="187">
        <f t="shared" si="2920"/>
        <v>0</v>
      </c>
      <c r="HX90" s="187">
        <f t="shared" si="2921"/>
        <v>0</v>
      </c>
      <c r="HY90" s="187"/>
      <c r="IB90" s="188">
        <f t="shared" si="2922"/>
        <v>0</v>
      </c>
      <c r="IC90" s="188">
        <f t="shared" si="2923"/>
        <v>0</v>
      </c>
      <c r="ID90" s="188">
        <f t="shared" si="2924"/>
        <v>0</v>
      </c>
      <c r="IE90" s="188">
        <f t="shared" si="2925"/>
        <v>0</v>
      </c>
      <c r="IF90" s="188">
        <f t="shared" si="2926"/>
        <v>0</v>
      </c>
      <c r="IG90" s="188">
        <f t="shared" si="2927"/>
        <v>0</v>
      </c>
      <c r="IH90" s="188">
        <f t="shared" si="2928"/>
        <v>0</v>
      </c>
      <c r="II90" s="188">
        <f t="shared" si="2929"/>
        <v>0</v>
      </c>
      <c r="IJ90" s="188">
        <f t="shared" si="2930"/>
        <v>0</v>
      </c>
      <c r="IK90" s="188">
        <f t="shared" si="2931"/>
        <v>0</v>
      </c>
      <c r="IL90" s="188">
        <f t="shared" si="2932"/>
        <v>0</v>
      </c>
      <c r="IM90" s="188">
        <f t="shared" si="2933"/>
        <v>0</v>
      </c>
      <c r="IN90" s="188">
        <f t="shared" si="2934"/>
        <v>0</v>
      </c>
      <c r="IO90" s="188">
        <f t="shared" si="2935"/>
        <v>0</v>
      </c>
      <c r="IP90" s="188">
        <f t="shared" si="2936"/>
        <v>0</v>
      </c>
      <c r="IQ90" s="188">
        <f t="shared" si="2937"/>
        <v>0</v>
      </c>
      <c r="IR90" s="188">
        <f t="shared" si="2938"/>
        <v>0</v>
      </c>
      <c r="IS90" s="188">
        <f t="shared" si="2939"/>
        <v>0</v>
      </c>
      <c r="IT90" s="188">
        <f t="shared" si="2940"/>
        <v>0</v>
      </c>
      <c r="IU90" s="188">
        <f t="shared" si="2941"/>
        <v>0</v>
      </c>
      <c r="IV90" s="188">
        <f t="shared" si="2942"/>
        <v>0</v>
      </c>
      <c r="IW90" s="188">
        <f t="shared" si="2943"/>
        <v>0</v>
      </c>
      <c r="IX90" s="188">
        <f t="shared" si="2944"/>
        <v>0</v>
      </c>
      <c r="IY90" s="188">
        <f t="shared" si="2945"/>
        <v>0</v>
      </c>
      <c r="IZ90" s="188">
        <f t="shared" si="2946"/>
        <v>0</v>
      </c>
      <c r="JA90" s="188">
        <f t="shared" si="2947"/>
        <v>0</v>
      </c>
      <c r="JB90" s="188">
        <f t="shared" si="2948"/>
        <v>0</v>
      </c>
      <c r="JC90" s="188">
        <f t="shared" si="2949"/>
        <v>0</v>
      </c>
      <c r="JD90" s="188">
        <f t="shared" si="2950"/>
        <v>0</v>
      </c>
      <c r="JE90" s="188">
        <f t="shared" si="2951"/>
        <v>0</v>
      </c>
      <c r="JF90" s="188">
        <f t="shared" si="2952"/>
        <v>0</v>
      </c>
      <c r="JG90" s="188">
        <f t="shared" si="2953"/>
        <v>0</v>
      </c>
      <c r="JH90" s="188">
        <f t="shared" si="2954"/>
        <v>0</v>
      </c>
      <c r="JI90" s="188">
        <f t="shared" si="2955"/>
        <v>0</v>
      </c>
      <c r="JJ90" s="188">
        <f t="shared" si="2956"/>
        <v>0</v>
      </c>
      <c r="JK90" s="188">
        <f t="shared" si="2957"/>
        <v>0</v>
      </c>
      <c r="JL90" s="188">
        <f t="shared" si="2958"/>
        <v>0</v>
      </c>
      <c r="JM90" s="188">
        <f t="shared" si="2959"/>
        <v>0</v>
      </c>
      <c r="JN90" s="188">
        <f t="shared" si="2960"/>
        <v>0</v>
      </c>
      <c r="JO90" s="188">
        <f t="shared" si="2961"/>
        <v>0</v>
      </c>
      <c r="JP90" s="188">
        <f t="shared" si="2962"/>
        <v>0</v>
      </c>
      <c r="JQ90" s="188">
        <f t="shared" si="2963"/>
        <v>0</v>
      </c>
      <c r="JR90" s="188">
        <f t="shared" si="2964"/>
        <v>0</v>
      </c>
      <c r="JS90" s="188">
        <f t="shared" si="2965"/>
        <v>0</v>
      </c>
      <c r="JT90" s="188">
        <f t="shared" si="2966"/>
        <v>0</v>
      </c>
      <c r="JU90" s="188">
        <f t="shared" si="2967"/>
        <v>0</v>
      </c>
      <c r="JV90" s="188">
        <f t="shared" si="2968"/>
        <v>0</v>
      </c>
      <c r="JW90" s="188">
        <f t="shared" si="2969"/>
        <v>0</v>
      </c>
      <c r="JX90" s="188">
        <f t="shared" si="2970"/>
        <v>0</v>
      </c>
      <c r="JY90" s="188">
        <f t="shared" si="2971"/>
        <v>0</v>
      </c>
      <c r="JZ90" s="188">
        <f t="shared" si="2972"/>
        <v>0</v>
      </c>
      <c r="KA90" s="188">
        <f t="shared" si="2973"/>
        <v>0</v>
      </c>
      <c r="KB90" s="188">
        <f t="shared" si="2974"/>
        <v>0</v>
      </c>
      <c r="KC90" s="188">
        <f t="shared" si="2975"/>
        <v>0</v>
      </c>
      <c r="KD90" s="188">
        <f t="shared" si="2976"/>
        <v>0</v>
      </c>
      <c r="KE90" s="188">
        <f t="shared" si="2977"/>
        <v>0</v>
      </c>
      <c r="KF90" s="188">
        <f t="shared" si="2978"/>
        <v>0</v>
      </c>
      <c r="KG90" s="188">
        <f t="shared" si="2979"/>
        <v>0</v>
      </c>
      <c r="KH90" s="188">
        <f t="shared" si="2980"/>
        <v>0</v>
      </c>
      <c r="KI90" s="188">
        <f t="shared" si="2981"/>
        <v>0</v>
      </c>
      <c r="KJ90" s="188">
        <f t="shared" si="2982"/>
        <v>0</v>
      </c>
      <c r="KK90" s="188">
        <f t="shared" si="2983"/>
        <v>0</v>
      </c>
      <c r="KL90" s="188">
        <f t="shared" si="2984"/>
        <v>0</v>
      </c>
      <c r="KM90" s="188">
        <f t="shared" si="2985"/>
        <v>0</v>
      </c>
      <c r="KN90" s="188">
        <f t="shared" si="2986"/>
        <v>0</v>
      </c>
      <c r="KO90" s="188">
        <f t="shared" si="2987"/>
        <v>0</v>
      </c>
      <c r="KP90" s="188">
        <f t="shared" si="2988"/>
        <v>0</v>
      </c>
      <c r="KQ90" s="188">
        <f t="shared" si="2989"/>
        <v>0</v>
      </c>
      <c r="KR90" s="188">
        <f t="shared" si="2990"/>
        <v>0</v>
      </c>
      <c r="KS90" s="188">
        <f t="shared" si="2991"/>
        <v>0</v>
      </c>
      <c r="KT90" s="188">
        <f t="shared" si="2992"/>
        <v>0</v>
      </c>
      <c r="KU90" s="188">
        <f t="shared" si="2993"/>
        <v>0</v>
      </c>
    </row>
    <row r="91" spans="1:307" s="95" customFormat="1" ht="15.6" x14ac:dyDescent="0.3">
      <c r="A91" s="157" t="s">
        <v>87</v>
      </c>
      <c r="B91" s="112"/>
      <c r="C91" s="112" t="s">
        <v>820</v>
      </c>
      <c r="D91" s="113"/>
      <c r="E91" s="113" t="s">
        <v>118</v>
      </c>
      <c r="F91" s="113">
        <v>1</v>
      </c>
      <c r="G91" s="114">
        <v>75000</v>
      </c>
      <c r="H91" s="115"/>
      <c r="I91" s="116">
        <v>0.107</v>
      </c>
      <c r="J91" s="114">
        <v>85</v>
      </c>
      <c r="K91" s="411">
        <v>45292</v>
      </c>
      <c r="L91" s="118">
        <v>46022</v>
      </c>
      <c r="M91" s="119"/>
      <c r="N91" s="186">
        <f t="shared" si="2994"/>
        <v>0</v>
      </c>
      <c r="O91" s="186">
        <f t="shared" si="2994"/>
        <v>0</v>
      </c>
      <c r="P91" s="186">
        <f t="shared" si="2994"/>
        <v>0</v>
      </c>
      <c r="Q91" s="186">
        <f t="shared" si="2994"/>
        <v>0</v>
      </c>
      <c r="R91" s="186">
        <f t="shared" si="2994"/>
        <v>0</v>
      </c>
      <c r="S91" s="186">
        <f t="shared" si="2994"/>
        <v>0</v>
      </c>
      <c r="T91" s="186">
        <f t="shared" si="2994"/>
        <v>0</v>
      </c>
      <c r="U91" s="186">
        <f t="shared" si="2994"/>
        <v>0</v>
      </c>
      <c r="V91" s="186">
        <f t="shared" si="2994"/>
        <v>0</v>
      </c>
      <c r="W91" s="186">
        <f t="shared" si="2994"/>
        <v>0</v>
      </c>
      <c r="X91" s="186">
        <f t="shared" si="2994"/>
        <v>0</v>
      </c>
      <c r="Y91" s="186">
        <f t="shared" si="2994"/>
        <v>0</v>
      </c>
      <c r="Z91" s="186">
        <f t="shared" si="2994"/>
        <v>0</v>
      </c>
      <c r="AA91" s="186">
        <f t="shared" si="2994"/>
        <v>0</v>
      </c>
      <c r="AB91" s="186">
        <f t="shared" si="2994"/>
        <v>0</v>
      </c>
      <c r="AC91" s="186">
        <f t="shared" si="2994"/>
        <v>0</v>
      </c>
      <c r="AD91" s="186">
        <f t="shared" si="3430"/>
        <v>0</v>
      </c>
      <c r="AE91" s="186">
        <f t="shared" si="3430"/>
        <v>0</v>
      </c>
      <c r="AF91" s="186">
        <f t="shared" si="3430"/>
        <v>0</v>
      </c>
      <c r="AG91" s="186">
        <f t="shared" si="3430"/>
        <v>0</v>
      </c>
      <c r="AH91" s="186">
        <f t="shared" si="3430"/>
        <v>0</v>
      </c>
      <c r="AI91" s="186">
        <f t="shared" si="3430"/>
        <v>0</v>
      </c>
      <c r="AJ91" s="186">
        <f t="shared" si="3430"/>
        <v>0</v>
      </c>
      <c r="AK91" s="186">
        <f t="shared" si="3430"/>
        <v>0</v>
      </c>
      <c r="AL91" s="186">
        <f t="shared" si="3430"/>
        <v>7051.4383561643835</v>
      </c>
      <c r="AM91" s="186">
        <f t="shared" si="3430"/>
        <v>6596.5068493150693</v>
      </c>
      <c r="AN91" s="186">
        <f t="shared" si="3430"/>
        <v>7051.4383561643835</v>
      </c>
      <c r="AO91" s="186">
        <f t="shared" si="3430"/>
        <v>6823.9726027397255</v>
      </c>
      <c r="AP91" s="186">
        <f t="shared" si="3430"/>
        <v>7051.4383561643835</v>
      </c>
      <c r="AQ91" s="186">
        <f t="shared" si="3430"/>
        <v>6823.9726027397255</v>
      </c>
      <c r="AR91" s="186">
        <f t="shared" si="3430"/>
        <v>7051.4383561643835</v>
      </c>
      <c r="AS91" s="186">
        <f t="shared" si="3430"/>
        <v>7051.4383561643835</v>
      </c>
      <c r="AT91" s="186">
        <f t="shared" si="3431"/>
        <v>6823.9726027397255</v>
      </c>
      <c r="AU91" s="186">
        <f t="shared" si="3431"/>
        <v>7051.4383561643835</v>
      </c>
      <c r="AV91" s="186">
        <f t="shared" si="3431"/>
        <v>6823.9726027397255</v>
      </c>
      <c r="AW91" s="186">
        <f t="shared" si="3431"/>
        <v>7051.4383561643835</v>
      </c>
      <c r="AX91" s="186">
        <f t="shared" si="3431"/>
        <v>7051.4383561643835</v>
      </c>
      <c r="AY91" s="186">
        <f t="shared" si="3431"/>
        <v>6369.0410958904113</v>
      </c>
      <c r="AZ91" s="186">
        <f t="shared" si="3431"/>
        <v>7051.4383561643835</v>
      </c>
      <c r="BA91" s="186">
        <f t="shared" si="3431"/>
        <v>6823.9726027397255</v>
      </c>
      <c r="BB91" s="186">
        <f t="shared" si="3431"/>
        <v>7051.4383561643835</v>
      </c>
      <c r="BC91" s="186">
        <f t="shared" si="3431"/>
        <v>6823.9726027397255</v>
      </c>
      <c r="BD91" s="186">
        <f t="shared" si="3431"/>
        <v>7051.4383561643835</v>
      </c>
      <c r="BE91" s="186">
        <f t="shared" si="3431"/>
        <v>7051.4383561643835</v>
      </c>
      <c r="BF91" s="186">
        <f t="shared" si="3431"/>
        <v>6823.9726027397255</v>
      </c>
      <c r="BG91" s="186">
        <f t="shared" si="3431"/>
        <v>7051.4383561643835</v>
      </c>
      <c r="BH91" s="186">
        <f t="shared" si="3431"/>
        <v>6823.9726027397255</v>
      </c>
      <c r="BI91" s="186">
        <f t="shared" si="2774"/>
        <v>7051.4383561643835</v>
      </c>
      <c r="BJ91" s="186">
        <f t="shared" si="2774"/>
        <v>0</v>
      </c>
      <c r="BK91" s="186">
        <f t="shared" si="2774"/>
        <v>0</v>
      </c>
      <c r="BL91" s="186">
        <f t="shared" si="2774"/>
        <v>0</v>
      </c>
      <c r="BM91" s="186">
        <f t="shared" si="2774"/>
        <v>0</v>
      </c>
      <c r="BN91" s="186">
        <f t="shared" si="2774"/>
        <v>0</v>
      </c>
      <c r="BO91" s="186">
        <f t="shared" si="2774"/>
        <v>0</v>
      </c>
      <c r="BP91" s="186">
        <f t="shared" si="2775"/>
        <v>0</v>
      </c>
      <c r="BQ91" s="186">
        <f t="shared" si="2775"/>
        <v>0</v>
      </c>
      <c r="BR91" s="186">
        <f t="shared" si="2775"/>
        <v>0</v>
      </c>
      <c r="BS91" s="186">
        <f t="shared" si="2775"/>
        <v>0</v>
      </c>
      <c r="BT91" s="186">
        <f t="shared" si="2775"/>
        <v>0</v>
      </c>
      <c r="BU91" s="186">
        <f t="shared" si="2775"/>
        <v>0</v>
      </c>
      <c r="BV91" s="186">
        <f t="shared" si="2775"/>
        <v>0</v>
      </c>
      <c r="BW91" s="186">
        <f t="shared" si="2775"/>
        <v>0</v>
      </c>
      <c r="BX91" s="186">
        <f t="shared" si="2775"/>
        <v>0</v>
      </c>
      <c r="BY91" s="186">
        <f t="shared" si="2775"/>
        <v>0</v>
      </c>
      <c r="BZ91" s="186">
        <f t="shared" si="2775"/>
        <v>0</v>
      </c>
      <c r="CA91" s="186">
        <f t="shared" si="2775"/>
        <v>0</v>
      </c>
      <c r="CB91" s="186">
        <f t="shared" si="2775"/>
        <v>0</v>
      </c>
      <c r="CC91" s="186">
        <f t="shared" si="2775"/>
        <v>0</v>
      </c>
      <c r="CD91" s="186">
        <f t="shared" si="2775"/>
        <v>0</v>
      </c>
      <c r="CE91" s="186">
        <f t="shared" si="2775"/>
        <v>0</v>
      </c>
      <c r="CF91" s="186">
        <f t="shared" si="3432"/>
        <v>0</v>
      </c>
      <c r="CG91" s="186">
        <f t="shared" si="3432"/>
        <v>0</v>
      </c>
      <c r="CH91" s="186"/>
      <c r="CJ91" s="186">
        <f t="shared" si="2778"/>
        <v>0</v>
      </c>
      <c r="CK91" s="186">
        <f t="shared" si="2779"/>
        <v>0</v>
      </c>
      <c r="CL91" s="186">
        <f t="shared" si="2780"/>
        <v>0</v>
      </c>
      <c r="CM91" s="186">
        <f t="shared" si="2781"/>
        <v>0</v>
      </c>
      <c r="CN91" s="186">
        <f t="shared" si="2782"/>
        <v>0</v>
      </c>
      <c r="CO91" s="186">
        <f t="shared" si="2783"/>
        <v>0</v>
      </c>
      <c r="CP91" s="186">
        <f t="shared" si="2784"/>
        <v>0</v>
      </c>
      <c r="CQ91" s="186">
        <f t="shared" si="2785"/>
        <v>0</v>
      </c>
      <c r="CR91" s="186">
        <f t="shared" si="2786"/>
        <v>0</v>
      </c>
      <c r="CS91" s="186">
        <f t="shared" si="2787"/>
        <v>0</v>
      </c>
      <c r="CT91" s="186">
        <f t="shared" si="2788"/>
        <v>0</v>
      </c>
      <c r="CU91" s="186">
        <f t="shared" si="2789"/>
        <v>0</v>
      </c>
      <c r="CV91" s="186">
        <f t="shared" si="2790"/>
        <v>0</v>
      </c>
      <c r="CW91" s="186">
        <f t="shared" si="2791"/>
        <v>0</v>
      </c>
      <c r="CX91" s="186">
        <f t="shared" si="2792"/>
        <v>0</v>
      </c>
      <c r="CY91" s="186">
        <f t="shared" si="2793"/>
        <v>0</v>
      </c>
      <c r="CZ91" s="186">
        <f t="shared" si="2794"/>
        <v>0</v>
      </c>
      <c r="DA91" s="186">
        <f t="shared" si="2795"/>
        <v>0</v>
      </c>
      <c r="DB91" s="186">
        <f t="shared" si="2796"/>
        <v>0</v>
      </c>
      <c r="DC91" s="186">
        <f t="shared" si="2797"/>
        <v>0</v>
      </c>
      <c r="DD91" s="186">
        <f t="shared" si="2798"/>
        <v>0</v>
      </c>
      <c r="DE91" s="186">
        <f t="shared" si="2799"/>
        <v>0</v>
      </c>
      <c r="DF91" s="186">
        <f t="shared" si="2800"/>
        <v>0</v>
      </c>
      <c r="DG91" s="186">
        <f t="shared" si="2801"/>
        <v>0</v>
      </c>
      <c r="DH91" s="186">
        <f t="shared" si="2802"/>
        <v>1</v>
      </c>
      <c r="DI91" s="186">
        <f t="shared" si="2803"/>
        <v>1</v>
      </c>
      <c r="DJ91" s="186">
        <f t="shared" si="2804"/>
        <v>1</v>
      </c>
      <c r="DK91" s="186">
        <f t="shared" si="2805"/>
        <v>1</v>
      </c>
      <c r="DL91" s="186">
        <f t="shared" si="2806"/>
        <v>1</v>
      </c>
      <c r="DM91" s="186">
        <f t="shared" si="2807"/>
        <v>1</v>
      </c>
      <c r="DN91" s="186">
        <f t="shared" si="2808"/>
        <v>1</v>
      </c>
      <c r="DO91" s="186">
        <f t="shared" si="2809"/>
        <v>1</v>
      </c>
      <c r="DP91" s="186">
        <f t="shared" si="2810"/>
        <v>1</v>
      </c>
      <c r="DQ91" s="186">
        <f t="shared" si="2811"/>
        <v>1</v>
      </c>
      <c r="DR91" s="186">
        <f t="shared" si="2812"/>
        <v>1</v>
      </c>
      <c r="DS91" s="186">
        <f t="shared" si="2813"/>
        <v>1</v>
      </c>
      <c r="DT91" s="186">
        <f t="shared" si="2814"/>
        <v>1</v>
      </c>
      <c r="DU91" s="186">
        <f t="shared" si="2815"/>
        <v>1</v>
      </c>
      <c r="DV91" s="186">
        <f t="shared" si="2816"/>
        <v>1</v>
      </c>
      <c r="DW91" s="186">
        <f t="shared" si="2817"/>
        <v>1</v>
      </c>
      <c r="DX91" s="186">
        <f t="shared" si="2818"/>
        <v>1</v>
      </c>
      <c r="DY91" s="186">
        <f t="shared" si="2819"/>
        <v>1</v>
      </c>
      <c r="DZ91" s="186">
        <f t="shared" si="2820"/>
        <v>1</v>
      </c>
      <c r="EA91" s="186">
        <f t="shared" si="2821"/>
        <v>1</v>
      </c>
      <c r="EB91" s="186">
        <f t="shared" si="2822"/>
        <v>1</v>
      </c>
      <c r="EC91" s="186">
        <f t="shared" si="2823"/>
        <v>1</v>
      </c>
      <c r="ED91" s="186">
        <f t="shared" si="2824"/>
        <v>1</v>
      </c>
      <c r="EE91" s="186">
        <f t="shared" si="2825"/>
        <v>1</v>
      </c>
      <c r="EF91" s="186">
        <f t="shared" si="2826"/>
        <v>0</v>
      </c>
      <c r="EG91" s="186">
        <f t="shared" si="2827"/>
        <v>0</v>
      </c>
      <c r="EH91" s="186">
        <f t="shared" si="2828"/>
        <v>0</v>
      </c>
      <c r="EI91" s="186">
        <f t="shared" si="2829"/>
        <v>0</v>
      </c>
      <c r="EJ91" s="186">
        <f t="shared" si="2830"/>
        <v>0</v>
      </c>
      <c r="EK91" s="186">
        <f t="shared" si="2831"/>
        <v>0</v>
      </c>
      <c r="EL91" s="186">
        <f t="shared" si="2832"/>
        <v>0</v>
      </c>
      <c r="EM91" s="186">
        <f t="shared" si="2833"/>
        <v>0</v>
      </c>
      <c r="EN91" s="186">
        <f t="shared" si="2834"/>
        <v>0</v>
      </c>
      <c r="EO91" s="186">
        <f t="shared" si="2835"/>
        <v>0</v>
      </c>
      <c r="EP91" s="186">
        <f t="shared" si="2836"/>
        <v>0</v>
      </c>
      <c r="EQ91" s="186">
        <f t="shared" si="2837"/>
        <v>0</v>
      </c>
      <c r="ER91" s="186">
        <f t="shared" si="2838"/>
        <v>0</v>
      </c>
      <c r="ES91" s="186">
        <f t="shared" si="2839"/>
        <v>0</v>
      </c>
      <c r="ET91" s="186">
        <f t="shared" si="2840"/>
        <v>0</v>
      </c>
      <c r="EU91" s="186">
        <f t="shared" si="2841"/>
        <v>0</v>
      </c>
      <c r="EV91" s="186">
        <f t="shared" si="2842"/>
        <v>0</v>
      </c>
      <c r="EW91" s="186">
        <f t="shared" si="2843"/>
        <v>0</v>
      </c>
      <c r="EX91" s="186">
        <f t="shared" si="2844"/>
        <v>0</v>
      </c>
      <c r="EY91" s="186">
        <f t="shared" si="2845"/>
        <v>0</v>
      </c>
      <c r="EZ91" s="186">
        <f t="shared" si="2846"/>
        <v>0</v>
      </c>
      <c r="FA91" s="186">
        <f t="shared" si="2847"/>
        <v>0</v>
      </c>
      <c r="FB91" s="186">
        <f t="shared" si="2848"/>
        <v>0</v>
      </c>
      <c r="FC91" s="186">
        <f t="shared" si="2849"/>
        <v>0</v>
      </c>
      <c r="FE91" s="187">
        <f t="shared" si="2850"/>
        <v>0</v>
      </c>
      <c r="FF91" s="187">
        <f t="shared" si="2851"/>
        <v>0</v>
      </c>
      <c r="FG91" s="187">
        <f t="shared" si="2852"/>
        <v>0</v>
      </c>
      <c r="FH91" s="187">
        <f t="shared" si="2853"/>
        <v>0</v>
      </c>
      <c r="FI91" s="187">
        <f t="shared" si="2854"/>
        <v>0</v>
      </c>
      <c r="FJ91" s="187">
        <f t="shared" si="2855"/>
        <v>0</v>
      </c>
      <c r="FK91" s="187">
        <f t="shared" si="2856"/>
        <v>0</v>
      </c>
      <c r="FL91" s="187">
        <f t="shared" si="2857"/>
        <v>0</v>
      </c>
      <c r="FM91" s="187">
        <f t="shared" si="2858"/>
        <v>0</v>
      </c>
      <c r="FN91" s="187">
        <f t="shared" si="2859"/>
        <v>0</v>
      </c>
      <c r="FO91" s="187">
        <f t="shared" si="2860"/>
        <v>0</v>
      </c>
      <c r="FP91" s="187">
        <f t="shared" si="2861"/>
        <v>0</v>
      </c>
      <c r="FQ91" s="187">
        <f t="shared" si="2862"/>
        <v>0</v>
      </c>
      <c r="FR91" s="187">
        <f t="shared" si="2863"/>
        <v>0</v>
      </c>
      <c r="FS91" s="187">
        <f t="shared" si="2864"/>
        <v>0</v>
      </c>
      <c r="FT91" s="187">
        <f t="shared" si="2865"/>
        <v>0</v>
      </c>
      <c r="FU91" s="187">
        <f t="shared" si="2866"/>
        <v>0</v>
      </c>
      <c r="FV91" s="187">
        <f t="shared" si="2867"/>
        <v>0</v>
      </c>
      <c r="FW91" s="187">
        <f t="shared" si="2868"/>
        <v>0</v>
      </c>
      <c r="FX91" s="187">
        <f t="shared" si="2869"/>
        <v>0</v>
      </c>
      <c r="FY91" s="187">
        <f t="shared" si="2870"/>
        <v>0</v>
      </c>
      <c r="FZ91" s="187">
        <f t="shared" si="2871"/>
        <v>0</v>
      </c>
      <c r="GA91" s="187">
        <f t="shared" si="2872"/>
        <v>0</v>
      </c>
      <c r="GB91" s="187">
        <f t="shared" si="2873"/>
        <v>0</v>
      </c>
      <c r="GC91" s="187">
        <f t="shared" si="2874"/>
        <v>1.0000000000000002</v>
      </c>
      <c r="GD91" s="187">
        <f t="shared" si="2875"/>
        <v>1.0000000000000002</v>
      </c>
      <c r="GE91" s="187">
        <f t="shared" si="2876"/>
        <v>1.0000000000000002</v>
      </c>
      <c r="GF91" s="187">
        <f t="shared" si="2877"/>
        <v>1</v>
      </c>
      <c r="GG91" s="187">
        <f t="shared" si="2878"/>
        <v>1.0000000000000002</v>
      </c>
      <c r="GH91" s="187">
        <f t="shared" si="2879"/>
        <v>1</v>
      </c>
      <c r="GI91" s="187">
        <f t="shared" si="2880"/>
        <v>1.0000000000000002</v>
      </c>
      <c r="GJ91" s="187">
        <f t="shared" si="2881"/>
        <v>1.0000000000000002</v>
      </c>
      <c r="GK91" s="187">
        <f t="shared" si="2882"/>
        <v>1</v>
      </c>
      <c r="GL91" s="187">
        <f t="shared" si="2883"/>
        <v>1.0000000000000002</v>
      </c>
      <c r="GM91" s="187">
        <f t="shared" si="2884"/>
        <v>1</v>
      </c>
      <c r="GN91" s="187">
        <f t="shared" si="2885"/>
        <v>1.0000000000000002</v>
      </c>
      <c r="GO91" s="187">
        <f t="shared" si="2886"/>
        <v>1.0000000000000002</v>
      </c>
      <c r="GP91" s="187">
        <f t="shared" si="2887"/>
        <v>1.0000000000000002</v>
      </c>
      <c r="GQ91" s="187">
        <f t="shared" si="2888"/>
        <v>1.0000000000000002</v>
      </c>
      <c r="GR91" s="187">
        <f t="shared" si="2889"/>
        <v>1</v>
      </c>
      <c r="GS91" s="187">
        <f t="shared" si="2890"/>
        <v>1.0000000000000002</v>
      </c>
      <c r="GT91" s="187">
        <f t="shared" si="2891"/>
        <v>1</v>
      </c>
      <c r="GU91" s="187">
        <f t="shared" si="2892"/>
        <v>1.0000000000000002</v>
      </c>
      <c r="GV91" s="187">
        <f t="shared" si="2893"/>
        <v>1.0000000000000002</v>
      </c>
      <c r="GW91" s="187">
        <f t="shared" si="2894"/>
        <v>1</v>
      </c>
      <c r="GX91" s="187">
        <f t="shared" si="2895"/>
        <v>1.0000000000000002</v>
      </c>
      <c r="GY91" s="187">
        <f t="shared" si="2896"/>
        <v>1</v>
      </c>
      <c r="GZ91" s="187">
        <f t="shared" si="2897"/>
        <v>1.0000000000000002</v>
      </c>
      <c r="HA91" s="187">
        <f t="shared" si="2898"/>
        <v>0</v>
      </c>
      <c r="HB91" s="187">
        <f t="shared" si="2899"/>
        <v>0</v>
      </c>
      <c r="HC91" s="187">
        <f t="shared" si="2900"/>
        <v>0</v>
      </c>
      <c r="HD91" s="187">
        <f t="shared" si="2901"/>
        <v>0</v>
      </c>
      <c r="HE91" s="187">
        <f t="shared" si="2902"/>
        <v>0</v>
      </c>
      <c r="HF91" s="187">
        <f t="shared" si="2903"/>
        <v>0</v>
      </c>
      <c r="HG91" s="187">
        <f t="shared" si="2904"/>
        <v>0</v>
      </c>
      <c r="HH91" s="187">
        <f t="shared" si="2905"/>
        <v>0</v>
      </c>
      <c r="HI91" s="187">
        <f t="shared" si="2906"/>
        <v>0</v>
      </c>
      <c r="HJ91" s="187">
        <f t="shared" si="2907"/>
        <v>0</v>
      </c>
      <c r="HK91" s="187">
        <f t="shared" si="2908"/>
        <v>0</v>
      </c>
      <c r="HL91" s="187">
        <f t="shared" si="2909"/>
        <v>0</v>
      </c>
      <c r="HM91" s="187">
        <f t="shared" si="2910"/>
        <v>0</v>
      </c>
      <c r="HN91" s="187">
        <f t="shared" si="2911"/>
        <v>0</v>
      </c>
      <c r="HO91" s="187">
        <f t="shared" si="2912"/>
        <v>0</v>
      </c>
      <c r="HP91" s="187">
        <f t="shared" si="2913"/>
        <v>0</v>
      </c>
      <c r="HQ91" s="187">
        <f t="shared" si="2914"/>
        <v>0</v>
      </c>
      <c r="HR91" s="187">
        <f t="shared" si="2915"/>
        <v>0</v>
      </c>
      <c r="HS91" s="187">
        <f t="shared" si="2916"/>
        <v>0</v>
      </c>
      <c r="HT91" s="187">
        <f t="shared" si="2917"/>
        <v>0</v>
      </c>
      <c r="HU91" s="187">
        <f t="shared" si="2918"/>
        <v>0</v>
      </c>
      <c r="HV91" s="187">
        <f t="shared" si="2919"/>
        <v>0</v>
      </c>
      <c r="HW91" s="187">
        <f t="shared" si="2920"/>
        <v>0</v>
      </c>
      <c r="HX91" s="187">
        <f t="shared" si="2921"/>
        <v>0</v>
      </c>
      <c r="HY91" s="187"/>
      <c r="IB91" s="188">
        <f t="shared" si="2922"/>
        <v>0</v>
      </c>
      <c r="IC91" s="188">
        <f t="shared" si="2923"/>
        <v>0</v>
      </c>
      <c r="ID91" s="188">
        <f t="shared" si="2924"/>
        <v>0</v>
      </c>
      <c r="IE91" s="188">
        <f t="shared" si="2925"/>
        <v>0</v>
      </c>
      <c r="IF91" s="188">
        <f t="shared" si="2926"/>
        <v>0</v>
      </c>
      <c r="IG91" s="188">
        <f t="shared" si="2927"/>
        <v>0</v>
      </c>
      <c r="IH91" s="188">
        <f t="shared" si="2928"/>
        <v>0</v>
      </c>
      <c r="II91" s="188">
        <f t="shared" si="2929"/>
        <v>0</v>
      </c>
      <c r="IJ91" s="188">
        <f t="shared" si="2930"/>
        <v>0</v>
      </c>
      <c r="IK91" s="188">
        <f t="shared" si="2931"/>
        <v>0</v>
      </c>
      <c r="IL91" s="188">
        <f t="shared" si="2932"/>
        <v>0</v>
      </c>
      <c r="IM91" s="188">
        <f t="shared" si="2933"/>
        <v>0</v>
      </c>
      <c r="IN91" s="188">
        <f t="shared" si="2934"/>
        <v>0</v>
      </c>
      <c r="IO91" s="188">
        <f t="shared" si="2935"/>
        <v>0</v>
      </c>
      <c r="IP91" s="188">
        <f t="shared" si="2936"/>
        <v>0</v>
      </c>
      <c r="IQ91" s="188">
        <f t="shared" si="2937"/>
        <v>0</v>
      </c>
      <c r="IR91" s="188">
        <f t="shared" si="2938"/>
        <v>0</v>
      </c>
      <c r="IS91" s="188">
        <f t="shared" si="2939"/>
        <v>0</v>
      </c>
      <c r="IT91" s="188">
        <f t="shared" si="2940"/>
        <v>0</v>
      </c>
      <c r="IU91" s="188">
        <f t="shared" si="2941"/>
        <v>0</v>
      </c>
      <c r="IV91" s="188">
        <f t="shared" si="2942"/>
        <v>0</v>
      </c>
      <c r="IW91" s="188">
        <f t="shared" si="2943"/>
        <v>0</v>
      </c>
      <c r="IX91" s="188">
        <f t="shared" si="2944"/>
        <v>0</v>
      </c>
      <c r="IY91" s="188">
        <f t="shared" si="2945"/>
        <v>0</v>
      </c>
      <c r="IZ91" s="188">
        <f t="shared" si="2946"/>
        <v>85</v>
      </c>
      <c r="JA91" s="188">
        <f t="shared" si="2947"/>
        <v>85</v>
      </c>
      <c r="JB91" s="188">
        <f t="shared" si="2948"/>
        <v>85</v>
      </c>
      <c r="JC91" s="188">
        <f t="shared" si="2949"/>
        <v>85</v>
      </c>
      <c r="JD91" s="188">
        <f t="shared" si="2950"/>
        <v>85</v>
      </c>
      <c r="JE91" s="188">
        <f t="shared" si="2951"/>
        <v>85</v>
      </c>
      <c r="JF91" s="188">
        <f t="shared" si="2952"/>
        <v>85</v>
      </c>
      <c r="JG91" s="188">
        <f t="shared" si="2953"/>
        <v>85</v>
      </c>
      <c r="JH91" s="188">
        <f t="shared" si="2954"/>
        <v>85</v>
      </c>
      <c r="JI91" s="188">
        <f t="shared" si="2955"/>
        <v>85</v>
      </c>
      <c r="JJ91" s="188">
        <f t="shared" si="2956"/>
        <v>85</v>
      </c>
      <c r="JK91" s="188">
        <f t="shared" si="2957"/>
        <v>85</v>
      </c>
      <c r="JL91" s="188">
        <f t="shared" si="2958"/>
        <v>85</v>
      </c>
      <c r="JM91" s="188">
        <f t="shared" si="2959"/>
        <v>85</v>
      </c>
      <c r="JN91" s="188">
        <f t="shared" si="2960"/>
        <v>85</v>
      </c>
      <c r="JO91" s="188">
        <f t="shared" si="2961"/>
        <v>85</v>
      </c>
      <c r="JP91" s="188">
        <f t="shared" si="2962"/>
        <v>85</v>
      </c>
      <c r="JQ91" s="188">
        <f t="shared" si="2963"/>
        <v>85</v>
      </c>
      <c r="JR91" s="188">
        <f t="shared" si="2964"/>
        <v>85</v>
      </c>
      <c r="JS91" s="188">
        <f t="shared" si="2965"/>
        <v>85</v>
      </c>
      <c r="JT91" s="188">
        <f t="shared" si="2966"/>
        <v>85</v>
      </c>
      <c r="JU91" s="188">
        <f t="shared" si="2967"/>
        <v>85</v>
      </c>
      <c r="JV91" s="188">
        <f t="shared" si="2968"/>
        <v>85</v>
      </c>
      <c r="JW91" s="188">
        <f t="shared" si="2969"/>
        <v>85</v>
      </c>
      <c r="JX91" s="188">
        <f t="shared" si="2970"/>
        <v>0</v>
      </c>
      <c r="JY91" s="188">
        <f t="shared" si="2971"/>
        <v>0</v>
      </c>
      <c r="JZ91" s="188">
        <f t="shared" si="2972"/>
        <v>0</v>
      </c>
      <c r="KA91" s="188">
        <f t="shared" si="2973"/>
        <v>0</v>
      </c>
      <c r="KB91" s="188">
        <f t="shared" si="2974"/>
        <v>0</v>
      </c>
      <c r="KC91" s="188">
        <f t="shared" si="2975"/>
        <v>0</v>
      </c>
      <c r="KD91" s="188">
        <f t="shared" si="2976"/>
        <v>0</v>
      </c>
      <c r="KE91" s="188">
        <f t="shared" si="2977"/>
        <v>0</v>
      </c>
      <c r="KF91" s="188">
        <f t="shared" si="2978"/>
        <v>0</v>
      </c>
      <c r="KG91" s="188">
        <f t="shared" si="2979"/>
        <v>0</v>
      </c>
      <c r="KH91" s="188">
        <f t="shared" si="2980"/>
        <v>0</v>
      </c>
      <c r="KI91" s="188">
        <f t="shared" si="2981"/>
        <v>0</v>
      </c>
      <c r="KJ91" s="188">
        <f t="shared" si="2982"/>
        <v>0</v>
      </c>
      <c r="KK91" s="188">
        <f t="shared" si="2983"/>
        <v>0</v>
      </c>
      <c r="KL91" s="188">
        <f t="shared" si="2984"/>
        <v>0</v>
      </c>
      <c r="KM91" s="188">
        <f t="shared" si="2985"/>
        <v>0</v>
      </c>
      <c r="KN91" s="188">
        <f t="shared" si="2986"/>
        <v>0</v>
      </c>
      <c r="KO91" s="188">
        <f t="shared" si="2987"/>
        <v>0</v>
      </c>
      <c r="KP91" s="188">
        <f t="shared" si="2988"/>
        <v>0</v>
      </c>
      <c r="KQ91" s="188">
        <f t="shared" si="2989"/>
        <v>0</v>
      </c>
      <c r="KR91" s="188">
        <f t="shared" si="2990"/>
        <v>0</v>
      </c>
      <c r="KS91" s="188">
        <f t="shared" si="2991"/>
        <v>0</v>
      </c>
      <c r="KT91" s="188">
        <f t="shared" si="2992"/>
        <v>0</v>
      </c>
      <c r="KU91" s="188">
        <f t="shared" si="2993"/>
        <v>0</v>
      </c>
    </row>
    <row r="92" spans="1:307" s="95" customFormat="1" ht="15.6" x14ac:dyDescent="0.3">
      <c r="A92" s="157" t="s">
        <v>87</v>
      </c>
      <c r="B92" s="112"/>
      <c r="C92" s="112" t="s">
        <v>820</v>
      </c>
      <c r="D92" s="113"/>
      <c r="E92" s="113" t="s">
        <v>118</v>
      </c>
      <c r="F92" s="113">
        <v>1</v>
      </c>
      <c r="G92" s="114">
        <v>75000</v>
      </c>
      <c r="H92" s="115"/>
      <c r="I92" s="116">
        <v>0.107</v>
      </c>
      <c r="J92" s="114">
        <v>85</v>
      </c>
      <c r="K92" s="411">
        <v>45292</v>
      </c>
      <c r="L92" s="118">
        <v>46022</v>
      </c>
      <c r="M92" s="119"/>
      <c r="N92" s="186">
        <f t="shared" si="2994"/>
        <v>0</v>
      </c>
      <c r="O92" s="186">
        <f t="shared" si="2994"/>
        <v>0</v>
      </c>
      <c r="P92" s="186">
        <f t="shared" si="2994"/>
        <v>0</v>
      </c>
      <c r="Q92" s="186">
        <f t="shared" si="2994"/>
        <v>0</v>
      </c>
      <c r="R92" s="186">
        <f t="shared" si="2994"/>
        <v>0</v>
      </c>
      <c r="S92" s="186">
        <f t="shared" si="2994"/>
        <v>0</v>
      </c>
      <c r="T92" s="186">
        <f t="shared" si="2994"/>
        <v>0</v>
      </c>
      <c r="U92" s="186">
        <f t="shared" si="2994"/>
        <v>0</v>
      </c>
      <c r="V92" s="186">
        <f t="shared" si="2994"/>
        <v>0</v>
      </c>
      <c r="W92" s="186">
        <f t="shared" si="2994"/>
        <v>0</v>
      </c>
      <c r="X92" s="186">
        <f t="shared" si="2994"/>
        <v>0</v>
      </c>
      <c r="Y92" s="186">
        <f t="shared" si="2994"/>
        <v>0</v>
      </c>
      <c r="Z92" s="186">
        <f t="shared" si="2994"/>
        <v>0</v>
      </c>
      <c r="AA92" s="186">
        <f t="shared" si="2994"/>
        <v>0</v>
      </c>
      <c r="AB92" s="186">
        <f t="shared" si="2994"/>
        <v>0</v>
      </c>
      <c r="AC92" s="186">
        <f t="shared" si="2994"/>
        <v>0</v>
      </c>
      <c r="AD92" s="186">
        <f t="shared" si="3430"/>
        <v>0</v>
      </c>
      <c r="AE92" s="186">
        <f t="shared" si="3430"/>
        <v>0</v>
      </c>
      <c r="AF92" s="186">
        <f t="shared" si="3430"/>
        <v>0</v>
      </c>
      <c r="AG92" s="186">
        <f t="shared" si="3430"/>
        <v>0</v>
      </c>
      <c r="AH92" s="186">
        <f t="shared" si="3430"/>
        <v>0</v>
      </c>
      <c r="AI92" s="186">
        <f t="shared" si="3430"/>
        <v>0</v>
      </c>
      <c r="AJ92" s="186">
        <f t="shared" si="3430"/>
        <v>0</v>
      </c>
      <c r="AK92" s="186">
        <f t="shared" si="3430"/>
        <v>0</v>
      </c>
      <c r="AL92" s="186">
        <f t="shared" si="3430"/>
        <v>7051.4383561643835</v>
      </c>
      <c r="AM92" s="186">
        <f t="shared" si="3430"/>
        <v>6596.5068493150693</v>
      </c>
      <c r="AN92" s="186">
        <f t="shared" si="3430"/>
        <v>7051.4383561643835</v>
      </c>
      <c r="AO92" s="186">
        <f t="shared" si="3430"/>
        <v>6823.9726027397255</v>
      </c>
      <c r="AP92" s="186">
        <f t="shared" si="3430"/>
        <v>7051.4383561643835</v>
      </c>
      <c r="AQ92" s="186">
        <f t="shared" si="3430"/>
        <v>6823.9726027397255</v>
      </c>
      <c r="AR92" s="186">
        <f t="shared" si="3430"/>
        <v>7051.4383561643835</v>
      </c>
      <c r="AS92" s="186">
        <f t="shared" si="3430"/>
        <v>7051.4383561643835</v>
      </c>
      <c r="AT92" s="186">
        <f t="shared" si="3431"/>
        <v>6823.9726027397255</v>
      </c>
      <c r="AU92" s="186">
        <f t="shared" si="3431"/>
        <v>7051.4383561643835</v>
      </c>
      <c r="AV92" s="186">
        <f t="shared" si="3431"/>
        <v>6823.9726027397255</v>
      </c>
      <c r="AW92" s="186">
        <f t="shared" si="3431"/>
        <v>7051.4383561643835</v>
      </c>
      <c r="AX92" s="186">
        <f t="shared" si="3431"/>
        <v>7051.4383561643835</v>
      </c>
      <c r="AY92" s="186">
        <f t="shared" si="3431"/>
        <v>6369.0410958904113</v>
      </c>
      <c r="AZ92" s="186">
        <f t="shared" si="3431"/>
        <v>7051.4383561643835</v>
      </c>
      <c r="BA92" s="186">
        <f t="shared" si="3431"/>
        <v>6823.9726027397255</v>
      </c>
      <c r="BB92" s="186">
        <f t="shared" si="3431"/>
        <v>7051.4383561643835</v>
      </c>
      <c r="BC92" s="186">
        <f t="shared" si="3431"/>
        <v>6823.9726027397255</v>
      </c>
      <c r="BD92" s="186">
        <f t="shared" si="3431"/>
        <v>7051.4383561643835</v>
      </c>
      <c r="BE92" s="186">
        <f t="shared" si="3431"/>
        <v>7051.4383561643835</v>
      </c>
      <c r="BF92" s="186">
        <f t="shared" si="3431"/>
        <v>6823.9726027397255</v>
      </c>
      <c r="BG92" s="186">
        <f t="shared" si="3431"/>
        <v>7051.4383561643835</v>
      </c>
      <c r="BH92" s="186">
        <f t="shared" si="3431"/>
        <v>6823.9726027397255</v>
      </c>
      <c r="BI92" s="186">
        <f t="shared" si="2774"/>
        <v>7051.4383561643835</v>
      </c>
      <c r="BJ92" s="186">
        <f t="shared" si="2774"/>
        <v>0</v>
      </c>
      <c r="BK92" s="186">
        <f t="shared" si="2774"/>
        <v>0</v>
      </c>
      <c r="BL92" s="186">
        <f t="shared" si="2774"/>
        <v>0</v>
      </c>
      <c r="BM92" s="186">
        <f t="shared" si="2774"/>
        <v>0</v>
      </c>
      <c r="BN92" s="186">
        <f t="shared" si="2774"/>
        <v>0</v>
      </c>
      <c r="BO92" s="186">
        <f t="shared" si="2774"/>
        <v>0</v>
      </c>
      <c r="BP92" s="186">
        <f t="shared" si="2775"/>
        <v>0</v>
      </c>
      <c r="BQ92" s="186">
        <f t="shared" si="2775"/>
        <v>0</v>
      </c>
      <c r="BR92" s="186">
        <f t="shared" si="2775"/>
        <v>0</v>
      </c>
      <c r="BS92" s="186">
        <f t="shared" si="2775"/>
        <v>0</v>
      </c>
      <c r="BT92" s="186">
        <f t="shared" si="2775"/>
        <v>0</v>
      </c>
      <c r="BU92" s="186">
        <f t="shared" si="2775"/>
        <v>0</v>
      </c>
      <c r="BV92" s="186">
        <f t="shared" si="2775"/>
        <v>0</v>
      </c>
      <c r="BW92" s="186">
        <f t="shared" si="2775"/>
        <v>0</v>
      </c>
      <c r="BX92" s="186">
        <f t="shared" si="2775"/>
        <v>0</v>
      </c>
      <c r="BY92" s="186">
        <f t="shared" si="2775"/>
        <v>0</v>
      </c>
      <c r="BZ92" s="186">
        <f t="shared" si="2775"/>
        <v>0</v>
      </c>
      <c r="CA92" s="186">
        <f t="shared" si="2775"/>
        <v>0</v>
      </c>
      <c r="CB92" s="186">
        <f t="shared" si="2775"/>
        <v>0</v>
      </c>
      <c r="CC92" s="186">
        <f t="shared" si="2775"/>
        <v>0</v>
      </c>
      <c r="CD92" s="186">
        <f t="shared" si="2775"/>
        <v>0</v>
      </c>
      <c r="CE92" s="186">
        <f t="shared" si="2775"/>
        <v>0</v>
      </c>
      <c r="CF92" s="186">
        <f t="shared" si="3432"/>
        <v>0</v>
      </c>
      <c r="CG92" s="186">
        <f t="shared" si="3432"/>
        <v>0</v>
      </c>
      <c r="CH92" s="186"/>
      <c r="CJ92" s="186">
        <f t="shared" si="2778"/>
        <v>0</v>
      </c>
      <c r="CK92" s="186">
        <f t="shared" si="2779"/>
        <v>0</v>
      </c>
      <c r="CL92" s="186">
        <f t="shared" si="2780"/>
        <v>0</v>
      </c>
      <c r="CM92" s="186">
        <f t="shared" si="2781"/>
        <v>0</v>
      </c>
      <c r="CN92" s="186">
        <f t="shared" si="2782"/>
        <v>0</v>
      </c>
      <c r="CO92" s="186">
        <f t="shared" si="2783"/>
        <v>0</v>
      </c>
      <c r="CP92" s="186">
        <f t="shared" si="2784"/>
        <v>0</v>
      </c>
      <c r="CQ92" s="186">
        <f t="shared" si="2785"/>
        <v>0</v>
      </c>
      <c r="CR92" s="186">
        <f t="shared" si="2786"/>
        <v>0</v>
      </c>
      <c r="CS92" s="186">
        <f t="shared" si="2787"/>
        <v>0</v>
      </c>
      <c r="CT92" s="186">
        <f t="shared" si="2788"/>
        <v>0</v>
      </c>
      <c r="CU92" s="186">
        <f t="shared" si="2789"/>
        <v>0</v>
      </c>
      <c r="CV92" s="186">
        <f t="shared" si="2790"/>
        <v>0</v>
      </c>
      <c r="CW92" s="186">
        <f t="shared" si="2791"/>
        <v>0</v>
      </c>
      <c r="CX92" s="186">
        <f t="shared" si="2792"/>
        <v>0</v>
      </c>
      <c r="CY92" s="186">
        <f t="shared" si="2793"/>
        <v>0</v>
      </c>
      <c r="CZ92" s="186">
        <f t="shared" si="2794"/>
        <v>0</v>
      </c>
      <c r="DA92" s="186">
        <f t="shared" si="2795"/>
        <v>0</v>
      </c>
      <c r="DB92" s="186">
        <f t="shared" si="2796"/>
        <v>0</v>
      </c>
      <c r="DC92" s="186">
        <f t="shared" si="2797"/>
        <v>0</v>
      </c>
      <c r="DD92" s="186">
        <f t="shared" si="2798"/>
        <v>0</v>
      </c>
      <c r="DE92" s="186">
        <f t="shared" si="2799"/>
        <v>0</v>
      </c>
      <c r="DF92" s="186">
        <f t="shared" si="2800"/>
        <v>0</v>
      </c>
      <c r="DG92" s="186">
        <f t="shared" si="2801"/>
        <v>0</v>
      </c>
      <c r="DH92" s="186">
        <f t="shared" si="2802"/>
        <v>1</v>
      </c>
      <c r="DI92" s="186">
        <f t="shared" si="2803"/>
        <v>1</v>
      </c>
      <c r="DJ92" s="186">
        <f t="shared" si="2804"/>
        <v>1</v>
      </c>
      <c r="DK92" s="186">
        <f t="shared" si="2805"/>
        <v>1</v>
      </c>
      <c r="DL92" s="186">
        <f t="shared" si="2806"/>
        <v>1</v>
      </c>
      <c r="DM92" s="186">
        <f t="shared" si="2807"/>
        <v>1</v>
      </c>
      <c r="DN92" s="186">
        <f t="shared" si="2808"/>
        <v>1</v>
      </c>
      <c r="DO92" s="186">
        <f t="shared" si="2809"/>
        <v>1</v>
      </c>
      <c r="DP92" s="186">
        <f t="shared" si="2810"/>
        <v>1</v>
      </c>
      <c r="DQ92" s="186">
        <f t="shared" si="2811"/>
        <v>1</v>
      </c>
      <c r="DR92" s="186">
        <f t="shared" si="2812"/>
        <v>1</v>
      </c>
      <c r="DS92" s="186">
        <f t="shared" si="2813"/>
        <v>1</v>
      </c>
      <c r="DT92" s="186">
        <f t="shared" si="2814"/>
        <v>1</v>
      </c>
      <c r="DU92" s="186">
        <f t="shared" si="2815"/>
        <v>1</v>
      </c>
      <c r="DV92" s="186">
        <f t="shared" si="2816"/>
        <v>1</v>
      </c>
      <c r="DW92" s="186">
        <f t="shared" si="2817"/>
        <v>1</v>
      </c>
      <c r="DX92" s="186">
        <f t="shared" si="2818"/>
        <v>1</v>
      </c>
      <c r="DY92" s="186">
        <f t="shared" si="2819"/>
        <v>1</v>
      </c>
      <c r="DZ92" s="186">
        <f t="shared" si="2820"/>
        <v>1</v>
      </c>
      <c r="EA92" s="186">
        <f t="shared" si="2821"/>
        <v>1</v>
      </c>
      <c r="EB92" s="186">
        <f t="shared" si="2822"/>
        <v>1</v>
      </c>
      <c r="EC92" s="186">
        <f t="shared" si="2823"/>
        <v>1</v>
      </c>
      <c r="ED92" s="186">
        <f t="shared" si="2824"/>
        <v>1</v>
      </c>
      <c r="EE92" s="186">
        <f t="shared" si="2825"/>
        <v>1</v>
      </c>
      <c r="EF92" s="186">
        <f t="shared" si="2826"/>
        <v>0</v>
      </c>
      <c r="EG92" s="186">
        <f t="shared" si="2827"/>
        <v>0</v>
      </c>
      <c r="EH92" s="186">
        <f t="shared" si="2828"/>
        <v>0</v>
      </c>
      <c r="EI92" s="186">
        <f t="shared" si="2829"/>
        <v>0</v>
      </c>
      <c r="EJ92" s="186">
        <f t="shared" si="2830"/>
        <v>0</v>
      </c>
      <c r="EK92" s="186">
        <f t="shared" si="2831"/>
        <v>0</v>
      </c>
      <c r="EL92" s="186">
        <f t="shared" si="2832"/>
        <v>0</v>
      </c>
      <c r="EM92" s="186">
        <f t="shared" si="2833"/>
        <v>0</v>
      </c>
      <c r="EN92" s="186">
        <f t="shared" si="2834"/>
        <v>0</v>
      </c>
      <c r="EO92" s="186">
        <f t="shared" si="2835"/>
        <v>0</v>
      </c>
      <c r="EP92" s="186">
        <f t="shared" si="2836"/>
        <v>0</v>
      </c>
      <c r="EQ92" s="186">
        <f t="shared" si="2837"/>
        <v>0</v>
      </c>
      <c r="ER92" s="186">
        <f t="shared" si="2838"/>
        <v>0</v>
      </c>
      <c r="ES92" s="186">
        <f t="shared" si="2839"/>
        <v>0</v>
      </c>
      <c r="ET92" s="186">
        <f t="shared" si="2840"/>
        <v>0</v>
      </c>
      <c r="EU92" s="186">
        <f t="shared" si="2841"/>
        <v>0</v>
      </c>
      <c r="EV92" s="186">
        <f t="shared" si="2842"/>
        <v>0</v>
      </c>
      <c r="EW92" s="186">
        <f t="shared" si="2843"/>
        <v>0</v>
      </c>
      <c r="EX92" s="186">
        <f t="shared" si="2844"/>
        <v>0</v>
      </c>
      <c r="EY92" s="186">
        <f t="shared" si="2845"/>
        <v>0</v>
      </c>
      <c r="EZ92" s="186">
        <f t="shared" si="2846"/>
        <v>0</v>
      </c>
      <c r="FA92" s="186">
        <f t="shared" si="2847"/>
        <v>0</v>
      </c>
      <c r="FB92" s="186">
        <f t="shared" si="2848"/>
        <v>0</v>
      </c>
      <c r="FC92" s="186">
        <f t="shared" si="2849"/>
        <v>0</v>
      </c>
      <c r="FE92" s="187">
        <f t="shared" si="2850"/>
        <v>0</v>
      </c>
      <c r="FF92" s="187">
        <f t="shared" si="2851"/>
        <v>0</v>
      </c>
      <c r="FG92" s="187">
        <f t="shared" si="2852"/>
        <v>0</v>
      </c>
      <c r="FH92" s="187">
        <f t="shared" si="2853"/>
        <v>0</v>
      </c>
      <c r="FI92" s="187">
        <f t="shared" si="2854"/>
        <v>0</v>
      </c>
      <c r="FJ92" s="187">
        <f t="shared" si="2855"/>
        <v>0</v>
      </c>
      <c r="FK92" s="187">
        <f t="shared" si="2856"/>
        <v>0</v>
      </c>
      <c r="FL92" s="187">
        <f t="shared" si="2857"/>
        <v>0</v>
      </c>
      <c r="FM92" s="187">
        <f t="shared" si="2858"/>
        <v>0</v>
      </c>
      <c r="FN92" s="187">
        <f t="shared" si="2859"/>
        <v>0</v>
      </c>
      <c r="FO92" s="187">
        <f t="shared" si="2860"/>
        <v>0</v>
      </c>
      <c r="FP92" s="187">
        <f t="shared" si="2861"/>
        <v>0</v>
      </c>
      <c r="FQ92" s="187">
        <f t="shared" si="2862"/>
        <v>0</v>
      </c>
      <c r="FR92" s="187">
        <f t="shared" si="2863"/>
        <v>0</v>
      </c>
      <c r="FS92" s="187">
        <f t="shared" si="2864"/>
        <v>0</v>
      </c>
      <c r="FT92" s="187">
        <f t="shared" si="2865"/>
        <v>0</v>
      </c>
      <c r="FU92" s="187">
        <f t="shared" si="2866"/>
        <v>0</v>
      </c>
      <c r="FV92" s="187">
        <f t="shared" si="2867"/>
        <v>0</v>
      </c>
      <c r="FW92" s="187">
        <f t="shared" si="2868"/>
        <v>0</v>
      </c>
      <c r="FX92" s="187">
        <f t="shared" si="2869"/>
        <v>0</v>
      </c>
      <c r="FY92" s="187">
        <f t="shared" si="2870"/>
        <v>0</v>
      </c>
      <c r="FZ92" s="187">
        <f t="shared" si="2871"/>
        <v>0</v>
      </c>
      <c r="GA92" s="187">
        <f t="shared" si="2872"/>
        <v>0</v>
      </c>
      <c r="GB92" s="187">
        <f t="shared" si="2873"/>
        <v>0</v>
      </c>
      <c r="GC92" s="187">
        <f t="shared" si="2874"/>
        <v>1.0000000000000002</v>
      </c>
      <c r="GD92" s="187">
        <f t="shared" si="2875"/>
        <v>1.0000000000000002</v>
      </c>
      <c r="GE92" s="187">
        <f t="shared" si="2876"/>
        <v>1.0000000000000002</v>
      </c>
      <c r="GF92" s="187">
        <f t="shared" si="2877"/>
        <v>1</v>
      </c>
      <c r="GG92" s="187">
        <f t="shared" si="2878"/>
        <v>1.0000000000000002</v>
      </c>
      <c r="GH92" s="187">
        <f t="shared" si="2879"/>
        <v>1</v>
      </c>
      <c r="GI92" s="187">
        <f t="shared" si="2880"/>
        <v>1.0000000000000002</v>
      </c>
      <c r="GJ92" s="187">
        <f t="shared" si="2881"/>
        <v>1.0000000000000002</v>
      </c>
      <c r="GK92" s="187">
        <f t="shared" si="2882"/>
        <v>1</v>
      </c>
      <c r="GL92" s="187">
        <f t="shared" si="2883"/>
        <v>1.0000000000000002</v>
      </c>
      <c r="GM92" s="187">
        <f t="shared" si="2884"/>
        <v>1</v>
      </c>
      <c r="GN92" s="187">
        <f t="shared" si="2885"/>
        <v>1.0000000000000002</v>
      </c>
      <c r="GO92" s="187">
        <f t="shared" si="2886"/>
        <v>1.0000000000000002</v>
      </c>
      <c r="GP92" s="187">
        <f t="shared" si="2887"/>
        <v>1.0000000000000002</v>
      </c>
      <c r="GQ92" s="187">
        <f t="shared" si="2888"/>
        <v>1.0000000000000002</v>
      </c>
      <c r="GR92" s="187">
        <f t="shared" si="2889"/>
        <v>1</v>
      </c>
      <c r="GS92" s="187">
        <f t="shared" si="2890"/>
        <v>1.0000000000000002</v>
      </c>
      <c r="GT92" s="187">
        <f t="shared" si="2891"/>
        <v>1</v>
      </c>
      <c r="GU92" s="187">
        <f t="shared" si="2892"/>
        <v>1.0000000000000002</v>
      </c>
      <c r="GV92" s="187">
        <f t="shared" si="2893"/>
        <v>1.0000000000000002</v>
      </c>
      <c r="GW92" s="187">
        <f t="shared" si="2894"/>
        <v>1</v>
      </c>
      <c r="GX92" s="187">
        <f t="shared" si="2895"/>
        <v>1.0000000000000002</v>
      </c>
      <c r="GY92" s="187">
        <f t="shared" si="2896"/>
        <v>1</v>
      </c>
      <c r="GZ92" s="187">
        <f t="shared" si="2897"/>
        <v>1.0000000000000002</v>
      </c>
      <c r="HA92" s="187">
        <f t="shared" si="2898"/>
        <v>0</v>
      </c>
      <c r="HB92" s="187">
        <f t="shared" si="2899"/>
        <v>0</v>
      </c>
      <c r="HC92" s="187">
        <f t="shared" si="2900"/>
        <v>0</v>
      </c>
      <c r="HD92" s="187">
        <f t="shared" si="2901"/>
        <v>0</v>
      </c>
      <c r="HE92" s="187">
        <f t="shared" si="2902"/>
        <v>0</v>
      </c>
      <c r="HF92" s="187">
        <f t="shared" si="2903"/>
        <v>0</v>
      </c>
      <c r="HG92" s="187">
        <f t="shared" si="2904"/>
        <v>0</v>
      </c>
      <c r="HH92" s="187">
        <f t="shared" si="2905"/>
        <v>0</v>
      </c>
      <c r="HI92" s="187">
        <f t="shared" si="2906"/>
        <v>0</v>
      </c>
      <c r="HJ92" s="187">
        <f t="shared" si="2907"/>
        <v>0</v>
      </c>
      <c r="HK92" s="187">
        <f t="shared" si="2908"/>
        <v>0</v>
      </c>
      <c r="HL92" s="187">
        <f t="shared" si="2909"/>
        <v>0</v>
      </c>
      <c r="HM92" s="187">
        <f t="shared" si="2910"/>
        <v>0</v>
      </c>
      <c r="HN92" s="187">
        <f t="shared" si="2911"/>
        <v>0</v>
      </c>
      <c r="HO92" s="187">
        <f t="shared" si="2912"/>
        <v>0</v>
      </c>
      <c r="HP92" s="187">
        <f t="shared" si="2913"/>
        <v>0</v>
      </c>
      <c r="HQ92" s="187">
        <f t="shared" si="2914"/>
        <v>0</v>
      </c>
      <c r="HR92" s="187">
        <f t="shared" si="2915"/>
        <v>0</v>
      </c>
      <c r="HS92" s="187">
        <f t="shared" si="2916"/>
        <v>0</v>
      </c>
      <c r="HT92" s="187">
        <f t="shared" si="2917"/>
        <v>0</v>
      </c>
      <c r="HU92" s="187">
        <f t="shared" si="2918"/>
        <v>0</v>
      </c>
      <c r="HV92" s="187">
        <f t="shared" si="2919"/>
        <v>0</v>
      </c>
      <c r="HW92" s="187">
        <f t="shared" si="2920"/>
        <v>0</v>
      </c>
      <c r="HX92" s="187">
        <f t="shared" si="2921"/>
        <v>0</v>
      </c>
      <c r="HY92" s="187"/>
      <c r="IB92" s="188">
        <f t="shared" si="2922"/>
        <v>0</v>
      </c>
      <c r="IC92" s="188">
        <f t="shared" si="2923"/>
        <v>0</v>
      </c>
      <c r="ID92" s="188">
        <f t="shared" si="2924"/>
        <v>0</v>
      </c>
      <c r="IE92" s="188">
        <f t="shared" si="2925"/>
        <v>0</v>
      </c>
      <c r="IF92" s="188">
        <f t="shared" si="2926"/>
        <v>0</v>
      </c>
      <c r="IG92" s="188">
        <f t="shared" si="2927"/>
        <v>0</v>
      </c>
      <c r="IH92" s="188">
        <f t="shared" si="2928"/>
        <v>0</v>
      </c>
      <c r="II92" s="188">
        <f t="shared" si="2929"/>
        <v>0</v>
      </c>
      <c r="IJ92" s="188">
        <f t="shared" si="2930"/>
        <v>0</v>
      </c>
      <c r="IK92" s="188">
        <f t="shared" si="2931"/>
        <v>0</v>
      </c>
      <c r="IL92" s="188">
        <f t="shared" si="2932"/>
        <v>0</v>
      </c>
      <c r="IM92" s="188">
        <f t="shared" si="2933"/>
        <v>0</v>
      </c>
      <c r="IN92" s="188">
        <f t="shared" si="2934"/>
        <v>0</v>
      </c>
      <c r="IO92" s="188">
        <f t="shared" si="2935"/>
        <v>0</v>
      </c>
      <c r="IP92" s="188">
        <f t="shared" si="2936"/>
        <v>0</v>
      </c>
      <c r="IQ92" s="188">
        <f t="shared" si="2937"/>
        <v>0</v>
      </c>
      <c r="IR92" s="188">
        <f t="shared" si="2938"/>
        <v>0</v>
      </c>
      <c r="IS92" s="188">
        <f t="shared" si="2939"/>
        <v>0</v>
      </c>
      <c r="IT92" s="188">
        <f t="shared" si="2940"/>
        <v>0</v>
      </c>
      <c r="IU92" s="188">
        <f t="shared" si="2941"/>
        <v>0</v>
      </c>
      <c r="IV92" s="188">
        <f t="shared" si="2942"/>
        <v>0</v>
      </c>
      <c r="IW92" s="188">
        <f t="shared" si="2943"/>
        <v>0</v>
      </c>
      <c r="IX92" s="188">
        <f t="shared" si="2944"/>
        <v>0</v>
      </c>
      <c r="IY92" s="188">
        <f t="shared" si="2945"/>
        <v>0</v>
      </c>
      <c r="IZ92" s="188">
        <f t="shared" si="2946"/>
        <v>85</v>
      </c>
      <c r="JA92" s="188">
        <f t="shared" si="2947"/>
        <v>85</v>
      </c>
      <c r="JB92" s="188">
        <f t="shared" si="2948"/>
        <v>85</v>
      </c>
      <c r="JC92" s="188">
        <f t="shared" si="2949"/>
        <v>85</v>
      </c>
      <c r="JD92" s="188">
        <f t="shared" si="2950"/>
        <v>85</v>
      </c>
      <c r="JE92" s="188">
        <f t="shared" si="2951"/>
        <v>85</v>
      </c>
      <c r="JF92" s="188">
        <f t="shared" si="2952"/>
        <v>85</v>
      </c>
      <c r="JG92" s="188">
        <f t="shared" si="2953"/>
        <v>85</v>
      </c>
      <c r="JH92" s="188">
        <f t="shared" si="2954"/>
        <v>85</v>
      </c>
      <c r="JI92" s="188">
        <f t="shared" si="2955"/>
        <v>85</v>
      </c>
      <c r="JJ92" s="188">
        <f t="shared" si="2956"/>
        <v>85</v>
      </c>
      <c r="JK92" s="188">
        <f t="shared" si="2957"/>
        <v>85</v>
      </c>
      <c r="JL92" s="188">
        <f t="shared" si="2958"/>
        <v>85</v>
      </c>
      <c r="JM92" s="188">
        <f t="shared" si="2959"/>
        <v>85</v>
      </c>
      <c r="JN92" s="188">
        <f t="shared" si="2960"/>
        <v>85</v>
      </c>
      <c r="JO92" s="188">
        <f t="shared" si="2961"/>
        <v>85</v>
      </c>
      <c r="JP92" s="188">
        <f t="shared" si="2962"/>
        <v>85</v>
      </c>
      <c r="JQ92" s="188">
        <f t="shared" si="2963"/>
        <v>85</v>
      </c>
      <c r="JR92" s="188">
        <f t="shared" si="2964"/>
        <v>85</v>
      </c>
      <c r="JS92" s="188">
        <f t="shared" si="2965"/>
        <v>85</v>
      </c>
      <c r="JT92" s="188">
        <f t="shared" si="2966"/>
        <v>85</v>
      </c>
      <c r="JU92" s="188">
        <f t="shared" si="2967"/>
        <v>85</v>
      </c>
      <c r="JV92" s="188">
        <f t="shared" si="2968"/>
        <v>85</v>
      </c>
      <c r="JW92" s="188">
        <f t="shared" si="2969"/>
        <v>85</v>
      </c>
      <c r="JX92" s="188">
        <f t="shared" si="2970"/>
        <v>0</v>
      </c>
      <c r="JY92" s="188">
        <f t="shared" si="2971"/>
        <v>0</v>
      </c>
      <c r="JZ92" s="188">
        <f t="shared" si="2972"/>
        <v>0</v>
      </c>
      <c r="KA92" s="188">
        <f t="shared" si="2973"/>
        <v>0</v>
      </c>
      <c r="KB92" s="188">
        <f t="shared" si="2974"/>
        <v>0</v>
      </c>
      <c r="KC92" s="188">
        <f t="shared" si="2975"/>
        <v>0</v>
      </c>
      <c r="KD92" s="188">
        <f t="shared" si="2976"/>
        <v>0</v>
      </c>
      <c r="KE92" s="188">
        <f t="shared" si="2977"/>
        <v>0</v>
      </c>
      <c r="KF92" s="188">
        <f t="shared" si="2978"/>
        <v>0</v>
      </c>
      <c r="KG92" s="188">
        <f t="shared" si="2979"/>
        <v>0</v>
      </c>
      <c r="KH92" s="188">
        <f t="shared" si="2980"/>
        <v>0</v>
      </c>
      <c r="KI92" s="188">
        <f t="shared" si="2981"/>
        <v>0</v>
      </c>
      <c r="KJ92" s="188">
        <f t="shared" si="2982"/>
        <v>0</v>
      </c>
      <c r="KK92" s="188">
        <f t="shared" si="2983"/>
        <v>0</v>
      </c>
      <c r="KL92" s="188">
        <f t="shared" si="2984"/>
        <v>0</v>
      </c>
      <c r="KM92" s="188">
        <f t="shared" si="2985"/>
        <v>0</v>
      </c>
      <c r="KN92" s="188">
        <f t="shared" si="2986"/>
        <v>0</v>
      </c>
      <c r="KO92" s="188">
        <f t="shared" si="2987"/>
        <v>0</v>
      </c>
      <c r="KP92" s="188">
        <f t="shared" si="2988"/>
        <v>0</v>
      </c>
      <c r="KQ92" s="188">
        <f t="shared" si="2989"/>
        <v>0</v>
      </c>
      <c r="KR92" s="188">
        <f t="shared" si="2990"/>
        <v>0</v>
      </c>
      <c r="KS92" s="188">
        <f t="shared" si="2991"/>
        <v>0</v>
      </c>
      <c r="KT92" s="188">
        <f t="shared" si="2992"/>
        <v>0</v>
      </c>
      <c r="KU92" s="188">
        <f t="shared" si="2993"/>
        <v>0</v>
      </c>
    </row>
    <row r="93" spans="1:307" s="95" customFormat="1" ht="15.6" x14ac:dyDescent="0.3">
      <c r="A93" s="157" t="s">
        <v>87</v>
      </c>
      <c r="B93" s="112"/>
      <c r="C93" s="112" t="s">
        <v>821</v>
      </c>
      <c r="D93" s="113"/>
      <c r="E93" s="113" t="s">
        <v>118</v>
      </c>
      <c r="F93" s="113">
        <v>1</v>
      </c>
      <c r="G93" s="114">
        <v>75000</v>
      </c>
      <c r="H93" s="115"/>
      <c r="I93" s="116">
        <v>0.107</v>
      </c>
      <c r="J93" s="114">
        <v>85</v>
      </c>
      <c r="K93" s="411">
        <v>45292</v>
      </c>
      <c r="L93" s="118">
        <v>46022</v>
      </c>
      <c r="M93" s="119"/>
      <c r="N93" s="186">
        <f t="shared" si="2994"/>
        <v>0</v>
      </c>
      <c r="O93" s="186">
        <f t="shared" si="2994"/>
        <v>0</v>
      </c>
      <c r="P93" s="186">
        <f t="shared" si="2994"/>
        <v>0</v>
      </c>
      <c r="Q93" s="186">
        <f t="shared" si="2994"/>
        <v>0</v>
      </c>
      <c r="R93" s="186">
        <f t="shared" si="2994"/>
        <v>0</v>
      </c>
      <c r="S93" s="186">
        <f t="shared" si="2994"/>
        <v>0</v>
      </c>
      <c r="T93" s="186">
        <f t="shared" si="2994"/>
        <v>0</v>
      </c>
      <c r="U93" s="186">
        <f t="shared" si="2994"/>
        <v>0</v>
      </c>
      <c r="V93" s="186">
        <f t="shared" si="2994"/>
        <v>0</v>
      </c>
      <c r="W93" s="186">
        <f t="shared" si="2994"/>
        <v>0</v>
      </c>
      <c r="X93" s="186">
        <f t="shared" si="2994"/>
        <v>0</v>
      </c>
      <c r="Y93" s="186">
        <f t="shared" si="2994"/>
        <v>0</v>
      </c>
      <c r="Z93" s="186">
        <f t="shared" si="2994"/>
        <v>0</v>
      </c>
      <c r="AA93" s="186">
        <f t="shared" si="2994"/>
        <v>0</v>
      </c>
      <c r="AB93" s="186">
        <f t="shared" si="2994"/>
        <v>0</v>
      </c>
      <c r="AC93" s="186">
        <f t="shared" si="2994"/>
        <v>0</v>
      </c>
      <c r="AD93" s="186">
        <f t="shared" si="3430"/>
        <v>0</v>
      </c>
      <c r="AE93" s="186">
        <f t="shared" si="3430"/>
        <v>0</v>
      </c>
      <c r="AF93" s="186">
        <f t="shared" si="3430"/>
        <v>0</v>
      </c>
      <c r="AG93" s="186">
        <f t="shared" si="3430"/>
        <v>0</v>
      </c>
      <c r="AH93" s="186">
        <f t="shared" si="3430"/>
        <v>0</v>
      </c>
      <c r="AI93" s="186">
        <f t="shared" si="3430"/>
        <v>0</v>
      </c>
      <c r="AJ93" s="186">
        <f t="shared" si="3430"/>
        <v>0</v>
      </c>
      <c r="AK93" s="186">
        <f t="shared" si="3430"/>
        <v>0</v>
      </c>
      <c r="AL93" s="186">
        <f t="shared" si="3430"/>
        <v>7051.4383561643835</v>
      </c>
      <c r="AM93" s="186">
        <f t="shared" si="3430"/>
        <v>6596.5068493150693</v>
      </c>
      <c r="AN93" s="186">
        <f t="shared" si="3430"/>
        <v>7051.4383561643835</v>
      </c>
      <c r="AO93" s="186">
        <f t="shared" si="3430"/>
        <v>6823.9726027397255</v>
      </c>
      <c r="AP93" s="186">
        <f t="shared" si="3430"/>
        <v>7051.4383561643835</v>
      </c>
      <c r="AQ93" s="186">
        <f t="shared" si="3430"/>
        <v>6823.9726027397255</v>
      </c>
      <c r="AR93" s="186">
        <f t="shared" si="3430"/>
        <v>7051.4383561643835</v>
      </c>
      <c r="AS93" s="186">
        <f t="shared" si="3430"/>
        <v>7051.4383561643835</v>
      </c>
      <c r="AT93" s="186">
        <f t="shared" si="3431"/>
        <v>6823.9726027397255</v>
      </c>
      <c r="AU93" s="186">
        <f t="shared" si="3431"/>
        <v>7051.4383561643835</v>
      </c>
      <c r="AV93" s="186">
        <f t="shared" si="3431"/>
        <v>6823.9726027397255</v>
      </c>
      <c r="AW93" s="186">
        <f t="shared" si="3431"/>
        <v>7051.4383561643835</v>
      </c>
      <c r="AX93" s="186">
        <f t="shared" si="3431"/>
        <v>7051.4383561643835</v>
      </c>
      <c r="AY93" s="186">
        <f t="shared" si="3431"/>
        <v>6369.0410958904113</v>
      </c>
      <c r="AZ93" s="186">
        <f t="shared" si="3431"/>
        <v>7051.4383561643835</v>
      </c>
      <c r="BA93" s="186">
        <f t="shared" si="3431"/>
        <v>6823.9726027397255</v>
      </c>
      <c r="BB93" s="186">
        <f t="shared" si="3431"/>
        <v>7051.4383561643835</v>
      </c>
      <c r="BC93" s="186">
        <f t="shared" si="3431"/>
        <v>6823.9726027397255</v>
      </c>
      <c r="BD93" s="186">
        <f t="shared" si="3431"/>
        <v>7051.4383561643835</v>
      </c>
      <c r="BE93" s="186">
        <f t="shared" si="3431"/>
        <v>7051.4383561643835</v>
      </c>
      <c r="BF93" s="186">
        <f t="shared" si="3431"/>
        <v>6823.9726027397255</v>
      </c>
      <c r="BG93" s="186">
        <f t="shared" si="3431"/>
        <v>7051.4383561643835</v>
      </c>
      <c r="BH93" s="186">
        <f t="shared" si="3431"/>
        <v>6823.9726027397255</v>
      </c>
      <c r="BI93" s="186">
        <f t="shared" si="2774"/>
        <v>7051.4383561643835</v>
      </c>
      <c r="BJ93" s="186">
        <f t="shared" si="2774"/>
        <v>0</v>
      </c>
      <c r="BK93" s="186">
        <f t="shared" si="2774"/>
        <v>0</v>
      </c>
      <c r="BL93" s="186">
        <f t="shared" si="2774"/>
        <v>0</v>
      </c>
      <c r="BM93" s="186">
        <f t="shared" si="2774"/>
        <v>0</v>
      </c>
      <c r="BN93" s="186">
        <f t="shared" si="2774"/>
        <v>0</v>
      </c>
      <c r="BO93" s="186">
        <f t="shared" si="2774"/>
        <v>0</v>
      </c>
      <c r="BP93" s="186">
        <f t="shared" si="2775"/>
        <v>0</v>
      </c>
      <c r="BQ93" s="186">
        <f t="shared" si="2775"/>
        <v>0</v>
      </c>
      <c r="BR93" s="186">
        <f t="shared" si="2775"/>
        <v>0</v>
      </c>
      <c r="BS93" s="186">
        <f t="shared" si="2775"/>
        <v>0</v>
      </c>
      <c r="BT93" s="186">
        <f t="shared" si="2775"/>
        <v>0</v>
      </c>
      <c r="BU93" s="186">
        <f t="shared" si="2775"/>
        <v>0</v>
      </c>
      <c r="BV93" s="186">
        <f t="shared" si="2775"/>
        <v>0</v>
      </c>
      <c r="BW93" s="186">
        <f t="shared" si="2775"/>
        <v>0</v>
      </c>
      <c r="BX93" s="186">
        <f t="shared" si="2775"/>
        <v>0</v>
      </c>
      <c r="BY93" s="186">
        <f t="shared" si="2775"/>
        <v>0</v>
      </c>
      <c r="BZ93" s="186">
        <f t="shared" si="2775"/>
        <v>0</v>
      </c>
      <c r="CA93" s="186">
        <f t="shared" si="2775"/>
        <v>0</v>
      </c>
      <c r="CB93" s="186">
        <f t="shared" si="2775"/>
        <v>0</v>
      </c>
      <c r="CC93" s="186">
        <f t="shared" si="2775"/>
        <v>0</v>
      </c>
      <c r="CD93" s="186">
        <f t="shared" si="2775"/>
        <v>0</v>
      </c>
      <c r="CE93" s="186">
        <f t="shared" si="2775"/>
        <v>0</v>
      </c>
      <c r="CF93" s="186">
        <f t="shared" si="3432"/>
        <v>0</v>
      </c>
      <c r="CG93" s="186">
        <f t="shared" si="3432"/>
        <v>0</v>
      </c>
      <c r="CH93" s="186"/>
      <c r="CJ93" s="186">
        <f t="shared" si="2778"/>
        <v>0</v>
      </c>
      <c r="CK93" s="186">
        <f t="shared" si="2779"/>
        <v>0</v>
      </c>
      <c r="CL93" s="186">
        <f t="shared" si="2780"/>
        <v>0</v>
      </c>
      <c r="CM93" s="186">
        <f t="shared" si="2781"/>
        <v>0</v>
      </c>
      <c r="CN93" s="186">
        <f t="shared" si="2782"/>
        <v>0</v>
      </c>
      <c r="CO93" s="186">
        <f t="shared" si="2783"/>
        <v>0</v>
      </c>
      <c r="CP93" s="186">
        <f t="shared" si="2784"/>
        <v>0</v>
      </c>
      <c r="CQ93" s="186">
        <f t="shared" si="2785"/>
        <v>0</v>
      </c>
      <c r="CR93" s="186">
        <f t="shared" si="2786"/>
        <v>0</v>
      </c>
      <c r="CS93" s="186">
        <f t="shared" si="2787"/>
        <v>0</v>
      </c>
      <c r="CT93" s="186">
        <f t="shared" si="2788"/>
        <v>0</v>
      </c>
      <c r="CU93" s="186">
        <f t="shared" si="2789"/>
        <v>0</v>
      </c>
      <c r="CV93" s="186">
        <f t="shared" si="2790"/>
        <v>0</v>
      </c>
      <c r="CW93" s="186">
        <f t="shared" si="2791"/>
        <v>0</v>
      </c>
      <c r="CX93" s="186">
        <f t="shared" si="2792"/>
        <v>0</v>
      </c>
      <c r="CY93" s="186">
        <f t="shared" si="2793"/>
        <v>0</v>
      </c>
      <c r="CZ93" s="186">
        <f t="shared" si="2794"/>
        <v>0</v>
      </c>
      <c r="DA93" s="186">
        <f t="shared" si="2795"/>
        <v>0</v>
      </c>
      <c r="DB93" s="186">
        <f t="shared" si="2796"/>
        <v>0</v>
      </c>
      <c r="DC93" s="186">
        <f t="shared" si="2797"/>
        <v>0</v>
      </c>
      <c r="DD93" s="186">
        <f t="shared" si="2798"/>
        <v>0</v>
      </c>
      <c r="DE93" s="186">
        <f t="shared" si="2799"/>
        <v>0</v>
      </c>
      <c r="DF93" s="186">
        <f t="shared" si="2800"/>
        <v>0</v>
      </c>
      <c r="DG93" s="186">
        <f t="shared" si="2801"/>
        <v>0</v>
      </c>
      <c r="DH93" s="186">
        <f t="shared" si="2802"/>
        <v>1</v>
      </c>
      <c r="DI93" s="186">
        <f t="shared" si="2803"/>
        <v>1</v>
      </c>
      <c r="DJ93" s="186">
        <f t="shared" si="2804"/>
        <v>1</v>
      </c>
      <c r="DK93" s="186">
        <f t="shared" si="2805"/>
        <v>1</v>
      </c>
      <c r="DL93" s="186">
        <f t="shared" si="2806"/>
        <v>1</v>
      </c>
      <c r="DM93" s="186">
        <f t="shared" si="2807"/>
        <v>1</v>
      </c>
      <c r="DN93" s="186">
        <f t="shared" si="2808"/>
        <v>1</v>
      </c>
      <c r="DO93" s="186">
        <f t="shared" si="2809"/>
        <v>1</v>
      </c>
      <c r="DP93" s="186">
        <f t="shared" si="2810"/>
        <v>1</v>
      </c>
      <c r="DQ93" s="186">
        <f t="shared" si="2811"/>
        <v>1</v>
      </c>
      <c r="DR93" s="186">
        <f t="shared" si="2812"/>
        <v>1</v>
      </c>
      <c r="DS93" s="186">
        <f t="shared" si="2813"/>
        <v>1</v>
      </c>
      <c r="DT93" s="186">
        <f t="shared" si="2814"/>
        <v>1</v>
      </c>
      <c r="DU93" s="186">
        <f t="shared" si="2815"/>
        <v>1</v>
      </c>
      <c r="DV93" s="186">
        <f t="shared" si="2816"/>
        <v>1</v>
      </c>
      <c r="DW93" s="186">
        <f t="shared" si="2817"/>
        <v>1</v>
      </c>
      <c r="DX93" s="186">
        <f t="shared" si="2818"/>
        <v>1</v>
      </c>
      <c r="DY93" s="186">
        <f t="shared" si="2819"/>
        <v>1</v>
      </c>
      <c r="DZ93" s="186">
        <f t="shared" si="2820"/>
        <v>1</v>
      </c>
      <c r="EA93" s="186">
        <f t="shared" si="2821"/>
        <v>1</v>
      </c>
      <c r="EB93" s="186">
        <f t="shared" si="2822"/>
        <v>1</v>
      </c>
      <c r="EC93" s="186">
        <f t="shared" si="2823"/>
        <v>1</v>
      </c>
      <c r="ED93" s="186">
        <f t="shared" si="2824"/>
        <v>1</v>
      </c>
      <c r="EE93" s="186">
        <f t="shared" si="2825"/>
        <v>1</v>
      </c>
      <c r="EF93" s="186">
        <f t="shared" si="2826"/>
        <v>0</v>
      </c>
      <c r="EG93" s="186">
        <f t="shared" si="2827"/>
        <v>0</v>
      </c>
      <c r="EH93" s="186">
        <f t="shared" si="2828"/>
        <v>0</v>
      </c>
      <c r="EI93" s="186">
        <f t="shared" si="2829"/>
        <v>0</v>
      </c>
      <c r="EJ93" s="186">
        <f t="shared" si="2830"/>
        <v>0</v>
      </c>
      <c r="EK93" s="186">
        <f t="shared" si="2831"/>
        <v>0</v>
      </c>
      <c r="EL93" s="186">
        <f t="shared" si="2832"/>
        <v>0</v>
      </c>
      <c r="EM93" s="186">
        <f t="shared" si="2833"/>
        <v>0</v>
      </c>
      <c r="EN93" s="186">
        <f t="shared" si="2834"/>
        <v>0</v>
      </c>
      <c r="EO93" s="186">
        <f t="shared" si="2835"/>
        <v>0</v>
      </c>
      <c r="EP93" s="186">
        <f t="shared" si="2836"/>
        <v>0</v>
      </c>
      <c r="EQ93" s="186">
        <f t="shared" si="2837"/>
        <v>0</v>
      </c>
      <c r="ER93" s="186">
        <f t="shared" si="2838"/>
        <v>0</v>
      </c>
      <c r="ES93" s="186">
        <f t="shared" si="2839"/>
        <v>0</v>
      </c>
      <c r="ET93" s="186">
        <f t="shared" si="2840"/>
        <v>0</v>
      </c>
      <c r="EU93" s="186">
        <f t="shared" si="2841"/>
        <v>0</v>
      </c>
      <c r="EV93" s="186">
        <f t="shared" si="2842"/>
        <v>0</v>
      </c>
      <c r="EW93" s="186">
        <f t="shared" si="2843"/>
        <v>0</v>
      </c>
      <c r="EX93" s="186">
        <f t="shared" si="2844"/>
        <v>0</v>
      </c>
      <c r="EY93" s="186">
        <f t="shared" si="2845"/>
        <v>0</v>
      </c>
      <c r="EZ93" s="186">
        <f t="shared" si="2846"/>
        <v>0</v>
      </c>
      <c r="FA93" s="186">
        <f t="shared" si="2847"/>
        <v>0</v>
      </c>
      <c r="FB93" s="186">
        <f t="shared" si="2848"/>
        <v>0</v>
      </c>
      <c r="FC93" s="186">
        <f t="shared" si="2849"/>
        <v>0</v>
      </c>
      <c r="FE93" s="187">
        <f t="shared" si="2850"/>
        <v>0</v>
      </c>
      <c r="FF93" s="187">
        <f t="shared" si="2851"/>
        <v>0</v>
      </c>
      <c r="FG93" s="187">
        <f t="shared" si="2852"/>
        <v>0</v>
      </c>
      <c r="FH93" s="187">
        <f t="shared" si="2853"/>
        <v>0</v>
      </c>
      <c r="FI93" s="187">
        <f t="shared" si="2854"/>
        <v>0</v>
      </c>
      <c r="FJ93" s="187">
        <f t="shared" si="2855"/>
        <v>0</v>
      </c>
      <c r="FK93" s="187">
        <f t="shared" si="2856"/>
        <v>0</v>
      </c>
      <c r="FL93" s="187">
        <f t="shared" si="2857"/>
        <v>0</v>
      </c>
      <c r="FM93" s="187">
        <f t="shared" si="2858"/>
        <v>0</v>
      </c>
      <c r="FN93" s="187">
        <f t="shared" si="2859"/>
        <v>0</v>
      </c>
      <c r="FO93" s="187">
        <f t="shared" si="2860"/>
        <v>0</v>
      </c>
      <c r="FP93" s="187">
        <f t="shared" si="2861"/>
        <v>0</v>
      </c>
      <c r="FQ93" s="187">
        <f t="shared" si="2862"/>
        <v>0</v>
      </c>
      <c r="FR93" s="187">
        <f t="shared" si="2863"/>
        <v>0</v>
      </c>
      <c r="FS93" s="187">
        <f t="shared" si="2864"/>
        <v>0</v>
      </c>
      <c r="FT93" s="187">
        <f t="shared" si="2865"/>
        <v>0</v>
      </c>
      <c r="FU93" s="187">
        <f t="shared" si="2866"/>
        <v>0</v>
      </c>
      <c r="FV93" s="187">
        <f t="shared" si="2867"/>
        <v>0</v>
      </c>
      <c r="FW93" s="187">
        <f t="shared" si="2868"/>
        <v>0</v>
      </c>
      <c r="FX93" s="187">
        <f t="shared" si="2869"/>
        <v>0</v>
      </c>
      <c r="FY93" s="187">
        <f t="shared" si="2870"/>
        <v>0</v>
      </c>
      <c r="FZ93" s="187">
        <f t="shared" si="2871"/>
        <v>0</v>
      </c>
      <c r="GA93" s="187">
        <f t="shared" si="2872"/>
        <v>0</v>
      </c>
      <c r="GB93" s="187">
        <f t="shared" si="2873"/>
        <v>0</v>
      </c>
      <c r="GC93" s="187">
        <f t="shared" si="2874"/>
        <v>1.0000000000000002</v>
      </c>
      <c r="GD93" s="187">
        <f t="shared" si="2875"/>
        <v>1.0000000000000002</v>
      </c>
      <c r="GE93" s="187">
        <f t="shared" si="2876"/>
        <v>1.0000000000000002</v>
      </c>
      <c r="GF93" s="187">
        <f t="shared" si="2877"/>
        <v>1</v>
      </c>
      <c r="GG93" s="187">
        <f t="shared" si="2878"/>
        <v>1.0000000000000002</v>
      </c>
      <c r="GH93" s="187">
        <f t="shared" si="2879"/>
        <v>1</v>
      </c>
      <c r="GI93" s="187">
        <f t="shared" si="2880"/>
        <v>1.0000000000000002</v>
      </c>
      <c r="GJ93" s="187">
        <f t="shared" si="2881"/>
        <v>1.0000000000000002</v>
      </c>
      <c r="GK93" s="187">
        <f t="shared" si="2882"/>
        <v>1</v>
      </c>
      <c r="GL93" s="187">
        <f t="shared" si="2883"/>
        <v>1.0000000000000002</v>
      </c>
      <c r="GM93" s="187">
        <f t="shared" si="2884"/>
        <v>1</v>
      </c>
      <c r="GN93" s="187">
        <f t="shared" si="2885"/>
        <v>1.0000000000000002</v>
      </c>
      <c r="GO93" s="187">
        <f t="shared" si="2886"/>
        <v>1.0000000000000002</v>
      </c>
      <c r="GP93" s="187">
        <f t="shared" si="2887"/>
        <v>1.0000000000000002</v>
      </c>
      <c r="GQ93" s="187">
        <f t="shared" si="2888"/>
        <v>1.0000000000000002</v>
      </c>
      <c r="GR93" s="187">
        <f t="shared" si="2889"/>
        <v>1</v>
      </c>
      <c r="GS93" s="187">
        <f t="shared" si="2890"/>
        <v>1.0000000000000002</v>
      </c>
      <c r="GT93" s="187">
        <f t="shared" si="2891"/>
        <v>1</v>
      </c>
      <c r="GU93" s="187">
        <f t="shared" si="2892"/>
        <v>1.0000000000000002</v>
      </c>
      <c r="GV93" s="187">
        <f t="shared" si="2893"/>
        <v>1.0000000000000002</v>
      </c>
      <c r="GW93" s="187">
        <f t="shared" si="2894"/>
        <v>1</v>
      </c>
      <c r="GX93" s="187">
        <f t="shared" si="2895"/>
        <v>1.0000000000000002</v>
      </c>
      <c r="GY93" s="187">
        <f t="shared" si="2896"/>
        <v>1</v>
      </c>
      <c r="GZ93" s="187">
        <f t="shared" si="2897"/>
        <v>1.0000000000000002</v>
      </c>
      <c r="HA93" s="187">
        <f t="shared" si="2898"/>
        <v>0</v>
      </c>
      <c r="HB93" s="187">
        <f t="shared" si="2899"/>
        <v>0</v>
      </c>
      <c r="HC93" s="187">
        <f t="shared" si="2900"/>
        <v>0</v>
      </c>
      <c r="HD93" s="187">
        <f t="shared" si="2901"/>
        <v>0</v>
      </c>
      <c r="HE93" s="187">
        <f t="shared" si="2902"/>
        <v>0</v>
      </c>
      <c r="HF93" s="187">
        <f t="shared" si="2903"/>
        <v>0</v>
      </c>
      <c r="HG93" s="187">
        <f t="shared" si="2904"/>
        <v>0</v>
      </c>
      <c r="HH93" s="187">
        <f t="shared" si="2905"/>
        <v>0</v>
      </c>
      <c r="HI93" s="187">
        <f t="shared" si="2906"/>
        <v>0</v>
      </c>
      <c r="HJ93" s="187">
        <f t="shared" si="2907"/>
        <v>0</v>
      </c>
      <c r="HK93" s="187">
        <f t="shared" si="2908"/>
        <v>0</v>
      </c>
      <c r="HL93" s="187">
        <f t="shared" si="2909"/>
        <v>0</v>
      </c>
      <c r="HM93" s="187">
        <f t="shared" si="2910"/>
        <v>0</v>
      </c>
      <c r="HN93" s="187">
        <f t="shared" si="2911"/>
        <v>0</v>
      </c>
      <c r="HO93" s="187">
        <f t="shared" si="2912"/>
        <v>0</v>
      </c>
      <c r="HP93" s="187">
        <f t="shared" si="2913"/>
        <v>0</v>
      </c>
      <c r="HQ93" s="187">
        <f t="shared" si="2914"/>
        <v>0</v>
      </c>
      <c r="HR93" s="187">
        <f t="shared" si="2915"/>
        <v>0</v>
      </c>
      <c r="HS93" s="187">
        <f t="shared" si="2916"/>
        <v>0</v>
      </c>
      <c r="HT93" s="187">
        <f t="shared" si="2917"/>
        <v>0</v>
      </c>
      <c r="HU93" s="187">
        <f t="shared" si="2918"/>
        <v>0</v>
      </c>
      <c r="HV93" s="187">
        <f t="shared" si="2919"/>
        <v>0</v>
      </c>
      <c r="HW93" s="187">
        <f t="shared" si="2920"/>
        <v>0</v>
      </c>
      <c r="HX93" s="187">
        <f t="shared" si="2921"/>
        <v>0</v>
      </c>
      <c r="HY93" s="187"/>
      <c r="IB93" s="188">
        <f t="shared" si="2922"/>
        <v>0</v>
      </c>
      <c r="IC93" s="188">
        <f t="shared" si="2923"/>
        <v>0</v>
      </c>
      <c r="ID93" s="188">
        <f t="shared" si="2924"/>
        <v>0</v>
      </c>
      <c r="IE93" s="188">
        <f t="shared" si="2925"/>
        <v>0</v>
      </c>
      <c r="IF93" s="188">
        <f t="shared" si="2926"/>
        <v>0</v>
      </c>
      <c r="IG93" s="188">
        <f t="shared" si="2927"/>
        <v>0</v>
      </c>
      <c r="IH93" s="188">
        <f t="shared" si="2928"/>
        <v>0</v>
      </c>
      <c r="II93" s="188">
        <f t="shared" si="2929"/>
        <v>0</v>
      </c>
      <c r="IJ93" s="188">
        <f t="shared" si="2930"/>
        <v>0</v>
      </c>
      <c r="IK93" s="188">
        <f t="shared" si="2931"/>
        <v>0</v>
      </c>
      <c r="IL93" s="188">
        <f t="shared" si="2932"/>
        <v>0</v>
      </c>
      <c r="IM93" s="188">
        <f t="shared" si="2933"/>
        <v>0</v>
      </c>
      <c r="IN93" s="188">
        <f t="shared" si="2934"/>
        <v>0</v>
      </c>
      <c r="IO93" s="188">
        <f t="shared" si="2935"/>
        <v>0</v>
      </c>
      <c r="IP93" s="188">
        <f t="shared" si="2936"/>
        <v>0</v>
      </c>
      <c r="IQ93" s="188">
        <f t="shared" si="2937"/>
        <v>0</v>
      </c>
      <c r="IR93" s="188">
        <f t="shared" si="2938"/>
        <v>0</v>
      </c>
      <c r="IS93" s="188">
        <f t="shared" si="2939"/>
        <v>0</v>
      </c>
      <c r="IT93" s="188">
        <f t="shared" si="2940"/>
        <v>0</v>
      </c>
      <c r="IU93" s="188">
        <f t="shared" si="2941"/>
        <v>0</v>
      </c>
      <c r="IV93" s="188">
        <f t="shared" si="2942"/>
        <v>0</v>
      </c>
      <c r="IW93" s="188">
        <f t="shared" si="2943"/>
        <v>0</v>
      </c>
      <c r="IX93" s="188">
        <f t="shared" si="2944"/>
        <v>0</v>
      </c>
      <c r="IY93" s="188">
        <f t="shared" si="2945"/>
        <v>0</v>
      </c>
      <c r="IZ93" s="188">
        <f t="shared" si="2946"/>
        <v>85</v>
      </c>
      <c r="JA93" s="188">
        <f t="shared" si="2947"/>
        <v>85</v>
      </c>
      <c r="JB93" s="188">
        <f t="shared" si="2948"/>
        <v>85</v>
      </c>
      <c r="JC93" s="188">
        <f t="shared" si="2949"/>
        <v>85</v>
      </c>
      <c r="JD93" s="188">
        <f t="shared" si="2950"/>
        <v>85</v>
      </c>
      <c r="JE93" s="188">
        <f t="shared" si="2951"/>
        <v>85</v>
      </c>
      <c r="JF93" s="188">
        <f t="shared" si="2952"/>
        <v>85</v>
      </c>
      <c r="JG93" s="188">
        <f t="shared" si="2953"/>
        <v>85</v>
      </c>
      <c r="JH93" s="188">
        <f t="shared" si="2954"/>
        <v>85</v>
      </c>
      <c r="JI93" s="188">
        <f t="shared" si="2955"/>
        <v>85</v>
      </c>
      <c r="JJ93" s="188">
        <f t="shared" si="2956"/>
        <v>85</v>
      </c>
      <c r="JK93" s="188">
        <f t="shared" si="2957"/>
        <v>85</v>
      </c>
      <c r="JL93" s="188">
        <f t="shared" si="2958"/>
        <v>85</v>
      </c>
      <c r="JM93" s="188">
        <f t="shared" si="2959"/>
        <v>85</v>
      </c>
      <c r="JN93" s="188">
        <f t="shared" si="2960"/>
        <v>85</v>
      </c>
      <c r="JO93" s="188">
        <f t="shared" si="2961"/>
        <v>85</v>
      </c>
      <c r="JP93" s="188">
        <f t="shared" si="2962"/>
        <v>85</v>
      </c>
      <c r="JQ93" s="188">
        <f t="shared" si="2963"/>
        <v>85</v>
      </c>
      <c r="JR93" s="188">
        <f t="shared" si="2964"/>
        <v>85</v>
      </c>
      <c r="JS93" s="188">
        <f t="shared" si="2965"/>
        <v>85</v>
      </c>
      <c r="JT93" s="188">
        <f t="shared" si="2966"/>
        <v>85</v>
      </c>
      <c r="JU93" s="188">
        <f t="shared" si="2967"/>
        <v>85</v>
      </c>
      <c r="JV93" s="188">
        <f t="shared" si="2968"/>
        <v>85</v>
      </c>
      <c r="JW93" s="188">
        <f t="shared" si="2969"/>
        <v>85</v>
      </c>
      <c r="JX93" s="188">
        <f t="shared" si="2970"/>
        <v>0</v>
      </c>
      <c r="JY93" s="188">
        <f t="shared" si="2971"/>
        <v>0</v>
      </c>
      <c r="JZ93" s="188">
        <f t="shared" si="2972"/>
        <v>0</v>
      </c>
      <c r="KA93" s="188">
        <f t="shared" si="2973"/>
        <v>0</v>
      </c>
      <c r="KB93" s="188">
        <f t="shared" si="2974"/>
        <v>0</v>
      </c>
      <c r="KC93" s="188">
        <f t="shared" si="2975"/>
        <v>0</v>
      </c>
      <c r="KD93" s="188">
        <f t="shared" si="2976"/>
        <v>0</v>
      </c>
      <c r="KE93" s="188">
        <f t="shared" si="2977"/>
        <v>0</v>
      </c>
      <c r="KF93" s="188">
        <f t="shared" si="2978"/>
        <v>0</v>
      </c>
      <c r="KG93" s="188">
        <f t="shared" si="2979"/>
        <v>0</v>
      </c>
      <c r="KH93" s="188">
        <f t="shared" si="2980"/>
        <v>0</v>
      </c>
      <c r="KI93" s="188">
        <f t="shared" si="2981"/>
        <v>0</v>
      </c>
      <c r="KJ93" s="188">
        <f t="shared" si="2982"/>
        <v>0</v>
      </c>
      <c r="KK93" s="188">
        <f t="shared" si="2983"/>
        <v>0</v>
      </c>
      <c r="KL93" s="188">
        <f t="shared" si="2984"/>
        <v>0</v>
      </c>
      <c r="KM93" s="188">
        <f t="shared" si="2985"/>
        <v>0</v>
      </c>
      <c r="KN93" s="188">
        <f t="shared" si="2986"/>
        <v>0</v>
      </c>
      <c r="KO93" s="188">
        <f t="shared" si="2987"/>
        <v>0</v>
      </c>
      <c r="KP93" s="188">
        <f t="shared" si="2988"/>
        <v>0</v>
      </c>
      <c r="KQ93" s="188">
        <f t="shared" si="2989"/>
        <v>0</v>
      </c>
      <c r="KR93" s="188">
        <f t="shared" si="2990"/>
        <v>0</v>
      </c>
      <c r="KS93" s="188">
        <f t="shared" si="2991"/>
        <v>0</v>
      </c>
      <c r="KT93" s="188">
        <f t="shared" si="2992"/>
        <v>0</v>
      </c>
      <c r="KU93" s="188">
        <f t="shared" si="2993"/>
        <v>0</v>
      </c>
    </row>
    <row r="94" spans="1:307" s="95" customFormat="1" ht="15.6" x14ac:dyDescent="0.3">
      <c r="A94" s="157" t="s">
        <v>87</v>
      </c>
      <c r="B94" s="112"/>
      <c r="C94" s="112" t="s">
        <v>820</v>
      </c>
      <c r="D94" s="113"/>
      <c r="E94" s="113" t="s">
        <v>118</v>
      </c>
      <c r="F94" s="113">
        <v>1</v>
      </c>
      <c r="G94" s="114">
        <v>75000</v>
      </c>
      <c r="H94" s="115"/>
      <c r="I94" s="116">
        <v>0.107</v>
      </c>
      <c r="J94" s="114">
        <v>86</v>
      </c>
      <c r="K94" s="411">
        <v>45383</v>
      </c>
      <c r="L94" s="118">
        <v>46022</v>
      </c>
      <c r="M94" s="119"/>
      <c r="N94" s="186">
        <f t="shared" si="2777"/>
        <v>0</v>
      </c>
      <c r="O94" s="186">
        <f t="shared" si="2777"/>
        <v>0</v>
      </c>
      <c r="P94" s="186">
        <f t="shared" si="2777"/>
        <v>0</v>
      </c>
      <c r="Q94" s="186">
        <f t="shared" si="2777"/>
        <v>0</v>
      </c>
      <c r="R94" s="186">
        <f t="shared" si="2777"/>
        <v>0</v>
      </c>
      <c r="S94" s="186">
        <f t="shared" si="2777"/>
        <v>0</v>
      </c>
      <c r="T94" s="186">
        <f t="shared" si="2777"/>
        <v>0</v>
      </c>
      <c r="U94" s="186">
        <f t="shared" si="2777"/>
        <v>0</v>
      </c>
      <c r="V94" s="186">
        <f t="shared" si="2777"/>
        <v>0</v>
      </c>
      <c r="W94" s="186">
        <f t="shared" si="2777"/>
        <v>0</v>
      </c>
      <c r="X94" s="186">
        <f t="shared" si="2777"/>
        <v>0</v>
      </c>
      <c r="Y94" s="186">
        <f t="shared" si="2777"/>
        <v>0</v>
      </c>
      <c r="Z94" s="186">
        <f t="shared" si="2777"/>
        <v>0</v>
      </c>
      <c r="AA94" s="186">
        <f t="shared" si="2777"/>
        <v>0</v>
      </c>
      <c r="AB94" s="186">
        <f t="shared" si="2777"/>
        <v>0</v>
      </c>
      <c r="AC94" s="186">
        <f t="shared" si="2777"/>
        <v>0</v>
      </c>
      <c r="AD94" s="186">
        <f t="shared" si="3430"/>
        <v>0</v>
      </c>
      <c r="AE94" s="186">
        <f t="shared" si="3430"/>
        <v>0</v>
      </c>
      <c r="AF94" s="186">
        <f t="shared" si="3430"/>
        <v>0</v>
      </c>
      <c r="AG94" s="186">
        <f t="shared" si="3430"/>
        <v>0</v>
      </c>
      <c r="AH94" s="186">
        <f t="shared" si="3430"/>
        <v>0</v>
      </c>
      <c r="AI94" s="186">
        <f t="shared" si="3430"/>
        <v>0</v>
      </c>
      <c r="AJ94" s="186">
        <f t="shared" si="3430"/>
        <v>0</v>
      </c>
      <c r="AK94" s="186">
        <f t="shared" si="3430"/>
        <v>0</v>
      </c>
      <c r="AL94" s="186">
        <f t="shared" si="3430"/>
        <v>0</v>
      </c>
      <c r="AM94" s="186">
        <f t="shared" si="3430"/>
        <v>0</v>
      </c>
      <c r="AN94" s="186">
        <f t="shared" si="3430"/>
        <v>0</v>
      </c>
      <c r="AO94" s="186">
        <f t="shared" si="3430"/>
        <v>6823.9726027397255</v>
      </c>
      <c r="AP94" s="186">
        <f t="shared" si="3430"/>
        <v>7051.4383561643835</v>
      </c>
      <c r="AQ94" s="186">
        <f t="shared" si="3430"/>
        <v>6823.9726027397255</v>
      </c>
      <c r="AR94" s="186">
        <f t="shared" si="3430"/>
        <v>7051.4383561643835</v>
      </c>
      <c r="AS94" s="186">
        <f t="shared" si="3430"/>
        <v>7051.4383561643835</v>
      </c>
      <c r="AT94" s="186">
        <f t="shared" si="3431"/>
        <v>6823.9726027397255</v>
      </c>
      <c r="AU94" s="186">
        <f t="shared" si="3431"/>
        <v>7051.4383561643835</v>
      </c>
      <c r="AV94" s="186">
        <f t="shared" si="3431"/>
        <v>6823.9726027397255</v>
      </c>
      <c r="AW94" s="186">
        <f t="shared" si="3431"/>
        <v>7051.4383561643835</v>
      </c>
      <c r="AX94" s="186">
        <f t="shared" si="3431"/>
        <v>7051.4383561643835</v>
      </c>
      <c r="AY94" s="186">
        <f t="shared" si="3431"/>
        <v>6369.0410958904113</v>
      </c>
      <c r="AZ94" s="186">
        <f t="shared" si="3431"/>
        <v>7051.4383561643835</v>
      </c>
      <c r="BA94" s="186">
        <f t="shared" si="3431"/>
        <v>6823.9726027397255</v>
      </c>
      <c r="BB94" s="186">
        <f t="shared" si="3431"/>
        <v>7051.4383561643835</v>
      </c>
      <c r="BC94" s="186">
        <f t="shared" si="3431"/>
        <v>6823.9726027397255</v>
      </c>
      <c r="BD94" s="186">
        <f t="shared" si="3431"/>
        <v>7051.4383561643835</v>
      </c>
      <c r="BE94" s="186">
        <f t="shared" si="3431"/>
        <v>7051.4383561643835</v>
      </c>
      <c r="BF94" s="186">
        <f t="shared" si="3431"/>
        <v>6823.9726027397255</v>
      </c>
      <c r="BG94" s="186">
        <f t="shared" si="3431"/>
        <v>7051.4383561643835</v>
      </c>
      <c r="BH94" s="186">
        <f t="shared" si="3431"/>
        <v>6823.9726027397255</v>
      </c>
      <c r="BI94" s="186">
        <f t="shared" si="2774"/>
        <v>7051.4383561643835</v>
      </c>
      <c r="BJ94" s="186">
        <f t="shared" si="2774"/>
        <v>0</v>
      </c>
      <c r="BK94" s="186">
        <f t="shared" si="2774"/>
        <v>0</v>
      </c>
      <c r="BL94" s="186">
        <f t="shared" si="2774"/>
        <v>0</v>
      </c>
      <c r="BM94" s="186">
        <f t="shared" si="2774"/>
        <v>0</v>
      </c>
      <c r="BN94" s="186">
        <f t="shared" si="2774"/>
        <v>0</v>
      </c>
      <c r="BO94" s="186">
        <f t="shared" si="2774"/>
        <v>0</v>
      </c>
      <c r="BP94" s="186">
        <f t="shared" si="2775"/>
        <v>0</v>
      </c>
      <c r="BQ94" s="186">
        <f t="shared" si="2775"/>
        <v>0</v>
      </c>
      <c r="BR94" s="186">
        <f t="shared" si="2775"/>
        <v>0</v>
      </c>
      <c r="BS94" s="186">
        <f t="shared" si="2775"/>
        <v>0</v>
      </c>
      <c r="BT94" s="186">
        <f t="shared" si="2775"/>
        <v>0</v>
      </c>
      <c r="BU94" s="186">
        <f t="shared" si="2775"/>
        <v>0</v>
      </c>
      <c r="BV94" s="186">
        <f t="shared" si="2775"/>
        <v>0</v>
      </c>
      <c r="BW94" s="186">
        <f t="shared" si="2775"/>
        <v>0</v>
      </c>
      <c r="BX94" s="186">
        <f t="shared" si="2775"/>
        <v>0</v>
      </c>
      <c r="BY94" s="186">
        <f t="shared" si="2775"/>
        <v>0</v>
      </c>
      <c r="BZ94" s="186">
        <f t="shared" si="2775"/>
        <v>0</v>
      </c>
      <c r="CA94" s="186">
        <f t="shared" si="2775"/>
        <v>0</v>
      </c>
      <c r="CB94" s="186">
        <f t="shared" si="2775"/>
        <v>0</v>
      </c>
      <c r="CC94" s="186">
        <f t="shared" si="2775"/>
        <v>0</v>
      </c>
      <c r="CD94" s="186">
        <f t="shared" si="2775"/>
        <v>0</v>
      </c>
      <c r="CE94" s="186">
        <f t="shared" si="2775"/>
        <v>0</v>
      </c>
      <c r="CF94" s="186">
        <f t="shared" si="3432"/>
        <v>0</v>
      </c>
      <c r="CG94" s="186">
        <f t="shared" si="3432"/>
        <v>0</v>
      </c>
      <c r="CH94" s="186"/>
      <c r="CJ94" s="186">
        <f t="shared" si="2778"/>
        <v>0</v>
      </c>
      <c r="CK94" s="186">
        <f t="shared" si="2779"/>
        <v>0</v>
      </c>
      <c r="CL94" s="186">
        <f t="shared" si="2780"/>
        <v>0</v>
      </c>
      <c r="CM94" s="186">
        <f t="shared" si="2781"/>
        <v>0</v>
      </c>
      <c r="CN94" s="186">
        <f t="shared" si="2782"/>
        <v>0</v>
      </c>
      <c r="CO94" s="186">
        <f t="shared" si="2783"/>
        <v>0</v>
      </c>
      <c r="CP94" s="186">
        <f t="shared" si="2784"/>
        <v>0</v>
      </c>
      <c r="CQ94" s="186">
        <f t="shared" si="2785"/>
        <v>0</v>
      </c>
      <c r="CR94" s="186">
        <f t="shared" si="2786"/>
        <v>0</v>
      </c>
      <c r="CS94" s="186">
        <f t="shared" si="2787"/>
        <v>0</v>
      </c>
      <c r="CT94" s="186">
        <f t="shared" si="2788"/>
        <v>0</v>
      </c>
      <c r="CU94" s="186">
        <f t="shared" si="2789"/>
        <v>0</v>
      </c>
      <c r="CV94" s="186">
        <f t="shared" si="2790"/>
        <v>0</v>
      </c>
      <c r="CW94" s="186">
        <f t="shared" si="2791"/>
        <v>0</v>
      </c>
      <c r="CX94" s="186">
        <f t="shared" si="2792"/>
        <v>0</v>
      </c>
      <c r="CY94" s="186">
        <f t="shared" si="2793"/>
        <v>0</v>
      </c>
      <c r="CZ94" s="186">
        <f t="shared" si="2794"/>
        <v>0</v>
      </c>
      <c r="DA94" s="186">
        <f t="shared" si="2795"/>
        <v>0</v>
      </c>
      <c r="DB94" s="186">
        <f t="shared" si="2796"/>
        <v>0</v>
      </c>
      <c r="DC94" s="186">
        <f t="shared" si="2797"/>
        <v>0</v>
      </c>
      <c r="DD94" s="186">
        <f t="shared" si="2798"/>
        <v>0</v>
      </c>
      <c r="DE94" s="186">
        <f t="shared" si="2799"/>
        <v>0</v>
      </c>
      <c r="DF94" s="186">
        <f t="shared" si="2800"/>
        <v>0</v>
      </c>
      <c r="DG94" s="186">
        <f t="shared" si="2801"/>
        <v>0</v>
      </c>
      <c r="DH94" s="186">
        <f t="shared" si="2802"/>
        <v>0</v>
      </c>
      <c r="DI94" s="186">
        <f t="shared" si="2803"/>
        <v>0</v>
      </c>
      <c r="DJ94" s="186">
        <f t="shared" si="2804"/>
        <v>0</v>
      </c>
      <c r="DK94" s="186">
        <f t="shared" si="2805"/>
        <v>1</v>
      </c>
      <c r="DL94" s="186">
        <f t="shared" si="2806"/>
        <v>1</v>
      </c>
      <c r="DM94" s="186">
        <f t="shared" si="2807"/>
        <v>1</v>
      </c>
      <c r="DN94" s="186">
        <f t="shared" si="2808"/>
        <v>1</v>
      </c>
      <c r="DO94" s="186">
        <f t="shared" si="2809"/>
        <v>1</v>
      </c>
      <c r="DP94" s="186">
        <f t="shared" si="2810"/>
        <v>1</v>
      </c>
      <c r="DQ94" s="186">
        <f t="shared" si="2811"/>
        <v>1</v>
      </c>
      <c r="DR94" s="186">
        <f t="shared" si="2812"/>
        <v>1</v>
      </c>
      <c r="DS94" s="186">
        <f t="shared" si="2813"/>
        <v>1</v>
      </c>
      <c r="DT94" s="186">
        <f t="shared" si="2814"/>
        <v>1</v>
      </c>
      <c r="DU94" s="186">
        <f t="shared" si="2815"/>
        <v>1</v>
      </c>
      <c r="DV94" s="186">
        <f t="shared" si="2816"/>
        <v>1</v>
      </c>
      <c r="DW94" s="186">
        <f t="shared" si="2817"/>
        <v>1</v>
      </c>
      <c r="DX94" s="186">
        <f t="shared" si="2818"/>
        <v>1</v>
      </c>
      <c r="DY94" s="186">
        <f t="shared" si="2819"/>
        <v>1</v>
      </c>
      <c r="DZ94" s="186">
        <f t="shared" si="2820"/>
        <v>1</v>
      </c>
      <c r="EA94" s="186">
        <f t="shared" si="2821"/>
        <v>1</v>
      </c>
      <c r="EB94" s="186">
        <f t="shared" si="2822"/>
        <v>1</v>
      </c>
      <c r="EC94" s="186">
        <f t="shared" si="2823"/>
        <v>1</v>
      </c>
      <c r="ED94" s="186">
        <f t="shared" si="2824"/>
        <v>1</v>
      </c>
      <c r="EE94" s="186">
        <f t="shared" si="2825"/>
        <v>1</v>
      </c>
      <c r="EF94" s="186">
        <f t="shared" si="2826"/>
        <v>0</v>
      </c>
      <c r="EG94" s="186">
        <f t="shared" si="2827"/>
        <v>0</v>
      </c>
      <c r="EH94" s="186">
        <f t="shared" si="2828"/>
        <v>0</v>
      </c>
      <c r="EI94" s="186">
        <f t="shared" si="2829"/>
        <v>0</v>
      </c>
      <c r="EJ94" s="186">
        <f t="shared" si="2830"/>
        <v>0</v>
      </c>
      <c r="EK94" s="186">
        <f t="shared" si="2831"/>
        <v>0</v>
      </c>
      <c r="EL94" s="186">
        <f t="shared" si="2832"/>
        <v>0</v>
      </c>
      <c r="EM94" s="186">
        <f t="shared" si="2833"/>
        <v>0</v>
      </c>
      <c r="EN94" s="186">
        <f t="shared" si="2834"/>
        <v>0</v>
      </c>
      <c r="EO94" s="186">
        <f t="shared" si="2835"/>
        <v>0</v>
      </c>
      <c r="EP94" s="186">
        <f t="shared" si="2836"/>
        <v>0</v>
      </c>
      <c r="EQ94" s="186">
        <f t="shared" si="2837"/>
        <v>0</v>
      </c>
      <c r="ER94" s="186">
        <f t="shared" si="2838"/>
        <v>0</v>
      </c>
      <c r="ES94" s="186">
        <f t="shared" si="2839"/>
        <v>0</v>
      </c>
      <c r="ET94" s="186">
        <f t="shared" si="2840"/>
        <v>0</v>
      </c>
      <c r="EU94" s="186">
        <f t="shared" si="2841"/>
        <v>0</v>
      </c>
      <c r="EV94" s="186">
        <f t="shared" si="2842"/>
        <v>0</v>
      </c>
      <c r="EW94" s="186">
        <f t="shared" si="2843"/>
        <v>0</v>
      </c>
      <c r="EX94" s="186">
        <f t="shared" si="2844"/>
        <v>0</v>
      </c>
      <c r="EY94" s="186">
        <f t="shared" si="2845"/>
        <v>0</v>
      </c>
      <c r="EZ94" s="186">
        <f t="shared" si="2846"/>
        <v>0</v>
      </c>
      <c r="FA94" s="186">
        <f t="shared" si="2847"/>
        <v>0</v>
      </c>
      <c r="FB94" s="186">
        <f t="shared" si="2848"/>
        <v>0</v>
      </c>
      <c r="FC94" s="186">
        <f t="shared" si="2849"/>
        <v>0</v>
      </c>
      <c r="FE94" s="187">
        <f t="shared" si="2850"/>
        <v>0</v>
      </c>
      <c r="FF94" s="187">
        <f t="shared" si="2851"/>
        <v>0</v>
      </c>
      <c r="FG94" s="187">
        <f t="shared" si="2852"/>
        <v>0</v>
      </c>
      <c r="FH94" s="187">
        <f t="shared" si="2853"/>
        <v>0</v>
      </c>
      <c r="FI94" s="187">
        <f t="shared" si="2854"/>
        <v>0</v>
      </c>
      <c r="FJ94" s="187">
        <f t="shared" si="2855"/>
        <v>0</v>
      </c>
      <c r="FK94" s="187">
        <f t="shared" si="2856"/>
        <v>0</v>
      </c>
      <c r="FL94" s="187">
        <f t="shared" si="2857"/>
        <v>0</v>
      </c>
      <c r="FM94" s="187">
        <f t="shared" si="2858"/>
        <v>0</v>
      </c>
      <c r="FN94" s="187">
        <f t="shared" si="2859"/>
        <v>0</v>
      </c>
      <c r="FO94" s="187">
        <f t="shared" si="2860"/>
        <v>0</v>
      </c>
      <c r="FP94" s="187">
        <f t="shared" si="2861"/>
        <v>0</v>
      </c>
      <c r="FQ94" s="187">
        <f t="shared" si="2862"/>
        <v>0</v>
      </c>
      <c r="FR94" s="187">
        <f t="shared" si="2863"/>
        <v>0</v>
      </c>
      <c r="FS94" s="187">
        <f t="shared" si="2864"/>
        <v>0</v>
      </c>
      <c r="FT94" s="187">
        <f t="shared" si="2865"/>
        <v>0</v>
      </c>
      <c r="FU94" s="187">
        <f t="shared" si="2866"/>
        <v>0</v>
      </c>
      <c r="FV94" s="187">
        <f t="shared" si="2867"/>
        <v>0</v>
      </c>
      <c r="FW94" s="187">
        <f t="shared" si="2868"/>
        <v>0</v>
      </c>
      <c r="FX94" s="187">
        <f t="shared" si="2869"/>
        <v>0</v>
      </c>
      <c r="FY94" s="187">
        <f t="shared" si="2870"/>
        <v>0</v>
      </c>
      <c r="FZ94" s="187">
        <f t="shared" si="2871"/>
        <v>0</v>
      </c>
      <c r="GA94" s="187">
        <f t="shared" si="2872"/>
        <v>0</v>
      </c>
      <c r="GB94" s="187">
        <f t="shared" si="2873"/>
        <v>0</v>
      </c>
      <c r="GC94" s="187">
        <f t="shared" si="2874"/>
        <v>0</v>
      </c>
      <c r="GD94" s="187">
        <f t="shared" si="2875"/>
        <v>0</v>
      </c>
      <c r="GE94" s="187">
        <f t="shared" si="2876"/>
        <v>0</v>
      </c>
      <c r="GF94" s="187">
        <f t="shared" si="2877"/>
        <v>1</v>
      </c>
      <c r="GG94" s="187">
        <f t="shared" si="2878"/>
        <v>1.0000000000000002</v>
      </c>
      <c r="GH94" s="187">
        <f t="shared" si="2879"/>
        <v>1</v>
      </c>
      <c r="GI94" s="187">
        <f t="shared" si="2880"/>
        <v>1.0000000000000002</v>
      </c>
      <c r="GJ94" s="187">
        <f t="shared" si="2881"/>
        <v>1.0000000000000002</v>
      </c>
      <c r="GK94" s="187">
        <f t="shared" si="2882"/>
        <v>1</v>
      </c>
      <c r="GL94" s="187">
        <f t="shared" si="2883"/>
        <v>1.0000000000000002</v>
      </c>
      <c r="GM94" s="187">
        <f t="shared" si="2884"/>
        <v>1</v>
      </c>
      <c r="GN94" s="187">
        <f t="shared" si="2885"/>
        <v>1.0000000000000002</v>
      </c>
      <c r="GO94" s="187">
        <f t="shared" si="2886"/>
        <v>1.0000000000000002</v>
      </c>
      <c r="GP94" s="187">
        <f t="shared" si="2887"/>
        <v>1.0000000000000002</v>
      </c>
      <c r="GQ94" s="187">
        <f t="shared" si="2888"/>
        <v>1.0000000000000002</v>
      </c>
      <c r="GR94" s="187">
        <f t="shared" si="2889"/>
        <v>1</v>
      </c>
      <c r="GS94" s="187">
        <f t="shared" si="2890"/>
        <v>1.0000000000000002</v>
      </c>
      <c r="GT94" s="187">
        <f t="shared" si="2891"/>
        <v>1</v>
      </c>
      <c r="GU94" s="187">
        <f t="shared" si="2892"/>
        <v>1.0000000000000002</v>
      </c>
      <c r="GV94" s="187">
        <f t="shared" si="2893"/>
        <v>1.0000000000000002</v>
      </c>
      <c r="GW94" s="187">
        <f t="shared" si="2894"/>
        <v>1</v>
      </c>
      <c r="GX94" s="187">
        <f t="shared" si="2895"/>
        <v>1.0000000000000002</v>
      </c>
      <c r="GY94" s="187">
        <f t="shared" si="2896"/>
        <v>1</v>
      </c>
      <c r="GZ94" s="187">
        <f t="shared" si="2897"/>
        <v>1.0000000000000002</v>
      </c>
      <c r="HA94" s="187">
        <f t="shared" si="2898"/>
        <v>0</v>
      </c>
      <c r="HB94" s="187">
        <f t="shared" si="2899"/>
        <v>0</v>
      </c>
      <c r="HC94" s="187">
        <f t="shared" si="2900"/>
        <v>0</v>
      </c>
      <c r="HD94" s="187">
        <f t="shared" si="2901"/>
        <v>0</v>
      </c>
      <c r="HE94" s="187">
        <f t="shared" si="2902"/>
        <v>0</v>
      </c>
      <c r="HF94" s="187">
        <f t="shared" si="2903"/>
        <v>0</v>
      </c>
      <c r="HG94" s="187">
        <f t="shared" si="2904"/>
        <v>0</v>
      </c>
      <c r="HH94" s="187">
        <f t="shared" si="2905"/>
        <v>0</v>
      </c>
      <c r="HI94" s="187">
        <f t="shared" si="2906"/>
        <v>0</v>
      </c>
      <c r="HJ94" s="187">
        <f t="shared" si="2907"/>
        <v>0</v>
      </c>
      <c r="HK94" s="187">
        <f t="shared" si="2908"/>
        <v>0</v>
      </c>
      <c r="HL94" s="187">
        <f t="shared" si="2909"/>
        <v>0</v>
      </c>
      <c r="HM94" s="187">
        <f t="shared" si="2910"/>
        <v>0</v>
      </c>
      <c r="HN94" s="187">
        <f t="shared" si="2911"/>
        <v>0</v>
      </c>
      <c r="HO94" s="187">
        <f t="shared" si="2912"/>
        <v>0</v>
      </c>
      <c r="HP94" s="187">
        <f t="shared" si="2913"/>
        <v>0</v>
      </c>
      <c r="HQ94" s="187">
        <f t="shared" si="2914"/>
        <v>0</v>
      </c>
      <c r="HR94" s="187">
        <f t="shared" si="2915"/>
        <v>0</v>
      </c>
      <c r="HS94" s="187">
        <f t="shared" si="2916"/>
        <v>0</v>
      </c>
      <c r="HT94" s="187">
        <f t="shared" si="2917"/>
        <v>0</v>
      </c>
      <c r="HU94" s="187">
        <f t="shared" si="2918"/>
        <v>0</v>
      </c>
      <c r="HV94" s="187">
        <f t="shared" si="2919"/>
        <v>0</v>
      </c>
      <c r="HW94" s="187">
        <f t="shared" si="2920"/>
        <v>0</v>
      </c>
      <c r="HX94" s="187">
        <f t="shared" si="2921"/>
        <v>0</v>
      </c>
      <c r="HY94" s="187"/>
      <c r="IB94" s="188">
        <f t="shared" si="2922"/>
        <v>0</v>
      </c>
      <c r="IC94" s="188">
        <f t="shared" si="2923"/>
        <v>0</v>
      </c>
      <c r="ID94" s="188">
        <f t="shared" si="2924"/>
        <v>0</v>
      </c>
      <c r="IE94" s="188">
        <f t="shared" si="2925"/>
        <v>0</v>
      </c>
      <c r="IF94" s="188">
        <f t="shared" si="2926"/>
        <v>0</v>
      </c>
      <c r="IG94" s="188">
        <f t="shared" si="2927"/>
        <v>0</v>
      </c>
      <c r="IH94" s="188">
        <f t="shared" si="2928"/>
        <v>0</v>
      </c>
      <c r="II94" s="188">
        <f t="shared" si="2929"/>
        <v>0</v>
      </c>
      <c r="IJ94" s="188">
        <f t="shared" si="2930"/>
        <v>0</v>
      </c>
      <c r="IK94" s="188">
        <f t="shared" si="2931"/>
        <v>0</v>
      </c>
      <c r="IL94" s="188">
        <f t="shared" si="2932"/>
        <v>0</v>
      </c>
      <c r="IM94" s="188">
        <f t="shared" si="2933"/>
        <v>0</v>
      </c>
      <c r="IN94" s="188">
        <f t="shared" si="2934"/>
        <v>0</v>
      </c>
      <c r="IO94" s="188">
        <f t="shared" si="2935"/>
        <v>0</v>
      </c>
      <c r="IP94" s="188">
        <f t="shared" si="2936"/>
        <v>0</v>
      </c>
      <c r="IQ94" s="188">
        <f t="shared" si="2937"/>
        <v>0</v>
      </c>
      <c r="IR94" s="188">
        <f t="shared" si="2938"/>
        <v>0</v>
      </c>
      <c r="IS94" s="188">
        <f t="shared" si="2939"/>
        <v>0</v>
      </c>
      <c r="IT94" s="188">
        <f t="shared" si="2940"/>
        <v>0</v>
      </c>
      <c r="IU94" s="188">
        <f t="shared" si="2941"/>
        <v>0</v>
      </c>
      <c r="IV94" s="188">
        <f t="shared" si="2942"/>
        <v>0</v>
      </c>
      <c r="IW94" s="188">
        <f t="shared" si="2943"/>
        <v>0</v>
      </c>
      <c r="IX94" s="188">
        <f t="shared" si="2944"/>
        <v>0</v>
      </c>
      <c r="IY94" s="188">
        <f t="shared" si="2945"/>
        <v>0</v>
      </c>
      <c r="IZ94" s="188">
        <f t="shared" si="2946"/>
        <v>0</v>
      </c>
      <c r="JA94" s="188">
        <f t="shared" si="2947"/>
        <v>0</v>
      </c>
      <c r="JB94" s="188">
        <f t="shared" si="2948"/>
        <v>0</v>
      </c>
      <c r="JC94" s="188">
        <f t="shared" si="2949"/>
        <v>86</v>
      </c>
      <c r="JD94" s="188">
        <f t="shared" si="2950"/>
        <v>86</v>
      </c>
      <c r="JE94" s="188">
        <f t="shared" si="2951"/>
        <v>86</v>
      </c>
      <c r="JF94" s="188">
        <f t="shared" si="2952"/>
        <v>86</v>
      </c>
      <c r="JG94" s="188">
        <f t="shared" si="2953"/>
        <v>86</v>
      </c>
      <c r="JH94" s="188">
        <f t="shared" si="2954"/>
        <v>86</v>
      </c>
      <c r="JI94" s="188">
        <f t="shared" si="2955"/>
        <v>86</v>
      </c>
      <c r="JJ94" s="188">
        <f t="shared" si="2956"/>
        <v>86</v>
      </c>
      <c r="JK94" s="188">
        <f t="shared" si="2957"/>
        <v>86</v>
      </c>
      <c r="JL94" s="188">
        <f t="shared" si="2958"/>
        <v>86</v>
      </c>
      <c r="JM94" s="188">
        <f t="shared" si="2959"/>
        <v>86</v>
      </c>
      <c r="JN94" s="188">
        <f t="shared" si="2960"/>
        <v>86</v>
      </c>
      <c r="JO94" s="188">
        <f t="shared" si="2961"/>
        <v>86</v>
      </c>
      <c r="JP94" s="188">
        <f t="shared" si="2962"/>
        <v>86</v>
      </c>
      <c r="JQ94" s="188">
        <f t="shared" si="2963"/>
        <v>86</v>
      </c>
      <c r="JR94" s="188">
        <f t="shared" si="2964"/>
        <v>86</v>
      </c>
      <c r="JS94" s="188">
        <f t="shared" si="2965"/>
        <v>86</v>
      </c>
      <c r="JT94" s="188">
        <f t="shared" si="2966"/>
        <v>86</v>
      </c>
      <c r="JU94" s="188">
        <f t="shared" si="2967"/>
        <v>86</v>
      </c>
      <c r="JV94" s="188">
        <f t="shared" si="2968"/>
        <v>86</v>
      </c>
      <c r="JW94" s="188">
        <f t="shared" si="2969"/>
        <v>86</v>
      </c>
      <c r="JX94" s="188">
        <f t="shared" si="2970"/>
        <v>0</v>
      </c>
      <c r="JY94" s="188">
        <f t="shared" si="2971"/>
        <v>0</v>
      </c>
      <c r="JZ94" s="188">
        <f t="shared" si="2972"/>
        <v>0</v>
      </c>
      <c r="KA94" s="188">
        <f t="shared" si="2973"/>
        <v>0</v>
      </c>
      <c r="KB94" s="188">
        <f t="shared" si="2974"/>
        <v>0</v>
      </c>
      <c r="KC94" s="188">
        <f t="shared" si="2975"/>
        <v>0</v>
      </c>
      <c r="KD94" s="188">
        <f t="shared" si="2976"/>
        <v>0</v>
      </c>
      <c r="KE94" s="188">
        <f t="shared" si="2977"/>
        <v>0</v>
      </c>
      <c r="KF94" s="188">
        <f t="shared" si="2978"/>
        <v>0</v>
      </c>
      <c r="KG94" s="188">
        <f t="shared" si="2979"/>
        <v>0</v>
      </c>
      <c r="KH94" s="188">
        <f t="shared" si="2980"/>
        <v>0</v>
      </c>
      <c r="KI94" s="188">
        <f t="shared" si="2981"/>
        <v>0</v>
      </c>
      <c r="KJ94" s="188">
        <f t="shared" si="2982"/>
        <v>0</v>
      </c>
      <c r="KK94" s="188">
        <f t="shared" si="2983"/>
        <v>0</v>
      </c>
      <c r="KL94" s="188">
        <f t="shared" si="2984"/>
        <v>0</v>
      </c>
      <c r="KM94" s="188">
        <f t="shared" si="2985"/>
        <v>0</v>
      </c>
      <c r="KN94" s="188">
        <f t="shared" si="2986"/>
        <v>0</v>
      </c>
      <c r="KO94" s="188">
        <f t="shared" si="2987"/>
        <v>0</v>
      </c>
      <c r="KP94" s="188">
        <f t="shared" si="2988"/>
        <v>0</v>
      </c>
      <c r="KQ94" s="188">
        <f t="shared" si="2989"/>
        <v>0</v>
      </c>
      <c r="KR94" s="188">
        <f t="shared" si="2990"/>
        <v>0</v>
      </c>
      <c r="KS94" s="188">
        <f t="shared" si="2991"/>
        <v>0</v>
      </c>
      <c r="KT94" s="188">
        <f t="shared" si="2992"/>
        <v>0</v>
      </c>
      <c r="KU94" s="188">
        <f t="shared" si="2993"/>
        <v>0</v>
      </c>
    </row>
    <row r="95" spans="1:307" s="95" customFormat="1" ht="15.6" x14ac:dyDescent="0.3">
      <c r="A95" s="157" t="s">
        <v>87</v>
      </c>
      <c r="B95" s="112"/>
      <c r="C95" s="112" t="s">
        <v>820</v>
      </c>
      <c r="D95" s="113"/>
      <c r="E95" s="113" t="s">
        <v>118</v>
      </c>
      <c r="F95" s="113">
        <v>1</v>
      </c>
      <c r="G95" s="114">
        <v>75000</v>
      </c>
      <c r="H95" s="115"/>
      <c r="I95" s="116">
        <v>0.107</v>
      </c>
      <c r="J95" s="114">
        <v>85</v>
      </c>
      <c r="K95" s="411">
        <v>45383</v>
      </c>
      <c r="L95" s="118">
        <v>46022</v>
      </c>
      <c r="M95" s="119"/>
      <c r="N95" s="186">
        <f t="shared" si="2994"/>
        <v>0</v>
      </c>
      <c r="O95" s="186">
        <f t="shared" si="2994"/>
        <v>0</v>
      </c>
      <c r="P95" s="186">
        <f t="shared" si="2994"/>
        <v>0</v>
      </c>
      <c r="Q95" s="186">
        <f t="shared" si="2994"/>
        <v>0</v>
      </c>
      <c r="R95" s="186">
        <f t="shared" si="2994"/>
        <v>0</v>
      </c>
      <c r="S95" s="186">
        <f t="shared" si="2994"/>
        <v>0</v>
      </c>
      <c r="T95" s="186">
        <f t="shared" si="2994"/>
        <v>0</v>
      </c>
      <c r="U95" s="186">
        <f t="shared" si="2994"/>
        <v>0</v>
      </c>
      <c r="V95" s="186">
        <f t="shared" si="2994"/>
        <v>0</v>
      </c>
      <c r="W95" s="186">
        <f t="shared" si="2994"/>
        <v>0</v>
      </c>
      <c r="X95" s="186">
        <f t="shared" si="2994"/>
        <v>0</v>
      </c>
      <c r="Y95" s="186">
        <f t="shared" si="2994"/>
        <v>0</v>
      </c>
      <c r="Z95" s="186">
        <f t="shared" si="2994"/>
        <v>0</v>
      </c>
      <c r="AA95" s="186">
        <f t="shared" si="2994"/>
        <v>0</v>
      </c>
      <c r="AB95" s="186">
        <f t="shared" si="2994"/>
        <v>0</v>
      </c>
      <c r="AC95" s="186">
        <f t="shared" si="2994"/>
        <v>0</v>
      </c>
      <c r="AD95" s="186">
        <f t="shared" si="3430"/>
        <v>0</v>
      </c>
      <c r="AE95" s="186">
        <f t="shared" si="3430"/>
        <v>0</v>
      </c>
      <c r="AF95" s="186">
        <f t="shared" si="3430"/>
        <v>0</v>
      </c>
      <c r="AG95" s="186">
        <f t="shared" si="3430"/>
        <v>0</v>
      </c>
      <c r="AH95" s="186">
        <f t="shared" si="3430"/>
        <v>0</v>
      </c>
      <c r="AI95" s="186">
        <f t="shared" si="3430"/>
        <v>0</v>
      </c>
      <c r="AJ95" s="186">
        <f t="shared" si="3430"/>
        <v>0</v>
      </c>
      <c r="AK95" s="186">
        <f t="shared" si="3430"/>
        <v>0</v>
      </c>
      <c r="AL95" s="186">
        <f t="shared" si="3430"/>
        <v>0</v>
      </c>
      <c r="AM95" s="186">
        <f t="shared" si="3430"/>
        <v>0</v>
      </c>
      <c r="AN95" s="186">
        <f t="shared" si="3430"/>
        <v>0</v>
      </c>
      <c r="AO95" s="186">
        <f t="shared" si="3430"/>
        <v>6823.9726027397255</v>
      </c>
      <c r="AP95" s="186">
        <f t="shared" si="3430"/>
        <v>7051.4383561643835</v>
      </c>
      <c r="AQ95" s="186">
        <f t="shared" si="3430"/>
        <v>6823.9726027397255</v>
      </c>
      <c r="AR95" s="186">
        <f t="shared" si="3430"/>
        <v>7051.4383561643835</v>
      </c>
      <c r="AS95" s="186">
        <f t="shared" si="3430"/>
        <v>7051.4383561643835</v>
      </c>
      <c r="AT95" s="186">
        <f t="shared" si="3431"/>
        <v>6823.9726027397255</v>
      </c>
      <c r="AU95" s="186">
        <f t="shared" si="3431"/>
        <v>7051.4383561643835</v>
      </c>
      <c r="AV95" s="186">
        <f t="shared" si="3431"/>
        <v>6823.9726027397255</v>
      </c>
      <c r="AW95" s="186">
        <f t="shared" si="3431"/>
        <v>7051.4383561643835</v>
      </c>
      <c r="AX95" s="186">
        <f t="shared" si="3431"/>
        <v>7051.4383561643835</v>
      </c>
      <c r="AY95" s="186">
        <f t="shared" si="3431"/>
        <v>6369.0410958904113</v>
      </c>
      <c r="AZ95" s="186">
        <f t="shared" si="3431"/>
        <v>7051.4383561643835</v>
      </c>
      <c r="BA95" s="186">
        <f t="shared" si="3431"/>
        <v>6823.9726027397255</v>
      </c>
      <c r="BB95" s="186">
        <f t="shared" si="3431"/>
        <v>7051.4383561643835</v>
      </c>
      <c r="BC95" s="186">
        <f t="shared" si="3431"/>
        <v>6823.9726027397255</v>
      </c>
      <c r="BD95" s="186">
        <f t="shared" si="3431"/>
        <v>7051.4383561643835</v>
      </c>
      <c r="BE95" s="186">
        <f t="shared" si="3431"/>
        <v>7051.4383561643835</v>
      </c>
      <c r="BF95" s="186">
        <f t="shared" si="3431"/>
        <v>6823.9726027397255</v>
      </c>
      <c r="BG95" s="186">
        <f t="shared" si="3431"/>
        <v>7051.4383561643835</v>
      </c>
      <c r="BH95" s="186">
        <f t="shared" si="3431"/>
        <v>6823.9726027397255</v>
      </c>
      <c r="BI95" s="186">
        <f t="shared" si="2774"/>
        <v>7051.4383561643835</v>
      </c>
      <c r="BJ95" s="186">
        <f t="shared" si="2774"/>
        <v>0</v>
      </c>
      <c r="BK95" s="186">
        <f t="shared" si="2774"/>
        <v>0</v>
      </c>
      <c r="BL95" s="186">
        <f t="shared" si="2774"/>
        <v>0</v>
      </c>
      <c r="BM95" s="186">
        <f t="shared" si="2774"/>
        <v>0</v>
      </c>
      <c r="BN95" s="186">
        <f t="shared" si="2774"/>
        <v>0</v>
      </c>
      <c r="BO95" s="186">
        <f t="shared" si="2774"/>
        <v>0</v>
      </c>
      <c r="BP95" s="186">
        <f t="shared" si="2775"/>
        <v>0</v>
      </c>
      <c r="BQ95" s="186">
        <f t="shared" si="2775"/>
        <v>0</v>
      </c>
      <c r="BR95" s="186">
        <f t="shared" si="2775"/>
        <v>0</v>
      </c>
      <c r="BS95" s="186">
        <f t="shared" si="2775"/>
        <v>0</v>
      </c>
      <c r="BT95" s="186">
        <f t="shared" si="2775"/>
        <v>0</v>
      </c>
      <c r="BU95" s="186">
        <f t="shared" si="2775"/>
        <v>0</v>
      </c>
      <c r="BV95" s="186">
        <f t="shared" si="2775"/>
        <v>0</v>
      </c>
      <c r="BW95" s="186">
        <f t="shared" si="2775"/>
        <v>0</v>
      </c>
      <c r="BX95" s="186">
        <f t="shared" si="2775"/>
        <v>0</v>
      </c>
      <c r="BY95" s="186">
        <f t="shared" si="2775"/>
        <v>0</v>
      </c>
      <c r="BZ95" s="186">
        <f t="shared" si="2775"/>
        <v>0</v>
      </c>
      <c r="CA95" s="186">
        <f t="shared" si="2775"/>
        <v>0</v>
      </c>
      <c r="CB95" s="186">
        <f t="shared" si="2775"/>
        <v>0</v>
      </c>
      <c r="CC95" s="186">
        <f t="shared" si="2775"/>
        <v>0</v>
      </c>
      <c r="CD95" s="186">
        <f t="shared" si="2775"/>
        <v>0</v>
      </c>
      <c r="CE95" s="186">
        <f t="shared" si="2775"/>
        <v>0</v>
      </c>
      <c r="CF95" s="186">
        <f t="shared" si="3432"/>
        <v>0</v>
      </c>
      <c r="CG95" s="186">
        <f t="shared" si="3432"/>
        <v>0</v>
      </c>
      <c r="CH95" s="186"/>
      <c r="CJ95" s="186">
        <f t="shared" ref="CJ95:CJ102" si="3433">IF(N95&gt;0,$F95,0)</f>
        <v>0</v>
      </c>
      <c r="CK95" s="186">
        <f t="shared" ref="CK95:CK102" si="3434">IF(O95&gt;0,$F95,0)</f>
        <v>0</v>
      </c>
      <c r="CL95" s="186">
        <f t="shared" ref="CL95:CL102" si="3435">IF(P95&gt;0,$F95,0)</f>
        <v>0</v>
      </c>
      <c r="CM95" s="186">
        <f t="shared" ref="CM95:CM102" si="3436">IF(Q95&gt;0,$F95,0)</f>
        <v>0</v>
      </c>
      <c r="CN95" s="186">
        <f t="shared" ref="CN95:CN102" si="3437">IF(R95&gt;0,$F95,0)</f>
        <v>0</v>
      </c>
      <c r="CO95" s="186">
        <f t="shared" ref="CO95:CO102" si="3438">IF(S95&gt;0,$F95,0)</f>
        <v>0</v>
      </c>
      <c r="CP95" s="186">
        <f t="shared" ref="CP95:CP102" si="3439">IF(T95&gt;0,$F95,0)</f>
        <v>0</v>
      </c>
      <c r="CQ95" s="186">
        <f t="shared" ref="CQ95:CQ102" si="3440">IF(U95&gt;0,$F95,0)</f>
        <v>0</v>
      </c>
      <c r="CR95" s="186">
        <f t="shared" ref="CR95:CR102" si="3441">IF(V95&gt;0,$F95,0)</f>
        <v>0</v>
      </c>
      <c r="CS95" s="186">
        <f t="shared" ref="CS95:CS102" si="3442">IF(W95&gt;0,$F95,0)</f>
        <v>0</v>
      </c>
      <c r="CT95" s="186">
        <f t="shared" ref="CT95:CT102" si="3443">IF(X95&gt;0,$F95,0)</f>
        <v>0</v>
      </c>
      <c r="CU95" s="186">
        <f t="shared" ref="CU95:CU102" si="3444">IF(Y95&gt;0,$F95,0)</f>
        <v>0</v>
      </c>
      <c r="CV95" s="186">
        <f t="shared" ref="CV95:CV102" si="3445">IF(Z95&gt;0,$F95,0)</f>
        <v>0</v>
      </c>
      <c r="CW95" s="186">
        <f t="shared" ref="CW95:CW102" si="3446">IF(AA95&gt;0,$F95,0)</f>
        <v>0</v>
      </c>
      <c r="CX95" s="186">
        <f t="shared" ref="CX95:CX102" si="3447">IF(AB95&gt;0,$F95,0)</f>
        <v>0</v>
      </c>
      <c r="CY95" s="186">
        <f t="shared" ref="CY95:CY102" si="3448">IF(AC95&gt;0,$F95,0)</f>
        <v>0</v>
      </c>
      <c r="CZ95" s="186">
        <f t="shared" ref="CZ95:CZ102" si="3449">IF(AD95&gt;0,$F95,0)</f>
        <v>0</v>
      </c>
      <c r="DA95" s="186">
        <f t="shared" ref="DA95:DA102" si="3450">IF(AE95&gt;0,$F95,0)</f>
        <v>0</v>
      </c>
      <c r="DB95" s="186">
        <f t="shared" ref="DB95:DB102" si="3451">IF(AF95&gt;0,$F95,0)</f>
        <v>0</v>
      </c>
      <c r="DC95" s="186">
        <f t="shared" ref="DC95:DC102" si="3452">IF(AG95&gt;0,$F95,0)</f>
        <v>0</v>
      </c>
      <c r="DD95" s="186">
        <f t="shared" ref="DD95:DD102" si="3453">IF(AH95&gt;0,$F95,0)</f>
        <v>0</v>
      </c>
      <c r="DE95" s="186">
        <f t="shared" ref="DE95:DE102" si="3454">IF(AI95&gt;0,$F95,0)</f>
        <v>0</v>
      </c>
      <c r="DF95" s="186">
        <f t="shared" ref="DF95:DF102" si="3455">IF(AJ95&gt;0,$F95,0)</f>
        <v>0</v>
      </c>
      <c r="DG95" s="186">
        <f t="shared" ref="DG95:DG102" si="3456">IF(AK95&gt;0,$F95,0)</f>
        <v>0</v>
      </c>
      <c r="DH95" s="186">
        <f t="shared" ref="DH95:DH102" si="3457">IF(AL95&gt;0,$F95,0)</f>
        <v>0</v>
      </c>
      <c r="DI95" s="186">
        <f t="shared" ref="DI95:DI102" si="3458">IF(AM95&gt;0,$F95,0)</f>
        <v>0</v>
      </c>
      <c r="DJ95" s="186">
        <f t="shared" ref="DJ95:DJ102" si="3459">IF(AN95&gt;0,$F95,0)</f>
        <v>0</v>
      </c>
      <c r="DK95" s="186">
        <f t="shared" ref="DK95:DK102" si="3460">IF(AO95&gt;0,$F95,0)</f>
        <v>1</v>
      </c>
      <c r="DL95" s="186">
        <f t="shared" ref="DL95:DL102" si="3461">IF(AP95&gt;0,$F95,0)</f>
        <v>1</v>
      </c>
      <c r="DM95" s="186">
        <f t="shared" ref="DM95:DM102" si="3462">IF(AQ95&gt;0,$F95,0)</f>
        <v>1</v>
      </c>
      <c r="DN95" s="186">
        <f t="shared" ref="DN95:DN102" si="3463">IF(AR95&gt;0,$F95,0)</f>
        <v>1</v>
      </c>
      <c r="DO95" s="186">
        <f t="shared" ref="DO95:DO102" si="3464">IF(AS95&gt;0,$F95,0)</f>
        <v>1</v>
      </c>
      <c r="DP95" s="186">
        <f t="shared" ref="DP95:DP102" si="3465">IF(AT95&gt;0,$F95,0)</f>
        <v>1</v>
      </c>
      <c r="DQ95" s="186">
        <f t="shared" ref="DQ95:DQ102" si="3466">IF(AU95&gt;0,$F95,0)</f>
        <v>1</v>
      </c>
      <c r="DR95" s="186">
        <f t="shared" ref="DR95:DR102" si="3467">IF(AV95&gt;0,$F95,0)</f>
        <v>1</v>
      </c>
      <c r="DS95" s="186">
        <f t="shared" ref="DS95:DS102" si="3468">IF(AW95&gt;0,$F95,0)</f>
        <v>1</v>
      </c>
      <c r="DT95" s="186">
        <f t="shared" ref="DT95:DT102" si="3469">IF(AX95&gt;0,$F95,0)</f>
        <v>1</v>
      </c>
      <c r="DU95" s="186">
        <f t="shared" ref="DU95:DU102" si="3470">IF(AY95&gt;0,$F95,0)</f>
        <v>1</v>
      </c>
      <c r="DV95" s="186">
        <f t="shared" ref="DV95:DV102" si="3471">IF(AZ95&gt;0,$F95,0)</f>
        <v>1</v>
      </c>
      <c r="DW95" s="186">
        <f t="shared" ref="DW95:DW102" si="3472">IF(BA95&gt;0,$F95,0)</f>
        <v>1</v>
      </c>
      <c r="DX95" s="186">
        <f t="shared" ref="DX95:DX102" si="3473">IF(BB95&gt;0,$F95,0)</f>
        <v>1</v>
      </c>
      <c r="DY95" s="186">
        <f t="shared" ref="DY95:DY102" si="3474">IF(BC95&gt;0,$F95,0)</f>
        <v>1</v>
      </c>
      <c r="DZ95" s="186">
        <f t="shared" ref="DZ95:DZ102" si="3475">IF(BD95&gt;0,$F95,0)</f>
        <v>1</v>
      </c>
      <c r="EA95" s="186">
        <f t="shared" ref="EA95:EA102" si="3476">IF(BE95&gt;0,$F95,0)</f>
        <v>1</v>
      </c>
      <c r="EB95" s="186">
        <f t="shared" ref="EB95:EB102" si="3477">IF(BF95&gt;0,$F95,0)</f>
        <v>1</v>
      </c>
      <c r="EC95" s="186">
        <f t="shared" ref="EC95:EC102" si="3478">IF(BG95&gt;0,$F95,0)</f>
        <v>1</v>
      </c>
      <c r="ED95" s="186">
        <f t="shared" ref="ED95:ED102" si="3479">IF(BH95&gt;0,$F95,0)</f>
        <v>1</v>
      </c>
      <c r="EE95" s="186">
        <f t="shared" ref="EE95:EE102" si="3480">IF(BI95&gt;0,$F95,0)</f>
        <v>1</v>
      </c>
      <c r="EF95" s="186">
        <f t="shared" ref="EF95:EF102" si="3481">IF(BJ95&gt;0,$F95,0)</f>
        <v>0</v>
      </c>
      <c r="EG95" s="186">
        <f t="shared" ref="EG95:EG102" si="3482">IF(BK95&gt;0,$F95,0)</f>
        <v>0</v>
      </c>
      <c r="EH95" s="186">
        <f t="shared" ref="EH95:EH102" si="3483">IF(BL95&gt;0,$F95,0)</f>
        <v>0</v>
      </c>
      <c r="EI95" s="186">
        <f t="shared" ref="EI95:EI102" si="3484">IF(BM95&gt;0,$F95,0)</f>
        <v>0</v>
      </c>
      <c r="EJ95" s="186">
        <f t="shared" ref="EJ95:EJ102" si="3485">IF(BN95&gt;0,$F95,0)</f>
        <v>0</v>
      </c>
      <c r="EK95" s="186">
        <f t="shared" ref="EK95:EK102" si="3486">IF(BO95&gt;0,$F95,0)</f>
        <v>0</v>
      </c>
      <c r="EL95" s="186">
        <f t="shared" ref="EL95:EL102" si="3487">IF(BP95&gt;0,$F95,0)</f>
        <v>0</v>
      </c>
      <c r="EM95" s="186">
        <f t="shared" ref="EM95:EM102" si="3488">IF(BQ95&gt;0,$F95,0)</f>
        <v>0</v>
      </c>
      <c r="EN95" s="186">
        <f t="shared" ref="EN95:EN102" si="3489">IF(BR95&gt;0,$F95,0)</f>
        <v>0</v>
      </c>
      <c r="EO95" s="186">
        <f t="shared" ref="EO95:EO102" si="3490">IF(BS95&gt;0,$F95,0)</f>
        <v>0</v>
      </c>
      <c r="EP95" s="186">
        <f t="shared" ref="EP95:EP102" si="3491">IF(BT95&gt;0,$F95,0)</f>
        <v>0</v>
      </c>
      <c r="EQ95" s="186">
        <f t="shared" ref="EQ95:EQ102" si="3492">IF(BU95&gt;0,$F95,0)</f>
        <v>0</v>
      </c>
      <c r="ER95" s="186">
        <f t="shared" ref="ER95:ER102" si="3493">IF(BV95&gt;0,$F95,0)</f>
        <v>0</v>
      </c>
      <c r="ES95" s="186">
        <f t="shared" ref="ES95:ES102" si="3494">IF(BW95&gt;0,$F95,0)</f>
        <v>0</v>
      </c>
      <c r="ET95" s="186">
        <f t="shared" ref="ET95:ET102" si="3495">IF(BX95&gt;0,$F95,0)</f>
        <v>0</v>
      </c>
      <c r="EU95" s="186">
        <f t="shared" ref="EU95:EU102" si="3496">IF(BY95&gt;0,$F95,0)</f>
        <v>0</v>
      </c>
      <c r="EV95" s="186">
        <f t="shared" ref="EV95:EV102" si="3497">IF(BZ95&gt;0,$F95,0)</f>
        <v>0</v>
      </c>
      <c r="EW95" s="186">
        <f t="shared" ref="EW95:EW102" si="3498">IF(CA95&gt;0,$F95,0)</f>
        <v>0</v>
      </c>
      <c r="EX95" s="186">
        <f t="shared" ref="EX95:EX102" si="3499">IF(CB95&gt;0,$F95,0)</f>
        <v>0</v>
      </c>
      <c r="EY95" s="186">
        <f t="shared" ref="EY95:EY102" si="3500">IF(CC95&gt;0,$F95,0)</f>
        <v>0</v>
      </c>
      <c r="EZ95" s="186">
        <f t="shared" ref="EZ95:EZ102" si="3501">IF(CD95&gt;0,$F95,0)</f>
        <v>0</v>
      </c>
      <c r="FA95" s="186">
        <f t="shared" ref="FA95:FA102" si="3502">IF(CE95&gt;0,$F95,0)</f>
        <v>0</v>
      </c>
      <c r="FB95" s="186">
        <f t="shared" ref="FB95:FB102" si="3503">IF(CF95&gt;0,$F95,0)</f>
        <v>0</v>
      </c>
      <c r="FC95" s="186">
        <f t="shared" ref="FC95:FC102" si="3504">IF(CG95&gt;0,$F95,0)</f>
        <v>0</v>
      </c>
      <c r="FE95" s="187">
        <f t="shared" ref="FE95:FE102" si="3505">IF(AND($E95="PT",CJ95&gt;0),$H95*$F95*12/2080,IFERROR((N95/(1+$I95))/($G95/365*N$4),0))</f>
        <v>0</v>
      </c>
      <c r="FF95" s="187">
        <f t="shared" ref="FF95:FF102" si="3506">IF(AND($E95="PT",CK95&gt;0),$H95*$F95*12/2080,IFERROR((O95/(1+$I95))/($G95/365*O$4),0))</f>
        <v>0</v>
      </c>
      <c r="FG95" s="187">
        <f t="shared" ref="FG95:FG102" si="3507">IF(AND($E95="PT",CL95&gt;0),$H95*$F95*12/2080,IFERROR((P95/(1+$I95))/($G95/365*P$4),0))</f>
        <v>0</v>
      </c>
      <c r="FH95" s="187">
        <f t="shared" ref="FH95:FH102" si="3508">IF(AND($E95="PT",CM95&gt;0),$H95*$F95*12/2080,IFERROR((Q95/(1+$I95))/($G95/365*Q$4),0))</f>
        <v>0</v>
      </c>
      <c r="FI95" s="187">
        <f t="shared" ref="FI95:FI102" si="3509">IF(AND($E95="PT",CN95&gt;0),$H95*$F95*12/2080,IFERROR((R95/(1+$I95))/($G95/365*R$4),0))</f>
        <v>0</v>
      </c>
      <c r="FJ95" s="187">
        <f t="shared" ref="FJ95:FJ102" si="3510">IF(AND($E95="PT",CO95&gt;0),$H95*$F95*12/2080,IFERROR((S95/(1+$I95))/($G95/365*S$4),0))</f>
        <v>0</v>
      </c>
      <c r="FK95" s="187">
        <f t="shared" ref="FK95:FK102" si="3511">IF(AND($E95="PT",CP95&gt;0),$H95*$F95*12/2080,IFERROR((T95/(1+$I95))/($G95/365*T$4),0))</f>
        <v>0</v>
      </c>
      <c r="FL95" s="187">
        <f t="shared" ref="FL95:FL102" si="3512">IF(AND($E95="PT",CQ95&gt;0),$H95*$F95*12/2080,IFERROR((U95/(1+$I95))/($G95/365*U$4),0))</f>
        <v>0</v>
      </c>
      <c r="FM95" s="187">
        <f t="shared" ref="FM95:FM102" si="3513">IF(AND($E95="PT",CR95&gt;0),$H95*$F95*12/2080,IFERROR((V95/(1+$I95))/($G95/365*V$4),0))</f>
        <v>0</v>
      </c>
      <c r="FN95" s="187">
        <f t="shared" ref="FN95:FN102" si="3514">IF(AND($E95="PT",CS95&gt;0),$H95*$F95*12/2080,IFERROR((W95/(1+$I95))/($G95/365*W$4),0))</f>
        <v>0</v>
      </c>
      <c r="FO95" s="187">
        <f t="shared" ref="FO95:FO102" si="3515">IF(AND($E95="PT",CT95&gt;0),$H95*$F95*12/2080,IFERROR((X95/(1+$I95))/($G95/365*X$4),0))</f>
        <v>0</v>
      </c>
      <c r="FP95" s="187">
        <f t="shared" ref="FP95:FP102" si="3516">IF(AND($E95="PT",CU95&gt;0),$H95*$F95*12/2080,IFERROR((Y95/(1+$I95))/($G95/365*Y$4),0))</f>
        <v>0</v>
      </c>
      <c r="FQ95" s="187">
        <f t="shared" ref="FQ95:FQ102" si="3517">IF(AND($E95="PT",CV95&gt;0),$H95*$F95*12/2080,IFERROR((Z95/(1+$I95))/($G95/365*Z$4),0))</f>
        <v>0</v>
      </c>
      <c r="FR95" s="187">
        <f t="shared" ref="FR95:FR102" si="3518">IF(AND($E95="PT",CW95&gt;0),$H95*$F95*12/2080,IFERROR((AA95/(1+$I95))/($G95/365*AA$4),0))</f>
        <v>0</v>
      </c>
      <c r="FS95" s="187">
        <f t="shared" ref="FS95:FS102" si="3519">IF(AND($E95="PT",CX95&gt;0),$H95*$F95*12/2080,IFERROR((AB95/(1+$I95))/($G95/365*AB$4),0))</f>
        <v>0</v>
      </c>
      <c r="FT95" s="187">
        <f t="shared" ref="FT95:FT102" si="3520">IF(AND($E95="PT",CY95&gt;0),$H95*$F95*12/2080,IFERROR((AC95/(1+$I95))/($G95/365*AC$4),0))</f>
        <v>0</v>
      </c>
      <c r="FU95" s="187">
        <f t="shared" ref="FU95:FU102" si="3521">IF(AND($E95="PT",CZ95&gt;0),$H95*$F95*12/2080,IFERROR((AD95/(1+$I95))/($G95/365*AD$4),0))</f>
        <v>0</v>
      </c>
      <c r="FV95" s="187">
        <f t="shared" ref="FV95:FV102" si="3522">IF(AND($E95="PT",DA95&gt;0),$H95*$F95*12/2080,IFERROR((AE95/(1+$I95))/($G95/365*AE$4),0))</f>
        <v>0</v>
      </c>
      <c r="FW95" s="187">
        <f t="shared" ref="FW95:FW102" si="3523">IF(AND($E95="PT",DB95&gt;0),$H95*$F95*12/2080,IFERROR((AF95/(1+$I95))/($G95/365*AF$4),0))</f>
        <v>0</v>
      </c>
      <c r="FX95" s="187">
        <f t="shared" ref="FX95:FX102" si="3524">IF(AND($E95="PT",DC95&gt;0),$H95*$F95*12/2080,IFERROR((AG95/(1+$I95))/($G95/365*AG$4),0))</f>
        <v>0</v>
      </c>
      <c r="FY95" s="187">
        <f t="shared" ref="FY95:FY102" si="3525">IF(AND($E95="PT",DD95&gt;0),$H95*$F95*12/2080,IFERROR((AH95/(1+$I95))/($G95/365*AH$4),0))</f>
        <v>0</v>
      </c>
      <c r="FZ95" s="187">
        <f t="shared" ref="FZ95:FZ102" si="3526">IF(AND($E95="PT",DE95&gt;0),$H95*$F95*12/2080,IFERROR((AI95/(1+$I95))/($G95/365*AI$4),0))</f>
        <v>0</v>
      </c>
      <c r="GA95" s="187">
        <f t="shared" ref="GA95:GA102" si="3527">IF(AND($E95="PT",DF95&gt;0),$H95*$F95*12/2080,IFERROR((AJ95/(1+$I95))/($G95/365*AJ$4),0))</f>
        <v>0</v>
      </c>
      <c r="GB95" s="187">
        <f t="shared" ref="GB95:GB102" si="3528">IF(AND($E95="PT",DG95&gt;0),$H95*$F95*12/2080,IFERROR((AK95/(1+$I95))/($G95/365*AK$4),0))</f>
        <v>0</v>
      </c>
      <c r="GC95" s="187">
        <f t="shared" ref="GC95:GC102" si="3529">IF(AND($E95="PT",DH95&gt;0),$H95*$F95*12/2080,IFERROR((AL95/(1+$I95))/($G95/365*AL$4),0))</f>
        <v>0</v>
      </c>
      <c r="GD95" s="187">
        <f t="shared" ref="GD95:GD102" si="3530">IF(AND($E95="PT",DI95&gt;0),$H95*$F95*12/2080,IFERROR((AM95/(1+$I95))/($G95/365*AM$4),0))</f>
        <v>0</v>
      </c>
      <c r="GE95" s="187">
        <f t="shared" ref="GE95:GE102" si="3531">IF(AND($E95="PT",DJ95&gt;0),$H95*$F95*12/2080,IFERROR((AN95/(1+$I95))/($G95/365*AN$4),0))</f>
        <v>0</v>
      </c>
      <c r="GF95" s="187">
        <f t="shared" ref="GF95:GF102" si="3532">IF(AND($E95="PT",DK95&gt;0),$H95*$F95*12/2080,IFERROR((AO95/(1+$I95))/($G95/365*AO$4),0))</f>
        <v>1</v>
      </c>
      <c r="GG95" s="187">
        <f t="shared" ref="GG95:GG102" si="3533">IF(AND($E95="PT",DL95&gt;0),$H95*$F95*12/2080,IFERROR((AP95/(1+$I95))/($G95/365*AP$4),0))</f>
        <v>1.0000000000000002</v>
      </c>
      <c r="GH95" s="187">
        <f t="shared" ref="GH95:GH102" si="3534">IF(AND($E95="PT",DM95&gt;0),$H95*$F95*12/2080,IFERROR((AQ95/(1+$I95))/($G95/365*AQ$4),0))</f>
        <v>1</v>
      </c>
      <c r="GI95" s="187">
        <f t="shared" ref="GI95:GI102" si="3535">IF(AND($E95="PT",DN95&gt;0),$H95*$F95*12/2080,IFERROR((AR95/(1+$I95))/($G95/365*AR$4),0))</f>
        <v>1.0000000000000002</v>
      </c>
      <c r="GJ95" s="187">
        <f t="shared" ref="GJ95:GJ102" si="3536">IF(AND($E95="PT",DO95&gt;0),$H95*$F95*12/2080,IFERROR((AS95/(1+$I95))/($G95/365*AS$4),0))</f>
        <v>1.0000000000000002</v>
      </c>
      <c r="GK95" s="187">
        <f t="shared" ref="GK95:GK102" si="3537">IF(AND($E95="PT",DP95&gt;0),$H95*$F95*12/2080,IFERROR((AT95/(1+$I95))/($G95/365*AT$4),0))</f>
        <v>1</v>
      </c>
      <c r="GL95" s="187">
        <f t="shared" ref="GL95:GL102" si="3538">IF(AND($E95="PT",DQ95&gt;0),$H95*$F95*12/2080,IFERROR((AU95/(1+$I95))/($G95/365*AU$4),0))</f>
        <v>1.0000000000000002</v>
      </c>
      <c r="GM95" s="187">
        <f t="shared" ref="GM95:GM102" si="3539">IF(AND($E95="PT",DR95&gt;0),$H95*$F95*12/2080,IFERROR((AV95/(1+$I95))/($G95/365*AV$4),0))</f>
        <v>1</v>
      </c>
      <c r="GN95" s="187">
        <f t="shared" ref="GN95:GN102" si="3540">IF(AND($E95="PT",DS95&gt;0),$H95*$F95*12/2080,IFERROR((AW95/(1+$I95))/($G95/365*AW$4),0))</f>
        <v>1.0000000000000002</v>
      </c>
      <c r="GO95" s="187">
        <f t="shared" ref="GO95:GO102" si="3541">IF(AND($E95="PT",DT95&gt;0),$H95*$F95*12/2080,IFERROR((AX95/(1+$I95))/($G95/365*AX$4),0))</f>
        <v>1.0000000000000002</v>
      </c>
      <c r="GP95" s="187">
        <f t="shared" ref="GP95:GP102" si="3542">IF(AND($E95="PT",DU95&gt;0),$H95*$F95*12/2080,IFERROR((AY95/(1+$I95))/($G95/365*AY$4),0))</f>
        <v>1.0000000000000002</v>
      </c>
      <c r="GQ95" s="187">
        <f t="shared" ref="GQ95:GQ102" si="3543">IF(AND($E95="PT",DV95&gt;0),$H95*$F95*12/2080,IFERROR((AZ95/(1+$I95))/($G95/365*AZ$4),0))</f>
        <v>1.0000000000000002</v>
      </c>
      <c r="GR95" s="187">
        <f t="shared" ref="GR95:GR102" si="3544">IF(AND($E95="PT",DW95&gt;0),$H95*$F95*12/2080,IFERROR((BA95/(1+$I95))/($G95/365*BA$4),0))</f>
        <v>1</v>
      </c>
      <c r="GS95" s="187">
        <f t="shared" ref="GS95:GS102" si="3545">IF(AND($E95="PT",DX95&gt;0),$H95*$F95*12/2080,IFERROR((BB95/(1+$I95))/($G95/365*BB$4),0))</f>
        <v>1.0000000000000002</v>
      </c>
      <c r="GT95" s="187">
        <f t="shared" ref="GT95:GT102" si="3546">IF(AND($E95="PT",DY95&gt;0),$H95*$F95*12/2080,IFERROR((BC95/(1+$I95))/($G95/365*BC$4),0))</f>
        <v>1</v>
      </c>
      <c r="GU95" s="187">
        <f t="shared" ref="GU95:GU102" si="3547">IF(AND($E95="PT",DZ95&gt;0),$H95*$F95*12/2080,IFERROR((BD95/(1+$I95))/($G95/365*BD$4),0))</f>
        <v>1.0000000000000002</v>
      </c>
      <c r="GV95" s="187">
        <f t="shared" ref="GV95:GV102" si="3548">IF(AND($E95="PT",EA95&gt;0),$H95*$F95*12/2080,IFERROR((BE95/(1+$I95))/($G95/365*BE$4),0))</f>
        <v>1.0000000000000002</v>
      </c>
      <c r="GW95" s="187">
        <f t="shared" ref="GW95:GW102" si="3549">IF(AND($E95="PT",EB95&gt;0),$H95*$F95*12/2080,IFERROR((BF95/(1+$I95))/($G95/365*BF$4),0))</f>
        <v>1</v>
      </c>
      <c r="GX95" s="187">
        <f t="shared" ref="GX95:GX102" si="3550">IF(AND($E95="PT",EC95&gt;0),$H95*$F95*12/2080,IFERROR((BG95/(1+$I95))/($G95/365*BG$4),0))</f>
        <v>1.0000000000000002</v>
      </c>
      <c r="GY95" s="187">
        <f t="shared" ref="GY95:GY102" si="3551">IF(AND($E95="PT",ED95&gt;0),$H95*$F95*12/2080,IFERROR((BH95/(1+$I95))/($G95/365*BH$4),0))</f>
        <v>1</v>
      </c>
      <c r="GZ95" s="187">
        <f t="shared" ref="GZ95:GZ102" si="3552">IF(AND($E95="PT",EE95&gt;0),$H95*$F95*12/2080,IFERROR((BI95/(1+$I95))/($G95/365*BI$4),0))</f>
        <v>1.0000000000000002</v>
      </c>
      <c r="HA95" s="187">
        <f t="shared" ref="HA95:HA102" si="3553">IF(AND($E95="PT",EF95&gt;0),$H95*$F95*12/2080,IFERROR((BJ95/(1+$I95))/($G95/365*BJ$4),0))</f>
        <v>0</v>
      </c>
      <c r="HB95" s="187">
        <f t="shared" ref="HB95:HB102" si="3554">IF(AND($E95="PT",EG95&gt;0),$H95*$F95*12/2080,IFERROR((BK95/(1+$I95))/($G95/365*BK$4),0))</f>
        <v>0</v>
      </c>
      <c r="HC95" s="187">
        <f t="shared" ref="HC95:HC102" si="3555">IF(AND($E95="PT",EH95&gt;0),$H95*$F95*12/2080,IFERROR((BL95/(1+$I95))/($G95/365*BL$4),0))</f>
        <v>0</v>
      </c>
      <c r="HD95" s="187">
        <f t="shared" ref="HD95:HD102" si="3556">IF(AND($E95="PT",EI95&gt;0),$H95*$F95*12/2080,IFERROR((BM95/(1+$I95))/($G95/365*BM$4),0))</f>
        <v>0</v>
      </c>
      <c r="HE95" s="187">
        <f t="shared" ref="HE95:HE102" si="3557">IF(AND($E95="PT",EJ95&gt;0),$H95*$F95*12/2080,IFERROR((BN95/(1+$I95))/($G95/365*BN$4),0))</f>
        <v>0</v>
      </c>
      <c r="HF95" s="187">
        <f t="shared" ref="HF95:HF102" si="3558">IF(AND($E95="PT",EK95&gt;0),$H95*$F95*12/2080,IFERROR((BO95/(1+$I95))/($G95/365*BO$4),0))</f>
        <v>0</v>
      </c>
      <c r="HG95" s="187">
        <f t="shared" ref="HG95:HG102" si="3559">IF(AND($E95="PT",EL95&gt;0),$H95*$F95*12/2080,IFERROR((BP95/(1+$I95))/($G95/365*BP$4),0))</f>
        <v>0</v>
      </c>
      <c r="HH95" s="187">
        <f t="shared" ref="HH95:HH102" si="3560">IF(AND($E95="PT",EM95&gt;0),$H95*$F95*12/2080,IFERROR((BQ95/(1+$I95))/($G95/365*BQ$4),0))</f>
        <v>0</v>
      </c>
      <c r="HI95" s="187">
        <f t="shared" ref="HI95:HI102" si="3561">IF(AND($E95="PT",EN95&gt;0),$H95*$F95*12/2080,IFERROR((BR95/(1+$I95))/($G95/365*BR$4),0))</f>
        <v>0</v>
      </c>
      <c r="HJ95" s="187">
        <f t="shared" ref="HJ95:HJ102" si="3562">IF(AND($E95="PT",EO95&gt;0),$H95*$F95*12/2080,IFERROR((BS95/(1+$I95))/($G95/365*BS$4),0))</f>
        <v>0</v>
      </c>
      <c r="HK95" s="187">
        <f t="shared" ref="HK95:HK102" si="3563">IF(AND($E95="PT",EP95&gt;0),$H95*$F95*12/2080,IFERROR((BT95/(1+$I95))/($G95/365*BT$4),0))</f>
        <v>0</v>
      </c>
      <c r="HL95" s="187">
        <f t="shared" ref="HL95:HL102" si="3564">IF(AND($E95="PT",EQ95&gt;0),$H95*$F95*12/2080,IFERROR((BU95/(1+$I95))/($G95/365*BU$4),0))</f>
        <v>0</v>
      </c>
      <c r="HM95" s="187">
        <f t="shared" ref="HM95:HM102" si="3565">IF(AND($E95="PT",ER95&gt;0),$H95*$F95*12/2080,IFERROR((BV95/(1+$I95))/($G95/365*BV$4),0))</f>
        <v>0</v>
      </c>
      <c r="HN95" s="187">
        <f t="shared" ref="HN95:HN102" si="3566">IF(AND($E95="PT",ES95&gt;0),$H95*$F95*12/2080,IFERROR((BW95/(1+$I95))/($G95/365*BW$4),0))</f>
        <v>0</v>
      </c>
      <c r="HO95" s="187">
        <f t="shared" ref="HO95:HO102" si="3567">IF(AND($E95="PT",ET95&gt;0),$H95*$F95*12/2080,IFERROR((BX95/(1+$I95))/($G95/365*BX$4),0))</f>
        <v>0</v>
      </c>
      <c r="HP95" s="187">
        <f t="shared" ref="HP95:HP102" si="3568">IF(AND($E95="PT",EU95&gt;0),$H95*$F95*12/2080,IFERROR((BY95/(1+$I95))/($G95/365*BY$4),0))</f>
        <v>0</v>
      </c>
      <c r="HQ95" s="187">
        <f t="shared" ref="HQ95:HQ102" si="3569">IF(AND($E95="PT",EV95&gt;0),$H95*$F95*12/2080,IFERROR((BZ95/(1+$I95))/($G95/365*BZ$4),0))</f>
        <v>0</v>
      </c>
      <c r="HR95" s="187">
        <f t="shared" ref="HR95:HR102" si="3570">IF(AND($E95="PT",EW95&gt;0),$H95*$F95*12/2080,IFERROR((CA95/(1+$I95))/($G95/365*CA$4),0))</f>
        <v>0</v>
      </c>
      <c r="HS95" s="187">
        <f t="shared" ref="HS95:HS102" si="3571">IF(AND($E95="PT",EX95&gt;0),$H95*$F95*12/2080,IFERROR((CB95/(1+$I95))/($G95/365*CB$4),0))</f>
        <v>0</v>
      </c>
      <c r="HT95" s="187">
        <f t="shared" ref="HT95:HT102" si="3572">IF(AND($E95="PT",EY95&gt;0),$H95*$F95*12/2080,IFERROR((CC95/(1+$I95))/($G95/365*CC$4),0))</f>
        <v>0</v>
      </c>
      <c r="HU95" s="187">
        <f t="shared" ref="HU95:HU102" si="3573">IF(AND($E95="PT",EZ95&gt;0),$H95*$F95*12/2080,IFERROR((CD95/(1+$I95))/($G95/365*CD$4),0))</f>
        <v>0</v>
      </c>
      <c r="HV95" s="187">
        <f t="shared" ref="HV95:HV102" si="3574">IF(AND($E95="PT",FA95&gt;0),$H95*$F95*12/2080,IFERROR((CE95/(1+$I95))/($G95/365*CE$4),0))</f>
        <v>0</v>
      </c>
      <c r="HW95" s="187">
        <f t="shared" ref="HW95:HW102" si="3575">IF(AND($E95="PT",FB95&gt;0),$H95*$F95*12/2080,IFERROR((CF95/(1+$I95))/($G95/365*CF$4),0))</f>
        <v>0</v>
      </c>
      <c r="HX95" s="187">
        <f t="shared" ref="HX95:HX102" si="3576">IF(AND($E95="PT",FC95&gt;0),$H95*$F95*12/2080,IFERROR((CG95/(1+$I95))/($G95/365*CG$4),0))</f>
        <v>0</v>
      </c>
      <c r="HY95" s="187"/>
      <c r="IB95" s="188">
        <f t="shared" ref="IB95:IB102" si="3577">IF(CJ95&gt;=1,CJ95*$J95,0)</f>
        <v>0</v>
      </c>
      <c r="IC95" s="188">
        <f t="shared" ref="IC95:IC102" si="3578">IF(CK95&gt;=1,CK95*$J95,0)</f>
        <v>0</v>
      </c>
      <c r="ID95" s="188">
        <f t="shared" ref="ID95:ID102" si="3579">IF(CL95&gt;=1,CL95*$J95,0)</f>
        <v>0</v>
      </c>
      <c r="IE95" s="188">
        <f t="shared" ref="IE95:IE102" si="3580">IF(CM95&gt;=1,CM95*$J95,0)</f>
        <v>0</v>
      </c>
      <c r="IF95" s="188">
        <f t="shared" ref="IF95:IF102" si="3581">IF(CN95&gt;=1,CN95*$J95,0)</f>
        <v>0</v>
      </c>
      <c r="IG95" s="188">
        <f t="shared" ref="IG95:IG102" si="3582">IF(CO95&gt;=1,CO95*$J95,0)</f>
        <v>0</v>
      </c>
      <c r="IH95" s="188">
        <f t="shared" ref="IH95:IH102" si="3583">IF(CP95&gt;=1,CP95*$J95,0)</f>
        <v>0</v>
      </c>
      <c r="II95" s="188">
        <f t="shared" ref="II95:II102" si="3584">IF(CQ95&gt;=1,CQ95*$J95,0)</f>
        <v>0</v>
      </c>
      <c r="IJ95" s="188">
        <f t="shared" ref="IJ95:IJ102" si="3585">IF(CR95&gt;=1,CR95*$J95,0)</f>
        <v>0</v>
      </c>
      <c r="IK95" s="188">
        <f t="shared" ref="IK95:IK102" si="3586">IF(CS95&gt;=1,CS95*$J95,0)</f>
        <v>0</v>
      </c>
      <c r="IL95" s="188">
        <f t="shared" ref="IL95:IL102" si="3587">IF(CT95&gt;=1,CT95*$J95,0)</f>
        <v>0</v>
      </c>
      <c r="IM95" s="188">
        <f t="shared" ref="IM95:IM102" si="3588">IF(CU95&gt;=1,CU95*$J95,0)</f>
        <v>0</v>
      </c>
      <c r="IN95" s="188">
        <f t="shared" ref="IN95:IN102" si="3589">IF(CV95&gt;=1,CV95*$J95,0)</f>
        <v>0</v>
      </c>
      <c r="IO95" s="188">
        <f t="shared" ref="IO95:IO102" si="3590">IF(CW95&gt;=1,CW95*$J95,0)</f>
        <v>0</v>
      </c>
      <c r="IP95" s="188">
        <f t="shared" ref="IP95:IP102" si="3591">IF(CX95&gt;=1,CX95*$J95,0)</f>
        <v>0</v>
      </c>
      <c r="IQ95" s="188">
        <f t="shared" ref="IQ95:IQ102" si="3592">IF(CY95&gt;=1,CY95*$J95,0)</f>
        <v>0</v>
      </c>
      <c r="IR95" s="188">
        <f t="shared" ref="IR95:IR102" si="3593">IF(CZ95&gt;=1,CZ95*$J95,0)</f>
        <v>0</v>
      </c>
      <c r="IS95" s="188">
        <f t="shared" ref="IS95:IS102" si="3594">IF(DA95&gt;=1,DA95*$J95,0)</f>
        <v>0</v>
      </c>
      <c r="IT95" s="188">
        <f t="shared" ref="IT95:IT102" si="3595">IF(DB95&gt;=1,DB95*$J95,0)</f>
        <v>0</v>
      </c>
      <c r="IU95" s="188">
        <f t="shared" ref="IU95:IU102" si="3596">IF(DC95&gt;=1,DC95*$J95,0)</f>
        <v>0</v>
      </c>
      <c r="IV95" s="188">
        <f t="shared" ref="IV95:IV102" si="3597">IF(DD95&gt;=1,DD95*$J95,0)</f>
        <v>0</v>
      </c>
      <c r="IW95" s="188">
        <f t="shared" ref="IW95:IW102" si="3598">IF(DE95&gt;=1,DE95*$J95,0)</f>
        <v>0</v>
      </c>
      <c r="IX95" s="188">
        <f t="shared" ref="IX95:IX102" si="3599">IF(DF95&gt;=1,DF95*$J95,0)</f>
        <v>0</v>
      </c>
      <c r="IY95" s="188">
        <f t="shared" ref="IY95:IY102" si="3600">IF(DG95&gt;=1,DG95*$J95,0)</f>
        <v>0</v>
      </c>
      <c r="IZ95" s="188">
        <f t="shared" ref="IZ95:IZ102" si="3601">IF(DH95&gt;=1,DH95*$J95,0)</f>
        <v>0</v>
      </c>
      <c r="JA95" s="188">
        <f t="shared" ref="JA95:JA102" si="3602">IF(DI95&gt;=1,DI95*$J95,0)</f>
        <v>0</v>
      </c>
      <c r="JB95" s="188">
        <f t="shared" ref="JB95:JB102" si="3603">IF(DJ95&gt;=1,DJ95*$J95,0)</f>
        <v>0</v>
      </c>
      <c r="JC95" s="188">
        <f t="shared" ref="JC95:JC102" si="3604">IF(DK95&gt;=1,DK95*$J95,0)</f>
        <v>85</v>
      </c>
      <c r="JD95" s="188">
        <f t="shared" ref="JD95:JD102" si="3605">IF(DL95&gt;=1,DL95*$J95,0)</f>
        <v>85</v>
      </c>
      <c r="JE95" s="188">
        <f t="shared" ref="JE95:JE102" si="3606">IF(DM95&gt;=1,DM95*$J95,0)</f>
        <v>85</v>
      </c>
      <c r="JF95" s="188">
        <f t="shared" ref="JF95:JF102" si="3607">IF(DN95&gt;=1,DN95*$J95,0)</f>
        <v>85</v>
      </c>
      <c r="JG95" s="188">
        <f t="shared" ref="JG95:JG102" si="3608">IF(DO95&gt;=1,DO95*$J95,0)</f>
        <v>85</v>
      </c>
      <c r="JH95" s="188">
        <f t="shared" ref="JH95:JH102" si="3609">IF(DP95&gt;=1,DP95*$J95,0)</f>
        <v>85</v>
      </c>
      <c r="JI95" s="188">
        <f t="shared" ref="JI95:JI102" si="3610">IF(DQ95&gt;=1,DQ95*$J95,0)</f>
        <v>85</v>
      </c>
      <c r="JJ95" s="188">
        <f t="shared" ref="JJ95:JJ102" si="3611">IF(DR95&gt;=1,DR95*$J95,0)</f>
        <v>85</v>
      </c>
      <c r="JK95" s="188">
        <f t="shared" ref="JK95:JK102" si="3612">IF(DS95&gt;=1,DS95*$J95,0)</f>
        <v>85</v>
      </c>
      <c r="JL95" s="188">
        <f t="shared" ref="JL95:JL102" si="3613">IF(DT95&gt;=1,DT95*$J95,0)</f>
        <v>85</v>
      </c>
      <c r="JM95" s="188">
        <f t="shared" ref="JM95:JM102" si="3614">IF(DU95&gt;=1,DU95*$J95,0)</f>
        <v>85</v>
      </c>
      <c r="JN95" s="188">
        <f t="shared" ref="JN95:JN102" si="3615">IF(DV95&gt;=1,DV95*$J95,0)</f>
        <v>85</v>
      </c>
      <c r="JO95" s="188">
        <f t="shared" ref="JO95:JO102" si="3616">IF(DW95&gt;=1,DW95*$J95,0)</f>
        <v>85</v>
      </c>
      <c r="JP95" s="188">
        <f t="shared" ref="JP95:JP102" si="3617">IF(DX95&gt;=1,DX95*$J95,0)</f>
        <v>85</v>
      </c>
      <c r="JQ95" s="188">
        <f t="shared" ref="JQ95:JQ102" si="3618">IF(DY95&gt;=1,DY95*$J95,0)</f>
        <v>85</v>
      </c>
      <c r="JR95" s="188">
        <f t="shared" ref="JR95:JR102" si="3619">IF(DZ95&gt;=1,DZ95*$J95,0)</f>
        <v>85</v>
      </c>
      <c r="JS95" s="188">
        <f t="shared" ref="JS95:JS102" si="3620">IF(EA95&gt;=1,EA95*$J95,0)</f>
        <v>85</v>
      </c>
      <c r="JT95" s="188">
        <f t="shared" ref="JT95:JT102" si="3621">IF(EB95&gt;=1,EB95*$J95,0)</f>
        <v>85</v>
      </c>
      <c r="JU95" s="188">
        <f t="shared" ref="JU95:JU102" si="3622">IF(EC95&gt;=1,EC95*$J95,0)</f>
        <v>85</v>
      </c>
      <c r="JV95" s="188">
        <f t="shared" ref="JV95:JV102" si="3623">IF(ED95&gt;=1,ED95*$J95,0)</f>
        <v>85</v>
      </c>
      <c r="JW95" s="188">
        <f t="shared" ref="JW95:JW102" si="3624">IF(EE95&gt;=1,EE95*$J95,0)</f>
        <v>85</v>
      </c>
      <c r="JX95" s="188">
        <f t="shared" ref="JX95:JX102" si="3625">IF(EF95&gt;=1,EF95*$J95,0)</f>
        <v>0</v>
      </c>
      <c r="JY95" s="188">
        <f t="shared" ref="JY95:JY102" si="3626">IF(EG95&gt;=1,EG95*$J95,0)</f>
        <v>0</v>
      </c>
      <c r="JZ95" s="188">
        <f t="shared" ref="JZ95:JZ102" si="3627">IF(EH95&gt;=1,EH95*$J95,0)</f>
        <v>0</v>
      </c>
      <c r="KA95" s="188">
        <f t="shared" ref="KA95:KA102" si="3628">IF(EI95&gt;=1,EI95*$J95,0)</f>
        <v>0</v>
      </c>
      <c r="KB95" s="188">
        <f t="shared" ref="KB95:KB102" si="3629">IF(EJ95&gt;=1,EJ95*$J95,0)</f>
        <v>0</v>
      </c>
      <c r="KC95" s="188">
        <f t="shared" ref="KC95:KC102" si="3630">IF(EK95&gt;=1,EK95*$J95,0)</f>
        <v>0</v>
      </c>
      <c r="KD95" s="188">
        <f t="shared" ref="KD95:KD102" si="3631">IF(EL95&gt;=1,EL95*$J95,0)</f>
        <v>0</v>
      </c>
      <c r="KE95" s="188">
        <f t="shared" ref="KE95:KE102" si="3632">IF(EM95&gt;=1,EM95*$J95,0)</f>
        <v>0</v>
      </c>
      <c r="KF95" s="188">
        <f t="shared" ref="KF95:KF102" si="3633">IF(EN95&gt;=1,EN95*$J95,0)</f>
        <v>0</v>
      </c>
      <c r="KG95" s="188">
        <f t="shared" ref="KG95:KG102" si="3634">IF(EO95&gt;=1,EO95*$J95,0)</f>
        <v>0</v>
      </c>
      <c r="KH95" s="188">
        <f t="shared" ref="KH95:KH102" si="3635">IF(EP95&gt;=1,EP95*$J95,0)</f>
        <v>0</v>
      </c>
      <c r="KI95" s="188">
        <f t="shared" ref="KI95:KI102" si="3636">IF(EQ95&gt;=1,EQ95*$J95,0)</f>
        <v>0</v>
      </c>
      <c r="KJ95" s="188">
        <f t="shared" ref="KJ95:KJ102" si="3637">IF(ER95&gt;=1,ER95*$J95,0)</f>
        <v>0</v>
      </c>
      <c r="KK95" s="188">
        <f t="shared" ref="KK95:KK102" si="3638">IF(ES95&gt;=1,ES95*$J95,0)</f>
        <v>0</v>
      </c>
      <c r="KL95" s="188">
        <f t="shared" ref="KL95:KL102" si="3639">IF(ET95&gt;=1,ET95*$J95,0)</f>
        <v>0</v>
      </c>
      <c r="KM95" s="188">
        <f t="shared" ref="KM95:KM102" si="3640">IF(EU95&gt;=1,EU95*$J95,0)</f>
        <v>0</v>
      </c>
      <c r="KN95" s="188">
        <f t="shared" ref="KN95:KN102" si="3641">IF(EV95&gt;=1,EV95*$J95,0)</f>
        <v>0</v>
      </c>
      <c r="KO95" s="188">
        <f t="shared" ref="KO95:KO102" si="3642">IF(EW95&gt;=1,EW95*$J95,0)</f>
        <v>0</v>
      </c>
      <c r="KP95" s="188">
        <f t="shared" ref="KP95:KP102" si="3643">IF(EX95&gt;=1,EX95*$J95,0)</f>
        <v>0</v>
      </c>
      <c r="KQ95" s="188">
        <f t="shared" ref="KQ95:KQ102" si="3644">IF(EY95&gt;=1,EY95*$J95,0)</f>
        <v>0</v>
      </c>
      <c r="KR95" s="188">
        <f t="shared" ref="KR95:KR102" si="3645">IF(EZ95&gt;=1,EZ95*$J95,0)</f>
        <v>0</v>
      </c>
      <c r="KS95" s="188">
        <f t="shared" ref="KS95:KS102" si="3646">IF(FA95&gt;=1,FA95*$J95,0)</f>
        <v>0</v>
      </c>
      <c r="KT95" s="188">
        <f t="shared" ref="KT95:KT102" si="3647">IF(FB95&gt;=1,FB95*$J95,0)</f>
        <v>0</v>
      </c>
      <c r="KU95" s="188">
        <f t="shared" ref="KU95:KU102" si="3648">IF(FC95&gt;=1,FC95*$J95,0)</f>
        <v>0</v>
      </c>
    </row>
    <row r="96" spans="1:307" s="95" customFormat="1" ht="15.6" x14ac:dyDescent="0.3">
      <c r="A96" s="157" t="s">
        <v>87</v>
      </c>
      <c r="B96" s="112"/>
      <c r="C96" s="112" t="s">
        <v>821</v>
      </c>
      <c r="D96" s="113"/>
      <c r="E96" s="113" t="s">
        <v>118</v>
      </c>
      <c r="F96" s="113">
        <v>1</v>
      </c>
      <c r="G96" s="114">
        <v>75000</v>
      </c>
      <c r="H96" s="115"/>
      <c r="I96" s="116">
        <v>0.107</v>
      </c>
      <c r="J96" s="114">
        <v>85</v>
      </c>
      <c r="K96" s="411">
        <v>45383</v>
      </c>
      <c r="L96" s="118">
        <v>46022</v>
      </c>
      <c r="M96" s="119"/>
      <c r="N96" s="186">
        <f t="shared" si="2994"/>
        <v>0</v>
      </c>
      <c r="O96" s="186">
        <f t="shared" si="2994"/>
        <v>0</v>
      </c>
      <c r="P96" s="186">
        <f t="shared" si="2994"/>
        <v>0</v>
      </c>
      <c r="Q96" s="186">
        <f t="shared" si="2994"/>
        <v>0</v>
      </c>
      <c r="R96" s="186">
        <f t="shared" si="2994"/>
        <v>0</v>
      </c>
      <c r="S96" s="186">
        <f t="shared" si="2994"/>
        <v>0</v>
      </c>
      <c r="T96" s="186">
        <f t="shared" si="2994"/>
        <v>0</v>
      </c>
      <c r="U96" s="186">
        <f t="shared" si="2994"/>
        <v>0</v>
      </c>
      <c r="V96" s="186">
        <f t="shared" si="2994"/>
        <v>0</v>
      </c>
      <c r="W96" s="186">
        <f t="shared" si="2994"/>
        <v>0</v>
      </c>
      <c r="X96" s="186">
        <f t="shared" si="2994"/>
        <v>0</v>
      </c>
      <c r="Y96" s="186">
        <f t="shared" si="2994"/>
        <v>0</v>
      </c>
      <c r="Z96" s="186">
        <f t="shared" si="2994"/>
        <v>0</v>
      </c>
      <c r="AA96" s="186">
        <f t="shared" si="2994"/>
        <v>0</v>
      </c>
      <c r="AB96" s="186">
        <f t="shared" si="2994"/>
        <v>0</v>
      </c>
      <c r="AC96" s="186">
        <f t="shared" si="2994"/>
        <v>0</v>
      </c>
      <c r="AD96" s="186">
        <f t="shared" si="3430"/>
        <v>0</v>
      </c>
      <c r="AE96" s="186">
        <f t="shared" si="3430"/>
        <v>0</v>
      </c>
      <c r="AF96" s="186">
        <f t="shared" si="3430"/>
        <v>0</v>
      </c>
      <c r="AG96" s="186">
        <f t="shared" si="3430"/>
        <v>0</v>
      </c>
      <c r="AH96" s="186">
        <f t="shared" si="3430"/>
        <v>0</v>
      </c>
      <c r="AI96" s="186">
        <f t="shared" si="3430"/>
        <v>0</v>
      </c>
      <c r="AJ96" s="186">
        <f t="shared" si="3430"/>
        <v>0</v>
      </c>
      <c r="AK96" s="186">
        <f t="shared" si="3430"/>
        <v>0</v>
      </c>
      <c r="AL96" s="186">
        <f t="shared" si="3430"/>
        <v>0</v>
      </c>
      <c r="AM96" s="186">
        <f t="shared" si="3430"/>
        <v>0</v>
      </c>
      <c r="AN96" s="186">
        <f t="shared" si="3430"/>
        <v>0</v>
      </c>
      <c r="AO96" s="186">
        <f t="shared" si="3430"/>
        <v>6823.9726027397255</v>
      </c>
      <c r="AP96" s="186">
        <f t="shared" si="3430"/>
        <v>7051.4383561643835</v>
      </c>
      <c r="AQ96" s="186">
        <f t="shared" si="3430"/>
        <v>6823.9726027397255</v>
      </c>
      <c r="AR96" s="186">
        <f t="shared" si="3430"/>
        <v>7051.4383561643835</v>
      </c>
      <c r="AS96" s="186">
        <f t="shared" si="3430"/>
        <v>7051.4383561643835</v>
      </c>
      <c r="AT96" s="186">
        <f t="shared" si="3431"/>
        <v>6823.9726027397255</v>
      </c>
      <c r="AU96" s="186">
        <f t="shared" si="3431"/>
        <v>7051.4383561643835</v>
      </c>
      <c r="AV96" s="186">
        <f t="shared" si="3431"/>
        <v>6823.9726027397255</v>
      </c>
      <c r="AW96" s="186">
        <f t="shared" si="3431"/>
        <v>7051.4383561643835</v>
      </c>
      <c r="AX96" s="186">
        <f t="shared" si="3431"/>
        <v>7051.4383561643835</v>
      </c>
      <c r="AY96" s="186">
        <f t="shared" si="3431"/>
        <v>6369.0410958904113</v>
      </c>
      <c r="AZ96" s="186">
        <f t="shared" si="3431"/>
        <v>7051.4383561643835</v>
      </c>
      <c r="BA96" s="186">
        <f t="shared" si="3431"/>
        <v>6823.9726027397255</v>
      </c>
      <c r="BB96" s="186">
        <f t="shared" si="3431"/>
        <v>7051.4383561643835</v>
      </c>
      <c r="BC96" s="186">
        <f t="shared" si="3431"/>
        <v>6823.9726027397255</v>
      </c>
      <c r="BD96" s="186">
        <f t="shared" si="3431"/>
        <v>7051.4383561643835</v>
      </c>
      <c r="BE96" s="186">
        <f t="shared" si="3431"/>
        <v>7051.4383561643835</v>
      </c>
      <c r="BF96" s="186">
        <f t="shared" si="3431"/>
        <v>6823.9726027397255</v>
      </c>
      <c r="BG96" s="186">
        <f t="shared" si="3431"/>
        <v>7051.4383561643835</v>
      </c>
      <c r="BH96" s="186">
        <f t="shared" si="3431"/>
        <v>6823.9726027397255</v>
      </c>
      <c r="BI96" s="186">
        <f t="shared" si="2774"/>
        <v>7051.4383561643835</v>
      </c>
      <c r="BJ96" s="186">
        <f t="shared" si="2774"/>
        <v>0</v>
      </c>
      <c r="BK96" s="186">
        <f t="shared" si="2774"/>
        <v>0</v>
      </c>
      <c r="BL96" s="186">
        <f t="shared" si="2774"/>
        <v>0</v>
      </c>
      <c r="BM96" s="186">
        <f t="shared" si="2774"/>
        <v>0</v>
      </c>
      <c r="BN96" s="186">
        <f t="shared" si="2774"/>
        <v>0</v>
      </c>
      <c r="BO96" s="186">
        <f t="shared" si="2774"/>
        <v>0</v>
      </c>
      <c r="BP96" s="186">
        <f t="shared" si="2774"/>
        <v>0</v>
      </c>
      <c r="BQ96" s="186">
        <f t="shared" si="2774"/>
        <v>0</v>
      </c>
      <c r="BR96" s="186">
        <f t="shared" si="2774"/>
        <v>0</v>
      </c>
      <c r="BS96" s="186">
        <f t="shared" si="2774"/>
        <v>0</v>
      </c>
      <c r="BT96" s="186">
        <f t="shared" si="2774"/>
        <v>0</v>
      </c>
      <c r="BU96" s="186">
        <f t="shared" si="2774"/>
        <v>0</v>
      </c>
      <c r="BV96" s="186">
        <f t="shared" si="2774"/>
        <v>0</v>
      </c>
      <c r="BW96" s="186">
        <f t="shared" si="2774"/>
        <v>0</v>
      </c>
      <c r="BX96" s="186">
        <f t="shared" si="2774"/>
        <v>0</v>
      </c>
      <c r="BY96" s="186">
        <f t="shared" ref="BY96:CE98" si="3649">IF($E96="PT",IF(AND($K96&lt;=BY$5,$L96&gt;BY$6),$G96*$H96*$F96,IF(AND($K96&gt;BY$5,$K96&lt;=BY$6),(BY$6-$K96+1)/BY$4*$G96*$F96*$H96,IF(AND($L96&gt;=BY$5,$L96&lt;=BY$6),($L96-BY$5+1)/BY$4*$G96*$F96*$H96,0)))*(1+$I96),IF(AND($K96&lt;=BY$5,$L96&gt;BY$6),BY$4/365*$G96*$F96,IF(AND($K96&gt;BY$5,$K96&lt;=BY$6),(BY$6-$K96+1)/365*$G96*$F96,IF(AND($L96&gt;=BY$5,$L96&lt;=BY$6),($L96-BY$5+1)/365*$G96*$F96,0)))*(1+$I96))</f>
        <v>0</v>
      </c>
      <c r="BZ96" s="186">
        <f t="shared" si="3649"/>
        <v>0</v>
      </c>
      <c r="CA96" s="186">
        <f t="shared" si="3649"/>
        <v>0</v>
      </c>
      <c r="CB96" s="186">
        <f t="shared" si="3649"/>
        <v>0</v>
      </c>
      <c r="CC96" s="186">
        <f t="shared" si="3649"/>
        <v>0</v>
      </c>
      <c r="CD96" s="186">
        <f t="shared" si="3649"/>
        <v>0</v>
      </c>
      <c r="CE96" s="186">
        <f t="shared" si="3649"/>
        <v>0</v>
      </c>
      <c r="CF96" s="186">
        <f t="shared" si="3432"/>
        <v>0</v>
      </c>
      <c r="CG96" s="186">
        <f t="shared" si="3432"/>
        <v>0</v>
      </c>
      <c r="CH96" s="186"/>
      <c r="CJ96" s="186">
        <f t="shared" si="3433"/>
        <v>0</v>
      </c>
      <c r="CK96" s="186">
        <f t="shared" si="3434"/>
        <v>0</v>
      </c>
      <c r="CL96" s="186">
        <f t="shared" si="3435"/>
        <v>0</v>
      </c>
      <c r="CM96" s="186">
        <f t="shared" si="3436"/>
        <v>0</v>
      </c>
      <c r="CN96" s="186">
        <f t="shared" si="3437"/>
        <v>0</v>
      </c>
      <c r="CO96" s="186">
        <f t="shared" si="3438"/>
        <v>0</v>
      </c>
      <c r="CP96" s="186">
        <f t="shared" si="3439"/>
        <v>0</v>
      </c>
      <c r="CQ96" s="186">
        <f t="shared" si="3440"/>
        <v>0</v>
      </c>
      <c r="CR96" s="186">
        <f t="shared" si="3441"/>
        <v>0</v>
      </c>
      <c r="CS96" s="186">
        <f t="shared" si="3442"/>
        <v>0</v>
      </c>
      <c r="CT96" s="186">
        <f t="shared" si="3443"/>
        <v>0</v>
      </c>
      <c r="CU96" s="186">
        <f t="shared" si="3444"/>
        <v>0</v>
      </c>
      <c r="CV96" s="186">
        <f t="shared" si="3445"/>
        <v>0</v>
      </c>
      <c r="CW96" s="186">
        <f t="shared" si="3446"/>
        <v>0</v>
      </c>
      <c r="CX96" s="186">
        <f t="shared" si="3447"/>
        <v>0</v>
      </c>
      <c r="CY96" s="186">
        <f t="shared" si="3448"/>
        <v>0</v>
      </c>
      <c r="CZ96" s="186">
        <f t="shared" si="3449"/>
        <v>0</v>
      </c>
      <c r="DA96" s="186">
        <f t="shared" si="3450"/>
        <v>0</v>
      </c>
      <c r="DB96" s="186">
        <f t="shared" si="3451"/>
        <v>0</v>
      </c>
      <c r="DC96" s="186">
        <f t="shared" si="3452"/>
        <v>0</v>
      </c>
      <c r="DD96" s="186">
        <f t="shared" si="3453"/>
        <v>0</v>
      </c>
      <c r="DE96" s="186">
        <f t="shared" si="3454"/>
        <v>0</v>
      </c>
      <c r="DF96" s="186">
        <f t="shared" si="3455"/>
        <v>0</v>
      </c>
      <c r="DG96" s="186">
        <f t="shared" si="3456"/>
        <v>0</v>
      </c>
      <c r="DH96" s="186">
        <f t="shared" si="3457"/>
        <v>0</v>
      </c>
      <c r="DI96" s="186">
        <f t="shared" si="3458"/>
        <v>0</v>
      </c>
      <c r="DJ96" s="186">
        <f t="shared" si="3459"/>
        <v>0</v>
      </c>
      <c r="DK96" s="186">
        <f t="shared" si="3460"/>
        <v>1</v>
      </c>
      <c r="DL96" s="186">
        <f t="shared" si="3461"/>
        <v>1</v>
      </c>
      <c r="DM96" s="186">
        <f t="shared" si="3462"/>
        <v>1</v>
      </c>
      <c r="DN96" s="186">
        <f t="shared" si="3463"/>
        <v>1</v>
      </c>
      <c r="DO96" s="186">
        <f t="shared" si="3464"/>
        <v>1</v>
      </c>
      <c r="DP96" s="186">
        <f t="shared" si="3465"/>
        <v>1</v>
      </c>
      <c r="DQ96" s="186">
        <f t="shared" si="3466"/>
        <v>1</v>
      </c>
      <c r="DR96" s="186">
        <f t="shared" si="3467"/>
        <v>1</v>
      </c>
      <c r="DS96" s="186">
        <f t="shared" si="3468"/>
        <v>1</v>
      </c>
      <c r="DT96" s="186">
        <f t="shared" si="3469"/>
        <v>1</v>
      </c>
      <c r="DU96" s="186">
        <f t="shared" si="3470"/>
        <v>1</v>
      </c>
      <c r="DV96" s="186">
        <f t="shared" si="3471"/>
        <v>1</v>
      </c>
      <c r="DW96" s="186">
        <f t="shared" si="3472"/>
        <v>1</v>
      </c>
      <c r="DX96" s="186">
        <f t="shared" si="3473"/>
        <v>1</v>
      </c>
      <c r="DY96" s="186">
        <f t="shared" si="3474"/>
        <v>1</v>
      </c>
      <c r="DZ96" s="186">
        <f t="shared" si="3475"/>
        <v>1</v>
      </c>
      <c r="EA96" s="186">
        <f t="shared" si="3476"/>
        <v>1</v>
      </c>
      <c r="EB96" s="186">
        <f t="shared" si="3477"/>
        <v>1</v>
      </c>
      <c r="EC96" s="186">
        <f t="shared" si="3478"/>
        <v>1</v>
      </c>
      <c r="ED96" s="186">
        <f t="shared" si="3479"/>
        <v>1</v>
      </c>
      <c r="EE96" s="186">
        <f t="shared" si="3480"/>
        <v>1</v>
      </c>
      <c r="EF96" s="186">
        <f t="shared" si="3481"/>
        <v>0</v>
      </c>
      <c r="EG96" s="186">
        <f t="shared" si="3482"/>
        <v>0</v>
      </c>
      <c r="EH96" s="186">
        <f t="shared" si="3483"/>
        <v>0</v>
      </c>
      <c r="EI96" s="186">
        <f t="shared" si="3484"/>
        <v>0</v>
      </c>
      <c r="EJ96" s="186">
        <f t="shared" si="3485"/>
        <v>0</v>
      </c>
      <c r="EK96" s="186">
        <f t="shared" si="3486"/>
        <v>0</v>
      </c>
      <c r="EL96" s="186">
        <f t="shared" si="3487"/>
        <v>0</v>
      </c>
      <c r="EM96" s="186">
        <f t="shared" si="3488"/>
        <v>0</v>
      </c>
      <c r="EN96" s="186">
        <f t="shared" si="3489"/>
        <v>0</v>
      </c>
      <c r="EO96" s="186">
        <f t="shared" si="3490"/>
        <v>0</v>
      </c>
      <c r="EP96" s="186">
        <f t="shared" si="3491"/>
        <v>0</v>
      </c>
      <c r="EQ96" s="186">
        <f t="shared" si="3492"/>
        <v>0</v>
      </c>
      <c r="ER96" s="186">
        <f t="shared" si="3493"/>
        <v>0</v>
      </c>
      <c r="ES96" s="186">
        <f t="shared" si="3494"/>
        <v>0</v>
      </c>
      <c r="ET96" s="186">
        <f t="shared" si="3495"/>
        <v>0</v>
      </c>
      <c r="EU96" s="186">
        <f t="shared" si="3496"/>
        <v>0</v>
      </c>
      <c r="EV96" s="186">
        <f t="shared" si="3497"/>
        <v>0</v>
      </c>
      <c r="EW96" s="186">
        <f t="shared" si="3498"/>
        <v>0</v>
      </c>
      <c r="EX96" s="186">
        <f t="shared" si="3499"/>
        <v>0</v>
      </c>
      <c r="EY96" s="186">
        <f t="shared" si="3500"/>
        <v>0</v>
      </c>
      <c r="EZ96" s="186">
        <f t="shared" si="3501"/>
        <v>0</v>
      </c>
      <c r="FA96" s="186">
        <f t="shared" si="3502"/>
        <v>0</v>
      </c>
      <c r="FB96" s="186">
        <f t="shared" si="3503"/>
        <v>0</v>
      </c>
      <c r="FC96" s="186">
        <f t="shared" si="3504"/>
        <v>0</v>
      </c>
      <c r="FE96" s="187">
        <f t="shared" si="3505"/>
        <v>0</v>
      </c>
      <c r="FF96" s="187">
        <f t="shared" si="3506"/>
        <v>0</v>
      </c>
      <c r="FG96" s="187">
        <f t="shared" si="3507"/>
        <v>0</v>
      </c>
      <c r="FH96" s="187">
        <f t="shared" si="3508"/>
        <v>0</v>
      </c>
      <c r="FI96" s="187">
        <f t="shared" si="3509"/>
        <v>0</v>
      </c>
      <c r="FJ96" s="187">
        <f t="shared" si="3510"/>
        <v>0</v>
      </c>
      <c r="FK96" s="187">
        <f t="shared" si="3511"/>
        <v>0</v>
      </c>
      <c r="FL96" s="187">
        <f t="shared" si="3512"/>
        <v>0</v>
      </c>
      <c r="FM96" s="187">
        <f t="shared" si="3513"/>
        <v>0</v>
      </c>
      <c r="FN96" s="187">
        <f t="shared" si="3514"/>
        <v>0</v>
      </c>
      <c r="FO96" s="187">
        <f t="shared" si="3515"/>
        <v>0</v>
      </c>
      <c r="FP96" s="187">
        <f t="shared" si="3516"/>
        <v>0</v>
      </c>
      <c r="FQ96" s="187">
        <f t="shared" si="3517"/>
        <v>0</v>
      </c>
      <c r="FR96" s="187">
        <f t="shared" si="3518"/>
        <v>0</v>
      </c>
      <c r="FS96" s="187">
        <f t="shared" si="3519"/>
        <v>0</v>
      </c>
      <c r="FT96" s="187">
        <f t="shared" si="3520"/>
        <v>0</v>
      </c>
      <c r="FU96" s="187">
        <f t="shared" si="3521"/>
        <v>0</v>
      </c>
      <c r="FV96" s="187">
        <f t="shared" si="3522"/>
        <v>0</v>
      </c>
      <c r="FW96" s="187">
        <f t="shared" si="3523"/>
        <v>0</v>
      </c>
      <c r="FX96" s="187">
        <f t="shared" si="3524"/>
        <v>0</v>
      </c>
      <c r="FY96" s="187">
        <f t="shared" si="3525"/>
        <v>0</v>
      </c>
      <c r="FZ96" s="187">
        <f t="shared" si="3526"/>
        <v>0</v>
      </c>
      <c r="GA96" s="187">
        <f t="shared" si="3527"/>
        <v>0</v>
      </c>
      <c r="GB96" s="187">
        <f t="shared" si="3528"/>
        <v>0</v>
      </c>
      <c r="GC96" s="187">
        <f t="shared" si="3529"/>
        <v>0</v>
      </c>
      <c r="GD96" s="187">
        <f t="shared" si="3530"/>
        <v>0</v>
      </c>
      <c r="GE96" s="187">
        <f t="shared" si="3531"/>
        <v>0</v>
      </c>
      <c r="GF96" s="187">
        <f t="shared" si="3532"/>
        <v>1</v>
      </c>
      <c r="GG96" s="187">
        <f t="shared" si="3533"/>
        <v>1.0000000000000002</v>
      </c>
      <c r="GH96" s="187">
        <f t="shared" si="3534"/>
        <v>1</v>
      </c>
      <c r="GI96" s="187">
        <f t="shared" si="3535"/>
        <v>1.0000000000000002</v>
      </c>
      <c r="GJ96" s="187">
        <f t="shared" si="3536"/>
        <v>1.0000000000000002</v>
      </c>
      <c r="GK96" s="187">
        <f t="shared" si="3537"/>
        <v>1</v>
      </c>
      <c r="GL96" s="187">
        <f t="shared" si="3538"/>
        <v>1.0000000000000002</v>
      </c>
      <c r="GM96" s="187">
        <f t="shared" si="3539"/>
        <v>1</v>
      </c>
      <c r="GN96" s="187">
        <f t="shared" si="3540"/>
        <v>1.0000000000000002</v>
      </c>
      <c r="GO96" s="187">
        <f t="shared" si="3541"/>
        <v>1.0000000000000002</v>
      </c>
      <c r="GP96" s="187">
        <f t="shared" si="3542"/>
        <v>1.0000000000000002</v>
      </c>
      <c r="GQ96" s="187">
        <f t="shared" si="3543"/>
        <v>1.0000000000000002</v>
      </c>
      <c r="GR96" s="187">
        <f t="shared" si="3544"/>
        <v>1</v>
      </c>
      <c r="GS96" s="187">
        <f t="shared" si="3545"/>
        <v>1.0000000000000002</v>
      </c>
      <c r="GT96" s="187">
        <f t="shared" si="3546"/>
        <v>1</v>
      </c>
      <c r="GU96" s="187">
        <f t="shared" si="3547"/>
        <v>1.0000000000000002</v>
      </c>
      <c r="GV96" s="187">
        <f t="shared" si="3548"/>
        <v>1.0000000000000002</v>
      </c>
      <c r="GW96" s="187">
        <f t="shared" si="3549"/>
        <v>1</v>
      </c>
      <c r="GX96" s="187">
        <f t="shared" si="3550"/>
        <v>1.0000000000000002</v>
      </c>
      <c r="GY96" s="187">
        <f t="shared" si="3551"/>
        <v>1</v>
      </c>
      <c r="GZ96" s="187">
        <f t="shared" si="3552"/>
        <v>1.0000000000000002</v>
      </c>
      <c r="HA96" s="187">
        <f t="shared" si="3553"/>
        <v>0</v>
      </c>
      <c r="HB96" s="187">
        <f t="shared" si="3554"/>
        <v>0</v>
      </c>
      <c r="HC96" s="187">
        <f t="shared" si="3555"/>
        <v>0</v>
      </c>
      <c r="HD96" s="187">
        <f t="shared" si="3556"/>
        <v>0</v>
      </c>
      <c r="HE96" s="187">
        <f t="shared" si="3557"/>
        <v>0</v>
      </c>
      <c r="HF96" s="187">
        <f t="shared" si="3558"/>
        <v>0</v>
      </c>
      <c r="HG96" s="187">
        <f t="shared" si="3559"/>
        <v>0</v>
      </c>
      <c r="HH96" s="187">
        <f t="shared" si="3560"/>
        <v>0</v>
      </c>
      <c r="HI96" s="187">
        <f t="shared" si="3561"/>
        <v>0</v>
      </c>
      <c r="HJ96" s="187">
        <f t="shared" si="3562"/>
        <v>0</v>
      </c>
      <c r="HK96" s="187">
        <f t="shared" si="3563"/>
        <v>0</v>
      </c>
      <c r="HL96" s="187">
        <f t="shared" si="3564"/>
        <v>0</v>
      </c>
      <c r="HM96" s="187">
        <f t="shared" si="3565"/>
        <v>0</v>
      </c>
      <c r="HN96" s="187">
        <f t="shared" si="3566"/>
        <v>0</v>
      </c>
      <c r="HO96" s="187">
        <f t="shared" si="3567"/>
        <v>0</v>
      </c>
      <c r="HP96" s="187">
        <f t="shared" si="3568"/>
        <v>0</v>
      </c>
      <c r="HQ96" s="187">
        <f t="shared" si="3569"/>
        <v>0</v>
      </c>
      <c r="HR96" s="187">
        <f t="shared" si="3570"/>
        <v>0</v>
      </c>
      <c r="HS96" s="187">
        <f t="shared" si="3571"/>
        <v>0</v>
      </c>
      <c r="HT96" s="187">
        <f t="shared" si="3572"/>
        <v>0</v>
      </c>
      <c r="HU96" s="187">
        <f t="shared" si="3573"/>
        <v>0</v>
      </c>
      <c r="HV96" s="187">
        <f t="shared" si="3574"/>
        <v>0</v>
      </c>
      <c r="HW96" s="187">
        <f t="shared" si="3575"/>
        <v>0</v>
      </c>
      <c r="HX96" s="187">
        <f t="shared" si="3576"/>
        <v>0</v>
      </c>
      <c r="HY96" s="187"/>
      <c r="IB96" s="188">
        <f t="shared" si="3577"/>
        <v>0</v>
      </c>
      <c r="IC96" s="188">
        <f t="shared" si="3578"/>
        <v>0</v>
      </c>
      <c r="ID96" s="188">
        <f t="shared" si="3579"/>
        <v>0</v>
      </c>
      <c r="IE96" s="188">
        <f t="shared" si="3580"/>
        <v>0</v>
      </c>
      <c r="IF96" s="188">
        <f t="shared" si="3581"/>
        <v>0</v>
      </c>
      <c r="IG96" s="188">
        <f t="shared" si="3582"/>
        <v>0</v>
      </c>
      <c r="IH96" s="188">
        <f t="shared" si="3583"/>
        <v>0</v>
      </c>
      <c r="II96" s="188">
        <f t="shared" si="3584"/>
        <v>0</v>
      </c>
      <c r="IJ96" s="188">
        <f t="shared" si="3585"/>
        <v>0</v>
      </c>
      <c r="IK96" s="188">
        <f t="shared" si="3586"/>
        <v>0</v>
      </c>
      <c r="IL96" s="188">
        <f t="shared" si="3587"/>
        <v>0</v>
      </c>
      <c r="IM96" s="188">
        <f t="shared" si="3588"/>
        <v>0</v>
      </c>
      <c r="IN96" s="188">
        <f t="shared" si="3589"/>
        <v>0</v>
      </c>
      <c r="IO96" s="188">
        <f t="shared" si="3590"/>
        <v>0</v>
      </c>
      <c r="IP96" s="188">
        <f t="shared" si="3591"/>
        <v>0</v>
      </c>
      <c r="IQ96" s="188">
        <f t="shared" si="3592"/>
        <v>0</v>
      </c>
      <c r="IR96" s="188">
        <f t="shared" si="3593"/>
        <v>0</v>
      </c>
      <c r="IS96" s="188">
        <f t="shared" si="3594"/>
        <v>0</v>
      </c>
      <c r="IT96" s="188">
        <f t="shared" si="3595"/>
        <v>0</v>
      </c>
      <c r="IU96" s="188">
        <f t="shared" si="3596"/>
        <v>0</v>
      </c>
      <c r="IV96" s="188">
        <f t="shared" si="3597"/>
        <v>0</v>
      </c>
      <c r="IW96" s="188">
        <f t="shared" si="3598"/>
        <v>0</v>
      </c>
      <c r="IX96" s="188">
        <f t="shared" si="3599"/>
        <v>0</v>
      </c>
      <c r="IY96" s="188">
        <f t="shared" si="3600"/>
        <v>0</v>
      </c>
      <c r="IZ96" s="188">
        <f t="shared" si="3601"/>
        <v>0</v>
      </c>
      <c r="JA96" s="188">
        <f t="shared" si="3602"/>
        <v>0</v>
      </c>
      <c r="JB96" s="188">
        <f t="shared" si="3603"/>
        <v>0</v>
      </c>
      <c r="JC96" s="188">
        <f t="shared" si="3604"/>
        <v>85</v>
      </c>
      <c r="JD96" s="188">
        <f t="shared" si="3605"/>
        <v>85</v>
      </c>
      <c r="JE96" s="188">
        <f t="shared" si="3606"/>
        <v>85</v>
      </c>
      <c r="JF96" s="188">
        <f t="shared" si="3607"/>
        <v>85</v>
      </c>
      <c r="JG96" s="188">
        <f t="shared" si="3608"/>
        <v>85</v>
      </c>
      <c r="JH96" s="188">
        <f t="shared" si="3609"/>
        <v>85</v>
      </c>
      <c r="JI96" s="188">
        <f t="shared" si="3610"/>
        <v>85</v>
      </c>
      <c r="JJ96" s="188">
        <f t="shared" si="3611"/>
        <v>85</v>
      </c>
      <c r="JK96" s="188">
        <f t="shared" si="3612"/>
        <v>85</v>
      </c>
      <c r="JL96" s="188">
        <f t="shared" si="3613"/>
        <v>85</v>
      </c>
      <c r="JM96" s="188">
        <f t="shared" si="3614"/>
        <v>85</v>
      </c>
      <c r="JN96" s="188">
        <f t="shared" si="3615"/>
        <v>85</v>
      </c>
      <c r="JO96" s="188">
        <f t="shared" si="3616"/>
        <v>85</v>
      </c>
      <c r="JP96" s="188">
        <f t="shared" si="3617"/>
        <v>85</v>
      </c>
      <c r="JQ96" s="188">
        <f t="shared" si="3618"/>
        <v>85</v>
      </c>
      <c r="JR96" s="188">
        <f t="shared" si="3619"/>
        <v>85</v>
      </c>
      <c r="JS96" s="188">
        <f t="shared" si="3620"/>
        <v>85</v>
      </c>
      <c r="JT96" s="188">
        <f t="shared" si="3621"/>
        <v>85</v>
      </c>
      <c r="JU96" s="188">
        <f t="shared" si="3622"/>
        <v>85</v>
      </c>
      <c r="JV96" s="188">
        <f t="shared" si="3623"/>
        <v>85</v>
      </c>
      <c r="JW96" s="188">
        <f t="shared" si="3624"/>
        <v>85</v>
      </c>
      <c r="JX96" s="188">
        <f t="shared" si="3625"/>
        <v>0</v>
      </c>
      <c r="JY96" s="188">
        <f t="shared" si="3626"/>
        <v>0</v>
      </c>
      <c r="JZ96" s="188">
        <f t="shared" si="3627"/>
        <v>0</v>
      </c>
      <c r="KA96" s="188">
        <f t="shared" si="3628"/>
        <v>0</v>
      </c>
      <c r="KB96" s="188">
        <f t="shared" si="3629"/>
        <v>0</v>
      </c>
      <c r="KC96" s="188">
        <f t="shared" si="3630"/>
        <v>0</v>
      </c>
      <c r="KD96" s="188">
        <f t="shared" si="3631"/>
        <v>0</v>
      </c>
      <c r="KE96" s="188">
        <f t="shared" si="3632"/>
        <v>0</v>
      </c>
      <c r="KF96" s="188">
        <f t="shared" si="3633"/>
        <v>0</v>
      </c>
      <c r="KG96" s="188">
        <f t="shared" si="3634"/>
        <v>0</v>
      </c>
      <c r="KH96" s="188">
        <f t="shared" si="3635"/>
        <v>0</v>
      </c>
      <c r="KI96" s="188">
        <f t="shared" si="3636"/>
        <v>0</v>
      </c>
      <c r="KJ96" s="188">
        <f t="shared" si="3637"/>
        <v>0</v>
      </c>
      <c r="KK96" s="188">
        <f t="shared" si="3638"/>
        <v>0</v>
      </c>
      <c r="KL96" s="188">
        <f t="shared" si="3639"/>
        <v>0</v>
      </c>
      <c r="KM96" s="188">
        <f t="shared" si="3640"/>
        <v>0</v>
      </c>
      <c r="KN96" s="188">
        <f t="shared" si="3641"/>
        <v>0</v>
      </c>
      <c r="KO96" s="188">
        <f t="shared" si="3642"/>
        <v>0</v>
      </c>
      <c r="KP96" s="188">
        <f t="shared" si="3643"/>
        <v>0</v>
      </c>
      <c r="KQ96" s="188">
        <f t="shared" si="3644"/>
        <v>0</v>
      </c>
      <c r="KR96" s="188">
        <f t="shared" si="3645"/>
        <v>0</v>
      </c>
      <c r="KS96" s="188">
        <f t="shared" si="3646"/>
        <v>0</v>
      </c>
      <c r="KT96" s="188">
        <f t="shared" si="3647"/>
        <v>0</v>
      </c>
      <c r="KU96" s="188">
        <f t="shared" si="3648"/>
        <v>0</v>
      </c>
    </row>
    <row r="97" spans="1:307" s="95" customFormat="1" ht="15.6" x14ac:dyDescent="0.3">
      <c r="A97" s="157" t="s">
        <v>87</v>
      </c>
      <c r="B97" s="112"/>
      <c r="C97" s="112" t="s">
        <v>822</v>
      </c>
      <c r="D97" s="113"/>
      <c r="E97" s="113" t="s">
        <v>118</v>
      </c>
      <c r="F97" s="113">
        <v>1</v>
      </c>
      <c r="G97" s="114">
        <v>100000</v>
      </c>
      <c r="H97" s="115"/>
      <c r="I97" s="116">
        <v>0.107</v>
      </c>
      <c r="J97" s="114">
        <v>85</v>
      </c>
      <c r="K97" s="411">
        <v>45536</v>
      </c>
      <c r="L97" s="118">
        <v>46022</v>
      </c>
      <c r="M97" s="119"/>
      <c r="N97" s="186">
        <f t="shared" si="2994"/>
        <v>0</v>
      </c>
      <c r="O97" s="186">
        <f t="shared" si="2994"/>
        <v>0</v>
      </c>
      <c r="P97" s="186">
        <f t="shared" si="2994"/>
        <v>0</v>
      </c>
      <c r="Q97" s="186">
        <f t="shared" si="2994"/>
        <v>0</v>
      </c>
      <c r="R97" s="186">
        <f t="shared" si="2994"/>
        <v>0</v>
      </c>
      <c r="S97" s="186">
        <f t="shared" si="2994"/>
        <v>0</v>
      </c>
      <c r="T97" s="186">
        <f t="shared" si="2994"/>
        <v>0</v>
      </c>
      <c r="U97" s="186">
        <f t="shared" si="2994"/>
        <v>0</v>
      </c>
      <c r="V97" s="186">
        <f t="shared" si="2994"/>
        <v>0</v>
      </c>
      <c r="W97" s="186">
        <f t="shared" si="2994"/>
        <v>0</v>
      </c>
      <c r="X97" s="186">
        <f t="shared" si="2994"/>
        <v>0</v>
      </c>
      <c r="Y97" s="186">
        <f t="shared" si="2994"/>
        <v>0</v>
      </c>
      <c r="Z97" s="186">
        <f t="shared" si="2994"/>
        <v>0</v>
      </c>
      <c r="AA97" s="186">
        <f t="shared" si="2994"/>
        <v>0</v>
      </c>
      <c r="AB97" s="186">
        <f t="shared" si="2994"/>
        <v>0</v>
      </c>
      <c r="AC97" s="186">
        <f t="shared" si="2994"/>
        <v>0</v>
      </c>
      <c r="AD97" s="186">
        <f t="shared" si="3430"/>
        <v>0</v>
      </c>
      <c r="AE97" s="186">
        <f t="shared" si="3430"/>
        <v>0</v>
      </c>
      <c r="AF97" s="186">
        <f t="shared" si="3430"/>
        <v>0</v>
      </c>
      <c r="AG97" s="186">
        <f t="shared" si="3430"/>
        <v>0</v>
      </c>
      <c r="AH97" s="186">
        <f t="shared" si="3430"/>
        <v>0</v>
      </c>
      <c r="AI97" s="186">
        <f t="shared" si="3430"/>
        <v>0</v>
      </c>
      <c r="AJ97" s="186">
        <f t="shared" si="3430"/>
        <v>0</v>
      </c>
      <c r="AK97" s="186">
        <f t="shared" si="3430"/>
        <v>0</v>
      </c>
      <c r="AL97" s="186">
        <f t="shared" si="3430"/>
        <v>0</v>
      </c>
      <c r="AM97" s="186">
        <f t="shared" si="3430"/>
        <v>0</v>
      </c>
      <c r="AN97" s="186">
        <f t="shared" si="3430"/>
        <v>0</v>
      </c>
      <c r="AO97" s="186">
        <f t="shared" si="3430"/>
        <v>0</v>
      </c>
      <c r="AP97" s="186">
        <f t="shared" si="3430"/>
        <v>0</v>
      </c>
      <c r="AQ97" s="186">
        <f t="shared" si="3430"/>
        <v>0</v>
      </c>
      <c r="AR97" s="186">
        <f t="shared" si="3430"/>
        <v>0</v>
      </c>
      <c r="AS97" s="186">
        <f t="shared" si="3430"/>
        <v>0</v>
      </c>
      <c r="AT97" s="186">
        <f t="shared" si="3431"/>
        <v>9098.6301369862995</v>
      </c>
      <c r="AU97" s="186">
        <f t="shared" si="3431"/>
        <v>9401.9178082191775</v>
      </c>
      <c r="AV97" s="186">
        <f t="shared" si="3431"/>
        <v>9098.6301369862995</v>
      </c>
      <c r="AW97" s="186">
        <f t="shared" si="3431"/>
        <v>9401.9178082191775</v>
      </c>
      <c r="AX97" s="186">
        <f t="shared" si="3431"/>
        <v>9401.9178082191775</v>
      </c>
      <c r="AY97" s="186">
        <f t="shared" si="3431"/>
        <v>8492.054794520549</v>
      </c>
      <c r="AZ97" s="186">
        <f t="shared" si="3431"/>
        <v>9401.9178082191775</v>
      </c>
      <c r="BA97" s="186">
        <f t="shared" si="3431"/>
        <v>9098.6301369862995</v>
      </c>
      <c r="BB97" s="186">
        <f t="shared" si="3431"/>
        <v>9401.9178082191775</v>
      </c>
      <c r="BC97" s="186">
        <f t="shared" si="3431"/>
        <v>9098.6301369862995</v>
      </c>
      <c r="BD97" s="186">
        <f t="shared" si="3431"/>
        <v>9401.9178082191775</v>
      </c>
      <c r="BE97" s="186">
        <f t="shared" si="3431"/>
        <v>9401.9178082191775</v>
      </c>
      <c r="BF97" s="186">
        <f t="shared" si="3431"/>
        <v>9098.6301369862995</v>
      </c>
      <c r="BG97" s="186">
        <f t="shared" si="3431"/>
        <v>9401.9178082191775</v>
      </c>
      <c r="BH97" s="186">
        <f t="shared" si="3431"/>
        <v>9098.6301369862995</v>
      </c>
      <c r="BI97" s="186">
        <f t="shared" si="2774"/>
        <v>9401.9178082191775</v>
      </c>
      <c r="BJ97" s="186">
        <f t="shared" si="2774"/>
        <v>0</v>
      </c>
      <c r="BK97" s="186">
        <f t="shared" si="2774"/>
        <v>0</v>
      </c>
      <c r="BL97" s="186">
        <f t="shared" si="2774"/>
        <v>0</v>
      </c>
      <c r="BM97" s="186">
        <f t="shared" si="2774"/>
        <v>0</v>
      </c>
      <c r="BN97" s="186">
        <f t="shared" si="2774"/>
        <v>0</v>
      </c>
      <c r="BO97" s="186">
        <f t="shared" si="2774"/>
        <v>0</v>
      </c>
      <c r="BP97" s="186">
        <f t="shared" si="2774"/>
        <v>0</v>
      </c>
      <c r="BQ97" s="186">
        <f t="shared" si="2774"/>
        <v>0</v>
      </c>
      <c r="BR97" s="186">
        <f t="shared" si="2774"/>
        <v>0</v>
      </c>
      <c r="BS97" s="186">
        <f t="shared" si="2774"/>
        <v>0</v>
      </c>
      <c r="BT97" s="186">
        <f t="shared" si="2774"/>
        <v>0</v>
      </c>
      <c r="BU97" s="186">
        <f t="shared" si="2774"/>
        <v>0</v>
      </c>
      <c r="BV97" s="186">
        <f t="shared" si="2774"/>
        <v>0</v>
      </c>
      <c r="BW97" s="186">
        <f t="shared" si="2774"/>
        <v>0</v>
      </c>
      <c r="BX97" s="186">
        <f t="shared" si="2774"/>
        <v>0</v>
      </c>
      <c r="BY97" s="186">
        <f t="shared" si="3649"/>
        <v>0</v>
      </c>
      <c r="BZ97" s="186">
        <f t="shared" si="3649"/>
        <v>0</v>
      </c>
      <c r="CA97" s="186">
        <f t="shared" si="3649"/>
        <v>0</v>
      </c>
      <c r="CB97" s="186">
        <f t="shared" si="3649"/>
        <v>0</v>
      </c>
      <c r="CC97" s="186">
        <f t="shared" si="3649"/>
        <v>0</v>
      </c>
      <c r="CD97" s="186">
        <f t="shared" si="3649"/>
        <v>0</v>
      </c>
      <c r="CE97" s="186">
        <f t="shared" si="3649"/>
        <v>0</v>
      </c>
      <c r="CF97" s="186">
        <f t="shared" si="3432"/>
        <v>0</v>
      </c>
      <c r="CG97" s="186">
        <f t="shared" si="3432"/>
        <v>0</v>
      </c>
      <c r="CH97" s="186"/>
      <c r="CJ97" s="186">
        <f t="shared" si="3433"/>
        <v>0</v>
      </c>
      <c r="CK97" s="186">
        <f t="shared" si="3434"/>
        <v>0</v>
      </c>
      <c r="CL97" s="186">
        <f t="shared" si="3435"/>
        <v>0</v>
      </c>
      <c r="CM97" s="186">
        <f t="shared" si="3436"/>
        <v>0</v>
      </c>
      <c r="CN97" s="186">
        <f t="shared" si="3437"/>
        <v>0</v>
      </c>
      <c r="CO97" s="186">
        <f t="shared" si="3438"/>
        <v>0</v>
      </c>
      <c r="CP97" s="186">
        <f t="shared" si="3439"/>
        <v>0</v>
      </c>
      <c r="CQ97" s="186">
        <f t="shared" si="3440"/>
        <v>0</v>
      </c>
      <c r="CR97" s="186">
        <f t="shared" si="3441"/>
        <v>0</v>
      </c>
      <c r="CS97" s="186">
        <f t="shared" si="3442"/>
        <v>0</v>
      </c>
      <c r="CT97" s="186">
        <f t="shared" si="3443"/>
        <v>0</v>
      </c>
      <c r="CU97" s="186">
        <f t="shared" si="3444"/>
        <v>0</v>
      </c>
      <c r="CV97" s="186">
        <f t="shared" si="3445"/>
        <v>0</v>
      </c>
      <c r="CW97" s="186">
        <f t="shared" si="3446"/>
        <v>0</v>
      </c>
      <c r="CX97" s="186">
        <f t="shared" si="3447"/>
        <v>0</v>
      </c>
      <c r="CY97" s="186">
        <f t="shared" si="3448"/>
        <v>0</v>
      </c>
      <c r="CZ97" s="186">
        <f t="shared" si="3449"/>
        <v>0</v>
      </c>
      <c r="DA97" s="186">
        <f t="shared" si="3450"/>
        <v>0</v>
      </c>
      <c r="DB97" s="186">
        <f t="shared" si="3451"/>
        <v>0</v>
      </c>
      <c r="DC97" s="186">
        <f t="shared" si="3452"/>
        <v>0</v>
      </c>
      <c r="DD97" s="186">
        <f t="shared" si="3453"/>
        <v>0</v>
      </c>
      <c r="DE97" s="186">
        <f t="shared" si="3454"/>
        <v>0</v>
      </c>
      <c r="DF97" s="186">
        <f t="shared" si="3455"/>
        <v>0</v>
      </c>
      <c r="DG97" s="186">
        <f t="shared" si="3456"/>
        <v>0</v>
      </c>
      <c r="DH97" s="186">
        <f t="shared" si="3457"/>
        <v>0</v>
      </c>
      <c r="DI97" s="186">
        <f t="shared" si="3458"/>
        <v>0</v>
      </c>
      <c r="DJ97" s="186">
        <f t="shared" si="3459"/>
        <v>0</v>
      </c>
      <c r="DK97" s="186">
        <f t="shared" si="3460"/>
        <v>0</v>
      </c>
      <c r="DL97" s="186">
        <f t="shared" si="3461"/>
        <v>0</v>
      </c>
      <c r="DM97" s="186">
        <f t="shared" si="3462"/>
        <v>0</v>
      </c>
      <c r="DN97" s="186">
        <f t="shared" si="3463"/>
        <v>0</v>
      </c>
      <c r="DO97" s="186">
        <f t="shared" si="3464"/>
        <v>0</v>
      </c>
      <c r="DP97" s="186">
        <f t="shared" si="3465"/>
        <v>1</v>
      </c>
      <c r="DQ97" s="186">
        <f t="shared" si="3466"/>
        <v>1</v>
      </c>
      <c r="DR97" s="186">
        <f t="shared" si="3467"/>
        <v>1</v>
      </c>
      <c r="DS97" s="186">
        <f t="shared" si="3468"/>
        <v>1</v>
      </c>
      <c r="DT97" s="186">
        <f t="shared" si="3469"/>
        <v>1</v>
      </c>
      <c r="DU97" s="186">
        <f t="shared" si="3470"/>
        <v>1</v>
      </c>
      <c r="DV97" s="186">
        <f t="shared" si="3471"/>
        <v>1</v>
      </c>
      <c r="DW97" s="186">
        <f t="shared" si="3472"/>
        <v>1</v>
      </c>
      <c r="DX97" s="186">
        <f t="shared" si="3473"/>
        <v>1</v>
      </c>
      <c r="DY97" s="186">
        <f t="shared" si="3474"/>
        <v>1</v>
      </c>
      <c r="DZ97" s="186">
        <f t="shared" si="3475"/>
        <v>1</v>
      </c>
      <c r="EA97" s="186">
        <f t="shared" si="3476"/>
        <v>1</v>
      </c>
      <c r="EB97" s="186">
        <f t="shared" si="3477"/>
        <v>1</v>
      </c>
      <c r="EC97" s="186">
        <f t="shared" si="3478"/>
        <v>1</v>
      </c>
      <c r="ED97" s="186">
        <f t="shared" si="3479"/>
        <v>1</v>
      </c>
      <c r="EE97" s="186">
        <f t="shared" si="3480"/>
        <v>1</v>
      </c>
      <c r="EF97" s="186">
        <f t="shared" si="3481"/>
        <v>0</v>
      </c>
      <c r="EG97" s="186">
        <f t="shared" si="3482"/>
        <v>0</v>
      </c>
      <c r="EH97" s="186">
        <f t="shared" si="3483"/>
        <v>0</v>
      </c>
      <c r="EI97" s="186">
        <f t="shared" si="3484"/>
        <v>0</v>
      </c>
      <c r="EJ97" s="186">
        <f t="shared" si="3485"/>
        <v>0</v>
      </c>
      <c r="EK97" s="186">
        <f t="shared" si="3486"/>
        <v>0</v>
      </c>
      <c r="EL97" s="186">
        <f t="shared" si="3487"/>
        <v>0</v>
      </c>
      <c r="EM97" s="186">
        <f t="shared" si="3488"/>
        <v>0</v>
      </c>
      <c r="EN97" s="186">
        <f t="shared" si="3489"/>
        <v>0</v>
      </c>
      <c r="EO97" s="186">
        <f t="shared" si="3490"/>
        <v>0</v>
      </c>
      <c r="EP97" s="186">
        <f t="shared" si="3491"/>
        <v>0</v>
      </c>
      <c r="EQ97" s="186">
        <f t="shared" si="3492"/>
        <v>0</v>
      </c>
      <c r="ER97" s="186">
        <f t="shared" si="3493"/>
        <v>0</v>
      </c>
      <c r="ES97" s="186">
        <f t="shared" si="3494"/>
        <v>0</v>
      </c>
      <c r="ET97" s="186">
        <f t="shared" si="3495"/>
        <v>0</v>
      </c>
      <c r="EU97" s="186">
        <f t="shared" si="3496"/>
        <v>0</v>
      </c>
      <c r="EV97" s="186">
        <f t="shared" si="3497"/>
        <v>0</v>
      </c>
      <c r="EW97" s="186">
        <f t="shared" si="3498"/>
        <v>0</v>
      </c>
      <c r="EX97" s="186">
        <f t="shared" si="3499"/>
        <v>0</v>
      </c>
      <c r="EY97" s="186">
        <f t="shared" si="3500"/>
        <v>0</v>
      </c>
      <c r="EZ97" s="186">
        <f t="shared" si="3501"/>
        <v>0</v>
      </c>
      <c r="FA97" s="186">
        <f t="shared" si="3502"/>
        <v>0</v>
      </c>
      <c r="FB97" s="186">
        <f t="shared" si="3503"/>
        <v>0</v>
      </c>
      <c r="FC97" s="186">
        <f t="shared" si="3504"/>
        <v>0</v>
      </c>
      <c r="FE97" s="187">
        <f t="shared" si="3505"/>
        <v>0</v>
      </c>
      <c r="FF97" s="187">
        <f t="shared" si="3506"/>
        <v>0</v>
      </c>
      <c r="FG97" s="187">
        <f t="shared" si="3507"/>
        <v>0</v>
      </c>
      <c r="FH97" s="187">
        <f t="shared" si="3508"/>
        <v>0</v>
      </c>
      <c r="FI97" s="187">
        <f t="shared" si="3509"/>
        <v>0</v>
      </c>
      <c r="FJ97" s="187">
        <f t="shared" si="3510"/>
        <v>0</v>
      </c>
      <c r="FK97" s="187">
        <f t="shared" si="3511"/>
        <v>0</v>
      </c>
      <c r="FL97" s="187">
        <f t="shared" si="3512"/>
        <v>0</v>
      </c>
      <c r="FM97" s="187">
        <f t="shared" si="3513"/>
        <v>0</v>
      </c>
      <c r="FN97" s="187">
        <f t="shared" si="3514"/>
        <v>0</v>
      </c>
      <c r="FO97" s="187">
        <f t="shared" si="3515"/>
        <v>0</v>
      </c>
      <c r="FP97" s="187">
        <f t="shared" si="3516"/>
        <v>0</v>
      </c>
      <c r="FQ97" s="187">
        <f t="shared" si="3517"/>
        <v>0</v>
      </c>
      <c r="FR97" s="187">
        <f t="shared" si="3518"/>
        <v>0</v>
      </c>
      <c r="FS97" s="187">
        <f t="shared" si="3519"/>
        <v>0</v>
      </c>
      <c r="FT97" s="187">
        <f t="shared" si="3520"/>
        <v>0</v>
      </c>
      <c r="FU97" s="187">
        <f t="shared" si="3521"/>
        <v>0</v>
      </c>
      <c r="FV97" s="187">
        <f t="shared" si="3522"/>
        <v>0</v>
      </c>
      <c r="FW97" s="187">
        <f t="shared" si="3523"/>
        <v>0</v>
      </c>
      <c r="FX97" s="187">
        <f t="shared" si="3524"/>
        <v>0</v>
      </c>
      <c r="FY97" s="187">
        <f t="shared" si="3525"/>
        <v>0</v>
      </c>
      <c r="FZ97" s="187">
        <f t="shared" si="3526"/>
        <v>0</v>
      </c>
      <c r="GA97" s="187">
        <f t="shared" si="3527"/>
        <v>0</v>
      </c>
      <c r="GB97" s="187">
        <f t="shared" si="3528"/>
        <v>0</v>
      </c>
      <c r="GC97" s="187">
        <f t="shared" si="3529"/>
        <v>0</v>
      </c>
      <c r="GD97" s="187">
        <f t="shared" si="3530"/>
        <v>0</v>
      </c>
      <c r="GE97" s="187">
        <f t="shared" si="3531"/>
        <v>0</v>
      </c>
      <c r="GF97" s="187">
        <f t="shared" si="3532"/>
        <v>0</v>
      </c>
      <c r="GG97" s="187">
        <f t="shared" si="3533"/>
        <v>0</v>
      </c>
      <c r="GH97" s="187">
        <f t="shared" si="3534"/>
        <v>0</v>
      </c>
      <c r="GI97" s="187">
        <f t="shared" si="3535"/>
        <v>0</v>
      </c>
      <c r="GJ97" s="187">
        <f t="shared" si="3536"/>
        <v>0</v>
      </c>
      <c r="GK97" s="187">
        <f t="shared" si="3537"/>
        <v>1</v>
      </c>
      <c r="GL97" s="187">
        <f t="shared" si="3538"/>
        <v>1</v>
      </c>
      <c r="GM97" s="187">
        <f t="shared" si="3539"/>
        <v>1</v>
      </c>
      <c r="GN97" s="187">
        <f t="shared" si="3540"/>
        <v>1</v>
      </c>
      <c r="GO97" s="187">
        <f t="shared" si="3541"/>
        <v>1</v>
      </c>
      <c r="GP97" s="187">
        <f t="shared" si="3542"/>
        <v>1.0000000000000002</v>
      </c>
      <c r="GQ97" s="187">
        <f t="shared" si="3543"/>
        <v>1</v>
      </c>
      <c r="GR97" s="187">
        <f t="shared" si="3544"/>
        <v>1</v>
      </c>
      <c r="GS97" s="187">
        <f t="shared" si="3545"/>
        <v>1</v>
      </c>
      <c r="GT97" s="187">
        <f t="shared" si="3546"/>
        <v>1</v>
      </c>
      <c r="GU97" s="187">
        <f t="shared" si="3547"/>
        <v>1</v>
      </c>
      <c r="GV97" s="187">
        <f t="shared" si="3548"/>
        <v>1</v>
      </c>
      <c r="GW97" s="187">
        <f t="shared" si="3549"/>
        <v>1</v>
      </c>
      <c r="GX97" s="187">
        <f t="shared" si="3550"/>
        <v>1</v>
      </c>
      <c r="GY97" s="187">
        <f t="shared" si="3551"/>
        <v>1</v>
      </c>
      <c r="GZ97" s="187">
        <f t="shared" si="3552"/>
        <v>1</v>
      </c>
      <c r="HA97" s="187">
        <f t="shared" si="3553"/>
        <v>0</v>
      </c>
      <c r="HB97" s="187">
        <f t="shared" si="3554"/>
        <v>0</v>
      </c>
      <c r="HC97" s="187">
        <f t="shared" si="3555"/>
        <v>0</v>
      </c>
      <c r="HD97" s="187">
        <f t="shared" si="3556"/>
        <v>0</v>
      </c>
      <c r="HE97" s="187">
        <f t="shared" si="3557"/>
        <v>0</v>
      </c>
      <c r="HF97" s="187">
        <f t="shared" si="3558"/>
        <v>0</v>
      </c>
      <c r="HG97" s="187">
        <f t="shared" si="3559"/>
        <v>0</v>
      </c>
      <c r="HH97" s="187">
        <f t="shared" si="3560"/>
        <v>0</v>
      </c>
      <c r="HI97" s="187">
        <f t="shared" si="3561"/>
        <v>0</v>
      </c>
      <c r="HJ97" s="187">
        <f t="shared" si="3562"/>
        <v>0</v>
      </c>
      <c r="HK97" s="187">
        <f t="shared" si="3563"/>
        <v>0</v>
      </c>
      <c r="HL97" s="187">
        <f t="shared" si="3564"/>
        <v>0</v>
      </c>
      <c r="HM97" s="187">
        <f t="shared" si="3565"/>
        <v>0</v>
      </c>
      <c r="HN97" s="187">
        <f t="shared" si="3566"/>
        <v>0</v>
      </c>
      <c r="HO97" s="187">
        <f t="shared" si="3567"/>
        <v>0</v>
      </c>
      <c r="HP97" s="187">
        <f t="shared" si="3568"/>
        <v>0</v>
      </c>
      <c r="HQ97" s="187">
        <f t="shared" si="3569"/>
        <v>0</v>
      </c>
      <c r="HR97" s="187">
        <f t="shared" si="3570"/>
        <v>0</v>
      </c>
      <c r="HS97" s="187">
        <f t="shared" si="3571"/>
        <v>0</v>
      </c>
      <c r="HT97" s="187">
        <f t="shared" si="3572"/>
        <v>0</v>
      </c>
      <c r="HU97" s="187">
        <f t="shared" si="3573"/>
        <v>0</v>
      </c>
      <c r="HV97" s="187">
        <f t="shared" si="3574"/>
        <v>0</v>
      </c>
      <c r="HW97" s="187">
        <f t="shared" si="3575"/>
        <v>0</v>
      </c>
      <c r="HX97" s="187">
        <f t="shared" si="3576"/>
        <v>0</v>
      </c>
      <c r="HY97" s="187"/>
      <c r="IB97" s="188">
        <f t="shared" si="3577"/>
        <v>0</v>
      </c>
      <c r="IC97" s="188">
        <f t="shared" si="3578"/>
        <v>0</v>
      </c>
      <c r="ID97" s="188">
        <f t="shared" si="3579"/>
        <v>0</v>
      </c>
      <c r="IE97" s="188">
        <f t="shared" si="3580"/>
        <v>0</v>
      </c>
      <c r="IF97" s="188">
        <f t="shared" si="3581"/>
        <v>0</v>
      </c>
      <c r="IG97" s="188">
        <f t="shared" si="3582"/>
        <v>0</v>
      </c>
      <c r="IH97" s="188">
        <f t="shared" si="3583"/>
        <v>0</v>
      </c>
      <c r="II97" s="188">
        <f t="shared" si="3584"/>
        <v>0</v>
      </c>
      <c r="IJ97" s="188">
        <f t="shared" si="3585"/>
        <v>0</v>
      </c>
      <c r="IK97" s="188">
        <f t="shared" si="3586"/>
        <v>0</v>
      </c>
      <c r="IL97" s="188">
        <f t="shared" si="3587"/>
        <v>0</v>
      </c>
      <c r="IM97" s="188">
        <f t="shared" si="3588"/>
        <v>0</v>
      </c>
      <c r="IN97" s="188">
        <f t="shared" si="3589"/>
        <v>0</v>
      </c>
      <c r="IO97" s="188">
        <f t="shared" si="3590"/>
        <v>0</v>
      </c>
      <c r="IP97" s="188">
        <f t="shared" si="3591"/>
        <v>0</v>
      </c>
      <c r="IQ97" s="188">
        <f t="shared" si="3592"/>
        <v>0</v>
      </c>
      <c r="IR97" s="188">
        <f t="shared" si="3593"/>
        <v>0</v>
      </c>
      <c r="IS97" s="188">
        <f t="shared" si="3594"/>
        <v>0</v>
      </c>
      <c r="IT97" s="188">
        <f t="shared" si="3595"/>
        <v>0</v>
      </c>
      <c r="IU97" s="188">
        <f t="shared" si="3596"/>
        <v>0</v>
      </c>
      <c r="IV97" s="188">
        <f t="shared" si="3597"/>
        <v>0</v>
      </c>
      <c r="IW97" s="188">
        <f t="shared" si="3598"/>
        <v>0</v>
      </c>
      <c r="IX97" s="188">
        <f t="shared" si="3599"/>
        <v>0</v>
      </c>
      <c r="IY97" s="188">
        <f t="shared" si="3600"/>
        <v>0</v>
      </c>
      <c r="IZ97" s="188">
        <f t="shared" si="3601"/>
        <v>0</v>
      </c>
      <c r="JA97" s="188">
        <f t="shared" si="3602"/>
        <v>0</v>
      </c>
      <c r="JB97" s="188">
        <f t="shared" si="3603"/>
        <v>0</v>
      </c>
      <c r="JC97" s="188">
        <f t="shared" si="3604"/>
        <v>0</v>
      </c>
      <c r="JD97" s="188">
        <f t="shared" si="3605"/>
        <v>0</v>
      </c>
      <c r="JE97" s="188">
        <f t="shared" si="3606"/>
        <v>0</v>
      </c>
      <c r="JF97" s="188">
        <f t="shared" si="3607"/>
        <v>0</v>
      </c>
      <c r="JG97" s="188">
        <f t="shared" si="3608"/>
        <v>0</v>
      </c>
      <c r="JH97" s="188">
        <f t="shared" si="3609"/>
        <v>85</v>
      </c>
      <c r="JI97" s="188">
        <f t="shared" si="3610"/>
        <v>85</v>
      </c>
      <c r="JJ97" s="188">
        <f t="shared" si="3611"/>
        <v>85</v>
      </c>
      <c r="JK97" s="188">
        <f t="shared" si="3612"/>
        <v>85</v>
      </c>
      <c r="JL97" s="188">
        <f t="shared" si="3613"/>
        <v>85</v>
      </c>
      <c r="JM97" s="188">
        <f t="shared" si="3614"/>
        <v>85</v>
      </c>
      <c r="JN97" s="188">
        <f t="shared" si="3615"/>
        <v>85</v>
      </c>
      <c r="JO97" s="188">
        <f t="shared" si="3616"/>
        <v>85</v>
      </c>
      <c r="JP97" s="188">
        <f t="shared" si="3617"/>
        <v>85</v>
      </c>
      <c r="JQ97" s="188">
        <f t="shared" si="3618"/>
        <v>85</v>
      </c>
      <c r="JR97" s="188">
        <f t="shared" si="3619"/>
        <v>85</v>
      </c>
      <c r="JS97" s="188">
        <f t="shared" si="3620"/>
        <v>85</v>
      </c>
      <c r="JT97" s="188">
        <f t="shared" si="3621"/>
        <v>85</v>
      </c>
      <c r="JU97" s="188">
        <f t="shared" si="3622"/>
        <v>85</v>
      </c>
      <c r="JV97" s="188">
        <f t="shared" si="3623"/>
        <v>85</v>
      </c>
      <c r="JW97" s="188">
        <f t="shared" si="3624"/>
        <v>85</v>
      </c>
      <c r="JX97" s="188">
        <f t="shared" si="3625"/>
        <v>0</v>
      </c>
      <c r="JY97" s="188">
        <f t="shared" si="3626"/>
        <v>0</v>
      </c>
      <c r="JZ97" s="188">
        <f t="shared" si="3627"/>
        <v>0</v>
      </c>
      <c r="KA97" s="188">
        <f t="shared" si="3628"/>
        <v>0</v>
      </c>
      <c r="KB97" s="188">
        <f t="shared" si="3629"/>
        <v>0</v>
      </c>
      <c r="KC97" s="188">
        <f t="shared" si="3630"/>
        <v>0</v>
      </c>
      <c r="KD97" s="188">
        <f t="shared" si="3631"/>
        <v>0</v>
      </c>
      <c r="KE97" s="188">
        <f t="shared" si="3632"/>
        <v>0</v>
      </c>
      <c r="KF97" s="188">
        <f t="shared" si="3633"/>
        <v>0</v>
      </c>
      <c r="KG97" s="188">
        <f t="shared" si="3634"/>
        <v>0</v>
      </c>
      <c r="KH97" s="188">
        <f t="shared" si="3635"/>
        <v>0</v>
      </c>
      <c r="KI97" s="188">
        <f t="shared" si="3636"/>
        <v>0</v>
      </c>
      <c r="KJ97" s="188">
        <f t="shared" si="3637"/>
        <v>0</v>
      </c>
      <c r="KK97" s="188">
        <f t="shared" si="3638"/>
        <v>0</v>
      </c>
      <c r="KL97" s="188">
        <f t="shared" si="3639"/>
        <v>0</v>
      </c>
      <c r="KM97" s="188">
        <f t="shared" si="3640"/>
        <v>0</v>
      </c>
      <c r="KN97" s="188">
        <f t="shared" si="3641"/>
        <v>0</v>
      </c>
      <c r="KO97" s="188">
        <f t="shared" si="3642"/>
        <v>0</v>
      </c>
      <c r="KP97" s="188">
        <f t="shared" si="3643"/>
        <v>0</v>
      </c>
      <c r="KQ97" s="188">
        <f t="shared" si="3644"/>
        <v>0</v>
      </c>
      <c r="KR97" s="188">
        <f t="shared" si="3645"/>
        <v>0</v>
      </c>
      <c r="KS97" s="188">
        <f t="shared" si="3646"/>
        <v>0</v>
      </c>
      <c r="KT97" s="188">
        <f t="shared" si="3647"/>
        <v>0</v>
      </c>
      <c r="KU97" s="188">
        <f t="shared" si="3648"/>
        <v>0</v>
      </c>
    </row>
    <row r="98" spans="1:307" s="95" customFormat="1" ht="15.6" x14ac:dyDescent="0.3">
      <c r="A98" s="157" t="s">
        <v>87</v>
      </c>
      <c r="B98" s="112"/>
      <c r="C98" s="112" t="s">
        <v>823</v>
      </c>
      <c r="D98" s="113"/>
      <c r="E98" s="113" t="s">
        <v>118</v>
      </c>
      <c r="F98" s="113">
        <v>1</v>
      </c>
      <c r="G98" s="114">
        <v>100000</v>
      </c>
      <c r="H98" s="115"/>
      <c r="I98" s="116">
        <v>0.107</v>
      </c>
      <c r="J98" s="114">
        <v>85</v>
      </c>
      <c r="K98" s="411">
        <v>45536</v>
      </c>
      <c r="L98" s="118">
        <v>46022</v>
      </c>
      <c r="M98" s="119"/>
      <c r="N98" s="186">
        <f t="shared" si="2994"/>
        <v>0</v>
      </c>
      <c r="O98" s="186">
        <f t="shared" si="2994"/>
        <v>0</v>
      </c>
      <c r="P98" s="186">
        <f t="shared" si="2994"/>
        <v>0</v>
      </c>
      <c r="Q98" s="186">
        <f t="shared" si="2994"/>
        <v>0</v>
      </c>
      <c r="R98" s="186">
        <f t="shared" si="2994"/>
        <v>0</v>
      </c>
      <c r="S98" s="186">
        <f t="shared" si="2994"/>
        <v>0</v>
      </c>
      <c r="T98" s="186">
        <f t="shared" si="2994"/>
        <v>0</v>
      </c>
      <c r="U98" s="186">
        <f t="shared" si="2994"/>
        <v>0</v>
      </c>
      <c r="V98" s="186">
        <f t="shared" si="2994"/>
        <v>0</v>
      </c>
      <c r="W98" s="186">
        <f t="shared" si="2994"/>
        <v>0</v>
      </c>
      <c r="X98" s="186">
        <f t="shared" si="2994"/>
        <v>0</v>
      </c>
      <c r="Y98" s="186">
        <f t="shared" si="2994"/>
        <v>0</v>
      </c>
      <c r="Z98" s="186">
        <f t="shared" si="2994"/>
        <v>0</v>
      </c>
      <c r="AA98" s="186">
        <f t="shared" si="2994"/>
        <v>0</v>
      </c>
      <c r="AB98" s="186">
        <f t="shared" si="2994"/>
        <v>0</v>
      </c>
      <c r="AC98" s="186">
        <f t="shared" si="2994"/>
        <v>0</v>
      </c>
      <c r="AD98" s="186">
        <f t="shared" si="3430"/>
        <v>0</v>
      </c>
      <c r="AE98" s="186">
        <f t="shared" si="3430"/>
        <v>0</v>
      </c>
      <c r="AF98" s="186">
        <f t="shared" si="3430"/>
        <v>0</v>
      </c>
      <c r="AG98" s="186">
        <f t="shared" si="3430"/>
        <v>0</v>
      </c>
      <c r="AH98" s="186">
        <f t="shared" si="3430"/>
        <v>0</v>
      </c>
      <c r="AI98" s="186">
        <f t="shared" si="3430"/>
        <v>0</v>
      </c>
      <c r="AJ98" s="186">
        <f t="shared" si="3430"/>
        <v>0</v>
      </c>
      <c r="AK98" s="186">
        <f t="shared" si="3430"/>
        <v>0</v>
      </c>
      <c r="AL98" s="186">
        <f t="shared" si="3430"/>
        <v>0</v>
      </c>
      <c r="AM98" s="186">
        <f t="shared" si="3430"/>
        <v>0</v>
      </c>
      <c r="AN98" s="186">
        <f t="shared" si="3430"/>
        <v>0</v>
      </c>
      <c r="AO98" s="186">
        <f t="shared" si="3430"/>
        <v>0</v>
      </c>
      <c r="AP98" s="186">
        <f t="shared" si="3430"/>
        <v>0</v>
      </c>
      <c r="AQ98" s="186">
        <f t="shared" si="3430"/>
        <v>0</v>
      </c>
      <c r="AR98" s="186">
        <f t="shared" si="3430"/>
        <v>0</v>
      </c>
      <c r="AS98" s="186">
        <f t="shared" si="3430"/>
        <v>0</v>
      </c>
      <c r="AT98" s="186">
        <f t="shared" si="3431"/>
        <v>9098.6301369862995</v>
      </c>
      <c r="AU98" s="186">
        <f t="shared" si="3431"/>
        <v>9401.9178082191775</v>
      </c>
      <c r="AV98" s="186">
        <f t="shared" si="3431"/>
        <v>9098.6301369862995</v>
      </c>
      <c r="AW98" s="186">
        <f t="shared" si="3431"/>
        <v>9401.9178082191775</v>
      </c>
      <c r="AX98" s="186">
        <f t="shared" si="3431"/>
        <v>9401.9178082191775</v>
      </c>
      <c r="AY98" s="186">
        <f t="shared" si="3431"/>
        <v>8492.054794520549</v>
      </c>
      <c r="AZ98" s="186">
        <f t="shared" si="3431"/>
        <v>9401.9178082191775</v>
      </c>
      <c r="BA98" s="186">
        <f t="shared" si="3431"/>
        <v>9098.6301369862995</v>
      </c>
      <c r="BB98" s="186">
        <f t="shared" si="3431"/>
        <v>9401.9178082191775</v>
      </c>
      <c r="BC98" s="186">
        <f t="shared" si="3431"/>
        <v>9098.6301369862995</v>
      </c>
      <c r="BD98" s="186">
        <f t="shared" si="3431"/>
        <v>9401.9178082191775</v>
      </c>
      <c r="BE98" s="186">
        <f t="shared" si="3431"/>
        <v>9401.9178082191775</v>
      </c>
      <c r="BF98" s="186">
        <f t="shared" si="3431"/>
        <v>9098.6301369862995</v>
      </c>
      <c r="BG98" s="186">
        <f t="shared" si="3431"/>
        <v>9401.9178082191775</v>
      </c>
      <c r="BH98" s="186">
        <f t="shared" si="3431"/>
        <v>9098.6301369862995</v>
      </c>
      <c r="BI98" s="186">
        <f t="shared" si="2774"/>
        <v>9401.9178082191775</v>
      </c>
      <c r="BJ98" s="186">
        <f t="shared" si="2774"/>
        <v>0</v>
      </c>
      <c r="BK98" s="186">
        <f t="shared" si="2774"/>
        <v>0</v>
      </c>
      <c r="BL98" s="186">
        <f t="shared" si="2774"/>
        <v>0</v>
      </c>
      <c r="BM98" s="186">
        <f t="shared" si="2774"/>
        <v>0</v>
      </c>
      <c r="BN98" s="186">
        <f t="shared" si="2774"/>
        <v>0</v>
      </c>
      <c r="BO98" s="186">
        <f t="shared" si="2774"/>
        <v>0</v>
      </c>
      <c r="BP98" s="186">
        <f t="shared" si="2774"/>
        <v>0</v>
      </c>
      <c r="BQ98" s="186">
        <f t="shared" si="2774"/>
        <v>0</v>
      </c>
      <c r="BR98" s="186">
        <f t="shared" si="2774"/>
        <v>0</v>
      </c>
      <c r="BS98" s="186">
        <f t="shared" si="2774"/>
        <v>0</v>
      </c>
      <c r="BT98" s="186">
        <f t="shared" si="2774"/>
        <v>0</v>
      </c>
      <c r="BU98" s="186">
        <f t="shared" si="2774"/>
        <v>0</v>
      </c>
      <c r="BV98" s="186">
        <f t="shared" si="2774"/>
        <v>0</v>
      </c>
      <c r="BW98" s="186">
        <f t="shared" si="2774"/>
        <v>0</v>
      </c>
      <c r="BX98" s="186">
        <f t="shared" si="2774"/>
        <v>0</v>
      </c>
      <c r="BY98" s="186">
        <f t="shared" si="3649"/>
        <v>0</v>
      </c>
      <c r="BZ98" s="186">
        <f t="shared" si="3649"/>
        <v>0</v>
      </c>
      <c r="CA98" s="186">
        <f t="shared" si="3649"/>
        <v>0</v>
      </c>
      <c r="CB98" s="186">
        <f t="shared" si="3649"/>
        <v>0</v>
      </c>
      <c r="CC98" s="186">
        <f t="shared" si="3649"/>
        <v>0</v>
      </c>
      <c r="CD98" s="186">
        <f t="shared" si="3649"/>
        <v>0</v>
      </c>
      <c r="CE98" s="186">
        <f t="shared" si="3649"/>
        <v>0</v>
      </c>
      <c r="CF98" s="186">
        <f t="shared" si="3432"/>
        <v>0</v>
      </c>
      <c r="CG98" s="186">
        <f t="shared" si="3432"/>
        <v>0</v>
      </c>
      <c r="CH98" s="186"/>
      <c r="CJ98" s="186">
        <f t="shared" si="3433"/>
        <v>0</v>
      </c>
      <c r="CK98" s="186">
        <f t="shared" si="3434"/>
        <v>0</v>
      </c>
      <c r="CL98" s="186">
        <f t="shared" si="3435"/>
        <v>0</v>
      </c>
      <c r="CM98" s="186">
        <f t="shared" si="3436"/>
        <v>0</v>
      </c>
      <c r="CN98" s="186">
        <f t="shared" si="3437"/>
        <v>0</v>
      </c>
      <c r="CO98" s="186">
        <f t="shared" si="3438"/>
        <v>0</v>
      </c>
      <c r="CP98" s="186">
        <f t="shared" si="3439"/>
        <v>0</v>
      </c>
      <c r="CQ98" s="186">
        <f t="shared" si="3440"/>
        <v>0</v>
      </c>
      <c r="CR98" s="186">
        <f t="shared" si="3441"/>
        <v>0</v>
      </c>
      <c r="CS98" s="186">
        <f t="shared" si="3442"/>
        <v>0</v>
      </c>
      <c r="CT98" s="186">
        <f t="shared" si="3443"/>
        <v>0</v>
      </c>
      <c r="CU98" s="186">
        <f t="shared" si="3444"/>
        <v>0</v>
      </c>
      <c r="CV98" s="186">
        <f t="shared" si="3445"/>
        <v>0</v>
      </c>
      <c r="CW98" s="186">
        <f t="shared" si="3446"/>
        <v>0</v>
      </c>
      <c r="CX98" s="186">
        <f t="shared" si="3447"/>
        <v>0</v>
      </c>
      <c r="CY98" s="186">
        <f t="shared" si="3448"/>
        <v>0</v>
      </c>
      <c r="CZ98" s="186">
        <f t="shared" si="3449"/>
        <v>0</v>
      </c>
      <c r="DA98" s="186">
        <f t="shared" si="3450"/>
        <v>0</v>
      </c>
      <c r="DB98" s="186">
        <f t="shared" si="3451"/>
        <v>0</v>
      </c>
      <c r="DC98" s="186">
        <f t="shared" si="3452"/>
        <v>0</v>
      </c>
      <c r="DD98" s="186">
        <f t="shared" si="3453"/>
        <v>0</v>
      </c>
      <c r="DE98" s="186">
        <f t="shared" si="3454"/>
        <v>0</v>
      </c>
      <c r="DF98" s="186">
        <f t="shared" si="3455"/>
        <v>0</v>
      </c>
      <c r="DG98" s="186">
        <f t="shared" si="3456"/>
        <v>0</v>
      </c>
      <c r="DH98" s="186">
        <f t="shared" si="3457"/>
        <v>0</v>
      </c>
      <c r="DI98" s="186">
        <f t="shared" si="3458"/>
        <v>0</v>
      </c>
      <c r="DJ98" s="186">
        <f t="shared" si="3459"/>
        <v>0</v>
      </c>
      <c r="DK98" s="186">
        <f t="shared" si="3460"/>
        <v>0</v>
      </c>
      <c r="DL98" s="186">
        <f t="shared" si="3461"/>
        <v>0</v>
      </c>
      <c r="DM98" s="186">
        <f t="shared" si="3462"/>
        <v>0</v>
      </c>
      <c r="DN98" s="186">
        <f t="shared" si="3463"/>
        <v>0</v>
      </c>
      <c r="DO98" s="186">
        <f t="shared" si="3464"/>
        <v>0</v>
      </c>
      <c r="DP98" s="186">
        <f t="shared" si="3465"/>
        <v>1</v>
      </c>
      <c r="DQ98" s="186">
        <f t="shared" si="3466"/>
        <v>1</v>
      </c>
      <c r="DR98" s="186">
        <f t="shared" si="3467"/>
        <v>1</v>
      </c>
      <c r="DS98" s="186">
        <f t="shared" si="3468"/>
        <v>1</v>
      </c>
      <c r="DT98" s="186">
        <f t="shared" si="3469"/>
        <v>1</v>
      </c>
      <c r="DU98" s="186">
        <f t="shared" si="3470"/>
        <v>1</v>
      </c>
      <c r="DV98" s="186">
        <f t="shared" si="3471"/>
        <v>1</v>
      </c>
      <c r="DW98" s="186">
        <f t="shared" si="3472"/>
        <v>1</v>
      </c>
      <c r="DX98" s="186">
        <f t="shared" si="3473"/>
        <v>1</v>
      </c>
      <c r="DY98" s="186">
        <f t="shared" si="3474"/>
        <v>1</v>
      </c>
      <c r="DZ98" s="186">
        <f t="shared" si="3475"/>
        <v>1</v>
      </c>
      <c r="EA98" s="186">
        <f t="shared" si="3476"/>
        <v>1</v>
      </c>
      <c r="EB98" s="186">
        <f t="shared" si="3477"/>
        <v>1</v>
      </c>
      <c r="EC98" s="186">
        <f t="shared" si="3478"/>
        <v>1</v>
      </c>
      <c r="ED98" s="186">
        <f t="shared" si="3479"/>
        <v>1</v>
      </c>
      <c r="EE98" s="186">
        <f t="shared" si="3480"/>
        <v>1</v>
      </c>
      <c r="EF98" s="186">
        <f t="shared" si="3481"/>
        <v>0</v>
      </c>
      <c r="EG98" s="186">
        <f t="shared" si="3482"/>
        <v>0</v>
      </c>
      <c r="EH98" s="186">
        <f t="shared" si="3483"/>
        <v>0</v>
      </c>
      <c r="EI98" s="186">
        <f t="shared" si="3484"/>
        <v>0</v>
      </c>
      <c r="EJ98" s="186">
        <f t="shared" si="3485"/>
        <v>0</v>
      </c>
      <c r="EK98" s="186">
        <f t="shared" si="3486"/>
        <v>0</v>
      </c>
      <c r="EL98" s="186">
        <f t="shared" si="3487"/>
        <v>0</v>
      </c>
      <c r="EM98" s="186">
        <f t="shared" si="3488"/>
        <v>0</v>
      </c>
      <c r="EN98" s="186">
        <f t="shared" si="3489"/>
        <v>0</v>
      </c>
      <c r="EO98" s="186">
        <f t="shared" si="3490"/>
        <v>0</v>
      </c>
      <c r="EP98" s="186">
        <f t="shared" si="3491"/>
        <v>0</v>
      </c>
      <c r="EQ98" s="186">
        <f t="shared" si="3492"/>
        <v>0</v>
      </c>
      <c r="ER98" s="186">
        <f t="shared" si="3493"/>
        <v>0</v>
      </c>
      <c r="ES98" s="186">
        <f t="shared" si="3494"/>
        <v>0</v>
      </c>
      <c r="ET98" s="186">
        <f t="shared" si="3495"/>
        <v>0</v>
      </c>
      <c r="EU98" s="186">
        <f t="shared" si="3496"/>
        <v>0</v>
      </c>
      <c r="EV98" s="186">
        <f t="shared" si="3497"/>
        <v>0</v>
      </c>
      <c r="EW98" s="186">
        <f t="shared" si="3498"/>
        <v>0</v>
      </c>
      <c r="EX98" s="186">
        <f t="shared" si="3499"/>
        <v>0</v>
      </c>
      <c r="EY98" s="186">
        <f t="shared" si="3500"/>
        <v>0</v>
      </c>
      <c r="EZ98" s="186">
        <f t="shared" si="3501"/>
        <v>0</v>
      </c>
      <c r="FA98" s="186">
        <f t="shared" si="3502"/>
        <v>0</v>
      </c>
      <c r="FB98" s="186">
        <f t="shared" si="3503"/>
        <v>0</v>
      </c>
      <c r="FC98" s="186">
        <f t="shared" si="3504"/>
        <v>0</v>
      </c>
      <c r="FE98" s="187">
        <f t="shared" si="3505"/>
        <v>0</v>
      </c>
      <c r="FF98" s="187">
        <f t="shared" si="3506"/>
        <v>0</v>
      </c>
      <c r="FG98" s="187">
        <f t="shared" si="3507"/>
        <v>0</v>
      </c>
      <c r="FH98" s="187">
        <f t="shared" si="3508"/>
        <v>0</v>
      </c>
      <c r="FI98" s="187">
        <f t="shared" si="3509"/>
        <v>0</v>
      </c>
      <c r="FJ98" s="187">
        <f t="shared" si="3510"/>
        <v>0</v>
      </c>
      <c r="FK98" s="187">
        <f t="shared" si="3511"/>
        <v>0</v>
      </c>
      <c r="FL98" s="187">
        <f t="shared" si="3512"/>
        <v>0</v>
      </c>
      <c r="FM98" s="187">
        <f t="shared" si="3513"/>
        <v>0</v>
      </c>
      <c r="FN98" s="187">
        <f t="shared" si="3514"/>
        <v>0</v>
      </c>
      <c r="FO98" s="187">
        <f t="shared" si="3515"/>
        <v>0</v>
      </c>
      <c r="FP98" s="187">
        <f t="shared" si="3516"/>
        <v>0</v>
      </c>
      <c r="FQ98" s="187">
        <f t="shared" si="3517"/>
        <v>0</v>
      </c>
      <c r="FR98" s="187">
        <f t="shared" si="3518"/>
        <v>0</v>
      </c>
      <c r="FS98" s="187">
        <f t="shared" si="3519"/>
        <v>0</v>
      </c>
      <c r="FT98" s="187">
        <f t="shared" si="3520"/>
        <v>0</v>
      </c>
      <c r="FU98" s="187">
        <f t="shared" si="3521"/>
        <v>0</v>
      </c>
      <c r="FV98" s="187">
        <f t="shared" si="3522"/>
        <v>0</v>
      </c>
      <c r="FW98" s="187">
        <f t="shared" si="3523"/>
        <v>0</v>
      </c>
      <c r="FX98" s="187">
        <f t="shared" si="3524"/>
        <v>0</v>
      </c>
      <c r="FY98" s="187">
        <f t="shared" si="3525"/>
        <v>0</v>
      </c>
      <c r="FZ98" s="187">
        <f t="shared" si="3526"/>
        <v>0</v>
      </c>
      <c r="GA98" s="187">
        <f t="shared" si="3527"/>
        <v>0</v>
      </c>
      <c r="GB98" s="187">
        <f t="shared" si="3528"/>
        <v>0</v>
      </c>
      <c r="GC98" s="187">
        <f t="shared" si="3529"/>
        <v>0</v>
      </c>
      <c r="GD98" s="187">
        <f t="shared" si="3530"/>
        <v>0</v>
      </c>
      <c r="GE98" s="187">
        <f t="shared" si="3531"/>
        <v>0</v>
      </c>
      <c r="GF98" s="187">
        <f t="shared" si="3532"/>
        <v>0</v>
      </c>
      <c r="GG98" s="187">
        <f t="shared" si="3533"/>
        <v>0</v>
      </c>
      <c r="GH98" s="187">
        <f t="shared" si="3534"/>
        <v>0</v>
      </c>
      <c r="GI98" s="187">
        <f t="shared" si="3535"/>
        <v>0</v>
      </c>
      <c r="GJ98" s="187">
        <f t="shared" si="3536"/>
        <v>0</v>
      </c>
      <c r="GK98" s="187">
        <f t="shared" si="3537"/>
        <v>1</v>
      </c>
      <c r="GL98" s="187">
        <f t="shared" si="3538"/>
        <v>1</v>
      </c>
      <c r="GM98" s="187">
        <f t="shared" si="3539"/>
        <v>1</v>
      </c>
      <c r="GN98" s="187">
        <f t="shared" si="3540"/>
        <v>1</v>
      </c>
      <c r="GO98" s="187">
        <f t="shared" si="3541"/>
        <v>1</v>
      </c>
      <c r="GP98" s="187">
        <f t="shared" si="3542"/>
        <v>1.0000000000000002</v>
      </c>
      <c r="GQ98" s="187">
        <f t="shared" si="3543"/>
        <v>1</v>
      </c>
      <c r="GR98" s="187">
        <f t="shared" si="3544"/>
        <v>1</v>
      </c>
      <c r="GS98" s="187">
        <f t="shared" si="3545"/>
        <v>1</v>
      </c>
      <c r="GT98" s="187">
        <f t="shared" si="3546"/>
        <v>1</v>
      </c>
      <c r="GU98" s="187">
        <f t="shared" si="3547"/>
        <v>1</v>
      </c>
      <c r="GV98" s="187">
        <f t="shared" si="3548"/>
        <v>1</v>
      </c>
      <c r="GW98" s="187">
        <f t="shared" si="3549"/>
        <v>1</v>
      </c>
      <c r="GX98" s="187">
        <f t="shared" si="3550"/>
        <v>1</v>
      </c>
      <c r="GY98" s="187">
        <f t="shared" si="3551"/>
        <v>1</v>
      </c>
      <c r="GZ98" s="187">
        <f t="shared" si="3552"/>
        <v>1</v>
      </c>
      <c r="HA98" s="187">
        <f t="shared" si="3553"/>
        <v>0</v>
      </c>
      <c r="HB98" s="187">
        <f t="shared" si="3554"/>
        <v>0</v>
      </c>
      <c r="HC98" s="187">
        <f t="shared" si="3555"/>
        <v>0</v>
      </c>
      <c r="HD98" s="187">
        <f t="shared" si="3556"/>
        <v>0</v>
      </c>
      <c r="HE98" s="187">
        <f t="shared" si="3557"/>
        <v>0</v>
      </c>
      <c r="HF98" s="187">
        <f t="shared" si="3558"/>
        <v>0</v>
      </c>
      <c r="HG98" s="187">
        <f t="shared" si="3559"/>
        <v>0</v>
      </c>
      <c r="HH98" s="187">
        <f t="shared" si="3560"/>
        <v>0</v>
      </c>
      <c r="HI98" s="187">
        <f t="shared" si="3561"/>
        <v>0</v>
      </c>
      <c r="HJ98" s="187">
        <f t="shared" si="3562"/>
        <v>0</v>
      </c>
      <c r="HK98" s="187">
        <f t="shared" si="3563"/>
        <v>0</v>
      </c>
      <c r="HL98" s="187">
        <f t="shared" si="3564"/>
        <v>0</v>
      </c>
      <c r="HM98" s="187">
        <f t="shared" si="3565"/>
        <v>0</v>
      </c>
      <c r="HN98" s="187">
        <f t="shared" si="3566"/>
        <v>0</v>
      </c>
      <c r="HO98" s="187">
        <f t="shared" si="3567"/>
        <v>0</v>
      </c>
      <c r="HP98" s="187">
        <f t="shared" si="3568"/>
        <v>0</v>
      </c>
      <c r="HQ98" s="187">
        <f t="shared" si="3569"/>
        <v>0</v>
      </c>
      <c r="HR98" s="187">
        <f t="shared" si="3570"/>
        <v>0</v>
      </c>
      <c r="HS98" s="187">
        <f t="shared" si="3571"/>
        <v>0</v>
      </c>
      <c r="HT98" s="187">
        <f t="shared" si="3572"/>
        <v>0</v>
      </c>
      <c r="HU98" s="187">
        <f t="shared" si="3573"/>
        <v>0</v>
      </c>
      <c r="HV98" s="187">
        <f t="shared" si="3574"/>
        <v>0</v>
      </c>
      <c r="HW98" s="187">
        <f t="shared" si="3575"/>
        <v>0</v>
      </c>
      <c r="HX98" s="187">
        <f t="shared" si="3576"/>
        <v>0</v>
      </c>
      <c r="HY98" s="187"/>
      <c r="IB98" s="188">
        <f t="shared" si="3577"/>
        <v>0</v>
      </c>
      <c r="IC98" s="188">
        <f t="shared" si="3578"/>
        <v>0</v>
      </c>
      <c r="ID98" s="188">
        <f t="shared" si="3579"/>
        <v>0</v>
      </c>
      <c r="IE98" s="188">
        <f t="shared" si="3580"/>
        <v>0</v>
      </c>
      <c r="IF98" s="188">
        <f t="shared" si="3581"/>
        <v>0</v>
      </c>
      <c r="IG98" s="188">
        <f t="shared" si="3582"/>
        <v>0</v>
      </c>
      <c r="IH98" s="188">
        <f t="shared" si="3583"/>
        <v>0</v>
      </c>
      <c r="II98" s="188">
        <f t="shared" si="3584"/>
        <v>0</v>
      </c>
      <c r="IJ98" s="188">
        <f t="shared" si="3585"/>
        <v>0</v>
      </c>
      <c r="IK98" s="188">
        <f t="shared" si="3586"/>
        <v>0</v>
      </c>
      <c r="IL98" s="188">
        <f t="shared" si="3587"/>
        <v>0</v>
      </c>
      <c r="IM98" s="188">
        <f t="shared" si="3588"/>
        <v>0</v>
      </c>
      <c r="IN98" s="188">
        <f t="shared" si="3589"/>
        <v>0</v>
      </c>
      <c r="IO98" s="188">
        <f t="shared" si="3590"/>
        <v>0</v>
      </c>
      <c r="IP98" s="188">
        <f t="shared" si="3591"/>
        <v>0</v>
      </c>
      <c r="IQ98" s="188">
        <f t="shared" si="3592"/>
        <v>0</v>
      </c>
      <c r="IR98" s="188">
        <f t="shared" si="3593"/>
        <v>0</v>
      </c>
      <c r="IS98" s="188">
        <f t="shared" si="3594"/>
        <v>0</v>
      </c>
      <c r="IT98" s="188">
        <f t="shared" si="3595"/>
        <v>0</v>
      </c>
      <c r="IU98" s="188">
        <f t="shared" si="3596"/>
        <v>0</v>
      </c>
      <c r="IV98" s="188">
        <f t="shared" si="3597"/>
        <v>0</v>
      </c>
      <c r="IW98" s="188">
        <f t="shared" si="3598"/>
        <v>0</v>
      </c>
      <c r="IX98" s="188">
        <f t="shared" si="3599"/>
        <v>0</v>
      </c>
      <c r="IY98" s="188">
        <f t="shared" si="3600"/>
        <v>0</v>
      </c>
      <c r="IZ98" s="188">
        <f t="shared" si="3601"/>
        <v>0</v>
      </c>
      <c r="JA98" s="188">
        <f t="shared" si="3602"/>
        <v>0</v>
      </c>
      <c r="JB98" s="188">
        <f t="shared" si="3603"/>
        <v>0</v>
      </c>
      <c r="JC98" s="188">
        <f t="shared" si="3604"/>
        <v>0</v>
      </c>
      <c r="JD98" s="188">
        <f t="shared" si="3605"/>
        <v>0</v>
      </c>
      <c r="JE98" s="188">
        <f t="shared" si="3606"/>
        <v>0</v>
      </c>
      <c r="JF98" s="188">
        <f t="shared" si="3607"/>
        <v>0</v>
      </c>
      <c r="JG98" s="188">
        <f t="shared" si="3608"/>
        <v>0</v>
      </c>
      <c r="JH98" s="188">
        <f t="shared" si="3609"/>
        <v>85</v>
      </c>
      <c r="JI98" s="188">
        <f t="shared" si="3610"/>
        <v>85</v>
      </c>
      <c r="JJ98" s="188">
        <f t="shared" si="3611"/>
        <v>85</v>
      </c>
      <c r="JK98" s="188">
        <f t="shared" si="3612"/>
        <v>85</v>
      </c>
      <c r="JL98" s="188">
        <f t="shared" si="3613"/>
        <v>85</v>
      </c>
      <c r="JM98" s="188">
        <f t="shared" si="3614"/>
        <v>85</v>
      </c>
      <c r="JN98" s="188">
        <f t="shared" si="3615"/>
        <v>85</v>
      </c>
      <c r="JO98" s="188">
        <f t="shared" si="3616"/>
        <v>85</v>
      </c>
      <c r="JP98" s="188">
        <f t="shared" si="3617"/>
        <v>85</v>
      </c>
      <c r="JQ98" s="188">
        <f t="shared" si="3618"/>
        <v>85</v>
      </c>
      <c r="JR98" s="188">
        <f t="shared" si="3619"/>
        <v>85</v>
      </c>
      <c r="JS98" s="188">
        <f t="shared" si="3620"/>
        <v>85</v>
      </c>
      <c r="JT98" s="188">
        <f t="shared" si="3621"/>
        <v>85</v>
      </c>
      <c r="JU98" s="188">
        <f t="shared" si="3622"/>
        <v>85</v>
      </c>
      <c r="JV98" s="188">
        <f t="shared" si="3623"/>
        <v>85</v>
      </c>
      <c r="JW98" s="188">
        <f t="shared" si="3624"/>
        <v>85</v>
      </c>
      <c r="JX98" s="188">
        <f t="shared" si="3625"/>
        <v>0</v>
      </c>
      <c r="JY98" s="188">
        <f t="shared" si="3626"/>
        <v>0</v>
      </c>
      <c r="JZ98" s="188">
        <f t="shared" si="3627"/>
        <v>0</v>
      </c>
      <c r="KA98" s="188">
        <f t="shared" si="3628"/>
        <v>0</v>
      </c>
      <c r="KB98" s="188">
        <f t="shared" si="3629"/>
        <v>0</v>
      </c>
      <c r="KC98" s="188">
        <f t="shared" si="3630"/>
        <v>0</v>
      </c>
      <c r="KD98" s="188">
        <f t="shared" si="3631"/>
        <v>0</v>
      </c>
      <c r="KE98" s="188">
        <f t="shared" si="3632"/>
        <v>0</v>
      </c>
      <c r="KF98" s="188">
        <f t="shared" si="3633"/>
        <v>0</v>
      </c>
      <c r="KG98" s="188">
        <f t="shared" si="3634"/>
        <v>0</v>
      </c>
      <c r="KH98" s="188">
        <f t="shared" si="3635"/>
        <v>0</v>
      </c>
      <c r="KI98" s="188">
        <f t="shared" si="3636"/>
        <v>0</v>
      </c>
      <c r="KJ98" s="188">
        <f t="shared" si="3637"/>
        <v>0</v>
      </c>
      <c r="KK98" s="188">
        <f t="shared" si="3638"/>
        <v>0</v>
      </c>
      <c r="KL98" s="188">
        <f t="shared" si="3639"/>
        <v>0</v>
      </c>
      <c r="KM98" s="188">
        <f t="shared" si="3640"/>
        <v>0</v>
      </c>
      <c r="KN98" s="188">
        <f t="shared" si="3641"/>
        <v>0</v>
      </c>
      <c r="KO98" s="188">
        <f t="shared" si="3642"/>
        <v>0</v>
      </c>
      <c r="KP98" s="188">
        <f t="shared" si="3643"/>
        <v>0</v>
      </c>
      <c r="KQ98" s="188">
        <f t="shared" si="3644"/>
        <v>0</v>
      </c>
      <c r="KR98" s="188">
        <f t="shared" si="3645"/>
        <v>0</v>
      </c>
      <c r="KS98" s="188">
        <f t="shared" si="3646"/>
        <v>0</v>
      </c>
      <c r="KT98" s="188">
        <f t="shared" si="3647"/>
        <v>0</v>
      </c>
      <c r="KU98" s="188">
        <f t="shared" si="3648"/>
        <v>0</v>
      </c>
    </row>
    <row r="99" spans="1:307" s="95" customFormat="1" ht="15.6" x14ac:dyDescent="0.3">
      <c r="A99" s="157" t="s">
        <v>87</v>
      </c>
      <c r="B99" s="112"/>
      <c r="C99" s="112" t="s">
        <v>823</v>
      </c>
      <c r="D99" s="113"/>
      <c r="E99" s="113" t="s">
        <v>118</v>
      </c>
      <c r="F99" s="113">
        <v>1</v>
      </c>
      <c r="G99" s="114">
        <v>100000</v>
      </c>
      <c r="H99" s="115"/>
      <c r="I99" s="116">
        <v>0.107</v>
      </c>
      <c r="J99" s="114">
        <v>85</v>
      </c>
      <c r="K99" s="411">
        <v>45536</v>
      </c>
      <c r="L99" s="118">
        <v>46022</v>
      </c>
      <c r="M99" s="119"/>
      <c r="N99" s="186">
        <f t="shared" ref="N99:AC114" si="3650">IF($E99="PT",IF(AND($K99&lt;=N$5,$L99&gt;N$6),$G99*$H99*$F99,IF(AND($K99&gt;N$5,$K99&lt;=N$6),(N$6-$K99+1)/N$4*$G99*$F99*$H99,IF(AND($L99&gt;=N$5,$L99&lt;=N$6),($L99-N$5+1)/N$4*$G99*$F99*$H99,0)))*(1+$I99),IF(AND($K99&lt;=N$5,$L99&gt;N$6),N$4/365*$G99*$F99,IF(AND($K99&gt;N$5,$K99&lt;=N$6),(N$6-$K99+1)/365*$G99*$F99,IF(AND($L99&gt;=N$5,$L99&lt;=N$6),($L99-N$5+1)/365*$G99*$F99,0)))*(1+$I99))</f>
        <v>0</v>
      </c>
      <c r="O99" s="186">
        <f t="shared" si="3650"/>
        <v>0</v>
      </c>
      <c r="P99" s="186">
        <f t="shared" si="3650"/>
        <v>0</v>
      </c>
      <c r="Q99" s="186">
        <f t="shared" si="3650"/>
        <v>0</v>
      </c>
      <c r="R99" s="186">
        <f t="shared" si="3650"/>
        <v>0</v>
      </c>
      <c r="S99" s="186">
        <f t="shared" si="3650"/>
        <v>0</v>
      </c>
      <c r="T99" s="186">
        <f t="shared" si="3650"/>
        <v>0</v>
      </c>
      <c r="U99" s="186">
        <f t="shared" si="3650"/>
        <v>0</v>
      </c>
      <c r="V99" s="186">
        <f t="shared" si="3650"/>
        <v>0</v>
      </c>
      <c r="W99" s="186">
        <f t="shared" si="3650"/>
        <v>0</v>
      </c>
      <c r="X99" s="186">
        <f t="shared" si="3650"/>
        <v>0</v>
      </c>
      <c r="Y99" s="186">
        <f t="shared" si="3650"/>
        <v>0</v>
      </c>
      <c r="Z99" s="186">
        <f t="shared" si="3650"/>
        <v>0</v>
      </c>
      <c r="AA99" s="186">
        <f t="shared" si="3650"/>
        <v>0</v>
      </c>
      <c r="AB99" s="186">
        <f t="shared" si="3650"/>
        <v>0</v>
      </c>
      <c r="AC99" s="186">
        <f t="shared" si="3650"/>
        <v>0</v>
      </c>
      <c r="AD99" s="186">
        <f t="shared" ref="AD99:CG102" si="3651">IF($E99="PT",IF(AND($K99&lt;=AD$5,$L99&gt;AD$6),$G99*$H99*$F99,IF(AND($K99&gt;AD$5,$K99&lt;=AD$6),(AD$6-$K99+1)/AD$4*$G99*$F99*$H99,IF(AND($L99&gt;=AD$5,$L99&lt;=AD$6),($L99-AD$5+1)/AD$4*$G99*$F99*$H99,0)))*(1+$I99),IF(AND($K99&lt;=AD$5,$L99&gt;AD$6),AD$4/365*$G99*$F99,IF(AND($K99&gt;AD$5,$K99&lt;=AD$6),(AD$6-$K99+1)/365*$G99*$F99,IF(AND($L99&gt;=AD$5,$L99&lt;=AD$6),($L99-AD$5+1)/365*$G99*$F99,0)))*(1+$I99))</f>
        <v>0</v>
      </c>
      <c r="AE99" s="186">
        <f t="shared" si="3651"/>
        <v>0</v>
      </c>
      <c r="AF99" s="186">
        <f t="shared" si="3651"/>
        <v>0</v>
      </c>
      <c r="AG99" s="186">
        <f t="shared" si="3651"/>
        <v>0</v>
      </c>
      <c r="AH99" s="186">
        <f t="shared" si="3651"/>
        <v>0</v>
      </c>
      <c r="AI99" s="186">
        <f t="shared" si="3651"/>
        <v>0</v>
      </c>
      <c r="AJ99" s="186">
        <f t="shared" si="3651"/>
        <v>0</v>
      </c>
      <c r="AK99" s="186">
        <f t="shared" si="3651"/>
        <v>0</v>
      </c>
      <c r="AL99" s="186">
        <f t="shared" si="3651"/>
        <v>0</v>
      </c>
      <c r="AM99" s="186">
        <f t="shared" si="3651"/>
        <v>0</v>
      </c>
      <c r="AN99" s="186">
        <f t="shared" si="3651"/>
        <v>0</v>
      </c>
      <c r="AO99" s="186">
        <f t="shared" si="3651"/>
        <v>0</v>
      </c>
      <c r="AP99" s="186">
        <f t="shared" si="3651"/>
        <v>0</v>
      </c>
      <c r="AQ99" s="186">
        <f t="shared" si="3651"/>
        <v>0</v>
      </c>
      <c r="AR99" s="186">
        <f t="shared" si="3651"/>
        <v>0</v>
      </c>
      <c r="AS99" s="186">
        <f t="shared" si="3651"/>
        <v>0</v>
      </c>
      <c r="AT99" s="186">
        <f t="shared" si="3651"/>
        <v>9098.6301369862995</v>
      </c>
      <c r="AU99" s="186">
        <f t="shared" si="3651"/>
        <v>9401.9178082191775</v>
      </c>
      <c r="AV99" s="186">
        <f t="shared" si="3651"/>
        <v>9098.6301369862995</v>
      </c>
      <c r="AW99" s="186">
        <f t="shared" si="3651"/>
        <v>9401.9178082191775</v>
      </c>
      <c r="AX99" s="186">
        <f t="shared" si="3651"/>
        <v>9401.9178082191775</v>
      </c>
      <c r="AY99" s="186">
        <f t="shared" si="3651"/>
        <v>8492.054794520549</v>
      </c>
      <c r="AZ99" s="186">
        <f t="shared" si="3651"/>
        <v>9401.9178082191775</v>
      </c>
      <c r="BA99" s="186">
        <f t="shared" si="3651"/>
        <v>9098.6301369862995</v>
      </c>
      <c r="BB99" s="186">
        <f t="shared" si="3651"/>
        <v>9401.9178082191775</v>
      </c>
      <c r="BC99" s="186">
        <f t="shared" si="3651"/>
        <v>9098.6301369862995</v>
      </c>
      <c r="BD99" s="186">
        <f t="shared" si="3651"/>
        <v>9401.9178082191775</v>
      </c>
      <c r="BE99" s="186">
        <f t="shared" si="3651"/>
        <v>9401.9178082191775</v>
      </c>
      <c r="BF99" s="186">
        <f t="shared" si="3651"/>
        <v>9098.6301369862995</v>
      </c>
      <c r="BG99" s="186">
        <f t="shared" si="3651"/>
        <v>9401.9178082191775</v>
      </c>
      <c r="BH99" s="186">
        <f t="shared" si="3651"/>
        <v>9098.6301369862995</v>
      </c>
      <c r="BI99" s="186">
        <f t="shared" si="3651"/>
        <v>9401.9178082191775</v>
      </c>
      <c r="BJ99" s="186">
        <f t="shared" si="3651"/>
        <v>0</v>
      </c>
      <c r="BK99" s="186">
        <f t="shared" si="3651"/>
        <v>0</v>
      </c>
      <c r="BL99" s="186">
        <f t="shared" si="3651"/>
        <v>0</v>
      </c>
      <c r="BM99" s="186">
        <f t="shared" si="3651"/>
        <v>0</v>
      </c>
      <c r="BN99" s="186">
        <f t="shared" si="3651"/>
        <v>0</v>
      </c>
      <c r="BO99" s="186">
        <f t="shared" si="3651"/>
        <v>0</v>
      </c>
      <c r="BP99" s="186">
        <f t="shared" si="3651"/>
        <v>0</v>
      </c>
      <c r="BQ99" s="186">
        <f t="shared" si="3651"/>
        <v>0</v>
      </c>
      <c r="BR99" s="186">
        <f t="shared" si="3651"/>
        <v>0</v>
      </c>
      <c r="BS99" s="186">
        <f t="shared" si="3651"/>
        <v>0</v>
      </c>
      <c r="BT99" s="186">
        <f t="shared" si="3651"/>
        <v>0</v>
      </c>
      <c r="BU99" s="186">
        <f t="shared" si="3651"/>
        <v>0</v>
      </c>
      <c r="BV99" s="186">
        <f t="shared" si="3651"/>
        <v>0</v>
      </c>
      <c r="BW99" s="186">
        <f t="shared" si="3651"/>
        <v>0</v>
      </c>
      <c r="BX99" s="186">
        <f t="shared" si="3651"/>
        <v>0</v>
      </c>
      <c r="BY99" s="186">
        <f t="shared" si="3651"/>
        <v>0</v>
      </c>
      <c r="BZ99" s="186">
        <f t="shared" si="3651"/>
        <v>0</v>
      </c>
      <c r="CA99" s="186">
        <f t="shared" si="3651"/>
        <v>0</v>
      </c>
      <c r="CB99" s="186">
        <f t="shared" si="3651"/>
        <v>0</v>
      </c>
      <c r="CC99" s="186">
        <f t="shared" si="3651"/>
        <v>0</v>
      </c>
      <c r="CD99" s="186">
        <f t="shared" si="3651"/>
        <v>0</v>
      </c>
      <c r="CE99" s="186">
        <f t="shared" si="3651"/>
        <v>0</v>
      </c>
      <c r="CF99" s="186">
        <f t="shared" si="3651"/>
        <v>0</v>
      </c>
      <c r="CG99" s="186">
        <f t="shared" si="3651"/>
        <v>0</v>
      </c>
      <c r="CH99" s="186"/>
      <c r="CJ99" s="186">
        <f t="shared" si="3433"/>
        <v>0</v>
      </c>
      <c r="CK99" s="186">
        <f t="shared" si="3434"/>
        <v>0</v>
      </c>
      <c r="CL99" s="186">
        <f t="shared" si="3435"/>
        <v>0</v>
      </c>
      <c r="CM99" s="186">
        <f t="shared" si="3436"/>
        <v>0</v>
      </c>
      <c r="CN99" s="186">
        <f t="shared" si="3437"/>
        <v>0</v>
      </c>
      <c r="CO99" s="186">
        <f t="shared" si="3438"/>
        <v>0</v>
      </c>
      <c r="CP99" s="186">
        <f t="shared" si="3439"/>
        <v>0</v>
      </c>
      <c r="CQ99" s="186">
        <f t="shared" si="3440"/>
        <v>0</v>
      </c>
      <c r="CR99" s="186">
        <f t="shared" si="3441"/>
        <v>0</v>
      </c>
      <c r="CS99" s="186">
        <f t="shared" si="3442"/>
        <v>0</v>
      </c>
      <c r="CT99" s="186">
        <f t="shared" si="3443"/>
        <v>0</v>
      </c>
      <c r="CU99" s="186">
        <f t="shared" si="3444"/>
        <v>0</v>
      </c>
      <c r="CV99" s="186">
        <f t="shared" si="3445"/>
        <v>0</v>
      </c>
      <c r="CW99" s="186">
        <f t="shared" si="3446"/>
        <v>0</v>
      </c>
      <c r="CX99" s="186">
        <f t="shared" si="3447"/>
        <v>0</v>
      </c>
      <c r="CY99" s="186">
        <f t="shared" si="3448"/>
        <v>0</v>
      </c>
      <c r="CZ99" s="186">
        <f t="shared" si="3449"/>
        <v>0</v>
      </c>
      <c r="DA99" s="186">
        <f t="shared" si="3450"/>
        <v>0</v>
      </c>
      <c r="DB99" s="186">
        <f t="shared" si="3451"/>
        <v>0</v>
      </c>
      <c r="DC99" s="186">
        <f t="shared" si="3452"/>
        <v>0</v>
      </c>
      <c r="DD99" s="186">
        <f t="shared" si="3453"/>
        <v>0</v>
      </c>
      <c r="DE99" s="186">
        <f t="shared" si="3454"/>
        <v>0</v>
      </c>
      <c r="DF99" s="186">
        <f t="shared" si="3455"/>
        <v>0</v>
      </c>
      <c r="DG99" s="186">
        <f t="shared" si="3456"/>
        <v>0</v>
      </c>
      <c r="DH99" s="186">
        <f t="shared" si="3457"/>
        <v>0</v>
      </c>
      <c r="DI99" s="186">
        <f t="shared" si="3458"/>
        <v>0</v>
      </c>
      <c r="DJ99" s="186">
        <f t="shared" si="3459"/>
        <v>0</v>
      </c>
      <c r="DK99" s="186">
        <f t="shared" si="3460"/>
        <v>0</v>
      </c>
      <c r="DL99" s="186">
        <f t="shared" si="3461"/>
        <v>0</v>
      </c>
      <c r="DM99" s="186">
        <f t="shared" si="3462"/>
        <v>0</v>
      </c>
      <c r="DN99" s="186">
        <f t="shared" si="3463"/>
        <v>0</v>
      </c>
      <c r="DO99" s="186">
        <f t="shared" si="3464"/>
        <v>0</v>
      </c>
      <c r="DP99" s="186">
        <f t="shared" si="3465"/>
        <v>1</v>
      </c>
      <c r="DQ99" s="186">
        <f t="shared" si="3466"/>
        <v>1</v>
      </c>
      <c r="DR99" s="186">
        <f t="shared" si="3467"/>
        <v>1</v>
      </c>
      <c r="DS99" s="186">
        <f t="shared" si="3468"/>
        <v>1</v>
      </c>
      <c r="DT99" s="186">
        <f t="shared" si="3469"/>
        <v>1</v>
      </c>
      <c r="DU99" s="186">
        <f t="shared" si="3470"/>
        <v>1</v>
      </c>
      <c r="DV99" s="186">
        <f t="shared" si="3471"/>
        <v>1</v>
      </c>
      <c r="DW99" s="186">
        <f t="shared" si="3472"/>
        <v>1</v>
      </c>
      <c r="DX99" s="186">
        <f t="shared" si="3473"/>
        <v>1</v>
      </c>
      <c r="DY99" s="186">
        <f t="shared" si="3474"/>
        <v>1</v>
      </c>
      <c r="DZ99" s="186">
        <f t="shared" si="3475"/>
        <v>1</v>
      </c>
      <c r="EA99" s="186">
        <f t="shared" si="3476"/>
        <v>1</v>
      </c>
      <c r="EB99" s="186">
        <f t="shared" si="3477"/>
        <v>1</v>
      </c>
      <c r="EC99" s="186">
        <f t="shared" si="3478"/>
        <v>1</v>
      </c>
      <c r="ED99" s="186">
        <f t="shared" si="3479"/>
        <v>1</v>
      </c>
      <c r="EE99" s="186">
        <f t="shared" si="3480"/>
        <v>1</v>
      </c>
      <c r="EF99" s="186">
        <f t="shared" si="3481"/>
        <v>0</v>
      </c>
      <c r="EG99" s="186">
        <f t="shared" si="3482"/>
        <v>0</v>
      </c>
      <c r="EH99" s="186">
        <f t="shared" si="3483"/>
        <v>0</v>
      </c>
      <c r="EI99" s="186">
        <f t="shared" si="3484"/>
        <v>0</v>
      </c>
      <c r="EJ99" s="186">
        <f t="shared" si="3485"/>
        <v>0</v>
      </c>
      <c r="EK99" s="186">
        <f t="shared" si="3486"/>
        <v>0</v>
      </c>
      <c r="EL99" s="186">
        <f t="shared" si="3487"/>
        <v>0</v>
      </c>
      <c r="EM99" s="186">
        <f t="shared" si="3488"/>
        <v>0</v>
      </c>
      <c r="EN99" s="186">
        <f t="shared" si="3489"/>
        <v>0</v>
      </c>
      <c r="EO99" s="186">
        <f t="shared" si="3490"/>
        <v>0</v>
      </c>
      <c r="EP99" s="186">
        <f t="shared" si="3491"/>
        <v>0</v>
      </c>
      <c r="EQ99" s="186">
        <f t="shared" si="3492"/>
        <v>0</v>
      </c>
      <c r="ER99" s="186">
        <f t="shared" si="3493"/>
        <v>0</v>
      </c>
      <c r="ES99" s="186">
        <f t="shared" si="3494"/>
        <v>0</v>
      </c>
      <c r="ET99" s="186">
        <f t="shared" si="3495"/>
        <v>0</v>
      </c>
      <c r="EU99" s="186">
        <f t="shared" si="3496"/>
        <v>0</v>
      </c>
      <c r="EV99" s="186">
        <f t="shared" si="3497"/>
        <v>0</v>
      </c>
      <c r="EW99" s="186">
        <f t="shared" si="3498"/>
        <v>0</v>
      </c>
      <c r="EX99" s="186">
        <f t="shared" si="3499"/>
        <v>0</v>
      </c>
      <c r="EY99" s="186">
        <f t="shared" si="3500"/>
        <v>0</v>
      </c>
      <c r="EZ99" s="186">
        <f t="shared" si="3501"/>
        <v>0</v>
      </c>
      <c r="FA99" s="186">
        <f t="shared" si="3502"/>
        <v>0</v>
      </c>
      <c r="FB99" s="186">
        <f t="shared" si="3503"/>
        <v>0</v>
      </c>
      <c r="FC99" s="186">
        <f t="shared" si="3504"/>
        <v>0</v>
      </c>
      <c r="FE99" s="187">
        <f t="shared" si="3505"/>
        <v>0</v>
      </c>
      <c r="FF99" s="187">
        <f t="shared" si="3506"/>
        <v>0</v>
      </c>
      <c r="FG99" s="187">
        <f t="shared" si="3507"/>
        <v>0</v>
      </c>
      <c r="FH99" s="187">
        <f t="shared" si="3508"/>
        <v>0</v>
      </c>
      <c r="FI99" s="187">
        <f t="shared" si="3509"/>
        <v>0</v>
      </c>
      <c r="FJ99" s="187">
        <f t="shared" si="3510"/>
        <v>0</v>
      </c>
      <c r="FK99" s="187">
        <f t="shared" si="3511"/>
        <v>0</v>
      </c>
      <c r="FL99" s="187">
        <f t="shared" si="3512"/>
        <v>0</v>
      </c>
      <c r="FM99" s="187">
        <f t="shared" si="3513"/>
        <v>0</v>
      </c>
      <c r="FN99" s="187">
        <f t="shared" si="3514"/>
        <v>0</v>
      </c>
      <c r="FO99" s="187">
        <f t="shared" si="3515"/>
        <v>0</v>
      </c>
      <c r="FP99" s="187">
        <f t="shared" si="3516"/>
        <v>0</v>
      </c>
      <c r="FQ99" s="187">
        <f t="shared" si="3517"/>
        <v>0</v>
      </c>
      <c r="FR99" s="187">
        <f t="shared" si="3518"/>
        <v>0</v>
      </c>
      <c r="FS99" s="187">
        <f t="shared" si="3519"/>
        <v>0</v>
      </c>
      <c r="FT99" s="187">
        <f t="shared" si="3520"/>
        <v>0</v>
      </c>
      <c r="FU99" s="187">
        <f t="shared" si="3521"/>
        <v>0</v>
      </c>
      <c r="FV99" s="187">
        <f t="shared" si="3522"/>
        <v>0</v>
      </c>
      <c r="FW99" s="187">
        <f t="shared" si="3523"/>
        <v>0</v>
      </c>
      <c r="FX99" s="187">
        <f t="shared" si="3524"/>
        <v>0</v>
      </c>
      <c r="FY99" s="187">
        <f t="shared" si="3525"/>
        <v>0</v>
      </c>
      <c r="FZ99" s="187">
        <f t="shared" si="3526"/>
        <v>0</v>
      </c>
      <c r="GA99" s="187">
        <f t="shared" si="3527"/>
        <v>0</v>
      </c>
      <c r="GB99" s="187">
        <f t="shared" si="3528"/>
        <v>0</v>
      </c>
      <c r="GC99" s="187">
        <f t="shared" si="3529"/>
        <v>0</v>
      </c>
      <c r="GD99" s="187">
        <f t="shared" si="3530"/>
        <v>0</v>
      </c>
      <c r="GE99" s="187">
        <f t="shared" si="3531"/>
        <v>0</v>
      </c>
      <c r="GF99" s="187">
        <f t="shared" si="3532"/>
        <v>0</v>
      </c>
      <c r="GG99" s="187">
        <f t="shared" si="3533"/>
        <v>0</v>
      </c>
      <c r="GH99" s="187">
        <f t="shared" si="3534"/>
        <v>0</v>
      </c>
      <c r="GI99" s="187">
        <f t="shared" si="3535"/>
        <v>0</v>
      </c>
      <c r="GJ99" s="187">
        <f t="shared" si="3536"/>
        <v>0</v>
      </c>
      <c r="GK99" s="187">
        <f t="shared" si="3537"/>
        <v>1</v>
      </c>
      <c r="GL99" s="187">
        <f t="shared" si="3538"/>
        <v>1</v>
      </c>
      <c r="GM99" s="187">
        <f t="shared" si="3539"/>
        <v>1</v>
      </c>
      <c r="GN99" s="187">
        <f t="shared" si="3540"/>
        <v>1</v>
      </c>
      <c r="GO99" s="187">
        <f t="shared" si="3541"/>
        <v>1</v>
      </c>
      <c r="GP99" s="187">
        <f t="shared" si="3542"/>
        <v>1.0000000000000002</v>
      </c>
      <c r="GQ99" s="187">
        <f t="shared" si="3543"/>
        <v>1</v>
      </c>
      <c r="GR99" s="187">
        <f t="shared" si="3544"/>
        <v>1</v>
      </c>
      <c r="GS99" s="187">
        <f t="shared" si="3545"/>
        <v>1</v>
      </c>
      <c r="GT99" s="187">
        <f t="shared" si="3546"/>
        <v>1</v>
      </c>
      <c r="GU99" s="187">
        <f t="shared" si="3547"/>
        <v>1</v>
      </c>
      <c r="GV99" s="187">
        <f t="shared" si="3548"/>
        <v>1</v>
      </c>
      <c r="GW99" s="187">
        <f t="shared" si="3549"/>
        <v>1</v>
      </c>
      <c r="GX99" s="187">
        <f t="shared" si="3550"/>
        <v>1</v>
      </c>
      <c r="GY99" s="187">
        <f t="shared" si="3551"/>
        <v>1</v>
      </c>
      <c r="GZ99" s="187">
        <f t="shared" si="3552"/>
        <v>1</v>
      </c>
      <c r="HA99" s="187">
        <f t="shared" si="3553"/>
        <v>0</v>
      </c>
      <c r="HB99" s="187">
        <f t="shared" si="3554"/>
        <v>0</v>
      </c>
      <c r="HC99" s="187">
        <f t="shared" si="3555"/>
        <v>0</v>
      </c>
      <c r="HD99" s="187">
        <f t="shared" si="3556"/>
        <v>0</v>
      </c>
      <c r="HE99" s="187">
        <f t="shared" si="3557"/>
        <v>0</v>
      </c>
      <c r="HF99" s="187">
        <f t="shared" si="3558"/>
        <v>0</v>
      </c>
      <c r="HG99" s="187">
        <f t="shared" si="3559"/>
        <v>0</v>
      </c>
      <c r="HH99" s="187">
        <f t="shared" si="3560"/>
        <v>0</v>
      </c>
      <c r="HI99" s="187">
        <f t="shared" si="3561"/>
        <v>0</v>
      </c>
      <c r="HJ99" s="187">
        <f t="shared" si="3562"/>
        <v>0</v>
      </c>
      <c r="HK99" s="187">
        <f t="shared" si="3563"/>
        <v>0</v>
      </c>
      <c r="HL99" s="187">
        <f t="shared" si="3564"/>
        <v>0</v>
      </c>
      <c r="HM99" s="187">
        <f t="shared" si="3565"/>
        <v>0</v>
      </c>
      <c r="HN99" s="187">
        <f t="shared" si="3566"/>
        <v>0</v>
      </c>
      <c r="HO99" s="187">
        <f t="shared" si="3567"/>
        <v>0</v>
      </c>
      <c r="HP99" s="187">
        <f t="shared" si="3568"/>
        <v>0</v>
      </c>
      <c r="HQ99" s="187">
        <f t="shared" si="3569"/>
        <v>0</v>
      </c>
      <c r="HR99" s="187">
        <f t="shared" si="3570"/>
        <v>0</v>
      </c>
      <c r="HS99" s="187">
        <f t="shared" si="3571"/>
        <v>0</v>
      </c>
      <c r="HT99" s="187">
        <f t="shared" si="3572"/>
        <v>0</v>
      </c>
      <c r="HU99" s="187">
        <f t="shared" si="3573"/>
        <v>0</v>
      </c>
      <c r="HV99" s="187">
        <f t="shared" si="3574"/>
        <v>0</v>
      </c>
      <c r="HW99" s="187">
        <f t="shared" si="3575"/>
        <v>0</v>
      </c>
      <c r="HX99" s="187">
        <f t="shared" si="3576"/>
        <v>0</v>
      </c>
      <c r="HY99" s="187"/>
      <c r="IB99" s="188">
        <f t="shared" si="3577"/>
        <v>0</v>
      </c>
      <c r="IC99" s="188">
        <f t="shared" si="3578"/>
        <v>0</v>
      </c>
      <c r="ID99" s="188">
        <f t="shared" si="3579"/>
        <v>0</v>
      </c>
      <c r="IE99" s="188">
        <f t="shared" si="3580"/>
        <v>0</v>
      </c>
      <c r="IF99" s="188">
        <f t="shared" si="3581"/>
        <v>0</v>
      </c>
      <c r="IG99" s="188">
        <f t="shared" si="3582"/>
        <v>0</v>
      </c>
      <c r="IH99" s="188">
        <f t="shared" si="3583"/>
        <v>0</v>
      </c>
      <c r="II99" s="188">
        <f t="shared" si="3584"/>
        <v>0</v>
      </c>
      <c r="IJ99" s="188">
        <f t="shared" si="3585"/>
        <v>0</v>
      </c>
      <c r="IK99" s="188">
        <f t="shared" si="3586"/>
        <v>0</v>
      </c>
      <c r="IL99" s="188">
        <f t="shared" si="3587"/>
        <v>0</v>
      </c>
      <c r="IM99" s="188">
        <f t="shared" si="3588"/>
        <v>0</v>
      </c>
      <c r="IN99" s="188">
        <f t="shared" si="3589"/>
        <v>0</v>
      </c>
      <c r="IO99" s="188">
        <f t="shared" si="3590"/>
        <v>0</v>
      </c>
      <c r="IP99" s="188">
        <f t="shared" si="3591"/>
        <v>0</v>
      </c>
      <c r="IQ99" s="188">
        <f t="shared" si="3592"/>
        <v>0</v>
      </c>
      <c r="IR99" s="188">
        <f t="shared" si="3593"/>
        <v>0</v>
      </c>
      <c r="IS99" s="188">
        <f t="shared" si="3594"/>
        <v>0</v>
      </c>
      <c r="IT99" s="188">
        <f t="shared" si="3595"/>
        <v>0</v>
      </c>
      <c r="IU99" s="188">
        <f t="shared" si="3596"/>
        <v>0</v>
      </c>
      <c r="IV99" s="188">
        <f t="shared" si="3597"/>
        <v>0</v>
      </c>
      <c r="IW99" s="188">
        <f t="shared" si="3598"/>
        <v>0</v>
      </c>
      <c r="IX99" s="188">
        <f t="shared" si="3599"/>
        <v>0</v>
      </c>
      <c r="IY99" s="188">
        <f t="shared" si="3600"/>
        <v>0</v>
      </c>
      <c r="IZ99" s="188">
        <f t="shared" si="3601"/>
        <v>0</v>
      </c>
      <c r="JA99" s="188">
        <f t="shared" si="3602"/>
        <v>0</v>
      </c>
      <c r="JB99" s="188">
        <f t="shared" si="3603"/>
        <v>0</v>
      </c>
      <c r="JC99" s="188">
        <f t="shared" si="3604"/>
        <v>0</v>
      </c>
      <c r="JD99" s="188">
        <f t="shared" si="3605"/>
        <v>0</v>
      </c>
      <c r="JE99" s="188">
        <f t="shared" si="3606"/>
        <v>0</v>
      </c>
      <c r="JF99" s="188">
        <f t="shared" si="3607"/>
        <v>0</v>
      </c>
      <c r="JG99" s="188">
        <f t="shared" si="3608"/>
        <v>0</v>
      </c>
      <c r="JH99" s="188">
        <f t="shared" si="3609"/>
        <v>85</v>
      </c>
      <c r="JI99" s="188">
        <f t="shared" si="3610"/>
        <v>85</v>
      </c>
      <c r="JJ99" s="188">
        <f t="shared" si="3611"/>
        <v>85</v>
      </c>
      <c r="JK99" s="188">
        <f t="shared" si="3612"/>
        <v>85</v>
      </c>
      <c r="JL99" s="188">
        <f t="shared" si="3613"/>
        <v>85</v>
      </c>
      <c r="JM99" s="188">
        <f t="shared" si="3614"/>
        <v>85</v>
      </c>
      <c r="JN99" s="188">
        <f t="shared" si="3615"/>
        <v>85</v>
      </c>
      <c r="JO99" s="188">
        <f t="shared" si="3616"/>
        <v>85</v>
      </c>
      <c r="JP99" s="188">
        <f t="shared" si="3617"/>
        <v>85</v>
      </c>
      <c r="JQ99" s="188">
        <f t="shared" si="3618"/>
        <v>85</v>
      </c>
      <c r="JR99" s="188">
        <f t="shared" si="3619"/>
        <v>85</v>
      </c>
      <c r="JS99" s="188">
        <f t="shared" si="3620"/>
        <v>85</v>
      </c>
      <c r="JT99" s="188">
        <f t="shared" si="3621"/>
        <v>85</v>
      </c>
      <c r="JU99" s="188">
        <f t="shared" si="3622"/>
        <v>85</v>
      </c>
      <c r="JV99" s="188">
        <f t="shared" si="3623"/>
        <v>85</v>
      </c>
      <c r="JW99" s="188">
        <f t="shared" si="3624"/>
        <v>85</v>
      </c>
      <c r="JX99" s="188">
        <f t="shared" si="3625"/>
        <v>0</v>
      </c>
      <c r="JY99" s="188">
        <f t="shared" si="3626"/>
        <v>0</v>
      </c>
      <c r="JZ99" s="188">
        <f t="shared" si="3627"/>
        <v>0</v>
      </c>
      <c r="KA99" s="188">
        <f t="shared" si="3628"/>
        <v>0</v>
      </c>
      <c r="KB99" s="188">
        <f t="shared" si="3629"/>
        <v>0</v>
      </c>
      <c r="KC99" s="188">
        <f t="shared" si="3630"/>
        <v>0</v>
      </c>
      <c r="KD99" s="188">
        <f t="shared" si="3631"/>
        <v>0</v>
      </c>
      <c r="KE99" s="188">
        <f t="shared" si="3632"/>
        <v>0</v>
      </c>
      <c r="KF99" s="188">
        <f t="shared" si="3633"/>
        <v>0</v>
      </c>
      <c r="KG99" s="188">
        <f t="shared" si="3634"/>
        <v>0</v>
      </c>
      <c r="KH99" s="188">
        <f t="shared" si="3635"/>
        <v>0</v>
      </c>
      <c r="KI99" s="188">
        <f t="shared" si="3636"/>
        <v>0</v>
      </c>
      <c r="KJ99" s="188">
        <f t="shared" si="3637"/>
        <v>0</v>
      </c>
      <c r="KK99" s="188">
        <f t="shared" si="3638"/>
        <v>0</v>
      </c>
      <c r="KL99" s="188">
        <f t="shared" si="3639"/>
        <v>0</v>
      </c>
      <c r="KM99" s="188">
        <f t="shared" si="3640"/>
        <v>0</v>
      </c>
      <c r="KN99" s="188">
        <f t="shared" si="3641"/>
        <v>0</v>
      </c>
      <c r="KO99" s="188">
        <f t="shared" si="3642"/>
        <v>0</v>
      </c>
      <c r="KP99" s="188">
        <f t="shared" si="3643"/>
        <v>0</v>
      </c>
      <c r="KQ99" s="188">
        <f t="shared" si="3644"/>
        <v>0</v>
      </c>
      <c r="KR99" s="188">
        <f t="shared" si="3645"/>
        <v>0</v>
      </c>
      <c r="KS99" s="188">
        <f t="shared" si="3646"/>
        <v>0</v>
      </c>
      <c r="KT99" s="188">
        <f t="shared" si="3647"/>
        <v>0</v>
      </c>
      <c r="KU99" s="188">
        <f t="shared" si="3648"/>
        <v>0</v>
      </c>
    </row>
    <row r="100" spans="1:307" s="95" customFormat="1" ht="15.6" x14ac:dyDescent="0.3">
      <c r="A100" s="157" t="s">
        <v>87</v>
      </c>
      <c r="B100" s="112"/>
      <c r="C100" s="112" t="s">
        <v>824</v>
      </c>
      <c r="D100" s="113"/>
      <c r="E100" s="113" t="s">
        <v>118</v>
      </c>
      <c r="F100" s="113">
        <v>1</v>
      </c>
      <c r="G100" s="114">
        <v>100000</v>
      </c>
      <c r="H100" s="115"/>
      <c r="I100" s="116">
        <v>0.107</v>
      </c>
      <c r="J100" s="114">
        <v>85</v>
      </c>
      <c r="K100" s="411">
        <v>45536</v>
      </c>
      <c r="L100" s="118">
        <v>46022</v>
      </c>
      <c r="M100" s="119"/>
      <c r="N100" s="186">
        <f t="shared" si="3650"/>
        <v>0</v>
      </c>
      <c r="O100" s="186">
        <f t="shared" ref="O100:BZ103" si="3652">IF($E100="PT",IF(AND($K100&lt;=O$5,$L100&gt;O$6),$G100*$H100*$F100,IF(AND($K100&gt;O$5,$K100&lt;=O$6),(O$6-$K100+1)/O$4*$G100*$F100*$H100,IF(AND($L100&gt;=O$5,$L100&lt;=O$6),($L100-O$5+1)/O$4*$G100*$F100*$H100,0)))*(1+$I100),IF(AND($K100&lt;=O$5,$L100&gt;O$6),O$4/365*$G100*$F100,IF(AND($K100&gt;O$5,$K100&lt;=O$6),(O$6-$K100+1)/365*$G100*$F100,IF(AND($L100&gt;=O$5,$L100&lt;=O$6),($L100-O$5+1)/365*$G100*$F100,0)))*(1+$I100))</f>
        <v>0</v>
      </c>
      <c r="P100" s="186">
        <f t="shared" si="3652"/>
        <v>0</v>
      </c>
      <c r="Q100" s="186">
        <f t="shared" si="3652"/>
        <v>0</v>
      </c>
      <c r="R100" s="186">
        <f t="shared" si="3652"/>
        <v>0</v>
      </c>
      <c r="S100" s="186">
        <f t="shared" si="3652"/>
        <v>0</v>
      </c>
      <c r="T100" s="186">
        <f t="shared" si="3652"/>
        <v>0</v>
      </c>
      <c r="U100" s="186">
        <f t="shared" si="3652"/>
        <v>0</v>
      </c>
      <c r="V100" s="186">
        <f t="shared" si="3652"/>
        <v>0</v>
      </c>
      <c r="W100" s="186">
        <f t="shared" si="3652"/>
        <v>0</v>
      </c>
      <c r="X100" s="186">
        <f t="shared" si="3652"/>
        <v>0</v>
      </c>
      <c r="Y100" s="186">
        <f t="shared" si="3652"/>
        <v>0</v>
      </c>
      <c r="Z100" s="186">
        <f t="shared" si="3652"/>
        <v>0</v>
      </c>
      <c r="AA100" s="186">
        <f t="shared" si="3652"/>
        <v>0</v>
      </c>
      <c r="AB100" s="186">
        <f t="shared" si="3652"/>
        <v>0</v>
      </c>
      <c r="AC100" s="186">
        <f t="shared" si="3652"/>
        <v>0</v>
      </c>
      <c r="AD100" s="186">
        <f t="shared" si="3652"/>
        <v>0</v>
      </c>
      <c r="AE100" s="186">
        <f t="shared" si="3652"/>
        <v>0</v>
      </c>
      <c r="AF100" s="186">
        <f t="shared" si="3652"/>
        <v>0</v>
      </c>
      <c r="AG100" s="186">
        <f t="shared" si="3652"/>
        <v>0</v>
      </c>
      <c r="AH100" s="186">
        <f t="shared" si="3652"/>
        <v>0</v>
      </c>
      <c r="AI100" s="186">
        <f t="shared" si="3652"/>
        <v>0</v>
      </c>
      <c r="AJ100" s="186">
        <f t="shared" si="3652"/>
        <v>0</v>
      </c>
      <c r="AK100" s="186">
        <f t="shared" si="3652"/>
        <v>0</v>
      </c>
      <c r="AL100" s="186">
        <f t="shared" si="3652"/>
        <v>0</v>
      </c>
      <c r="AM100" s="186">
        <f t="shared" si="3652"/>
        <v>0</v>
      </c>
      <c r="AN100" s="186">
        <f t="shared" si="3652"/>
        <v>0</v>
      </c>
      <c r="AO100" s="186">
        <f t="shared" si="3652"/>
        <v>0</v>
      </c>
      <c r="AP100" s="186">
        <f t="shared" si="3652"/>
        <v>0</v>
      </c>
      <c r="AQ100" s="186">
        <f t="shared" si="3652"/>
        <v>0</v>
      </c>
      <c r="AR100" s="186">
        <f t="shared" si="3652"/>
        <v>0</v>
      </c>
      <c r="AS100" s="186">
        <f t="shared" si="3652"/>
        <v>0</v>
      </c>
      <c r="AT100" s="186">
        <f t="shared" si="3652"/>
        <v>9098.6301369862995</v>
      </c>
      <c r="AU100" s="186">
        <f t="shared" si="3652"/>
        <v>9401.9178082191775</v>
      </c>
      <c r="AV100" s="186">
        <f t="shared" si="3652"/>
        <v>9098.6301369862995</v>
      </c>
      <c r="AW100" s="186">
        <f t="shared" si="3652"/>
        <v>9401.9178082191775</v>
      </c>
      <c r="AX100" s="186">
        <f t="shared" si="3652"/>
        <v>9401.9178082191775</v>
      </c>
      <c r="AY100" s="186">
        <f t="shared" si="3652"/>
        <v>8492.054794520549</v>
      </c>
      <c r="AZ100" s="186">
        <f t="shared" si="3652"/>
        <v>9401.9178082191775</v>
      </c>
      <c r="BA100" s="186">
        <f t="shared" si="3652"/>
        <v>9098.6301369862995</v>
      </c>
      <c r="BB100" s="186">
        <f t="shared" si="3652"/>
        <v>9401.9178082191775</v>
      </c>
      <c r="BC100" s="186">
        <f t="shared" si="3652"/>
        <v>9098.6301369862995</v>
      </c>
      <c r="BD100" s="186">
        <f t="shared" si="3652"/>
        <v>9401.9178082191775</v>
      </c>
      <c r="BE100" s="186">
        <f t="shared" si="3652"/>
        <v>9401.9178082191775</v>
      </c>
      <c r="BF100" s="186">
        <f t="shared" si="3652"/>
        <v>9098.6301369862995</v>
      </c>
      <c r="BG100" s="186">
        <f t="shared" si="3652"/>
        <v>9401.9178082191775</v>
      </c>
      <c r="BH100" s="186">
        <f t="shared" si="3652"/>
        <v>9098.6301369862995</v>
      </c>
      <c r="BI100" s="186">
        <f t="shared" si="3652"/>
        <v>9401.9178082191775</v>
      </c>
      <c r="BJ100" s="186">
        <f t="shared" si="3652"/>
        <v>0</v>
      </c>
      <c r="BK100" s="186">
        <f t="shared" si="3652"/>
        <v>0</v>
      </c>
      <c r="BL100" s="186">
        <f t="shared" si="3652"/>
        <v>0</v>
      </c>
      <c r="BM100" s="186">
        <f t="shared" si="3652"/>
        <v>0</v>
      </c>
      <c r="BN100" s="186">
        <f t="shared" si="3652"/>
        <v>0</v>
      </c>
      <c r="BO100" s="186">
        <f t="shared" si="3652"/>
        <v>0</v>
      </c>
      <c r="BP100" s="186">
        <f t="shared" si="3652"/>
        <v>0</v>
      </c>
      <c r="BQ100" s="186">
        <f t="shared" si="3652"/>
        <v>0</v>
      </c>
      <c r="BR100" s="186">
        <f t="shared" si="3652"/>
        <v>0</v>
      </c>
      <c r="BS100" s="186">
        <f t="shared" si="3652"/>
        <v>0</v>
      </c>
      <c r="BT100" s="186">
        <f t="shared" si="3652"/>
        <v>0</v>
      </c>
      <c r="BU100" s="186">
        <f t="shared" si="3652"/>
        <v>0</v>
      </c>
      <c r="BV100" s="186">
        <f t="shared" si="3652"/>
        <v>0</v>
      </c>
      <c r="BW100" s="186">
        <f t="shared" si="3652"/>
        <v>0</v>
      </c>
      <c r="BX100" s="186">
        <f t="shared" si="3652"/>
        <v>0</v>
      </c>
      <c r="BY100" s="186">
        <f t="shared" si="3652"/>
        <v>0</v>
      </c>
      <c r="BZ100" s="186">
        <f t="shared" si="3652"/>
        <v>0</v>
      </c>
      <c r="CA100" s="186">
        <f t="shared" si="3651"/>
        <v>0</v>
      </c>
      <c r="CB100" s="186">
        <f t="shared" si="3651"/>
        <v>0</v>
      </c>
      <c r="CC100" s="186">
        <f t="shared" si="3651"/>
        <v>0</v>
      </c>
      <c r="CD100" s="186">
        <f t="shared" si="3651"/>
        <v>0</v>
      </c>
      <c r="CE100" s="186">
        <f t="shared" si="3651"/>
        <v>0</v>
      </c>
      <c r="CF100" s="186">
        <f t="shared" si="3651"/>
        <v>0</v>
      </c>
      <c r="CG100" s="186">
        <f t="shared" si="3651"/>
        <v>0</v>
      </c>
      <c r="CH100" s="186"/>
      <c r="CJ100" s="186">
        <f t="shared" si="3433"/>
        <v>0</v>
      </c>
      <c r="CK100" s="186">
        <f t="shared" si="3434"/>
        <v>0</v>
      </c>
      <c r="CL100" s="186">
        <f t="shared" si="3435"/>
        <v>0</v>
      </c>
      <c r="CM100" s="186">
        <f t="shared" si="3436"/>
        <v>0</v>
      </c>
      <c r="CN100" s="186">
        <f t="shared" si="3437"/>
        <v>0</v>
      </c>
      <c r="CO100" s="186">
        <f t="shared" si="3438"/>
        <v>0</v>
      </c>
      <c r="CP100" s="186">
        <f t="shared" si="3439"/>
        <v>0</v>
      </c>
      <c r="CQ100" s="186">
        <f t="shared" si="3440"/>
        <v>0</v>
      </c>
      <c r="CR100" s="186">
        <f t="shared" si="3441"/>
        <v>0</v>
      </c>
      <c r="CS100" s="186">
        <f t="shared" si="3442"/>
        <v>0</v>
      </c>
      <c r="CT100" s="186">
        <f t="shared" si="3443"/>
        <v>0</v>
      </c>
      <c r="CU100" s="186">
        <f t="shared" si="3444"/>
        <v>0</v>
      </c>
      <c r="CV100" s="186">
        <f t="shared" si="3445"/>
        <v>0</v>
      </c>
      <c r="CW100" s="186">
        <f t="shared" si="3446"/>
        <v>0</v>
      </c>
      <c r="CX100" s="186">
        <f t="shared" si="3447"/>
        <v>0</v>
      </c>
      <c r="CY100" s="186">
        <f t="shared" si="3448"/>
        <v>0</v>
      </c>
      <c r="CZ100" s="186">
        <f t="shared" si="3449"/>
        <v>0</v>
      </c>
      <c r="DA100" s="186">
        <f t="shared" si="3450"/>
        <v>0</v>
      </c>
      <c r="DB100" s="186">
        <f t="shared" si="3451"/>
        <v>0</v>
      </c>
      <c r="DC100" s="186">
        <f t="shared" si="3452"/>
        <v>0</v>
      </c>
      <c r="DD100" s="186">
        <f t="shared" si="3453"/>
        <v>0</v>
      </c>
      <c r="DE100" s="186">
        <f t="shared" si="3454"/>
        <v>0</v>
      </c>
      <c r="DF100" s="186">
        <f t="shared" si="3455"/>
        <v>0</v>
      </c>
      <c r="DG100" s="186">
        <f t="shared" si="3456"/>
        <v>0</v>
      </c>
      <c r="DH100" s="186">
        <f t="shared" si="3457"/>
        <v>0</v>
      </c>
      <c r="DI100" s="186">
        <f t="shared" si="3458"/>
        <v>0</v>
      </c>
      <c r="DJ100" s="186">
        <f t="shared" si="3459"/>
        <v>0</v>
      </c>
      <c r="DK100" s="186">
        <f t="shared" si="3460"/>
        <v>0</v>
      </c>
      <c r="DL100" s="186">
        <f t="shared" si="3461"/>
        <v>0</v>
      </c>
      <c r="DM100" s="186">
        <f t="shared" si="3462"/>
        <v>0</v>
      </c>
      <c r="DN100" s="186">
        <f t="shared" si="3463"/>
        <v>0</v>
      </c>
      <c r="DO100" s="186">
        <f t="shared" si="3464"/>
        <v>0</v>
      </c>
      <c r="DP100" s="186">
        <f t="shared" si="3465"/>
        <v>1</v>
      </c>
      <c r="DQ100" s="186">
        <f t="shared" si="3466"/>
        <v>1</v>
      </c>
      <c r="DR100" s="186">
        <f t="shared" si="3467"/>
        <v>1</v>
      </c>
      <c r="DS100" s="186">
        <f t="shared" si="3468"/>
        <v>1</v>
      </c>
      <c r="DT100" s="186">
        <f t="shared" si="3469"/>
        <v>1</v>
      </c>
      <c r="DU100" s="186">
        <f t="shared" si="3470"/>
        <v>1</v>
      </c>
      <c r="DV100" s="186">
        <f t="shared" si="3471"/>
        <v>1</v>
      </c>
      <c r="DW100" s="186">
        <f t="shared" si="3472"/>
        <v>1</v>
      </c>
      <c r="DX100" s="186">
        <f t="shared" si="3473"/>
        <v>1</v>
      </c>
      <c r="DY100" s="186">
        <f t="shared" si="3474"/>
        <v>1</v>
      </c>
      <c r="DZ100" s="186">
        <f t="shared" si="3475"/>
        <v>1</v>
      </c>
      <c r="EA100" s="186">
        <f t="shared" si="3476"/>
        <v>1</v>
      </c>
      <c r="EB100" s="186">
        <f t="shared" si="3477"/>
        <v>1</v>
      </c>
      <c r="EC100" s="186">
        <f t="shared" si="3478"/>
        <v>1</v>
      </c>
      <c r="ED100" s="186">
        <f t="shared" si="3479"/>
        <v>1</v>
      </c>
      <c r="EE100" s="186">
        <f t="shared" si="3480"/>
        <v>1</v>
      </c>
      <c r="EF100" s="186">
        <f t="shared" si="3481"/>
        <v>0</v>
      </c>
      <c r="EG100" s="186">
        <f t="shared" si="3482"/>
        <v>0</v>
      </c>
      <c r="EH100" s="186">
        <f t="shared" si="3483"/>
        <v>0</v>
      </c>
      <c r="EI100" s="186">
        <f t="shared" si="3484"/>
        <v>0</v>
      </c>
      <c r="EJ100" s="186">
        <f t="shared" si="3485"/>
        <v>0</v>
      </c>
      <c r="EK100" s="186">
        <f t="shared" si="3486"/>
        <v>0</v>
      </c>
      <c r="EL100" s="186">
        <f t="shared" si="3487"/>
        <v>0</v>
      </c>
      <c r="EM100" s="186">
        <f t="shared" si="3488"/>
        <v>0</v>
      </c>
      <c r="EN100" s="186">
        <f t="shared" si="3489"/>
        <v>0</v>
      </c>
      <c r="EO100" s="186">
        <f t="shared" si="3490"/>
        <v>0</v>
      </c>
      <c r="EP100" s="186">
        <f t="shared" si="3491"/>
        <v>0</v>
      </c>
      <c r="EQ100" s="186">
        <f t="shared" si="3492"/>
        <v>0</v>
      </c>
      <c r="ER100" s="186">
        <f t="shared" si="3493"/>
        <v>0</v>
      </c>
      <c r="ES100" s="186">
        <f t="shared" si="3494"/>
        <v>0</v>
      </c>
      <c r="ET100" s="186">
        <f t="shared" si="3495"/>
        <v>0</v>
      </c>
      <c r="EU100" s="186">
        <f t="shared" si="3496"/>
        <v>0</v>
      </c>
      <c r="EV100" s="186">
        <f t="shared" si="3497"/>
        <v>0</v>
      </c>
      <c r="EW100" s="186">
        <f t="shared" si="3498"/>
        <v>0</v>
      </c>
      <c r="EX100" s="186">
        <f t="shared" si="3499"/>
        <v>0</v>
      </c>
      <c r="EY100" s="186">
        <f t="shared" si="3500"/>
        <v>0</v>
      </c>
      <c r="EZ100" s="186">
        <f t="shared" si="3501"/>
        <v>0</v>
      </c>
      <c r="FA100" s="186">
        <f t="shared" si="3502"/>
        <v>0</v>
      </c>
      <c r="FB100" s="186">
        <f t="shared" si="3503"/>
        <v>0</v>
      </c>
      <c r="FC100" s="186">
        <f t="shared" si="3504"/>
        <v>0</v>
      </c>
      <c r="FE100" s="187">
        <f t="shared" si="3505"/>
        <v>0</v>
      </c>
      <c r="FF100" s="187">
        <f t="shared" si="3506"/>
        <v>0</v>
      </c>
      <c r="FG100" s="187">
        <f t="shared" si="3507"/>
        <v>0</v>
      </c>
      <c r="FH100" s="187">
        <f t="shared" si="3508"/>
        <v>0</v>
      </c>
      <c r="FI100" s="187">
        <f t="shared" si="3509"/>
        <v>0</v>
      </c>
      <c r="FJ100" s="187">
        <f t="shared" si="3510"/>
        <v>0</v>
      </c>
      <c r="FK100" s="187">
        <f t="shared" si="3511"/>
        <v>0</v>
      </c>
      <c r="FL100" s="187">
        <f t="shared" si="3512"/>
        <v>0</v>
      </c>
      <c r="FM100" s="187">
        <f t="shared" si="3513"/>
        <v>0</v>
      </c>
      <c r="FN100" s="187">
        <f t="shared" si="3514"/>
        <v>0</v>
      </c>
      <c r="FO100" s="187">
        <f t="shared" si="3515"/>
        <v>0</v>
      </c>
      <c r="FP100" s="187">
        <f t="shared" si="3516"/>
        <v>0</v>
      </c>
      <c r="FQ100" s="187">
        <f t="shared" si="3517"/>
        <v>0</v>
      </c>
      <c r="FR100" s="187">
        <f t="shared" si="3518"/>
        <v>0</v>
      </c>
      <c r="FS100" s="187">
        <f t="shared" si="3519"/>
        <v>0</v>
      </c>
      <c r="FT100" s="187">
        <f t="shared" si="3520"/>
        <v>0</v>
      </c>
      <c r="FU100" s="187">
        <f t="shared" si="3521"/>
        <v>0</v>
      </c>
      <c r="FV100" s="187">
        <f t="shared" si="3522"/>
        <v>0</v>
      </c>
      <c r="FW100" s="187">
        <f t="shared" si="3523"/>
        <v>0</v>
      </c>
      <c r="FX100" s="187">
        <f t="shared" si="3524"/>
        <v>0</v>
      </c>
      <c r="FY100" s="187">
        <f t="shared" si="3525"/>
        <v>0</v>
      </c>
      <c r="FZ100" s="187">
        <f t="shared" si="3526"/>
        <v>0</v>
      </c>
      <c r="GA100" s="187">
        <f t="shared" si="3527"/>
        <v>0</v>
      </c>
      <c r="GB100" s="187">
        <f t="shared" si="3528"/>
        <v>0</v>
      </c>
      <c r="GC100" s="187">
        <f t="shared" si="3529"/>
        <v>0</v>
      </c>
      <c r="GD100" s="187">
        <f t="shared" si="3530"/>
        <v>0</v>
      </c>
      <c r="GE100" s="187">
        <f t="shared" si="3531"/>
        <v>0</v>
      </c>
      <c r="GF100" s="187">
        <f t="shared" si="3532"/>
        <v>0</v>
      </c>
      <c r="GG100" s="187">
        <f t="shared" si="3533"/>
        <v>0</v>
      </c>
      <c r="GH100" s="187">
        <f t="shared" si="3534"/>
        <v>0</v>
      </c>
      <c r="GI100" s="187">
        <f t="shared" si="3535"/>
        <v>0</v>
      </c>
      <c r="GJ100" s="187">
        <f t="shared" si="3536"/>
        <v>0</v>
      </c>
      <c r="GK100" s="187">
        <f t="shared" si="3537"/>
        <v>1</v>
      </c>
      <c r="GL100" s="187">
        <f t="shared" si="3538"/>
        <v>1</v>
      </c>
      <c r="GM100" s="187">
        <f t="shared" si="3539"/>
        <v>1</v>
      </c>
      <c r="GN100" s="187">
        <f t="shared" si="3540"/>
        <v>1</v>
      </c>
      <c r="GO100" s="187">
        <f t="shared" si="3541"/>
        <v>1</v>
      </c>
      <c r="GP100" s="187">
        <f t="shared" si="3542"/>
        <v>1.0000000000000002</v>
      </c>
      <c r="GQ100" s="187">
        <f t="shared" si="3543"/>
        <v>1</v>
      </c>
      <c r="GR100" s="187">
        <f t="shared" si="3544"/>
        <v>1</v>
      </c>
      <c r="GS100" s="187">
        <f t="shared" si="3545"/>
        <v>1</v>
      </c>
      <c r="GT100" s="187">
        <f t="shared" si="3546"/>
        <v>1</v>
      </c>
      <c r="GU100" s="187">
        <f t="shared" si="3547"/>
        <v>1</v>
      </c>
      <c r="GV100" s="187">
        <f t="shared" si="3548"/>
        <v>1</v>
      </c>
      <c r="GW100" s="187">
        <f t="shared" si="3549"/>
        <v>1</v>
      </c>
      <c r="GX100" s="187">
        <f t="shared" si="3550"/>
        <v>1</v>
      </c>
      <c r="GY100" s="187">
        <f t="shared" si="3551"/>
        <v>1</v>
      </c>
      <c r="GZ100" s="187">
        <f t="shared" si="3552"/>
        <v>1</v>
      </c>
      <c r="HA100" s="187">
        <f t="shared" si="3553"/>
        <v>0</v>
      </c>
      <c r="HB100" s="187">
        <f t="shared" si="3554"/>
        <v>0</v>
      </c>
      <c r="HC100" s="187">
        <f t="shared" si="3555"/>
        <v>0</v>
      </c>
      <c r="HD100" s="187">
        <f t="shared" si="3556"/>
        <v>0</v>
      </c>
      <c r="HE100" s="187">
        <f t="shared" si="3557"/>
        <v>0</v>
      </c>
      <c r="HF100" s="187">
        <f t="shared" si="3558"/>
        <v>0</v>
      </c>
      <c r="HG100" s="187">
        <f t="shared" si="3559"/>
        <v>0</v>
      </c>
      <c r="HH100" s="187">
        <f t="shared" si="3560"/>
        <v>0</v>
      </c>
      <c r="HI100" s="187">
        <f t="shared" si="3561"/>
        <v>0</v>
      </c>
      <c r="HJ100" s="187">
        <f t="shared" si="3562"/>
        <v>0</v>
      </c>
      <c r="HK100" s="187">
        <f t="shared" si="3563"/>
        <v>0</v>
      </c>
      <c r="HL100" s="187">
        <f t="shared" si="3564"/>
        <v>0</v>
      </c>
      <c r="HM100" s="187">
        <f t="shared" si="3565"/>
        <v>0</v>
      </c>
      <c r="HN100" s="187">
        <f t="shared" si="3566"/>
        <v>0</v>
      </c>
      <c r="HO100" s="187">
        <f t="shared" si="3567"/>
        <v>0</v>
      </c>
      <c r="HP100" s="187">
        <f t="shared" si="3568"/>
        <v>0</v>
      </c>
      <c r="HQ100" s="187">
        <f t="shared" si="3569"/>
        <v>0</v>
      </c>
      <c r="HR100" s="187">
        <f t="shared" si="3570"/>
        <v>0</v>
      </c>
      <c r="HS100" s="187">
        <f t="shared" si="3571"/>
        <v>0</v>
      </c>
      <c r="HT100" s="187">
        <f t="shared" si="3572"/>
        <v>0</v>
      </c>
      <c r="HU100" s="187">
        <f t="shared" si="3573"/>
        <v>0</v>
      </c>
      <c r="HV100" s="187">
        <f t="shared" si="3574"/>
        <v>0</v>
      </c>
      <c r="HW100" s="187">
        <f t="shared" si="3575"/>
        <v>0</v>
      </c>
      <c r="HX100" s="187">
        <f t="shared" si="3576"/>
        <v>0</v>
      </c>
      <c r="HY100" s="187"/>
      <c r="IB100" s="188">
        <f t="shared" si="3577"/>
        <v>0</v>
      </c>
      <c r="IC100" s="188">
        <f t="shared" si="3578"/>
        <v>0</v>
      </c>
      <c r="ID100" s="188">
        <f t="shared" si="3579"/>
        <v>0</v>
      </c>
      <c r="IE100" s="188">
        <f t="shared" si="3580"/>
        <v>0</v>
      </c>
      <c r="IF100" s="188">
        <f t="shared" si="3581"/>
        <v>0</v>
      </c>
      <c r="IG100" s="188">
        <f t="shared" si="3582"/>
        <v>0</v>
      </c>
      <c r="IH100" s="188">
        <f t="shared" si="3583"/>
        <v>0</v>
      </c>
      <c r="II100" s="188">
        <f t="shared" si="3584"/>
        <v>0</v>
      </c>
      <c r="IJ100" s="188">
        <f t="shared" si="3585"/>
        <v>0</v>
      </c>
      <c r="IK100" s="188">
        <f t="shared" si="3586"/>
        <v>0</v>
      </c>
      <c r="IL100" s="188">
        <f t="shared" si="3587"/>
        <v>0</v>
      </c>
      <c r="IM100" s="188">
        <f t="shared" si="3588"/>
        <v>0</v>
      </c>
      <c r="IN100" s="188">
        <f t="shared" si="3589"/>
        <v>0</v>
      </c>
      <c r="IO100" s="188">
        <f t="shared" si="3590"/>
        <v>0</v>
      </c>
      <c r="IP100" s="188">
        <f t="shared" si="3591"/>
        <v>0</v>
      </c>
      <c r="IQ100" s="188">
        <f t="shared" si="3592"/>
        <v>0</v>
      </c>
      <c r="IR100" s="188">
        <f t="shared" si="3593"/>
        <v>0</v>
      </c>
      <c r="IS100" s="188">
        <f t="shared" si="3594"/>
        <v>0</v>
      </c>
      <c r="IT100" s="188">
        <f t="shared" si="3595"/>
        <v>0</v>
      </c>
      <c r="IU100" s="188">
        <f t="shared" si="3596"/>
        <v>0</v>
      </c>
      <c r="IV100" s="188">
        <f t="shared" si="3597"/>
        <v>0</v>
      </c>
      <c r="IW100" s="188">
        <f t="shared" si="3598"/>
        <v>0</v>
      </c>
      <c r="IX100" s="188">
        <f t="shared" si="3599"/>
        <v>0</v>
      </c>
      <c r="IY100" s="188">
        <f t="shared" si="3600"/>
        <v>0</v>
      </c>
      <c r="IZ100" s="188">
        <f t="shared" si="3601"/>
        <v>0</v>
      </c>
      <c r="JA100" s="188">
        <f t="shared" si="3602"/>
        <v>0</v>
      </c>
      <c r="JB100" s="188">
        <f t="shared" si="3603"/>
        <v>0</v>
      </c>
      <c r="JC100" s="188">
        <f t="shared" si="3604"/>
        <v>0</v>
      </c>
      <c r="JD100" s="188">
        <f t="shared" si="3605"/>
        <v>0</v>
      </c>
      <c r="JE100" s="188">
        <f t="shared" si="3606"/>
        <v>0</v>
      </c>
      <c r="JF100" s="188">
        <f t="shared" si="3607"/>
        <v>0</v>
      </c>
      <c r="JG100" s="188">
        <f t="shared" si="3608"/>
        <v>0</v>
      </c>
      <c r="JH100" s="188">
        <f t="shared" si="3609"/>
        <v>85</v>
      </c>
      <c r="JI100" s="188">
        <f t="shared" si="3610"/>
        <v>85</v>
      </c>
      <c r="JJ100" s="188">
        <f t="shared" si="3611"/>
        <v>85</v>
      </c>
      <c r="JK100" s="188">
        <f t="shared" si="3612"/>
        <v>85</v>
      </c>
      <c r="JL100" s="188">
        <f t="shared" si="3613"/>
        <v>85</v>
      </c>
      <c r="JM100" s="188">
        <f t="shared" si="3614"/>
        <v>85</v>
      </c>
      <c r="JN100" s="188">
        <f t="shared" si="3615"/>
        <v>85</v>
      </c>
      <c r="JO100" s="188">
        <f t="shared" si="3616"/>
        <v>85</v>
      </c>
      <c r="JP100" s="188">
        <f t="shared" si="3617"/>
        <v>85</v>
      </c>
      <c r="JQ100" s="188">
        <f t="shared" si="3618"/>
        <v>85</v>
      </c>
      <c r="JR100" s="188">
        <f t="shared" si="3619"/>
        <v>85</v>
      </c>
      <c r="JS100" s="188">
        <f t="shared" si="3620"/>
        <v>85</v>
      </c>
      <c r="JT100" s="188">
        <f t="shared" si="3621"/>
        <v>85</v>
      </c>
      <c r="JU100" s="188">
        <f t="shared" si="3622"/>
        <v>85</v>
      </c>
      <c r="JV100" s="188">
        <f t="shared" si="3623"/>
        <v>85</v>
      </c>
      <c r="JW100" s="188">
        <f t="shared" si="3624"/>
        <v>85</v>
      </c>
      <c r="JX100" s="188">
        <f t="shared" si="3625"/>
        <v>0</v>
      </c>
      <c r="JY100" s="188">
        <f t="shared" si="3626"/>
        <v>0</v>
      </c>
      <c r="JZ100" s="188">
        <f t="shared" si="3627"/>
        <v>0</v>
      </c>
      <c r="KA100" s="188">
        <f t="shared" si="3628"/>
        <v>0</v>
      </c>
      <c r="KB100" s="188">
        <f t="shared" si="3629"/>
        <v>0</v>
      </c>
      <c r="KC100" s="188">
        <f t="shared" si="3630"/>
        <v>0</v>
      </c>
      <c r="KD100" s="188">
        <f t="shared" si="3631"/>
        <v>0</v>
      </c>
      <c r="KE100" s="188">
        <f t="shared" si="3632"/>
        <v>0</v>
      </c>
      <c r="KF100" s="188">
        <f t="shared" si="3633"/>
        <v>0</v>
      </c>
      <c r="KG100" s="188">
        <f t="shared" si="3634"/>
        <v>0</v>
      </c>
      <c r="KH100" s="188">
        <f t="shared" si="3635"/>
        <v>0</v>
      </c>
      <c r="KI100" s="188">
        <f t="shared" si="3636"/>
        <v>0</v>
      </c>
      <c r="KJ100" s="188">
        <f t="shared" si="3637"/>
        <v>0</v>
      </c>
      <c r="KK100" s="188">
        <f t="shared" si="3638"/>
        <v>0</v>
      </c>
      <c r="KL100" s="188">
        <f t="shared" si="3639"/>
        <v>0</v>
      </c>
      <c r="KM100" s="188">
        <f t="shared" si="3640"/>
        <v>0</v>
      </c>
      <c r="KN100" s="188">
        <f t="shared" si="3641"/>
        <v>0</v>
      </c>
      <c r="KO100" s="188">
        <f t="shared" si="3642"/>
        <v>0</v>
      </c>
      <c r="KP100" s="188">
        <f t="shared" si="3643"/>
        <v>0</v>
      </c>
      <c r="KQ100" s="188">
        <f t="shared" si="3644"/>
        <v>0</v>
      </c>
      <c r="KR100" s="188">
        <f t="shared" si="3645"/>
        <v>0</v>
      </c>
      <c r="KS100" s="188">
        <f t="shared" si="3646"/>
        <v>0</v>
      </c>
      <c r="KT100" s="188">
        <f t="shared" si="3647"/>
        <v>0</v>
      </c>
      <c r="KU100" s="188">
        <f t="shared" si="3648"/>
        <v>0</v>
      </c>
    </row>
    <row r="101" spans="1:307" s="95" customFormat="1" ht="15.6" x14ac:dyDescent="0.3">
      <c r="A101" s="157"/>
      <c r="B101" s="112"/>
      <c r="C101" s="112"/>
      <c r="D101" s="113"/>
      <c r="E101" s="113"/>
      <c r="F101" s="113"/>
      <c r="G101" s="114"/>
      <c r="H101" s="115"/>
      <c r="I101" s="116"/>
      <c r="J101" s="114"/>
      <c r="K101" s="411"/>
      <c r="L101" s="118"/>
      <c r="M101" s="119"/>
      <c r="N101" s="186">
        <f t="shared" si="3650"/>
        <v>0</v>
      </c>
      <c r="O101" s="186">
        <f t="shared" si="3652"/>
        <v>0</v>
      </c>
      <c r="P101" s="186">
        <f t="shared" si="3652"/>
        <v>0</v>
      </c>
      <c r="Q101" s="186">
        <f t="shared" si="3652"/>
        <v>0</v>
      </c>
      <c r="R101" s="186">
        <f t="shared" si="3652"/>
        <v>0</v>
      </c>
      <c r="S101" s="186">
        <f t="shared" si="3652"/>
        <v>0</v>
      </c>
      <c r="T101" s="186">
        <f t="shared" si="3652"/>
        <v>0</v>
      </c>
      <c r="U101" s="186">
        <f t="shared" si="3652"/>
        <v>0</v>
      </c>
      <c r="V101" s="186">
        <f t="shared" si="3652"/>
        <v>0</v>
      </c>
      <c r="W101" s="186">
        <f t="shared" si="3652"/>
        <v>0</v>
      </c>
      <c r="X101" s="186">
        <f t="shared" si="3652"/>
        <v>0</v>
      </c>
      <c r="Y101" s="186">
        <f t="shared" si="3652"/>
        <v>0</v>
      </c>
      <c r="Z101" s="186">
        <f t="shared" si="3652"/>
        <v>0</v>
      </c>
      <c r="AA101" s="186">
        <f t="shared" si="3652"/>
        <v>0</v>
      </c>
      <c r="AB101" s="186">
        <f t="shared" si="3652"/>
        <v>0</v>
      </c>
      <c r="AC101" s="186">
        <f t="shared" si="3652"/>
        <v>0</v>
      </c>
      <c r="AD101" s="186">
        <f t="shared" si="3652"/>
        <v>0</v>
      </c>
      <c r="AE101" s="186">
        <f t="shared" si="3652"/>
        <v>0</v>
      </c>
      <c r="AF101" s="186">
        <f t="shared" si="3652"/>
        <v>0</v>
      </c>
      <c r="AG101" s="186">
        <f t="shared" si="3652"/>
        <v>0</v>
      </c>
      <c r="AH101" s="186">
        <f t="shared" si="3652"/>
        <v>0</v>
      </c>
      <c r="AI101" s="186">
        <f t="shared" si="3652"/>
        <v>0</v>
      </c>
      <c r="AJ101" s="186">
        <f t="shared" si="3652"/>
        <v>0</v>
      </c>
      <c r="AK101" s="186">
        <f t="shared" si="3652"/>
        <v>0</v>
      </c>
      <c r="AL101" s="186">
        <f t="shared" si="3652"/>
        <v>0</v>
      </c>
      <c r="AM101" s="186">
        <f t="shared" si="3652"/>
        <v>0</v>
      </c>
      <c r="AN101" s="186">
        <f t="shared" si="3652"/>
        <v>0</v>
      </c>
      <c r="AO101" s="186">
        <f t="shared" si="3652"/>
        <v>0</v>
      </c>
      <c r="AP101" s="186">
        <f t="shared" si="3652"/>
        <v>0</v>
      </c>
      <c r="AQ101" s="186">
        <f t="shared" si="3652"/>
        <v>0</v>
      </c>
      <c r="AR101" s="186">
        <f t="shared" si="3652"/>
        <v>0</v>
      </c>
      <c r="AS101" s="186">
        <f t="shared" si="3652"/>
        <v>0</v>
      </c>
      <c r="AT101" s="186">
        <f t="shared" si="3652"/>
        <v>0</v>
      </c>
      <c r="AU101" s="186">
        <f t="shared" si="3652"/>
        <v>0</v>
      </c>
      <c r="AV101" s="186">
        <f t="shared" si="3652"/>
        <v>0</v>
      </c>
      <c r="AW101" s="186">
        <f t="shared" si="3652"/>
        <v>0</v>
      </c>
      <c r="AX101" s="186">
        <f t="shared" si="3652"/>
        <v>0</v>
      </c>
      <c r="AY101" s="186">
        <f t="shared" si="3652"/>
        <v>0</v>
      </c>
      <c r="AZ101" s="186">
        <f t="shared" si="3652"/>
        <v>0</v>
      </c>
      <c r="BA101" s="186">
        <f t="shared" si="3652"/>
        <v>0</v>
      </c>
      <c r="BB101" s="186">
        <f t="shared" si="3652"/>
        <v>0</v>
      </c>
      <c r="BC101" s="186">
        <f t="shared" si="3652"/>
        <v>0</v>
      </c>
      <c r="BD101" s="186">
        <f t="shared" si="3652"/>
        <v>0</v>
      </c>
      <c r="BE101" s="186">
        <f t="shared" si="3652"/>
        <v>0</v>
      </c>
      <c r="BF101" s="186">
        <f t="shared" si="3652"/>
        <v>0</v>
      </c>
      <c r="BG101" s="186">
        <f t="shared" si="3652"/>
        <v>0</v>
      </c>
      <c r="BH101" s="186">
        <f t="shared" si="3652"/>
        <v>0</v>
      </c>
      <c r="BI101" s="186">
        <f t="shared" si="3652"/>
        <v>0</v>
      </c>
      <c r="BJ101" s="186">
        <f t="shared" si="3652"/>
        <v>0</v>
      </c>
      <c r="BK101" s="186">
        <f t="shared" si="3652"/>
        <v>0</v>
      </c>
      <c r="BL101" s="186">
        <f t="shared" si="3652"/>
        <v>0</v>
      </c>
      <c r="BM101" s="186">
        <f t="shared" si="3652"/>
        <v>0</v>
      </c>
      <c r="BN101" s="186">
        <f t="shared" si="3652"/>
        <v>0</v>
      </c>
      <c r="BO101" s="186">
        <f t="shared" si="3652"/>
        <v>0</v>
      </c>
      <c r="BP101" s="186">
        <f t="shared" si="3652"/>
        <v>0</v>
      </c>
      <c r="BQ101" s="186">
        <f t="shared" si="3652"/>
        <v>0</v>
      </c>
      <c r="BR101" s="186">
        <f t="shared" si="3652"/>
        <v>0</v>
      </c>
      <c r="BS101" s="186">
        <f t="shared" si="3652"/>
        <v>0</v>
      </c>
      <c r="BT101" s="186">
        <f t="shared" si="3652"/>
        <v>0</v>
      </c>
      <c r="BU101" s="186">
        <f t="shared" si="3652"/>
        <v>0</v>
      </c>
      <c r="BV101" s="186">
        <f t="shared" si="3652"/>
        <v>0</v>
      </c>
      <c r="BW101" s="186">
        <f t="shared" si="3652"/>
        <v>0</v>
      </c>
      <c r="BX101" s="186">
        <f t="shared" si="3652"/>
        <v>0</v>
      </c>
      <c r="BY101" s="186">
        <f t="shared" si="3652"/>
        <v>0</v>
      </c>
      <c r="BZ101" s="186">
        <f t="shared" si="3652"/>
        <v>0</v>
      </c>
      <c r="CA101" s="186">
        <f t="shared" si="3651"/>
        <v>0</v>
      </c>
      <c r="CB101" s="186">
        <f t="shared" si="3651"/>
        <v>0</v>
      </c>
      <c r="CC101" s="186">
        <f t="shared" si="3651"/>
        <v>0</v>
      </c>
      <c r="CD101" s="186">
        <f t="shared" si="3651"/>
        <v>0</v>
      </c>
      <c r="CE101" s="186">
        <f t="shared" si="3651"/>
        <v>0</v>
      </c>
      <c r="CF101" s="186">
        <f t="shared" si="3651"/>
        <v>0</v>
      </c>
      <c r="CG101" s="186">
        <f t="shared" si="3651"/>
        <v>0</v>
      </c>
      <c r="CH101" s="186"/>
      <c r="CJ101" s="186">
        <f t="shared" ref="CJ101" si="3653">IF(N101&gt;0,$F101,0)</f>
        <v>0</v>
      </c>
      <c r="CK101" s="186">
        <f t="shared" ref="CK101" si="3654">IF(O101&gt;0,$F101,0)</f>
        <v>0</v>
      </c>
      <c r="CL101" s="186">
        <f t="shared" ref="CL101" si="3655">IF(P101&gt;0,$F101,0)</f>
        <v>0</v>
      </c>
      <c r="CM101" s="186">
        <f t="shared" ref="CM101" si="3656">IF(Q101&gt;0,$F101,0)</f>
        <v>0</v>
      </c>
      <c r="CN101" s="186">
        <f t="shared" ref="CN101" si="3657">IF(R101&gt;0,$F101,0)</f>
        <v>0</v>
      </c>
      <c r="CO101" s="186">
        <f t="shared" ref="CO101" si="3658">IF(S101&gt;0,$F101,0)</f>
        <v>0</v>
      </c>
      <c r="CP101" s="186">
        <f t="shared" ref="CP101" si="3659">IF(T101&gt;0,$F101,0)</f>
        <v>0</v>
      </c>
      <c r="CQ101" s="186">
        <f t="shared" ref="CQ101" si="3660">IF(U101&gt;0,$F101,0)</f>
        <v>0</v>
      </c>
      <c r="CR101" s="186">
        <f t="shared" ref="CR101" si="3661">IF(V101&gt;0,$F101,0)</f>
        <v>0</v>
      </c>
      <c r="CS101" s="186">
        <f t="shared" ref="CS101" si="3662">IF(W101&gt;0,$F101,0)</f>
        <v>0</v>
      </c>
      <c r="CT101" s="186">
        <f t="shared" ref="CT101" si="3663">IF(X101&gt;0,$F101,0)</f>
        <v>0</v>
      </c>
      <c r="CU101" s="186">
        <f t="shared" ref="CU101" si="3664">IF(Y101&gt;0,$F101,0)</f>
        <v>0</v>
      </c>
      <c r="CV101" s="186">
        <f t="shared" ref="CV101" si="3665">IF(Z101&gt;0,$F101,0)</f>
        <v>0</v>
      </c>
      <c r="CW101" s="186">
        <f t="shared" ref="CW101" si="3666">IF(AA101&gt;0,$F101,0)</f>
        <v>0</v>
      </c>
      <c r="CX101" s="186">
        <f t="shared" ref="CX101" si="3667">IF(AB101&gt;0,$F101,0)</f>
        <v>0</v>
      </c>
      <c r="CY101" s="186">
        <f t="shared" ref="CY101" si="3668">IF(AC101&gt;0,$F101,0)</f>
        <v>0</v>
      </c>
      <c r="CZ101" s="186">
        <f t="shared" ref="CZ101" si="3669">IF(AD101&gt;0,$F101,0)</f>
        <v>0</v>
      </c>
      <c r="DA101" s="186">
        <f t="shared" ref="DA101" si="3670">IF(AE101&gt;0,$F101,0)</f>
        <v>0</v>
      </c>
      <c r="DB101" s="186">
        <f t="shared" ref="DB101" si="3671">IF(AF101&gt;0,$F101,0)</f>
        <v>0</v>
      </c>
      <c r="DC101" s="186">
        <f t="shared" ref="DC101" si="3672">IF(AG101&gt;0,$F101,0)</f>
        <v>0</v>
      </c>
      <c r="DD101" s="186">
        <f t="shared" ref="DD101" si="3673">IF(AH101&gt;0,$F101,0)</f>
        <v>0</v>
      </c>
      <c r="DE101" s="186">
        <f t="shared" ref="DE101" si="3674">IF(AI101&gt;0,$F101,0)</f>
        <v>0</v>
      </c>
      <c r="DF101" s="186">
        <f t="shared" ref="DF101" si="3675">IF(AJ101&gt;0,$F101,0)</f>
        <v>0</v>
      </c>
      <c r="DG101" s="186">
        <f t="shared" ref="DG101" si="3676">IF(AK101&gt;0,$F101,0)</f>
        <v>0</v>
      </c>
      <c r="DH101" s="186">
        <f t="shared" ref="DH101" si="3677">IF(AL101&gt;0,$F101,0)</f>
        <v>0</v>
      </c>
      <c r="DI101" s="186">
        <f t="shared" ref="DI101" si="3678">IF(AM101&gt;0,$F101,0)</f>
        <v>0</v>
      </c>
      <c r="DJ101" s="186">
        <f t="shared" ref="DJ101" si="3679">IF(AN101&gt;0,$F101,0)</f>
        <v>0</v>
      </c>
      <c r="DK101" s="186">
        <f t="shared" ref="DK101" si="3680">IF(AO101&gt;0,$F101,0)</f>
        <v>0</v>
      </c>
      <c r="DL101" s="186">
        <f t="shared" ref="DL101" si="3681">IF(AP101&gt;0,$F101,0)</f>
        <v>0</v>
      </c>
      <c r="DM101" s="186">
        <f t="shared" ref="DM101" si="3682">IF(AQ101&gt;0,$F101,0)</f>
        <v>0</v>
      </c>
      <c r="DN101" s="186">
        <f t="shared" ref="DN101" si="3683">IF(AR101&gt;0,$F101,0)</f>
        <v>0</v>
      </c>
      <c r="DO101" s="186">
        <f t="shared" ref="DO101" si="3684">IF(AS101&gt;0,$F101,0)</f>
        <v>0</v>
      </c>
      <c r="DP101" s="186">
        <f t="shared" ref="DP101" si="3685">IF(AT101&gt;0,$F101,0)</f>
        <v>0</v>
      </c>
      <c r="DQ101" s="186">
        <f t="shared" ref="DQ101" si="3686">IF(AU101&gt;0,$F101,0)</f>
        <v>0</v>
      </c>
      <c r="DR101" s="186">
        <f t="shared" ref="DR101" si="3687">IF(AV101&gt;0,$F101,0)</f>
        <v>0</v>
      </c>
      <c r="DS101" s="186">
        <f t="shared" ref="DS101" si="3688">IF(AW101&gt;0,$F101,0)</f>
        <v>0</v>
      </c>
      <c r="DT101" s="186">
        <f t="shared" ref="DT101" si="3689">IF(AX101&gt;0,$F101,0)</f>
        <v>0</v>
      </c>
      <c r="DU101" s="186">
        <f t="shared" ref="DU101" si="3690">IF(AY101&gt;0,$F101,0)</f>
        <v>0</v>
      </c>
      <c r="DV101" s="186">
        <f t="shared" ref="DV101" si="3691">IF(AZ101&gt;0,$F101,0)</f>
        <v>0</v>
      </c>
      <c r="DW101" s="186">
        <f t="shared" ref="DW101" si="3692">IF(BA101&gt;0,$F101,0)</f>
        <v>0</v>
      </c>
      <c r="DX101" s="186">
        <f t="shared" ref="DX101" si="3693">IF(BB101&gt;0,$F101,0)</f>
        <v>0</v>
      </c>
      <c r="DY101" s="186">
        <f t="shared" ref="DY101" si="3694">IF(BC101&gt;0,$F101,0)</f>
        <v>0</v>
      </c>
      <c r="DZ101" s="186">
        <f t="shared" ref="DZ101" si="3695">IF(BD101&gt;0,$F101,0)</f>
        <v>0</v>
      </c>
      <c r="EA101" s="186">
        <f t="shared" ref="EA101" si="3696">IF(BE101&gt;0,$F101,0)</f>
        <v>0</v>
      </c>
      <c r="EB101" s="186">
        <f t="shared" ref="EB101" si="3697">IF(BF101&gt;0,$F101,0)</f>
        <v>0</v>
      </c>
      <c r="EC101" s="186">
        <f t="shared" ref="EC101" si="3698">IF(BG101&gt;0,$F101,0)</f>
        <v>0</v>
      </c>
      <c r="ED101" s="186">
        <f t="shared" ref="ED101" si="3699">IF(BH101&gt;0,$F101,0)</f>
        <v>0</v>
      </c>
      <c r="EE101" s="186">
        <f t="shared" ref="EE101" si="3700">IF(BI101&gt;0,$F101,0)</f>
        <v>0</v>
      </c>
      <c r="EF101" s="186">
        <f t="shared" ref="EF101" si="3701">IF(BJ101&gt;0,$F101,0)</f>
        <v>0</v>
      </c>
      <c r="EG101" s="186">
        <f t="shared" ref="EG101" si="3702">IF(BK101&gt;0,$F101,0)</f>
        <v>0</v>
      </c>
      <c r="EH101" s="186">
        <f t="shared" ref="EH101" si="3703">IF(BL101&gt;0,$F101,0)</f>
        <v>0</v>
      </c>
      <c r="EI101" s="186">
        <f t="shared" ref="EI101" si="3704">IF(BM101&gt;0,$F101,0)</f>
        <v>0</v>
      </c>
      <c r="EJ101" s="186">
        <f t="shared" ref="EJ101" si="3705">IF(BN101&gt;0,$F101,0)</f>
        <v>0</v>
      </c>
      <c r="EK101" s="186">
        <f t="shared" ref="EK101" si="3706">IF(BO101&gt;0,$F101,0)</f>
        <v>0</v>
      </c>
      <c r="EL101" s="186">
        <f t="shared" ref="EL101" si="3707">IF(BP101&gt;0,$F101,0)</f>
        <v>0</v>
      </c>
      <c r="EM101" s="186">
        <f t="shared" ref="EM101" si="3708">IF(BQ101&gt;0,$F101,0)</f>
        <v>0</v>
      </c>
      <c r="EN101" s="186">
        <f t="shared" ref="EN101" si="3709">IF(BR101&gt;0,$F101,0)</f>
        <v>0</v>
      </c>
      <c r="EO101" s="186">
        <f t="shared" ref="EO101" si="3710">IF(BS101&gt;0,$F101,0)</f>
        <v>0</v>
      </c>
      <c r="EP101" s="186">
        <f t="shared" ref="EP101" si="3711">IF(BT101&gt;0,$F101,0)</f>
        <v>0</v>
      </c>
      <c r="EQ101" s="186">
        <f t="shared" ref="EQ101" si="3712">IF(BU101&gt;0,$F101,0)</f>
        <v>0</v>
      </c>
      <c r="ER101" s="186">
        <f t="shared" ref="ER101" si="3713">IF(BV101&gt;0,$F101,0)</f>
        <v>0</v>
      </c>
      <c r="ES101" s="186">
        <f t="shared" ref="ES101" si="3714">IF(BW101&gt;0,$F101,0)</f>
        <v>0</v>
      </c>
      <c r="ET101" s="186">
        <f t="shared" ref="ET101" si="3715">IF(BX101&gt;0,$F101,0)</f>
        <v>0</v>
      </c>
      <c r="EU101" s="186">
        <f t="shared" ref="EU101" si="3716">IF(BY101&gt;0,$F101,0)</f>
        <v>0</v>
      </c>
      <c r="EV101" s="186">
        <f t="shared" ref="EV101" si="3717">IF(BZ101&gt;0,$F101,0)</f>
        <v>0</v>
      </c>
      <c r="EW101" s="186">
        <f t="shared" ref="EW101" si="3718">IF(CA101&gt;0,$F101,0)</f>
        <v>0</v>
      </c>
      <c r="EX101" s="186">
        <f t="shared" ref="EX101" si="3719">IF(CB101&gt;0,$F101,0)</f>
        <v>0</v>
      </c>
      <c r="EY101" s="186">
        <f t="shared" ref="EY101" si="3720">IF(CC101&gt;0,$F101,0)</f>
        <v>0</v>
      </c>
      <c r="EZ101" s="186">
        <f t="shared" ref="EZ101" si="3721">IF(CD101&gt;0,$F101,0)</f>
        <v>0</v>
      </c>
      <c r="FA101" s="186">
        <f t="shared" ref="FA101" si="3722">IF(CE101&gt;0,$F101,0)</f>
        <v>0</v>
      </c>
      <c r="FB101" s="186">
        <f t="shared" ref="FB101" si="3723">IF(CF101&gt;0,$F101,0)</f>
        <v>0</v>
      </c>
      <c r="FC101" s="186">
        <f t="shared" ref="FC101" si="3724">IF(CG101&gt;0,$F101,0)</f>
        <v>0</v>
      </c>
      <c r="FE101" s="187">
        <f t="shared" ref="FE101" si="3725">IF(AND($E101="PT",CJ101&gt;0),$H101*$F101*12/2080,IFERROR((N101/(1+$I101))/($G101/365*N$4),0))</f>
        <v>0</v>
      </c>
      <c r="FF101" s="187">
        <f t="shared" ref="FF101" si="3726">IF(AND($E101="PT",CK101&gt;0),$H101*$F101*12/2080,IFERROR((O101/(1+$I101))/($G101/365*O$4),0))</f>
        <v>0</v>
      </c>
      <c r="FG101" s="187">
        <f t="shared" ref="FG101" si="3727">IF(AND($E101="PT",CL101&gt;0),$H101*$F101*12/2080,IFERROR((P101/(1+$I101))/($G101/365*P$4),0))</f>
        <v>0</v>
      </c>
      <c r="FH101" s="187">
        <f t="shared" ref="FH101" si="3728">IF(AND($E101="PT",CM101&gt;0),$H101*$F101*12/2080,IFERROR((Q101/(1+$I101))/($G101/365*Q$4),0))</f>
        <v>0</v>
      </c>
      <c r="FI101" s="187">
        <f t="shared" ref="FI101" si="3729">IF(AND($E101="PT",CN101&gt;0),$H101*$F101*12/2080,IFERROR((R101/(1+$I101))/($G101/365*R$4),0))</f>
        <v>0</v>
      </c>
      <c r="FJ101" s="187">
        <f t="shared" ref="FJ101" si="3730">IF(AND($E101="PT",CO101&gt;0),$H101*$F101*12/2080,IFERROR((S101/(1+$I101))/($G101/365*S$4),0))</f>
        <v>0</v>
      </c>
      <c r="FK101" s="187">
        <f t="shared" ref="FK101" si="3731">IF(AND($E101="PT",CP101&gt;0),$H101*$F101*12/2080,IFERROR((T101/(1+$I101))/($G101/365*T$4),0))</f>
        <v>0</v>
      </c>
      <c r="FL101" s="187">
        <f t="shared" ref="FL101" si="3732">IF(AND($E101="PT",CQ101&gt;0),$H101*$F101*12/2080,IFERROR((U101/(1+$I101))/($G101/365*U$4),0))</f>
        <v>0</v>
      </c>
      <c r="FM101" s="187">
        <f t="shared" ref="FM101" si="3733">IF(AND($E101="PT",CR101&gt;0),$H101*$F101*12/2080,IFERROR((V101/(1+$I101))/($G101/365*V$4),0))</f>
        <v>0</v>
      </c>
      <c r="FN101" s="187">
        <f t="shared" ref="FN101" si="3734">IF(AND($E101="PT",CS101&gt;0),$H101*$F101*12/2080,IFERROR((W101/(1+$I101))/($G101/365*W$4),0))</f>
        <v>0</v>
      </c>
      <c r="FO101" s="187">
        <f t="shared" ref="FO101" si="3735">IF(AND($E101="PT",CT101&gt;0),$H101*$F101*12/2080,IFERROR((X101/(1+$I101))/($G101/365*X$4),0))</f>
        <v>0</v>
      </c>
      <c r="FP101" s="187">
        <f t="shared" ref="FP101" si="3736">IF(AND($E101="PT",CU101&gt;0),$H101*$F101*12/2080,IFERROR((Y101/(1+$I101))/($G101/365*Y$4),0))</f>
        <v>0</v>
      </c>
      <c r="FQ101" s="187">
        <f t="shared" ref="FQ101" si="3737">IF(AND($E101="PT",CV101&gt;0),$H101*$F101*12/2080,IFERROR((Z101/(1+$I101))/($G101/365*Z$4),0))</f>
        <v>0</v>
      </c>
      <c r="FR101" s="187">
        <f t="shared" ref="FR101" si="3738">IF(AND($E101="PT",CW101&gt;0),$H101*$F101*12/2080,IFERROR((AA101/(1+$I101))/($G101/365*AA$4),0))</f>
        <v>0</v>
      </c>
      <c r="FS101" s="187">
        <f t="shared" ref="FS101" si="3739">IF(AND($E101="PT",CX101&gt;0),$H101*$F101*12/2080,IFERROR((AB101/(1+$I101))/($G101/365*AB$4),0))</f>
        <v>0</v>
      </c>
      <c r="FT101" s="187">
        <f t="shared" ref="FT101" si="3740">IF(AND($E101="PT",CY101&gt;0),$H101*$F101*12/2080,IFERROR((AC101/(1+$I101))/($G101/365*AC$4),0))</f>
        <v>0</v>
      </c>
      <c r="FU101" s="187">
        <f t="shared" ref="FU101" si="3741">IF(AND($E101="PT",CZ101&gt;0),$H101*$F101*12/2080,IFERROR((AD101/(1+$I101))/($G101/365*AD$4),0))</f>
        <v>0</v>
      </c>
      <c r="FV101" s="187">
        <f t="shared" ref="FV101" si="3742">IF(AND($E101="PT",DA101&gt;0),$H101*$F101*12/2080,IFERROR((AE101/(1+$I101))/($G101/365*AE$4),0))</f>
        <v>0</v>
      </c>
      <c r="FW101" s="187">
        <f t="shared" ref="FW101" si="3743">IF(AND($E101="PT",DB101&gt;0),$H101*$F101*12/2080,IFERROR((AF101/(1+$I101))/($G101/365*AF$4),0))</f>
        <v>0</v>
      </c>
      <c r="FX101" s="187">
        <f t="shared" ref="FX101" si="3744">IF(AND($E101="PT",DC101&gt;0),$H101*$F101*12/2080,IFERROR((AG101/(1+$I101))/($G101/365*AG$4),0))</f>
        <v>0</v>
      </c>
      <c r="FY101" s="187">
        <f t="shared" ref="FY101" si="3745">IF(AND($E101="PT",DD101&gt;0),$H101*$F101*12/2080,IFERROR((AH101/(1+$I101))/($G101/365*AH$4),0))</f>
        <v>0</v>
      </c>
      <c r="FZ101" s="187">
        <f t="shared" ref="FZ101" si="3746">IF(AND($E101="PT",DE101&gt;0),$H101*$F101*12/2080,IFERROR((AI101/(1+$I101))/($G101/365*AI$4),0))</f>
        <v>0</v>
      </c>
      <c r="GA101" s="187">
        <f t="shared" ref="GA101" si="3747">IF(AND($E101="PT",DF101&gt;0),$H101*$F101*12/2080,IFERROR((AJ101/(1+$I101))/($G101/365*AJ$4),0))</f>
        <v>0</v>
      </c>
      <c r="GB101" s="187">
        <f t="shared" ref="GB101" si="3748">IF(AND($E101="PT",DG101&gt;0),$H101*$F101*12/2080,IFERROR((AK101/(1+$I101))/($G101/365*AK$4),0))</f>
        <v>0</v>
      </c>
      <c r="GC101" s="187">
        <f t="shared" ref="GC101" si="3749">IF(AND($E101="PT",DH101&gt;0),$H101*$F101*12/2080,IFERROR((AL101/(1+$I101))/($G101/365*AL$4),0))</f>
        <v>0</v>
      </c>
      <c r="GD101" s="187">
        <f t="shared" ref="GD101" si="3750">IF(AND($E101="PT",DI101&gt;0),$H101*$F101*12/2080,IFERROR((AM101/(1+$I101))/($G101/365*AM$4),0))</f>
        <v>0</v>
      </c>
      <c r="GE101" s="187">
        <f t="shared" ref="GE101" si="3751">IF(AND($E101="PT",DJ101&gt;0),$H101*$F101*12/2080,IFERROR((AN101/(1+$I101))/($G101/365*AN$4),0))</f>
        <v>0</v>
      </c>
      <c r="GF101" s="187">
        <f t="shared" ref="GF101" si="3752">IF(AND($E101="PT",DK101&gt;0),$H101*$F101*12/2080,IFERROR((AO101/(1+$I101))/($G101/365*AO$4),0))</f>
        <v>0</v>
      </c>
      <c r="GG101" s="187">
        <f t="shared" ref="GG101" si="3753">IF(AND($E101="PT",DL101&gt;0),$H101*$F101*12/2080,IFERROR((AP101/(1+$I101))/($G101/365*AP$4),0))</f>
        <v>0</v>
      </c>
      <c r="GH101" s="187">
        <f t="shared" ref="GH101" si="3754">IF(AND($E101="PT",DM101&gt;0),$H101*$F101*12/2080,IFERROR((AQ101/(1+$I101))/($G101/365*AQ$4),0))</f>
        <v>0</v>
      </c>
      <c r="GI101" s="187">
        <f t="shared" ref="GI101" si="3755">IF(AND($E101="PT",DN101&gt;0),$H101*$F101*12/2080,IFERROR((AR101/(1+$I101))/($G101/365*AR$4),0))</f>
        <v>0</v>
      </c>
      <c r="GJ101" s="187">
        <f t="shared" ref="GJ101" si="3756">IF(AND($E101="PT",DO101&gt;0),$H101*$F101*12/2080,IFERROR((AS101/(1+$I101))/($G101/365*AS$4),0))</f>
        <v>0</v>
      </c>
      <c r="GK101" s="187">
        <f t="shared" ref="GK101" si="3757">IF(AND($E101="PT",DP101&gt;0),$H101*$F101*12/2080,IFERROR((AT101/(1+$I101))/($G101/365*AT$4),0))</f>
        <v>0</v>
      </c>
      <c r="GL101" s="187">
        <f t="shared" ref="GL101" si="3758">IF(AND($E101="PT",DQ101&gt;0),$H101*$F101*12/2080,IFERROR((AU101/(1+$I101))/($G101/365*AU$4),0))</f>
        <v>0</v>
      </c>
      <c r="GM101" s="187">
        <f t="shared" ref="GM101" si="3759">IF(AND($E101="PT",DR101&gt;0),$H101*$F101*12/2080,IFERROR((AV101/(1+$I101))/($G101/365*AV$4),0))</f>
        <v>0</v>
      </c>
      <c r="GN101" s="187">
        <f t="shared" ref="GN101" si="3760">IF(AND($E101="PT",DS101&gt;0),$H101*$F101*12/2080,IFERROR((AW101/(1+$I101))/($G101/365*AW$4),0))</f>
        <v>0</v>
      </c>
      <c r="GO101" s="187">
        <f t="shared" ref="GO101" si="3761">IF(AND($E101="PT",DT101&gt;0),$H101*$F101*12/2080,IFERROR((AX101/(1+$I101))/($G101/365*AX$4),0))</f>
        <v>0</v>
      </c>
      <c r="GP101" s="187">
        <f t="shared" ref="GP101" si="3762">IF(AND($E101="PT",DU101&gt;0),$H101*$F101*12/2080,IFERROR((AY101/(1+$I101))/($G101/365*AY$4),0))</f>
        <v>0</v>
      </c>
      <c r="GQ101" s="187">
        <f t="shared" ref="GQ101" si="3763">IF(AND($E101="PT",DV101&gt;0),$H101*$F101*12/2080,IFERROR((AZ101/(1+$I101))/($G101/365*AZ$4),0))</f>
        <v>0</v>
      </c>
      <c r="GR101" s="187">
        <f t="shared" ref="GR101" si="3764">IF(AND($E101="PT",DW101&gt;0),$H101*$F101*12/2080,IFERROR((BA101/(1+$I101))/($G101/365*BA$4),0))</f>
        <v>0</v>
      </c>
      <c r="GS101" s="187">
        <f t="shared" ref="GS101" si="3765">IF(AND($E101="PT",DX101&gt;0),$H101*$F101*12/2080,IFERROR((BB101/(1+$I101))/($G101/365*BB$4),0))</f>
        <v>0</v>
      </c>
      <c r="GT101" s="187">
        <f t="shared" ref="GT101" si="3766">IF(AND($E101="PT",DY101&gt;0),$H101*$F101*12/2080,IFERROR((BC101/(1+$I101))/($G101/365*BC$4),0))</f>
        <v>0</v>
      </c>
      <c r="GU101" s="187">
        <f t="shared" ref="GU101" si="3767">IF(AND($E101="PT",DZ101&gt;0),$H101*$F101*12/2080,IFERROR((BD101/(1+$I101))/($G101/365*BD$4),0))</f>
        <v>0</v>
      </c>
      <c r="GV101" s="187">
        <f t="shared" ref="GV101" si="3768">IF(AND($E101="PT",EA101&gt;0),$H101*$F101*12/2080,IFERROR((BE101/(1+$I101))/($G101/365*BE$4),0))</f>
        <v>0</v>
      </c>
      <c r="GW101" s="187">
        <f t="shared" ref="GW101" si="3769">IF(AND($E101="PT",EB101&gt;0),$H101*$F101*12/2080,IFERROR((BF101/(1+$I101))/($G101/365*BF$4),0))</f>
        <v>0</v>
      </c>
      <c r="GX101" s="187">
        <f t="shared" ref="GX101" si="3770">IF(AND($E101="PT",EC101&gt;0),$H101*$F101*12/2080,IFERROR((BG101/(1+$I101))/($G101/365*BG$4),0))</f>
        <v>0</v>
      </c>
      <c r="GY101" s="187">
        <f t="shared" ref="GY101" si="3771">IF(AND($E101="PT",ED101&gt;0),$H101*$F101*12/2080,IFERROR((BH101/(1+$I101))/($G101/365*BH$4),0))</f>
        <v>0</v>
      </c>
      <c r="GZ101" s="187">
        <f t="shared" ref="GZ101" si="3772">IF(AND($E101="PT",EE101&gt;0),$H101*$F101*12/2080,IFERROR((BI101/(1+$I101))/($G101/365*BI$4),0))</f>
        <v>0</v>
      </c>
      <c r="HA101" s="187">
        <f t="shared" ref="HA101" si="3773">IF(AND($E101="PT",EF101&gt;0),$H101*$F101*12/2080,IFERROR((BJ101/(1+$I101))/($G101/365*BJ$4),0))</f>
        <v>0</v>
      </c>
      <c r="HB101" s="187">
        <f t="shared" ref="HB101" si="3774">IF(AND($E101="PT",EG101&gt;0),$H101*$F101*12/2080,IFERROR((BK101/(1+$I101))/($G101/365*BK$4),0))</f>
        <v>0</v>
      </c>
      <c r="HC101" s="187">
        <f t="shared" ref="HC101" si="3775">IF(AND($E101="PT",EH101&gt;0),$H101*$F101*12/2080,IFERROR((BL101/(1+$I101))/($G101/365*BL$4),0))</f>
        <v>0</v>
      </c>
      <c r="HD101" s="187">
        <f t="shared" ref="HD101" si="3776">IF(AND($E101="PT",EI101&gt;0),$H101*$F101*12/2080,IFERROR((BM101/(1+$I101))/($G101/365*BM$4),0))</f>
        <v>0</v>
      </c>
      <c r="HE101" s="187">
        <f t="shared" ref="HE101" si="3777">IF(AND($E101="PT",EJ101&gt;0),$H101*$F101*12/2080,IFERROR((BN101/(1+$I101))/($G101/365*BN$4),0))</f>
        <v>0</v>
      </c>
      <c r="HF101" s="187">
        <f t="shared" ref="HF101" si="3778">IF(AND($E101="PT",EK101&gt;0),$H101*$F101*12/2080,IFERROR((BO101/(1+$I101))/($G101/365*BO$4),0))</f>
        <v>0</v>
      </c>
      <c r="HG101" s="187">
        <f t="shared" ref="HG101" si="3779">IF(AND($E101="PT",EL101&gt;0),$H101*$F101*12/2080,IFERROR((BP101/(1+$I101))/($G101/365*BP$4),0))</f>
        <v>0</v>
      </c>
      <c r="HH101" s="187">
        <f t="shared" ref="HH101" si="3780">IF(AND($E101="PT",EM101&gt;0),$H101*$F101*12/2080,IFERROR((BQ101/(1+$I101))/($G101/365*BQ$4),0))</f>
        <v>0</v>
      </c>
      <c r="HI101" s="187">
        <f t="shared" ref="HI101" si="3781">IF(AND($E101="PT",EN101&gt;0),$H101*$F101*12/2080,IFERROR((BR101/(1+$I101))/($G101/365*BR$4),0))</f>
        <v>0</v>
      </c>
      <c r="HJ101" s="187">
        <f t="shared" ref="HJ101" si="3782">IF(AND($E101="PT",EO101&gt;0),$H101*$F101*12/2080,IFERROR((BS101/(1+$I101))/($G101/365*BS$4),0))</f>
        <v>0</v>
      </c>
      <c r="HK101" s="187">
        <f t="shared" ref="HK101" si="3783">IF(AND($E101="PT",EP101&gt;0),$H101*$F101*12/2080,IFERROR((BT101/(1+$I101))/($G101/365*BT$4),0))</f>
        <v>0</v>
      </c>
      <c r="HL101" s="187">
        <f t="shared" ref="HL101" si="3784">IF(AND($E101="PT",EQ101&gt;0),$H101*$F101*12/2080,IFERROR((BU101/(1+$I101))/($G101/365*BU$4),0))</f>
        <v>0</v>
      </c>
      <c r="HM101" s="187">
        <f t="shared" ref="HM101" si="3785">IF(AND($E101="PT",ER101&gt;0),$H101*$F101*12/2080,IFERROR((BV101/(1+$I101))/($G101/365*BV$4),0))</f>
        <v>0</v>
      </c>
      <c r="HN101" s="187">
        <f t="shared" ref="HN101" si="3786">IF(AND($E101="PT",ES101&gt;0),$H101*$F101*12/2080,IFERROR((BW101/(1+$I101))/($G101/365*BW$4),0))</f>
        <v>0</v>
      </c>
      <c r="HO101" s="187">
        <f t="shared" ref="HO101" si="3787">IF(AND($E101="PT",ET101&gt;0),$H101*$F101*12/2080,IFERROR((BX101/(1+$I101))/($G101/365*BX$4),0))</f>
        <v>0</v>
      </c>
      <c r="HP101" s="187">
        <f t="shared" ref="HP101" si="3788">IF(AND($E101="PT",EU101&gt;0),$H101*$F101*12/2080,IFERROR((BY101/(1+$I101))/($G101/365*BY$4),0))</f>
        <v>0</v>
      </c>
      <c r="HQ101" s="187">
        <f t="shared" ref="HQ101" si="3789">IF(AND($E101="PT",EV101&gt;0),$H101*$F101*12/2080,IFERROR((BZ101/(1+$I101))/($G101/365*BZ$4),0))</f>
        <v>0</v>
      </c>
      <c r="HR101" s="187">
        <f t="shared" ref="HR101" si="3790">IF(AND($E101="PT",EW101&gt;0),$H101*$F101*12/2080,IFERROR((CA101/(1+$I101))/($G101/365*CA$4),0))</f>
        <v>0</v>
      </c>
      <c r="HS101" s="187">
        <f t="shared" ref="HS101" si="3791">IF(AND($E101="PT",EX101&gt;0),$H101*$F101*12/2080,IFERROR((CB101/(1+$I101))/($G101/365*CB$4),0))</f>
        <v>0</v>
      </c>
      <c r="HT101" s="187">
        <f t="shared" ref="HT101" si="3792">IF(AND($E101="PT",EY101&gt;0),$H101*$F101*12/2080,IFERROR((CC101/(1+$I101))/($G101/365*CC$4),0))</f>
        <v>0</v>
      </c>
      <c r="HU101" s="187">
        <f t="shared" ref="HU101" si="3793">IF(AND($E101="PT",EZ101&gt;0),$H101*$F101*12/2080,IFERROR((CD101/(1+$I101))/($G101/365*CD$4),0))</f>
        <v>0</v>
      </c>
      <c r="HV101" s="187">
        <f t="shared" ref="HV101" si="3794">IF(AND($E101="PT",FA101&gt;0),$H101*$F101*12/2080,IFERROR((CE101/(1+$I101))/($G101/365*CE$4),0))</f>
        <v>0</v>
      </c>
      <c r="HW101" s="187">
        <f t="shared" ref="HW101" si="3795">IF(AND($E101="PT",FB101&gt;0),$H101*$F101*12/2080,IFERROR((CF101/(1+$I101))/($G101/365*CF$4),0))</f>
        <v>0</v>
      </c>
      <c r="HX101" s="187">
        <f t="shared" ref="HX101" si="3796">IF(AND($E101="PT",FC101&gt;0),$H101*$F101*12/2080,IFERROR((CG101/(1+$I101))/($G101/365*CG$4),0))</f>
        <v>0</v>
      </c>
      <c r="HY101" s="187"/>
      <c r="IB101" s="188">
        <f t="shared" ref="IB101" si="3797">IF(CJ101&gt;=1,CJ101*$J101,0)</f>
        <v>0</v>
      </c>
      <c r="IC101" s="188">
        <f t="shared" ref="IC101" si="3798">IF(CK101&gt;=1,CK101*$J101,0)</f>
        <v>0</v>
      </c>
      <c r="ID101" s="188">
        <f t="shared" ref="ID101" si="3799">IF(CL101&gt;=1,CL101*$J101,0)</f>
        <v>0</v>
      </c>
      <c r="IE101" s="188">
        <f t="shared" ref="IE101" si="3800">IF(CM101&gt;=1,CM101*$J101,0)</f>
        <v>0</v>
      </c>
      <c r="IF101" s="188">
        <f t="shared" ref="IF101" si="3801">IF(CN101&gt;=1,CN101*$J101,0)</f>
        <v>0</v>
      </c>
      <c r="IG101" s="188">
        <f t="shared" ref="IG101" si="3802">IF(CO101&gt;=1,CO101*$J101,0)</f>
        <v>0</v>
      </c>
      <c r="IH101" s="188">
        <f t="shared" ref="IH101" si="3803">IF(CP101&gt;=1,CP101*$J101,0)</f>
        <v>0</v>
      </c>
      <c r="II101" s="188">
        <f t="shared" ref="II101" si="3804">IF(CQ101&gt;=1,CQ101*$J101,0)</f>
        <v>0</v>
      </c>
      <c r="IJ101" s="188">
        <f t="shared" ref="IJ101" si="3805">IF(CR101&gt;=1,CR101*$J101,0)</f>
        <v>0</v>
      </c>
      <c r="IK101" s="188">
        <f t="shared" ref="IK101" si="3806">IF(CS101&gt;=1,CS101*$J101,0)</f>
        <v>0</v>
      </c>
      <c r="IL101" s="188">
        <f t="shared" ref="IL101" si="3807">IF(CT101&gt;=1,CT101*$J101,0)</f>
        <v>0</v>
      </c>
      <c r="IM101" s="188">
        <f t="shared" ref="IM101" si="3808">IF(CU101&gt;=1,CU101*$J101,0)</f>
        <v>0</v>
      </c>
      <c r="IN101" s="188">
        <f t="shared" ref="IN101" si="3809">IF(CV101&gt;=1,CV101*$J101,0)</f>
        <v>0</v>
      </c>
      <c r="IO101" s="188">
        <f t="shared" ref="IO101" si="3810">IF(CW101&gt;=1,CW101*$J101,0)</f>
        <v>0</v>
      </c>
      <c r="IP101" s="188">
        <f t="shared" ref="IP101" si="3811">IF(CX101&gt;=1,CX101*$J101,0)</f>
        <v>0</v>
      </c>
      <c r="IQ101" s="188">
        <f t="shared" ref="IQ101" si="3812">IF(CY101&gt;=1,CY101*$J101,0)</f>
        <v>0</v>
      </c>
      <c r="IR101" s="188">
        <f t="shared" ref="IR101" si="3813">IF(CZ101&gt;=1,CZ101*$J101,0)</f>
        <v>0</v>
      </c>
      <c r="IS101" s="188">
        <f t="shared" ref="IS101" si="3814">IF(DA101&gt;=1,DA101*$J101,0)</f>
        <v>0</v>
      </c>
      <c r="IT101" s="188">
        <f t="shared" ref="IT101" si="3815">IF(DB101&gt;=1,DB101*$J101,0)</f>
        <v>0</v>
      </c>
      <c r="IU101" s="188">
        <f t="shared" ref="IU101" si="3816">IF(DC101&gt;=1,DC101*$J101,0)</f>
        <v>0</v>
      </c>
      <c r="IV101" s="188">
        <f t="shared" ref="IV101" si="3817">IF(DD101&gt;=1,DD101*$J101,0)</f>
        <v>0</v>
      </c>
      <c r="IW101" s="188">
        <f t="shared" ref="IW101" si="3818">IF(DE101&gt;=1,DE101*$J101,0)</f>
        <v>0</v>
      </c>
      <c r="IX101" s="188">
        <f t="shared" ref="IX101" si="3819">IF(DF101&gt;=1,DF101*$J101,0)</f>
        <v>0</v>
      </c>
      <c r="IY101" s="188">
        <f t="shared" ref="IY101" si="3820">IF(DG101&gt;=1,DG101*$J101,0)</f>
        <v>0</v>
      </c>
      <c r="IZ101" s="188">
        <f t="shared" ref="IZ101" si="3821">IF(DH101&gt;=1,DH101*$J101,0)</f>
        <v>0</v>
      </c>
      <c r="JA101" s="188">
        <f t="shared" ref="JA101" si="3822">IF(DI101&gt;=1,DI101*$J101,0)</f>
        <v>0</v>
      </c>
      <c r="JB101" s="188">
        <f t="shared" ref="JB101" si="3823">IF(DJ101&gt;=1,DJ101*$J101,0)</f>
        <v>0</v>
      </c>
      <c r="JC101" s="188">
        <f t="shared" ref="JC101" si="3824">IF(DK101&gt;=1,DK101*$J101,0)</f>
        <v>0</v>
      </c>
      <c r="JD101" s="188">
        <f t="shared" ref="JD101" si="3825">IF(DL101&gt;=1,DL101*$J101,0)</f>
        <v>0</v>
      </c>
      <c r="JE101" s="188">
        <f t="shared" ref="JE101" si="3826">IF(DM101&gt;=1,DM101*$J101,0)</f>
        <v>0</v>
      </c>
      <c r="JF101" s="188">
        <f t="shared" ref="JF101" si="3827">IF(DN101&gt;=1,DN101*$J101,0)</f>
        <v>0</v>
      </c>
      <c r="JG101" s="188">
        <f t="shared" ref="JG101" si="3828">IF(DO101&gt;=1,DO101*$J101,0)</f>
        <v>0</v>
      </c>
      <c r="JH101" s="188">
        <f t="shared" ref="JH101" si="3829">IF(DP101&gt;=1,DP101*$J101,0)</f>
        <v>0</v>
      </c>
      <c r="JI101" s="188">
        <f t="shared" ref="JI101" si="3830">IF(DQ101&gt;=1,DQ101*$J101,0)</f>
        <v>0</v>
      </c>
      <c r="JJ101" s="188">
        <f t="shared" ref="JJ101" si="3831">IF(DR101&gt;=1,DR101*$J101,0)</f>
        <v>0</v>
      </c>
      <c r="JK101" s="188">
        <f t="shared" ref="JK101" si="3832">IF(DS101&gt;=1,DS101*$J101,0)</f>
        <v>0</v>
      </c>
      <c r="JL101" s="188">
        <f t="shared" ref="JL101" si="3833">IF(DT101&gt;=1,DT101*$J101,0)</f>
        <v>0</v>
      </c>
      <c r="JM101" s="188">
        <f t="shared" ref="JM101" si="3834">IF(DU101&gt;=1,DU101*$J101,0)</f>
        <v>0</v>
      </c>
      <c r="JN101" s="188">
        <f t="shared" ref="JN101" si="3835">IF(DV101&gt;=1,DV101*$J101,0)</f>
        <v>0</v>
      </c>
      <c r="JO101" s="188">
        <f t="shared" ref="JO101" si="3836">IF(DW101&gt;=1,DW101*$J101,0)</f>
        <v>0</v>
      </c>
      <c r="JP101" s="188">
        <f t="shared" ref="JP101" si="3837">IF(DX101&gt;=1,DX101*$J101,0)</f>
        <v>0</v>
      </c>
      <c r="JQ101" s="188">
        <f t="shared" ref="JQ101" si="3838">IF(DY101&gt;=1,DY101*$J101,0)</f>
        <v>0</v>
      </c>
      <c r="JR101" s="188">
        <f t="shared" ref="JR101" si="3839">IF(DZ101&gt;=1,DZ101*$J101,0)</f>
        <v>0</v>
      </c>
      <c r="JS101" s="188">
        <f t="shared" ref="JS101" si="3840">IF(EA101&gt;=1,EA101*$J101,0)</f>
        <v>0</v>
      </c>
      <c r="JT101" s="188">
        <f t="shared" ref="JT101" si="3841">IF(EB101&gt;=1,EB101*$J101,0)</f>
        <v>0</v>
      </c>
      <c r="JU101" s="188">
        <f t="shared" ref="JU101" si="3842">IF(EC101&gt;=1,EC101*$J101,0)</f>
        <v>0</v>
      </c>
      <c r="JV101" s="188">
        <f t="shared" ref="JV101" si="3843">IF(ED101&gt;=1,ED101*$J101,0)</f>
        <v>0</v>
      </c>
      <c r="JW101" s="188">
        <f t="shared" ref="JW101" si="3844">IF(EE101&gt;=1,EE101*$J101,0)</f>
        <v>0</v>
      </c>
      <c r="JX101" s="188">
        <f t="shared" ref="JX101" si="3845">IF(EF101&gt;=1,EF101*$J101,0)</f>
        <v>0</v>
      </c>
      <c r="JY101" s="188">
        <f t="shared" ref="JY101" si="3846">IF(EG101&gt;=1,EG101*$J101,0)</f>
        <v>0</v>
      </c>
      <c r="JZ101" s="188">
        <f t="shared" ref="JZ101" si="3847">IF(EH101&gt;=1,EH101*$J101,0)</f>
        <v>0</v>
      </c>
      <c r="KA101" s="188">
        <f t="shared" ref="KA101" si="3848">IF(EI101&gt;=1,EI101*$J101,0)</f>
        <v>0</v>
      </c>
      <c r="KB101" s="188">
        <f t="shared" ref="KB101" si="3849">IF(EJ101&gt;=1,EJ101*$J101,0)</f>
        <v>0</v>
      </c>
      <c r="KC101" s="188">
        <f t="shared" ref="KC101" si="3850">IF(EK101&gt;=1,EK101*$J101,0)</f>
        <v>0</v>
      </c>
      <c r="KD101" s="188">
        <f t="shared" ref="KD101" si="3851">IF(EL101&gt;=1,EL101*$J101,0)</f>
        <v>0</v>
      </c>
      <c r="KE101" s="188">
        <f t="shared" ref="KE101" si="3852">IF(EM101&gt;=1,EM101*$J101,0)</f>
        <v>0</v>
      </c>
      <c r="KF101" s="188">
        <f t="shared" ref="KF101" si="3853">IF(EN101&gt;=1,EN101*$J101,0)</f>
        <v>0</v>
      </c>
      <c r="KG101" s="188">
        <f t="shared" ref="KG101" si="3854">IF(EO101&gt;=1,EO101*$J101,0)</f>
        <v>0</v>
      </c>
      <c r="KH101" s="188">
        <f t="shared" ref="KH101" si="3855">IF(EP101&gt;=1,EP101*$J101,0)</f>
        <v>0</v>
      </c>
      <c r="KI101" s="188">
        <f t="shared" ref="KI101" si="3856">IF(EQ101&gt;=1,EQ101*$J101,0)</f>
        <v>0</v>
      </c>
      <c r="KJ101" s="188">
        <f t="shared" ref="KJ101" si="3857">IF(ER101&gt;=1,ER101*$J101,0)</f>
        <v>0</v>
      </c>
      <c r="KK101" s="188">
        <f t="shared" ref="KK101" si="3858">IF(ES101&gt;=1,ES101*$J101,0)</f>
        <v>0</v>
      </c>
      <c r="KL101" s="188">
        <f t="shared" ref="KL101" si="3859">IF(ET101&gt;=1,ET101*$J101,0)</f>
        <v>0</v>
      </c>
      <c r="KM101" s="188">
        <f t="shared" ref="KM101" si="3860">IF(EU101&gt;=1,EU101*$J101,0)</f>
        <v>0</v>
      </c>
      <c r="KN101" s="188">
        <f t="shared" ref="KN101" si="3861">IF(EV101&gt;=1,EV101*$J101,0)</f>
        <v>0</v>
      </c>
      <c r="KO101" s="188">
        <f t="shared" ref="KO101" si="3862">IF(EW101&gt;=1,EW101*$J101,0)</f>
        <v>0</v>
      </c>
      <c r="KP101" s="188">
        <f t="shared" ref="KP101" si="3863">IF(EX101&gt;=1,EX101*$J101,0)</f>
        <v>0</v>
      </c>
      <c r="KQ101" s="188">
        <f t="shared" ref="KQ101" si="3864">IF(EY101&gt;=1,EY101*$J101,0)</f>
        <v>0</v>
      </c>
      <c r="KR101" s="188">
        <f t="shared" ref="KR101" si="3865">IF(EZ101&gt;=1,EZ101*$J101,0)</f>
        <v>0</v>
      </c>
      <c r="KS101" s="188">
        <f t="shared" ref="KS101" si="3866">IF(FA101&gt;=1,FA101*$J101,0)</f>
        <v>0</v>
      </c>
      <c r="KT101" s="188">
        <f t="shared" ref="KT101" si="3867">IF(FB101&gt;=1,FB101*$J101,0)</f>
        <v>0</v>
      </c>
      <c r="KU101" s="188">
        <f t="shared" ref="KU101" si="3868">IF(FC101&gt;=1,FC101*$J101,0)</f>
        <v>0</v>
      </c>
    </row>
    <row r="102" spans="1:307" s="95" customFormat="1" ht="15.6" x14ac:dyDescent="0.3">
      <c r="A102" s="157"/>
      <c r="B102" s="112"/>
      <c r="C102" s="112"/>
      <c r="D102" s="113"/>
      <c r="E102" s="113"/>
      <c r="F102" s="113"/>
      <c r="G102" s="114"/>
      <c r="H102" s="115"/>
      <c r="I102" s="116"/>
      <c r="J102" s="114"/>
      <c r="K102" s="411"/>
      <c r="L102" s="118"/>
      <c r="M102" s="119"/>
      <c r="N102" s="186">
        <f t="shared" si="3650"/>
        <v>0</v>
      </c>
      <c r="O102" s="186">
        <f t="shared" si="3652"/>
        <v>0</v>
      </c>
      <c r="P102" s="186">
        <f t="shared" si="3652"/>
        <v>0</v>
      </c>
      <c r="Q102" s="186">
        <f t="shared" si="3652"/>
        <v>0</v>
      </c>
      <c r="R102" s="186">
        <f t="shared" si="3652"/>
        <v>0</v>
      </c>
      <c r="S102" s="186">
        <f t="shared" si="3652"/>
        <v>0</v>
      </c>
      <c r="T102" s="186">
        <f t="shared" si="3652"/>
        <v>0</v>
      </c>
      <c r="U102" s="186">
        <f t="shared" si="3652"/>
        <v>0</v>
      </c>
      <c r="V102" s="186">
        <f t="shared" si="3652"/>
        <v>0</v>
      </c>
      <c r="W102" s="186">
        <f t="shared" si="3652"/>
        <v>0</v>
      </c>
      <c r="X102" s="186">
        <f t="shared" si="3652"/>
        <v>0</v>
      </c>
      <c r="Y102" s="186">
        <f t="shared" si="3652"/>
        <v>0</v>
      </c>
      <c r="Z102" s="186">
        <f t="shared" si="3652"/>
        <v>0</v>
      </c>
      <c r="AA102" s="186">
        <f t="shared" si="3652"/>
        <v>0</v>
      </c>
      <c r="AB102" s="186">
        <f t="shared" si="3652"/>
        <v>0</v>
      </c>
      <c r="AC102" s="186">
        <f t="shared" si="3652"/>
        <v>0</v>
      </c>
      <c r="AD102" s="186">
        <f t="shared" si="3652"/>
        <v>0</v>
      </c>
      <c r="AE102" s="186">
        <f t="shared" si="3652"/>
        <v>0</v>
      </c>
      <c r="AF102" s="186">
        <f t="shared" si="3652"/>
        <v>0</v>
      </c>
      <c r="AG102" s="186">
        <f t="shared" si="3652"/>
        <v>0</v>
      </c>
      <c r="AH102" s="186">
        <f t="shared" si="3652"/>
        <v>0</v>
      </c>
      <c r="AI102" s="186">
        <f t="shared" si="3652"/>
        <v>0</v>
      </c>
      <c r="AJ102" s="186">
        <f t="shared" si="3652"/>
        <v>0</v>
      </c>
      <c r="AK102" s="186">
        <f t="shared" si="3652"/>
        <v>0</v>
      </c>
      <c r="AL102" s="186">
        <f t="shared" si="3652"/>
        <v>0</v>
      </c>
      <c r="AM102" s="186">
        <f t="shared" si="3652"/>
        <v>0</v>
      </c>
      <c r="AN102" s="186">
        <f t="shared" si="3652"/>
        <v>0</v>
      </c>
      <c r="AO102" s="186">
        <f t="shared" si="3652"/>
        <v>0</v>
      </c>
      <c r="AP102" s="186">
        <f t="shared" si="3652"/>
        <v>0</v>
      </c>
      <c r="AQ102" s="186">
        <f t="shared" si="3652"/>
        <v>0</v>
      </c>
      <c r="AR102" s="186">
        <f t="shared" si="3652"/>
        <v>0</v>
      </c>
      <c r="AS102" s="186">
        <f t="shared" si="3652"/>
        <v>0</v>
      </c>
      <c r="AT102" s="186">
        <f t="shared" si="3652"/>
        <v>0</v>
      </c>
      <c r="AU102" s="186">
        <f t="shared" si="3652"/>
        <v>0</v>
      </c>
      <c r="AV102" s="186">
        <f t="shared" si="3652"/>
        <v>0</v>
      </c>
      <c r="AW102" s="186">
        <f t="shared" si="3652"/>
        <v>0</v>
      </c>
      <c r="AX102" s="186">
        <f t="shared" si="3652"/>
        <v>0</v>
      </c>
      <c r="AY102" s="186">
        <f t="shared" si="3652"/>
        <v>0</v>
      </c>
      <c r="AZ102" s="186">
        <f t="shared" si="3652"/>
        <v>0</v>
      </c>
      <c r="BA102" s="186">
        <f t="shared" si="3652"/>
        <v>0</v>
      </c>
      <c r="BB102" s="186">
        <f t="shared" si="3652"/>
        <v>0</v>
      </c>
      <c r="BC102" s="186">
        <f t="shared" si="3652"/>
        <v>0</v>
      </c>
      <c r="BD102" s="186">
        <f t="shared" si="3652"/>
        <v>0</v>
      </c>
      <c r="BE102" s="186">
        <f t="shared" si="3652"/>
        <v>0</v>
      </c>
      <c r="BF102" s="186">
        <f t="shared" si="3652"/>
        <v>0</v>
      </c>
      <c r="BG102" s="186">
        <f t="shared" si="3652"/>
        <v>0</v>
      </c>
      <c r="BH102" s="186">
        <f t="shared" si="3652"/>
        <v>0</v>
      </c>
      <c r="BI102" s="186">
        <f t="shared" si="3652"/>
        <v>0</v>
      </c>
      <c r="BJ102" s="186">
        <f t="shared" si="3652"/>
        <v>0</v>
      </c>
      <c r="BK102" s="186">
        <f t="shared" si="3652"/>
        <v>0</v>
      </c>
      <c r="BL102" s="186">
        <f t="shared" si="3652"/>
        <v>0</v>
      </c>
      <c r="BM102" s="186">
        <f t="shared" si="3652"/>
        <v>0</v>
      </c>
      <c r="BN102" s="186">
        <f t="shared" si="3652"/>
        <v>0</v>
      </c>
      <c r="BO102" s="186">
        <f t="shared" si="3652"/>
        <v>0</v>
      </c>
      <c r="BP102" s="186">
        <f t="shared" si="3652"/>
        <v>0</v>
      </c>
      <c r="BQ102" s="186">
        <f t="shared" si="3652"/>
        <v>0</v>
      </c>
      <c r="BR102" s="186">
        <f t="shared" si="3652"/>
        <v>0</v>
      </c>
      <c r="BS102" s="186">
        <f t="shared" si="3652"/>
        <v>0</v>
      </c>
      <c r="BT102" s="186">
        <f t="shared" si="3652"/>
        <v>0</v>
      </c>
      <c r="BU102" s="186">
        <f t="shared" si="3652"/>
        <v>0</v>
      </c>
      <c r="BV102" s="186">
        <f t="shared" si="3652"/>
        <v>0</v>
      </c>
      <c r="BW102" s="186">
        <f t="shared" si="3652"/>
        <v>0</v>
      </c>
      <c r="BX102" s="186">
        <f t="shared" si="3652"/>
        <v>0</v>
      </c>
      <c r="BY102" s="186">
        <f t="shared" si="3652"/>
        <v>0</v>
      </c>
      <c r="BZ102" s="186">
        <f t="shared" si="3652"/>
        <v>0</v>
      </c>
      <c r="CA102" s="186">
        <f t="shared" si="3651"/>
        <v>0</v>
      </c>
      <c r="CB102" s="186">
        <f t="shared" si="3651"/>
        <v>0</v>
      </c>
      <c r="CC102" s="186">
        <f t="shared" si="3651"/>
        <v>0</v>
      </c>
      <c r="CD102" s="186">
        <f t="shared" si="3651"/>
        <v>0</v>
      </c>
      <c r="CE102" s="186">
        <f t="shared" si="3651"/>
        <v>0</v>
      </c>
      <c r="CF102" s="186">
        <f t="shared" si="3651"/>
        <v>0</v>
      </c>
      <c r="CG102" s="186">
        <f t="shared" si="3651"/>
        <v>0</v>
      </c>
      <c r="CH102" s="186"/>
      <c r="CJ102" s="186">
        <f t="shared" si="3433"/>
        <v>0</v>
      </c>
      <c r="CK102" s="186">
        <f t="shared" si="3434"/>
        <v>0</v>
      </c>
      <c r="CL102" s="186">
        <f t="shared" si="3435"/>
        <v>0</v>
      </c>
      <c r="CM102" s="186">
        <f t="shared" si="3436"/>
        <v>0</v>
      </c>
      <c r="CN102" s="186">
        <f t="shared" si="3437"/>
        <v>0</v>
      </c>
      <c r="CO102" s="186">
        <f t="shared" si="3438"/>
        <v>0</v>
      </c>
      <c r="CP102" s="186">
        <f t="shared" si="3439"/>
        <v>0</v>
      </c>
      <c r="CQ102" s="186">
        <f t="shared" si="3440"/>
        <v>0</v>
      </c>
      <c r="CR102" s="186">
        <f t="shared" si="3441"/>
        <v>0</v>
      </c>
      <c r="CS102" s="186">
        <f t="shared" si="3442"/>
        <v>0</v>
      </c>
      <c r="CT102" s="186">
        <f t="shared" si="3443"/>
        <v>0</v>
      </c>
      <c r="CU102" s="186">
        <f t="shared" si="3444"/>
        <v>0</v>
      </c>
      <c r="CV102" s="186">
        <f t="shared" si="3445"/>
        <v>0</v>
      </c>
      <c r="CW102" s="186">
        <f t="shared" si="3446"/>
        <v>0</v>
      </c>
      <c r="CX102" s="186">
        <f t="shared" si="3447"/>
        <v>0</v>
      </c>
      <c r="CY102" s="186">
        <f t="shared" si="3448"/>
        <v>0</v>
      </c>
      <c r="CZ102" s="186">
        <f t="shared" si="3449"/>
        <v>0</v>
      </c>
      <c r="DA102" s="186">
        <f t="shared" si="3450"/>
        <v>0</v>
      </c>
      <c r="DB102" s="186">
        <f t="shared" si="3451"/>
        <v>0</v>
      </c>
      <c r="DC102" s="186">
        <f t="shared" si="3452"/>
        <v>0</v>
      </c>
      <c r="DD102" s="186">
        <f t="shared" si="3453"/>
        <v>0</v>
      </c>
      <c r="DE102" s="186">
        <f t="shared" si="3454"/>
        <v>0</v>
      </c>
      <c r="DF102" s="186">
        <f t="shared" si="3455"/>
        <v>0</v>
      </c>
      <c r="DG102" s="186">
        <f t="shared" si="3456"/>
        <v>0</v>
      </c>
      <c r="DH102" s="186">
        <f t="shared" si="3457"/>
        <v>0</v>
      </c>
      <c r="DI102" s="186">
        <f t="shared" si="3458"/>
        <v>0</v>
      </c>
      <c r="DJ102" s="186">
        <f t="shared" si="3459"/>
        <v>0</v>
      </c>
      <c r="DK102" s="186">
        <f t="shared" si="3460"/>
        <v>0</v>
      </c>
      <c r="DL102" s="186">
        <f t="shared" si="3461"/>
        <v>0</v>
      </c>
      <c r="DM102" s="186">
        <f t="shared" si="3462"/>
        <v>0</v>
      </c>
      <c r="DN102" s="186">
        <f t="shared" si="3463"/>
        <v>0</v>
      </c>
      <c r="DO102" s="186">
        <f t="shared" si="3464"/>
        <v>0</v>
      </c>
      <c r="DP102" s="186">
        <f t="shared" si="3465"/>
        <v>0</v>
      </c>
      <c r="DQ102" s="186">
        <f t="shared" si="3466"/>
        <v>0</v>
      </c>
      <c r="DR102" s="186">
        <f t="shared" si="3467"/>
        <v>0</v>
      </c>
      <c r="DS102" s="186">
        <f t="shared" si="3468"/>
        <v>0</v>
      </c>
      <c r="DT102" s="186">
        <f t="shared" si="3469"/>
        <v>0</v>
      </c>
      <c r="DU102" s="186">
        <f t="shared" si="3470"/>
        <v>0</v>
      </c>
      <c r="DV102" s="186">
        <f t="shared" si="3471"/>
        <v>0</v>
      </c>
      <c r="DW102" s="186">
        <f t="shared" si="3472"/>
        <v>0</v>
      </c>
      <c r="DX102" s="186">
        <f t="shared" si="3473"/>
        <v>0</v>
      </c>
      <c r="DY102" s="186">
        <f t="shared" si="3474"/>
        <v>0</v>
      </c>
      <c r="DZ102" s="186">
        <f t="shared" si="3475"/>
        <v>0</v>
      </c>
      <c r="EA102" s="186">
        <f t="shared" si="3476"/>
        <v>0</v>
      </c>
      <c r="EB102" s="186">
        <f t="shared" si="3477"/>
        <v>0</v>
      </c>
      <c r="EC102" s="186">
        <f t="shared" si="3478"/>
        <v>0</v>
      </c>
      <c r="ED102" s="186">
        <f t="shared" si="3479"/>
        <v>0</v>
      </c>
      <c r="EE102" s="186">
        <f t="shared" si="3480"/>
        <v>0</v>
      </c>
      <c r="EF102" s="186">
        <f t="shared" si="3481"/>
        <v>0</v>
      </c>
      <c r="EG102" s="186">
        <f t="shared" si="3482"/>
        <v>0</v>
      </c>
      <c r="EH102" s="186">
        <f t="shared" si="3483"/>
        <v>0</v>
      </c>
      <c r="EI102" s="186">
        <f t="shared" si="3484"/>
        <v>0</v>
      </c>
      <c r="EJ102" s="186">
        <f t="shared" si="3485"/>
        <v>0</v>
      </c>
      <c r="EK102" s="186">
        <f t="shared" si="3486"/>
        <v>0</v>
      </c>
      <c r="EL102" s="186">
        <f t="shared" si="3487"/>
        <v>0</v>
      </c>
      <c r="EM102" s="186">
        <f t="shared" si="3488"/>
        <v>0</v>
      </c>
      <c r="EN102" s="186">
        <f t="shared" si="3489"/>
        <v>0</v>
      </c>
      <c r="EO102" s="186">
        <f t="shared" si="3490"/>
        <v>0</v>
      </c>
      <c r="EP102" s="186">
        <f t="shared" si="3491"/>
        <v>0</v>
      </c>
      <c r="EQ102" s="186">
        <f t="shared" si="3492"/>
        <v>0</v>
      </c>
      <c r="ER102" s="186">
        <f t="shared" si="3493"/>
        <v>0</v>
      </c>
      <c r="ES102" s="186">
        <f t="shared" si="3494"/>
        <v>0</v>
      </c>
      <c r="ET102" s="186">
        <f t="shared" si="3495"/>
        <v>0</v>
      </c>
      <c r="EU102" s="186">
        <f t="shared" si="3496"/>
        <v>0</v>
      </c>
      <c r="EV102" s="186">
        <f t="shared" si="3497"/>
        <v>0</v>
      </c>
      <c r="EW102" s="186">
        <f t="shared" si="3498"/>
        <v>0</v>
      </c>
      <c r="EX102" s="186">
        <f t="shared" si="3499"/>
        <v>0</v>
      </c>
      <c r="EY102" s="186">
        <f t="shared" si="3500"/>
        <v>0</v>
      </c>
      <c r="EZ102" s="186">
        <f t="shared" si="3501"/>
        <v>0</v>
      </c>
      <c r="FA102" s="186">
        <f t="shared" si="3502"/>
        <v>0</v>
      </c>
      <c r="FB102" s="186">
        <f t="shared" si="3503"/>
        <v>0</v>
      </c>
      <c r="FC102" s="186">
        <f t="shared" si="3504"/>
        <v>0</v>
      </c>
      <c r="FE102" s="187">
        <f t="shared" si="3505"/>
        <v>0</v>
      </c>
      <c r="FF102" s="187">
        <f t="shared" si="3506"/>
        <v>0</v>
      </c>
      <c r="FG102" s="187">
        <f t="shared" si="3507"/>
        <v>0</v>
      </c>
      <c r="FH102" s="187">
        <f t="shared" si="3508"/>
        <v>0</v>
      </c>
      <c r="FI102" s="187">
        <f t="shared" si="3509"/>
        <v>0</v>
      </c>
      <c r="FJ102" s="187">
        <f t="shared" si="3510"/>
        <v>0</v>
      </c>
      <c r="FK102" s="187">
        <f t="shared" si="3511"/>
        <v>0</v>
      </c>
      <c r="FL102" s="187">
        <f t="shared" si="3512"/>
        <v>0</v>
      </c>
      <c r="FM102" s="187">
        <f t="shared" si="3513"/>
        <v>0</v>
      </c>
      <c r="FN102" s="187">
        <f t="shared" si="3514"/>
        <v>0</v>
      </c>
      <c r="FO102" s="187">
        <f t="shared" si="3515"/>
        <v>0</v>
      </c>
      <c r="FP102" s="187">
        <f t="shared" si="3516"/>
        <v>0</v>
      </c>
      <c r="FQ102" s="187">
        <f t="shared" si="3517"/>
        <v>0</v>
      </c>
      <c r="FR102" s="187">
        <f t="shared" si="3518"/>
        <v>0</v>
      </c>
      <c r="FS102" s="187">
        <f t="shared" si="3519"/>
        <v>0</v>
      </c>
      <c r="FT102" s="187">
        <f t="shared" si="3520"/>
        <v>0</v>
      </c>
      <c r="FU102" s="187">
        <f t="shared" si="3521"/>
        <v>0</v>
      </c>
      <c r="FV102" s="187">
        <f t="shared" si="3522"/>
        <v>0</v>
      </c>
      <c r="FW102" s="187">
        <f t="shared" si="3523"/>
        <v>0</v>
      </c>
      <c r="FX102" s="187">
        <f t="shared" si="3524"/>
        <v>0</v>
      </c>
      <c r="FY102" s="187">
        <f t="shared" si="3525"/>
        <v>0</v>
      </c>
      <c r="FZ102" s="187">
        <f t="shared" si="3526"/>
        <v>0</v>
      </c>
      <c r="GA102" s="187">
        <f t="shared" si="3527"/>
        <v>0</v>
      </c>
      <c r="GB102" s="187">
        <f t="shared" si="3528"/>
        <v>0</v>
      </c>
      <c r="GC102" s="187">
        <f t="shared" si="3529"/>
        <v>0</v>
      </c>
      <c r="GD102" s="187">
        <f t="shared" si="3530"/>
        <v>0</v>
      </c>
      <c r="GE102" s="187">
        <f t="shared" si="3531"/>
        <v>0</v>
      </c>
      <c r="GF102" s="187">
        <f t="shared" si="3532"/>
        <v>0</v>
      </c>
      <c r="GG102" s="187">
        <f t="shared" si="3533"/>
        <v>0</v>
      </c>
      <c r="GH102" s="187">
        <f t="shared" si="3534"/>
        <v>0</v>
      </c>
      <c r="GI102" s="187">
        <f t="shared" si="3535"/>
        <v>0</v>
      </c>
      <c r="GJ102" s="187">
        <f t="shared" si="3536"/>
        <v>0</v>
      </c>
      <c r="GK102" s="187">
        <f t="shared" si="3537"/>
        <v>0</v>
      </c>
      <c r="GL102" s="187">
        <f t="shared" si="3538"/>
        <v>0</v>
      </c>
      <c r="GM102" s="187">
        <f t="shared" si="3539"/>
        <v>0</v>
      </c>
      <c r="GN102" s="187">
        <f t="shared" si="3540"/>
        <v>0</v>
      </c>
      <c r="GO102" s="187">
        <f t="shared" si="3541"/>
        <v>0</v>
      </c>
      <c r="GP102" s="187">
        <f t="shared" si="3542"/>
        <v>0</v>
      </c>
      <c r="GQ102" s="187">
        <f t="shared" si="3543"/>
        <v>0</v>
      </c>
      <c r="GR102" s="187">
        <f t="shared" si="3544"/>
        <v>0</v>
      </c>
      <c r="GS102" s="187">
        <f t="shared" si="3545"/>
        <v>0</v>
      </c>
      <c r="GT102" s="187">
        <f t="shared" si="3546"/>
        <v>0</v>
      </c>
      <c r="GU102" s="187">
        <f t="shared" si="3547"/>
        <v>0</v>
      </c>
      <c r="GV102" s="187">
        <f t="shared" si="3548"/>
        <v>0</v>
      </c>
      <c r="GW102" s="187">
        <f t="shared" si="3549"/>
        <v>0</v>
      </c>
      <c r="GX102" s="187">
        <f t="shared" si="3550"/>
        <v>0</v>
      </c>
      <c r="GY102" s="187">
        <f t="shared" si="3551"/>
        <v>0</v>
      </c>
      <c r="GZ102" s="187">
        <f t="shared" si="3552"/>
        <v>0</v>
      </c>
      <c r="HA102" s="187">
        <f t="shared" si="3553"/>
        <v>0</v>
      </c>
      <c r="HB102" s="187">
        <f t="shared" si="3554"/>
        <v>0</v>
      </c>
      <c r="HC102" s="187">
        <f t="shared" si="3555"/>
        <v>0</v>
      </c>
      <c r="HD102" s="187">
        <f t="shared" si="3556"/>
        <v>0</v>
      </c>
      <c r="HE102" s="187">
        <f t="shared" si="3557"/>
        <v>0</v>
      </c>
      <c r="HF102" s="187">
        <f t="shared" si="3558"/>
        <v>0</v>
      </c>
      <c r="HG102" s="187">
        <f t="shared" si="3559"/>
        <v>0</v>
      </c>
      <c r="HH102" s="187">
        <f t="shared" si="3560"/>
        <v>0</v>
      </c>
      <c r="HI102" s="187">
        <f t="shared" si="3561"/>
        <v>0</v>
      </c>
      <c r="HJ102" s="187">
        <f t="shared" si="3562"/>
        <v>0</v>
      </c>
      <c r="HK102" s="187">
        <f t="shared" si="3563"/>
        <v>0</v>
      </c>
      <c r="HL102" s="187">
        <f t="shared" si="3564"/>
        <v>0</v>
      </c>
      <c r="HM102" s="187">
        <f t="shared" si="3565"/>
        <v>0</v>
      </c>
      <c r="HN102" s="187">
        <f t="shared" si="3566"/>
        <v>0</v>
      </c>
      <c r="HO102" s="187">
        <f t="shared" si="3567"/>
        <v>0</v>
      </c>
      <c r="HP102" s="187">
        <f t="shared" si="3568"/>
        <v>0</v>
      </c>
      <c r="HQ102" s="187">
        <f t="shared" si="3569"/>
        <v>0</v>
      </c>
      <c r="HR102" s="187">
        <f t="shared" si="3570"/>
        <v>0</v>
      </c>
      <c r="HS102" s="187">
        <f t="shared" si="3571"/>
        <v>0</v>
      </c>
      <c r="HT102" s="187">
        <f t="shared" si="3572"/>
        <v>0</v>
      </c>
      <c r="HU102" s="187">
        <f t="shared" si="3573"/>
        <v>0</v>
      </c>
      <c r="HV102" s="187">
        <f t="shared" si="3574"/>
        <v>0</v>
      </c>
      <c r="HW102" s="187">
        <f t="shared" si="3575"/>
        <v>0</v>
      </c>
      <c r="HX102" s="187">
        <f t="shared" si="3576"/>
        <v>0</v>
      </c>
      <c r="HY102" s="187"/>
      <c r="IB102" s="188">
        <f t="shared" si="3577"/>
        <v>0</v>
      </c>
      <c r="IC102" s="188">
        <f t="shared" si="3578"/>
        <v>0</v>
      </c>
      <c r="ID102" s="188">
        <f t="shared" si="3579"/>
        <v>0</v>
      </c>
      <c r="IE102" s="188">
        <f t="shared" si="3580"/>
        <v>0</v>
      </c>
      <c r="IF102" s="188">
        <f t="shared" si="3581"/>
        <v>0</v>
      </c>
      <c r="IG102" s="188">
        <f t="shared" si="3582"/>
        <v>0</v>
      </c>
      <c r="IH102" s="188">
        <f t="shared" si="3583"/>
        <v>0</v>
      </c>
      <c r="II102" s="188">
        <f t="shared" si="3584"/>
        <v>0</v>
      </c>
      <c r="IJ102" s="188">
        <f t="shared" si="3585"/>
        <v>0</v>
      </c>
      <c r="IK102" s="188">
        <f t="shared" si="3586"/>
        <v>0</v>
      </c>
      <c r="IL102" s="188">
        <f t="shared" si="3587"/>
        <v>0</v>
      </c>
      <c r="IM102" s="188">
        <f t="shared" si="3588"/>
        <v>0</v>
      </c>
      <c r="IN102" s="188">
        <f t="shared" si="3589"/>
        <v>0</v>
      </c>
      <c r="IO102" s="188">
        <f t="shared" si="3590"/>
        <v>0</v>
      </c>
      <c r="IP102" s="188">
        <f t="shared" si="3591"/>
        <v>0</v>
      </c>
      <c r="IQ102" s="188">
        <f t="shared" si="3592"/>
        <v>0</v>
      </c>
      <c r="IR102" s="188">
        <f t="shared" si="3593"/>
        <v>0</v>
      </c>
      <c r="IS102" s="188">
        <f t="shared" si="3594"/>
        <v>0</v>
      </c>
      <c r="IT102" s="188">
        <f t="shared" si="3595"/>
        <v>0</v>
      </c>
      <c r="IU102" s="188">
        <f t="shared" si="3596"/>
        <v>0</v>
      </c>
      <c r="IV102" s="188">
        <f t="shared" si="3597"/>
        <v>0</v>
      </c>
      <c r="IW102" s="188">
        <f t="shared" si="3598"/>
        <v>0</v>
      </c>
      <c r="IX102" s="188">
        <f t="shared" si="3599"/>
        <v>0</v>
      </c>
      <c r="IY102" s="188">
        <f t="shared" si="3600"/>
        <v>0</v>
      </c>
      <c r="IZ102" s="188">
        <f t="shared" si="3601"/>
        <v>0</v>
      </c>
      <c r="JA102" s="188">
        <f t="shared" si="3602"/>
        <v>0</v>
      </c>
      <c r="JB102" s="188">
        <f t="shared" si="3603"/>
        <v>0</v>
      </c>
      <c r="JC102" s="188">
        <f t="shared" si="3604"/>
        <v>0</v>
      </c>
      <c r="JD102" s="188">
        <f t="shared" si="3605"/>
        <v>0</v>
      </c>
      <c r="JE102" s="188">
        <f t="shared" si="3606"/>
        <v>0</v>
      </c>
      <c r="JF102" s="188">
        <f t="shared" si="3607"/>
        <v>0</v>
      </c>
      <c r="JG102" s="188">
        <f t="shared" si="3608"/>
        <v>0</v>
      </c>
      <c r="JH102" s="188">
        <f t="shared" si="3609"/>
        <v>0</v>
      </c>
      <c r="JI102" s="188">
        <f t="shared" si="3610"/>
        <v>0</v>
      </c>
      <c r="JJ102" s="188">
        <f t="shared" si="3611"/>
        <v>0</v>
      </c>
      <c r="JK102" s="188">
        <f t="shared" si="3612"/>
        <v>0</v>
      </c>
      <c r="JL102" s="188">
        <f t="shared" si="3613"/>
        <v>0</v>
      </c>
      <c r="JM102" s="188">
        <f t="shared" si="3614"/>
        <v>0</v>
      </c>
      <c r="JN102" s="188">
        <f t="shared" si="3615"/>
        <v>0</v>
      </c>
      <c r="JO102" s="188">
        <f t="shared" si="3616"/>
        <v>0</v>
      </c>
      <c r="JP102" s="188">
        <f t="shared" si="3617"/>
        <v>0</v>
      </c>
      <c r="JQ102" s="188">
        <f t="shared" si="3618"/>
        <v>0</v>
      </c>
      <c r="JR102" s="188">
        <f t="shared" si="3619"/>
        <v>0</v>
      </c>
      <c r="JS102" s="188">
        <f t="shared" si="3620"/>
        <v>0</v>
      </c>
      <c r="JT102" s="188">
        <f t="shared" si="3621"/>
        <v>0</v>
      </c>
      <c r="JU102" s="188">
        <f t="shared" si="3622"/>
        <v>0</v>
      </c>
      <c r="JV102" s="188">
        <f t="shared" si="3623"/>
        <v>0</v>
      </c>
      <c r="JW102" s="188">
        <f t="shared" si="3624"/>
        <v>0</v>
      </c>
      <c r="JX102" s="188">
        <f t="shared" si="3625"/>
        <v>0</v>
      </c>
      <c r="JY102" s="188">
        <f t="shared" si="3626"/>
        <v>0</v>
      </c>
      <c r="JZ102" s="188">
        <f t="shared" si="3627"/>
        <v>0</v>
      </c>
      <c r="KA102" s="188">
        <f t="shared" si="3628"/>
        <v>0</v>
      </c>
      <c r="KB102" s="188">
        <f t="shared" si="3629"/>
        <v>0</v>
      </c>
      <c r="KC102" s="188">
        <f t="shared" si="3630"/>
        <v>0</v>
      </c>
      <c r="KD102" s="188">
        <f t="shared" si="3631"/>
        <v>0</v>
      </c>
      <c r="KE102" s="188">
        <f t="shared" si="3632"/>
        <v>0</v>
      </c>
      <c r="KF102" s="188">
        <f t="shared" si="3633"/>
        <v>0</v>
      </c>
      <c r="KG102" s="188">
        <f t="shared" si="3634"/>
        <v>0</v>
      </c>
      <c r="KH102" s="188">
        <f t="shared" si="3635"/>
        <v>0</v>
      </c>
      <c r="KI102" s="188">
        <f t="shared" si="3636"/>
        <v>0</v>
      </c>
      <c r="KJ102" s="188">
        <f t="shared" si="3637"/>
        <v>0</v>
      </c>
      <c r="KK102" s="188">
        <f t="shared" si="3638"/>
        <v>0</v>
      </c>
      <c r="KL102" s="188">
        <f t="shared" si="3639"/>
        <v>0</v>
      </c>
      <c r="KM102" s="188">
        <f t="shared" si="3640"/>
        <v>0</v>
      </c>
      <c r="KN102" s="188">
        <f t="shared" si="3641"/>
        <v>0</v>
      </c>
      <c r="KO102" s="188">
        <f t="shared" si="3642"/>
        <v>0</v>
      </c>
      <c r="KP102" s="188">
        <f t="shared" si="3643"/>
        <v>0</v>
      </c>
      <c r="KQ102" s="188">
        <f t="shared" si="3644"/>
        <v>0</v>
      </c>
      <c r="KR102" s="188">
        <f t="shared" si="3645"/>
        <v>0</v>
      </c>
      <c r="KS102" s="188">
        <f t="shared" si="3646"/>
        <v>0</v>
      </c>
      <c r="KT102" s="188">
        <f t="shared" si="3647"/>
        <v>0</v>
      </c>
      <c r="KU102" s="188">
        <f t="shared" si="3648"/>
        <v>0</v>
      </c>
    </row>
    <row r="103" spans="1:307" s="95" customFormat="1" ht="15.6" x14ac:dyDescent="0.3">
      <c r="A103" s="157" t="s">
        <v>87</v>
      </c>
      <c r="B103" s="112"/>
      <c r="C103" s="112" t="s">
        <v>798</v>
      </c>
      <c r="D103" s="113"/>
      <c r="E103" s="113" t="s">
        <v>118</v>
      </c>
      <c r="F103" s="113">
        <v>1</v>
      </c>
      <c r="G103" s="114">
        <v>120000</v>
      </c>
      <c r="H103" s="115"/>
      <c r="I103" s="116">
        <v>0.107</v>
      </c>
      <c r="J103" s="114">
        <v>85</v>
      </c>
      <c r="K103" s="411">
        <v>45200</v>
      </c>
      <c r="L103" s="118">
        <v>46022</v>
      </c>
      <c r="M103" s="119"/>
      <c r="N103" s="186">
        <f t="shared" si="3650"/>
        <v>0</v>
      </c>
      <c r="O103" s="186">
        <f t="shared" si="3652"/>
        <v>0</v>
      </c>
      <c r="P103" s="186">
        <f t="shared" si="3652"/>
        <v>0</v>
      </c>
      <c r="Q103" s="186">
        <f t="shared" si="3652"/>
        <v>0</v>
      </c>
      <c r="R103" s="186">
        <f t="shared" si="3652"/>
        <v>0</v>
      </c>
      <c r="S103" s="186">
        <f t="shared" si="3652"/>
        <v>0</v>
      </c>
      <c r="T103" s="186">
        <f t="shared" si="3652"/>
        <v>0</v>
      </c>
      <c r="U103" s="186">
        <f t="shared" si="3652"/>
        <v>0</v>
      </c>
      <c r="V103" s="186">
        <f t="shared" si="3652"/>
        <v>0</v>
      </c>
      <c r="W103" s="186">
        <f t="shared" si="3652"/>
        <v>0</v>
      </c>
      <c r="X103" s="186">
        <f t="shared" si="3652"/>
        <v>0</v>
      </c>
      <c r="Y103" s="186">
        <f t="shared" si="3652"/>
        <v>0</v>
      </c>
      <c r="Z103" s="186">
        <f t="shared" si="3652"/>
        <v>0</v>
      </c>
      <c r="AA103" s="186">
        <f t="shared" si="3652"/>
        <v>0</v>
      </c>
      <c r="AB103" s="186">
        <f t="shared" si="3652"/>
        <v>0</v>
      </c>
      <c r="AC103" s="186">
        <f t="shared" si="3652"/>
        <v>0</v>
      </c>
      <c r="AD103" s="186">
        <f t="shared" si="3652"/>
        <v>0</v>
      </c>
      <c r="AE103" s="186">
        <f t="shared" si="3652"/>
        <v>0</v>
      </c>
      <c r="AF103" s="186">
        <f t="shared" si="3652"/>
        <v>0</v>
      </c>
      <c r="AG103" s="186">
        <f t="shared" si="3652"/>
        <v>0</v>
      </c>
      <c r="AH103" s="186">
        <f t="shared" si="3652"/>
        <v>0</v>
      </c>
      <c r="AI103" s="186">
        <f t="shared" si="3652"/>
        <v>11282.301369863013</v>
      </c>
      <c r="AJ103" s="186">
        <f t="shared" si="3652"/>
        <v>10918.356164383562</v>
      </c>
      <c r="AK103" s="186">
        <f t="shared" si="3652"/>
        <v>11282.301369863013</v>
      </c>
      <c r="AL103" s="186">
        <f t="shared" si="3652"/>
        <v>11282.301369863013</v>
      </c>
      <c r="AM103" s="186">
        <f t="shared" si="3652"/>
        <v>10554.410958904109</v>
      </c>
      <c r="AN103" s="186">
        <f t="shared" si="3652"/>
        <v>11282.301369863013</v>
      </c>
      <c r="AO103" s="186">
        <f t="shared" si="3652"/>
        <v>10918.356164383562</v>
      </c>
      <c r="AP103" s="186">
        <f t="shared" si="3652"/>
        <v>11282.301369863013</v>
      </c>
      <c r="AQ103" s="186">
        <f t="shared" si="3652"/>
        <v>10918.356164383562</v>
      </c>
      <c r="AR103" s="186">
        <f t="shared" si="3652"/>
        <v>11282.301369863013</v>
      </c>
      <c r="AS103" s="186">
        <f t="shared" si="3652"/>
        <v>11282.301369863013</v>
      </c>
      <c r="AT103" s="186">
        <f t="shared" si="3652"/>
        <v>10918.356164383562</v>
      </c>
      <c r="AU103" s="186">
        <f t="shared" si="3652"/>
        <v>11282.301369863013</v>
      </c>
      <c r="AV103" s="186">
        <f t="shared" si="3652"/>
        <v>10918.356164383562</v>
      </c>
      <c r="AW103" s="186">
        <f t="shared" si="3652"/>
        <v>11282.301369863013</v>
      </c>
      <c r="AX103" s="186">
        <f t="shared" si="3652"/>
        <v>11282.301369863013</v>
      </c>
      <c r="AY103" s="186">
        <f t="shared" si="3652"/>
        <v>10190.465753424658</v>
      </c>
      <c r="AZ103" s="186">
        <f t="shared" si="3652"/>
        <v>11282.301369863013</v>
      </c>
      <c r="BA103" s="186">
        <f t="shared" si="3652"/>
        <v>10918.356164383562</v>
      </c>
      <c r="BB103" s="186">
        <f t="shared" si="3652"/>
        <v>11282.301369863013</v>
      </c>
      <c r="BC103" s="186">
        <f t="shared" si="3652"/>
        <v>10918.356164383562</v>
      </c>
      <c r="BD103" s="186">
        <f t="shared" si="3652"/>
        <v>11282.301369863013</v>
      </c>
      <c r="BE103" s="186">
        <f t="shared" si="3652"/>
        <v>11282.301369863013</v>
      </c>
      <c r="BF103" s="186">
        <f t="shared" si="3652"/>
        <v>10918.356164383562</v>
      </c>
      <c r="BG103" s="186">
        <f t="shared" si="3652"/>
        <v>11282.301369863013</v>
      </c>
      <c r="BH103" s="186">
        <f t="shared" si="3652"/>
        <v>10918.356164383562</v>
      </c>
      <c r="BI103" s="186">
        <f t="shared" si="3652"/>
        <v>11282.301369863013</v>
      </c>
      <c r="BJ103" s="186">
        <f t="shared" si="3652"/>
        <v>0</v>
      </c>
      <c r="BK103" s="186">
        <f t="shared" si="3652"/>
        <v>0</v>
      </c>
      <c r="BL103" s="186">
        <f t="shared" si="3652"/>
        <v>0</v>
      </c>
      <c r="BM103" s="186">
        <f t="shared" si="3652"/>
        <v>0</v>
      </c>
      <c r="BN103" s="186">
        <f t="shared" si="3652"/>
        <v>0</v>
      </c>
      <c r="BO103" s="186">
        <f t="shared" si="3652"/>
        <v>0</v>
      </c>
      <c r="BP103" s="186">
        <f t="shared" si="3652"/>
        <v>0</v>
      </c>
      <c r="BQ103" s="186">
        <f t="shared" si="3652"/>
        <v>0</v>
      </c>
      <c r="BR103" s="186">
        <f t="shared" si="3652"/>
        <v>0</v>
      </c>
      <c r="BS103" s="186">
        <f t="shared" si="3652"/>
        <v>0</v>
      </c>
      <c r="BT103" s="186">
        <f t="shared" si="3652"/>
        <v>0</v>
      </c>
      <c r="BU103" s="186">
        <f t="shared" si="3652"/>
        <v>0</v>
      </c>
      <c r="BV103" s="186">
        <f t="shared" si="3652"/>
        <v>0</v>
      </c>
      <c r="BW103" s="186">
        <f t="shared" si="3652"/>
        <v>0</v>
      </c>
      <c r="BX103" s="186">
        <f t="shared" si="3652"/>
        <v>0</v>
      </c>
      <c r="BY103" s="186">
        <f t="shared" si="3652"/>
        <v>0</v>
      </c>
      <c r="BZ103" s="186">
        <f t="shared" ref="BZ103:CG106" si="3869">IF($E103="PT",IF(AND($K103&lt;=BZ$5,$L103&gt;BZ$6),$G103*$H103*$F103,IF(AND($K103&gt;BZ$5,$K103&lt;=BZ$6),(BZ$6-$K103+1)/BZ$4*$G103*$F103*$H103,IF(AND($L103&gt;=BZ$5,$L103&lt;=BZ$6),($L103-BZ$5+1)/BZ$4*$G103*$F103*$H103,0)))*(1+$I103),IF(AND($K103&lt;=BZ$5,$L103&gt;BZ$6),BZ$4/365*$G103*$F103,IF(AND($K103&gt;BZ$5,$K103&lt;=BZ$6),(BZ$6-$K103+1)/365*$G103*$F103,IF(AND($L103&gt;=BZ$5,$L103&lt;=BZ$6),($L103-BZ$5+1)/365*$G103*$F103,0)))*(1+$I103))</f>
        <v>0</v>
      </c>
      <c r="CA103" s="186">
        <f t="shared" si="3869"/>
        <v>0</v>
      </c>
      <c r="CB103" s="186">
        <f t="shared" si="3869"/>
        <v>0</v>
      </c>
      <c r="CC103" s="186">
        <f t="shared" si="3869"/>
        <v>0</v>
      </c>
      <c r="CD103" s="186">
        <f t="shared" si="3869"/>
        <v>0</v>
      </c>
      <c r="CE103" s="186">
        <f t="shared" si="3869"/>
        <v>0</v>
      </c>
      <c r="CF103" s="186">
        <f t="shared" si="3869"/>
        <v>0</v>
      </c>
      <c r="CG103" s="186">
        <f t="shared" si="3869"/>
        <v>0</v>
      </c>
      <c r="CH103" s="186"/>
      <c r="CJ103" s="186">
        <f t="shared" si="216"/>
        <v>0</v>
      </c>
      <c r="CK103" s="186">
        <f t="shared" si="217"/>
        <v>0</v>
      </c>
      <c r="CL103" s="186">
        <f t="shared" si="218"/>
        <v>0</v>
      </c>
      <c r="CM103" s="186">
        <f t="shared" si="219"/>
        <v>0</v>
      </c>
      <c r="CN103" s="186">
        <f t="shared" si="220"/>
        <v>0</v>
      </c>
      <c r="CO103" s="186">
        <f t="shared" si="221"/>
        <v>0</v>
      </c>
      <c r="CP103" s="186">
        <f t="shared" si="222"/>
        <v>0</v>
      </c>
      <c r="CQ103" s="186">
        <f t="shared" si="223"/>
        <v>0</v>
      </c>
      <c r="CR103" s="186">
        <f t="shared" si="224"/>
        <v>0</v>
      </c>
      <c r="CS103" s="186">
        <f t="shared" si="225"/>
        <v>0</v>
      </c>
      <c r="CT103" s="186">
        <f t="shared" si="226"/>
        <v>0</v>
      </c>
      <c r="CU103" s="186">
        <f t="shared" si="227"/>
        <v>0</v>
      </c>
      <c r="CV103" s="186">
        <f t="shared" si="228"/>
        <v>0</v>
      </c>
      <c r="CW103" s="186">
        <f t="shared" si="229"/>
        <v>0</v>
      </c>
      <c r="CX103" s="186">
        <f t="shared" si="230"/>
        <v>0</v>
      </c>
      <c r="CY103" s="186">
        <f t="shared" si="231"/>
        <v>0</v>
      </c>
      <c r="CZ103" s="186">
        <f t="shared" si="232"/>
        <v>0</v>
      </c>
      <c r="DA103" s="186">
        <f t="shared" si="233"/>
        <v>0</v>
      </c>
      <c r="DB103" s="186">
        <f t="shared" si="234"/>
        <v>0</v>
      </c>
      <c r="DC103" s="186">
        <f t="shared" si="235"/>
        <v>0</v>
      </c>
      <c r="DD103" s="186">
        <f t="shared" si="236"/>
        <v>0</v>
      </c>
      <c r="DE103" s="186">
        <f t="shared" si="237"/>
        <v>1</v>
      </c>
      <c r="DF103" s="186">
        <f t="shared" si="238"/>
        <v>1</v>
      </c>
      <c r="DG103" s="186">
        <f t="shared" si="239"/>
        <v>1</v>
      </c>
      <c r="DH103" s="186">
        <f t="shared" si="240"/>
        <v>1</v>
      </c>
      <c r="DI103" s="186">
        <f t="shared" si="241"/>
        <v>1</v>
      </c>
      <c r="DJ103" s="186">
        <f t="shared" si="242"/>
        <v>1</v>
      </c>
      <c r="DK103" s="186">
        <f t="shared" si="243"/>
        <v>1</v>
      </c>
      <c r="DL103" s="186">
        <f t="shared" si="244"/>
        <v>1</v>
      </c>
      <c r="DM103" s="186">
        <f t="shared" si="245"/>
        <v>1</v>
      </c>
      <c r="DN103" s="186">
        <f t="shared" si="246"/>
        <v>1</v>
      </c>
      <c r="DO103" s="186">
        <f t="shared" si="247"/>
        <v>1</v>
      </c>
      <c r="DP103" s="186">
        <f t="shared" si="248"/>
        <v>1</v>
      </c>
      <c r="DQ103" s="186">
        <f t="shared" si="249"/>
        <v>1</v>
      </c>
      <c r="DR103" s="186">
        <f t="shared" si="250"/>
        <v>1</v>
      </c>
      <c r="DS103" s="186">
        <f t="shared" si="251"/>
        <v>1</v>
      </c>
      <c r="DT103" s="186">
        <f t="shared" si="252"/>
        <v>1</v>
      </c>
      <c r="DU103" s="186">
        <f t="shared" si="253"/>
        <v>1</v>
      </c>
      <c r="DV103" s="186">
        <f t="shared" si="254"/>
        <v>1</v>
      </c>
      <c r="DW103" s="186">
        <f t="shared" si="255"/>
        <v>1</v>
      </c>
      <c r="DX103" s="186">
        <f t="shared" si="256"/>
        <v>1</v>
      </c>
      <c r="DY103" s="186">
        <f t="shared" si="257"/>
        <v>1</v>
      </c>
      <c r="DZ103" s="186">
        <f t="shared" si="258"/>
        <v>1</v>
      </c>
      <c r="EA103" s="186">
        <f t="shared" si="259"/>
        <v>1</v>
      </c>
      <c r="EB103" s="186">
        <f t="shared" si="260"/>
        <v>1</v>
      </c>
      <c r="EC103" s="186">
        <f t="shared" si="261"/>
        <v>1</v>
      </c>
      <c r="ED103" s="186">
        <f t="shared" si="262"/>
        <v>1</v>
      </c>
      <c r="EE103" s="186">
        <f t="shared" si="263"/>
        <v>1</v>
      </c>
      <c r="EF103" s="186">
        <f t="shared" si="264"/>
        <v>0</v>
      </c>
      <c r="EG103" s="186">
        <f t="shared" si="265"/>
        <v>0</v>
      </c>
      <c r="EH103" s="186">
        <f t="shared" si="266"/>
        <v>0</v>
      </c>
      <c r="EI103" s="186">
        <f t="shared" si="267"/>
        <v>0</v>
      </c>
      <c r="EJ103" s="186">
        <f t="shared" si="268"/>
        <v>0</v>
      </c>
      <c r="EK103" s="186">
        <f t="shared" si="269"/>
        <v>0</v>
      </c>
      <c r="EL103" s="186">
        <f t="shared" si="270"/>
        <v>0</v>
      </c>
      <c r="EM103" s="186">
        <f t="shared" si="271"/>
        <v>0</v>
      </c>
      <c r="EN103" s="186">
        <f t="shared" si="272"/>
        <v>0</v>
      </c>
      <c r="EO103" s="186">
        <f t="shared" si="273"/>
        <v>0</v>
      </c>
      <c r="EP103" s="186">
        <f t="shared" si="274"/>
        <v>0</v>
      </c>
      <c r="EQ103" s="186">
        <f t="shared" si="275"/>
        <v>0</v>
      </c>
      <c r="ER103" s="186">
        <f t="shared" si="276"/>
        <v>0</v>
      </c>
      <c r="ES103" s="186">
        <f t="shared" si="277"/>
        <v>0</v>
      </c>
      <c r="ET103" s="186">
        <f t="shared" si="278"/>
        <v>0</v>
      </c>
      <c r="EU103" s="186">
        <f t="shared" si="279"/>
        <v>0</v>
      </c>
      <c r="EV103" s="186">
        <f t="shared" si="280"/>
        <v>0</v>
      </c>
      <c r="EW103" s="186">
        <f t="shared" si="281"/>
        <v>0</v>
      </c>
      <c r="EX103" s="186">
        <f t="shared" si="282"/>
        <v>0</v>
      </c>
      <c r="EY103" s="186">
        <f t="shared" si="283"/>
        <v>0</v>
      </c>
      <c r="EZ103" s="186">
        <f t="shared" si="284"/>
        <v>0</v>
      </c>
      <c r="FA103" s="186">
        <f t="shared" si="285"/>
        <v>0</v>
      </c>
      <c r="FB103" s="186">
        <f t="shared" si="286"/>
        <v>0</v>
      </c>
      <c r="FC103" s="186">
        <f t="shared" si="287"/>
        <v>0</v>
      </c>
      <c r="FE103" s="187">
        <f t="shared" si="288"/>
        <v>0</v>
      </c>
      <c r="FF103" s="187">
        <f t="shared" si="289"/>
        <v>0</v>
      </c>
      <c r="FG103" s="187">
        <f t="shared" si="290"/>
        <v>0</v>
      </c>
      <c r="FH103" s="187">
        <f t="shared" si="291"/>
        <v>0</v>
      </c>
      <c r="FI103" s="187">
        <f t="shared" si="292"/>
        <v>0</v>
      </c>
      <c r="FJ103" s="187">
        <f t="shared" si="293"/>
        <v>0</v>
      </c>
      <c r="FK103" s="187">
        <f t="shared" si="294"/>
        <v>0</v>
      </c>
      <c r="FL103" s="187">
        <f t="shared" si="295"/>
        <v>0</v>
      </c>
      <c r="FM103" s="187">
        <f t="shared" si="296"/>
        <v>0</v>
      </c>
      <c r="FN103" s="187">
        <f t="shared" si="297"/>
        <v>0</v>
      </c>
      <c r="FO103" s="187">
        <f t="shared" si="298"/>
        <v>0</v>
      </c>
      <c r="FP103" s="187">
        <f t="shared" si="299"/>
        <v>0</v>
      </c>
      <c r="FQ103" s="187">
        <f t="shared" si="300"/>
        <v>0</v>
      </c>
      <c r="FR103" s="187">
        <f t="shared" si="301"/>
        <v>0</v>
      </c>
      <c r="FS103" s="187">
        <f t="shared" si="302"/>
        <v>0</v>
      </c>
      <c r="FT103" s="187">
        <f t="shared" si="303"/>
        <v>0</v>
      </c>
      <c r="FU103" s="187">
        <f t="shared" si="304"/>
        <v>0</v>
      </c>
      <c r="FV103" s="187">
        <f t="shared" si="305"/>
        <v>0</v>
      </c>
      <c r="FW103" s="187">
        <f t="shared" si="306"/>
        <v>0</v>
      </c>
      <c r="FX103" s="187">
        <f t="shared" si="307"/>
        <v>0</v>
      </c>
      <c r="FY103" s="187">
        <f t="shared" si="308"/>
        <v>0</v>
      </c>
      <c r="FZ103" s="187">
        <f t="shared" si="309"/>
        <v>1</v>
      </c>
      <c r="GA103" s="187">
        <f t="shared" si="310"/>
        <v>1</v>
      </c>
      <c r="GB103" s="187">
        <f t="shared" si="311"/>
        <v>1</v>
      </c>
      <c r="GC103" s="187">
        <f t="shared" si="312"/>
        <v>1</v>
      </c>
      <c r="GD103" s="187">
        <f t="shared" si="313"/>
        <v>1</v>
      </c>
      <c r="GE103" s="187">
        <f t="shared" si="314"/>
        <v>1</v>
      </c>
      <c r="GF103" s="187">
        <f t="shared" si="315"/>
        <v>1</v>
      </c>
      <c r="GG103" s="187">
        <f t="shared" si="316"/>
        <v>1</v>
      </c>
      <c r="GH103" s="187">
        <f t="shared" si="317"/>
        <v>1</v>
      </c>
      <c r="GI103" s="187">
        <f t="shared" si="318"/>
        <v>1</v>
      </c>
      <c r="GJ103" s="187">
        <f t="shared" si="319"/>
        <v>1</v>
      </c>
      <c r="GK103" s="187">
        <f t="shared" si="320"/>
        <v>1</v>
      </c>
      <c r="GL103" s="187">
        <f t="shared" si="321"/>
        <v>1</v>
      </c>
      <c r="GM103" s="187">
        <f t="shared" si="322"/>
        <v>1</v>
      </c>
      <c r="GN103" s="187">
        <f t="shared" si="323"/>
        <v>1</v>
      </c>
      <c r="GO103" s="187">
        <f t="shared" si="324"/>
        <v>1</v>
      </c>
      <c r="GP103" s="187">
        <f t="shared" si="325"/>
        <v>1</v>
      </c>
      <c r="GQ103" s="187">
        <f t="shared" si="326"/>
        <v>1</v>
      </c>
      <c r="GR103" s="187">
        <f t="shared" si="327"/>
        <v>1</v>
      </c>
      <c r="GS103" s="187">
        <f t="shared" si="328"/>
        <v>1</v>
      </c>
      <c r="GT103" s="187">
        <f t="shared" si="329"/>
        <v>1</v>
      </c>
      <c r="GU103" s="187">
        <f t="shared" si="330"/>
        <v>1</v>
      </c>
      <c r="GV103" s="187">
        <f t="shared" si="331"/>
        <v>1</v>
      </c>
      <c r="GW103" s="187">
        <f t="shared" si="332"/>
        <v>1</v>
      </c>
      <c r="GX103" s="187">
        <f t="shared" si="333"/>
        <v>1</v>
      </c>
      <c r="GY103" s="187">
        <f t="shared" si="334"/>
        <v>1</v>
      </c>
      <c r="GZ103" s="187">
        <f t="shared" si="335"/>
        <v>1</v>
      </c>
      <c r="HA103" s="187">
        <f t="shared" si="336"/>
        <v>0</v>
      </c>
      <c r="HB103" s="187">
        <f t="shared" si="337"/>
        <v>0</v>
      </c>
      <c r="HC103" s="187">
        <f t="shared" si="338"/>
        <v>0</v>
      </c>
      <c r="HD103" s="187">
        <f t="shared" si="339"/>
        <v>0</v>
      </c>
      <c r="HE103" s="187">
        <f t="shared" si="340"/>
        <v>0</v>
      </c>
      <c r="HF103" s="187">
        <f t="shared" si="341"/>
        <v>0</v>
      </c>
      <c r="HG103" s="187">
        <f t="shared" si="342"/>
        <v>0</v>
      </c>
      <c r="HH103" s="187">
        <f t="shared" si="343"/>
        <v>0</v>
      </c>
      <c r="HI103" s="187">
        <f t="shared" si="344"/>
        <v>0</v>
      </c>
      <c r="HJ103" s="187">
        <f t="shared" si="345"/>
        <v>0</v>
      </c>
      <c r="HK103" s="187">
        <f t="shared" si="346"/>
        <v>0</v>
      </c>
      <c r="HL103" s="187">
        <f t="shared" si="347"/>
        <v>0</v>
      </c>
      <c r="HM103" s="187">
        <f t="shared" si="348"/>
        <v>0</v>
      </c>
      <c r="HN103" s="187">
        <f t="shared" si="349"/>
        <v>0</v>
      </c>
      <c r="HO103" s="187">
        <f t="shared" si="350"/>
        <v>0</v>
      </c>
      <c r="HP103" s="187">
        <f t="shared" si="351"/>
        <v>0</v>
      </c>
      <c r="HQ103" s="187">
        <f t="shared" si="352"/>
        <v>0</v>
      </c>
      <c r="HR103" s="187">
        <f t="shared" si="353"/>
        <v>0</v>
      </c>
      <c r="HS103" s="187">
        <f t="shared" si="354"/>
        <v>0</v>
      </c>
      <c r="HT103" s="187">
        <f t="shared" si="355"/>
        <v>0</v>
      </c>
      <c r="HU103" s="187">
        <f t="shared" si="356"/>
        <v>0</v>
      </c>
      <c r="HV103" s="187">
        <f t="shared" si="357"/>
        <v>0</v>
      </c>
      <c r="HW103" s="187">
        <f t="shared" si="358"/>
        <v>0</v>
      </c>
      <c r="HX103" s="187">
        <f t="shared" si="359"/>
        <v>0</v>
      </c>
      <c r="HY103" s="187"/>
      <c r="IB103" s="188">
        <f t="shared" si="360"/>
        <v>0</v>
      </c>
      <c r="IC103" s="188">
        <f t="shared" si="361"/>
        <v>0</v>
      </c>
      <c r="ID103" s="188">
        <f t="shared" si="362"/>
        <v>0</v>
      </c>
      <c r="IE103" s="188">
        <f t="shared" si="363"/>
        <v>0</v>
      </c>
      <c r="IF103" s="188">
        <f t="shared" si="364"/>
        <v>0</v>
      </c>
      <c r="IG103" s="188">
        <f t="shared" si="365"/>
        <v>0</v>
      </c>
      <c r="IH103" s="188">
        <f t="shared" si="366"/>
        <v>0</v>
      </c>
      <c r="II103" s="188">
        <f t="shared" si="367"/>
        <v>0</v>
      </c>
      <c r="IJ103" s="188">
        <f t="shared" si="368"/>
        <v>0</v>
      </c>
      <c r="IK103" s="188">
        <f t="shared" si="369"/>
        <v>0</v>
      </c>
      <c r="IL103" s="188">
        <f t="shared" si="370"/>
        <v>0</v>
      </c>
      <c r="IM103" s="188">
        <f t="shared" si="371"/>
        <v>0</v>
      </c>
      <c r="IN103" s="188">
        <f t="shared" si="372"/>
        <v>0</v>
      </c>
      <c r="IO103" s="188">
        <f t="shared" si="373"/>
        <v>0</v>
      </c>
      <c r="IP103" s="188">
        <f t="shared" si="374"/>
        <v>0</v>
      </c>
      <c r="IQ103" s="188">
        <f t="shared" si="375"/>
        <v>0</v>
      </c>
      <c r="IR103" s="188">
        <f t="shared" si="376"/>
        <v>0</v>
      </c>
      <c r="IS103" s="188">
        <f t="shared" si="377"/>
        <v>0</v>
      </c>
      <c r="IT103" s="188">
        <f t="shared" si="378"/>
        <v>0</v>
      </c>
      <c r="IU103" s="188">
        <f t="shared" si="379"/>
        <v>0</v>
      </c>
      <c r="IV103" s="188">
        <f t="shared" si="380"/>
        <v>0</v>
      </c>
      <c r="IW103" s="188">
        <f t="shared" si="381"/>
        <v>85</v>
      </c>
      <c r="IX103" s="188">
        <f t="shared" si="382"/>
        <v>85</v>
      </c>
      <c r="IY103" s="188">
        <f t="shared" si="383"/>
        <v>85</v>
      </c>
      <c r="IZ103" s="188">
        <f t="shared" si="384"/>
        <v>85</v>
      </c>
      <c r="JA103" s="188">
        <f t="shared" si="385"/>
        <v>85</v>
      </c>
      <c r="JB103" s="188">
        <f t="shared" si="386"/>
        <v>85</v>
      </c>
      <c r="JC103" s="188">
        <f t="shared" si="387"/>
        <v>85</v>
      </c>
      <c r="JD103" s="188">
        <f t="shared" si="388"/>
        <v>85</v>
      </c>
      <c r="JE103" s="188">
        <f t="shared" si="389"/>
        <v>85</v>
      </c>
      <c r="JF103" s="188">
        <f t="shared" si="390"/>
        <v>85</v>
      </c>
      <c r="JG103" s="188">
        <f t="shared" si="391"/>
        <v>85</v>
      </c>
      <c r="JH103" s="188">
        <f t="shared" si="392"/>
        <v>85</v>
      </c>
      <c r="JI103" s="188">
        <f t="shared" si="393"/>
        <v>85</v>
      </c>
      <c r="JJ103" s="188">
        <f t="shared" si="394"/>
        <v>85</v>
      </c>
      <c r="JK103" s="188">
        <f t="shared" si="395"/>
        <v>85</v>
      </c>
      <c r="JL103" s="188">
        <f t="shared" si="396"/>
        <v>85</v>
      </c>
      <c r="JM103" s="188">
        <f t="shared" si="397"/>
        <v>85</v>
      </c>
      <c r="JN103" s="188">
        <f t="shared" si="398"/>
        <v>85</v>
      </c>
      <c r="JO103" s="188">
        <f t="shared" si="399"/>
        <v>85</v>
      </c>
      <c r="JP103" s="188">
        <f t="shared" si="400"/>
        <v>85</v>
      </c>
      <c r="JQ103" s="188">
        <f t="shared" si="401"/>
        <v>85</v>
      </c>
      <c r="JR103" s="188">
        <f t="shared" si="402"/>
        <v>85</v>
      </c>
      <c r="JS103" s="188">
        <f t="shared" si="403"/>
        <v>85</v>
      </c>
      <c r="JT103" s="188">
        <f t="shared" si="404"/>
        <v>85</v>
      </c>
      <c r="JU103" s="188">
        <f t="shared" si="405"/>
        <v>85</v>
      </c>
      <c r="JV103" s="188">
        <f t="shared" si="406"/>
        <v>85</v>
      </c>
      <c r="JW103" s="188">
        <f t="shared" si="407"/>
        <v>85</v>
      </c>
      <c r="JX103" s="188">
        <f t="shared" si="408"/>
        <v>0</v>
      </c>
      <c r="JY103" s="188">
        <f t="shared" si="409"/>
        <v>0</v>
      </c>
      <c r="JZ103" s="188">
        <f t="shared" si="410"/>
        <v>0</v>
      </c>
      <c r="KA103" s="188">
        <f t="shared" si="411"/>
        <v>0</v>
      </c>
      <c r="KB103" s="188">
        <f t="shared" si="412"/>
        <v>0</v>
      </c>
      <c r="KC103" s="188">
        <f t="shared" si="413"/>
        <v>0</v>
      </c>
      <c r="KD103" s="188">
        <f t="shared" si="414"/>
        <v>0</v>
      </c>
      <c r="KE103" s="188">
        <f t="shared" si="415"/>
        <v>0</v>
      </c>
      <c r="KF103" s="188">
        <f t="shared" si="416"/>
        <v>0</v>
      </c>
      <c r="KG103" s="188">
        <f t="shared" si="417"/>
        <v>0</v>
      </c>
      <c r="KH103" s="188">
        <f t="shared" si="418"/>
        <v>0</v>
      </c>
      <c r="KI103" s="188">
        <f t="shared" si="419"/>
        <v>0</v>
      </c>
      <c r="KJ103" s="188">
        <f t="shared" si="420"/>
        <v>0</v>
      </c>
      <c r="KK103" s="188">
        <f t="shared" si="421"/>
        <v>0</v>
      </c>
      <c r="KL103" s="188">
        <f t="shared" si="422"/>
        <v>0</v>
      </c>
      <c r="KM103" s="188">
        <f t="shared" si="423"/>
        <v>0</v>
      </c>
      <c r="KN103" s="188">
        <f t="shared" si="424"/>
        <v>0</v>
      </c>
      <c r="KO103" s="188">
        <f t="shared" si="425"/>
        <v>0</v>
      </c>
      <c r="KP103" s="188">
        <f t="shared" si="426"/>
        <v>0</v>
      </c>
      <c r="KQ103" s="188">
        <f t="shared" si="427"/>
        <v>0</v>
      </c>
      <c r="KR103" s="188">
        <f t="shared" si="428"/>
        <v>0</v>
      </c>
      <c r="KS103" s="188">
        <f t="shared" si="429"/>
        <v>0</v>
      </c>
      <c r="KT103" s="188">
        <f t="shared" si="430"/>
        <v>0</v>
      </c>
      <c r="KU103" s="188">
        <f t="shared" si="431"/>
        <v>0</v>
      </c>
    </row>
    <row r="104" spans="1:307" s="95" customFormat="1" ht="15.6" x14ac:dyDescent="0.3">
      <c r="A104" s="157" t="s">
        <v>87</v>
      </c>
      <c r="B104" s="112"/>
      <c r="C104" s="112" t="s">
        <v>798</v>
      </c>
      <c r="D104" s="113"/>
      <c r="E104" s="113" t="s">
        <v>118</v>
      </c>
      <c r="F104" s="113">
        <v>1</v>
      </c>
      <c r="G104" s="114">
        <v>120000</v>
      </c>
      <c r="H104" s="115"/>
      <c r="I104" s="116">
        <v>0.107</v>
      </c>
      <c r="J104" s="114">
        <v>85</v>
      </c>
      <c r="K104" s="411">
        <v>45474</v>
      </c>
      <c r="L104" s="118">
        <v>46022</v>
      </c>
      <c r="M104" s="119"/>
      <c r="N104" s="186">
        <f t="shared" si="3650"/>
        <v>0</v>
      </c>
      <c r="O104" s="186">
        <f t="shared" ref="O104:BZ107" si="3870">IF($E104="PT",IF(AND($K104&lt;=O$5,$L104&gt;O$6),$G104*$H104*$F104,IF(AND($K104&gt;O$5,$K104&lt;=O$6),(O$6-$K104+1)/O$4*$G104*$F104*$H104,IF(AND($L104&gt;=O$5,$L104&lt;=O$6),($L104-O$5+1)/O$4*$G104*$F104*$H104,0)))*(1+$I104),IF(AND($K104&lt;=O$5,$L104&gt;O$6),O$4/365*$G104*$F104,IF(AND($K104&gt;O$5,$K104&lt;=O$6),(O$6-$K104+1)/365*$G104*$F104,IF(AND($L104&gt;=O$5,$L104&lt;=O$6),($L104-O$5+1)/365*$G104*$F104,0)))*(1+$I104))</f>
        <v>0</v>
      </c>
      <c r="P104" s="186">
        <f t="shared" si="3870"/>
        <v>0</v>
      </c>
      <c r="Q104" s="186">
        <f t="shared" si="3870"/>
        <v>0</v>
      </c>
      <c r="R104" s="186">
        <f t="shared" si="3870"/>
        <v>0</v>
      </c>
      <c r="S104" s="186">
        <f t="shared" si="3870"/>
        <v>0</v>
      </c>
      <c r="T104" s="186">
        <f t="shared" si="3870"/>
        <v>0</v>
      </c>
      <c r="U104" s="186">
        <f t="shared" si="3870"/>
        <v>0</v>
      </c>
      <c r="V104" s="186">
        <f t="shared" si="3870"/>
        <v>0</v>
      </c>
      <c r="W104" s="186">
        <f t="shared" si="3870"/>
        <v>0</v>
      </c>
      <c r="X104" s="186">
        <f t="shared" si="3870"/>
        <v>0</v>
      </c>
      <c r="Y104" s="186">
        <f t="shared" si="3870"/>
        <v>0</v>
      </c>
      <c r="Z104" s="186">
        <f t="shared" si="3870"/>
        <v>0</v>
      </c>
      <c r="AA104" s="186">
        <f t="shared" si="3870"/>
        <v>0</v>
      </c>
      <c r="AB104" s="186">
        <f t="shared" si="3870"/>
        <v>0</v>
      </c>
      <c r="AC104" s="186">
        <f t="shared" si="3870"/>
        <v>0</v>
      </c>
      <c r="AD104" s="186">
        <f t="shared" si="3870"/>
        <v>0</v>
      </c>
      <c r="AE104" s="186">
        <f t="shared" si="3870"/>
        <v>0</v>
      </c>
      <c r="AF104" s="186">
        <f t="shared" si="3870"/>
        <v>0</v>
      </c>
      <c r="AG104" s="186">
        <f t="shared" si="3870"/>
        <v>0</v>
      </c>
      <c r="AH104" s="186">
        <f t="shared" si="3870"/>
        <v>0</v>
      </c>
      <c r="AI104" s="186">
        <f t="shared" si="3870"/>
        <v>0</v>
      </c>
      <c r="AJ104" s="186">
        <f t="shared" si="3870"/>
        <v>0</v>
      </c>
      <c r="AK104" s="186">
        <f t="shared" si="3870"/>
        <v>0</v>
      </c>
      <c r="AL104" s="186">
        <f t="shared" si="3870"/>
        <v>0</v>
      </c>
      <c r="AM104" s="186">
        <f t="shared" si="3870"/>
        <v>0</v>
      </c>
      <c r="AN104" s="186">
        <f t="shared" si="3870"/>
        <v>0</v>
      </c>
      <c r="AO104" s="186">
        <f t="shared" si="3870"/>
        <v>0</v>
      </c>
      <c r="AP104" s="186">
        <f t="shared" si="3870"/>
        <v>0</v>
      </c>
      <c r="AQ104" s="186">
        <f t="shared" si="3870"/>
        <v>0</v>
      </c>
      <c r="AR104" s="186">
        <f t="shared" si="3870"/>
        <v>11282.301369863013</v>
      </c>
      <c r="AS104" s="186">
        <f t="shared" si="3870"/>
        <v>11282.301369863013</v>
      </c>
      <c r="AT104" s="186">
        <f t="shared" si="3870"/>
        <v>10918.356164383562</v>
      </c>
      <c r="AU104" s="186">
        <f t="shared" si="3870"/>
        <v>11282.301369863013</v>
      </c>
      <c r="AV104" s="186">
        <f t="shared" si="3870"/>
        <v>10918.356164383562</v>
      </c>
      <c r="AW104" s="186">
        <f t="shared" si="3870"/>
        <v>11282.301369863013</v>
      </c>
      <c r="AX104" s="186">
        <f t="shared" si="3870"/>
        <v>11282.301369863013</v>
      </c>
      <c r="AY104" s="186">
        <f t="shared" si="3870"/>
        <v>10190.465753424658</v>
      </c>
      <c r="AZ104" s="186">
        <f t="shared" si="3870"/>
        <v>11282.301369863013</v>
      </c>
      <c r="BA104" s="186">
        <f t="shared" si="3870"/>
        <v>10918.356164383562</v>
      </c>
      <c r="BB104" s="186">
        <f t="shared" si="3870"/>
        <v>11282.301369863013</v>
      </c>
      <c r="BC104" s="186">
        <f t="shared" si="3870"/>
        <v>10918.356164383562</v>
      </c>
      <c r="BD104" s="186">
        <f t="shared" si="3870"/>
        <v>11282.301369863013</v>
      </c>
      <c r="BE104" s="186">
        <f t="shared" si="3870"/>
        <v>11282.301369863013</v>
      </c>
      <c r="BF104" s="186">
        <f t="shared" si="3870"/>
        <v>10918.356164383562</v>
      </c>
      <c r="BG104" s="186">
        <f t="shared" si="3870"/>
        <v>11282.301369863013</v>
      </c>
      <c r="BH104" s="186">
        <f t="shared" si="3870"/>
        <v>10918.356164383562</v>
      </c>
      <c r="BI104" s="186">
        <f t="shared" si="3870"/>
        <v>11282.301369863013</v>
      </c>
      <c r="BJ104" s="186">
        <f t="shared" si="3870"/>
        <v>0</v>
      </c>
      <c r="BK104" s="186">
        <f t="shared" si="3870"/>
        <v>0</v>
      </c>
      <c r="BL104" s="186">
        <f t="shared" si="3870"/>
        <v>0</v>
      </c>
      <c r="BM104" s="186">
        <f t="shared" si="3870"/>
        <v>0</v>
      </c>
      <c r="BN104" s="186">
        <f t="shared" si="3870"/>
        <v>0</v>
      </c>
      <c r="BO104" s="186">
        <f t="shared" si="3870"/>
        <v>0</v>
      </c>
      <c r="BP104" s="186">
        <f t="shared" si="3870"/>
        <v>0</v>
      </c>
      <c r="BQ104" s="186">
        <f t="shared" si="3870"/>
        <v>0</v>
      </c>
      <c r="BR104" s="186">
        <f t="shared" si="3870"/>
        <v>0</v>
      </c>
      <c r="BS104" s="186">
        <f t="shared" si="3870"/>
        <v>0</v>
      </c>
      <c r="BT104" s="186">
        <f t="shared" si="3870"/>
        <v>0</v>
      </c>
      <c r="BU104" s="186">
        <f t="shared" si="3870"/>
        <v>0</v>
      </c>
      <c r="BV104" s="186">
        <f t="shared" si="3870"/>
        <v>0</v>
      </c>
      <c r="BW104" s="186">
        <f t="shared" si="3870"/>
        <v>0</v>
      </c>
      <c r="BX104" s="186">
        <f t="shared" si="3870"/>
        <v>0</v>
      </c>
      <c r="BY104" s="186">
        <f t="shared" si="3870"/>
        <v>0</v>
      </c>
      <c r="BZ104" s="186">
        <f t="shared" si="3870"/>
        <v>0</v>
      </c>
      <c r="CA104" s="186">
        <f t="shared" si="3869"/>
        <v>0</v>
      </c>
      <c r="CB104" s="186">
        <f t="shared" si="3869"/>
        <v>0</v>
      </c>
      <c r="CC104" s="186">
        <f t="shared" si="3869"/>
        <v>0</v>
      </c>
      <c r="CD104" s="186">
        <f t="shared" si="3869"/>
        <v>0</v>
      </c>
      <c r="CE104" s="186">
        <f t="shared" si="3869"/>
        <v>0</v>
      </c>
      <c r="CF104" s="186">
        <f t="shared" si="3869"/>
        <v>0</v>
      </c>
      <c r="CG104" s="186">
        <f t="shared" si="3869"/>
        <v>0</v>
      </c>
      <c r="CH104" s="186"/>
      <c r="CJ104" s="186">
        <f t="shared" si="216"/>
        <v>0</v>
      </c>
      <c r="CK104" s="186">
        <f t="shared" si="217"/>
        <v>0</v>
      </c>
      <c r="CL104" s="186">
        <f t="shared" si="218"/>
        <v>0</v>
      </c>
      <c r="CM104" s="186">
        <f t="shared" si="219"/>
        <v>0</v>
      </c>
      <c r="CN104" s="186">
        <f t="shared" si="220"/>
        <v>0</v>
      </c>
      <c r="CO104" s="186">
        <f t="shared" si="221"/>
        <v>0</v>
      </c>
      <c r="CP104" s="186">
        <f t="shared" si="222"/>
        <v>0</v>
      </c>
      <c r="CQ104" s="186">
        <f t="shared" si="223"/>
        <v>0</v>
      </c>
      <c r="CR104" s="186">
        <f t="shared" si="224"/>
        <v>0</v>
      </c>
      <c r="CS104" s="186">
        <f t="shared" si="225"/>
        <v>0</v>
      </c>
      <c r="CT104" s="186">
        <f t="shared" si="226"/>
        <v>0</v>
      </c>
      <c r="CU104" s="186">
        <f t="shared" si="227"/>
        <v>0</v>
      </c>
      <c r="CV104" s="186">
        <f t="shared" si="228"/>
        <v>0</v>
      </c>
      <c r="CW104" s="186">
        <f t="shared" si="229"/>
        <v>0</v>
      </c>
      <c r="CX104" s="186">
        <f t="shared" si="230"/>
        <v>0</v>
      </c>
      <c r="CY104" s="186">
        <f t="shared" si="231"/>
        <v>0</v>
      </c>
      <c r="CZ104" s="186">
        <f t="shared" si="232"/>
        <v>0</v>
      </c>
      <c r="DA104" s="186">
        <f t="shared" si="233"/>
        <v>0</v>
      </c>
      <c r="DB104" s="186">
        <f t="shared" si="234"/>
        <v>0</v>
      </c>
      <c r="DC104" s="186">
        <f t="shared" si="235"/>
        <v>0</v>
      </c>
      <c r="DD104" s="186">
        <f t="shared" si="236"/>
        <v>0</v>
      </c>
      <c r="DE104" s="186">
        <f t="shared" si="237"/>
        <v>0</v>
      </c>
      <c r="DF104" s="186">
        <f t="shared" si="238"/>
        <v>0</v>
      </c>
      <c r="DG104" s="186">
        <f t="shared" si="239"/>
        <v>0</v>
      </c>
      <c r="DH104" s="186">
        <f t="shared" si="240"/>
        <v>0</v>
      </c>
      <c r="DI104" s="186">
        <f t="shared" si="241"/>
        <v>0</v>
      </c>
      <c r="DJ104" s="186">
        <f t="shared" si="242"/>
        <v>0</v>
      </c>
      <c r="DK104" s="186">
        <f t="shared" si="243"/>
        <v>0</v>
      </c>
      <c r="DL104" s="186">
        <f t="shared" si="244"/>
        <v>0</v>
      </c>
      <c r="DM104" s="186">
        <f t="shared" si="245"/>
        <v>0</v>
      </c>
      <c r="DN104" s="186">
        <f t="shared" si="246"/>
        <v>1</v>
      </c>
      <c r="DO104" s="186">
        <f t="shared" si="247"/>
        <v>1</v>
      </c>
      <c r="DP104" s="186">
        <f t="shared" si="248"/>
        <v>1</v>
      </c>
      <c r="DQ104" s="186">
        <f t="shared" si="249"/>
        <v>1</v>
      </c>
      <c r="DR104" s="186">
        <f t="shared" si="250"/>
        <v>1</v>
      </c>
      <c r="DS104" s="186">
        <f t="shared" si="251"/>
        <v>1</v>
      </c>
      <c r="DT104" s="186">
        <f t="shared" si="252"/>
        <v>1</v>
      </c>
      <c r="DU104" s="186">
        <f t="shared" si="253"/>
        <v>1</v>
      </c>
      <c r="DV104" s="186">
        <f t="shared" si="254"/>
        <v>1</v>
      </c>
      <c r="DW104" s="186">
        <f t="shared" si="255"/>
        <v>1</v>
      </c>
      <c r="DX104" s="186">
        <f t="shared" si="256"/>
        <v>1</v>
      </c>
      <c r="DY104" s="186">
        <f t="shared" si="257"/>
        <v>1</v>
      </c>
      <c r="DZ104" s="186">
        <f t="shared" si="258"/>
        <v>1</v>
      </c>
      <c r="EA104" s="186">
        <f t="shared" si="259"/>
        <v>1</v>
      </c>
      <c r="EB104" s="186">
        <f t="shared" si="260"/>
        <v>1</v>
      </c>
      <c r="EC104" s="186">
        <f t="shared" si="261"/>
        <v>1</v>
      </c>
      <c r="ED104" s="186">
        <f t="shared" si="262"/>
        <v>1</v>
      </c>
      <c r="EE104" s="186">
        <f t="shared" si="263"/>
        <v>1</v>
      </c>
      <c r="EF104" s="186">
        <f t="shared" si="264"/>
        <v>0</v>
      </c>
      <c r="EG104" s="186">
        <f t="shared" si="265"/>
        <v>0</v>
      </c>
      <c r="EH104" s="186">
        <f t="shared" si="266"/>
        <v>0</v>
      </c>
      <c r="EI104" s="186">
        <f t="shared" si="267"/>
        <v>0</v>
      </c>
      <c r="EJ104" s="186">
        <f t="shared" si="268"/>
        <v>0</v>
      </c>
      <c r="EK104" s="186">
        <f t="shared" si="269"/>
        <v>0</v>
      </c>
      <c r="EL104" s="186">
        <f t="shared" si="270"/>
        <v>0</v>
      </c>
      <c r="EM104" s="186">
        <f t="shared" si="271"/>
        <v>0</v>
      </c>
      <c r="EN104" s="186">
        <f t="shared" si="272"/>
        <v>0</v>
      </c>
      <c r="EO104" s="186">
        <f t="shared" si="273"/>
        <v>0</v>
      </c>
      <c r="EP104" s="186">
        <f t="shared" si="274"/>
        <v>0</v>
      </c>
      <c r="EQ104" s="186">
        <f t="shared" si="275"/>
        <v>0</v>
      </c>
      <c r="ER104" s="186">
        <f t="shared" si="276"/>
        <v>0</v>
      </c>
      <c r="ES104" s="186">
        <f t="shared" si="277"/>
        <v>0</v>
      </c>
      <c r="ET104" s="186">
        <f t="shared" si="278"/>
        <v>0</v>
      </c>
      <c r="EU104" s="186">
        <f t="shared" si="279"/>
        <v>0</v>
      </c>
      <c r="EV104" s="186">
        <f t="shared" si="280"/>
        <v>0</v>
      </c>
      <c r="EW104" s="186">
        <f t="shared" si="281"/>
        <v>0</v>
      </c>
      <c r="EX104" s="186">
        <f t="shared" si="282"/>
        <v>0</v>
      </c>
      <c r="EY104" s="186">
        <f t="shared" si="283"/>
        <v>0</v>
      </c>
      <c r="EZ104" s="186">
        <f t="shared" si="284"/>
        <v>0</v>
      </c>
      <c r="FA104" s="186">
        <f t="shared" si="285"/>
        <v>0</v>
      </c>
      <c r="FB104" s="186">
        <f t="shared" si="286"/>
        <v>0</v>
      </c>
      <c r="FC104" s="186">
        <f t="shared" si="287"/>
        <v>0</v>
      </c>
      <c r="FE104" s="187">
        <f t="shared" si="288"/>
        <v>0</v>
      </c>
      <c r="FF104" s="187">
        <f t="shared" si="289"/>
        <v>0</v>
      </c>
      <c r="FG104" s="187">
        <f t="shared" si="290"/>
        <v>0</v>
      </c>
      <c r="FH104" s="187">
        <f t="shared" si="291"/>
        <v>0</v>
      </c>
      <c r="FI104" s="187">
        <f t="shared" si="292"/>
        <v>0</v>
      </c>
      <c r="FJ104" s="187">
        <f t="shared" si="293"/>
        <v>0</v>
      </c>
      <c r="FK104" s="187">
        <f t="shared" si="294"/>
        <v>0</v>
      </c>
      <c r="FL104" s="187">
        <f t="shared" si="295"/>
        <v>0</v>
      </c>
      <c r="FM104" s="187">
        <f t="shared" si="296"/>
        <v>0</v>
      </c>
      <c r="FN104" s="187">
        <f t="shared" si="297"/>
        <v>0</v>
      </c>
      <c r="FO104" s="187">
        <f t="shared" si="298"/>
        <v>0</v>
      </c>
      <c r="FP104" s="187">
        <f t="shared" si="299"/>
        <v>0</v>
      </c>
      <c r="FQ104" s="187">
        <f t="shared" si="300"/>
        <v>0</v>
      </c>
      <c r="FR104" s="187">
        <f t="shared" si="301"/>
        <v>0</v>
      </c>
      <c r="FS104" s="187">
        <f t="shared" si="302"/>
        <v>0</v>
      </c>
      <c r="FT104" s="187">
        <f t="shared" si="303"/>
        <v>0</v>
      </c>
      <c r="FU104" s="187">
        <f t="shared" si="304"/>
        <v>0</v>
      </c>
      <c r="FV104" s="187">
        <f t="shared" si="305"/>
        <v>0</v>
      </c>
      <c r="FW104" s="187">
        <f t="shared" si="306"/>
        <v>0</v>
      </c>
      <c r="FX104" s="187">
        <f t="shared" si="307"/>
        <v>0</v>
      </c>
      <c r="FY104" s="187">
        <f t="shared" si="308"/>
        <v>0</v>
      </c>
      <c r="FZ104" s="187">
        <f t="shared" si="309"/>
        <v>0</v>
      </c>
      <c r="GA104" s="187">
        <f t="shared" si="310"/>
        <v>0</v>
      </c>
      <c r="GB104" s="187">
        <f t="shared" si="311"/>
        <v>0</v>
      </c>
      <c r="GC104" s="187">
        <f t="shared" si="312"/>
        <v>0</v>
      </c>
      <c r="GD104" s="187">
        <f t="shared" si="313"/>
        <v>0</v>
      </c>
      <c r="GE104" s="187">
        <f t="shared" si="314"/>
        <v>0</v>
      </c>
      <c r="GF104" s="187">
        <f t="shared" si="315"/>
        <v>0</v>
      </c>
      <c r="GG104" s="187">
        <f t="shared" si="316"/>
        <v>0</v>
      </c>
      <c r="GH104" s="187">
        <f t="shared" si="317"/>
        <v>0</v>
      </c>
      <c r="GI104" s="187">
        <f t="shared" si="318"/>
        <v>1</v>
      </c>
      <c r="GJ104" s="187">
        <f t="shared" si="319"/>
        <v>1</v>
      </c>
      <c r="GK104" s="187">
        <f t="shared" si="320"/>
        <v>1</v>
      </c>
      <c r="GL104" s="187">
        <f t="shared" si="321"/>
        <v>1</v>
      </c>
      <c r="GM104" s="187">
        <f t="shared" si="322"/>
        <v>1</v>
      </c>
      <c r="GN104" s="187">
        <f t="shared" si="323"/>
        <v>1</v>
      </c>
      <c r="GO104" s="187">
        <f t="shared" si="324"/>
        <v>1</v>
      </c>
      <c r="GP104" s="187">
        <f t="shared" si="325"/>
        <v>1</v>
      </c>
      <c r="GQ104" s="187">
        <f t="shared" si="326"/>
        <v>1</v>
      </c>
      <c r="GR104" s="187">
        <f t="shared" si="327"/>
        <v>1</v>
      </c>
      <c r="GS104" s="187">
        <f t="shared" si="328"/>
        <v>1</v>
      </c>
      <c r="GT104" s="187">
        <f t="shared" si="329"/>
        <v>1</v>
      </c>
      <c r="GU104" s="187">
        <f t="shared" si="330"/>
        <v>1</v>
      </c>
      <c r="GV104" s="187">
        <f t="shared" si="331"/>
        <v>1</v>
      </c>
      <c r="GW104" s="187">
        <f t="shared" si="332"/>
        <v>1</v>
      </c>
      <c r="GX104" s="187">
        <f t="shared" si="333"/>
        <v>1</v>
      </c>
      <c r="GY104" s="187">
        <f t="shared" si="334"/>
        <v>1</v>
      </c>
      <c r="GZ104" s="187">
        <f t="shared" si="335"/>
        <v>1</v>
      </c>
      <c r="HA104" s="187">
        <f t="shared" si="336"/>
        <v>0</v>
      </c>
      <c r="HB104" s="187">
        <f t="shared" si="337"/>
        <v>0</v>
      </c>
      <c r="HC104" s="187">
        <f t="shared" si="338"/>
        <v>0</v>
      </c>
      <c r="HD104" s="187">
        <f t="shared" si="339"/>
        <v>0</v>
      </c>
      <c r="HE104" s="187">
        <f t="shared" si="340"/>
        <v>0</v>
      </c>
      <c r="HF104" s="187">
        <f t="shared" si="341"/>
        <v>0</v>
      </c>
      <c r="HG104" s="187">
        <f t="shared" si="342"/>
        <v>0</v>
      </c>
      <c r="HH104" s="187">
        <f t="shared" si="343"/>
        <v>0</v>
      </c>
      <c r="HI104" s="187">
        <f t="shared" si="344"/>
        <v>0</v>
      </c>
      <c r="HJ104" s="187">
        <f t="shared" si="345"/>
        <v>0</v>
      </c>
      <c r="HK104" s="187">
        <f t="shared" si="346"/>
        <v>0</v>
      </c>
      <c r="HL104" s="187">
        <f t="shared" si="347"/>
        <v>0</v>
      </c>
      <c r="HM104" s="187">
        <f t="shared" si="348"/>
        <v>0</v>
      </c>
      <c r="HN104" s="187">
        <f t="shared" si="349"/>
        <v>0</v>
      </c>
      <c r="HO104" s="187">
        <f t="shared" si="350"/>
        <v>0</v>
      </c>
      <c r="HP104" s="187">
        <f t="shared" si="351"/>
        <v>0</v>
      </c>
      <c r="HQ104" s="187">
        <f t="shared" si="352"/>
        <v>0</v>
      </c>
      <c r="HR104" s="187">
        <f t="shared" si="353"/>
        <v>0</v>
      </c>
      <c r="HS104" s="187">
        <f t="shared" si="354"/>
        <v>0</v>
      </c>
      <c r="HT104" s="187">
        <f t="shared" si="355"/>
        <v>0</v>
      </c>
      <c r="HU104" s="187">
        <f t="shared" si="356"/>
        <v>0</v>
      </c>
      <c r="HV104" s="187">
        <f t="shared" si="357"/>
        <v>0</v>
      </c>
      <c r="HW104" s="187">
        <f t="shared" si="358"/>
        <v>0</v>
      </c>
      <c r="HX104" s="187">
        <f t="shared" si="359"/>
        <v>0</v>
      </c>
      <c r="HY104" s="187"/>
      <c r="IB104" s="188">
        <f t="shared" si="360"/>
        <v>0</v>
      </c>
      <c r="IC104" s="188">
        <f t="shared" si="361"/>
        <v>0</v>
      </c>
      <c r="ID104" s="188">
        <f t="shared" si="362"/>
        <v>0</v>
      </c>
      <c r="IE104" s="188">
        <f t="shared" si="363"/>
        <v>0</v>
      </c>
      <c r="IF104" s="188">
        <f t="shared" si="364"/>
        <v>0</v>
      </c>
      <c r="IG104" s="188">
        <f t="shared" si="365"/>
        <v>0</v>
      </c>
      <c r="IH104" s="188">
        <f t="shared" si="366"/>
        <v>0</v>
      </c>
      <c r="II104" s="188">
        <f t="shared" si="367"/>
        <v>0</v>
      </c>
      <c r="IJ104" s="188">
        <f t="shared" si="368"/>
        <v>0</v>
      </c>
      <c r="IK104" s="188">
        <f t="shared" si="369"/>
        <v>0</v>
      </c>
      <c r="IL104" s="188">
        <f t="shared" si="370"/>
        <v>0</v>
      </c>
      <c r="IM104" s="188">
        <f t="shared" si="371"/>
        <v>0</v>
      </c>
      <c r="IN104" s="188">
        <f t="shared" si="372"/>
        <v>0</v>
      </c>
      <c r="IO104" s="188">
        <f t="shared" si="373"/>
        <v>0</v>
      </c>
      <c r="IP104" s="188">
        <f t="shared" si="374"/>
        <v>0</v>
      </c>
      <c r="IQ104" s="188">
        <f t="shared" si="375"/>
        <v>0</v>
      </c>
      <c r="IR104" s="188">
        <f t="shared" si="376"/>
        <v>0</v>
      </c>
      <c r="IS104" s="188">
        <f t="shared" si="377"/>
        <v>0</v>
      </c>
      <c r="IT104" s="188">
        <f t="shared" si="378"/>
        <v>0</v>
      </c>
      <c r="IU104" s="188">
        <f t="shared" si="379"/>
        <v>0</v>
      </c>
      <c r="IV104" s="188">
        <f t="shared" si="380"/>
        <v>0</v>
      </c>
      <c r="IW104" s="188">
        <f t="shared" si="381"/>
        <v>0</v>
      </c>
      <c r="IX104" s="188">
        <f t="shared" si="382"/>
        <v>0</v>
      </c>
      <c r="IY104" s="188">
        <f t="shared" si="383"/>
        <v>0</v>
      </c>
      <c r="IZ104" s="188">
        <f t="shared" si="384"/>
        <v>0</v>
      </c>
      <c r="JA104" s="188">
        <f t="shared" si="385"/>
        <v>0</v>
      </c>
      <c r="JB104" s="188">
        <f t="shared" si="386"/>
        <v>0</v>
      </c>
      <c r="JC104" s="188">
        <f t="shared" si="387"/>
        <v>0</v>
      </c>
      <c r="JD104" s="188">
        <f t="shared" si="388"/>
        <v>0</v>
      </c>
      <c r="JE104" s="188">
        <f t="shared" si="389"/>
        <v>0</v>
      </c>
      <c r="JF104" s="188">
        <f t="shared" si="390"/>
        <v>85</v>
      </c>
      <c r="JG104" s="188">
        <f t="shared" si="391"/>
        <v>85</v>
      </c>
      <c r="JH104" s="188">
        <f t="shared" si="392"/>
        <v>85</v>
      </c>
      <c r="JI104" s="188">
        <f t="shared" si="393"/>
        <v>85</v>
      </c>
      <c r="JJ104" s="188">
        <f t="shared" si="394"/>
        <v>85</v>
      </c>
      <c r="JK104" s="188">
        <f t="shared" si="395"/>
        <v>85</v>
      </c>
      <c r="JL104" s="188">
        <f t="shared" si="396"/>
        <v>85</v>
      </c>
      <c r="JM104" s="188">
        <f t="shared" si="397"/>
        <v>85</v>
      </c>
      <c r="JN104" s="188">
        <f t="shared" si="398"/>
        <v>85</v>
      </c>
      <c r="JO104" s="188">
        <f t="shared" si="399"/>
        <v>85</v>
      </c>
      <c r="JP104" s="188">
        <f t="shared" si="400"/>
        <v>85</v>
      </c>
      <c r="JQ104" s="188">
        <f t="shared" si="401"/>
        <v>85</v>
      </c>
      <c r="JR104" s="188">
        <f t="shared" si="402"/>
        <v>85</v>
      </c>
      <c r="JS104" s="188">
        <f t="shared" si="403"/>
        <v>85</v>
      </c>
      <c r="JT104" s="188">
        <f t="shared" si="404"/>
        <v>85</v>
      </c>
      <c r="JU104" s="188">
        <f t="shared" si="405"/>
        <v>85</v>
      </c>
      <c r="JV104" s="188">
        <f t="shared" si="406"/>
        <v>85</v>
      </c>
      <c r="JW104" s="188">
        <f t="shared" si="407"/>
        <v>85</v>
      </c>
      <c r="JX104" s="188">
        <f t="shared" si="408"/>
        <v>0</v>
      </c>
      <c r="JY104" s="188">
        <f t="shared" si="409"/>
        <v>0</v>
      </c>
      <c r="JZ104" s="188">
        <f t="shared" si="410"/>
        <v>0</v>
      </c>
      <c r="KA104" s="188">
        <f t="shared" si="411"/>
        <v>0</v>
      </c>
      <c r="KB104" s="188">
        <f t="shared" si="412"/>
        <v>0</v>
      </c>
      <c r="KC104" s="188">
        <f t="shared" si="413"/>
        <v>0</v>
      </c>
      <c r="KD104" s="188">
        <f t="shared" si="414"/>
        <v>0</v>
      </c>
      <c r="KE104" s="188">
        <f t="shared" si="415"/>
        <v>0</v>
      </c>
      <c r="KF104" s="188">
        <f t="shared" si="416"/>
        <v>0</v>
      </c>
      <c r="KG104" s="188">
        <f t="shared" si="417"/>
        <v>0</v>
      </c>
      <c r="KH104" s="188">
        <f t="shared" si="418"/>
        <v>0</v>
      </c>
      <c r="KI104" s="188">
        <f t="shared" si="419"/>
        <v>0</v>
      </c>
      <c r="KJ104" s="188">
        <f t="shared" si="420"/>
        <v>0</v>
      </c>
      <c r="KK104" s="188">
        <f t="shared" si="421"/>
        <v>0</v>
      </c>
      <c r="KL104" s="188">
        <f t="shared" si="422"/>
        <v>0</v>
      </c>
      <c r="KM104" s="188">
        <f t="shared" si="423"/>
        <v>0</v>
      </c>
      <c r="KN104" s="188">
        <f t="shared" si="424"/>
        <v>0</v>
      </c>
      <c r="KO104" s="188">
        <f t="shared" si="425"/>
        <v>0</v>
      </c>
      <c r="KP104" s="188">
        <f t="shared" si="426"/>
        <v>0</v>
      </c>
      <c r="KQ104" s="188">
        <f t="shared" si="427"/>
        <v>0</v>
      </c>
      <c r="KR104" s="188">
        <f t="shared" si="428"/>
        <v>0</v>
      </c>
      <c r="KS104" s="188">
        <f t="shared" si="429"/>
        <v>0</v>
      </c>
      <c r="KT104" s="188">
        <f t="shared" si="430"/>
        <v>0</v>
      </c>
      <c r="KU104" s="188">
        <f t="shared" si="431"/>
        <v>0</v>
      </c>
    </row>
    <row r="105" spans="1:307" s="95" customFormat="1" ht="15.6" x14ac:dyDescent="0.3">
      <c r="A105" s="157" t="s">
        <v>87</v>
      </c>
      <c r="B105" s="112"/>
      <c r="C105" s="112" t="s">
        <v>799</v>
      </c>
      <c r="D105" s="113"/>
      <c r="E105" s="113" t="s">
        <v>118</v>
      </c>
      <c r="F105" s="113">
        <v>1</v>
      </c>
      <c r="G105" s="114">
        <v>110000</v>
      </c>
      <c r="H105" s="115"/>
      <c r="I105" s="116">
        <v>0.107</v>
      </c>
      <c r="J105" s="114">
        <v>85</v>
      </c>
      <c r="K105" s="411">
        <v>45292</v>
      </c>
      <c r="L105" s="118">
        <v>46022</v>
      </c>
      <c r="M105" s="119"/>
      <c r="N105" s="186">
        <f t="shared" si="3650"/>
        <v>0</v>
      </c>
      <c r="O105" s="186">
        <f t="shared" si="3870"/>
        <v>0</v>
      </c>
      <c r="P105" s="186">
        <f t="shared" si="3870"/>
        <v>0</v>
      </c>
      <c r="Q105" s="186">
        <f t="shared" si="3870"/>
        <v>0</v>
      </c>
      <c r="R105" s="186">
        <f t="shared" si="3870"/>
        <v>0</v>
      </c>
      <c r="S105" s="186">
        <f t="shared" si="3870"/>
        <v>0</v>
      </c>
      <c r="T105" s="186">
        <f t="shared" si="3870"/>
        <v>0</v>
      </c>
      <c r="U105" s="186">
        <f t="shared" si="3870"/>
        <v>0</v>
      </c>
      <c r="V105" s="186">
        <f t="shared" si="3870"/>
        <v>0</v>
      </c>
      <c r="W105" s="186">
        <f t="shared" si="3870"/>
        <v>0</v>
      </c>
      <c r="X105" s="186">
        <f t="shared" si="3870"/>
        <v>0</v>
      </c>
      <c r="Y105" s="186">
        <f t="shared" si="3870"/>
        <v>0</v>
      </c>
      <c r="Z105" s="186">
        <f t="shared" si="3870"/>
        <v>0</v>
      </c>
      <c r="AA105" s="186">
        <f t="shared" si="3870"/>
        <v>0</v>
      </c>
      <c r="AB105" s="186">
        <f t="shared" si="3870"/>
        <v>0</v>
      </c>
      <c r="AC105" s="186">
        <f t="shared" si="3870"/>
        <v>0</v>
      </c>
      <c r="AD105" s="186">
        <f t="shared" si="3870"/>
        <v>0</v>
      </c>
      <c r="AE105" s="186">
        <f t="shared" si="3870"/>
        <v>0</v>
      </c>
      <c r="AF105" s="186">
        <f t="shared" si="3870"/>
        <v>0</v>
      </c>
      <c r="AG105" s="186">
        <f t="shared" si="3870"/>
        <v>0</v>
      </c>
      <c r="AH105" s="186">
        <f t="shared" si="3870"/>
        <v>0</v>
      </c>
      <c r="AI105" s="186">
        <f t="shared" si="3870"/>
        <v>0</v>
      </c>
      <c r="AJ105" s="186">
        <f t="shared" si="3870"/>
        <v>0</v>
      </c>
      <c r="AK105" s="186">
        <f t="shared" si="3870"/>
        <v>0</v>
      </c>
      <c r="AL105" s="186">
        <f t="shared" si="3870"/>
        <v>10342.109589041096</v>
      </c>
      <c r="AM105" s="186">
        <f t="shared" si="3870"/>
        <v>9674.8767123287671</v>
      </c>
      <c r="AN105" s="186">
        <f t="shared" si="3870"/>
        <v>10342.109589041096</v>
      </c>
      <c r="AO105" s="186">
        <f t="shared" si="3870"/>
        <v>10008.49315068493</v>
      </c>
      <c r="AP105" s="186">
        <f t="shared" si="3870"/>
        <v>10342.109589041096</v>
      </c>
      <c r="AQ105" s="186">
        <f t="shared" si="3870"/>
        <v>10008.49315068493</v>
      </c>
      <c r="AR105" s="186">
        <f t="shared" si="3870"/>
        <v>10342.109589041096</v>
      </c>
      <c r="AS105" s="186">
        <f t="shared" si="3870"/>
        <v>10342.109589041096</v>
      </c>
      <c r="AT105" s="186">
        <f t="shared" si="3870"/>
        <v>10008.49315068493</v>
      </c>
      <c r="AU105" s="186">
        <f t="shared" si="3870"/>
        <v>10342.109589041096</v>
      </c>
      <c r="AV105" s="186">
        <f t="shared" si="3870"/>
        <v>10008.49315068493</v>
      </c>
      <c r="AW105" s="186">
        <f t="shared" si="3870"/>
        <v>10342.109589041096</v>
      </c>
      <c r="AX105" s="186">
        <f t="shared" si="3870"/>
        <v>10342.109589041096</v>
      </c>
      <c r="AY105" s="186">
        <f t="shared" si="3870"/>
        <v>9341.2602739726026</v>
      </c>
      <c r="AZ105" s="186">
        <f t="shared" si="3870"/>
        <v>10342.109589041096</v>
      </c>
      <c r="BA105" s="186">
        <f t="shared" si="3870"/>
        <v>10008.49315068493</v>
      </c>
      <c r="BB105" s="186">
        <f t="shared" si="3870"/>
        <v>10342.109589041096</v>
      </c>
      <c r="BC105" s="186">
        <f t="shared" si="3870"/>
        <v>10008.49315068493</v>
      </c>
      <c r="BD105" s="186">
        <f t="shared" si="3870"/>
        <v>10342.109589041096</v>
      </c>
      <c r="BE105" s="186">
        <f t="shared" si="3870"/>
        <v>10342.109589041096</v>
      </c>
      <c r="BF105" s="186">
        <f t="shared" si="3870"/>
        <v>10008.49315068493</v>
      </c>
      <c r="BG105" s="186">
        <f t="shared" si="3870"/>
        <v>10342.109589041096</v>
      </c>
      <c r="BH105" s="186">
        <f t="shared" si="3870"/>
        <v>10008.49315068493</v>
      </c>
      <c r="BI105" s="186">
        <f t="shared" si="3870"/>
        <v>10342.109589041096</v>
      </c>
      <c r="BJ105" s="186">
        <f t="shared" si="3870"/>
        <v>0</v>
      </c>
      <c r="BK105" s="186">
        <f t="shared" si="3870"/>
        <v>0</v>
      </c>
      <c r="BL105" s="186">
        <f t="shared" si="3870"/>
        <v>0</v>
      </c>
      <c r="BM105" s="186">
        <f t="shared" si="3870"/>
        <v>0</v>
      </c>
      <c r="BN105" s="186">
        <f t="shared" si="3870"/>
        <v>0</v>
      </c>
      <c r="BO105" s="186">
        <f t="shared" si="3870"/>
        <v>0</v>
      </c>
      <c r="BP105" s="186">
        <f t="shared" si="3870"/>
        <v>0</v>
      </c>
      <c r="BQ105" s="186">
        <f t="shared" si="3870"/>
        <v>0</v>
      </c>
      <c r="BR105" s="186">
        <f t="shared" si="3870"/>
        <v>0</v>
      </c>
      <c r="BS105" s="186">
        <f t="shared" si="3870"/>
        <v>0</v>
      </c>
      <c r="BT105" s="186">
        <f t="shared" si="3870"/>
        <v>0</v>
      </c>
      <c r="BU105" s="186">
        <f t="shared" si="3870"/>
        <v>0</v>
      </c>
      <c r="BV105" s="186">
        <f t="shared" si="3870"/>
        <v>0</v>
      </c>
      <c r="BW105" s="186">
        <f t="shared" si="3870"/>
        <v>0</v>
      </c>
      <c r="BX105" s="186">
        <f t="shared" si="3870"/>
        <v>0</v>
      </c>
      <c r="BY105" s="186">
        <f t="shared" si="3870"/>
        <v>0</v>
      </c>
      <c r="BZ105" s="186">
        <f t="shared" si="3870"/>
        <v>0</v>
      </c>
      <c r="CA105" s="186">
        <f t="shared" si="3869"/>
        <v>0</v>
      </c>
      <c r="CB105" s="186">
        <f t="shared" si="3869"/>
        <v>0</v>
      </c>
      <c r="CC105" s="186">
        <f t="shared" si="3869"/>
        <v>0</v>
      </c>
      <c r="CD105" s="186">
        <f t="shared" si="3869"/>
        <v>0</v>
      </c>
      <c r="CE105" s="186">
        <f t="shared" si="3869"/>
        <v>0</v>
      </c>
      <c r="CF105" s="186">
        <f t="shared" si="3869"/>
        <v>0</v>
      </c>
      <c r="CG105" s="186">
        <f t="shared" si="3869"/>
        <v>0</v>
      </c>
      <c r="CH105" s="186"/>
      <c r="CJ105" s="186">
        <f t="shared" si="216"/>
        <v>0</v>
      </c>
      <c r="CK105" s="186">
        <f t="shared" si="217"/>
        <v>0</v>
      </c>
      <c r="CL105" s="186">
        <f t="shared" si="218"/>
        <v>0</v>
      </c>
      <c r="CM105" s="186">
        <f t="shared" si="219"/>
        <v>0</v>
      </c>
      <c r="CN105" s="186">
        <f t="shared" si="220"/>
        <v>0</v>
      </c>
      <c r="CO105" s="186">
        <f t="shared" si="221"/>
        <v>0</v>
      </c>
      <c r="CP105" s="186">
        <f t="shared" si="222"/>
        <v>0</v>
      </c>
      <c r="CQ105" s="186">
        <f t="shared" si="223"/>
        <v>0</v>
      </c>
      <c r="CR105" s="186">
        <f t="shared" si="224"/>
        <v>0</v>
      </c>
      <c r="CS105" s="186">
        <f t="shared" si="225"/>
        <v>0</v>
      </c>
      <c r="CT105" s="186">
        <f t="shared" si="226"/>
        <v>0</v>
      </c>
      <c r="CU105" s="186">
        <f t="shared" si="227"/>
        <v>0</v>
      </c>
      <c r="CV105" s="186">
        <f t="shared" si="228"/>
        <v>0</v>
      </c>
      <c r="CW105" s="186">
        <f t="shared" si="229"/>
        <v>0</v>
      </c>
      <c r="CX105" s="186">
        <f t="shared" si="230"/>
        <v>0</v>
      </c>
      <c r="CY105" s="186">
        <f t="shared" si="231"/>
        <v>0</v>
      </c>
      <c r="CZ105" s="186">
        <f t="shared" si="232"/>
        <v>0</v>
      </c>
      <c r="DA105" s="186">
        <f t="shared" si="233"/>
        <v>0</v>
      </c>
      <c r="DB105" s="186">
        <f t="shared" si="234"/>
        <v>0</v>
      </c>
      <c r="DC105" s="186">
        <f t="shared" si="235"/>
        <v>0</v>
      </c>
      <c r="DD105" s="186">
        <f t="shared" si="236"/>
        <v>0</v>
      </c>
      <c r="DE105" s="186">
        <f t="shared" si="237"/>
        <v>0</v>
      </c>
      <c r="DF105" s="186">
        <f t="shared" si="238"/>
        <v>0</v>
      </c>
      <c r="DG105" s="186">
        <f t="shared" si="239"/>
        <v>0</v>
      </c>
      <c r="DH105" s="186">
        <f t="shared" si="240"/>
        <v>1</v>
      </c>
      <c r="DI105" s="186">
        <f t="shared" si="241"/>
        <v>1</v>
      </c>
      <c r="DJ105" s="186">
        <f t="shared" si="242"/>
        <v>1</v>
      </c>
      <c r="DK105" s="186">
        <f t="shared" si="243"/>
        <v>1</v>
      </c>
      <c r="DL105" s="186">
        <f t="shared" si="244"/>
        <v>1</v>
      </c>
      <c r="DM105" s="186">
        <f t="shared" si="245"/>
        <v>1</v>
      </c>
      <c r="DN105" s="186">
        <f t="shared" si="246"/>
        <v>1</v>
      </c>
      <c r="DO105" s="186">
        <f t="shared" si="247"/>
        <v>1</v>
      </c>
      <c r="DP105" s="186">
        <f t="shared" si="248"/>
        <v>1</v>
      </c>
      <c r="DQ105" s="186">
        <f t="shared" si="249"/>
        <v>1</v>
      </c>
      <c r="DR105" s="186">
        <f t="shared" si="250"/>
        <v>1</v>
      </c>
      <c r="DS105" s="186">
        <f t="shared" si="251"/>
        <v>1</v>
      </c>
      <c r="DT105" s="186">
        <f t="shared" si="252"/>
        <v>1</v>
      </c>
      <c r="DU105" s="186">
        <f t="shared" si="253"/>
        <v>1</v>
      </c>
      <c r="DV105" s="186">
        <f t="shared" si="254"/>
        <v>1</v>
      </c>
      <c r="DW105" s="186">
        <f t="shared" si="255"/>
        <v>1</v>
      </c>
      <c r="DX105" s="186">
        <f t="shared" si="256"/>
        <v>1</v>
      </c>
      <c r="DY105" s="186">
        <f t="shared" si="257"/>
        <v>1</v>
      </c>
      <c r="DZ105" s="186">
        <f t="shared" si="258"/>
        <v>1</v>
      </c>
      <c r="EA105" s="186">
        <f t="shared" si="259"/>
        <v>1</v>
      </c>
      <c r="EB105" s="186">
        <f t="shared" si="260"/>
        <v>1</v>
      </c>
      <c r="EC105" s="186">
        <f t="shared" si="261"/>
        <v>1</v>
      </c>
      <c r="ED105" s="186">
        <f t="shared" si="262"/>
        <v>1</v>
      </c>
      <c r="EE105" s="186">
        <f t="shared" si="263"/>
        <v>1</v>
      </c>
      <c r="EF105" s="186">
        <f t="shared" si="264"/>
        <v>0</v>
      </c>
      <c r="EG105" s="186">
        <f t="shared" si="265"/>
        <v>0</v>
      </c>
      <c r="EH105" s="186">
        <f t="shared" si="266"/>
        <v>0</v>
      </c>
      <c r="EI105" s="186">
        <f t="shared" si="267"/>
        <v>0</v>
      </c>
      <c r="EJ105" s="186">
        <f t="shared" si="268"/>
        <v>0</v>
      </c>
      <c r="EK105" s="186">
        <f t="shared" si="269"/>
        <v>0</v>
      </c>
      <c r="EL105" s="186">
        <f t="shared" si="270"/>
        <v>0</v>
      </c>
      <c r="EM105" s="186">
        <f t="shared" si="271"/>
        <v>0</v>
      </c>
      <c r="EN105" s="186">
        <f t="shared" si="272"/>
        <v>0</v>
      </c>
      <c r="EO105" s="186">
        <f t="shared" si="273"/>
        <v>0</v>
      </c>
      <c r="EP105" s="186">
        <f t="shared" si="274"/>
        <v>0</v>
      </c>
      <c r="EQ105" s="186">
        <f t="shared" si="275"/>
        <v>0</v>
      </c>
      <c r="ER105" s="186">
        <f t="shared" si="276"/>
        <v>0</v>
      </c>
      <c r="ES105" s="186">
        <f t="shared" si="277"/>
        <v>0</v>
      </c>
      <c r="ET105" s="186">
        <f t="shared" si="278"/>
        <v>0</v>
      </c>
      <c r="EU105" s="186">
        <f t="shared" si="279"/>
        <v>0</v>
      </c>
      <c r="EV105" s="186">
        <f t="shared" si="280"/>
        <v>0</v>
      </c>
      <c r="EW105" s="186">
        <f t="shared" si="281"/>
        <v>0</v>
      </c>
      <c r="EX105" s="186">
        <f t="shared" si="282"/>
        <v>0</v>
      </c>
      <c r="EY105" s="186">
        <f t="shared" si="283"/>
        <v>0</v>
      </c>
      <c r="EZ105" s="186">
        <f t="shared" si="284"/>
        <v>0</v>
      </c>
      <c r="FA105" s="186">
        <f t="shared" si="285"/>
        <v>0</v>
      </c>
      <c r="FB105" s="186">
        <f t="shared" si="286"/>
        <v>0</v>
      </c>
      <c r="FC105" s="186">
        <f t="shared" si="287"/>
        <v>0</v>
      </c>
      <c r="FE105" s="187">
        <f t="shared" si="288"/>
        <v>0</v>
      </c>
      <c r="FF105" s="187">
        <f t="shared" si="289"/>
        <v>0</v>
      </c>
      <c r="FG105" s="187">
        <f t="shared" si="290"/>
        <v>0</v>
      </c>
      <c r="FH105" s="187">
        <f t="shared" si="291"/>
        <v>0</v>
      </c>
      <c r="FI105" s="187">
        <f t="shared" si="292"/>
        <v>0</v>
      </c>
      <c r="FJ105" s="187">
        <f t="shared" si="293"/>
        <v>0</v>
      </c>
      <c r="FK105" s="187">
        <f t="shared" si="294"/>
        <v>0</v>
      </c>
      <c r="FL105" s="187">
        <f t="shared" si="295"/>
        <v>0</v>
      </c>
      <c r="FM105" s="187">
        <f t="shared" si="296"/>
        <v>0</v>
      </c>
      <c r="FN105" s="187">
        <f t="shared" si="297"/>
        <v>0</v>
      </c>
      <c r="FO105" s="187">
        <f t="shared" si="298"/>
        <v>0</v>
      </c>
      <c r="FP105" s="187">
        <f t="shared" si="299"/>
        <v>0</v>
      </c>
      <c r="FQ105" s="187">
        <f t="shared" si="300"/>
        <v>0</v>
      </c>
      <c r="FR105" s="187">
        <f t="shared" si="301"/>
        <v>0</v>
      </c>
      <c r="FS105" s="187">
        <f t="shared" si="302"/>
        <v>0</v>
      </c>
      <c r="FT105" s="187">
        <f t="shared" si="303"/>
        <v>0</v>
      </c>
      <c r="FU105" s="187">
        <f t="shared" si="304"/>
        <v>0</v>
      </c>
      <c r="FV105" s="187">
        <f t="shared" si="305"/>
        <v>0</v>
      </c>
      <c r="FW105" s="187">
        <f t="shared" si="306"/>
        <v>0</v>
      </c>
      <c r="FX105" s="187">
        <f t="shared" si="307"/>
        <v>0</v>
      </c>
      <c r="FY105" s="187">
        <f t="shared" si="308"/>
        <v>0</v>
      </c>
      <c r="FZ105" s="187">
        <f t="shared" si="309"/>
        <v>0</v>
      </c>
      <c r="GA105" s="187">
        <f t="shared" si="310"/>
        <v>0</v>
      </c>
      <c r="GB105" s="187">
        <f t="shared" si="311"/>
        <v>0</v>
      </c>
      <c r="GC105" s="187">
        <f t="shared" si="312"/>
        <v>1</v>
      </c>
      <c r="GD105" s="187">
        <f t="shared" si="313"/>
        <v>1</v>
      </c>
      <c r="GE105" s="187">
        <f t="shared" si="314"/>
        <v>1</v>
      </c>
      <c r="GF105" s="187">
        <f t="shared" si="315"/>
        <v>0.99999999999999978</v>
      </c>
      <c r="GG105" s="187">
        <f t="shared" si="316"/>
        <v>1</v>
      </c>
      <c r="GH105" s="187">
        <f t="shared" si="317"/>
        <v>0.99999999999999978</v>
      </c>
      <c r="GI105" s="187">
        <f t="shared" si="318"/>
        <v>1</v>
      </c>
      <c r="GJ105" s="187">
        <f t="shared" si="319"/>
        <v>1</v>
      </c>
      <c r="GK105" s="187">
        <f t="shared" si="320"/>
        <v>0.99999999999999978</v>
      </c>
      <c r="GL105" s="187">
        <f t="shared" si="321"/>
        <v>1</v>
      </c>
      <c r="GM105" s="187">
        <f t="shared" si="322"/>
        <v>0.99999999999999978</v>
      </c>
      <c r="GN105" s="187">
        <f t="shared" si="323"/>
        <v>1</v>
      </c>
      <c r="GO105" s="187">
        <f t="shared" si="324"/>
        <v>1</v>
      </c>
      <c r="GP105" s="187">
        <f t="shared" si="325"/>
        <v>1</v>
      </c>
      <c r="GQ105" s="187">
        <f t="shared" si="326"/>
        <v>1</v>
      </c>
      <c r="GR105" s="187">
        <f t="shared" si="327"/>
        <v>0.99999999999999978</v>
      </c>
      <c r="GS105" s="187">
        <f t="shared" si="328"/>
        <v>1</v>
      </c>
      <c r="GT105" s="187">
        <f t="shared" si="329"/>
        <v>0.99999999999999978</v>
      </c>
      <c r="GU105" s="187">
        <f t="shared" si="330"/>
        <v>1</v>
      </c>
      <c r="GV105" s="187">
        <f t="shared" si="331"/>
        <v>1</v>
      </c>
      <c r="GW105" s="187">
        <f t="shared" si="332"/>
        <v>0.99999999999999978</v>
      </c>
      <c r="GX105" s="187">
        <f t="shared" si="333"/>
        <v>1</v>
      </c>
      <c r="GY105" s="187">
        <f t="shared" si="334"/>
        <v>0.99999999999999978</v>
      </c>
      <c r="GZ105" s="187">
        <f t="shared" si="335"/>
        <v>1</v>
      </c>
      <c r="HA105" s="187">
        <f t="shared" si="336"/>
        <v>0</v>
      </c>
      <c r="HB105" s="187">
        <f t="shared" si="337"/>
        <v>0</v>
      </c>
      <c r="HC105" s="187">
        <f t="shared" si="338"/>
        <v>0</v>
      </c>
      <c r="HD105" s="187">
        <f t="shared" si="339"/>
        <v>0</v>
      </c>
      <c r="HE105" s="187">
        <f t="shared" si="340"/>
        <v>0</v>
      </c>
      <c r="HF105" s="187">
        <f t="shared" si="341"/>
        <v>0</v>
      </c>
      <c r="HG105" s="187">
        <f t="shared" si="342"/>
        <v>0</v>
      </c>
      <c r="HH105" s="187">
        <f t="shared" si="343"/>
        <v>0</v>
      </c>
      <c r="HI105" s="187">
        <f t="shared" si="344"/>
        <v>0</v>
      </c>
      <c r="HJ105" s="187">
        <f t="shared" si="345"/>
        <v>0</v>
      </c>
      <c r="HK105" s="187">
        <f t="shared" si="346"/>
        <v>0</v>
      </c>
      <c r="HL105" s="187">
        <f t="shared" si="347"/>
        <v>0</v>
      </c>
      <c r="HM105" s="187">
        <f t="shared" si="348"/>
        <v>0</v>
      </c>
      <c r="HN105" s="187">
        <f t="shared" si="349"/>
        <v>0</v>
      </c>
      <c r="HO105" s="187">
        <f t="shared" si="350"/>
        <v>0</v>
      </c>
      <c r="HP105" s="187">
        <f t="shared" si="351"/>
        <v>0</v>
      </c>
      <c r="HQ105" s="187">
        <f t="shared" si="352"/>
        <v>0</v>
      </c>
      <c r="HR105" s="187">
        <f t="shared" si="353"/>
        <v>0</v>
      </c>
      <c r="HS105" s="187">
        <f t="shared" si="354"/>
        <v>0</v>
      </c>
      <c r="HT105" s="187">
        <f t="shared" si="355"/>
        <v>0</v>
      </c>
      <c r="HU105" s="187">
        <f t="shared" si="356"/>
        <v>0</v>
      </c>
      <c r="HV105" s="187">
        <f t="shared" si="357"/>
        <v>0</v>
      </c>
      <c r="HW105" s="187">
        <f t="shared" si="358"/>
        <v>0</v>
      </c>
      <c r="HX105" s="187">
        <f t="shared" si="359"/>
        <v>0</v>
      </c>
      <c r="HY105" s="187"/>
      <c r="IB105" s="188">
        <f t="shared" si="360"/>
        <v>0</v>
      </c>
      <c r="IC105" s="188">
        <f t="shared" si="361"/>
        <v>0</v>
      </c>
      <c r="ID105" s="188">
        <f t="shared" si="362"/>
        <v>0</v>
      </c>
      <c r="IE105" s="188">
        <f t="shared" si="363"/>
        <v>0</v>
      </c>
      <c r="IF105" s="188">
        <f t="shared" si="364"/>
        <v>0</v>
      </c>
      <c r="IG105" s="188">
        <f t="shared" si="365"/>
        <v>0</v>
      </c>
      <c r="IH105" s="188">
        <f t="shared" si="366"/>
        <v>0</v>
      </c>
      <c r="II105" s="188">
        <f t="shared" si="367"/>
        <v>0</v>
      </c>
      <c r="IJ105" s="188">
        <f t="shared" si="368"/>
        <v>0</v>
      </c>
      <c r="IK105" s="188">
        <f t="shared" si="369"/>
        <v>0</v>
      </c>
      <c r="IL105" s="188">
        <f t="shared" si="370"/>
        <v>0</v>
      </c>
      <c r="IM105" s="188">
        <f t="shared" si="371"/>
        <v>0</v>
      </c>
      <c r="IN105" s="188">
        <f t="shared" si="372"/>
        <v>0</v>
      </c>
      <c r="IO105" s="188">
        <f t="shared" si="373"/>
        <v>0</v>
      </c>
      <c r="IP105" s="188">
        <f t="shared" si="374"/>
        <v>0</v>
      </c>
      <c r="IQ105" s="188">
        <f t="shared" si="375"/>
        <v>0</v>
      </c>
      <c r="IR105" s="188">
        <f t="shared" si="376"/>
        <v>0</v>
      </c>
      <c r="IS105" s="188">
        <f t="shared" si="377"/>
        <v>0</v>
      </c>
      <c r="IT105" s="188">
        <f t="shared" si="378"/>
        <v>0</v>
      </c>
      <c r="IU105" s="188">
        <f t="shared" si="379"/>
        <v>0</v>
      </c>
      <c r="IV105" s="188">
        <f t="shared" si="380"/>
        <v>0</v>
      </c>
      <c r="IW105" s="188">
        <f t="shared" si="381"/>
        <v>0</v>
      </c>
      <c r="IX105" s="188">
        <f t="shared" si="382"/>
        <v>0</v>
      </c>
      <c r="IY105" s="188">
        <f t="shared" si="383"/>
        <v>0</v>
      </c>
      <c r="IZ105" s="188">
        <f t="shared" si="384"/>
        <v>85</v>
      </c>
      <c r="JA105" s="188">
        <f t="shared" si="385"/>
        <v>85</v>
      </c>
      <c r="JB105" s="188">
        <f t="shared" si="386"/>
        <v>85</v>
      </c>
      <c r="JC105" s="188">
        <f t="shared" si="387"/>
        <v>85</v>
      </c>
      <c r="JD105" s="188">
        <f t="shared" si="388"/>
        <v>85</v>
      </c>
      <c r="JE105" s="188">
        <f t="shared" si="389"/>
        <v>85</v>
      </c>
      <c r="JF105" s="188">
        <f t="shared" si="390"/>
        <v>85</v>
      </c>
      <c r="JG105" s="188">
        <f t="shared" si="391"/>
        <v>85</v>
      </c>
      <c r="JH105" s="188">
        <f t="shared" si="392"/>
        <v>85</v>
      </c>
      <c r="JI105" s="188">
        <f t="shared" si="393"/>
        <v>85</v>
      </c>
      <c r="JJ105" s="188">
        <f t="shared" si="394"/>
        <v>85</v>
      </c>
      <c r="JK105" s="188">
        <f t="shared" si="395"/>
        <v>85</v>
      </c>
      <c r="JL105" s="188">
        <f t="shared" si="396"/>
        <v>85</v>
      </c>
      <c r="JM105" s="188">
        <f t="shared" si="397"/>
        <v>85</v>
      </c>
      <c r="JN105" s="188">
        <f t="shared" si="398"/>
        <v>85</v>
      </c>
      <c r="JO105" s="188">
        <f t="shared" si="399"/>
        <v>85</v>
      </c>
      <c r="JP105" s="188">
        <f t="shared" si="400"/>
        <v>85</v>
      </c>
      <c r="JQ105" s="188">
        <f t="shared" si="401"/>
        <v>85</v>
      </c>
      <c r="JR105" s="188">
        <f t="shared" si="402"/>
        <v>85</v>
      </c>
      <c r="JS105" s="188">
        <f t="shared" si="403"/>
        <v>85</v>
      </c>
      <c r="JT105" s="188">
        <f t="shared" si="404"/>
        <v>85</v>
      </c>
      <c r="JU105" s="188">
        <f t="shared" si="405"/>
        <v>85</v>
      </c>
      <c r="JV105" s="188">
        <f t="shared" si="406"/>
        <v>85</v>
      </c>
      <c r="JW105" s="188">
        <f t="shared" si="407"/>
        <v>85</v>
      </c>
      <c r="JX105" s="188">
        <f t="shared" si="408"/>
        <v>0</v>
      </c>
      <c r="JY105" s="188">
        <f t="shared" si="409"/>
        <v>0</v>
      </c>
      <c r="JZ105" s="188">
        <f t="shared" si="410"/>
        <v>0</v>
      </c>
      <c r="KA105" s="188">
        <f t="shared" si="411"/>
        <v>0</v>
      </c>
      <c r="KB105" s="188">
        <f t="shared" si="412"/>
        <v>0</v>
      </c>
      <c r="KC105" s="188">
        <f t="shared" si="413"/>
        <v>0</v>
      </c>
      <c r="KD105" s="188">
        <f t="shared" si="414"/>
        <v>0</v>
      </c>
      <c r="KE105" s="188">
        <f t="shared" si="415"/>
        <v>0</v>
      </c>
      <c r="KF105" s="188">
        <f t="shared" si="416"/>
        <v>0</v>
      </c>
      <c r="KG105" s="188">
        <f t="shared" si="417"/>
        <v>0</v>
      </c>
      <c r="KH105" s="188">
        <f t="shared" si="418"/>
        <v>0</v>
      </c>
      <c r="KI105" s="188">
        <f t="shared" si="419"/>
        <v>0</v>
      </c>
      <c r="KJ105" s="188">
        <f t="shared" si="420"/>
        <v>0</v>
      </c>
      <c r="KK105" s="188">
        <f t="shared" si="421"/>
        <v>0</v>
      </c>
      <c r="KL105" s="188">
        <f t="shared" si="422"/>
        <v>0</v>
      </c>
      <c r="KM105" s="188">
        <f t="shared" si="423"/>
        <v>0</v>
      </c>
      <c r="KN105" s="188">
        <f t="shared" si="424"/>
        <v>0</v>
      </c>
      <c r="KO105" s="188">
        <f t="shared" si="425"/>
        <v>0</v>
      </c>
      <c r="KP105" s="188">
        <f t="shared" si="426"/>
        <v>0</v>
      </c>
      <c r="KQ105" s="188">
        <f t="shared" si="427"/>
        <v>0</v>
      </c>
      <c r="KR105" s="188">
        <f t="shared" si="428"/>
        <v>0</v>
      </c>
      <c r="KS105" s="188">
        <f t="shared" si="429"/>
        <v>0</v>
      </c>
      <c r="KT105" s="188">
        <f t="shared" si="430"/>
        <v>0</v>
      </c>
      <c r="KU105" s="188">
        <f t="shared" si="431"/>
        <v>0</v>
      </c>
    </row>
    <row r="106" spans="1:307" s="95" customFormat="1" ht="15.6" x14ac:dyDescent="0.3">
      <c r="A106" s="157" t="s">
        <v>87</v>
      </c>
      <c r="B106" s="112"/>
      <c r="C106" s="112" t="s">
        <v>800</v>
      </c>
      <c r="D106" s="113"/>
      <c r="E106" s="113" t="s">
        <v>118</v>
      </c>
      <c r="F106" s="113">
        <v>1</v>
      </c>
      <c r="G106" s="114">
        <v>140000</v>
      </c>
      <c r="H106" s="115"/>
      <c r="I106" s="116">
        <v>0.107</v>
      </c>
      <c r="J106" s="114">
        <v>85</v>
      </c>
      <c r="K106" s="411">
        <v>45170</v>
      </c>
      <c r="L106" s="118">
        <v>46022</v>
      </c>
      <c r="M106" s="119"/>
      <c r="N106" s="186">
        <f t="shared" si="3650"/>
        <v>0</v>
      </c>
      <c r="O106" s="186">
        <f t="shared" si="3870"/>
        <v>0</v>
      </c>
      <c r="P106" s="186">
        <f t="shared" si="3870"/>
        <v>0</v>
      </c>
      <c r="Q106" s="186">
        <f t="shared" si="3870"/>
        <v>0</v>
      </c>
      <c r="R106" s="186">
        <f t="shared" si="3870"/>
        <v>0</v>
      </c>
      <c r="S106" s="186">
        <f t="shared" si="3870"/>
        <v>0</v>
      </c>
      <c r="T106" s="186">
        <f t="shared" si="3870"/>
        <v>0</v>
      </c>
      <c r="U106" s="186">
        <f t="shared" si="3870"/>
        <v>0</v>
      </c>
      <c r="V106" s="186">
        <f t="shared" si="3870"/>
        <v>0</v>
      </c>
      <c r="W106" s="186">
        <f t="shared" si="3870"/>
        <v>0</v>
      </c>
      <c r="X106" s="186">
        <f t="shared" si="3870"/>
        <v>0</v>
      </c>
      <c r="Y106" s="186">
        <f t="shared" si="3870"/>
        <v>0</v>
      </c>
      <c r="Z106" s="186">
        <f t="shared" si="3870"/>
        <v>0</v>
      </c>
      <c r="AA106" s="186">
        <f t="shared" si="3870"/>
        <v>0</v>
      </c>
      <c r="AB106" s="186">
        <f t="shared" si="3870"/>
        <v>0</v>
      </c>
      <c r="AC106" s="186">
        <f t="shared" si="3870"/>
        <v>0</v>
      </c>
      <c r="AD106" s="186">
        <f t="shared" si="3870"/>
        <v>0</v>
      </c>
      <c r="AE106" s="186">
        <f t="shared" si="3870"/>
        <v>0</v>
      </c>
      <c r="AF106" s="186">
        <f t="shared" si="3870"/>
        <v>0</v>
      </c>
      <c r="AG106" s="186">
        <f t="shared" si="3870"/>
        <v>0</v>
      </c>
      <c r="AH106" s="186">
        <f t="shared" si="3870"/>
        <v>12738.082191780821</v>
      </c>
      <c r="AI106" s="186">
        <f t="shared" si="3870"/>
        <v>13162.684931506848</v>
      </c>
      <c r="AJ106" s="186">
        <f t="shared" si="3870"/>
        <v>12738.082191780821</v>
      </c>
      <c r="AK106" s="186">
        <f t="shared" si="3870"/>
        <v>13162.684931506848</v>
      </c>
      <c r="AL106" s="186">
        <f t="shared" si="3870"/>
        <v>13162.684931506848</v>
      </c>
      <c r="AM106" s="186">
        <f t="shared" si="3870"/>
        <v>12313.479452054797</v>
      </c>
      <c r="AN106" s="186">
        <f t="shared" si="3870"/>
        <v>13162.684931506848</v>
      </c>
      <c r="AO106" s="186">
        <f t="shared" si="3870"/>
        <v>12738.082191780821</v>
      </c>
      <c r="AP106" s="186">
        <f t="shared" si="3870"/>
        <v>13162.684931506848</v>
      </c>
      <c r="AQ106" s="186">
        <f t="shared" si="3870"/>
        <v>12738.082191780821</v>
      </c>
      <c r="AR106" s="186">
        <f t="shared" si="3870"/>
        <v>13162.684931506848</v>
      </c>
      <c r="AS106" s="186">
        <f t="shared" si="3870"/>
        <v>13162.684931506848</v>
      </c>
      <c r="AT106" s="186">
        <f t="shared" si="3870"/>
        <v>12738.082191780821</v>
      </c>
      <c r="AU106" s="186">
        <f t="shared" si="3870"/>
        <v>13162.684931506848</v>
      </c>
      <c r="AV106" s="186">
        <f t="shared" si="3870"/>
        <v>12738.082191780821</v>
      </c>
      <c r="AW106" s="186">
        <f t="shared" si="3870"/>
        <v>13162.684931506848</v>
      </c>
      <c r="AX106" s="186">
        <f t="shared" si="3870"/>
        <v>13162.684931506848</v>
      </c>
      <c r="AY106" s="186">
        <f t="shared" si="3870"/>
        <v>11888.876712328767</v>
      </c>
      <c r="AZ106" s="186">
        <f t="shared" si="3870"/>
        <v>13162.684931506848</v>
      </c>
      <c r="BA106" s="186">
        <f t="shared" si="3870"/>
        <v>12738.082191780821</v>
      </c>
      <c r="BB106" s="186">
        <f t="shared" si="3870"/>
        <v>13162.684931506848</v>
      </c>
      <c r="BC106" s="186">
        <f t="shared" si="3870"/>
        <v>12738.082191780821</v>
      </c>
      <c r="BD106" s="186">
        <f t="shared" si="3870"/>
        <v>13162.684931506848</v>
      </c>
      <c r="BE106" s="186">
        <f t="shared" si="3870"/>
        <v>13162.684931506848</v>
      </c>
      <c r="BF106" s="186">
        <f t="shared" si="3870"/>
        <v>12738.082191780821</v>
      </c>
      <c r="BG106" s="186">
        <f t="shared" si="3870"/>
        <v>13162.684931506848</v>
      </c>
      <c r="BH106" s="186">
        <f t="shared" si="3870"/>
        <v>12738.082191780821</v>
      </c>
      <c r="BI106" s="186">
        <f t="shared" si="3870"/>
        <v>13162.684931506848</v>
      </c>
      <c r="BJ106" s="186">
        <f t="shared" si="3870"/>
        <v>0</v>
      </c>
      <c r="BK106" s="186">
        <f t="shared" si="3870"/>
        <v>0</v>
      </c>
      <c r="BL106" s="186">
        <f t="shared" si="3870"/>
        <v>0</v>
      </c>
      <c r="BM106" s="186">
        <f t="shared" si="3870"/>
        <v>0</v>
      </c>
      <c r="BN106" s="186">
        <f t="shared" si="3870"/>
        <v>0</v>
      </c>
      <c r="BO106" s="186">
        <f t="shared" si="3870"/>
        <v>0</v>
      </c>
      <c r="BP106" s="186">
        <f t="shared" si="3870"/>
        <v>0</v>
      </c>
      <c r="BQ106" s="186">
        <f t="shared" si="3870"/>
        <v>0</v>
      </c>
      <c r="BR106" s="186">
        <f t="shared" si="3870"/>
        <v>0</v>
      </c>
      <c r="BS106" s="186">
        <f t="shared" si="3870"/>
        <v>0</v>
      </c>
      <c r="BT106" s="186">
        <f t="shared" si="3870"/>
        <v>0</v>
      </c>
      <c r="BU106" s="186">
        <f t="shared" si="3870"/>
        <v>0</v>
      </c>
      <c r="BV106" s="186">
        <f t="shared" si="3870"/>
        <v>0</v>
      </c>
      <c r="BW106" s="186">
        <f t="shared" si="3870"/>
        <v>0</v>
      </c>
      <c r="BX106" s="186">
        <f t="shared" si="3870"/>
        <v>0</v>
      </c>
      <c r="BY106" s="186">
        <f t="shared" si="3870"/>
        <v>0</v>
      </c>
      <c r="BZ106" s="186">
        <f t="shared" si="3870"/>
        <v>0</v>
      </c>
      <c r="CA106" s="186">
        <f t="shared" si="3869"/>
        <v>0</v>
      </c>
      <c r="CB106" s="186">
        <f t="shared" si="3869"/>
        <v>0</v>
      </c>
      <c r="CC106" s="186">
        <f t="shared" si="3869"/>
        <v>0</v>
      </c>
      <c r="CD106" s="186">
        <f t="shared" si="3869"/>
        <v>0</v>
      </c>
      <c r="CE106" s="186">
        <f t="shared" si="3869"/>
        <v>0</v>
      </c>
      <c r="CF106" s="186">
        <f t="shared" si="3869"/>
        <v>0</v>
      </c>
      <c r="CG106" s="186">
        <f t="shared" si="3869"/>
        <v>0</v>
      </c>
      <c r="CH106" s="186"/>
      <c r="CJ106" s="186">
        <f t="shared" si="216"/>
        <v>0</v>
      </c>
      <c r="CK106" s="186">
        <f t="shared" si="217"/>
        <v>0</v>
      </c>
      <c r="CL106" s="186">
        <f t="shared" si="218"/>
        <v>0</v>
      </c>
      <c r="CM106" s="186">
        <f t="shared" si="219"/>
        <v>0</v>
      </c>
      <c r="CN106" s="186">
        <f t="shared" si="220"/>
        <v>0</v>
      </c>
      <c r="CO106" s="186">
        <f t="shared" si="221"/>
        <v>0</v>
      </c>
      <c r="CP106" s="186">
        <f t="shared" si="222"/>
        <v>0</v>
      </c>
      <c r="CQ106" s="186">
        <f t="shared" si="223"/>
        <v>0</v>
      </c>
      <c r="CR106" s="186">
        <f t="shared" si="224"/>
        <v>0</v>
      </c>
      <c r="CS106" s="186">
        <f t="shared" si="225"/>
        <v>0</v>
      </c>
      <c r="CT106" s="186">
        <f t="shared" si="226"/>
        <v>0</v>
      </c>
      <c r="CU106" s="186">
        <f t="shared" si="227"/>
        <v>0</v>
      </c>
      <c r="CV106" s="186">
        <f t="shared" si="228"/>
        <v>0</v>
      </c>
      <c r="CW106" s="186">
        <f t="shared" si="229"/>
        <v>0</v>
      </c>
      <c r="CX106" s="186">
        <f t="shared" si="230"/>
        <v>0</v>
      </c>
      <c r="CY106" s="186">
        <f t="shared" si="231"/>
        <v>0</v>
      </c>
      <c r="CZ106" s="186">
        <f t="shared" si="232"/>
        <v>0</v>
      </c>
      <c r="DA106" s="186">
        <f t="shared" si="233"/>
        <v>0</v>
      </c>
      <c r="DB106" s="186">
        <f t="shared" si="234"/>
        <v>0</v>
      </c>
      <c r="DC106" s="186">
        <f t="shared" si="235"/>
        <v>0</v>
      </c>
      <c r="DD106" s="186">
        <f t="shared" si="236"/>
        <v>1</v>
      </c>
      <c r="DE106" s="186">
        <f t="shared" si="237"/>
        <v>1</v>
      </c>
      <c r="DF106" s="186">
        <f t="shared" si="238"/>
        <v>1</v>
      </c>
      <c r="DG106" s="186">
        <f t="shared" si="239"/>
        <v>1</v>
      </c>
      <c r="DH106" s="186">
        <f t="shared" si="240"/>
        <v>1</v>
      </c>
      <c r="DI106" s="186">
        <f t="shared" si="241"/>
        <v>1</v>
      </c>
      <c r="DJ106" s="186">
        <f t="shared" si="242"/>
        <v>1</v>
      </c>
      <c r="DK106" s="186">
        <f t="shared" si="243"/>
        <v>1</v>
      </c>
      <c r="DL106" s="186">
        <f t="shared" si="244"/>
        <v>1</v>
      </c>
      <c r="DM106" s="186">
        <f t="shared" si="245"/>
        <v>1</v>
      </c>
      <c r="DN106" s="186">
        <f t="shared" si="246"/>
        <v>1</v>
      </c>
      <c r="DO106" s="186">
        <f t="shared" si="247"/>
        <v>1</v>
      </c>
      <c r="DP106" s="186">
        <f t="shared" si="248"/>
        <v>1</v>
      </c>
      <c r="DQ106" s="186">
        <f t="shared" si="249"/>
        <v>1</v>
      </c>
      <c r="DR106" s="186">
        <f t="shared" si="250"/>
        <v>1</v>
      </c>
      <c r="DS106" s="186">
        <f t="shared" si="251"/>
        <v>1</v>
      </c>
      <c r="DT106" s="186">
        <f t="shared" si="252"/>
        <v>1</v>
      </c>
      <c r="DU106" s="186">
        <f t="shared" si="253"/>
        <v>1</v>
      </c>
      <c r="DV106" s="186">
        <f t="shared" si="254"/>
        <v>1</v>
      </c>
      <c r="DW106" s="186">
        <f t="shared" si="255"/>
        <v>1</v>
      </c>
      <c r="DX106" s="186">
        <f t="shared" si="256"/>
        <v>1</v>
      </c>
      <c r="DY106" s="186">
        <f t="shared" si="257"/>
        <v>1</v>
      </c>
      <c r="DZ106" s="186">
        <f t="shared" si="258"/>
        <v>1</v>
      </c>
      <c r="EA106" s="186">
        <f t="shared" si="259"/>
        <v>1</v>
      </c>
      <c r="EB106" s="186">
        <f t="shared" si="260"/>
        <v>1</v>
      </c>
      <c r="EC106" s="186">
        <f t="shared" si="261"/>
        <v>1</v>
      </c>
      <c r="ED106" s="186">
        <f t="shared" si="262"/>
        <v>1</v>
      </c>
      <c r="EE106" s="186">
        <f t="shared" si="263"/>
        <v>1</v>
      </c>
      <c r="EF106" s="186">
        <f t="shared" si="264"/>
        <v>0</v>
      </c>
      <c r="EG106" s="186">
        <f t="shared" si="265"/>
        <v>0</v>
      </c>
      <c r="EH106" s="186">
        <f t="shared" si="266"/>
        <v>0</v>
      </c>
      <c r="EI106" s="186">
        <f t="shared" si="267"/>
        <v>0</v>
      </c>
      <c r="EJ106" s="186">
        <f t="shared" si="268"/>
        <v>0</v>
      </c>
      <c r="EK106" s="186">
        <f t="shared" si="269"/>
        <v>0</v>
      </c>
      <c r="EL106" s="186">
        <f t="shared" si="270"/>
        <v>0</v>
      </c>
      <c r="EM106" s="186">
        <f t="shared" si="271"/>
        <v>0</v>
      </c>
      <c r="EN106" s="186">
        <f t="shared" si="272"/>
        <v>0</v>
      </c>
      <c r="EO106" s="186">
        <f t="shared" si="273"/>
        <v>0</v>
      </c>
      <c r="EP106" s="186">
        <f t="shared" si="274"/>
        <v>0</v>
      </c>
      <c r="EQ106" s="186">
        <f t="shared" si="275"/>
        <v>0</v>
      </c>
      <c r="ER106" s="186">
        <f t="shared" si="276"/>
        <v>0</v>
      </c>
      <c r="ES106" s="186">
        <f t="shared" si="277"/>
        <v>0</v>
      </c>
      <c r="ET106" s="186">
        <f t="shared" si="278"/>
        <v>0</v>
      </c>
      <c r="EU106" s="186">
        <f t="shared" si="279"/>
        <v>0</v>
      </c>
      <c r="EV106" s="186">
        <f t="shared" si="280"/>
        <v>0</v>
      </c>
      <c r="EW106" s="186">
        <f t="shared" si="281"/>
        <v>0</v>
      </c>
      <c r="EX106" s="186">
        <f t="shared" si="282"/>
        <v>0</v>
      </c>
      <c r="EY106" s="186">
        <f t="shared" si="283"/>
        <v>0</v>
      </c>
      <c r="EZ106" s="186">
        <f t="shared" si="284"/>
        <v>0</v>
      </c>
      <c r="FA106" s="186">
        <f t="shared" si="285"/>
        <v>0</v>
      </c>
      <c r="FB106" s="186">
        <f t="shared" si="286"/>
        <v>0</v>
      </c>
      <c r="FC106" s="186">
        <f t="shared" si="287"/>
        <v>0</v>
      </c>
      <c r="FE106" s="187">
        <f t="shared" si="288"/>
        <v>0</v>
      </c>
      <c r="FF106" s="187">
        <f t="shared" si="289"/>
        <v>0</v>
      </c>
      <c r="FG106" s="187">
        <f t="shared" si="290"/>
        <v>0</v>
      </c>
      <c r="FH106" s="187">
        <f t="shared" si="291"/>
        <v>0</v>
      </c>
      <c r="FI106" s="187">
        <f t="shared" si="292"/>
        <v>0</v>
      </c>
      <c r="FJ106" s="187">
        <f t="shared" si="293"/>
        <v>0</v>
      </c>
      <c r="FK106" s="187">
        <f t="shared" si="294"/>
        <v>0</v>
      </c>
      <c r="FL106" s="187">
        <f t="shared" si="295"/>
        <v>0</v>
      </c>
      <c r="FM106" s="187">
        <f t="shared" si="296"/>
        <v>0</v>
      </c>
      <c r="FN106" s="187">
        <f t="shared" si="297"/>
        <v>0</v>
      </c>
      <c r="FO106" s="187">
        <f t="shared" si="298"/>
        <v>0</v>
      </c>
      <c r="FP106" s="187">
        <f t="shared" si="299"/>
        <v>0</v>
      </c>
      <c r="FQ106" s="187">
        <f t="shared" si="300"/>
        <v>0</v>
      </c>
      <c r="FR106" s="187">
        <f t="shared" si="301"/>
        <v>0</v>
      </c>
      <c r="FS106" s="187">
        <f t="shared" si="302"/>
        <v>0</v>
      </c>
      <c r="FT106" s="187">
        <f t="shared" si="303"/>
        <v>0</v>
      </c>
      <c r="FU106" s="187">
        <f t="shared" si="304"/>
        <v>0</v>
      </c>
      <c r="FV106" s="187">
        <f t="shared" si="305"/>
        <v>0</v>
      </c>
      <c r="FW106" s="187">
        <f t="shared" si="306"/>
        <v>0</v>
      </c>
      <c r="FX106" s="187">
        <f t="shared" si="307"/>
        <v>0</v>
      </c>
      <c r="FY106" s="187">
        <f t="shared" si="308"/>
        <v>0.99999999999999989</v>
      </c>
      <c r="FZ106" s="187">
        <f t="shared" si="309"/>
        <v>0.99999999999999989</v>
      </c>
      <c r="GA106" s="187">
        <f t="shared" si="310"/>
        <v>0.99999999999999989</v>
      </c>
      <c r="GB106" s="187">
        <f t="shared" si="311"/>
        <v>0.99999999999999989</v>
      </c>
      <c r="GC106" s="187">
        <f t="shared" si="312"/>
        <v>0.99999999999999989</v>
      </c>
      <c r="GD106" s="187">
        <f t="shared" si="313"/>
        <v>1.0000000000000002</v>
      </c>
      <c r="GE106" s="187">
        <f t="shared" si="314"/>
        <v>0.99999999999999989</v>
      </c>
      <c r="GF106" s="187">
        <f t="shared" si="315"/>
        <v>0.99999999999999989</v>
      </c>
      <c r="GG106" s="187">
        <f t="shared" si="316"/>
        <v>0.99999999999999989</v>
      </c>
      <c r="GH106" s="187">
        <f t="shared" si="317"/>
        <v>0.99999999999999989</v>
      </c>
      <c r="GI106" s="187">
        <f t="shared" si="318"/>
        <v>0.99999999999999989</v>
      </c>
      <c r="GJ106" s="187">
        <f t="shared" si="319"/>
        <v>0.99999999999999989</v>
      </c>
      <c r="GK106" s="187">
        <f t="shared" si="320"/>
        <v>0.99999999999999989</v>
      </c>
      <c r="GL106" s="187">
        <f t="shared" si="321"/>
        <v>0.99999999999999989</v>
      </c>
      <c r="GM106" s="187">
        <f t="shared" si="322"/>
        <v>0.99999999999999989</v>
      </c>
      <c r="GN106" s="187">
        <f t="shared" si="323"/>
        <v>0.99999999999999989</v>
      </c>
      <c r="GO106" s="187">
        <f t="shared" si="324"/>
        <v>0.99999999999999989</v>
      </c>
      <c r="GP106" s="187">
        <f t="shared" si="325"/>
        <v>1</v>
      </c>
      <c r="GQ106" s="187">
        <f t="shared" si="326"/>
        <v>0.99999999999999989</v>
      </c>
      <c r="GR106" s="187">
        <f t="shared" si="327"/>
        <v>0.99999999999999989</v>
      </c>
      <c r="GS106" s="187">
        <f t="shared" si="328"/>
        <v>0.99999999999999989</v>
      </c>
      <c r="GT106" s="187">
        <f t="shared" si="329"/>
        <v>0.99999999999999989</v>
      </c>
      <c r="GU106" s="187">
        <f t="shared" si="330"/>
        <v>0.99999999999999989</v>
      </c>
      <c r="GV106" s="187">
        <f t="shared" si="331"/>
        <v>0.99999999999999989</v>
      </c>
      <c r="GW106" s="187">
        <f t="shared" si="332"/>
        <v>0.99999999999999989</v>
      </c>
      <c r="GX106" s="187">
        <f t="shared" si="333"/>
        <v>0.99999999999999989</v>
      </c>
      <c r="GY106" s="187">
        <f t="shared" si="334"/>
        <v>0.99999999999999989</v>
      </c>
      <c r="GZ106" s="187">
        <f t="shared" si="335"/>
        <v>0.99999999999999989</v>
      </c>
      <c r="HA106" s="187">
        <f t="shared" si="336"/>
        <v>0</v>
      </c>
      <c r="HB106" s="187">
        <f t="shared" si="337"/>
        <v>0</v>
      </c>
      <c r="HC106" s="187">
        <f t="shared" si="338"/>
        <v>0</v>
      </c>
      <c r="HD106" s="187">
        <f t="shared" si="339"/>
        <v>0</v>
      </c>
      <c r="HE106" s="187">
        <f t="shared" si="340"/>
        <v>0</v>
      </c>
      <c r="HF106" s="187">
        <f t="shared" si="341"/>
        <v>0</v>
      </c>
      <c r="HG106" s="187">
        <f t="shared" si="342"/>
        <v>0</v>
      </c>
      <c r="HH106" s="187">
        <f t="shared" si="343"/>
        <v>0</v>
      </c>
      <c r="HI106" s="187">
        <f t="shared" si="344"/>
        <v>0</v>
      </c>
      <c r="HJ106" s="187">
        <f t="shared" si="345"/>
        <v>0</v>
      </c>
      <c r="HK106" s="187">
        <f t="shared" si="346"/>
        <v>0</v>
      </c>
      <c r="HL106" s="187">
        <f t="shared" si="347"/>
        <v>0</v>
      </c>
      <c r="HM106" s="187">
        <f t="shared" si="348"/>
        <v>0</v>
      </c>
      <c r="HN106" s="187">
        <f t="shared" si="349"/>
        <v>0</v>
      </c>
      <c r="HO106" s="187">
        <f t="shared" si="350"/>
        <v>0</v>
      </c>
      <c r="HP106" s="187">
        <f t="shared" si="351"/>
        <v>0</v>
      </c>
      <c r="HQ106" s="187">
        <f t="shared" si="352"/>
        <v>0</v>
      </c>
      <c r="HR106" s="187">
        <f t="shared" si="353"/>
        <v>0</v>
      </c>
      <c r="HS106" s="187">
        <f t="shared" si="354"/>
        <v>0</v>
      </c>
      <c r="HT106" s="187">
        <f t="shared" si="355"/>
        <v>0</v>
      </c>
      <c r="HU106" s="187">
        <f t="shared" si="356"/>
        <v>0</v>
      </c>
      <c r="HV106" s="187">
        <f t="shared" si="357"/>
        <v>0</v>
      </c>
      <c r="HW106" s="187">
        <f t="shared" si="358"/>
        <v>0</v>
      </c>
      <c r="HX106" s="187">
        <f t="shared" si="359"/>
        <v>0</v>
      </c>
      <c r="HY106" s="187"/>
      <c r="IB106" s="188">
        <f t="shared" si="360"/>
        <v>0</v>
      </c>
      <c r="IC106" s="188">
        <f t="shared" si="361"/>
        <v>0</v>
      </c>
      <c r="ID106" s="188">
        <f t="shared" si="362"/>
        <v>0</v>
      </c>
      <c r="IE106" s="188">
        <f t="shared" si="363"/>
        <v>0</v>
      </c>
      <c r="IF106" s="188">
        <f t="shared" si="364"/>
        <v>0</v>
      </c>
      <c r="IG106" s="188">
        <f t="shared" si="365"/>
        <v>0</v>
      </c>
      <c r="IH106" s="188">
        <f t="shared" si="366"/>
        <v>0</v>
      </c>
      <c r="II106" s="188">
        <f t="shared" si="367"/>
        <v>0</v>
      </c>
      <c r="IJ106" s="188">
        <f t="shared" si="368"/>
        <v>0</v>
      </c>
      <c r="IK106" s="188">
        <f t="shared" si="369"/>
        <v>0</v>
      </c>
      <c r="IL106" s="188">
        <f t="shared" si="370"/>
        <v>0</v>
      </c>
      <c r="IM106" s="188">
        <f t="shared" si="371"/>
        <v>0</v>
      </c>
      <c r="IN106" s="188">
        <f t="shared" si="372"/>
        <v>0</v>
      </c>
      <c r="IO106" s="188">
        <f t="shared" si="373"/>
        <v>0</v>
      </c>
      <c r="IP106" s="188">
        <f t="shared" si="374"/>
        <v>0</v>
      </c>
      <c r="IQ106" s="188">
        <f t="shared" si="375"/>
        <v>0</v>
      </c>
      <c r="IR106" s="188">
        <f t="shared" si="376"/>
        <v>0</v>
      </c>
      <c r="IS106" s="188">
        <f t="shared" si="377"/>
        <v>0</v>
      </c>
      <c r="IT106" s="188">
        <f t="shared" si="378"/>
        <v>0</v>
      </c>
      <c r="IU106" s="188">
        <f t="shared" si="379"/>
        <v>0</v>
      </c>
      <c r="IV106" s="188">
        <f t="shared" si="380"/>
        <v>85</v>
      </c>
      <c r="IW106" s="188">
        <f t="shared" si="381"/>
        <v>85</v>
      </c>
      <c r="IX106" s="188">
        <f t="shared" si="382"/>
        <v>85</v>
      </c>
      <c r="IY106" s="188">
        <f t="shared" si="383"/>
        <v>85</v>
      </c>
      <c r="IZ106" s="188">
        <f t="shared" si="384"/>
        <v>85</v>
      </c>
      <c r="JA106" s="188">
        <f t="shared" si="385"/>
        <v>85</v>
      </c>
      <c r="JB106" s="188">
        <f t="shared" si="386"/>
        <v>85</v>
      </c>
      <c r="JC106" s="188">
        <f t="shared" si="387"/>
        <v>85</v>
      </c>
      <c r="JD106" s="188">
        <f t="shared" si="388"/>
        <v>85</v>
      </c>
      <c r="JE106" s="188">
        <f t="shared" si="389"/>
        <v>85</v>
      </c>
      <c r="JF106" s="188">
        <f t="shared" si="390"/>
        <v>85</v>
      </c>
      <c r="JG106" s="188">
        <f t="shared" si="391"/>
        <v>85</v>
      </c>
      <c r="JH106" s="188">
        <f t="shared" si="392"/>
        <v>85</v>
      </c>
      <c r="JI106" s="188">
        <f t="shared" si="393"/>
        <v>85</v>
      </c>
      <c r="JJ106" s="188">
        <f t="shared" si="394"/>
        <v>85</v>
      </c>
      <c r="JK106" s="188">
        <f t="shared" si="395"/>
        <v>85</v>
      </c>
      <c r="JL106" s="188">
        <f t="shared" si="396"/>
        <v>85</v>
      </c>
      <c r="JM106" s="188">
        <f t="shared" si="397"/>
        <v>85</v>
      </c>
      <c r="JN106" s="188">
        <f t="shared" si="398"/>
        <v>85</v>
      </c>
      <c r="JO106" s="188">
        <f t="shared" si="399"/>
        <v>85</v>
      </c>
      <c r="JP106" s="188">
        <f t="shared" si="400"/>
        <v>85</v>
      </c>
      <c r="JQ106" s="188">
        <f t="shared" si="401"/>
        <v>85</v>
      </c>
      <c r="JR106" s="188">
        <f t="shared" si="402"/>
        <v>85</v>
      </c>
      <c r="JS106" s="188">
        <f t="shared" si="403"/>
        <v>85</v>
      </c>
      <c r="JT106" s="188">
        <f t="shared" si="404"/>
        <v>85</v>
      </c>
      <c r="JU106" s="188">
        <f t="shared" si="405"/>
        <v>85</v>
      </c>
      <c r="JV106" s="188">
        <f t="shared" si="406"/>
        <v>85</v>
      </c>
      <c r="JW106" s="188">
        <f t="shared" si="407"/>
        <v>85</v>
      </c>
      <c r="JX106" s="188">
        <f t="shared" si="408"/>
        <v>0</v>
      </c>
      <c r="JY106" s="188">
        <f t="shared" si="409"/>
        <v>0</v>
      </c>
      <c r="JZ106" s="188">
        <f t="shared" si="410"/>
        <v>0</v>
      </c>
      <c r="KA106" s="188">
        <f t="shared" si="411"/>
        <v>0</v>
      </c>
      <c r="KB106" s="188">
        <f t="shared" si="412"/>
        <v>0</v>
      </c>
      <c r="KC106" s="188">
        <f t="shared" si="413"/>
        <v>0</v>
      </c>
      <c r="KD106" s="188">
        <f t="shared" si="414"/>
        <v>0</v>
      </c>
      <c r="KE106" s="188">
        <f t="shared" si="415"/>
        <v>0</v>
      </c>
      <c r="KF106" s="188">
        <f t="shared" si="416"/>
        <v>0</v>
      </c>
      <c r="KG106" s="188">
        <f t="shared" si="417"/>
        <v>0</v>
      </c>
      <c r="KH106" s="188">
        <f t="shared" si="418"/>
        <v>0</v>
      </c>
      <c r="KI106" s="188">
        <f t="shared" si="419"/>
        <v>0</v>
      </c>
      <c r="KJ106" s="188">
        <f t="shared" si="420"/>
        <v>0</v>
      </c>
      <c r="KK106" s="188">
        <f t="shared" si="421"/>
        <v>0</v>
      </c>
      <c r="KL106" s="188">
        <f t="shared" si="422"/>
        <v>0</v>
      </c>
      <c r="KM106" s="188">
        <f t="shared" si="423"/>
        <v>0</v>
      </c>
      <c r="KN106" s="188">
        <f t="shared" si="424"/>
        <v>0</v>
      </c>
      <c r="KO106" s="188">
        <f t="shared" si="425"/>
        <v>0</v>
      </c>
      <c r="KP106" s="188">
        <f t="shared" si="426"/>
        <v>0</v>
      </c>
      <c r="KQ106" s="188">
        <f t="shared" si="427"/>
        <v>0</v>
      </c>
      <c r="KR106" s="188">
        <f t="shared" si="428"/>
        <v>0</v>
      </c>
      <c r="KS106" s="188">
        <f t="shared" si="429"/>
        <v>0</v>
      </c>
      <c r="KT106" s="188">
        <f t="shared" si="430"/>
        <v>0</v>
      </c>
      <c r="KU106" s="188">
        <f t="shared" si="431"/>
        <v>0</v>
      </c>
    </row>
    <row r="107" spans="1:307" s="95" customFormat="1" ht="15.6" x14ac:dyDescent="0.3">
      <c r="A107" s="157" t="s">
        <v>87</v>
      </c>
      <c r="B107" s="112"/>
      <c r="C107" s="112" t="s">
        <v>801</v>
      </c>
      <c r="D107" s="113"/>
      <c r="E107" s="113" t="s">
        <v>118</v>
      </c>
      <c r="F107" s="113">
        <v>1</v>
      </c>
      <c r="G107" s="114">
        <v>150000</v>
      </c>
      <c r="H107" s="115"/>
      <c r="I107" s="116">
        <v>0.107</v>
      </c>
      <c r="J107" s="114">
        <v>85</v>
      </c>
      <c r="K107" s="411">
        <v>45170</v>
      </c>
      <c r="L107" s="118">
        <v>46022</v>
      </c>
      <c r="M107" s="119"/>
      <c r="N107" s="186">
        <f t="shared" si="3650"/>
        <v>0</v>
      </c>
      <c r="O107" s="186">
        <f t="shared" si="3870"/>
        <v>0</v>
      </c>
      <c r="P107" s="186">
        <f t="shared" si="3870"/>
        <v>0</v>
      </c>
      <c r="Q107" s="186">
        <f t="shared" si="3870"/>
        <v>0</v>
      </c>
      <c r="R107" s="186">
        <f t="shared" si="3870"/>
        <v>0</v>
      </c>
      <c r="S107" s="186">
        <f t="shared" si="3870"/>
        <v>0</v>
      </c>
      <c r="T107" s="186">
        <f t="shared" si="3870"/>
        <v>0</v>
      </c>
      <c r="U107" s="186">
        <f t="shared" si="3870"/>
        <v>0</v>
      </c>
      <c r="V107" s="186">
        <f t="shared" si="3870"/>
        <v>0</v>
      </c>
      <c r="W107" s="186">
        <f t="shared" si="3870"/>
        <v>0</v>
      </c>
      <c r="X107" s="186">
        <f t="shared" si="3870"/>
        <v>0</v>
      </c>
      <c r="Y107" s="186">
        <f t="shared" si="3870"/>
        <v>0</v>
      </c>
      <c r="Z107" s="186">
        <f t="shared" si="3870"/>
        <v>0</v>
      </c>
      <c r="AA107" s="186">
        <f t="shared" si="3870"/>
        <v>0</v>
      </c>
      <c r="AB107" s="186">
        <f t="shared" si="3870"/>
        <v>0</v>
      </c>
      <c r="AC107" s="186">
        <f t="shared" si="3870"/>
        <v>0</v>
      </c>
      <c r="AD107" s="186">
        <f t="shared" si="3870"/>
        <v>0</v>
      </c>
      <c r="AE107" s="186">
        <f t="shared" si="3870"/>
        <v>0</v>
      </c>
      <c r="AF107" s="186">
        <f t="shared" si="3870"/>
        <v>0</v>
      </c>
      <c r="AG107" s="186">
        <f t="shared" si="3870"/>
        <v>0</v>
      </c>
      <c r="AH107" s="186">
        <f t="shared" si="3870"/>
        <v>13647.945205479451</v>
      </c>
      <c r="AI107" s="186">
        <f t="shared" si="3870"/>
        <v>14102.876712328767</v>
      </c>
      <c r="AJ107" s="186">
        <f t="shared" si="3870"/>
        <v>13647.945205479451</v>
      </c>
      <c r="AK107" s="186">
        <f t="shared" si="3870"/>
        <v>14102.876712328767</v>
      </c>
      <c r="AL107" s="186">
        <f t="shared" si="3870"/>
        <v>14102.876712328767</v>
      </c>
      <c r="AM107" s="186">
        <f t="shared" si="3870"/>
        <v>13193.013698630139</v>
      </c>
      <c r="AN107" s="186">
        <f t="shared" si="3870"/>
        <v>14102.876712328767</v>
      </c>
      <c r="AO107" s="186">
        <f t="shared" si="3870"/>
        <v>13647.945205479451</v>
      </c>
      <c r="AP107" s="186">
        <f t="shared" si="3870"/>
        <v>14102.876712328767</v>
      </c>
      <c r="AQ107" s="186">
        <f t="shared" si="3870"/>
        <v>13647.945205479451</v>
      </c>
      <c r="AR107" s="186">
        <f t="shared" si="3870"/>
        <v>14102.876712328767</v>
      </c>
      <c r="AS107" s="186">
        <f t="shared" si="3870"/>
        <v>14102.876712328767</v>
      </c>
      <c r="AT107" s="186">
        <f t="shared" si="3870"/>
        <v>13647.945205479451</v>
      </c>
      <c r="AU107" s="186">
        <f t="shared" si="3870"/>
        <v>14102.876712328767</v>
      </c>
      <c r="AV107" s="186">
        <f t="shared" si="3870"/>
        <v>13647.945205479451</v>
      </c>
      <c r="AW107" s="186">
        <f t="shared" si="3870"/>
        <v>14102.876712328767</v>
      </c>
      <c r="AX107" s="186">
        <f t="shared" si="3870"/>
        <v>14102.876712328767</v>
      </c>
      <c r="AY107" s="186">
        <f t="shared" si="3870"/>
        <v>12738.082191780823</v>
      </c>
      <c r="AZ107" s="186">
        <f t="shared" si="3870"/>
        <v>14102.876712328767</v>
      </c>
      <c r="BA107" s="186">
        <f t="shared" si="3870"/>
        <v>13647.945205479451</v>
      </c>
      <c r="BB107" s="186">
        <f t="shared" si="3870"/>
        <v>14102.876712328767</v>
      </c>
      <c r="BC107" s="186">
        <f t="shared" si="3870"/>
        <v>13647.945205479451</v>
      </c>
      <c r="BD107" s="186">
        <f t="shared" si="3870"/>
        <v>14102.876712328767</v>
      </c>
      <c r="BE107" s="186">
        <f t="shared" si="3870"/>
        <v>14102.876712328767</v>
      </c>
      <c r="BF107" s="186">
        <f t="shared" si="3870"/>
        <v>13647.945205479451</v>
      </c>
      <c r="BG107" s="186">
        <f t="shared" si="3870"/>
        <v>14102.876712328767</v>
      </c>
      <c r="BH107" s="186">
        <f t="shared" si="3870"/>
        <v>13647.945205479451</v>
      </c>
      <c r="BI107" s="186">
        <f t="shared" si="3870"/>
        <v>14102.876712328767</v>
      </c>
      <c r="BJ107" s="186">
        <f t="shared" si="3870"/>
        <v>0</v>
      </c>
      <c r="BK107" s="186">
        <f t="shared" si="3870"/>
        <v>0</v>
      </c>
      <c r="BL107" s="186">
        <f t="shared" si="3870"/>
        <v>0</v>
      </c>
      <c r="BM107" s="186">
        <f t="shared" si="3870"/>
        <v>0</v>
      </c>
      <c r="BN107" s="186">
        <f t="shared" si="3870"/>
        <v>0</v>
      </c>
      <c r="BO107" s="186">
        <f t="shared" si="3870"/>
        <v>0</v>
      </c>
      <c r="BP107" s="186">
        <f t="shared" si="3870"/>
        <v>0</v>
      </c>
      <c r="BQ107" s="186">
        <f t="shared" si="3870"/>
        <v>0</v>
      </c>
      <c r="BR107" s="186">
        <f t="shared" si="3870"/>
        <v>0</v>
      </c>
      <c r="BS107" s="186">
        <f t="shared" si="3870"/>
        <v>0</v>
      </c>
      <c r="BT107" s="186">
        <f t="shared" si="3870"/>
        <v>0</v>
      </c>
      <c r="BU107" s="186">
        <f t="shared" si="3870"/>
        <v>0</v>
      </c>
      <c r="BV107" s="186">
        <f t="shared" si="3870"/>
        <v>0</v>
      </c>
      <c r="BW107" s="186">
        <f t="shared" si="3870"/>
        <v>0</v>
      </c>
      <c r="BX107" s="186">
        <f t="shared" si="3870"/>
        <v>0</v>
      </c>
      <c r="BY107" s="186">
        <f t="shared" si="3870"/>
        <v>0</v>
      </c>
      <c r="BZ107" s="186">
        <f t="shared" ref="BZ107:CG110" si="3871">IF($E107="PT",IF(AND($K107&lt;=BZ$5,$L107&gt;BZ$6),$G107*$H107*$F107,IF(AND($K107&gt;BZ$5,$K107&lt;=BZ$6),(BZ$6-$K107+1)/BZ$4*$G107*$F107*$H107,IF(AND($L107&gt;=BZ$5,$L107&lt;=BZ$6),($L107-BZ$5+1)/BZ$4*$G107*$F107*$H107,0)))*(1+$I107),IF(AND($K107&lt;=BZ$5,$L107&gt;BZ$6),BZ$4/365*$G107*$F107,IF(AND($K107&gt;BZ$5,$K107&lt;=BZ$6),(BZ$6-$K107+1)/365*$G107*$F107,IF(AND($L107&gt;=BZ$5,$L107&lt;=BZ$6),($L107-BZ$5+1)/365*$G107*$F107,0)))*(1+$I107))</f>
        <v>0</v>
      </c>
      <c r="CA107" s="186">
        <f t="shared" si="3871"/>
        <v>0</v>
      </c>
      <c r="CB107" s="186">
        <f t="shared" si="3871"/>
        <v>0</v>
      </c>
      <c r="CC107" s="186">
        <f t="shared" si="3871"/>
        <v>0</v>
      </c>
      <c r="CD107" s="186">
        <f t="shared" si="3871"/>
        <v>0</v>
      </c>
      <c r="CE107" s="186">
        <f t="shared" si="3871"/>
        <v>0</v>
      </c>
      <c r="CF107" s="186">
        <f t="shared" si="3871"/>
        <v>0</v>
      </c>
      <c r="CG107" s="186">
        <f t="shared" si="3871"/>
        <v>0</v>
      </c>
      <c r="CH107" s="186"/>
      <c r="CJ107" s="186">
        <f t="shared" si="216"/>
        <v>0</v>
      </c>
      <c r="CK107" s="186">
        <f t="shared" si="217"/>
        <v>0</v>
      </c>
      <c r="CL107" s="186">
        <f t="shared" si="218"/>
        <v>0</v>
      </c>
      <c r="CM107" s="186">
        <f t="shared" si="219"/>
        <v>0</v>
      </c>
      <c r="CN107" s="186">
        <f t="shared" si="220"/>
        <v>0</v>
      </c>
      <c r="CO107" s="186">
        <f t="shared" si="221"/>
        <v>0</v>
      </c>
      <c r="CP107" s="186">
        <f t="shared" si="222"/>
        <v>0</v>
      </c>
      <c r="CQ107" s="186">
        <f t="shared" si="223"/>
        <v>0</v>
      </c>
      <c r="CR107" s="186">
        <f t="shared" si="224"/>
        <v>0</v>
      </c>
      <c r="CS107" s="186">
        <f t="shared" si="225"/>
        <v>0</v>
      </c>
      <c r="CT107" s="186">
        <f t="shared" si="226"/>
        <v>0</v>
      </c>
      <c r="CU107" s="186">
        <f t="shared" si="227"/>
        <v>0</v>
      </c>
      <c r="CV107" s="186">
        <f t="shared" si="228"/>
        <v>0</v>
      </c>
      <c r="CW107" s="186">
        <f t="shared" si="229"/>
        <v>0</v>
      </c>
      <c r="CX107" s="186">
        <f t="shared" si="230"/>
        <v>0</v>
      </c>
      <c r="CY107" s="186">
        <f t="shared" si="231"/>
        <v>0</v>
      </c>
      <c r="CZ107" s="186">
        <f t="shared" si="232"/>
        <v>0</v>
      </c>
      <c r="DA107" s="186">
        <f t="shared" si="233"/>
        <v>0</v>
      </c>
      <c r="DB107" s="186">
        <f t="shared" si="234"/>
        <v>0</v>
      </c>
      <c r="DC107" s="186">
        <f t="shared" si="235"/>
        <v>0</v>
      </c>
      <c r="DD107" s="186">
        <f t="shared" si="236"/>
        <v>1</v>
      </c>
      <c r="DE107" s="186">
        <f t="shared" si="237"/>
        <v>1</v>
      </c>
      <c r="DF107" s="186">
        <f t="shared" si="238"/>
        <v>1</v>
      </c>
      <c r="DG107" s="186">
        <f t="shared" si="239"/>
        <v>1</v>
      </c>
      <c r="DH107" s="186">
        <f t="shared" si="240"/>
        <v>1</v>
      </c>
      <c r="DI107" s="186">
        <f t="shared" si="241"/>
        <v>1</v>
      </c>
      <c r="DJ107" s="186">
        <f t="shared" si="242"/>
        <v>1</v>
      </c>
      <c r="DK107" s="186">
        <f t="shared" si="243"/>
        <v>1</v>
      </c>
      <c r="DL107" s="186">
        <f t="shared" si="244"/>
        <v>1</v>
      </c>
      <c r="DM107" s="186">
        <f t="shared" si="245"/>
        <v>1</v>
      </c>
      <c r="DN107" s="186">
        <f t="shared" si="246"/>
        <v>1</v>
      </c>
      <c r="DO107" s="186">
        <f t="shared" si="247"/>
        <v>1</v>
      </c>
      <c r="DP107" s="186">
        <f t="shared" si="248"/>
        <v>1</v>
      </c>
      <c r="DQ107" s="186">
        <f t="shared" si="249"/>
        <v>1</v>
      </c>
      <c r="DR107" s="186">
        <f t="shared" si="250"/>
        <v>1</v>
      </c>
      <c r="DS107" s="186">
        <f t="shared" si="251"/>
        <v>1</v>
      </c>
      <c r="DT107" s="186">
        <f t="shared" si="252"/>
        <v>1</v>
      </c>
      <c r="DU107" s="186">
        <f t="shared" si="253"/>
        <v>1</v>
      </c>
      <c r="DV107" s="186">
        <f t="shared" si="254"/>
        <v>1</v>
      </c>
      <c r="DW107" s="186">
        <f t="shared" si="255"/>
        <v>1</v>
      </c>
      <c r="DX107" s="186">
        <f t="shared" si="256"/>
        <v>1</v>
      </c>
      <c r="DY107" s="186">
        <f t="shared" si="257"/>
        <v>1</v>
      </c>
      <c r="DZ107" s="186">
        <f t="shared" si="258"/>
        <v>1</v>
      </c>
      <c r="EA107" s="186">
        <f t="shared" si="259"/>
        <v>1</v>
      </c>
      <c r="EB107" s="186">
        <f t="shared" si="260"/>
        <v>1</v>
      </c>
      <c r="EC107" s="186">
        <f t="shared" si="261"/>
        <v>1</v>
      </c>
      <c r="ED107" s="186">
        <f t="shared" si="262"/>
        <v>1</v>
      </c>
      <c r="EE107" s="186">
        <f t="shared" si="263"/>
        <v>1</v>
      </c>
      <c r="EF107" s="186">
        <f t="shared" si="264"/>
        <v>0</v>
      </c>
      <c r="EG107" s="186">
        <f t="shared" si="265"/>
        <v>0</v>
      </c>
      <c r="EH107" s="186">
        <f t="shared" si="266"/>
        <v>0</v>
      </c>
      <c r="EI107" s="186">
        <f t="shared" si="267"/>
        <v>0</v>
      </c>
      <c r="EJ107" s="186">
        <f t="shared" si="268"/>
        <v>0</v>
      </c>
      <c r="EK107" s="186">
        <f t="shared" si="269"/>
        <v>0</v>
      </c>
      <c r="EL107" s="186">
        <f t="shared" si="270"/>
        <v>0</v>
      </c>
      <c r="EM107" s="186">
        <f t="shared" si="271"/>
        <v>0</v>
      </c>
      <c r="EN107" s="186">
        <f t="shared" si="272"/>
        <v>0</v>
      </c>
      <c r="EO107" s="186">
        <f t="shared" si="273"/>
        <v>0</v>
      </c>
      <c r="EP107" s="186">
        <f t="shared" si="274"/>
        <v>0</v>
      </c>
      <c r="EQ107" s="186">
        <f t="shared" si="275"/>
        <v>0</v>
      </c>
      <c r="ER107" s="186">
        <f t="shared" si="276"/>
        <v>0</v>
      </c>
      <c r="ES107" s="186">
        <f t="shared" si="277"/>
        <v>0</v>
      </c>
      <c r="ET107" s="186">
        <f t="shared" si="278"/>
        <v>0</v>
      </c>
      <c r="EU107" s="186">
        <f t="shared" si="279"/>
        <v>0</v>
      </c>
      <c r="EV107" s="186">
        <f t="shared" si="280"/>
        <v>0</v>
      </c>
      <c r="EW107" s="186">
        <f t="shared" si="281"/>
        <v>0</v>
      </c>
      <c r="EX107" s="186">
        <f t="shared" si="282"/>
        <v>0</v>
      </c>
      <c r="EY107" s="186">
        <f t="shared" si="283"/>
        <v>0</v>
      </c>
      <c r="EZ107" s="186">
        <f t="shared" si="284"/>
        <v>0</v>
      </c>
      <c r="FA107" s="186">
        <f t="shared" si="285"/>
        <v>0</v>
      </c>
      <c r="FB107" s="186">
        <f t="shared" si="286"/>
        <v>0</v>
      </c>
      <c r="FC107" s="186">
        <f t="shared" si="287"/>
        <v>0</v>
      </c>
      <c r="FE107" s="187">
        <f t="shared" si="288"/>
        <v>0</v>
      </c>
      <c r="FF107" s="187">
        <f t="shared" si="289"/>
        <v>0</v>
      </c>
      <c r="FG107" s="187">
        <f t="shared" si="290"/>
        <v>0</v>
      </c>
      <c r="FH107" s="187">
        <f t="shared" si="291"/>
        <v>0</v>
      </c>
      <c r="FI107" s="187">
        <f t="shared" si="292"/>
        <v>0</v>
      </c>
      <c r="FJ107" s="187">
        <f t="shared" si="293"/>
        <v>0</v>
      </c>
      <c r="FK107" s="187">
        <f t="shared" si="294"/>
        <v>0</v>
      </c>
      <c r="FL107" s="187">
        <f t="shared" si="295"/>
        <v>0</v>
      </c>
      <c r="FM107" s="187">
        <f t="shared" si="296"/>
        <v>0</v>
      </c>
      <c r="FN107" s="187">
        <f t="shared" si="297"/>
        <v>0</v>
      </c>
      <c r="FO107" s="187">
        <f t="shared" si="298"/>
        <v>0</v>
      </c>
      <c r="FP107" s="187">
        <f t="shared" si="299"/>
        <v>0</v>
      </c>
      <c r="FQ107" s="187">
        <f t="shared" si="300"/>
        <v>0</v>
      </c>
      <c r="FR107" s="187">
        <f t="shared" si="301"/>
        <v>0</v>
      </c>
      <c r="FS107" s="187">
        <f t="shared" si="302"/>
        <v>0</v>
      </c>
      <c r="FT107" s="187">
        <f t="shared" si="303"/>
        <v>0</v>
      </c>
      <c r="FU107" s="187">
        <f t="shared" si="304"/>
        <v>0</v>
      </c>
      <c r="FV107" s="187">
        <f t="shared" si="305"/>
        <v>0</v>
      </c>
      <c r="FW107" s="187">
        <f t="shared" si="306"/>
        <v>0</v>
      </c>
      <c r="FX107" s="187">
        <f t="shared" si="307"/>
        <v>0</v>
      </c>
      <c r="FY107" s="187">
        <f t="shared" si="308"/>
        <v>1</v>
      </c>
      <c r="FZ107" s="187">
        <f t="shared" si="309"/>
        <v>1.0000000000000002</v>
      </c>
      <c r="GA107" s="187">
        <f t="shared" si="310"/>
        <v>1</v>
      </c>
      <c r="GB107" s="187">
        <f t="shared" si="311"/>
        <v>1.0000000000000002</v>
      </c>
      <c r="GC107" s="187">
        <f t="shared" si="312"/>
        <v>1.0000000000000002</v>
      </c>
      <c r="GD107" s="187">
        <f t="shared" si="313"/>
        <v>1.0000000000000002</v>
      </c>
      <c r="GE107" s="187">
        <f t="shared" si="314"/>
        <v>1.0000000000000002</v>
      </c>
      <c r="GF107" s="187">
        <f t="shared" si="315"/>
        <v>1</v>
      </c>
      <c r="GG107" s="187">
        <f t="shared" si="316"/>
        <v>1.0000000000000002</v>
      </c>
      <c r="GH107" s="187">
        <f t="shared" si="317"/>
        <v>1</v>
      </c>
      <c r="GI107" s="187">
        <f t="shared" si="318"/>
        <v>1.0000000000000002</v>
      </c>
      <c r="GJ107" s="187">
        <f t="shared" si="319"/>
        <v>1.0000000000000002</v>
      </c>
      <c r="GK107" s="187">
        <f t="shared" si="320"/>
        <v>1</v>
      </c>
      <c r="GL107" s="187">
        <f t="shared" si="321"/>
        <v>1.0000000000000002</v>
      </c>
      <c r="GM107" s="187">
        <f t="shared" si="322"/>
        <v>1</v>
      </c>
      <c r="GN107" s="187">
        <f t="shared" si="323"/>
        <v>1.0000000000000002</v>
      </c>
      <c r="GO107" s="187">
        <f t="shared" si="324"/>
        <v>1.0000000000000002</v>
      </c>
      <c r="GP107" s="187">
        <f t="shared" si="325"/>
        <v>1.0000000000000002</v>
      </c>
      <c r="GQ107" s="187">
        <f t="shared" si="326"/>
        <v>1.0000000000000002</v>
      </c>
      <c r="GR107" s="187">
        <f t="shared" si="327"/>
        <v>1</v>
      </c>
      <c r="GS107" s="187">
        <f t="shared" si="328"/>
        <v>1.0000000000000002</v>
      </c>
      <c r="GT107" s="187">
        <f t="shared" si="329"/>
        <v>1</v>
      </c>
      <c r="GU107" s="187">
        <f t="shared" si="330"/>
        <v>1.0000000000000002</v>
      </c>
      <c r="GV107" s="187">
        <f t="shared" si="331"/>
        <v>1.0000000000000002</v>
      </c>
      <c r="GW107" s="187">
        <f t="shared" si="332"/>
        <v>1</v>
      </c>
      <c r="GX107" s="187">
        <f t="shared" si="333"/>
        <v>1.0000000000000002</v>
      </c>
      <c r="GY107" s="187">
        <f t="shared" si="334"/>
        <v>1</v>
      </c>
      <c r="GZ107" s="187">
        <f t="shared" si="335"/>
        <v>1.0000000000000002</v>
      </c>
      <c r="HA107" s="187">
        <f t="shared" si="336"/>
        <v>0</v>
      </c>
      <c r="HB107" s="187">
        <f t="shared" si="337"/>
        <v>0</v>
      </c>
      <c r="HC107" s="187">
        <f t="shared" si="338"/>
        <v>0</v>
      </c>
      <c r="HD107" s="187">
        <f t="shared" si="339"/>
        <v>0</v>
      </c>
      <c r="HE107" s="187">
        <f t="shared" si="340"/>
        <v>0</v>
      </c>
      <c r="HF107" s="187">
        <f t="shared" si="341"/>
        <v>0</v>
      </c>
      <c r="HG107" s="187">
        <f t="shared" si="342"/>
        <v>0</v>
      </c>
      <c r="HH107" s="187">
        <f t="shared" si="343"/>
        <v>0</v>
      </c>
      <c r="HI107" s="187">
        <f t="shared" si="344"/>
        <v>0</v>
      </c>
      <c r="HJ107" s="187">
        <f t="shared" si="345"/>
        <v>0</v>
      </c>
      <c r="HK107" s="187">
        <f t="shared" si="346"/>
        <v>0</v>
      </c>
      <c r="HL107" s="187">
        <f t="shared" si="347"/>
        <v>0</v>
      </c>
      <c r="HM107" s="187">
        <f t="shared" si="348"/>
        <v>0</v>
      </c>
      <c r="HN107" s="187">
        <f t="shared" si="349"/>
        <v>0</v>
      </c>
      <c r="HO107" s="187">
        <f t="shared" si="350"/>
        <v>0</v>
      </c>
      <c r="HP107" s="187">
        <f t="shared" si="351"/>
        <v>0</v>
      </c>
      <c r="HQ107" s="187">
        <f t="shared" si="352"/>
        <v>0</v>
      </c>
      <c r="HR107" s="187">
        <f t="shared" si="353"/>
        <v>0</v>
      </c>
      <c r="HS107" s="187">
        <f t="shared" si="354"/>
        <v>0</v>
      </c>
      <c r="HT107" s="187">
        <f t="shared" si="355"/>
        <v>0</v>
      </c>
      <c r="HU107" s="187">
        <f t="shared" si="356"/>
        <v>0</v>
      </c>
      <c r="HV107" s="187">
        <f t="shared" si="357"/>
        <v>0</v>
      </c>
      <c r="HW107" s="187">
        <f t="shared" si="358"/>
        <v>0</v>
      </c>
      <c r="HX107" s="187">
        <f t="shared" si="359"/>
        <v>0</v>
      </c>
      <c r="HY107" s="187"/>
      <c r="IB107" s="188">
        <f t="shared" si="360"/>
        <v>0</v>
      </c>
      <c r="IC107" s="188">
        <f t="shared" si="361"/>
        <v>0</v>
      </c>
      <c r="ID107" s="188">
        <f t="shared" si="362"/>
        <v>0</v>
      </c>
      <c r="IE107" s="188">
        <f t="shared" si="363"/>
        <v>0</v>
      </c>
      <c r="IF107" s="188">
        <f t="shared" si="364"/>
        <v>0</v>
      </c>
      <c r="IG107" s="188">
        <f t="shared" si="365"/>
        <v>0</v>
      </c>
      <c r="IH107" s="188">
        <f t="shared" si="366"/>
        <v>0</v>
      </c>
      <c r="II107" s="188">
        <f t="shared" si="367"/>
        <v>0</v>
      </c>
      <c r="IJ107" s="188">
        <f t="shared" si="368"/>
        <v>0</v>
      </c>
      <c r="IK107" s="188">
        <f t="shared" si="369"/>
        <v>0</v>
      </c>
      <c r="IL107" s="188">
        <f t="shared" si="370"/>
        <v>0</v>
      </c>
      <c r="IM107" s="188">
        <f t="shared" si="371"/>
        <v>0</v>
      </c>
      <c r="IN107" s="188">
        <f t="shared" si="372"/>
        <v>0</v>
      </c>
      <c r="IO107" s="188">
        <f t="shared" si="373"/>
        <v>0</v>
      </c>
      <c r="IP107" s="188">
        <f t="shared" si="374"/>
        <v>0</v>
      </c>
      <c r="IQ107" s="188">
        <f t="shared" si="375"/>
        <v>0</v>
      </c>
      <c r="IR107" s="188">
        <f t="shared" si="376"/>
        <v>0</v>
      </c>
      <c r="IS107" s="188">
        <f t="shared" si="377"/>
        <v>0</v>
      </c>
      <c r="IT107" s="188">
        <f t="shared" si="378"/>
        <v>0</v>
      </c>
      <c r="IU107" s="188">
        <f t="shared" si="379"/>
        <v>0</v>
      </c>
      <c r="IV107" s="188">
        <f t="shared" si="380"/>
        <v>85</v>
      </c>
      <c r="IW107" s="188">
        <f t="shared" si="381"/>
        <v>85</v>
      </c>
      <c r="IX107" s="188">
        <f t="shared" si="382"/>
        <v>85</v>
      </c>
      <c r="IY107" s="188">
        <f t="shared" si="383"/>
        <v>85</v>
      </c>
      <c r="IZ107" s="188">
        <f t="shared" si="384"/>
        <v>85</v>
      </c>
      <c r="JA107" s="188">
        <f t="shared" si="385"/>
        <v>85</v>
      </c>
      <c r="JB107" s="188">
        <f t="shared" si="386"/>
        <v>85</v>
      </c>
      <c r="JC107" s="188">
        <f t="shared" si="387"/>
        <v>85</v>
      </c>
      <c r="JD107" s="188">
        <f t="shared" si="388"/>
        <v>85</v>
      </c>
      <c r="JE107" s="188">
        <f t="shared" si="389"/>
        <v>85</v>
      </c>
      <c r="JF107" s="188">
        <f t="shared" si="390"/>
        <v>85</v>
      </c>
      <c r="JG107" s="188">
        <f t="shared" si="391"/>
        <v>85</v>
      </c>
      <c r="JH107" s="188">
        <f t="shared" si="392"/>
        <v>85</v>
      </c>
      <c r="JI107" s="188">
        <f t="shared" si="393"/>
        <v>85</v>
      </c>
      <c r="JJ107" s="188">
        <f t="shared" si="394"/>
        <v>85</v>
      </c>
      <c r="JK107" s="188">
        <f t="shared" si="395"/>
        <v>85</v>
      </c>
      <c r="JL107" s="188">
        <f t="shared" si="396"/>
        <v>85</v>
      </c>
      <c r="JM107" s="188">
        <f t="shared" si="397"/>
        <v>85</v>
      </c>
      <c r="JN107" s="188">
        <f t="shared" si="398"/>
        <v>85</v>
      </c>
      <c r="JO107" s="188">
        <f t="shared" si="399"/>
        <v>85</v>
      </c>
      <c r="JP107" s="188">
        <f t="shared" si="400"/>
        <v>85</v>
      </c>
      <c r="JQ107" s="188">
        <f t="shared" si="401"/>
        <v>85</v>
      </c>
      <c r="JR107" s="188">
        <f t="shared" si="402"/>
        <v>85</v>
      </c>
      <c r="JS107" s="188">
        <f t="shared" si="403"/>
        <v>85</v>
      </c>
      <c r="JT107" s="188">
        <f t="shared" si="404"/>
        <v>85</v>
      </c>
      <c r="JU107" s="188">
        <f t="shared" si="405"/>
        <v>85</v>
      </c>
      <c r="JV107" s="188">
        <f t="shared" si="406"/>
        <v>85</v>
      </c>
      <c r="JW107" s="188">
        <f t="shared" si="407"/>
        <v>85</v>
      </c>
      <c r="JX107" s="188">
        <f t="shared" si="408"/>
        <v>0</v>
      </c>
      <c r="JY107" s="188">
        <f t="shared" si="409"/>
        <v>0</v>
      </c>
      <c r="JZ107" s="188">
        <f t="shared" si="410"/>
        <v>0</v>
      </c>
      <c r="KA107" s="188">
        <f t="shared" si="411"/>
        <v>0</v>
      </c>
      <c r="KB107" s="188">
        <f t="shared" si="412"/>
        <v>0</v>
      </c>
      <c r="KC107" s="188">
        <f t="shared" si="413"/>
        <v>0</v>
      </c>
      <c r="KD107" s="188">
        <f t="shared" si="414"/>
        <v>0</v>
      </c>
      <c r="KE107" s="188">
        <f t="shared" si="415"/>
        <v>0</v>
      </c>
      <c r="KF107" s="188">
        <f t="shared" si="416"/>
        <v>0</v>
      </c>
      <c r="KG107" s="188">
        <f t="shared" si="417"/>
        <v>0</v>
      </c>
      <c r="KH107" s="188">
        <f t="shared" si="418"/>
        <v>0</v>
      </c>
      <c r="KI107" s="188">
        <f t="shared" si="419"/>
        <v>0</v>
      </c>
      <c r="KJ107" s="188">
        <f t="shared" si="420"/>
        <v>0</v>
      </c>
      <c r="KK107" s="188">
        <f t="shared" si="421"/>
        <v>0</v>
      </c>
      <c r="KL107" s="188">
        <f t="shared" si="422"/>
        <v>0</v>
      </c>
      <c r="KM107" s="188">
        <f t="shared" si="423"/>
        <v>0</v>
      </c>
      <c r="KN107" s="188">
        <f t="shared" si="424"/>
        <v>0</v>
      </c>
      <c r="KO107" s="188">
        <f t="shared" si="425"/>
        <v>0</v>
      </c>
      <c r="KP107" s="188">
        <f t="shared" si="426"/>
        <v>0</v>
      </c>
      <c r="KQ107" s="188">
        <f t="shared" si="427"/>
        <v>0</v>
      </c>
      <c r="KR107" s="188">
        <f t="shared" si="428"/>
        <v>0</v>
      </c>
      <c r="KS107" s="188">
        <f t="shared" si="429"/>
        <v>0</v>
      </c>
      <c r="KT107" s="188">
        <f t="shared" si="430"/>
        <v>0</v>
      </c>
      <c r="KU107" s="188">
        <f t="shared" si="431"/>
        <v>0</v>
      </c>
    </row>
    <row r="108" spans="1:307" s="95" customFormat="1" ht="15.6" x14ac:dyDescent="0.3">
      <c r="A108" s="157" t="s">
        <v>87</v>
      </c>
      <c r="B108" s="112"/>
      <c r="C108" s="112" t="s">
        <v>802</v>
      </c>
      <c r="D108" s="113"/>
      <c r="E108" s="113" t="s">
        <v>118</v>
      </c>
      <c r="F108" s="113">
        <v>1</v>
      </c>
      <c r="G108" s="114">
        <v>120000</v>
      </c>
      <c r="H108" s="115"/>
      <c r="I108" s="116">
        <v>0.107</v>
      </c>
      <c r="J108" s="114">
        <v>85</v>
      </c>
      <c r="K108" s="411">
        <v>45292</v>
      </c>
      <c r="L108" s="118">
        <v>46022</v>
      </c>
      <c r="M108" s="119"/>
      <c r="N108" s="186">
        <f t="shared" si="3650"/>
        <v>0</v>
      </c>
      <c r="O108" s="186">
        <f t="shared" ref="O108:BZ111" si="3872">IF($E108="PT",IF(AND($K108&lt;=O$5,$L108&gt;O$6),$G108*$H108*$F108,IF(AND($K108&gt;O$5,$K108&lt;=O$6),(O$6-$K108+1)/O$4*$G108*$F108*$H108,IF(AND($L108&gt;=O$5,$L108&lt;=O$6),($L108-O$5+1)/O$4*$G108*$F108*$H108,0)))*(1+$I108),IF(AND($K108&lt;=O$5,$L108&gt;O$6),O$4/365*$G108*$F108,IF(AND($K108&gt;O$5,$K108&lt;=O$6),(O$6-$K108+1)/365*$G108*$F108,IF(AND($L108&gt;=O$5,$L108&lt;=O$6),($L108-O$5+1)/365*$G108*$F108,0)))*(1+$I108))</f>
        <v>0</v>
      </c>
      <c r="P108" s="186">
        <f t="shared" si="3872"/>
        <v>0</v>
      </c>
      <c r="Q108" s="186">
        <f t="shared" si="3872"/>
        <v>0</v>
      </c>
      <c r="R108" s="186">
        <f t="shared" si="3872"/>
        <v>0</v>
      </c>
      <c r="S108" s="186">
        <f t="shared" si="3872"/>
        <v>0</v>
      </c>
      <c r="T108" s="186">
        <f t="shared" si="3872"/>
        <v>0</v>
      </c>
      <c r="U108" s="186">
        <f t="shared" si="3872"/>
        <v>0</v>
      </c>
      <c r="V108" s="186">
        <f t="shared" si="3872"/>
        <v>0</v>
      </c>
      <c r="W108" s="186">
        <f t="shared" si="3872"/>
        <v>0</v>
      </c>
      <c r="X108" s="186">
        <f t="shared" si="3872"/>
        <v>0</v>
      </c>
      <c r="Y108" s="186">
        <f t="shared" si="3872"/>
        <v>0</v>
      </c>
      <c r="Z108" s="186">
        <f t="shared" si="3872"/>
        <v>0</v>
      </c>
      <c r="AA108" s="186">
        <f t="shared" si="3872"/>
        <v>0</v>
      </c>
      <c r="AB108" s="186">
        <f t="shared" si="3872"/>
        <v>0</v>
      </c>
      <c r="AC108" s="186">
        <f t="shared" si="3872"/>
        <v>0</v>
      </c>
      <c r="AD108" s="186">
        <f t="shared" si="3872"/>
        <v>0</v>
      </c>
      <c r="AE108" s="186">
        <f t="shared" si="3872"/>
        <v>0</v>
      </c>
      <c r="AF108" s="186">
        <f t="shared" si="3872"/>
        <v>0</v>
      </c>
      <c r="AG108" s="186">
        <f t="shared" si="3872"/>
        <v>0</v>
      </c>
      <c r="AH108" s="186">
        <f t="shared" si="3872"/>
        <v>0</v>
      </c>
      <c r="AI108" s="186">
        <f t="shared" si="3872"/>
        <v>0</v>
      </c>
      <c r="AJ108" s="186">
        <f t="shared" si="3872"/>
        <v>0</v>
      </c>
      <c r="AK108" s="186">
        <f t="shared" si="3872"/>
        <v>0</v>
      </c>
      <c r="AL108" s="186">
        <f t="shared" si="3872"/>
        <v>11282.301369863013</v>
      </c>
      <c r="AM108" s="186">
        <f t="shared" si="3872"/>
        <v>10554.410958904109</v>
      </c>
      <c r="AN108" s="186">
        <f t="shared" si="3872"/>
        <v>11282.301369863013</v>
      </c>
      <c r="AO108" s="186">
        <f t="shared" si="3872"/>
        <v>10918.356164383562</v>
      </c>
      <c r="AP108" s="186">
        <f t="shared" si="3872"/>
        <v>11282.301369863013</v>
      </c>
      <c r="AQ108" s="186">
        <f t="shared" si="3872"/>
        <v>10918.356164383562</v>
      </c>
      <c r="AR108" s="186">
        <f t="shared" si="3872"/>
        <v>11282.301369863013</v>
      </c>
      <c r="AS108" s="186">
        <f t="shared" si="3872"/>
        <v>11282.301369863013</v>
      </c>
      <c r="AT108" s="186">
        <f t="shared" si="3872"/>
        <v>10918.356164383562</v>
      </c>
      <c r="AU108" s="186">
        <f t="shared" si="3872"/>
        <v>11282.301369863013</v>
      </c>
      <c r="AV108" s="186">
        <f t="shared" si="3872"/>
        <v>10918.356164383562</v>
      </c>
      <c r="AW108" s="186">
        <f t="shared" si="3872"/>
        <v>11282.301369863013</v>
      </c>
      <c r="AX108" s="186">
        <f t="shared" si="3872"/>
        <v>11282.301369863013</v>
      </c>
      <c r="AY108" s="186">
        <f t="shared" si="3872"/>
        <v>10190.465753424658</v>
      </c>
      <c r="AZ108" s="186">
        <f t="shared" si="3872"/>
        <v>11282.301369863013</v>
      </c>
      <c r="BA108" s="186">
        <f t="shared" si="3872"/>
        <v>10918.356164383562</v>
      </c>
      <c r="BB108" s="186">
        <f t="shared" si="3872"/>
        <v>11282.301369863013</v>
      </c>
      <c r="BC108" s="186">
        <f t="shared" si="3872"/>
        <v>10918.356164383562</v>
      </c>
      <c r="BD108" s="186">
        <f t="shared" si="3872"/>
        <v>11282.301369863013</v>
      </c>
      <c r="BE108" s="186">
        <f t="shared" si="3872"/>
        <v>11282.301369863013</v>
      </c>
      <c r="BF108" s="186">
        <f t="shared" si="3872"/>
        <v>10918.356164383562</v>
      </c>
      <c r="BG108" s="186">
        <f t="shared" si="3872"/>
        <v>11282.301369863013</v>
      </c>
      <c r="BH108" s="186">
        <f t="shared" si="3872"/>
        <v>10918.356164383562</v>
      </c>
      <c r="BI108" s="186">
        <f t="shared" si="3872"/>
        <v>11282.301369863013</v>
      </c>
      <c r="BJ108" s="186">
        <f t="shared" si="3872"/>
        <v>0</v>
      </c>
      <c r="BK108" s="186">
        <f t="shared" si="3872"/>
        <v>0</v>
      </c>
      <c r="BL108" s="186">
        <f t="shared" si="3872"/>
        <v>0</v>
      </c>
      <c r="BM108" s="186">
        <f t="shared" si="3872"/>
        <v>0</v>
      </c>
      <c r="BN108" s="186">
        <f t="shared" si="3872"/>
        <v>0</v>
      </c>
      <c r="BO108" s="186">
        <f t="shared" si="3872"/>
        <v>0</v>
      </c>
      <c r="BP108" s="186">
        <f t="shared" si="3872"/>
        <v>0</v>
      </c>
      <c r="BQ108" s="186">
        <f t="shared" si="3872"/>
        <v>0</v>
      </c>
      <c r="BR108" s="186">
        <f t="shared" si="3872"/>
        <v>0</v>
      </c>
      <c r="BS108" s="186">
        <f t="shared" si="3872"/>
        <v>0</v>
      </c>
      <c r="BT108" s="186">
        <f t="shared" si="3872"/>
        <v>0</v>
      </c>
      <c r="BU108" s="186">
        <f t="shared" si="3872"/>
        <v>0</v>
      </c>
      <c r="BV108" s="186">
        <f t="shared" si="3872"/>
        <v>0</v>
      </c>
      <c r="BW108" s="186">
        <f t="shared" si="3872"/>
        <v>0</v>
      </c>
      <c r="BX108" s="186">
        <f t="shared" si="3872"/>
        <v>0</v>
      </c>
      <c r="BY108" s="186">
        <f t="shared" si="3872"/>
        <v>0</v>
      </c>
      <c r="BZ108" s="186">
        <f t="shared" si="3872"/>
        <v>0</v>
      </c>
      <c r="CA108" s="186">
        <f t="shared" si="3871"/>
        <v>0</v>
      </c>
      <c r="CB108" s="186">
        <f t="shared" si="3871"/>
        <v>0</v>
      </c>
      <c r="CC108" s="186">
        <f t="shared" si="3871"/>
        <v>0</v>
      </c>
      <c r="CD108" s="186">
        <f t="shared" si="3871"/>
        <v>0</v>
      </c>
      <c r="CE108" s="186">
        <f t="shared" si="3871"/>
        <v>0</v>
      </c>
      <c r="CF108" s="186">
        <f t="shared" si="3871"/>
        <v>0</v>
      </c>
      <c r="CG108" s="186">
        <f t="shared" si="3871"/>
        <v>0</v>
      </c>
      <c r="CH108" s="186"/>
      <c r="CJ108" s="186">
        <f t="shared" si="216"/>
        <v>0</v>
      </c>
      <c r="CK108" s="186">
        <f t="shared" si="217"/>
        <v>0</v>
      </c>
      <c r="CL108" s="186">
        <f t="shared" si="218"/>
        <v>0</v>
      </c>
      <c r="CM108" s="186">
        <f t="shared" si="219"/>
        <v>0</v>
      </c>
      <c r="CN108" s="186">
        <f t="shared" si="220"/>
        <v>0</v>
      </c>
      <c r="CO108" s="186">
        <f t="shared" si="221"/>
        <v>0</v>
      </c>
      <c r="CP108" s="186">
        <f t="shared" si="222"/>
        <v>0</v>
      </c>
      <c r="CQ108" s="186">
        <f t="shared" si="223"/>
        <v>0</v>
      </c>
      <c r="CR108" s="186">
        <f t="shared" si="224"/>
        <v>0</v>
      </c>
      <c r="CS108" s="186">
        <f t="shared" si="225"/>
        <v>0</v>
      </c>
      <c r="CT108" s="186">
        <f t="shared" si="226"/>
        <v>0</v>
      </c>
      <c r="CU108" s="186">
        <f t="shared" si="227"/>
        <v>0</v>
      </c>
      <c r="CV108" s="186">
        <f t="shared" si="228"/>
        <v>0</v>
      </c>
      <c r="CW108" s="186">
        <f t="shared" si="229"/>
        <v>0</v>
      </c>
      <c r="CX108" s="186">
        <f t="shared" si="230"/>
        <v>0</v>
      </c>
      <c r="CY108" s="186">
        <f t="shared" si="231"/>
        <v>0</v>
      </c>
      <c r="CZ108" s="186">
        <f t="shared" si="232"/>
        <v>0</v>
      </c>
      <c r="DA108" s="186">
        <f t="shared" si="233"/>
        <v>0</v>
      </c>
      <c r="DB108" s="186">
        <f t="shared" si="234"/>
        <v>0</v>
      </c>
      <c r="DC108" s="186">
        <f t="shared" si="235"/>
        <v>0</v>
      </c>
      <c r="DD108" s="186">
        <f t="shared" si="236"/>
        <v>0</v>
      </c>
      <c r="DE108" s="186">
        <f t="shared" si="237"/>
        <v>0</v>
      </c>
      <c r="DF108" s="186">
        <f t="shared" si="238"/>
        <v>0</v>
      </c>
      <c r="DG108" s="186">
        <f t="shared" si="239"/>
        <v>0</v>
      </c>
      <c r="DH108" s="186">
        <f t="shared" si="240"/>
        <v>1</v>
      </c>
      <c r="DI108" s="186">
        <f t="shared" si="241"/>
        <v>1</v>
      </c>
      <c r="DJ108" s="186">
        <f t="shared" si="242"/>
        <v>1</v>
      </c>
      <c r="DK108" s="186">
        <f t="shared" si="243"/>
        <v>1</v>
      </c>
      <c r="DL108" s="186">
        <f t="shared" si="244"/>
        <v>1</v>
      </c>
      <c r="DM108" s="186">
        <f t="shared" si="245"/>
        <v>1</v>
      </c>
      <c r="DN108" s="186">
        <f t="shared" si="246"/>
        <v>1</v>
      </c>
      <c r="DO108" s="186">
        <f t="shared" si="247"/>
        <v>1</v>
      </c>
      <c r="DP108" s="186">
        <f t="shared" si="248"/>
        <v>1</v>
      </c>
      <c r="DQ108" s="186">
        <f t="shared" si="249"/>
        <v>1</v>
      </c>
      <c r="DR108" s="186">
        <f t="shared" si="250"/>
        <v>1</v>
      </c>
      <c r="DS108" s="186">
        <f t="shared" si="251"/>
        <v>1</v>
      </c>
      <c r="DT108" s="186">
        <f t="shared" si="252"/>
        <v>1</v>
      </c>
      <c r="DU108" s="186">
        <f t="shared" si="253"/>
        <v>1</v>
      </c>
      <c r="DV108" s="186">
        <f t="shared" si="254"/>
        <v>1</v>
      </c>
      <c r="DW108" s="186">
        <f t="shared" si="255"/>
        <v>1</v>
      </c>
      <c r="DX108" s="186">
        <f t="shared" si="256"/>
        <v>1</v>
      </c>
      <c r="DY108" s="186">
        <f t="shared" si="257"/>
        <v>1</v>
      </c>
      <c r="DZ108" s="186">
        <f t="shared" si="258"/>
        <v>1</v>
      </c>
      <c r="EA108" s="186">
        <f t="shared" si="259"/>
        <v>1</v>
      </c>
      <c r="EB108" s="186">
        <f t="shared" si="260"/>
        <v>1</v>
      </c>
      <c r="EC108" s="186">
        <f t="shared" si="261"/>
        <v>1</v>
      </c>
      <c r="ED108" s="186">
        <f t="shared" si="262"/>
        <v>1</v>
      </c>
      <c r="EE108" s="186">
        <f t="shared" si="263"/>
        <v>1</v>
      </c>
      <c r="EF108" s="186">
        <f t="shared" si="264"/>
        <v>0</v>
      </c>
      <c r="EG108" s="186">
        <f t="shared" si="265"/>
        <v>0</v>
      </c>
      <c r="EH108" s="186">
        <f t="shared" si="266"/>
        <v>0</v>
      </c>
      <c r="EI108" s="186">
        <f t="shared" si="267"/>
        <v>0</v>
      </c>
      <c r="EJ108" s="186">
        <f t="shared" si="268"/>
        <v>0</v>
      </c>
      <c r="EK108" s="186">
        <f t="shared" si="269"/>
        <v>0</v>
      </c>
      <c r="EL108" s="186">
        <f t="shared" si="270"/>
        <v>0</v>
      </c>
      <c r="EM108" s="186">
        <f t="shared" si="271"/>
        <v>0</v>
      </c>
      <c r="EN108" s="186">
        <f t="shared" si="272"/>
        <v>0</v>
      </c>
      <c r="EO108" s="186">
        <f t="shared" si="273"/>
        <v>0</v>
      </c>
      <c r="EP108" s="186">
        <f t="shared" si="274"/>
        <v>0</v>
      </c>
      <c r="EQ108" s="186">
        <f t="shared" si="275"/>
        <v>0</v>
      </c>
      <c r="ER108" s="186">
        <f t="shared" si="276"/>
        <v>0</v>
      </c>
      <c r="ES108" s="186">
        <f t="shared" si="277"/>
        <v>0</v>
      </c>
      <c r="ET108" s="186">
        <f t="shared" si="278"/>
        <v>0</v>
      </c>
      <c r="EU108" s="186">
        <f t="shared" si="279"/>
        <v>0</v>
      </c>
      <c r="EV108" s="186">
        <f t="shared" si="280"/>
        <v>0</v>
      </c>
      <c r="EW108" s="186">
        <f t="shared" si="281"/>
        <v>0</v>
      </c>
      <c r="EX108" s="186">
        <f t="shared" si="282"/>
        <v>0</v>
      </c>
      <c r="EY108" s="186">
        <f t="shared" si="283"/>
        <v>0</v>
      </c>
      <c r="EZ108" s="186">
        <f t="shared" si="284"/>
        <v>0</v>
      </c>
      <c r="FA108" s="186">
        <f t="shared" si="285"/>
        <v>0</v>
      </c>
      <c r="FB108" s="186">
        <f t="shared" si="286"/>
        <v>0</v>
      </c>
      <c r="FC108" s="186">
        <f t="shared" si="287"/>
        <v>0</v>
      </c>
      <c r="FE108" s="187">
        <f t="shared" si="288"/>
        <v>0</v>
      </c>
      <c r="FF108" s="187">
        <f t="shared" si="289"/>
        <v>0</v>
      </c>
      <c r="FG108" s="187">
        <f t="shared" si="290"/>
        <v>0</v>
      </c>
      <c r="FH108" s="187">
        <f t="shared" si="291"/>
        <v>0</v>
      </c>
      <c r="FI108" s="187">
        <f t="shared" si="292"/>
        <v>0</v>
      </c>
      <c r="FJ108" s="187">
        <f t="shared" si="293"/>
        <v>0</v>
      </c>
      <c r="FK108" s="187">
        <f t="shared" si="294"/>
        <v>0</v>
      </c>
      <c r="FL108" s="187">
        <f t="shared" si="295"/>
        <v>0</v>
      </c>
      <c r="FM108" s="187">
        <f t="shared" si="296"/>
        <v>0</v>
      </c>
      <c r="FN108" s="187">
        <f t="shared" si="297"/>
        <v>0</v>
      </c>
      <c r="FO108" s="187">
        <f t="shared" si="298"/>
        <v>0</v>
      </c>
      <c r="FP108" s="187">
        <f t="shared" si="299"/>
        <v>0</v>
      </c>
      <c r="FQ108" s="187">
        <f t="shared" si="300"/>
        <v>0</v>
      </c>
      <c r="FR108" s="187">
        <f t="shared" si="301"/>
        <v>0</v>
      </c>
      <c r="FS108" s="187">
        <f t="shared" si="302"/>
        <v>0</v>
      </c>
      <c r="FT108" s="187">
        <f t="shared" si="303"/>
        <v>0</v>
      </c>
      <c r="FU108" s="187">
        <f t="shared" si="304"/>
        <v>0</v>
      </c>
      <c r="FV108" s="187">
        <f t="shared" si="305"/>
        <v>0</v>
      </c>
      <c r="FW108" s="187">
        <f t="shared" si="306"/>
        <v>0</v>
      </c>
      <c r="FX108" s="187">
        <f t="shared" si="307"/>
        <v>0</v>
      </c>
      <c r="FY108" s="187">
        <f t="shared" si="308"/>
        <v>0</v>
      </c>
      <c r="FZ108" s="187">
        <f t="shared" si="309"/>
        <v>0</v>
      </c>
      <c r="GA108" s="187">
        <f t="shared" si="310"/>
        <v>0</v>
      </c>
      <c r="GB108" s="187">
        <f t="shared" si="311"/>
        <v>0</v>
      </c>
      <c r="GC108" s="187">
        <f t="shared" si="312"/>
        <v>1</v>
      </c>
      <c r="GD108" s="187">
        <f t="shared" si="313"/>
        <v>1</v>
      </c>
      <c r="GE108" s="187">
        <f t="shared" si="314"/>
        <v>1</v>
      </c>
      <c r="GF108" s="187">
        <f t="shared" si="315"/>
        <v>1</v>
      </c>
      <c r="GG108" s="187">
        <f t="shared" si="316"/>
        <v>1</v>
      </c>
      <c r="GH108" s="187">
        <f t="shared" si="317"/>
        <v>1</v>
      </c>
      <c r="GI108" s="187">
        <f t="shared" si="318"/>
        <v>1</v>
      </c>
      <c r="GJ108" s="187">
        <f t="shared" si="319"/>
        <v>1</v>
      </c>
      <c r="GK108" s="187">
        <f t="shared" si="320"/>
        <v>1</v>
      </c>
      <c r="GL108" s="187">
        <f t="shared" si="321"/>
        <v>1</v>
      </c>
      <c r="GM108" s="187">
        <f t="shared" si="322"/>
        <v>1</v>
      </c>
      <c r="GN108" s="187">
        <f t="shared" si="323"/>
        <v>1</v>
      </c>
      <c r="GO108" s="187">
        <f t="shared" si="324"/>
        <v>1</v>
      </c>
      <c r="GP108" s="187">
        <f t="shared" si="325"/>
        <v>1</v>
      </c>
      <c r="GQ108" s="187">
        <f t="shared" si="326"/>
        <v>1</v>
      </c>
      <c r="GR108" s="187">
        <f t="shared" si="327"/>
        <v>1</v>
      </c>
      <c r="GS108" s="187">
        <f t="shared" si="328"/>
        <v>1</v>
      </c>
      <c r="GT108" s="187">
        <f t="shared" si="329"/>
        <v>1</v>
      </c>
      <c r="GU108" s="187">
        <f t="shared" si="330"/>
        <v>1</v>
      </c>
      <c r="GV108" s="187">
        <f t="shared" si="331"/>
        <v>1</v>
      </c>
      <c r="GW108" s="187">
        <f t="shared" si="332"/>
        <v>1</v>
      </c>
      <c r="GX108" s="187">
        <f t="shared" si="333"/>
        <v>1</v>
      </c>
      <c r="GY108" s="187">
        <f t="shared" si="334"/>
        <v>1</v>
      </c>
      <c r="GZ108" s="187">
        <f t="shared" si="335"/>
        <v>1</v>
      </c>
      <c r="HA108" s="187">
        <f t="shared" si="336"/>
        <v>0</v>
      </c>
      <c r="HB108" s="187">
        <f t="shared" si="337"/>
        <v>0</v>
      </c>
      <c r="HC108" s="187">
        <f t="shared" si="338"/>
        <v>0</v>
      </c>
      <c r="HD108" s="187">
        <f t="shared" si="339"/>
        <v>0</v>
      </c>
      <c r="HE108" s="187">
        <f t="shared" si="340"/>
        <v>0</v>
      </c>
      <c r="HF108" s="187">
        <f t="shared" si="341"/>
        <v>0</v>
      </c>
      <c r="HG108" s="187">
        <f t="shared" si="342"/>
        <v>0</v>
      </c>
      <c r="HH108" s="187">
        <f t="shared" si="343"/>
        <v>0</v>
      </c>
      <c r="HI108" s="187">
        <f t="shared" si="344"/>
        <v>0</v>
      </c>
      <c r="HJ108" s="187">
        <f t="shared" si="345"/>
        <v>0</v>
      </c>
      <c r="HK108" s="187">
        <f t="shared" si="346"/>
        <v>0</v>
      </c>
      <c r="HL108" s="187">
        <f t="shared" si="347"/>
        <v>0</v>
      </c>
      <c r="HM108" s="187">
        <f t="shared" si="348"/>
        <v>0</v>
      </c>
      <c r="HN108" s="187">
        <f t="shared" si="349"/>
        <v>0</v>
      </c>
      <c r="HO108" s="187">
        <f t="shared" si="350"/>
        <v>0</v>
      </c>
      <c r="HP108" s="187">
        <f t="shared" si="351"/>
        <v>0</v>
      </c>
      <c r="HQ108" s="187">
        <f t="shared" si="352"/>
        <v>0</v>
      </c>
      <c r="HR108" s="187">
        <f t="shared" si="353"/>
        <v>0</v>
      </c>
      <c r="HS108" s="187">
        <f t="shared" si="354"/>
        <v>0</v>
      </c>
      <c r="HT108" s="187">
        <f t="shared" si="355"/>
        <v>0</v>
      </c>
      <c r="HU108" s="187">
        <f t="shared" si="356"/>
        <v>0</v>
      </c>
      <c r="HV108" s="187">
        <f t="shared" si="357"/>
        <v>0</v>
      </c>
      <c r="HW108" s="187">
        <f t="shared" si="358"/>
        <v>0</v>
      </c>
      <c r="HX108" s="187">
        <f t="shared" si="359"/>
        <v>0</v>
      </c>
      <c r="HY108" s="187"/>
      <c r="IB108" s="188">
        <f t="shared" si="360"/>
        <v>0</v>
      </c>
      <c r="IC108" s="188">
        <f t="shared" si="361"/>
        <v>0</v>
      </c>
      <c r="ID108" s="188">
        <f t="shared" si="362"/>
        <v>0</v>
      </c>
      <c r="IE108" s="188">
        <f t="shared" si="363"/>
        <v>0</v>
      </c>
      <c r="IF108" s="188">
        <f t="shared" si="364"/>
        <v>0</v>
      </c>
      <c r="IG108" s="188">
        <f t="shared" si="365"/>
        <v>0</v>
      </c>
      <c r="IH108" s="188">
        <f t="shared" si="366"/>
        <v>0</v>
      </c>
      <c r="II108" s="188">
        <f t="shared" si="367"/>
        <v>0</v>
      </c>
      <c r="IJ108" s="188">
        <f t="shared" si="368"/>
        <v>0</v>
      </c>
      <c r="IK108" s="188">
        <f t="shared" si="369"/>
        <v>0</v>
      </c>
      <c r="IL108" s="188">
        <f t="shared" si="370"/>
        <v>0</v>
      </c>
      <c r="IM108" s="188">
        <f t="shared" si="371"/>
        <v>0</v>
      </c>
      <c r="IN108" s="188">
        <f t="shared" si="372"/>
        <v>0</v>
      </c>
      <c r="IO108" s="188">
        <f t="shared" si="373"/>
        <v>0</v>
      </c>
      <c r="IP108" s="188">
        <f t="shared" si="374"/>
        <v>0</v>
      </c>
      <c r="IQ108" s="188">
        <f t="shared" si="375"/>
        <v>0</v>
      </c>
      <c r="IR108" s="188">
        <f t="shared" si="376"/>
        <v>0</v>
      </c>
      <c r="IS108" s="188">
        <f t="shared" si="377"/>
        <v>0</v>
      </c>
      <c r="IT108" s="188">
        <f t="shared" si="378"/>
        <v>0</v>
      </c>
      <c r="IU108" s="188">
        <f t="shared" si="379"/>
        <v>0</v>
      </c>
      <c r="IV108" s="188">
        <f t="shared" si="380"/>
        <v>0</v>
      </c>
      <c r="IW108" s="188">
        <f t="shared" si="381"/>
        <v>0</v>
      </c>
      <c r="IX108" s="188">
        <f t="shared" si="382"/>
        <v>0</v>
      </c>
      <c r="IY108" s="188">
        <f t="shared" si="383"/>
        <v>0</v>
      </c>
      <c r="IZ108" s="188">
        <f t="shared" si="384"/>
        <v>85</v>
      </c>
      <c r="JA108" s="188">
        <f t="shared" si="385"/>
        <v>85</v>
      </c>
      <c r="JB108" s="188">
        <f t="shared" si="386"/>
        <v>85</v>
      </c>
      <c r="JC108" s="188">
        <f t="shared" si="387"/>
        <v>85</v>
      </c>
      <c r="JD108" s="188">
        <f t="shared" si="388"/>
        <v>85</v>
      </c>
      <c r="JE108" s="188">
        <f t="shared" si="389"/>
        <v>85</v>
      </c>
      <c r="JF108" s="188">
        <f t="shared" si="390"/>
        <v>85</v>
      </c>
      <c r="JG108" s="188">
        <f t="shared" si="391"/>
        <v>85</v>
      </c>
      <c r="JH108" s="188">
        <f t="shared" si="392"/>
        <v>85</v>
      </c>
      <c r="JI108" s="188">
        <f t="shared" si="393"/>
        <v>85</v>
      </c>
      <c r="JJ108" s="188">
        <f t="shared" si="394"/>
        <v>85</v>
      </c>
      <c r="JK108" s="188">
        <f t="shared" si="395"/>
        <v>85</v>
      </c>
      <c r="JL108" s="188">
        <f t="shared" si="396"/>
        <v>85</v>
      </c>
      <c r="JM108" s="188">
        <f t="shared" si="397"/>
        <v>85</v>
      </c>
      <c r="JN108" s="188">
        <f t="shared" si="398"/>
        <v>85</v>
      </c>
      <c r="JO108" s="188">
        <f t="shared" si="399"/>
        <v>85</v>
      </c>
      <c r="JP108" s="188">
        <f t="shared" si="400"/>
        <v>85</v>
      </c>
      <c r="JQ108" s="188">
        <f t="shared" si="401"/>
        <v>85</v>
      </c>
      <c r="JR108" s="188">
        <f t="shared" si="402"/>
        <v>85</v>
      </c>
      <c r="JS108" s="188">
        <f t="shared" si="403"/>
        <v>85</v>
      </c>
      <c r="JT108" s="188">
        <f t="shared" si="404"/>
        <v>85</v>
      </c>
      <c r="JU108" s="188">
        <f t="shared" si="405"/>
        <v>85</v>
      </c>
      <c r="JV108" s="188">
        <f t="shared" si="406"/>
        <v>85</v>
      </c>
      <c r="JW108" s="188">
        <f t="shared" si="407"/>
        <v>85</v>
      </c>
      <c r="JX108" s="188">
        <f t="shared" si="408"/>
        <v>0</v>
      </c>
      <c r="JY108" s="188">
        <f t="shared" si="409"/>
        <v>0</v>
      </c>
      <c r="JZ108" s="188">
        <f t="shared" si="410"/>
        <v>0</v>
      </c>
      <c r="KA108" s="188">
        <f t="shared" si="411"/>
        <v>0</v>
      </c>
      <c r="KB108" s="188">
        <f t="shared" si="412"/>
        <v>0</v>
      </c>
      <c r="KC108" s="188">
        <f t="shared" si="413"/>
        <v>0</v>
      </c>
      <c r="KD108" s="188">
        <f t="shared" si="414"/>
        <v>0</v>
      </c>
      <c r="KE108" s="188">
        <f t="shared" si="415"/>
        <v>0</v>
      </c>
      <c r="KF108" s="188">
        <f t="shared" si="416"/>
        <v>0</v>
      </c>
      <c r="KG108" s="188">
        <f t="shared" si="417"/>
        <v>0</v>
      </c>
      <c r="KH108" s="188">
        <f t="shared" si="418"/>
        <v>0</v>
      </c>
      <c r="KI108" s="188">
        <f t="shared" si="419"/>
        <v>0</v>
      </c>
      <c r="KJ108" s="188">
        <f t="shared" si="420"/>
        <v>0</v>
      </c>
      <c r="KK108" s="188">
        <f t="shared" si="421"/>
        <v>0</v>
      </c>
      <c r="KL108" s="188">
        <f t="shared" si="422"/>
        <v>0</v>
      </c>
      <c r="KM108" s="188">
        <f t="shared" si="423"/>
        <v>0</v>
      </c>
      <c r="KN108" s="188">
        <f t="shared" si="424"/>
        <v>0</v>
      </c>
      <c r="KO108" s="188">
        <f t="shared" si="425"/>
        <v>0</v>
      </c>
      <c r="KP108" s="188">
        <f t="shared" si="426"/>
        <v>0</v>
      </c>
      <c r="KQ108" s="188">
        <f t="shared" si="427"/>
        <v>0</v>
      </c>
      <c r="KR108" s="188">
        <f t="shared" si="428"/>
        <v>0</v>
      </c>
      <c r="KS108" s="188">
        <f t="shared" si="429"/>
        <v>0</v>
      </c>
      <c r="KT108" s="188">
        <f t="shared" si="430"/>
        <v>0</v>
      </c>
      <c r="KU108" s="188">
        <f t="shared" si="431"/>
        <v>0</v>
      </c>
    </row>
    <row r="109" spans="1:307" s="95" customFormat="1" ht="15.6" x14ac:dyDescent="0.3">
      <c r="A109" s="157" t="s">
        <v>87</v>
      </c>
      <c r="B109" s="112"/>
      <c r="C109" s="112" t="s">
        <v>803</v>
      </c>
      <c r="D109" s="113"/>
      <c r="E109" s="113" t="s">
        <v>118</v>
      </c>
      <c r="F109" s="113">
        <v>1</v>
      </c>
      <c r="G109" s="114">
        <v>100000</v>
      </c>
      <c r="H109" s="115"/>
      <c r="I109" s="116">
        <v>0.107</v>
      </c>
      <c r="J109" s="114">
        <v>85</v>
      </c>
      <c r="K109" s="411">
        <v>45292</v>
      </c>
      <c r="L109" s="118">
        <v>46022</v>
      </c>
      <c r="M109" s="119"/>
      <c r="N109" s="186">
        <f t="shared" si="3650"/>
        <v>0</v>
      </c>
      <c r="O109" s="186">
        <f t="shared" si="3872"/>
        <v>0</v>
      </c>
      <c r="P109" s="186">
        <f t="shared" si="3872"/>
        <v>0</v>
      </c>
      <c r="Q109" s="186">
        <f t="shared" si="3872"/>
        <v>0</v>
      </c>
      <c r="R109" s="186">
        <f t="shared" si="3872"/>
        <v>0</v>
      </c>
      <c r="S109" s="186">
        <f t="shared" si="3872"/>
        <v>0</v>
      </c>
      <c r="T109" s="186">
        <f t="shared" si="3872"/>
        <v>0</v>
      </c>
      <c r="U109" s="186">
        <f t="shared" si="3872"/>
        <v>0</v>
      </c>
      <c r="V109" s="186">
        <f t="shared" si="3872"/>
        <v>0</v>
      </c>
      <c r="W109" s="186">
        <f t="shared" si="3872"/>
        <v>0</v>
      </c>
      <c r="X109" s="186">
        <f t="shared" si="3872"/>
        <v>0</v>
      </c>
      <c r="Y109" s="186">
        <f t="shared" si="3872"/>
        <v>0</v>
      </c>
      <c r="Z109" s="186">
        <f t="shared" si="3872"/>
        <v>0</v>
      </c>
      <c r="AA109" s="186">
        <f t="shared" si="3872"/>
        <v>0</v>
      </c>
      <c r="AB109" s="186">
        <f t="shared" si="3872"/>
        <v>0</v>
      </c>
      <c r="AC109" s="186">
        <f t="shared" si="3872"/>
        <v>0</v>
      </c>
      <c r="AD109" s="186">
        <f t="shared" si="3872"/>
        <v>0</v>
      </c>
      <c r="AE109" s="186">
        <f t="shared" si="3872"/>
        <v>0</v>
      </c>
      <c r="AF109" s="186">
        <f t="shared" si="3872"/>
        <v>0</v>
      </c>
      <c r="AG109" s="186">
        <f t="shared" si="3872"/>
        <v>0</v>
      </c>
      <c r="AH109" s="186">
        <f t="shared" si="3872"/>
        <v>0</v>
      </c>
      <c r="AI109" s="186">
        <f t="shared" si="3872"/>
        <v>0</v>
      </c>
      <c r="AJ109" s="186">
        <f t="shared" si="3872"/>
        <v>0</v>
      </c>
      <c r="AK109" s="186">
        <f t="shared" si="3872"/>
        <v>0</v>
      </c>
      <c r="AL109" s="186">
        <f t="shared" si="3872"/>
        <v>9401.9178082191775</v>
      </c>
      <c r="AM109" s="186">
        <f t="shared" si="3872"/>
        <v>8795.3424657534251</v>
      </c>
      <c r="AN109" s="186">
        <f t="shared" si="3872"/>
        <v>9401.9178082191775</v>
      </c>
      <c r="AO109" s="186">
        <f t="shared" si="3872"/>
        <v>9098.6301369862995</v>
      </c>
      <c r="AP109" s="186">
        <f t="shared" si="3872"/>
        <v>9401.9178082191775</v>
      </c>
      <c r="AQ109" s="186">
        <f t="shared" si="3872"/>
        <v>9098.6301369862995</v>
      </c>
      <c r="AR109" s="186">
        <f t="shared" si="3872"/>
        <v>9401.9178082191775</v>
      </c>
      <c r="AS109" s="186">
        <f t="shared" si="3872"/>
        <v>9401.9178082191775</v>
      </c>
      <c r="AT109" s="186">
        <f t="shared" si="3872"/>
        <v>9098.6301369862995</v>
      </c>
      <c r="AU109" s="186">
        <f t="shared" si="3872"/>
        <v>9401.9178082191775</v>
      </c>
      <c r="AV109" s="186">
        <f t="shared" si="3872"/>
        <v>9098.6301369862995</v>
      </c>
      <c r="AW109" s="186">
        <f t="shared" si="3872"/>
        <v>9401.9178082191775</v>
      </c>
      <c r="AX109" s="186">
        <f t="shared" si="3872"/>
        <v>9401.9178082191775</v>
      </c>
      <c r="AY109" s="186">
        <f t="shared" si="3872"/>
        <v>8492.054794520549</v>
      </c>
      <c r="AZ109" s="186">
        <f t="shared" si="3872"/>
        <v>9401.9178082191775</v>
      </c>
      <c r="BA109" s="186">
        <f t="shared" si="3872"/>
        <v>9098.6301369862995</v>
      </c>
      <c r="BB109" s="186">
        <f t="shared" si="3872"/>
        <v>9401.9178082191775</v>
      </c>
      <c r="BC109" s="186">
        <f t="shared" si="3872"/>
        <v>9098.6301369862995</v>
      </c>
      <c r="BD109" s="186">
        <f t="shared" si="3872"/>
        <v>9401.9178082191775</v>
      </c>
      <c r="BE109" s="186">
        <f t="shared" si="3872"/>
        <v>9401.9178082191775</v>
      </c>
      <c r="BF109" s="186">
        <f t="shared" si="3872"/>
        <v>9098.6301369862995</v>
      </c>
      <c r="BG109" s="186">
        <f t="shared" si="3872"/>
        <v>9401.9178082191775</v>
      </c>
      <c r="BH109" s="186">
        <f t="shared" si="3872"/>
        <v>9098.6301369862995</v>
      </c>
      <c r="BI109" s="186">
        <f t="shared" si="3872"/>
        <v>9401.9178082191775</v>
      </c>
      <c r="BJ109" s="186">
        <f t="shared" si="3872"/>
        <v>0</v>
      </c>
      <c r="BK109" s="186">
        <f t="shared" si="3872"/>
        <v>0</v>
      </c>
      <c r="BL109" s="186">
        <f t="shared" si="3872"/>
        <v>0</v>
      </c>
      <c r="BM109" s="186">
        <f t="shared" si="3872"/>
        <v>0</v>
      </c>
      <c r="BN109" s="186">
        <f t="shared" si="3872"/>
        <v>0</v>
      </c>
      <c r="BO109" s="186">
        <f t="shared" si="3872"/>
        <v>0</v>
      </c>
      <c r="BP109" s="186">
        <f t="shared" si="3872"/>
        <v>0</v>
      </c>
      <c r="BQ109" s="186">
        <f t="shared" si="3872"/>
        <v>0</v>
      </c>
      <c r="BR109" s="186">
        <f t="shared" si="3872"/>
        <v>0</v>
      </c>
      <c r="BS109" s="186">
        <f t="shared" si="3872"/>
        <v>0</v>
      </c>
      <c r="BT109" s="186">
        <f t="shared" si="3872"/>
        <v>0</v>
      </c>
      <c r="BU109" s="186">
        <f t="shared" si="3872"/>
        <v>0</v>
      </c>
      <c r="BV109" s="186">
        <f t="shared" si="3872"/>
        <v>0</v>
      </c>
      <c r="BW109" s="186">
        <f t="shared" si="3872"/>
        <v>0</v>
      </c>
      <c r="BX109" s="186">
        <f t="shared" si="3872"/>
        <v>0</v>
      </c>
      <c r="BY109" s="186">
        <f t="shared" si="3872"/>
        <v>0</v>
      </c>
      <c r="BZ109" s="186">
        <f t="shared" si="3872"/>
        <v>0</v>
      </c>
      <c r="CA109" s="186">
        <f t="shared" si="3871"/>
        <v>0</v>
      </c>
      <c r="CB109" s="186">
        <f t="shared" si="3871"/>
        <v>0</v>
      </c>
      <c r="CC109" s="186">
        <f t="shared" si="3871"/>
        <v>0</v>
      </c>
      <c r="CD109" s="186">
        <f t="shared" si="3871"/>
        <v>0</v>
      </c>
      <c r="CE109" s="186">
        <f t="shared" si="3871"/>
        <v>0</v>
      </c>
      <c r="CF109" s="186">
        <f t="shared" si="3871"/>
        <v>0</v>
      </c>
      <c r="CG109" s="186">
        <f t="shared" si="3871"/>
        <v>0</v>
      </c>
      <c r="CH109" s="186"/>
      <c r="CJ109" s="186">
        <f t="shared" ref="CJ109:CJ121" si="3873">IF(N109&gt;0,$F109,0)</f>
        <v>0</v>
      </c>
      <c r="CK109" s="186">
        <f t="shared" ref="CK109:CK121" si="3874">IF(O109&gt;0,$F109,0)</f>
        <v>0</v>
      </c>
      <c r="CL109" s="186">
        <f t="shared" ref="CL109:CL121" si="3875">IF(P109&gt;0,$F109,0)</f>
        <v>0</v>
      </c>
      <c r="CM109" s="186">
        <f t="shared" ref="CM109:CM121" si="3876">IF(Q109&gt;0,$F109,0)</f>
        <v>0</v>
      </c>
      <c r="CN109" s="186">
        <f t="shared" ref="CN109:CN121" si="3877">IF(R109&gt;0,$F109,0)</f>
        <v>0</v>
      </c>
      <c r="CO109" s="186">
        <f t="shared" ref="CO109:CO121" si="3878">IF(S109&gt;0,$F109,0)</f>
        <v>0</v>
      </c>
      <c r="CP109" s="186">
        <f t="shared" ref="CP109:CP121" si="3879">IF(T109&gt;0,$F109,0)</f>
        <v>0</v>
      </c>
      <c r="CQ109" s="186">
        <f t="shared" ref="CQ109:CQ121" si="3880">IF(U109&gt;0,$F109,0)</f>
        <v>0</v>
      </c>
      <c r="CR109" s="186">
        <f t="shared" ref="CR109:CR121" si="3881">IF(V109&gt;0,$F109,0)</f>
        <v>0</v>
      </c>
      <c r="CS109" s="186">
        <f t="shared" ref="CS109:CS121" si="3882">IF(W109&gt;0,$F109,0)</f>
        <v>0</v>
      </c>
      <c r="CT109" s="186">
        <f t="shared" ref="CT109:CT121" si="3883">IF(X109&gt;0,$F109,0)</f>
        <v>0</v>
      </c>
      <c r="CU109" s="186">
        <f t="shared" ref="CU109:CU121" si="3884">IF(Y109&gt;0,$F109,0)</f>
        <v>0</v>
      </c>
      <c r="CV109" s="186">
        <f t="shared" ref="CV109:CV121" si="3885">IF(Z109&gt;0,$F109,0)</f>
        <v>0</v>
      </c>
      <c r="CW109" s="186">
        <f t="shared" ref="CW109:CW121" si="3886">IF(AA109&gt;0,$F109,0)</f>
        <v>0</v>
      </c>
      <c r="CX109" s="186">
        <f t="shared" ref="CX109:CX121" si="3887">IF(AB109&gt;0,$F109,0)</f>
        <v>0</v>
      </c>
      <c r="CY109" s="186">
        <f t="shared" ref="CY109:CY121" si="3888">IF(AC109&gt;0,$F109,0)</f>
        <v>0</v>
      </c>
      <c r="CZ109" s="186">
        <f t="shared" ref="CZ109:CZ121" si="3889">IF(AD109&gt;0,$F109,0)</f>
        <v>0</v>
      </c>
      <c r="DA109" s="186">
        <f t="shared" ref="DA109:DA121" si="3890">IF(AE109&gt;0,$F109,0)</f>
        <v>0</v>
      </c>
      <c r="DB109" s="186">
        <f t="shared" ref="DB109:DB121" si="3891">IF(AF109&gt;0,$F109,0)</f>
        <v>0</v>
      </c>
      <c r="DC109" s="186">
        <f t="shared" ref="DC109:DC121" si="3892">IF(AG109&gt;0,$F109,0)</f>
        <v>0</v>
      </c>
      <c r="DD109" s="186">
        <f t="shared" ref="DD109:DD121" si="3893">IF(AH109&gt;0,$F109,0)</f>
        <v>0</v>
      </c>
      <c r="DE109" s="186">
        <f t="shared" ref="DE109:DE121" si="3894">IF(AI109&gt;0,$F109,0)</f>
        <v>0</v>
      </c>
      <c r="DF109" s="186">
        <f t="shared" ref="DF109:DF121" si="3895">IF(AJ109&gt;0,$F109,0)</f>
        <v>0</v>
      </c>
      <c r="DG109" s="186">
        <f t="shared" ref="DG109:DG121" si="3896">IF(AK109&gt;0,$F109,0)</f>
        <v>0</v>
      </c>
      <c r="DH109" s="186">
        <f t="shared" ref="DH109:DH121" si="3897">IF(AL109&gt;0,$F109,0)</f>
        <v>1</v>
      </c>
      <c r="DI109" s="186">
        <f t="shared" ref="DI109:DI121" si="3898">IF(AM109&gt;0,$F109,0)</f>
        <v>1</v>
      </c>
      <c r="DJ109" s="186">
        <f t="shared" ref="DJ109:DJ121" si="3899">IF(AN109&gt;0,$F109,0)</f>
        <v>1</v>
      </c>
      <c r="DK109" s="186">
        <f t="shared" ref="DK109:DK121" si="3900">IF(AO109&gt;0,$F109,0)</f>
        <v>1</v>
      </c>
      <c r="DL109" s="186">
        <f t="shared" ref="DL109:DL121" si="3901">IF(AP109&gt;0,$F109,0)</f>
        <v>1</v>
      </c>
      <c r="DM109" s="186">
        <f t="shared" ref="DM109:DM121" si="3902">IF(AQ109&gt;0,$F109,0)</f>
        <v>1</v>
      </c>
      <c r="DN109" s="186">
        <f t="shared" ref="DN109:DN121" si="3903">IF(AR109&gt;0,$F109,0)</f>
        <v>1</v>
      </c>
      <c r="DO109" s="186">
        <f t="shared" ref="DO109:DO121" si="3904">IF(AS109&gt;0,$F109,0)</f>
        <v>1</v>
      </c>
      <c r="DP109" s="186">
        <f t="shared" ref="DP109:DP121" si="3905">IF(AT109&gt;0,$F109,0)</f>
        <v>1</v>
      </c>
      <c r="DQ109" s="186">
        <f t="shared" ref="DQ109:DQ121" si="3906">IF(AU109&gt;0,$F109,0)</f>
        <v>1</v>
      </c>
      <c r="DR109" s="186">
        <f t="shared" ref="DR109:DR121" si="3907">IF(AV109&gt;0,$F109,0)</f>
        <v>1</v>
      </c>
      <c r="DS109" s="186">
        <f t="shared" ref="DS109:DS121" si="3908">IF(AW109&gt;0,$F109,0)</f>
        <v>1</v>
      </c>
      <c r="DT109" s="186">
        <f t="shared" ref="DT109:DT121" si="3909">IF(AX109&gt;0,$F109,0)</f>
        <v>1</v>
      </c>
      <c r="DU109" s="186">
        <f t="shared" ref="DU109:DU121" si="3910">IF(AY109&gt;0,$F109,0)</f>
        <v>1</v>
      </c>
      <c r="DV109" s="186">
        <f t="shared" ref="DV109:DV121" si="3911">IF(AZ109&gt;0,$F109,0)</f>
        <v>1</v>
      </c>
      <c r="DW109" s="186">
        <f t="shared" ref="DW109:DW121" si="3912">IF(BA109&gt;0,$F109,0)</f>
        <v>1</v>
      </c>
      <c r="DX109" s="186">
        <f t="shared" ref="DX109:DX121" si="3913">IF(BB109&gt;0,$F109,0)</f>
        <v>1</v>
      </c>
      <c r="DY109" s="186">
        <f t="shared" ref="DY109:DY121" si="3914">IF(BC109&gt;0,$F109,0)</f>
        <v>1</v>
      </c>
      <c r="DZ109" s="186">
        <f t="shared" ref="DZ109:DZ121" si="3915">IF(BD109&gt;0,$F109,0)</f>
        <v>1</v>
      </c>
      <c r="EA109" s="186">
        <f t="shared" ref="EA109:EA121" si="3916">IF(BE109&gt;0,$F109,0)</f>
        <v>1</v>
      </c>
      <c r="EB109" s="186">
        <f t="shared" ref="EB109:EB121" si="3917">IF(BF109&gt;0,$F109,0)</f>
        <v>1</v>
      </c>
      <c r="EC109" s="186">
        <f t="shared" ref="EC109:EC121" si="3918">IF(BG109&gt;0,$F109,0)</f>
        <v>1</v>
      </c>
      <c r="ED109" s="186">
        <f t="shared" ref="ED109:ED121" si="3919">IF(BH109&gt;0,$F109,0)</f>
        <v>1</v>
      </c>
      <c r="EE109" s="186">
        <f t="shared" ref="EE109:EE121" si="3920">IF(BI109&gt;0,$F109,0)</f>
        <v>1</v>
      </c>
      <c r="EF109" s="186">
        <f t="shared" ref="EF109:EF121" si="3921">IF(BJ109&gt;0,$F109,0)</f>
        <v>0</v>
      </c>
      <c r="EG109" s="186">
        <f t="shared" ref="EG109:EG121" si="3922">IF(BK109&gt;0,$F109,0)</f>
        <v>0</v>
      </c>
      <c r="EH109" s="186">
        <f t="shared" ref="EH109:EH121" si="3923">IF(BL109&gt;0,$F109,0)</f>
        <v>0</v>
      </c>
      <c r="EI109" s="186">
        <f t="shared" ref="EI109:EI121" si="3924">IF(BM109&gt;0,$F109,0)</f>
        <v>0</v>
      </c>
      <c r="EJ109" s="186">
        <f t="shared" ref="EJ109:EJ121" si="3925">IF(BN109&gt;0,$F109,0)</f>
        <v>0</v>
      </c>
      <c r="EK109" s="186">
        <f t="shared" ref="EK109:EK121" si="3926">IF(BO109&gt;0,$F109,0)</f>
        <v>0</v>
      </c>
      <c r="EL109" s="186">
        <f t="shared" ref="EL109:EL121" si="3927">IF(BP109&gt;0,$F109,0)</f>
        <v>0</v>
      </c>
      <c r="EM109" s="186">
        <f t="shared" ref="EM109:EM121" si="3928">IF(BQ109&gt;0,$F109,0)</f>
        <v>0</v>
      </c>
      <c r="EN109" s="186">
        <f t="shared" ref="EN109:EN121" si="3929">IF(BR109&gt;0,$F109,0)</f>
        <v>0</v>
      </c>
      <c r="EO109" s="186">
        <f t="shared" ref="EO109:EO121" si="3930">IF(BS109&gt;0,$F109,0)</f>
        <v>0</v>
      </c>
      <c r="EP109" s="186">
        <f t="shared" ref="EP109:EP121" si="3931">IF(BT109&gt;0,$F109,0)</f>
        <v>0</v>
      </c>
      <c r="EQ109" s="186">
        <f t="shared" ref="EQ109:EQ121" si="3932">IF(BU109&gt;0,$F109,0)</f>
        <v>0</v>
      </c>
      <c r="ER109" s="186">
        <f t="shared" ref="ER109:ER121" si="3933">IF(BV109&gt;0,$F109,0)</f>
        <v>0</v>
      </c>
      <c r="ES109" s="186">
        <f t="shared" ref="ES109:ES121" si="3934">IF(BW109&gt;0,$F109,0)</f>
        <v>0</v>
      </c>
      <c r="ET109" s="186">
        <f t="shared" ref="ET109:ET121" si="3935">IF(BX109&gt;0,$F109,0)</f>
        <v>0</v>
      </c>
      <c r="EU109" s="186">
        <f t="shared" ref="EU109:EU121" si="3936">IF(BY109&gt;0,$F109,0)</f>
        <v>0</v>
      </c>
      <c r="EV109" s="186">
        <f t="shared" ref="EV109:EV121" si="3937">IF(BZ109&gt;0,$F109,0)</f>
        <v>0</v>
      </c>
      <c r="EW109" s="186">
        <f t="shared" ref="EW109:EW121" si="3938">IF(CA109&gt;0,$F109,0)</f>
        <v>0</v>
      </c>
      <c r="EX109" s="186">
        <f t="shared" ref="EX109:EX121" si="3939">IF(CB109&gt;0,$F109,0)</f>
        <v>0</v>
      </c>
      <c r="EY109" s="186">
        <f t="shared" ref="EY109:EY121" si="3940">IF(CC109&gt;0,$F109,0)</f>
        <v>0</v>
      </c>
      <c r="EZ109" s="186">
        <f t="shared" ref="EZ109:EZ121" si="3941">IF(CD109&gt;0,$F109,0)</f>
        <v>0</v>
      </c>
      <c r="FA109" s="186">
        <f t="shared" ref="FA109:FA121" si="3942">IF(CE109&gt;0,$F109,0)</f>
        <v>0</v>
      </c>
      <c r="FB109" s="186">
        <f t="shared" ref="FB109:FB121" si="3943">IF(CF109&gt;0,$F109,0)</f>
        <v>0</v>
      </c>
      <c r="FC109" s="186">
        <f t="shared" ref="FC109:FC121" si="3944">IF(CG109&gt;0,$F109,0)</f>
        <v>0</v>
      </c>
      <c r="FE109" s="187">
        <f t="shared" ref="FE109:FE121" si="3945">IF(AND($E109="PT",CJ109&gt;0),$H109*$F109*12/2080,IFERROR((N109/(1+$I109))/($G109/365*N$4),0))</f>
        <v>0</v>
      </c>
      <c r="FF109" s="187">
        <f t="shared" ref="FF109:FF121" si="3946">IF(AND($E109="PT",CK109&gt;0),$H109*$F109*12/2080,IFERROR((O109/(1+$I109))/($G109/365*O$4),0))</f>
        <v>0</v>
      </c>
      <c r="FG109" s="187">
        <f t="shared" ref="FG109:FG121" si="3947">IF(AND($E109="PT",CL109&gt;0),$H109*$F109*12/2080,IFERROR((P109/(1+$I109))/($G109/365*P$4),0))</f>
        <v>0</v>
      </c>
      <c r="FH109" s="187">
        <f t="shared" ref="FH109:FH121" si="3948">IF(AND($E109="PT",CM109&gt;0),$H109*$F109*12/2080,IFERROR((Q109/(1+$I109))/($G109/365*Q$4),0))</f>
        <v>0</v>
      </c>
      <c r="FI109" s="187">
        <f t="shared" ref="FI109:FI121" si="3949">IF(AND($E109="PT",CN109&gt;0),$H109*$F109*12/2080,IFERROR((R109/(1+$I109))/($G109/365*R$4),0))</f>
        <v>0</v>
      </c>
      <c r="FJ109" s="187">
        <f t="shared" ref="FJ109:FJ121" si="3950">IF(AND($E109="PT",CO109&gt;0),$H109*$F109*12/2080,IFERROR((S109/(1+$I109))/($G109/365*S$4),0))</f>
        <v>0</v>
      </c>
      <c r="FK109" s="187">
        <f t="shared" ref="FK109:FK121" si="3951">IF(AND($E109="PT",CP109&gt;0),$H109*$F109*12/2080,IFERROR((T109/(1+$I109))/($G109/365*T$4),0))</f>
        <v>0</v>
      </c>
      <c r="FL109" s="187">
        <f t="shared" ref="FL109:FL121" si="3952">IF(AND($E109="PT",CQ109&gt;0),$H109*$F109*12/2080,IFERROR((U109/(1+$I109))/($G109/365*U$4),0))</f>
        <v>0</v>
      </c>
      <c r="FM109" s="187">
        <f t="shared" ref="FM109:FM121" si="3953">IF(AND($E109="PT",CR109&gt;0),$H109*$F109*12/2080,IFERROR((V109/(1+$I109))/($G109/365*V$4),0))</f>
        <v>0</v>
      </c>
      <c r="FN109" s="187">
        <f t="shared" ref="FN109:FN121" si="3954">IF(AND($E109="PT",CS109&gt;0),$H109*$F109*12/2080,IFERROR((W109/(1+$I109))/($G109/365*W$4),0))</f>
        <v>0</v>
      </c>
      <c r="FO109" s="187">
        <f t="shared" ref="FO109:FO121" si="3955">IF(AND($E109="PT",CT109&gt;0),$H109*$F109*12/2080,IFERROR((X109/(1+$I109))/($G109/365*X$4),0))</f>
        <v>0</v>
      </c>
      <c r="FP109" s="187">
        <f t="shared" ref="FP109:FP121" si="3956">IF(AND($E109="PT",CU109&gt;0),$H109*$F109*12/2080,IFERROR((Y109/(1+$I109))/($G109/365*Y$4),0))</f>
        <v>0</v>
      </c>
      <c r="FQ109" s="187">
        <f t="shared" ref="FQ109:FQ121" si="3957">IF(AND($E109="PT",CV109&gt;0),$H109*$F109*12/2080,IFERROR((Z109/(1+$I109))/($G109/365*Z$4),0))</f>
        <v>0</v>
      </c>
      <c r="FR109" s="187">
        <f t="shared" ref="FR109:FR121" si="3958">IF(AND($E109="PT",CW109&gt;0),$H109*$F109*12/2080,IFERROR((AA109/(1+$I109))/($G109/365*AA$4),0))</f>
        <v>0</v>
      </c>
      <c r="FS109" s="187">
        <f t="shared" ref="FS109:FS121" si="3959">IF(AND($E109="PT",CX109&gt;0),$H109*$F109*12/2080,IFERROR((AB109/(1+$I109))/($G109/365*AB$4),0))</f>
        <v>0</v>
      </c>
      <c r="FT109" s="187">
        <f t="shared" ref="FT109:FT121" si="3960">IF(AND($E109="PT",CY109&gt;0),$H109*$F109*12/2080,IFERROR((AC109/(1+$I109))/($G109/365*AC$4),0))</f>
        <v>0</v>
      </c>
      <c r="FU109" s="187">
        <f t="shared" ref="FU109:FU121" si="3961">IF(AND($E109="PT",CZ109&gt;0),$H109*$F109*12/2080,IFERROR((AD109/(1+$I109))/($G109/365*AD$4),0))</f>
        <v>0</v>
      </c>
      <c r="FV109" s="187">
        <f t="shared" ref="FV109:FV121" si="3962">IF(AND($E109="PT",DA109&gt;0),$H109*$F109*12/2080,IFERROR((AE109/(1+$I109))/($G109/365*AE$4),0))</f>
        <v>0</v>
      </c>
      <c r="FW109" s="187">
        <f t="shared" ref="FW109:FW121" si="3963">IF(AND($E109="PT",DB109&gt;0),$H109*$F109*12/2080,IFERROR((AF109/(1+$I109))/($G109/365*AF$4),0))</f>
        <v>0</v>
      </c>
      <c r="FX109" s="187">
        <f t="shared" ref="FX109:FX121" si="3964">IF(AND($E109="PT",DC109&gt;0),$H109*$F109*12/2080,IFERROR((AG109/(1+$I109))/($G109/365*AG$4),0))</f>
        <v>0</v>
      </c>
      <c r="FY109" s="187">
        <f t="shared" ref="FY109:FY121" si="3965">IF(AND($E109="PT",DD109&gt;0),$H109*$F109*12/2080,IFERROR((AH109/(1+$I109))/($G109/365*AH$4),0))</f>
        <v>0</v>
      </c>
      <c r="FZ109" s="187">
        <f t="shared" ref="FZ109:FZ121" si="3966">IF(AND($E109="PT",DE109&gt;0),$H109*$F109*12/2080,IFERROR((AI109/(1+$I109))/($G109/365*AI$4),0))</f>
        <v>0</v>
      </c>
      <c r="GA109" s="187">
        <f t="shared" ref="GA109:GA121" si="3967">IF(AND($E109="PT",DF109&gt;0),$H109*$F109*12/2080,IFERROR((AJ109/(1+$I109))/($G109/365*AJ$4),0))</f>
        <v>0</v>
      </c>
      <c r="GB109" s="187">
        <f t="shared" ref="GB109:GB121" si="3968">IF(AND($E109="PT",DG109&gt;0),$H109*$F109*12/2080,IFERROR((AK109/(1+$I109))/($G109/365*AK$4),0))</f>
        <v>0</v>
      </c>
      <c r="GC109" s="187">
        <f t="shared" ref="GC109:GC121" si="3969">IF(AND($E109="PT",DH109&gt;0),$H109*$F109*12/2080,IFERROR((AL109/(1+$I109))/($G109/365*AL$4),0))</f>
        <v>1</v>
      </c>
      <c r="GD109" s="187">
        <f t="shared" ref="GD109:GD121" si="3970">IF(AND($E109="PT",DI109&gt;0),$H109*$F109*12/2080,IFERROR((AM109/(1+$I109))/($G109/365*AM$4),0))</f>
        <v>1.0000000000000002</v>
      </c>
      <c r="GE109" s="187">
        <f t="shared" ref="GE109:GE121" si="3971">IF(AND($E109="PT",DJ109&gt;0),$H109*$F109*12/2080,IFERROR((AN109/(1+$I109))/($G109/365*AN$4),0))</f>
        <v>1</v>
      </c>
      <c r="GF109" s="187">
        <f t="shared" ref="GF109:GF121" si="3972">IF(AND($E109="PT",DK109&gt;0),$H109*$F109*12/2080,IFERROR((AO109/(1+$I109))/($G109/365*AO$4),0))</f>
        <v>1</v>
      </c>
      <c r="GG109" s="187">
        <f t="shared" ref="GG109:GG121" si="3973">IF(AND($E109="PT",DL109&gt;0),$H109*$F109*12/2080,IFERROR((AP109/(1+$I109))/($G109/365*AP$4),0))</f>
        <v>1</v>
      </c>
      <c r="GH109" s="187">
        <f t="shared" ref="GH109:GH121" si="3974">IF(AND($E109="PT",DM109&gt;0),$H109*$F109*12/2080,IFERROR((AQ109/(1+$I109))/($G109/365*AQ$4),0))</f>
        <v>1</v>
      </c>
      <c r="GI109" s="187">
        <f t="shared" ref="GI109:GI121" si="3975">IF(AND($E109="PT",DN109&gt;0),$H109*$F109*12/2080,IFERROR((AR109/(1+$I109))/($G109/365*AR$4),0))</f>
        <v>1</v>
      </c>
      <c r="GJ109" s="187">
        <f t="shared" ref="GJ109:GJ121" si="3976">IF(AND($E109="PT",DO109&gt;0),$H109*$F109*12/2080,IFERROR((AS109/(1+$I109))/($G109/365*AS$4),0))</f>
        <v>1</v>
      </c>
      <c r="GK109" s="187">
        <f t="shared" ref="GK109:GK121" si="3977">IF(AND($E109="PT",DP109&gt;0),$H109*$F109*12/2080,IFERROR((AT109/(1+$I109))/($G109/365*AT$4),0))</f>
        <v>1</v>
      </c>
      <c r="GL109" s="187">
        <f t="shared" ref="GL109:GL121" si="3978">IF(AND($E109="PT",DQ109&gt;0),$H109*$F109*12/2080,IFERROR((AU109/(1+$I109))/($G109/365*AU$4),0))</f>
        <v>1</v>
      </c>
      <c r="GM109" s="187">
        <f t="shared" ref="GM109:GM121" si="3979">IF(AND($E109="PT",DR109&gt;0),$H109*$F109*12/2080,IFERROR((AV109/(1+$I109))/($G109/365*AV$4),0))</f>
        <v>1</v>
      </c>
      <c r="GN109" s="187">
        <f t="shared" ref="GN109:GN121" si="3980">IF(AND($E109="PT",DS109&gt;0),$H109*$F109*12/2080,IFERROR((AW109/(1+$I109))/($G109/365*AW$4),0))</f>
        <v>1</v>
      </c>
      <c r="GO109" s="187">
        <f t="shared" ref="GO109:GO121" si="3981">IF(AND($E109="PT",DT109&gt;0),$H109*$F109*12/2080,IFERROR((AX109/(1+$I109))/($G109/365*AX$4),0))</f>
        <v>1</v>
      </c>
      <c r="GP109" s="187">
        <f t="shared" ref="GP109:GP121" si="3982">IF(AND($E109="PT",DU109&gt;0),$H109*$F109*12/2080,IFERROR((AY109/(1+$I109))/($G109/365*AY$4),0))</f>
        <v>1.0000000000000002</v>
      </c>
      <c r="GQ109" s="187">
        <f t="shared" ref="GQ109:GQ121" si="3983">IF(AND($E109="PT",DV109&gt;0),$H109*$F109*12/2080,IFERROR((AZ109/(1+$I109))/($G109/365*AZ$4),0))</f>
        <v>1</v>
      </c>
      <c r="GR109" s="187">
        <f t="shared" ref="GR109:GR121" si="3984">IF(AND($E109="PT",DW109&gt;0),$H109*$F109*12/2080,IFERROR((BA109/(1+$I109))/($G109/365*BA$4),0))</f>
        <v>1</v>
      </c>
      <c r="GS109" s="187">
        <f t="shared" ref="GS109:GS121" si="3985">IF(AND($E109="PT",DX109&gt;0),$H109*$F109*12/2080,IFERROR((BB109/(1+$I109))/($G109/365*BB$4),0))</f>
        <v>1</v>
      </c>
      <c r="GT109" s="187">
        <f t="shared" ref="GT109:GT121" si="3986">IF(AND($E109="PT",DY109&gt;0),$H109*$F109*12/2080,IFERROR((BC109/(1+$I109))/($G109/365*BC$4),0))</f>
        <v>1</v>
      </c>
      <c r="GU109" s="187">
        <f t="shared" ref="GU109:GU121" si="3987">IF(AND($E109="PT",DZ109&gt;0),$H109*$F109*12/2080,IFERROR((BD109/(1+$I109))/($G109/365*BD$4),0))</f>
        <v>1</v>
      </c>
      <c r="GV109" s="187">
        <f t="shared" ref="GV109:GV121" si="3988">IF(AND($E109="PT",EA109&gt;0),$H109*$F109*12/2080,IFERROR((BE109/(1+$I109))/($G109/365*BE$4),0))</f>
        <v>1</v>
      </c>
      <c r="GW109" s="187">
        <f t="shared" ref="GW109:GW121" si="3989">IF(AND($E109="PT",EB109&gt;0),$H109*$F109*12/2080,IFERROR((BF109/(1+$I109))/($G109/365*BF$4),0))</f>
        <v>1</v>
      </c>
      <c r="GX109" s="187">
        <f t="shared" ref="GX109:GX121" si="3990">IF(AND($E109="PT",EC109&gt;0),$H109*$F109*12/2080,IFERROR((BG109/(1+$I109))/($G109/365*BG$4),0))</f>
        <v>1</v>
      </c>
      <c r="GY109" s="187">
        <f t="shared" ref="GY109:GY121" si="3991">IF(AND($E109="PT",ED109&gt;0),$H109*$F109*12/2080,IFERROR((BH109/(1+$I109))/($G109/365*BH$4),0))</f>
        <v>1</v>
      </c>
      <c r="GZ109" s="187">
        <f t="shared" ref="GZ109:GZ121" si="3992">IF(AND($E109="PT",EE109&gt;0),$H109*$F109*12/2080,IFERROR((BI109/(1+$I109))/($G109/365*BI$4),0))</f>
        <v>1</v>
      </c>
      <c r="HA109" s="187">
        <f t="shared" ref="HA109:HA121" si="3993">IF(AND($E109="PT",EF109&gt;0),$H109*$F109*12/2080,IFERROR((BJ109/(1+$I109))/($G109/365*BJ$4),0))</f>
        <v>0</v>
      </c>
      <c r="HB109" s="187">
        <f t="shared" ref="HB109:HB121" si="3994">IF(AND($E109="PT",EG109&gt;0),$H109*$F109*12/2080,IFERROR((BK109/(1+$I109))/($G109/365*BK$4),0))</f>
        <v>0</v>
      </c>
      <c r="HC109" s="187">
        <f t="shared" ref="HC109:HC121" si="3995">IF(AND($E109="PT",EH109&gt;0),$H109*$F109*12/2080,IFERROR((BL109/(1+$I109))/($G109/365*BL$4),0))</f>
        <v>0</v>
      </c>
      <c r="HD109" s="187">
        <f t="shared" ref="HD109:HD121" si="3996">IF(AND($E109="PT",EI109&gt;0),$H109*$F109*12/2080,IFERROR((BM109/(1+$I109))/($G109/365*BM$4),0))</f>
        <v>0</v>
      </c>
      <c r="HE109" s="187">
        <f t="shared" ref="HE109:HE121" si="3997">IF(AND($E109="PT",EJ109&gt;0),$H109*$F109*12/2080,IFERROR((BN109/(1+$I109))/($G109/365*BN$4),0))</f>
        <v>0</v>
      </c>
      <c r="HF109" s="187">
        <f t="shared" ref="HF109:HF121" si="3998">IF(AND($E109="PT",EK109&gt;0),$H109*$F109*12/2080,IFERROR((BO109/(1+$I109))/($G109/365*BO$4),0))</f>
        <v>0</v>
      </c>
      <c r="HG109" s="187">
        <f t="shared" ref="HG109:HG121" si="3999">IF(AND($E109="PT",EL109&gt;0),$H109*$F109*12/2080,IFERROR((BP109/(1+$I109))/($G109/365*BP$4),0))</f>
        <v>0</v>
      </c>
      <c r="HH109" s="187">
        <f t="shared" ref="HH109:HH121" si="4000">IF(AND($E109="PT",EM109&gt;0),$H109*$F109*12/2080,IFERROR((BQ109/(1+$I109))/($G109/365*BQ$4),0))</f>
        <v>0</v>
      </c>
      <c r="HI109" s="187">
        <f t="shared" ref="HI109:HI121" si="4001">IF(AND($E109="PT",EN109&gt;0),$H109*$F109*12/2080,IFERROR((BR109/(1+$I109))/($G109/365*BR$4),0))</f>
        <v>0</v>
      </c>
      <c r="HJ109" s="187">
        <f t="shared" ref="HJ109:HJ121" si="4002">IF(AND($E109="PT",EO109&gt;0),$H109*$F109*12/2080,IFERROR((BS109/(1+$I109))/($G109/365*BS$4),0))</f>
        <v>0</v>
      </c>
      <c r="HK109" s="187">
        <f t="shared" ref="HK109:HK121" si="4003">IF(AND($E109="PT",EP109&gt;0),$H109*$F109*12/2080,IFERROR((BT109/(1+$I109))/($G109/365*BT$4),0))</f>
        <v>0</v>
      </c>
      <c r="HL109" s="187">
        <f t="shared" ref="HL109:HL121" si="4004">IF(AND($E109="PT",EQ109&gt;0),$H109*$F109*12/2080,IFERROR((BU109/(1+$I109))/($G109/365*BU$4),0))</f>
        <v>0</v>
      </c>
      <c r="HM109" s="187">
        <f t="shared" ref="HM109:HM121" si="4005">IF(AND($E109="PT",ER109&gt;0),$H109*$F109*12/2080,IFERROR((BV109/(1+$I109))/($G109/365*BV$4),0))</f>
        <v>0</v>
      </c>
      <c r="HN109" s="187">
        <f t="shared" ref="HN109:HN121" si="4006">IF(AND($E109="PT",ES109&gt;0),$H109*$F109*12/2080,IFERROR((BW109/(1+$I109))/($G109/365*BW$4),0))</f>
        <v>0</v>
      </c>
      <c r="HO109" s="187">
        <f t="shared" ref="HO109:HO121" si="4007">IF(AND($E109="PT",ET109&gt;0),$H109*$F109*12/2080,IFERROR((BX109/(1+$I109))/($G109/365*BX$4),0))</f>
        <v>0</v>
      </c>
      <c r="HP109" s="187">
        <f t="shared" ref="HP109:HP121" si="4008">IF(AND($E109="PT",EU109&gt;0),$H109*$F109*12/2080,IFERROR((BY109/(1+$I109))/($G109/365*BY$4),0))</f>
        <v>0</v>
      </c>
      <c r="HQ109" s="187">
        <f t="shared" ref="HQ109:HQ121" si="4009">IF(AND($E109="PT",EV109&gt;0),$H109*$F109*12/2080,IFERROR((BZ109/(1+$I109))/($G109/365*BZ$4),0))</f>
        <v>0</v>
      </c>
      <c r="HR109" s="187">
        <f t="shared" ref="HR109:HR121" si="4010">IF(AND($E109="PT",EW109&gt;0),$H109*$F109*12/2080,IFERROR((CA109/(1+$I109))/($G109/365*CA$4),0))</f>
        <v>0</v>
      </c>
      <c r="HS109" s="187">
        <f t="shared" ref="HS109:HS121" si="4011">IF(AND($E109="PT",EX109&gt;0),$H109*$F109*12/2080,IFERROR((CB109/(1+$I109))/($G109/365*CB$4),0))</f>
        <v>0</v>
      </c>
      <c r="HT109" s="187">
        <f t="shared" ref="HT109:HT121" si="4012">IF(AND($E109="PT",EY109&gt;0),$H109*$F109*12/2080,IFERROR((CC109/(1+$I109))/($G109/365*CC$4),0))</f>
        <v>0</v>
      </c>
      <c r="HU109" s="187">
        <f t="shared" ref="HU109:HU121" si="4013">IF(AND($E109="PT",EZ109&gt;0),$H109*$F109*12/2080,IFERROR((CD109/(1+$I109))/($G109/365*CD$4),0))</f>
        <v>0</v>
      </c>
      <c r="HV109" s="187">
        <f t="shared" ref="HV109:HV121" si="4014">IF(AND($E109="PT",FA109&gt;0),$H109*$F109*12/2080,IFERROR((CE109/(1+$I109))/($G109/365*CE$4),0))</f>
        <v>0</v>
      </c>
      <c r="HW109" s="187">
        <f t="shared" ref="HW109:HW121" si="4015">IF(AND($E109="PT",FB109&gt;0),$H109*$F109*12/2080,IFERROR((CF109/(1+$I109))/($G109/365*CF$4),0))</f>
        <v>0</v>
      </c>
      <c r="HX109" s="187">
        <f t="shared" ref="HX109:HX121" si="4016">IF(AND($E109="PT",FC109&gt;0),$H109*$F109*12/2080,IFERROR((CG109/(1+$I109))/($G109/365*CG$4),0))</f>
        <v>0</v>
      </c>
      <c r="HY109" s="187"/>
      <c r="IB109" s="188">
        <f t="shared" ref="IB109:IB121" si="4017">IF(CJ109&gt;=1,CJ109*$J109,0)</f>
        <v>0</v>
      </c>
      <c r="IC109" s="188">
        <f t="shared" ref="IC109:IC121" si="4018">IF(CK109&gt;=1,CK109*$J109,0)</f>
        <v>0</v>
      </c>
      <c r="ID109" s="188">
        <f t="shared" ref="ID109:ID121" si="4019">IF(CL109&gt;=1,CL109*$J109,0)</f>
        <v>0</v>
      </c>
      <c r="IE109" s="188">
        <f t="shared" ref="IE109:IE121" si="4020">IF(CM109&gt;=1,CM109*$J109,0)</f>
        <v>0</v>
      </c>
      <c r="IF109" s="188">
        <f t="shared" ref="IF109:IF121" si="4021">IF(CN109&gt;=1,CN109*$J109,0)</f>
        <v>0</v>
      </c>
      <c r="IG109" s="188">
        <f t="shared" ref="IG109:IG121" si="4022">IF(CO109&gt;=1,CO109*$J109,0)</f>
        <v>0</v>
      </c>
      <c r="IH109" s="188">
        <f t="shared" ref="IH109:IH121" si="4023">IF(CP109&gt;=1,CP109*$J109,0)</f>
        <v>0</v>
      </c>
      <c r="II109" s="188">
        <f t="shared" ref="II109:II121" si="4024">IF(CQ109&gt;=1,CQ109*$J109,0)</f>
        <v>0</v>
      </c>
      <c r="IJ109" s="188">
        <f t="shared" ref="IJ109:IJ121" si="4025">IF(CR109&gt;=1,CR109*$J109,0)</f>
        <v>0</v>
      </c>
      <c r="IK109" s="188">
        <f t="shared" ref="IK109:IK121" si="4026">IF(CS109&gt;=1,CS109*$J109,0)</f>
        <v>0</v>
      </c>
      <c r="IL109" s="188">
        <f t="shared" ref="IL109:IL121" si="4027">IF(CT109&gt;=1,CT109*$J109,0)</f>
        <v>0</v>
      </c>
      <c r="IM109" s="188">
        <f t="shared" ref="IM109:IM121" si="4028">IF(CU109&gt;=1,CU109*$J109,0)</f>
        <v>0</v>
      </c>
      <c r="IN109" s="188">
        <f t="shared" ref="IN109:IN121" si="4029">IF(CV109&gt;=1,CV109*$J109,0)</f>
        <v>0</v>
      </c>
      <c r="IO109" s="188">
        <f t="shared" ref="IO109:IO121" si="4030">IF(CW109&gt;=1,CW109*$J109,0)</f>
        <v>0</v>
      </c>
      <c r="IP109" s="188">
        <f t="shared" ref="IP109:IP121" si="4031">IF(CX109&gt;=1,CX109*$J109,0)</f>
        <v>0</v>
      </c>
      <c r="IQ109" s="188">
        <f t="shared" ref="IQ109:IQ121" si="4032">IF(CY109&gt;=1,CY109*$J109,0)</f>
        <v>0</v>
      </c>
      <c r="IR109" s="188">
        <f t="shared" ref="IR109:IR121" si="4033">IF(CZ109&gt;=1,CZ109*$J109,0)</f>
        <v>0</v>
      </c>
      <c r="IS109" s="188">
        <f t="shared" ref="IS109:IS121" si="4034">IF(DA109&gt;=1,DA109*$J109,0)</f>
        <v>0</v>
      </c>
      <c r="IT109" s="188">
        <f t="shared" ref="IT109:IT121" si="4035">IF(DB109&gt;=1,DB109*$J109,0)</f>
        <v>0</v>
      </c>
      <c r="IU109" s="188">
        <f t="shared" ref="IU109:IU121" si="4036">IF(DC109&gt;=1,DC109*$J109,0)</f>
        <v>0</v>
      </c>
      <c r="IV109" s="188">
        <f t="shared" ref="IV109:IV121" si="4037">IF(DD109&gt;=1,DD109*$J109,0)</f>
        <v>0</v>
      </c>
      <c r="IW109" s="188">
        <f t="shared" ref="IW109:IW121" si="4038">IF(DE109&gt;=1,DE109*$J109,0)</f>
        <v>0</v>
      </c>
      <c r="IX109" s="188">
        <f t="shared" ref="IX109:IX121" si="4039">IF(DF109&gt;=1,DF109*$J109,0)</f>
        <v>0</v>
      </c>
      <c r="IY109" s="188">
        <f t="shared" ref="IY109:IY121" si="4040">IF(DG109&gt;=1,DG109*$J109,0)</f>
        <v>0</v>
      </c>
      <c r="IZ109" s="188">
        <f t="shared" ref="IZ109:IZ121" si="4041">IF(DH109&gt;=1,DH109*$J109,0)</f>
        <v>85</v>
      </c>
      <c r="JA109" s="188">
        <f t="shared" ref="JA109:JA121" si="4042">IF(DI109&gt;=1,DI109*$J109,0)</f>
        <v>85</v>
      </c>
      <c r="JB109" s="188">
        <f t="shared" ref="JB109:JB121" si="4043">IF(DJ109&gt;=1,DJ109*$J109,0)</f>
        <v>85</v>
      </c>
      <c r="JC109" s="188">
        <f t="shared" ref="JC109:JC121" si="4044">IF(DK109&gt;=1,DK109*$J109,0)</f>
        <v>85</v>
      </c>
      <c r="JD109" s="188">
        <f t="shared" ref="JD109:JD121" si="4045">IF(DL109&gt;=1,DL109*$J109,0)</f>
        <v>85</v>
      </c>
      <c r="JE109" s="188">
        <f t="shared" ref="JE109:JE121" si="4046">IF(DM109&gt;=1,DM109*$J109,0)</f>
        <v>85</v>
      </c>
      <c r="JF109" s="188">
        <f t="shared" ref="JF109:JF121" si="4047">IF(DN109&gt;=1,DN109*$J109,0)</f>
        <v>85</v>
      </c>
      <c r="JG109" s="188">
        <f t="shared" ref="JG109:JG121" si="4048">IF(DO109&gt;=1,DO109*$J109,0)</f>
        <v>85</v>
      </c>
      <c r="JH109" s="188">
        <f t="shared" ref="JH109:JH121" si="4049">IF(DP109&gt;=1,DP109*$J109,0)</f>
        <v>85</v>
      </c>
      <c r="JI109" s="188">
        <f t="shared" ref="JI109:JI121" si="4050">IF(DQ109&gt;=1,DQ109*$J109,0)</f>
        <v>85</v>
      </c>
      <c r="JJ109" s="188">
        <f t="shared" ref="JJ109:JJ121" si="4051">IF(DR109&gt;=1,DR109*$J109,0)</f>
        <v>85</v>
      </c>
      <c r="JK109" s="188">
        <f t="shared" ref="JK109:JK121" si="4052">IF(DS109&gt;=1,DS109*$J109,0)</f>
        <v>85</v>
      </c>
      <c r="JL109" s="188">
        <f t="shared" ref="JL109:JL121" si="4053">IF(DT109&gt;=1,DT109*$J109,0)</f>
        <v>85</v>
      </c>
      <c r="JM109" s="188">
        <f t="shared" ref="JM109:JM121" si="4054">IF(DU109&gt;=1,DU109*$J109,0)</f>
        <v>85</v>
      </c>
      <c r="JN109" s="188">
        <f t="shared" ref="JN109:JN121" si="4055">IF(DV109&gt;=1,DV109*$J109,0)</f>
        <v>85</v>
      </c>
      <c r="JO109" s="188">
        <f t="shared" ref="JO109:JO121" si="4056">IF(DW109&gt;=1,DW109*$J109,0)</f>
        <v>85</v>
      </c>
      <c r="JP109" s="188">
        <f t="shared" ref="JP109:JP121" si="4057">IF(DX109&gt;=1,DX109*$J109,0)</f>
        <v>85</v>
      </c>
      <c r="JQ109" s="188">
        <f t="shared" ref="JQ109:JQ121" si="4058">IF(DY109&gt;=1,DY109*$J109,0)</f>
        <v>85</v>
      </c>
      <c r="JR109" s="188">
        <f t="shared" ref="JR109:JR121" si="4059">IF(DZ109&gt;=1,DZ109*$J109,0)</f>
        <v>85</v>
      </c>
      <c r="JS109" s="188">
        <f t="shared" ref="JS109:JS121" si="4060">IF(EA109&gt;=1,EA109*$J109,0)</f>
        <v>85</v>
      </c>
      <c r="JT109" s="188">
        <f t="shared" ref="JT109:JT121" si="4061">IF(EB109&gt;=1,EB109*$J109,0)</f>
        <v>85</v>
      </c>
      <c r="JU109" s="188">
        <f t="shared" ref="JU109:JU121" si="4062">IF(EC109&gt;=1,EC109*$J109,0)</f>
        <v>85</v>
      </c>
      <c r="JV109" s="188">
        <f t="shared" ref="JV109:JV121" si="4063">IF(ED109&gt;=1,ED109*$J109,0)</f>
        <v>85</v>
      </c>
      <c r="JW109" s="188">
        <f t="shared" ref="JW109:JW121" si="4064">IF(EE109&gt;=1,EE109*$J109,0)</f>
        <v>85</v>
      </c>
      <c r="JX109" s="188">
        <f t="shared" ref="JX109:JX121" si="4065">IF(EF109&gt;=1,EF109*$J109,0)</f>
        <v>0</v>
      </c>
      <c r="JY109" s="188">
        <f t="shared" ref="JY109:JY121" si="4066">IF(EG109&gt;=1,EG109*$J109,0)</f>
        <v>0</v>
      </c>
      <c r="JZ109" s="188">
        <f t="shared" ref="JZ109:JZ121" si="4067">IF(EH109&gt;=1,EH109*$J109,0)</f>
        <v>0</v>
      </c>
      <c r="KA109" s="188">
        <f t="shared" ref="KA109:KA121" si="4068">IF(EI109&gt;=1,EI109*$J109,0)</f>
        <v>0</v>
      </c>
      <c r="KB109" s="188">
        <f t="shared" ref="KB109:KB121" si="4069">IF(EJ109&gt;=1,EJ109*$J109,0)</f>
        <v>0</v>
      </c>
      <c r="KC109" s="188">
        <f t="shared" ref="KC109:KC121" si="4070">IF(EK109&gt;=1,EK109*$J109,0)</f>
        <v>0</v>
      </c>
      <c r="KD109" s="188">
        <f t="shared" ref="KD109:KD121" si="4071">IF(EL109&gt;=1,EL109*$J109,0)</f>
        <v>0</v>
      </c>
      <c r="KE109" s="188">
        <f t="shared" ref="KE109:KE121" si="4072">IF(EM109&gt;=1,EM109*$J109,0)</f>
        <v>0</v>
      </c>
      <c r="KF109" s="188">
        <f t="shared" ref="KF109:KF121" si="4073">IF(EN109&gt;=1,EN109*$J109,0)</f>
        <v>0</v>
      </c>
      <c r="KG109" s="188">
        <f t="shared" ref="KG109:KG121" si="4074">IF(EO109&gt;=1,EO109*$J109,0)</f>
        <v>0</v>
      </c>
      <c r="KH109" s="188">
        <f t="shared" ref="KH109:KH121" si="4075">IF(EP109&gt;=1,EP109*$J109,0)</f>
        <v>0</v>
      </c>
      <c r="KI109" s="188">
        <f t="shared" ref="KI109:KI121" si="4076">IF(EQ109&gt;=1,EQ109*$J109,0)</f>
        <v>0</v>
      </c>
      <c r="KJ109" s="188">
        <f t="shared" ref="KJ109:KJ121" si="4077">IF(ER109&gt;=1,ER109*$J109,0)</f>
        <v>0</v>
      </c>
      <c r="KK109" s="188">
        <f t="shared" ref="KK109:KK121" si="4078">IF(ES109&gt;=1,ES109*$J109,0)</f>
        <v>0</v>
      </c>
      <c r="KL109" s="188">
        <f t="shared" ref="KL109:KL121" si="4079">IF(ET109&gt;=1,ET109*$J109,0)</f>
        <v>0</v>
      </c>
      <c r="KM109" s="188">
        <f t="shared" ref="KM109:KM121" si="4080">IF(EU109&gt;=1,EU109*$J109,0)</f>
        <v>0</v>
      </c>
      <c r="KN109" s="188">
        <f t="shared" ref="KN109:KN121" si="4081">IF(EV109&gt;=1,EV109*$J109,0)</f>
        <v>0</v>
      </c>
      <c r="KO109" s="188">
        <f t="shared" ref="KO109:KO121" si="4082">IF(EW109&gt;=1,EW109*$J109,0)</f>
        <v>0</v>
      </c>
      <c r="KP109" s="188">
        <f t="shared" ref="KP109:KP121" si="4083">IF(EX109&gt;=1,EX109*$J109,0)</f>
        <v>0</v>
      </c>
      <c r="KQ109" s="188">
        <f t="shared" ref="KQ109:KQ121" si="4084">IF(EY109&gt;=1,EY109*$J109,0)</f>
        <v>0</v>
      </c>
      <c r="KR109" s="188">
        <f t="shared" ref="KR109:KR121" si="4085">IF(EZ109&gt;=1,EZ109*$J109,0)</f>
        <v>0</v>
      </c>
      <c r="KS109" s="188">
        <f t="shared" ref="KS109:KS121" si="4086">IF(FA109&gt;=1,FA109*$J109,0)</f>
        <v>0</v>
      </c>
      <c r="KT109" s="188">
        <f t="shared" ref="KT109:KT121" si="4087">IF(FB109&gt;=1,FB109*$J109,0)</f>
        <v>0</v>
      </c>
      <c r="KU109" s="188">
        <f t="shared" ref="KU109:KU121" si="4088">IF(FC109&gt;=1,FC109*$J109,0)</f>
        <v>0</v>
      </c>
    </row>
    <row r="110" spans="1:307" s="95" customFormat="1" ht="15.6" x14ac:dyDescent="0.3">
      <c r="A110" s="157" t="s">
        <v>87</v>
      </c>
      <c r="B110" s="112"/>
      <c r="C110" s="112" t="s">
        <v>804</v>
      </c>
      <c r="D110" s="113"/>
      <c r="E110" s="113" t="s">
        <v>118</v>
      </c>
      <c r="F110" s="113">
        <v>1</v>
      </c>
      <c r="G110" s="114">
        <v>90000</v>
      </c>
      <c r="H110" s="115"/>
      <c r="I110" s="116">
        <v>0.107</v>
      </c>
      <c r="J110" s="114">
        <v>85</v>
      </c>
      <c r="K110" s="411">
        <v>45200</v>
      </c>
      <c r="L110" s="118">
        <v>46022</v>
      </c>
      <c r="M110" s="119"/>
      <c r="N110" s="186">
        <f t="shared" si="3650"/>
        <v>0</v>
      </c>
      <c r="O110" s="186">
        <f t="shared" si="3872"/>
        <v>0</v>
      </c>
      <c r="P110" s="186">
        <f t="shared" si="3872"/>
        <v>0</v>
      </c>
      <c r="Q110" s="186">
        <f t="shared" si="3872"/>
        <v>0</v>
      </c>
      <c r="R110" s="186">
        <f t="shared" si="3872"/>
        <v>0</v>
      </c>
      <c r="S110" s="186">
        <f t="shared" si="3872"/>
        <v>0</v>
      </c>
      <c r="T110" s="186">
        <f t="shared" si="3872"/>
        <v>0</v>
      </c>
      <c r="U110" s="186">
        <f t="shared" si="3872"/>
        <v>0</v>
      </c>
      <c r="V110" s="186">
        <f t="shared" si="3872"/>
        <v>0</v>
      </c>
      <c r="W110" s="186">
        <f t="shared" si="3872"/>
        <v>0</v>
      </c>
      <c r="X110" s="186">
        <f t="shared" si="3872"/>
        <v>0</v>
      </c>
      <c r="Y110" s="186">
        <f t="shared" si="3872"/>
        <v>0</v>
      </c>
      <c r="Z110" s="186">
        <f t="shared" si="3872"/>
        <v>0</v>
      </c>
      <c r="AA110" s="186">
        <f t="shared" si="3872"/>
        <v>0</v>
      </c>
      <c r="AB110" s="186">
        <f t="shared" si="3872"/>
        <v>0</v>
      </c>
      <c r="AC110" s="186">
        <f t="shared" si="3872"/>
        <v>0</v>
      </c>
      <c r="AD110" s="186">
        <f t="shared" si="3872"/>
        <v>0</v>
      </c>
      <c r="AE110" s="186">
        <f t="shared" si="3872"/>
        <v>0</v>
      </c>
      <c r="AF110" s="186">
        <f t="shared" si="3872"/>
        <v>0</v>
      </c>
      <c r="AG110" s="186">
        <f t="shared" si="3872"/>
        <v>0</v>
      </c>
      <c r="AH110" s="186">
        <f t="shared" si="3872"/>
        <v>0</v>
      </c>
      <c r="AI110" s="186">
        <f t="shared" si="3872"/>
        <v>8461.7260273972606</v>
      </c>
      <c r="AJ110" s="186">
        <f t="shared" si="3872"/>
        <v>8188.767123287671</v>
      </c>
      <c r="AK110" s="186">
        <f t="shared" si="3872"/>
        <v>8461.7260273972606</v>
      </c>
      <c r="AL110" s="186">
        <f t="shared" si="3872"/>
        <v>8461.7260273972606</v>
      </c>
      <c r="AM110" s="186">
        <f t="shared" si="3872"/>
        <v>7915.8082191780832</v>
      </c>
      <c r="AN110" s="186">
        <f t="shared" si="3872"/>
        <v>8461.7260273972606</v>
      </c>
      <c r="AO110" s="186">
        <f t="shared" si="3872"/>
        <v>8188.767123287671</v>
      </c>
      <c r="AP110" s="186">
        <f t="shared" si="3872"/>
        <v>8461.7260273972606</v>
      </c>
      <c r="AQ110" s="186">
        <f t="shared" si="3872"/>
        <v>8188.767123287671</v>
      </c>
      <c r="AR110" s="186">
        <f t="shared" si="3872"/>
        <v>8461.7260273972606</v>
      </c>
      <c r="AS110" s="186">
        <f t="shared" si="3872"/>
        <v>8461.7260273972606</v>
      </c>
      <c r="AT110" s="186">
        <f t="shared" si="3872"/>
        <v>8188.767123287671</v>
      </c>
      <c r="AU110" s="186">
        <f t="shared" si="3872"/>
        <v>8461.7260273972606</v>
      </c>
      <c r="AV110" s="186">
        <f t="shared" si="3872"/>
        <v>8188.767123287671</v>
      </c>
      <c r="AW110" s="186">
        <f t="shared" si="3872"/>
        <v>8461.7260273972606</v>
      </c>
      <c r="AX110" s="186">
        <f t="shared" si="3872"/>
        <v>8461.7260273972606</v>
      </c>
      <c r="AY110" s="186">
        <f t="shared" si="3872"/>
        <v>7642.8493150684935</v>
      </c>
      <c r="AZ110" s="186">
        <f t="shared" si="3872"/>
        <v>8461.7260273972606</v>
      </c>
      <c r="BA110" s="186">
        <f t="shared" si="3872"/>
        <v>8188.767123287671</v>
      </c>
      <c r="BB110" s="186">
        <f t="shared" si="3872"/>
        <v>8461.7260273972606</v>
      </c>
      <c r="BC110" s="186">
        <f t="shared" si="3872"/>
        <v>8188.767123287671</v>
      </c>
      <c r="BD110" s="186">
        <f t="shared" si="3872"/>
        <v>8461.7260273972606</v>
      </c>
      <c r="BE110" s="186">
        <f t="shared" si="3872"/>
        <v>8461.7260273972606</v>
      </c>
      <c r="BF110" s="186">
        <f t="shared" si="3872"/>
        <v>8188.767123287671</v>
      </c>
      <c r="BG110" s="186">
        <f t="shared" si="3872"/>
        <v>8461.7260273972606</v>
      </c>
      <c r="BH110" s="186">
        <f t="shared" si="3872"/>
        <v>8188.767123287671</v>
      </c>
      <c r="BI110" s="186">
        <f t="shared" si="3872"/>
        <v>8461.7260273972606</v>
      </c>
      <c r="BJ110" s="186">
        <f t="shared" si="3872"/>
        <v>0</v>
      </c>
      <c r="BK110" s="186">
        <f t="shared" si="3872"/>
        <v>0</v>
      </c>
      <c r="BL110" s="186">
        <f t="shared" si="3872"/>
        <v>0</v>
      </c>
      <c r="BM110" s="186">
        <f t="shared" si="3872"/>
        <v>0</v>
      </c>
      <c r="BN110" s="186">
        <f t="shared" si="3872"/>
        <v>0</v>
      </c>
      <c r="BO110" s="186">
        <f t="shared" si="3872"/>
        <v>0</v>
      </c>
      <c r="BP110" s="186">
        <f t="shared" si="3872"/>
        <v>0</v>
      </c>
      <c r="BQ110" s="186">
        <f t="shared" si="3872"/>
        <v>0</v>
      </c>
      <c r="BR110" s="186">
        <f t="shared" si="3872"/>
        <v>0</v>
      </c>
      <c r="BS110" s="186">
        <f t="shared" si="3872"/>
        <v>0</v>
      </c>
      <c r="BT110" s="186">
        <f t="shared" si="3872"/>
        <v>0</v>
      </c>
      <c r="BU110" s="186">
        <f t="shared" si="3872"/>
        <v>0</v>
      </c>
      <c r="BV110" s="186">
        <f t="shared" si="3872"/>
        <v>0</v>
      </c>
      <c r="BW110" s="186">
        <f t="shared" si="3872"/>
        <v>0</v>
      </c>
      <c r="BX110" s="186">
        <f t="shared" si="3872"/>
        <v>0</v>
      </c>
      <c r="BY110" s="186">
        <f t="shared" si="3872"/>
        <v>0</v>
      </c>
      <c r="BZ110" s="186">
        <f t="shared" si="3872"/>
        <v>0</v>
      </c>
      <c r="CA110" s="186">
        <f t="shared" si="3871"/>
        <v>0</v>
      </c>
      <c r="CB110" s="186">
        <f t="shared" si="3871"/>
        <v>0</v>
      </c>
      <c r="CC110" s="186">
        <f t="shared" si="3871"/>
        <v>0</v>
      </c>
      <c r="CD110" s="186">
        <f t="shared" si="3871"/>
        <v>0</v>
      </c>
      <c r="CE110" s="186">
        <f t="shared" si="3871"/>
        <v>0</v>
      </c>
      <c r="CF110" s="186">
        <f t="shared" si="3871"/>
        <v>0</v>
      </c>
      <c r="CG110" s="186">
        <f t="shared" si="3871"/>
        <v>0</v>
      </c>
      <c r="CH110" s="186"/>
      <c r="CJ110" s="186">
        <f t="shared" si="3873"/>
        <v>0</v>
      </c>
      <c r="CK110" s="186">
        <f t="shared" si="3874"/>
        <v>0</v>
      </c>
      <c r="CL110" s="186">
        <f t="shared" si="3875"/>
        <v>0</v>
      </c>
      <c r="CM110" s="186">
        <f t="shared" si="3876"/>
        <v>0</v>
      </c>
      <c r="CN110" s="186">
        <f t="shared" si="3877"/>
        <v>0</v>
      </c>
      <c r="CO110" s="186">
        <f t="shared" si="3878"/>
        <v>0</v>
      </c>
      <c r="CP110" s="186">
        <f t="shared" si="3879"/>
        <v>0</v>
      </c>
      <c r="CQ110" s="186">
        <f t="shared" si="3880"/>
        <v>0</v>
      </c>
      <c r="CR110" s="186">
        <f t="shared" si="3881"/>
        <v>0</v>
      </c>
      <c r="CS110" s="186">
        <f t="shared" si="3882"/>
        <v>0</v>
      </c>
      <c r="CT110" s="186">
        <f t="shared" si="3883"/>
        <v>0</v>
      </c>
      <c r="CU110" s="186">
        <f t="shared" si="3884"/>
        <v>0</v>
      </c>
      <c r="CV110" s="186">
        <f t="shared" si="3885"/>
        <v>0</v>
      </c>
      <c r="CW110" s="186">
        <f t="shared" si="3886"/>
        <v>0</v>
      </c>
      <c r="CX110" s="186">
        <f t="shared" si="3887"/>
        <v>0</v>
      </c>
      <c r="CY110" s="186">
        <f t="shared" si="3888"/>
        <v>0</v>
      </c>
      <c r="CZ110" s="186">
        <f t="shared" si="3889"/>
        <v>0</v>
      </c>
      <c r="DA110" s="186">
        <f t="shared" si="3890"/>
        <v>0</v>
      </c>
      <c r="DB110" s="186">
        <f t="shared" si="3891"/>
        <v>0</v>
      </c>
      <c r="DC110" s="186">
        <f t="shared" si="3892"/>
        <v>0</v>
      </c>
      <c r="DD110" s="186">
        <f t="shared" si="3893"/>
        <v>0</v>
      </c>
      <c r="DE110" s="186">
        <f t="shared" si="3894"/>
        <v>1</v>
      </c>
      <c r="DF110" s="186">
        <f t="shared" si="3895"/>
        <v>1</v>
      </c>
      <c r="DG110" s="186">
        <f t="shared" si="3896"/>
        <v>1</v>
      </c>
      <c r="DH110" s="186">
        <f t="shared" si="3897"/>
        <v>1</v>
      </c>
      <c r="DI110" s="186">
        <f t="shared" si="3898"/>
        <v>1</v>
      </c>
      <c r="DJ110" s="186">
        <f t="shared" si="3899"/>
        <v>1</v>
      </c>
      <c r="DK110" s="186">
        <f t="shared" si="3900"/>
        <v>1</v>
      </c>
      <c r="DL110" s="186">
        <f t="shared" si="3901"/>
        <v>1</v>
      </c>
      <c r="DM110" s="186">
        <f t="shared" si="3902"/>
        <v>1</v>
      </c>
      <c r="DN110" s="186">
        <f t="shared" si="3903"/>
        <v>1</v>
      </c>
      <c r="DO110" s="186">
        <f t="shared" si="3904"/>
        <v>1</v>
      </c>
      <c r="DP110" s="186">
        <f t="shared" si="3905"/>
        <v>1</v>
      </c>
      <c r="DQ110" s="186">
        <f t="shared" si="3906"/>
        <v>1</v>
      </c>
      <c r="DR110" s="186">
        <f t="shared" si="3907"/>
        <v>1</v>
      </c>
      <c r="DS110" s="186">
        <f t="shared" si="3908"/>
        <v>1</v>
      </c>
      <c r="DT110" s="186">
        <f t="shared" si="3909"/>
        <v>1</v>
      </c>
      <c r="DU110" s="186">
        <f t="shared" si="3910"/>
        <v>1</v>
      </c>
      <c r="DV110" s="186">
        <f t="shared" si="3911"/>
        <v>1</v>
      </c>
      <c r="DW110" s="186">
        <f t="shared" si="3912"/>
        <v>1</v>
      </c>
      <c r="DX110" s="186">
        <f t="shared" si="3913"/>
        <v>1</v>
      </c>
      <c r="DY110" s="186">
        <f t="shared" si="3914"/>
        <v>1</v>
      </c>
      <c r="DZ110" s="186">
        <f t="shared" si="3915"/>
        <v>1</v>
      </c>
      <c r="EA110" s="186">
        <f t="shared" si="3916"/>
        <v>1</v>
      </c>
      <c r="EB110" s="186">
        <f t="shared" si="3917"/>
        <v>1</v>
      </c>
      <c r="EC110" s="186">
        <f t="shared" si="3918"/>
        <v>1</v>
      </c>
      <c r="ED110" s="186">
        <f t="shared" si="3919"/>
        <v>1</v>
      </c>
      <c r="EE110" s="186">
        <f t="shared" si="3920"/>
        <v>1</v>
      </c>
      <c r="EF110" s="186">
        <f t="shared" si="3921"/>
        <v>0</v>
      </c>
      <c r="EG110" s="186">
        <f t="shared" si="3922"/>
        <v>0</v>
      </c>
      <c r="EH110" s="186">
        <f t="shared" si="3923"/>
        <v>0</v>
      </c>
      <c r="EI110" s="186">
        <f t="shared" si="3924"/>
        <v>0</v>
      </c>
      <c r="EJ110" s="186">
        <f t="shared" si="3925"/>
        <v>0</v>
      </c>
      <c r="EK110" s="186">
        <f t="shared" si="3926"/>
        <v>0</v>
      </c>
      <c r="EL110" s="186">
        <f t="shared" si="3927"/>
        <v>0</v>
      </c>
      <c r="EM110" s="186">
        <f t="shared" si="3928"/>
        <v>0</v>
      </c>
      <c r="EN110" s="186">
        <f t="shared" si="3929"/>
        <v>0</v>
      </c>
      <c r="EO110" s="186">
        <f t="shared" si="3930"/>
        <v>0</v>
      </c>
      <c r="EP110" s="186">
        <f t="shared" si="3931"/>
        <v>0</v>
      </c>
      <c r="EQ110" s="186">
        <f t="shared" si="3932"/>
        <v>0</v>
      </c>
      <c r="ER110" s="186">
        <f t="shared" si="3933"/>
        <v>0</v>
      </c>
      <c r="ES110" s="186">
        <f t="shared" si="3934"/>
        <v>0</v>
      </c>
      <c r="ET110" s="186">
        <f t="shared" si="3935"/>
        <v>0</v>
      </c>
      <c r="EU110" s="186">
        <f t="shared" si="3936"/>
        <v>0</v>
      </c>
      <c r="EV110" s="186">
        <f t="shared" si="3937"/>
        <v>0</v>
      </c>
      <c r="EW110" s="186">
        <f t="shared" si="3938"/>
        <v>0</v>
      </c>
      <c r="EX110" s="186">
        <f t="shared" si="3939"/>
        <v>0</v>
      </c>
      <c r="EY110" s="186">
        <f t="shared" si="3940"/>
        <v>0</v>
      </c>
      <c r="EZ110" s="186">
        <f t="shared" si="3941"/>
        <v>0</v>
      </c>
      <c r="FA110" s="186">
        <f t="shared" si="3942"/>
        <v>0</v>
      </c>
      <c r="FB110" s="186">
        <f t="shared" si="3943"/>
        <v>0</v>
      </c>
      <c r="FC110" s="186">
        <f t="shared" si="3944"/>
        <v>0</v>
      </c>
      <c r="FE110" s="187">
        <f t="shared" si="3945"/>
        <v>0</v>
      </c>
      <c r="FF110" s="187">
        <f t="shared" si="3946"/>
        <v>0</v>
      </c>
      <c r="FG110" s="187">
        <f t="shared" si="3947"/>
        <v>0</v>
      </c>
      <c r="FH110" s="187">
        <f t="shared" si="3948"/>
        <v>0</v>
      </c>
      <c r="FI110" s="187">
        <f t="shared" si="3949"/>
        <v>0</v>
      </c>
      <c r="FJ110" s="187">
        <f t="shared" si="3950"/>
        <v>0</v>
      </c>
      <c r="FK110" s="187">
        <f t="shared" si="3951"/>
        <v>0</v>
      </c>
      <c r="FL110" s="187">
        <f t="shared" si="3952"/>
        <v>0</v>
      </c>
      <c r="FM110" s="187">
        <f t="shared" si="3953"/>
        <v>0</v>
      </c>
      <c r="FN110" s="187">
        <f t="shared" si="3954"/>
        <v>0</v>
      </c>
      <c r="FO110" s="187">
        <f t="shared" si="3955"/>
        <v>0</v>
      </c>
      <c r="FP110" s="187">
        <f t="shared" si="3956"/>
        <v>0</v>
      </c>
      <c r="FQ110" s="187">
        <f t="shared" si="3957"/>
        <v>0</v>
      </c>
      <c r="FR110" s="187">
        <f t="shared" si="3958"/>
        <v>0</v>
      </c>
      <c r="FS110" s="187">
        <f t="shared" si="3959"/>
        <v>0</v>
      </c>
      <c r="FT110" s="187">
        <f t="shared" si="3960"/>
        <v>0</v>
      </c>
      <c r="FU110" s="187">
        <f t="shared" si="3961"/>
        <v>0</v>
      </c>
      <c r="FV110" s="187">
        <f t="shared" si="3962"/>
        <v>0</v>
      </c>
      <c r="FW110" s="187">
        <f t="shared" si="3963"/>
        <v>0</v>
      </c>
      <c r="FX110" s="187">
        <f t="shared" si="3964"/>
        <v>0</v>
      </c>
      <c r="FY110" s="187">
        <f t="shared" si="3965"/>
        <v>0</v>
      </c>
      <c r="FZ110" s="187">
        <f t="shared" si="3966"/>
        <v>1</v>
      </c>
      <c r="GA110" s="187">
        <f t="shared" si="3967"/>
        <v>0.99999999999999989</v>
      </c>
      <c r="GB110" s="187">
        <f t="shared" si="3968"/>
        <v>1</v>
      </c>
      <c r="GC110" s="187">
        <f t="shared" si="3969"/>
        <v>1</v>
      </c>
      <c r="GD110" s="187">
        <f t="shared" si="3970"/>
        <v>1.0000000000000002</v>
      </c>
      <c r="GE110" s="187">
        <f t="shared" si="3971"/>
        <v>1</v>
      </c>
      <c r="GF110" s="187">
        <f t="shared" si="3972"/>
        <v>0.99999999999999989</v>
      </c>
      <c r="GG110" s="187">
        <f t="shared" si="3973"/>
        <v>1</v>
      </c>
      <c r="GH110" s="187">
        <f t="shared" si="3974"/>
        <v>0.99999999999999989</v>
      </c>
      <c r="GI110" s="187">
        <f t="shared" si="3975"/>
        <v>1</v>
      </c>
      <c r="GJ110" s="187">
        <f t="shared" si="3976"/>
        <v>1</v>
      </c>
      <c r="GK110" s="187">
        <f t="shared" si="3977"/>
        <v>0.99999999999999989</v>
      </c>
      <c r="GL110" s="187">
        <f t="shared" si="3978"/>
        <v>1</v>
      </c>
      <c r="GM110" s="187">
        <f t="shared" si="3979"/>
        <v>0.99999999999999989</v>
      </c>
      <c r="GN110" s="187">
        <f t="shared" si="3980"/>
        <v>1</v>
      </c>
      <c r="GO110" s="187">
        <f t="shared" si="3981"/>
        <v>1</v>
      </c>
      <c r="GP110" s="187">
        <f t="shared" si="3982"/>
        <v>1</v>
      </c>
      <c r="GQ110" s="187">
        <f t="shared" si="3983"/>
        <v>1</v>
      </c>
      <c r="GR110" s="187">
        <f t="shared" si="3984"/>
        <v>0.99999999999999989</v>
      </c>
      <c r="GS110" s="187">
        <f t="shared" si="3985"/>
        <v>1</v>
      </c>
      <c r="GT110" s="187">
        <f t="shared" si="3986"/>
        <v>0.99999999999999989</v>
      </c>
      <c r="GU110" s="187">
        <f t="shared" si="3987"/>
        <v>1</v>
      </c>
      <c r="GV110" s="187">
        <f t="shared" si="3988"/>
        <v>1</v>
      </c>
      <c r="GW110" s="187">
        <f t="shared" si="3989"/>
        <v>0.99999999999999989</v>
      </c>
      <c r="GX110" s="187">
        <f t="shared" si="3990"/>
        <v>1</v>
      </c>
      <c r="GY110" s="187">
        <f t="shared" si="3991"/>
        <v>0.99999999999999989</v>
      </c>
      <c r="GZ110" s="187">
        <f t="shared" si="3992"/>
        <v>1</v>
      </c>
      <c r="HA110" s="187">
        <f t="shared" si="3993"/>
        <v>0</v>
      </c>
      <c r="HB110" s="187">
        <f t="shared" si="3994"/>
        <v>0</v>
      </c>
      <c r="HC110" s="187">
        <f t="shared" si="3995"/>
        <v>0</v>
      </c>
      <c r="HD110" s="187">
        <f t="shared" si="3996"/>
        <v>0</v>
      </c>
      <c r="HE110" s="187">
        <f t="shared" si="3997"/>
        <v>0</v>
      </c>
      <c r="HF110" s="187">
        <f t="shared" si="3998"/>
        <v>0</v>
      </c>
      <c r="HG110" s="187">
        <f t="shared" si="3999"/>
        <v>0</v>
      </c>
      <c r="HH110" s="187">
        <f t="shared" si="4000"/>
        <v>0</v>
      </c>
      <c r="HI110" s="187">
        <f t="shared" si="4001"/>
        <v>0</v>
      </c>
      <c r="HJ110" s="187">
        <f t="shared" si="4002"/>
        <v>0</v>
      </c>
      <c r="HK110" s="187">
        <f t="shared" si="4003"/>
        <v>0</v>
      </c>
      <c r="HL110" s="187">
        <f t="shared" si="4004"/>
        <v>0</v>
      </c>
      <c r="HM110" s="187">
        <f t="shared" si="4005"/>
        <v>0</v>
      </c>
      <c r="HN110" s="187">
        <f t="shared" si="4006"/>
        <v>0</v>
      </c>
      <c r="HO110" s="187">
        <f t="shared" si="4007"/>
        <v>0</v>
      </c>
      <c r="HP110" s="187">
        <f t="shared" si="4008"/>
        <v>0</v>
      </c>
      <c r="HQ110" s="187">
        <f t="shared" si="4009"/>
        <v>0</v>
      </c>
      <c r="HR110" s="187">
        <f t="shared" si="4010"/>
        <v>0</v>
      </c>
      <c r="HS110" s="187">
        <f t="shared" si="4011"/>
        <v>0</v>
      </c>
      <c r="HT110" s="187">
        <f t="shared" si="4012"/>
        <v>0</v>
      </c>
      <c r="HU110" s="187">
        <f t="shared" si="4013"/>
        <v>0</v>
      </c>
      <c r="HV110" s="187">
        <f t="shared" si="4014"/>
        <v>0</v>
      </c>
      <c r="HW110" s="187">
        <f t="shared" si="4015"/>
        <v>0</v>
      </c>
      <c r="HX110" s="187">
        <f t="shared" si="4016"/>
        <v>0</v>
      </c>
      <c r="HY110" s="187"/>
      <c r="IB110" s="188">
        <f t="shared" si="4017"/>
        <v>0</v>
      </c>
      <c r="IC110" s="188">
        <f t="shared" si="4018"/>
        <v>0</v>
      </c>
      <c r="ID110" s="188">
        <f t="shared" si="4019"/>
        <v>0</v>
      </c>
      <c r="IE110" s="188">
        <f t="shared" si="4020"/>
        <v>0</v>
      </c>
      <c r="IF110" s="188">
        <f t="shared" si="4021"/>
        <v>0</v>
      </c>
      <c r="IG110" s="188">
        <f t="shared" si="4022"/>
        <v>0</v>
      </c>
      <c r="IH110" s="188">
        <f t="shared" si="4023"/>
        <v>0</v>
      </c>
      <c r="II110" s="188">
        <f t="shared" si="4024"/>
        <v>0</v>
      </c>
      <c r="IJ110" s="188">
        <f t="shared" si="4025"/>
        <v>0</v>
      </c>
      <c r="IK110" s="188">
        <f t="shared" si="4026"/>
        <v>0</v>
      </c>
      <c r="IL110" s="188">
        <f t="shared" si="4027"/>
        <v>0</v>
      </c>
      <c r="IM110" s="188">
        <f t="shared" si="4028"/>
        <v>0</v>
      </c>
      <c r="IN110" s="188">
        <f t="shared" si="4029"/>
        <v>0</v>
      </c>
      <c r="IO110" s="188">
        <f t="shared" si="4030"/>
        <v>0</v>
      </c>
      <c r="IP110" s="188">
        <f t="shared" si="4031"/>
        <v>0</v>
      </c>
      <c r="IQ110" s="188">
        <f t="shared" si="4032"/>
        <v>0</v>
      </c>
      <c r="IR110" s="188">
        <f t="shared" si="4033"/>
        <v>0</v>
      </c>
      <c r="IS110" s="188">
        <f t="shared" si="4034"/>
        <v>0</v>
      </c>
      <c r="IT110" s="188">
        <f t="shared" si="4035"/>
        <v>0</v>
      </c>
      <c r="IU110" s="188">
        <f t="shared" si="4036"/>
        <v>0</v>
      </c>
      <c r="IV110" s="188">
        <f t="shared" si="4037"/>
        <v>0</v>
      </c>
      <c r="IW110" s="188">
        <f t="shared" si="4038"/>
        <v>85</v>
      </c>
      <c r="IX110" s="188">
        <f t="shared" si="4039"/>
        <v>85</v>
      </c>
      <c r="IY110" s="188">
        <f t="shared" si="4040"/>
        <v>85</v>
      </c>
      <c r="IZ110" s="188">
        <f t="shared" si="4041"/>
        <v>85</v>
      </c>
      <c r="JA110" s="188">
        <f t="shared" si="4042"/>
        <v>85</v>
      </c>
      <c r="JB110" s="188">
        <f t="shared" si="4043"/>
        <v>85</v>
      </c>
      <c r="JC110" s="188">
        <f t="shared" si="4044"/>
        <v>85</v>
      </c>
      <c r="JD110" s="188">
        <f t="shared" si="4045"/>
        <v>85</v>
      </c>
      <c r="JE110" s="188">
        <f t="shared" si="4046"/>
        <v>85</v>
      </c>
      <c r="JF110" s="188">
        <f t="shared" si="4047"/>
        <v>85</v>
      </c>
      <c r="JG110" s="188">
        <f t="shared" si="4048"/>
        <v>85</v>
      </c>
      <c r="JH110" s="188">
        <f t="shared" si="4049"/>
        <v>85</v>
      </c>
      <c r="JI110" s="188">
        <f t="shared" si="4050"/>
        <v>85</v>
      </c>
      <c r="JJ110" s="188">
        <f t="shared" si="4051"/>
        <v>85</v>
      </c>
      <c r="JK110" s="188">
        <f t="shared" si="4052"/>
        <v>85</v>
      </c>
      <c r="JL110" s="188">
        <f t="shared" si="4053"/>
        <v>85</v>
      </c>
      <c r="JM110" s="188">
        <f t="shared" si="4054"/>
        <v>85</v>
      </c>
      <c r="JN110" s="188">
        <f t="shared" si="4055"/>
        <v>85</v>
      </c>
      <c r="JO110" s="188">
        <f t="shared" si="4056"/>
        <v>85</v>
      </c>
      <c r="JP110" s="188">
        <f t="shared" si="4057"/>
        <v>85</v>
      </c>
      <c r="JQ110" s="188">
        <f t="shared" si="4058"/>
        <v>85</v>
      </c>
      <c r="JR110" s="188">
        <f t="shared" si="4059"/>
        <v>85</v>
      </c>
      <c r="JS110" s="188">
        <f t="shared" si="4060"/>
        <v>85</v>
      </c>
      <c r="JT110" s="188">
        <f t="shared" si="4061"/>
        <v>85</v>
      </c>
      <c r="JU110" s="188">
        <f t="shared" si="4062"/>
        <v>85</v>
      </c>
      <c r="JV110" s="188">
        <f t="shared" si="4063"/>
        <v>85</v>
      </c>
      <c r="JW110" s="188">
        <f t="shared" si="4064"/>
        <v>85</v>
      </c>
      <c r="JX110" s="188">
        <f t="shared" si="4065"/>
        <v>0</v>
      </c>
      <c r="JY110" s="188">
        <f t="shared" si="4066"/>
        <v>0</v>
      </c>
      <c r="JZ110" s="188">
        <f t="shared" si="4067"/>
        <v>0</v>
      </c>
      <c r="KA110" s="188">
        <f t="shared" si="4068"/>
        <v>0</v>
      </c>
      <c r="KB110" s="188">
        <f t="shared" si="4069"/>
        <v>0</v>
      </c>
      <c r="KC110" s="188">
        <f t="shared" si="4070"/>
        <v>0</v>
      </c>
      <c r="KD110" s="188">
        <f t="shared" si="4071"/>
        <v>0</v>
      </c>
      <c r="KE110" s="188">
        <f t="shared" si="4072"/>
        <v>0</v>
      </c>
      <c r="KF110" s="188">
        <f t="shared" si="4073"/>
        <v>0</v>
      </c>
      <c r="KG110" s="188">
        <f t="shared" si="4074"/>
        <v>0</v>
      </c>
      <c r="KH110" s="188">
        <f t="shared" si="4075"/>
        <v>0</v>
      </c>
      <c r="KI110" s="188">
        <f t="shared" si="4076"/>
        <v>0</v>
      </c>
      <c r="KJ110" s="188">
        <f t="shared" si="4077"/>
        <v>0</v>
      </c>
      <c r="KK110" s="188">
        <f t="shared" si="4078"/>
        <v>0</v>
      </c>
      <c r="KL110" s="188">
        <f t="shared" si="4079"/>
        <v>0</v>
      </c>
      <c r="KM110" s="188">
        <f t="shared" si="4080"/>
        <v>0</v>
      </c>
      <c r="KN110" s="188">
        <f t="shared" si="4081"/>
        <v>0</v>
      </c>
      <c r="KO110" s="188">
        <f t="shared" si="4082"/>
        <v>0</v>
      </c>
      <c r="KP110" s="188">
        <f t="shared" si="4083"/>
        <v>0</v>
      </c>
      <c r="KQ110" s="188">
        <f t="shared" si="4084"/>
        <v>0</v>
      </c>
      <c r="KR110" s="188">
        <f t="shared" si="4085"/>
        <v>0</v>
      </c>
      <c r="KS110" s="188">
        <f t="shared" si="4086"/>
        <v>0</v>
      </c>
      <c r="KT110" s="188">
        <f t="shared" si="4087"/>
        <v>0</v>
      </c>
      <c r="KU110" s="188">
        <f t="shared" si="4088"/>
        <v>0</v>
      </c>
    </row>
    <row r="111" spans="1:307" s="95" customFormat="1" ht="15.6" x14ac:dyDescent="0.3">
      <c r="A111" s="157" t="s">
        <v>87</v>
      </c>
      <c r="B111" s="112"/>
      <c r="C111" s="112" t="s">
        <v>805</v>
      </c>
      <c r="D111" s="113"/>
      <c r="E111" s="113" t="s">
        <v>118</v>
      </c>
      <c r="F111" s="113">
        <v>1</v>
      </c>
      <c r="G111" s="114">
        <v>65000</v>
      </c>
      <c r="H111" s="115"/>
      <c r="I111" s="116">
        <v>0.107</v>
      </c>
      <c r="J111" s="114">
        <v>85</v>
      </c>
      <c r="K111" s="411">
        <v>45139</v>
      </c>
      <c r="L111" s="118">
        <v>46022</v>
      </c>
      <c r="M111" s="119"/>
      <c r="N111" s="186">
        <f t="shared" si="3650"/>
        <v>0</v>
      </c>
      <c r="O111" s="186">
        <f t="shared" si="3872"/>
        <v>0</v>
      </c>
      <c r="P111" s="186">
        <f t="shared" si="3872"/>
        <v>0</v>
      </c>
      <c r="Q111" s="186">
        <f t="shared" si="3872"/>
        <v>0</v>
      </c>
      <c r="R111" s="186">
        <f t="shared" si="3872"/>
        <v>0</v>
      </c>
      <c r="S111" s="186">
        <f t="shared" si="3872"/>
        <v>0</v>
      </c>
      <c r="T111" s="186">
        <f t="shared" si="3872"/>
        <v>0</v>
      </c>
      <c r="U111" s="186">
        <f t="shared" si="3872"/>
        <v>0</v>
      </c>
      <c r="V111" s="186">
        <f t="shared" si="3872"/>
        <v>0</v>
      </c>
      <c r="W111" s="186">
        <f t="shared" si="3872"/>
        <v>0</v>
      </c>
      <c r="X111" s="186">
        <f t="shared" si="3872"/>
        <v>0</v>
      </c>
      <c r="Y111" s="186">
        <f t="shared" si="3872"/>
        <v>0</v>
      </c>
      <c r="Z111" s="186">
        <f t="shared" si="3872"/>
        <v>0</v>
      </c>
      <c r="AA111" s="186">
        <f t="shared" si="3872"/>
        <v>0</v>
      </c>
      <c r="AB111" s="186">
        <f t="shared" si="3872"/>
        <v>0</v>
      </c>
      <c r="AC111" s="186">
        <f t="shared" si="3872"/>
        <v>0</v>
      </c>
      <c r="AD111" s="186">
        <f t="shared" si="3872"/>
        <v>0</v>
      </c>
      <c r="AE111" s="186">
        <f t="shared" si="3872"/>
        <v>0</v>
      </c>
      <c r="AF111" s="186">
        <f t="shared" si="3872"/>
        <v>0</v>
      </c>
      <c r="AG111" s="186">
        <f t="shared" si="3872"/>
        <v>6111.2465753424658</v>
      </c>
      <c r="AH111" s="186">
        <f t="shared" si="3872"/>
        <v>5914.1095890410952</v>
      </c>
      <c r="AI111" s="186">
        <f t="shared" si="3872"/>
        <v>6111.2465753424658</v>
      </c>
      <c r="AJ111" s="186">
        <f t="shared" si="3872"/>
        <v>5914.1095890410952</v>
      </c>
      <c r="AK111" s="186">
        <f t="shared" si="3872"/>
        <v>6111.2465753424658</v>
      </c>
      <c r="AL111" s="186">
        <f t="shared" si="3872"/>
        <v>6111.2465753424658</v>
      </c>
      <c r="AM111" s="186">
        <f t="shared" si="3872"/>
        <v>5716.9726027397264</v>
      </c>
      <c r="AN111" s="186">
        <f t="shared" si="3872"/>
        <v>6111.2465753424658</v>
      </c>
      <c r="AO111" s="186">
        <f t="shared" si="3872"/>
        <v>5914.1095890410952</v>
      </c>
      <c r="AP111" s="186">
        <f t="shared" si="3872"/>
        <v>6111.2465753424658</v>
      </c>
      <c r="AQ111" s="186">
        <f t="shared" si="3872"/>
        <v>5914.1095890410952</v>
      </c>
      <c r="AR111" s="186">
        <f t="shared" si="3872"/>
        <v>6111.2465753424658</v>
      </c>
      <c r="AS111" s="186">
        <f t="shared" si="3872"/>
        <v>6111.2465753424658</v>
      </c>
      <c r="AT111" s="186">
        <f t="shared" si="3872"/>
        <v>5914.1095890410952</v>
      </c>
      <c r="AU111" s="186">
        <f t="shared" si="3872"/>
        <v>6111.2465753424658</v>
      </c>
      <c r="AV111" s="186">
        <f t="shared" si="3872"/>
        <v>5914.1095890410952</v>
      </c>
      <c r="AW111" s="186">
        <f t="shared" si="3872"/>
        <v>6111.2465753424658</v>
      </c>
      <c r="AX111" s="186">
        <f t="shared" si="3872"/>
        <v>6111.2465753424658</v>
      </c>
      <c r="AY111" s="186">
        <f t="shared" si="3872"/>
        <v>5519.8356164383558</v>
      </c>
      <c r="AZ111" s="186">
        <f t="shared" si="3872"/>
        <v>6111.2465753424658</v>
      </c>
      <c r="BA111" s="186">
        <f t="shared" si="3872"/>
        <v>5914.1095890410952</v>
      </c>
      <c r="BB111" s="186">
        <f t="shared" si="3872"/>
        <v>6111.2465753424658</v>
      </c>
      <c r="BC111" s="186">
        <f t="shared" si="3872"/>
        <v>5914.1095890410952</v>
      </c>
      <c r="BD111" s="186">
        <f t="shared" si="3872"/>
        <v>6111.2465753424658</v>
      </c>
      <c r="BE111" s="186">
        <f t="shared" si="3872"/>
        <v>6111.2465753424658</v>
      </c>
      <c r="BF111" s="186">
        <f t="shared" si="3872"/>
        <v>5914.1095890410952</v>
      </c>
      <c r="BG111" s="186">
        <f t="shared" si="3872"/>
        <v>6111.2465753424658</v>
      </c>
      <c r="BH111" s="186">
        <f t="shared" si="3872"/>
        <v>5914.1095890410952</v>
      </c>
      <c r="BI111" s="186">
        <f t="shared" si="3872"/>
        <v>6111.2465753424658</v>
      </c>
      <c r="BJ111" s="186">
        <f t="shared" si="3872"/>
        <v>0</v>
      </c>
      <c r="BK111" s="186">
        <f t="shared" si="3872"/>
        <v>0</v>
      </c>
      <c r="BL111" s="186">
        <f t="shared" si="3872"/>
        <v>0</v>
      </c>
      <c r="BM111" s="186">
        <f t="shared" si="3872"/>
        <v>0</v>
      </c>
      <c r="BN111" s="186">
        <f t="shared" si="3872"/>
        <v>0</v>
      </c>
      <c r="BO111" s="186">
        <f t="shared" si="3872"/>
        <v>0</v>
      </c>
      <c r="BP111" s="186">
        <f t="shared" si="3872"/>
        <v>0</v>
      </c>
      <c r="BQ111" s="186">
        <f t="shared" si="3872"/>
        <v>0</v>
      </c>
      <c r="BR111" s="186">
        <f t="shared" si="3872"/>
        <v>0</v>
      </c>
      <c r="BS111" s="186">
        <f t="shared" si="3872"/>
        <v>0</v>
      </c>
      <c r="BT111" s="186">
        <f t="shared" si="3872"/>
        <v>0</v>
      </c>
      <c r="BU111" s="186">
        <f t="shared" si="3872"/>
        <v>0</v>
      </c>
      <c r="BV111" s="186">
        <f t="shared" si="3872"/>
        <v>0</v>
      </c>
      <c r="BW111" s="186">
        <f t="shared" si="3872"/>
        <v>0</v>
      </c>
      <c r="BX111" s="186">
        <f t="shared" si="3872"/>
        <v>0</v>
      </c>
      <c r="BY111" s="186">
        <f t="shared" si="3872"/>
        <v>0</v>
      </c>
      <c r="BZ111" s="186">
        <f t="shared" ref="BZ111:CG118" si="4089">IF($E111="PT",IF(AND($K111&lt;=BZ$5,$L111&gt;BZ$6),$G111*$H111*$F111,IF(AND($K111&gt;BZ$5,$K111&lt;=BZ$6),(BZ$6-$K111+1)/BZ$4*$G111*$F111*$H111,IF(AND($L111&gt;=BZ$5,$L111&lt;=BZ$6),($L111-BZ$5+1)/BZ$4*$G111*$F111*$H111,0)))*(1+$I111),IF(AND($K111&lt;=BZ$5,$L111&gt;BZ$6),BZ$4/365*$G111*$F111,IF(AND($K111&gt;BZ$5,$K111&lt;=BZ$6),(BZ$6-$K111+1)/365*$G111*$F111,IF(AND($L111&gt;=BZ$5,$L111&lt;=BZ$6),($L111-BZ$5+1)/365*$G111*$F111,0)))*(1+$I111))</f>
        <v>0</v>
      </c>
      <c r="CA111" s="186">
        <f t="shared" si="4089"/>
        <v>0</v>
      </c>
      <c r="CB111" s="186">
        <f t="shared" si="4089"/>
        <v>0</v>
      </c>
      <c r="CC111" s="186">
        <f t="shared" si="4089"/>
        <v>0</v>
      </c>
      <c r="CD111" s="186">
        <f t="shared" si="4089"/>
        <v>0</v>
      </c>
      <c r="CE111" s="186">
        <f t="shared" si="4089"/>
        <v>0</v>
      </c>
      <c r="CF111" s="186">
        <f t="shared" si="4089"/>
        <v>0</v>
      </c>
      <c r="CG111" s="186">
        <f t="shared" si="4089"/>
        <v>0</v>
      </c>
      <c r="CH111" s="186"/>
      <c r="CJ111" s="186">
        <f t="shared" si="3873"/>
        <v>0</v>
      </c>
      <c r="CK111" s="186">
        <f t="shared" si="3874"/>
        <v>0</v>
      </c>
      <c r="CL111" s="186">
        <f t="shared" si="3875"/>
        <v>0</v>
      </c>
      <c r="CM111" s="186">
        <f t="shared" si="3876"/>
        <v>0</v>
      </c>
      <c r="CN111" s="186">
        <f t="shared" si="3877"/>
        <v>0</v>
      </c>
      <c r="CO111" s="186">
        <f t="shared" si="3878"/>
        <v>0</v>
      </c>
      <c r="CP111" s="186">
        <f t="shared" si="3879"/>
        <v>0</v>
      </c>
      <c r="CQ111" s="186">
        <f t="shared" si="3880"/>
        <v>0</v>
      </c>
      <c r="CR111" s="186">
        <f t="shared" si="3881"/>
        <v>0</v>
      </c>
      <c r="CS111" s="186">
        <f t="shared" si="3882"/>
        <v>0</v>
      </c>
      <c r="CT111" s="186">
        <f t="shared" si="3883"/>
        <v>0</v>
      </c>
      <c r="CU111" s="186">
        <f t="shared" si="3884"/>
        <v>0</v>
      </c>
      <c r="CV111" s="186">
        <f t="shared" si="3885"/>
        <v>0</v>
      </c>
      <c r="CW111" s="186">
        <f t="shared" si="3886"/>
        <v>0</v>
      </c>
      <c r="CX111" s="186">
        <f t="shared" si="3887"/>
        <v>0</v>
      </c>
      <c r="CY111" s="186">
        <f t="shared" si="3888"/>
        <v>0</v>
      </c>
      <c r="CZ111" s="186">
        <f t="shared" si="3889"/>
        <v>0</v>
      </c>
      <c r="DA111" s="186">
        <f t="shared" si="3890"/>
        <v>0</v>
      </c>
      <c r="DB111" s="186">
        <f t="shared" si="3891"/>
        <v>0</v>
      </c>
      <c r="DC111" s="186">
        <f t="shared" si="3892"/>
        <v>1</v>
      </c>
      <c r="DD111" s="186">
        <f t="shared" si="3893"/>
        <v>1</v>
      </c>
      <c r="DE111" s="186">
        <f t="shared" si="3894"/>
        <v>1</v>
      </c>
      <c r="DF111" s="186">
        <f t="shared" si="3895"/>
        <v>1</v>
      </c>
      <c r="DG111" s="186">
        <f t="shared" si="3896"/>
        <v>1</v>
      </c>
      <c r="DH111" s="186">
        <f t="shared" si="3897"/>
        <v>1</v>
      </c>
      <c r="DI111" s="186">
        <f t="shared" si="3898"/>
        <v>1</v>
      </c>
      <c r="DJ111" s="186">
        <f t="shared" si="3899"/>
        <v>1</v>
      </c>
      <c r="DK111" s="186">
        <f t="shared" si="3900"/>
        <v>1</v>
      </c>
      <c r="DL111" s="186">
        <f t="shared" si="3901"/>
        <v>1</v>
      </c>
      <c r="DM111" s="186">
        <f t="shared" si="3902"/>
        <v>1</v>
      </c>
      <c r="DN111" s="186">
        <f t="shared" si="3903"/>
        <v>1</v>
      </c>
      <c r="DO111" s="186">
        <f t="shared" si="3904"/>
        <v>1</v>
      </c>
      <c r="DP111" s="186">
        <f t="shared" si="3905"/>
        <v>1</v>
      </c>
      <c r="DQ111" s="186">
        <f t="shared" si="3906"/>
        <v>1</v>
      </c>
      <c r="DR111" s="186">
        <f t="shared" si="3907"/>
        <v>1</v>
      </c>
      <c r="DS111" s="186">
        <f t="shared" si="3908"/>
        <v>1</v>
      </c>
      <c r="DT111" s="186">
        <f t="shared" si="3909"/>
        <v>1</v>
      </c>
      <c r="DU111" s="186">
        <f t="shared" si="3910"/>
        <v>1</v>
      </c>
      <c r="DV111" s="186">
        <f t="shared" si="3911"/>
        <v>1</v>
      </c>
      <c r="DW111" s="186">
        <f t="shared" si="3912"/>
        <v>1</v>
      </c>
      <c r="DX111" s="186">
        <f t="shared" si="3913"/>
        <v>1</v>
      </c>
      <c r="DY111" s="186">
        <f t="shared" si="3914"/>
        <v>1</v>
      </c>
      <c r="DZ111" s="186">
        <f t="shared" si="3915"/>
        <v>1</v>
      </c>
      <c r="EA111" s="186">
        <f t="shared" si="3916"/>
        <v>1</v>
      </c>
      <c r="EB111" s="186">
        <f t="shared" si="3917"/>
        <v>1</v>
      </c>
      <c r="EC111" s="186">
        <f t="shared" si="3918"/>
        <v>1</v>
      </c>
      <c r="ED111" s="186">
        <f t="shared" si="3919"/>
        <v>1</v>
      </c>
      <c r="EE111" s="186">
        <f t="shared" si="3920"/>
        <v>1</v>
      </c>
      <c r="EF111" s="186">
        <f t="shared" si="3921"/>
        <v>0</v>
      </c>
      <c r="EG111" s="186">
        <f t="shared" si="3922"/>
        <v>0</v>
      </c>
      <c r="EH111" s="186">
        <f t="shared" si="3923"/>
        <v>0</v>
      </c>
      <c r="EI111" s="186">
        <f t="shared" si="3924"/>
        <v>0</v>
      </c>
      <c r="EJ111" s="186">
        <f t="shared" si="3925"/>
        <v>0</v>
      </c>
      <c r="EK111" s="186">
        <f t="shared" si="3926"/>
        <v>0</v>
      </c>
      <c r="EL111" s="186">
        <f t="shared" si="3927"/>
        <v>0</v>
      </c>
      <c r="EM111" s="186">
        <f t="shared" si="3928"/>
        <v>0</v>
      </c>
      <c r="EN111" s="186">
        <f t="shared" si="3929"/>
        <v>0</v>
      </c>
      <c r="EO111" s="186">
        <f t="shared" si="3930"/>
        <v>0</v>
      </c>
      <c r="EP111" s="186">
        <f t="shared" si="3931"/>
        <v>0</v>
      </c>
      <c r="EQ111" s="186">
        <f t="shared" si="3932"/>
        <v>0</v>
      </c>
      <c r="ER111" s="186">
        <f t="shared" si="3933"/>
        <v>0</v>
      </c>
      <c r="ES111" s="186">
        <f t="shared" si="3934"/>
        <v>0</v>
      </c>
      <c r="ET111" s="186">
        <f t="shared" si="3935"/>
        <v>0</v>
      </c>
      <c r="EU111" s="186">
        <f t="shared" si="3936"/>
        <v>0</v>
      </c>
      <c r="EV111" s="186">
        <f t="shared" si="3937"/>
        <v>0</v>
      </c>
      <c r="EW111" s="186">
        <f t="shared" si="3938"/>
        <v>0</v>
      </c>
      <c r="EX111" s="186">
        <f t="shared" si="3939"/>
        <v>0</v>
      </c>
      <c r="EY111" s="186">
        <f t="shared" si="3940"/>
        <v>0</v>
      </c>
      <c r="EZ111" s="186">
        <f t="shared" si="3941"/>
        <v>0</v>
      </c>
      <c r="FA111" s="186">
        <f t="shared" si="3942"/>
        <v>0</v>
      </c>
      <c r="FB111" s="186">
        <f t="shared" si="3943"/>
        <v>0</v>
      </c>
      <c r="FC111" s="186">
        <f t="shared" si="3944"/>
        <v>0</v>
      </c>
      <c r="FE111" s="187">
        <f t="shared" si="3945"/>
        <v>0</v>
      </c>
      <c r="FF111" s="187">
        <f t="shared" si="3946"/>
        <v>0</v>
      </c>
      <c r="FG111" s="187">
        <f t="shared" si="3947"/>
        <v>0</v>
      </c>
      <c r="FH111" s="187">
        <f t="shared" si="3948"/>
        <v>0</v>
      </c>
      <c r="FI111" s="187">
        <f t="shared" si="3949"/>
        <v>0</v>
      </c>
      <c r="FJ111" s="187">
        <f t="shared" si="3950"/>
        <v>0</v>
      </c>
      <c r="FK111" s="187">
        <f t="shared" si="3951"/>
        <v>0</v>
      </c>
      <c r="FL111" s="187">
        <f t="shared" si="3952"/>
        <v>0</v>
      </c>
      <c r="FM111" s="187">
        <f t="shared" si="3953"/>
        <v>0</v>
      </c>
      <c r="FN111" s="187">
        <f t="shared" si="3954"/>
        <v>0</v>
      </c>
      <c r="FO111" s="187">
        <f t="shared" si="3955"/>
        <v>0</v>
      </c>
      <c r="FP111" s="187">
        <f t="shared" si="3956"/>
        <v>0</v>
      </c>
      <c r="FQ111" s="187">
        <f t="shared" si="3957"/>
        <v>0</v>
      </c>
      <c r="FR111" s="187">
        <f t="shared" si="3958"/>
        <v>0</v>
      </c>
      <c r="FS111" s="187">
        <f t="shared" si="3959"/>
        <v>0</v>
      </c>
      <c r="FT111" s="187">
        <f t="shared" si="3960"/>
        <v>0</v>
      </c>
      <c r="FU111" s="187">
        <f t="shared" si="3961"/>
        <v>0</v>
      </c>
      <c r="FV111" s="187">
        <f t="shared" si="3962"/>
        <v>0</v>
      </c>
      <c r="FW111" s="187">
        <f t="shared" si="3963"/>
        <v>0</v>
      </c>
      <c r="FX111" s="187">
        <f t="shared" si="3964"/>
        <v>1</v>
      </c>
      <c r="FY111" s="187">
        <f t="shared" si="3965"/>
        <v>1</v>
      </c>
      <c r="FZ111" s="187">
        <f t="shared" si="3966"/>
        <v>1</v>
      </c>
      <c r="GA111" s="187">
        <f t="shared" si="3967"/>
        <v>1</v>
      </c>
      <c r="GB111" s="187">
        <f t="shared" si="3968"/>
        <v>1</v>
      </c>
      <c r="GC111" s="187">
        <f t="shared" si="3969"/>
        <v>1</v>
      </c>
      <c r="GD111" s="187">
        <f t="shared" si="3970"/>
        <v>1.0000000000000002</v>
      </c>
      <c r="GE111" s="187">
        <f t="shared" si="3971"/>
        <v>1</v>
      </c>
      <c r="GF111" s="187">
        <f t="shared" si="3972"/>
        <v>1</v>
      </c>
      <c r="GG111" s="187">
        <f t="shared" si="3973"/>
        <v>1</v>
      </c>
      <c r="GH111" s="187">
        <f t="shared" si="3974"/>
        <v>1</v>
      </c>
      <c r="GI111" s="187">
        <f t="shared" si="3975"/>
        <v>1</v>
      </c>
      <c r="GJ111" s="187">
        <f t="shared" si="3976"/>
        <v>1</v>
      </c>
      <c r="GK111" s="187">
        <f t="shared" si="3977"/>
        <v>1</v>
      </c>
      <c r="GL111" s="187">
        <f t="shared" si="3978"/>
        <v>1</v>
      </c>
      <c r="GM111" s="187">
        <f t="shared" si="3979"/>
        <v>1</v>
      </c>
      <c r="GN111" s="187">
        <f t="shared" si="3980"/>
        <v>1</v>
      </c>
      <c r="GO111" s="187">
        <f t="shared" si="3981"/>
        <v>1</v>
      </c>
      <c r="GP111" s="187">
        <f t="shared" si="3982"/>
        <v>1</v>
      </c>
      <c r="GQ111" s="187">
        <f t="shared" si="3983"/>
        <v>1</v>
      </c>
      <c r="GR111" s="187">
        <f t="shared" si="3984"/>
        <v>1</v>
      </c>
      <c r="GS111" s="187">
        <f t="shared" si="3985"/>
        <v>1</v>
      </c>
      <c r="GT111" s="187">
        <f t="shared" si="3986"/>
        <v>1</v>
      </c>
      <c r="GU111" s="187">
        <f t="shared" si="3987"/>
        <v>1</v>
      </c>
      <c r="GV111" s="187">
        <f t="shared" si="3988"/>
        <v>1</v>
      </c>
      <c r="GW111" s="187">
        <f t="shared" si="3989"/>
        <v>1</v>
      </c>
      <c r="GX111" s="187">
        <f t="shared" si="3990"/>
        <v>1</v>
      </c>
      <c r="GY111" s="187">
        <f t="shared" si="3991"/>
        <v>1</v>
      </c>
      <c r="GZ111" s="187">
        <f t="shared" si="3992"/>
        <v>1</v>
      </c>
      <c r="HA111" s="187">
        <f t="shared" si="3993"/>
        <v>0</v>
      </c>
      <c r="HB111" s="187">
        <f t="shared" si="3994"/>
        <v>0</v>
      </c>
      <c r="HC111" s="187">
        <f t="shared" si="3995"/>
        <v>0</v>
      </c>
      <c r="HD111" s="187">
        <f t="shared" si="3996"/>
        <v>0</v>
      </c>
      <c r="HE111" s="187">
        <f t="shared" si="3997"/>
        <v>0</v>
      </c>
      <c r="HF111" s="187">
        <f t="shared" si="3998"/>
        <v>0</v>
      </c>
      <c r="HG111" s="187">
        <f t="shared" si="3999"/>
        <v>0</v>
      </c>
      <c r="HH111" s="187">
        <f t="shared" si="4000"/>
        <v>0</v>
      </c>
      <c r="HI111" s="187">
        <f t="shared" si="4001"/>
        <v>0</v>
      </c>
      <c r="HJ111" s="187">
        <f t="shared" si="4002"/>
        <v>0</v>
      </c>
      <c r="HK111" s="187">
        <f t="shared" si="4003"/>
        <v>0</v>
      </c>
      <c r="HL111" s="187">
        <f t="shared" si="4004"/>
        <v>0</v>
      </c>
      <c r="HM111" s="187">
        <f t="shared" si="4005"/>
        <v>0</v>
      </c>
      <c r="HN111" s="187">
        <f t="shared" si="4006"/>
        <v>0</v>
      </c>
      <c r="HO111" s="187">
        <f t="shared" si="4007"/>
        <v>0</v>
      </c>
      <c r="HP111" s="187">
        <f t="shared" si="4008"/>
        <v>0</v>
      </c>
      <c r="HQ111" s="187">
        <f t="shared" si="4009"/>
        <v>0</v>
      </c>
      <c r="HR111" s="187">
        <f t="shared" si="4010"/>
        <v>0</v>
      </c>
      <c r="HS111" s="187">
        <f t="shared" si="4011"/>
        <v>0</v>
      </c>
      <c r="HT111" s="187">
        <f t="shared" si="4012"/>
        <v>0</v>
      </c>
      <c r="HU111" s="187">
        <f t="shared" si="4013"/>
        <v>0</v>
      </c>
      <c r="HV111" s="187">
        <f t="shared" si="4014"/>
        <v>0</v>
      </c>
      <c r="HW111" s="187">
        <f t="shared" si="4015"/>
        <v>0</v>
      </c>
      <c r="HX111" s="187">
        <f t="shared" si="4016"/>
        <v>0</v>
      </c>
      <c r="HY111" s="187"/>
      <c r="IB111" s="188">
        <f t="shared" si="4017"/>
        <v>0</v>
      </c>
      <c r="IC111" s="188">
        <f t="shared" si="4018"/>
        <v>0</v>
      </c>
      <c r="ID111" s="188">
        <f t="shared" si="4019"/>
        <v>0</v>
      </c>
      <c r="IE111" s="188">
        <f t="shared" si="4020"/>
        <v>0</v>
      </c>
      <c r="IF111" s="188">
        <f t="shared" si="4021"/>
        <v>0</v>
      </c>
      <c r="IG111" s="188">
        <f t="shared" si="4022"/>
        <v>0</v>
      </c>
      <c r="IH111" s="188">
        <f t="shared" si="4023"/>
        <v>0</v>
      </c>
      <c r="II111" s="188">
        <f t="shared" si="4024"/>
        <v>0</v>
      </c>
      <c r="IJ111" s="188">
        <f t="shared" si="4025"/>
        <v>0</v>
      </c>
      <c r="IK111" s="188">
        <f t="shared" si="4026"/>
        <v>0</v>
      </c>
      <c r="IL111" s="188">
        <f t="shared" si="4027"/>
        <v>0</v>
      </c>
      <c r="IM111" s="188">
        <f t="shared" si="4028"/>
        <v>0</v>
      </c>
      <c r="IN111" s="188">
        <f t="shared" si="4029"/>
        <v>0</v>
      </c>
      <c r="IO111" s="188">
        <f t="shared" si="4030"/>
        <v>0</v>
      </c>
      <c r="IP111" s="188">
        <f t="shared" si="4031"/>
        <v>0</v>
      </c>
      <c r="IQ111" s="188">
        <f t="shared" si="4032"/>
        <v>0</v>
      </c>
      <c r="IR111" s="188">
        <f t="shared" si="4033"/>
        <v>0</v>
      </c>
      <c r="IS111" s="188">
        <f t="shared" si="4034"/>
        <v>0</v>
      </c>
      <c r="IT111" s="188">
        <f t="shared" si="4035"/>
        <v>0</v>
      </c>
      <c r="IU111" s="188">
        <f t="shared" si="4036"/>
        <v>85</v>
      </c>
      <c r="IV111" s="188">
        <f t="shared" si="4037"/>
        <v>85</v>
      </c>
      <c r="IW111" s="188">
        <f t="shared" si="4038"/>
        <v>85</v>
      </c>
      <c r="IX111" s="188">
        <f t="shared" si="4039"/>
        <v>85</v>
      </c>
      <c r="IY111" s="188">
        <f t="shared" si="4040"/>
        <v>85</v>
      </c>
      <c r="IZ111" s="188">
        <f t="shared" si="4041"/>
        <v>85</v>
      </c>
      <c r="JA111" s="188">
        <f t="shared" si="4042"/>
        <v>85</v>
      </c>
      <c r="JB111" s="188">
        <f t="shared" si="4043"/>
        <v>85</v>
      </c>
      <c r="JC111" s="188">
        <f t="shared" si="4044"/>
        <v>85</v>
      </c>
      <c r="JD111" s="188">
        <f t="shared" si="4045"/>
        <v>85</v>
      </c>
      <c r="JE111" s="188">
        <f t="shared" si="4046"/>
        <v>85</v>
      </c>
      <c r="JF111" s="188">
        <f t="shared" si="4047"/>
        <v>85</v>
      </c>
      <c r="JG111" s="188">
        <f t="shared" si="4048"/>
        <v>85</v>
      </c>
      <c r="JH111" s="188">
        <f t="shared" si="4049"/>
        <v>85</v>
      </c>
      <c r="JI111" s="188">
        <f t="shared" si="4050"/>
        <v>85</v>
      </c>
      <c r="JJ111" s="188">
        <f t="shared" si="4051"/>
        <v>85</v>
      </c>
      <c r="JK111" s="188">
        <f t="shared" si="4052"/>
        <v>85</v>
      </c>
      <c r="JL111" s="188">
        <f t="shared" si="4053"/>
        <v>85</v>
      </c>
      <c r="JM111" s="188">
        <f t="shared" si="4054"/>
        <v>85</v>
      </c>
      <c r="JN111" s="188">
        <f t="shared" si="4055"/>
        <v>85</v>
      </c>
      <c r="JO111" s="188">
        <f t="shared" si="4056"/>
        <v>85</v>
      </c>
      <c r="JP111" s="188">
        <f t="shared" si="4057"/>
        <v>85</v>
      </c>
      <c r="JQ111" s="188">
        <f t="shared" si="4058"/>
        <v>85</v>
      </c>
      <c r="JR111" s="188">
        <f t="shared" si="4059"/>
        <v>85</v>
      </c>
      <c r="JS111" s="188">
        <f t="shared" si="4060"/>
        <v>85</v>
      </c>
      <c r="JT111" s="188">
        <f t="shared" si="4061"/>
        <v>85</v>
      </c>
      <c r="JU111" s="188">
        <f t="shared" si="4062"/>
        <v>85</v>
      </c>
      <c r="JV111" s="188">
        <f t="shared" si="4063"/>
        <v>85</v>
      </c>
      <c r="JW111" s="188">
        <f t="shared" si="4064"/>
        <v>85</v>
      </c>
      <c r="JX111" s="188">
        <f t="shared" si="4065"/>
        <v>0</v>
      </c>
      <c r="JY111" s="188">
        <f t="shared" si="4066"/>
        <v>0</v>
      </c>
      <c r="JZ111" s="188">
        <f t="shared" si="4067"/>
        <v>0</v>
      </c>
      <c r="KA111" s="188">
        <f t="shared" si="4068"/>
        <v>0</v>
      </c>
      <c r="KB111" s="188">
        <f t="shared" si="4069"/>
        <v>0</v>
      </c>
      <c r="KC111" s="188">
        <f t="shared" si="4070"/>
        <v>0</v>
      </c>
      <c r="KD111" s="188">
        <f t="shared" si="4071"/>
        <v>0</v>
      </c>
      <c r="KE111" s="188">
        <f t="shared" si="4072"/>
        <v>0</v>
      </c>
      <c r="KF111" s="188">
        <f t="shared" si="4073"/>
        <v>0</v>
      </c>
      <c r="KG111" s="188">
        <f t="shared" si="4074"/>
        <v>0</v>
      </c>
      <c r="KH111" s="188">
        <f t="shared" si="4075"/>
        <v>0</v>
      </c>
      <c r="KI111" s="188">
        <f t="shared" si="4076"/>
        <v>0</v>
      </c>
      <c r="KJ111" s="188">
        <f t="shared" si="4077"/>
        <v>0</v>
      </c>
      <c r="KK111" s="188">
        <f t="shared" si="4078"/>
        <v>0</v>
      </c>
      <c r="KL111" s="188">
        <f t="shared" si="4079"/>
        <v>0</v>
      </c>
      <c r="KM111" s="188">
        <f t="shared" si="4080"/>
        <v>0</v>
      </c>
      <c r="KN111" s="188">
        <f t="shared" si="4081"/>
        <v>0</v>
      </c>
      <c r="KO111" s="188">
        <f t="shared" si="4082"/>
        <v>0</v>
      </c>
      <c r="KP111" s="188">
        <f t="shared" si="4083"/>
        <v>0</v>
      </c>
      <c r="KQ111" s="188">
        <f t="shared" si="4084"/>
        <v>0</v>
      </c>
      <c r="KR111" s="188">
        <f t="shared" si="4085"/>
        <v>0</v>
      </c>
      <c r="KS111" s="188">
        <f t="shared" si="4086"/>
        <v>0</v>
      </c>
      <c r="KT111" s="188">
        <f t="shared" si="4087"/>
        <v>0</v>
      </c>
      <c r="KU111" s="188">
        <f t="shared" si="4088"/>
        <v>0</v>
      </c>
    </row>
    <row r="112" spans="1:307" s="95" customFormat="1" ht="15.6" x14ac:dyDescent="0.3">
      <c r="A112" s="157" t="s">
        <v>87</v>
      </c>
      <c r="B112" s="112"/>
      <c r="C112" s="112" t="s">
        <v>806</v>
      </c>
      <c r="D112" s="113"/>
      <c r="E112" s="113" t="s">
        <v>118</v>
      </c>
      <c r="F112" s="113">
        <v>1</v>
      </c>
      <c r="G112" s="114">
        <v>60000</v>
      </c>
      <c r="H112" s="115"/>
      <c r="I112" s="116">
        <v>0.107</v>
      </c>
      <c r="J112" s="114">
        <v>85</v>
      </c>
      <c r="K112" s="411">
        <v>45139</v>
      </c>
      <c r="L112" s="118">
        <v>46022</v>
      </c>
      <c r="M112" s="119"/>
      <c r="N112" s="186">
        <f t="shared" si="3650"/>
        <v>0</v>
      </c>
      <c r="O112" s="186">
        <f t="shared" ref="O112:BZ115" si="4090">IF($E112="PT",IF(AND($K112&lt;=O$5,$L112&gt;O$6),$G112*$H112*$F112,IF(AND($K112&gt;O$5,$K112&lt;=O$6),(O$6-$K112+1)/O$4*$G112*$F112*$H112,IF(AND($L112&gt;=O$5,$L112&lt;=O$6),($L112-O$5+1)/O$4*$G112*$F112*$H112,0)))*(1+$I112),IF(AND($K112&lt;=O$5,$L112&gt;O$6),O$4/365*$G112*$F112,IF(AND($K112&gt;O$5,$K112&lt;=O$6),(O$6-$K112+1)/365*$G112*$F112,IF(AND($L112&gt;=O$5,$L112&lt;=O$6),($L112-O$5+1)/365*$G112*$F112,0)))*(1+$I112))</f>
        <v>0</v>
      </c>
      <c r="P112" s="186">
        <f t="shared" si="4090"/>
        <v>0</v>
      </c>
      <c r="Q112" s="186">
        <f t="shared" si="4090"/>
        <v>0</v>
      </c>
      <c r="R112" s="186">
        <f t="shared" si="4090"/>
        <v>0</v>
      </c>
      <c r="S112" s="186">
        <f t="shared" si="4090"/>
        <v>0</v>
      </c>
      <c r="T112" s="186">
        <f t="shared" si="4090"/>
        <v>0</v>
      </c>
      <c r="U112" s="186">
        <f t="shared" si="4090"/>
        <v>0</v>
      </c>
      <c r="V112" s="186">
        <f t="shared" si="4090"/>
        <v>0</v>
      </c>
      <c r="W112" s="186">
        <f t="shared" si="4090"/>
        <v>0</v>
      </c>
      <c r="X112" s="186">
        <f t="shared" si="4090"/>
        <v>0</v>
      </c>
      <c r="Y112" s="186">
        <f t="shared" si="4090"/>
        <v>0</v>
      </c>
      <c r="Z112" s="186">
        <f t="shared" si="4090"/>
        <v>0</v>
      </c>
      <c r="AA112" s="186">
        <f t="shared" si="4090"/>
        <v>0</v>
      </c>
      <c r="AB112" s="186">
        <f t="shared" si="4090"/>
        <v>0</v>
      </c>
      <c r="AC112" s="186">
        <f t="shared" si="4090"/>
        <v>0</v>
      </c>
      <c r="AD112" s="186">
        <f t="shared" si="4090"/>
        <v>0</v>
      </c>
      <c r="AE112" s="186">
        <f t="shared" si="4090"/>
        <v>0</v>
      </c>
      <c r="AF112" s="186">
        <f t="shared" si="4090"/>
        <v>0</v>
      </c>
      <c r="AG112" s="186">
        <f t="shared" si="4090"/>
        <v>5641.1506849315065</v>
      </c>
      <c r="AH112" s="186">
        <f t="shared" si="4090"/>
        <v>5459.178082191781</v>
      </c>
      <c r="AI112" s="186">
        <f t="shared" si="4090"/>
        <v>5641.1506849315065</v>
      </c>
      <c r="AJ112" s="186">
        <f t="shared" si="4090"/>
        <v>5459.178082191781</v>
      </c>
      <c r="AK112" s="186">
        <f t="shared" si="4090"/>
        <v>5641.1506849315065</v>
      </c>
      <c r="AL112" s="186">
        <f t="shared" si="4090"/>
        <v>5641.1506849315065</v>
      </c>
      <c r="AM112" s="186">
        <f t="shared" si="4090"/>
        <v>5277.2054794520545</v>
      </c>
      <c r="AN112" s="186">
        <f t="shared" si="4090"/>
        <v>5641.1506849315065</v>
      </c>
      <c r="AO112" s="186">
        <f t="shared" si="4090"/>
        <v>5459.178082191781</v>
      </c>
      <c r="AP112" s="186">
        <f t="shared" si="4090"/>
        <v>5641.1506849315065</v>
      </c>
      <c r="AQ112" s="186">
        <f t="shared" si="4090"/>
        <v>5459.178082191781</v>
      </c>
      <c r="AR112" s="186">
        <f t="shared" si="4090"/>
        <v>5641.1506849315065</v>
      </c>
      <c r="AS112" s="186">
        <f t="shared" si="4090"/>
        <v>5641.1506849315065</v>
      </c>
      <c r="AT112" s="186">
        <f t="shared" si="4090"/>
        <v>5459.178082191781</v>
      </c>
      <c r="AU112" s="186">
        <f t="shared" si="4090"/>
        <v>5641.1506849315065</v>
      </c>
      <c r="AV112" s="186">
        <f t="shared" si="4090"/>
        <v>5459.178082191781</v>
      </c>
      <c r="AW112" s="186">
        <f t="shared" si="4090"/>
        <v>5641.1506849315065</v>
      </c>
      <c r="AX112" s="186">
        <f t="shared" si="4090"/>
        <v>5641.1506849315065</v>
      </c>
      <c r="AY112" s="186">
        <f t="shared" si="4090"/>
        <v>5095.232876712329</v>
      </c>
      <c r="AZ112" s="186">
        <f t="shared" si="4090"/>
        <v>5641.1506849315065</v>
      </c>
      <c r="BA112" s="186">
        <f t="shared" si="4090"/>
        <v>5459.178082191781</v>
      </c>
      <c r="BB112" s="186">
        <f t="shared" si="4090"/>
        <v>5641.1506849315065</v>
      </c>
      <c r="BC112" s="186">
        <f t="shared" si="4090"/>
        <v>5459.178082191781</v>
      </c>
      <c r="BD112" s="186">
        <f t="shared" si="4090"/>
        <v>5641.1506849315065</v>
      </c>
      <c r="BE112" s="186">
        <f t="shared" si="4090"/>
        <v>5641.1506849315065</v>
      </c>
      <c r="BF112" s="186">
        <f t="shared" si="4090"/>
        <v>5459.178082191781</v>
      </c>
      <c r="BG112" s="186">
        <f t="shared" si="4090"/>
        <v>5641.1506849315065</v>
      </c>
      <c r="BH112" s="186">
        <f t="shared" si="4090"/>
        <v>5459.178082191781</v>
      </c>
      <c r="BI112" s="186">
        <f t="shared" si="4090"/>
        <v>5641.1506849315065</v>
      </c>
      <c r="BJ112" s="186">
        <f t="shared" si="4090"/>
        <v>0</v>
      </c>
      <c r="BK112" s="186">
        <f t="shared" si="4090"/>
        <v>0</v>
      </c>
      <c r="BL112" s="186">
        <f t="shared" si="4090"/>
        <v>0</v>
      </c>
      <c r="BM112" s="186">
        <f t="shared" si="4090"/>
        <v>0</v>
      </c>
      <c r="BN112" s="186">
        <f t="shared" si="4090"/>
        <v>0</v>
      </c>
      <c r="BO112" s="186">
        <f t="shared" si="4090"/>
        <v>0</v>
      </c>
      <c r="BP112" s="186">
        <f t="shared" si="4090"/>
        <v>0</v>
      </c>
      <c r="BQ112" s="186">
        <f t="shared" si="4090"/>
        <v>0</v>
      </c>
      <c r="BR112" s="186">
        <f t="shared" si="4090"/>
        <v>0</v>
      </c>
      <c r="BS112" s="186">
        <f t="shared" si="4090"/>
        <v>0</v>
      </c>
      <c r="BT112" s="186">
        <f t="shared" si="4090"/>
        <v>0</v>
      </c>
      <c r="BU112" s="186">
        <f t="shared" si="4090"/>
        <v>0</v>
      </c>
      <c r="BV112" s="186">
        <f t="shared" si="4090"/>
        <v>0</v>
      </c>
      <c r="BW112" s="186">
        <f t="shared" si="4090"/>
        <v>0</v>
      </c>
      <c r="BX112" s="186">
        <f t="shared" si="4090"/>
        <v>0</v>
      </c>
      <c r="BY112" s="186">
        <f t="shared" si="4090"/>
        <v>0</v>
      </c>
      <c r="BZ112" s="186">
        <f t="shared" si="4090"/>
        <v>0</v>
      </c>
      <c r="CA112" s="186">
        <f t="shared" si="4089"/>
        <v>0</v>
      </c>
      <c r="CB112" s="186">
        <f t="shared" si="4089"/>
        <v>0</v>
      </c>
      <c r="CC112" s="186">
        <f t="shared" si="4089"/>
        <v>0</v>
      </c>
      <c r="CD112" s="186">
        <f t="shared" si="4089"/>
        <v>0</v>
      </c>
      <c r="CE112" s="186">
        <f t="shared" si="4089"/>
        <v>0</v>
      </c>
      <c r="CF112" s="186">
        <f t="shared" si="4089"/>
        <v>0</v>
      </c>
      <c r="CG112" s="186">
        <f t="shared" si="4089"/>
        <v>0</v>
      </c>
      <c r="CH112" s="186"/>
      <c r="CJ112" s="186">
        <f t="shared" si="3873"/>
        <v>0</v>
      </c>
      <c r="CK112" s="186">
        <f t="shared" si="3874"/>
        <v>0</v>
      </c>
      <c r="CL112" s="186">
        <f t="shared" si="3875"/>
        <v>0</v>
      </c>
      <c r="CM112" s="186">
        <f t="shared" si="3876"/>
        <v>0</v>
      </c>
      <c r="CN112" s="186">
        <f t="shared" si="3877"/>
        <v>0</v>
      </c>
      <c r="CO112" s="186">
        <f t="shared" si="3878"/>
        <v>0</v>
      </c>
      <c r="CP112" s="186">
        <f t="shared" si="3879"/>
        <v>0</v>
      </c>
      <c r="CQ112" s="186">
        <f t="shared" si="3880"/>
        <v>0</v>
      </c>
      <c r="CR112" s="186">
        <f t="shared" si="3881"/>
        <v>0</v>
      </c>
      <c r="CS112" s="186">
        <f t="shared" si="3882"/>
        <v>0</v>
      </c>
      <c r="CT112" s="186">
        <f t="shared" si="3883"/>
        <v>0</v>
      </c>
      <c r="CU112" s="186">
        <f t="shared" si="3884"/>
        <v>0</v>
      </c>
      <c r="CV112" s="186">
        <f t="shared" si="3885"/>
        <v>0</v>
      </c>
      <c r="CW112" s="186">
        <f t="shared" si="3886"/>
        <v>0</v>
      </c>
      <c r="CX112" s="186">
        <f t="shared" si="3887"/>
        <v>0</v>
      </c>
      <c r="CY112" s="186">
        <f t="shared" si="3888"/>
        <v>0</v>
      </c>
      <c r="CZ112" s="186">
        <f t="shared" si="3889"/>
        <v>0</v>
      </c>
      <c r="DA112" s="186">
        <f t="shared" si="3890"/>
        <v>0</v>
      </c>
      <c r="DB112" s="186">
        <f t="shared" si="3891"/>
        <v>0</v>
      </c>
      <c r="DC112" s="186">
        <f t="shared" si="3892"/>
        <v>1</v>
      </c>
      <c r="DD112" s="186">
        <f t="shared" si="3893"/>
        <v>1</v>
      </c>
      <c r="DE112" s="186">
        <f t="shared" si="3894"/>
        <v>1</v>
      </c>
      <c r="DF112" s="186">
        <f t="shared" si="3895"/>
        <v>1</v>
      </c>
      <c r="DG112" s="186">
        <f t="shared" si="3896"/>
        <v>1</v>
      </c>
      <c r="DH112" s="186">
        <f t="shared" si="3897"/>
        <v>1</v>
      </c>
      <c r="DI112" s="186">
        <f t="shared" si="3898"/>
        <v>1</v>
      </c>
      <c r="DJ112" s="186">
        <f t="shared" si="3899"/>
        <v>1</v>
      </c>
      <c r="DK112" s="186">
        <f t="shared" si="3900"/>
        <v>1</v>
      </c>
      <c r="DL112" s="186">
        <f t="shared" si="3901"/>
        <v>1</v>
      </c>
      <c r="DM112" s="186">
        <f t="shared" si="3902"/>
        <v>1</v>
      </c>
      <c r="DN112" s="186">
        <f t="shared" si="3903"/>
        <v>1</v>
      </c>
      <c r="DO112" s="186">
        <f t="shared" si="3904"/>
        <v>1</v>
      </c>
      <c r="DP112" s="186">
        <f t="shared" si="3905"/>
        <v>1</v>
      </c>
      <c r="DQ112" s="186">
        <f t="shared" si="3906"/>
        <v>1</v>
      </c>
      <c r="DR112" s="186">
        <f t="shared" si="3907"/>
        <v>1</v>
      </c>
      <c r="DS112" s="186">
        <f t="shared" si="3908"/>
        <v>1</v>
      </c>
      <c r="DT112" s="186">
        <f t="shared" si="3909"/>
        <v>1</v>
      </c>
      <c r="DU112" s="186">
        <f t="shared" si="3910"/>
        <v>1</v>
      </c>
      <c r="DV112" s="186">
        <f t="shared" si="3911"/>
        <v>1</v>
      </c>
      <c r="DW112" s="186">
        <f t="shared" si="3912"/>
        <v>1</v>
      </c>
      <c r="DX112" s="186">
        <f t="shared" si="3913"/>
        <v>1</v>
      </c>
      <c r="DY112" s="186">
        <f t="shared" si="3914"/>
        <v>1</v>
      </c>
      <c r="DZ112" s="186">
        <f t="shared" si="3915"/>
        <v>1</v>
      </c>
      <c r="EA112" s="186">
        <f t="shared" si="3916"/>
        <v>1</v>
      </c>
      <c r="EB112" s="186">
        <f t="shared" si="3917"/>
        <v>1</v>
      </c>
      <c r="EC112" s="186">
        <f t="shared" si="3918"/>
        <v>1</v>
      </c>
      <c r="ED112" s="186">
        <f t="shared" si="3919"/>
        <v>1</v>
      </c>
      <c r="EE112" s="186">
        <f t="shared" si="3920"/>
        <v>1</v>
      </c>
      <c r="EF112" s="186">
        <f t="shared" si="3921"/>
        <v>0</v>
      </c>
      <c r="EG112" s="186">
        <f t="shared" si="3922"/>
        <v>0</v>
      </c>
      <c r="EH112" s="186">
        <f t="shared" si="3923"/>
        <v>0</v>
      </c>
      <c r="EI112" s="186">
        <f t="shared" si="3924"/>
        <v>0</v>
      </c>
      <c r="EJ112" s="186">
        <f t="shared" si="3925"/>
        <v>0</v>
      </c>
      <c r="EK112" s="186">
        <f t="shared" si="3926"/>
        <v>0</v>
      </c>
      <c r="EL112" s="186">
        <f t="shared" si="3927"/>
        <v>0</v>
      </c>
      <c r="EM112" s="186">
        <f t="shared" si="3928"/>
        <v>0</v>
      </c>
      <c r="EN112" s="186">
        <f t="shared" si="3929"/>
        <v>0</v>
      </c>
      <c r="EO112" s="186">
        <f t="shared" si="3930"/>
        <v>0</v>
      </c>
      <c r="EP112" s="186">
        <f t="shared" si="3931"/>
        <v>0</v>
      </c>
      <c r="EQ112" s="186">
        <f t="shared" si="3932"/>
        <v>0</v>
      </c>
      <c r="ER112" s="186">
        <f t="shared" si="3933"/>
        <v>0</v>
      </c>
      <c r="ES112" s="186">
        <f t="shared" si="3934"/>
        <v>0</v>
      </c>
      <c r="ET112" s="186">
        <f t="shared" si="3935"/>
        <v>0</v>
      </c>
      <c r="EU112" s="186">
        <f t="shared" si="3936"/>
        <v>0</v>
      </c>
      <c r="EV112" s="186">
        <f t="shared" si="3937"/>
        <v>0</v>
      </c>
      <c r="EW112" s="186">
        <f t="shared" si="3938"/>
        <v>0</v>
      </c>
      <c r="EX112" s="186">
        <f t="shared" si="3939"/>
        <v>0</v>
      </c>
      <c r="EY112" s="186">
        <f t="shared" si="3940"/>
        <v>0</v>
      </c>
      <c r="EZ112" s="186">
        <f t="shared" si="3941"/>
        <v>0</v>
      </c>
      <c r="FA112" s="186">
        <f t="shared" si="3942"/>
        <v>0</v>
      </c>
      <c r="FB112" s="186">
        <f t="shared" si="3943"/>
        <v>0</v>
      </c>
      <c r="FC112" s="186">
        <f t="shared" si="3944"/>
        <v>0</v>
      </c>
      <c r="FE112" s="187">
        <f t="shared" si="3945"/>
        <v>0</v>
      </c>
      <c r="FF112" s="187">
        <f t="shared" si="3946"/>
        <v>0</v>
      </c>
      <c r="FG112" s="187">
        <f t="shared" si="3947"/>
        <v>0</v>
      </c>
      <c r="FH112" s="187">
        <f t="shared" si="3948"/>
        <v>0</v>
      </c>
      <c r="FI112" s="187">
        <f t="shared" si="3949"/>
        <v>0</v>
      </c>
      <c r="FJ112" s="187">
        <f t="shared" si="3950"/>
        <v>0</v>
      </c>
      <c r="FK112" s="187">
        <f t="shared" si="3951"/>
        <v>0</v>
      </c>
      <c r="FL112" s="187">
        <f t="shared" si="3952"/>
        <v>0</v>
      </c>
      <c r="FM112" s="187">
        <f t="shared" si="3953"/>
        <v>0</v>
      </c>
      <c r="FN112" s="187">
        <f t="shared" si="3954"/>
        <v>0</v>
      </c>
      <c r="FO112" s="187">
        <f t="shared" si="3955"/>
        <v>0</v>
      </c>
      <c r="FP112" s="187">
        <f t="shared" si="3956"/>
        <v>0</v>
      </c>
      <c r="FQ112" s="187">
        <f t="shared" si="3957"/>
        <v>0</v>
      </c>
      <c r="FR112" s="187">
        <f t="shared" si="3958"/>
        <v>0</v>
      </c>
      <c r="FS112" s="187">
        <f t="shared" si="3959"/>
        <v>0</v>
      </c>
      <c r="FT112" s="187">
        <f t="shared" si="3960"/>
        <v>0</v>
      </c>
      <c r="FU112" s="187">
        <f t="shared" si="3961"/>
        <v>0</v>
      </c>
      <c r="FV112" s="187">
        <f t="shared" si="3962"/>
        <v>0</v>
      </c>
      <c r="FW112" s="187">
        <f t="shared" si="3963"/>
        <v>0</v>
      </c>
      <c r="FX112" s="187">
        <f t="shared" si="3964"/>
        <v>1</v>
      </c>
      <c r="FY112" s="187">
        <f t="shared" si="3965"/>
        <v>1</v>
      </c>
      <c r="FZ112" s="187">
        <f t="shared" si="3966"/>
        <v>1</v>
      </c>
      <c r="GA112" s="187">
        <f t="shared" si="3967"/>
        <v>1</v>
      </c>
      <c r="GB112" s="187">
        <f t="shared" si="3968"/>
        <v>1</v>
      </c>
      <c r="GC112" s="187">
        <f t="shared" si="3969"/>
        <v>1</v>
      </c>
      <c r="GD112" s="187">
        <f t="shared" si="3970"/>
        <v>1</v>
      </c>
      <c r="GE112" s="187">
        <f t="shared" si="3971"/>
        <v>1</v>
      </c>
      <c r="GF112" s="187">
        <f t="shared" si="3972"/>
        <v>1</v>
      </c>
      <c r="GG112" s="187">
        <f t="shared" si="3973"/>
        <v>1</v>
      </c>
      <c r="GH112" s="187">
        <f t="shared" si="3974"/>
        <v>1</v>
      </c>
      <c r="GI112" s="187">
        <f t="shared" si="3975"/>
        <v>1</v>
      </c>
      <c r="GJ112" s="187">
        <f t="shared" si="3976"/>
        <v>1</v>
      </c>
      <c r="GK112" s="187">
        <f t="shared" si="3977"/>
        <v>1</v>
      </c>
      <c r="GL112" s="187">
        <f t="shared" si="3978"/>
        <v>1</v>
      </c>
      <c r="GM112" s="187">
        <f t="shared" si="3979"/>
        <v>1</v>
      </c>
      <c r="GN112" s="187">
        <f t="shared" si="3980"/>
        <v>1</v>
      </c>
      <c r="GO112" s="187">
        <f t="shared" si="3981"/>
        <v>1</v>
      </c>
      <c r="GP112" s="187">
        <f t="shared" si="3982"/>
        <v>1</v>
      </c>
      <c r="GQ112" s="187">
        <f t="shared" si="3983"/>
        <v>1</v>
      </c>
      <c r="GR112" s="187">
        <f t="shared" si="3984"/>
        <v>1</v>
      </c>
      <c r="GS112" s="187">
        <f t="shared" si="3985"/>
        <v>1</v>
      </c>
      <c r="GT112" s="187">
        <f t="shared" si="3986"/>
        <v>1</v>
      </c>
      <c r="GU112" s="187">
        <f t="shared" si="3987"/>
        <v>1</v>
      </c>
      <c r="GV112" s="187">
        <f t="shared" si="3988"/>
        <v>1</v>
      </c>
      <c r="GW112" s="187">
        <f t="shared" si="3989"/>
        <v>1</v>
      </c>
      <c r="GX112" s="187">
        <f t="shared" si="3990"/>
        <v>1</v>
      </c>
      <c r="GY112" s="187">
        <f t="shared" si="3991"/>
        <v>1</v>
      </c>
      <c r="GZ112" s="187">
        <f t="shared" si="3992"/>
        <v>1</v>
      </c>
      <c r="HA112" s="187">
        <f t="shared" si="3993"/>
        <v>0</v>
      </c>
      <c r="HB112" s="187">
        <f t="shared" si="3994"/>
        <v>0</v>
      </c>
      <c r="HC112" s="187">
        <f t="shared" si="3995"/>
        <v>0</v>
      </c>
      <c r="HD112" s="187">
        <f t="shared" si="3996"/>
        <v>0</v>
      </c>
      <c r="HE112" s="187">
        <f t="shared" si="3997"/>
        <v>0</v>
      </c>
      <c r="HF112" s="187">
        <f t="shared" si="3998"/>
        <v>0</v>
      </c>
      <c r="HG112" s="187">
        <f t="shared" si="3999"/>
        <v>0</v>
      </c>
      <c r="HH112" s="187">
        <f t="shared" si="4000"/>
        <v>0</v>
      </c>
      <c r="HI112" s="187">
        <f t="shared" si="4001"/>
        <v>0</v>
      </c>
      <c r="HJ112" s="187">
        <f t="shared" si="4002"/>
        <v>0</v>
      </c>
      <c r="HK112" s="187">
        <f t="shared" si="4003"/>
        <v>0</v>
      </c>
      <c r="HL112" s="187">
        <f t="shared" si="4004"/>
        <v>0</v>
      </c>
      <c r="HM112" s="187">
        <f t="shared" si="4005"/>
        <v>0</v>
      </c>
      <c r="HN112" s="187">
        <f t="shared" si="4006"/>
        <v>0</v>
      </c>
      <c r="HO112" s="187">
        <f t="shared" si="4007"/>
        <v>0</v>
      </c>
      <c r="HP112" s="187">
        <f t="shared" si="4008"/>
        <v>0</v>
      </c>
      <c r="HQ112" s="187">
        <f t="shared" si="4009"/>
        <v>0</v>
      </c>
      <c r="HR112" s="187">
        <f t="shared" si="4010"/>
        <v>0</v>
      </c>
      <c r="HS112" s="187">
        <f t="shared" si="4011"/>
        <v>0</v>
      </c>
      <c r="HT112" s="187">
        <f t="shared" si="4012"/>
        <v>0</v>
      </c>
      <c r="HU112" s="187">
        <f t="shared" si="4013"/>
        <v>0</v>
      </c>
      <c r="HV112" s="187">
        <f t="shared" si="4014"/>
        <v>0</v>
      </c>
      <c r="HW112" s="187">
        <f t="shared" si="4015"/>
        <v>0</v>
      </c>
      <c r="HX112" s="187">
        <f t="shared" si="4016"/>
        <v>0</v>
      </c>
      <c r="HY112" s="187"/>
      <c r="IB112" s="188">
        <f t="shared" si="4017"/>
        <v>0</v>
      </c>
      <c r="IC112" s="188">
        <f t="shared" si="4018"/>
        <v>0</v>
      </c>
      <c r="ID112" s="188">
        <f t="shared" si="4019"/>
        <v>0</v>
      </c>
      <c r="IE112" s="188">
        <f t="shared" si="4020"/>
        <v>0</v>
      </c>
      <c r="IF112" s="188">
        <f t="shared" si="4021"/>
        <v>0</v>
      </c>
      <c r="IG112" s="188">
        <f t="shared" si="4022"/>
        <v>0</v>
      </c>
      <c r="IH112" s="188">
        <f t="shared" si="4023"/>
        <v>0</v>
      </c>
      <c r="II112" s="188">
        <f t="shared" si="4024"/>
        <v>0</v>
      </c>
      <c r="IJ112" s="188">
        <f t="shared" si="4025"/>
        <v>0</v>
      </c>
      <c r="IK112" s="188">
        <f t="shared" si="4026"/>
        <v>0</v>
      </c>
      <c r="IL112" s="188">
        <f t="shared" si="4027"/>
        <v>0</v>
      </c>
      <c r="IM112" s="188">
        <f t="shared" si="4028"/>
        <v>0</v>
      </c>
      <c r="IN112" s="188">
        <f t="shared" si="4029"/>
        <v>0</v>
      </c>
      <c r="IO112" s="188">
        <f t="shared" si="4030"/>
        <v>0</v>
      </c>
      <c r="IP112" s="188">
        <f t="shared" si="4031"/>
        <v>0</v>
      </c>
      <c r="IQ112" s="188">
        <f t="shared" si="4032"/>
        <v>0</v>
      </c>
      <c r="IR112" s="188">
        <f t="shared" si="4033"/>
        <v>0</v>
      </c>
      <c r="IS112" s="188">
        <f t="shared" si="4034"/>
        <v>0</v>
      </c>
      <c r="IT112" s="188">
        <f t="shared" si="4035"/>
        <v>0</v>
      </c>
      <c r="IU112" s="188">
        <f t="shared" si="4036"/>
        <v>85</v>
      </c>
      <c r="IV112" s="188">
        <f t="shared" si="4037"/>
        <v>85</v>
      </c>
      <c r="IW112" s="188">
        <f t="shared" si="4038"/>
        <v>85</v>
      </c>
      <c r="IX112" s="188">
        <f t="shared" si="4039"/>
        <v>85</v>
      </c>
      <c r="IY112" s="188">
        <f t="shared" si="4040"/>
        <v>85</v>
      </c>
      <c r="IZ112" s="188">
        <f t="shared" si="4041"/>
        <v>85</v>
      </c>
      <c r="JA112" s="188">
        <f t="shared" si="4042"/>
        <v>85</v>
      </c>
      <c r="JB112" s="188">
        <f t="shared" si="4043"/>
        <v>85</v>
      </c>
      <c r="JC112" s="188">
        <f t="shared" si="4044"/>
        <v>85</v>
      </c>
      <c r="JD112" s="188">
        <f t="shared" si="4045"/>
        <v>85</v>
      </c>
      <c r="JE112" s="188">
        <f t="shared" si="4046"/>
        <v>85</v>
      </c>
      <c r="JF112" s="188">
        <f t="shared" si="4047"/>
        <v>85</v>
      </c>
      <c r="JG112" s="188">
        <f t="shared" si="4048"/>
        <v>85</v>
      </c>
      <c r="JH112" s="188">
        <f t="shared" si="4049"/>
        <v>85</v>
      </c>
      <c r="JI112" s="188">
        <f t="shared" si="4050"/>
        <v>85</v>
      </c>
      <c r="JJ112" s="188">
        <f t="shared" si="4051"/>
        <v>85</v>
      </c>
      <c r="JK112" s="188">
        <f t="shared" si="4052"/>
        <v>85</v>
      </c>
      <c r="JL112" s="188">
        <f t="shared" si="4053"/>
        <v>85</v>
      </c>
      <c r="JM112" s="188">
        <f t="shared" si="4054"/>
        <v>85</v>
      </c>
      <c r="JN112" s="188">
        <f t="shared" si="4055"/>
        <v>85</v>
      </c>
      <c r="JO112" s="188">
        <f t="shared" si="4056"/>
        <v>85</v>
      </c>
      <c r="JP112" s="188">
        <f t="shared" si="4057"/>
        <v>85</v>
      </c>
      <c r="JQ112" s="188">
        <f t="shared" si="4058"/>
        <v>85</v>
      </c>
      <c r="JR112" s="188">
        <f t="shared" si="4059"/>
        <v>85</v>
      </c>
      <c r="JS112" s="188">
        <f t="shared" si="4060"/>
        <v>85</v>
      </c>
      <c r="JT112" s="188">
        <f t="shared" si="4061"/>
        <v>85</v>
      </c>
      <c r="JU112" s="188">
        <f t="shared" si="4062"/>
        <v>85</v>
      </c>
      <c r="JV112" s="188">
        <f t="shared" si="4063"/>
        <v>85</v>
      </c>
      <c r="JW112" s="188">
        <f t="shared" si="4064"/>
        <v>85</v>
      </c>
      <c r="JX112" s="188">
        <f t="shared" si="4065"/>
        <v>0</v>
      </c>
      <c r="JY112" s="188">
        <f t="shared" si="4066"/>
        <v>0</v>
      </c>
      <c r="JZ112" s="188">
        <f t="shared" si="4067"/>
        <v>0</v>
      </c>
      <c r="KA112" s="188">
        <f t="shared" si="4068"/>
        <v>0</v>
      </c>
      <c r="KB112" s="188">
        <f t="shared" si="4069"/>
        <v>0</v>
      </c>
      <c r="KC112" s="188">
        <f t="shared" si="4070"/>
        <v>0</v>
      </c>
      <c r="KD112" s="188">
        <f t="shared" si="4071"/>
        <v>0</v>
      </c>
      <c r="KE112" s="188">
        <f t="shared" si="4072"/>
        <v>0</v>
      </c>
      <c r="KF112" s="188">
        <f t="shared" si="4073"/>
        <v>0</v>
      </c>
      <c r="KG112" s="188">
        <f t="shared" si="4074"/>
        <v>0</v>
      </c>
      <c r="KH112" s="188">
        <f t="shared" si="4075"/>
        <v>0</v>
      </c>
      <c r="KI112" s="188">
        <f t="shared" si="4076"/>
        <v>0</v>
      </c>
      <c r="KJ112" s="188">
        <f t="shared" si="4077"/>
        <v>0</v>
      </c>
      <c r="KK112" s="188">
        <f t="shared" si="4078"/>
        <v>0</v>
      </c>
      <c r="KL112" s="188">
        <f t="shared" si="4079"/>
        <v>0</v>
      </c>
      <c r="KM112" s="188">
        <f t="shared" si="4080"/>
        <v>0</v>
      </c>
      <c r="KN112" s="188">
        <f t="shared" si="4081"/>
        <v>0</v>
      </c>
      <c r="KO112" s="188">
        <f t="shared" si="4082"/>
        <v>0</v>
      </c>
      <c r="KP112" s="188">
        <f t="shared" si="4083"/>
        <v>0</v>
      </c>
      <c r="KQ112" s="188">
        <f t="shared" si="4084"/>
        <v>0</v>
      </c>
      <c r="KR112" s="188">
        <f t="shared" si="4085"/>
        <v>0</v>
      </c>
      <c r="KS112" s="188">
        <f t="shared" si="4086"/>
        <v>0</v>
      </c>
      <c r="KT112" s="188">
        <f t="shared" si="4087"/>
        <v>0</v>
      </c>
      <c r="KU112" s="188">
        <f t="shared" si="4088"/>
        <v>0</v>
      </c>
    </row>
    <row r="113" spans="1:307" s="95" customFormat="1" ht="15.6" x14ac:dyDescent="0.3">
      <c r="A113" s="157" t="s">
        <v>87</v>
      </c>
      <c r="B113" s="112"/>
      <c r="C113" s="112" t="s">
        <v>806</v>
      </c>
      <c r="D113" s="113"/>
      <c r="E113" s="113" t="s">
        <v>118</v>
      </c>
      <c r="F113" s="113">
        <v>1</v>
      </c>
      <c r="G113" s="114">
        <v>60000</v>
      </c>
      <c r="H113" s="115"/>
      <c r="I113" s="116">
        <v>0.107</v>
      </c>
      <c r="J113" s="114">
        <v>85</v>
      </c>
      <c r="K113" s="411">
        <v>45261</v>
      </c>
      <c r="L113" s="118">
        <v>46022</v>
      </c>
      <c r="M113" s="119"/>
      <c r="N113" s="186">
        <f t="shared" si="3650"/>
        <v>0</v>
      </c>
      <c r="O113" s="186">
        <f t="shared" si="4090"/>
        <v>0</v>
      </c>
      <c r="P113" s="186">
        <f t="shared" si="4090"/>
        <v>0</v>
      </c>
      <c r="Q113" s="186">
        <f t="shared" si="4090"/>
        <v>0</v>
      </c>
      <c r="R113" s="186">
        <f t="shared" si="4090"/>
        <v>0</v>
      </c>
      <c r="S113" s="186">
        <f t="shared" si="4090"/>
        <v>0</v>
      </c>
      <c r="T113" s="186">
        <f t="shared" si="4090"/>
        <v>0</v>
      </c>
      <c r="U113" s="186">
        <f t="shared" si="4090"/>
        <v>0</v>
      </c>
      <c r="V113" s="186">
        <f t="shared" si="4090"/>
        <v>0</v>
      </c>
      <c r="W113" s="186">
        <f t="shared" si="4090"/>
        <v>0</v>
      </c>
      <c r="X113" s="186">
        <f t="shared" si="4090"/>
        <v>0</v>
      </c>
      <c r="Y113" s="186">
        <f t="shared" si="4090"/>
        <v>0</v>
      </c>
      <c r="Z113" s="186">
        <f t="shared" si="4090"/>
        <v>0</v>
      </c>
      <c r="AA113" s="186">
        <f t="shared" si="4090"/>
        <v>0</v>
      </c>
      <c r="AB113" s="186">
        <f t="shared" si="4090"/>
        <v>0</v>
      </c>
      <c r="AC113" s="186">
        <f t="shared" si="4090"/>
        <v>0</v>
      </c>
      <c r="AD113" s="186">
        <f t="shared" si="4090"/>
        <v>0</v>
      </c>
      <c r="AE113" s="186">
        <f t="shared" si="4090"/>
        <v>0</v>
      </c>
      <c r="AF113" s="186">
        <f t="shared" si="4090"/>
        <v>0</v>
      </c>
      <c r="AG113" s="186">
        <f t="shared" si="4090"/>
        <v>0</v>
      </c>
      <c r="AH113" s="186">
        <f t="shared" si="4090"/>
        <v>0</v>
      </c>
      <c r="AI113" s="186">
        <f t="shared" si="4090"/>
        <v>0</v>
      </c>
      <c r="AJ113" s="186">
        <f t="shared" si="4090"/>
        <v>0</v>
      </c>
      <c r="AK113" s="186">
        <f t="shared" si="4090"/>
        <v>5641.1506849315065</v>
      </c>
      <c r="AL113" s="186">
        <f t="shared" si="4090"/>
        <v>5641.1506849315065</v>
      </c>
      <c r="AM113" s="186">
        <f t="shared" si="4090"/>
        <v>5277.2054794520545</v>
      </c>
      <c r="AN113" s="186">
        <f t="shared" si="4090"/>
        <v>5641.1506849315065</v>
      </c>
      <c r="AO113" s="186">
        <f t="shared" si="4090"/>
        <v>5459.178082191781</v>
      </c>
      <c r="AP113" s="186">
        <f t="shared" si="4090"/>
        <v>5641.1506849315065</v>
      </c>
      <c r="AQ113" s="186">
        <f t="shared" si="4090"/>
        <v>5459.178082191781</v>
      </c>
      <c r="AR113" s="186">
        <f t="shared" si="4090"/>
        <v>5641.1506849315065</v>
      </c>
      <c r="AS113" s="186">
        <f t="shared" si="4090"/>
        <v>5641.1506849315065</v>
      </c>
      <c r="AT113" s="186">
        <f t="shared" si="4090"/>
        <v>5459.178082191781</v>
      </c>
      <c r="AU113" s="186">
        <f t="shared" si="4090"/>
        <v>5641.1506849315065</v>
      </c>
      <c r="AV113" s="186">
        <f t="shared" si="4090"/>
        <v>5459.178082191781</v>
      </c>
      <c r="AW113" s="186">
        <f t="shared" si="4090"/>
        <v>5641.1506849315065</v>
      </c>
      <c r="AX113" s="186">
        <f t="shared" si="4090"/>
        <v>5641.1506849315065</v>
      </c>
      <c r="AY113" s="186">
        <f t="shared" si="4090"/>
        <v>5095.232876712329</v>
      </c>
      <c r="AZ113" s="186">
        <f t="shared" si="4090"/>
        <v>5641.1506849315065</v>
      </c>
      <c r="BA113" s="186">
        <f t="shared" si="4090"/>
        <v>5459.178082191781</v>
      </c>
      <c r="BB113" s="186">
        <f t="shared" si="4090"/>
        <v>5641.1506849315065</v>
      </c>
      <c r="BC113" s="186">
        <f t="shared" si="4090"/>
        <v>5459.178082191781</v>
      </c>
      <c r="BD113" s="186">
        <f t="shared" si="4090"/>
        <v>5641.1506849315065</v>
      </c>
      <c r="BE113" s="186">
        <f t="shared" si="4090"/>
        <v>5641.1506849315065</v>
      </c>
      <c r="BF113" s="186">
        <f t="shared" si="4090"/>
        <v>5459.178082191781</v>
      </c>
      <c r="BG113" s="186">
        <f t="shared" si="4090"/>
        <v>5641.1506849315065</v>
      </c>
      <c r="BH113" s="186">
        <f t="shared" si="4090"/>
        <v>5459.178082191781</v>
      </c>
      <c r="BI113" s="186">
        <f t="shared" si="4090"/>
        <v>5641.1506849315065</v>
      </c>
      <c r="BJ113" s="186">
        <f t="shared" si="4090"/>
        <v>0</v>
      </c>
      <c r="BK113" s="186">
        <f t="shared" si="4090"/>
        <v>0</v>
      </c>
      <c r="BL113" s="186">
        <f t="shared" si="4090"/>
        <v>0</v>
      </c>
      <c r="BM113" s="186">
        <f t="shared" si="4090"/>
        <v>0</v>
      </c>
      <c r="BN113" s="186">
        <f t="shared" si="4090"/>
        <v>0</v>
      </c>
      <c r="BO113" s="186">
        <f t="shared" si="4090"/>
        <v>0</v>
      </c>
      <c r="BP113" s="186">
        <f t="shared" si="4090"/>
        <v>0</v>
      </c>
      <c r="BQ113" s="186">
        <f t="shared" si="4090"/>
        <v>0</v>
      </c>
      <c r="BR113" s="186">
        <f t="shared" si="4090"/>
        <v>0</v>
      </c>
      <c r="BS113" s="186">
        <f t="shared" si="4090"/>
        <v>0</v>
      </c>
      <c r="BT113" s="186">
        <f t="shared" si="4090"/>
        <v>0</v>
      </c>
      <c r="BU113" s="186">
        <f t="shared" si="4090"/>
        <v>0</v>
      </c>
      <c r="BV113" s="186">
        <f t="shared" si="4090"/>
        <v>0</v>
      </c>
      <c r="BW113" s="186">
        <f t="shared" si="4090"/>
        <v>0</v>
      </c>
      <c r="BX113" s="186">
        <f t="shared" si="4090"/>
        <v>0</v>
      </c>
      <c r="BY113" s="186">
        <f t="shared" si="4090"/>
        <v>0</v>
      </c>
      <c r="BZ113" s="186">
        <f t="shared" si="4090"/>
        <v>0</v>
      </c>
      <c r="CA113" s="186">
        <f t="shared" si="4089"/>
        <v>0</v>
      </c>
      <c r="CB113" s="186">
        <f t="shared" si="4089"/>
        <v>0</v>
      </c>
      <c r="CC113" s="186">
        <f t="shared" si="4089"/>
        <v>0</v>
      </c>
      <c r="CD113" s="186">
        <f t="shared" si="4089"/>
        <v>0</v>
      </c>
      <c r="CE113" s="186">
        <f t="shared" si="4089"/>
        <v>0</v>
      </c>
      <c r="CF113" s="186">
        <f t="shared" si="4089"/>
        <v>0</v>
      </c>
      <c r="CG113" s="186">
        <f t="shared" si="4089"/>
        <v>0</v>
      </c>
      <c r="CH113" s="186"/>
      <c r="CJ113" s="186">
        <f t="shared" si="3873"/>
        <v>0</v>
      </c>
      <c r="CK113" s="186">
        <f t="shared" si="3874"/>
        <v>0</v>
      </c>
      <c r="CL113" s="186">
        <f t="shared" si="3875"/>
        <v>0</v>
      </c>
      <c r="CM113" s="186">
        <f t="shared" si="3876"/>
        <v>0</v>
      </c>
      <c r="CN113" s="186">
        <f t="shared" si="3877"/>
        <v>0</v>
      </c>
      <c r="CO113" s="186">
        <f t="shared" si="3878"/>
        <v>0</v>
      </c>
      <c r="CP113" s="186">
        <f t="shared" si="3879"/>
        <v>0</v>
      </c>
      <c r="CQ113" s="186">
        <f t="shared" si="3880"/>
        <v>0</v>
      </c>
      <c r="CR113" s="186">
        <f t="shared" si="3881"/>
        <v>0</v>
      </c>
      <c r="CS113" s="186">
        <f t="shared" si="3882"/>
        <v>0</v>
      </c>
      <c r="CT113" s="186">
        <f t="shared" si="3883"/>
        <v>0</v>
      </c>
      <c r="CU113" s="186">
        <f t="shared" si="3884"/>
        <v>0</v>
      </c>
      <c r="CV113" s="186">
        <f t="shared" si="3885"/>
        <v>0</v>
      </c>
      <c r="CW113" s="186">
        <f t="shared" si="3886"/>
        <v>0</v>
      </c>
      <c r="CX113" s="186">
        <f t="shared" si="3887"/>
        <v>0</v>
      </c>
      <c r="CY113" s="186">
        <f t="shared" si="3888"/>
        <v>0</v>
      </c>
      <c r="CZ113" s="186">
        <f t="shared" si="3889"/>
        <v>0</v>
      </c>
      <c r="DA113" s="186">
        <f t="shared" si="3890"/>
        <v>0</v>
      </c>
      <c r="DB113" s="186">
        <f t="shared" si="3891"/>
        <v>0</v>
      </c>
      <c r="DC113" s="186">
        <f t="shared" si="3892"/>
        <v>0</v>
      </c>
      <c r="DD113" s="186">
        <f t="shared" si="3893"/>
        <v>0</v>
      </c>
      <c r="DE113" s="186">
        <f t="shared" si="3894"/>
        <v>0</v>
      </c>
      <c r="DF113" s="186">
        <f t="shared" si="3895"/>
        <v>0</v>
      </c>
      <c r="DG113" s="186">
        <f t="shared" si="3896"/>
        <v>1</v>
      </c>
      <c r="DH113" s="186">
        <f t="shared" si="3897"/>
        <v>1</v>
      </c>
      <c r="DI113" s="186">
        <f t="shared" si="3898"/>
        <v>1</v>
      </c>
      <c r="DJ113" s="186">
        <f t="shared" si="3899"/>
        <v>1</v>
      </c>
      <c r="DK113" s="186">
        <f t="shared" si="3900"/>
        <v>1</v>
      </c>
      <c r="DL113" s="186">
        <f t="shared" si="3901"/>
        <v>1</v>
      </c>
      <c r="DM113" s="186">
        <f t="shared" si="3902"/>
        <v>1</v>
      </c>
      <c r="DN113" s="186">
        <f t="shared" si="3903"/>
        <v>1</v>
      </c>
      <c r="DO113" s="186">
        <f t="shared" si="3904"/>
        <v>1</v>
      </c>
      <c r="DP113" s="186">
        <f t="shared" si="3905"/>
        <v>1</v>
      </c>
      <c r="DQ113" s="186">
        <f t="shared" si="3906"/>
        <v>1</v>
      </c>
      <c r="DR113" s="186">
        <f t="shared" si="3907"/>
        <v>1</v>
      </c>
      <c r="DS113" s="186">
        <f t="shared" si="3908"/>
        <v>1</v>
      </c>
      <c r="DT113" s="186">
        <f t="shared" si="3909"/>
        <v>1</v>
      </c>
      <c r="DU113" s="186">
        <f t="shared" si="3910"/>
        <v>1</v>
      </c>
      <c r="DV113" s="186">
        <f t="shared" si="3911"/>
        <v>1</v>
      </c>
      <c r="DW113" s="186">
        <f t="shared" si="3912"/>
        <v>1</v>
      </c>
      <c r="DX113" s="186">
        <f t="shared" si="3913"/>
        <v>1</v>
      </c>
      <c r="DY113" s="186">
        <f t="shared" si="3914"/>
        <v>1</v>
      </c>
      <c r="DZ113" s="186">
        <f t="shared" si="3915"/>
        <v>1</v>
      </c>
      <c r="EA113" s="186">
        <f t="shared" si="3916"/>
        <v>1</v>
      </c>
      <c r="EB113" s="186">
        <f t="shared" si="3917"/>
        <v>1</v>
      </c>
      <c r="EC113" s="186">
        <f t="shared" si="3918"/>
        <v>1</v>
      </c>
      <c r="ED113" s="186">
        <f t="shared" si="3919"/>
        <v>1</v>
      </c>
      <c r="EE113" s="186">
        <f t="shared" si="3920"/>
        <v>1</v>
      </c>
      <c r="EF113" s="186">
        <f t="shared" si="3921"/>
        <v>0</v>
      </c>
      <c r="EG113" s="186">
        <f t="shared" si="3922"/>
        <v>0</v>
      </c>
      <c r="EH113" s="186">
        <f t="shared" si="3923"/>
        <v>0</v>
      </c>
      <c r="EI113" s="186">
        <f t="shared" si="3924"/>
        <v>0</v>
      </c>
      <c r="EJ113" s="186">
        <f t="shared" si="3925"/>
        <v>0</v>
      </c>
      <c r="EK113" s="186">
        <f t="shared" si="3926"/>
        <v>0</v>
      </c>
      <c r="EL113" s="186">
        <f t="shared" si="3927"/>
        <v>0</v>
      </c>
      <c r="EM113" s="186">
        <f t="shared" si="3928"/>
        <v>0</v>
      </c>
      <c r="EN113" s="186">
        <f t="shared" si="3929"/>
        <v>0</v>
      </c>
      <c r="EO113" s="186">
        <f t="shared" si="3930"/>
        <v>0</v>
      </c>
      <c r="EP113" s="186">
        <f t="shared" si="3931"/>
        <v>0</v>
      </c>
      <c r="EQ113" s="186">
        <f t="shared" si="3932"/>
        <v>0</v>
      </c>
      <c r="ER113" s="186">
        <f t="shared" si="3933"/>
        <v>0</v>
      </c>
      <c r="ES113" s="186">
        <f t="shared" si="3934"/>
        <v>0</v>
      </c>
      <c r="ET113" s="186">
        <f t="shared" si="3935"/>
        <v>0</v>
      </c>
      <c r="EU113" s="186">
        <f t="shared" si="3936"/>
        <v>0</v>
      </c>
      <c r="EV113" s="186">
        <f t="shared" si="3937"/>
        <v>0</v>
      </c>
      <c r="EW113" s="186">
        <f t="shared" si="3938"/>
        <v>0</v>
      </c>
      <c r="EX113" s="186">
        <f t="shared" si="3939"/>
        <v>0</v>
      </c>
      <c r="EY113" s="186">
        <f t="shared" si="3940"/>
        <v>0</v>
      </c>
      <c r="EZ113" s="186">
        <f t="shared" si="3941"/>
        <v>0</v>
      </c>
      <c r="FA113" s="186">
        <f t="shared" si="3942"/>
        <v>0</v>
      </c>
      <c r="FB113" s="186">
        <f t="shared" si="3943"/>
        <v>0</v>
      </c>
      <c r="FC113" s="186">
        <f t="shared" si="3944"/>
        <v>0</v>
      </c>
      <c r="FE113" s="187">
        <f t="shared" si="3945"/>
        <v>0</v>
      </c>
      <c r="FF113" s="187">
        <f t="shared" si="3946"/>
        <v>0</v>
      </c>
      <c r="FG113" s="187">
        <f t="shared" si="3947"/>
        <v>0</v>
      </c>
      <c r="FH113" s="187">
        <f t="shared" si="3948"/>
        <v>0</v>
      </c>
      <c r="FI113" s="187">
        <f t="shared" si="3949"/>
        <v>0</v>
      </c>
      <c r="FJ113" s="187">
        <f t="shared" si="3950"/>
        <v>0</v>
      </c>
      <c r="FK113" s="187">
        <f t="shared" si="3951"/>
        <v>0</v>
      </c>
      <c r="FL113" s="187">
        <f t="shared" si="3952"/>
        <v>0</v>
      </c>
      <c r="FM113" s="187">
        <f t="shared" si="3953"/>
        <v>0</v>
      </c>
      <c r="FN113" s="187">
        <f t="shared" si="3954"/>
        <v>0</v>
      </c>
      <c r="FO113" s="187">
        <f t="shared" si="3955"/>
        <v>0</v>
      </c>
      <c r="FP113" s="187">
        <f t="shared" si="3956"/>
        <v>0</v>
      </c>
      <c r="FQ113" s="187">
        <f t="shared" si="3957"/>
        <v>0</v>
      </c>
      <c r="FR113" s="187">
        <f t="shared" si="3958"/>
        <v>0</v>
      </c>
      <c r="FS113" s="187">
        <f t="shared" si="3959"/>
        <v>0</v>
      </c>
      <c r="FT113" s="187">
        <f t="shared" si="3960"/>
        <v>0</v>
      </c>
      <c r="FU113" s="187">
        <f t="shared" si="3961"/>
        <v>0</v>
      </c>
      <c r="FV113" s="187">
        <f t="shared" si="3962"/>
        <v>0</v>
      </c>
      <c r="FW113" s="187">
        <f t="shared" si="3963"/>
        <v>0</v>
      </c>
      <c r="FX113" s="187">
        <f t="shared" si="3964"/>
        <v>0</v>
      </c>
      <c r="FY113" s="187">
        <f t="shared" si="3965"/>
        <v>0</v>
      </c>
      <c r="FZ113" s="187">
        <f t="shared" si="3966"/>
        <v>0</v>
      </c>
      <c r="GA113" s="187">
        <f t="shared" si="3967"/>
        <v>0</v>
      </c>
      <c r="GB113" s="187">
        <f t="shared" si="3968"/>
        <v>1</v>
      </c>
      <c r="GC113" s="187">
        <f t="shared" si="3969"/>
        <v>1</v>
      </c>
      <c r="GD113" s="187">
        <f t="shared" si="3970"/>
        <v>1</v>
      </c>
      <c r="GE113" s="187">
        <f t="shared" si="3971"/>
        <v>1</v>
      </c>
      <c r="GF113" s="187">
        <f t="shared" si="3972"/>
        <v>1</v>
      </c>
      <c r="GG113" s="187">
        <f t="shared" si="3973"/>
        <v>1</v>
      </c>
      <c r="GH113" s="187">
        <f t="shared" si="3974"/>
        <v>1</v>
      </c>
      <c r="GI113" s="187">
        <f t="shared" si="3975"/>
        <v>1</v>
      </c>
      <c r="GJ113" s="187">
        <f t="shared" si="3976"/>
        <v>1</v>
      </c>
      <c r="GK113" s="187">
        <f t="shared" si="3977"/>
        <v>1</v>
      </c>
      <c r="GL113" s="187">
        <f t="shared" si="3978"/>
        <v>1</v>
      </c>
      <c r="GM113" s="187">
        <f t="shared" si="3979"/>
        <v>1</v>
      </c>
      <c r="GN113" s="187">
        <f t="shared" si="3980"/>
        <v>1</v>
      </c>
      <c r="GO113" s="187">
        <f t="shared" si="3981"/>
        <v>1</v>
      </c>
      <c r="GP113" s="187">
        <f t="shared" si="3982"/>
        <v>1</v>
      </c>
      <c r="GQ113" s="187">
        <f t="shared" si="3983"/>
        <v>1</v>
      </c>
      <c r="GR113" s="187">
        <f t="shared" si="3984"/>
        <v>1</v>
      </c>
      <c r="GS113" s="187">
        <f t="shared" si="3985"/>
        <v>1</v>
      </c>
      <c r="GT113" s="187">
        <f t="shared" si="3986"/>
        <v>1</v>
      </c>
      <c r="GU113" s="187">
        <f t="shared" si="3987"/>
        <v>1</v>
      </c>
      <c r="GV113" s="187">
        <f t="shared" si="3988"/>
        <v>1</v>
      </c>
      <c r="GW113" s="187">
        <f t="shared" si="3989"/>
        <v>1</v>
      </c>
      <c r="GX113" s="187">
        <f t="shared" si="3990"/>
        <v>1</v>
      </c>
      <c r="GY113" s="187">
        <f t="shared" si="3991"/>
        <v>1</v>
      </c>
      <c r="GZ113" s="187">
        <f t="shared" si="3992"/>
        <v>1</v>
      </c>
      <c r="HA113" s="187">
        <f t="shared" si="3993"/>
        <v>0</v>
      </c>
      <c r="HB113" s="187">
        <f t="shared" si="3994"/>
        <v>0</v>
      </c>
      <c r="HC113" s="187">
        <f t="shared" si="3995"/>
        <v>0</v>
      </c>
      <c r="HD113" s="187">
        <f t="shared" si="3996"/>
        <v>0</v>
      </c>
      <c r="HE113" s="187">
        <f t="shared" si="3997"/>
        <v>0</v>
      </c>
      <c r="HF113" s="187">
        <f t="shared" si="3998"/>
        <v>0</v>
      </c>
      <c r="HG113" s="187">
        <f t="shared" si="3999"/>
        <v>0</v>
      </c>
      <c r="HH113" s="187">
        <f t="shared" si="4000"/>
        <v>0</v>
      </c>
      <c r="HI113" s="187">
        <f t="shared" si="4001"/>
        <v>0</v>
      </c>
      <c r="HJ113" s="187">
        <f t="shared" si="4002"/>
        <v>0</v>
      </c>
      <c r="HK113" s="187">
        <f t="shared" si="4003"/>
        <v>0</v>
      </c>
      <c r="HL113" s="187">
        <f t="shared" si="4004"/>
        <v>0</v>
      </c>
      <c r="HM113" s="187">
        <f t="shared" si="4005"/>
        <v>0</v>
      </c>
      <c r="HN113" s="187">
        <f t="shared" si="4006"/>
        <v>0</v>
      </c>
      <c r="HO113" s="187">
        <f t="shared" si="4007"/>
        <v>0</v>
      </c>
      <c r="HP113" s="187">
        <f t="shared" si="4008"/>
        <v>0</v>
      </c>
      <c r="HQ113" s="187">
        <f t="shared" si="4009"/>
        <v>0</v>
      </c>
      <c r="HR113" s="187">
        <f t="shared" si="4010"/>
        <v>0</v>
      </c>
      <c r="HS113" s="187">
        <f t="shared" si="4011"/>
        <v>0</v>
      </c>
      <c r="HT113" s="187">
        <f t="shared" si="4012"/>
        <v>0</v>
      </c>
      <c r="HU113" s="187">
        <f t="shared" si="4013"/>
        <v>0</v>
      </c>
      <c r="HV113" s="187">
        <f t="shared" si="4014"/>
        <v>0</v>
      </c>
      <c r="HW113" s="187">
        <f t="shared" si="4015"/>
        <v>0</v>
      </c>
      <c r="HX113" s="187">
        <f t="shared" si="4016"/>
        <v>0</v>
      </c>
      <c r="HY113" s="187"/>
      <c r="IB113" s="188">
        <f t="shared" si="4017"/>
        <v>0</v>
      </c>
      <c r="IC113" s="188">
        <f t="shared" si="4018"/>
        <v>0</v>
      </c>
      <c r="ID113" s="188">
        <f t="shared" si="4019"/>
        <v>0</v>
      </c>
      <c r="IE113" s="188">
        <f t="shared" si="4020"/>
        <v>0</v>
      </c>
      <c r="IF113" s="188">
        <f t="shared" si="4021"/>
        <v>0</v>
      </c>
      <c r="IG113" s="188">
        <f t="shared" si="4022"/>
        <v>0</v>
      </c>
      <c r="IH113" s="188">
        <f t="shared" si="4023"/>
        <v>0</v>
      </c>
      <c r="II113" s="188">
        <f t="shared" si="4024"/>
        <v>0</v>
      </c>
      <c r="IJ113" s="188">
        <f t="shared" si="4025"/>
        <v>0</v>
      </c>
      <c r="IK113" s="188">
        <f t="shared" si="4026"/>
        <v>0</v>
      </c>
      <c r="IL113" s="188">
        <f t="shared" si="4027"/>
        <v>0</v>
      </c>
      <c r="IM113" s="188">
        <f t="shared" si="4028"/>
        <v>0</v>
      </c>
      <c r="IN113" s="188">
        <f t="shared" si="4029"/>
        <v>0</v>
      </c>
      <c r="IO113" s="188">
        <f t="shared" si="4030"/>
        <v>0</v>
      </c>
      <c r="IP113" s="188">
        <f t="shared" si="4031"/>
        <v>0</v>
      </c>
      <c r="IQ113" s="188">
        <f t="shared" si="4032"/>
        <v>0</v>
      </c>
      <c r="IR113" s="188">
        <f t="shared" si="4033"/>
        <v>0</v>
      </c>
      <c r="IS113" s="188">
        <f t="shared" si="4034"/>
        <v>0</v>
      </c>
      <c r="IT113" s="188">
        <f t="shared" si="4035"/>
        <v>0</v>
      </c>
      <c r="IU113" s="188">
        <f t="shared" si="4036"/>
        <v>0</v>
      </c>
      <c r="IV113" s="188">
        <f t="shared" si="4037"/>
        <v>0</v>
      </c>
      <c r="IW113" s="188">
        <f t="shared" si="4038"/>
        <v>0</v>
      </c>
      <c r="IX113" s="188">
        <f t="shared" si="4039"/>
        <v>0</v>
      </c>
      <c r="IY113" s="188">
        <f t="shared" si="4040"/>
        <v>85</v>
      </c>
      <c r="IZ113" s="188">
        <f t="shared" si="4041"/>
        <v>85</v>
      </c>
      <c r="JA113" s="188">
        <f t="shared" si="4042"/>
        <v>85</v>
      </c>
      <c r="JB113" s="188">
        <f t="shared" si="4043"/>
        <v>85</v>
      </c>
      <c r="JC113" s="188">
        <f t="shared" si="4044"/>
        <v>85</v>
      </c>
      <c r="JD113" s="188">
        <f t="shared" si="4045"/>
        <v>85</v>
      </c>
      <c r="JE113" s="188">
        <f t="shared" si="4046"/>
        <v>85</v>
      </c>
      <c r="JF113" s="188">
        <f t="shared" si="4047"/>
        <v>85</v>
      </c>
      <c r="JG113" s="188">
        <f t="shared" si="4048"/>
        <v>85</v>
      </c>
      <c r="JH113" s="188">
        <f t="shared" si="4049"/>
        <v>85</v>
      </c>
      <c r="JI113" s="188">
        <f t="shared" si="4050"/>
        <v>85</v>
      </c>
      <c r="JJ113" s="188">
        <f t="shared" si="4051"/>
        <v>85</v>
      </c>
      <c r="JK113" s="188">
        <f t="shared" si="4052"/>
        <v>85</v>
      </c>
      <c r="JL113" s="188">
        <f t="shared" si="4053"/>
        <v>85</v>
      </c>
      <c r="JM113" s="188">
        <f t="shared" si="4054"/>
        <v>85</v>
      </c>
      <c r="JN113" s="188">
        <f t="shared" si="4055"/>
        <v>85</v>
      </c>
      <c r="JO113" s="188">
        <f t="shared" si="4056"/>
        <v>85</v>
      </c>
      <c r="JP113" s="188">
        <f t="shared" si="4057"/>
        <v>85</v>
      </c>
      <c r="JQ113" s="188">
        <f t="shared" si="4058"/>
        <v>85</v>
      </c>
      <c r="JR113" s="188">
        <f t="shared" si="4059"/>
        <v>85</v>
      </c>
      <c r="JS113" s="188">
        <f t="shared" si="4060"/>
        <v>85</v>
      </c>
      <c r="JT113" s="188">
        <f t="shared" si="4061"/>
        <v>85</v>
      </c>
      <c r="JU113" s="188">
        <f t="shared" si="4062"/>
        <v>85</v>
      </c>
      <c r="JV113" s="188">
        <f t="shared" si="4063"/>
        <v>85</v>
      </c>
      <c r="JW113" s="188">
        <f t="shared" si="4064"/>
        <v>85</v>
      </c>
      <c r="JX113" s="188">
        <f t="shared" si="4065"/>
        <v>0</v>
      </c>
      <c r="JY113" s="188">
        <f t="shared" si="4066"/>
        <v>0</v>
      </c>
      <c r="JZ113" s="188">
        <f t="shared" si="4067"/>
        <v>0</v>
      </c>
      <c r="KA113" s="188">
        <f t="shared" si="4068"/>
        <v>0</v>
      </c>
      <c r="KB113" s="188">
        <f t="shared" si="4069"/>
        <v>0</v>
      </c>
      <c r="KC113" s="188">
        <f t="shared" si="4070"/>
        <v>0</v>
      </c>
      <c r="KD113" s="188">
        <f t="shared" si="4071"/>
        <v>0</v>
      </c>
      <c r="KE113" s="188">
        <f t="shared" si="4072"/>
        <v>0</v>
      </c>
      <c r="KF113" s="188">
        <f t="shared" si="4073"/>
        <v>0</v>
      </c>
      <c r="KG113" s="188">
        <f t="shared" si="4074"/>
        <v>0</v>
      </c>
      <c r="KH113" s="188">
        <f t="shared" si="4075"/>
        <v>0</v>
      </c>
      <c r="KI113" s="188">
        <f t="shared" si="4076"/>
        <v>0</v>
      </c>
      <c r="KJ113" s="188">
        <f t="shared" si="4077"/>
        <v>0</v>
      </c>
      <c r="KK113" s="188">
        <f t="shared" si="4078"/>
        <v>0</v>
      </c>
      <c r="KL113" s="188">
        <f t="shared" si="4079"/>
        <v>0</v>
      </c>
      <c r="KM113" s="188">
        <f t="shared" si="4080"/>
        <v>0</v>
      </c>
      <c r="KN113" s="188">
        <f t="shared" si="4081"/>
        <v>0</v>
      </c>
      <c r="KO113" s="188">
        <f t="shared" si="4082"/>
        <v>0</v>
      </c>
      <c r="KP113" s="188">
        <f t="shared" si="4083"/>
        <v>0</v>
      </c>
      <c r="KQ113" s="188">
        <f t="shared" si="4084"/>
        <v>0</v>
      </c>
      <c r="KR113" s="188">
        <f t="shared" si="4085"/>
        <v>0</v>
      </c>
      <c r="KS113" s="188">
        <f t="shared" si="4086"/>
        <v>0</v>
      </c>
      <c r="KT113" s="188">
        <f t="shared" si="4087"/>
        <v>0</v>
      </c>
      <c r="KU113" s="188">
        <f t="shared" si="4088"/>
        <v>0</v>
      </c>
    </row>
    <row r="114" spans="1:307" s="95" customFormat="1" ht="15.6" x14ac:dyDescent="0.3">
      <c r="A114" s="157" t="s">
        <v>87</v>
      </c>
      <c r="B114" s="112"/>
      <c r="C114" s="112" t="s">
        <v>806</v>
      </c>
      <c r="D114" s="113"/>
      <c r="E114" s="113" t="s">
        <v>118</v>
      </c>
      <c r="F114" s="113">
        <v>1</v>
      </c>
      <c r="G114" s="114">
        <v>60000</v>
      </c>
      <c r="H114" s="115"/>
      <c r="I114" s="116">
        <v>0.107</v>
      </c>
      <c r="J114" s="114">
        <v>85</v>
      </c>
      <c r="K114" s="411">
        <v>45261</v>
      </c>
      <c r="L114" s="118">
        <v>46022</v>
      </c>
      <c r="M114" s="119"/>
      <c r="N114" s="186">
        <f t="shared" si="3650"/>
        <v>0</v>
      </c>
      <c r="O114" s="186">
        <f t="shared" si="4090"/>
        <v>0</v>
      </c>
      <c r="P114" s="186">
        <f t="shared" si="4090"/>
        <v>0</v>
      </c>
      <c r="Q114" s="186">
        <f t="shared" si="4090"/>
        <v>0</v>
      </c>
      <c r="R114" s="186">
        <f t="shared" si="4090"/>
        <v>0</v>
      </c>
      <c r="S114" s="186">
        <f t="shared" si="4090"/>
        <v>0</v>
      </c>
      <c r="T114" s="186">
        <f t="shared" si="4090"/>
        <v>0</v>
      </c>
      <c r="U114" s="186">
        <f t="shared" si="4090"/>
        <v>0</v>
      </c>
      <c r="V114" s="186">
        <f t="shared" si="4090"/>
        <v>0</v>
      </c>
      <c r="W114" s="186">
        <f t="shared" si="4090"/>
        <v>0</v>
      </c>
      <c r="X114" s="186">
        <f t="shared" si="4090"/>
        <v>0</v>
      </c>
      <c r="Y114" s="186">
        <f t="shared" si="4090"/>
        <v>0</v>
      </c>
      <c r="Z114" s="186">
        <f t="shared" si="4090"/>
        <v>0</v>
      </c>
      <c r="AA114" s="186">
        <f t="shared" si="4090"/>
        <v>0</v>
      </c>
      <c r="AB114" s="186">
        <f t="shared" si="4090"/>
        <v>0</v>
      </c>
      <c r="AC114" s="186">
        <f t="shared" si="4090"/>
        <v>0</v>
      </c>
      <c r="AD114" s="186">
        <f t="shared" si="4090"/>
        <v>0</v>
      </c>
      <c r="AE114" s="186">
        <f t="shared" si="4090"/>
        <v>0</v>
      </c>
      <c r="AF114" s="186">
        <f t="shared" si="4090"/>
        <v>0</v>
      </c>
      <c r="AG114" s="186">
        <f t="shared" si="4090"/>
        <v>0</v>
      </c>
      <c r="AH114" s="186">
        <f t="shared" si="4090"/>
        <v>0</v>
      </c>
      <c r="AI114" s="186">
        <f t="shared" si="4090"/>
        <v>0</v>
      </c>
      <c r="AJ114" s="186">
        <f t="shared" si="4090"/>
        <v>0</v>
      </c>
      <c r="AK114" s="186">
        <f t="shared" si="4090"/>
        <v>5641.1506849315065</v>
      </c>
      <c r="AL114" s="186">
        <f t="shared" si="4090"/>
        <v>5641.1506849315065</v>
      </c>
      <c r="AM114" s="186">
        <f t="shared" si="4090"/>
        <v>5277.2054794520545</v>
      </c>
      <c r="AN114" s="186">
        <f t="shared" si="4090"/>
        <v>5641.1506849315065</v>
      </c>
      <c r="AO114" s="186">
        <f t="shared" si="4090"/>
        <v>5459.178082191781</v>
      </c>
      <c r="AP114" s="186">
        <f t="shared" si="4090"/>
        <v>5641.1506849315065</v>
      </c>
      <c r="AQ114" s="186">
        <f t="shared" si="4090"/>
        <v>5459.178082191781</v>
      </c>
      <c r="AR114" s="186">
        <f t="shared" si="4090"/>
        <v>5641.1506849315065</v>
      </c>
      <c r="AS114" s="186">
        <f t="shared" si="4090"/>
        <v>5641.1506849315065</v>
      </c>
      <c r="AT114" s="186">
        <f t="shared" si="4090"/>
        <v>5459.178082191781</v>
      </c>
      <c r="AU114" s="186">
        <f t="shared" si="4090"/>
        <v>5641.1506849315065</v>
      </c>
      <c r="AV114" s="186">
        <f t="shared" si="4090"/>
        <v>5459.178082191781</v>
      </c>
      <c r="AW114" s="186">
        <f t="shared" si="4090"/>
        <v>5641.1506849315065</v>
      </c>
      <c r="AX114" s="186">
        <f t="shared" si="4090"/>
        <v>5641.1506849315065</v>
      </c>
      <c r="AY114" s="186">
        <f t="shared" si="4090"/>
        <v>5095.232876712329</v>
      </c>
      <c r="AZ114" s="186">
        <f t="shared" si="4090"/>
        <v>5641.1506849315065</v>
      </c>
      <c r="BA114" s="186">
        <f t="shared" si="4090"/>
        <v>5459.178082191781</v>
      </c>
      <c r="BB114" s="186">
        <f t="shared" si="4090"/>
        <v>5641.1506849315065</v>
      </c>
      <c r="BC114" s="186">
        <f t="shared" si="4090"/>
        <v>5459.178082191781</v>
      </c>
      <c r="BD114" s="186">
        <f t="shared" si="4090"/>
        <v>5641.1506849315065</v>
      </c>
      <c r="BE114" s="186">
        <f t="shared" si="4090"/>
        <v>5641.1506849315065</v>
      </c>
      <c r="BF114" s="186">
        <f t="shared" si="4090"/>
        <v>5459.178082191781</v>
      </c>
      <c r="BG114" s="186">
        <f t="shared" si="4090"/>
        <v>5641.1506849315065</v>
      </c>
      <c r="BH114" s="186">
        <f t="shared" si="4090"/>
        <v>5459.178082191781</v>
      </c>
      <c r="BI114" s="186">
        <f t="shared" si="4090"/>
        <v>5641.1506849315065</v>
      </c>
      <c r="BJ114" s="186">
        <f t="shared" si="4090"/>
        <v>0</v>
      </c>
      <c r="BK114" s="186">
        <f t="shared" si="4090"/>
        <v>0</v>
      </c>
      <c r="BL114" s="186">
        <f t="shared" si="4090"/>
        <v>0</v>
      </c>
      <c r="BM114" s="186">
        <f t="shared" si="4090"/>
        <v>0</v>
      </c>
      <c r="BN114" s="186">
        <f t="shared" si="4090"/>
        <v>0</v>
      </c>
      <c r="BO114" s="186">
        <f t="shared" si="4090"/>
        <v>0</v>
      </c>
      <c r="BP114" s="186">
        <f t="shared" si="4090"/>
        <v>0</v>
      </c>
      <c r="BQ114" s="186">
        <f t="shared" si="4090"/>
        <v>0</v>
      </c>
      <c r="BR114" s="186">
        <f t="shared" si="4090"/>
        <v>0</v>
      </c>
      <c r="BS114" s="186">
        <f t="shared" si="4090"/>
        <v>0</v>
      </c>
      <c r="BT114" s="186">
        <f t="shared" si="4090"/>
        <v>0</v>
      </c>
      <c r="BU114" s="186">
        <f t="shared" si="4090"/>
        <v>0</v>
      </c>
      <c r="BV114" s="186">
        <f t="shared" si="4090"/>
        <v>0</v>
      </c>
      <c r="BW114" s="186">
        <f t="shared" si="4090"/>
        <v>0</v>
      </c>
      <c r="BX114" s="186">
        <f t="shared" si="4090"/>
        <v>0</v>
      </c>
      <c r="BY114" s="186">
        <f t="shared" si="4090"/>
        <v>0</v>
      </c>
      <c r="BZ114" s="186">
        <f t="shared" si="4090"/>
        <v>0</v>
      </c>
      <c r="CA114" s="186">
        <f t="shared" si="4089"/>
        <v>0</v>
      </c>
      <c r="CB114" s="186">
        <f t="shared" si="4089"/>
        <v>0</v>
      </c>
      <c r="CC114" s="186">
        <f t="shared" si="4089"/>
        <v>0</v>
      </c>
      <c r="CD114" s="186">
        <f t="shared" si="4089"/>
        <v>0</v>
      </c>
      <c r="CE114" s="186">
        <f t="shared" si="4089"/>
        <v>0</v>
      </c>
      <c r="CF114" s="186">
        <f t="shared" si="4089"/>
        <v>0</v>
      </c>
      <c r="CG114" s="186">
        <f t="shared" si="4089"/>
        <v>0</v>
      </c>
      <c r="CH114" s="186"/>
      <c r="CJ114" s="186">
        <f t="shared" si="3873"/>
        <v>0</v>
      </c>
      <c r="CK114" s="186">
        <f t="shared" si="3874"/>
        <v>0</v>
      </c>
      <c r="CL114" s="186">
        <f t="shared" si="3875"/>
        <v>0</v>
      </c>
      <c r="CM114" s="186">
        <f t="shared" si="3876"/>
        <v>0</v>
      </c>
      <c r="CN114" s="186">
        <f t="shared" si="3877"/>
        <v>0</v>
      </c>
      <c r="CO114" s="186">
        <f t="shared" si="3878"/>
        <v>0</v>
      </c>
      <c r="CP114" s="186">
        <f t="shared" si="3879"/>
        <v>0</v>
      </c>
      <c r="CQ114" s="186">
        <f t="shared" si="3880"/>
        <v>0</v>
      </c>
      <c r="CR114" s="186">
        <f t="shared" si="3881"/>
        <v>0</v>
      </c>
      <c r="CS114" s="186">
        <f t="shared" si="3882"/>
        <v>0</v>
      </c>
      <c r="CT114" s="186">
        <f t="shared" si="3883"/>
        <v>0</v>
      </c>
      <c r="CU114" s="186">
        <f t="shared" si="3884"/>
        <v>0</v>
      </c>
      <c r="CV114" s="186">
        <f t="shared" si="3885"/>
        <v>0</v>
      </c>
      <c r="CW114" s="186">
        <f t="shared" si="3886"/>
        <v>0</v>
      </c>
      <c r="CX114" s="186">
        <f t="shared" si="3887"/>
        <v>0</v>
      </c>
      <c r="CY114" s="186">
        <f t="shared" si="3888"/>
        <v>0</v>
      </c>
      <c r="CZ114" s="186">
        <f t="shared" si="3889"/>
        <v>0</v>
      </c>
      <c r="DA114" s="186">
        <f t="shared" si="3890"/>
        <v>0</v>
      </c>
      <c r="DB114" s="186">
        <f t="shared" si="3891"/>
        <v>0</v>
      </c>
      <c r="DC114" s="186">
        <f t="shared" si="3892"/>
        <v>0</v>
      </c>
      <c r="DD114" s="186">
        <f t="shared" si="3893"/>
        <v>0</v>
      </c>
      <c r="DE114" s="186">
        <f t="shared" si="3894"/>
        <v>0</v>
      </c>
      <c r="DF114" s="186">
        <f t="shared" si="3895"/>
        <v>0</v>
      </c>
      <c r="DG114" s="186">
        <f t="shared" si="3896"/>
        <v>1</v>
      </c>
      <c r="DH114" s="186">
        <f t="shared" si="3897"/>
        <v>1</v>
      </c>
      <c r="DI114" s="186">
        <f t="shared" si="3898"/>
        <v>1</v>
      </c>
      <c r="DJ114" s="186">
        <f t="shared" si="3899"/>
        <v>1</v>
      </c>
      <c r="DK114" s="186">
        <f t="shared" si="3900"/>
        <v>1</v>
      </c>
      <c r="DL114" s="186">
        <f t="shared" si="3901"/>
        <v>1</v>
      </c>
      <c r="DM114" s="186">
        <f t="shared" si="3902"/>
        <v>1</v>
      </c>
      <c r="DN114" s="186">
        <f t="shared" si="3903"/>
        <v>1</v>
      </c>
      <c r="DO114" s="186">
        <f t="shared" si="3904"/>
        <v>1</v>
      </c>
      <c r="DP114" s="186">
        <f t="shared" si="3905"/>
        <v>1</v>
      </c>
      <c r="DQ114" s="186">
        <f t="shared" si="3906"/>
        <v>1</v>
      </c>
      <c r="DR114" s="186">
        <f t="shared" si="3907"/>
        <v>1</v>
      </c>
      <c r="DS114" s="186">
        <f t="shared" si="3908"/>
        <v>1</v>
      </c>
      <c r="DT114" s="186">
        <f t="shared" si="3909"/>
        <v>1</v>
      </c>
      <c r="DU114" s="186">
        <f t="shared" si="3910"/>
        <v>1</v>
      </c>
      <c r="DV114" s="186">
        <f t="shared" si="3911"/>
        <v>1</v>
      </c>
      <c r="DW114" s="186">
        <f t="shared" si="3912"/>
        <v>1</v>
      </c>
      <c r="DX114" s="186">
        <f t="shared" si="3913"/>
        <v>1</v>
      </c>
      <c r="DY114" s="186">
        <f t="shared" si="3914"/>
        <v>1</v>
      </c>
      <c r="DZ114" s="186">
        <f t="shared" si="3915"/>
        <v>1</v>
      </c>
      <c r="EA114" s="186">
        <f t="shared" si="3916"/>
        <v>1</v>
      </c>
      <c r="EB114" s="186">
        <f t="shared" si="3917"/>
        <v>1</v>
      </c>
      <c r="EC114" s="186">
        <f t="shared" si="3918"/>
        <v>1</v>
      </c>
      <c r="ED114" s="186">
        <f t="shared" si="3919"/>
        <v>1</v>
      </c>
      <c r="EE114" s="186">
        <f t="shared" si="3920"/>
        <v>1</v>
      </c>
      <c r="EF114" s="186">
        <f t="shared" si="3921"/>
        <v>0</v>
      </c>
      <c r="EG114" s="186">
        <f t="shared" si="3922"/>
        <v>0</v>
      </c>
      <c r="EH114" s="186">
        <f t="shared" si="3923"/>
        <v>0</v>
      </c>
      <c r="EI114" s="186">
        <f t="shared" si="3924"/>
        <v>0</v>
      </c>
      <c r="EJ114" s="186">
        <f t="shared" si="3925"/>
        <v>0</v>
      </c>
      <c r="EK114" s="186">
        <f t="shared" si="3926"/>
        <v>0</v>
      </c>
      <c r="EL114" s="186">
        <f t="shared" si="3927"/>
        <v>0</v>
      </c>
      <c r="EM114" s="186">
        <f t="shared" si="3928"/>
        <v>0</v>
      </c>
      <c r="EN114" s="186">
        <f t="shared" si="3929"/>
        <v>0</v>
      </c>
      <c r="EO114" s="186">
        <f t="shared" si="3930"/>
        <v>0</v>
      </c>
      <c r="EP114" s="186">
        <f t="shared" si="3931"/>
        <v>0</v>
      </c>
      <c r="EQ114" s="186">
        <f t="shared" si="3932"/>
        <v>0</v>
      </c>
      <c r="ER114" s="186">
        <f t="shared" si="3933"/>
        <v>0</v>
      </c>
      <c r="ES114" s="186">
        <f t="shared" si="3934"/>
        <v>0</v>
      </c>
      <c r="ET114" s="186">
        <f t="shared" si="3935"/>
        <v>0</v>
      </c>
      <c r="EU114" s="186">
        <f t="shared" si="3936"/>
        <v>0</v>
      </c>
      <c r="EV114" s="186">
        <f t="shared" si="3937"/>
        <v>0</v>
      </c>
      <c r="EW114" s="186">
        <f t="shared" si="3938"/>
        <v>0</v>
      </c>
      <c r="EX114" s="186">
        <f t="shared" si="3939"/>
        <v>0</v>
      </c>
      <c r="EY114" s="186">
        <f t="shared" si="3940"/>
        <v>0</v>
      </c>
      <c r="EZ114" s="186">
        <f t="shared" si="3941"/>
        <v>0</v>
      </c>
      <c r="FA114" s="186">
        <f t="shared" si="3942"/>
        <v>0</v>
      </c>
      <c r="FB114" s="186">
        <f t="shared" si="3943"/>
        <v>0</v>
      </c>
      <c r="FC114" s="186">
        <f t="shared" si="3944"/>
        <v>0</v>
      </c>
      <c r="FE114" s="187">
        <f t="shared" si="3945"/>
        <v>0</v>
      </c>
      <c r="FF114" s="187">
        <f t="shared" si="3946"/>
        <v>0</v>
      </c>
      <c r="FG114" s="187">
        <f t="shared" si="3947"/>
        <v>0</v>
      </c>
      <c r="FH114" s="187">
        <f t="shared" si="3948"/>
        <v>0</v>
      </c>
      <c r="FI114" s="187">
        <f t="shared" si="3949"/>
        <v>0</v>
      </c>
      <c r="FJ114" s="187">
        <f t="shared" si="3950"/>
        <v>0</v>
      </c>
      <c r="FK114" s="187">
        <f t="shared" si="3951"/>
        <v>0</v>
      </c>
      <c r="FL114" s="187">
        <f t="shared" si="3952"/>
        <v>0</v>
      </c>
      <c r="FM114" s="187">
        <f t="shared" si="3953"/>
        <v>0</v>
      </c>
      <c r="FN114" s="187">
        <f t="shared" si="3954"/>
        <v>0</v>
      </c>
      <c r="FO114" s="187">
        <f t="shared" si="3955"/>
        <v>0</v>
      </c>
      <c r="FP114" s="187">
        <f t="shared" si="3956"/>
        <v>0</v>
      </c>
      <c r="FQ114" s="187">
        <f t="shared" si="3957"/>
        <v>0</v>
      </c>
      <c r="FR114" s="187">
        <f t="shared" si="3958"/>
        <v>0</v>
      </c>
      <c r="FS114" s="187">
        <f t="shared" si="3959"/>
        <v>0</v>
      </c>
      <c r="FT114" s="187">
        <f t="shared" si="3960"/>
        <v>0</v>
      </c>
      <c r="FU114" s="187">
        <f t="shared" si="3961"/>
        <v>0</v>
      </c>
      <c r="FV114" s="187">
        <f t="shared" si="3962"/>
        <v>0</v>
      </c>
      <c r="FW114" s="187">
        <f t="shared" si="3963"/>
        <v>0</v>
      </c>
      <c r="FX114" s="187">
        <f t="shared" si="3964"/>
        <v>0</v>
      </c>
      <c r="FY114" s="187">
        <f t="shared" si="3965"/>
        <v>0</v>
      </c>
      <c r="FZ114" s="187">
        <f t="shared" si="3966"/>
        <v>0</v>
      </c>
      <c r="GA114" s="187">
        <f t="shared" si="3967"/>
        <v>0</v>
      </c>
      <c r="GB114" s="187">
        <f t="shared" si="3968"/>
        <v>1</v>
      </c>
      <c r="GC114" s="187">
        <f t="shared" si="3969"/>
        <v>1</v>
      </c>
      <c r="GD114" s="187">
        <f t="shared" si="3970"/>
        <v>1</v>
      </c>
      <c r="GE114" s="187">
        <f t="shared" si="3971"/>
        <v>1</v>
      </c>
      <c r="GF114" s="187">
        <f t="shared" si="3972"/>
        <v>1</v>
      </c>
      <c r="GG114" s="187">
        <f t="shared" si="3973"/>
        <v>1</v>
      </c>
      <c r="GH114" s="187">
        <f t="shared" si="3974"/>
        <v>1</v>
      </c>
      <c r="GI114" s="187">
        <f t="shared" si="3975"/>
        <v>1</v>
      </c>
      <c r="GJ114" s="187">
        <f t="shared" si="3976"/>
        <v>1</v>
      </c>
      <c r="GK114" s="187">
        <f t="shared" si="3977"/>
        <v>1</v>
      </c>
      <c r="GL114" s="187">
        <f t="shared" si="3978"/>
        <v>1</v>
      </c>
      <c r="GM114" s="187">
        <f t="shared" si="3979"/>
        <v>1</v>
      </c>
      <c r="GN114" s="187">
        <f t="shared" si="3980"/>
        <v>1</v>
      </c>
      <c r="GO114" s="187">
        <f t="shared" si="3981"/>
        <v>1</v>
      </c>
      <c r="GP114" s="187">
        <f t="shared" si="3982"/>
        <v>1</v>
      </c>
      <c r="GQ114" s="187">
        <f t="shared" si="3983"/>
        <v>1</v>
      </c>
      <c r="GR114" s="187">
        <f t="shared" si="3984"/>
        <v>1</v>
      </c>
      <c r="GS114" s="187">
        <f t="shared" si="3985"/>
        <v>1</v>
      </c>
      <c r="GT114" s="187">
        <f t="shared" si="3986"/>
        <v>1</v>
      </c>
      <c r="GU114" s="187">
        <f t="shared" si="3987"/>
        <v>1</v>
      </c>
      <c r="GV114" s="187">
        <f t="shared" si="3988"/>
        <v>1</v>
      </c>
      <c r="GW114" s="187">
        <f t="shared" si="3989"/>
        <v>1</v>
      </c>
      <c r="GX114" s="187">
        <f t="shared" si="3990"/>
        <v>1</v>
      </c>
      <c r="GY114" s="187">
        <f t="shared" si="3991"/>
        <v>1</v>
      </c>
      <c r="GZ114" s="187">
        <f t="shared" si="3992"/>
        <v>1</v>
      </c>
      <c r="HA114" s="187">
        <f t="shared" si="3993"/>
        <v>0</v>
      </c>
      <c r="HB114" s="187">
        <f t="shared" si="3994"/>
        <v>0</v>
      </c>
      <c r="HC114" s="187">
        <f t="shared" si="3995"/>
        <v>0</v>
      </c>
      <c r="HD114" s="187">
        <f t="shared" si="3996"/>
        <v>0</v>
      </c>
      <c r="HE114" s="187">
        <f t="shared" si="3997"/>
        <v>0</v>
      </c>
      <c r="HF114" s="187">
        <f t="shared" si="3998"/>
        <v>0</v>
      </c>
      <c r="HG114" s="187">
        <f t="shared" si="3999"/>
        <v>0</v>
      </c>
      <c r="HH114" s="187">
        <f t="shared" si="4000"/>
        <v>0</v>
      </c>
      <c r="HI114" s="187">
        <f t="shared" si="4001"/>
        <v>0</v>
      </c>
      <c r="HJ114" s="187">
        <f t="shared" si="4002"/>
        <v>0</v>
      </c>
      <c r="HK114" s="187">
        <f t="shared" si="4003"/>
        <v>0</v>
      </c>
      <c r="HL114" s="187">
        <f t="shared" si="4004"/>
        <v>0</v>
      </c>
      <c r="HM114" s="187">
        <f t="shared" si="4005"/>
        <v>0</v>
      </c>
      <c r="HN114" s="187">
        <f t="shared" si="4006"/>
        <v>0</v>
      </c>
      <c r="HO114" s="187">
        <f t="shared" si="4007"/>
        <v>0</v>
      </c>
      <c r="HP114" s="187">
        <f t="shared" si="4008"/>
        <v>0</v>
      </c>
      <c r="HQ114" s="187">
        <f t="shared" si="4009"/>
        <v>0</v>
      </c>
      <c r="HR114" s="187">
        <f t="shared" si="4010"/>
        <v>0</v>
      </c>
      <c r="HS114" s="187">
        <f t="shared" si="4011"/>
        <v>0</v>
      </c>
      <c r="HT114" s="187">
        <f t="shared" si="4012"/>
        <v>0</v>
      </c>
      <c r="HU114" s="187">
        <f t="shared" si="4013"/>
        <v>0</v>
      </c>
      <c r="HV114" s="187">
        <f t="shared" si="4014"/>
        <v>0</v>
      </c>
      <c r="HW114" s="187">
        <f t="shared" si="4015"/>
        <v>0</v>
      </c>
      <c r="HX114" s="187">
        <f t="shared" si="4016"/>
        <v>0</v>
      </c>
      <c r="HY114" s="187"/>
      <c r="IB114" s="188">
        <f t="shared" si="4017"/>
        <v>0</v>
      </c>
      <c r="IC114" s="188">
        <f t="shared" si="4018"/>
        <v>0</v>
      </c>
      <c r="ID114" s="188">
        <f t="shared" si="4019"/>
        <v>0</v>
      </c>
      <c r="IE114" s="188">
        <f t="shared" si="4020"/>
        <v>0</v>
      </c>
      <c r="IF114" s="188">
        <f t="shared" si="4021"/>
        <v>0</v>
      </c>
      <c r="IG114" s="188">
        <f t="shared" si="4022"/>
        <v>0</v>
      </c>
      <c r="IH114" s="188">
        <f t="shared" si="4023"/>
        <v>0</v>
      </c>
      <c r="II114" s="188">
        <f t="shared" si="4024"/>
        <v>0</v>
      </c>
      <c r="IJ114" s="188">
        <f t="shared" si="4025"/>
        <v>0</v>
      </c>
      <c r="IK114" s="188">
        <f t="shared" si="4026"/>
        <v>0</v>
      </c>
      <c r="IL114" s="188">
        <f t="shared" si="4027"/>
        <v>0</v>
      </c>
      <c r="IM114" s="188">
        <f t="shared" si="4028"/>
        <v>0</v>
      </c>
      <c r="IN114" s="188">
        <f t="shared" si="4029"/>
        <v>0</v>
      </c>
      <c r="IO114" s="188">
        <f t="shared" si="4030"/>
        <v>0</v>
      </c>
      <c r="IP114" s="188">
        <f t="shared" si="4031"/>
        <v>0</v>
      </c>
      <c r="IQ114" s="188">
        <f t="shared" si="4032"/>
        <v>0</v>
      </c>
      <c r="IR114" s="188">
        <f t="shared" si="4033"/>
        <v>0</v>
      </c>
      <c r="IS114" s="188">
        <f t="shared" si="4034"/>
        <v>0</v>
      </c>
      <c r="IT114" s="188">
        <f t="shared" si="4035"/>
        <v>0</v>
      </c>
      <c r="IU114" s="188">
        <f t="shared" si="4036"/>
        <v>0</v>
      </c>
      <c r="IV114" s="188">
        <f t="shared" si="4037"/>
        <v>0</v>
      </c>
      <c r="IW114" s="188">
        <f t="shared" si="4038"/>
        <v>0</v>
      </c>
      <c r="IX114" s="188">
        <f t="shared" si="4039"/>
        <v>0</v>
      </c>
      <c r="IY114" s="188">
        <f t="shared" si="4040"/>
        <v>85</v>
      </c>
      <c r="IZ114" s="188">
        <f t="shared" si="4041"/>
        <v>85</v>
      </c>
      <c r="JA114" s="188">
        <f t="shared" si="4042"/>
        <v>85</v>
      </c>
      <c r="JB114" s="188">
        <f t="shared" si="4043"/>
        <v>85</v>
      </c>
      <c r="JC114" s="188">
        <f t="shared" si="4044"/>
        <v>85</v>
      </c>
      <c r="JD114" s="188">
        <f t="shared" si="4045"/>
        <v>85</v>
      </c>
      <c r="JE114" s="188">
        <f t="shared" si="4046"/>
        <v>85</v>
      </c>
      <c r="JF114" s="188">
        <f t="shared" si="4047"/>
        <v>85</v>
      </c>
      <c r="JG114" s="188">
        <f t="shared" si="4048"/>
        <v>85</v>
      </c>
      <c r="JH114" s="188">
        <f t="shared" si="4049"/>
        <v>85</v>
      </c>
      <c r="JI114" s="188">
        <f t="shared" si="4050"/>
        <v>85</v>
      </c>
      <c r="JJ114" s="188">
        <f t="shared" si="4051"/>
        <v>85</v>
      </c>
      <c r="JK114" s="188">
        <f t="shared" si="4052"/>
        <v>85</v>
      </c>
      <c r="JL114" s="188">
        <f t="shared" si="4053"/>
        <v>85</v>
      </c>
      <c r="JM114" s="188">
        <f t="shared" si="4054"/>
        <v>85</v>
      </c>
      <c r="JN114" s="188">
        <f t="shared" si="4055"/>
        <v>85</v>
      </c>
      <c r="JO114" s="188">
        <f t="shared" si="4056"/>
        <v>85</v>
      </c>
      <c r="JP114" s="188">
        <f t="shared" si="4057"/>
        <v>85</v>
      </c>
      <c r="JQ114" s="188">
        <f t="shared" si="4058"/>
        <v>85</v>
      </c>
      <c r="JR114" s="188">
        <f t="shared" si="4059"/>
        <v>85</v>
      </c>
      <c r="JS114" s="188">
        <f t="shared" si="4060"/>
        <v>85</v>
      </c>
      <c r="JT114" s="188">
        <f t="shared" si="4061"/>
        <v>85</v>
      </c>
      <c r="JU114" s="188">
        <f t="shared" si="4062"/>
        <v>85</v>
      </c>
      <c r="JV114" s="188">
        <f t="shared" si="4063"/>
        <v>85</v>
      </c>
      <c r="JW114" s="188">
        <f t="shared" si="4064"/>
        <v>85</v>
      </c>
      <c r="JX114" s="188">
        <f t="shared" si="4065"/>
        <v>0</v>
      </c>
      <c r="JY114" s="188">
        <f t="shared" si="4066"/>
        <v>0</v>
      </c>
      <c r="JZ114" s="188">
        <f t="shared" si="4067"/>
        <v>0</v>
      </c>
      <c r="KA114" s="188">
        <f t="shared" si="4068"/>
        <v>0</v>
      </c>
      <c r="KB114" s="188">
        <f t="shared" si="4069"/>
        <v>0</v>
      </c>
      <c r="KC114" s="188">
        <f t="shared" si="4070"/>
        <v>0</v>
      </c>
      <c r="KD114" s="188">
        <f t="shared" si="4071"/>
        <v>0</v>
      </c>
      <c r="KE114" s="188">
        <f t="shared" si="4072"/>
        <v>0</v>
      </c>
      <c r="KF114" s="188">
        <f t="shared" si="4073"/>
        <v>0</v>
      </c>
      <c r="KG114" s="188">
        <f t="shared" si="4074"/>
        <v>0</v>
      </c>
      <c r="KH114" s="188">
        <f t="shared" si="4075"/>
        <v>0</v>
      </c>
      <c r="KI114" s="188">
        <f t="shared" si="4076"/>
        <v>0</v>
      </c>
      <c r="KJ114" s="188">
        <f t="shared" si="4077"/>
        <v>0</v>
      </c>
      <c r="KK114" s="188">
        <f t="shared" si="4078"/>
        <v>0</v>
      </c>
      <c r="KL114" s="188">
        <f t="shared" si="4079"/>
        <v>0</v>
      </c>
      <c r="KM114" s="188">
        <f t="shared" si="4080"/>
        <v>0</v>
      </c>
      <c r="KN114" s="188">
        <f t="shared" si="4081"/>
        <v>0</v>
      </c>
      <c r="KO114" s="188">
        <f t="shared" si="4082"/>
        <v>0</v>
      </c>
      <c r="KP114" s="188">
        <f t="shared" si="4083"/>
        <v>0</v>
      </c>
      <c r="KQ114" s="188">
        <f t="shared" si="4084"/>
        <v>0</v>
      </c>
      <c r="KR114" s="188">
        <f t="shared" si="4085"/>
        <v>0</v>
      </c>
      <c r="KS114" s="188">
        <f t="shared" si="4086"/>
        <v>0</v>
      </c>
      <c r="KT114" s="188">
        <f t="shared" si="4087"/>
        <v>0</v>
      </c>
      <c r="KU114" s="188">
        <f t="shared" si="4088"/>
        <v>0</v>
      </c>
    </row>
    <row r="115" spans="1:307" s="95" customFormat="1" ht="15.6" x14ac:dyDescent="0.3">
      <c r="A115" s="157" t="s">
        <v>87</v>
      </c>
      <c r="B115" s="112"/>
      <c r="C115" s="112" t="s">
        <v>807</v>
      </c>
      <c r="D115" s="113"/>
      <c r="E115" s="113" t="s">
        <v>118</v>
      </c>
      <c r="F115" s="113">
        <v>1</v>
      </c>
      <c r="G115" s="114">
        <v>60000</v>
      </c>
      <c r="H115" s="115"/>
      <c r="I115" s="116">
        <v>0.107</v>
      </c>
      <c r="J115" s="114">
        <v>85</v>
      </c>
      <c r="K115" s="411">
        <v>45261</v>
      </c>
      <c r="L115" s="118">
        <v>46022</v>
      </c>
      <c r="M115" s="119"/>
      <c r="N115" s="186">
        <f t="shared" ref="N115:AC130" si="4091">IF($E115="PT",IF(AND($K115&lt;=N$5,$L115&gt;N$6),$G115*$H115*$F115,IF(AND($K115&gt;N$5,$K115&lt;=N$6),(N$6-$K115+1)/N$4*$G115*$F115*$H115,IF(AND($L115&gt;=N$5,$L115&lt;=N$6),($L115-N$5+1)/N$4*$G115*$F115*$H115,0)))*(1+$I115),IF(AND($K115&lt;=N$5,$L115&gt;N$6),N$4/365*$G115*$F115,IF(AND($K115&gt;N$5,$K115&lt;=N$6),(N$6-$K115+1)/365*$G115*$F115,IF(AND($L115&gt;=N$5,$L115&lt;=N$6),($L115-N$5+1)/365*$G115*$F115,0)))*(1+$I115))</f>
        <v>0</v>
      </c>
      <c r="O115" s="186">
        <f t="shared" si="4091"/>
        <v>0</v>
      </c>
      <c r="P115" s="186">
        <f t="shared" si="4091"/>
        <v>0</v>
      </c>
      <c r="Q115" s="186">
        <f t="shared" si="4091"/>
        <v>0</v>
      </c>
      <c r="R115" s="186">
        <f t="shared" si="4091"/>
        <v>0</v>
      </c>
      <c r="S115" s="186">
        <f t="shared" si="4091"/>
        <v>0</v>
      </c>
      <c r="T115" s="186">
        <f t="shared" si="4091"/>
        <v>0</v>
      </c>
      <c r="U115" s="186">
        <f t="shared" si="4091"/>
        <v>0</v>
      </c>
      <c r="V115" s="186">
        <f t="shared" si="4091"/>
        <v>0</v>
      </c>
      <c r="W115" s="186">
        <f t="shared" si="4091"/>
        <v>0</v>
      </c>
      <c r="X115" s="186">
        <f t="shared" si="4091"/>
        <v>0</v>
      </c>
      <c r="Y115" s="186">
        <f t="shared" si="4091"/>
        <v>0</v>
      </c>
      <c r="Z115" s="186">
        <f t="shared" si="4091"/>
        <v>0</v>
      </c>
      <c r="AA115" s="186">
        <f t="shared" si="4091"/>
        <v>0</v>
      </c>
      <c r="AB115" s="186">
        <f t="shared" si="4091"/>
        <v>0</v>
      </c>
      <c r="AC115" s="186">
        <f t="shared" si="4091"/>
        <v>0</v>
      </c>
      <c r="AD115" s="186">
        <f t="shared" si="4090"/>
        <v>0</v>
      </c>
      <c r="AE115" s="186">
        <f t="shared" si="4090"/>
        <v>0</v>
      </c>
      <c r="AF115" s="186">
        <f t="shared" si="4090"/>
        <v>0</v>
      </c>
      <c r="AG115" s="186">
        <f t="shared" si="4090"/>
        <v>0</v>
      </c>
      <c r="AH115" s="186">
        <f t="shared" si="4090"/>
        <v>0</v>
      </c>
      <c r="AI115" s="186">
        <f t="shared" si="4090"/>
        <v>0</v>
      </c>
      <c r="AJ115" s="186">
        <f t="shared" si="4090"/>
        <v>0</v>
      </c>
      <c r="AK115" s="186">
        <f t="shared" si="4090"/>
        <v>5641.1506849315065</v>
      </c>
      <c r="AL115" s="186">
        <f t="shared" si="4090"/>
        <v>5641.1506849315065</v>
      </c>
      <c r="AM115" s="186">
        <f t="shared" si="4090"/>
        <v>5277.2054794520545</v>
      </c>
      <c r="AN115" s="186">
        <f t="shared" si="4090"/>
        <v>5641.1506849315065</v>
      </c>
      <c r="AO115" s="186">
        <f t="shared" si="4090"/>
        <v>5459.178082191781</v>
      </c>
      <c r="AP115" s="186">
        <f t="shared" si="4090"/>
        <v>5641.1506849315065</v>
      </c>
      <c r="AQ115" s="186">
        <f t="shared" si="4090"/>
        <v>5459.178082191781</v>
      </c>
      <c r="AR115" s="186">
        <f t="shared" si="4090"/>
        <v>5641.1506849315065</v>
      </c>
      <c r="AS115" s="186">
        <f t="shared" si="4090"/>
        <v>5641.1506849315065</v>
      </c>
      <c r="AT115" s="186">
        <f t="shared" si="4090"/>
        <v>5459.178082191781</v>
      </c>
      <c r="AU115" s="186">
        <f t="shared" si="4090"/>
        <v>5641.1506849315065</v>
      </c>
      <c r="AV115" s="186">
        <f t="shared" si="4090"/>
        <v>5459.178082191781</v>
      </c>
      <c r="AW115" s="186">
        <f t="shared" si="4090"/>
        <v>5641.1506849315065</v>
      </c>
      <c r="AX115" s="186">
        <f t="shared" si="4090"/>
        <v>5641.1506849315065</v>
      </c>
      <c r="AY115" s="186">
        <f t="shared" si="4090"/>
        <v>5095.232876712329</v>
      </c>
      <c r="AZ115" s="186">
        <f t="shared" si="4090"/>
        <v>5641.1506849315065</v>
      </c>
      <c r="BA115" s="186">
        <f t="shared" si="4090"/>
        <v>5459.178082191781</v>
      </c>
      <c r="BB115" s="186">
        <f t="shared" si="4090"/>
        <v>5641.1506849315065</v>
      </c>
      <c r="BC115" s="186">
        <f t="shared" si="4090"/>
        <v>5459.178082191781</v>
      </c>
      <c r="BD115" s="186">
        <f t="shared" si="4090"/>
        <v>5641.1506849315065</v>
      </c>
      <c r="BE115" s="186">
        <f t="shared" si="4090"/>
        <v>5641.1506849315065</v>
      </c>
      <c r="BF115" s="186">
        <f t="shared" si="4090"/>
        <v>5459.178082191781</v>
      </c>
      <c r="BG115" s="186">
        <f t="shared" si="4090"/>
        <v>5641.1506849315065</v>
      </c>
      <c r="BH115" s="186">
        <f t="shared" si="4090"/>
        <v>5459.178082191781</v>
      </c>
      <c r="BI115" s="186">
        <f t="shared" si="4090"/>
        <v>5641.1506849315065</v>
      </c>
      <c r="BJ115" s="186">
        <f t="shared" si="4090"/>
        <v>0</v>
      </c>
      <c r="BK115" s="186">
        <f t="shared" si="4090"/>
        <v>0</v>
      </c>
      <c r="BL115" s="186">
        <f t="shared" si="4090"/>
        <v>0</v>
      </c>
      <c r="BM115" s="186">
        <f t="shared" si="4090"/>
        <v>0</v>
      </c>
      <c r="BN115" s="186">
        <f t="shared" si="4090"/>
        <v>0</v>
      </c>
      <c r="BO115" s="186">
        <f t="shared" si="4090"/>
        <v>0</v>
      </c>
      <c r="BP115" s="186">
        <f t="shared" si="4090"/>
        <v>0</v>
      </c>
      <c r="BQ115" s="186">
        <f t="shared" si="4090"/>
        <v>0</v>
      </c>
      <c r="BR115" s="186">
        <f t="shared" si="4090"/>
        <v>0</v>
      </c>
      <c r="BS115" s="186">
        <f t="shared" si="4090"/>
        <v>0</v>
      </c>
      <c r="BT115" s="186">
        <f t="shared" si="4090"/>
        <v>0</v>
      </c>
      <c r="BU115" s="186">
        <f t="shared" si="4090"/>
        <v>0</v>
      </c>
      <c r="BV115" s="186">
        <f t="shared" si="4090"/>
        <v>0</v>
      </c>
      <c r="BW115" s="186">
        <f t="shared" si="4090"/>
        <v>0</v>
      </c>
      <c r="BX115" s="186">
        <f t="shared" si="4090"/>
        <v>0</v>
      </c>
      <c r="BY115" s="186">
        <f t="shared" si="4090"/>
        <v>0</v>
      </c>
      <c r="BZ115" s="186">
        <f t="shared" si="4090"/>
        <v>0</v>
      </c>
      <c r="CA115" s="186">
        <f t="shared" si="4089"/>
        <v>0</v>
      </c>
      <c r="CB115" s="186">
        <f t="shared" si="4089"/>
        <v>0</v>
      </c>
      <c r="CC115" s="186">
        <f t="shared" si="4089"/>
        <v>0</v>
      </c>
      <c r="CD115" s="186">
        <f t="shared" si="4089"/>
        <v>0</v>
      </c>
      <c r="CE115" s="186">
        <f t="shared" si="4089"/>
        <v>0</v>
      </c>
      <c r="CF115" s="186">
        <f t="shared" si="4089"/>
        <v>0</v>
      </c>
      <c r="CG115" s="186">
        <f t="shared" si="4089"/>
        <v>0</v>
      </c>
      <c r="CH115" s="186"/>
      <c r="CJ115" s="186">
        <f t="shared" si="3873"/>
        <v>0</v>
      </c>
      <c r="CK115" s="186">
        <f t="shared" si="3874"/>
        <v>0</v>
      </c>
      <c r="CL115" s="186">
        <f t="shared" si="3875"/>
        <v>0</v>
      </c>
      <c r="CM115" s="186">
        <f t="shared" si="3876"/>
        <v>0</v>
      </c>
      <c r="CN115" s="186">
        <f t="shared" si="3877"/>
        <v>0</v>
      </c>
      <c r="CO115" s="186">
        <f t="shared" si="3878"/>
        <v>0</v>
      </c>
      <c r="CP115" s="186">
        <f t="shared" si="3879"/>
        <v>0</v>
      </c>
      <c r="CQ115" s="186">
        <f t="shared" si="3880"/>
        <v>0</v>
      </c>
      <c r="CR115" s="186">
        <f t="shared" si="3881"/>
        <v>0</v>
      </c>
      <c r="CS115" s="186">
        <f t="shared" si="3882"/>
        <v>0</v>
      </c>
      <c r="CT115" s="186">
        <f t="shared" si="3883"/>
        <v>0</v>
      </c>
      <c r="CU115" s="186">
        <f t="shared" si="3884"/>
        <v>0</v>
      </c>
      <c r="CV115" s="186">
        <f t="shared" si="3885"/>
        <v>0</v>
      </c>
      <c r="CW115" s="186">
        <f t="shared" si="3886"/>
        <v>0</v>
      </c>
      <c r="CX115" s="186">
        <f t="shared" si="3887"/>
        <v>0</v>
      </c>
      <c r="CY115" s="186">
        <f t="shared" si="3888"/>
        <v>0</v>
      </c>
      <c r="CZ115" s="186">
        <f t="shared" si="3889"/>
        <v>0</v>
      </c>
      <c r="DA115" s="186">
        <f t="shared" si="3890"/>
        <v>0</v>
      </c>
      <c r="DB115" s="186">
        <f t="shared" si="3891"/>
        <v>0</v>
      </c>
      <c r="DC115" s="186">
        <f t="shared" si="3892"/>
        <v>0</v>
      </c>
      <c r="DD115" s="186">
        <f t="shared" si="3893"/>
        <v>0</v>
      </c>
      <c r="DE115" s="186">
        <f t="shared" si="3894"/>
        <v>0</v>
      </c>
      <c r="DF115" s="186">
        <f t="shared" si="3895"/>
        <v>0</v>
      </c>
      <c r="DG115" s="186">
        <f t="shared" si="3896"/>
        <v>1</v>
      </c>
      <c r="DH115" s="186">
        <f t="shared" si="3897"/>
        <v>1</v>
      </c>
      <c r="DI115" s="186">
        <f t="shared" si="3898"/>
        <v>1</v>
      </c>
      <c r="DJ115" s="186">
        <f t="shared" si="3899"/>
        <v>1</v>
      </c>
      <c r="DK115" s="186">
        <f t="shared" si="3900"/>
        <v>1</v>
      </c>
      <c r="DL115" s="186">
        <f t="shared" si="3901"/>
        <v>1</v>
      </c>
      <c r="DM115" s="186">
        <f t="shared" si="3902"/>
        <v>1</v>
      </c>
      <c r="DN115" s="186">
        <f t="shared" si="3903"/>
        <v>1</v>
      </c>
      <c r="DO115" s="186">
        <f t="shared" si="3904"/>
        <v>1</v>
      </c>
      <c r="DP115" s="186">
        <f t="shared" si="3905"/>
        <v>1</v>
      </c>
      <c r="DQ115" s="186">
        <f t="shared" si="3906"/>
        <v>1</v>
      </c>
      <c r="DR115" s="186">
        <f t="shared" si="3907"/>
        <v>1</v>
      </c>
      <c r="DS115" s="186">
        <f t="shared" si="3908"/>
        <v>1</v>
      </c>
      <c r="DT115" s="186">
        <f t="shared" si="3909"/>
        <v>1</v>
      </c>
      <c r="DU115" s="186">
        <f t="shared" si="3910"/>
        <v>1</v>
      </c>
      <c r="DV115" s="186">
        <f t="shared" si="3911"/>
        <v>1</v>
      </c>
      <c r="DW115" s="186">
        <f t="shared" si="3912"/>
        <v>1</v>
      </c>
      <c r="DX115" s="186">
        <f t="shared" si="3913"/>
        <v>1</v>
      </c>
      <c r="DY115" s="186">
        <f t="shared" si="3914"/>
        <v>1</v>
      </c>
      <c r="DZ115" s="186">
        <f t="shared" si="3915"/>
        <v>1</v>
      </c>
      <c r="EA115" s="186">
        <f t="shared" si="3916"/>
        <v>1</v>
      </c>
      <c r="EB115" s="186">
        <f t="shared" si="3917"/>
        <v>1</v>
      </c>
      <c r="EC115" s="186">
        <f t="shared" si="3918"/>
        <v>1</v>
      </c>
      <c r="ED115" s="186">
        <f t="shared" si="3919"/>
        <v>1</v>
      </c>
      <c r="EE115" s="186">
        <f t="shared" si="3920"/>
        <v>1</v>
      </c>
      <c r="EF115" s="186">
        <f t="shared" si="3921"/>
        <v>0</v>
      </c>
      <c r="EG115" s="186">
        <f t="shared" si="3922"/>
        <v>0</v>
      </c>
      <c r="EH115" s="186">
        <f t="shared" si="3923"/>
        <v>0</v>
      </c>
      <c r="EI115" s="186">
        <f t="shared" si="3924"/>
        <v>0</v>
      </c>
      <c r="EJ115" s="186">
        <f t="shared" si="3925"/>
        <v>0</v>
      </c>
      <c r="EK115" s="186">
        <f t="shared" si="3926"/>
        <v>0</v>
      </c>
      <c r="EL115" s="186">
        <f t="shared" si="3927"/>
        <v>0</v>
      </c>
      <c r="EM115" s="186">
        <f t="shared" si="3928"/>
        <v>0</v>
      </c>
      <c r="EN115" s="186">
        <f t="shared" si="3929"/>
        <v>0</v>
      </c>
      <c r="EO115" s="186">
        <f t="shared" si="3930"/>
        <v>0</v>
      </c>
      <c r="EP115" s="186">
        <f t="shared" si="3931"/>
        <v>0</v>
      </c>
      <c r="EQ115" s="186">
        <f t="shared" si="3932"/>
        <v>0</v>
      </c>
      <c r="ER115" s="186">
        <f t="shared" si="3933"/>
        <v>0</v>
      </c>
      <c r="ES115" s="186">
        <f t="shared" si="3934"/>
        <v>0</v>
      </c>
      <c r="ET115" s="186">
        <f t="shared" si="3935"/>
        <v>0</v>
      </c>
      <c r="EU115" s="186">
        <f t="shared" si="3936"/>
        <v>0</v>
      </c>
      <c r="EV115" s="186">
        <f t="shared" si="3937"/>
        <v>0</v>
      </c>
      <c r="EW115" s="186">
        <f t="shared" si="3938"/>
        <v>0</v>
      </c>
      <c r="EX115" s="186">
        <f t="shared" si="3939"/>
        <v>0</v>
      </c>
      <c r="EY115" s="186">
        <f t="shared" si="3940"/>
        <v>0</v>
      </c>
      <c r="EZ115" s="186">
        <f t="shared" si="3941"/>
        <v>0</v>
      </c>
      <c r="FA115" s="186">
        <f t="shared" si="3942"/>
        <v>0</v>
      </c>
      <c r="FB115" s="186">
        <f t="shared" si="3943"/>
        <v>0</v>
      </c>
      <c r="FC115" s="186">
        <f t="shared" si="3944"/>
        <v>0</v>
      </c>
      <c r="FE115" s="187">
        <f t="shared" si="3945"/>
        <v>0</v>
      </c>
      <c r="FF115" s="187">
        <f t="shared" si="3946"/>
        <v>0</v>
      </c>
      <c r="FG115" s="187">
        <f t="shared" si="3947"/>
        <v>0</v>
      </c>
      <c r="FH115" s="187">
        <f t="shared" si="3948"/>
        <v>0</v>
      </c>
      <c r="FI115" s="187">
        <f t="shared" si="3949"/>
        <v>0</v>
      </c>
      <c r="FJ115" s="187">
        <f t="shared" si="3950"/>
        <v>0</v>
      </c>
      <c r="FK115" s="187">
        <f t="shared" si="3951"/>
        <v>0</v>
      </c>
      <c r="FL115" s="187">
        <f t="shared" si="3952"/>
        <v>0</v>
      </c>
      <c r="FM115" s="187">
        <f t="shared" si="3953"/>
        <v>0</v>
      </c>
      <c r="FN115" s="187">
        <f t="shared" si="3954"/>
        <v>0</v>
      </c>
      <c r="FO115" s="187">
        <f t="shared" si="3955"/>
        <v>0</v>
      </c>
      <c r="FP115" s="187">
        <f t="shared" si="3956"/>
        <v>0</v>
      </c>
      <c r="FQ115" s="187">
        <f t="shared" si="3957"/>
        <v>0</v>
      </c>
      <c r="FR115" s="187">
        <f t="shared" si="3958"/>
        <v>0</v>
      </c>
      <c r="FS115" s="187">
        <f t="shared" si="3959"/>
        <v>0</v>
      </c>
      <c r="FT115" s="187">
        <f t="shared" si="3960"/>
        <v>0</v>
      </c>
      <c r="FU115" s="187">
        <f t="shared" si="3961"/>
        <v>0</v>
      </c>
      <c r="FV115" s="187">
        <f t="shared" si="3962"/>
        <v>0</v>
      </c>
      <c r="FW115" s="187">
        <f t="shared" si="3963"/>
        <v>0</v>
      </c>
      <c r="FX115" s="187">
        <f t="shared" si="3964"/>
        <v>0</v>
      </c>
      <c r="FY115" s="187">
        <f t="shared" si="3965"/>
        <v>0</v>
      </c>
      <c r="FZ115" s="187">
        <f t="shared" si="3966"/>
        <v>0</v>
      </c>
      <c r="GA115" s="187">
        <f t="shared" si="3967"/>
        <v>0</v>
      </c>
      <c r="GB115" s="187">
        <f t="shared" si="3968"/>
        <v>1</v>
      </c>
      <c r="GC115" s="187">
        <f t="shared" si="3969"/>
        <v>1</v>
      </c>
      <c r="GD115" s="187">
        <f t="shared" si="3970"/>
        <v>1</v>
      </c>
      <c r="GE115" s="187">
        <f t="shared" si="3971"/>
        <v>1</v>
      </c>
      <c r="GF115" s="187">
        <f t="shared" si="3972"/>
        <v>1</v>
      </c>
      <c r="GG115" s="187">
        <f t="shared" si="3973"/>
        <v>1</v>
      </c>
      <c r="GH115" s="187">
        <f t="shared" si="3974"/>
        <v>1</v>
      </c>
      <c r="GI115" s="187">
        <f t="shared" si="3975"/>
        <v>1</v>
      </c>
      <c r="GJ115" s="187">
        <f t="shared" si="3976"/>
        <v>1</v>
      </c>
      <c r="GK115" s="187">
        <f t="shared" si="3977"/>
        <v>1</v>
      </c>
      <c r="GL115" s="187">
        <f t="shared" si="3978"/>
        <v>1</v>
      </c>
      <c r="GM115" s="187">
        <f t="shared" si="3979"/>
        <v>1</v>
      </c>
      <c r="GN115" s="187">
        <f t="shared" si="3980"/>
        <v>1</v>
      </c>
      <c r="GO115" s="187">
        <f t="shared" si="3981"/>
        <v>1</v>
      </c>
      <c r="GP115" s="187">
        <f t="shared" si="3982"/>
        <v>1</v>
      </c>
      <c r="GQ115" s="187">
        <f t="shared" si="3983"/>
        <v>1</v>
      </c>
      <c r="GR115" s="187">
        <f t="shared" si="3984"/>
        <v>1</v>
      </c>
      <c r="GS115" s="187">
        <f t="shared" si="3985"/>
        <v>1</v>
      </c>
      <c r="GT115" s="187">
        <f t="shared" si="3986"/>
        <v>1</v>
      </c>
      <c r="GU115" s="187">
        <f t="shared" si="3987"/>
        <v>1</v>
      </c>
      <c r="GV115" s="187">
        <f t="shared" si="3988"/>
        <v>1</v>
      </c>
      <c r="GW115" s="187">
        <f t="shared" si="3989"/>
        <v>1</v>
      </c>
      <c r="GX115" s="187">
        <f t="shared" si="3990"/>
        <v>1</v>
      </c>
      <c r="GY115" s="187">
        <f t="shared" si="3991"/>
        <v>1</v>
      </c>
      <c r="GZ115" s="187">
        <f t="shared" si="3992"/>
        <v>1</v>
      </c>
      <c r="HA115" s="187">
        <f t="shared" si="3993"/>
        <v>0</v>
      </c>
      <c r="HB115" s="187">
        <f t="shared" si="3994"/>
        <v>0</v>
      </c>
      <c r="HC115" s="187">
        <f t="shared" si="3995"/>
        <v>0</v>
      </c>
      <c r="HD115" s="187">
        <f t="shared" si="3996"/>
        <v>0</v>
      </c>
      <c r="HE115" s="187">
        <f t="shared" si="3997"/>
        <v>0</v>
      </c>
      <c r="HF115" s="187">
        <f t="shared" si="3998"/>
        <v>0</v>
      </c>
      <c r="HG115" s="187">
        <f t="shared" si="3999"/>
        <v>0</v>
      </c>
      <c r="HH115" s="187">
        <f t="shared" si="4000"/>
        <v>0</v>
      </c>
      <c r="HI115" s="187">
        <f t="shared" si="4001"/>
        <v>0</v>
      </c>
      <c r="HJ115" s="187">
        <f t="shared" si="4002"/>
        <v>0</v>
      </c>
      <c r="HK115" s="187">
        <f t="shared" si="4003"/>
        <v>0</v>
      </c>
      <c r="HL115" s="187">
        <f t="shared" si="4004"/>
        <v>0</v>
      </c>
      <c r="HM115" s="187">
        <f t="shared" si="4005"/>
        <v>0</v>
      </c>
      <c r="HN115" s="187">
        <f t="shared" si="4006"/>
        <v>0</v>
      </c>
      <c r="HO115" s="187">
        <f t="shared" si="4007"/>
        <v>0</v>
      </c>
      <c r="HP115" s="187">
        <f t="shared" si="4008"/>
        <v>0</v>
      </c>
      <c r="HQ115" s="187">
        <f t="shared" si="4009"/>
        <v>0</v>
      </c>
      <c r="HR115" s="187">
        <f t="shared" si="4010"/>
        <v>0</v>
      </c>
      <c r="HS115" s="187">
        <f t="shared" si="4011"/>
        <v>0</v>
      </c>
      <c r="HT115" s="187">
        <f t="shared" si="4012"/>
        <v>0</v>
      </c>
      <c r="HU115" s="187">
        <f t="shared" si="4013"/>
        <v>0</v>
      </c>
      <c r="HV115" s="187">
        <f t="shared" si="4014"/>
        <v>0</v>
      </c>
      <c r="HW115" s="187">
        <f t="shared" si="4015"/>
        <v>0</v>
      </c>
      <c r="HX115" s="187">
        <f t="shared" si="4016"/>
        <v>0</v>
      </c>
      <c r="HY115" s="187"/>
      <c r="IB115" s="188">
        <f t="shared" si="4017"/>
        <v>0</v>
      </c>
      <c r="IC115" s="188">
        <f t="shared" si="4018"/>
        <v>0</v>
      </c>
      <c r="ID115" s="188">
        <f t="shared" si="4019"/>
        <v>0</v>
      </c>
      <c r="IE115" s="188">
        <f t="shared" si="4020"/>
        <v>0</v>
      </c>
      <c r="IF115" s="188">
        <f t="shared" si="4021"/>
        <v>0</v>
      </c>
      <c r="IG115" s="188">
        <f t="shared" si="4022"/>
        <v>0</v>
      </c>
      <c r="IH115" s="188">
        <f t="shared" si="4023"/>
        <v>0</v>
      </c>
      <c r="II115" s="188">
        <f t="shared" si="4024"/>
        <v>0</v>
      </c>
      <c r="IJ115" s="188">
        <f t="shared" si="4025"/>
        <v>0</v>
      </c>
      <c r="IK115" s="188">
        <f t="shared" si="4026"/>
        <v>0</v>
      </c>
      <c r="IL115" s="188">
        <f t="shared" si="4027"/>
        <v>0</v>
      </c>
      <c r="IM115" s="188">
        <f t="shared" si="4028"/>
        <v>0</v>
      </c>
      <c r="IN115" s="188">
        <f t="shared" si="4029"/>
        <v>0</v>
      </c>
      <c r="IO115" s="188">
        <f t="shared" si="4030"/>
        <v>0</v>
      </c>
      <c r="IP115" s="188">
        <f t="shared" si="4031"/>
        <v>0</v>
      </c>
      <c r="IQ115" s="188">
        <f t="shared" si="4032"/>
        <v>0</v>
      </c>
      <c r="IR115" s="188">
        <f t="shared" si="4033"/>
        <v>0</v>
      </c>
      <c r="IS115" s="188">
        <f t="shared" si="4034"/>
        <v>0</v>
      </c>
      <c r="IT115" s="188">
        <f t="shared" si="4035"/>
        <v>0</v>
      </c>
      <c r="IU115" s="188">
        <f t="shared" si="4036"/>
        <v>0</v>
      </c>
      <c r="IV115" s="188">
        <f t="shared" si="4037"/>
        <v>0</v>
      </c>
      <c r="IW115" s="188">
        <f t="shared" si="4038"/>
        <v>0</v>
      </c>
      <c r="IX115" s="188">
        <f t="shared" si="4039"/>
        <v>0</v>
      </c>
      <c r="IY115" s="188">
        <f t="shared" si="4040"/>
        <v>85</v>
      </c>
      <c r="IZ115" s="188">
        <f t="shared" si="4041"/>
        <v>85</v>
      </c>
      <c r="JA115" s="188">
        <f t="shared" si="4042"/>
        <v>85</v>
      </c>
      <c r="JB115" s="188">
        <f t="shared" si="4043"/>
        <v>85</v>
      </c>
      <c r="JC115" s="188">
        <f t="shared" si="4044"/>
        <v>85</v>
      </c>
      <c r="JD115" s="188">
        <f t="shared" si="4045"/>
        <v>85</v>
      </c>
      <c r="JE115" s="188">
        <f t="shared" si="4046"/>
        <v>85</v>
      </c>
      <c r="JF115" s="188">
        <f t="shared" si="4047"/>
        <v>85</v>
      </c>
      <c r="JG115" s="188">
        <f t="shared" si="4048"/>
        <v>85</v>
      </c>
      <c r="JH115" s="188">
        <f t="shared" si="4049"/>
        <v>85</v>
      </c>
      <c r="JI115" s="188">
        <f t="shared" si="4050"/>
        <v>85</v>
      </c>
      <c r="JJ115" s="188">
        <f t="shared" si="4051"/>
        <v>85</v>
      </c>
      <c r="JK115" s="188">
        <f t="shared" si="4052"/>
        <v>85</v>
      </c>
      <c r="JL115" s="188">
        <f t="shared" si="4053"/>
        <v>85</v>
      </c>
      <c r="JM115" s="188">
        <f t="shared" si="4054"/>
        <v>85</v>
      </c>
      <c r="JN115" s="188">
        <f t="shared" si="4055"/>
        <v>85</v>
      </c>
      <c r="JO115" s="188">
        <f t="shared" si="4056"/>
        <v>85</v>
      </c>
      <c r="JP115" s="188">
        <f t="shared" si="4057"/>
        <v>85</v>
      </c>
      <c r="JQ115" s="188">
        <f t="shared" si="4058"/>
        <v>85</v>
      </c>
      <c r="JR115" s="188">
        <f t="shared" si="4059"/>
        <v>85</v>
      </c>
      <c r="JS115" s="188">
        <f t="shared" si="4060"/>
        <v>85</v>
      </c>
      <c r="JT115" s="188">
        <f t="shared" si="4061"/>
        <v>85</v>
      </c>
      <c r="JU115" s="188">
        <f t="shared" si="4062"/>
        <v>85</v>
      </c>
      <c r="JV115" s="188">
        <f t="shared" si="4063"/>
        <v>85</v>
      </c>
      <c r="JW115" s="188">
        <f t="shared" si="4064"/>
        <v>85</v>
      </c>
      <c r="JX115" s="188">
        <f t="shared" si="4065"/>
        <v>0</v>
      </c>
      <c r="JY115" s="188">
        <f t="shared" si="4066"/>
        <v>0</v>
      </c>
      <c r="JZ115" s="188">
        <f t="shared" si="4067"/>
        <v>0</v>
      </c>
      <c r="KA115" s="188">
        <f t="shared" si="4068"/>
        <v>0</v>
      </c>
      <c r="KB115" s="188">
        <f t="shared" si="4069"/>
        <v>0</v>
      </c>
      <c r="KC115" s="188">
        <f t="shared" si="4070"/>
        <v>0</v>
      </c>
      <c r="KD115" s="188">
        <f t="shared" si="4071"/>
        <v>0</v>
      </c>
      <c r="KE115" s="188">
        <f t="shared" si="4072"/>
        <v>0</v>
      </c>
      <c r="KF115" s="188">
        <f t="shared" si="4073"/>
        <v>0</v>
      </c>
      <c r="KG115" s="188">
        <f t="shared" si="4074"/>
        <v>0</v>
      </c>
      <c r="KH115" s="188">
        <f t="shared" si="4075"/>
        <v>0</v>
      </c>
      <c r="KI115" s="188">
        <f t="shared" si="4076"/>
        <v>0</v>
      </c>
      <c r="KJ115" s="188">
        <f t="shared" si="4077"/>
        <v>0</v>
      </c>
      <c r="KK115" s="188">
        <f t="shared" si="4078"/>
        <v>0</v>
      </c>
      <c r="KL115" s="188">
        <f t="shared" si="4079"/>
        <v>0</v>
      </c>
      <c r="KM115" s="188">
        <f t="shared" si="4080"/>
        <v>0</v>
      </c>
      <c r="KN115" s="188">
        <f t="shared" si="4081"/>
        <v>0</v>
      </c>
      <c r="KO115" s="188">
        <f t="shared" si="4082"/>
        <v>0</v>
      </c>
      <c r="KP115" s="188">
        <f t="shared" si="4083"/>
        <v>0</v>
      </c>
      <c r="KQ115" s="188">
        <f t="shared" si="4084"/>
        <v>0</v>
      </c>
      <c r="KR115" s="188">
        <f t="shared" si="4085"/>
        <v>0</v>
      </c>
      <c r="KS115" s="188">
        <f t="shared" si="4086"/>
        <v>0</v>
      </c>
      <c r="KT115" s="188">
        <f t="shared" si="4087"/>
        <v>0</v>
      </c>
      <c r="KU115" s="188">
        <f t="shared" si="4088"/>
        <v>0</v>
      </c>
    </row>
    <row r="116" spans="1:307" s="95" customFormat="1" ht="15.6" x14ac:dyDescent="0.3">
      <c r="A116" s="157" t="s">
        <v>87</v>
      </c>
      <c r="B116" s="112"/>
      <c r="C116" s="112" t="s">
        <v>808</v>
      </c>
      <c r="D116" s="113"/>
      <c r="E116" s="113" t="s">
        <v>118</v>
      </c>
      <c r="F116" s="113">
        <v>1</v>
      </c>
      <c r="G116" s="114">
        <v>60000</v>
      </c>
      <c r="H116" s="115"/>
      <c r="I116" s="116">
        <v>0.107</v>
      </c>
      <c r="J116" s="114">
        <v>85</v>
      </c>
      <c r="K116" s="411">
        <v>45352</v>
      </c>
      <c r="L116" s="118">
        <v>46022</v>
      </c>
      <c r="M116" s="119"/>
      <c r="N116" s="186">
        <f t="shared" si="4091"/>
        <v>0</v>
      </c>
      <c r="O116" s="186">
        <f t="shared" ref="O116:BZ119" si="4092">IF($E116="PT",IF(AND($K116&lt;=O$5,$L116&gt;O$6),$G116*$H116*$F116,IF(AND($K116&gt;O$5,$K116&lt;=O$6),(O$6-$K116+1)/O$4*$G116*$F116*$H116,IF(AND($L116&gt;=O$5,$L116&lt;=O$6),($L116-O$5+1)/O$4*$G116*$F116*$H116,0)))*(1+$I116),IF(AND($K116&lt;=O$5,$L116&gt;O$6),O$4/365*$G116*$F116,IF(AND($K116&gt;O$5,$K116&lt;=O$6),(O$6-$K116+1)/365*$G116*$F116,IF(AND($L116&gt;=O$5,$L116&lt;=O$6),($L116-O$5+1)/365*$G116*$F116,0)))*(1+$I116))</f>
        <v>0</v>
      </c>
      <c r="P116" s="186">
        <f t="shared" si="4092"/>
        <v>0</v>
      </c>
      <c r="Q116" s="186">
        <f t="shared" si="4092"/>
        <v>0</v>
      </c>
      <c r="R116" s="186">
        <f t="shared" si="4092"/>
        <v>0</v>
      </c>
      <c r="S116" s="186">
        <f t="shared" si="4092"/>
        <v>0</v>
      </c>
      <c r="T116" s="186">
        <f t="shared" si="4092"/>
        <v>0</v>
      </c>
      <c r="U116" s="186">
        <f t="shared" si="4092"/>
        <v>0</v>
      </c>
      <c r="V116" s="186">
        <f t="shared" si="4092"/>
        <v>0</v>
      </c>
      <c r="W116" s="186">
        <f t="shared" si="4092"/>
        <v>0</v>
      </c>
      <c r="X116" s="186">
        <f t="shared" si="4092"/>
        <v>0</v>
      </c>
      <c r="Y116" s="186">
        <f t="shared" si="4092"/>
        <v>0</v>
      </c>
      <c r="Z116" s="186">
        <f t="shared" si="4092"/>
        <v>0</v>
      </c>
      <c r="AA116" s="186">
        <f t="shared" si="4092"/>
        <v>0</v>
      </c>
      <c r="AB116" s="186">
        <f t="shared" si="4092"/>
        <v>0</v>
      </c>
      <c r="AC116" s="186">
        <f t="shared" si="4092"/>
        <v>0</v>
      </c>
      <c r="AD116" s="186">
        <f t="shared" si="4092"/>
        <v>0</v>
      </c>
      <c r="AE116" s="186">
        <f t="shared" si="4092"/>
        <v>0</v>
      </c>
      <c r="AF116" s="186">
        <f t="shared" si="4092"/>
        <v>0</v>
      </c>
      <c r="AG116" s="186">
        <f t="shared" si="4092"/>
        <v>0</v>
      </c>
      <c r="AH116" s="186">
        <f t="shared" si="4092"/>
        <v>0</v>
      </c>
      <c r="AI116" s="186">
        <f t="shared" si="4092"/>
        <v>0</v>
      </c>
      <c r="AJ116" s="186">
        <f t="shared" si="4092"/>
        <v>0</v>
      </c>
      <c r="AK116" s="186">
        <f t="shared" si="4092"/>
        <v>0</v>
      </c>
      <c r="AL116" s="186">
        <f t="shared" si="4092"/>
        <v>0</v>
      </c>
      <c r="AM116" s="186">
        <f t="shared" si="4092"/>
        <v>0</v>
      </c>
      <c r="AN116" s="186">
        <f t="shared" si="4092"/>
        <v>5641.1506849315065</v>
      </c>
      <c r="AO116" s="186">
        <f t="shared" si="4092"/>
        <v>5459.178082191781</v>
      </c>
      <c r="AP116" s="186">
        <f t="shared" si="4092"/>
        <v>5641.1506849315065</v>
      </c>
      <c r="AQ116" s="186">
        <f t="shared" si="4092"/>
        <v>5459.178082191781</v>
      </c>
      <c r="AR116" s="186">
        <f t="shared" si="4092"/>
        <v>5641.1506849315065</v>
      </c>
      <c r="AS116" s="186">
        <f t="shared" si="4092"/>
        <v>5641.1506849315065</v>
      </c>
      <c r="AT116" s="186">
        <f t="shared" si="4092"/>
        <v>5459.178082191781</v>
      </c>
      <c r="AU116" s="186">
        <f t="shared" si="4092"/>
        <v>5641.1506849315065</v>
      </c>
      <c r="AV116" s="186">
        <f t="shared" si="4092"/>
        <v>5459.178082191781</v>
      </c>
      <c r="AW116" s="186">
        <f t="shared" si="4092"/>
        <v>5641.1506849315065</v>
      </c>
      <c r="AX116" s="186">
        <f t="shared" si="4092"/>
        <v>5641.1506849315065</v>
      </c>
      <c r="AY116" s="186">
        <f t="shared" si="4092"/>
        <v>5095.232876712329</v>
      </c>
      <c r="AZ116" s="186">
        <f t="shared" si="4092"/>
        <v>5641.1506849315065</v>
      </c>
      <c r="BA116" s="186">
        <f t="shared" si="4092"/>
        <v>5459.178082191781</v>
      </c>
      <c r="BB116" s="186">
        <f t="shared" si="4092"/>
        <v>5641.1506849315065</v>
      </c>
      <c r="BC116" s="186">
        <f t="shared" si="4092"/>
        <v>5459.178082191781</v>
      </c>
      <c r="BD116" s="186">
        <f t="shared" si="4092"/>
        <v>5641.1506849315065</v>
      </c>
      <c r="BE116" s="186">
        <f t="shared" si="4092"/>
        <v>5641.1506849315065</v>
      </c>
      <c r="BF116" s="186">
        <f t="shared" si="4092"/>
        <v>5459.178082191781</v>
      </c>
      <c r="BG116" s="186">
        <f t="shared" si="4092"/>
        <v>5641.1506849315065</v>
      </c>
      <c r="BH116" s="186">
        <f t="shared" si="4092"/>
        <v>5459.178082191781</v>
      </c>
      <c r="BI116" s="186">
        <f t="shared" si="4092"/>
        <v>5641.1506849315065</v>
      </c>
      <c r="BJ116" s="186">
        <f t="shared" si="4092"/>
        <v>0</v>
      </c>
      <c r="BK116" s="186">
        <f t="shared" si="4092"/>
        <v>0</v>
      </c>
      <c r="BL116" s="186">
        <f t="shared" si="4092"/>
        <v>0</v>
      </c>
      <c r="BM116" s="186">
        <f t="shared" si="4092"/>
        <v>0</v>
      </c>
      <c r="BN116" s="186">
        <f t="shared" si="4092"/>
        <v>0</v>
      </c>
      <c r="BO116" s="186">
        <f t="shared" si="4092"/>
        <v>0</v>
      </c>
      <c r="BP116" s="186">
        <f t="shared" si="4092"/>
        <v>0</v>
      </c>
      <c r="BQ116" s="186">
        <f t="shared" si="4092"/>
        <v>0</v>
      </c>
      <c r="BR116" s="186">
        <f t="shared" si="4092"/>
        <v>0</v>
      </c>
      <c r="BS116" s="186">
        <f t="shared" si="4092"/>
        <v>0</v>
      </c>
      <c r="BT116" s="186">
        <f t="shared" si="4092"/>
        <v>0</v>
      </c>
      <c r="BU116" s="186">
        <f t="shared" si="4092"/>
        <v>0</v>
      </c>
      <c r="BV116" s="186">
        <f t="shared" si="4092"/>
        <v>0</v>
      </c>
      <c r="BW116" s="186">
        <f t="shared" si="4092"/>
        <v>0</v>
      </c>
      <c r="BX116" s="186">
        <f t="shared" si="4092"/>
        <v>0</v>
      </c>
      <c r="BY116" s="186">
        <f t="shared" si="4092"/>
        <v>0</v>
      </c>
      <c r="BZ116" s="186">
        <f t="shared" si="4092"/>
        <v>0</v>
      </c>
      <c r="CA116" s="186">
        <f t="shared" si="4089"/>
        <v>0</v>
      </c>
      <c r="CB116" s="186">
        <f t="shared" si="4089"/>
        <v>0</v>
      </c>
      <c r="CC116" s="186">
        <f t="shared" si="4089"/>
        <v>0</v>
      </c>
      <c r="CD116" s="186">
        <f t="shared" si="4089"/>
        <v>0</v>
      </c>
      <c r="CE116" s="186">
        <f t="shared" si="4089"/>
        <v>0</v>
      </c>
      <c r="CF116" s="186">
        <f t="shared" si="4089"/>
        <v>0</v>
      </c>
      <c r="CG116" s="186">
        <f t="shared" si="4089"/>
        <v>0</v>
      </c>
      <c r="CH116" s="186"/>
      <c r="CJ116" s="186">
        <f t="shared" si="3873"/>
        <v>0</v>
      </c>
      <c r="CK116" s="186">
        <f t="shared" si="3874"/>
        <v>0</v>
      </c>
      <c r="CL116" s="186">
        <f t="shared" si="3875"/>
        <v>0</v>
      </c>
      <c r="CM116" s="186">
        <f t="shared" si="3876"/>
        <v>0</v>
      </c>
      <c r="CN116" s="186">
        <f t="shared" si="3877"/>
        <v>0</v>
      </c>
      <c r="CO116" s="186">
        <f t="shared" si="3878"/>
        <v>0</v>
      </c>
      <c r="CP116" s="186">
        <f t="shared" si="3879"/>
        <v>0</v>
      </c>
      <c r="CQ116" s="186">
        <f t="shared" si="3880"/>
        <v>0</v>
      </c>
      <c r="CR116" s="186">
        <f t="shared" si="3881"/>
        <v>0</v>
      </c>
      <c r="CS116" s="186">
        <f t="shared" si="3882"/>
        <v>0</v>
      </c>
      <c r="CT116" s="186">
        <f t="shared" si="3883"/>
        <v>0</v>
      </c>
      <c r="CU116" s="186">
        <f t="shared" si="3884"/>
        <v>0</v>
      </c>
      <c r="CV116" s="186">
        <f t="shared" si="3885"/>
        <v>0</v>
      </c>
      <c r="CW116" s="186">
        <f t="shared" si="3886"/>
        <v>0</v>
      </c>
      <c r="CX116" s="186">
        <f t="shared" si="3887"/>
        <v>0</v>
      </c>
      <c r="CY116" s="186">
        <f t="shared" si="3888"/>
        <v>0</v>
      </c>
      <c r="CZ116" s="186">
        <f t="shared" si="3889"/>
        <v>0</v>
      </c>
      <c r="DA116" s="186">
        <f t="shared" si="3890"/>
        <v>0</v>
      </c>
      <c r="DB116" s="186">
        <f t="shared" si="3891"/>
        <v>0</v>
      </c>
      <c r="DC116" s="186">
        <f t="shared" si="3892"/>
        <v>0</v>
      </c>
      <c r="DD116" s="186">
        <f t="shared" si="3893"/>
        <v>0</v>
      </c>
      <c r="DE116" s="186">
        <f t="shared" si="3894"/>
        <v>0</v>
      </c>
      <c r="DF116" s="186">
        <f t="shared" si="3895"/>
        <v>0</v>
      </c>
      <c r="DG116" s="186">
        <f t="shared" si="3896"/>
        <v>0</v>
      </c>
      <c r="DH116" s="186">
        <f t="shared" si="3897"/>
        <v>0</v>
      </c>
      <c r="DI116" s="186">
        <f t="shared" si="3898"/>
        <v>0</v>
      </c>
      <c r="DJ116" s="186">
        <f t="shared" si="3899"/>
        <v>1</v>
      </c>
      <c r="DK116" s="186">
        <f t="shared" si="3900"/>
        <v>1</v>
      </c>
      <c r="DL116" s="186">
        <f t="shared" si="3901"/>
        <v>1</v>
      </c>
      <c r="DM116" s="186">
        <f t="shared" si="3902"/>
        <v>1</v>
      </c>
      <c r="DN116" s="186">
        <f t="shared" si="3903"/>
        <v>1</v>
      </c>
      <c r="DO116" s="186">
        <f t="shared" si="3904"/>
        <v>1</v>
      </c>
      <c r="DP116" s="186">
        <f t="shared" si="3905"/>
        <v>1</v>
      </c>
      <c r="DQ116" s="186">
        <f t="shared" si="3906"/>
        <v>1</v>
      </c>
      <c r="DR116" s="186">
        <f t="shared" si="3907"/>
        <v>1</v>
      </c>
      <c r="DS116" s="186">
        <f t="shared" si="3908"/>
        <v>1</v>
      </c>
      <c r="DT116" s="186">
        <f t="shared" si="3909"/>
        <v>1</v>
      </c>
      <c r="DU116" s="186">
        <f t="shared" si="3910"/>
        <v>1</v>
      </c>
      <c r="DV116" s="186">
        <f t="shared" si="3911"/>
        <v>1</v>
      </c>
      <c r="DW116" s="186">
        <f t="shared" si="3912"/>
        <v>1</v>
      </c>
      <c r="DX116" s="186">
        <f t="shared" si="3913"/>
        <v>1</v>
      </c>
      <c r="DY116" s="186">
        <f t="shared" si="3914"/>
        <v>1</v>
      </c>
      <c r="DZ116" s="186">
        <f t="shared" si="3915"/>
        <v>1</v>
      </c>
      <c r="EA116" s="186">
        <f t="shared" si="3916"/>
        <v>1</v>
      </c>
      <c r="EB116" s="186">
        <f t="shared" si="3917"/>
        <v>1</v>
      </c>
      <c r="EC116" s="186">
        <f t="shared" si="3918"/>
        <v>1</v>
      </c>
      <c r="ED116" s="186">
        <f t="shared" si="3919"/>
        <v>1</v>
      </c>
      <c r="EE116" s="186">
        <f t="shared" si="3920"/>
        <v>1</v>
      </c>
      <c r="EF116" s="186">
        <f t="shared" si="3921"/>
        <v>0</v>
      </c>
      <c r="EG116" s="186">
        <f t="shared" si="3922"/>
        <v>0</v>
      </c>
      <c r="EH116" s="186">
        <f t="shared" si="3923"/>
        <v>0</v>
      </c>
      <c r="EI116" s="186">
        <f t="shared" si="3924"/>
        <v>0</v>
      </c>
      <c r="EJ116" s="186">
        <f t="shared" si="3925"/>
        <v>0</v>
      </c>
      <c r="EK116" s="186">
        <f t="shared" si="3926"/>
        <v>0</v>
      </c>
      <c r="EL116" s="186">
        <f t="shared" si="3927"/>
        <v>0</v>
      </c>
      <c r="EM116" s="186">
        <f t="shared" si="3928"/>
        <v>0</v>
      </c>
      <c r="EN116" s="186">
        <f t="shared" si="3929"/>
        <v>0</v>
      </c>
      <c r="EO116" s="186">
        <f t="shared" si="3930"/>
        <v>0</v>
      </c>
      <c r="EP116" s="186">
        <f t="shared" si="3931"/>
        <v>0</v>
      </c>
      <c r="EQ116" s="186">
        <f t="shared" si="3932"/>
        <v>0</v>
      </c>
      <c r="ER116" s="186">
        <f t="shared" si="3933"/>
        <v>0</v>
      </c>
      <c r="ES116" s="186">
        <f t="shared" si="3934"/>
        <v>0</v>
      </c>
      <c r="ET116" s="186">
        <f t="shared" si="3935"/>
        <v>0</v>
      </c>
      <c r="EU116" s="186">
        <f t="shared" si="3936"/>
        <v>0</v>
      </c>
      <c r="EV116" s="186">
        <f t="shared" si="3937"/>
        <v>0</v>
      </c>
      <c r="EW116" s="186">
        <f t="shared" si="3938"/>
        <v>0</v>
      </c>
      <c r="EX116" s="186">
        <f t="shared" si="3939"/>
        <v>0</v>
      </c>
      <c r="EY116" s="186">
        <f t="shared" si="3940"/>
        <v>0</v>
      </c>
      <c r="EZ116" s="186">
        <f t="shared" si="3941"/>
        <v>0</v>
      </c>
      <c r="FA116" s="186">
        <f t="shared" si="3942"/>
        <v>0</v>
      </c>
      <c r="FB116" s="186">
        <f t="shared" si="3943"/>
        <v>0</v>
      </c>
      <c r="FC116" s="186">
        <f t="shared" si="3944"/>
        <v>0</v>
      </c>
      <c r="FE116" s="187">
        <f t="shared" si="3945"/>
        <v>0</v>
      </c>
      <c r="FF116" s="187">
        <f t="shared" si="3946"/>
        <v>0</v>
      </c>
      <c r="FG116" s="187">
        <f t="shared" si="3947"/>
        <v>0</v>
      </c>
      <c r="FH116" s="187">
        <f t="shared" si="3948"/>
        <v>0</v>
      </c>
      <c r="FI116" s="187">
        <f t="shared" si="3949"/>
        <v>0</v>
      </c>
      <c r="FJ116" s="187">
        <f t="shared" si="3950"/>
        <v>0</v>
      </c>
      <c r="FK116" s="187">
        <f t="shared" si="3951"/>
        <v>0</v>
      </c>
      <c r="FL116" s="187">
        <f t="shared" si="3952"/>
        <v>0</v>
      </c>
      <c r="FM116" s="187">
        <f t="shared" si="3953"/>
        <v>0</v>
      </c>
      <c r="FN116" s="187">
        <f t="shared" si="3954"/>
        <v>0</v>
      </c>
      <c r="FO116" s="187">
        <f t="shared" si="3955"/>
        <v>0</v>
      </c>
      <c r="FP116" s="187">
        <f t="shared" si="3956"/>
        <v>0</v>
      </c>
      <c r="FQ116" s="187">
        <f t="shared" si="3957"/>
        <v>0</v>
      </c>
      <c r="FR116" s="187">
        <f t="shared" si="3958"/>
        <v>0</v>
      </c>
      <c r="FS116" s="187">
        <f t="shared" si="3959"/>
        <v>0</v>
      </c>
      <c r="FT116" s="187">
        <f t="shared" si="3960"/>
        <v>0</v>
      </c>
      <c r="FU116" s="187">
        <f t="shared" si="3961"/>
        <v>0</v>
      </c>
      <c r="FV116" s="187">
        <f t="shared" si="3962"/>
        <v>0</v>
      </c>
      <c r="FW116" s="187">
        <f t="shared" si="3963"/>
        <v>0</v>
      </c>
      <c r="FX116" s="187">
        <f t="shared" si="3964"/>
        <v>0</v>
      </c>
      <c r="FY116" s="187">
        <f t="shared" si="3965"/>
        <v>0</v>
      </c>
      <c r="FZ116" s="187">
        <f t="shared" si="3966"/>
        <v>0</v>
      </c>
      <c r="GA116" s="187">
        <f t="shared" si="3967"/>
        <v>0</v>
      </c>
      <c r="GB116" s="187">
        <f t="shared" si="3968"/>
        <v>0</v>
      </c>
      <c r="GC116" s="187">
        <f t="shared" si="3969"/>
        <v>0</v>
      </c>
      <c r="GD116" s="187">
        <f t="shared" si="3970"/>
        <v>0</v>
      </c>
      <c r="GE116" s="187">
        <f t="shared" si="3971"/>
        <v>1</v>
      </c>
      <c r="GF116" s="187">
        <f t="shared" si="3972"/>
        <v>1</v>
      </c>
      <c r="GG116" s="187">
        <f t="shared" si="3973"/>
        <v>1</v>
      </c>
      <c r="GH116" s="187">
        <f t="shared" si="3974"/>
        <v>1</v>
      </c>
      <c r="GI116" s="187">
        <f t="shared" si="3975"/>
        <v>1</v>
      </c>
      <c r="GJ116" s="187">
        <f t="shared" si="3976"/>
        <v>1</v>
      </c>
      <c r="GK116" s="187">
        <f t="shared" si="3977"/>
        <v>1</v>
      </c>
      <c r="GL116" s="187">
        <f t="shared" si="3978"/>
        <v>1</v>
      </c>
      <c r="GM116" s="187">
        <f t="shared" si="3979"/>
        <v>1</v>
      </c>
      <c r="GN116" s="187">
        <f t="shared" si="3980"/>
        <v>1</v>
      </c>
      <c r="GO116" s="187">
        <f t="shared" si="3981"/>
        <v>1</v>
      </c>
      <c r="GP116" s="187">
        <f t="shared" si="3982"/>
        <v>1</v>
      </c>
      <c r="GQ116" s="187">
        <f t="shared" si="3983"/>
        <v>1</v>
      </c>
      <c r="GR116" s="187">
        <f t="shared" si="3984"/>
        <v>1</v>
      </c>
      <c r="GS116" s="187">
        <f t="shared" si="3985"/>
        <v>1</v>
      </c>
      <c r="GT116" s="187">
        <f t="shared" si="3986"/>
        <v>1</v>
      </c>
      <c r="GU116" s="187">
        <f t="shared" si="3987"/>
        <v>1</v>
      </c>
      <c r="GV116" s="187">
        <f t="shared" si="3988"/>
        <v>1</v>
      </c>
      <c r="GW116" s="187">
        <f t="shared" si="3989"/>
        <v>1</v>
      </c>
      <c r="GX116" s="187">
        <f t="shared" si="3990"/>
        <v>1</v>
      </c>
      <c r="GY116" s="187">
        <f t="shared" si="3991"/>
        <v>1</v>
      </c>
      <c r="GZ116" s="187">
        <f t="shared" si="3992"/>
        <v>1</v>
      </c>
      <c r="HA116" s="187">
        <f t="shared" si="3993"/>
        <v>0</v>
      </c>
      <c r="HB116" s="187">
        <f t="shared" si="3994"/>
        <v>0</v>
      </c>
      <c r="HC116" s="187">
        <f t="shared" si="3995"/>
        <v>0</v>
      </c>
      <c r="HD116" s="187">
        <f t="shared" si="3996"/>
        <v>0</v>
      </c>
      <c r="HE116" s="187">
        <f t="shared" si="3997"/>
        <v>0</v>
      </c>
      <c r="HF116" s="187">
        <f t="shared" si="3998"/>
        <v>0</v>
      </c>
      <c r="HG116" s="187">
        <f t="shared" si="3999"/>
        <v>0</v>
      </c>
      <c r="HH116" s="187">
        <f t="shared" si="4000"/>
        <v>0</v>
      </c>
      <c r="HI116" s="187">
        <f t="shared" si="4001"/>
        <v>0</v>
      </c>
      <c r="HJ116" s="187">
        <f t="shared" si="4002"/>
        <v>0</v>
      </c>
      <c r="HK116" s="187">
        <f t="shared" si="4003"/>
        <v>0</v>
      </c>
      <c r="HL116" s="187">
        <f t="shared" si="4004"/>
        <v>0</v>
      </c>
      <c r="HM116" s="187">
        <f t="shared" si="4005"/>
        <v>0</v>
      </c>
      <c r="HN116" s="187">
        <f t="shared" si="4006"/>
        <v>0</v>
      </c>
      <c r="HO116" s="187">
        <f t="shared" si="4007"/>
        <v>0</v>
      </c>
      <c r="HP116" s="187">
        <f t="shared" si="4008"/>
        <v>0</v>
      </c>
      <c r="HQ116" s="187">
        <f t="shared" si="4009"/>
        <v>0</v>
      </c>
      <c r="HR116" s="187">
        <f t="shared" si="4010"/>
        <v>0</v>
      </c>
      <c r="HS116" s="187">
        <f t="shared" si="4011"/>
        <v>0</v>
      </c>
      <c r="HT116" s="187">
        <f t="shared" si="4012"/>
        <v>0</v>
      </c>
      <c r="HU116" s="187">
        <f t="shared" si="4013"/>
        <v>0</v>
      </c>
      <c r="HV116" s="187">
        <f t="shared" si="4014"/>
        <v>0</v>
      </c>
      <c r="HW116" s="187">
        <f t="shared" si="4015"/>
        <v>0</v>
      </c>
      <c r="HX116" s="187">
        <f t="shared" si="4016"/>
        <v>0</v>
      </c>
      <c r="HY116" s="187"/>
      <c r="IB116" s="188">
        <f t="shared" si="4017"/>
        <v>0</v>
      </c>
      <c r="IC116" s="188">
        <f t="shared" si="4018"/>
        <v>0</v>
      </c>
      <c r="ID116" s="188">
        <f t="shared" si="4019"/>
        <v>0</v>
      </c>
      <c r="IE116" s="188">
        <f t="shared" si="4020"/>
        <v>0</v>
      </c>
      <c r="IF116" s="188">
        <f t="shared" si="4021"/>
        <v>0</v>
      </c>
      <c r="IG116" s="188">
        <f t="shared" si="4022"/>
        <v>0</v>
      </c>
      <c r="IH116" s="188">
        <f t="shared" si="4023"/>
        <v>0</v>
      </c>
      <c r="II116" s="188">
        <f t="shared" si="4024"/>
        <v>0</v>
      </c>
      <c r="IJ116" s="188">
        <f t="shared" si="4025"/>
        <v>0</v>
      </c>
      <c r="IK116" s="188">
        <f t="shared" si="4026"/>
        <v>0</v>
      </c>
      <c r="IL116" s="188">
        <f t="shared" si="4027"/>
        <v>0</v>
      </c>
      <c r="IM116" s="188">
        <f t="shared" si="4028"/>
        <v>0</v>
      </c>
      <c r="IN116" s="188">
        <f t="shared" si="4029"/>
        <v>0</v>
      </c>
      <c r="IO116" s="188">
        <f t="shared" si="4030"/>
        <v>0</v>
      </c>
      <c r="IP116" s="188">
        <f t="shared" si="4031"/>
        <v>0</v>
      </c>
      <c r="IQ116" s="188">
        <f t="shared" si="4032"/>
        <v>0</v>
      </c>
      <c r="IR116" s="188">
        <f t="shared" si="4033"/>
        <v>0</v>
      </c>
      <c r="IS116" s="188">
        <f t="shared" si="4034"/>
        <v>0</v>
      </c>
      <c r="IT116" s="188">
        <f t="shared" si="4035"/>
        <v>0</v>
      </c>
      <c r="IU116" s="188">
        <f t="shared" si="4036"/>
        <v>0</v>
      </c>
      <c r="IV116" s="188">
        <f t="shared" si="4037"/>
        <v>0</v>
      </c>
      <c r="IW116" s="188">
        <f t="shared" si="4038"/>
        <v>0</v>
      </c>
      <c r="IX116" s="188">
        <f t="shared" si="4039"/>
        <v>0</v>
      </c>
      <c r="IY116" s="188">
        <f t="shared" si="4040"/>
        <v>0</v>
      </c>
      <c r="IZ116" s="188">
        <f t="shared" si="4041"/>
        <v>0</v>
      </c>
      <c r="JA116" s="188">
        <f t="shared" si="4042"/>
        <v>0</v>
      </c>
      <c r="JB116" s="188">
        <f t="shared" si="4043"/>
        <v>85</v>
      </c>
      <c r="JC116" s="188">
        <f t="shared" si="4044"/>
        <v>85</v>
      </c>
      <c r="JD116" s="188">
        <f t="shared" si="4045"/>
        <v>85</v>
      </c>
      <c r="JE116" s="188">
        <f t="shared" si="4046"/>
        <v>85</v>
      </c>
      <c r="JF116" s="188">
        <f t="shared" si="4047"/>
        <v>85</v>
      </c>
      <c r="JG116" s="188">
        <f t="shared" si="4048"/>
        <v>85</v>
      </c>
      <c r="JH116" s="188">
        <f t="shared" si="4049"/>
        <v>85</v>
      </c>
      <c r="JI116" s="188">
        <f t="shared" si="4050"/>
        <v>85</v>
      </c>
      <c r="JJ116" s="188">
        <f t="shared" si="4051"/>
        <v>85</v>
      </c>
      <c r="JK116" s="188">
        <f t="shared" si="4052"/>
        <v>85</v>
      </c>
      <c r="JL116" s="188">
        <f t="shared" si="4053"/>
        <v>85</v>
      </c>
      <c r="JM116" s="188">
        <f t="shared" si="4054"/>
        <v>85</v>
      </c>
      <c r="JN116" s="188">
        <f t="shared" si="4055"/>
        <v>85</v>
      </c>
      <c r="JO116" s="188">
        <f t="shared" si="4056"/>
        <v>85</v>
      </c>
      <c r="JP116" s="188">
        <f t="shared" si="4057"/>
        <v>85</v>
      </c>
      <c r="JQ116" s="188">
        <f t="shared" si="4058"/>
        <v>85</v>
      </c>
      <c r="JR116" s="188">
        <f t="shared" si="4059"/>
        <v>85</v>
      </c>
      <c r="JS116" s="188">
        <f t="shared" si="4060"/>
        <v>85</v>
      </c>
      <c r="JT116" s="188">
        <f t="shared" si="4061"/>
        <v>85</v>
      </c>
      <c r="JU116" s="188">
        <f t="shared" si="4062"/>
        <v>85</v>
      </c>
      <c r="JV116" s="188">
        <f t="shared" si="4063"/>
        <v>85</v>
      </c>
      <c r="JW116" s="188">
        <f t="shared" si="4064"/>
        <v>85</v>
      </c>
      <c r="JX116" s="188">
        <f t="shared" si="4065"/>
        <v>0</v>
      </c>
      <c r="JY116" s="188">
        <f t="shared" si="4066"/>
        <v>0</v>
      </c>
      <c r="JZ116" s="188">
        <f t="shared" si="4067"/>
        <v>0</v>
      </c>
      <c r="KA116" s="188">
        <f t="shared" si="4068"/>
        <v>0</v>
      </c>
      <c r="KB116" s="188">
        <f t="shared" si="4069"/>
        <v>0</v>
      </c>
      <c r="KC116" s="188">
        <f t="shared" si="4070"/>
        <v>0</v>
      </c>
      <c r="KD116" s="188">
        <f t="shared" si="4071"/>
        <v>0</v>
      </c>
      <c r="KE116" s="188">
        <f t="shared" si="4072"/>
        <v>0</v>
      </c>
      <c r="KF116" s="188">
        <f t="shared" si="4073"/>
        <v>0</v>
      </c>
      <c r="KG116" s="188">
        <f t="shared" si="4074"/>
        <v>0</v>
      </c>
      <c r="KH116" s="188">
        <f t="shared" si="4075"/>
        <v>0</v>
      </c>
      <c r="KI116" s="188">
        <f t="shared" si="4076"/>
        <v>0</v>
      </c>
      <c r="KJ116" s="188">
        <f t="shared" si="4077"/>
        <v>0</v>
      </c>
      <c r="KK116" s="188">
        <f t="shared" si="4078"/>
        <v>0</v>
      </c>
      <c r="KL116" s="188">
        <f t="shared" si="4079"/>
        <v>0</v>
      </c>
      <c r="KM116" s="188">
        <f t="shared" si="4080"/>
        <v>0</v>
      </c>
      <c r="KN116" s="188">
        <f t="shared" si="4081"/>
        <v>0</v>
      </c>
      <c r="KO116" s="188">
        <f t="shared" si="4082"/>
        <v>0</v>
      </c>
      <c r="KP116" s="188">
        <f t="shared" si="4083"/>
        <v>0</v>
      </c>
      <c r="KQ116" s="188">
        <f t="shared" si="4084"/>
        <v>0</v>
      </c>
      <c r="KR116" s="188">
        <f t="shared" si="4085"/>
        <v>0</v>
      </c>
      <c r="KS116" s="188">
        <f t="shared" si="4086"/>
        <v>0</v>
      </c>
      <c r="KT116" s="188">
        <f t="shared" si="4087"/>
        <v>0</v>
      </c>
      <c r="KU116" s="188">
        <f t="shared" si="4088"/>
        <v>0</v>
      </c>
    </row>
    <row r="117" spans="1:307" s="95" customFormat="1" ht="15.6" x14ac:dyDescent="0.3">
      <c r="A117" s="157" t="s">
        <v>87</v>
      </c>
      <c r="B117" s="112"/>
      <c r="C117" s="112" t="s">
        <v>808</v>
      </c>
      <c r="D117" s="113"/>
      <c r="E117" s="113" t="s">
        <v>118</v>
      </c>
      <c r="F117" s="113">
        <v>1</v>
      </c>
      <c r="G117" s="114">
        <v>60000</v>
      </c>
      <c r="H117" s="115"/>
      <c r="I117" s="116">
        <v>0.107</v>
      </c>
      <c r="J117" s="114">
        <v>85</v>
      </c>
      <c r="K117" s="411">
        <v>45352</v>
      </c>
      <c r="L117" s="118">
        <v>46022</v>
      </c>
      <c r="M117" s="119"/>
      <c r="N117" s="186">
        <f t="shared" si="4091"/>
        <v>0</v>
      </c>
      <c r="O117" s="186">
        <f t="shared" si="4092"/>
        <v>0</v>
      </c>
      <c r="P117" s="186">
        <f t="shared" si="4092"/>
        <v>0</v>
      </c>
      <c r="Q117" s="186">
        <f t="shared" si="4092"/>
        <v>0</v>
      </c>
      <c r="R117" s="186">
        <f t="shared" si="4092"/>
        <v>0</v>
      </c>
      <c r="S117" s="186">
        <f t="shared" si="4092"/>
        <v>0</v>
      </c>
      <c r="T117" s="186">
        <f t="shared" si="4092"/>
        <v>0</v>
      </c>
      <c r="U117" s="186">
        <f t="shared" si="4092"/>
        <v>0</v>
      </c>
      <c r="V117" s="186">
        <f t="shared" si="4092"/>
        <v>0</v>
      </c>
      <c r="W117" s="186">
        <f t="shared" si="4092"/>
        <v>0</v>
      </c>
      <c r="X117" s="186">
        <f t="shared" si="4092"/>
        <v>0</v>
      </c>
      <c r="Y117" s="186">
        <f t="shared" si="4092"/>
        <v>0</v>
      </c>
      <c r="Z117" s="186">
        <f t="shared" si="4092"/>
        <v>0</v>
      </c>
      <c r="AA117" s="186">
        <f t="shared" si="4092"/>
        <v>0</v>
      </c>
      <c r="AB117" s="186">
        <f t="shared" si="4092"/>
        <v>0</v>
      </c>
      <c r="AC117" s="186">
        <f t="shared" si="4092"/>
        <v>0</v>
      </c>
      <c r="AD117" s="186">
        <f t="shared" si="4092"/>
        <v>0</v>
      </c>
      <c r="AE117" s="186">
        <f t="shared" si="4092"/>
        <v>0</v>
      </c>
      <c r="AF117" s="186">
        <f t="shared" si="4092"/>
        <v>0</v>
      </c>
      <c r="AG117" s="186">
        <f t="shared" si="4092"/>
        <v>0</v>
      </c>
      <c r="AH117" s="186">
        <f t="shared" si="4092"/>
        <v>0</v>
      </c>
      <c r="AI117" s="186">
        <f t="shared" si="4092"/>
        <v>0</v>
      </c>
      <c r="AJ117" s="186">
        <f t="shared" si="4092"/>
        <v>0</v>
      </c>
      <c r="AK117" s="186">
        <f t="shared" si="4092"/>
        <v>0</v>
      </c>
      <c r="AL117" s="186">
        <f t="shared" si="4092"/>
        <v>0</v>
      </c>
      <c r="AM117" s="186">
        <f t="shared" si="4092"/>
        <v>0</v>
      </c>
      <c r="AN117" s="186">
        <f t="shared" si="4092"/>
        <v>5641.1506849315065</v>
      </c>
      <c r="AO117" s="186">
        <f t="shared" si="4092"/>
        <v>5459.178082191781</v>
      </c>
      <c r="AP117" s="186">
        <f t="shared" si="4092"/>
        <v>5641.1506849315065</v>
      </c>
      <c r="AQ117" s="186">
        <f t="shared" si="4092"/>
        <v>5459.178082191781</v>
      </c>
      <c r="AR117" s="186">
        <f t="shared" si="4092"/>
        <v>5641.1506849315065</v>
      </c>
      <c r="AS117" s="186">
        <f t="shared" si="4092"/>
        <v>5641.1506849315065</v>
      </c>
      <c r="AT117" s="186">
        <f t="shared" si="4092"/>
        <v>5459.178082191781</v>
      </c>
      <c r="AU117" s="186">
        <f t="shared" si="4092"/>
        <v>5641.1506849315065</v>
      </c>
      <c r="AV117" s="186">
        <f t="shared" si="4092"/>
        <v>5459.178082191781</v>
      </c>
      <c r="AW117" s="186">
        <f t="shared" si="4092"/>
        <v>5641.1506849315065</v>
      </c>
      <c r="AX117" s="186">
        <f t="shared" si="4092"/>
        <v>5641.1506849315065</v>
      </c>
      <c r="AY117" s="186">
        <f t="shared" si="4092"/>
        <v>5095.232876712329</v>
      </c>
      <c r="AZ117" s="186">
        <f t="shared" si="4092"/>
        <v>5641.1506849315065</v>
      </c>
      <c r="BA117" s="186">
        <f t="shared" si="4092"/>
        <v>5459.178082191781</v>
      </c>
      <c r="BB117" s="186">
        <f t="shared" si="4092"/>
        <v>5641.1506849315065</v>
      </c>
      <c r="BC117" s="186">
        <f t="shared" si="4092"/>
        <v>5459.178082191781</v>
      </c>
      <c r="BD117" s="186">
        <f t="shared" si="4092"/>
        <v>5641.1506849315065</v>
      </c>
      <c r="BE117" s="186">
        <f t="shared" si="4092"/>
        <v>5641.1506849315065</v>
      </c>
      <c r="BF117" s="186">
        <f t="shared" si="4092"/>
        <v>5459.178082191781</v>
      </c>
      <c r="BG117" s="186">
        <f t="shared" si="4092"/>
        <v>5641.1506849315065</v>
      </c>
      <c r="BH117" s="186">
        <f t="shared" si="4092"/>
        <v>5459.178082191781</v>
      </c>
      <c r="BI117" s="186">
        <f t="shared" si="4092"/>
        <v>5641.1506849315065</v>
      </c>
      <c r="BJ117" s="186">
        <f t="shared" si="4092"/>
        <v>0</v>
      </c>
      <c r="BK117" s="186">
        <f t="shared" si="4092"/>
        <v>0</v>
      </c>
      <c r="BL117" s="186">
        <f t="shared" si="4092"/>
        <v>0</v>
      </c>
      <c r="BM117" s="186">
        <f t="shared" si="4092"/>
        <v>0</v>
      </c>
      <c r="BN117" s="186">
        <f t="shared" si="4092"/>
        <v>0</v>
      </c>
      <c r="BO117" s="186">
        <f t="shared" si="4092"/>
        <v>0</v>
      </c>
      <c r="BP117" s="186">
        <f t="shared" si="4092"/>
        <v>0</v>
      </c>
      <c r="BQ117" s="186">
        <f t="shared" si="4092"/>
        <v>0</v>
      </c>
      <c r="BR117" s="186">
        <f t="shared" si="4092"/>
        <v>0</v>
      </c>
      <c r="BS117" s="186">
        <f t="shared" si="4092"/>
        <v>0</v>
      </c>
      <c r="BT117" s="186">
        <f t="shared" si="4092"/>
        <v>0</v>
      </c>
      <c r="BU117" s="186">
        <f t="shared" si="4092"/>
        <v>0</v>
      </c>
      <c r="BV117" s="186">
        <f t="shared" si="4092"/>
        <v>0</v>
      </c>
      <c r="BW117" s="186">
        <f t="shared" si="4092"/>
        <v>0</v>
      </c>
      <c r="BX117" s="186">
        <f t="shared" si="4092"/>
        <v>0</v>
      </c>
      <c r="BY117" s="186">
        <f t="shared" si="4092"/>
        <v>0</v>
      </c>
      <c r="BZ117" s="186">
        <f t="shared" si="4092"/>
        <v>0</v>
      </c>
      <c r="CA117" s="186">
        <f t="shared" si="4089"/>
        <v>0</v>
      </c>
      <c r="CB117" s="186">
        <f t="shared" si="4089"/>
        <v>0</v>
      </c>
      <c r="CC117" s="186">
        <f t="shared" si="4089"/>
        <v>0</v>
      </c>
      <c r="CD117" s="186">
        <f t="shared" si="4089"/>
        <v>0</v>
      </c>
      <c r="CE117" s="186">
        <f t="shared" si="4089"/>
        <v>0</v>
      </c>
      <c r="CF117" s="186">
        <f t="shared" si="4089"/>
        <v>0</v>
      </c>
      <c r="CG117" s="186">
        <f t="shared" si="4089"/>
        <v>0</v>
      </c>
      <c r="CH117" s="186"/>
      <c r="CJ117" s="186">
        <f t="shared" si="3873"/>
        <v>0</v>
      </c>
      <c r="CK117" s="186">
        <f t="shared" si="3874"/>
        <v>0</v>
      </c>
      <c r="CL117" s="186">
        <f t="shared" si="3875"/>
        <v>0</v>
      </c>
      <c r="CM117" s="186">
        <f t="shared" si="3876"/>
        <v>0</v>
      </c>
      <c r="CN117" s="186">
        <f t="shared" si="3877"/>
        <v>0</v>
      </c>
      <c r="CO117" s="186">
        <f t="shared" si="3878"/>
        <v>0</v>
      </c>
      <c r="CP117" s="186">
        <f t="shared" si="3879"/>
        <v>0</v>
      </c>
      <c r="CQ117" s="186">
        <f t="shared" si="3880"/>
        <v>0</v>
      </c>
      <c r="CR117" s="186">
        <f t="shared" si="3881"/>
        <v>0</v>
      </c>
      <c r="CS117" s="186">
        <f t="shared" si="3882"/>
        <v>0</v>
      </c>
      <c r="CT117" s="186">
        <f t="shared" si="3883"/>
        <v>0</v>
      </c>
      <c r="CU117" s="186">
        <f t="shared" si="3884"/>
        <v>0</v>
      </c>
      <c r="CV117" s="186">
        <f t="shared" si="3885"/>
        <v>0</v>
      </c>
      <c r="CW117" s="186">
        <f t="shared" si="3886"/>
        <v>0</v>
      </c>
      <c r="CX117" s="186">
        <f t="shared" si="3887"/>
        <v>0</v>
      </c>
      <c r="CY117" s="186">
        <f t="shared" si="3888"/>
        <v>0</v>
      </c>
      <c r="CZ117" s="186">
        <f t="shared" si="3889"/>
        <v>0</v>
      </c>
      <c r="DA117" s="186">
        <f t="shared" si="3890"/>
        <v>0</v>
      </c>
      <c r="DB117" s="186">
        <f t="shared" si="3891"/>
        <v>0</v>
      </c>
      <c r="DC117" s="186">
        <f t="shared" si="3892"/>
        <v>0</v>
      </c>
      <c r="DD117" s="186">
        <f t="shared" si="3893"/>
        <v>0</v>
      </c>
      <c r="DE117" s="186">
        <f t="shared" si="3894"/>
        <v>0</v>
      </c>
      <c r="DF117" s="186">
        <f t="shared" si="3895"/>
        <v>0</v>
      </c>
      <c r="DG117" s="186">
        <f t="shared" si="3896"/>
        <v>0</v>
      </c>
      <c r="DH117" s="186">
        <f t="shared" si="3897"/>
        <v>0</v>
      </c>
      <c r="DI117" s="186">
        <f t="shared" si="3898"/>
        <v>0</v>
      </c>
      <c r="DJ117" s="186">
        <f t="shared" si="3899"/>
        <v>1</v>
      </c>
      <c r="DK117" s="186">
        <f t="shared" si="3900"/>
        <v>1</v>
      </c>
      <c r="DL117" s="186">
        <f t="shared" si="3901"/>
        <v>1</v>
      </c>
      <c r="DM117" s="186">
        <f t="shared" si="3902"/>
        <v>1</v>
      </c>
      <c r="DN117" s="186">
        <f t="shared" si="3903"/>
        <v>1</v>
      </c>
      <c r="DO117" s="186">
        <f t="shared" si="3904"/>
        <v>1</v>
      </c>
      <c r="DP117" s="186">
        <f t="shared" si="3905"/>
        <v>1</v>
      </c>
      <c r="DQ117" s="186">
        <f t="shared" si="3906"/>
        <v>1</v>
      </c>
      <c r="DR117" s="186">
        <f t="shared" si="3907"/>
        <v>1</v>
      </c>
      <c r="DS117" s="186">
        <f t="shared" si="3908"/>
        <v>1</v>
      </c>
      <c r="DT117" s="186">
        <f t="shared" si="3909"/>
        <v>1</v>
      </c>
      <c r="DU117" s="186">
        <f t="shared" si="3910"/>
        <v>1</v>
      </c>
      <c r="DV117" s="186">
        <f t="shared" si="3911"/>
        <v>1</v>
      </c>
      <c r="DW117" s="186">
        <f t="shared" si="3912"/>
        <v>1</v>
      </c>
      <c r="DX117" s="186">
        <f t="shared" si="3913"/>
        <v>1</v>
      </c>
      <c r="DY117" s="186">
        <f t="shared" si="3914"/>
        <v>1</v>
      </c>
      <c r="DZ117" s="186">
        <f t="shared" si="3915"/>
        <v>1</v>
      </c>
      <c r="EA117" s="186">
        <f t="shared" si="3916"/>
        <v>1</v>
      </c>
      <c r="EB117" s="186">
        <f t="shared" si="3917"/>
        <v>1</v>
      </c>
      <c r="EC117" s="186">
        <f t="shared" si="3918"/>
        <v>1</v>
      </c>
      <c r="ED117" s="186">
        <f t="shared" si="3919"/>
        <v>1</v>
      </c>
      <c r="EE117" s="186">
        <f t="shared" si="3920"/>
        <v>1</v>
      </c>
      <c r="EF117" s="186">
        <f t="shared" si="3921"/>
        <v>0</v>
      </c>
      <c r="EG117" s="186">
        <f t="shared" si="3922"/>
        <v>0</v>
      </c>
      <c r="EH117" s="186">
        <f t="shared" si="3923"/>
        <v>0</v>
      </c>
      <c r="EI117" s="186">
        <f t="shared" si="3924"/>
        <v>0</v>
      </c>
      <c r="EJ117" s="186">
        <f t="shared" si="3925"/>
        <v>0</v>
      </c>
      <c r="EK117" s="186">
        <f t="shared" si="3926"/>
        <v>0</v>
      </c>
      <c r="EL117" s="186">
        <f t="shared" si="3927"/>
        <v>0</v>
      </c>
      <c r="EM117" s="186">
        <f t="shared" si="3928"/>
        <v>0</v>
      </c>
      <c r="EN117" s="186">
        <f t="shared" si="3929"/>
        <v>0</v>
      </c>
      <c r="EO117" s="186">
        <f t="shared" si="3930"/>
        <v>0</v>
      </c>
      <c r="EP117" s="186">
        <f t="shared" si="3931"/>
        <v>0</v>
      </c>
      <c r="EQ117" s="186">
        <f t="shared" si="3932"/>
        <v>0</v>
      </c>
      <c r="ER117" s="186">
        <f t="shared" si="3933"/>
        <v>0</v>
      </c>
      <c r="ES117" s="186">
        <f t="shared" si="3934"/>
        <v>0</v>
      </c>
      <c r="ET117" s="186">
        <f t="shared" si="3935"/>
        <v>0</v>
      </c>
      <c r="EU117" s="186">
        <f t="shared" si="3936"/>
        <v>0</v>
      </c>
      <c r="EV117" s="186">
        <f t="shared" si="3937"/>
        <v>0</v>
      </c>
      <c r="EW117" s="186">
        <f t="shared" si="3938"/>
        <v>0</v>
      </c>
      <c r="EX117" s="186">
        <f t="shared" si="3939"/>
        <v>0</v>
      </c>
      <c r="EY117" s="186">
        <f t="shared" si="3940"/>
        <v>0</v>
      </c>
      <c r="EZ117" s="186">
        <f t="shared" si="3941"/>
        <v>0</v>
      </c>
      <c r="FA117" s="186">
        <f t="shared" si="3942"/>
        <v>0</v>
      </c>
      <c r="FB117" s="186">
        <f t="shared" si="3943"/>
        <v>0</v>
      </c>
      <c r="FC117" s="186">
        <f t="shared" si="3944"/>
        <v>0</v>
      </c>
      <c r="FE117" s="187">
        <f t="shared" si="3945"/>
        <v>0</v>
      </c>
      <c r="FF117" s="187">
        <f t="shared" si="3946"/>
        <v>0</v>
      </c>
      <c r="FG117" s="187">
        <f t="shared" si="3947"/>
        <v>0</v>
      </c>
      <c r="FH117" s="187">
        <f t="shared" si="3948"/>
        <v>0</v>
      </c>
      <c r="FI117" s="187">
        <f t="shared" si="3949"/>
        <v>0</v>
      </c>
      <c r="FJ117" s="187">
        <f t="shared" si="3950"/>
        <v>0</v>
      </c>
      <c r="FK117" s="187">
        <f t="shared" si="3951"/>
        <v>0</v>
      </c>
      <c r="FL117" s="187">
        <f t="shared" si="3952"/>
        <v>0</v>
      </c>
      <c r="FM117" s="187">
        <f t="shared" si="3953"/>
        <v>0</v>
      </c>
      <c r="FN117" s="187">
        <f t="shared" si="3954"/>
        <v>0</v>
      </c>
      <c r="FO117" s="187">
        <f t="shared" si="3955"/>
        <v>0</v>
      </c>
      <c r="FP117" s="187">
        <f t="shared" si="3956"/>
        <v>0</v>
      </c>
      <c r="FQ117" s="187">
        <f t="shared" si="3957"/>
        <v>0</v>
      </c>
      <c r="FR117" s="187">
        <f t="shared" si="3958"/>
        <v>0</v>
      </c>
      <c r="FS117" s="187">
        <f t="shared" si="3959"/>
        <v>0</v>
      </c>
      <c r="FT117" s="187">
        <f t="shared" si="3960"/>
        <v>0</v>
      </c>
      <c r="FU117" s="187">
        <f t="shared" si="3961"/>
        <v>0</v>
      </c>
      <c r="FV117" s="187">
        <f t="shared" si="3962"/>
        <v>0</v>
      </c>
      <c r="FW117" s="187">
        <f t="shared" si="3963"/>
        <v>0</v>
      </c>
      <c r="FX117" s="187">
        <f t="shared" si="3964"/>
        <v>0</v>
      </c>
      <c r="FY117" s="187">
        <f t="shared" si="3965"/>
        <v>0</v>
      </c>
      <c r="FZ117" s="187">
        <f t="shared" si="3966"/>
        <v>0</v>
      </c>
      <c r="GA117" s="187">
        <f t="shared" si="3967"/>
        <v>0</v>
      </c>
      <c r="GB117" s="187">
        <f t="shared" si="3968"/>
        <v>0</v>
      </c>
      <c r="GC117" s="187">
        <f t="shared" si="3969"/>
        <v>0</v>
      </c>
      <c r="GD117" s="187">
        <f t="shared" si="3970"/>
        <v>0</v>
      </c>
      <c r="GE117" s="187">
        <f t="shared" si="3971"/>
        <v>1</v>
      </c>
      <c r="GF117" s="187">
        <f t="shared" si="3972"/>
        <v>1</v>
      </c>
      <c r="GG117" s="187">
        <f t="shared" si="3973"/>
        <v>1</v>
      </c>
      <c r="GH117" s="187">
        <f t="shared" si="3974"/>
        <v>1</v>
      </c>
      <c r="GI117" s="187">
        <f t="shared" si="3975"/>
        <v>1</v>
      </c>
      <c r="GJ117" s="187">
        <f t="shared" si="3976"/>
        <v>1</v>
      </c>
      <c r="GK117" s="187">
        <f t="shared" si="3977"/>
        <v>1</v>
      </c>
      <c r="GL117" s="187">
        <f t="shared" si="3978"/>
        <v>1</v>
      </c>
      <c r="GM117" s="187">
        <f t="shared" si="3979"/>
        <v>1</v>
      </c>
      <c r="GN117" s="187">
        <f t="shared" si="3980"/>
        <v>1</v>
      </c>
      <c r="GO117" s="187">
        <f t="shared" si="3981"/>
        <v>1</v>
      </c>
      <c r="GP117" s="187">
        <f t="shared" si="3982"/>
        <v>1</v>
      </c>
      <c r="GQ117" s="187">
        <f t="shared" si="3983"/>
        <v>1</v>
      </c>
      <c r="GR117" s="187">
        <f t="shared" si="3984"/>
        <v>1</v>
      </c>
      <c r="GS117" s="187">
        <f t="shared" si="3985"/>
        <v>1</v>
      </c>
      <c r="GT117" s="187">
        <f t="shared" si="3986"/>
        <v>1</v>
      </c>
      <c r="GU117" s="187">
        <f t="shared" si="3987"/>
        <v>1</v>
      </c>
      <c r="GV117" s="187">
        <f t="shared" si="3988"/>
        <v>1</v>
      </c>
      <c r="GW117" s="187">
        <f t="shared" si="3989"/>
        <v>1</v>
      </c>
      <c r="GX117" s="187">
        <f t="shared" si="3990"/>
        <v>1</v>
      </c>
      <c r="GY117" s="187">
        <f t="shared" si="3991"/>
        <v>1</v>
      </c>
      <c r="GZ117" s="187">
        <f t="shared" si="3992"/>
        <v>1</v>
      </c>
      <c r="HA117" s="187">
        <f t="shared" si="3993"/>
        <v>0</v>
      </c>
      <c r="HB117" s="187">
        <f t="shared" si="3994"/>
        <v>0</v>
      </c>
      <c r="HC117" s="187">
        <f t="shared" si="3995"/>
        <v>0</v>
      </c>
      <c r="HD117" s="187">
        <f t="shared" si="3996"/>
        <v>0</v>
      </c>
      <c r="HE117" s="187">
        <f t="shared" si="3997"/>
        <v>0</v>
      </c>
      <c r="HF117" s="187">
        <f t="shared" si="3998"/>
        <v>0</v>
      </c>
      <c r="HG117" s="187">
        <f t="shared" si="3999"/>
        <v>0</v>
      </c>
      <c r="HH117" s="187">
        <f t="shared" si="4000"/>
        <v>0</v>
      </c>
      <c r="HI117" s="187">
        <f t="shared" si="4001"/>
        <v>0</v>
      </c>
      <c r="HJ117" s="187">
        <f t="shared" si="4002"/>
        <v>0</v>
      </c>
      <c r="HK117" s="187">
        <f t="shared" si="4003"/>
        <v>0</v>
      </c>
      <c r="HL117" s="187">
        <f t="shared" si="4004"/>
        <v>0</v>
      </c>
      <c r="HM117" s="187">
        <f t="shared" si="4005"/>
        <v>0</v>
      </c>
      <c r="HN117" s="187">
        <f t="shared" si="4006"/>
        <v>0</v>
      </c>
      <c r="HO117" s="187">
        <f t="shared" si="4007"/>
        <v>0</v>
      </c>
      <c r="HP117" s="187">
        <f t="shared" si="4008"/>
        <v>0</v>
      </c>
      <c r="HQ117" s="187">
        <f t="shared" si="4009"/>
        <v>0</v>
      </c>
      <c r="HR117" s="187">
        <f t="shared" si="4010"/>
        <v>0</v>
      </c>
      <c r="HS117" s="187">
        <f t="shared" si="4011"/>
        <v>0</v>
      </c>
      <c r="HT117" s="187">
        <f t="shared" si="4012"/>
        <v>0</v>
      </c>
      <c r="HU117" s="187">
        <f t="shared" si="4013"/>
        <v>0</v>
      </c>
      <c r="HV117" s="187">
        <f t="shared" si="4014"/>
        <v>0</v>
      </c>
      <c r="HW117" s="187">
        <f t="shared" si="4015"/>
        <v>0</v>
      </c>
      <c r="HX117" s="187">
        <f t="shared" si="4016"/>
        <v>0</v>
      </c>
      <c r="HY117" s="187"/>
      <c r="IB117" s="188">
        <f t="shared" si="4017"/>
        <v>0</v>
      </c>
      <c r="IC117" s="188">
        <f t="shared" si="4018"/>
        <v>0</v>
      </c>
      <c r="ID117" s="188">
        <f t="shared" si="4019"/>
        <v>0</v>
      </c>
      <c r="IE117" s="188">
        <f t="shared" si="4020"/>
        <v>0</v>
      </c>
      <c r="IF117" s="188">
        <f t="shared" si="4021"/>
        <v>0</v>
      </c>
      <c r="IG117" s="188">
        <f t="shared" si="4022"/>
        <v>0</v>
      </c>
      <c r="IH117" s="188">
        <f t="shared" si="4023"/>
        <v>0</v>
      </c>
      <c r="II117" s="188">
        <f t="shared" si="4024"/>
        <v>0</v>
      </c>
      <c r="IJ117" s="188">
        <f t="shared" si="4025"/>
        <v>0</v>
      </c>
      <c r="IK117" s="188">
        <f t="shared" si="4026"/>
        <v>0</v>
      </c>
      <c r="IL117" s="188">
        <f t="shared" si="4027"/>
        <v>0</v>
      </c>
      <c r="IM117" s="188">
        <f t="shared" si="4028"/>
        <v>0</v>
      </c>
      <c r="IN117" s="188">
        <f t="shared" si="4029"/>
        <v>0</v>
      </c>
      <c r="IO117" s="188">
        <f t="shared" si="4030"/>
        <v>0</v>
      </c>
      <c r="IP117" s="188">
        <f t="shared" si="4031"/>
        <v>0</v>
      </c>
      <c r="IQ117" s="188">
        <f t="shared" si="4032"/>
        <v>0</v>
      </c>
      <c r="IR117" s="188">
        <f t="shared" si="4033"/>
        <v>0</v>
      </c>
      <c r="IS117" s="188">
        <f t="shared" si="4034"/>
        <v>0</v>
      </c>
      <c r="IT117" s="188">
        <f t="shared" si="4035"/>
        <v>0</v>
      </c>
      <c r="IU117" s="188">
        <f t="shared" si="4036"/>
        <v>0</v>
      </c>
      <c r="IV117" s="188">
        <f t="shared" si="4037"/>
        <v>0</v>
      </c>
      <c r="IW117" s="188">
        <f t="shared" si="4038"/>
        <v>0</v>
      </c>
      <c r="IX117" s="188">
        <f t="shared" si="4039"/>
        <v>0</v>
      </c>
      <c r="IY117" s="188">
        <f t="shared" si="4040"/>
        <v>0</v>
      </c>
      <c r="IZ117" s="188">
        <f t="shared" si="4041"/>
        <v>0</v>
      </c>
      <c r="JA117" s="188">
        <f t="shared" si="4042"/>
        <v>0</v>
      </c>
      <c r="JB117" s="188">
        <f t="shared" si="4043"/>
        <v>85</v>
      </c>
      <c r="JC117" s="188">
        <f t="shared" si="4044"/>
        <v>85</v>
      </c>
      <c r="JD117" s="188">
        <f t="shared" si="4045"/>
        <v>85</v>
      </c>
      <c r="JE117" s="188">
        <f t="shared" si="4046"/>
        <v>85</v>
      </c>
      <c r="JF117" s="188">
        <f t="shared" si="4047"/>
        <v>85</v>
      </c>
      <c r="JG117" s="188">
        <f t="shared" si="4048"/>
        <v>85</v>
      </c>
      <c r="JH117" s="188">
        <f t="shared" si="4049"/>
        <v>85</v>
      </c>
      <c r="JI117" s="188">
        <f t="shared" si="4050"/>
        <v>85</v>
      </c>
      <c r="JJ117" s="188">
        <f t="shared" si="4051"/>
        <v>85</v>
      </c>
      <c r="JK117" s="188">
        <f t="shared" si="4052"/>
        <v>85</v>
      </c>
      <c r="JL117" s="188">
        <f t="shared" si="4053"/>
        <v>85</v>
      </c>
      <c r="JM117" s="188">
        <f t="shared" si="4054"/>
        <v>85</v>
      </c>
      <c r="JN117" s="188">
        <f t="shared" si="4055"/>
        <v>85</v>
      </c>
      <c r="JO117" s="188">
        <f t="shared" si="4056"/>
        <v>85</v>
      </c>
      <c r="JP117" s="188">
        <f t="shared" si="4057"/>
        <v>85</v>
      </c>
      <c r="JQ117" s="188">
        <f t="shared" si="4058"/>
        <v>85</v>
      </c>
      <c r="JR117" s="188">
        <f t="shared" si="4059"/>
        <v>85</v>
      </c>
      <c r="JS117" s="188">
        <f t="shared" si="4060"/>
        <v>85</v>
      </c>
      <c r="JT117" s="188">
        <f t="shared" si="4061"/>
        <v>85</v>
      </c>
      <c r="JU117" s="188">
        <f t="shared" si="4062"/>
        <v>85</v>
      </c>
      <c r="JV117" s="188">
        <f t="shared" si="4063"/>
        <v>85</v>
      </c>
      <c r="JW117" s="188">
        <f t="shared" si="4064"/>
        <v>85</v>
      </c>
      <c r="JX117" s="188">
        <f t="shared" si="4065"/>
        <v>0</v>
      </c>
      <c r="JY117" s="188">
        <f t="shared" si="4066"/>
        <v>0</v>
      </c>
      <c r="JZ117" s="188">
        <f t="shared" si="4067"/>
        <v>0</v>
      </c>
      <c r="KA117" s="188">
        <f t="shared" si="4068"/>
        <v>0</v>
      </c>
      <c r="KB117" s="188">
        <f t="shared" si="4069"/>
        <v>0</v>
      </c>
      <c r="KC117" s="188">
        <f t="shared" si="4070"/>
        <v>0</v>
      </c>
      <c r="KD117" s="188">
        <f t="shared" si="4071"/>
        <v>0</v>
      </c>
      <c r="KE117" s="188">
        <f t="shared" si="4072"/>
        <v>0</v>
      </c>
      <c r="KF117" s="188">
        <f t="shared" si="4073"/>
        <v>0</v>
      </c>
      <c r="KG117" s="188">
        <f t="shared" si="4074"/>
        <v>0</v>
      </c>
      <c r="KH117" s="188">
        <f t="shared" si="4075"/>
        <v>0</v>
      </c>
      <c r="KI117" s="188">
        <f t="shared" si="4076"/>
        <v>0</v>
      </c>
      <c r="KJ117" s="188">
        <f t="shared" si="4077"/>
        <v>0</v>
      </c>
      <c r="KK117" s="188">
        <f t="shared" si="4078"/>
        <v>0</v>
      </c>
      <c r="KL117" s="188">
        <f t="shared" si="4079"/>
        <v>0</v>
      </c>
      <c r="KM117" s="188">
        <f t="shared" si="4080"/>
        <v>0</v>
      </c>
      <c r="KN117" s="188">
        <f t="shared" si="4081"/>
        <v>0</v>
      </c>
      <c r="KO117" s="188">
        <f t="shared" si="4082"/>
        <v>0</v>
      </c>
      <c r="KP117" s="188">
        <f t="shared" si="4083"/>
        <v>0</v>
      </c>
      <c r="KQ117" s="188">
        <f t="shared" si="4084"/>
        <v>0</v>
      </c>
      <c r="KR117" s="188">
        <f t="shared" si="4085"/>
        <v>0</v>
      </c>
      <c r="KS117" s="188">
        <f t="shared" si="4086"/>
        <v>0</v>
      </c>
      <c r="KT117" s="188">
        <f t="shared" si="4087"/>
        <v>0</v>
      </c>
      <c r="KU117" s="188">
        <f t="shared" si="4088"/>
        <v>0</v>
      </c>
    </row>
    <row r="118" spans="1:307" s="95" customFormat="1" ht="15.6" x14ac:dyDescent="0.3">
      <c r="A118" s="157" t="s">
        <v>87</v>
      </c>
      <c r="B118" s="112"/>
      <c r="C118" s="112" t="s">
        <v>807</v>
      </c>
      <c r="D118" s="113"/>
      <c r="E118" s="113" t="s">
        <v>118</v>
      </c>
      <c r="F118" s="113">
        <v>1</v>
      </c>
      <c r="G118" s="114">
        <v>60000</v>
      </c>
      <c r="H118" s="115"/>
      <c r="I118" s="116">
        <v>0.107</v>
      </c>
      <c r="J118" s="114">
        <v>85</v>
      </c>
      <c r="K118" s="411">
        <v>45352</v>
      </c>
      <c r="L118" s="118">
        <v>46022</v>
      </c>
      <c r="M118" s="119"/>
      <c r="N118" s="186">
        <f t="shared" si="4091"/>
        <v>0</v>
      </c>
      <c r="O118" s="186">
        <f t="shared" si="4092"/>
        <v>0</v>
      </c>
      <c r="P118" s="186">
        <f t="shared" si="4092"/>
        <v>0</v>
      </c>
      <c r="Q118" s="186">
        <f t="shared" si="4092"/>
        <v>0</v>
      </c>
      <c r="R118" s="186">
        <f t="shared" si="4092"/>
        <v>0</v>
      </c>
      <c r="S118" s="186">
        <f t="shared" si="4092"/>
        <v>0</v>
      </c>
      <c r="T118" s="186">
        <f t="shared" si="4092"/>
        <v>0</v>
      </c>
      <c r="U118" s="186">
        <f t="shared" si="4092"/>
        <v>0</v>
      </c>
      <c r="V118" s="186">
        <f t="shared" si="4092"/>
        <v>0</v>
      </c>
      <c r="W118" s="186">
        <f t="shared" si="4092"/>
        <v>0</v>
      </c>
      <c r="X118" s="186">
        <f t="shared" si="4092"/>
        <v>0</v>
      </c>
      <c r="Y118" s="186">
        <f t="shared" si="4092"/>
        <v>0</v>
      </c>
      <c r="Z118" s="186">
        <f t="shared" si="4092"/>
        <v>0</v>
      </c>
      <c r="AA118" s="186">
        <f t="shared" si="4092"/>
        <v>0</v>
      </c>
      <c r="AB118" s="186">
        <f t="shared" si="4092"/>
        <v>0</v>
      </c>
      <c r="AC118" s="186">
        <f t="shared" si="4092"/>
        <v>0</v>
      </c>
      <c r="AD118" s="186">
        <f t="shared" si="4092"/>
        <v>0</v>
      </c>
      <c r="AE118" s="186">
        <f t="shared" si="4092"/>
        <v>0</v>
      </c>
      <c r="AF118" s="186">
        <f t="shared" si="4092"/>
        <v>0</v>
      </c>
      <c r="AG118" s="186">
        <f t="shared" si="4092"/>
        <v>0</v>
      </c>
      <c r="AH118" s="186">
        <f t="shared" si="4092"/>
        <v>0</v>
      </c>
      <c r="AI118" s="186">
        <f t="shared" si="4092"/>
        <v>0</v>
      </c>
      <c r="AJ118" s="186">
        <f t="shared" si="4092"/>
        <v>0</v>
      </c>
      <c r="AK118" s="186">
        <f t="shared" si="4092"/>
        <v>0</v>
      </c>
      <c r="AL118" s="186">
        <f t="shared" si="4092"/>
        <v>0</v>
      </c>
      <c r="AM118" s="186">
        <f t="shared" si="4092"/>
        <v>0</v>
      </c>
      <c r="AN118" s="186">
        <f t="shared" si="4092"/>
        <v>5641.1506849315065</v>
      </c>
      <c r="AO118" s="186">
        <f t="shared" si="4092"/>
        <v>5459.178082191781</v>
      </c>
      <c r="AP118" s="186">
        <f t="shared" si="4092"/>
        <v>5641.1506849315065</v>
      </c>
      <c r="AQ118" s="186">
        <f t="shared" si="4092"/>
        <v>5459.178082191781</v>
      </c>
      <c r="AR118" s="186">
        <f t="shared" si="4092"/>
        <v>5641.1506849315065</v>
      </c>
      <c r="AS118" s="186">
        <f t="shared" si="4092"/>
        <v>5641.1506849315065</v>
      </c>
      <c r="AT118" s="186">
        <f t="shared" si="4092"/>
        <v>5459.178082191781</v>
      </c>
      <c r="AU118" s="186">
        <f t="shared" si="4092"/>
        <v>5641.1506849315065</v>
      </c>
      <c r="AV118" s="186">
        <f t="shared" si="4092"/>
        <v>5459.178082191781</v>
      </c>
      <c r="AW118" s="186">
        <f t="shared" si="4092"/>
        <v>5641.1506849315065</v>
      </c>
      <c r="AX118" s="186">
        <f t="shared" si="4092"/>
        <v>5641.1506849315065</v>
      </c>
      <c r="AY118" s="186">
        <f t="shared" si="4092"/>
        <v>5095.232876712329</v>
      </c>
      <c r="AZ118" s="186">
        <f t="shared" si="4092"/>
        <v>5641.1506849315065</v>
      </c>
      <c r="BA118" s="186">
        <f t="shared" si="4092"/>
        <v>5459.178082191781</v>
      </c>
      <c r="BB118" s="186">
        <f t="shared" si="4092"/>
        <v>5641.1506849315065</v>
      </c>
      <c r="BC118" s="186">
        <f t="shared" si="4092"/>
        <v>5459.178082191781</v>
      </c>
      <c r="BD118" s="186">
        <f t="shared" si="4092"/>
        <v>5641.1506849315065</v>
      </c>
      <c r="BE118" s="186">
        <f t="shared" si="4092"/>
        <v>5641.1506849315065</v>
      </c>
      <c r="BF118" s="186">
        <f t="shared" si="4092"/>
        <v>5459.178082191781</v>
      </c>
      <c r="BG118" s="186">
        <f t="shared" si="4092"/>
        <v>5641.1506849315065</v>
      </c>
      <c r="BH118" s="186">
        <f t="shared" si="4092"/>
        <v>5459.178082191781</v>
      </c>
      <c r="BI118" s="186">
        <f t="shared" si="4092"/>
        <v>5641.1506849315065</v>
      </c>
      <c r="BJ118" s="186">
        <f t="shared" si="4092"/>
        <v>0</v>
      </c>
      <c r="BK118" s="186">
        <f t="shared" si="4092"/>
        <v>0</v>
      </c>
      <c r="BL118" s="186">
        <f t="shared" si="4092"/>
        <v>0</v>
      </c>
      <c r="BM118" s="186">
        <f t="shared" si="4092"/>
        <v>0</v>
      </c>
      <c r="BN118" s="186">
        <f t="shared" si="4092"/>
        <v>0</v>
      </c>
      <c r="BO118" s="186">
        <f t="shared" si="4092"/>
        <v>0</v>
      </c>
      <c r="BP118" s="186">
        <f t="shared" si="4092"/>
        <v>0</v>
      </c>
      <c r="BQ118" s="186">
        <f t="shared" si="4092"/>
        <v>0</v>
      </c>
      <c r="BR118" s="186">
        <f t="shared" si="4092"/>
        <v>0</v>
      </c>
      <c r="BS118" s="186">
        <f t="shared" si="4092"/>
        <v>0</v>
      </c>
      <c r="BT118" s="186">
        <f t="shared" si="4092"/>
        <v>0</v>
      </c>
      <c r="BU118" s="186">
        <f t="shared" si="4092"/>
        <v>0</v>
      </c>
      <c r="BV118" s="186">
        <f t="shared" si="4092"/>
        <v>0</v>
      </c>
      <c r="BW118" s="186">
        <f t="shared" si="4092"/>
        <v>0</v>
      </c>
      <c r="BX118" s="186">
        <f t="shared" si="4092"/>
        <v>0</v>
      </c>
      <c r="BY118" s="186">
        <f t="shared" si="4092"/>
        <v>0</v>
      </c>
      <c r="BZ118" s="186">
        <f t="shared" si="4092"/>
        <v>0</v>
      </c>
      <c r="CA118" s="186">
        <f t="shared" si="4089"/>
        <v>0</v>
      </c>
      <c r="CB118" s="186">
        <f t="shared" si="4089"/>
        <v>0</v>
      </c>
      <c r="CC118" s="186">
        <f t="shared" si="4089"/>
        <v>0</v>
      </c>
      <c r="CD118" s="186">
        <f t="shared" si="4089"/>
        <v>0</v>
      </c>
      <c r="CE118" s="186">
        <f t="shared" si="4089"/>
        <v>0</v>
      </c>
      <c r="CF118" s="186">
        <f t="shared" si="4089"/>
        <v>0</v>
      </c>
      <c r="CG118" s="186">
        <f t="shared" si="4089"/>
        <v>0</v>
      </c>
      <c r="CH118" s="186"/>
      <c r="CJ118" s="186">
        <f t="shared" si="3873"/>
        <v>0</v>
      </c>
      <c r="CK118" s="186">
        <f t="shared" si="3874"/>
        <v>0</v>
      </c>
      <c r="CL118" s="186">
        <f t="shared" si="3875"/>
        <v>0</v>
      </c>
      <c r="CM118" s="186">
        <f t="shared" si="3876"/>
        <v>0</v>
      </c>
      <c r="CN118" s="186">
        <f t="shared" si="3877"/>
        <v>0</v>
      </c>
      <c r="CO118" s="186">
        <f t="shared" si="3878"/>
        <v>0</v>
      </c>
      <c r="CP118" s="186">
        <f t="shared" si="3879"/>
        <v>0</v>
      </c>
      <c r="CQ118" s="186">
        <f t="shared" si="3880"/>
        <v>0</v>
      </c>
      <c r="CR118" s="186">
        <f t="shared" si="3881"/>
        <v>0</v>
      </c>
      <c r="CS118" s="186">
        <f t="shared" si="3882"/>
        <v>0</v>
      </c>
      <c r="CT118" s="186">
        <f t="shared" si="3883"/>
        <v>0</v>
      </c>
      <c r="CU118" s="186">
        <f t="shared" si="3884"/>
        <v>0</v>
      </c>
      <c r="CV118" s="186">
        <f t="shared" si="3885"/>
        <v>0</v>
      </c>
      <c r="CW118" s="186">
        <f t="shared" si="3886"/>
        <v>0</v>
      </c>
      <c r="CX118" s="186">
        <f t="shared" si="3887"/>
        <v>0</v>
      </c>
      <c r="CY118" s="186">
        <f t="shared" si="3888"/>
        <v>0</v>
      </c>
      <c r="CZ118" s="186">
        <f t="shared" si="3889"/>
        <v>0</v>
      </c>
      <c r="DA118" s="186">
        <f t="shared" si="3890"/>
        <v>0</v>
      </c>
      <c r="DB118" s="186">
        <f t="shared" si="3891"/>
        <v>0</v>
      </c>
      <c r="DC118" s="186">
        <f t="shared" si="3892"/>
        <v>0</v>
      </c>
      <c r="DD118" s="186">
        <f t="shared" si="3893"/>
        <v>0</v>
      </c>
      <c r="DE118" s="186">
        <f t="shared" si="3894"/>
        <v>0</v>
      </c>
      <c r="DF118" s="186">
        <f t="shared" si="3895"/>
        <v>0</v>
      </c>
      <c r="DG118" s="186">
        <f t="shared" si="3896"/>
        <v>0</v>
      </c>
      <c r="DH118" s="186">
        <f t="shared" si="3897"/>
        <v>0</v>
      </c>
      <c r="DI118" s="186">
        <f t="shared" si="3898"/>
        <v>0</v>
      </c>
      <c r="DJ118" s="186">
        <f t="shared" si="3899"/>
        <v>1</v>
      </c>
      <c r="DK118" s="186">
        <f t="shared" si="3900"/>
        <v>1</v>
      </c>
      <c r="DL118" s="186">
        <f t="shared" si="3901"/>
        <v>1</v>
      </c>
      <c r="DM118" s="186">
        <f t="shared" si="3902"/>
        <v>1</v>
      </c>
      <c r="DN118" s="186">
        <f t="shared" si="3903"/>
        <v>1</v>
      </c>
      <c r="DO118" s="186">
        <f t="shared" si="3904"/>
        <v>1</v>
      </c>
      <c r="DP118" s="186">
        <f t="shared" si="3905"/>
        <v>1</v>
      </c>
      <c r="DQ118" s="186">
        <f t="shared" si="3906"/>
        <v>1</v>
      </c>
      <c r="DR118" s="186">
        <f t="shared" si="3907"/>
        <v>1</v>
      </c>
      <c r="DS118" s="186">
        <f t="shared" si="3908"/>
        <v>1</v>
      </c>
      <c r="DT118" s="186">
        <f t="shared" si="3909"/>
        <v>1</v>
      </c>
      <c r="DU118" s="186">
        <f t="shared" si="3910"/>
        <v>1</v>
      </c>
      <c r="DV118" s="186">
        <f t="shared" si="3911"/>
        <v>1</v>
      </c>
      <c r="DW118" s="186">
        <f t="shared" si="3912"/>
        <v>1</v>
      </c>
      <c r="DX118" s="186">
        <f t="shared" si="3913"/>
        <v>1</v>
      </c>
      <c r="DY118" s="186">
        <f t="shared" si="3914"/>
        <v>1</v>
      </c>
      <c r="DZ118" s="186">
        <f t="shared" si="3915"/>
        <v>1</v>
      </c>
      <c r="EA118" s="186">
        <f t="shared" si="3916"/>
        <v>1</v>
      </c>
      <c r="EB118" s="186">
        <f t="shared" si="3917"/>
        <v>1</v>
      </c>
      <c r="EC118" s="186">
        <f t="shared" si="3918"/>
        <v>1</v>
      </c>
      <c r="ED118" s="186">
        <f t="shared" si="3919"/>
        <v>1</v>
      </c>
      <c r="EE118" s="186">
        <f t="shared" si="3920"/>
        <v>1</v>
      </c>
      <c r="EF118" s="186">
        <f t="shared" si="3921"/>
        <v>0</v>
      </c>
      <c r="EG118" s="186">
        <f t="shared" si="3922"/>
        <v>0</v>
      </c>
      <c r="EH118" s="186">
        <f t="shared" si="3923"/>
        <v>0</v>
      </c>
      <c r="EI118" s="186">
        <f t="shared" si="3924"/>
        <v>0</v>
      </c>
      <c r="EJ118" s="186">
        <f t="shared" si="3925"/>
        <v>0</v>
      </c>
      <c r="EK118" s="186">
        <f t="shared" si="3926"/>
        <v>0</v>
      </c>
      <c r="EL118" s="186">
        <f t="shared" si="3927"/>
        <v>0</v>
      </c>
      <c r="EM118" s="186">
        <f t="shared" si="3928"/>
        <v>0</v>
      </c>
      <c r="EN118" s="186">
        <f t="shared" si="3929"/>
        <v>0</v>
      </c>
      <c r="EO118" s="186">
        <f t="shared" si="3930"/>
        <v>0</v>
      </c>
      <c r="EP118" s="186">
        <f t="shared" si="3931"/>
        <v>0</v>
      </c>
      <c r="EQ118" s="186">
        <f t="shared" si="3932"/>
        <v>0</v>
      </c>
      <c r="ER118" s="186">
        <f t="shared" si="3933"/>
        <v>0</v>
      </c>
      <c r="ES118" s="186">
        <f t="shared" si="3934"/>
        <v>0</v>
      </c>
      <c r="ET118" s="186">
        <f t="shared" si="3935"/>
        <v>0</v>
      </c>
      <c r="EU118" s="186">
        <f t="shared" si="3936"/>
        <v>0</v>
      </c>
      <c r="EV118" s="186">
        <f t="shared" si="3937"/>
        <v>0</v>
      </c>
      <c r="EW118" s="186">
        <f t="shared" si="3938"/>
        <v>0</v>
      </c>
      <c r="EX118" s="186">
        <f t="shared" si="3939"/>
        <v>0</v>
      </c>
      <c r="EY118" s="186">
        <f t="shared" si="3940"/>
        <v>0</v>
      </c>
      <c r="EZ118" s="186">
        <f t="shared" si="3941"/>
        <v>0</v>
      </c>
      <c r="FA118" s="186">
        <f t="shared" si="3942"/>
        <v>0</v>
      </c>
      <c r="FB118" s="186">
        <f t="shared" si="3943"/>
        <v>0</v>
      </c>
      <c r="FC118" s="186">
        <f t="shared" si="3944"/>
        <v>0</v>
      </c>
      <c r="FE118" s="187">
        <f t="shared" si="3945"/>
        <v>0</v>
      </c>
      <c r="FF118" s="187">
        <f t="shared" si="3946"/>
        <v>0</v>
      </c>
      <c r="FG118" s="187">
        <f t="shared" si="3947"/>
        <v>0</v>
      </c>
      <c r="FH118" s="187">
        <f t="shared" si="3948"/>
        <v>0</v>
      </c>
      <c r="FI118" s="187">
        <f t="shared" si="3949"/>
        <v>0</v>
      </c>
      <c r="FJ118" s="187">
        <f t="shared" si="3950"/>
        <v>0</v>
      </c>
      <c r="FK118" s="187">
        <f t="shared" si="3951"/>
        <v>0</v>
      </c>
      <c r="FL118" s="187">
        <f t="shared" si="3952"/>
        <v>0</v>
      </c>
      <c r="FM118" s="187">
        <f t="shared" si="3953"/>
        <v>0</v>
      </c>
      <c r="FN118" s="187">
        <f t="shared" si="3954"/>
        <v>0</v>
      </c>
      <c r="FO118" s="187">
        <f t="shared" si="3955"/>
        <v>0</v>
      </c>
      <c r="FP118" s="187">
        <f t="shared" si="3956"/>
        <v>0</v>
      </c>
      <c r="FQ118" s="187">
        <f t="shared" si="3957"/>
        <v>0</v>
      </c>
      <c r="FR118" s="187">
        <f t="shared" si="3958"/>
        <v>0</v>
      </c>
      <c r="FS118" s="187">
        <f t="shared" si="3959"/>
        <v>0</v>
      </c>
      <c r="FT118" s="187">
        <f t="shared" si="3960"/>
        <v>0</v>
      </c>
      <c r="FU118" s="187">
        <f t="shared" si="3961"/>
        <v>0</v>
      </c>
      <c r="FV118" s="187">
        <f t="shared" si="3962"/>
        <v>0</v>
      </c>
      <c r="FW118" s="187">
        <f t="shared" si="3963"/>
        <v>0</v>
      </c>
      <c r="FX118" s="187">
        <f t="shared" si="3964"/>
        <v>0</v>
      </c>
      <c r="FY118" s="187">
        <f t="shared" si="3965"/>
        <v>0</v>
      </c>
      <c r="FZ118" s="187">
        <f t="shared" si="3966"/>
        <v>0</v>
      </c>
      <c r="GA118" s="187">
        <f t="shared" si="3967"/>
        <v>0</v>
      </c>
      <c r="GB118" s="187">
        <f t="shared" si="3968"/>
        <v>0</v>
      </c>
      <c r="GC118" s="187">
        <f t="shared" si="3969"/>
        <v>0</v>
      </c>
      <c r="GD118" s="187">
        <f t="shared" si="3970"/>
        <v>0</v>
      </c>
      <c r="GE118" s="187">
        <f t="shared" si="3971"/>
        <v>1</v>
      </c>
      <c r="GF118" s="187">
        <f t="shared" si="3972"/>
        <v>1</v>
      </c>
      <c r="GG118" s="187">
        <f t="shared" si="3973"/>
        <v>1</v>
      </c>
      <c r="GH118" s="187">
        <f t="shared" si="3974"/>
        <v>1</v>
      </c>
      <c r="GI118" s="187">
        <f t="shared" si="3975"/>
        <v>1</v>
      </c>
      <c r="GJ118" s="187">
        <f t="shared" si="3976"/>
        <v>1</v>
      </c>
      <c r="GK118" s="187">
        <f t="shared" si="3977"/>
        <v>1</v>
      </c>
      <c r="GL118" s="187">
        <f t="shared" si="3978"/>
        <v>1</v>
      </c>
      <c r="GM118" s="187">
        <f t="shared" si="3979"/>
        <v>1</v>
      </c>
      <c r="GN118" s="187">
        <f t="shared" si="3980"/>
        <v>1</v>
      </c>
      <c r="GO118" s="187">
        <f t="shared" si="3981"/>
        <v>1</v>
      </c>
      <c r="GP118" s="187">
        <f t="shared" si="3982"/>
        <v>1</v>
      </c>
      <c r="GQ118" s="187">
        <f t="shared" si="3983"/>
        <v>1</v>
      </c>
      <c r="GR118" s="187">
        <f t="shared" si="3984"/>
        <v>1</v>
      </c>
      <c r="GS118" s="187">
        <f t="shared" si="3985"/>
        <v>1</v>
      </c>
      <c r="GT118" s="187">
        <f t="shared" si="3986"/>
        <v>1</v>
      </c>
      <c r="GU118" s="187">
        <f t="shared" si="3987"/>
        <v>1</v>
      </c>
      <c r="GV118" s="187">
        <f t="shared" si="3988"/>
        <v>1</v>
      </c>
      <c r="GW118" s="187">
        <f t="shared" si="3989"/>
        <v>1</v>
      </c>
      <c r="GX118" s="187">
        <f t="shared" si="3990"/>
        <v>1</v>
      </c>
      <c r="GY118" s="187">
        <f t="shared" si="3991"/>
        <v>1</v>
      </c>
      <c r="GZ118" s="187">
        <f t="shared" si="3992"/>
        <v>1</v>
      </c>
      <c r="HA118" s="187">
        <f t="shared" si="3993"/>
        <v>0</v>
      </c>
      <c r="HB118" s="187">
        <f t="shared" si="3994"/>
        <v>0</v>
      </c>
      <c r="HC118" s="187">
        <f t="shared" si="3995"/>
        <v>0</v>
      </c>
      <c r="HD118" s="187">
        <f t="shared" si="3996"/>
        <v>0</v>
      </c>
      <c r="HE118" s="187">
        <f t="shared" si="3997"/>
        <v>0</v>
      </c>
      <c r="HF118" s="187">
        <f t="shared" si="3998"/>
        <v>0</v>
      </c>
      <c r="HG118" s="187">
        <f t="shared" si="3999"/>
        <v>0</v>
      </c>
      <c r="HH118" s="187">
        <f t="shared" si="4000"/>
        <v>0</v>
      </c>
      <c r="HI118" s="187">
        <f t="shared" si="4001"/>
        <v>0</v>
      </c>
      <c r="HJ118" s="187">
        <f t="shared" si="4002"/>
        <v>0</v>
      </c>
      <c r="HK118" s="187">
        <f t="shared" si="4003"/>
        <v>0</v>
      </c>
      <c r="HL118" s="187">
        <f t="shared" si="4004"/>
        <v>0</v>
      </c>
      <c r="HM118" s="187">
        <f t="shared" si="4005"/>
        <v>0</v>
      </c>
      <c r="HN118" s="187">
        <f t="shared" si="4006"/>
        <v>0</v>
      </c>
      <c r="HO118" s="187">
        <f t="shared" si="4007"/>
        <v>0</v>
      </c>
      <c r="HP118" s="187">
        <f t="shared" si="4008"/>
        <v>0</v>
      </c>
      <c r="HQ118" s="187">
        <f t="shared" si="4009"/>
        <v>0</v>
      </c>
      <c r="HR118" s="187">
        <f t="shared" si="4010"/>
        <v>0</v>
      </c>
      <c r="HS118" s="187">
        <f t="shared" si="4011"/>
        <v>0</v>
      </c>
      <c r="HT118" s="187">
        <f t="shared" si="4012"/>
        <v>0</v>
      </c>
      <c r="HU118" s="187">
        <f t="shared" si="4013"/>
        <v>0</v>
      </c>
      <c r="HV118" s="187">
        <f t="shared" si="4014"/>
        <v>0</v>
      </c>
      <c r="HW118" s="187">
        <f t="shared" si="4015"/>
        <v>0</v>
      </c>
      <c r="HX118" s="187">
        <f t="shared" si="4016"/>
        <v>0</v>
      </c>
      <c r="HY118" s="187"/>
      <c r="IB118" s="188">
        <f t="shared" si="4017"/>
        <v>0</v>
      </c>
      <c r="IC118" s="188">
        <f t="shared" si="4018"/>
        <v>0</v>
      </c>
      <c r="ID118" s="188">
        <f t="shared" si="4019"/>
        <v>0</v>
      </c>
      <c r="IE118" s="188">
        <f t="shared" si="4020"/>
        <v>0</v>
      </c>
      <c r="IF118" s="188">
        <f t="shared" si="4021"/>
        <v>0</v>
      </c>
      <c r="IG118" s="188">
        <f t="shared" si="4022"/>
        <v>0</v>
      </c>
      <c r="IH118" s="188">
        <f t="shared" si="4023"/>
        <v>0</v>
      </c>
      <c r="II118" s="188">
        <f t="shared" si="4024"/>
        <v>0</v>
      </c>
      <c r="IJ118" s="188">
        <f t="shared" si="4025"/>
        <v>0</v>
      </c>
      <c r="IK118" s="188">
        <f t="shared" si="4026"/>
        <v>0</v>
      </c>
      <c r="IL118" s="188">
        <f t="shared" si="4027"/>
        <v>0</v>
      </c>
      <c r="IM118" s="188">
        <f t="shared" si="4028"/>
        <v>0</v>
      </c>
      <c r="IN118" s="188">
        <f t="shared" si="4029"/>
        <v>0</v>
      </c>
      <c r="IO118" s="188">
        <f t="shared" si="4030"/>
        <v>0</v>
      </c>
      <c r="IP118" s="188">
        <f t="shared" si="4031"/>
        <v>0</v>
      </c>
      <c r="IQ118" s="188">
        <f t="shared" si="4032"/>
        <v>0</v>
      </c>
      <c r="IR118" s="188">
        <f t="shared" si="4033"/>
        <v>0</v>
      </c>
      <c r="IS118" s="188">
        <f t="shared" si="4034"/>
        <v>0</v>
      </c>
      <c r="IT118" s="188">
        <f t="shared" si="4035"/>
        <v>0</v>
      </c>
      <c r="IU118" s="188">
        <f t="shared" si="4036"/>
        <v>0</v>
      </c>
      <c r="IV118" s="188">
        <f t="shared" si="4037"/>
        <v>0</v>
      </c>
      <c r="IW118" s="188">
        <f t="shared" si="4038"/>
        <v>0</v>
      </c>
      <c r="IX118" s="188">
        <f t="shared" si="4039"/>
        <v>0</v>
      </c>
      <c r="IY118" s="188">
        <f t="shared" si="4040"/>
        <v>0</v>
      </c>
      <c r="IZ118" s="188">
        <f t="shared" si="4041"/>
        <v>0</v>
      </c>
      <c r="JA118" s="188">
        <f t="shared" si="4042"/>
        <v>0</v>
      </c>
      <c r="JB118" s="188">
        <f t="shared" si="4043"/>
        <v>85</v>
      </c>
      <c r="JC118" s="188">
        <f t="shared" si="4044"/>
        <v>85</v>
      </c>
      <c r="JD118" s="188">
        <f t="shared" si="4045"/>
        <v>85</v>
      </c>
      <c r="JE118" s="188">
        <f t="shared" si="4046"/>
        <v>85</v>
      </c>
      <c r="JF118" s="188">
        <f t="shared" si="4047"/>
        <v>85</v>
      </c>
      <c r="JG118" s="188">
        <f t="shared" si="4048"/>
        <v>85</v>
      </c>
      <c r="JH118" s="188">
        <f t="shared" si="4049"/>
        <v>85</v>
      </c>
      <c r="JI118" s="188">
        <f t="shared" si="4050"/>
        <v>85</v>
      </c>
      <c r="JJ118" s="188">
        <f t="shared" si="4051"/>
        <v>85</v>
      </c>
      <c r="JK118" s="188">
        <f t="shared" si="4052"/>
        <v>85</v>
      </c>
      <c r="JL118" s="188">
        <f t="shared" si="4053"/>
        <v>85</v>
      </c>
      <c r="JM118" s="188">
        <f t="shared" si="4054"/>
        <v>85</v>
      </c>
      <c r="JN118" s="188">
        <f t="shared" si="4055"/>
        <v>85</v>
      </c>
      <c r="JO118" s="188">
        <f t="shared" si="4056"/>
        <v>85</v>
      </c>
      <c r="JP118" s="188">
        <f t="shared" si="4057"/>
        <v>85</v>
      </c>
      <c r="JQ118" s="188">
        <f t="shared" si="4058"/>
        <v>85</v>
      </c>
      <c r="JR118" s="188">
        <f t="shared" si="4059"/>
        <v>85</v>
      </c>
      <c r="JS118" s="188">
        <f t="shared" si="4060"/>
        <v>85</v>
      </c>
      <c r="JT118" s="188">
        <f t="shared" si="4061"/>
        <v>85</v>
      </c>
      <c r="JU118" s="188">
        <f t="shared" si="4062"/>
        <v>85</v>
      </c>
      <c r="JV118" s="188">
        <f t="shared" si="4063"/>
        <v>85</v>
      </c>
      <c r="JW118" s="188">
        <f t="shared" si="4064"/>
        <v>85</v>
      </c>
      <c r="JX118" s="188">
        <f t="shared" si="4065"/>
        <v>0</v>
      </c>
      <c r="JY118" s="188">
        <f t="shared" si="4066"/>
        <v>0</v>
      </c>
      <c r="JZ118" s="188">
        <f t="shared" si="4067"/>
        <v>0</v>
      </c>
      <c r="KA118" s="188">
        <f t="shared" si="4068"/>
        <v>0</v>
      </c>
      <c r="KB118" s="188">
        <f t="shared" si="4069"/>
        <v>0</v>
      </c>
      <c r="KC118" s="188">
        <f t="shared" si="4070"/>
        <v>0</v>
      </c>
      <c r="KD118" s="188">
        <f t="shared" si="4071"/>
        <v>0</v>
      </c>
      <c r="KE118" s="188">
        <f t="shared" si="4072"/>
        <v>0</v>
      </c>
      <c r="KF118" s="188">
        <f t="shared" si="4073"/>
        <v>0</v>
      </c>
      <c r="KG118" s="188">
        <f t="shared" si="4074"/>
        <v>0</v>
      </c>
      <c r="KH118" s="188">
        <f t="shared" si="4075"/>
        <v>0</v>
      </c>
      <c r="KI118" s="188">
        <f t="shared" si="4076"/>
        <v>0</v>
      </c>
      <c r="KJ118" s="188">
        <f t="shared" si="4077"/>
        <v>0</v>
      </c>
      <c r="KK118" s="188">
        <f t="shared" si="4078"/>
        <v>0</v>
      </c>
      <c r="KL118" s="188">
        <f t="shared" si="4079"/>
        <v>0</v>
      </c>
      <c r="KM118" s="188">
        <f t="shared" si="4080"/>
        <v>0</v>
      </c>
      <c r="KN118" s="188">
        <f t="shared" si="4081"/>
        <v>0</v>
      </c>
      <c r="KO118" s="188">
        <f t="shared" si="4082"/>
        <v>0</v>
      </c>
      <c r="KP118" s="188">
        <f t="shared" si="4083"/>
        <v>0</v>
      </c>
      <c r="KQ118" s="188">
        <f t="shared" si="4084"/>
        <v>0</v>
      </c>
      <c r="KR118" s="188">
        <f t="shared" si="4085"/>
        <v>0</v>
      </c>
      <c r="KS118" s="188">
        <f t="shared" si="4086"/>
        <v>0</v>
      </c>
      <c r="KT118" s="188">
        <f t="shared" si="4087"/>
        <v>0</v>
      </c>
      <c r="KU118" s="188">
        <f t="shared" si="4088"/>
        <v>0</v>
      </c>
    </row>
    <row r="119" spans="1:307" s="95" customFormat="1" ht="15.6" x14ac:dyDescent="0.3">
      <c r="A119" s="157" t="s">
        <v>87</v>
      </c>
      <c r="B119" s="112"/>
      <c r="C119" s="112" t="s">
        <v>804</v>
      </c>
      <c r="D119" s="113"/>
      <c r="E119" s="113" t="s">
        <v>118</v>
      </c>
      <c r="F119" s="113">
        <v>1</v>
      </c>
      <c r="G119" s="114">
        <v>90000</v>
      </c>
      <c r="H119" s="115"/>
      <c r="I119" s="116">
        <v>0.107</v>
      </c>
      <c r="J119" s="114">
        <v>85</v>
      </c>
      <c r="K119" s="411">
        <v>45444</v>
      </c>
      <c r="L119" s="118">
        <v>46022</v>
      </c>
      <c r="M119" s="119"/>
      <c r="N119" s="186">
        <f t="shared" si="4091"/>
        <v>0</v>
      </c>
      <c r="O119" s="186">
        <f t="shared" si="4092"/>
        <v>0</v>
      </c>
      <c r="P119" s="186">
        <f t="shared" si="4092"/>
        <v>0</v>
      </c>
      <c r="Q119" s="186">
        <f t="shared" si="4092"/>
        <v>0</v>
      </c>
      <c r="R119" s="186">
        <f t="shared" si="4092"/>
        <v>0</v>
      </c>
      <c r="S119" s="186">
        <f t="shared" si="4092"/>
        <v>0</v>
      </c>
      <c r="T119" s="186">
        <f t="shared" si="4092"/>
        <v>0</v>
      </c>
      <c r="U119" s="186">
        <f t="shared" si="4092"/>
        <v>0</v>
      </c>
      <c r="V119" s="186">
        <f t="shared" si="4092"/>
        <v>0</v>
      </c>
      <c r="W119" s="186">
        <f t="shared" si="4092"/>
        <v>0</v>
      </c>
      <c r="X119" s="186">
        <f t="shared" si="4092"/>
        <v>0</v>
      </c>
      <c r="Y119" s="186">
        <f t="shared" si="4092"/>
        <v>0</v>
      </c>
      <c r="Z119" s="186">
        <f t="shared" si="4092"/>
        <v>0</v>
      </c>
      <c r="AA119" s="186">
        <f t="shared" si="4092"/>
        <v>0</v>
      </c>
      <c r="AB119" s="186">
        <f t="shared" si="4092"/>
        <v>0</v>
      </c>
      <c r="AC119" s="186">
        <f t="shared" si="4092"/>
        <v>0</v>
      </c>
      <c r="AD119" s="186">
        <f t="shared" si="4092"/>
        <v>0</v>
      </c>
      <c r="AE119" s="186">
        <f t="shared" si="4092"/>
        <v>0</v>
      </c>
      <c r="AF119" s="186">
        <f t="shared" si="4092"/>
        <v>0</v>
      </c>
      <c r="AG119" s="186">
        <f t="shared" si="4092"/>
        <v>0</v>
      </c>
      <c r="AH119" s="186">
        <f t="shared" si="4092"/>
        <v>0</v>
      </c>
      <c r="AI119" s="186">
        <f t="shared" si="4092"/>
        <v>0</v>
      </c>
      <c r="AJ119" s="186">
        <f t="shared" si="4092"/>
        <v>0</v>
      </c>
      <c r="AK119" s="186">
        <f t="shared" si="4092"/>
        <v>0</v>
      </c>
      <c r="AL119" s="186">
        <f t="shared" si="4092"/>
        <v>0</v>
      </c>
      <c r="AM119" s="186">
        <f t="shared" si="4092"/>
        <v>0</v>
      </c>
      <c r="AN119" s="186">
        <f t="shared" si="4092"/>
        <v>0</v>
      </c>
      <c r="AO119" s="186">
        <f t="shared" si="4092"/>
        <v>0</v>
      </c>
      <c r="AP119" s="186">
        <f t="shared" si="4092"/>
        <v>0</v>
      </c>
      <c r="AQ119" s="186">
        <f t="shared" si="4092"/>
        <v>8188.767123287671</v>
      </c>
      <c r="AR119" s="186">
        <f t="shared" si="4092"/>
        <v>8461.7260273972606</v>
      </c>
      <c r="AS119" s="186">
        <f t="shared" si="4092"/>
        <v>8461.7260273972606</v>
      </c>
      <c r="AT119" s="186">
        <f t="shared" si="4092"/>
        <v>8188.767123287671</v>
      </c>
      <c r="AU119" s="186">
        <f t="shared" si="4092"/>
        <v>8461.7260273972606</v>
      </c>
      <c r="AV119" s="186">
        <f t="shared" si="4092"/>
        <v>8188.767123287671</v>
      </c>
      <c r="AW119" s="186">
        <f t="shared" si="4092"/>
        <v>8461.7260273972606</v>
      </c>
      <c r="AX119" s="186">
        <f t="shared" si="4092"/>
        <v>8461.7260273972606</v>
      </c>
      <c r="AY119" s="186">
        <f t="shared" si="4092"/>
        <v>7642.8493150684935</v>
      </c>
      <c r="AZ119" s="186">
        <f t="shared" si="4092"/>
        <v>8461.7260273972606</v>
      </c>
      <c r="BA119" s="186">
        <f t="shared" si="4092"/>
        <v>8188.767123287671</v>
      </c>
      <c r="BB119" s="186">
        <f t="shared" si="4092"/>
        <v>8461.7260273972606</v>
      </c>
      <c r="BC119" s="186">
        <f t="shared" si="4092"/>
        <v>8188.767123287671</v>
      </c>
      <c r="BD119" s="186">
        <f t="shared" si="4092"/>
        <v>8461.7260273972606</v>
      </c>
      <c r="BE119" s="186">
        <f t="shared" si="4092"/>
        <v>8461.7260273972606</v>
      </c>
      <c r="BF119" s="186">
        <f t="shared" si="4092"/>
        <v>8188.767123287671</v>
      </c>
      <c r="BG119" s="186">
        <f t="shared" si="4092"/>
        <v>8461.7260273972606</v>
      </c>
      <c r="BH119" s="186">
        <f t="shared" si="4092"/>
        <v>8188.767123287671</v>
      </c>
      <c r="BI119" s="186">
        <f t="shared" si="4092"/>
        <v>8461.7260273972606</v>
      </c>
      <c r="BJ119" s="186">
        <f t="shared" si="4092"/>
        <v>0</v>
      </c>
      <c r="BK119" s="186">
        <f t="shared" si="4092"/>
        <v>0</v>
      </c>
      <c r="BL119" s="186">
        <f t="shared" si="4092"/>
        <v>0</v>
      </c>
      <c r="BM119" s="186">
        <f t="shared" si="4092"/>
        <v>0</v>
      </c>
      <c r="BN119" s="186">
        <f t="shared" si="4092"/>
        <v>0</v>
      </c>
      <c r="BO119" s="186">
        <f t="shared" si="4092"/>
        <v>0</v>
      </c>
      <c r="BP119" s="186">
        <f t="shared" si="4092"/>
        <v>0</v>
      </c>
      <c r="BQ119" s="186">
        <f t="shared" si="4092"/>
        <v>0</v>
      </c>
      <c r="BR119" s="186">
        <f t="shared" si="4092"/>
        <v>0</v>
      </c>
      <c r="BS119" s="186">
        <f t="shared" si="4092"/>
        <v>0</v>
      </c>
      <c r="BT119" s="186">
        <f t="shared" si="4092"/>
        <v>0</v>
      </c>
      <c r="BU119" s="186">
        <f t="shared" si="4092"/>
        <v>0</v>
      </c>
      <c r="BV119" s="186">
        <f t="shared" si="4092"/>
        <v>0</v>
      </c>
      <c r="BW119" s="186">
        <f t="shared" si="4092"/>
        <v>0</v>
      </c>
      <c r="BX119" s="186">
        <f t="shared" si="4092"/>
        <v>0</v>
      </c>
      <c r="BY119" s="186">
        <f t="shared" si="4092"/>
        <v>0</v>
      </c>
      <c r="BZ119" s="186">
        <f t="shared" ref="BZ119:CG122" si="4093">IF($E119="PT",IF(AND($K119&lt;=BZ$5,$L119&gt;BZ$6),$G119*$H119*$F119,IF(AND($K119&gt;BZ$5,$K119&lt;=BZ$6),(BZ$6-$K119+1)/BZ$4*$G119*$F119*$H119,IF(AND($L119&gt;=BZ$5,$L119&lt;=BZ$6),($L119-BZ$5+1)/BZ$4*$G119*$F119*$H119,0)))*(1+$I119),IF(AND($K119&lt;=BZ$5,$L119&gt;BZ$6),BZ$4/365*$G119*$F119,IF(AND($K119&gt;BZ$5,$K119&lt;=BZ$6),(BZ$6-$K119+1)/365*$G119*$F119,IF(AND($L119&gt;=BZ$5,$L119&lt;=BZ$6),($L119-BZ$5+1)/365*$G119*$F119,0)))*(1+$I119))</f>
        <v>0</v>
      </c>
      <c r="CA119" s="186">
        <f t="shared" si="4093"/>
        <v>0</v>
      </c>
      <c r="CB119" s="186">
        <f t="shared" si="4093"/>
        <v>0</v>
      </c>
      <c r="CC119" s="186">
        <f t="shared" si="4093"/>
        <v>0</v>
      </c>
      <c r="CD119" s="186">
        <f t="shared" si="4093"/>
        <v>0</v>
      </c>
      <c r="CE119" s="186">
        <f t="shared" si="4093"/>
        <v>0</v>
      </c>
      <c r="CF119" s="186">
        <f t="shared" si="4093"/>
        <v>0</v>
      </c>
      <c r="CG119" s="186">
        <f t="shared" si="4093"/>
        <v>0</v>
      </c>
      <c r="CH119" s="186"/>
      <c r="CJ119" s="186">
        <f t="shared" si="3873"/>
        <v>0</v>
      </c>
      <c r="CK119" s="186">
        <f t="shared" si="3874"/>
        <v>0</v>
      </c>
      <c r="CL119" s="186">
        <f t="shared" si="3875"/>
        <v>0</v>
      </c>
      <c r="CM119" s="186">
        <f t="shared" si="3876"/>
        <v>0</v>
      </c>
      <c r="CN119" s="186">
        <f t="shared" si="3877"/>
        <v>0</v>
      </c>
      <c r="CO119" s="186">
        <f t="shared" si="3878"/>
        <v>0</v>
      </c>
      <c r="CP119" s="186">
        <f t="shared" si="3879"/>
        <v>0</v>
      </c>
      <c r="CQ119" s="186">
        <f t="shared" si="3880"/>
        <v>0</v>
      </c>
      <c r="CR119" s="186">
        <f t="shared" si="3881"/>
        <v>0</v>
      </c>
      <c r="CS119" s="186">
        <f t="shared" si="3882"/>
        <v>0</v>
      </c>
      <c r="CT119" s="186">
        <f t="shared" si="3883"/>
        <v>0</v>
      </c>
      <c r="CU119" s="186">
        <f t="shared" si="3884"/>
        <v>0</v>
      </c>
      <c r="CV119" s="186">
        <f t="shared" si="3885"/>
        <v>0</v>
      </c>
      <c r="CW119" s="186">
        <f t="shared" si="3886"/>
        <v>0</v>
      </c>
      <c r="CX119" s="186">
        <f t="shared" si="3887"/>
        <v>0</v>
      </c>
      <c r="CY119" s="186">
        <f t="shared" si="3888"/>
        <v>0</v>
      </c>
      <c r="CZ119" s="186">
        <f t="shared" si="3889"/>
        <v>0</v>
      </c>
      <c r="DA119" s="186">
        <f t="shared" si="3890"/>
        <v>0</v>
      </c>
      <c r="DB119" s="186">
        <f t="shared" si="3891"/>
        <v>0</v>
      </c>
      <c r="DC119" s="186">
        <f t="shared" si="3892"/>
        <v>0</v>
      </c>
      <c r="DD119" s="186">
        <f t="shared" si="3893"/>
        <v>0</v>
      </c>
      <c r="DE119" s="186">
        <f t="shared" si="3894"/>
        <v>0</v>
      </c>
      <c r="DF119" s="186">
        <f t="shared" si="3895"/>
        <v>0</v>
      </c>
      <c r="DG119" s="186">
        <f t="shared" si="3896"/>
        <v>0</v>
      </c>
      <c r="DH119" s="186">
        <f t="shared" si="3897"/>
        <v>0</v>
      </c>
      <c r="DI119" s="186">
        <f t="shared" si="3898"/>
        <v>0</v>
      </c>
      <c r="DJ119" s="186">
        <f t="shared" si="3899"/>
        <v>0</v>
      </c>
      <c r="DK119" s="186">
        <f t="shared" si="3900"/>
        <v>0</v>
      </c>
      <c r="DL119" s="186">
        <f t="shared" si="3901"/>
        <v>0</v>
      </c>
      <c r="DM119" s="186">
        <f t="shared" si="3902"/>
        <v>1</v>
      </c>
      <c r="DN119" s="186">
        <f t="shared" si="3903"/>
        <v>1</v>
      </c>
      <c r="DO119" s="186">
        <f t="shared" si="3904"/>
        <v>1</v>
      </c>
      <c r="DP119" s="186">
        <f t="shared" si="3905"/>
        <v>1</v>
      </c>
      <c r="DQ119" s="186">
        <f t="shared" si="3906"/>
        <v>1</v>
      </c>
      <c r="DR119" s="186">
        <f t="shared" si="3907"/>
        <v>1</v>
      </c>
      <c r="DS119" s="186">
        <f t="shared" si="3908"/>
        <v>1</v>
      </c>
      <c r="DT119" s="186">
        <f t="shared" si="3909"/>
        <v>1</v>
      </c>
      <c r="DU119" s="186">
        <f t="shared" si="3910"/>
        <v>1</v>
      </c>
      <c r="DV119" s="186">
        <f t="shared" si="3911"/>
        <v>1</v>
      </c>
      <c r="DW119" s="186">
        <f t="shared" si="3912"/>
        <v>1</v>
      </c>
      <c r="DX119" s="186">
        <f t="shared" si="3913"/>
        <v>1</v>
      </c>
      <c r="DY119" s="186">
        <f t="shared" si="3914"/>
        <v>1</v>
      </c>
      <c r="DZ119" s="186">
        <f t="shared" si="3915"/>
        <v>1</v>
      </c>
      <c r="EA119" s="186">
        <f t="shared" si="3916"/>
        <v>1</v>
      </c>
      <c r="EB119" s="186">
        <f t="shared" si="3917"/>
        <v>1</v>
      </c>
      <c r="EC119" s="186">
        <f t="shared" si="3918"/>
        <v>1</v>
      </c>
      <c r="ED119" s="186">
        <f t="shared" si="3919"/>
        <v>1</v>
      </c>
      <c r="EE119" s="186">
        <f t="shared" si="3920"/>
        <v>1</v>
      </c>
      <c r="EF119" s="186">
        <f t="shared" si="3921"/>
        <v>0</v>
      </c>
      <c r="EG119" s="186">
        <f t="shared" si="3922"/>
        <v>0</v>
      </c>
      <c r="EH119" s="186">
        <f t="shared" si="3923"/>
        <v>0</v>
      </c>
      <c r="EI119" s="186">
        <f t="shared" si="3924"/>
        <v>0</v>
      </c>
      <c r="EJ119" s="186">
        <f t="shared" si="3925"/>
        <v>0</v>
      </c>
      <c r="EK119" s="186">
        <f t="shared" si="3926"/>
        <v>0</v>
      </c>
      <c r="EL119" s="186">
        <f t="shared" si="3927"/>
        <v>0</v>
      </c>
      <c r="EM119" s="186">
        <f t="shared" si="3928"/>
        <v>0</v>
      </c>
      <c r="EN119" s="186">
        <f t="shared" si="3929"/>
        <v>0</v>
      </c>
      <c r="EO119" s="186">
        <f t="shared" si="3930"/>
        <v>0</v>
      </c>
      <c r="EP119" s="186">
        <f t="shared" si="3931"/>
        <v>0</v>
      </c>
      <c r="EQ119" s="186">
        <f t="shared" si="3932"/>
        <v>0</v>
      </c>
      <c r="ER119" s="186">
        <f t="shared" si="3933"/>
        <v>0</v>
      </c>
      <c r="ES119" s="186">
        <f t="shared" si="3934"/>
        <v>0</v>
      </c>
      <c r="ET119" s="186">
        <f t="shared" si="3935"/>
        <v>0</v>
      </c>
      <c r="EU119" s="186">
        <f t="shared" si="3936"/>
        <v>0</v>
      </c>
      <c r="EV119" s="186">
        <f t="shared" si="3937"/>
        <v>0</v>
      </c>
      <c r="EW119" s="186">
        <f t="shared" si="3938"/>
        <v>0</v>
      </c>
      <c r="EX119" s="186">
        <f t="shared" si="3939"/>
        <v>0</v>
      </c>
      <c r="EY119" s="186">
        <f t="shared" si="3940"/>
        <v>0</v>
      </c>
      <c r="EZ119" s="186">
        <f t="shared" si="3941"/>
        <v>0</v>
      </c>
      <c r="FA119" s="186">
        <f t="shared" si="3942"/>
        <v>0</v>
      </c>
      <c r="FB119" s="186">
        <f t="shared" si="3943"/>
        <v>0</v>
      </c>
      <c r="FC119" s="186">
        <f t="shared" si="3944"/>
        <v>0</v>
      </c>
      <c r="FE119" s="187">
        <f t="shared" si="3945"/>
        <v>0</v>
      </c>
      <c r="FF119" s="187">
        <f t="shared" si="3946"/>
        <v>0</v>
      </c>
      <c r="FG119" s="187">
        <f t="shared" si="3947"/>
        <v>0</v>
      </c>
      <c r="FH119" s="187">
        <f t="shared" si="3948"/>
        <v>0</v>
      </c>
      <c r="FI119" s="187">
        <f t="shared" si="3949"/>
        <v>0</v>
      </c>
      <c r="FJ119" s="187">
        <f t="shared" si="3950"/>
        <v>0</v>
      </c>
      <c r="FK119" s="187">
        <f t="shared" si="3951"/>
        <v>0</v>
      </c>
      <c r="FL119" s="187">
        <f t="shared" si="3952"/>
        <v>0</v>
      </c>
      <c r="FM119" s="187">
        <f t="shared" si="3953"/>
        <v>0</v>
      </c>
      <c r="FN119" s="187">
        <f t="shared" si="3954"/>
        <v>0</v>
      </c>
      <c r="FO119" s="187">
        <f t="shared" si="3955"/>
        <v>0</v>
      </c>
      <c r="FP119" s="187">
        <f t="shared" si="3956"/>
        <v>0</v>
      </c>
      <c r="FQ119" s="187">
        <f t="shared" si="3957"/>
        <v>0</v>
      </c>
      <c r="FR119" s="187">
        <f t="shared" si="3958"/>
        <v>0</v>
      </c>
      <c r="FS119" s="187">
        <f t="shared" si="3959"/>
        <v>0</v>
      </c>
      <c r="FT119" s="187">
        <f t="shared" si="3960"/>
        <v>0</v>
      </c>
      <c r="FU119" s="187">
        <f t="shared" si="3961"/>
        <v>0</v>
      </c>
      <c r="FV119" s="187">
        <f t="shared" si="3962"/>
        <v>0</v>
      </c>
      <c r="FW119" s="187">
        <f t="shared" si="3963"/>
        <v>0</v>
      </c>
      <c r="FX119" s="187">
        <f t="shared" si="3964"/>
        <v>0</v>
      </c>
      <c r="FY119" s="187">
        <f t="shared" si="3965"/>
        <v>0</v>
      </c>
      <c r="FZ119" s="187">
        <f t="shared" si="3966"/>
        <v>0</v>
      </c>
      <c r="GA119" s="187">
        <f t="shared" si="3967"/>
        <v>0</v>
      </c>
      <c r="GB119" s="187">
        <f t="shared" si="3968"/>
        <v>0</v>
      </c>
      <c r="GC119" s="187">
        <f t="shared" si="3969"/>
        <v>0</v>
      </c>
      <c r="GD119" s="187">
        <f t="shared" si="3970"/>
        <v>0</v>
      </c>
      <c r="GE119" s="187">
        <f t="shared" si="3971"/>
        <v>0</v>
      </c>
      <c r="GF119" s="187">
        <f t="shared" si="3972"/>
        <v>0</v>
      </c>
      <c r="GG119" s="187">
        <f t="shared" si="3973"/>
        <v>0</v>
      </c>
      <c r="GH119" s="187">
        <f t="shared" si="3974"/>
        <v>0.99999999999999989</v>
      </c>
      <c r="GI119" s="187">
        <f t="shared" si="3975"/>
        <v>1</v>
      </c>
      <c r="GJ119" s="187">
        <f t="shared" si="3976"/>
        <v>1</v>
      </c>
      <c r="GK119" s="187">
        <f t="shared" si="3977"/>
        <v>0.99999999999999989</v>
      </c>
      <c r="GL119" s="187">
        <f t="shared" si="3978"/>
        <v>1</v>
      </c>
      <c r="GM119" s="187">
        <f t="shared" si="3979"/>
        <v>0.99999999999999989</v>
      </c>
      <c r="GN119" s="187">
        <f t="shared" si="3980"/>
        <v>1</v>
      </c>
      <c r="GO119" s="187">
        <f t="shared" si="3981"/>
        <v>1</v>
      </c>
      <c r="GP119" s="187">
        <f t="shared" si="3982"/>
        <v>1</v>
      </c>
      <c r="GQ119" s="187">
        <f t="shared" si="3983"/>
        <v>1</v>
      </c>
      <c r="GR119" s="187">
        <f t="shared" si="3984"/>
        <v>0.99999999999999989</v>
      </c>
      <c r="GS119" s="187">
        <f t="shared" si="3985"/>
        <v>1</v>
      </c>
      <c r="GT119" s="187">
        <f t="shared" si="3986"/>
        <v>0.99999999999999989</v>
      </c>
      <c r="GU119" s="187">
        <f t="shared" si="3987"/>
        <v>1</v>
      </c>
      <c r="GV119" s="187">
        <f t="shared" si="3988"/>
        <v>1</v>
      </c>
      <c r="GW119" s="187">
        <f t="shared" si="3989"/>
        <v>0.99999999999999989</v>
      </c>
      <c r="GX119" s="187">
        <f t="shared" si="3990"/>
        <v>1</v>
      </c>
      <c r="GY119" s="187">
        <f t="shared" si="3991"/>
        <v>0.99999999999999989</v>
      </c>
      <c r="GZ119" s="187">
        <f t="shared" si="3992"/>
        <v>1</v>
      </c>
      <c r="HA119" s="187">
        <f t="shared" si="3993"/>
        <v>0</v>
      </c>
      <c r="HB119" s="187">
        <f t="shared" si="3994"/>
        <v>0</v>
      </c>
      <c r="HC119" s="187">
        <f t="shared" si="3995"/>
        <v>0</v>
      </c>
      <c r="HD119" s="187">
        <f t="shared" si="3996"/>
        <v>0</v>
      </c>
      <c r="HE119" s="187">
        <f t="shared" si="3997"/>
        <v>0</v>
      </c>
      <c r="HF119" s="187">
        <f t="shared" si="3998"/>
        <v>0</v>
      </c>
      <c r="HG119" s="187">
        <f t="shared" si="3999"/>
        <v>0</v>
      </c>
      <c r="HH119" s="187">
        <f t="shared" si="4000"/>
        <v>0</v>
      </c>
      <c r="HI119" s="187">
        <f t="shared" si="4001"/>
        <v>0</v>
      </c>
      <c r="HJ119" s="187">
        <f t="shared" si="4002"/>
        <v>0</v>
      </c>
      <c r="HK119" s="187">
        <f t="shared" si="4003"/>
        <v>0</v>
      </c>
      <c r="HL119" s="187">
        <f t="shared" si="4004"/>
        <v>0</v>
      </c>
      <c r="HM119" s="187">
        <f t="shared" si="4005"/>
        <v>0</v>
      </c>
      <c r="HN119" s="187">
        <f t="shared" si="4006"/>
        <v>0</v>
      </c>
      <c r="HO119" s="187">
        <f t="shared" si="4007"/>
        <v>0</v>
      </c>
      <c r="HP119" s="187">
        <f t="shared" si="4008"/>
        <v>0</v>
      </c>
      <c r="HQ119" s="187">
        <f t="shared" si="4009"/>
        <v>0</v>
      </c>
      <c r="HR119" s="187">
        <f t="shared" si="4010"/>
        <v>0</v>
      </c>
      <c r="HS119" s="187">
        <f t="shared" si="4011"/>
        <v>0</v>
      </c>
      <c r="HT119" s="187">
        <f t="shared" si="4012"/>
        <v>0</v>
      </c>
      <c r="HU119" s="187">
        <f t="shared" si="4013"/>
        <v>0</v>
      </c>
      <c r="HV119" s="187">
        <f t="shared" si="4014"/>
        <v>0</v>
      </c>
      <c r="HW119" s="187">
        <f t="shared" si="4015"/>
        <v>0</v>
      </c>
      <c r="HX119" s="187">
        <f t="shared" si="4016"/>
        <v>0</v>
      </c>
      <c r="HY119" s="187"/>
      <c r="IB119" s="188">
        <f t="shared" si="4017"/>
        <v>0</v>
      </c>
      <c r="IC119" s="188">
        <f t="shared" si="4018"/>
        <v>0</v>
      </c>
      <c r="ID119" s="188">
        <f t="shared" si="4019"/>
        <v>0</v>
      </c>
      <c r="IE119" s="188">
        <f t="shared" si="4020"/>
        <v>0</v>
      </c>
      <c r="IF119" s="188">
        <f t="shared" si="4021"/>
        <v>0</v>
      </c>
      <c r="IG119" s="188">
        <f t="shared" si="4022"/>
        <v>0</v>
      </c>
      <c r="IH119" s="188">
        <f t="shared" si="4023"/>
        <v>0</v>
      </c>
      <c r="II119" s="188">
        <f t="shared" si="4024"/>
        <v>0</v>
      </c>
      <c r="IJ119" s="188">
        <f t="shared" si="4025"/>
        <v>0</v>
      </c>
      <c r="IK119" s="188">
        <f t="shared" si="4026"/>
        <v>0</v>
      </c>
      <c r="IL119" s="188">
        <f t="shared" si="4027"/>
        <v>0</v>
      </c>
      <c r="IM119" s="188">
        <f t="shared" si="4028"/>
        <v>0</v>
      </c>
      <c r="IN119" s="188">
        <f t="shared" si="4029"/>
        <v>0</v>
      </c>
      <c r="IO119" s="188">
        <f t="shared" si="4030"/>
        <v>0</v>
      </c>
      <c r="IP119" s="188">
        <f t="shared" si="4031"/>
        <v>0</v>
      </c>
      <c r="IQ119" s="188">
        <f t="shared" si="4032"/>
        <v>0</v>
      </c>
      <c r="IR119" s="188">
        <f t="shared" si="4033"/>
        <v>0</v>
      </c>
      <c r="IS119" s="188">
        <f t="shared" si="4034"/>
        <v>0</v>
      </c>
      <c r="IT119" s="188">
        <f t="shared" si="4035"/>
        <v>0</v>
      </c>
      <c r="IU119" s="188">
        <f t="shared" si="4036"/>
        <v>0</v>
      </c>
      <c r="IV119" s="188">
        <f t="shared" si="4037"/>
        <v>0</v>
      </c>
      <c r="IW119" s="188">
        <f t="shared" si="4038"/>
        <v>0</v>
      </c>
      <c r="IX119" s="188">
        <f t="shared" si="4039"/>
        <v>0</v>
      </c>
      <c r="IY119" s="188">
        <f t="shared" si="4040"/>
        <v>0</v>
      </c>
      <c r="IZ119" s="188">
        <f t="shared" si="4041"/>
        <v>0</v>
      </c>
      <c r="JA119" s="188">
        <f t="shared" si="4042"/>
        <v>0</v>
      </c>
      <c r="JB119" s="188">
        <f t="shared" si="4043"/>
        <v>0</v>
      </c>
      <c r="JC119" s="188">
        <f t="shared" si="4044"/>
        <v>0</v>
      </c>
      <c r="JD119" s="188">
        <f t="shared" si="4045"/>
        <v>0</v>
      </c>
      <c r="JE119" s="188">
        <f t="shared" si="4046"/>
        <v>85</v>
      </c>
      <c r="JF119" s="188">
        <f t="shared" si="4047"/>
        <v>85</v>
      </c>
      <c r="JG119" s="188">
        <f t="shared" si="4048"/>
        <v>85</v>
      </c>
      <c r="JH119" s="188">
        <f t="shared" si="4049"/>
        <v>85</v>
      </c>
      <c r="JI119" s="188">
        <f t="shared" si="4050"/>
        <v>85</v>
      </c>
      <c r="JJ119" s="188">
        <f t="shared" si="4051"/>
        <v>85</v>
      </c>
      <c r="JK119" s="188">
        <f t="shared" si="4052"/>
        <v>85</v>
      </c>
      <c r="JL119" s="188">
        <f t="shared" si="4053"/>
        <v>85</v>
      </c>
      <c r="JM119" s="188">
        <f t="shared" si="4054"/>
        <v>85</v>
      </c>
      <c r="JN119" s="188">
        <f t="shared" si="4055"/>
        <v>85</v>
      </c>
      <c r="JO119" s="188">
        <f t="shared" si="4056"/>
        <v>85</v>
      </c>
      <c r="JP119" s="188">
        <f t="shared" si="4057"/>
        <v>85</v>
      </c>
      <c r="JQ119" s="188">
        <f t="shared" si="4058"/>
        <v>85</v>
      </c>
      <c r="JR119" s="188">
        <f t="shared" si="4059"/>
        <v>85</v>
      </c>
      <c r="JS119" s="188">
        <f t="shared" si="4060"/>
        <v>85</v>
      </c>
      <c r="JT119" s="188">
        <f t="shared" si="4061"/>
        <v>85</v>
      </c>
      <c r="JU119" s="188">
        <f t="shared" si="4062"/>
        <v>85</v>
      </c>
      <c r="JV119" s="188">
        <f t="shared" si="4063"/>
        <v>85</v>
      </c>
      <c r="JW119" s="188">
        <f t="shared" si="4064"/>
        <v>85</v>
      </c>
      <c r="JX119" s="188">
        <f t="shared" si="4065"/>
        <v>0</v>
      </c>
      <c r="JY119" s="188">
        <f t="shared" si="4066"/>
        <v>0</v>
      </c>
      <c r="JZ119" s="188">
        <f t="shared" si="4067"/>
        <v>0</v>
      </c>
      <c r="KA119" s="188">
        <f t="shared" si="4068"/>
        <v>0</v>
      </c>
      <c r="KB119" s="188">
        <f t="shared" si="4069"/>
        <v>0</v>
      </c>
      <c r="KC119" s="188">
        <f t="shared" si="4070"/>
        <v>0</v>
      </c>
      <c r="KD119" s="188">
        <f t="shared" si="4071"/>
        <v>0</v>
      </c>
      <c r="KE119" s="188">
        <f t="shared" si="4072"/>
        <v>0</v>
      </c>
      <c r="KF119" s="188">
        <f t="shared" si="4073"/>
        <v>0</v>
      </c>
      <c r="KG119" s="188">
        <f t="shared" si="4074"/>
        <v>0</v>
      </c>
      <c r="KH119" s="188">
        <f t="shared" si="4075"/>
        <v>0</v>
      </c>
      <c r="KI119" s="188">
        <f t="shared" si="4076"/>
        <v>0</v>
      </c>
      <c r="KJ119" s="188">
        <f t="shared" si="4077"/>
        <v>0</v>
      </c>
      <c r="KK119" s="188">
        <f t="shared" si="4078"/>
        <v>0</v>
      </c>
      <c r="KL119" s="188">
        <f t="shared" si="4079"/>
        <v>0</v>
      </c>
      <c r="KM119" s="188">
        <f t="shared" si="4080"/>
        <v>0</v>
      </c>
      <c r="KN119" s="188">
        <f t="shared" si="4081"/>
        <v>0</v>
      </c>
      <c r="KO119" s="188">
        <f t="shared" si="4082"/>
        <v>0</v>
      </c>
      <c r="KP119" s="188">
        <f t="shared" si="4083"/>
        <v>0</v>
      </c>
      <c r="KQ119" s="188">
        <f t="shared" si="4084"/>
        <v>0</v>
      </c>
      <c r="KR119" s="188">
        <f t="shared" si="4085"/>
        <v>0</v>
      </c>
      <c r="KS119" s="188">
        <f t="shared" si="4086"/>
        <v>0</v>
      </c>
      <c r="KT119" s="188">
        <f t="shared" si="4087"/>
        <v>0</v>
      </c>
      <c r="KU119" s="188">
        <f t="shared" si="4088"/>
        <v>0</v>
      </c>
    </row>
    <row r="120" spans="1:307" s="95" customFormat="1" ht="15.6" x14ac:dyDescent="0.3">
      <c r="A120" s="157" t="s">
        <v>87</v>
      </c>
      <c r="B120" s="112"/>
      <c r="C120" s="112" t="s">
        <v>808</v>
      </c>
      <c r="D120" s="113"/>
      <c r="E120" s="113" t="s">
        <v>118</v>
      </c>
      <c r="F120" s="113">
        <v>1</v>
      </c>
      <c r="G120" s="114">
        <v>60000</v>
      </c>
      <c r="H120" s="115"/>
      <c r="I120" s="116">
        <v>0.107</v>
      </c>
      <c r="J120" s="114">
        <v>85</v>
      </c>
      <c r="K120" s="411">
        <v>45505</v>
      </c>
      <c r="L120" s="118">
        <v>46022</v>
      </c>
      <c r="M120" s="119"/>
      <c r="N120" s="186">
        <f t="shared" si="4091"/>
        <v>0</v>
      </c>
      <c r="O120" s="186">
        <f t="shared" ref="O120:BZ123" si="4094">IF($E120="PT",IF(AND($K120&lt;=O$5,$L120&gt;O$6),$G120*$H120*$F120,IF(AND($K120&gt;O$5,$K120&lt;=O$6),(O$6-$K120+1)/O$4*$G120*$F120*$H120,IF(AND($L120&gt;=O$5,$L120&lt;=O$6),($L120-O$5+1)/O$4*$G120*$F120*$H120,0)))*(1+$I120),IF(AND($K120&lt;=O$5,$L120&gt;O$6),O$4/365*$G120*$F120,IF(AND($K120&gt;O$5,$K120&lt;=O$6),(O$6-$K120+1)/365*$G120*$F120,IF(AND($L120&gt;=O$5,$L120&lt;=O$6),($L120-O$5+1)/365*$G120*$F120,0)))*(1+$I120))</f>
        <v>0</v>
      </c>
      <c r="P120" s="186">
        <f t="shared" si="4094"/>
        <v>0</v>
      </c>
      <c r="Q120" s="186">
        <f t="shared" si="4094"/>
        <v>0</v>
      </c>
      <c r="R120" s="186">
        <f t="shared" si="4094"/>
        <v>0</v>
      </c>
      <c r="S120" s="186">
        <f t="shared" si="4094"/>
        <v>0</v>
      </c>
      <c r="T120" s="186">
        <f t="shared" si="4094"/>
        <v>0</v>
      </c>
      <c r="U120" s="186">
        <f t="shared" si="4094"/>
        <v>0</v>
      </c>
      <c r="V120" s="186">
        <f t="shared" si="4094"/>
        <v>0</v>
      </c>
      <c r="W120" s="186">
        <f t="shared" si="4094"/>
        <v>0</v>
      </c>
      <c r="X120" s="186">
        <f t="shared" si="4094"/>
        <v>0</v>
      </c>
      <c r="Y120" s="186">
        <f t="shared" si="4094"/>
        <v>0</v>
      </c>
      <c r="Z120" s="186">
        <f t="shared" si="4094"/>
        <v>0</v>
      </c>
      <c r="AA120" s="186">
        <f t="shared" si="4094"/>
        <v>0</v>
      </c>
      <c r="AB120" s="186">
        <f t="shared" si="4094"/>
        <v>0</v>
      </c>
      <c r="AC120" s="186">
        <f t="shared" si="4094"/>
        <v>0</v>
      </c>
      <c r="AD120" s="186">
        <f t="shared" si="4094"/>
        <v>0</v>
      </c>
      <c r="AE120" s="186">
        <f t="shared" si="4094"/>
        <v>0</v>
      </c>
      <c r="AF120" s="186">
        <f t="shared" si="4094"/>
        <v>0</v>
      </c>
      <c r="AG120" s="186">
        <f t="shared" si="4094"/>
        <v>0</v>
      </c>
      <c r="AH120" s="186">
        <f t="shared" si="4094"/>
        <v>0</v>
      </c>
      <c r="AI120" s="186">
        <f t="shared" si="4094"/>
        <v>0</v>
      </c>
      <c r="AJ120" s="186">
        <f t="shared" si="4094"/>
        <v>0</v>
      </c>
      <c r="AK120" s="186">
        <f t="shared" si="4094"/>
        <v>0</v>
      </c>
      <c r="AL120" s="186">
        <f t="shared" si="4094"/>
        <v>0</v>
      </c>
      <c r="AM120" s="186">
        <f t="shared" si="4094"/>
        <v>0</v>
      </c>
      <c r="AN120" s="186">
        <f t="shared" si="4094"/>
        <v>0</v>
      </c>
      <c r="AO120" s="186">
        <f t="shared" si="4094"/>
        <v>0</v>
      </c>
      <c r="AP120" s="186">
        <f t="shared" si="4094"/>
        <v>0</v>
      </c>
      <c r="AQ120" s="186">
        <f t="shared" si="4094"/>
        <v>0</v>
      </c>
      <c r="AR120" s="186">
        <f t="shared" si="4094"/>
        <v>0</v>
      </c>
      <c r="AS120" s="186">
        <f t="shared" si="4094"/>
        <v>5641.1506849315065</v>
      </c>
      <c r="AT120" s="186">
        <f t="shared" si="4094"/>
        <v>5459.178082191781</v>
      </c>
      <c r="AU120" s="186">
        <f t="shared" si="4094"/>
        <v>5641.1506849315065</v>
      </c>
      <c r="AV120" s="186">
        <f t="shared" si="4094"/>
        <v>5459.178082191781</v>
      </c>
      <c r="AW120" s="186">
        <f t="shared" si="4094"/>
        <v>5641.1506849315065</v>
      </c>
      <c r="AX120" s="186">
        <f t="shared" si="4094"/>
        <v>5641.1506849315065</v>
      </c>
      <c r="AY120" s="186">
        <f t="shared" si="4094"/>
        <v>5095.232876712329</v>
      </c>
      <c r="AZ120" s="186">
        <f t="shared" si="4094"/>
        <v>5641.1506849315065</v>
      </c>
      <c r="BA120" s="186">
        <f t="shared" si="4094"/>
        <v>5459.178082191781</v>
      </c>
      <c r="BB120" s="186">
        <f t="shared" si="4094"/>
        <v>5641.1506849315065</v>
      </c>
      <c r="BC120" s="186">
        <f t="shared" si="4094"/>
        <v>5459.178082191781</v>
      </c>
      <c r="BD120" s="186">
        <f t="shared" si="4094"/>
        <v>5641.1506849315065</v>
      </c>
      <c r="BE120" s="186">
        <f t="shared" si="4094"/>
        <v>5641.1506849315065</v>
      </c>
      <c r="BF120" s="186">
        <f t="shared" si="4094"/>
        <v>5459.178082191781</v>
      </c>
      <c r="BG120" s="186">
        <f t="shared" si="4094"/>
        <v>5641.1506849315065</v>
      </c>
      <c r="BH120" s="186">
        <f t="shared" si="4094"/>
        <v>5459.178082191781</v>
      </c>
      <c r="BI120" s="186">
        <f t="shared" si="4094"/>
        <v>5641.1506849315065</v>
      </c>
      <c r="BJ120" s="186">
        <f t="shared" si="4094"/>
        <v>0</v>
      </c>
      <c r="BK120" s="186">
        <f t="shared" si="4094"/>
        <v>0</v>
      </c>
      <c r="BL120" s="186">
        <f t="shared" si="4094"/>
        <v>0</v>
      </c>
      <c r="BM120" s="186">
        <f t="shared" si="4094"/>
        <v>0</v>
      </c>
      <c r="BN120" s="186">
        <f t="shared" si="4094"/>
        <v>0</v>
      </c>
      <c r="BO120" s="186">
        <f t="shared" si="4094"/>
        <v>0</v>
      </c>
      <c r="BP120" s="186">
        <f t="shared" si="4094"/>
        <v>0</v>
      </c>
      <c r="BQ120" s="186">
        <f t="shared" si="4094"/>
        <v>0</v>
      </c>
      <c r="BR120" s="186">
        <f t="shared" si="4094"/>
        <v>0</v>
      </c>
      <c r="BS120" s="186">
        <f t="shared" si="4094"/>
        <v>0</v>
      </c>
      <c r="BT120" s="186">
        <f t="shared" si="4094"/>
        <v>0</v>
      </c>
      <c r="BU120" s="186">
        <f t="shared" si="4094"/>
        <v>0</v>
      </c>
      <c r="BV120" s="186">
        <f t="shared" si="4094"/>
        <v>0</v>
      </c>
      <c r="BW120" s="186">
        <f t="shared" si="4094"/>
        <v>0</v>
      </c>
      <c r="BX120" s="186">
        <f t="shared" si="4094"/>
        <v>0</v>
      </c>
      <c r="BY120" s="186">
        <f t="shared" si="4094"/>
        <v>0</v>
      </c>
      <c r="BZ120" s="186">
        <f t="shared" si="4094"/>
        <v>0</v>
      </c>
      <c r="CA120" s="186">
        <f t="shared" si="4093"/>
        <v>0</v>
      </c>
      <c r="CB120" s="186">
        <f t="shared" si="4093"/>
        <v>0</v>
      </c>
      <c r="CC120" s="186">
        <f t="shared" si="4093"/>
        <v>0</v>
      </c>
      <c r="CD120" s="186">
        <f t="shared" si="4093"/>
        <v>0</v>
      </c>
      <c r="CE120" s="186">
        <f t="shared" si="4093"/>
        <v>0</v>
      </c>
      <c r="CF120" s="186">
        <f t="shared" si="4093"/>
        <v>0</v>
      </c>
      <c r="CG120" s="186">
        <f t="shared" si="4093"/>
        <v>0</v>
      </c>
      <c r="CH120" s="186"/>
      <c r="CJ120" s="186">
        <f t="shared" si="3873"/>
        <v>0</v>
      </c>
      <c r="CK120" s="186">
        <f t="shared" si="3874"/>
        <v>0</v>
      </c>
      <c r="CL120" s="186">
        <f t="shared" si="3875"/>
        <v>0</v>
      </c>
      <c r="CM120" s="186">
        <f t="shared" si="3876"/>
        <v>0</v>
      </c>
      <c r="CN120" s="186">
        <f t="shared" si="3877"/>
        <v>0</v>
      </c>
      <c r="CO120" s="186">
        <f t="shared" si="3878"/>
        <v>0</v>
      </c>
      <c r="CP120" s="186">
        <f t="shared" si="3879"/>
        <v>0</v>
      </c>
      <c r="CQ120" s="186">
        <f t="shared" si="3880"/>
        <v>0</v>
      </c>
      <c r="CR120" s="186">
        <f t="shared" si="3881"/>
        <v>0</v>
      </c>
      <c r="CS120" s="186">
        <f t="shared" si="3882"/>
        <v>0</v>
      </c>
      <c r="CT120" s="186">
        <f t="shared" si="3883"/>
        <v>0</v>
      </c>
      <c r="CU120" s="186">
        <f t="shared" si="3884"/>
        <v>0</v>
      </c>
      <c r="CV120" s="186">
        <f t="shared" si="3885"/>
        <v>0</v>
      </c>
      <c r="CW120" s="186">
        <f t="shared" si="3886"/>
        <v>0</v>
      </c>
      <c r="CX120" s="186">
        <f t="shared" si="3887"/>
        <v>0</v>
      </c>
      <c r="CY120" s="186">
        <f t="shared" si="3888"/>
        <v>0</v>
      </c>
      <c r="CZ120" s="186">
        <f t="shared" si="3889"/>
        <v>0</v>
      </c>
      <c r="DA120" s="186">
        <f t="shared" si="3890"/>
        <v>0</v>
      </c>
      <c r="DB120" s="186">
        <f t="shared" si="3891"/>
        <v>0</v>
      </c>
      <c r="DC120" s="186">
        <f t="shared" si="3892"/>
        <v>0</v>
      </c>
      <c r="DD120" s="186">
        <f t="shared" si="3893"/>
        <v>0</v>
      </c>
      <c r="DE120" s="186">
        <f t="shared" si="3894"/>
        <v>0</v>
      </c>
      <c r="DF120" s="186">
        <f t="shared" si="3895"/>
        <v>0</v>
      </c>
      <c r="DG120" s="186">
        <f t="shared" si="3896"/>
        <v>0</v>
      </c>
      <c r="DH120" s="186">
        <f t="shared" si="3897"/>
        <v>0</v>
      </c>
      <c r="DI120" s="186">
        <f t="shared" si="3898"/>
        <v>0</v>
      </c>
      <c r="DJ120" s="186">
        <f t="shared" si="3899"/>
        <v>0</v>
      </c>
      <c r="DK120" s="186">
        <f t="shared" si="3900"/>
        <v>0</v>
      </c>
      <c r="DL120" s="186">
        <f t="shared" si="3901"/>
        <v>0</v>
      </c>
      <c r="DM120" s="186">
        <f t="shared" si="3902"/>
        <v>0</v>
      </c>
      <c r="DN120" s="186">
        <f t="shared" si="3903"/>
        <v>0</v>
      </c>
      <c r="DO120" s="186">
        <f t="shared" si="3904"/>
        <v>1</v>
      </c>
      <c r="DP120" s="186">
        <f t="shared" si="3905"/>
        <v>1</v>
      </c>
      <c r="DQ120" s="186">
        <f t="shared" si="3906"/>
        <v>1</v>
      </c>
      <c r="DR120" s="186">
        <f t="shared" si="3907"/>
        <v>1</v>
      </c>
      <c r="DS120" s="186">
        <f t="shared" si="3908"/>
        <v>1</v>
      </c>
      <c r="DT120" s="186">
        <f t="shared" si="3909"/>
        <v>1</v>
      </c>
      <c r="DU120" s="186">
        <f t="shared" si="3910"/>
        <v>1</v>
      </c>
      <c r="DV120" s="186">
        <f t="shared" si="3911"/>
        <v>1</v>
      </c>
      <c r="DW120" s="186">
        <f t="shared" si="3912"/>
        <v>1</v>
      </c>
      <c r="DX120" s="186">
        <f t="shared" si="3913"/>
        <v>1</v>
      </c>
      <c r="DY120" s="186">
        <f t="shared" si="3914"/>
        <v>1</v>
      </c>
      <c r="DZ120" s="186">
        <f t="shared" si="3915"/>
        <v>1</v>
      </c>
      <c r="EA120" s="186">
        <f t="shared" si="3916"/>
        <v>1</v>
      </c>
      <c r="EB120" s="186">
        <f t="shared" si="3917"/>
        <v>1</v>
      </c>
      <c r="EC120" s="186">
        <f t="shared" si="3918"/>
        <v>1</v>
      </c>
      <c r="ED120" s="186">
        <f t="shared" si="3919"/>
        <v>1</v>
      </c>
      <c r="EE120" s="186">
        <f t="shared" si="3920"/>
        <v>1</v>
      </c>
      <c r="EF120" s="186">
        <f t="shared" si="3921"/>
        <v>0</v>
      </c>
      <c r="EG120" s="186">
        <f t="shared" si="3922"/>
        <v>0</v>
      </c>
      <c r="EH120" s="186">
        <f t="shared" si="3923"/>
        <v>0</v>
      </c>
      <c r="EI120" s="186">
        <f t="shared" si="3924"/>
        <v>0</v>
      </c>
      <c r="EJ120" s="186">
        <f t="shared" si="3925"/>
        <v>0</v>
      </c>
      <c r="EK120" s="186">
        <f t="shared" si="3926"/>
        <v>0</v>
      </c>
      <c r="EL120" s="186">
        <f t="shared" si="3927"/>
        <v>0</v>
      </c>
      <c r="EM120" s="186">
        <f t="shared" si="3928"/>
        <v>0</v>
      </c>
      <c r="EN120" s="186">
        <f t="shared" si="3929"/>
        <v>0</v>
      </c>
      <c r="EO120" s="186">
        <f t="shared" si="3930"/>
        <v>0</v>
      </c>
      <c r="EP120" s="186">
        <f t="shared" si="3931"/>
        <v>0</v>
      </c>
      <c r="EQ120" s="186">
        <f t="shared" si="3932"/>
        <v>0</v>
      </c>
      <c r="ER120" s="186">
        <f t="shared" si="3933"/>
        <v>0</v>
      </c>
      <c r="ES120" s="186">
        <f t="shared" si="3934"/>
        <v>0</v>
      </c>
      <c r="ET120" s="186">
        <f t="shared" si="3935"/>
        <v>0</v>
      </c>
      <c r="EU120" s="186">
        <f t="shared" si="3936"/>
        <v>0</v>
      </c>
      <c r="EV120" s="186">
        <f t="shared" si="3937"/>
        <v>0</v>
      </c>
      <c r="EW120" s="186">
        <f t="shared" si="3938"/>
        <v>0</v>
      </c>
      <c r="EX120" s="186">
        <f t="shared" si="3939"/>
        <v>0</v>
      </c>
      <c r="EY120" s="186">
        <f t="shared" si="3940"/>
        <v>0</v>
      </c>
      <c r="EZ120" s="186">
        <f t="shared" si="3941"/>
        <v>0</v>
      </c>
      <c r="FA120" s="186">
        <f t="shared" si="3942"/>
        <v>0</v>
      </c>
      <c r="FB120" s="186">
        <f t="shared" si="3943"/>
        <v>0</v>
      </c>
      <c r="FC120" s="186">
        <f t="shared" si="3944"/>
        <v>0</v>
      </c>
      <c r="FE120" s="187">
        <f t="shared" si="3945"/>
        <v>0</v>
      </c>
      <c r="FF120" s="187">
        <f t="shared" si="3946"/>
        <v>0</v>
      </c>
      <c r="FG120" s="187">
        <f t="shared" si="3947"/>
        <v>0</v>
      </c>
      <c r="FH120" s="187">
        <f t="shared" si="3948"/>
        <v>0</v>
      </c>
      <c r="FI120" s="187">
        <f t="shared" si="3949"/>
        <v>0</v>
      </c>
      <c r="FJ120" s="187">
        <f t="shared" si="3950"/>
        <v>0</v>
      </c>
      <c r="FK120" s="187">
        <f t="shared" si="3951"/>
        <v>0</v>
      </c>
      <c r="FL120" s="187">
        <f t="shared" si="3952"/>
        <v>0</v>
      </c>
      <c r="FM120" s="187">
        <f t="shared" si="3953"/>
        <v>0</v>
      </c>
      <c r="FN120" s="187">
        <f t="shared" si="3954"/>
        <v>0</v>
      </c>
      <c r="FO120" s="187">
        <f t="shared" si="3955"/>
        <v>0</v>
      </c>
      <c r="FP120" s="187">
        <f t="shared" si="3956"/>
        <v>0</v>
      </c>
      <c r="FQ120" s="187">
        <f t="shared" si="3957"/>
        <v>0</v>
      </c>
      <c r="FR120" s="187">
        <f t="shared" si="3958"/>
        <v>0</v>
      </c>
      <c r="FS120" s="187">
        <f t="shared" si="3959"/>
        <v>0</v>
      </c>
      <c r="FT120" s="187">
        <f t="shared" si="3960"/>
        <v>0</v>
      </c>
      <c r="FU120" s="187">
        <f t="shared" si="3961"/>
        <v>0</v>
      </c>
      <c r="FV120" s="187">
        <f t="shared" si="3962"/>
        <v>0</v>
      </c>
      <c r="FW120" s="187">
        <f t="shared" si="3963"/>
        <v>0</v>
      </c>
      <c r="FX120" s="187">
        <f t="shared" si="3964"/>
        <v>0</v>
      </c>
      <c r="FY120" s="187">
        <f t="shared" si="3965"/>
        <v>0</v>
      </c>
      <c r="FZ120" s="187">
        <f t="shared" si="3966"/>
        <v>0</v>
      </c>
      <c r="GA120" s="187">
        <f t="shared" si="3967"/>
        <v>0</v>
      </c>
      <c r="GB120" s="187">
        <f t="shared" si="3968"/>
        <v>0</v>
      </c>
      <c r="GC120" s="187">
        <f t="shared" si="3969"/>
        <v>0</v>
      </c>
      <c r="GD120" s="187">
        <f t="shared" si="3970"/>
        <v>0</v>
      </c>
      <c r="GE120" s="187">
        <f t="shared" si="3971"/>
        <v>0</v>
      </c>
      <c r="GF120" s="187">
        <f t="shared" si="3972"/>
        <v>0</v>
      </c>
      <c r="GG120" s="187">
        <f t="shared" si="3973"/>
        <v>0</v>
      </c>
      <c r="GH120" s="187">
        <f t="shared" si="3974"/>
        <v>0</v>
      </c>
      <c r="GI120" s="187">
        <f t="shared" si="3975"/>
        <v>0</v>
      </c>
      <c r="GJ120" s="187">
        <f t="shared" si="3976"/>
        <v>1</v>
      </c>
      <c r="GK120" s="187">
        <f t="shared" si="3977"/>
        <v>1</v>
      </c>
      <c r="GL120" s="187">
        <f t="shared" si="3978"/>
        <v>1</v>
      </c>
      <c r="GM120" s="187">
        <f t="shared" si="3979"/>
        <v>1</v>
      </c>
      <c r="GN120" s="187">
        <f t="shared" si="3980"/>
        <v>1</v>
      </c>
      <c r="GO120" s="187">
        <f t="shared" si="3981"/>
        <v>1</v>
      </c>
      <c r="GP120" s="187">
        <f t="shared" si="3982"/>
        <v>1</v>
      </c>
      <c r="GQ120" s="187">
        <f t="shared" si="3983"/>
        <v>1</v>
      </c>
      <c r="GR120" s="187">
        <f t="shared" si="3984"/>
        <v>1</v>
      </c>
      <c r="GS120" s="187">
        <f t="shared" si="3985"/>
        <v>1</v>
      </c>
      <c r="GT120" s="187">
        <f t="shared" si="3986"/>
        <v>1</v>
      </c>
      <c r="GU120" s="187">
        <f t="shared" si="3987"/>
        <v>1</v>
      </c>
      <c r="GV120" s="187">
        <f t="shared" si="3988"/>
        <v>1</v>
      </c>
      <c r="GW120" s="187">
        <f t="shared" si="3989"/>
        <v>1</v>
      </c>
      <c r="GX120" s="187">
        <f t="shared" si="3990"/>
        <v>1</v>
      </c>
      <c r="GY120" s="187">
        <f t="shared" si="3991"/>
        <v>1</v>
      </c>
      <c r="GZ120" s="187">
        <f t="shared" si="3992"/>
        <v>1</v>
      </c>
      <c r="HA120" s="187">
        <f t="shared" si="3993"/>
        <v>0</v>
      </c>
      <c r="HB120" s="187">
        <f t="shared" si="3994"/>
        <v>0</v>
      </c>
      <c r="HC120" s="187">
        <f t="shared" si="3995"/>
        <v>0</v>
      </c>
      <c r="HD120" s="187">
        <f t="shared" si="3996"/>
        <v>0</v>
      </c>
      <c r="HE120" s="187">
        <f t="shared" si="3997"/>
        <v>0</v>
      </c>
      <c r="HF120" s="187">
        <f t="shared" si="3998"/>
        <v>0</v>
      </c>
      <c r="HG120" s="187">
        <f t="shared" si="3999"/>
        <v>0</v>
      </c>
      <c r="HH120" s="187">
        <f t="shared" si="4000"/>
        <v>0</v>
      </c>
      <c r="HI120" s="187">
        <f t="shared" si="4001"/>
        <v>0</v>
      </c>
      <c r="HJ120" s="187">
        <f t="shared" si="4002"/>
        <v>0</v>
      </c>
      <c r="HK120" s="187">
        <f t="shared" si="4003"/>
        <v>0</v>
      </c>
      <c r="HL120" s="187">
        <f t="shared" si="4004"/>
        <v>0</v>
      </c>
      <c r="HM120" s="187">
        <f t="shared" si="4005"/>
        <v>0</v>
      </c>
      <c r="HN120" s="187">
        <f t="shared" si="4006"/>
        <v>0</v>
      </c>
      <c r="HO120" s="187">
        <f t="shared" si="4007"/>
        <v>0</v>
      </c>
      <c r="HP120" s="187">
        <f t="shared" si="4008"/>
        <v>0</v>
      </c>
      <c r="HQ120" s="187">
        <f t="shared" si="4009"/>
        <v>0</v>
      </c>
      <c r="HR120" s="187">
        <f t="shared" si="4010"/>
        <v>0</v>
      </c>
      <c r="HS120" s="187">
        <f t="shared" si="4011"/>
        <v>0</v>
      </c>
      <c r="HT120" s="187">
        <f t="shared" si="4012"/>
        <v>0</v>
      </c>
      <c r="HU120" s="187">
        <f t="shared" si="4013"/>
        <v>0</v>
      </c>
      <c r="HV120" s="187">
        <f t="shared" si="4014"/>
        <v>0</v>
      </c>
      <c r="HW120" s="187">
        <f t="shared" si="4015"/>
        <v>0</v>
      </c>
      <c r="HX120" s="187">
        <f t="shared" si="4016"/>
        <v>0</v>
      </c>
      <c r="HY120" s="187"/>
      <c r="IB120" s="188">
        <f t="shared" si="4017"/>
        <v>0</v>
      </c>
      <c r="IC120" s="188">
        <f t="shared" si="4018"/>
        <v>0</v>
      </c>
      <c r="ID120" s="188">
        <f t="shared" si="4019"/>
        <v>0</v>
      </c>
      <c r="IE120" s="188">
        <f t="shared" si="4020"/>
        <v>0</v>
      </c>
      <c r="IF120" s="188">
        <f t="shared" si="4021"/>
        <v>0</v>
      </c>
      <c r="IG120" s="188">
        <f t="shared" si="4022"/>
        <v>0</v>
      </c>
      <c r="IH120" s="188">
        <f t="shared" si="4023"/>
        <v>0</v>
      </c>
      <c r="II120" s="188">
        <f t="shared" si="4024"/>
        <v>0</v>
      </c>
      <c r="IJ120" s="188">
        <f t="shared" si="4025"/>
        <v>0</v>
      </c>
      <c r="IK120" s="188">
        <f t="shared" si="4026"/>
        <v>0</v>
      </c>
      <c r="IL120" s="188">
        <f t="shared" si="4027"/>
        <v>0</v>
      </c>
      <c r="IM120" s="188">
        <f t="shared" si="4028"/>
        <v>0</v>
      </c>
      <c r="IN120" s="188">
        <f t="shared" si="4029"/>
        <v>0</v>
      </c>
      <c r="IO120" s="188">
        <f t="shared" si="4030"/>
        <v>0</v>
      </c>
      <c r="IP120" s="188">
        <f t="shared" si="4031"/>
        <v>0</v>
      </c>
      <c r="IQ120" s="188">
        <f t="shared" si="4032"/>
        <v>0</v>
      </c>
      <c r="IR120" s="188">
        <f t="shared" si="4033"/>
        <v>0</v>
      </c>
      <c r="IS120" s="188">
        <f t="shared" si="4034"/>
        <v>0</v>
      </c>
      <c r="IT120" s="188">
        <f t="shared" si="4035"/>
        <v>0</v>
      </c>
      <c r="IU120" s="188">
        <f t="shared" si="4036"/>
        <v>0</v>
      </c>
      <c r="IV120" s="188">
        <f t="shared" si="4037"/>
        <v>0</v>
      </c>
      <c r="IW120" s="188">
        <f t="shared" si="4038"/>
        <v>0</v>
      </c>
      <c r="IX120" s="188">
        <f t="shared" si="4039"/>
        <v>0</v>
      </c>
      <c r="IY120" s="188">
        <f t="shared" si="4040"/>
        <v>0</v>
      </c>
      <c r="IZ120" s="188">
        <f t="shared" si="4041"/>
        <v>0</v>
      </c>
      <c r="JA120" s="188">
        <f t="shared" si="4042"/>
        <v>0</v>
      </c>
      <c r="JB120" s="188">
        <f t="shared" si="4043"/>
        <v>0</v>
      </c>
      <c r="JC120" s="188">
        <f t="shared" si="4044"/>
        <v>0</v>
      </c>
      <c r="JD120" s="188">
        <f t="shared" si="4045"/>
        <v>0</v>
      </c>
      <c r="JE120" s="188">
        <f t="shared" si="4046"/>
        <v>0</v>
      </c>
      <c r="JF120" s="188">
        <f t="shared" si="4047"/>
        <v>0</v>
      </c>
      <c r="JG120" s="188">
        <f t="shared" si="4048"/>
        <v>85</v>
      </c>
      <c r="JH120" s="188">
        <f t="shared" si="4049"/>
        <v>85</v>
      </c>
      <c r="JI120" s="188">
        <f t="shared" si="4050"/>
        <v>85</v>
      </c>
      <c r="JJ120" s="188">
        <f t="shared" si="4051"/>
        <v>85</v>
      </c>
      <c r="JK120" s="188">
        <f t="shared" si="4052"/>
        <v>85</v>
      </c>
      <c r="JL120" s="188">
        <f t="shared" si="4053"/>
        <v>85</v>
      </c>
      <c r="JM120" s="188">
        <f t="shared" si="4054"/>
        <v>85</v>
      </c>
      <c r="JN120" s="188">
        <f t="shared" si="4055"/>
        <v>85</v>
      </c>
      <c r="JO120" s="188">
        <f t="shared" si="4056"/>
        <v>85</v>
      </c>
      <c r="JP120" s="188">
        <f t="shared" si="4057"/>
        <v>85</v>
      </c>
      <c r="JQ120" s="188">
        <f t="shared" si="4058"/>
        <v>85</v>
      </c>
      <c r="JR120" s="188">
        <f t="shared" si="4059"/>
        <v>85</v>
      </c>
      <c r="JS120" s="188">
        <f t="shared" si="4060"/>
        <v>85</v>
      </c>
      <c r="JT120" s="188">
        <f t="shared" si="4061"/>
        <v>85</v>
      </c>
      <c r="JU120" s="188">
        <f t="shared" si="4062"/>
        <v>85</v>
      </c>
      <c r="JV120" s="188">
        <f t="shared" si="4063"/>
        <v>85</v>
      </c>
      <c r="JW120" s="188">
        <f t="shared" si="4064"/>
        <v>85</v>
      </c>
      <c r="JX120" s="188">
        <f t="shared" si="4065"/>
        <v>0</v>
      </c>
      <c r="JY120" s="188">
        <f t="shared" si="4066"/>
        <v>0</v>
      </c>
      <c r="JZ120" s="188">
        <f t="shared" si="4067"/>
        <v>0</v>
      </c>
      <c r="KA120" s="188">
        <f t="shared" si="4068"/>
        <v>0</v>
      </c>
      <c r="KB120" s="188">
        <f t="shared" si="4069"/>
        <v>0</v>
      </c>
      <c r="KC120" s="188">
        <f t="shared" si="4070"/>
        <v>0</v>
      </c>
      <c r="KD120" s="188">
        <f t="shared" si="4071"/>
        <v>0</v>
      </c>
      <c r="KE120" s="188">
        <f t="shared" si="4072"/>
        <v>0</v>
      </c>
      <c r="KF120" s="188">
        <f t="shared" si="4073"/>
        <v>0</v>
      </c>
      <c r="KG120" s="188">
        <f t="shared" si="4074"/>
        <v>0</v>
      </c>
      <c r="KH120" s="188">
        <f t="shared" si="4075"/>
        <v>0</v>
      </c>
      <c r="KI120" s="188">
        <f t="shared" si="4076"/>
        <v>0</v>
      </c>
      <c r="KJ120" s="188">
        <f t="shared" si="4077"/>
        <v>0</v>
      </c>
      <c r="KK120" s="188">
        <f t="shared" si="4078"/>
        <v>0</v>
      </c>
      <c r="KL120" s="188">
        <f t="shared" si="4079"/>
        <v>0</v>
      </c>
      <c r="KM120" s="188">
        <f t="shared" si="4080"/>
        <v>0</v>
      </c>
      <c r="KN120" s="188">
        <f t="shared" si="4081"/>
        <v>0</v>
      </c>
      <c r="KO120" s="188">
        <f t="shared" si="4082"/>
        <v>0</v>
      </c>
      <c r="KP120" s="188">
        <f t="shared" si="4083"/>
        <v>0</v>
      </c>
      <c r="KQ120" s="188">
        <f t="shared" si="4084"/>
        <v>0</v>
      </c>
      <c r="KR120" s="188">
        <f t="shared" si="4085"/>
        <v>0</v>
      </c>
      <c r="KS120" s="188">
        <f t="shared" si="4086"/>
        <v>0</v>
      </c>
      <c r="KT120" s="188">
        <f t="shared" si="4087"/>
        <v>0</v>
      </c>
      <c r="KU120" s="188">
        <f t="shared" si="4088"/>
        <v>0</v>
      </c>
    </row>
    <row r="121" spans="1:307" s="95" customFormat="1" ht="15.6" x14ac:dyDescent="0.3">
      <c r="A121" s="157" t="s">
        <v>87</v>
      </c>
      <c r="B121" s="112"/>
      <c r="C121" s="112" t="s">
        <v>808</v>
      </c>
      <c r="D121" s="113"/>
      <c r="E121" s="113" t="s">
        <v>118</v>
      </c>
      <c r="F121" s="113">
        <v>1</v>
      </c>
      <c r="G121" s="114">
        <v>60000</v>
      </c>
      <c r="H121" s="115"/>
      <c r="I121" s="116">
        <v>0.107</v>
      </c>
      <c r="J121" s="114">
        <v>85</v>
      </c>
      <c r="K121" s="411">
        <v>45505</v>
      </c>
      <c r="L121" s="118">
        <v>46022</v>
      </c>
      <c r="M121" s="119"/>
      <c r="N121" s="186">
        <f t="shared" si="4091"/>
        <v>0</v>
      </c>
      <c r="O121" s="186">
        <f t="shared" si="4094"/>
        <v>0</v>
      </c>
      <c r="P121" s="186">
        <f t="shared" si="4094"/>
        <v>0</v>
      </c>
      <c r="Q121" s="186">
        <f t="shared" si="4094"/>
        <v>0</v>
      </c>
      <c r="R121" s="186">
        <f t="shared" si="4094"/>
        <v>0</v>
      </c>
      <c r="S121" s="186">
        <f t="shared" si="4094"/>
        <v>0</v>
      </c>
      <c r="T121" s="186">
        <f t="shared" si="4094"/>
        <v>0</v>
      </c>
      <c r="U121" s="186">
        <f t="shared" si="4094"/>
        <v>0</v>
      </c>
      <c r="V121" s="186">
        <f t="shared" si="4094"/>
        <v>0</v>
      </c>
      <c r="W121" s="186">
        <f t="shared" si="4094"/>
        <v>0</v>
      </c>
      <c r="X121" s="186">
        <f t="shared" si="4094"/>
        <v>0</v>
      </c>
      <c r="Y121" s="186">
        <f t="shared" si="4094"/>
        <v>0</v>
      </c>
      <c r="Z121" s="186">
        <f t="shared" si="4094"/>
        <v>0</v>
      </c>
      <c r="AA121" s="186">
        <f t="shared" si="4094"/>
        <v>0</v>
      </c>
      <c r="AB121" s="186">
        <f t="shared" si="4094"/>
        <v>0</v>
      </c>
      <c r="AC121" s="186">
        <f t="shared" si="4094"/>
        <v>0</v>
      </c>
      <c r="AD121" s="186">
        <f t="shared" si="4094"/>
        <v>0</v>
      </c>
      <c r="AE121" s="186">
        <f t="shared" si="4094"/>
        <v>0</v>
      </c>
      <c r="AF121" s="186">
        <f t="shared" si="4094"/>
        <v>0</v>
      </c>
      <c r="AG121" s="186">
        <f t="shared" si="4094"/>
        <v>0</v>
      </c>
      <c r="AH121" s="186">
        <f t="shared" si="4094"/>
        <v>0</v>
      </c>
      <c r="AI121" s="186">
        <f t="shared" si="4094"/>
        <v>0</v>
      </c>
      <c r="AJ121" s="186">
        <f t="shared" si="4094"/>
        <v>0</v>
      </c>
      <c r="AK121" s="186">
        <f t="shared" si="4094"/>
        <v>0</v>
      </c>
      <c r="AL121" s="186">
        <f t="shared" si="4094"/>
        <v>0</v>
      </c>
      <c r="AM121" s="186">
        <f t="shared" si="4094"/>
        <v>0</v>
      </c>
      <c r="AN121" s="186">
        <f t="shared" si="4094"/>
        <v>0</v>
      </c>
      <c r="AO121" s="186">
        <f t="shared" si="4094"/>
        <v>0</v>
      </c>
      <c r="AP121" s="186">
        <f t="shared" si="4094"/>
        <v>0</v>
      </c>
      <c r="AQ121" s="186">
        <f t="shared" si="4094"/>
        <v>0</v>
      </c>
      <c r="AR121" s="186">
        <f t="shared" si="4094"/>
        <v>0</v>
      </c>
      <c r="AS121" s="186">
        <f t="shared" si="4094"/>
        <v>5641.1506849315065</v>
      </c>
      <c r="AT121" s="186">
        <f t="shared" si="4094"/>
        <v>5459.178082191781</v>
      </c>
      <c r="AU121" s="186">
        <f t="shared" si="4094"/>
        <v>5641.1506849315065</v>
      </c>
      <c r="AV121" s="186">
        <f t="shared" si="4094"/>
        <v>5459.178082191781</v>
      </c>
      <c r="AW121" s="186">
        <f t="shared" si="4094"/>
        <v>5641.1506849315065</v>
      </c>
      <c r="AX121" s="186">
        <f t="shared" si="4094"/>
        <v>5641.1506849315065</v>
      </c>
      <c r="AY121" s="186">
        <f t="shared" si="4094"/>
        <v>5095.232876712329</v>
      </c>
      <c r="AZ121" s="186">
        <f t="shared" si="4094"/>
        <v>5641.1506849315065</v>
      </c>
      <c r="BA121" s="186">
        <f t="shared" si="4094"/>
        <v>5459.178082191781</v>
      </c>
      <c r="BB121" s="186">
        <f t="shared" si="4094"/>
        <v>5641.1506849315065</v>
      </c>
      <c r="BC121" s="186">
        <f t="shared" si="4094"/>
        <v>5459.178082191781</v>
      </c>
      <c r="BD121" s="186">
        <f t="shared" si="4094"/>
        <v>5641.1506849315065</v>
      </c>
      <c r="BE121" s="186">
        <f t="shared" si="4094"/>
        <v>5641.1506849315065</v>
      </c>
      <c r="BF121" s="186">
        <f t="shared" si="4094"/>
        <v>5459.178082191781</v>
      </c>
      <c r="BG121" s="186">
        <f t="shared" si="4094"/>
        <v>5641.1506849315065</v>
      </c>
      <c r="BH121" s="186">
        <f t="shared" si="4094"/>
        <v>5459.178082191781</v>
      </c>
      <c r="BI121" s="186">
        <f t="shared" si="4094"/>
        <v>5641.1506849315065</v>
      </c>
      <c r="BJ121" s="186">
        <f t="shared" si="4094"/>
        <v>0</v>
      </c>
      <c r="BK121" s="186">
        <f t="shared" si="4094"/>
        <v>0</v>
      </c>
      <c r="BL121" s="186">
        <f t="shared" si="4094"/>
        <v>0</v>
      </c>
      <c r="BM121" s="186">
        <f t="shared" si="4094"/>
        <v>0</v>
      </c>
      <c r="BN121" s="186">
        <f t="shared" si="4094"/>
        <v>0</v>
      </c>
      <c r="BO121" s="186">
        <f t="shared" si="4094"/>
        <v>0</v>
      </c>
      <c r="BP121" s="186">
        <f t="shared" si="4094"/>
        <v>0</v>
      </c>
      <c r="BQ121" s="186">
        <f t="shared" si="4094"/>
        <v>0</v>
      </c>
      <c r="BR121" s="186">
        <f t="shared" si="4094"/>
        <v>0</v>
      </c>
      <c r="BS121" s="186">
        <f t="shared" si="4094"/>
        <v>0</v>
      </c>
      <c r="BT121" s="186">
        <f t="shared" si="4094"/>
        <v>0</v>
      </c>
      <c r="BU121" s="186">
        <f t="shared" si="4094"/>
        <v>0</v>
      </c>
      <c r="BV121" s="186">
        <f t="shared" si="4094"/>
        <v>0</v>
      </c>
      <c r="BW121" s="186">
        <f t="shared" si="4094"/>
        <v>0</v>
      </c>
      <c r="BX121" s="186">
        <f t="shared" si="4094"/>
        <v>0</v>
      </c>
      <c r="BY121" s="186">
        <f t="shared" si="4094"/>
        <v>0</v>
      </c>
      <c r="BZ121" s="186">
        <f t="shared" si="4094"/>
        <v>0</v>
      </c>
      <c r="CA121" s="186">
        <f t="shared" si="4093"/>
        <v>0</v>
      </c>
      <c r="CB121" s="186">
        <f t="shared" si="4093"/>
        <v>0</v>
      </c>
      <c r="CC121" s="186">
        <f t="shared" si="4093"/>
        <v>0</v>
      </c>
      <c r="CD121" s="186">
        <f t="shared" si="4093"/>
        <v>0</v>
      </c>
      <c r="CE121" s="186">
        <f t="shared" si="4093"/>
        <v>0</v>
      </c>
      <c r="CF121" s="186">
        <f t="shared" si="4093"/>
        <v>0</v>
      </c>
      <c r="CG121" s="186">
        <f t="shared" si="4093"/>
        <v>0</v>
      </c>
      <c r="CH121" s="186"/>
      <c r="CJ121" s="186">
        <f t="shared" si="3873"/>
        <v>0</v>
      </c>
      <c r="CK121" s="186">
        <f t="shared" si="3874"/>
        <v>0</v>
      </c>
      <c r="CL121" s="186">
        <f t="shared" si="3875"/>
        <v>0</v>
      </c>
      <c r="CM121" s="186">
        <f t="shared" si="3876"/>
        <v>0</v>
      </c>
      <c r="CN121" s="186">
        <f t="shared" si="3877"/>
        <v>0</v>
      </c>
      <c r="CO121" s="186">
        <f t="shared" si="3878"/>
        <v>0</v>
      </c>
      <c r="CP121" s="186">
        <f t="shared" si="3879"/>
        <v>0</v>
      </c>
      <c r="CQ121" s="186">
        <f t="shared" si="3880"/>
        <v>0</v>
      </c>
      <c r="CR121" s="186">
        <f t="shared" si="3881"/>
        <v>0</v>
      </c>
      <c r="CS121" s="186">
        <f t="shared" si="3882"/>
        <v>0</v>
      </c>
      <c r="CT121" s="186">
        <f t="shared" si="3883"/>
        <v>0</v>
      </c>
      <c r="CU121" s="186">
        <f t="shared" si="3884"/>
        <v>0</v>
      </c>
      <c r="CV121" s="186">
        <f t="shared" si="3885"/>
        <v>0</v>
      </c>
      <c r="CW121" s="186">
        <f t="shared" si="3886"/>
        <v>0</v>
      </c>
      <c r="CX121" s="186">
        <f t="shared" si="3887"/>
        <v>0</v>
      </c>
      <c r="CY121" s="186">
        <f t="shared" si="3888"/>
        <v>0</v>
      </c>
      <c r="CZ121" s="186">
        <f t="shared" si="3889"/>
        <v>0</v>
      </c>
      <c r="DA121" s="186">
        <f t="shared" si="3890"/>
        <v>0</v>
      </c>
      <c r="DB121" s="186">
        <f t="shared" si="3891"/>
        <v>0</v>
      </c>
      <c r="DC121" s="186">
        <f t="shared" si="3892"/>
        <v>0</v>
      </c>
      <c r="DD121" s="186">
        <f t="shared" si="3893"/>
        <v>0</v>
      </c>
      <c r="DE121" s="186">
        <f t="shared" si="3894"/>
        <v>0</v>
      </c>
      <c r="DF121" s="186">
        <f t="shared" si="3895"/>
        <v>0</v>
      </c>
      <c r="DG121" s="186">
        <f t="shared" si="3896"/>
        <v>0</v>
      </c>
      <c r="DH121" s="186">
        <f t="shared" si="3897"/>
        <v>0</v>
      </c>
      <c r="DI121" s="186">
        <f t="shared" si="3898"/>
        <v>0</v>
      </c>
      <c r="DJ121" s="186">
        <f t="shared" si="3899"/>
        <v>0</v>
      </c>
      <c r="DK121" s="186">
        <f t="shared" si="3900"/>
        <v>0</v>
      </c>
      <c r="DL121" s="186">
        <f t="shared" si="3901"/>
        <v>0</v>
      </c>
      <c r="DM121" s="186">
        <f t="shared" si="3902"/>
        <v>0</v>
      </c>
      <c r="DN121" s="186">
        <f t="shared" si="3903"/>
        <v>0</v>
      </c>
      <c r="DO121" s="186">
        <f t="shared" si="3904"/>
        <v>1</v>
      </c>
      <c r="DP121" s="186">
        <f t="shared" si="3905"/>
        <v>1</v>
      </c>
      <c r="DQ121" s="186">
        <f t="shared" si="3906"/>
        <v>1</v>
      </c>
      <c r="DR121" s="186">
        <f t="shared" si="3907"/>
        <v>1</v>
      </c>
      <c r="DS121" s="186">
        <f t="shared" si="3908"/>
        <v>1</v>
      </c>
      <c r="DT121" s="186">
        <f t="shared" si="3909"/>
        <v>1</v>
      </c>
      <c r="DU121" s="186">
        <f t="shared" si="3910"/>
        <v>1</v>
      </c>
      <c r="DV121" s="186">
        <f t="shared" si="3911"/>
        <v>1</v>
      </c>
      <c r="DW121" s="186">
        <f t="shared" si="3912"/>
        <v>1</v>
      </c>
      <c r="DX121" s="186">
        <f t="shared" si="3913"/>
        <v>1</v>
      </c>
      <c r="DY121" s="186">
        <f t="shared" si="3914"/>
        <v>1</v>
      </c>
      <c r="DZ121" s="186">
        <f t="shared" si="3915"/>
        <v>1</v>
      </c>
      <c r="EA121" s="186">
        <f t="shared" si="3916"/>
        <v>1</v>
      </c>
      <c r="EB121" s="186">
        <f t="shared" si="3917"/>
        <v>1</v>
      </c>
      <c r="EC121" s="186">
        <f t="shared" si="3918"/>
        <v>1</v>
      </c>
      <c r="ED121" s="186">
        <f t="shared" si="3919"/>
        <v>1</v>
      </c>
      <c r="EE121" s="186">
        <f t="shared" si="3920"/>
        <v>1</v>
      </c>
      <c r="EF121" s="186">
        <f t="shared" si="3921"/>
        <v>0</v>
      </c>
      <c r="EG121" s="186">
        <f t="shared" si="3922"/>
        <v>0</v>
      </c>
      <c r="EH121" s="186">
        <f t="shared" si="3923"/>
        <v>0</v>
      </c>
      <c r="EI121" s="186">
        <f t="shared" si="3924"/>
        <v>0</v>
      </c>
      <c r="EJ121" s="186">
        <f t="shared" si="3925"/>
        <v>0</v>
      </c>
      <c r="EK121" s="186">
        <f t="shared" si="3926"/>
        <v>0</v>
      </c>
      <c r="EL121" s="186">
        <f t="shared" si="3927"/>
        <v>0</v>
      </c>
      <c r="EM121" s="186">
        <f t="shared" si="3928"/>
        <v>0</v>
      </c>
      <c r="EN121" s="186">
        <f t="shared" si="3929"/>
        <v>0</v>
      </c>
      <c r="EO121" s="186">
        <f t="shared" si="3930"/>
        <v>0</v>
      </c>
      <c r="EP121" s="186">
        <f t="shared" si="3931"/>
        <v>0</v>
      </c>
      <c r="EQ121" s="186">
        <f t="shared" si="3932"/>
        <v>0</v>
      </c>
      <c r="ER121" s="186">
        <f t="shared" si="3933"/>
        <v>0</v>
      </c>
      <c r="ES121" s="186">
        <f t="shared" si="3934"/>
        <v>0</v>
      </c>
      <c r="ET121" s="186">
        <f t="shared" si="3935"/>
        <v>0</v>
      </c>
      <c r="EU121" s="186">
        <f t="shared" si="3936"/>
        <v>0</v>
      </c>
      <c r="EV121" s="186">
        <f t="shared" si="3937"/>
        <v>0</v>
      </c>
      <c r="EW121" s="186">
        <f t="shared" si="3938"/>
        <v>0</v>
      </c>
      <c r="EX121" s="186">
        <f t="shared" si="3939"/>
        <v>0</v>
      </c>
      <c r="EY121" s="186">
        <f t="shared" si="3940"/>
        <v>0</v>
      </c>
      <c r="EZ121" s="186">
        <f t="shared" si="3941"/>
        <v>0</v>
      </c>
      <c r="FA121" s="186">
        <f t="shared" si="3942"/>
        <v>0</v>
      </c>
      <c r="FB121" s="186">
        <f t="shared" si="3943"/>
        <v>0</v>
      </c>
      <c r="FC121" s="186">
        <f t="shared" si="3944"/>
        <v>0</v>
      </c>
      <c r="FE121" s="187">
        <f t="shared" si="3945"/>
        <v>0</v>
      </c>
      <c r="FF121" s="187">
        <f t="shared" si="3946"/>
        <v>0</v>
      </c>
      <c r="FG121" s="187">
        <f t="shared" si="3947"/>
        <v>0</v>
      </c>
      <c r="FH121" s="187">
        <f t="shared" si="3948"/>
        <v>0</v>
      </c>
      <c r="FI121" s="187">
        <f t="shared" si="3949"/>
        <v>0</v>
      </c>
      <c r="FJ121" s="187">
        <f t="shared" si="3950"/>
        <v>0</v>
      </c>
      <c r="FK121" s="187">
        <f t="shared" si="3951"/>
        <v>0</v>
      </c>
      <c r="FL121" s="187">
        <f t="shared" si="3952"/>
        <v>0</v>
      </c>
      <c r="FM121" s="187">
        <f t="shared" si="3953"/>
        <v>0</v>
      </c>
      <c r="FN121" s="187">
        <f t="shared" si="3954"/>
        <v>0</v>
      </c>
      <c r="FO121" s="187">
        <f t="shared" si="3955"/>
        <v>0</v>
      </c>
      <c r="FP121" s="187">
        <f t="shared" si="3956"/>
        <v>0</v>
      </c>
      <c r="FQ121" s="187">
        <f t="shared" si="3957"/>
        <v>0</v>
      </c>
      <c r="FR121" s="187">
        <f t="shared" si="3958"/>
        <v>0</v>
      </c>
      <c r="FS121" s="187">
        <f t="shared" si="3959"/>
        <v>0</v>
      </c>
      <c r="FT121" s="187">
        <f t="shared" si="3960"/>
        <v>0</v>
      </c>
      <c r="FU121" s="187">
        <f t="shared" si="3961"/>
        <v>0</v>
      </c>
      <c r="FV121" s="187">
        <f t="shared" si="3962"/>
        <v>0</v>
      </c>
      <c r="FW121" s="187">
        <f t="shared" si="3963"/>
        <v>0</v>
      </c>
      <c r="FX121" s="187">
        <f t="shared" si="3964"/>
        <v>0</v>
      </c>
      <c r="FY121" s="187">
        <f t="shared" si="3965"/>
        <v>0</v>
      </c>
      <c r="FZ121" s="187">
        <f t="shared" si="3966"/>
        <v>0</v>
      </c>
      <c r="GA121" s="187">
        <f t="shared" si="3967"/>
        <v>0</v>
      </c>
      <c r="GB121" s="187">
        <f t="shared" si="3968"/>
        <v>0</v>
      </c>
      <c r="GC121" s="187">
        <f t="shared" si="3969"/>
        <v>0</v>
      </c>
      <c r="GD121" s="187">
        <f t="shared" si="3970"/>
        <v>0</v>
      </c>
      <c r="GE121" s="187">
        <f t="shared" si="3971"/>
        <v>0</v>
      </c>
      <c r="GF121" s="187">
        <f t="shared" si="3972"/>
        <v>0</v>
      </c>
      <c r="GG121" s="187">
        <f t="shared" si="3973"/>
        <v>0</v>
      </c>
      <c r="GH121" s="187">
        <f t="shared" si="3974"/>
        <v>0</v>
      </c>
      <c r="GI121" s="187">
        <f t="shared" si="3975"/>
        <v>0</v>
      </c>
      <c r="GJ121" s="187">
        <f t="shared" si="3976"/>
        <v>1</v>
      </c>
      <c r="GK121" s="187">
        <f t="shared" si="3977"/>
        <v>1</v>
      </c>
      <c r="GL121" s="187">
        <f t="shared" si="3978"/>
        <v>1</v>
      </c>
      <c r="GM121" s="187">
        <f t="shared" si="3979"/>
        <v>1</v>
      </c>
      <c r="GN121" s="187">
        <f t="shared" si="3980"/>
        <v>1</v>
      </c>
      <c r="GO121" s="187">
        <f t="shared" si="3981"/>
        <v>1</v>
      </c>
      <c r="GP121" s="187">
        <f t="shared" si="3982"/>
        <v>1</v>
      </c>
      <c r="GQ121" s="187">
        <f t="shared" si="3983"/>
        <v>1</v>
      </c>
      <c r="GR121" s="187">
        <f t="shared" si="3984"/>
        <v>1</v>
      </c>
      <c r="GS121" s="187">
        <f t="shared" si="3985"/>
        <v>1</v>
      </c>
      <c r="GT121" s="187">
        <f t="shared" si="3986"/>
        <v>1</v>
      </c>
      <c r="GU121" s="187">
        <f t="shared" si="3987"/>
        <v>1</v>
      </c>
      <c r="GV121" s="187">
        <f t="shared" si="3988"/>
        <v>1</v>
      </c>
      <c r="GW121" s="187">
        <f t="shared" si="3989"/>
        <v>1</v>
      </c>
      <c r="GX121" s="187">
        <f t="shared" si="3990"/>
        <v>1</v>
      </c>
      <c r="GY121" s="187">
        <f t="shared" si="3991"/>
        <v>1</v>
      </c>
      <c r="GZ121" s="187">
        <f t="shared" si="3992"/>
        <v>1</v>
      </c>
      <c r="HA121" s="187">
        <f t="shared" si="3993"/>
        <v>0</v>
      </c>
      <c r="HB121" s="187">
        <f t="shared" si="3994"/>
        <v>0</v>
      </c>
      <c r="HC121" s="187">
        <f t="shared" si="3995"/>
        <v>0</v>
      </c>
      <c r="HD121" s="187">
        <f t="shared" si="3996"/>
        <v>0</v>
      </c>
      <c r="HE121" s="187">
        <f t="shared" si="3997"/>
        <v>0</v>
      </c>
      <c r="HF121" s="187">
        <f t="shared" si="3998"/>
        <v>0</v>
      </c>
      <c r="HG121" s="187">
        <f t="shared" si="3999"/>
        <v>0</v>
      </c>
      <c r="HH121" s="187">
        <f t="shared" si="4000"/>
        <v>0</v>
      </c>
      <c r="HI121" s="187">
        <f t="shared" si="4001"/>
        <v>0</v>
      </c>
      <c r="HJ121" s="187">
        <f t="shared" si="4002"/>
        <v>0</v>
      </c>
      <c r="HK121" s="187">
        <f t="shared" si="4003"/>
        <v>0</v>
      </c>
      <c r="HL121" s="187">
        <f t="shared" si="4004"/>
        <v>0</v>
      </c>
      <c r="HM121" s="187">
        <f t="shared" si="4005"/>
        <v>0</v>
      </c>
      <c r="HN121" s="187">
        <f t="shared" si="4006"/>
        <v>0</v>
      </c>
      <c r="HO121" s="187">
        <f t="shared" si="4007"/>
        <v>0</v>
      </c>
      <c r="HP121" s="187">
        <f t="shared" si="4008"/>
        <v>0</v>
      </c>
      <c r="HQ121" s="187">
        <f t="shared" si="4009"/>
        <v>0</v>
      </c>
      <c r="HR121" s="187">
        <f t="shared" si="4010"/>
        <v>0</v>
      </c>
      <c r="HS121" s="187">
        <f t="shared" si="4011"/>
        <v>0</v>
      </c>
      <c r="HT121" s="187">
        <f t="shared" si="4012"/>
        <v>0</v>
      </c>
      <c r="HU121" s="187">
        <f t="shared" si="4013"/>
        <v>0</v>
      </c>
      <c r="HV121" s="187">
        <f t="shared" si="4014"/>
        <v>0</v>
      </c>
      <c r="HW121" s="187">
        <f t="shared" si="4015"/>
        <v>0</v>
      </c>
      <c r="HX121" s="187">
        <f t="shared" si="4016"/>
        <v>0</v>
      </c>
      <c r="HY121" s="187"/>
      <c r="IB121" s="188">
        <f t="shared" si="4017"/>
        <v>0</v>
      </c>
      <c r="IC121" s="188">
        <f t="shared" si="4018"/>
        <v>0</v>
      </c>
      <c r="ID121" s="188">
        <f t="shared" si="4019"/>
        <v>0</v>
      </c>
      <c r="IE121" s="188">
        <f t="shared" si="4020"/>
        <v>0</v>
      </c>
      <c r="IF121" s="188">
        <f t="shared" si="4021"/>
        <v>0</v>
      </c>
      <c r="IG121" s="188">
        <f t="shared" si="4022"/>
        <v>0</v>
      </c>
      <c r="IH121" s="188">
        <f t="shared" si="4023"/>
        <v>0</v>
      </c>
      <c r="II121" s="188">
        <f t="shared" si="4024"/>
        <v>0</v>
      </c>
      <c r="IJ121" s="188">
        <f t="shared" si="4025"/>
        <v>0</v>
      </c>
      <c r="IK121" s="188">
        <f t="shared" si="4026"/>
        <v>0</v>
      </c>
      <c r="IL121" s="188">
        <f t="shared" si="4027"/>
        <v>0</v>
      </c>
      <c r="IM121" s="188">
        <f t="shared" si="4028"/>
        <v>0</v>
      </c>
      <c r="IN121" s="188">
        <f t="shared" si="4029"/>
        <v>0</v>
      </c>
      <c r="IO121" s="188">
        <f t="shared" si="4030"/>
        <v>0</v>
      </c>
      <c r="IP121" s="188">
        <f t="shared" si="4031"/>
        <v>0</v>
      </c>
      <c r="IQ121" s="188">
        <f t="shared" si="4032"/>
        <v>0</v>
      </c>
      <c r="IR121" s="188">
        <f t="shared" si="4033"/>
        <v>0</v>
      </c>
      <c r="IS121" s="188">
        <f t="shared" si="4034"/>
        <v>0</v>
      </c>
      <c r="IT121" s="188">
        <f t="shared" si="4035"/>
        <v>0</v>
      </c>
      <c r="IU121" s="188">
        <f t="shared" si="4036"/>
        <v>0</v>
      </c>
      <c r="IV121" s="188">
        <f t="shared" si="4037"/>
        <v>0</v>
      </c>
      <c r="IW121" s="188">
        <f t="shared" si="4038"/>
        <v>0</v>
      </c>
      <c r="IX121" s="188">
        <f t="shared" si="4039"/>
        <v>0</v>
      </c>
      <c r="IY121" s="188">
        <f t="shared" si="4040"/>
        <v>0</v>
      </c>
      <c r="IZ121" s="188">
        <f t="shared" si="4041"/>
        <v>0</v>
      </c>
      <c r="JA121" s="188">
        <f t="shared" si="4042"/>
        <v>0</v>
      </c>
      <c r="JB121" s="188">
        <f t="shared" si="4043"/>
        <v>0</v>
      </c>
      <c r="JC121" s="188">
        <f t="shared" si="4044"/>
        <v>0</v>
      </c>
      <c r="JD121" s="188">
        <f t="shared" si="4045"/>
        <v>0</v>
      </c>
      <c r="JE121" s="188">
        <f t="shared" si="4046"/>
        <v>0</v>
      </c>
      <c r="JF121" s="188">
        <f t="shared" si="4047"/>
        <v>0</v>
      </c>
      <c r="JG121" s="188">
        <f t="shared" si="4048"/>
        <v>85</v>
      </c>
      <c r="JH121" s="188">
        <f t="shared" si="4049"/>
        <v>85</v>
      </c>
      <c r="JI121" s="188">
        <f t="shared" si="4050"/>
        <v>85</v>
      </c>
      <c r="JJ121" s="188">
        <f t="shared" si="4051"/>
        <v>85</v>
      </c>
      <c r="JK121" s="188">
        <f t="shared" si="4052"/>
        <v>85</v>
      </c>
      <c r="JL121" s="188">
        <f t="shared" si="4053"/>
        <v>85</v>
      </c>
      <c r="JM121" s="188">
        <f t="shared" si="4054"/>
        <v>85</v>
      </c>
      <c r="JN121" s="188">
        <f t="shared" si="4055"/>
        <v>85</v>
      </c>
      <c r="JO121" s="188">
        <f t="shared" si="4056"/>
        <v>85</v>
      </c>
      <c r="JP121" s="188">
        <f t="shared" si="4057"/>
        <v>85</v>
      </c>
      <c r="JQ121" s="188">
        <f t="shared" si="4058"/>
        <v>85</v>
      </c>
      <c r="JR121" s="188">
        <f t="shared" si="4059"/>
        <v>85</v>
      </c>
      <c r="JS121" s="188">
        <f t="shared" si="4060"/>
        <v>85</v>
      </c>
      <c r="JT121" s="188">
        <f t="shared" si="4061"/>
        <v>85</v>
      </c>
      <c r="JU121" s="188">
        <f t="shared" si="4062"/>
        <v>85</v>
      </c>
      <c r="JV121" s="188">
        <f t="shared" si="4063"/>
        <v>85</v>
      </c>
      <c r="JW121" s="188">
        <f t="shared" si="4064"/>
        <v>85</v>
      </c>
      <c r="JX121" s="188">
        <f t="shared" si="4065"/>
        <v>0</v>
      </c>
      <c r="JY121" s="188">
        <f t="shared" si="4066"/>
        <v>0</v>
      </c>
      <c r="JZ121" s="188">
        <f t="shared" si="4067"/>
        <v>0</v>
      </c>
      <c r="KA121" s="188">
        <f t="shared" si="4068"/>
        <v>0</v>
      </c>
      <c r="KB121" s="188">
        <f t="shared" si="4069"/>
        <v>0</v>
      </c>
      <c r="KC121" s="188">
        <f t="shared" si="4070"/>
        <v>0</v>
      </c>
      <c r="KD121" s="188">
        <f t="shared" si="4071"/>
        <v>0</v>
      </c>
      <c r="KE121" s="188">
        <f t="shared" si="4072"/>
        <v>0</v>
      </c>
      <c r="KF121" s="188">
        <f t="shared" si="4073"/>
        <v>0</v>
      </c>
      <c r="KG121" s="188">
        <f t="shared" si="4074"/>
        <v>0</v>
      </c>
      <c r="KH121" s="188">
        <f t="shared" si="4075"/>
        <v>0</v>
      </c>
      <c r="KI121" s="188">
        <f t="shared" si="4076"/>
        <v>0</v>
      </c>
      <c r="KJ121" s="188">
        <f t="shared" si="4077"/>
        <v>0</v>
      </c>
      <c r="KK121" s="188">
        <f t="shared" si="4078"/>
        <v>0</v>
      </c>
      <c r="KL121" s="188">
        <f t="shared" si="4079"/>
        <v>0</v>
      </c>
      <c r="KM121" s="188">
        <f t="shared" si="4080"/>
        <v>0</v>
      </c>
      <c r="KN121" s="188">
        <f t="shared" si="4081"/>
        <v>0</v>
      </c>
      <c r="KO121" s="188">
        <f t="shared" si="4082"/>
        <v>0</v>
      </c>
      <c r="KP121" s="188">
        <f t="shared" si="4083"/>
        <v>0</v>
      </c>
      <c r="KQ121" s="188">
        <f t="shared" si="4084"/>
        <v>0</v>
      </c>
      <c r="KR121" s="188">
        <f t="shared" si="4085"/>
        <v>0</v>
      </c>
      <c r="KS121" s="188">
        <f t="shared" si="4086"/>
        <v>0</v>
      </c>
      <c r="KT121" s="188">
        <f t="shared" si="4087"/>
        <v>0</v>
      </c>
      <c r="KU121" s="188">
        <f t="shared" si="4088"/>
        <v>0</v>
      </c>
    </row>
    <row r="122" spans="1:307" s="95" customFormat="1" ht="15.6" x14ac:dyDescent="0.3">
      <c r="A122" s="157" t="s">
        <v>87</v>
      </c>
      <c r="B122" s="112"/>
      <c r="C122" s="112" t="s">
        <v>808</v>
      </c>
      <c r="D122" s="113"/>
      <c r="E122" s="113" t="s">
        <v>118</v>
      </c>
      <c r="F122" s="113">
        <v>1</v>
      </c>
      <c r="G122" s="114">
        <v>60000</v>
      </c>
      <c r="H122" s="115"/>
      <c r="I122" s="116">
        <v>0.107</v>
      </c>
      <c r="J122" s="114">
        <v>85</v>
      </c>
      <c r="K122" s="411">
        <v>45505</v>
      </c>
      <c r="L122" s="118">
        <v>46022</v>
      </c>
      <c r="M122" s="119"/>
      <c r="N122" s="186">
        <f t="shared" si="4091"/>
        <v>0</v>
      </c>
      <c r="O122" s="186">
        <f t="shared" si="4094"/>
        <v>0</v>
      </c>
      <c r="P122" s="186">
        <f t="shared" si="4094"/>
        <v>0</v>
      </c>
      <c r="Q122" s="186">
        <f t="shared" si="4094"/>
        <v>0</v>
      </c>
      <c r="R122" s="186">
        <f t="shared" si="4094"/>
        <v>0</v>
      </c>
      <c r="S122" s="186">
        <f t="shared" si="4094"/>
        <v>0</v>
      </c>
      <c r="T122" s="186">
        <f t="shared" si="4094"/>
        <v>0</v>
      </c>
      <c r="U122" s="186">
        <f t="shared" si="4094"/>
        <v>0</v>
      </c>
      <c r="V122" s="186">
        <f t="shared" si="4094"/>
        <v>0</v>
      </c>
      <c r="W122" s="186">
        <f t="shared" si="4094"/>
        <v>0</v>
      </c>
      <c r="X122" s="186">
        <f t="shared" si="4094"/>
        <v>0</v>
      </c>
      <c r="Y122" s="186">
        <f t="shared" si="4094"/>
        <v>0</v>
      </c>
      <c r="Z122" s="186">
        <f t="shared" si="4094"/>
        <v>0</v>
      </c>
      <c r="AA122" s="186">
        <f t="shared" si="4094"/>
        <v>0</v>
      </c>
      <c r="AB122" s="186">
        <f t="shared" si="4094"/>
        <v>0</v>
      </c>
      <c r="AC122" s="186">
        <f t="shared" si="4094"/>
        <v>0</v>
      </c>
      <c r="AD122" s="186">
        <f t="shared" si="4094"/>
        <v>0</v>
      </c>
      <c r="AE122" s="186">
        <f t="shared" si="4094"/>
        <v>0</v>
      </c>
      <c r="AF122" s="186">
        <f t="shared" si="4094"/>
        <v>0</v>
      </c>
      <c r="AG122" s="186">
        <f t="shared" si="4094"/>
        <v>0</v>
      </c>
      <c r="AH122" s="186">
        <f t="shared" si="4094"/>
        <v>0</v>
      </c>
      <c r="AI122" s="186">
        <f t="shared" si="4094"/>
        <v>0</v>
      </c>
      <c r="AJ122" s="186">
        <f t="shared" si="4094"/>
        <v>0</v>
      </c>
      <c r="AK122" s="186">
        <f t="shared" si="4094"/>
        <v>0</v>
      </c>
      <c r="AL122" s="186">
        <f t="shared" si="4094"/>
        <v>0</v>
      </c>
      <c r="AM122" s="186">
        <f t="shared" si="4094"/>
        <v>0</v>
      </c>
      <c r="AN122" s="186">
        <f t="shared" si="4094"/>
        <v>0</v>
      </c>
      <c r="AO122" s="186">
        <f t="shared" si="4094"/>
        <v>0</v>
      </c>
      <c r="AP122" s="186">
        <f t="shared" si="4094"/>
        <v>0</v>
      </c>
      <c r="AQ122" s="186">
        <f t="shared" si="4094"/>
        <v>0</v>
      </c>
      <c r="AR122" s="186">
        <f t="shared" si="4094"/>
        <v>0</v>
      </c>
      <c r="AS122" s="186">
        <f t="shared" si="4094"/>
        <v>5641.1506849315065</v>
      </c>
      <c r="AT122" s="186">
        <f t="shared" si="4094"/>
        <v>5459.178082191781</v>
      </c>
      <c r="AU122" s="186">
        <f t="shared" si="4094"/>
        <v>5641.1506849315065</v>
      </c>
      <c r="AV122" s="186">
        <f t="shared" si="4094"/>
        <v>5459.178082191781</v>
      </c>
      <c r="AW122" s="186">
        <f t="shared" si="4094"/>
        <v>5641.1506849315065</v>
      </c>
      <c r="AX122" s="186">
        <f t="shared" si="4094"/>
        <v>5641.1506849315065</v>
      </c>
      <c r="AY122" s="186">
        <f t="shared" si="4094"/>
        <v>5095.232876712329</v>
      </c>
      <c r="AZ122" s="186">
        <f t="shared" si="4094"/>
        <v>5641.1506849315065</v>
      </c>
      <c r="BA122" s="186">
        <f t="shared" si="4094"/>
        <v>5459.178082191781</v>
      </c>
      <c r="BB122" s="186">
        <f t="shared" si="4094"/>
        <v>5641.1506849315065</v>
      </c>
      <c r="BC122" s="186">
        <f t="shared" si="4094"/>
        <v>5459.178082191781</v>
      </c>
      <c r="BD122" s="186">
        <f t="shared" si="4094"/>
        <v>5641.1506849315065</v>
      </c>
      <c r="BE122" s="186">
        <f t="shared" si="4094"/>
        <v>5641.1506849315065</v>
      </c>
      <c r="BF122" s="186">
        <f t="shared" si="4094"/>
        <v>5459.178082191781</v>
      </c>
      <c r="BG122" s="186">
        <f t="shared" si="4094"/>
        <v>5641.1506849315065</v>
      </c>
      <c r="BH122" s="186">
        <f t="shared" si="4094"/>
        <v>5459.178082191781</v>
      </c>
      <c r="BI122" s="186">
        <f t="shared" si="4094"/>
        <v>5641.1506849315065</v>
      </c>
      <c r="BJ122" s="186">
        <f t="shared" si="4094"/>
        <v>0</v>
      </c>
      <c r="BK122" s="186">
        <f t="shared" si="4094"/>
        <v>0</v>
      </c>
      <c r="BL122" s="186">
        <f t="shared" si="4094"/>
        <v>0</v>
      </c>
      <c r="BM122" s="186">
        <f t="shared" si="4094"/>
        <v>0</v>
      </c>
      <c r="BN122" s="186">
        <f t="shared" si="4094"/>
        <v>0</v>
      </c>
      <c r="BO122" s="186">
        <f t="shared" si="4094"/>
        <v>0</v>
      </c>
      <c r="BP122" s="186">
        <f t="shared" si="4094"/>
        <v>0</v>
      </c>
      <c r="BQ122" s="186">
        <f t="shared" si="4094"/>
        <v>0</v>
      </c>
      <c r="BR122" s="186">
        <f t="shared" si="4094"/>
        <v>0</v>
      </c>
      <c r="BS122" s="186">
        <f t="shared" si="4094"/>
        <v>0</v>
      </c>
      <c r="BT122" s="186">
        <f t="shared" si="4094"/>
        <v>0</v>
      </c>
      <c r="BU122" s="186">
        <f t="shared" si="4094"/>
        <v>0</v>
      </c>
      <c r="BV122" s="186">
        <f t="shared" si="4094"/>
        <v>0</v>
      </c>
      <c r="BW122" s="186">
        <f t="shared" si="4094"/>
        <v>0</v>
      </c>
      <c r="BX122" s="186">
        <f t="shared" si="4094"/>
        <v>0</v>
      </c>
      <c r="BY122" s="186">
        <f t="shared" si="4094"/>
        <v>0</v>
      </c>
      <c r="BZ122" s="186">
        <f t="shared" si="4094"/>
        <v>0</v>
      </c>
      <c r="CA122" s="186">
        <f t="shared" si="4093"/>
        <v>0</v>
      </c>
      <c r="CB122" s="186">
        <f t="shared" si="4093"/>
        <v>0</v>
      </c>
      <c r="CC122" s="186">
        <f t="shared" si="4093"/>
        <v>0</v>
      </c>
      <c r="CD122" s="186">
        <f t="shared" si="4093"/>
        <v>0</v>
      </c>
      <c r="CE122" s="186">
        <f t="shared" si="4093"/>
        <v>0</v>
      </c>
      <c r="CF122" s="186">
        <f t="shared" si="4093"/>
        <v>0</v>
      </c>
      <c r="CG122" s="186">
        <f t="shared" si="4093"/>
        <v>0</v>
      </c>
      <c r="CH122" s="186"/>
      <c r="CJ122" s="186">
        <f t="shared" ref="CJ122:CJ134" si="4095">IF(N122&gt;0,$F122,0)</f>
        <v>0</v>
      </c>
      <c r="CK122" s="186">
        <f t="shared" ref="CK122:CK134" si="4096">IF(O122&gt;0,$F122,0)</f>
        <v>0</v>
      </c>
      <c r="CL122" s="186">
        <f t="shared" ref="CL122:CL134" si="4097">IF(P122&gt;0,$F122,0)</f>
        <v>0</v>
      </c>
      <c r="CM122" s="186">
        <f t="shared" ref="CM122:CM134" si="4098">IF(Q122&gt;0,$F122,0)</f>
        <v>0</v>
      </c>
      <c r="CN122" s="186">
        <f t="shared" ref="CN122:CN134" si="4099">IF(R122&gt;0,$F122,0)</f>
        <v>0</v>
      </c>
      <c r="CO122" s="186">
        <f t="shared" ref="CO122:CO134" si="4100">IF(S122&gt;0,$F122,0)</f>
        <v>0</v>
      </c>
      <c r="CP122" s="186">
        <f t="shared" ref="CP122:CP134" si="4101">IF(T122&gt;0,$F122,0)</f>
        <v>0</v>
      </c>
      <c r="CQ122" s="186">
        <f t="shared" ref="CQ122:CQ134" si="4102">IF(U122&gt;0,$F122,0)</f>
        <v>0</v>
      </c>
      <c r="CR122" s="186">
        <f t="shared" ref="CR122:CR134" si="4103">IF(V122&gt;0,$F122,0)</f>
        <v>0</v>
      </c>
      <c r="CS122" s="186">
        <f t="shared" ref="CS122:CS134" si="4104">IF(W122&gt;0,$F122,0)</f>
        <v>0</v>
      </c>
      <c r="CT122" s="186">
        <f t="shared" ref="CT122:CT134" si="4105">IF(X122&gt;0,$F122,0)</f>
        <v>0</v>
      </c>
      <c r="CU122" s="186">
        <f t="shared" ref="CU122:CU134" si="4106">IF(Y122&gt;0,$F122,0)</f>
        <v>0</v>
      </c>
      <c r="CV122" s="186">
        <f t="shared" ref="CV122:CV134" si="4107">IF(Z122&gt;0,$F122,0)</f>
        <v>0</v>
      </c>
      <c r="CW122" s="186">
        <f t="shared" ref="CW122:CW134" si="4108">IF(AA122&gt;0,$F122,0)</f>
        <v>0</v>
      </c>
      <c r="CX122" s="186">
        <f t="shared" ref="CX122:CX134" si="4109">IF(AB122&gt;0,$F122,0)</f>
        <v>0</v>
      </c>
      <c r="CY122" s="186">
        <f t="shared" ref="CY122:CY134" si="4110">IF(AC122&gt;0,$F122,0)</f>
        <v>0</v>
      </c>
      <c r="CZ122" s="186">
        <f t="shared" ref="CZ122:CZ134" si="4111">IF(AD122&gt;0,$F122,0)</f>
        <v>0</v>
      </c>
      <c r="DA122" s="186">
        <f t="shared" ref="DA122:DA134" si="4112">IF(AE122&gt;0,$F122,0)</f>
        <v>0</v>
      </c>
      <c r="DB122" s="186">
        <f t="shared" ref="DB122:DB134" si="4113">IF(AF122&gt;0,$F122,0)</f>
        <v>0</v>
      </c>
      <c r="DC122" s="186">
        <f t="shared" ref="DC122:DC134" si="4114">IF(AG122&gt;0,$F122,0)</f>
        <v>0</v>
      </c>
      <c r="DD122" s="186">
        <f t="shared" ref="DD122:DD134" si="4115">IF(AH122&gt;0,$F122,0)</f>
        <v>0</v>
      </c>
      <c r="DE122" s="186">
        <f t="shared" ref="DE122:DE134" si="4116">IF(AI122&gt;0,$F122,0)</f>
        <v>0</v>
      </c>
      <c r="DF122" s="186">
        <f t="shared" ref="DF122:DF134" si="4117">IF(AJ122&gt;0,$F122,0)</f>
        <v>0</v>
      </c>
      <c r="DG122" s="186">
        <f t="shared" ref="DG122:DG134" si="4118">IF(AK122&gt;0,$F122,0)</f>
        <v>0</v>
      </c>
      <c r="DH122" s="186">
        <f t="shared" ref="DH122:DH134" si="4119">IF(AL122&gt;0,$F122,0)</f>
        <v>0</v>
      </c>
      <c r="DI122" s="186">
        <f t="shared" ref="DI122:DI134" si="4120">IF(AM122&gt;0,$F122,0)</f>
        <v>0</v>
      </c>
      <c r="DJ122" s="186">
        <f t="shared" ref="DJ122:DJ134" si="4121">IF(AN122&gt;0,$F122,0)</f>
        <v>0</v>
      </c>
      <c r="DK122" s="186">
        <f t="shared" ref="DK122:DK134" si="4122">IF(AO122&gt;0,$F122,0)</f>
        <v>0</v>
      </c>
      <c r="DL122" s="186">
        <f t="shared" ref="DL122:DL134" si="4123">IF(AP122&gt;0,$F122,0)</f>
        <v>0</v>
      </c>
      <c r="DM122" s="186">
        <f t="shared" ref="DM122:DM134" si="4124">IF(AQ122&gt;0,$F122,0)</f>
        <v>0</v>
      </c>
      <c r="DN122" s="186">
        <f t="shared" ref="DN122:DN134" si="4125">IF(AR122&gt;0,$F122,0)</f>
        <v>0</v>
      </c>
      <c r="DO122" s="186">
        <f t="shared" ref="DO122:DO134" si="4126">IF(AS122&gt;0,$F122,0)</f>
        <v>1</v>
      </c>
      <c r="DP122" s="186">
        <f t="shared" ref="DP122:DP134" si="4127">IF(AT122&gt;0,$F122,0)</f>
        <v>1</v>
      </c>
      <c r="DQ122" s="186">
        <f t="shared" ref="DQ122:DQ134" si="4128">IF(AU122&gt;0,$F122,0)</f>
        <v>1</v>
      </c>
      <c r="DR122" s="186">
        <f t="shared" ref="DR122:DR134" si="4129">IF(AV122&gt;0,$F122,0)</f>
        <v>1</v>
      </c>
      <c r="DS122" s="186">
        <f t="shared" ref="DS122:DS134" si="4130">IF(AW122&gt;0,$F122,0)</f>
        <v>1</v>
      </c>
      <c r="DT122" s="186">
        <f t="shared" ref="DT122:DT134" si="4131">IF(AX122&gt;0,$F122,0)</f>
        <v>1</v>
      </c>
      <c r="DU122" s="186">
        <f t="shared" ref="DU122:DU134" si="4132">IF(AY122&gt;0,$F122,0)</f>
        <v>1</v>
      </c>
      <c r="DV122" s="186">
        <f t="shared" ref="DV122:DV134" si="4133">IF(AZ122&gt;0,$F122,0)</f>
        <v>1</v>
      </c>
      <c r="DW122" s="186">
        <f t="shared" ref="DW122:DW134" si="4134">IF(BA122&gt;0,$F122,0)</f>
        <v>1</v>
      </c>
      <c r="DX122" s="186">
        <f t="shared" ref="DX122:DX134" si="4135">IF(BB122&gt;0,$F122,0)</f>
        <v>1</v>
      </c>
      <c r="DY122" s="186">
        <f t="shared" ref="DY122:DY134" si="4136">IF(BC122&gt;0,$F122,0)</f>
        <v>1</v>
      </c>
      <c r="DZ122" s="186">
        <f t="shared" ref="DZ122:DZ134" si="4137">IF(BD122&gt;0,$F122,0)</f>
        <v>1</v>
      </c>
      <c r="EA122" s="186">
        <f t="shared" ref="EA122:EA134" si="4138">IF(BE122&gt;0,$F122,0)</f>
        <v>1</v>
      </c>
      <c r="EB122" s="186">
        <f t="shared" ref="EB122:EB134" si="4139">IF(BF122&gt;0,$F122,0)</f>
        <v>1</v>
      </c>
      <c r="EC122" s="186">
        <f t="shared" ref="EC122:EC134" si="4140">IF(BG122&gt;0,$F122,0)</f>
        <v>1</v>
      </c>
      <c r="ED122" s="186">
        <f t="shared" ref="ED122:ED134" si="4141">IF(BH122&gt;0,$F122,0)</f>
        <v>1</v>
      </c>
      <c r="EE122" s="186">
        <f t="shared" ref="EE122:EE134" si="4142">IF(BI122&gt;0,$F122,0)</f>
        <v>1</v>
      </c>
      <c r="EF122" s="186">
        <f t="shared" ref="EF122:EF134" si="4143">IF(BJ122&gt;0,$F122,0)</f>
        <v>0</v>
      </c>
      <c r="EG122" s="186">
        <f t="shared" ref="EG122:EG134" si="4144">IF(BK122&gt;0,$F122,0)</f>
        <v>0</v>
      </c>
      <c r="EH122" s="186">
        <f t="shared" ref="EH122:EH134" si="4145">IF(BL122&gt;0,$F122,0)</f>
        <v>0</v>
      </c>
      <c r="EI122" s="186">
        <f t="shared" ref="EI122:EI134" si="4146">IF(BM122&gt;0,$F122,0)</f>
        <v>0</v>
      </c>
      <c r="EJ122" s="186">
        <f t="shared" ref="EJ122:EJ134" si="4147">IF(BN122&gt;0,$F122,0)</f>
        <v>0</v>
      </c>
      <c r="EK122" s="186">
        <f t="shared" ref="EK122:EK134" si="4148">IF(BO122&gt;0,$F122,0)</f>
        <v>0</v>
      </c>
      <c r="EL122" s="186">
        <f t="shared" ref="EL122:EL134" si="4149">IF(BP122&gt;0,$F122,0)</f>
        <v>0</v>
      </c>
      <c r="EM122" s="186">
        <f t="shared" ref="EM122:EM134" si="4150">IF(BQ122&gt;0,$F122,0)</f>
        <v>0</v>
      </c>
      <c r="EN122" s="186">
        <f t="shared" ref="EN122:EN134" si="4151">IF(BR122&gt;0,$F122,0)</f>
        <v>0</v>
      </c>
      <c r="EO122" s="186">
        <f t="shared" ref="EO122:EO134" si="4152">IF(BS122&gt;0,$F122,0)</f>
        <v>0</v>
      </c>
      <c r="EP122" s="186">
        <f t="shared" ref="EP122:EP134" si="4153">IF(BT122&gt;0,$F122,0)</f>
        <v>0</v>
      </c>
      <c r="EQ122" s="186">
        <f t="shared" ref="EQ122:EQ134" si="4154">IF(BU122&gt;0,$F122,0)</f>
        <v>0</v>
      </c>
      <c r="ER122" s="186">
        <f t="shared" ref="ER122:ER134" si="4155">IF(BV122&gt;0,$F122,0)</f>
        <v>0</v>
      </c>
      <c r="ES122" s="186">
        <f t="shared" ref="ES122:ES134" si="4156">IF(BW122&gt;0,$F122,0)</f>
        <v>0</v>
      </c>
      <c r="ET122" s="186">
        <f t="shared" ref="ET122:ET134" si="4157">IF(BX122&gt;0,$F122,0)</f>
        <v>0</v>
      </c>
      <c r="EU122" s="186">
        <f t="shared" ref="EU122:EU134" si="4158">IF(BY122&gt;0,$F122,0)</f>
        <v>0</v>
      </c>
      <c r="EV122" s="186">
        <f t="shared" ref="EV122:EV134" si="4159">IF(BZ122&gt;0,$F122,0)</f>
        <v>0</v>
      </c>
      <c r="EW122" s="186">
        <f t="shared" ref="EW122:EW134" si="4160">IF(CA122&gt;0,$F122,0)</f>
        <v>0</v>
      </c>
      <c r="EX122" s="186">
        <f t="shared" ref="EX122:EX134" si="4161">IF(CB122&gt;0,$F122,0)</f>
        <v>0</v>
      </c>
      <c r="EY122" s="186">
        <f t="shared" ref="EY122:EY134" si="4162">IF(CC122&gt;0,$F122,0)</f>
        <v>0</v>
      </c>
      <c r="EZ122" s="186">
        <f t="shared" ref="EZ122:EZ134" si="4163">IF(CD122&gt;0,$F122,0)</f>
        <v>0</v>
      </c>
      <c r="FA122" s="186">
        <f t="shared" ref="FA122:FA134" si="4164">IF(CE122&gt;0,$F122,0)</f>
        <v>0</v>
      </c>
      <c r="FB122" s="186">
        <f t="shared" ref="FB122:FB134" si="4165">IF(CF122&gt;0,$F122,0)</f>
        <v>0</v>
      </c>
      <c r="FC122" s="186">
        <f t="shared" ref="FC122:FC134" si="4166">IF(CG122&gt;0,$F122,0)</f>
        <v>0</v>
      </c>
      <c r="FE122" s="187">
        <f t="shared" ref="FE122:FE134" si="4167">IF(AND($E122="PT",CJ122&gt;0),$H122*$F122*12/2080,IFERROR((N122/(1+$I122))/($G122/365*N$4),0))</f>
        <v>0</v>
      </c>
      <c r="FF122" s="187">
        <f t="shared" ref="FF122:FF134" si="4168">IF(AND($E122="PT",CK122&gt;0),$H122*$F122*12/2080,IFERROR((O122/(1+$I122))/($G122/365*O$4),0))</f>
        <v>0</v>
      </c>
      <c r="FG122" s="187">
        <f t="shared" ref="FG122:FG134" si="4169">IF(AND($E122="PT",CL122&gt;0),$H122*$F122*12/2080,IFERROR((P122/(1+$I122))/($G122/365*P$4),0))</f>
        <v>0</v>
      </c>
      <c r="FH122" s="187">
        <f t="shared" ref="FH122:FH134" si="4170">IF(AND($E122="PT",CM122&gt;0),$H122*$F122*12/2080,IFERROR((Q122/(1+$I122))/($G122/365*Q$4),0))</f>
        <v>0</v>
      </c>
      <c r="FI122" s="187">
        <f t="shared" ref="FI122:FI134" si="4171">IF(AND($E122="PT",CN122&gt;0),$H122*$F122*12/2080,IFERROR((R122/(1+$I122))/($G122/365*R$4),0))</f>
        <v>0</v>
      </c>
      <c r="FJ122" s="187">
        <f t="shared" ref="FJ122:FJ134" si="4172">IF(AND($E122="PT",CO122&gt;0),$H122*$F122*12/2080,IFERROR((S122/(1+$I122))/($G122/365*S$4),0))</f>
        <v>0</v>
      </c>
      <c r="FK122" s="187">
        <f t="shared" ref="FK122:FK134" si="4173">IF(AND($E122="PT",CP122&gt;0),$H122*$F122*12/2080,IFERROR((T122/(1+$I122))/($G122/365*T$4),0))</f>
        <v>0</v>
      </c>
      <c r="FL122" s="187">
        <f t="shared" ref="FL122:FL134" si="4174">IF(AND($E122="PT",CQ122&gt;0),$H122*$F122*12/2080,IFERROR((U122/(1+$I122))/($G122/365*U$4),0))</f>
        <v>0</v>
      </c>
      <c r="FM122" s="187">
        <f t="shared" ref="FM122:FM134" si="4175">IF(AND($E122="PT",CR122&gt;0),$H122*$F122*12/2080,IFERROR((V122/(1+$I122))/($G122/365*V$4),0))</f>
        <v>0</v>
      </c>
      <c r="FN122" s="187">
        <f t="shared" ref="FN122:FN134" si="4176">IF(AND($E122="PT",CS122&gt;0),$H122*$F122*12/2080,IFERROR((W122/(1+$I122))/($G122/365*W$4),0))</f>
        <v>0</v>
      </c>
      <c r="FO122" s="187">
        <f t="shared" ref="FO122:FO134" si="4177">IF(AND($E122="PT",CT122&gt;0),$H122*$F122*12/2080,IFERROR((X122/(1+$I122))/($G122/365*X$4),0))</f>
        <v>0</v>
      </c>
      <c r="FP122" s="187">
        <f t="shared" ref="FP122:FP134" si="4178">IF(AND($E122="PT",CU122&gt;0),$H122*$F122*12/2080,IFERROR((Y122/(1+$I122))/($G122/365*Y$4),0))</f>
        <v>0</v>
      </c>
      <c r="FQ122" s="187">
        <f t="shared" ref="FQ122:FQ134" si="4179">IF(AND($E122="PT",CV122&gt;0),$H122*$F122*12/2080,IFERROR((Z122/(1+$I122))/($G122/365*Z$4),0))</f>
        <v>0</v>
      </c>
      <c r="FR122" s="187">
        <f t="shared" ref="FR122:FR134" si="4180">IF(AND($E122="PT",CW122&gt;0),$H122*$F122*12/2080,IFERROR((AA122/(1+$I122))/($G122/365*AA$4),0))</f>
        <v>0</v>
      </c>
      <c r="FS122" s="187">
        <f t="shared" ref="FS122:FS134" si="4181">IF(AND($E122="PT",CX122&gt;0),$H122*$F122*12/2080,IFERROR((AB122/(1+$I122))/($G122/365*AB$4),0))</f>
        <v>0</v>
      </c>
      <c r="FT122" s="187">
        <f t="shared" ref="FT122:FT134" si="4182">IF(AND($E122="PT",CY122&gt;0),$H122*$F122*12/2080,IFERROR((AC122/(1+$I122))/($G122/365*AC$4),0))</f>
        <v>0</v>
      </c>
      <c r="FU122" s="187">
        <f t="shared" ref="FU122:FU134" si="4183">IF(AND($E122="PT",CZ122&gt;0),$H122*$F122*12/2080,IFERROR((AD122/(1+$I122))/($G122/365*AD$4),0))</f>
        <v>0</v>
      </c>
      <c r="FV122" s="187">
        <f t="shared" ref="FV122:FV134" si="4184">IF(AND($E122="PT",DA122&gt;0),$H122*$F122*12/2080,IFERROR((AE122/(1+$I122))/($G122/365*AE$4),0))</f>
        <v>0</v>
      </c>
      <c r="FW122" s="187">
        <f t="shared" ref="FW122:FW134" si="4185">IF(AND($E122="PT",DB122&gt;0),$H122*$F122*12/2080,IFERROR((AF122/(1+$I122))/($G122/365*AF$4),0))</f>
        <v>0</v>
      </c>
      <c r="FX122" s="187">
        <f t="shared" ref="FX122:FX134" si="4186">IF(AND($E122="PT",DC122&gt;0),$H122*$F122*12/2080,IFERROR((AG122/(1+$I122))/($G122/365*AG$4),0))</f>
        <v>0</v>
      </c>
      <c r="FY122" s="187">
        <f t="shared" ref="FY122:FY134" si="4187">IF(AND($E122="PT",DD122&gt;0),$H122*$F122*12/2080,IFERROR((AH122/(1+$I122))/($G122/365*AH$4),0))</f>
        <v>0</v>
      </c>
      <c r="FZ122" s="187">
        <f t="shared" ref="FZ122:FZ134" si="4188">IF(AND($E122="PT",DE122&gt;0),$H122*$F122*12/2080,IFERROR((AI122/(1+$I122))/($G122/365*AI$4),0))</f>
        <v>0</v>
      </c>
      <c r="GA122" s="187">
        <f t="shared" ref="GA122:GA134" si="4189">IF(AND($E122="PT",DF122&gt;0),$H122*$F122*12/2080,IFERROR((AJ122/(1+$I122))/($G122/365*AJ$4),0))</f>
        <v>0</v>
      </c>
      <c r="GB122" s="187">
        <f t="shared" ref="GB122:GB134" si="4190">IF(AND($E122="PT",DG122&gt;0),$H122*$F122*12/2080,IFERROR((AK122/(1+$I122))/($G122/365*AK$4),0))</f>
        <v>0</v>
      </c>
      <c r="GC122" s="187">
        <f t="shared" ref="GC122:GC134" si="4191">IF(AND($E122="PT",DH122&gt;0),$H122*$F122*12/2080,IFERROR((AL122/(1+$I122))/($G122/365*AL$4),0))</f>
        <v>0</v>
      </c>
      <c r="GD122" s="187">
        <f t="shared" ref="GD122:GD134" si="4192">IF(AND($E122="PT",DI122&gt;0),$H122*$F122*12/2080,IFERROR((AM122/(1+$I122))/($G122/365*AM$4),0))</f>
        <v>0</v>
      </c>
      <c r="GE122" s="187">
        <f t="shared" ref="GE122:GE134" si="4193">IF(AND($E122="PT",DJ122&gt;0),$H122*$F122*12/2080,IFERROR((AN122/(1+$I122))/($G122/365*AN$4),0))</f>
        <v>0</v>
      </c>
      <c r="GF122" s="187">
        <f t="shared" ref="GF122:GF134" si="4194">IF(AND($E122="PT",DK122&gt;0),$H122*$F122*12/2080,IFERROR((AO122/(1+$I122))/($G122/365*AO$4),0))</f>
        <v>0</v>
      </c>
      <c r="GG122" s="187">
        <f t="shared" ref="GG122:GG134" si="4195">IF(AND($E122="PT",DL122&gt;0),$H122*$F122*12/2080,IFERROR((AP122/(1+$I122))/($G122/365*AP$4),0))</f>
        <v>0</v>
      </c>
      <c r="GH122" s="187">
        <f t="shared" ref="GH122:GH134" si="4196">IF(AND($E122="PT",DM122&gt;0),$H122*$F122*12/2080,IFERROR((AQ122/(1+$I122))/($G122/365*AQ$4),0))</f>
        <v>0</v>
      </c>
      <c r="GI122" s="187">
        <f t="shared" ref="GI122:GI134" si="4197">IF(AND($E122="PT",DN122&gt;0),$H122*$F122*12/2080,IFERROR((AR122/(1+$I122))/($G122/365*AR$4),0))</f>
        <v>0</v>
      </c>
      <c r="GJ122" s="187">
        <f t="shared" ref="GJ122:GJ134" si="4198">IF(AND($E122="PT",DO122&gt;0),$H122*$F122*12/2080,IFERROR((AS122/(1+$I122))/($G122/365*AS$4),0))</f>
        <v>1</v>
      </c>
      <c r="GK122" s="187">
        <f t="shared" ref="GK122:GK134" si="4199">IF(AND($E122="PT",DP122&gt;0),$H122*$F122*12/2080,IFERROR((AT122/(1+$I122))/($G122/365*AT$4),0))</f>
        <v>1</v>
      </c>
      <c r="GL122" s="187">
        <f t="shared" ref="GL122:GL134" si="4200">IF(AND($E122="PT",DQ122&gt;0),$H122*$F122*12/2080,IFERROR((AU122/(1+$I122))/($G122/365*AU$4),0))</f>
        <v>1</v>
      </c>
      <c r="GM122" s="187">
        <f t="shared" ref="GM122:GM134" si="4201">IF(AND($E122="PT",DR122&gt;0),$H122*$F122*12/2080,IFERROR((AV122/(1+$I122))/($G122/365*AV$4),0))</f>
        <v>1</v>
      </c>
      <c r="GN122" s="187">
        <f t="shared" ref="GN122:GN134" si="4202">IF(AND($E122="PT",DS122&gt;0),$H122*$F122*12/2080,IFERROR((AW122/(1+$I122))/($G122/365*AW$4),0))</f>
        <v>1</v>
      </c>
      <c r="GO122" s="187">
        <f t="shared" ref="GO122:GO134" si="4203">IF(AND($E122="PT",DT122&gt;0),$H122*$F122*12/2080,IFERROR((AX122/(1+$I122))/($G122/365*AX$4),0))</f>
        <v>1</v>
      </c>
      <c r="GP122" s="187">
        <f t="shared" ref="GP122:GP134" si="4204">IF(AND($E122="PT",DU122&gt;0),$H122*$F122*12/2080,IFERROR((AY122/(1+$I122))/($G122/365*AY$4),0))</f>
        <v>1</v>
      </c>
      <c r="GQ122" s="187">
        <f t="shared" ref="GQ122:GQ134" si="4205">IF(AND($E122="PT",DV122&gt;0),$H122*$F122*12/2080,IFERROR((AZ122/(1+$I122))/($G122/365*AZ$4),0))</f>
        <v>1</v>
      </c>
      <c r="GR122" s="187">
        <f t="shared" ref="GR122:GR134" si="4206">IF(AND($E122="PT",DW122&gt;0),$H122*$F122*12/2080,IFERROR((BA122/(1+$I122))/($G122/365*BA$4),0))</f>
        <v>1</v>
      </c>
      <c r="GS122" s="187">
        <f t="shared" ref="GS122:GS134" si="4207">IF(AND($E122="PT",DX122&gt;0),$H122*$F122*12/2080,IFERROR((BB122/(1+$I122))/($G122/365*BB$4),0))</f>
        <v>1</v>
      </c>
      <c r="GT122" s="187">
        <f t="shared" ref="GT122:GT134" si="4208">IF(AND($E122="PT",DY122&gt;0),$H122*$F122*12/2080,IFERROR((BC122/(1+$I122))/($G122/365*BC$4),0))</f>
        <v>1</v>
      </c>
      <c r="GU122" s="187">
        <f t="shared" ref="GU122:GU134" si="4209">IF(AND($E122="PT",DZ122&gt;0),$H122*$F122*12/2080,IFERROR((BD122/(1+$I122))/($G122/365*BD$4),0))</f>
        <v>1</v>
      </c>
      <c r="GV122" s="187">
        <f t="shared" ref="GV122:GV134" si="4210">IF(AND($E122="PT",EA122&gt;0),$H122*$F122*12/2080,IFERROR((BE122/(1+$I122))/($G122/365*BE$4),0))</f>
        <v>1</v>
      </c>
      <c r="GW122" s="187">
        <f t="shared" ref="GW122:GW134" si="4211">IF(AND($E122="PT",EB122&gt;0),$H122*$F122*12/2080,IFERROR((BF122/(1+$I122))/($G122/365*BF$4),0))</f>
        <v>1</v>
      </c>
      <c r="GX122" s="187">
        <f t="shared" ref="GX122:GX134" si="4212">IF(AND($E122="PT",EC122&gt;0),$H122*$F122*12/2080,IFERROR((BG122/(1+$I122))/($G122/365*BG$4),0))</f>
        <v>1</v>
      </c>
      <c r="GY122" s="187">
        <f t="shared" ref="GY122:GY134" si="4213">IF(AND($E122="PT",ED122&gt;0),$H122*$F122*12/2080,IFERROR((BH122/(1+$I122))/($G122/365*BH$4),0))</f>
        <v>1</v>
      </c>
      <c r="GZ122" s="187">
        <f t="shared" ref="GZ122:GZ134" si="4214">IF(AND($E122="PT",EE122&gt;0),$H122*$F122*12/2080,IFERROR((BI122/(1+$I122))/($G122/365*BI$4),0))</f>
        <v>1</v>
      </c>
      <c r="HA122" s="187">
        <f t="shared" ref="HA122:HA134" si="4215">IF(AND($E122="PT",EF122&gt;0),$H122*$F122*12/2080,IFERROR((BJ122/(1+$I122))/($G122/365*BJ$4),0))</f>
        <v>0</v>
      </c>
      <c r="HB122" s="187">
        <f t="shared" ref="HB122:HB134" si="4216">IF(AND($E122="PT",EG122&gt;0),$H122*$F122*12/2080,IFERROR((BK122/(1+$I122))/($G122/365*BK$4),0))</f>
        <v>0</v>
      </c>
      <c r="HC122" s="187">
        <f t="shared" ref="HC122:HC134" si="4217">IF(AND($E122="PT",EH122&gt;0),$H122*$F122*12/2080,IFERROR((BL122/(1+$I122))/($G122/365*BL$4),0))</f>
        <v>0</v>
      </c>
      <c r="HD122" s="187">
        <f t="shared" ref="HD122:HD134" si="4218">IF(AND($E122="PT",EI122&gt;0),$H122*$F122*12/2080,IFERROR((BM122/(1+$I122))/($G122/365*BM$4),0))</f>
        <v>0</v>
      </c>
      <c r="HE122" s="187">
        <f t="shared" ref="HE122:HE134" si="4219">IF(AND($E122="PT",EJ122&gt;0),$H122*$F122*12/2080,IFERROR((BN122/(1+$I122))/($G122/365*BN$4),0))</f>
        <v>0</v>
      </c>
      <c r="HF122" s="187">
        <f t="shared" ref="HF122:HF134" si="4220">IF(AND($E122="PT",EK122&gt;0),$H122*$F122*12/2080,IFERROR((BO122/(1+$I122))/($G122/365*BO$4),0))</f>
        <v>0</v>
      </c>
      <c r="HG122" s="187">
        <f t="shared" ref="HG122:HG134" si="4221">IF(AND($E122="PT",EL122&gt;0),$H122*$F122*12/2080,IFERROR((BP122/(1+$I122))/($G122/365*BP$4),0))</f>
        <v>0</v>
      </c>
      <c r="HH122" s="187">
        <f t="shared" ref="HH122:HH134" si="4222">IF(AND($E122="PT",EM122&gt;0),$H122*$F122*12/2080,IFERROR((BQ122/(1+$I122))/($G122/365*BQ$4),0))</f>
        <v>0</v>
      </c>
      <c r="HI122" s="187">
        <f t="shared" ref="HI122:HI134" si="4223">IF(AND($E122="PT",EN122&gt;0),$H122*$F122*12/2080,IFERROR((BR122/(1+$I122))/($G122/365*BR$4),0))</f>
        <v>0</v>
      </c>
      <c r="HJ122" s="187">
        <f t="shared" ref="HJ122:HJ134" si="4224">IF(AND($E122="PT",EO122&gt;0),$H122*$F122*12/2080,IFERROR((BS122/(1+$I122))/($G122/365*BS$4),0))</f>
        <v>0</v>
      </c>
      <c r="HK122" s="187">
        <f t="shared" ref="HK122:HK134" si="4225">IF(AND($E122="PT",EP122&gt;0),$H122*$F122*12/2080,IFERROR((BT122/(1+$I122))/($G122/365*BT$4),0))</f>
        <v>0</v>
      </c>
      <c r="HL122" s="187">
        <f t="shared" ref="HL122:HL134" si="4226">IF(AND($E122="PT",EQ122&gt;0),$H122*$F122*12/2080,IFERROR((BU122/(1+$I122))/($G122/365*BU$4),0))</f>
        <v>0</v>
      </c>
      <c r="HM122" s="187">
        <f t="shared" ref="HM122:HM134" si="4227">IF(AND($E122="PT",ER122&gt;0),$H122*$F122*12/2080,IFERROR((BV122/(1+$I122))/($G122/365*BV$4),0))</f>
        <v>0</v>
      </c>
      <c r="HN122" s="187">
        <f t="shared" ref="HN122:HN134" si="4228">IF(AND($E122="PT",ES122&gt;0),$H122*$F122*12/2080,IFERROR((BW122/(1+$I122))/($G122/365*BW$4),0))</f>
        <v>0</v>
      </c>
      <c r="HO122" s="187">
        <f t="shared" ref="HO122:HO134" si="4229">IF(AND($E122="PT",ET122&gt;0),$H122*$F122*12/2080,IFERROR((BX122/(1+$I122))/($G122/365*BX$4),0))</f>
        <v>0</v>
      </c>
      <c r="HP122" s="187">
        <f t="shared" ref="HP122:HP134" si="4230">IF(AND($E122="PT",EU122&gt;0),$H122*$F122*12/2080,IFERROR((BY122/(1+$I122))/($G122/365*BY$4),0))</f>
        <v>0</v>
      </c>
      <c r="HQ122" s="187">
        <f t="shared" ref="HQ122:HQ134" si="4231">IF(AND($E122="PT",EV122&gt;0),$H122*$F122*12/2080,IFERROR((BZ122/(1+$I122))/($G122/365*BZ$4),0))</f>
        <v>0</v>
      </c>
      <c r="HR122" s="187">
        <f t="shared" ref="HR122:HR134" si="4232">IF(AND($E122="PT",EW122&gt;0),$H122*$F122*12/2080,IFERROR((CA122/(1+$I122))/($G122/365*CA$4),0))</f>
        <v>0</v>
      </c>
      <c r="HS122" s="187">
        <f t="shared" ref="HS122:HS134" si="4233">IF(AND($E122="PT",EX122&gt;0),$H122*$F122*12/2080,IFERROR((CB122/(1+$I122))/($G122/365*CB$4),0))</f>
        <v>0</v>
      </c>
      <c r="HT122" s="187">
        <f t="shared" ref="HT122:HT134" si="4234">IF(AND($E122="PT",EY122&gt;0),$H122*$F122*12/2080,IFERROR((CC122/(1+$I122))/($G122/365*CC$4),0))</f>
        <v>0</v>
      </c>
      <c r="HU122" s="187">
        <f t="shared" ref="HU122:HU134" si="4235">IF(AND($E122="PT",EZ122&gt;0),$H122*$F122*12/2080,IFERROR((CD122/(1+$I122))/($G122/365*CD$4),0))</f>
        <v>0</v>
      </c>
      <c r="HV122" s="187">
        <f t="shared" ref="HV122:HV134" si="4236">IF(AND($E122="PT",FA122&gt;0),$H122*$F122*12/2080,IFERROR((CE122/(1+$I122))/($G122/365*CE$4),0))</f>
        <v>0</v>
      </c>
      <c r="HW122" s="187">
        <f t="shared" ref="HW122:HW134" si="4237">IF(AND($E122="PT",FB122&gt;0),$H122*$F122*12/2080,IFERROR((CF122/(1+$I122))/($G122/365*CF$4),0))</f>
        <v>0</v>
      </c>
      <c r="HX122" s="187">
        <f t="shared" ref="HX122:HX134" si="4238">IF(AND($E122="PT",FC122&gt;0),$H122*$F122*12/2080,IFERROR((CG122/(1+$I122))/($G122/365*CG$4),0))</f>
        <v>0</v>
      </c>
      <c r="HY122" s="187"/>
      <c r="IB122" s="188">
        <f t="shared" ref="IB122:IB134" si="4239">IF(CJ122&gt;=1,CJ122*$J122,0)</f>
        <v>0</v>
      </c>
      <c r="IC122" s="188">
        <f t="shared" ref="IC122:IC134" si="4240">IF(CK122&gt;=1,CK122*$J122,0)</f>
        <v>0</v>
      </c>
      <c r="ID122" s="188">
        <f t="shared" ref="ID122:ID134" si="4241">IF(CL122&gt;=1,CL122*$J122,0)</f>
        <v>0</v>
      </c>
      <c r="IE122" s="188">
        <f t="shared" ref="IE122:IE134" si="4242">IF(CM122&gt;=1,CM122*$J122,0)</f>
        <v>0</v>
      </c>
      <c r="IF122" s="188">
        <f t="shared" ref="IF122:IF134" si="4243">IF(CN122&gt;=1,CN122*$J122,0)</f>
        <v>0</v>
      </c>
      <c r="IG122" s="188">
        <f t="shared" ref="IG122:IG134" si="4244">IF(CO122&gt;=1,CO122*$J122,0)</f>
        <v>0</v>
      </c>
      <c r="IH122" s="188">
        <f t="shared" ref="IH122:IH134" si="4245">IF(CP122&gt;=1,CP122*$J122,0)</f>
        <v>0</v>
      </c>
      <c r="II122" s="188">
        <f t="shared" ref="II122:II134" si="4246">IF(CQ122&gt;=1,CQ122*$J122,0)</f>
        <v>0</v>
      </c>
      <c r="IJ122" s="188">
        <f t="shared" ref="IJ122:IJ134" si="4247">IF(CR122&gt;=1,CR122*$J122,0)</f>
        <v>0</v>
      </c>
      <c r="IK122" s="188">
        <f t="shared" ref="IK122:IK134" si="4248">IF(CS122&gt;=1,CS122*$J122,0)</f>
        <v>0</v>
      </c>
      <c r="IL122" s="188">
        <f t="shared" ref="IL122:IL134" si="4249">IF(CT122&gt;=1,CT122*$J122,0)</f>
        <v>0</v>
      </c>
      <c r="IM122" s="188">
        <f t="shared" ref="IM122:IM134" si="4250">IF(CU122&gt;=1,CU122*$J122,0)</f>
        <v>0</v>
      </c>
      <c r="IN122" s="188">
        <f t="shared" ref="IN122:IN134" si="4251">IF(CV122&gt;=1,CV122*$J122,0)</f>
        <v>0</v>
      </c>
      <c r="IO122" s="188">
        <f t="shared" ref="IO122:IO134" si="4252">IF(CW122&gt;=1,CW122*$J122,0)</f>
        <v>0</v>
      </c>
      <c r="IP122" s="188">
        <f t="shared" ref="IP122:IP134" si="4253">IF(CX122&gt;=1,CX122*$J122,0)</f>
        <v>0</v>
      </c>
      <c r="IQ122" s="188">
        <f t="shared" ref="IQ122:IQ134" si="4254">IF(CY122&gt;=1,CY122*$J122,0)</f>
        <v>0</v>
      </c>
      <c r="IR122" s="188">
        <f t="shared" ref="IR122:IR134" si="4255">IF(CZ122&gt;=1,CZ122*$J122,0)</f>
        <v>0</v>
      </c>
      <c r="IS122" s="188">
        <f t="shared" ref="IS122:IS134" si="4256">IF(DA122&gt;=1,DA122*$J122,0)</f>
        <v>0</v>
      </c>
      <c r="IT122" s="188">
        <f t="shared" ref="IT122:IT134" si="4257">IF(DB122&gt;=1,DB122*$J122,0)</f>
        <v>0</v>
      </c>
      <c r="IU122" s="188">
        <f t="shared" ref="IU122:IU134" si="4258">IF(DC122&gt;=1,DC122*$J122,0)</f>
        <v>0</v>
      </c>
      <c r="IV122" s="188">
        <f t="shared" ref="IV122:IV134" si="4259">IF(DD122&gt;=1,DD122*$J122,0)</f>
        <v>0</v>
      </c>
      <c r="IW122" s="188">
        <f t="shared" ref="IW122:IW134" si="4260">IF(DE122&gt;=1,DE122*$J122,0)</f>
        <v>0</v>
      </c>
      <c r="IX122" s="188">
        <f t="shared" ref="IX122:IX134" si="4261">IF(DF122&gt;=1,DF122*$J122,0)</f>
        <v>0</v>
      </c>
      <c r="IY122" s="188">
        <f t="shared" ref="IY122:IY134" si="4262">IF(DG122&gt;=1,DG122*$J122,0)</f>
        <v>0</v>
      </c>
      <c r="IZ122" s="188">
        <f t="shared" ref="IZ122:IZ134" si="4263">IF(DH122&gt;=1,DH122*$J122,0)</f>
        <v>0</v>
      </c>
      <c r="JA122" s="188">
        <f t="shared" ref="JA122:JA134" si="4264">IF(DI122&gt;=1,DI122*$J122,0)</f>
        <v>0</v>
      </c>
      <c r="JB122" s="188">
        <f t="shared" ref="JB122:JB134" si="4265">IF(DJ122&gt;=1,DJ122*$J122,0)</f>
        <v>0</v>
      </c>
      <c r="JC122" s="188">
        <f t="shared" ref="JC122:JC134" si="4266">IF(DK122&gt;=1,DK122*$J122,0)</f>
        <v>0</v>
      </c>
      <c r="JD122" s="188">
        <f t="shared" ref="JD122:JD134" si="4267">IF(DL122&gt;=1,DL122*$J122,0)</f>
        <v>0</v>
      </c>
      <c r="JE122" s="188">
        <f t="shared" ref="JE122:JE134" si="4268">IF(DM122&gt;=1,DM122*$J122,0)</f>
        <v>0</v>
      </c>
      <c r="JF122" s="188">
        <f t="shared" ref="JF122:JF134" si="4269">IF(DN122&gt;=1,DN122*$J122,0)</f>
        <v>0</v>
      </c>
      <c r="JG122" s="188">
        <f t="shared" ref="JG122:JG134" si="4270">IF(DO122&gt;=1,DO122*$J122,0)</f>
        <v>85</v>
      </c>
      <c r="JH122" s="188">
        <f t="shared" ref="JH122:JH134" si="4271">IF(DP122&gt;=1,DP122*$J122,0)</f>
        <v>85</v>
      </c>
      <c r="JI122" s="188">
        <f t="shared" ref="JI122:JI134" si="4272">IF(DQ122&gt;=1,DQ122*$J122,0)</f>
        <v>85</v>
      </c>
      <c r="JJ122" s="188">
        <f t="shared" ref="JJ122:JJ134" si="4273">IF(DR122&gt;=1,DR122*$J122,0)</f>
        <v>85</v>
      </c>
      <c r="JK122" s="188">
        <f t="shared" ref="JK122:JK134" si="4274">IF(DS122&gt;=1,DS122*$J122,0)</f>
        <v>85</v>
      </c>
      <c r="JL122" s="188">
        <f t="shared" ref="JL122:JL134" si="4275">IF(DT122&gt;=1,DT122*$J122,0)</f>
        <v>85</v>
      </c>
      <c r="JM122" s="188">
        <f t="shared" ref="JM122:JM134" si="4276">IF(DU122&gt;=1,DU122*$J122,0)</f>
        <v>85</v>
      </c>
      <c r="JN122" s="188">
        <f t="shared" ref="JN122:JN134" si="4277">IF(DV122&gt;=1,DV122*$J122,0)</f>
        <v>85</v>
      </c>
      <c r="JO122" s="188">
        <f t="shared" ref="JO122:JO134" si="4278">IF(DW122&gt;=1,DW122*$J122,0)</f>
        <v>85</v>
      </c>
      <c r="JP122" s="188">
        <f t="shared" ref="JP122:JP134" si="4279">IF(DX122&gt;=1,DX122*$J122,0)</f>
        <v>85</v>
      </c>
      <c r="JQ122" s="188">
        <f t="shared" ref="JQ122:JQ134" si="4280">IF(DY122&gt;=1,DY122*$J122,0)</f>
        <v>85</v>
      </c>
      <c r="JR122" s="188">
        <f t="shared" ref="JR122:JR134" si="4281">IF(DZ122&gt;=1,DZ122*$J122,0)</f>
        <v>85</v>
      </c>
      <c r="JS122" s="188">
        <f t="shared" ref="JS122:JS134" si="4282">IF(EA122&gt;=1,EA122*$J122,0)</f>
        <v>85</v>
      </c>
      <c r="JT122" s="188">
        <f t="shared" ref="JT122:JT134" si="4283">IF(EB122&gt;=1,EB122*$J122,0)</f>
        <v>85</v>
      </c>
      <c r="JU122" s="188">
        <f t="shared" ref="JU122:JU134" si="4284">IF(EC122&gt;=1,EC122*$J122,0)</f>
        <v>85</v>
      </c>
      <c r="JV122" s="188">
        <f t="shared" ref="JV122:JV134" si="4285">IF(ED122&gt;=1,ED122*$J122,0)</f>
        <v>85</v>
      </c>
      <c r="JW122" s="188">
        <f t="shared" ref="JW122:JW134" si="4286">IF(EE122&gt;=1,EE122*$J122,0)</f>
        <v>85</v>
      </c>
      <c r="JX122" s="188">
        <f t="shared" ref="JX122:JX134" si="4287">IF(EF122&gt;=1,EF122*$J122,0)</f>
        <v>0</v>
      </c>
      <c r="JY122" s="188">
        <f t="shared" ref="JY122:JY134" si="4288">IF(EG122&gt;=1,EG122*$J122,0)</f>
        <v>0</v>
      </c>
      <c r="JZ122" s="188">
        <f t="shared" ref="JZ122:JZ134" si="4289">IF(EH122&gt;=1,EH122*$J122,0)</f>
        <v>0</v>
      </c>
      <c r="KA122" s="188">
        <f t="shared" ref="KA122:KA134" si="4290">IF(EI122&gt;=1,EI122*$J122,0)</f>
        <v>0</v>
      </c>
      <c r="KB122" s="188">
        <f t="shared" ref="KB122:KB134" si="4291">IF(EJ122&gt;=1,EJ122*$J122,0)</f>
        <v>0</v>
      </c>
      <c r="KC122" s="188">
        <f t="shared" ref="KC122:KC134" si="4292">IF(EK122&gt;=1,EK122*$J122,0)</f>
        <v>0</v>
      </c>
      <c r="KD122" s="188">
        <f t="shared" ref="KD122:KD134" si="4293">IF(EL122&gt;=1,EL122*$J122,0)</f>
        <v>0</v>
      </c>
      <c r="KE122" s="188">
        <f t="shared" ref="KE122:KE134" si="4294">IF(EM122&gt;=1,EM122*$J122,0)</f>
        <v>0</v>
      </c>
      <c r="KF122" s="188">
        <f t="shared" ref="KF122:KF134" si="4295">IF(EN122&gt;=1,EN122*$J122,0)</f>
        <v>0</v>
      </c>
      <c r="KG122" s="188">
        <f t="shared" ref="KG122:KG134" si="4296">IF(EO122&gt;=1,EO122*$J122,0)</f>
        <v>0</v>
      </c>
      <c r="KH122" s="188">
        <f t="shared" ref="KH122:KH134" si="4297">IF(EP122&gt;=1,EP122*$J122,0)</f>
        <v>0</v>
      </c>
      <c r="KI122" s="188">
        <f t="shared" ref="KI122:KI134" si="4298">IF(EQ122&gt;=1,EQ122*$J122,0)</f>
        <v>0</v>
      </c>
      <c r="KJ122" s="188">
        <f t="shared" ref="KJ122:KJ134" si="4299">IF(ER122&gt;=1,ER122*$J122,0)</f>
        <v>0</v>
      </c>
      <c r="KK122" s="188">
        <f t="shared" ref="KK122:KK134" si="4300">IF(ES122&gt;=1,ES122*$J122,0)</f>
        <v>0</v>
      </c>
      <c r="KL122" s="188">
        <f t="shared" ref="KL122:KL134" si="4301">IF(ET122&gt;=1,ET122*$J122,0)</f>
        <v>0</v>
      </c>
      <c r="KM122" s="188">
        <f t="shared" ref="KM122:KM134" si="4302">IF(EU122&gt;=1,EU122*$J122,0)</f>
        <v>0</v>
      </c>
      <c r="KN122" s="188">
        <f t="shared" ref="KN122:KN134" si="4303">IF(EV122&gt;=1,EV122*$J122,0)</f>
        <v>0</v>
      </c>
      <c r="KO122" s="188">
        <f t="shared" ref="KO122:KO134" si="4304">IF(EW122&gt;=1,EW122*$J122,0)</f>
        <v>0</v>
      </c>
      <c r="KP122" s="188">
        <f t="shared" ref="KP122:KP134" si="4305">IF(EX122&gt;=1,EX122*$J122,0)</f>
        <v>0</v>
      </c>
      <c r="KQ122" s="188">
        <f t="shared" ref="KQ122:KQ134" si="4306">IF(EY122&gt;=1,EY122*$J122,0)</f>
        <v>0</v>
      </c>
      <c r="KR122" s="188">
        <f t="shared" ref="KR122:KR134" si="4307">IF(EZ122&gt;=1,EZ122*$J122,0)</f>
        <v>0</v>
      </c>
      <c r="KS122" s="188">
        <f t="shared" ref="KS122:KS134" si="4308">IF(FA122&gt;=1,FA122*$J122,0)</f>
        <v>0</v>
      </c>
      <c r="KT122" s="188">
        <f t="shared" ref="KT122:KT134" si="4309">IF(FB122&gt;=1,FB122*$J122,0)</f>
        <v>0</v>
      </c>
      <c r="KU122" s="188">
        <f t="shared" ref="KU122:KU134" si="4310">IF(FC122&gt;=1,FC122*$J122,0)</f>
        <v>0</v>
      </c>
    </row>
    <row r="123" spans="1:307" s="95" customFormat="1" ht="15.6" x14ac:dyDescent="0.3">
      <c r="A123" s="157" t="s">
        <v>87</v>
      </c>
      <c r="B123" s="112"/>
      <c r="C123" s="112" t="s">
        <v>807</v>
      </c>
      <c r="D123" s="113"/>
      <c r="E123" s="113" t="s">
        <v>118</v>
      </c>
      <c r="F123" s="113">
        <v>1</v>
      </c>
      <c r="G123" s="114">
        <v>60000</v>
      </c>
      <c r="H123" s="115"/>
      <c r="I123" s="116">
        <v>0.107</v>
      </c>
      <c r="J123" s="114">
        <v>85</v>
      </c>
      <c r="K123" s="411">
        <v>45505</v>
      </c>
      <c r="L123" s="118">
        <v>46022</v>
      </c>
      <c r="M123" s="119"/>
      <c r="N123" s="186">
        <f t="shared" si="4091"/>
        <v>0</v>
      </c>
      <c r="O123" s="186">
        <f t="shared" si="4094"/>
        <v>0</v>
      </c>
      <c r="P123" s="186">
        <f t="shared" si="4094"/>
        <v>0</v>
      </c>
      <c r="Q123" s="186">
        <f t="shared" si="4094"/>
        <v>0</v>
      </c>
      <c r="R123" s="186">
        <f t="shared" si="4094"/>
        <v>0</v>
      </c>
      <c r="S123" s="186">
        <f t="shared" si="4094"/>
        <v>0</v>
      </c>
      <c r="T123" s="186">
        <f t="shared" si="4094"/>
        <v>0</v>
      </c>
      <c r="U123" s="186">
        <f t="shared" si="4094"/>
        <v>0</v>
      </c>
      <c r="V123" s="186">
        <f t="shared" si="4094"/>
        <v>0</v>
      </c>
      <c r="W123" s="186">
        <f t="shared" si="4094"/>
        <v>0</v>
      </c>
      <c r="X123" s="186">
        <f t="shared" si="4094"/>
        <v>0</v>
      </c>
      <c r="Y123" s="186">
        <f t="shared" si="4094"/>
        <v>0</v>
      </c>
      <c r="Z123" s="186">
        <f t="shared" si="4094"/>
        <v>0</v>
      </c>
      <c r="AA123" s="186">
        <f t="shared" si="4094"/>
        <v>0</v>
      </c>
      <c r="AB123" s="186">
        <f t="shared" si="4094"/>
        <v>0</v>
      </c>
      <c r="AC123" s="186">
        <f t="shared" si="4094"/>
        <v>0</v>
      </c>
      <c r="AD123" s="186">
        <f t="shared" si="4094"/>
        <v>0</v>
      </c>
      <c r="AE123" s="186">
        <f t="shared" si="4094"/>
        <v>0</v>
      </c>
      <c r="AF123" s="186">
        <f t="shared" si="4094"/>
        <v>0</v>
      </c>
      <c r="AG123" s="186">
        <f t="shared" si="4094"/>
        <v>0</v>
      </c>
      <c r="AH123" s="186">
        <f t="shared" si="4094"/>
        <v>0</v>
      </c>
      <c r="AI123" s="186">
        <f t="shared" si="4094"/>
        <v>0</v>
      </c>
      <c r="AJ123" s="186">
        <f t="shared" si="4094"/>
        <v>0</v>
      </c>
      <c r="AK123" s="186">
        <f t="shared" si="4094"/>
        <v>0</v>
      </c>
      <c r="AL123" s="186">
        <f t="shared" si="4094"/>
        <v>0</v>
      </c>
      <c r="AM123" s="186">
        <f t="shared" si="4094"/>
        <v>0</v>
      </c>
      <c r="AN123" s="186">
        <f t="shared" si="4094"/>
        <v>0</v>
      </c>
      <c r="AO123" s="186">
        <f t="shared" si="4094"/>
        <v>0</v>
      </c>
      <c r="AP123" s="186">
        <f t="shared" si="4094"/>
        <v>0</v>
      </c>
      <c r="AQ123" s="186">
        <f t="shared" si="4094"/>
        <v>0</v>
      </c>
      <c r="AR123" s="186">
        <f t="shared" si="4094"/>
        <v>0</v>
      </c>
      <c r="AS123" s="186">
        <f t="shared" si="4094"/>
        <v>5641.1506849315065</v>
      </c>
      <c r="AT123" s="186">
        <f t="shared" si="4094"/>
        <v>5459.178082191781</v>
      </c>
      <c r="AU123" s="186">
        <f t="shared" si="4094"/>
        <v>5641.1506849315065</v>
      </c>
      <c r="AV123" s="186">
        <f t="shared" si="4094"/>
        <v>5459.178082191781</v>
      </c>
      <c r="AW123" s="186">
        <f t="shared" si="4094"/>
        <v>5641.1506849315065</v>
      </c>
      <c r="AX123" s="186">
        <f t="shared" si="4094"/>
        <v>5641.1506849315065</v>
      </c>
      <c r="AY123" s="186">
        <f t="shared" si="4094"/>
        <v>5095.232876712329</v>
      </c>
      <c r="AZ123" s="186">
        <f t="shared" si="4094"/>
        <v>5641.1506849315065</v>
      </c>
      <c r="BA123" s="186">
        <f t="shared" si="4094"/>
        <v>5459.178082191781</v>
      </c>
      <c r="BB123" s="186">
        <f t="shared" si="4094"/>
        <v>5641.1506849315065</v>
      </c>
      <c r="BC123" s="186">
        <f t="shared" si="4094"/>
        <v>5459.178082191781</v>
      </c>
      <c r="BD123" s="186">
        <f t="shared" si="4094"/>
        <v>5641.1506849315065</v>
      </c>
      <c r="BE123" s="186">
        <f t="shared" si="4094"/>
        <v>5641.1506849315065</v>
      </c>
      <c r="BF123" s="186">
        <f t="shared" si="4094"/>
        <v>5459.178082191781</v>
      </c>
      <c r="BG123" s="186">
        <f t="shared" si="4094"/>
        <v>5641.1506849315065</v>
      </c>
      <c r="BH123" s="186">
        <f t="shared" si="4094"/>
        <v>5459.178082191781</v>
      </c>
      <c r="BI123" s="186">
        <f t="shared" si="4094"/>
        <v>5641.1506849315065</v>
      </c>
      <c r="BJ123" s="186">
        <f t="shared" si="4094"/>
        <v>0</v>
      </c>
      <c r="BK123" s="186">
        <f t="shared" si="4094"/>
        <v>0</v>
      </c>
      <c r="BL123" s="186">
        <f t="shared" si="4094"/>
        <v>0</v>
      </c>
      <c r="BM123" s="186">
        <f t="shared" si="4094"/>
        <v>0</v>
      </c>
      <c r="BN123" s="186">
        <f t="shared" si="4094"/>
        <v>0</v>
      </c>
      <c r="BO123" s="186">
        <f t="shared" si="4094"/>
        <v>0</v>
      </c>
      <c r="BP123" s="186">
        <f t="shared" si="4094"/>
        <v>0</v>
      </c>
      <c r="BQ123" s="186">
        <f t="shared" si="4094"/>
        <v>0</v>
      </c>
      <c r="BR123" s="186">
        <f t="shared" si="4094"/>
        <v>0</v>
      </c>
      <c r="BS123" s="186">
        <f t="shared" si="4094"/>
        <v>0</v>
      </c>
      <c r="BT123" s="186">
        <f t="shared" si="4094"/>
        <v>0</v>
      </c>
      <c r="BU123" s="186">
        <f t="shared" si="4094"/>
        <v>0</v>
      </c>
      <c r="BV123" s="186">
        <f t="shared" si="4094"/>
        <v>0</v>
      </c>
      <c r="BW123" s="186">
        <f t="shared" si="4094"/>
        <v>0</v>
      </c>
      <c r="BX123" s="186">
        <f t="shared" si="4094"/>
        <v>0</v>
      </c>
      <c r="BY123" s="186">
        <f t="shared" si="4094"/>
        <v>0</v>
      </c>
      <c r="BZ123" s="186">
        <f t="shared" ref="BZ123:CG126" si="4311">IF($E123="PT",IF(AND($K123&lt;=BZ$5,$L123&gt;BZ$6),$G123*$H123*$F123,IF(AND($K123&gt;BZ$5,$K123&lt;=BZ$6),(BZ$6-$K123+1)/BZ$4*$G123*$F123*$H123,IF(AND($L123&gt;=BZ$5,$L123&lt;=BZ$6),($L123-BZ$5+1)/BZ$4*$G123*$F123*$H123,0)))*(1+$I123),IF(AND($K123&lt;=BZ$5,$L123&gt;BZ$6),BZ$4/365*$G123*$F123,IF(AND($K123&gt;BZ$5,$K123&lt;=BZ$6),(BZ$6-$K123+1)/365*$G123*$F123,IF(AND($L123&gt;=BZ$5,$L123&lt;=BZ$6),($L123-BZ$5+1)/365*$G123*$F123,0)))*(1+$I123))</f>
        <v>0</v>
      </c>
      <c r="CA123" s="186">
        <f t="shared" si="4311"/>
        <v>0</v>
      </c>
      <c r="CB123" s="186">
        <f t="shared" si="4311"/>
        <v>0</v>
      </c>
      <c r="CC123" s="186">
        <f t="shared" si="4311"/>
        <v>0</v>
      </c>
      <c r="CD123" s="186">
        <f t="shared" si="4311"/>
        <v>0</v>
      </c>
      <c r="CE123" s="186">
        <f t="shared" si="4311"/>
        <v>0</v>
      </c>
      <c r="CF123" s="186">
        <f t="shared" si="4311"/>
        <v>0</v>
      </c>
      <c r="CG123" s="186">
        <f t="shared" si="4311"/>
        <v>0</v>
      </c>
      <c r="CH123" s="186"/>
      <c r="CJ123" s="186">
        <f t="shared" si="4095"/>
        <v>0</v>
      </c>
      <c r="CK123" s="186">
        <f t="shared" si="4096"/>
        <v>0</v>
      </c>
      <c r="CL123" s="186">
        <f t="shared" si="4097"/>
        <v>0</v>
      </c>
      <c r="CM123" s="186">
        <f t="shared" si="4098"/>
        <v>0</v>
      </c>
      <c r="CN123" s="186">
        <f t="shared" si="4099"/>
        <v>0</v>
      </c>
      <c r="CO123" s="186">
        <f t="shared" si="4100"/>
        <v>0</v>
      </c>
      <c r="CP123" s="186">
        <f t="shared" si="4101"/>
        <v>0</v>
      </c>
      <c r="CQ123" s="186">
        <f t="shared" si="4102"/>
        <v>0</v>
      </c>
      <c r="CR123" s="186">
        <f t="shared" si="4103"/>
        <v>0</v>
      </c>
      <c r="CS123" s="186">
        <f t="shared" si="4104"/>
        <v>0</v>
      </c>
      <c r="CT123" s="186">
        <f t="shared" si="4105"/>
        <v>0</v>
      </c>
      <c r="CU123" s="186">
        <f t="shared" si="4106"/>
        <v>0</v>
      </c>
      <c r="CV123" s="186">
        <f t="shared" si="4107"/>
        <v>0</v>
      </c>
      <c r="CW123" s="186">
        <f t="shared" si="4108"/>
        <v>0</v>
      </c>
      <c r="CX123" s="186">
        <f t="shared" si="4109"/>
        <v>0</v>
      </c>
      <c r="CY123" s="186">
        <f t="shared" si="4110"/>
        <v>0</v>
      </c>
      <c r="CZ123" s="186">
        <f t="shared" si="4111"/>
        <v>0</v>
      </c>
      <c r="DA123" s="186">
        <f t="shared" si="4112"/>
        <v>0</v>
      </c>
      <c r="DB123" s="186">
        <f t="shared" si="4113"/>
        <v>0</v>
      </c>
      <c r="DC123" s="186">
        <f t="shared" si="4114"/>
        <v>0</v>
      </c>
      <c r="DD123" s="186">
        <f t="shared" si="4115"/>
        <v>0</v>
      </c>
      <c r="DE123" s="186">
        <f t="shared" si="4116"/>
        <v>0</v>
      </c>
      <c r="DF123" s="186">
        <f t="shared" si="4117"/>
        <v>0</v>
      </c>
      <c r="DG123" s="186">
        <f t="shared" si="4118"/>
        <v>0</v>
      </c>
      <c r="DH123" s="186">
        <f t="shared" si="4119"/>
        <v>0</v>
      </c>
      <c r="DI123" s="186">
        <f t="shared" si="4120"/>
        <v>0</v>
      </c>
      <c r="DJ123" s="186">
        <f t="shared" si="4121"/>
        <v>0</v>
      </c>
      <c r="DK123" s="186">
        <f t="shared" si="4122"/>
        <v>0</v>
      </c>
      <c r="DL123" s="186">
        <f t="shared" si="4123"/>
        <v>0</v>
      </c>
      <c r="DM123" s="186">
        <f t="shared" si="4124"/>
        <v>0</v>
      </c>
      <c r="DN123" s="186">
        <f t="shared" si="4125"/>
        <v>0</v>
      </c>
      <c r="DO123" s="186">
        <f t="shared" si="4126"/>
        <v>1</v>
      </c>
      <c r="DP123" s="186">
        <f t="shared" si="4127"/>
        <v>1</v>
      </c>
      <c r="DQ123" s="186">
        <f t="shared" si="4128"/>
        <v>1</v>
      </c>
      <c r="DR123" s="186">
        <f t="shared" si="4129"/>
        <v>1</v>
      </c>
      <c r="DS123" s="186">
        <f t="shared" si="4130"/>
        <v>1</v>
      </c>
      <c r="DT123" s="186">
        <f t="shared" si="4131"/>
        <v>1</v>
      </c>
      <c r="DU123" s="186">
        <f t="shared" si="4132"/>
        <v>1</v>
      </c>
      <c r="DV123" s="186">
        <f t="shared" si="4133"/>
        <v>1</v>
      </c>
      <c r="DW123" s="186">
        <f t="shared" si="4134"/>
        <v>1</v>
      </c>
      <c r="DX123" s="186">
        <f t="shared" si="4135"/>
        <v>1</v>
      </c>
      <c r="DY123" s="186">
        <f t="shared" si="4136"/>
        <v>1</v>
      </c>
      <c r="DZ123" s="186">
        <f t="shared" si="4137"/>
        <v>1</v>
      </c>
      <c r="EA123" s="186">
        <f t="shared" si="4138"/>
        <v>1</v>
      </c>
      <c r="EB123" s="186">
        <f t="shared" si="4139"/>
        <v>1</v>
      </c>
      <c r="EC123" s="186">
        <f t="shared" si="4140"/>
        <v>1</v>
      </c>
      <c r="ED123" s="186">
        <f t="shared" si="4141"/>
        <v>1</v>
      </c>
      <c r="EE123" s="186">
        <f t="shared" si="4142"/>
        <v>1</v>
      </c>
      <c r="EF123" s="186">
        <f t="shared" si="4143"/>
        <v>0</v>
      </c>
      <c r="EG123" s="186">
        <f t="shared" si="4144"/>
        <v>0</v>
      </c>
      <c r="EH123" s="186">
        <f t="shared" si="4145"/>
        <v>0</v>
      </c>
      <c r="EI123" s="186">
        <f t="shared" si="4146"/>
        <v>0</v>
      </c>
      <c r="EJ123" s="186">
        <f t="shared" si="4147"/>
        <v>0</v>
      </c>
      <c r="EK123" s="186">
        <f t="shared" si="4148"/>
        <v>0</v>
      </c>
      <c r="EL123" s="186">
        <f t="shared" si="4149"/>
        <v>0</v>
      </c>
      <c r="EM123" s="186">
        <f t="shared" si="4150"/>
        <v>0</v>
      </c>
      <c r="EN123" s="186">
        <f t="shared" si="4151"/>
        <v>0</v>
      </c>
      <c r="EO123" s="186">
        <f t="shared" si="4152"/>
        <v>0</v>
      </c>
      <c r="EP123" s="186">
        <f t="shared" si="4153"/>
        <v>0</v>
      </c>
      <c r="EQ123" s="186">
        <f t="shared" si="4154"/>
        <v>0</v>
      </c>
      <c r="ER123" s="186">
        <f t="shared" si="4155"/>
        <v>0</v>
      </c>
      <c r="ES123" s="186">
        <f t="shared" si="4156"/>
        <v>0</v>
      </c>
      <c r="ET123" s="186">
        <f t="shared" si="4157"/>
        <v>0</v>
      </c>
      <c r="EU123" s="186">
        <f t="shared" si="4158"/>
        <v>0</v>
      </c>
      <c r="EV123" s="186">
        <f t="shared" si="4159"/>
        <v>0</v>
      </c>
      <c r="EW123" s="186">
        <f t="shared" si="4160"/>
        <v>0</v>
      </c>
      <c r="EX123" s="186">
        <f t="shared" si="4161"/>
        <v>0</v>
      </c>
      <c r="EY123" s="186">
        <f t="shared" si="4162"/>
        <v>0</v>
      </c>
      <c r="EZ123" s="186">
        <f t="shared" si="4163"/>
        <v>0</v>
      </c>
      <c r="FA123" s="186">
        <f t="shared" si="4164"/>
        <v>0</v>
      </c>
      <c r="FB123" s="186">
        <f t="shared" si="4165"/>
        <v>0</v>
      </c>
      <c r="FC123" s="186">
        <f t="shared" si="4166"/>
        <v>0</v>
      </c>
      <c r="FE123" s="187">
        <f t="shared" si="4167"/>
        <v>0</v>
      </c>
      <c r="FF123" s="187">
        <f t="shared" si="4168"/>
        <v>0</v>
      </c>
      <c r="FG123" s="187">
        <f t="shared" si="4169"/>
        <v>0</v>
      </c>
      <c r="FH123" s="187">
        <f t="shared" si="4170"/>
        <v>0</v>
      </c>
      <c r="FI123" s="187">
        <f t="shared" si="4171"/>
        <v>0</v>
      </c>
      <c r="FJ123" s="187">
        <f t="shared" si="4172"/>
        <v>0</v>
      </c>
      <c r="FK123" s="187">
        <f t="shared" si="4173"/>
        <v>0</v>
      </c>
      <c r="FL123" s="187">
        <f t="shared" si="4174"/>
        <v>0</v>
      </c>
      <c r="FM123" s="187">
        <f t="shared" si="4175"/>
        <v>0</v>
      </c>
      <c r="FN123" s="187">
        <f t="shared" si="4176"/>
        <v>0</v>
      </c>
      <c r="FO123" s="187">
        <f t="shared" si="4177"/>
        <v>0</v>
      </c>
      <c r="FP123" s="187">
        <f t="shared" si="4178"/>
        <v>0</v>
      </c>
      <c r="FQ123" s="187">
        <f t="shared" si="4179"/>
        <v>0</v>
      </c>
      <c r="FR123" s="187">
        <f t="shared" si="4180"/>
        <v>0</v>
      </c>
      <c r="FS123" s="187">
        <f t="shared" si="4181"/>
        <v>0</v>
      </c>
      <c r="FT123" s="187">
        <f t="shared" si="4182"/>
        <v>0</v>
      </c>
      <c r="FU123" s="187">
        <f t="shared" si="4183"/>
        <v>0</v>
      </c>
      <c r="FV123" s="187">
        <f t="shared" si="4184"/>
        <v>0</v>
      </c>
      <c r="FW123" s="187">
        <f t="shared" si="4185"/>
        <v>0</v>
      </c>
      <c r="FX123" s="187">
        <f t="shared" si="4186"/>
        <v>0</v>
      </c>
      <c r="FY123" s="187">
        <f t="shared" si="4187"/>
        <v>0</v>
      </c>
      <c r="FZ123" s="187">
        <f t="shared" si="4188"/>
        <v>0</v>
      </c>
      <c r="GA123" s="187">
        <f t="shared" si="4189"/>
        <v>0</v>
      </c>
      <c r="GB123" s="187">
        <f t="shared" si="4190"/>
        <v>0</v>
      </c>
      <c r="GC123" s="187">
        <f t="shared" si="4191"/>
        <v>0</v>
      </c>
      <c r="GD123" s="187">
        <f t="shared" si="4192"/>
        <v>0</v>
      </c>
      <c r="GE123" s="187">
        <f t="shared" si="4193"/>
        <v>0</v>
      </c>
      <c r="GF123" s="187">
        <f t="shared" si="4194"/>
        <v>0</v>
      </c>
      <c r="GG123" s="187">
        <f t="shared" si="4195"/>
        <v>0</v>
      </c>
      <c r="GH123" s="187">
        <f t="shared" si="4196"/>
        <v>0</v>
      </c>
      <c r="GI123" s="187">
        <f t="shared" si="4197"/>
        <v>0</v>
      </c>
      <c r="GJ123" s="187">
        <f t="shared" si="4198"/>
        <v>1</v>
      </c>
      <c r="GK123" s="187">
        <f t="shared" si="4199"/>
        <v>1</v>
      </c>
      <c r="GL123" s="187">
        <f t="shared" si="4200"/>
        <v>1</v>
      </c>
      <c r="GM123" s="187">
        <f t="shared" si="4201"/>
        <v>1</v>
      </c>
      <c r="GN123" s="187">
        <f t="shared" si="4202"/>
        <v>1</v>
      </c>
      <c r="GO123" s="187">
        <f t="shared" si="4203"/>
        <v>1</v>
      </c>
      <c r="GP123" s="187">
        <f t="shared" si="4204"/>
        <v>1</v>
      </c>
      <c r="GQ123" s="187">
        <f t="shared" si="4205"/>
        <v>1</v>
      </c>
      <c r="GR123" s="187">
        <f t="shared" si="4206"/>
        <v>1</v>
      </c>
      <c r="GS123" s="187">
        <f t="shared" si="4207"/>
        <v>1</v>
      </c>
      <c r="GT123" s="187">
        <f t="shared" si="4208"/>
        <v>1</v>
      </c>
      <c r="GU123" s="187">
        <f t="shared" si="4209"/>
        <v>1</v>
      </c>
      <c r="GV123" s="187">
        <f t="shared" si="4210"/>
        <v>1</v>
      </c>
      <c r="GW123" s="187">
        <f t="shared" si="4211"/>
        <v>1</v>
      </c>
      <c r="GX123" s="187">
        <f t="shared" si="4212"/>
        <v>1</v>
      </c>
      <c r="GY123" s="187">
        <f t="shared" si="4213"/>
        <v>1</v>
      </c>
      <c r="GZ123" s="187">
        <f t="shared" si="4214"/>
        <v>1</v>
      </c>
      <c r="HA123" s="187">
        <f t="shared" si="4215"/>
        <v>0</v>
      </c>
      <c r="HB123" s="187">
        <f t="shared" si="4216"/>
        <v>0</v>
      </c>
      <c r="HC123" s="187">
        <f t="shared" si="4217"/>
        <v>0</v>
      </c>
      <c r="HD123" s="187">
        <f t="shared" si="4218"/>
        <v>0</v>
      </c>
      <c r="HE123" s="187">
        <f t="shared" si="4219"/>
        <v>0</v>
      </c>
      <c r="HF123" s="187">
        <f t="shared" si="4220"/>
        <v>0</v>
      </c>
      <c r="HG123" s="187">
        <f t="shared" si="4221"/>
        <v>0</v>
      </c>
      <c r="HH123" s="187">
        <f t="shared" si="4222"/>
        <v>0</v>
      </c>
      <c r="HI123" s="187">
        <f t="shared" si="4223"/>
        <v>0</v>
      </c>
      <c r="HJ123" s="187">
        <f t="shared" si="4224"/>
        <v>0</v>
      </c>
      <c r="HK123" s="187">
        <f t="shared" si="4225"/>
        <v>0</v>
      </c>
      <c r="HL123" s="187">
        <f t="shared" si="4226"/>
        <v>0</v>
      </c>
      <c r="HM123" s="187">
        <f t="shared" si="4227"/>
        <v>0</v>
      </c>
      <c r="HN123" s="187">
        <f t="shared" si="4228"/>
        <v>0</v>
      </c>
      <c r="HO123" s="187">
        <f t="shared" si="4229"/>
        <v>0</v>
      </c>
      <c r="HP123" s="187">
        <f t="shared" si="4230"/>
        <v>0</v>
      </c>
      <c r="HQ123" s="187">
        <f t="shared" si="4231"/>
        <v>0</v>
      </c>
      <c r="HR123" s="187">
        <f t="shared" si="4232"/>
        <v>0</v>
      </c>
      <c r="HS123" s="187">
        <f t="shared" si="4233"/>
        <v>0</v>
      </c>
      <c r="HT123" s="187">
        <f t="shared" si="4234"/>
        <v>0</v>
      </c>
      <c r="HU123" s="187">
        <f t="shared" si="4235"/>
        <v>0</v>
      </c>
      <c r="HV123" s="187">
        <f t="shared" si="4236"/>
        <v>0</v>
      </c>
      <c r="HW123" s="187">
        <f t="shared" si="4237"/>
        <v>0</v>
      </c>
      <c r="HX123" s="187">
        <f t="shared" si="4238"/>
        <v>0</v>
      </c>
      <c r="HY123" s="187"/>
      <c r="IB123" s="188">
        <f t="shared" si="4239"/>
        <v>0</v>
      </c>
      <c r="IC123" s="188">
        <f t="shared" si="4240"/>
        <v>0</v>
      </c>
      <c r="ID123" s="188">
        <f t="shared" si="4241"/>
        <v>0</v>
      </c>
      <c r="IE123" s="188">
        <f t="shared" si="4242"/>
        <v>0</v>
      </c>
      <c r="IF123" s="188">
        <f t="shared" si="4243"/>
        <v>0</v>
      </c>
      <c r="IG123" s="188">
        <f t="shared" si="4244"/>
        <v>0</v>
      </c>
      <c r="IH123" s="188">
        <f t="shared" si="4245"/>
        <v>0</v>
      </c>
      <c r="II123" s="188">
        <f t="shared" si="4246"/>
        <v>0</v>
      </c>
      <c r="IJ123" s="188">
        <f t="shared" si="4247"/>
        <v>0</v>
      </c>
      <c r="IK123" s="188">
        <f t="shared" si="4248"/>
        <v>0</v>
      </c>
      <c r="IL123" s="188">
        <f t="shared" si="4249"/>
        <v>0</v>
      </c>
      <c r="IM123" s="188">
        <f t="shared" si="4250"/>
        <v>0</v>
      </c>
      <c r="IN123" s="188">
        <f t="shared" si="4251"/>
        <v>0</v>
      </c>
      <c r="IO123" s="188">
        <f t="shared" si="4252"/>
        <v>0</v>
      </c>
      <c r="IP123" s="188">
        <f t="shared" si="4253"/>
        <v>0</v>
      </c>
      <c r="IQ123" s="188">
        <f t="shared" si="4254"/>
        <v>0</v>
      </c>
      <c r="IR123" s="188">
        <f t="shared" si="4255"/>
        <v>0</v>
      </c>
      <c r="IS123" s="188">
        <f t="shared" si="4256"/>
        <v>0</v>
      </c>
      <c r="IT123" s="188">
        <f t="shared" si="4257"/>
        <v>0</v>
      </c>
      <c r="IU123" s="188">
        <f t="shared" si="4258"/>
        <v>0</v>
      </c>
      <c r="IV123" s="188">
        <f t="shared" si="4259"/>
        <v>0</v>
      </c>
      <c r="IW123" s="188">
        <f t="shared" si="4260"/>
        <v>0</v>
      </c>
      <c r="IX123" s="188">
        <f t="shared" si="4261"/>
        <v>0</v>
      </c>
      <c r="IY123" s="188">
        <f t="shared" si="4262"/>
        <v>0</v>
      </c>
      <c r="IZ123" s="188">
        <f t="shared" si="4263"/>
        <v>0</v>
      </c>
      <c r="JA123" s="188">
        <f t="shared" si="4264"/>
        <v>0</v>
      </c>
      <c r="JB123" s="188">
        <f t="shared" si="4265"/>
        <v>0</v>
      </c>
      <c r="JC123" s="188">
        <f t="shared" si="4266"/>
        <v>0</v>
      </c>
      <c r="JD123" s="188">
        <f t="shared" si="4267"/>
        <v>0</v>
      </c>
      <c r="JE123" s="188">
        <f t="shared" si="4268"/>
        <v>0</v>
      </c>
      <c r="JF123" s="188">
        <f t="shared" si="4269"/>
        <v>0</v>
      </c>
      <c r="JG123" s="188">
        <f t="shared" si="4270"/>
        <v>85</v>
      </c>
      <c r="JH123" s="188">
        <f t="shared" si="4271"/>
        <v>85</v>
      </c>
      <c r="JI123" s="188">
        <f t="shared" si="4272"/>
        <v>85</v>
      </c>
      <c r="JJ123" s="188">
        <f t="shared" si="4273"/>
        <v>85</v>
      </c>
      <c r="JK123" s="188">
        <f t="shared" si="4274"/>
        <v>85</v>
      </c>
      <c r="JL123" s="188">
        <f t="shared" si="4275"/>
        <v>85</v>
      </c>
      <c r="JM123" s="188">
        <f t="shared" si="4276"/>
        <v>85</v>
      </c>
      <c r="JN123" s="188">
        <f t="shared" si="4277"/>
        <v>85</v>
      </c>
      <c r="JO123" s="188">
        <f t="shared" si="4278"/>
        <v>85</v>
      </c>
      <c r="JP123" s="188">
        <f t="shared" si="4279"/>
        <v>85</v>
      </c>
      <c r="JQ123" s="188">
        <f t="shared" si="4280"/>
        <v>85</v>
      </c>
      <c r="JR123" s="188">
        <f t="shared" si="4281"/>
        <v>85</v>
      </c>
      <c r="JS123" s="188">
        <f t="shared" si="4282"/>
        <v>85</v>
      </c>
      <c r="JT123" s="188">
        <f t="shared" si="4283"/>
        <v>85</v>
      </c>
      <c r="JU123" s="188">
        <f t="shared" si="4284"/>
        <v>85</v>
      </c>
      <c r="JV123" s="188">
        <f t="shared" si="4285"/>
        <v>85</v>
      </c>
      <c r="JW123" s="188">
        <f t="shared" si="4286"/>
        <v>85</v>
      </c>
      <c r="JX123" s="188">
        <f t="shared" si="4287"/>
        <v>0</v>
      </c>
      <c r="JY123" s="188">
        <f t="shared" si="4288"/>
        <v>0</v>
      </c>
      <c r="JZ123" s="188">
        <f t="shared" si="4289"/>
        <v>0</v>
      </c>
      <c r="KA123" s="188">
        <f t="shared" si="4290"/>
        <v>0</v>
      </c>
      <c r="KB123" s="188">
        <f t="shared" si="4291"/>
        <v>0</v>
      </c>
      <c r="KC123" s="188">
        <f t="shared" si="4292"/>
        <v>0</v>
      </c>
      <c r="KD123" s="188">
        <f t="shared" si="4293"/>
        <v>0</v>
      </c>
      <c r="KE123" s="188">
        <f t="shared" si="4294"/>
        <v>0</v>
      </c>
      <c r="KF123" s="188">
        <f t="shared" si="4295"/>
        <v>0</v>
      </c>
      <c r="KG123" s="188">
        <f t="shared" si="4296"/>
        <v>0</v>
      </c>
      <c r="KH123" s="188">
        <f t="shared" si="4297"/>
        <v>0</v>
      </c>
      <c r="KI123" s="188">
        <f t="shared" si="4298"/>
        <v>0</v>
      </c>
      <c r="KJ123" s="188">
        <f t="shared" si="4299"/>
        <v>0</v>
      </c>
      <c r="KK123" s="188">
        <f t="shared" si="4300"/>
        <v>0</v>
      </c>
      <c r="KL123" s="188">
        <f t="shared" si="4301"/>
        <v>0</v>
      </c>
      <c r="KM123" s="188">
        <f t="shared" si="4302"/>
        <v>0</v>
      </c>
      <c r="KN123" s="188">
        <f t="shared" si="4303"/>
        <v>0</v>
      </c>
      <c r="KO123" s="188">
        <f t="shared" si="4304"/>
        <v>0</v>
      </c>
      <c r="KP123" s="188">
        <f t="shared" si="4305"/>
        <v>0</v>
      </c>
      <c r="KQ123" s="188">
        <f t="shared" si="4306"/>
        <v>0</v>
      </c>
      <c r="KR123" s="188">
        <f t="shared" si="4307"/>
        <v>0</v>
      </c>
      <c r="KS123" s="188">
        <f t="shared" si="4308"/>
        <v>0</v>
      </c>
      <c r="KT123" s="188">
        <f t="shared" si="4309"/>
        <v>0</v>
      </c>
      <c r="KU123" s="188">
        <f t="shared" si="4310"/>
        <v>0</v>
      </c>
    </row>
    <row r="124" spans="1:307" s="95" customFormat="1" ht="15.6" x14ac:dyDescent="0.3">
      <c r="A124" s="527" t="s">
        <v>87</v>
      </c>
      <c r="B124" s="528"/>
      <c r="C124" s="528" t="s">
        <v>809</v>
      </c>
      <c r="D124" s="529"/>
      <c r="E124" s="529" t="s">
        <v>118</v>
      </c>
      <c r="F124" s="529">
        <v>1</v>
      </c>
      <c r="G124" s="530"/>
      <c r="H124" s="531"/>
      <c r="I124" s="532">
        <v>0.107</v>
      </c>
      <c r="J124" s="530">
        <v>85</v>
      </c>
      <c r="K124" s="533"/>
      <c r="L124" s="534">
        <v>46022</v>
      </c>
      <c r="M124" s="119"/>
      <c r="N124" s="186">
        <f t="shared" si="4091"/>
        <v>0</v>
      </c>
      <c r="O124" s="186">
        <f t="shared" ref="O124:BZ127" si="4312">IF($E124="PT",IF(AND($K124&lt;=O$5,$L124&gt;O$6),$G124*$H124*$F124,IF(AND($K124&gt;O$5,$K124&lt;=O$6),(O$6-$K124+1)/O$4*$G124*$F124*$H124,IF(AND($L124&gt;=O$5,$L124&lt;=O$6),($L124-O$5+1)/O$4*$G124*$F124*$H124,0)))*(1+$I124),IF(AND($K124&lt;=O$5,$L124&gt;O$6),O$4/365*$G124*$F124,IF(AND($K124&gt;O$5,$K124&lt;=O$6),(O$6-$K124+1)/365*$G124*$F124,IF(AND($L124&gt;=O$5,$L124&lt;=O$6),($L124-O$5+1)/365*$G124*$F124,0)))*(1+$I124))</f>
        <v>0</v>
      </c>
      <c r="P124" s="186">
        <f t="shared" si="4312"/>
        <v>0</v>
      </c>
      <c r="Q124" s="186">
        <f t="shared" si="4312"/>
        <v>0</v>
      </c>
      <c r="R124" s="186">
        <f t="shared" si="4312"/>
        <v>0</v>
      </c>
      <c r="S124" s="186">
        <f t="shared" si="4312"/>
        <v>0</v>
      </c>
      <c r="T124" s="186">
        <f t="shared" si="4312"/>
        <v>0</v>
      </c>
      <c r="U124" s="186">
        <f t="shared" si="4312"/>
        <v>0</v>
      </c>
      <c r="V124" s="186">
        <f t="shared" si="4312"/>
        <v>0</v>
      </c>
      <c r="W124" s="186">
        <f t="shared" si="4312"/>
        <v>0</v>
      </c>
      <c r="X124" s="186">
        <f t="shared" si="4312"/>
        <v>0</v>
      </c>
      <c r="Y124" s="186">
        <f t="shared" si="4312"/>
        <v>0</v>
      </c>
      <c r="Z124" s="186">
        <f t="shared" si="4312"/>
        <v>0</v>
      </c>
      <c r="AA124" s="186">
        <f t="shared" si="4312"/>
        <v>0</v>
      </c>
      <c r="AB124" s="186">
        <f t="shared" si="4312"/>
        <v>0</v>
      </c>
      <c r="AC124" s="186">
        <f t="shared" si="4312"/>
        <v>0</v>
      </c>
      <c r="AD124" s="186">
        <f t="shared" si="4312"/>
        <v>0</v>
      </c>
      <c r="AE124" s="186">
        <f t="shared" si="4312"/>
        <v>0</v>
      </c>
      <c r="AF124" s="186">
        <f t="shared" si="4312"/>
        <v>0</v>
      </c>
      <c r="AG124" s="186">
        <f t="shared" si="4312"/>
        <v>0</v>
      </c>
      <c r="AH124" s="186">
        <f t="shared" si="4312"/>
        <v>0</v>
      </c>
      <c r="AI124" s="186">
        <f t="shared" si="4312"/>
        <v>0</v>
      </c>
      <c r="AJ124" s="186">
        <f t="shared" si="4312"/>
        <v>0</v>
      </c>
      <c r="AK124" s="186">
        <f t="shared" si="4312"/>
        <v>0</v>
      </c>
      <c r="AL124" s="186">
        <f t="shared" si="4312"/>
        <v>0</v>
      </c>
      <c r="AM124" s="186">
        <f t="shared" si="4312"/>
        <v>0</v>
      </c>
      <c r="AN124" s="186">
        <f t="shared" si="4312"/>
        <v>0</v>
      </c>
      <c r="AO124" s="186">
        <f t="shared" si="4312"/>
        <v>0</v>
      </c>
      <c r="AP124" s="186">
        <f t="shared" si="4312"/>
        <v>0</v>
      </c>
      <c r="AQ124" s="186">
        <f t="shared" si="4312"/>
        <v>0</v>
      </c>
      <c r="AR124" s="186">
        <f t="shared" si="4312"/>
        <v>0</v>
      </c>
      <c r="AS124" s="186">
        <f t="shared" si="4312"/>
        <v>0</v>
      </c>
      <c r="AT124" s="186">
        <f t="shared" si="4312"/>
        <v>0</v>
      </c>
      <c r="AU124" s="186">
        <f t="shared" si="4312"/>
        <v>0</v>
      </c>
      <c r="AV124" s="186">
        <f t="shared" si="4312"/>
        <v>0</v>
      </c>
      <c r="AW124" s="186">
        <f t="shared" si="4312"/>
        <v>0</v>
      </c>
      <c r="AX124" s="186">
        <f t="shared" si="4312"/>
        <v>0</v>
      </c>
      <c r="AY124" s="186">
        <f t="shared" si="4312"/>
        <v>0</v>
      </c>
      <c r="AZ124" s="186">
        <f t="shared" si="4312"/>
        <v>0</v>
      </c>
      <c r="BA124" s="186">
        <f t="shared" si="4312"/>
        <v>0</v>
      </c>
      <c r="BB124" s="186">
        <f t="shared" si="4312"/>
        <v>0</v>
      </c>
      <c r="BC124" s="186">
        <f t="shared" si="4312"/>
        <v>0</v>
      </c>
      <c r="BD124" s="186">
        <f t="shared" si="4312"/>
        <v>0</v>
      </c>
      <c r="BE124" s="186">
        <f t="shared" si="4312"/>
        <v>0</v>
      </c>
      <c r="BF124" s="186">
        <f t="shared" si="4312"/>
        <v>0</v>
      </c>
      <c r="BG124" s="186">
        <f t="shared" si="4312"/>
        <v>0</v>
      </c>
      <c r="BH124" s="186">
        <f t="shared" si="4312"/>
        <v>0</v>
      </c>
      <c r="BI124" s="186">
        <f t="shared" si="4312"/>
        <v>0</v>
      </c>
      <c r="BJ124" s="186">
        <f t="shared" si="4312"/>
        <v>0</v>
      </c>
      <c r="BK124" s="186">
        <f t="shared" si="4312"/>
        <v>0</v>
      </c>
      <c r="BL124" s="186">
        <f t="shared" si="4312"/>
        <v>0</v>
      </c>
      <c r="BM124" s="186">
        <f t="shared" si="4312"/>
        <v>0</v>
      </c>
      <c r="BN124" s="186">
        <f t="shared" si="4312"/>
        <v>0</v>
      </c>
      <c r="BO124" s="186">
        <f t="shared" si="4312"/>
        <v>0</v>
      </c>
      <c r="BP124" s="186">
        <f t="shared" si="4312"/>
        <v>0</v>
      </c>
      <c r="BQ124" s="186">
        <f t="shared" si="4312"/>
        <v>0</v>
      </c>
      <c r="BR124" s="186">
        <f t="shared" si="4312"/>
        <v>0</v>
      </c>
      <c r="BS124" s="186">
        <f t="shared" si="4312"/>
        <v>0</v>
      </c>
      <c r="BT124" s="186">
        <f t="shared" si="4312"/>
        <v>0</v>
      </c>
      <c r="BU124" s="186">
        <f t="shared" si="4312"/>
        <v>0</v>
      </c>
      <c r="BV124" s="186">
        <f t="shared" si="4312"/>
        <v>0</v>
      </c>
      <c r="BW124" s="186">
        <f t="shared" si="4312"/>
        <v>0</v>
      </c>
      <c r="BX124" s="186">
        <f t="shared" si="4312"/>
        <v>0</v>
      </c>
      <c r="BY124" s="186">
        <f t="shared" si="4312"/>
        <v>0</v>
      </c>
      <c r="BZ124" s="186">
        <f t="shared" si="4312"/>
        <v>0</v>
      </c>
      <c r="CA124" s="186">
        <f t="shared" si="4311"/>
        <v>0</v>
      </c>
      <c r="CB124" s="186">
        <f t="shared" si="4311"/>
        <v>0</v>
      </c>
      <c r="CC124" s="186">
        <f t="shared" si="4311"/>
        <v>0</v>
      </c>
      <c r="CD124" s="186">
        <f t="shared" si="4311"/>
        <v>0</v>
      </c>
      <c r="CE124" s="186">
        <f t="shared" si="4311"/>
        <v>0</v>
      </c>
      <c r="CF124" s="186">
        <f t="shared" si="4311"/>
        <v>0</v>
      </c>
      <c r="CG124" s="186">
        <f t="shared" si="4311"/>
        <v>0</v>
      </c>
      <c r="CH124" s="186"/>
      <c r="CJ124" s="186">
        <f t="shared" si="4095"/>
        <v>0</v>
      </c>
      <c r="CK124" s="186">
        <f t="shared" si="4096"/>
        <v>0</v>
      </c>
      <c r="CL124" s="186">
        <f t="shared" si="4097"/>
        <v>0</v>
      </c>
      <c r="CM124" s="186">
        <f t="shared" si="4098"/>
        <v>0</v>
      </c>
      <c r="CN124" s="186">
        <f t="shared" si="4099"/>
        <v>0</v>
      </c>
      <c r="CO124" s="186">
        <f t="shared" si="4100"/>
        <v>0</v>
      </c>
      <c r="CP124" s="186">
        <f t="shared" si="4101"/>
        <v>0</v>
      </c>
      <c r="CQ124" s="186">
        <f t="shared" si="4102"/>
        <v>0</v>
      </c>
      <c r="CR124" s="186">
        <f t="shared" si="4103"/>
        <v>0</v>
      </c>
      <c r="CS124" s="186">
        <f t="shared" si="4104"/>
        <v>0</v>
      </c>
      <c r="CT124" s="186">
        <f t="shared" si="4105"/>
        <v>0</v>
      </c>
      <c r="CU124" s="186">
        <f t="shared" si="4106"/>
        <v>0</v>
      </c>
      <c r="CV124" s="186">
        <f t="shared" si="4107"/>
        <v>0</v>
      </c>
      <c r="CW124" s="186">
        <f t="shared" si="4108"/>
        <v>0</v>
      </c>
      <c r="CX124" s="186">
        <f t="shared" si="4109"/>
        <v>0</v>
      </c>
      <c r="CY124" s="186">
        <f t="shared" si="4110"/>
        <v>0</v>
      </c>
      <c r="CZ124" s="186">
        <f t="shared" si="4111"/>
        <v>0</v>
      </c>
      <c r="DA124" s="186">
        <f t="shared" si="4112"/>
        <v>0</v>
      </c>
      <c r="DB124" s="186">
        <f t="shared" si="4113"/>
        <v>0</v>
      </c>
      <c r="DC124" s="186">
        <f t="shared" si="4114"/>
        <v>0</v>
      </c>
      <c r="DD124" s="186">
        <f t="shared" si="4115"/>
        <v>0</v>
      </c>
      <c r="DE124" s="186">
        <f t="shared" si="4116"/>
        <v>0</v>
      </c>
      <c r="DF124" s="186">
        <f t="shared" si="4117"/>
        <v>0</v>
      </c>
      <c r="DG124" s="186">
        <f t="shared" si="4118"/>
        <v>0</v>
      </c>
      <c r="DH124" s="186">
        <f t="shared" si="4119"/>
        <v>0</v>
      </c>
      <c r="DI124" s="186">
        <f t="shared" si="4120"/>
        <v>0</v>
      </c>
      <c r="DJ124" s="186">
        <f t="shared" si="4121"/>
        <v>0</v>
      </c>
      <c r="DK124" s="186">
        <f t="shared" si="4122"/>
        <v>0</v>
      </c>
      <c r="DL124" s="186">
        <f t="shared" si="4123"/>
        <v>0</v>
      </c>
      <c r="DM124" s="186">
        <f t="shared" si="4124"/>
        <v>0</v>
      </c>
      <c r="DN124" s="186">
        <f t="shared" si="4125"/>
        <v>0</v>
      </c>
      <c r="DO124" s="186">
        <f t="shared" si="4126"/>
        <v>0</v>
      </c>
      <c r="DP124" s="186">
        <f t="shared" si="4127"/>
        <v>0</v>
      </c>
      <c r="DQ124" s="186">
        <f t="shared" si="4128"/>
        <v>0</v>
      </c>
      <c r="DR124" s="186">
        <f t="shared" si="4129"/>
        <v>0</v>
      </c>
      <c r="DS124" s="186">
        <f t="shared" si="4130"/>
        <v>0</v>
      </c>
      <c r="DT124" s="186">
        <f t="shared" si="4131"/>
        <v>0</v>
      </c>
      <c r="DU124" s="186">
        <f t="shared" si="4132"/>
        <v>0</v>
      </c>
      <c r="DV124" s="186">
        <f t="shared" si="4133"/>
        <v>0</v>
      </c>
      <c r="DW124" s="186">
        <f t="shared" si="4134"/>
        <v>0</v>
      </c>
      <c r="DX124" s="186">
        <f t="shared" si="4135"/>
        <v>0</v>
      </c>
      <c r="DY124" s="186">
        <f t="shared" si="4136"/>
        <v>0</v>
      </c>
      <c r="DZ124" s="186">
        <f t="shared" si="4137"/>
        <v>0</v>
      </c>
      <c r="EA124" s="186">
        <f t="shared" si="4138"/>
        <v>0</v>
      </c>
      <c r="EB124" s="186">
        <f t="shared" si="4139"/>
        <v>0</v>
      </c>
      <c r="EC124" s="186">
        <f t="shared" si="4140"/>
        <v>0</v>
      </c>
      <c r="ED124" s="186">
        <f t="shared" si="4141"/>
        <v>0</v>
      </c>
      <c r="EE124" s="186">
        <f t="shared" si="4142"/>
        <v>0</v>
      </c>
      <c r="EF124" s="186">
        <f t="shared" si="4143"/>
        <v>0</v>
      </c>
      <c r="EG124" s="186">
        <f t="shared" si="4144"/>
        <v>0</v>
      </c>
      <c r="EH124" s="186">
        <f t="shared" si="4145"/>
        <v>0</v>
      </c>
      <c r="EI124" s="186">
        <f t="shared" si="4146"/>
        <v>0</v>
      </c>
      <c r="EJ124" s="186">
        <f t="shared" si="4147"/>
        <v>0</v>
      </c>
      <c r="EK124" s="186">
        <f t="shared" si="4148"/>
        <v>0</v>
      </c>
      <c r="EL124" s="186">
        <f t="shared" si="4149"/>
        <v>0</v>
      </c>
      <c r="EM124" s="186">
        <f t="shared" si="4150"/>
        <v>0</v>
      </c>
      <c r="EN124" s="186">
        <f t="shared" si="4151"/>
        <v>0</v>
      </c>
      <c r="EO124" s="186">
        <f t="shared" si="4152"/>
        <v>0</v>
      </c>
      <c r="EP124" s="186">
        <f t="shared" si="4153"/>
        <v>0</v>
      </c>
      <c r="EQ124" s="186">
        <f t="shared" si="4154"/>
        <v>0</v>
      </c>
      <c r="ER124" s="186">
        <f t="shared" si="4155"/>
        <v>0</v>
      </c>
      <c r="ES124" s="186">
        <f t="shared" si="4156"/>
        <v>0</v>
      </c>
      <c r="ET124" s="186">
        <f t="shared" si="4157"/>
        <v>0</v>
      </c>
      <c r="EU124" s="186">
        <f t="shared" si="4158"/>
        <v>0</v>
      </c>
      <c r="EV124" s="186">
        <f t="shared" si="4159"/>
        <v>0</v>
      </c>
      <c r="EW124" s="186">
        <f t="shared" si="4160"/>
        <v>0</v>
      </c>
      <c r="EX124" s="186">
        <f t="shared" si="4161"/>
        <v>0</v>
      </c>
      <c r="EY124" s="186">
        <f t="shared" si="4162"/>
        <v>0</v>
      </c>
      <c r="EZ124" s="186">
        <f t="shared" si="4163"/>
        <v>0</v>
      </c>
      <c r="FA124" s="186">
        <f t="shared" si="4164"/>
        <v>0</v>
      </c>
      <c r="FB124" s="186">
        <f t="shared" si="4165"/>
        <v>0</v>
      </c>
      <c r="FC124" s="186">
        <f t="shared" si="4166"/>
        <v>0</v>
      </c>
      <c r="FE124" s="187">
        <f t="shared" si="4167"/>
        <v>0</v>
      </c>
      <c r="FF124" s="187">
        <f t="shared" si="4168"/>
        <v>0</v>
      </c>
      <c r="FG124" s="187">
        <f t="shared" si="4169"/>
        <v>0</v>
      </c>
      <c r="FH124" s="187">
        <f t="shared" si="4170"/>
        <v>0</v>
      </c>
      <c r="FI124" s="187">
        <f t="shared" si="4171"/>
        <v>0</v>
      </c>
      <c r="FJ124" s="187">
        <f t="shared" si="4172"/>
        <v>0</v>
      </c>
      <c r="FK124" s="187">
        <f t="shared" si="4173"/>
        <v>0</v>
      </c>
      <c r="FL124" s="187">
        <f t="shared" si="4174"/>
        <v>0</v>
      </c>
      <c r="FM124" s="187">
        <f t="shared" si="4175"/>
        <v>0</v>
      </c>
      <c r="FN124" s="187">
        <f t="shared" si="4176"/>
        <v>0</v>
      </c>
      <c r="FO124" s="187">
        <f t="shared" si="4177"/>
        <v>0</v>
      </c>
      <c r="FP124" s="187">
        <f t="shared" si="4178"/>
        <v>0</v>
      </c>
      <c r="FQ124" s="187">
        <f t="shared" si="4179"/>
        <v>0</v>
      </c>
      <c r="FR124" s="187">
        <f t="shared" si="4180"/>
        <v>0</v>
      </c>
      <c r="FS124" s="187">
        <f t="shared" si="4181"/>
        <v>0</v>
      </c>
      <c r="FT124" s="187">
        <f t="shared" si="4182"/>
        <v>0</v>
      </c>
      <c r="FU124" s="187">
        <f t="shared" si="4183"/>
        <v>0</v>
      </c>
      <c r="FV124" s="187">
        <f t="shared" si="4184"/>
        <v>0</v>
      </c>
      <c r="FW124" s="187">
        <f t="shared" si="4185"/>
        <v>0</v>
      </c>
      <c r="FX124" s="187">
        <f t="shared" si="4186"/>
        <v>0</v>
      </c>
      <c r="FY124" s="187">
        <f t="shared" si="4187"/>
        <v>0</v>
      </c>
      <c r="FZ124" s="187">
        <f t="shared" si="4188"/>
        <v>0</v>
      </c>
      <c r="GA124" s="187">
        <f t="shared" si="4189"/>
        <v>0</v>
      </c>
      <c r="GB124" s="187">
        <f t="shared" si="4190"/>
        <v>0</v>
      </c>
      <c r="GC124" s="187">
        <f t="shared" si="4191"/>
        <v>0</v>
      </c>
      <c r="GD124" s="187">
        <f t="shared" si="4192"/>
        <v>0</v>
      </c>
      <c r="GE124" s="187">
        <f t="shared" si="4193"/>
        <v>0</v>
      </c>
      <c r="GF124" s="187">
        <f t="shared" si="4194"/>
        <v>0</v>
      </c>
      <c r="GG124" s="187">
        <f t="shared" si="4195"/>
        <v>0</v>
      </c>
      <c r="GH124" s="187">
        <f t="shared" si="4196"/>
        <v>0</v>
      </c>
      <c r="GI124" s="187">
        <f t="shared" si="4197"/>
        <v>0</v>
      </c>
      <c r="GJ124" s="187">
        <f t="shared" si="4198"/>
        <v>0</v>
      </c>
      <c r="GK124" s="187">
        <f t="shared" si="4199"/>
        <v>0</v>
      </c>
      <c r="GL124" s="187">
        <f t="shared" si="4200"/>
        <v>0</v>
      </c>
      <c r="GM124" s="187">
        <f t="shared" si="4201"/>
        <v>0</v>
      </c>
      <c r="GN124" s="187">
        <f t="shared" si="4202"/>
        <v>0</v>
      </c>
      <c r="GO124" s="187">
        <f t="shared" si="4203"/>
        <v>0</v>
      </c>
      <c r="GP124" s="187">
        <f t="shared" si="4204"/>
        <v>0</v>
      </c>
      <c r="GQ124" s="187">
        <f t="shared" si="4205"/>
        <v>0</v>
      </c>
      <c r="GR124" s="187">
        <f t="shared" si="4206"/>
        <v>0</v>
      </c>
      <c r="GS124" s="187">
        <f t="shared" si="4207"/>
        <v>0</v>
      </c>
      <c r="GT124" s="187">
        <f t="shared" si="4208"/>
        <v>0</v>
      </c>
      <c r="GU124" s="187">
        <f t="shared" si="4209"/>
        <v>0</v>
      </c>
      <c r="GV124" s="187">
        <f t="shared" si="4210"/>
        <v>0</v>
      </c>
      <c r="GW124" s="187">
        <f t="shared" si="4211"/>
        <v>0</v>
      </c>
      <c r="GX124" s="187">
        <f t="shared" si="4212"/>
        <v>0</v>
      </c>
      <c r="GY124" s="187">
        <f t="shared" si="4213"/>
        <v>0</v>
      </c>
      <c r="GZ124" s="187">
        <f t="shared" si="4214"/>
        <v>0</v>
      </c>
      <c r="HA124" s="187">
        <f t="shared" si="4215"/>
        <v>0</v>
      </c>
      <c r="HB124" s="187">
        <f t="shared" si="4216"/>
        <v>0</v>
      </c>
      <c r="HC124" s="187">
        <f t="shared" si="4217"/>
        <v>0</v>
      </c>
      <c r="HD124" s="187">
        <f t="shared" si="4218"/>
        <v>0</v>
      </c>
      <c r="HE124" s="187">
        <f t="shared" si="4219"/>
        <v>0</v>
      </c>
      <c r="HF124" s="187">
        <f t="shared" si="4220"/>
        <v>0</v>
      </c>
      <c r="HG124" s="187">
        <f t="shared" si="4221"/>
        <v>0</v>
      </c>
      <c r="HH124" s="187">
        <f t="shared" si="4222"/>
        <v>0</v>
      </c>
      <c r="HI124" s="187">
        <f t="shared" si="4223"/>
        <v>0</v>
      </c>
      <c r="HJ124" s="187">
        <f t="shared" si="4224"/>
        <v>0</v>
      </c>
      <c r="HK124" s="187">
        <f t="shared" si="4225"/>
        <v>0</v>
      </c>
      <c r="HL124" s="187">
        <f t="shared" si="4226"/>
        <v>0</v>
      </c>
      <c r="HM124" s="187">
        <f t="shared" si="4227"/>
        <v>0</v>
      </c>
      <c r="HN124" s="187">
        <f t="shared" si="4228"/>
        <v>0</v>
      </c>
      <c r="HO124" s="187">
        <f t="shared" si="4229"/>
        <v>0</v>
      </c>
      <c r="HP124" s="187">
        <f t="shared" si="4230"/>
        <v>0</v>
      </c>
      <c r="HQ124" s="187">
        <f t="shared" si="4231"/>
        <v>0</v>
      </c>
      <c r="HR124" s="187">
        <f t="shared" si="4232"/>
        <v>0</v>
      </c>
      <c r="HS124" s="187">
        <f t="shared" si="4233"/>
        <v>0</v>
      </c>
      <c r="HT124" s="187">
        <f t="shared" si="4234"/>
        <v>0</v>
      </c>
      <c r="HU124" s="187">
        <f t="shared" si="4235"/>
        <v>0</v>
      </c>
      <c r="HV124" s="187">
        <f t="shared" si="4236"/>
        <v>0</v>
      </c>
      <c r="HW124" s="187">
        <f t="shared" si="4237"/>
        <v>0</v>
      </c>
      <c r="HX124" s="187">
        <f t="shared" si="4238"/>
        <v>0</v>
      </c>
      <c r="HY124" s="187"/>
      <c r="IB124" s="188">
        <f t="shared" si="4239"/>
        <v>0</v>
      </c>
      <c r="IC124" s="188">
        <f t="shared" si="4240"/>
        <v>0</v>
      </c>
      <c r="ID124" s="188">
        <f t="shared" si="4241"/>
        <v>0</v>
      </c>
      <c r="IE124" s="188">
        <f t="shared" si="4242"/>
        <v>0</v>
      </c>
      <c r="IF124" s="188">
        <f t="shared" si="4243"/>
        <v>0</v>
      </c>
      <c r="IG124" s="188">
        <f t="shared" si="4244"/>
        <v>0</v>
      </c>
      <c r="IH124" s="188">
        <f t="shared" si="4245"/>
        <v>0</v>
      </c>
      <c r="II124" s="188">
        <f t="shared" si="4246"/>
        <v>0</v>
      </c>
      <c r="IJ124" s="188">
        <f t="shared" si="4247"/>
        <v>0</v>
      </c>
      <c r="IK124" s="188">
        <f t="shared" si="4248"/>
        <v>0</v>
      </c>
      <c r="IL124" s="188">
        <f t="shared" si="4249"/>
        <v>0</v>
      </c>
      <c r="IM124" s="188">
        <f t="shared" si="4250"/>
        <v>0</v>
      </c>
      <c r="IN124" s="188">
        <f t="shared" si="4251"/>
        <v>0</v>
      </c>
      <c r="IO124" s="188">
        <f t="shared" si="4252"/>
        <v>0</v>
      </c>
      <c r="IP124" s="188">
        <f t="shared" si="4253"/>
        <v>0</v>
      </c>
      <c r="IQ124" s="188">
        <f t="shared" si="4254"/>
        <v>0</v>
      </c>
      <c r="IR124" s="188">
        <f t="shared" si="4255"/>
        <v>0</v>
      </c>
      <c r="IS124" s="188">
        <f t="shared" si="4256"/>
        <v>0</v>
      </c>
      <c r="IT124" s="188">
        <f t="shared" si="4257"/>
        <v>0</v>
      </c>
      <c r="IU124" s="188">
        <f t="shared" si="4258"/>
        <v>0</v>
      </c>
      <c r="IV124" s="188">
        <f t="shared" si="4259"/>
        <v>0</v>
      </c>
      <c r="IW124" s="188">
        <f t="shared" si="4260"/>
        <v>0</v>
      </c>
      <c r="IX124" s="188">
        <f t="shared" si="4261"/>
        <v>0</v>
      </c>
      <c r="IY124" s="188">
        <f t="shared" si="4262"/>
        <v>0</v>
      </c>
      <c r="IZ124" s="188">
        <f t="shared" si="4263"/>
        <v>0</v>
      </c>
      <c r="JA124" s="188">
        <f t="shared" si="4264"/>
        <v>0</v>
      </c>
      <c r="JB124" s="188">
        <f t="shared" si="4265"/>
        <v>0</v>
      </c>
      <c r="JC124" s="188">
        <f t="shared" si="4266"/>
        <v>0</v>
      </c>
      <c r="JD124" s="188">
        <f t="shared" si="4267"/>
        <v>0</v>
      </c>
      <c r="JE124" s="188">
        <f t="shared" si="4268"/>
        <v>0</v>
      </c>
      <c r="JF124" s="188">
        <f t="shared" si="4269"/>
        <v>0</v>
      </c>
      <c r="JG124" s="188">
        <f t="shared" si="4270"/>
        <v>0</v>
      </c>
      <c r="JH124" s="188">
        <f t="shared" si="4271"/>
        <v>0</v>
      </c>
      <c r="JI124" s="188">
        <f t="shared" si="4272"/>
        <v>0</v>
      </c>
      <c r="JJ124" s="188">
        <f t="shared" si="4273"/>
        <v>0</v>
      </c>
      <c r="JK124" s="188">
        <f t="shared" si="4274"/>
        <v>0</v>
      </c>
      <c r="JL124" s="188">
        <f t="shared" si="4275"/>
        <v>0</v>
      </c>
      <c r="JM124" s="188">
        <f t="shared" si="4276"/>
        <v>0</v>
      </c>
      <c r="JN124" s="188">
        <f t="shared" si="4277"/>
        <v>0</v>
      </c>
      <c r="JO124" s="188">
        <f t="shared" si="4278"/>
        <v>0</v>
      </c>
      <c r="JP124" s="188">
        <f t="shared" si="4279"/>
        <v>0</v>
      </c>
      <c r="JQ124" s="188">
        <f t="shared" si="4280"/>
        <v>0</v>
      </c>
      <c r="JR124" s="188">
        <f t="shared" si="4281"/>
        <v>0</v>
      </c>
      <c r="JS124" s="188">
        <f t="shared" si="4282"/>
        <v>0</v>
      </c>
      <c r="JT124" s="188">
        <f t="shared" si="4283"/>
        <v>0</v>
      </c>
      <c r="JU124" s="188">
        <f t="shared" si="4284"/>
        <v>0</v>
      </c>
      <c r="JV124" s="188">
        <f t="shared" si="4285"/>
        <v>0</v>
      </c>
      <c r="JW124" s="188">
        <f t="shared" si="4286"/>
        <v>0</v>
      </c>
      <c r="JX124" s="188">
        <f t="shared" si="4287"/>
        <v>0</v>
      </c>
      <c r="JY124" s="188">
        <f t="shared" si="4288"/>
        <v>0</v>
      </c>
      <c r="JZ124" s="188">
        <f t="shared" si="4289"/>
        <v>0</v>
      </c>
      <c r="KA124" s="188">
        <f t="shared" si="4290"/>
        <v>0</v>
      </c>
      <c r="KB124" s="188">
        <f t="shared" si="4291"/>
        <v>0</v>
      </c>
      <c r="KC124" s="188">
        <f t="shared" si="4292"/>
        <v>0</v>
      </c>
      <c r="KD124" s="188">
        <f t="shared" si="4293"/>
        <v>0</v>
      </c>
      <c r="KE124" s="188">
        <f t="shared" si="4294"/>
        <v>0</v>
      </c>
      <c r="KF124" s="188">
        <f t="shared" si="4295"/>
        <v>0</v>
      </c>
      <c r="KG124" s="188">
        <f t="shared" si="4296"/>
        <v>0</v>
      </c>
      <c r="KH124" s="188">
        <f t="shared" si="4297"/>
        <v>0</v>
      </c>
      <c r="KI124" s="188">
        <f t="shared" si="4298"/>
        <v>0</v>
      </c>
      <c r="KJ124" s="188">
        <f t="shared" si="4299"/>
        <v>0</v>
      </c>
      <c r="KK124" s="188">
        <f t="shared" si="4300"/>
        <v>0</v>
      </c>
      <c r="KL124" s="188">
        <f t="shared" si="4301"/>
        <v>0</v>
      </c>
      <c r="KM124" s="188">
        <f t="shared" si="4302"/>
        <v>0</v>
      </c>
      <c r="KN124" s="188">
        <f t="shared" si="4303"/>
        <v>0</v>
      </c>
      <c r="KO124" s="188">
        <f t="shared" si="4304"/>
        <v>0</v>
      </c>
      <c r="KP124" s="188">
        <f t="shared" si="4305"/>
        <v>0</v>
      </c>
      <c r="KQ124" s="188">
        <f t="shared" si="4306"/>
        <v>0</v>
      </c>
      <c r="KR124" s="188">
        <f t="shared" si="4307"/>
        <v>0</v>
      </c>
      <c r="KS124" s="188">
        <f t="shared" si="4308"/>
        <v>0</v>
      </c>
      <c r="KT124" s="188">
        <f t="shared" si="4309"/>
        <v>0</v>
      </c>
      <c r="KU124" s="188">
        <f t="shared" si="4310"/>
        <v>0</v>
      </c>
    </row>
    <row r="125" spans="1:307" s="95" customFormat="1" ht="15.6" x14ac:dyDescent="0.3">
      <c r="A125" s="157" t="s">
        <v>87</v>
      </c>
      <c r="B125" s="112"/>
      <c r="C125" s="112" t="s">
        <v>810</v>
      </c>
      <c r="D125" s="113"/>
      <c r="E125" s="113" t="s">
        <v>118</v>
      </c>
      <c r="F125" s="113">
        <v>1</v>
      </c>
      <c r="G125" s="114">
        <v>80000</v>
      </c>
      <c r="H125" s="115"/>
      <c r="I125" s="116">
        <v>0.107</v>
      </c>
      <c r="J125" s="114">
        <v>85</v>
      </c>
      <c r="K125" s="411">
        <v>45200</v>
      </c>
      <c r="L125" s="118">
        <v>46022</v>
      </c>
      <c r="M125" s="119"/>
      <c r="N125" s="186">
        <f t="shared" si="4091"/>
        <v>0</v>
      </c>
      <c r="O125" s="186">
        <f t="shared" si="4312"/>
        <v>0</v>
      </c>
      <c r="P125" s="186">
        <f t="shared" si="4312"/>
        <v>0</v>
      </c>
      <c r="Q125" s="186">
        <f t="shared" si="4312"/>
        <v>0</v>
      </c>
      <c r="R125" s="186">
        <f t="shared" si="4312"/>
        <v>0</v>
      </c>
      <c r="S125" s="186">
        <f t="shared" si="4312"/>
        <v>0</v>
      </c>
      <c r="T125" s="186">
        <f t="shared" si="4312"/>
        <v>0</v>
      </c>
      <c r="U125" s="186">
        <f t="shared" si="4312"/>
        <v>0</v>
      </c>
      <c r="V125" s="186">
        <f t="shared" si="4312"/>
        <v>0</v>
      </c>
      <c r="W125" s="186">
        <f t="shared" si="4312"/>
        <v>0</v>
      </c>
      <c r="X125" s="186">
        <f t="shared" si="4312"/>
        <v>0</v>
      </c>
      <c r="Y125" s="186">
        <f t="shared" si="4312"/>
        <v>0</v>
      </c>
      <c r="Z125" s="186">
        <f t="shared" si="4312"/>
        <v>0</v>
      </c>
      <c r="AA125" s="186">
        <f t="shared" si="4312"/>
        <v>0</v>
      </c>
      <c r="AB125" s="186">
        <f t="shared" si="4312"/>
        <v>0</v>
      </c>
      <c r="AC125" s="186">
        <f t="shared" si="4312"/>
        <v>0</v>
      </c>
      <c r="AD125" s="186">
        <f t="shared" si="4312"/>
        <v>0</v>
      </c>
      <c r="AE125" s="186">
        <f t="shared" si="4312"/>
        <v>0</v>
      </c>
      <c r="AF125" s="186">
        <f t="shared" si="4312"/>
        <v>0</v>
      </c>
      <c r="AG125" s="186">
        <f t="shared" si="4312"/>
        <v>0</v>
      </c>
      <c r="AH125" s="186">
        <f t="shared" si="4312"/>
        <v>0</v>
      </c>
      <c r="AI125" s="186">
        <f t="shared" si="4312"/>
        <v>7521.534246575342</v>
      </c>
      <c r="AJ125" s="186">
        <f t="shared" si="4312"/>
        <v>7278.9041095890407</v>
      </c>
      <c r="AK125" s="186">
        <f t="shared" si="4312"/>
        <v>7521.534246575342</v>
      </c>
      <c r="AL125" s="186">
        <f t="shared" si="4312"/>
        <v>7521.534246575342</v>
      </c>
      <c r="AM125" s="186">
        <f t="shared" si="4312"/>
        <v>7036.2739726027403</v>
      </c>
      <c r="AN125" s="186">
        <f t="shared" si="4312"/>
        <v>7521.534246575342</v>
      </c>
      <c r="AO125" s="186">
        <f t="shared" si="4312"/>
        <v>7278.9041095890407</v>
      </c>
      <c r="AP125" s="186">
        <f t="shared" si="4312"/>
        <v>7521.534246575342</v>
      </c>
      <c r="AQ125" s="186">
        <f t="shared" si="4312"/>
        <v>7278.9041095890407</v>
      </c>
      <c r="AR125" s="186">
        <f t="shared" si="4312"/>
        <v>7521.534246575342</v>
      </c>
      <c r="AS125" s="186">
        <f t="shared" si="4312"/>
        <v>7521.534246575342</v>
      </c>
      <c r="AT125" s="186">
        <f t="shared" si="4312"/>
        <v>7278.9041095890407</v>
      </c>
      <c r="AU125" s="186">
        <f t="shared" si="4312"/>
        <v>7521.534246575342</v>
      </c>
      <c r="AV125" s="186">
        <f t="shared" si="4312"/>
        <v>7278.9041095890407</v>
      </c>
      <c r="AW125" s="186">
        <f t="shared" si="4312"/>
        <v>7521.534246575342</v>
      </c>
      <c r="AX125" s="186">
        <f t="shared" si="4312"/>
        <v>7521.534246575342</v>
      </c>
      <c r="AY125" s="186">
        <f t="shared" si="4312"/>
        <v>6793.6438356164381</v>
      </c>
      <c r="AZ125" s="186">
        <f t="shared" si="4312"/>
        <v>7521.534246575342</v>
      </c>
      <c r="BA125" s="186">
        <f t="shared" si="4312"/>
        <v>7278.9041095890407</v>
      </c>
      <c r="BB125" s="186">
        <f t="shared" si="4312"/>
        <v>7521.534246575342</v>
      </c>
      <c r="BC125" s="186">
        <f t="shared" si="4312"/>
        <v>7278.9041095890407</v>
      </c>
      <c r="BD125" s="186">
        <f t="shared" si="4312"/>
        <v>7521.534246575342</v>
      </c>
      <c r="BE125" s="186">
        <f t="shared" si="4312"/>
        <v>7521.534246575342</v>
      </c>
      <c r="BF125" s="186">
        <f t="shared" si="4312"/>
        <v>7278.9041095890407</v>
      </c>
      <c r="BG125" s="186">
        <f t="shared" si="4312"/>
        <v>7521.534246575342</v>
      </c>
      <c r="BH125" s="186">
        <f t="shared" si="4312"/>
        <v>7278.9041095890407</v>
      </c>
      <c r="BI125" s="186">
        <f t="shared" si="4312"/>
        <v>7521.534246575342</v>
      </c>
      <c r="BJ125" s="186">
        <f t="shared" si="4312"/>
        <v>0</v>
      </c>
      <c r="BK125" s="186">
        <f t="shared" si="4312"/>
        <v>0</v>
      </c>
      <c r="BL125" s="186">
        <f t="shared" si="4312"/>
        <v>0</v>
      </c>
      <c r="BM125" s="186">
        <f t="shared" si="4312"/>
        <v>0</v>
      </c>
      <c r="BN125" s="186">
        <f t="shared" si="4312"/>
        <v>0</v>
      </c>
      <c r="BO125" s="186">
        <f t="shared" si="4312"/>
        <v>0</v>
      </c>
      <c r="BP125" s="186">
        <f t="shared" si="4312"/>
        <v>0</v>
      </c>
      <c r="BQ125" s="186">
        <f t="shared" si="4312"/>
        <v>0</v>
      </c>
      <c r="BR125" s="186">
        <f t="shared" si="4312"/>
        <v>0</v>
      </c>
      <c r="BS125" s="186">
        <f t="shared" si="4312"/>
        <v>0</v>
      </c>
      <c r="BT125" s="186">
        <f t="shared" si="4312"/>
        <v>0</v>
      </c>
      <c r="BU125" s="186">
        <f t="shared" si="4312"/>
        <v>0</v>
      </c>
      <c r="BV125" s="186">
        <f t="shared" si="4312"/>
        <v>0</v>
      </c>
      <c r="BW125" s="186">
        <f t="shared" si="4312"/>
        <v>0</v>
      </c>
      <c r="BX125" s="186">
        <f t="shared" si="4312"/>
        <v>0</v>
      </c>
      <c r="BY125" s="186">
        <f t="shared" si="4312"/>
        <v>0</v>
      </c>
      <c r="BZ125" s="186">
        <f t="shared" si="4312"/>
        <v>0</v>
      </c>
      <c r="CA125" s="186">
        <f t="shared" si="4311"/>
        <v>0</v>
      </c>
      <c r="CB125" s="186">
        <f t="shared" si="4311"/>
        <v>0</v>
      </c>
      <c r="CC125" s="186">
        <f t="shared" si="4311"/>
        <v>0</v>
      </c>
      <c r="CD125" s="186">
        <f t="shared" si="4311"/>
        <v>0</v>
      </c>
      <c r="CE125" s="186">
        <f t="shared" si="4311"/>
        <v>0</v>
      </c>
      <c r="CF125" s="186">
        <f t="shared" si="4311"/>
        <v>0</v>
      </c>
      <c r="CG125" s="186">
        <f t="shared" si="4311"/>
        <v>0</v>
      </c>
      <c r="CH125" s="186"/>
      <c r="CJ125" s="186">
        <f t="shared" si="4095"/>
        <v>0</v>
      </c>
      <c r="CK125" s="186">
        <f t="shared" si="4096"/>
        <v>0</v>
      </c>
      <c r="CL125" s="186">
        <f t="shared" si="4097"/>
        <v>0</v>
      </c>
      <c r="CM125" s="186">
        <f t="shared" si="4098"/>
        <v>0</v>
      </c>
      <c r="CN125" s="186">
        <f t="shared" si="4099"/>
        <v>0</v>
      </c>
      <c r="CO125" s="186">
        <f t="shared" si="4100"/>
        <v>0</v>
      </c>
      <c r="CP125" s="186">
        <f t="shared" si="4101"/>
        <v>0</v>
      </c>
      <c r="CQ125" s="186">
        <f t="shared" si="4102"/>
        <v>0</v>
      </c>
      <c r="CR125" s="186">
        <f t="shared" si="4103"/>
        <v>0</v>
      </c>
      <c r="CS125" s="186">
        <f t="shared" si="4104"/>
        <v>0</v>
      </c>
      <c r="CT125" s="186">
        <f t="shared" si="4105"/>
        <v>0</v>
      </c>
      <c r="CU125" s="186">
        <f t="shared" si="4106"/>
        <v>0</v>
      </c>
      <c r="CV125" s="186">
        <f t="shared" si="4107"/>
        <v>0</v>
      </c>
      <c r="CW125" s="186">
        <f t="shared" si="4108"/>
        <v>0</v>
      </c>
      <c r="CX125" s="186">
        <f t="shared" si="4109"/>
        <v>0</v>
      </c>
      <c r="CY125" s="186">
        <f t="shared" si="4110"/>
        <v>0</v>
      </c>
      <c r="CZ125" s="186">
        <f t="shared" si="4111"/>
        <v>0</v>
      </c>
      <c r="DA125" s="186">
        <f t="shared" si="4112"/>
        <v>0</v>
      </c>
      <c r="DB125" s="186">
        <f t="shared" si="4113"/>
        <v>0</v>
      </c>
      <c r="DC125" s="186">
        <f t="shared" si="4114"/>
        <v>0</v>
      </c>
      <c r="DD125" s="186">
        <f t="shared" si="4115"/>
        <v>0</v>
      </c>
      <c r="DE125" s="186">
        <f t="shared" si="4116"/>
        <v>1</v>
      </c>
      <c r="DF125" s="186">
        <f t="shared" si="4117"/>
        <v>1</v>
      </c>
      <c r="DG125" s="186">
        <f t="shared" si="4118"/>
        <v>1</v>
      </c>
      <c r="DH125" s="186">
        <f t="shared" si="4119"/>
        <v>1</v>
      </c>
      <c r="DI125" s="186">
        <f t="shared" si="4120"/>
        <v>1</v>
      </c>
      <c r="DJ125" s="186">
        <f t="shared" si="4121"/>
        <v>1</v>
      </c>
      <c r="DK125" s="186">
        <f t="shared" si="4122"/>
        <v>1</v>
      </c>
      <c r="DL125" s="186">
        <f t="shared" si="4123"/>
        <v>1</v>
      </c>
      <c r="DM125" s="186">
        <f t="shared" si="4124"/>
        <v>1</v>
      </c>
      <c r="DN125" s="186">
        <f t="shared" si="4125"/>
        <v>1</v>
      </c>
      <c r="DO125" s="186">
        <f t="shared" si="4126"/>
        <v>1</v>
      </c>
      <c r="DP125" s="186">
        <f t="shared" si="4127"/>
        <v>1</v>
      </c>
      <c r="DQ125" s="186">
        <f t="shared" si="4128"/>
        <v>1</v>
      </c>
      <c r="DR125" s="186">
        <f t="shared" si="4129"/>
        <v>1</v>
      </c>
      <c r="DS125" s="186">
        <f t="shared" si="4130"/>
        <v>1</v>
      </c>
      <c r="DT125" s="186">
        <f t="shared" si="4131"/>
        <v>1</v>
      </c>
      <c r="DU125" s="186">
        <f t="shared" si="4132"/>
        <v>1</v>
      </c>
      <c r="DV125" s="186">
        <f t="shared" si="4133"/>
        <v>1</v>
      </c>
      <c r="DW125" s="186">
        <f t="shared" si="4134"/>
        <v>1</v>
      </c>
      <c r="DX125" s="186">
        <f t="shared" si="4135"/>
        <v>1</v>
      </c>
      <c r="DY125" s="186">
        <f t="shared" si="4136"/>
        <v>1</v>
      </c>
      <c r="DZ125" s="186">
        <f t="shared" si="4137"/>
        <v>1</v>
      </c>
      <c r="EA125" s="186">
        <f t="shared" si="4138"/>
        <v>1</v>
      </c>
      <c r="EB125" s="186">
        <f t="shared" si="4139"/>
        <v>1</v>
      </c>
      <c r="EC125" s="186">
        <f t="shared" si="4140"/>
        <v>1</v>
      </c>
      <c r="ED125" s="186">
        <f t="shared" si="4141"/>
        <v>1</v>
      </c>
      <c r="EE125" s="186">
        <f t="shared" si="4142"/>
        <v>1</v>
      </c>
      <c r="EF125" s="186">
        <f t="shared" si="4143"/>
        <v>0</v>
      </c>
      <c r="EG125" s="186">
        <f t="shared" si="4144"/>
        <v>0</v>
      </c>
      <c r="EH125" s="186">
        <f t="shared" si="4145"/>
        <v>0</v>
      </c>
      <c r="EI125" s="186">
        <f t="shared" si="4146"/>
        <v>0</v>
      </c>
      <c r="EJ125" s="186">
        <f t="shared" si="4147"/>
        <v>0</v>
      </c>
      <c r="EK125" s="186">
        <f t="shared" si="4148"/>
        <v>0</v>
      </c>
      <c r="EL125" s="186">
        <f t="shared" si="4149"/>
        <v>0</v>
      </c>
      <c r="EM125" s="186">
        <f t="shared" si="4150"/>
        <v>0</v>
      </c>
      <c r="EN125" s="186">
        <f t="shared" si="4151"/>
        <v>0</v>
      </c>
      <c r="EO125" s="186">
        <f t="shared" si="4152"/>
        <v>0</v>
      </c>
      <c r="EP125" s="186">
        <f t="shared" si="4153"/>
        <v>0</v>
      </c>
      <c r="EQ125" s="186">
        <f t="shared" si="4154"/>
        <v>0</v>
      </c>
      <c r="ER125" s="186">
        <f t="shared" si="4155"/>
        <v>0</v>
      </c>
      <c r="ES125" s="186">
        <f t="shared" si="4156"/>
        <v>0</v>
      </c>
      <c r="ET125" s="186">
        <f t="shared" si="4157"/>
        <v>0</v>
      </c>
      <c r="EU125" s="186">
        <f t="shared" si="4158"/>
        <v>0</v>
      </c>
      <c r="EV125" s="186">
        <f t="shared" si="4159"/>
        <v>0</v>
      </c>
      <c r="EW125" s="186">
        <f t="shared" si="4160"/>
        <v>0</v>
      </c>
      <c r="EX125" s="186">
        <f t="shared" si="4161"/>
        <v>0</v>
      </c>
      <c r="EY125" s="186">
        <f t="shared" si="4162"/>
        <v>0</v>
      </c>
      <c r="EZ125" s="186">
        <f t="shared" si="4163"/>
        <v>0</v>
      </c>
      <c r="FA125" s="186">
        <f t="shared" si="4164"/>
        <v>0</v>
      </c>
      <c r="FB125" s="186">
        <f t="shared" si="4165"/>
        <v>0</v>
      </c>
      <c r="FC125" s="186">
        <f t="shared" si="4166"/>
        <v>0</v>
      </c>
      <c r="FE125" s="187">
        <f t="shared" si="4167"/>
        <v>0</v>
      </c>
      <c r="FF125" s="187">
        <f t="shared" si="4168"/>
        <v>0</v>
      </c>
      <c r="FG125" s="187">
        <f t="shared" si="4169"/>
        <v>0</v>
      </c>
      <c r="FH125" s="187">
        <f t="shared" si="4170"/>
        <v>0</v>
      </c>
      <c r="FI125" s="187">
        <f t="shared" si="4171"/>
        <v>0</v>
      </c>
      <c r="FJ125" s="187">
        <f t="shared" si="4172"/>
        <v>0</v>
      </c>
      <c r="FK125" s="187">
        <f t="shared" si="4173"/>
        <v>0</v>
      </c>
      <c r="FL125" s="187">
        <f t="shared" si="4174"/>
        <v>0</v>
      </c>
      <c r="FM125" s="187">
        <f t="shared" si="4175"/>
        <v>0</v>
      </c>
      <c r="FN125" s="187">
        <f t="shared" si="4176"/>
        <v>0</v>
      </c>
      <c r="FO125" s="187">
        <f t="shared" si="4177"/>
        <v>0</v>
      </c>
      <c r="FP125" s="187">
        <f t="shared" si="4178"/>
        <v>0</v>
      </c>
      <c r="FQ125" s="187">
        <f t="shared" si="4179"/>
        <v>0</v>
      </c>
      <c r="FR125" s="187">
        <f t="shared" si="4180"/>
        <v>0</v>
      </c>
      <c r="FS125" s="187">
        <f t="shared" si="4181"/>
        <v>0</v>
      </c>
      <c r="FT125" s="187">
        <f t="shared" si="4182"/>
        <v>0</v>
      </c>
      <c r="FU125" s="187">
        <f t="shared" si="4183"/>
        <v>0</v>
      </c>
      <c r="FV125" s="187">
        <f t="shared" si="4184"/>
        <v>0</v>
      </c>
      <c r="FW125" s="187">
        <f t="shared" si="4185"/>
        <v>0</v>
      </c>
      <c r="FX125" s="187">
        <f t="shared" si="4186"/>
        <v>0</v>
      </c>
      <c r="FY125" s="187">
        <f t="shared" si="4187"/>
        <v>0</v>
      </c>
      <c r="FZ125" s="187">
        <f t="shared" si="4188"/>
        <v>1</v>
      </c>
      <c r="GA125" s="187">
        <f t="shared" si="4189"/>
        <v>1</v>
      </c>
      <c r="GB125" s="187">
        <f t="shared" si="4190"/>
        <v>1</v>
      </c>
      <c r="GC125" s="187">
        <f t="shared" si="4191"/>
        <v>1</v>
      </c>
      <c r="GD125" s="187">
        <f t="shared" si="4192"/>
        <v>1.0000000000000002</v>
      </c>
      <c r="GE125" s="187">
        <f t="shared" si="4193"/>
        <v>1</v>
      </c>
      <c r="GF125" s="187">
        <f t="shared" si="4194"/>
        <v>1</v>
      </c>
      <c r="GG125" s="187">
        <f t="shared" si="4195"/>
        <v>1</v>
      </c>
      <c r="GH125" s="187">
        <f t="shared" si="4196"/>
        <v>1</v>
      </c>
      <c r="GI125" s="187">
        <f t="shared" si="4197"/>
        <v>1</v>
      </c>
      <c r="GJ125" s="187">
        <f t="shared" si="4198"/>
        <v>1</v>
      </c>
      <c r="GK125" s="187">
        <f t="shared" si="4199"/>
        <v>1</v>
      </c>
      <c r="GL125" s="187">
        <f t="shared" si="4200"/>
        <v>1</v>
      </c>
      <c r="GM125" s="187">
        <f t="shared" si="4201"/>
        <v>1</v>
      </c>
      <c r="GN125" s="187">
        <f t="shared" si="4202"/>
        <v>1</v>
      </c>
      <c r="GO125" s="187">
        <f t="shared" si="4203"/>
        <v>1</v>
      </c>
      <c r="GP125" s="187">
        <f t="shared" si="4204"/>
        <v>1</v>
      </c>
      <c r="GQ125" s="187">
        <f t="shared" si="4205"/>
        <v>1</v>
      </c>
      <c r="GR125" s="187">
        <f t="shared" si="4206"/>
        <v>1</v>
      </c>
      <c r="GS125" s="187">
        <f t="shared" si="4207"/>
        <v>1</v>
      </c>
      <c r="GT125" s="187">
        <f t="shared" si="4208"/>
        <v>1</v>
      </c>
      <c r="GU125" s="187">
        <f t="shared" si="4209"/>
        <v>1</v>
      </c>
      <c r="GV125" s="187">
        <f t="shared" si="4210"/>
        <v>1</v>
      </c>
      <c r="GW125" s="187">
        <f t="shared" si="4211"/>
        <v>1</v>
      </c>
      <c r="GX125" s="187">
        <f t="shared" si="4212"/>
        <v>1</v>
      </c>
      <c r="GY125" s="187">
        <f t="shared" si="4213"/>
        <v>1</v>
      </c>
      <c r="GZ125" s="187">
        <f t="shared" si="4214"/>
        <v>1</v>
      </c>
      <c r="HA125" s="187">
        <f t="shared" si="4215"/>
        <v>0</v>
      </c>
      <c r="HB125" s="187">
        <f t="shared" si="4216"/>
        <v>0</v>
      </c>
      <c r="HC125" s="187">
        <f t="shared" si="4217"/>
        <v>0</v>
      </c>
      <c r="HD125" s="187">
        <f t="shared" si="4218"/>
        <v>0</v>
      </c>
      <c r="HE125" s="187">
        <f t="shared" si="4219"/>
        <v>0</v>
      </c>
      <c r="HF125" s="187">
        <f t="shared" si="4220"/>
        <v>0</v>
      </c>
      <c r="HG125" s="187">
        <f t="shared" si="4221"/>
        <v>0</v>
      </c>
      <c r="HH125" s="187">
        <f t="shared" si="4222"/>
        <v>0</v>
      </c>
      <c r="HI125" s="187">
        <f t="shared" si="4223"/>
        <v>0</v>
      </c>
      <c r="HJ125" s="187">
        <f t="shared" si="4224"/>
        <v>0</v>
      </c>
      <c r="HK125" s="187">
        <f t="shared" si="4225"/>
        <v>0</v>
      </c>
      <c r="HL125" s="187">
        <f t="shared" si="4226"/>
        <v>0</v>
      </c>
      <c r="HM125" s="187">
        <f t="shared" si="4227"/>
        <v>0</v>
      </c>
      <c r="HN125" s="187">
        <f t="shared" si="4228"/>
        <v>0</v>
      </c>
      <c r="HO125" s="187">
        <f t="shared" si="4229"/>
        <v>0</v>
      </c>
      <c r="HP125" s="187">
        <f t="shared" si="4230"/>
        <v>0</v>
      </c>
      <c r="HQ125" s="187">
        <f t="shared" si="4231"/>
        <v>0</v>
      </c>
      <c r="HR125" s="187">
        <f t="shared" si="4232"/>
        <v>0</v>
      </c>
      <c r="HS125" s="187">
        <f t="shared" si="4233"/>
        <v>0</v>
      </c>
      <c r="HT125" s="187">
        <f t="shared" si="4234"/>
        <v>0</v>
      </c>
      <c r="HU125" s="187">
        <f t="shared" si="4235"/>
        <v>0</v>
      </c>
      <c r="HV125" s="187">
        <f t="shared" si="4236"/>
        <v>0</v>
      </c>
      <c r="HW125" s="187">
        <f t="shared" si="4237"/>
        <v>0</v>
      </c>
      <c r="HX125" s="187">
        <f t="shared" si="4238"/>
        <v>0</v>
      </c>
      <c r="HY125" s="187"/>
      <c r="IB125" s="188">
        <f t="shared" si="4239"/>
        <v>0</v>
      </c>
      <c r="IC125" s="188">
        <f t="shared" si="4240"/>
        <v>0</v>
      </c>
      <c r="ID125" s="188">
        <f t="shared" si="4241"/>
        <v>0</v>
      </c>
      <c r="IE125" s="188">
        <f t="shared" si="4242"/>
        <v>0</v>
      </c>
      <c r="IF125" s="188">
        <f t="shared" si="4243"/>
        <v>0</v>
      </c>
      <c r="IG125" s="188">
        <f t="shared" si="4244"/>
        <v>0</v>
      </c>
      <c r="IH125" s="188">
        <f t="shared" si="4245"/>
        <v>0</v>
      </c>
      <c r="II125" s="188">
        <f t="shared" si="4246"/>
        <v>0</v>
      </c>
      <c r="IJ125" s="188">
        <f t="shared" si="4247"/>
        <v>0</v>
      </c>
      <c r="IK125" s="188">
        <f t="shared" si="4248"/>
        <v>0</v>
      </c>
      <c r="IL125" s="188">
        <f t="shared" si="4249"/>
        <v>0</v>
      </c>
      <c r="IM125" s="188">
        <f t="shared" si="4250"/>
        <v>0</v>
      </c>
      <c r="IN125" s="188">
        <f t="shared" si="4251"/>
        <v>0</v>
      </c>
      <c r="IO125" s="188">
        <f t="shared" si="4252"/>
        <v>0</v>
      </c>
      <c r="IP125" s="188">
        <f t="shared" si="4253"/>
        <v>0</v>
      </c>
      <c r="IQ125" s="188">
        <f t="shared" si="4254"/>
        <v>0</v>
      </c>
      <c r="IR125" s="188">
        <f t="shared" si="4255"/>
        <v>0</v>
      </c>
      <c r="IS125" s="188">
        <f t="shared" si="4256"/>
        <v>0</v>
      </c>
      <c r="IT125" s="188">
        <f t="shared" si="4257"/>
        <v>0</v>
      </c>
      <c r="IU125" s="188">
        <f t="shared" si="4258"/>
        <v>0</v>
      </c>
      <c r="IV125" s="188">
        <f t="shared" si="4259"/>
        <v>0</v>
      </c>
      <c r="IW125" s="188">
        <f t="shared" si="4260"/>
        <v>85</v>
      </c>
      <c r="IX125" s="188">
        <f t="shared" si="4261"/>
        <v>85</v>
      </c>
      <c r="IY125" s="188">
        <f t="shared" si="4262"/>
        <v>85</v>
      </c>
      <c r="IZ125" s="188">
        <f t="shared" si="4263"/>
        <v>85</v>
      </c>
      <c r="JA125" s="188">
        <f t="shared" si="4264"/>
        <v>85</v>
      </c>
      <c r="JB125" s="188">
        <f t="shared" si="4265"/>
        <v>85</v>
      </c>
      <c r="JC125" s="188">
        <f t="shared" si="4266"/>
        <v>85</v>
      </c>
      <c r="JD125" s="188">
        <f t="shared" si="4267"/>
        <v>85</v>
      </c>
      <c r="JE125" s="188">
        <f t="shared" si="4268"/>
        <v>85</v>
      </c>
      <c r="JF125" s="188">
        <f t="shared" si="4269"/>
        <v>85</v>
      </c>
      <c r="JG125" s="188">
        <f t="shared" si="4270"/>
        <v>85</v>
      </c>
      <c r="JH125" s="188">
        <f t="shared" si="4271"/>
        <v>85</v>
      </c>
      <c r="JI125" s="188">
        <f t="shared" si="4272"/>
        <v>85</v>
      </c>
      <c r="JJ125" s="188">
        <f t="shared" si="4273"/>
        <v>85</v>
      </c>
      <c r="JK125" s="188">
        <f t="shared" si="4274"/>
        <v>85</v>
      </c>
      <c r="JL125" s="188">
        <f t="shared" si="4275"/>
        <v>85</v>
      </c>
      <c r="JM125" s="188">
        <f t="shared" si="4276"/>
        <v>85</v>
      </c>
      <c r="JN125" s="188">
        <f t="shared" si="4277"/>
        <v>85</v>
      </c>
      <c r="JO125" s="188">
        <f t="shared" si="4278"/>
        <v>85</v>
      </c>
      <c r="JP125" s="188">
        <f t="shared" si="4279"/>
        <v>85</v>
      </c>
      <c r="JQ125" s="188">
        <f t="shared" si="4280"/>
        <v>85</v>
      </c>
      <c r="JR125" s="188">
        <f t="shared" si="4281"/>
        <v>85</v>
      </c>
      <c r="JS125" s="188">
        <f t="shared" si="4282"/>
        <v>85</v>
      </c>
      <c r="JT125" s="188">
        <f t="shared" si="4283"/>
        <v>85</v>
      </c>
      <c r="JU125" s="188">
        <f t="shared" si="4284"/>
        <v>85</v>
      </c>
      <c r="JV125" s="188">
        <f t="shared" si="4285"/>
        <v>85</v>
      </c>
      <c r="JW125" s="188">
        <f t="shared" si="4286"/>
        <v>85</v>
      </c>
      <c r="JX125" s="188">
        <f t="shared" si="4287"/>
        <v>0</v>
      </c>
      <c r="JY125" s="188">
        <f t="shared" si="4288"/>
        <v>0</v>
      </c>
      <c r="JZ125" s="188">
        <f t="shared" si="4289"/>
        <v>0</v>
      </c>
      <c r="KA125" s="188">
        <f t="shared" si="4290"/>
        <v>0</v>
      </c>
      <c r="KB125" s="188">
        <f t="shared" si="4291"/>
        <v>0</v>
      </c>
      <c r="KC125" s="188">
        <f t="shared" si="4292"/>
        <v>0</v>
      </c>
      <c r="KD125" s="188">
        <f t="shared" si="4293"/>
        <v>0</v>
      </c>
      <c r="KE125" s="188">
        <f t="shared" si="4294"/>
        <v>0</v>
      </c>
      <c r="KF125" s="188">
        <f t="shared" si="4295"/>
        <v>0</v>
      </c>
      <c r="KG125" s="188">
        <f t="shared" si="4296"/>
        <v>0</v>
      </c>
      <c r="KH125" s="188">
        <f t="shared" si="4297"/>
        <v>0</v>
      </c>
      <c r="KI125" s="188">
        <f t="shared" si="4298"/>
        <v>0</v>
      </c>
      <c r="KJ125" s="188">
        <f t="shared" si="4299"/>
        <v>0</v>
      </c>
      <c r="KK125" s="188">
        <f t="shared" si="4300"/>
        <v>0</v>
      </c>
      <c r="KL125" s="188">
        <f t="shared" si="4301"/>
        <v>0</v>
      </c>
      <c r="KM125" s="188">
        <f t="shared" si="4302"/>
        <v>0</v>
      </c>
      <c r="KN125" s="188">
        <f t="shared" si="4303"/>
        <v>0</v>
      </c>
      <c r="KO125" s="188">
        <f t="shared" si="4304"/>
        <v>0</v>
      </c>
      <c r="KP125" s="188">
        <f t="shared" si="4305"/>
        <v>0</v>
      </c>
      <c r="KQ125" s="188">
        <f t="shared" si="4306"/>
        <v>0</v>
      </c>
      <c r="KR125" s="188">
        <f t="shared" si="4307"/>
        <v>0</v>
      </c>
      <c r="KS125" s="188">
        <f t="shared" si="4308"/>
        <v>0</v>
      </c>
      <c r="KT125" s="188">
        <f t="shared" si="4309"/>
        <v>0</v>
      </c>
      <c r="KU125" s="188">
        <f t="shared" si="4310"/>
        <v>0</v>
      </c>
    </row>
    <row r="126" spans="1:307" s="95" customFormat="1" ht="15.6" x14ac:dyDescent="0.3">
      <c r="A126" s="157" t="s">
        <v>87</v>
      </c>
      <c r="B126" s="112"/>
      <c r="C126" s="112" t="s">
        <v>811</v>
      </c>
      <c r="D126" s="113"/>
      <c r="E126" s="113" t="s">
        <v>118</v>
      </c>
      <c r="F126" s="113">
        <v>1</v>
      </c>
      <c r="G126" s="114">
        <v>55000</v>
      </c>
      <c r="H126" s="115"/>
      <c r="I126" s="116">
        <v>0.107</v>
      </c>
      <c r="J126" s="114">
        <v>85</v>
      </c>
      <c r="K126" s="411">
        <v>45139</v>
      </c>
      <c r="L126" s="118">
        <v>46022</v>
      </c>
      <c r="M126" s="119"/>
      <c r="N126" s="186">
        <f t="shared" si="4091"/>
        <v>0</v>
      </c>
      <c r="O126" s="186">
        <f t="shared" si="4312"/>
        <v>0</v>
      </c>
      <c r="P126" s="186">
        <f t="shared" si="4312"/>
        <v>0</v>
      </c>
      <c r="Q126" s="186">
        <f t="shared" si="4312"/>
        <v>0</v>
      </c>
      <c r="R126" s="186">
        <f t="shared" si="4312"/>
        <v>0</v>
      </c>
      <c r="S126" s="186">
        <f t="shared" si="4312"/>
        <v>0</v>
      </c>
      <c r="T126" s="186">
        <f t="shared" si="4312"/>
        <v>0</v>
      </c>
      <c r="U126" s="186">
        <f t="shared" si="4312"/>
        <v>0</v>
      </c>
      <c r="V126" s="186">
        <f t="shared" si="4312"/>
        <v>0</v>
      </c>
      <c r="W126" s="186">
        <f t="shared" si="4312"/>
        <v>0</v>
      </c>
      <c r="X126" s="186">
        <f t="shared" si="4312"/>
        <v>0</v>
      </c>
      <c r="Y126" s="186">
        <f t="shared" si="4312"/>
        <v>0</v>
      </c>
      <c r="Z126" s="186">
        <f t="shared" si="4312"/>
        <v>0</v>
      </c>
      <c r="AA126" s="186">
        <f t="shared" si="4312"/>
        <v>0</v>
      </c>
      <c r="AB126" s="186">
        <f t="shared" si="4312"/>
        <v>0</v>
      </c>
      <c r="AC126" s="186">
        <f t="shared" si="4312"/>
        <v>0</v>
      </c>
      <c r="AD126" s="186">
        <f t="shared" si="4312"/>
        <v>0</v>
      </c>
      <c r="AE126" s="186">
        <f t="shared" si="4312"/>
        <v>0</v>
      </c>
      <c r="AF126" s="186">
        <f t="shared" si="4312"/>
        <v>0</v>
      </c>
      <c r="AG126" s="186">
        <f t="shared" si="4312"/>
        <v>5171.0547945205481</v>
      </c>
      <c r="AH126" s="186">
        <f t="shared" si="4312"/>
        <v>5004.2465753424649</v>
      </c>
      <c r="AI126" s="186">
        <f t="shared" si="4312"/>
        <v>5171.0547945205481</v>
      </c>
      <c r="AJ126" s="186">
        <f t="shared" si="4312"/>
        <v>5004.2465753424649</v>
      </c>
      <c r="AK126" s="186">
        <f t="shared" si="4312"/>
        <v>5171.0547945205481</v>
      </c>
      <c r="AL126" s="186">
        <f t="shared" si="4312"/>
        <v>5171.0547945205481</v>
      </c>
      <c r="AM126" s="186">
        <f t="shared" si="4312"/>
        <v>4837.4383561643835</v>
      </c>
      <c r="AN126" s="186">
        <f t="shared" si="4312"/>
        <v>5171.0547945205481</v>
      </c>
      <c r="AO126" s="186">
        <f t="shared" si="4312"/>
        <v>5004.2465753424649</v>
      </c>
      <c r="AP126" s="186">
        <f t="shared" si="4312"/>
        <v>5171.0547945205481</v>
      </c>
      <c r="AQ126" s="186">
        <f t="shared" si="4312"/>
        <v>5004.2465753424649</v>
      </c>
      <c r="AR126" s="186">
        <f t="shared" si="4312"/>
        <v>5171.0547945205481</v>
      </c>
      <c r="AS126" s="186">
        <f t="shared" si="4312"/>
        <v>5171.0547945205481</v>
      </c>
      <c r="AT126" s="186">
        <f t="shared" si="4312"/>
        <v>5004.2465753424649</v>
      </c>
      <c r="AU126" s="186">
        <f t="shared" si="4312"/>
        <v>5171.0547945205481</v>
      </c>
      <c r="AV126" s="186">
        <f t="shared" si="4312"/>
        <v>5004.2465753424649</v>
      </c>
      <c r="AW126" s="186">
        <f t="shared" si="4312"/>
        <v>5171.0547945205481</v>
      </c>
      <c r="AX126" s="186">
        <f t="shared" si="4312"/>
        <v>5171.0547945205481</v>
      </c>
      <c r="AY126" s="186">
        <f t="shared" si="4312"/>
        <v>4670.6301369863013</v>
      </c>
      <c r="AZ126" s="186">
        <f t="shared" si="4312"/>
        <v>5171.0547945205481</v>
      </c>
      <c r="BA126" s="186">
        <f t="shared" si="4312"/>
        <v>5004.2465753424649</v>
      </c>
      <c r="BB126" s="186">
        <f t="shared" si="4312"/>
        <v>5171.0547945205481</v>
      </c>
      <c r="BC126" s="186">
        <f t="shared" si="4312"/>
        <v>5004.2465753424649</v>
      </c>
      <c r="BD126" s="186">
        <f t="shared" si="4312"/>
        <v>5171.0547945205481</v>
      </c>
      <c r="BE126" s="186">
        <f t="shared" si="4312"/>
        <v>5171.0547945205481</v>
      </c>
      <c r="BF126" s="186">
        <f t="shared" si="4312"/>
        <v>5004.2465753424649</v>
      </c>
      <c r="BG126" s="186">
        <f t="shared" si="4312"/>
        <v>5171.0547945205481</v>
      </c>
      <c r="BH126" s="186">
        <f t="shared" si="4312"/>
        <v>5004.2465753424649</v>
      </c>
      <c r="BI126" s="186">
        <f t="shared" si="4312"/>
        <v>5171.0547945205481</v>
      </c>
      <c r="BJ126" s="186">
        <f t="shared" si="4312"/>
        <v>0</v>
      </c>
      <c r="BK126" s="186">
        <f t="shared" si="4312"/>
        <v>0</v>
      </c>
      <c r="BL126" s="186">
        <f t="shared" si="4312"/>
        <v>0</v>
      </c>
      <c r="BM126" s="186">
        <f t="shared" si="4312"/>
        <v>0</v>
      </c>
      <c r="BN126" s="186">
        <f t="shared" si="4312"/>
        <v>0</v>
      </c>
      <c r="BO126" s="186">
        <f t="shared" si="4312"/>
        <v>0</v>
      </c>
      <c r="BP126" s="186">
        <f t="shared" si="4312"/>
        <v>0</v>
      </c>
      <c r="BQ126" s="186">
        <f t="shared" si="4312"/>
        <v>0</v>
      </c>
      <c r="BR126" s="186">
        <f t="shared" si="4312"/>
        <v>0</v>
      </c>
      <c r="BS126" s="186">
        <f t="shared" si="4312"/>
        <v>0</v>
      </c>
      <c r="BT126" s="186">
        <f t="shared" si="4312"/>
        <v>0</v>
      </c>
      <c r="BU126" s="186">
        <f t="shared" si="4312"/>
        <v>0</v>
      </c>
      <c r="BV126" s="186">
        <f t="shared" si="4312"/>
        <v>0</v>
      </c>
      <c r="BW126" s="186">
        <f t="shared" si="4312"/>
        <v>0</v>
      </c>
      <c r="BX126" s="186">
        <f t="shared" si="4312"/>
        <v>0</v>
      </c>
      <c r="BY126" s="186">
        <f t="shared" si="4312"/>
        <v>0</v>
      </c>
      <c r="BZ126" s="186">
        <f t="shared" si="4312"/>
        <v>0</v>
      </c>
      <c r="CA126" s="186">
        <f t="shared" si="4311"/>
        <v>0</v>
      </c>
      <c r="CB126" s="186">
        <f t="shared" si="4311"/>
        <v>0</v>
      </c>
      <c r="CC126" s="186">
        <f t="shared" si="4311"/>
        <v>0</v>
      </c>
      <c r="CD126" s="186">
        <f t="shared" si="4311"/>
        <v>0</v>
      </c>
      <c r="CE126" s="186">
        <f t="shared" si="4311"/>
        <v>0</v>
      </c>
      <c r="CF126" s="186">
        <f t="shared" si="4311"/>
        <v>0</v>
      </c>
      <c r="CG126" s="186">
        <f t="shared" si="4311"/>
        <v>0</v>
      </c>
      <c r="CH126" s="186"/>
      <c r="CJ126" s="186">
        <f t="shared" si="4095"/>
        <v>0</v>
      </c>
      <c r="CK126" s="186">
        <f t="shared" si="4096"/>
        <v>0</v>
      </c>
      <c r="CL126" s="186">
        <f t="shared" si="4097"/>
        <v>0</v>
      </c>
      <c r="CM126" s="186">
        <f t="shared" si="4098"/>
        <v>0</v>
      </c>
      <c r="CN126" s="186">
        <f t="shared" si="4099"/>
        <v>0</v>
      </c>
      <c r="CO126" s="186">
        <f t="shared" si="4100"/>
        <v>0</v>
      </c>
      <c r="CP126" s="186">
        <f t="shared" si="4101"/>
        <v>0</v>
      </c>
      <c r="CQ126" s="186">
        <f t="shared" si="4102"/>
        <v>0</v>
      </c>
      <c r="CR126" s="186">
        <f t="shared" si="4103"/>
        <v>0</v>
      </c>
      <c r="CS126" s="186">
        <f t="shared" si="4104"/>
        <v>0</v>
      </c>
      <c r="CT126" s="186">
        <f t="shared" si="4105"/>
        <v>0</v>
      </c>
      <c r="CU126" s="186">
        <f t="shared" si="4106"/>
        <v>0</v>
      </c>
      <c r="CV126" s="186">
        <f t="shared" si="4107"/>
        <v>0</v>
      </c>
      <c r="CW126" s="186">
        <f t="shared" si="4108"/>
        <v>0</v>
      </c>
      <c r="CX126" s="186">
        <f t="shared" si="4109"/>
        <v>0</v>
      </c>
      <c r="CY126" s="186">
        <f t="shared" si="4110"/>
        <v>0</v>
      </c>
      <c r="CZ126" s="186">
        <f t="shared" si="4111"/>
        <v>0</v>
      </c>
      <c r="DA126" s="186">
        <f t="shared" si="4112"/>
        <v>0</v>
      </c>
      <c r="DB126" s="186">
        <f t="shared" si="4113"/>
        <v>0</v>
      </c>
      <c r="DC126" s="186">
        <f t="shared" si="4114"/>
        <v>1</v>
      </c>
      <c r="DD126" s="186">
        <f t="shared" si="4115"/>
        <v>1</v>
      </c>
      <c r="DE126" s="186">
        <f t="shared" si="4116"/>
        <v>1</v>
      </c>
      <c r="DF126" s="186">
        <f t="shared" si="4117"/>
        <v>1</v>
      </c>
      <c r="DG126" s="186">
        <f t="shared" si="4118"/>
        <v>1</v>
      </c>
      <c r="DH126" s="186">
        <f t="shared" si="4119"/>
        <v>1</v>
      </c>
      <c r="DI126" s="186">
        <f t="shared" si="4120"/>
        <v>1</v>
      </c>
      <c r="DJ126" s="186">
        <f t="shared" si="4121"/>
        <v>1</v>
      </c>
      <c r="DK126" s="186">
        <f t="shared" si="4122"/>
        <v>1</v>
      </c>
      <c r="DL126" s="186">
        <f t="shared" si="4123"/>
        <v>1</v>
      </c>
      <c r="DM126" s="186">
        <f t="shared" si="4124"/>
        <v>1</v>
      </c>
      <c r="DN126" s="186">
        <f t="shared" si="4125"/>
        <v>1</v>
      </c>
      <c r="DO126" s="186">
        <f t="shared" si="4126"/>
        <v>1</v>
      </c>
      <c r="DP126" s="186">
        <f t="shared" si="4127"/>
        <v>1</v>
      </c>
      <c r="DQ126" s="186">
        <f t="shared" si="4128"/>
        <v>1</v>
      </c>
      <c r="DR126" s="186">
        <f t="shared" si="4129"/>
        <v>1</v>
      </c>
      <c r="DS126" s="186">
        <f t="shared" si="4130"/>
        <v>1</v>
      </c>
      <c r="DT126" s="186">
        <f t="shared" si="4131"/>
        <v>1</v>
      </c>
      <c r="DU126" s="186">
        <f t="shared" si="4132"/>
        <v>1</v>
      </c>
      <c r="DV126" s="186">
        <f t="shared" si="4133"/>
        <v>1</v>
      </c>
      <c r="DW126" s="186">
        <f t="shared" si="4134"/>
        <v>1</v>
      </c>
      <c r="DX126" s="186">
        <f t="shared" si="4135"/>
        <v>1</v>
      </c>
      <c r="DY126" s="186">
        <f t="shared" si="4136"/>
        <v>1</v>
      </c>
      <c r="DZ126" s="186">
        <f t="shared" si="4137"/>
        <v>1</v>
      </c>
      <c r="EA126" s="186">
        <f t="shared" si="4138"/>
        <v>1</v>
      </c>
      <c r="EB126" s="186">
        <f t="shared" si="4139"/>
        <v>1</v>
      </c>
      <c r="EC126" s="186">
        <f t="shared" si="4140"/>
        <v>1</v>
      </c>
      <c r="ED126" s="186">
        <f t="shared" si="4141"/>
        <v>1</v>
      </c>
      <c r="EE126" s="186">
        <f t="shared" si="4142"/>
        <v>1</v>
      </c>
      <c r="EF126" s="186">
        <f t="shared" si="4143"/>
        <v>0</v>
      </c>
      <c r="EG126" s="186">
        <f t="shared" si="4144"/>
        <v>0</v>
      </c>
      <c r="EH126" s="186">
        <f t="shared" si="4145"/>
        <v>0</v>
      </c>
      <c r="EI126" s="186">
        <f t="shared" si="4146"/>
        <v>0</v>
      </c>
      <c r="EJ126" s="186">
        <f t="shared" si="4147"/>
        <v>0</v>
      </c>
      <c r="EK126" s="186">
        <f t="shared" si="4148"/>
        <v>0</v>
      </c>
      <c r="EL126" s="186">
        <f t="shared" si="4149"/>
        <v>0</v>
      </c>
      <c r="EM126" s="186">
        <f t="shared" si="4150"/>
        <v>0</v>
      </c>
      <c r="EN126" s="186">
        <f t="shared" si="4151"/>
        <v>0</v>
      </c>
      <c r="EO126" s="186">
        <f t="shared" si="4152"/>
        <v>0</v>
      </c>
      <c r="EP126" s="186">
        <f t="shared" si="4153"/>
        <v>0</v>
      </c>
      <c r="EQ126" s="186">
        <f t="shared" si="4154"/>
        <v>0</v>
      </c>
      <c r="ER126" s="186">
        <f t="shared" si="4155"/>
        <v>0</v>
      </c>
      <c r="ES126" s="186">
        <f t="shared" si="4156"/>
        <v>0</v>
      </c>
      <c r="ET126" s="186">
        <f t="shared" si="4157"/>
        <v>0</v>
      </c>
      <c r="EU126" s="186">
        <f t="shared" si="4158"/>
        <v>0</v>
      </c>
      <c r="EV126" s="186">
        <f t="shared" si="4159"/>
        <v>0</v>
      </c>
      <c r="EW126" s="186">
        <f t="shared" si="4160"/>
        <v>0</v>
      </c>
      <c r="EX126" s="186">
        <f t="shared" si="4161"/>
        <v>0</v>
      </c>
      <c r="EY126" s="186">
        <f t="shared" si="4162"/>
        <v>0</v>
      </c>
      <c r="EZ126" s="186">
        <f t="shared" si="4163"/>
        <v>0</v>
      </c>
      <c r="FA126" s="186">
        <f t="shared" si="4164"/>
        <v>0</v>
      </c>
      <c r="FB126" s="186">
        <f t="shared" si="4165"/>
        <v>0</v>
      </c>
      <c r="FC126" s="186">
        <f t="shared" si="4166"/>
        <v>0</v>
      </c>
      <c r="FE126" s="187">
        <f t="shared" si="4167"/>
        <v>0</v>
      </c>
      <c r="FF126" s="187">
        <f t="shared" si="4168"/>
        <v>0</v>
      </c>
      <c r="FG126" s="187">
        <f t="shared" si="4169"/>
        <v>0</v>
      </c>
      <c r="FH126" s="187">
        <f t="shared" si="4170"/>
        <v>0</v>
      </c>
      <c r="FI126" s="187">
        <f t="shared" si="4171"/>
        <v>0</v>
      </c>
      <c r="FJ126" s="187">
        <f t="shared" si="4172"/>
        <v>0</v>
      </c>
      <c r="FK126" s="187">
        <f t="shared" si="4173"/>
        <v>0</v>
      </c>
      <c r="FL126" s="187">
        <f t="shared" si="4174"/>
        <v>0</v>
      </c>
      <c r="FM126" s="187">
        <f t="shared" si="4175"/>
        <v>0</v>
      </c>
      <c r="FN126" s="187">
        <f t="shared" si="4176"/>
        <v>0</v>
      </c>
      <c r="FO126" s="187">
        <f t="shared" si="4177"/>
        <v>0</v>
      </c>
      <c r="FP126" s="187">
        <f t="shared" si="4178"/>
        <v>0</v>
      </c>
      <c r="FQ126" s="187">
        <f t="shared" si="4179"/>
        <v>0</v>
      </c>
      <c r="FR126" s="187">
        <f t="shared" si="4180"/>
        <v>0</v>
      </c>
      <c r="FS126" s="187">
        <f t="shared" si="4181"/>
        <v>0</v>
      </c>
      <c r="FT126" s="187">
        <f t="shared" si="4182"/>
        <v>0</v>
      </c>
      <c r="FU126" s="187">
        <f t="shared" si="4183"/>
        <v>0</v>
      </c>
      <c r="FV126" s="187">
        <f t="shared" si="4184"/>
        <v>0</v>
      </c>
      <c r="FW126" s="187">
        <f t="shared" si="4185"/>
        <v>0</v>
      </c>
      <c r="FX126" s="187">
        <f t="shared" si="4186"/>
        <v>1</v>
      </c>
      <c r="FY126" s="187">
        <f t="shared" si="4187"/>
        <v>0.99999999999999978</v>
      </c>
      <c r="FZ126" s="187">
        <f t="shared" si="4188"/>
        <v>1</v>
      </c>
      <c r="GA126" s="187">
        <f t="shared" si="4189"/>
        <v>0.99999999999999978</v>
      </c>
      <c r="GB126" s="187">
        <f t="shared" si="4190"/>
        <v>1</v>
      </c>
      <c r="GC126" s="187">
        <f t="shared" si="4191"/>
        <v>1</v>
      </c>
      <c r="GD126" s="187">
        <f t="shared" si="4192"/>
        <v>1</v>
      </c>
      <c r="GE126" s="187">
        <f t="shared" si="4193"/>
        <v>1</v>
      </c>
      <c r="GF126" s="187">
        <f t="shared" si="4194"/>
        <v>0.99999999999999978</v>
      </c>
      <c r="GG126" s="187">
        <f t="shared" si="4195"/>
        <v>1</v>
      </c>
      <c r="GH126" s="187">
        <f t="shared" si="4196"/>
        <v>0.99999999999999978</v>
      </c>
      <c r="GI126" s="187">
        <f t="shared" si="4197"/>
        <v>1</v>
      </c>
      <c r="GJ126" s="187">
        <f t="shared" si="4198"/>
        <v>1</v>
      </c>
      <c r="GK126" s="187">
        <f t="shared" si="4199"/>
        <v>0.99999999999999978</v>
      </c>
      <c r="GL126" s="187">
        <f t="shared" si="4200"/>
        <v>1</v>
      </c>
      <c r="GM126" s="187">
        <f t="shared" si="4201"/>
        <v>0.99999999999999978</v>
      </c>
      <c r="GN126" s="187">
        <f t="shared" si="4202"/>
        <v>1</v>
      </c>
      <c r="GO126" s="187">
        <f t="shared" si="4203"/>
        <v>1</v>
      </c>
      <c r="GP126" s="187">
        <f t="shared" si="4204"/>
        <v>1</v>
      </c>
      <c r="GQ126" s="187">
        <f t="shared" si="4205"/>
        <v>1</v>
      </c>
      <c r="GR126" s="187">
        <f t="shared" si="4206"/>
        <v>0.99999999999999978</v>
      </c>
      <c r="GS126" s="187">
        <f t="shared" si="4207"/>
        <v>1</v>
      </c>
      <c r="GT126" s="187">
        <f t="shared" si="4208"/>
        <v>0.99999999999999978</v>
      </c>
      <c r="GU126" s="187">
        <f t="shared" si="4209"/>
        <v>1</v>
      </c>
      <c r="GV126" s="187">
        <f t="shared" si="4210"/>
        <v>1</v>
      </c>
      <c r="GW126" s="187">
        <f t="shared" si="4211"/>
        <v>0.99999999999999978</v>
      </c>
      <c r="GX126" s="187">
        <f t="shared" si="4212"/>
        <v>1</v>
      </c>
      <c r="GY126" s="187">
        <f t="shared" si="4213"/>
        <v>0.99999999999999978</v>
      </c>
      <c r="GZ126" s="187">
        <f t="shared" si="4214"/>
        <v>1</v>
      </c>
      <c r="HA126" s="187">
        <f t="shared" si="4215"/>
        <v>0</v>
      </c>
      <c r="HB126" s="187">
        <f t="shared" si="4216"/>
        <v>0</v>
      </c>
      <c r="HC126" s="187">
        <f t="shared" si="4217"/>
        <v>0</v>
      </c>
      <c r="HD126" s="187">
        <f t="shared" si="4218"/>
        <v>0</v>
      </c>
      <c r="HE126" s="187">
        <f t="shared" si="4219"/>
        <v>0</v>
      </c>
      <c r="HF126" s="187">
        <f t="shared" si="4220"/>
        <v>0</v>
      </c>
      <c r="HG126" s="187">
        <f t="shared" si="4221"/>
        <v>0</v>
      </c>
      <c r="HH126" s="187">
        <f t="shared" si="4222"/>
        <v>0</v>
      </c>
      <c r="HI126" s="187">
        <f t="shared" si="4223"/>
        <v>0</v>
      </c>
      <c r="HJ126" s="187">
        <f t="shared" si="4224"/>
        <v>0</v>
      </c>
      <c r="HK126" s="187">
        <f t="shared" si="4225"/>
        <v>0</v>
      </c>
      <c r="HL126" s="187">
        <f t="shared" si="4226"/>
        <v>0</v>
      </c>
      <c r="HM126" s="187">
        <f t="shared" si="4227"/>
        <v>0</v>
      </c>
      <c r="HN126" s="187">
        <f t="shared" si="4228"/>
        <v>0</v>
      </c>
      <c r="HO126" s="187">
        <f t="shared" si="4229"/>
        <v>0</v>
      </c>
      <c r="HP126" s="187">
        <f t="shared" si="4230"/>
        <v>0</v>
      </c>
      <c r="HQ126" s="187">
        <f t="shared" si="4231"/>
        <v>0</v>
      </c>
      <c r="HR126" s="187">
        <f t="shared" si="4232"/>
        <v>0</v>
      </c>
      <c r="HS126" s="187">
        <f t="shared" si="4233"/>
        <v>0</v>
      </c>
      <c r="HT126" s="187">
        <f t="shared" si="4234"/>
        <v>0</v>
      </c>
      <c r="HU126" s="187">
        <f t="shared" si="4235"/>
        <v>0</v>
      </c>
      <c r="HV126" s="187">
        <f t="shared" si="4236"/>
        <v>0</v>
      </c>
      <c r="HW126" s="187">
        <f t="shared" si="4237"/>
        <v>0</v>
      </c>
      <c r="HX126" s="187">
        <f t="shared" si="4238"/>
        <v>0</v>
      </c>
      <c r="HY126" s="187"/>
      <c r="IB126" s="188">
        <f t="shared" si="4239"/>
        <v>0</v>
      </c>
      <c r="IC126" s="188">
        <f t="shared" si="4240"/>
        <v>0</v>
      </c>
      <c r="ID126" s="188">
        <f t="shared" si="4241"/>
        <v>0</v>
      </c>
      <c r="IE126" s="188">
        <f t="shared" si="4242"/>
        <v>0</v>
      </c>
      <c r="IF126" s="188">
        <f t="shared" si="4243"/>
        <v>0</v>
      </c>
      <c r="IG126" s="188">
        <f t="shared" si="4244"/>
        <v>0</v>
      </c>
      <c r="IH126" s="188">
        <f t="shared" si="4245"/>
        <v>0</v>
      </c>
      <c r="II126" s="188">
        <f t="shared" si="4246"/>
        <v>0</v>
      </c>
      <c r="IJ126" s="188">
        <f t="shared" si="4247"/>
        <v>0</v>
      </c>
      <c r="IK126" s="188">
        <f t="shared" si="4248"/>
        <v>0</v>
      </c>
      <c r="IL126" s="188">
        <f t="shared" si="4249"/>
        <v>0</v>
      </c>
      <c r="IM126" s="188">
        <f t="shared" si="4250"/>
        <v>0</v>
      </c>
      <c r="IN126" s="188">
        <f t="shared" si="4251"/>
        <v>0</v>
      </c>
      <c r="IO126" s="188">
        <f t="shared" si="4252"/>
        <v>0</v>
      </c>
      <c r="IP126" s="188">
        <f t="shared" si="4253"/>
        <v>0</v>
      </c>
      <c r="IQ126" s="188">
        <f t="shared" si="4254"/>
        <v>0</v>
      </c>
      <c r="IR126" s="188">
        <f t="shared" si="4255"/>
        <v>0</v>
      </c>
      <c r="IS126" s="188">
        <f t="shared" si="4256"/>
        <v>0</v>
      </c>
      <c r="IT126" s="188">
        <f t="shared" si="4257"/>
        <v>0</v>
      </c>
      <c r="IU126" s="188">
        <f t="shared" si="4258"/>
        <v>85</v>
      </c>
      <c r="IV126" s="188">
        <f t="shared" si="4259"/>
        <v>85</v>
      </c>
      <c r="IW126" s="188">
        <f t="shared" si="4260"/>
        <v>85</v>
      </c>
      <c r="IX126" s="188">
        <f t="shared" si="4261"/>
        <v>85</v>
      </c>
      <c r="IY126" s="188">
        <f t="shared" si="4262"/>
        <v>85</v>
      </c>
      <c r="IZ126" s="188">
        <f t="shared" si="4263"/>
        <v>85</v>
      </c>
      <c r="JA126" s="188">
        <f t="shared" si="4264"/>
        <v>85</v>
      </c>
      <c r="JB126" s="188">
        <f t="shared" si="4265"/>
        <v>85</v>
      </c>
      <c r="JC126" s="188">
        <f t="shared" si="4266"/>
        <v>85</v>
      </c>
      <c r="JD126" s="188">
        <f t="shared" si="4267"/>
        <v>85</v>
      </c>
      <c r="JE126" s="188">
        <f t="shared" si="4268"/>
        <v>85</v>
      </c>
      <c r="JF126" s="188">
        <f t="shared" si="4269"/>
        <v>85</v>
      </c>
      <c r="JG126" s="188">
        <f t="shared" si="4270"/>
        <v>85</v>
      </c>
      <c r="JH126" s="188">
        <f t="shared" si="4271"/>
        <v>85</v>
      </c>
      <c r="JI126" s="188">
        <f t="shared" si="4272"/>
        <v>85</v>
      </c>
      <c r="JJ126" s="188">
        <f t="shared" si="4273"/>
        <v>85</v>
      </c>
      <c r="JK126" s="188">
        <f t="shared" si="4274"/>
        <v>85</v>
      </c>
      <c r="JL126" s="188">
        <f t="shared" si="4275"/>
        <v>85</v>
      </c>
      <c r="JM126" s="188">
        <f t="shared" si="4276"/>
        <v>85</v>
      </c>
      <c r="JN126" s="188">
        <f t="shared" si="4277"/>
        <v>85</v>
      </c>
      <c r="JO126" s="188">
        <f t="shared" si="4278"/>
        <v>85</v>
      </c>
      <c r="JP126" s="188">
        <f t="shared" si="4279"/>
        <v>85</v>
      </c>
      <c r="JQ126" s="188">
        <f t="shared" si="4280"/>
        <v>85</v>
      </c>
      <c r="JR126" s="188">
        <f t="shared" si="4281"/>
        <v>85</v>
      </c>
      <c r="JS126" s="188">
        <f t="shared" si="4282"/>
        <v>85</v>
      </c>
      <c r="JT126" s="188">
        <f t="shared" si="4283"/>
        <v>85</v>
      </c>
      <c r="JU126" s="188">
        <f t="shared" si="4284"/>
        <v>85</v>
      </c>
      <c r="JV126" s="188">
        <f t="shared" si="4285"/>
        <v>85</v>
      </c>
      <c r="JW126" s="188">
        <f t="shared" si="4286"/>
        <v>85</v>
      </c>
      <c r="JX126" s="188">
        <f t="shared" si="4287"/>
        <v>0</v>
      </c>
      <c r="JY126" s="188">
        <f t="shared" si="4288"/>
        <v>0</v>
      </c>
      <c r="JZ126" s="188">
        <f t="shared" si="4289"/>
        <v>0</v>
      </c>
      <c r="KA126" s="188">
        <f t="shared" si="4290"/>
        <v>0</v>
      </c>
      <c r="KB126" s="188">
        <f t="shared" si="4291"/>
        <v>0</v>
      </c>
      <c r="KC126" s="188">
        <f t="shared" si="4292"/>
        <v>0</v>
      </c>
      <c r="KD126" s="188">
        <f t="shared" si="4293"/>
        <v>0</v>
      </c>
      <c r="KE126" s="188">
        <f t="shared" si="4294"/>
        <v>0</v>
      </c>
      <c r="KF126" s="188">
        <f t="shared" si="4295"/>
        <v>0</v>
      </c>
      <c r="KG126" s="188">
        <f t="shared" si="4296"/>
        <v>0</v>
      </c>
      <c r="KH126" s="188">
        <f t="shared" si="4297"/>
        <v>0</v>
      </c>
      <c r="KI126" s="188">
        <f t="shared" si="4298"/>
        <v>0</v>
      </c>
      <c r="KJ126" s="188">
        <f t="shared" si="4299"/>
        <v>0</v>
      </c>
      <c r="KK126" s="188">
        <f t="shared" si="4300"/>
        <v>0</v>
      </c>
      <c r="KL126" s="188">
        <f t="shared" si="4301"/>
        <v>0</v>
      </c>
      <c r="KM126" s="188">
        <f t="shared" si="4302"/>
        <v>0</v>
      </c>
      <c r="KN126" s="188">
        <f t="shared" si="4303"/>
        <v>0</v>
      </c>
      <c r="KO126" s="188">
        <f t="shared" si="4304"/>
        <v>0</v>
      </c>
      <c r="KP126" s="188">
        <f t="shared" si="4305"/>
        <v>0</v>
      </c>
      <c r="KQ126" s="188">
        <f t="shared" si="4306"/>
        <v>0</v>
      </c>
      <c r="KR126" s="188">
        <f t="shared" si="4307"/>
        <v>0</v>
      </c>
      <c r="KS126" s="188">
        <f t="shared" si="4308"/>
        <v>0</v>
      </c>
      <c r="KT126" s="188">
        <f t="shared" si="4309"/>
        <v>0</v>
      </c>
      <c r="KU126" s="188">
        <f t="shared" si="4310"/>
        <v>0</v>
      </c>
    </row>
    <row r="127" spans="1:307" s="95" customFormat="1" ht="15.6" x14ac:dyDescent="0.3">
      <c r="A127" s="157" t="s">
        <v>87</v>
      </c>
      <c r="B127" s="112"/>
      <c r="C127" s="112" t="s">
        <v>812</v>
      </c>
      <c r="D127" s="113"/>
      <c r="E127" s="113" t="s">
        <v>118</v>
      </c>
      <c r="F127" s="113">
        <v>1</v>
      </c>
      <c r="G127" s="114">
        <v>55000</v>
      </c>
      <c r="H127" s="115"/>
      <c r="I127" s="116">
        <v>0.107</v>
      </c>
      <c r="J127" s="114">
        <v>85</v>
      </c>
      <c r="K127" s="411">
        <v>45231</v>
      </c>
      <c r="L127" s="118">
        <v>46022</v>
      </c>
      <c r="M127" s="119"/>
      <c r="N127" s="186">
        <f t="shared" si="4091"/>
        <v>0</v>
      </c>
      <c r="O127" s="186">
        <f t="shared" si="4312"/>
        <v>0</v>
      </c>
      <c r="P127" s="186">
        <f t="shared" si="4312"/>
        <v>0</v>
      </c>
      <c r="Q127" s="186">
        <f t="shared" si="4312"/>
        <v>0</v>
      </c>
      <c r="R127" s="186">
        <f t="shared" si="4312"/>
        <v>0</v>
      </c>
      <c r="S127" s="186">
        <f t="shared" si="4312"/>
        <v>0</v>
      </c>
      <c r="T127" s="186">
        <f t="shared" si="4312"/>
        <v>0</v>
      </c>
      <c r="U127" s="186">
        <f t="shared" si="4312"/>
        <v>0</v>
      </c>
      <c r="V127" s="186">
        <f t="shared" si="4312"/>
        <v>0</v>
      </c>
      <c r="W127" s="186">
        <f t="shared" si="4312"/>
        <v>0</v>
      </c>
      <c r="X127" s="186">
        <f t="shared" si="4312"/>
        <v>0</v>
      </c>
      <c r="Y127" s="186">
        <f t="shared" si="4312"/>
        <v>0</v>
      </c>
      <c r="Z127" s="186">
        <f t="shared" si="4312"/>
        <v>0</v>
      </c>
      <c r="AA127" s="186">
        <f t="shared" si="4312"/>
        <v>0</v>
      </c>
      <c r="AB127" s="186">
        <f t="shared" si="4312"/>
        <v>0</v>
      </c>
      <c r="AC127" s="186">
        <f t="shared" si="4312"/>
        <v>0</v>
      </c>
      <c r="AD127" s="186">
        <f t="shared" si="4312"/>
        <v>0</v>
      </c>
      <c r="AE127" s="186">
        <f t="shared" si="4312"/>
        <v>0</v>
      </c>
      <c r="AF127" s="186">
        <f t="shared" si="4312"/>
        <v>0</v>
      </c>
      <c r="AG127" s="186">
        <f t="shared" si="4312"/>
        <v>0</v>
      </c>
      <c r="AH127" s="186">
        <f t="shared" si="4312"/>
        <v>0</v>
      </c>
      <c r="AI127" s="186">
        <f t="shared" si="4312"/>
        <v>0</v>
      </c>
      <c r="AJ127" s="186">
        <f t="shared" si="4312"/>
        <v>5004.2465753424649</v>
      </c>
      <c r="AK127" s="186">
        <f t="shared" si="4312"/>
        <v>5171.0547945205481</v>
      </c>
      <c r="AL127" s="186">
        <f t="shared" si="4312"/>
        <v>5171.0547945205481</v>
      </c>
      <c r="AM127" s="186">
        <f t="shared" si="4312"/>
        <v>4837.4383561643835</v>
      </c>
      <c r="AN127" s="186">
        <f t="shared" si="4312"/>
        <v>5171.0547945205481</v>
      </c>
      <c r="AO127" s="186">
        <f t="shared" si="4312"/>
        <v>5004.2465753424649</v>
      </c>
      <c r="AP127" s="186">
        <f t="shared" si="4312"/>
        <v>5171.0547945205481</v>
      </c>
      <c r="AQ127" s="186">
        <f t="shared" si="4312"/>
        <v>5004.2465753424649</v>
      </c>
      <c r="AR127" s="186">
        <f t="shared" si="4312"/>
        <v>5171.0547945205481</v>
      </c>
      <c r="AS127" s="186">
        <f t="shared" si="4312"/>
        <v>5171.0547945205481</v>
      </c>
      <c r="AT127" s="186">
        <f t="shared" si="4312"/>
        <v>5004.2465753424649</v>
      </c>
      <c r="AU127" s="186">
        <f t="shared" si="4312"/>
        <v>5171.0547945205481</v>
      </c>
      <c r="AV127" s="186">
        <f t="shared" si="4312"/>
        <v>5004.2465753424649</v>
      </c>
      <c r="AW127" s="186">
        <f t="shared" si="4312"/>
        <v>5171.0547945205481</v>
      </c>
      <c r="AX127" s="186">
        <f t="shared" si="4312"/>
        <v>5171.0547945205481</v>
      </c>
      <c r="AY127" s="186">
        <f t="shared" si="4312"/>
        <v>4670.6301369863013</v>
      </c>
      <c r="AZ127" s="186">
        <f t="shared" si="4312"/>
        <v>5171.0547945205481</v>
      </c>
      <c r="BA127" s="186">
        <f t="shared" si="4312"/>
        <v>5004.2465753424649</v>
      </c>
      <c r="BB127" s="186">
        <f t="shared" si="4312"/>
        <v>5171.0547945205481</v>
      </c>
      <c r="BC127" s="186">
        <f t="shared" si="4312"/>
        <v>5004.2465753424649</v>
      </c>
      <c r="BD127" s="186">
        <f t="shared" si="4312"/>
        <v>5171.0547945205481</v>
      </c>
      <c r="BE127" s="186">
        <f t="shared" si="4312"/>
        <v>5171.0547945205481</v>
      </c>
      <c r="BF127" s="186">
        <f t="shared" si="4312"/>
        <v>5004.2465753424649</v>
      </c>
      <c r="BG127" s="186">
        <f t="shared" si="4312"/>
        <v>5171.0547945205481</v>
      </c>
      <c r="BH127" s="186">
        <f t="shared" si="4312"/>
        <v>5004.2465753424649</v>
      </c>
      <c r="BI127" s="186">
        <f t="shared" si="4312"/>
        <v>5171.0547945205481</v>
      </c>
      <c r="BJ127" s="186">
        <f t="shared" si="4312"/>
        <v>0</v>
      </c>
      <c r="BK127" s="186">
        <f t="shared" si="4312"/>
        <v>0</v>
      </c>
      <c r="BL127" s="186">
        <f t="shared" si="4312"/>
        <v>0</v>
      </c>
      <c r="BM127" s="186">
        <f t="shared" si="4312"/>
        <v>0</v>
      </c>
      <c r="BN127" s="186">
        <f t="shared" si="4312"/>
        <v>0</v>
      </c>
      <c r="BO127" s="186">
        <f t="shared" si="4312"/>
        <v>0</v>
      </c>
      <c r="BP127" s="186">
        <f t="shared" si="4312"/>
        <v>0</v>
      </c>
      <c r="BQ127" s="186">
        <f t="shared" si="4312"/>
        <v>0</v>
      </c>
      <c r="BR127" s="186">
        <f t="shared" si="4312"/>
        <v>0</v>
      </c>
      <c r="BS127" s="186">
        <f t="shared" si="4312"/>
        <v>0</v>
      </c>
      <c r="BT127" s="186">
        <f t="shared" si="4312"/>
        <v>0</v>
      </c>
      <c r="BU127" s="186">
        <f t="shared" si="4312"/>
        <v>0</v>
      </c>
      <c r="BV127" s="186">
        <f t="shared" si="4312"/>
        <v>0</v>
      </c>
      <c r="BW127" s="186">
        <f t="shared" si="4312"/>
        <v>0</v>
      </c>
      <c r="BX127" s="186">
        <f t="shared" si="4312"/>
        <v>0</v>
      </c>
      <c r="BY127" s="186">
        <f t="shared" si="4312"/>
        <v>0</v>
      </c>
      <c r="BZ127" s="186">
        <f t="shared" ref="BZ127:CG130" si="4313">IF($E127="PT",IF(AND($K127&lt;=BZ$5,$L127&gt;BZ$6),$G127*$H127*$F127,IF(AND($K127&gt;BZ$5,$K127&lt;=BZ$6),(BZ$6-$K127+1)/BZ$4*$G127*$F127*$H127,IF(AND($L127&gt;=BZ$5,$L127&lt;=BZ$6),($L127-BZ$5+1)/BZ$4*$G127*$F127*$H127,0)))*(1+$I127),IF(AND($K127&lt;=BZ$5,$L127&gt;BZ$6),BZ$4/365*$G127*$F127,IF(AND($K127&gt;BZ$5,$K127&lt;=BZ$6),(BZ$6-$K127+1)/365*$G127*$F127,IF(AND($L127&gt;=BZ$5,$L127&lt;=BZ$6),($L127-BZ$5+1)/365*$G127*$F127,0)))*(1+$I127))</f>
        <v>0</v>
      </c>
      <c r="CA127" s="186">
        <f t="shared" si="4313"/>
        <v>0</v>
      </c>
      <c r="CB127" s="186">
        <f t="shared" si="4313"/>
        <v>0</v>
      </c>
      <c r="CC127" s="186">
        <f t="shared" si="4313"/>
        <v>0</v>
      </c>
      <c r="CD127" s="186">
        <f t="shared" si="4313"/>
        <v>0</v>
      </c>
      <c r="CE127" s="186">
        <f t="shared" si="4313"/>
        <v>0</v>
      </c>
      <c r="CF127" s="186">
        <f t="shared" si="4313"/>
        <v>0</v>
      </c>
      <c r="CG127" s="186">
        <f t="shared" si="4313"/>
        <v>0</v>
      </c>
      <c r="CH127" s="186"/>
      <c r="CJ127" s="186">
        <f t="shared" si="4095"/>
        <v>0</v>
      </c>
      <c r="CK127" s="186">
        <f t="shared" si="4096"/>
        <v>0</v>
      </c>
      <c r="CL127" s="186">
        <f t="shared" si="4097"/>
        <v>0</v>
      </c>
      <c r="CM127" s="186">
        <f t="shared" si="4098"/>
        <v>0</v>
      </c>
      <c r="CN127" s="186">
        <f t="shared" si="4099"/>
        <v>0</v>
      </c>
      <c r="CO127" s="186">
        <f t="shared" si="4100"/>
        <v>0</v>
      </c>
      <c r="CP127" s="186">
        <f t="shared" si="4101"/>
        <v>0</v>
      </c>
      <c r="CQ127" s="186">
        <f t="shared" si="4102"/>
        <v>0</v>
      </c>
      <c r="CR127" s="186">
        <f t="shared" si="4103"/>
        <v>0</v>
      </c>
      <c r="CS127" s="186">
        <f t="shared" si="4104"/>
        <v>0</v>
      </c>
      <c r="CT127" s="186">
        <f t="shared" si="4105"/>
        <v>0</v>
      </c>
      <c r="CU127" s="186">
        <f t="shared" si="4106"/>
        <v>0</v>
      </c>
      <c r="CV127" s="186">
        <f t="shared" si="4107"/>
        <v>0</v>
      </c>
      <c r="CW127" s="186">
        <f t="shared" si="4108"/>
        <v>0</v>
      </c>
      <c r="CX127" s="186">
        <f t="shared" si="4109"/>
        <v>0</v>
      </c>
      <c r="CY127" s="186">
        <f t="shared" si="4110"/>
        <v>0</v>
      </c>
      <c r="CZ127" s="186">
        <f t="shared" si="4111"/>
        <v>0</v>
      </c>
      <c r="DA127" s="186">
        <f t="shared" si="4112"/>
        <v>0</v>
      </c>
      <c r="DB127" s="186">
        <f t="shared" si="4113"/>
        <v>0</v>
      </c>
      <c r="DC127" s="186">
        <f t="shared" si="4114"/>
        <v>0</v>
      </c>
      <c r="DD127" s="186">
        <f t="shared" si="4115"/>
        <v>0</v>
      </c>
      <c r="DE127" s="186">
        <f t="shared" si="4116"/>
        <v>0</v>
      </c>
      <c r="DF127" s="186">
        <f t="shared" si="4117"/>
        <v>1</v>
      </c>
      <c r="DG127" s="186">
        <f t="shared" si="4118"/>
        <v>1</v>
      </c>
      <c r="DH127" s="186">
        <f t="shared" si="4119"/>
        <v>1</v>
      </c>
      <c r="DI127" s="186">
        <f t="shared" si="4120"/>
        <v>1</v>
      </c>
      <c r="DJ127" s="186">
        <f t="shared" si="4121"/>
        <v>1</v>
      </c>
      <c r="DK127" s="186">
        <f t="shared" si="4122"/>
        <v>1</v>
      </c>
      <c r="DL127" s="186">
        <f t="shared" si="4123"/>
        <v>1</v>
      </c>
      <c r="DM127" s="186">
        <f t="shared" si="4124"/>
        <v>1</v>
      </c>
      <c r="DN127" s="186">
        <f t="shared" si="4125"/>
        <v>1</v>
      </c>
      <c r="DO127" s="186">
        <f t="shared" si="4126"/>
        <v>1</v>
      </c>
      <c r="DP127" s="186">
        <f t="shared" si="4127"/>
        <v>1</v>
      </c>
      <c r="DQ127" s="186">
        <f t="shared" si="4128"/>
        <v>1</v>
      </c>
      <c r="DR127" s="186">
        <f t="shared" si="4129"/>
        <v>1</v>
      </c>
      <c r="DS127" s="186">
        <f t="shared" si="4130"/>
        <v>1</v>
      </c>
      <c r="DT127" s="186">
        <f t="shared" si="4131"/>
        <v>1</v>
      </c>
      <c r="DU127" s="186">
        <f t="shared" si="4132"/>
        <v>1</v>
      </c>
      <c r="DV127" s="186">
        <f t="shared" si="4133"/>
        <v>1</v>
      </c>
      <c r="DW127" s="186">
        <f t="shared" si="4134"/>
        <v>1</v>
      </c>
      <c r="DX127" s="186">
        <f t="shared" si="4135"/>
        <v>1</v>
      </c>
      <c r="DY127" s="186">
        <f t="shared" si="4136"/>
        <v>1</v>
      </c>
      <c r="DZ127" s="186">
        <f t="shared" si="4137"/>
        <v>1</v>
      </c>
      <c r="EA127" s="186">
        <f t="shared" si="4138"/>
        <v>1</v>
      </c>
      <c r="EB127" s="186">
        <f t="shared" si="4139"/>
        <v>1</v>
      </c>
      <c r="EC127" s="186">
        <f t="shared" si="4140"/>
        <v>1</v>
      </c>
      <c r="ED127" s="186">
        <f t="shared" si="4141"/>
        <v>1</v>
      </c>
      <c r="EE127" s="186">
        <f t="shared" si="4142"/>
        <v>1</v>
      </c>
      <c r="EF127" s="186">
        <f t="shared" si="4143"/>
        <v>0</v>
      </c>
      <c r="EG127" s="186">
        <f t="shared" si="4144"/>
        <v>0</v>
      </c>
      <c r="EH127" s="186">
        <f t="shared" si="4145"/>
        <v>0</v>
      </c>
      <c r="EI127" s="186">
        <f t="shared" si="4146"/>
        <v>0</v>
      </c>
      <c r="EJ127" s="186">
        <f t="shared" si="4147"/>
        <v>0</v>
      </c>
      <c r="EK127" s="186">
        <f t="shared" si="4148"/>
        <v>0</v>
      </c>
      <c r="EL127" s="186">
        <f t="shared" si="4149"/>
        <v>0</v>
      </c>
      <c r="EM127" s="186">
        <f t="shared" si="4150"/>
        <v>0</v>
      </c>
      <c r="EN127" s="186">
        <f t="shared" si="4151"/>
        <v>0</v>
      </c>
      <c r="EO127" s="186">
        <f t="shared" si="4152"/>
        <v>0</v>
      </c>
      <c r="EP127" s="186">
        <f t="shared" si="4153"/>
        <v>0</v>
      </c>
      <c r="EQ127" s="186">
        <f t="shared" si="4154"/>
        <v>0</v>
      </c>
      <c r="ER127" s="186">
        <f t="shared" si="4155"/>
        <v>0</v>
      </c>
      <c r="ES127" s="186">
        <f t="shared" si="4156"/>
        <v>0</v>
      </c>
      <c r="ET127" s="186">
        <f t="shared" si="4157"/>
        <v>0</v>
      </c>
      <c r="EU127" s="186">
        <f t="shared" si="4158"/>
        <v>0</v>
      </c>
      <c r="EV127" s="186">
        <f t="shared" si="4159"/>
        <v>0</v>
      </c>
      <c r="EW127" s="186">
        <f t="shared" si="4160"/>
        <v>0</v>
      </c>
      <c r="EX127" s="186">
        <f t="shared" si="4161"/>
        <v>0</v>
      </c>
      <c r="EY127" s="186">
        <f t="shared" si="4162"/>
        <v>0</v>
      </c>
      <c r="EZ127" s="186">
        <f t="shared" si="4163"/>
        <v>0</v>
      </c>
      <c r="FA127" s="186">
        <f t="shared" si="4164"/>
        <v>0</v>
      </c>
      <c r="FB127" s="186">
        <f t="shared" si="4165"/>
        <v>0</v>
      </c>
      <c r="FC127" s="186">
        <f t="shared" si="4166"/>
        <v>0</v>
      </c>
      <c r="FE127" s="187">
        <f t="shared" si="4167"/>
        <v>0</v>
      </c>
      <c r="FF127" s="187">
        <f t="shared" si="4168"/>
        <v>0</v>
      </c>
      <c r="FG127" s="187">
        <f t="shared" si="4169"/>
        <v>0</v>
      </c>
      <c r="FH127" s="187">
        <f t="shared" si="4170"/>
        <v>0</v>
      </c>
      <c r="FI127" s="187">
        <f t="shared" si="4171"/>
        <v>0</v>
      </c>
      <c r="FJ127" s="187">
        <f t="shared" si="4172"/>
        <v>0</v>
      </c>
      <c r="FK127" s="187">
        <f t="shared" si="4173"/>
        <v>0</v>
      </c>
      <c r="FL127" s="187">
        <f t="shared" si="4174"/>
        <v>0</v>
      </c>
      <c r="FM127" s="187">
        <f t="shared" si="4175"/>
        <v>0</v>
      </c>
      <c r="FN127" s="187">
        <f t="shared" si="4176"/>
        <v>0</v>
      </c>
      <c r="FO127" s="187">
        <f t="shared" si="4177"/>
        <v>0</v>
      </c>
      <c r="FP127" s="187">
        <f t="shared" si="4178"/>
        <v>0</v>
      </c>
      <c r="FQ127" s="187">
        <f t="shared" si="4179"/>
        <v>0</v>
      </c>
      <c r="FR127" s="187">
        <f t="shared" si="4180"/>
        <v>0</v>
      </c>
      <c r="FS127" s="187">
        <f t="shared" si="4181"/>
        <v>0</v>
      </c>
      <c r="FT127" s="187">
        <f t="shared" si="4182"/>
        <v>0</v>
      </c>
      <c r="FU127" s="187">
        <f t="shared" si="4183"/>
        <v>0</v>
      </c>
      <c r="FV127" s="187">
        <f t="shared" si="4184"/>
        <v>0</v>
      </c>
      <c r="FW127" s="187">
        <f t="shared" si="4185"/>
        <v>0</v>
      </c>
      <c r="FX127" s="187">
        <f t="shared" si="4186"/>
        <v>0</v>
      </c>
      <c r="FY127" s="187">
        <f t="shared" si="4187"/>
        <v>0</v>
      </c>
      <c r="FZ127" s="187">
        <f t="shared" si="4188"/>
        <v>0</v>
      </c>
      <c r="GA127" s="187">
        <f t="shared" si="4189"/>
        <v>0.99999999999999978</v>
      </c>
      <c r="GB127" s="187">
        <f t="shared" si="4190"/>
        <v>1</v>
      </c>
      <c r="GC127" s="187">
        <f t="shared" si="4191"/>
        <v>1</v>
      </c>
      <c r="GD127" s="187">
        <f t="shared" si="4192"/>
        <v>1</v>
      </c>
      <c r="GE127" s="187">
        <f t="shared" si="4193"/>
        <v>1</v>
      </c>
      <c r="GF127" s="187">
        <f t="shared" si="4194"/>
        <v>0.99999999999999978</v>
      </c>
      <c r="GG127" s="187">
        <f t="shared" si="4195"/>
        <v>1</v>
      </c>
      <c r="GH127" s="187">
        <f t="shared" si="4196"/>
        <v>0.99999999999999978</v>
      </c>
      <c r="GI127" s="187">
        <f t="shared" si="4197"/>
        <v>1</v>
      </c>
      <c r="GJ127" s="187">
        <f t="shared" si="4198"/>
        <v>1</v>
      </c>
      <c r="GK127" s="187">
        <f t="shared" si="4199"/>
        <v>0.99999999999999978</v>
      </c>
      <c r="GL127" s="187">
        <f t="shared" si="4200"/>
        <v>1</v>
      </c>
      <c r="GM127" s="187">
        <f t="shared" si="4201"/>
        <v>0.99999999999999978</v>
      </c>
      <c r="GN127" s="187">
        <f t="shared" si="4202"/>
        <v>1</v>
      </c>
      <c r="GO127" s="187">
        <f t="shared" si="4203"/>
        <v>1</v>
      </c>
      <c r="GP127" s="187">
        <f t="shared" si="4204"/>
        <v>1</v>
      </c>
      <c r="GQ127" s="187">
        <f t="shared" si="4205"/>
        <v>1</v>
      </c>
      <c r="GR127" s="187">
        <f t="shared" si="4206"/>
        <v>0.99999999999999978</v>
      </c>
      <c r="GS127" s="187">
        <f t="shared" si="4207"/>
        <v>1</v>
      </c>
      <c r="GT127" s="187">
        <f t="shared" si="4208"/>
        <v>0.99999999999999978</v>
      </c>
      <c r="GU127" s="187">
        <f t="shared" si="4209"/>
        <v>1</v>
      </c>
      <c r="GV127" s="187">
        <f t="shared" si="4210"/>
        <v>1</v>
      </c>
      <c r="GW127" s="187">
        <f t="shared" si="4211"/>
        <v>0.99999999999999978</v>
      </c>
      <c r="GX127" s="187">
        <f t="shared" si="4212"/>
        <v>1</v>
      </c>
      <c r="GY127" s="187">
        <f t="shared" si="4213"/>
        <v>0.99999999999999978</v>
      </c>
      <c r="GZ127" s="187">
        <f t="shared" si="4214"/>
        <v>1</v>
      </c>
      <c r="HA127" s="187">
        <f t="shared" si="4215"/>
        <v>0</v>
      </c>
      <c r="HB127" s="187">
        <f t="shared" si="4216"/>
        <v>0</v>
      </c>
      <c r="HC127" s="187">
        <f t="shared" si="4217"/>
        <v>0</v>
      </c>
      <c r="HD127" s="187">
        <f t="shared" si="4218"/>
        <v>0</v>
      </c>
      <c r="HE127" s="187">
        <f t="shared" si="4219"/>
        <v>0</v>
      </c>
      <c r="HF127" s="187">
        <f t="shared" si="4220"/>
        <v>0</v>
      </c>
      <c r="HG127" s="187">
        <f t="shared" si="4221"/>
        <v>0</v>
      </c>
      <c r="HH127" s="187">
        <f t="shared" si="4222"/>
        <v>0</v>
      </c>
      <c r="HI127" s="187">
        <f t="shared" si="4223"/>
        <v>0</v>
      </c>
      <c r="HJ127" s="187">
        <f t="shared" si="4224"/>
        <v>0</v>
      </c>
      <c r="HK127" s="187">
        <f t="shared" si="4225"/>
        <v>0</v>
      </c>
      <c r="HL127" s="187">
        <f t="shared" si="4226"/>
        <v>0</v>
      </c>
      <c r="HM127" s="187">
        <f t="shared" si="4227"/>
        <v>0</v>
      </c>
      <c r="HN127" s="187">
        <f t="shared" si="4228"/>
        <v>0</v>
      </c>
      <c r="HO127" s="187">
        <f t="shared" si="4229"/>
        <v>0</v>
      </c>
      <c r="HP127" s="187">
        <f t="shared" si="4230"/>
        <v>0</v>
      </c>
      <c r="HQ127" s="187">
        <f t="shared" si="4231"/>
        <v>0</v>
      </c>
      <c r="HR127" s="187">
        <f t="shared" si="4232"/>
        <v>0</v>
      </c>
      <c r="HS127" s="187">
        <f t="shared" si="4233"/>
        <v>0</v>
      </c>
      <c r="HT127" s="187">
        <f t="shared" si="4234"/>
        <v>0</v>
      </c>
      <c r="HU127" s="187">
        <f t="shared" si="4235"/>
        <v>0</v>
      </c>
      <c r="HV127" s="187">
        <f t="shared" si="4236"/>
        <v>0</v>
      </c>
      <c r="HW127" s="187">
        <f t="shared" si="4237"/>
        <v>0</v>
      </c>
      <c r="HX127" s="187">
        <f t="shared" si="4238"/>
        <v>0</v>
      </c>
      <c r="HY127" s="187"/>
      <c r="IB127" s="188">
        <f t="shared" si="4239"/>
        <v>0</v>
      </c>
      <c r="IC127" s="188">
        <f t="shared" si="4240"/>
        <v>0</v>
      </c>
      <c r="ID127" s="188">
        <f t="shared" si="4241"/>
        <v>0</v>
      </c>
      <c r="IE127" s="188">
        <f t="shared" si="4242"/>
        <v>0</v>
      </c>
      <c r="IF127" s="188">
        <f t="shared" si="4243"/>
        <v>0</v>
      </c>
      <c r="IG127" s="188">
        <f t="shared" si="4244"/>
        <v>0</v>
      </c>
      <c r="IH127" s="188">
        <f t="shared" si="4245"/>
        <v>0</v>
      </c>
      <c r="II127" s="188">
        <f t="shared" si="4246"/>
        <v>0</v>
      </c>
      <c r="IJ127" s="188">
        <f t="shared" si="4247"/>
        <v>0</v>
      </c>
      <c r="IK127" s="188">
        <f t="shared" si="4248"/>
        <v>0</v>
      </c>
      <c r="IL127" s="188">
        <f t="shared" si="4249"/>
        <v>0</v>
      </c>
      <c r="IM127" s="188">
        <f t="shared" si="4250"/>
        <v>0</v>
      </c>
      <c r="IN127" s="188">
        <f t="shared" si="4251"/>
        <v>0</v>
      </c>
      <c r="IO127" s="188">
        <f t="shared" si="4252"/>
        <v>0</v>
      </c>
      <c r="IP127" s="188">
        <f t="shared" si="4253"/>
        <v>0</v>
      </c>
      <c r="IQ127" s="188">
        <f t="shared" si="4254"/>
        <v>0</v>
      </c>
      <c r="IR127" s="188">
        <f t="shared" si="4255"/>
        <v>0</v>
      </c>
      <c r="IS127" s="188">
        <f t="shared" si="4256"/>
        <v>0</v>
      </c>
      <c r="IT127" s="188">
        <f t="shared" si="4257"/>
        <v>0</v>
      </c>
      <c r="IU127" s="188">
        <f t="shared" si="4258"/>
        <v>0</v>
      </c>
      <c r="IV127" s="188">
        <f t="shared" si="4259"/>
        <v>0</v>
      </c>
      <c r="IW127" s="188">
        <f t="shared" si="4260"/>
        <v>0</v>
      </c>
      <c r="IX127" s="188">
        <f t="shared" si="4261"/>
        <v>85</v>
      </c>
      <c r="IY127" s="188">
        <f t="shared" si="4262"/>
        <v>85</v>
      </c>
      <c r="IZ127" s="188">
        <f t="shared" si="4263"/>
        <v>85</v>
      </c>
      <c r="JA127" s="188">
        <f t="shared" si="4264"/>
        <v>85</v>
      </c>
      <c r="JB127" s="188">
        <f t="shared" si="4265"/>
        <v>85</v>
      </c>
      <c r="JC127" s="188">
        <f t="shared" si="4266"/>
        <v>85</v>
      </c>
      <c r="JD127" s="188">
        <f t="shared" si="4267"/>
        <v>85</v>
      </c>
      <c r="JE127" s="188">
        <f t="shared" si="4268"/>
        <v>85</v>
      </c>
      <c r="JF127" s="188">
        <f t="shared" si="4269"/>
        <v>85</v>
      </c>
      <c r="JG127" s="188">
        <f t="shared" si="4270"/>
        <v>85</v>
      </c>
      <c r="JH127" s="188">
        <f t="shared" si="4271"/>
        <v>85</v>
      </c>
      <c r="JI127" s="188">
        <f t="shared" si="4272"/>
        <v>85</v>
      </c>
      <c r="JJ127" s="188">
        <f t="shared" si="4273"/>
        <v>85</v>
      </c>
      <c r="JK127" s="188">
        <f t="shared" si="4274"/>
        <v>85</v>
      </c>
      <c r="JL127" s="188">
        <f t="shared" si="4275"/>
        <v>85</v>
      </c>
      <c r="JM127" s="188">
        <f t="shared" si="4276"/>
        <v>85</v>
      </c>
      <c r="JN127" s="188">
        <f t="shared" si="4277"/>
        <v>85</v>
      </c>
      <c r="JO127" s="188">
        <f t="shared" si="4278"/>
        <v>85</v>
      </c>
      <c r="JP127" s="188">
        <f t="shared" si="4279"/>
        <v>85</v>
      </c>
      <c r="JQ127" s="188">
        <f t="shared" si="4280"/>
        <v>85</v>
      </c>
      <c r="JR127" s="188">
        <f t="shared" si="4281"/>
        <v>85</v>
      </c>
      <c r="JS127" s="188">
        <f t="shared" si="4282"/>
        <v>85</v>
      </c>
      <c r="JT127" s="188">
        <f t="shared" si="4283"/>
        <v>85</v>
      </c>
      <c r="JU127" s="188">
        <f t="shared" si="4284"/>
        <v>85</v>
      </c>
      <c r="JV127" s="188">
        <f t="shared" si="4285"/>
        <v>85</v>
      </c>
      <c r="JW127" s="188">
        <f t="shared" si="4286"/>
        <v>85</v>
      </c>
      <c r="JX127" s="188">
        <f t="shared" si="4287"/>
        <v>0</v>
      </c>
      <c r="JY127" s="188">
        <f t="shared" si="4288"/>
        <v>0</v>
      </c>
      <c r="JZ127" s="188">
        <f t="shared" si="4289"/>
        <v>0</v>
      </c>
      <c r="KA127" s="188">
        <f t="shared" si="4290"/>
        <v>0</v>
      </c>
      <c r="KB127" s="188">
        <f t="shared" si="4291"/>
        <v>0</v>
      </c>
      <c r="KC127" s="188">
        <f t="shared" si="4292"/>
        <v>0</v>
      </c>
      <c r="KD127" s="188">
        <f t="shared" si="4293"/>
        <v>0</v>
      </c>
      <c r="KE127" s="188">
        <f t="shared" si="4294"/>
        <v>0</v>
      </c>
      <c r="KF127" s="188">
        <f t="shared" si="4295"/>
        <v>0</v>
      </c>
      <c r="KG127" s="188">
        <f t="shared" si="4296"/>
        <v>0</v>
      </c>
      <c r="KH127" s="188">
        <f t="shared" si="4297"/>
        <v>0</v>
      </c>
      <c r="KI127" s="188">
        <f t="shared" si="4298"/>
        <v>0</v>
      </c>
      <c r="KJ127" s="188">
        <f t="shared" si="4299"/>
        <v>0</v>
      </c>
      <c r="KK127" s="188">
        <f t="shared" si="4300"/>
        <v>0</v>
      </c>
      <c r="KL127" s="188">
        <f t="shared" si="4301"/>
        <v>0</v>
      </c>
      <c r="KM127" s="188">
        <f t="shared" si="4302"/>
        <v>0</v>
      </c>
      <c r="KN127" s="188">
        <f t="shared" si="4303"/>
        <v>0</v>
      </c>
      <c r="KO127" s="188">
        <f t="shared" si="4304"/>
        <v>0</v>
      </c>
      <c r="KP127" s="188">
        <f t="shared" si="4305"/>
        <v>0</v>
      </c>
      <c r="KQ127" s="188">
        <f t="shared" si="4306"/>
        <v>0</v>
      </c>
      <c r="KR127" s="188">
        <f t="shared" si="4307"/>
        <v>0</v>
      </c>
      <c r="KS127" s="188">
        <f t="shared" si="4308"/>
        <v>0</v>
      </c>
      <c r="KT127" s="188">
        <f t="shared" si="4309"/>
        <v>0</v>
      </c>
      <c r="KU127" s="188">
        <f t="shared" si="4310"/>
        <v>0</v>
      </c>
    </row>
    <row r="128" spans="1:307" s="95" customFormat="1" ht="15.6" x14ac:dyDescent="0.3">
      <c r="A128" s="157" t="s">
        <v>87</v>
      </c>
      <c r="B128" s="112"/>
      <c r="C128" s="112" t="s">
        <v>812</v>
      </c>
      <c r="D128" s="113"/>
      <c r="E128" s="113" t="s">
        <v>118</v>
      </c>
      <c r="F128" s="113">
        <v>1</v>
      </c>
      <c r="G128" s="114">
        <v>55000</v>
      </c>
      <c r="H128" s="115"/>
      <c r="I128" s="116">
        <v>0.107</v>
      </c>
      <c r="J128" s="114">
        <v>85</v>
      </c>
      <c r="K128" s="411">
        <v>45231</v>
      </c>
      <c r="L128" s="118">
        <v>46022</v>
      </c>
      <c r="M128" s="119"/>
      <c r="N128" s="186">
        <f t="shared" si="4091"/>
        <v>0</v>
      </c>
      <c r="O128" s="186">
        <f t="shared" ref="O128:BZ130" si="4314">IF($E128="PT",IF(AND($K128&lt;=O$5,$L128&gt;O$6),$G128*$H128*$F128,IF(AND($K128&gt;O$5,$K128&lt;=O$6),(O$6-$K128+1)/O$4*$G128*$F128*$H128,IF(AND($L128&gt;=O$5,$L128&lt;=O$6),($L128-O$5+1)/O$4*$G128*$F128*$H128,0)))*(1+$I128),IF(AND($K128&lt;=O$5,$L128&gt;O$6),O$4/365*$G128*$F128,IF(AND($K128&gt;O$5,$K128&lt;=O$6),(O$6-$K128+1)/365*$G128*$F128,IF(AND($L128&gt;=O$5,$L128&lt;=O$6),($L128-O$5+1)/365*$G128*$F128,0)))*(1+$I128))</f>
        <v>0</v>
      </c>
      <c r="P128" s="186">
        <f t="shared" si="4314"/>
        <v>0</v>
      </c>
      <c r="Q128" s="186">
        <f t="shared" si="4314"/>
        <v>0</v>
      </c>
      <c r="R128" s="186">
        <f t="shared" si="4314"/>
        <v>0</v>
      </c>
      <c r="S128" s="186">
        <f t="shared" si="4314"/>
        <v>0</v>
      </c>
      <c r="T128" s="186">
        <f t="shared" si="4314"/>
        <v>0</v>
      </c>
      <c r="U128" s="186">
        <f t="shared" si="4314"/>
        <v>0</v>
      </c>
      <c r="V128" s="186">
        <f t="shared" si="4314"/>
        <v>0</v>
      </c>
      <c r="W128" s="186">
        <f t="shared" si="4314"/>
        <v>0</v>
      </c>
      <c r="X128" s="186">
        <f t="shared" si="4314"/>
        <v>0</v>
      </c>
      <c r="Y128" s="186">
        <f t="shared" si="4314"/>
        <v>0</v>
      </c>
      <c r="Z128" s="186">
        <f t="shared" si="4314"/>
        <v>0</v>
      </c>
      <c r="AA128" s="186">
        <f t="shared" si="4314"/>
        <v>0</v>
      </c>
      <c r="AB128" s="186">
        <f t="shared" si="4314"/>
        <v>0</v>
      </c>
      <c r="AC128" s="186">
        <f t="shared" si="4314"/>
        <v>0</v>
      </c>
      <c r="AD128" s="186">
        <f t="shared" si="4314"/>
        <v>0</v>
      </c>
      <c r="AE128" s="186">
        <f t="shared" si="4314"/>
        <v>0</v>
      </c>
      <c r="AF128" s="186">
        <f t="shared" si="4314"/>
        <v>0</v>
      </c>
      <c r="AG128" s="186">
        <f t="shared" si="4314"/>
        <v>0</v>
      </c>
      <c r="AH128" s="186">
        <f t="shared" si="4314"/>
        <v>0</v>
      </c>
      <c r="AI128" s="186">
        <f t="shared" si="4314"/>
        <v>0</v>
      </c>
      <c r="AJ128" s="186">
        <f t="shared" si="4314"/>
        <v>5004.2465753424649</v>
      </c>
      <c r="AK128" s="186">
        <f t="shared" si="4314"/>
        <v>5171.0547945205481</v>
      </c>
      <c r="AL128" s="186">
        <f t="shared" si="4314"/>
        <v>5171.0547945205481</v>
      </c>
      <c r="AM128" s="186">
        <f t="shared" si="4314"/>
        <v>4837.4383561643835</v>
      </c>
      <c r="AN128" s="186">
        <f t="shared" si="4314"/>
        <v>5171.0547945205481</v>
      </c>
      <c r="AO128" s="186">
        <f t="shared" si="4314"/>
        <v>5004.2465753424649</v>
      </c>
      <c r="AP128" s="186">
        <f t="shared" si="4314"/>
        <v>5171.0547945205481</v>
      </c>
      <c r="AQ128" s="186">
        <f t="shared" si="4314"/>
        <v>5004.2465753424649</v>
      </c>
      <c r="AR128" s="186">
        <f t="shared" si="4314"/>
        <v>5171.0547945205481</v>
      </c>
      <c r="AS128" s="186">
        <f t="shared" si="4314"/>
        <v>5171.0547945205481</v>
      </c>
      <c r="AT128" s="186">
        <f t="shared" si="4314"/>
        <v>5004.2465753424649</v>
      </c>
      <c r="AU128" s="186">
        <f t="shared" si="4314"/>
        <v>5171.0547945205481</v>
      </c>
      <c r="AV128" s="186">
        <f t="shared" si="4314"/>
        <v>5004.2465753424649</v>
      </c>
      <c r="AW128" s="186">
        <f t="shared" si="4314"/>
        <v>5171.0547945205481</v>
      </c>
      <c r="AX128" s="186">
        <f t="shared" si="4314"/>
        <v>5171.0547945205481</v>
      </c>
      <c r="AY128" s="186">
        <f t="shared" si="4314"/>
        <v>4670.6301369863013</v>
      </c>
      <c r="AZ128" s="186">
        <f t="shared" si="4314"/>
        <v>5171.0547945205481</v>
      </c>
      <c r="BA128" s="186">
        <f t="shared" si="4314"/>
        <v>5004.2465753424649</v>
      </c>
      <c r="BB128" s="186">
        <f t="shared" si="4314"/>
        <v>5171.0547945205481</v>
      </c>
      <c r="BC128" s="186">
        <f t="shared" si="4314"/>
        <v>5004.2465753424649</v>
      </c>
      <c r="BD128" s="186">
        <f t="shared" si="4314"/>
        <v>5171.0547945205481</v>
      </c>
      <c r="BE128" s="186">
        <f t="shared" si="4314"/>
        <v>5171.0547945205481</v>
      </c>
      <c r="BF128" s="186">
        <f t="shared" si="4314"/>
        <v>5004.2465753424649</v>
      </c>
      <c r="BG128" s="186">
        <f t="shared" si="4314"/>
        <v>5171.0547945205481</v>
      </c>
      <c r="BH128" s="186">
        <f t="shared" si="4314"/>
        <v>5004.2465753424649</v>
      </c>
      <c r="BI128" s="186">
        <f t="shared" si="4314"/>
        <v>5171.0547945205481</v>
      </c>
      <c r="BJ128" s="186">
        <f t="shared" si="4314"/>
        <v>0</v>
      </c>
      <c r="BK128" s="186">
        <f t="shared" si="4314"/>
        <v>0</v>
      </c>
      <c r="BL128" s="186">
        <f t="shared" si="4314"/>
        <v>0</v>
      </c>
      <c r="BM128" s="186">
        <f t="shared" si="4314"/>
        <v>0</v>
      </c>
      <c r="BN128" s="186">
        <f t="shared" si="4314"/>
        <v>0</v>
      </c>
      <c r="BO128" s="186">
        <f t="shared" si="4314"/>
        <v>0</v>
      </c>
      <c r="BP128" s="186">
        <f t="shared" si="4314"/>
        <v>0</v>
      </c>
      <c r="BQ128" s="186">
        <f t="shared" si="4314"/>
        <v>0</v>
      </c>
      <c r="BR128" s="186">
        <f t="shared" si="4314"/>
        <v>0</v>
      </c>
      <c r="BS128" s="186">
        <f t="shared" si="4314"/>
        <v>0</v>
      </c>
      <c r="BT128" s="186">
        <f t="shared" si="4314"/>
        <v>0</v>
      </c>
      <c r="BU128" s="186">
        <f t="shared" si="4314"/>
        <v>0</v>
      </c>
      <c r="BV128" s="186">
        <f t="shared" si="4314"/>
        <v>0</v>
      </c>
      <c r="BW128" s="186">
        <f t="shared" si="4314"/>
        <v>0</v>
      </c>
      <c r="BX128" s="186">
        <f t="shared" si="4314"/>
        <v>0</v>
      </c>
      <c r="BY128" s="186">
        <f t="shared" si="4314"/>
        <v>0</v>
      </c>
      <c r="BZ128" s="186">
        <f t="shared" si="4314"/>
        <v>0</v>
      </c>
      <c r="CA128" s="186">
        <f t="shared" si="4313"/>
        <v>0</v>
      </c>
      <c r="CB128" s="186">
        <f t="shared" si="4313"/>
        <v>0</v>
      </c>
      <c r="CC128" s="186">
        <f t="shared" si="4313"/>
        <v>0</v>
      </c>
      <c r="CD128" s="186">
        <f t="shared" si="4313"/>
        <v>0</v>
      </c>
      <c r="CE128" s="186">
        <f t="shared" si="4313"/>
        <v>0</v>
      </c>
      <c r="CF128" s="186">
        <f t="shared" si="4313"/>
        <v>0</v>
      </c>
      <c r="CG128" s="186">
        <f t="shared" si="4313"/>
        <v>0</v>
      </c>
      <c r="CH128" s="186"/>
      <c r="CJ128" s="186">
        <f t="shared" si="4095"/>
        <v>0</v>
      </c>
      <c r="CK128" s="186">
        <f t="shared" si="4096"/>
        <v>0</v>
      </c>
      <c r="CL128" s="186">
        <f t="shared" si="4097"/>
        <v>0</v>
      </c>
      <c r="CM128" s="186">
        <f t="shared" si="4098"/>
        <v>0</v>
      </c>
      <c r="CN128" s="186">
        <f t="shared" si="4099"/>
        <v>0</v>
      </c>
      <c r="CO128" s="186">
        <f t="shared" si="4100"/>
        <v>0</v>
      </c>
      <c r="CP128" s="186">
        <f t="shared" si="4101"/>
        <v>0</v>
      </c>
      <c r="CQ128" s="186">
        <f t="shared" si="4102"/>
        <v>0</v>
      </c>
      <c r="CR128" s="186">
        <f t="shared" si="4103"/>
        <v>0</v>
      </c>
      <c r="CS128" s="186">
        <f t="shared" si="4104"/>
        <v>0</v>
      </c>
      <c r="CT128" s="186">
        <f t="shared" si="4105"/>
        <v>0</v>
      </c>
      <c r="CU128" s="186">
        <f t="shared" si="4106"/>
        <v>0</v>
      </c>
      <c r="CV128" s="186">
        <f t="shared" si="4107"/>
        <v>0</v>
      </c>
      <c r="CW128" s="186">
        <f t="shared" si="4108"/>
        <v>0</v>
      </c>
      <c r="CX128" s="186">
        <f t="shared" si="4109"/>
        <v>0</v>
      </c>
      <c r="CY128" s="186">
        <f t="shared" si="4110"/>
        <v>0</v>
      </c>
      <c r="CZ128" s="186">
        <f t="shared" si="4111"/>
        <v>0</v>
      </c>
      <c r="DA128" s="186">
        <f t="shared" si="4112"/>
        <v>0</v>
      </c>
      <c r="DB128" s="186">
        <f t="shared" si="4113"/>
        <v>0</v>
      </c>
      <c r="DC128" s="186">
        <f t="shared" si="4114"/>
        <v>0</v>
      </c>
      <c r="DD128" s="186">
        <f t="shared" si="4115"/>
        <v>0</v>
      </c>
      <c r="DE128" s="186">
        <f t="shared" si="4116"/>
        <v>0</v>
      </c>
      <c r="DF128" s="186">
        <f t="shared" si="4117"/>
        <v>1</v>
      </c>
      <c r="DG128" s="186">
        <f t="shared" si="4118"/>
        <v>1</v>
      </c>
      <c r="DH128" s="186">
        <f t="shared" si="4119"/>
        <v>1</v>
      </c>
      <c r="DI128" s="186">
        <f t="shared" si="4120"/>
        <v>1</v>
      </c>
      <c r="DJ128" s="186">
        <f t="shared" si="4121"/>
        <v>1</v>
      </c>
      <c r="DK128" s="186">
        <f t="shared" si="4122"/>
        <v>1</v>
      </c>
      <c r="DL128" s="186">
        <f t="shared" si="4123"/>
        <v>1</v>
      </c>
      <c r="DM128" s="186">
        <f t="shared" si="4124"/>
        <v>1</v>
      </c>
      <c r="DN128" s="186">
        <f t="shared" si="4125"/>
        <v>1</v>
      </c>
      <c r="DO128" s="186">
        <f t="shared" si="4126"/>
        <v>1</v>
      </c>
      <c r="DP128" s="186">
        <f t="shared" si="4127"/>
        <v>1</v>
      </c>
      <c r="DQ128" s="186">
        <f t="shared" si="4128"/>
        <v>1</v>
      </c>
      <c r="DR128" s="186">
        <f t="shared" si="4129"/>
        <v>1</v>
      </c>
      <c r="DS128" s="186">
        <f t="shared" si="4130"/>
        <v>1</v>
      </c>
      <c r="DT128" s="186">
        <f t="shared" si="4131"/>
        <v>1</v>
      </c>
      <c r="DU128" s="186">
        <f t="shared" si="4132"/>
        <v>1</v>
      </c>
      <c r="DV128" s="186">
        <f t="shared" si="4133"/>
        <v>1</v>
      </c>
      <c r="DW128" s="186">
        <f t="shared" si="4134"/>
        <v>1</v>
      </c>
      <c r="DX128" s="186">
        <f t="shared" si="4135"/>
        <v>1</v>
      </c>
      <c r="DY128" s="186">
        <f t="shared" si="4136"/>
        <v>1</v>
      </c>
      <c r="DZ128" s="186">
        <f t="shared" si="4137"/>
        <v>1</v>
      </c>
      <c r="EA128" s="186">
        <f t="shared" si="4138"/>
        <v>1</v>
      </c>
      <c r="EB128" s="186">
        <f t="shared" si="4139"/>
        <v>1</v>
      </c>
      <c r="EC128" s="186">
        <f t="shared" si="4140"/>
        <v>1</v>
      </c>
      <c r="ED128" s="186">
        <f t="shared" si="4141"/>
        <v>1</v>
      </c>
      <c r="EE128" s="186">
        <f t="shared" si="4142"/>
        <v>1</v>
      </c>
      <c r="EF128" s="186">
        <f t="shared" si="4143"/>
        <v>0</v>
      </c>
      <c r="EG128" s="186">
        <f t="shared" si="4144"/>
        <v>0</v>
      </c>
      <c r="EH128" s="186">
        <f t="shared" si="4145"/>
        <v>0</v>
      </c>
      <c r="EI128" s="186">
        <f t="shared" si="4146"/>
        <v>0</v>
      </c>
      <c r="EJ128" s="186">
        <f t="shared" si="4147"/>
        <v>0</v>
      </c>
      <c r="EK128" s="186">
        <f t="shared" si="4148"/>
        <v>0</v>
      </c>
      <c r="EL128" s="186">
        <f t="shared" si="4149"/>
        <v>0</v>
      </c>
      <c r="EM128" s="186">
        <f t="shared" si="4150"/>
        <v>0</v>
      </c>
      <c r="EN128" s="186">
        <f t="shared" si="4151"/>
        <v>0</v>
      </c>
      <c r="EO128" s="186">
        <f t="shared" si="4152"/>
        <v>0</v>
      </c>
      <c r="EP128" s="186">
        <f t="shared" si="4153"/>
        <v>0</v>
      </c>
      <c r="EQ128" s="186">
        <f t="shared" si="4154"/>
        <v>0</v>
      </c>
      <c r="ER128" s="186">
        <f t="shared" si="4155"/>
        <v>0</v>
      </c>
      <c r="ES128" s="186">
        <f t="shared" si="4156"/>
        <v>0</v>
      </c>
      <c r="ET128" s="186">
        <f t="shared" si="4157"/>
        <v>0</v>
      </c>
      <c r="EU128" s="186">
        <f t="shared" si="4158"/>
        <v>0</v>
      </c>
      <c r="EV128" s="186">
        <f t="shared" si="4159"/>
        <v>0</v>
      </c>
      <c r="EW128" s="186">
        <f t="shared" si="4160"/>
        <v>0</v>
      </c>
      <c r="EX128" s="186">
        <f t="shared" si="4161"/>
        <v>0</v>
      </c>
      <c r="EY128" s="186">
        <f t="shared" si="4162"/>
        <v>0</v>
      </c>
      <c r="EZ128" s="186">
        <f t="shared" si="4163"/>
        <v>0</v>
      </c>
      <c r="FA128" s="186">
        <f t="shared" si="4164"/>
        <v>0</v>
      </c>
      <c r="FB128" s="186">
        <f t="shared" si="4165"/>
        <v>0</v>
      </c>
      <c r="FC128" s="186">
        <f t="shared" si="4166"/>
        <v>0</v>
      </c>
      <c r="FE128" s="187">
        <f t="shared" si="4167"/>
        <v>0</v>
      </c>
      <c r="FF128" s="187">
        <f t="shared" si="4168"/>
        <v>0</v>
      </c>
      <c r="FG128" s="187">
        <f t="shared" si="4169"/>
        <v>0</v>
      </c>
      <c r="FH128" s="187">
        <f t="shared" si="4170"/>
        <v>0</v>
      </c>
      <c r="FI128" s="187">
        <f t="shared" si="4171"/>
        <v>0</v>
      </c>
      <c r="FJ128" s="187">
        <f t="shared" si="4172"/>
        <v>0</v>
      </c>
      <c r="FK128" s="187">
        <f t="shared" si="4173"/>
        <v>0</v>
      </c>
      <c r="FL128" s="187">
        <f t="shared" si="4174"/>
        <v>0</v>
      </c>
      <c r="FM128" s="187">
        <f t="shared" si="4175"/>
        <v>0</v>
      </c>
      <c r="FN128" s="187">
        <f t="shared" si="4176"/>
        <v>0</v>
      </c>
      <c r="FO128" s="187">
        <f t="shared" si="4177"/>
        <v>0</v>
      </c>
      <c r="FP128" s="187">
        <f t="shared" si="4178"/>
        <v>0</v>
      </c>
      <c r="FQ128" s="187">
        <f t="shared" si="4179"/>
        <v>0</v>
      </c>
      <c r="FR128" s="187">
        <f t="shared" si="4180"/>
        <v>0</v>
      </c>
      <c r="FS128" s="187">
        <f t="shared" si="4181"/>
        <v>0</v>
      </c>
      <c r="FT128" s="187">
        <f t="shared" si="4182"/>
        <v>0</v>
      </c>
      <c r="FU128" s="187">
        <f t="shared" si="4183"/>
        <v>0</v>
      </c>
      <c r="FV128" s="187">
        <f t="shared" si="4184"/>
        <v>0</v>
      </c>
      <c r="FW128" s="187">
        <f t="shared" si="4185"/>
        <v>0</v>
      </c>
      <c r="FX128" s="187">
        <f t="shared" si="4186"/>
        <v>0</v>
      </c>
      <c r="FY128" s="187">
        <f t="shared" si="4187"/>
        <v>0</v>
      </c>
      <c r="FZ128" s="187">
        <f t="shared" si="4188"/>
        <v>0</v>
      </c>
      <c r="GA128" s="187">
        <f t="shared" si="4189"/>
        <v>0.99999999999999978</v>
      </c>
      <c r="GB128" s="187">
        <f t="shared" si="4190"/>
        <v>1</v>
      </c>
      <c r="GC128" s="187">
        <f t="shared" si="4191"/>
        <v>1</v>
      </c>
      <c r="GD128" s="187">
        <f t="shared" si="4192"/>
        <v>1</v>
      </c>
      <c r="GE128" s="187">
        <f t="shared" si="4193"/>
        <v>1</v>
      </c>
      <c r="GF128" s="187">
        <f t="shared" si="4194"/>
        <v>0.99999999999999978</v>
      </c>
      <c r="GG128" s="187">
        <f t="shared" si="4195"/>
        <v>1</v>
      </c>
      <c r="GH128" s="187">
        <f t="shared" si="4196"/>
        <v>0.99999999999999978</v>
      </c>
      <c r="GI128" s="187">
        <f t="shared" si="4197"/>
        <v>1</v>
      </c>
      <c r="GJ128" s="187">
        <f t="shared" si="4198"/>
        <v>1</v>
      </c>
      <c r="GK128" s="187">
        <f t="shared" si="4199"/>
        <v>0.99999999999999978</v>
      </c>
      <c r="GL128" s="187">
        <f t="shared" si="4200"/>
        <v>1</v>
      </c>
      <c r="GM128" s="187">
        <f t="shared" si="4201"/>
        <v>0.99999999999999978</v>
      </c>
      <c r="GN128" s="187">
        <f t="shared" si="4202"/>
        <v>1</v>
      </c>
      <c r="GO128" s="187">
        <f t="shared" si="4203"/>
        <v>1</v>
      </c>
      <c r="GP128" s="187">
        <f t="shared" si="4204"/>
        <v>1</v>
      </c>
      <c r="GQ128" s="187">
        <f t="shared" si="4205"/>
        <v>1</v>
      </c>
      <c r="GR128" s="187">
        <f t="shared" si="4206"/>
        <v>0.99999999999999978</v>
      </c>
      <c r="GS128" s="187">
        <f t="shared" si="4207"/>
        <v>1</v>
      </c>
      <c r="GT128" s="187">
        <f t="shared" si="4208"/>
        <v>0.99999999999999978</v>
      </c>
      <c r="GU128" s="187">
        <f t="shared" si="4209"/>
        <v>1</v>
      </c>
      <c r="GV128" s="187">
        <f t="shared" si="4210"/>
        <v>1</v>
      </c>
      <c r="GW128" s="187">
        <f t="shared" si="4211"/>
        <v>0.99999999999999978</v>
      </c>
      <c r="GX128" s="187">
        <f t="shared" si="4212"/>
        <v>1</v>
      </c>
      <c r="GY128" s="187">
        <f t="shared" si="4213"/>
        <v>0.99999999999999978</v>
      </c>
      <c r="GZ128" s="187">
        <f t="shared" si="4214"/>
        <v>1</v>
      </c>
      <c r="HA128" s="187">
        <f t="shared" si="4215"/>
        <v>0</v>
      </c>
      <c r="HB128" s="187">
        <f t="shared" si="4216"/>
        <v>0</v>
      </c>
      <c r="HC128" s="187">
        <f t="shared" si="4217"/>
        <v>0</v>
      </c>
      <c r="HD128" s="187">
        <f t="shared" si="4218"/>
        <v>0</v>
      </c>
      <c r="HE128" s="187">
        <f t="shared" si="4219"/>
        <v>0</v>
      </c>
      <c r="HF128" s="187">
        <f t="shared" si="4220"/>
        <v>0</v>
      </c>
      <c r="HG128" s="187">
        <f t="shared" si="4221"/>
        <v>0</v>
      </c>
      <c r="HH128" s="187">
        <f t="shared" si="4222"/>
        <v>0</v>
      </c>
      <c r="HI128" s="187">
        <f t="shared" si="4223"/>
        <v>0</v>
      </c>
      <c r="HJ128" s="187">
        <f t="shared" si="4224"/>
        <v>0</v>
      </c>
      <c r="HK128" s="187">
        <f t="shared" si="4225"/>
        <v>0</v>
      </c>
      <c r="HL128" s="187">
        <f t="shared" si="4226"/>
        <v>0</v>
      </c>
      <c r="HM128" s="187">
        <f t="shared" si="4227"/>
        <v>0</v>
      </c>
      <c r="HN128" s="187">
        <f t="shared" si="4228"/>
        <v>0</v>
      </c>
      <c r="HO128" s="187">
        <f t="shared" si="4229"/>
        <v>0</v>
      </c>
      <c r="HP128" s="187">
        <f t="shared" si="4230"/>
        <v>0</v>
      </c>
      <c r="HQ128" s="187">
        <f t="shared" si="4231"/>
        <v>0</v>
      </c>
      <c r="HR128" s="187">
        <f t="shared" si="4232"/>
        <v>0</v>
      </c>
      <c r="HS128" s="187">
        <f t="shared" si="4233"/>
        <v>0</v>
      </c>
      <c r="HT128" s="187">
        <f t="shared" si="4234"/>
        <v>0</v>
      </c>
      <c r="HU128" s="187">
        <f t="shared" si="4235"/>
        <v>0</v>
      </c>
      <c r="HV128" s="187">
        <f t="shared" si="4236"/>
        <v>0</v>
      </c>
      <c r="HW128" s="187">
        <f t="shared" si="4237"/>
        <v>0</v>
      </c>
      <c r="HX128" s="187">
        <f t="shared" si="4238"/>
        <v>0</v>
      </c>
      <c r="HY128" s="187"/>
      <c r="IB128" s="188">
        <f t="shared" si="4239"/>
        <v>0</v>
      </c>
      <c r="IC128" s="188">
        <f t="shared" si="4240"/>
        <v>0</v>
      </c>
      <c r="ID128" s="188">
        <f t="shared" si="4241"/>
        <v>0</v>
      </c>
      <c r="IE128" s="188">
        <f t="shared" si="4242"/>
        <v>0</v>
      </c>
      <c r="IF128" s="188">
        <f t="shared" si="4243"/>
        <v>0</v>
      </c>
      <c r="IG128" s="188">
        <f t="shared" si="4244"/>
        <v>0</v>
      </c>
      <c r="IH128" s="188">
        <f t="shared" si="4245"/>
        <v>0</v>
      </c>
      <c r="II128" s="188">
        <f t="shared" si="4246"/>
        <v>0</v>
      </c>
      <c r="IJ128" s="188">
        <f t="shared" si="4247"/>
        <v>0</v>
      </c>
      <c r="IK128" s="188">
        <f t="shared" si="4248"/>
        <v>0</v>
      </c>
      <c r="IL128" s="188">
        <f t="shared" si="4249"/>
        <v>0</v>
      </c>
      <c r="IM128" s="188">
        <f t="shared" si="4250"/>
        <v>0</v>
      </c>
      <c r="IN128" s="188">
        <f t="shared" si="4251"/>
        <v>0</v>
      </c>
      <c r="IO128" s="188">
        <f t="shared" si="4252"/>
        <v>0</v>
      </c>
      <c r="IP128" s="188">
        <f t="shared" si="4253"/>
        <v>0</v>
      </c>
      <c r="IQ128" s="188">
        <f t="shared" si="4254"/>
        <v>0</v>
      </c>
      <c r="IR128" s="188">
        <f t="shared" si="4255"/>
        <v>0</v>
      </c>
      <c r="IS128" s="188">
        <f t="shared" si="4256"/>
        <v>0</v>
      </c>
      <c r="IT128" s="188">
        <f t="shared" si="4257"/>
        <v>0</v>
      </c>
      <c r="IU128" s="188">
        <f t="shared" si="4258"/>
        <v>0</v>
      </c>
      <c r="IV128" s="188">
        <f t="shared" si="4259"/>
        <v>0</v>
      </c>
      <c r="IW128" s="188">
        <f t="shared" si="4260"/>
        <v>0</v>
      </c>
      <c r="IX128" s="188">
        <f t="shared" si="4261"/>
        <v>85</v>
      </c>
      <c r="IY128" s="188">
        <f t="shared" si="4262"/>
        <v>85</v>
      </c>
      <c r="IZ128" s="188">
        <f t="shared" si="4263"/>
        <v>85</v>
      </c>
      <c r="JA128" s="188">
        <f t="shared" si="4264"/>
        <v>85</v>
      </c>
      <c r="JB128" s="188">
        <f t="shared" si="4265"/>
        <v>85</v>
      </c>
      <c r="JC128" s="188">
        <f t="shared" si="4266"/>
        <v>85</v>
      </c>
      <c r="JD128" s="188">
        <f t="shared" si="4267"/>
        <v>85</v>
      </c>
      <c r="JE128" s="188">
        <f t="shared" si="4268"/>
        <v>85</v>
      </c>
      <c r="JF128" s="188">
        <f t="shared" si="4269"/>
        <v>85</v>
      </c>
      <c r="JG128" s="188">
        <f t="shared" si="4270"/>
        <v>85</v>
      </c>
      <c r="JH128" s="188">
        <f t="shared" si="4271"/>
        <v>85</v>
      </c>
      <c r="JI128" s="188">
        <f t="shared" si="4272"/>
        <v>85</v>
      </c>
      <c r="JJ128" s="188">
        <f t="shared" si="4273"/>
        <v>85</v>
      </c>
      <c r="JK128" s="188">
        <f t="shared" si="4274"/>
        <v>85</v>
      </c>
      <c r="JL128" s="188">
        <f t="shared" si="4275"/>
        <v>85</v>
      </c>
      <c r="JM128" s="188">
        <f t="shared" si="4276"/>
        <v>85</v>
      </c>
      <c r="JN128" s="188">
        <f t="shared" si="4277"/>
        <v>85</v>
      </c>
      <c r="JO128" s="188">
        <f t="shared" si="4278"/>
        <v>85</v>
      </c>
      <c r="JP128" s="188">
        <f t="shared" si="4279"/>
        <v>85</v>
      </c>
      <c r="JQ128" s="188">
        <f t="shared" si="4280"/>
        <v>85</v>
      </c>
      <c r="JR128" s="188">
        <f t="shared" si="4281"/>
        <v>85</v>
      </c>
      <c r="JS128" s="188">
        <f t="shared" si="4282"/>
        <v>85</v>
      </c>
      <c r="JT128" s="188">
        <f t="shared" si="4283"/>
        <v>85</v>
      </c>
      <c r="JU128" s="188">
        <f t="shared" si="4284"/>
        <v>85</v>
      </c>
      <c r="JV128" s="188">
        <f t="shared" si="4285"/>
        <v>85</v>
      </c>
      <c r="JW128" s="188">
        <f t="shared" si="4286"/>
        <v>85</v>
      </c>
      <c r="JX128" s="188">
        <f t="shared" si="4287"/>
        <v>0</v>
      </c>
      <c r="JY128" s="188">
        <f t="shared" si="4288"/>
        <v>0</v>
      </c>
      <c r="JZ128" s="188">
        <f t="shared" si="4289"/>
        <v>0</v>
      </c>
      <c r="KA128" s="188">
        <f t="shared" si="4290"/>
        <v>0</v>
      </c>
      <c r="KB128" s="188">
        <f t="shared" si="4291"/>
        <v>0</v>
      </c>
      <c r="KC128" s="188">
        <f t="shared" si="4292"/>
        <v>0</v>
      </c>
      <c r="KD128" s="188">
        <f t="shared" si="4293"/>
        <v>0</v>
      </c>
      <c r="KE128" s="188">
        <f t="shared" si="4294"/>
        <v>0</v>
      </c>
      <c r="KF128" s="188">
        <f t="shared" si="4295"/>
        <v>0</v>
      </c>
      <c r="KG128" s="188">
        <f t="shared" si="4296"/>
        <v>0</v>
      </c>
      <c r="KH128" s="188">
        <f t="shared" si="4297"/>
        <v>0</v>
      </c>
      <c r="KI128" s="188">
        <f t="shared" si="4298"/>
        <v>0</v>
      </c>
      <c r="KJ128" s="188">
        <f t="shared" si="4299"/>
        <v>0</v>
      </c>
      <c r="KK128" s="188">
        <f t="shared" si="4300"/>
        <v>0</v>
      </c>
      <c r="KL128" s="188">
        <f t="shared" si="4301"/>
        <v>0</v>
      </c>
      <c r="KM128" s="188">
        <f t="shared" si="4302"/>
        <v>0</v>
      </c>
      <c r="KN128" s="188">
        <f t="shared" si="4303"/>
        <v>0</v>
      </c>
      <c r="KO128" s="188">
        <f t="shared" si="4304"/>
        <v>0</v>
      </c>
      <c r="KP128" s="188">
        <f t="shared" si="4305"/>
        <v>0</v>
      </c>
      <c r="KQ128" s="188">
        <f t="shared" si="4306"/>
        <v>0</v>
      </c>
      <c r="KR128" s="188">
        <f t="shared" si="4307"/>
        <v>0</v>
      </c>
      <c r="KS128" s="188">
        <f t="shared" si="4308"/>
        <v>0</v>
      </c>
      <c r="KT128" s="188">
        <f t="shared" si="4309"/>
        <v>0</v>
      </c>
      <c r="KU128" s="188">
        <f t="shared" si="4310"/>
        <v>0</v>
      </c>
    </row>
    <row r="129" spans="1:307" s="95" customFormat="1" ht="15.6" x14ac:dyDescent="0.3">
      <c r="A129" s="157" t="s">
        <v>87</v>
      </c>
      <c r="B129" s="112"/>
      <c r="C129" s="112" t="s">
        <v>812</v>
      </c>
      <c r="D129" s="113"/>
      <c r="E129" s="113" t="s">
        <v>118</v>
      </c>
      <c r="F129" s="113">
        <v>1</v>
      </c>
      <c r="G129" s="114">
        <v>55000</v>
      </c>
      <c r="H129" s="115"/>
      <c r="I129" s="116">
        <v>0.107</v>
      </c>
      <c r="J129" s="114">
        <v>85</v>
      </c>
      <c r="K129" s="411">
        <v>45231</v>
      </c>
      <c r="L129" s="118">
        <v>46022</v>
      </c>
      <c r="M129" s="119"/>
      <c r="N129" s="186">
        <f t="shared" si="4091"/>
        <v>0</v>
      </c>
      <c r="O129" s="186">
        <f t="shared" si="4314"/>
        <v>0</v>
      </c>
      <c r="P129" s="186">
        <f t="shared" si="4314"/>
        <v>0</v>
      </c>
      <c r="Q129" s="186">
        <f t="shared" si="4314"/>
        <v>0</v>
      </c>
      <c r="R129" s="186">
        <f t="shared" si="4314"/>
        <v>0</v>
      </c>
      <c r="S129" s="186">
        <f t="shared" si="4314"/>
        <v>0</v>
      </c>
      <c r="T129" s="186">
        <f t="shared" si="4314"/>
        <v>0</v>
      </c>
      <c r="U129" s="186">
        <f t="shared" si="4314"/>
        <v>0</v>
      </c>
      <c r="V129" s="186">
        <f t="shared" si="4314"/>
        <v>0</v>
      </c>
      <c r="W129" s="186">
        <f t="shared" si="4314"/>
        <v>0</v>
      </c>
      <c r="X129" s="186">
        <f t="shared" si="4314"/>
        <v>0</v>
      </c>
      <c r="Y129" s="186">
        <f t="shared" si="4314"/>
        <v>0</v>
      </c>
      <c r="Z129" s="186">
        <f t="shared" si="4314"/>
        <v>0</v>
      </c>
      <c r="AA129" s="186">
        <f t="shared" si="4314"/>
        <v>0</v>
      </c>
      <c r="AB129" s="186">
        <f t="shared" si="4314"/>
        <v>0</v>
      </c>
      <c r="AC129" s="186">
        <f t="shared" si="4314"/>
        <v>0</v>
      </c>
      <c r="AD129" s="186">
        <f t="shared" si="4314"/>
        <v>0</v>
      </c>
      <c r="AE129" s="186">
        <f t="shared" si="4314"/>
        <v>0</v>
      </c>
      <c r="AF129" s="186">
        <f t="shared" si="4314"/>
        <v>0</v>
      </c>
      <c r="AG129" s="186">
        <f t="shared" si="4314"/>
        <v>0</v>
      </c>
      <c r="AH129" s="186">
        <f t="shared" si="4314"/>
        <v>0</v>
      </c>
      <c r="AI129" s="186">
        <f t="shared" si="4314"/>
        <v>0</v>
      </c>
      <c r="AJ129" s="186">
        <f t="shared" si="4314"/>
        <v>5004.2465753424649</v>
      </c>
      <c r="AK129" s="186">
        <f t="shared" si="4314"/>
        <v>5171.0547945205481</v>
      </c>
      <c r="AL129" s="186">
        <f t="shared" si="4314"/>
        <v>5171.0547945205481</v>
      </c>
      <c r="AM129" s="186">
        <f t="shared" si="4314"/>
        <v>4837.4383561643835</v>
      </c>
      <c r="AN129" s="186">
        <f t="shared" si="4314"/>
        <v>5171.0547945205481</v>
      </c>
      <c r="AO129" s="186">
        <f t="shared" si="4314"/>
        <v>5004.2465753424649</v>
      </c>
      <c r="AP129" s="186">
        <f t="shared" si="4314"/>
        <v>5171.0547945205481</v>
      </c>
      <c r="AQ129" s="186">
        <f t="shared" si="4314"/>
        <v>5004.2465753424649</v>
      </c>
      <c r="AR129" s="186">
        <f t="shared" si="4314"/>
        <v>5171.0547945205481</v>
      </c>
      <c r="AS129" s="186">
        <f t="shared" si="4314"/>
        <v>5171.0547945205481</v>
      </c>
      <c r="AT129" s="186">
        <f t="shared" si="4314"/>
        <v>5004.2465753424649</v>
      </c>
      <c r="AU129" s="186">
        <f t="shared" si="4314"/>
        <v>5171.0547945205481</v>
      </c>
      <c r="AV129" s="186">
        <f t="shared" si="4314"/>
        <v>5004.2465753424649</v>
      </c>
      <c r="AW129" s="186">
        <f t="shared" si="4314"/>
        <v>5171.0547945205481</v>
      </c>
      <c r="AX129" s="186">
        <f t="shared" si="4314"/>
        <v>5171.0547945205481</v>
      </c>
      <c r="AY129" s="186">
        <f t="shared" si="4314"/>
        <v>4670.6301369863013</v>
      </c>
      <c r="AZ129" s="186">
        <f t="shared" si="4314"/>
        <v>5171.0547945205481</v>
      </c>
      <c r="BA129" s="186">
        <f t="shared" si="4314"/>
        <v>5004.2465753424649</v>
      </c>
      <c r="BB129" s="186">
        <f t="shared" si="4314"/>
        <v>5171.0547945205481</v>
      </c>
      <c r="BC129" s="186">
        <f t="shared" si="4314"/>
        <v>5004.2465753424649</v>
      </c>
      <c r="BD129" s="186">
        <f t="shared" si="4314"/>
        <v>5171.0547945205481</v>
      </c>
      <c r="BE129" s="186">
        <f t="shared" si="4314"/>
        <v>5171.0547945205481</v>
      </c>
      <c r="BF129" s="186">
        <f t="shared" si="4314"/>
        <v>5004.2465753424649</v>
      </c>
      <c r="BG129" s="186">
        <f t="shared" si="4314"/>
        <v>5171.0547945205481</v>
      </c>
      <c r="BH129" s="186">
        <f t="shared" si="4314"/>
        <v>5004.2465753424649</v>
      </c>
      <c r="BI129" s="186">
        <f t="shared" si="4314"/>
        <v>5171.0547945205481</v>
      </c>
      <c r="BJ129" s="186">
        <f t="shared" si="4314"/>
        <v>0</v>
      </c>
      <c r="BK129" s="186">
        <f t="shared" si="4314"/>
        <v>0</v>
      </c>
      <c r="BL129" s="186">
        <f t="shared" si="4314"/>
        <v>0</v>
      </c>
      <c r="BM129" s="186">
        <f t="shared" si="4314"/>
        <v>0</v>
      </c>
      <c r="BN129" s="186">
        <f t="shared" si="4314"/>
        <v>0</v>
      </c>
      <c r="BO129" s="186">
        <f t="shared" si="4314"/>
        <v>0</v>
      </c>
      <c r="BP129" s="186">
        <f t="shared" si="4314"/>
        <v>0</v>
      </c>
      <c r="BQ129" s="186">
        <f t="shared" si="4314"/>
        <v>0</v>
      </c>
      <c r="BR129" s="186">
        <f t="shared" si="4314"/>
        <v>0</v>
      </c>
      <c r="BS129" s="186">
        <f t="shared" si="4314"/>
        <v>0</v>
      </c>
      <c r="BT129" s="186">
        <f t="shared" si="4314"/>
        <v>0</v>
      </c>
      <c r="BU129" s="186">
        <f t="shared" si="4314"/>
        <v>0</v>
      </c>
      <c r="BV129" s="186">
        <f t="shared" si="4314"/>
        <v>0</v>
      </c>
      <c r="BW129" s="186">
        <f t="shared" si="4314"/>
        <v>0</v>
      </c>
      <c r="BX129" s="186">
        <f t="shared" si="4314"/>
        <v>0</v>
      </c>
      <c r="BY129" s="186">
        <f t="shared" si="4314"/>
        <v>0</v>
      </c>
      <c r="BZ129" s="186">
        <f t="shared" si="4314"/>
        <v>0</v>
      </c>
      <c r="CA129" s="186">
        <f t="shared" si="4313"/>
        <v>0</v>
      </c>
      <c r="CB129" s="186">
        <f t="shared" si="4313"/>
        <v>0</v>
      </c>
      <c r="CC129" s="186">
        <f t="shared" si="4313"/>
        <v>0</v>
      </c>
      <c r="CD129" s="186">
        <f t="shared" si="4313"/>
        <v>0</v>
      </c>
      <c r="CE129" s="186">
        <f t="shared" si="4313"/>
        <v>0</v>
      </c>
      <c r="CF129" s="186">
        <f t="shared" si="4313"/>
        <v>0</v>
      </c>
      <c r="CG129" s="186">
        <f t="shared" si="4313"/>
        <v>0</v>
      </c>
      <c r="CH129" s="186"/>
      <c r="CJ129" s="186">
        <f t="shared" si="4095"/>
        <v>0</v>
      </c>
      <c r="CK129" s="186">
        <f t="shared" si="4096"/>
        <v>0</v>
      </c>
      <c r="CL129" s="186">
        <f t="shared" si="4097"/>
        <v>0</v>
      </c>
      <c r="CM129" s="186">
        <f t="shared" si="4098"/>
        <v>0</v>
      </c>
      <c r="CN129" s="186">
        <f t="shared" si="4099"/>
        <v>0</v>
      </c>
      <c r="CO129" s="186">
        <f t="shared" si="4100"/>
        <v>0</v>
      </c>
      <c r="CP129" s="186">
        <f t="shared" si="4101"/>
        <v>0</v>
      </c>
      <c r="CQ129" s="186">
        <f t="shared" si="4102"/>
        <v>0</v>
      </c>
      <c r="CR129" s="186">
        <f t="shared" si="4103"/>
        <v>0</v>
      </c>
      <c r="CS129" s="186">
        <f t="shared" si="4104"/>
        <v>0</v>
      </c>
      <c r="CT129" s="186">
        <f t="shared" si="4105"/>
        <v>0</v>
      </c>
      <c r="CU129" s="186">
        <f t="shared" si="4106"/>
        <v>0</v>
      </c>
      <c r="CV129" s="186">
        <f t="shared" si="4107"/>
        <v>0</v>
      </c>
      <c r="CW129" s="186">
        <f t="shared" si="4108"/>
        <v>0</v>
      </c>
      <c r="CX129" s="186">
        <f t="shared" si="4109"/>
        <v>0</v>
      </c>
      <c r="CY129" s="186">
        <f t="shared" si="4110"/>
        <v>0</v>
      </c>
      <c r="CZ129" s="186">
        <f t="shared" si="4111"/>
        <v>0</v>
      </c>
      <c r="DA129" s="186">
        <f t="shared" si="4112"/>
        <v>0</v>
      </c>
      <c r="DB129" s="186">
        <f t="shared" si="4113"/>
        <v>0</v>
      </c>
      <c r="DC129" s="186">
        <f t="shared" si="4114"/>
        <v>0</v>
      </c>
      <c r="DD129" s="186">
        <f t="shared" si="4115"/>
        <v>0</v>
      </c>
      <c r="DE129" s="186">
        <f t="shared" si="4116"/>
        <v>0</v>
      </c>
      <c r="DF129" s="186">
        <f t="shared" si="4117"/>
        <v>1</v>
      </c>
      <c r="DG129" s="186">
        <f t="shared" si="4118"/>
        <v>1</v>
      </c>
      <c r="DH129" s="186">
        <f t="shared" si="4119"/>
        <v>1</v>
      </c>
      <c r="DI129" s="186">
        <f t="shared" si="4120"/>
        <v>1</v>
      </c>
      <c r="DJ129" s="186">
        <f t="shared" si="4121"/>
        <v>1</v>
      </c>
      <c r="DK129" s="186">
        <f t="shared" si="4122"/>
        <v>1</v>
      </c>
      <c r="DL129" s="186">
        <f t="shared" si="4123"/>
        <v>1</v>
      </c>
      <c r="DM129" s="186">
        <f t="shared" si="4124"/>
        <v>1</v>
      </c>
      <c r="DN129" s="186">
        <f t="shared" si="4125"/>
        <v>1</v>
      </c>
      <c r="DO129" s="186">
        <f t="shared" si="4126"/>
        <v>1</v>
      </c>
      <c r="DP129" s="186">
        <f t="shared" si="4127"/>
        <v>1</v>
      </c>
      <c r="DQ129" s="186">
        <f t="shared" si="4128"/>
        <v>1</v>
      </c>
      <c r="DR129" s="186">
        <f t="shared" si="4129"/>
        <v>1</v>
      </c>
      <c r="DS129" s="186">
        <f t="shared" si="4130"/>
        <v>1</v>
      </c>
      <c r="DT129" s="186">
        <f t="shared" si="4131"/>
        <v>1</v>
      </c>
      <c r="DU129" s="186">
        <f t="shared" si="4132"/>
        <v>1</v>
      </c>
      <c r="DV129" s="186">
        <f t="shared" si="4133"/>
        <v>1</v>
      </c>
      <c r="DW129" s="186">
        <f t="shared" si="4134"/>
        <v>1</v>
      </c>
      <c r="DX129" s="186">
        <f t="shared" si="4135"/>
        <v>1</v>
      </c>
      <c r="DY129" s="186">
        <f t="shared" si="4136"/>
        <v>1</v>
      </c>
      <c r="DZ129" s="186">
        <f t="shared" si="4137"/>
        <v>1</v>
      </c>
      <c r="EA129" s="186">
        <f t="shared" si="4138"/>
        <v>1</v>
      </c>
      <c r="EB129" s="186">
        <f t="shared" si="4139"/>
        <v>1</v>
      </c>
      <c r="EC129" s="186">
        <f t="shared" si="4140"/>
        <v>1</v>
      </c>
      <c r="ED129" s="186">
        <f t="shared" si="4141"/>
        <v>1</v>
      </c>
      <c r="EE129" s="186">
        <f t="shared" si="4142"/>
        <v>1</v>
      </c>
      <c r="EF129" s="186">
        <f t="shared" si="4143"/>
        <v>0</v>
      </c>
      <c r="EG129" s="186">
        <f t="shared" si="4144"/>
        <v>0</v>
      </c>
      <c r="EH129" s="186">
        <f t="shared" si="4145"/>
        <v>0</v>
      </c>
      <c r="EI129" s="186">
        <f t="shared" si="4146"/>
        <v>0</v>
      </c>
      <c r="EJ129" s="186">
        <f t="shared" si="4147"/>
        <v>0</v>
      </c>
      <c r="EK129" s="186">
        <f t="shared" si="4148"/>
        <v>0</v>
      </c>
      <c r="EL129" s="186">
        <f t="shared" si="4149"/>
        <v>0</v>
      </c>
      <c r="EM129" s="186">
        <f t="shared" si="4150"/>
        <v>0</v>
      </c>
      <c r="EN129" s="186">
        <f t="shared" si="4151"/>
        <v>0</v>
      </c>
      <c r="EO129" s="186">
        <f t="shared" si="4152"/>
        <v>0</v>
      </c>
      <c r="EP129" s="186">
        <f t="shared" si="4153"/>
        <v>0</v>
      </c>
      <c r="EQ129" s="186">
        <f t="shared" si="4154"/>
        <v>0</v>
      </c>
      <c r="ER129" s="186">
        <f t="shared" si="4155"/>
        <v>0</v>
      </c>
      <c r="ES129" s="186">
        <f t="shared" si="4156"/>
        <v>0</v>
      </c>
      <c r="ET129" s="186">
        <f t="shared" si="4157"/>
        <v>0</v>
      </c>
      <c r="EU129" s="186">
        <f t="shared" si="4158"/>
        <v>0</v>
      </c>
      <c r="EV129" s="186">
        <f t="shared" si="4159"/>
        <v>0</v>
      </c>
      <c r="EW129" s="186">
        <f t="shared" si="4160"/>
        <v>0</v>
      </c>
      <c r="EX129" s="186">
        <f t="shared" si="4161"/>
        <v>0</v>
      </c>
      <c r="EY129" s="186">
        <f t="shared" si="4162"/>
        <v>0</v>
      </c>
      <c r="EZ129" s="186">
        <f t="shared" si="4163"/>
        <v>0</v>
      </c>
      <c r="FA129" s="186">
        <f t="shared" si="4164"/>
        <v>0</v>
      </c>
      <c r="FB129" s="186">
        <f t="shared" si="4165"/>
        <v>0</v>
      </c>
      <c r="FC129" s="186">
        <f t="shared" si="4166"/>
        <v>0</v>
      </c>
      <c r="FE129" s="187">
        <f t="shared" si="4167"/>
        <v>0</v>
      </c>
      <c r="FF129" s="187">
        <f t="shared" si="4168"/>
        <v>0</v>
      </c>
      <c r="FG129" s="187">
        <f t="shared" si="4169"/>
        <v>0</v>
      </c>
      <c r="FH129" s="187">
        <f t="shared" si="4170"/>
        <v>0</v>
      </c>
      <c r="FI129" s="187">
        <f t="shared" si="4171"/>
        <v>0</v>
      </c>
      <c r="FJ129" s="187">
        <f t="shared" si="4172"/>
        <v>0</v>
      </c>
      <c r="FK129" s="187">
        <f t="shared" si="4173"/>
        <v>0</v>
      </c>
      <c r="FL129" s="187">
        <f t="shared" si="4174"/>
        <v>0</v>
      </c>
      <c r="FM129" s="187">
        <f t="shared" si="4175"/>
        <v>0</v>
      </c>
      <c r="FN129" s="187">
        <f t="shared" si="4176"/>
        <v>0</v>
      </c>
      <c r="FO129" s="187">
        <f t="shared" si="4177"/>
        <v>0</v>
      </c>
      <c r="FP129" s="187">
        <f t="shared" si="4178"/>
        <v>0</v>
      </c>
      <c r="FQ129" s="187">
        <f t="shared" si="4179"/>
        <v>0</v>
      </c>
      <c r="FR129" s="187">
        <f t="shared" si="4180"/>
        <v>0</v>
      </c>
      <c r="FS129" s="187">
        <f t="shared" si="4181"/>
        <v>0</v>
      </c>
      <c r="FT129" s="187">
        <f t="shared" si="4182"/>
        <v>0</v>
      </c>
      <c r="FU129" s="187">
        <f t="shared" si="4183"/>
        <v>0</v>
      </c>
      <c r="FV129" s="187">
        <f t="shared" si="4184"/>
        <v>0</v>
      </c>
      <c r="FW129" s="187">
        <f t="shared" si="4185"/>
        <v>0</v>
      </c>
      <c r="FX129" s="187">
        <f t="shared" si="4186"/>
        <v>0</v>
      </c>
      <c r="FY129" s="187">
        <f t="shared" si="4187"/>
        <v>0</v>
      </c>
      <c r="FZ129" s="187">
        <f t="shared" si="4188"/>
        <v>0</v>
      </c>
      <c r="GA129" s="187">
        <f t="shared" si="4189"/>
        <v>0.99999999999999978</v>
      </c>
      <c r="GB129" s="187">
        <f t="shared" si="4190"/>
        <v>1</v>
      </c>
      <c r="GC129" s="187">
        <f t="shared" si="4191"/>
        <v>1</v>
      </c>
      <c r="GD129" s="187">
        <f t="shared" si="4192"/>
        <v>1</v>
      </c>
      <c r="GE129" s="187">
        <f t="shared" si="4193"/>
        <v>1</v>
      </c>
      <c r="GF129" s="187">
        <f t="shared" si="4194"/>
        <v>0.99999999999999978</v>
      </c>
      <c r="GG129" s="187">
        <f t="shared" si="4195"/>
        <v>1</v>
      </c>
      <c r="GH129" s="187">
        <f t="shared" si="4196"/>
        <v>0.99999999999999978</v>
      </c>
      <c r="GI129" s="187">
        <f t="shared" si="4197"/>
        <v>1</v>
      </c>
      <c r="GJ129" s="187">
        <f t="shared" si="4198"/>
        <v>1</v>
      </c>
      <c r="GK129" s="187">
        <f t="shared" si="4199"/>
        <v>0.99999999999999978</v>
      </c>
      <c r="GL129" s="187">
        <f t="shared" si="4200"/>
        <v>1</v>
      </c>
      <c r="GM129" s="187">
        <f t="shared" si="4201"/>
        <v>0.99999999999999978</v>
      </c>
      <c r="GN129" s="187">
        <f t="shared" si="4202"/>
        <v>1</v>
      </c>
      <c r="GO129" s="187">
        <f t="shared" si="4203"/>
        <v>1</v>
      </c>
      <c r="GP129" s="187">
        <f t="shared" si="4204"/>
        <v>1</v>
      </c>
      <c r="GQ129" s="187">
        <f t="shared" si="4205"/>
        <v>1</v>
      </c>
      <c r="GR129" s="187">
        <f t="shared" si="4206"/>
        <v>0.99999999999999978</v>
      </c>
      <c r="GS129" s="187">
        <f t="shared" si="4207"/>
        <v>1</v>
      </c>
      <c r="GT129" s="187">
        <f t="shared" si="4208"/>
        <v>0.99999999999999978</v>
      </c>
      <c r="GU129" s="187">
        <f t="shared" si="4209"/>
        <v>1</v>
      </c>
      <c r="GV129" s="187">
        <f t="shared" si="4210"/>
        <v>1</v>
      </c>
      <c r="GW129" s="187">
        <f t="shared" si="4211"/>
        <v>0.99999999999999978</v>
      </c>
      <c r="GX129" s="187">
        <f t="shared" si="4212"/>
        <v>1</v>
      </c>
      <c r="GY129" s="187">
        <f t="shared" si="4213"/>
        <v>0.99999999999999978</v>
      </c>
      <c r="GZ129" s="187">
        <f t="shared" si="4214"/>
        <v>1</v>
      </c>
      <c r="HA129" s="187">
        <f t="shared" si="4215"/>
        <v>0</v>
      </c>
      <c r="HB129" s="187">
        <f t="shared" si="4216"/>
        <v>0</v>
      </c>
      <c r="HC129" s="187">
        <f t="shared" si="4217"/>
        <v>0</v>
      </c>
      <c r="HD129" s="187">
        <f t="shared" si="4218"/>
        <v>0</v>
      </c>
      <c r="HE129" s="187">
        <f t="shared" si="4219"/>
        <v>0</v>
      </c>
      <c r="HF129" s="187">
        <f t="shared" si="4220"/>
        <v>0</v>
      </c>
      <c r="HG129" s="187">
        <f t="shared" si="4221"/>
        <v>0</v>
      </c>
      <c r="HH129" s="187">
        <f t="shared" si="4222"/>
        <v>0</v>
      </c>
      <c r="HI129" s="187">
        <f t="shared" si="4223"/>
        <v>0</v>
      </c>
      <c r="HJ129" s="187">
        <f t="shared" si="4224"/>
        <v>0</v>
      </c>
      <c r="HK129" s="187">
        <f t="shared" si="4225"/>
        <v>0</v>
      </c>
      <c r="HL129" s="187">
        <f t="shared" si="4226"/>
        <v>0</v>
      </c>
      <c r="HM129" s="187">
        <f t="shared" si="4227"/>
        <v>0</v>
      </c>
      <c r="HN129" s="187">
        <f t="shared" si="4228"/>
        <v>0</v>
      </c>
      <c r="HO129" s="187">
        <f t="shared" si="4229"/>
        <v>0</v>
      </c>
      <c r="HP129" s="187">
        <f t="shared" si="4230"/>
        <v>0</v>
      </c>
      <c r="HQ129" s="187">
        <f t="shared" si="4231"/>
        <v>0</v>
      </c>
      <c r="HR129" s="187">
        <f t="shared" si="4232"/>
        <v>0</v>
      </c>
      <c r="HS129" s="187">
        <f t="shared" si="4233"/>
        <v>0</v>
      </c>
      <c r="HT129" s="187">
        <f t="shared" si="4234"/>
        <v>0</v>
      </c>
      <c r="HU129" s="187">
        <f t="shared" si="4235"/>
        <v>0</v>
      </c>
      <c r="HV129" s="187">
        <f t="shared" si="4236"/>
        <v>0</v>
      </c>
      <c r="HW129" s="187">
        <f t="shared" si="4237"/>
        <v>0</v>
      </c>
      <c r="HX129" s="187">
        <f t="shared" si="4238"/>
        <v>0</v>
      </c>
      <c r="HY129" s="187"/>
      <c r="IB129" s="188">
        <f t="shared" si="4239"/>
        <v>0</v>
      </c>
      <c r="IC129" s="188">
        <f t="shared" si="4240"/>
        <v>0</v>
      </c>
      <c r="ID129" s="188">
        <f t="shared" si="4241"/>
        <v>0</v>
      </c>
      <c r="IE129" s="188">
        <f t="shared" si="4242"/>
        <v>0</v>
      </c>
      <c r="IF129" s="188">
        <f t="shared" si="4243"/>
        <v>0</v>
      </c>
      <c r="IG129" s="188">
        <f t="shared" si="4244"/>
        <v>0</v>
      </c>
      <c r="IH129" s="188">
        <f t="shared" si="4245"/>
        <v>0</v>
      </c>
      <c r="II129" s="188">
        <f t="shared" si="4246"/>
        <v>0</v>
      </c>
      <c r="IJ129" s="188">
        <f t="shared" si="4247"/>
        <v>0</v>
      </c>
      <c r="IK129" s="188">
        <f t="shared" si="4248"/>
        <v>0</v>
      </c>
      <c r="IL129" s="188">
        <f t="shared" si="4249"/>
        <v>0</v>
      </c>
      <c r="IM129" s="188">
        <f t="shared" si="4250"/>
        <v>0</v>
      </c>
      <c r="IN129" s="188">
        <f t="shared" si="4251"/>
        <v>0</v>
      </c>
      <c r="IO129" s="188">
        <f t="shared" si="4252"/>
        <v>0</v>
      </c>
      <c r="IP129" s="188">
        <f t="shared" si="4253"/>
        <v>0</v>
      </c>
      <c r="IQ129" s="188">
        <f t="shared" si="4254"/>
        <v>0</v>
      </c>
      <c r="IR129" s="188">
        <f t="shared" si="4255"/>
        <v>0</v>
      </c>
      <c r="IS129" s="188">
        <f t="shared" si="4256"/>
        <v>0</v>
      </c>
      <c r="IT129" s="188">
        <f t="shared" si="4257"/>
        <v>0</v>
      </c>
      <c r="IU129" s="188">
        <f t="shared" si="4258"/>
        <v>0</v>
      </c>
      <c r="IV129" s="188">
        <f t="shared" si="4259"/>
        <v>0</v>
      </c>
      <c r="IW129" s="188">
        <f t="shared" si="4260"/>
        <v>0</v>
      </c>
      <c r="IX129" s="188">
        <f t="shared" si="4261"/>
        <v>85</v>
      </c>
      <c r="IY129" s="188">
        <f t="shared" si="4262"/>
        <v>85</v>
      </c>
      <c r="IZ129" s="188">
        <f t="shared" si="4263"/>
        <v>85</v>
      </c>
      <c r="JA129" s="188">
        <f t="shared" si="4264"/>
        <v>85</v>
      </c>
      <c r="JB129" s="188">
        <f t="shared" si="4265"/>
        <v>85</v>
      </c>
      <c r="JC129" s="188">
        <f t="shared" si="4266"/>
        <v>85</v>
      </c>
      <c r="JD129" s="188">
        <f t="shared" si="4267"/>
        <v>85</v>
      </c>
      <c r="JE129" s="188">
        <f t="shared" si="4268"/>
        <v>85</v>
      </c>
      <c r="JF129" s="188">
        <f t="shared" si="4269"/>
        <v>85</v>
      </c>
      <c r="JG129" s="188">
        <f t="shared" si="4270"/>
        <v>85</v>
      </c>
      <c r="JH129" s="188">
        <f t="shared" si="4271"/>
        <v>85</v>
      </c>
      <c r="JI129" s="188">
        <f t="shared" si="4272"/>
        <v>85</v>
      </c>
      <c r="JJ129" s="188">
        <f t="shared" si="4273"/>
        <v>85</v>
      </c>
      <c r="JK129" s="188">
        <f t="shared" si="4274"/>
        <v>85</v>
      </c>
      <c r="JL129" s="188">
        <f t="shared" si="4275"/>
        <v>85</v>
      </c>
      <c r="JM129" s="188">
        <f t="shared" si="4276"/>
        <v>85</v>
      </c>
      <c r="JN129" s="188">
        <f t="shared" si="4277"/>
        <v>85</v>
      </c>
      <c r="JO129" s="188">
        <f t="shared" si="4278"/>
        <v>85</v>
      </c>
      <c r="JP129" s="188">
        <f t="shared" si="4279"/>
        <v>85</v>
      </c>
      <c r="JQ129" s="188">
        <f t="shared" si="4280"/>
        <v>85</v>
      </c>
      <c r="JR129" s="188">
        <f t="shared" si="4281"/>
        <v>85</v>
      </c>
      <c r="JS129" s="188">
        <f t="shared" si="4282"/>
        <v>85</v>
      </c>
      <c r="JT129" s="188">
        <f t="shared" si="4283"/>
        <v>85</v>
      </c>
      <c r="JU129" s="188">
        <f t="shared" si="4284"/>
        <v>85</v>
      </c>
      <c r="JV129" s="188">
        <f t="shared" si="4285"/>
        <v>85</v>
      </c>
      <c r="JW129" s="188">
        <f t="shared" si="4286"/>
        <v>85</v>
      </c>
      <c r="JX129" s="188">
        <f t="shared" si="4287"/>
        <v>0</v>
      </c>
      <c r="JY129" s="188">
        <f t="shared" si="4288"/>
        <v>0</v>
      </c>
      <c r="JZ129" s="188">
        <f t="shared" si="4289"/>
        <v>0</v>
      </c>
      <c r="KA129" s="188">
        <f t="shared" si="4290"/>
        <v>0</v>
      </c>
      <c r="KB129" s="188">
        <f t="shared" si="4291"/>
        <v>0</v>
      </c>
      <c r="KC129" s="188">
        <f t="shared" si="4292"/>
        <v>0</v>
      </c>
      <c r="KD129" s="188">
        <f t="shared" si="4293"/>
        <v>0</v>
      </c>
      <c r="KE129" s="188">
        <f t="shared" si="4294"/>
        <v>0</v>
      </c>
      <c r="KF129" s="188">
        <f t="shared" si="4295"/>
        <v>0</v>
      </c>
      <c r="KG129" s="188">
        <f t="shared" si="4296"/>
        <v>0</v>
      </c>
      <c r="KH129" s="188">
        <f t="shared" si="4297"/>
        <v>0</v>
      </c>
      <c r="KI129" s="188">
        <f t="shared" si="4298"/>
        <v>0</v>
      </c>
      <c r="KJ129" s="188">
        <f t="shared" si="4299"/>
        <v>0</v>
      </c>
      <c r="KK129" s="188">
        <f t="shared" si="4300"/>
        <v>0</v>
      </c>
      <c r="KL129" s="188">
        <f t="shared" si="4301"/>
        <v>0</v>
      </c>
      <c r="KM129" s="188">
        <f t="shared" si="4302"/>
        <v>0</v>
      </c>
      <c r="KN129" s="188">
        <f t="shared" si="4303"/>
        <v>0</v>
      </c>
      <c r="KO129" s="188">
        <f t="shared" si="4304"/>
        <v>0</v>
      </c>
      <c r="KP129" s="188">
        <f t="shared" si="4305"/>
        <v>0</v>
      </c>
      <c r="KQ129" s="188">
        <f t="shared" si="4306"/>
        <v>0</v>
      </c>
      <c r="KR129" s="188">
        <f t="shared" si="4307"/>
        <v>0</v>
      </c>
      <c r="KS129" s="188">
        <f t="shared" si="4308"/>
        <v>0</v>
      </c>
      <c r="KT129" s="188">
        <f t="shared" si="4309"/>
        <v>0</v>
      </c>
      <c r="KU129" s="188">
        <f t="shared" si="4310"/>
        <v>0</v>
      </c>
    </row>
    <row r="130" spans="1:307" s="95" customFormat="1" ht="15.6" x14ac:dyDescent="0.3">
      <c r="A130" s="157" t="s">
        <v>87</v>
      </c>
      <c r="B130" s="112"/>
      <c r="C130" s="112" t="s">
        <v>812</v>
      </c>
      <c r="D130" s="113"/>
      <c r="E130" s="113" t="s">
        <v>118</v>
      </c>
      <c r="F130" s="113">
        <v>1</v>
      </c>
      <c r="G130" s="114">
        <v>55000</v>
      </c>
      <c r="H130" s="115"/>
      <c r="I130" s="116">
        <v>0.107</v>
      </c>
      <c r="J130" s="114">
        <v>85</v>
      </c>
      <c r="K130" s="411">
        <v>45231</v>
      </c>
      <c r="L130" s="118">
        <v>46022</v>
      </c>
      <c r="M130" s="119"/>
      <c r="N130" s="186">
        <f t="shared" si="4091"/>
        <v>0</v>
      </c>
      <c r="O130" s="186">
        <f t="shared" si="4314"/>
        <v>0</v>
      </c>
      <c r="P130" s="186">
        <f t="shared" si="4314"/>
        <v>0</v>
      </c>
      <c r="Q130" s="186">
        <f t="shared" si="4314"/>
        <v>0</v>
      </c>
      <c r="R130" s="186">
        <f t="shared" si="4314"/>
        <v>0</v>
      </c>
      <c r="S130" s="186">
        <f t="shared" si="4314"/>
        <v>0</v>
      </c>
      <c r="T130" s="186">
        <f t="shared" si="4314"/>
        <v>0</v>
      </c>
      <c r="U130" s="186">
        <f t="shared" si="4314"/>
        <v>0</v>
      </c>
      <c r="V130" s="186">
        <f t="shared" si="4314"/>
        <v>0</v>
      </c>
      <c r="W130" s="186">
        <f t="shared" si="4314"/>
        <v>0</v>
      </c>
      <c r="X130" s="186">
        <f t="shared" si="4314"/>
        <v>0</v>
      </c>
      <c r="Y130" s="186">
        <f t="shared" si="4314"/>
        <v>0</v>
      </c>
      <c r="Z130" s="186">
        <f t="shared" si="4314"/>
        <v>0</v>
      </c>
      <c r="AA130" s="186">
        <f t="shared" si="4314"/>
        <v>0</v>
      </c>
      <c r="AB130" s="186">
        <f t="shared" si="4314"/>
        <v>0</v>
      </c>
      <c r="AC130" s="186">
        <f t="shared" si="4314"/>
        <v>0</v>
      </c>
      <c r="AD130" s="186">
        <f t="shared" si="4314"/>
        <v>0</v>
      </c>
      <c r="AE130" s="186">
        <f t="shared" si="4314"/>
        <v>0</v>
      </c>
      <c r="AF130" s="186">
        <f t="shared" si="4314"/>
        <v>0</v>
      </c>
      <c r="AG130" s="186">
        <f t="shared" si="4314"/>
        <v>0</v>
      </c>
      <c r="AH130" s="186">
        <f t="shared" si="4314"/>
        <v>0</v>
      </c>
      <c r="AI130" s="186">
        <f t="shared" si="4314"/>
        <v>0</v>
      </c>
      <c r="AJ130" s="186">
        <f t="shared" si="4314"/>
        <v>5004.2465753424649</v>
      </c>
      <c r="AK130" s="186">
        <f t="shared" si="4314"/>
        <v>5171.0547945205481</v>
      </c>
      <c r="AL130" s="186">
        <f t="shared" si="4314"/>
        <v>5171.0547945205481</v>
      </c>
      <c r="AM130" s="186">
        <f t="shared" si="4314"/>
        <v>4837.4383561643835</v>
      </c>
      <c r="AN130" s="186">
        <f t="shared" si="4314"/>
        <v>5171.0547945205481</v>
      </c>
      <c r="AO130" s="186">
        <f t="shared" si="4314"/>
        <v>5004.2465753424649</v>
      </c>
      <c r="AP130" s="186">
        <f t="shared" si="4314"/>
        <v>5171.0547945205481</v>
      </c>
      <c r="AQ130" s="186">
        <f t="shared" si="4314"/>
        <v>5004.2465753424649</v>
      </c>
      <c r="AR130" s="186">
        <f t="shared" si="4314"/>
        <v>5171.0547945205481</v>
      </c>
      <c r="AS130" s="186">
        <f t="shared" si="4314"/>
        <v>5171.0547945205481</v>
      </c>
      <c r="AT130" s="186">
        <f t="shared" si="4314"/>
        <v>5004.2465753424649</v>
      </c>
      <c r="AU130" s="186">
        <f t="shared" si="4314"/>
        <v>5171.0547945205481</v>
      </c>
      <c r="AV130" s="186">
        <f t="shared" si="4314"/>
        <v>5004.2465753424649</v>
      </c>
      <c r="AW130" s="186">
        <f t="shared" si="4314"/>
        <v>5171.0547945205481</v>
      </c>
      <c r="AX130" s="186">
        <f t="shared" si="4314"/>
        <v>5171.0547945205481</v>
      </c>
      <c r="AY130" s="186">
        <f t="shared" si="4314"/>
        <v>4670.6301369863013</v>
      </c>
      <c r="AZ130" s="186">
        <f t="shared" si="4314"/>
        <v>5171.0547945205481</v>
      </c>
      <c r="BA130" s="186">
        <f t="shared" si="4314"/>
        <v>5004.2465753424649</v>
      </c>
      <c r="BB130" s="186">
        <f t="shared" si="4314"/>
        <v>5171.0547945205481</v>
      </c>
      <c r="BC130" s="186">
        <f t="shared" si="4314"/>
        <v>5004.2465753424649</v>
      </c>
      <c r="BD130" s="186">
        <f t="shared" si="4314"/>
        <v>5171.0547945205481</v>
      </c>
      <c r="BE130" s="186">
        <f t="shared" si="4314"/>
        <v>5171.0547945205481</v>
      </c>
      <c r="BF130" s="186">
        <f t="shared" si="4314"/>
        <v>5004.2465753424649</v>
      </c>
      <c r="BG130" s="186">
        <f t="shared" si="4314"/>
        <v>5171.0547945205481</v>
      </c>
      <c r="BH130" s="186">
        <f t="shared" si="4314"/>
        <v>5004.2465753424649</v>
      </c>
      <c r="BI130" s="186">
        <f t="shared" si="4314"/>
        <v>5171.0547945205481</v>
      </c>
      <c r="BJ130" s="186">
        <f t="shared" si="4314"/>
        <v>0</v>
      </c>
      <c r="BK130" s="186">
        <f t="shared" si="4314"/>
        <v>0</v>
      </c>
      <c r="BL130" s="186">
        <f t="shared" si="4314"/>
        <v>0</v>
      </c>
      <c r="BM130" s="186">
        <f t="shared" si="4314"/>
        <v>0</v>
      </c>
      <c r="BN130" s="186">
        <f t="shared" si="4314"/>
        <v>0</v>
      </c>
      <c r="BO130" s="186">
        <f t="shared" si="4314"/>
        <v>0</v>
      </c>
      <c r="BP130" s="186">
        <f t="shared" si="4314"/>
        <v>0</v>
      </c>
      <c r="BQ130" s="186">
        <f t="shared" si="4314"/>
        <v>0</v>
      </c>
      <c r="BR130" s="186">
        <f t="shared" si="4314"/>
        <v>0</v>
      </c>
      <c r="BS130" s="186">
        <f t="shared" si="4314"/>
        <v>0</v>
      </c>
      <c r="BT130" s="186">
        <f t="shared" si="4314"/>
        <v>0</v>
      </c>
      <c r="BU130" s="186">
        <f t="shared" si="4314"/>
        <v>0</v>
      </c>
      <c r="BV130" s="186">
        <f t="shared" si="4314"/>
        <v>0</v>
      </c>
      <c r="BW130" s="186">
        <f t="shared" si="4314"/>
        <v>0</v>
      </c>
      <c r="BX130" s="186">
        <f t="shared" si="4314"/>
        <v>0</v>
      </c>
      <c r="BY130" s="186">
        <f t="shared" si="4314"/>
        <v>0</v>
      </c>
      <c r="BZ130" s="186">
        <f t="shared" si="4314"/>
        <v>0</v>
      </c>
      <c r="CA130" s="186">
        <f t="shared" si="4313"/>
        <v>0</v>
      </c>
      <c r="CB130" s="186">
        <f t="shared" si="4313"/>
        <v>0</v>
      </c>
      <c r="CC130" s="186">
        <f t="shared" si="4313"/>
        <v>0</v>
      </c>
      <c r="CD130" s="186">
        <f t="shared" si="4313"/>
        <v>0</v>
      </c>
      <c r="CE130" s="186">
        <f t="shared" si="4313"/>
        <v>0</v>
      </c>
      <c r="CF130" s="186">
        <f t="shared" si="4313"/>
        <v>0</v>
      </c>
      <c r="CG130" s="186">
        <f t="shared" si="4313"/>
        <v>0</v>
      </c>
      <c r="CH130" s="186"/>
      <c r="CJ130" s="186">
        <f t="shared" si="4095"/>
        <v>0</v>
      </c>
      <c r="CK130" s="186">
        <f t="shared" si="4096"/>
        <v>0</v>
      </c>
      <c r="CL130" s="186">
        <f t="shared" si="4097"/>
        <v>0</v>
      </c>
      <c r="CM130" s="186">
        <f t="shared" si="4098"/>
        <v>0</v>
      </c>
      <c r="CN130" s="186">
        <f t="shared" si="4099"/>
        <v>0</v>
      </c>
      <c r="CO130" s="186">
        <f t="shared" si="4100"/>
        <v>0</v>
      </c>
      <c r="CP130" s="186">
        <f t="shared" si="4101"/>
        <v>0</v>
      </c>
      <c r="CQ130" s="186">
        <f t="shared" si="4102"/>
        <v>0</v>
      </c>
      <c r="CR130" s="186">
        <f t="shared" si="4103"/>
        <v>0</v>
      </c>
      <c r="CS130" s="186">
        <f t="shared" si="4104"/>
        <v>0</v>
      </c>
      <c r="CT130" s="186">
        <f t="shared" si="4105"/>
        <v>0</v>
      </c>
      <c r="CU130" s="186">
        <f t="shared" si="4106"/>
        <v>0</v>
      </c>
      <c r="CV130" s="186">
        <f t="shared" si="4107"/>
        <v>0</v>
      </c>
      <c r="CW130" s="186">
        <f t="shared" si="4108"/>
        <v>0</v>
      </c>
      <c r="CX130" s="186">
        <f t="shared" si="4109"/>
        <v>0</v>
      </c>
      <c r="CY130" s="186">
        <f t="shared" si="4110"/>
        <v>0</v>
      </c>
      <c r="CZ130" s="186">
        <f t="shared" si="4111"/>
        <v>0</v>
      </c>
      <c r="DA130" s="186">
        <f t="shared" si="4112"/>
        <v>0</v>
      </c>
      <c r="DB130" s="186">
        <f t="shared" si="4113"/>
        <v>0</v>
      </c>
      <c r="DC130" s="186">
        <f t="shared" si="4114"/>
        <v>0</v>
      </c>
      <c r="DD130" s="186">
        <f t="shared" si="4115"/>
        <v>0</v>
      </c>
      <c r="DE130" s="186">
        <f t="shared" si="4116"/>
        <v>0</v>
      </c>
      <c r="DF130" s="186">
        <f t="shared" si="4117"/>
        <v>1</v>
      </c>
      <c r="DG130" s="186">
        <f t="shared" si="4118"/>
        <v>1</v>
      </c>
      <c r="DH130" s="186">
        <f t="shared" si="4119"/>
        <v>1</v>
      </c>
      <c r="DI130" s="186">
        <f t="shared" si="4120"/>
        <v>1</v>
      </c>
      <c r="DJ130" s="186">
        <f t="shared" si="4121"/>
        <v>1</v>
      </c>
      <c r="DK130" s="186">
        <f t="shared" si="4122"/>
        <v>1</v>
      </c>
      <c r="DL130" s="186">
        <f t="shared" si="4123"/>
        <v>1</v>
      </c>
      <c r="DM130" s="186">
        <f t="shared" si="4124"/>
        <v>1</v>
      </c>
      <c r="DN130" s="186">
        <f t="shared" si="4125"/>
        <v>1</v>
      </c>
      <c r="DO130" s="186">
        <f t="shared" si="4126"/>
        <v>1</v>
      </c>
      <c r="DP130" s="186">
        <f t="shared" si="4127"/>
        <v>1</v>
      </c>
      <c r="DQ130" s="186">
        <f t="shared" si="4128"/>
        <v>1</v>
      </c>
      <c r="DR130" s="186">
        <f t="shared" si="4129"/>
        <v>1</v>
      </c>
      <c r="DS130" s="186">
        <f t="shared" si="4130"/>
        <v>1</v>
      </c>
      <c r="DT130" s="186">
        <f t="shared" si="4131"/>
        <v>1</v>
      </c>
      <c r="DU130" s="186">
        <f t="shared" si="4132"/>
        <v>1</v>
      </c>
      <c r="DV130" s="186">
        <f t="shared" si="4133"/>
        <v>1</v>
      </c>
      <c r="DW130" s="186">
        <f t="shared" si="4134"/>
        <v>1</v>
      </c>
      <c r="DX130" s="186">
        <f t="shared" si="4135"/>
        <v>1</v>
      </c>
      <c r="DY130" s="186">
        <f t="shared" si="4136"/>
        <v>1</v>
      </c>
      <c r="DZ130" s="186">
        <f t="shared" si="4137"/>
        <v>1</v>
      </c>
      <c r="EA130" s="186">
        <f t="shared" si="4138"/>
        <v>1</v>
      </c>
      <c r="EB130" s="186">
        <f t="shared" si="4139"/>
        <v>1</v>
      </c>
      <c r="EC130" s="186">
        <f t="shared" si="4140"/>
        <v>1</v>
      </c>
      <c r="ED130" s="186">
        <f t="shared" si="4141"/>
        <v>1</v>
      </c>
      <c r="EE130" s="186">
        <f t="shared" si="4142"/>
        <v>1</v>
      </c>
      <c r="EF130" s="186">
        <f t="shared" si="4143"/>
        <v>0</v>
      </c>
      <c r="EG130" s="186">
        <f t="shared" si="4144"/>
        <v>0</v>
      </c>
      <c r="EH130" s="186">
        <f t="shared" si="4145"/>
        <v>0</v>
      </c>
      <c r="EI130" s="186">
        <f t="shared" si="4146"/>
        <v>0</v>
      </c>
      <c r="EJ130" s="186">
        <f t="shared" si="4147"/>
        <v>0</v>
      </c>
      <c r="EK130" s="186">
        <f t="shared" si="4148"/>
        <v>0</v>
      </c>
      <c r="EL130" s="186">
        <f t="shared" si="4149"/>
        <v>0</v>
      </c>
      <c r="EM130" s="186">
        <f t="shared" si="4150"/>
        <v>0</v>
      </c>
      <c r="EN130" s="186">
        <f t="shared" si="4151"/>
        <v>0</v>
      </c>
      <c r="EO130" s="186">
        <f t="shared" si="4152"/>
        <v>0</v>
      </c>
      <c r="EP130" s="186">
        <f t="shared" si="4153"/>
        <v>0</v>
      </c>
      <c r="EQ130" s="186">
        <f t="shared" si="4154"/>
        <v>0</v>
      </c>
      <c r="ER130" s="186">
        <f t="shared" si="4155"/>
        <v>0</v>
      </c>
      <c r="ES130" s="186">
        <f t="shared" si="4156"/>
        <v>0</v>
      </c>
      <c r="ET130" s="186">
        <f t="shared" si="4157"/>
        <v>0</v>
      </c>
      <c r="EU130" s="186">
        <f t="shared" si="4158"/>
        <v>0</v>
      </c>
      <c r="EV130" s="186">
        <f t="shared" si="4159"/>
        <v>0</v>
      </c>
      <c r="EW130" s="186">
        <f t="shared" si="4160"/>
        <v>0</v>
      </c>
      <c r="EX130" s="186">
        <f t="shared" si="4161"/>
        <v>0</v>
      </c>
      <c r="EY130" s="186">
        <f t="shared" si="4162"/>
        <v>0</v>
      </c>
      <c r="EZ130" s="186">
        <f t="shared" si="4163"/>
        <v>0</v>
      </c>
      <c r="FA130" s="186">
        <f t="shared" si="4164"/>
        <v>0</v>
      </c>
      <c r="FB130" s="186">
        <f t="shared" si="4165"/>
        <v>0</v>
      </c>
      <c r="FC130" s="186">
        <f t="shared" si="4166"/>
        <v>0</v>
      </c>
      <c r="FE130" s="187">
        <f t="shared" si="4167"/>
        <v>0</v>
      </c>
      <c r="FF130" s="187">
        <f t="shared" si="4168"/>
        <v>0</v>
      </c>
      <c r="FG130" s="187">
        <f t="shared" si="4169"/>
        <v>0</v>
      </c>
      <c r="FH130" s="187">
        <f t="shared" si="4170"/>
        <v>0</v>
      </c>
      <c r="FI130" s="187">
        <f t="shared" si="4171"/>
        <v>0</v>
      </c>
      <c r="FJ130" s="187">
        <f t="shared" si="4172"/>
        <v>0</v>
      </c>
      <c r="FK130" s="187">
        <f t="shared" si="4173"/>
        <v>0</v>
      </c>
      <c r="FL130" s="187">
        <f t="shared" si="4174"/>
        <v>0</v>
      </c>
      <c r="FM130" s="187">
        <f t="shared" si="4175"/>
        <v>0</v>
      </c>
      <c r="FN130" s="187">
        <f t="shared" si="4176"/>
        <v>0</v>
      </c>
      <c r="FO130" s="187">
        <f t="shared" si="4177"/>
        <v>0</v>
      </c>
      <c r="FP130" s="187">
        <f t="shared" si="4178"/>
        <v>0</v>
      </c>
      <c r="FQ130" s="187">
        <f t="shared" si="4179"/>
        <v>0</v>
      </c>
      <c r="FR130" s="187">
        <f t="shared" si="4180"/>
        <v>0</v>
      </c>
      <c r="FS130" s="187">
        <f t="shared" si="4181"/>
        <v>0</v>
      </c>
      <c r="FT130" s="187">
        <f t="shared" si="4182"/>
        <v>0</v>
      </c>
      <c r="FU130" s="187">
        <f t="shared" si="4183"/>
        <v>0</v>
      </c>
      <c r="FV130" s="187">
        <f t="shared" si="4184"/>
        <v>0</v>
      </c>
      <c r="FW130" s="187">
        <f t="shared" si="4185"/>
        <v>0</v>
      </c>
      <c r="FX130" s="187">
        <f t="shared" si="4186"/>
        <v>0</v>
      </c>
      <c r="FY130" s="187">
        <f t="shared" si="4187"/>
        <v>0</v>
      </c>
      <c r="FZ130" s="187">
        <f t="shared" si="4188"/>
        <v>0</v>
      </c>
      <c r="GA130" s="187">
        <f t="shared" si="4189"/>
        <v>0.99999999999999978</v>
      </c>
      <c r="GB130" s="187">
        <f t="shared" si="4190"/>
        <v>1</v>
      </c>
      <c r="GC130" s="187">
        <f t="shared" si="4191"/>
        <v>1</v>
      </c>
      <c r="GD130" s="187">
        <f t="shared" si="4192"/>
        <v>1</v>
      </c>
      <c r="GE130" s="187">
        <f t="shared" si="4193"/>
        <v>1</v>
      </c>
      <c r="GF130" s="187">
        <f t="shared" si="4194"/>
        <v>0.99999999999999978</v>
      </c>
      <c r="GG130" s="187">
        <f t="shared" si="4195"/>
        <v>1</v>
      </c>
      <c r="GH130" s="187">
        <f t="shared" si="4196"/>
        <v>0.99999999999999978</v>
      </c>
      <c r="GI130" s="187">
        <f t="shared" si="4197"/>
        <v>1</v>
      </c>
      <c r="GJ130" s="187">
        <f t="shared" si="4198"/>
        <v>1</v>
      </c>
      <c r="GK130" s="187">
        <f t="shared" si="4199"/>
        <v>0.99999999999999978</v>
      </c>
      <c r="GL130" s="187">
        <f t="shared" si="4200"/>
        <v>1</v>
      </c>
      <c r="GM130" s="187">
        <f t="shared" si="4201"/>
        <v>0.99999999999999978</v>
      </c>
      <c r="GN130" s="187">
        <f t="shared" si="4202"/>
        <v>1</v>
      </c>
      <c r="GO130" s="187">
        <f t="shared" si="4203"/>
        <v>1</v>
      </c>
      <c r="GP130" s="187">
        <f t="shared" si="4204"/>
        <v>1</v>
      </c>
      <c r="GQ130" s="187">
        <f t="shared" si="4205"/>
        <v>1</v>
      </c>
      <c r="GR130" s="187">
        <f t="shared" si="4206"/>
        <v>0.99999999999999978</v>
      </c>
      <c r="GS130" s="187">
        <f t="shared" si="4207"/>
        <v>1</v>
      </c>
      <c r="GT130" s="187">
        <f t="shared" si="4208"/>
        <v>0.99999999999999978</v>
      </c>
      <c r="GU130" s="187">
        <f t="shared" si="4209"/>
        <v>1</v>
      </c>
      <c r="GV130" s="187">
        <f t="shared" si="4210"/>
        <v>1</v>
      </c>
      <c r="GW130" s="187">
        <f t="shared" si="4211"/>
        <v>0.99999999999999978</v>
      </c>
      <c r="GX130" s="187">
        <f t="shared" si="4212"/>
        <v>1</v>
      </c>
      <c r="GY130" s="187">
        <f t="shared" si="4213"/>
        <v>0.99999999999999978</v>
      </c>
      <c r="GZ130" s="187">
        <f t="shared" si="4214"/>
        <v>1</v>
      </c>
      <c r="HA130" s="187">
        <f t="shared" si="4215"/>
        <v>0</v>
      </c>
      <c r="HB130" s="187">
        <f t="shared" si="4216"/>
        <v>0</v>
      </c>
      <c r="HC130" s="187">
        <f t="shared" si="4217"/>
        <v>0</v>
      </c>
      <c r="HD130" s="187">
        <f t="shared" si="4218"/>
        <v>0</v>
      </c>
      <c r="HE130" s="187">
        <f t="shared" si="4219"/>
        <v>0</v>
      </c>
      <c r="HF130" s="187">
        <f t="shared" si="4220"/>
        <v>0</v>
      </c>
      <c r="HG130" s="187">
        <f t="shared" si="4221"/>
        <v>0</v>
      </c>
      <c r="HH130" s="187">
        <f t="shared" si="4222"/>
        <v>0</v>
      </c>
      <c r="HI130" s="187">
        <f t="shared" si="4223"/>
        <v>0</v>
      </c>
      <c r="HJ130" s="187">
        <f t="shared" si="4224"/>
        <v>0</v>
      </c>
      <c r="HK130" s="187">
        <f t="shared" si="4225"/>
        <v>0</v>
      </c>
      <c r="HL130" s="187">
        <f t="shared" si="4226"/>
        <v>0</v>
      </c>
      <c r="HM130" s="187">
        <f t="shared" si="4227"/>
        <v>0</v>
      </c>
      <c r="HN130" s="187">
        <f t="shared" si="4228"/>
        <v>0</v>
      </c>
      <c r="HO130" s="187">
        <f t="shared" si="4229"/>
        <v>0</v>
      </c>
      <c r="HP130" s="187">
        <f t="shared" si="4230"/>
        <v>0</v>
      </c>
      <c r="HQ130" s="187">
        <f t="shared" si="4231"/>
        <v>0</v>
      </c>
      <c r="HR130" s="187">
        <f t="shared" si="4232"/>
        <v>0</v>
      </c>
      <c r="HS130" s="187">
        <f t="shared" si="4233"/>
        <v>0</v>
      </c>
      <c r="HT130" s="187">
        <f t="shared" si="4234"/>
        <v>0</v>
      </c>
      <c r="HU130" s="187">
        <f t="shared" si="4235"/>
        <v>0</v>
      </c>
      <c r="HV130" s="187">
        <f t="shared" si="4236"/>
        <v>0</v>
      </c>
      <c r="HW130" s="187">
        <f t="shared" si="4237"/>
        <v>0</v>
      </c>
      <c r="HX130" s="187">
        <f t="shared" si="4238"/>
        <v>0</v>
      </c>
      <c r="HY130" s="187"/>
      <c r="IB130" s="188">
        <f t="shared" si="4239"/>
        <v>0</v>
      </c>
      <c r="IC130" s="188">
        <f t="shared" si="4240"/>
        <v>0</v>
      </c>
      <c r="ID130" s="188">
        <f t="shared" si="4241"/>
        <v>0</v>
      </c>
      <c r="IE130" s="188">
        <f t="shared" si="4242"/>
        <v>0</v>
      </c>
      <c r="IF130" s="188">
        <f t="shared" si="4243"/>
        <v>0</v>
      </c>
      <c r="IG130" s="188">
        <f t="shared" si="4244"/>
        <v>0</v>
      </c>
      <c r="IH130" s="188">
        <f t="shared" si="4245"/>
        <v>0</v>
      </c>
      <c r="II130" s="188">
        <f t="shared" si="4246"/>
        <v>0</v>
      </c>
      <c r="IJ130" s="188">
        <f t="shared" si="4247"/>
        <v>0</v>
      </c>
      <c r="IK130" s="188">
        <f t="shared" si="4248"/>
        <v>0</v>
      </c>
      <c r="IL130" s="188">
        <f t="shared" si="4249"/>
        <v>0</v>
      </c>
      <c r="IM130" s="188">
        <f t="shared" si="4250"/>
        <v>0</v>
      </c>
      <c r="IN130" s="188">
        <f t="shared" si="4251"/>
        <v>0</v>
      </c>
      <c r="IO130" s="188">
        <f t="shared" si="4252"/>
        <v>0</v>
      </c>
      <c r="IP130" s="188">
        <f t="shared" si="4253"/>
        <v>0</v>
      </c>
      <c r="IQ130" s="188">
        <f t="shared" si="4254"/>
        <v>0</v>
      </c>
      <c r="IR130" s="188">
        <f t="shared" si="4255"/>
        <v>0</v>
      </c>
      <c r="IS130" s="188">
        <f t="shared" si="4256"/>
        <v>0</v>
      </c>
      <c r="IT130" s="188">
        <f t="shared" si="4257"/>
        <v>0</v>
      </c>
      <c r="IU130" s="188">
        <f t="shared" si="4258"/>
        <v>0</v>
      </c>
      <c r="IV130" s="188">
        <f t="shared" si="4259"/>
        <v>0</v>
      </c>
      <c r="IW130" s="188">
        <f t="shared" si="4260"/>
        <v>0</v>
      </c>
      <c r="IX130" s="188">
        <f t="shared" si="4261"/>
        <v>85</v>
      </c>
      <c r="IY130" s="188">
        <f t="shared" si="4262"/>
        <v>85</v>
      </c>
      <c r="IZ130" s="188">
        <f t="shared" si="4263"/>
        <v>85</v>
      </c>
      <c r="JA130" s="188">
        <f t="shared" si="4264"/>
        <v>85</v>
      </c>
      <c r="JB130" s="188">
        <f t="shared" si="4265"/>
        <v>85</v>
      </c>
      <c r="JC130" s="188">
        <f t="shared" si="4266"/>
        <v>85</v>
      </c>
      <c r="JD130" s="188">
        <f t="shared" si="4267"/>
        <v>85</v>
      </c>
      <c r="JE130" s="188">
        <f t="shared" si="4268"/>
        <v>85</v>
      </c>
      <c r="JF130" s="188">
        <f t="shared" si="4269"/>
        <v>85</v>
      </c>
      <c r="JG130" s="188">
        <f t="shared" si="4270"/>
        <v>85</v>
      </c>
      <c r="JH130" s="188">
        <f t="shared" si="4271"/>
        <v>85</v>
      </c>
      <c r="JI130" s="188">
        <f t="shared" si="4272"/>
        <v>85</v>
      </c>
      <c r="JJ130" s="188">
        <f t="shared" si="4273"/>
        <v>85</v>
      </c>
      <c r="JK130" s="188">
        <f t="shared" si="4274"/>
        <v>85</v>
      </c>
      <c r="JL130" s="188">
        <f t="shared" si="4275"/>
        <v>85</v>
      </c>
      <c r="JM130" s="188">
        <f t="shared" si="4276"/>
        <v>85</v>
      </c>
      <c r="JN130" s="188">
        <f t="shared" si="4277"/>
        <v>85</v>
      </c>
      <c r="JO130" s="188">
        <f t="shared" si="4278"/>
        <v>85</v>
      </c>
      <c r="JP130" s="188">
        <f t="shared" si="4279"/>
        <v>85</v>
      </c>
      <c r="JQ130" s="188">
        <f t="shared" si="4280"/>
        <v>85</v>
      </c>
      <c r="JR130" s="188">
        <f t="shared" si="4281"/>
        <v>85</v>
      </c>
      <c r="JS130" s="188">
        <f t="shared" si="4282"/>
        <v>85</v>
      </c>
      <c r="JT130" s="188">
        <f t="shared" si="4283"/>
        <v>85</v>
      </c>
      <c r="JU130" s="188">
        <f t="shared" si="4284"/>
        <v>85</v>
      </c>
      <c r="JV130" s="188">
        <f t="shared" si="4285"/>
        <v>85</v>
      </c>
      <c r="JW130" s="188">
        <f t="shared" si="4286"/>
        <v>85</v>
      </c>
      <c r="JX130" s="188">
        <f t="shared" si="4287"/>
        <v>0</v>
      </c>
      <c r="JY130" s="188">
        <f t="shared" si="4288"/>
        <v>0</v>
      </c>
      <c r="JZ130" s="188">
        <f t="shared" si="4289"/>
        <v>0</v>
      </c>
      <c r="KA130" s="188">
        <f t="shared" si="4290"/>
        <v>0</v>
      </c>
      <c r="KB130" s="188">
        <f t="shared" si="4291"/>
        <v>0</v>
      </c>
      <c r="KC130" s="188">
        <f t="shared" si="4292"/>
        <v>0</v>
      </c>
      <c r="KD130" s="188">
        <f t="shared" si="4293"/>
        <v>0</v>
      </c>
      <c r="KE130" s="188">
        <f t="shared" si="4294"/>
        <v>0</v>
      </c>
      <c r="KF130" s="188">
        <f t="shared" si="4295"/>
        <v>0</v>
      </c>
      <c r="KG130" s="188">
        <f t="shared" si="4296"/>
        <v>0</v>
      </c>
      <c r="KH130" s="188">
        <f t="shared" si="4297"/>
        <v>0</v>
      </c>
      <c r="KI130" s="188">
        <f t="shared" si="4298"/>
        <v>0</v>
      </c>
      <c r="KJ130" s="188">
        <f t="shared" si="4299"/>
        <v>0</v>
      </c>
      <c r="KK130" s="188">
        <f t="shared" si="4300"/>
        <v>0</v>
      </c>
      <c r="KL130" s="188">
        <f t="shared" si="4301"/>
        <v>0</v>
      </c>
      <c r="KM130" s="188">
        <f t="shared" si="4302"/>
        <v>0</v>
      </c>
      <c r="KN130" s="188">
        <f t="shared" si="4303"/>
        <v>0</v>
      </c>
      <c r="KO130" s="188">
        <f t="shared" si="4304"/>
        <v>0</v>
      </c>
      <c r="KP130" s="188">
        <f t="shared" si="4305"/>
        <v>0</v>
      </c>
      <c r="KQ130" s="188">
        <f t="shared" si="4306"/>
        <v>0</v>
      </c>
      <c r="KR130" s="188">
        <f t="shared" si="4307"/>
        <v>0</v>
      </c>
      <c r="KS130" s="188">
        <f t="shared" si="4308"/>
        <v>0</v>
      </c>
      <c r="KT130" s="188">
        <f t="shared" si="4309"/>
        <v>0</v>
      </c>
      <c r="KU130" s="188">
        <f t="shared" si="4310"/>
        <v>0</v>
      </c>
    </row>
    <row r="131" spans="1:307" s="95" customFormat="1" ht="15.6" x14ac:dyDescent="0.3">
      <c r="A131" s="157"/>
      <c r="B131" s="112"/>
      <c r="C131" s="112"/>
      <c r="D131" s="113"/>
      <c r="E131" s="113"/>
      <c r="F131" s="113"/>
      <c r="G131" s="114"/>
      <c r="H131" s="115"/>
      <c r="I131" s="116"/>
      <c r="J131" s="114"/>
      <c r="K131" s="411"/>
      <c r="L131" s="118"/>
      <c r="M131" s="119"/>
      <c r="N131" s="186">
        <f t="shared" ref="N131:AC134" si="4315">IF($E131="PT",IF(AND($K131&lt;=N$5,$L131&gt;N$6),$G131*$H131*$F131,IF(AND($K131&gt;N$5,$K131&lt;=N$6),(N$6-$K131+1)/N$4*$G131*$F131*$H131,IF(AND($L131&gt;=N$5,$L131&lt;=N$6),($L131-N$5+1)/N$4*$G131*$F131*$H131,0)))*(1+$I131),IF(AND($K131&lt;=N$5,$L131&gt;N$6),N$4/365*$G131*$F131,IF(AND($K131&gt;N$5,$K131&lt;=N$6),(N$6-$K131+1)/365*$G131*$F131,IF(AND($L131&gt;=N$5,$L131&lt;=N$6),($L131-N$5+1)/365*$G131*$F131,0)))*(1+$I131))</f>
        <v>0</v>
      </c>
      <c r="O131" s="186">
        <f t="shared" si="4315"/>
        <v>0</v>
      </c>
      <c r="P131" s="186">
        <f t="shared" si="4315"/>
        <v>0</v>
      </c>
      <c r="Q131" s="186">
        <f t="shared" si="4315"/>
        <v>0</v>
      </c>
      <c r="R131" s="186">
        <f t="shared" si="4315"/>
        <v>0</v>
      </c>
      <c r="S131" s="186">
        <f t="shared" si="4315"/>
        <v>0</v>
      </c>
      <c r="T131" s="186">
        <f t="shared" si="4315"/>
        <v>0</v>
      </c>
      <c r="U131" s="186">
        <f t="shared" si="4315"/>
        <v>0</v>
      </c>
      <c r="V131" s="186">
        <f t="shared" si="4315"/>
        <v>0</v>
      </c>
      <c r="W131" s="186">
        <f t="shared" si="4315"/>
        <v>0</v>
      </c>
      <c r="X131" s="186">
        <f t="shared" si="4315"/>
        <v>0</v>
      </c>
      <c r="Y131" s="186">
        <f t="shared" si="4315"/>
        <v>0</v>
      </c>
      <c r="Z131" s="186">
        <f t="shared" si="4315"/>
        <v>0</v>
      </c>
      <c r="AA131" s="186">
        <f t="shared" si="4315"/>
        <v>0</v>
      </c>
      <c r="AB131" s="186">
        <f t="shared" si="4315"/>
        <v>0</v>
      </c>
      <c r="AC131" s="186">
        <f t="shared" si="4315"/>
        <v>0</v>
      </c>
      <c r="AD131" s="186">
        <f t="shared" ref="AD131:AR134" si="4316">IF($E131="PT",IF(AND($K131&lt;=AD$5,$L131&gt;AD$6),$G131*$H131*$F131,IF(AND($K131&gt;AD$5,$K131&lt;=AD$6),(AD$6-$K131+1)/AD$4*$G131*$F131*$H131,IF(AND($L131&gt;=AD$5,$L131&lt;=AD$6),($L131-AD$5+1)/AD$4*$G131*$F131*$H131,0)))*(1+$I131),IF(AND($K131&lt;=AD$5,$L131&gt;AD$6),AD$4/365*$G131*$F131,IF(AND($K131&gt;AD$5,$K131&lt;=AD$6),(AD$6-$K131+1)/365*$G131*$F131,IF(AND($L131&gt;=AD$5,$L131&lt;=AD$6),($L131-AD$5+1)/365*$G131*$F131,0)))*(1+$I131))</f>
        <v>0</v>
      </c>
      <c r="AE131" s="186">
        <f t="shared" si="4316"/>
        <v>0</v>
      </c>
      <c r="AF131" s="186">
        <f t="shared" si="4316"/>
        <v>0</v>
      </c>
      <c r="AG131" s="186">
        <f t="shared" si="4316"/>
        <v>0</v>
      </c>
      <c r="AH131" s="186">
        <f t="shared" si="4316"/>
        <v>0</v>
      </c>
      <c r="AI131" s="186">
        <f t="shared" si="4316"/>
        <v>0</v>
      </c>
      <c r="AJ131" s="186">
        <f t="shared" si="4316"/>
        <v>0</v>
      </c>
      <c r="AK131" s="186">
        <f t="shared" si="4316"/>
        <v>0</v>
      </c>
      <c r="AL131" s="186">
        <f t="shared" si="4316"/>
        <v>0</v>
      </c>
      <c r="AM131" s="186">
        <f t="shared" si="4316"/>
        <v>0</v>
      </c>
      <c r="AN131" s="186">
        <f t="shared" si="4316"/>
        <v>0</v>
      </c>
      <c r="AO131" s="186">
        <f t="shared" si="4316"/>
        <v>0</v>
      </c>
      <c r="AP131" s="186">
        <f t="shared" si="4316"/>
        <v>0</v>
      </c>
      <c r="AQ131" s="186">
        <f t="shared" si="4316"/>
        <v>0</v>
      </c>
      <c r="AR131" s="186">
        <f t="shared" si="4316"/>
        <v>0</v>
      </c>
      <c r="AS131" s="186">
        <f t="shared" ref="AS131:BH134" si="4317">IF($E131="PT",IF(AND($K131&lt;=AS$5,$L131&gt;AS$6),$G131*$H131*$F131,IF(AND($K131&gt;AS$5,$K131&lt;=AS$6),(AS$6-$K131+1)/AS$4*$G131*$F131*$H131,IF(AND($L131&gt;=AS$5,$L131&lt;=AS$6),($L131-AS$5+1)/AS$4*$G131*$F131*$H131,0)))*(1+$I131),IF(AND($K131&lt;=AS$5,$L131&gt;AS$6),AS$4/365*$G131*$F131,IF(AND($K131&gt;AS$5,$K131&lt;=AS$6),(AS$6-$K131+1)/365*$G131*$F131,IF(AND($L131&gt;=AS$5,$L131&lt;=AS$6),($L131-AS$5+1)/365*$G131*$F131,0)))*(1+$I131))</f>
        <v>0</v>
      </c>
      <c r="AT131" s="186">
        <f t="shared" si="4317"/>
        <v>0</v>
      </c>
      <c r="AU131" s="186">
        <f t="shared" si="4317"/>
        <v>0</v>
      </c>
      <c r="AV131" s="186">
        <f t="shared" si="4317"/>
        <v>0</v>
      </c>
      <c r="AW131" s="186">
        <f t="shared" si="4317"/>
        <v>0</v>
      </c>
      <c r="AX131" s="186">
        <f t="shared" si="4317"/>
        <v>0</v>
      </c>
      <c r="AY131" s="186">
        <f t="shared" si="4317"/>
        <v>0</v>
      </c>
      <c r="AZ131" s="186">
        <f t="shared" si="4317"/>
        <v>0</v>
      </c>
      <c r="BA131" s="186">
        <f t="shared" si="4317"/>
        <v>0</v>
      </c>
      <c r="BB131" s="186">
        <f t="shared" si="4317"/>
        <v>0</v>
      </c>
      <c r="BC131" s="186">
        <f t="shared" si="4317"/>
        <v>0</v>
      </c>
      <c r="BD131" s="186">
        <f t="shared" si="4317"/>
        <v>0</v>
      </c>
      <c r="BE131" s="186">
        <f t="shared" si="4317"/>
        <v>0</v>
      </c>
      <c r="BF131" s="186">
        <f t="shared" si="4317"/>
        <v>0</v>
      </c>
      <c r="BG131" s="186">
        <f t="shared" si="4317"/>
        <v>0</v>
      </c>
      <c r="BH131" s="186">
        <f t="shared" si="4317"/>
        <v>0</v>
      </c>
      <c r="BI131" s="186">
        <f t="shared" ref="BH131:BU137" si="4318">IF($E131="PT",IF(AND($K131&lt;=BI$5,$L131&gt;BI$6),$G131*$H131*$F131,IF(AND($K131&gt;BI$5,$K131&lt;=BI$6),(BI$6-$K131+1)/BI$4*$G131*$F131*$H131,IF(AND($L131&gt;=BI$5,$L131&lt;=BI$6),($L131-BI$5+1)/BI$4*$G131*$F131*$H131,0)))*(1+$I131),IF(AND($K131&lt;=BI$5,$L131&gt;BI$6),BI$4/365*$G131*$F131,IF(AND($K131&gt;BI$5,$K131&lt;=BI$6),(BI$6-$K131+1)/365*$G131*$F131,IF(AND($L131&gt;=BI$5,$L131&lt;=BI$6),($L131-BI$5+1)/365*$G131*$F131,0)))*(1+$I131))</f>
        <v>0</v>
      </c>
      <c r="BJ131" s="186">
        <f t="shared" si="4318"/>
        <v>0</v>
      </c>
      <c r="BK131" s="186">
        <f t="shared" si="4318"/>
        <v>0</v>
      </c>
      <c r="BL131" s="186">
        <f t="shared" si="4318"/>
        <v>0</v>
      </c>
      <c r="BM131" s="186">
        <f t="shared" si="4318"/>
        <v>0</v>
      </c>
      <c r="BN131" s="186">
        <f t="shared" si="4318"/>
        <v>0</v>
      </c>
      <c r="BO131" s="186">
        <f t="shared" si="4318"/>
        <v>0</v>
      </c>
      <c r="BP131" s="186">
        <f t="shared" si="4318"/>
        <v>0</v>
      </c>
      <c r="BQ131" s="186">
        <f t="shared" si="4318"/>
        <v>0</v>
      </c>
      <c r="BR131" s="186">
        <f t="shared" si="4318"/>
        <v>0</v>
      </c>
      <c r="BS131" s="186">
        <f t="shared" si="4318"/>
        <v>0</v>
      </c>
      <c r="BT131" s="186">
        <f t="shared" si="4318"/>
        <v>0</v>
      </c>
      <c r="BU131" s="186">
        <f t="shared" si="4318"/>
        <v>0</v>
      </c>
      <c r="BV131" s="186">
        <f t="shared" ref="BV131:CG134" si="4319">IF($E131="PT",IF(AND($K131&lt;=BV$5,$L131&gt;BV$6),$G131*$H131*$F131,IF(AND($K131&gt;BV$5,$K131&lt;=BV$6),(BV$6-$K131+1)/BV$4*$G131*$F131*$H131,IF(AND($L131&gt;=BV$5,$L131&lt;=BV$6),($L131-BV$5+1)/BV$4*$G131*$F131*$H131,0)))*(1+$I131),IF(AND($K131&lt;=BV$5,$L131&gt;BV$6),BV$4/365*$G131*$F131,IF(AND($K131&gt;BV$5,$K131&lt;=BV$6),(BV$6-$K131+1)/365*$G131*$F131,IF(AND($L131&gt;=BV$5,$L131&lt;=BV$6),($L131-BV$5+1)/365*$G131*$F131,0)))*(1+$I131))</f>
        <v>0</v>
      </c>
      <c r="BW131" s="186">
        <f t="shared" si="4319"/>
        <v>0</v>
      </c>
      <c r="BX131" s="186">
        <f t="shared" si="4319"/>
        <v>0</v>
      </c>
      <c r="BY131" s="186">
        <f t="shared" si="4319"/>
        <v>0</v>
      </c>
      <c r="BZ131" s="186">
        <f t="shared" si="4319"/>
        <v>0</v>
      </c>
      <c r="CA131" s="186">
        <f t="shared" si="4319"/>
        <v>0</v>
      </c>
      <c r="CB131" s="186">
        <f t="shared" si="4319"/>
        <v>0</v>
      </c>
      <c r="CC131" s="186">
        <f t="shared" si="4319"/>
        <v>0</v>
      </c>
      <c r="CD131" s="186">
        <f t="shared" si="4319"/>
        <v>0</v>
      </c>
      <c r="CE131" s="186">
        <f t="shared" si="4319"/>
        <v>0</v>
      </c>
      <c r="CF131" s="186">
        <f t="shared" si="4319"/>
        <v>0</v>
      </c>
      <c r="CG131" s="186">
        <f t="shared" si="4319"/>
        <v>0</v>
      </c>
      <c r="CH131" s="186"/>
      <c r="CJ131" s="186">
        <f t="shared" si="4095"/>
        <v>0</v>
      </c>
      <c r="CK131" s="186">
        <f t="shared" si="4096"/>
        <v>0</v>
      </c>
      <c r="CL131" s="186">
        <f t="shared" si="4097"/>
        <v>0</v>
      </c>
      <c r="CM131" s="186">
        <f t="shared" si="4098"/>
        <v>0</v>
      </c>
      <c r="CN131" s="186">
        <f t="shared" si="4099"/>
        <v>0</v>
      </c>
      <c r="CO131" s="186">
        <f t="shared" si="4100"/>
        <v>0</v>
      </c>
      <c r="CP131" s="186">
        <f t="shared" si="4101"/>
        <v>0</v>
      </c>
      <c r="CQ131" s="186">
        <f t="shared" si="4102"/>
        <v>0</v>
      </c>
      <c r="CR131" s="186">
        <f t="shared" si="4103"/>
        <v>0</v>
      </c>
      <c r="CS131" s="186">
        <f t="shared" si="4104"/>
        <v>0</v>
      </c>
      <c r="CT131" s="186">
        <f t="shared" si="4105"/>
        <v>0</v>
      </c>
      <c r="CU131" s="186">
        <f t="shared" si="4106"/>
        <v>0</v>
      </c>
      <c r="CV131" s="186">
        <f t="shared" si="4107"/>
        <v>0</v>
      </c>
      <c r="CW131" s="186">
        <f t="shared" si="4108"/>
        <v>0</v>
      </c>
      <c r="CX131" s="186">
        <f t="shared" si="4109"/>
        <v>0</v>
      </c>
      <c r="CY131" s="186">
        <f t="shared" si="4110"/>
        <v>0</v>
      </c>
      <c r="CZ131" s="186">
        <f t="shared" si="4111"/>
        <v>0</v>
      </c>
      <c r="DA131" s="186">
        <f t="shared" si="4112"/>
        <v>0</v>
      </c>
      <c r="DB131" s="186">
        <f t="shared" si="4113"/>
        <v>0</v>
      </c>
      <c r="DC131" s="186">
        <f t="shared" si="4114"/>
        <v>0</v>
      </c>
      <c r="DD131" s="186">
        <f t="shared" si="4115"/>
        <v>0</v>
      </c>
      <c r="DE131" s="186">
        <f t="shared" si="4116"/>
        <v>0</v>
      </c>
      <c r="DF131" s="186">
        <f t="shared" si="4117"/>
        <v>0</v>
      </c>
      <c r="DG131" s="186">
        <f t="shared" si="4118"/>
        <v>0</v>
      </c>
      <c r="DH131" s="186">
        <f t="shared" si="4119"/>
        <v>0</v>
      </c>
      <c r="DI131" s="186">
        <f t="shared" si="4120"/>
        <v>0</v>
      </c>
      <c r="DJ131" s="186">
        <f t="shared" si="4121"/>
        <v>0</v>
      </c>
      <c r="DK131" s="186">
        <f t="shared" si="4122"/>
        <v>0</v>
      </c>
      <c r="DL131" s="186">
        <f t="shared" si="4123"/>
        <v>0</v>
      </c>
      <c r="DM131" s="186">
        <f t="shared" si="4124"/>
        <v>0</v>
      </c>
      <c r="DN131" s="186">
        <f t="shared" si="4125"/>
        <v>0</v>
      </c>
      <c r="DO131" s="186">
        <f t="shared" si="4126"/>
        <v>0</v>
      </c>
      <c r="DP131" s="186">
        <f t="shared" si="4127"/>
        <v>0</v>
      </c>
      <c r="DQ131" s="186">
        <f t="shared" si="4128"/>
        <v>0</v>
      </c>
      <c r="DR131" s="186">
        <f t="shared" si="4129"/>
        <v>0</v>
      </c>
      <c r="DS131" s="186">
        <f t="shared" si="4130"/>
        <v>0</v>
      </c>
      <c r="DT131" s="186">
        <f t="shared" si="4131"/>
        <v>0</v>
      </c>
      <c r="DU131" s="186">
        <f t="shared" si="4132"/>
        <v>0</v>
      </c>
      <c r="DV131" s="186">
        <f t="shared" si="4133"/>
        <v>0</v>
      </c>
      <c r="DW131" s="186">
        <f t="shared" si="4134"/>
        <v>0</v>
      </c>
      <c r="DX131" s="186">
        <f t="shared" si="4135"/>
        <v>0</v>
      </c>
      <c r="DY131" s="186">
        <f t="shared" si="4136"/>
        <v>0</v>
      </c>
      <c r="DZ131" s="186">
        <f t="shared" si="4137"/>
        <v>0</v>
      </c>
      <c r="EA131" s="186">
        <f t="shared" si="4138"/>
        <v>0</v>
      </c>
      <c r="EB131" s="186">
        <f t="shared" si="4139"/>
        <v>0</v>
      </c>
      <c r="EC131" s="186">
        <f t="shared" si="4140"/>
        <v>0</v>
      </c>
      <c r="ED131" s="186">
        <f t="shared" si="4141"/>
        <v>0</v>
      </c>
      <c r="EE131" s="186">
        <f t="shared" si="4142"/>
        <v>0</v>
      </c>
      <c r="EF131" s="186">
        <f t="shared" si="4143"/>
        <v>0</v>
      </c>
      <c r="EG131" s="186">
        <f t="shared" si="4144"/>
        <v>0</v>
      </c>
      <c r="EH131" s="186">
        <f t="shared" si="4145"/>
        <v>0</v>
      </c>
      <c r="EI131" s="186">
        <f t="shared" si="4146"/>
        <v>0</v>
      </c>
      <c r="EJ131" s="186">
        <f t="shared" si="4147"/>
        <v>0</v>
      </c>
      <c r="EK131" s="186">
        <f t="shared" si="4148"/>
        <v>0</v>
      </c>
      <c r="EL131" s="186">
        <f t="shared" si="4149"/>
        <v>0</v>
      </c>
      <c r="EM131" s="186">
        <f t="shared" si="4150"/>
        <v>0</v>
      </c>
      <c r="EN131" s="186">
        <f t="shared" si="4151"/>
        <v>0</v>
      </c>
      <c r="EO131" s="186">
        <f t="shared" si="4152"/>
        <v>0</v>
      </c>
      <c r="EP131" s="186">
        <f t="shared" si="4153"/>
        <v>0</v>
      </c>
      <c r="EQ131" s="186">
        <f t="shared" si="4154"/>
        <v>0</v>
      </c>
      <c r="ER131" s="186">
        <f t="shared" si="4155"/>
        <v>0</v>
      </c>
      <c r="ES131" s="186">
        <f t="shared" si="4156"/>
        <v>0</v>
      </c>
      <c r="ET131" s="186">
        <f t="shared" si="4157"/>
        <v>0</v>
      </c>
      <c r="EU131" s="186">
        <f t="shared" si="4158"/>
        <v>0</v>
      </c>
      <c r="EV131" s="186">
        <f t="shared" si="4159"/>
        <v>0</v>
      </c>
      <c r="EW131" s="186">
        <f t="shared" si="4160"/>
        <v>0</v>
      </c>
      <c r="EX131" s="186">
        <f t="shared" si="4161"/>
        <v>0</v>
      </c>
      <c r="EY131" s="186">
        <f t="shared" si="4162"/>
        <v>0</v>
      </c>
      <c r="EZ131" s="186">
        <f t="shared" si="4163"/>
        <v>0</v>
      </c>
      <c r="FA131" s="186">
        <f t="shared" si="4164"/>
        <v>0</v>
      </c>
      <c r="FB131" s="186">
        <f t="shared" si="4165"/>
        <v>0</v>
      </c>
      <c r="FC131" s="186">
        <f t="shared" si="4166"/>
        <v>0</v>
      </c>
      <c r="FE131" s="187">
        <f t="shared" si="4167"/>
        <v>0</v>
      </c>
      <c r="FF131" s="187">
        <f t="shared" si="4168"/>
        <v>0</v>
      </c>
      <c r="FG131" s="187">
        <f t="shared" si="4169"/>
        <v>0</v>
      </c>
      <c r="FH131" s="187">
        <f t="shared" si="4170"/>
        <v>0</v>
      </c>
      <c r="FI131" s="187">
        <f t="shared" si="4171"/>
        <v>0</v>
      </c>
      <c r="FJ131" s="187">
        <f t="shared" si="4172"/>
        <v>0</v>
      </c>
      <c r="FK131" s="187">
        <f t="shared" si="4173"/>
        <v>0</v>
      </c>
      <c r="FL131" s="187">
        <f t="shared" si="4174"/>
        <v>0</v>
      </c>
      <c r="FM131" s="187">
        <f t="shared" si="4175"/>
        <v>0</v>
      </c>
      <c r="FN131" s="187">
        <f t="shared" si="4176"/>
        <v>0</v>
      </c>
      <c r="FO131" s="187">
        <f t="shared" si="4177"/>
        <v>0</v>
      </c>
      <c r="FP131" s="187">
        <f t="shared" si="4178"/>
        <v>0</v>
      </c>
      <c r="FQ131" s="187">
        <f t="shared" si="4179"/>
        <v>0</v>
      </c>
      <c r="FR131" s="187">
        <f t="shared" si="4180"/>
        <v>0</v>
      </c>
      <c r="FS131" s="187">
        <f t="shared" si="4181"/>
        <v>0</v>
      </c>
      <c r="FT131" s="187">
        <f t="shared" si="4182"/>
        <v>0</v>
      </c>
      <c r="FU131" s="187">
        <f t="shared" si="4183"/>
        <v>0</v>
      </c>
      <c r="FV131" s="187">
        <f t="shared" si="4184"/>
        <v>0</v>
      </c>
      <c r="FW131" s="187">
        <f t="shared" si="4185"/>
        <v>0</v>
      </c>
      <c r="FX131" s="187">
        <f t="shared" si="4186"/>
        <v>0</v>
      </c>
      <c r="FY131" s="187">
        <f t="shared" si="4187"/>
        <v>0</v>
      </c>
      <c r="FZ131" s="187">
        <f t="shared" si="4188"/>
        <v>0</v>
      </c>
      <c r="GA131" s="187">
        <f t="shared" si="4189"/>
        <v>0</v>
      </c>
      <c r="GB131" s="187">
        <f t="shared" si="4190"/>
        <v>0</v>
      </c>
      <c r="GC131" s="187">
        <f t="shared" si="4191"/>
        <v>0</v>
      </c>
      <c r="GD131" s="187">
        <f t="shared" si="4192"/>
        <v>0</v>
      </c>
      <c r="GE131" s="187">
        <f t="shared" si="4193"/>
        <v>0</v>
      </c>
      <c r="GF131" s="187">
        <f t="shared" si="4194"/>
        <v>0</v>
      </c>
      <c r="GG131" s="187">
        <f t="shared" si="4195"/>
        <v>0</v>
      </c>
      <c r="GH131" s="187">
        <f t="shared" si="4196"/>
        <v>0</v>
      </c>
      <c r="GI131" s="187">
        <f t="shared" si="4197"/>
        <v>0</v>
      </c>
      <c r="GJ131" s="187">
        <f t="shared" si="4198"/>
        <v>0</v>
      </c>
      <c r="GK131" s="187">
        <f t="shared" si="4199"/>
        <v>0</v>
      </c>
      <c r="GL131" s="187">
        <f t="shared" si="4200"/>
        <v>0</v>
      </c>
      <c r="GM131" s="187">
        <f t="shared" si="4201"/>
        <v>0</v>
      </c>
      <c r="GN131" s="187">
        <f t="shared" si="4202"/>
        <v>0</v>
      </c>
      <c r="GO131" s="187">
        <f t="shared" si="4203"/>
        <v>0</v>
      </c>
      <c r="GP131" s="187">
        <f t="shared" si="4204"/>
        <v>0</v>
      </c>
      <c r="GQ131" s="187">
        <f t="shared" si="4205"/>
        <v>0</v>
      </c>
      <c r="GR131" s="187">
        <f t="shared" si="4206"/>
        <v>0</v>
      </c>
      <c r="GS131" s="187">
        <f t="shared" si="4207"/>
        <v>0</v>
      </c>
      <c r="GT131" s="187">
        <f t="shared" si="4208"/>
        <v>0</v>
      </c>
      <c r="GU131" s="187">
        <f t="shared" si="4209"/>
        <v>0</v>
      </c>
      <c r="GV131" s="187">
        <f t="shared" si="4210"/>
        <v>0</v>
      </c>
      <c r="GW131" s="187">
        <f t="shared" si="4211"/>
        <v>0</v>
      </c>
      <c r="GX131" s="187">
        <f t="shared" si="4212"/>
        <v>0</v>
      </c>
      <c r="GY131" s="187">
        <f t="shared" si="4213"/>
        <v>0</v>
      </c>
      <c r="GZ131" s="187">
        <f t="shared" si="4214"/>
        <v>0</v>
      </c>
      <c r="HA131" s="187">
        <f t="shared" si="4215"/>
        <v>0</v>
      </c>
      <c r="HB131" s="187">
        <f t="shared" si="4216"/>
        <v>0</v>
      </c>
      <c r="HC131" s="187">
        <f t="shared" si="4217"/>
        <v>0</v>
      </c>
      <c r="HD131" s="187">
        <f t="shared" si="4218"/>
        <v>0</v>
      </c>
      <c r="HE131" s="187">
        <f t="shared" si="4219"/>
        <v>0</v>
      </c>
      <c r="HF131" s="187">
        <f t="shared" si="4220"/>
        <v>0</v>
      </c>
      <c r="HG131" s="187">
        <f t="shared" si="4221"/>
        <v>0</v>
      </c>
      <c r="HH131" s="187">
        <f t="shared" si="4222"/>
        <v>0</v>
      </c>
      <c r="HI131" s="187">
        <f t="shared" si="4223"/>
        <v>0</v>
      </c>
      <c r="HJ131" s="187">
        <f t="shared" si="4224"/>
        <v>0</v>
      </c>
      <c r="HK131" s="187">
        <f t="shared" si="4225"/>
        <v>0</v>
      </c>
      <c r="HL131" s="187">
        <f t="shared" si="4226"/>
        <v>0</v>
      </c>
      <c r="HM131" s="187">
        <f t="shared" si="4227"/>
        <v>0</v>
      </c>
      <c r="HN131" s="187">
        <f t="shared" si="4228"/>
        <v>0</v>
      </c>
      <c r="HO131" s="187">
        <f t="shared" si="4229"/>
        <v>0</v>
      </c>
      <c r="HP131" s="187">
        <f t="shared" si="4230"/>
        <v>0</v>
      </c>
      <c r="HQ131" s="187">
        <f t="shared" si="4231"/>
        <v>0</v>
      </c>
      <c r="HR131" s="187">
        <f t="shared" si="4232"/>
        <v>0</v>
      </c>
      <c r="HS131" s="187">
        <f t="shared" si="4233"/>
        <v>0</v>
      </c>
      <c r="HT131" s="187">
        <f t="shared" si="4234"/>
        <v>0</v>
      </c>
      <c r="HU131" s="187">
        <f t="shared" si="4235"/>
        <v>0</v>
      </c>
      <c r="HV131" s="187">
        <f t="shared" si="4236"/>
        <v>0</v>
      </c>
      <c r="HW131" s="187">
        <f t="shared" si="4237"/>
        <v>0</v>
      </c>
      <c r="HX131" s="187">
        <f t="shared" si="4238"/>
        <v>0</v>
      </c>
      <c r="HY131" s="187"/>
      <c r="IB131" s="188">
        <f t="shared" si="4239"/>
        <v>0</v>
      </c>
      <c r="IC131" s="188">
        <f t="shared" si="4240"/>
        <v>0</v>
      </c>
      <c r="ID131" s="188">
        <f t="shared" si="4241"/>
        <v>0</v>
      </c>
      <c r="IE131" s="188">
        <f t="shared" si="4242"/>
        <v>0</v>
      </c>
      <c r="IF131" s="188">
        <f t="shared" si="4243"/>
        <v>0</v>
      </c>
      <c r="IG131" s="188">
        <f t="shared" si="4244"/>
        <v>0</v>
      </c>
      <c r="IH131" s="188">
        <f t="shared" si="4245"/>
        <v>0</v>
      </c>
      <c r="II131" s="188">
        <f t="shared" si="4246"/>
        <v>0</v>
      </c>
      <c r="IJ131" s="188">
        <f t="shared" si="4247"/>
        <v>0</v>
      </c>
      <c r="IK131" s="188">
        <f t="shared" si="4248"/>
        <v>0</v>
      </c>
      <c r="IL131" s="188">
        <f t="shared" si="4249"/>
        <v>0</v>
      </c>
      <c r="IM131" s="188">
        <f t="shared" si="4250"/>
        <v>0</v>
      </c>
      <c r="IN131" s="188">
        <f t="shared" si="4251"/>
        <v>0</v>
      </c>
      <c r="IO131" s="188">
        <f t="shared" si="4252"/>
        <v>0</v>
      </c>
      <c r="IP131" s="188">
        <f t="shared" si="4253"/>
        <v>0</v>
      </c>
      <c r="IQ131" s="188">
        <f t="shared" si="4254"/>
        <v>0</v>
      </c>
      <c r="IR131" s="188">
        <f t="shared" si="4255"/>
        <v>0</v>
      </c>
      <c r="IS131" s="188">
        <f t="shared" si="4256"/>
        <v>0</v>
      </c>
      <c r="IT131" s="188">
        <f t="shared" si="4257"/>
        <v>0</v>
      </c>
      <c r="IU131" s="188">
        <f t="shared" si="4258"/>
        <v>0</v>
      </c>
      <c r="IV131" s="188">
        <f t="shared" si="4259"/>
        <v>0</v>
      </c>
      <c r="IW131" s="188">
        <f t="shared" si="4260"/>
        <v>0</v>
      </c>
      <c r="IX131" s="188">
        <f t="shared" si="4261"/>
        <v>0</v>
      </c>
      <c r="IY131" s="188">
        <f t="shared" si="4262"/>
        <v>0</v>
      </c>
      <c r="IZ131" s="188">
        <f t="shared" si="4263"/>
        <v>0</v>
      </c>
      <c r="JA131" s="188">
        <f t="shared" si="4264"/>
        <v>0</v>
      </c>
      <c r="JB131" s="188">
        <f t="shared" si="4265"/>
        <v>0</v>
      </c>
      <c r="JC131" s="188">
        <f t="shared" si="4266"/>
        <v>0</v>
      </c>
      <c r="JD131" s="188">
        <f t="shared" si="4267"/>
        <v>0</v>
      </c>
      <c r="JE131" s="188">
        <f t="shared" si="4268"/>
        <v>0</v>
      </c>
      <c r="JF131" s="188">
        <f t="shared" si="4269"/>
        <v>0</v>
      </c>
      <c r="JG131" s="188">
        <f t="shared" si="4270"/>
        <v>0</v>
      </c>
      <c r="JH131" s="188">
        <f t="shared" si="4271"/>
        <v>0</v>
      </c>
      <c r="JI131" s="188">
        <f t="shared" si="4272"/>
        <v>0</v>
      </c>
      <c r="JJ131" s="188">
        <f t="shared" si="4273"/>
        <v>0</v>
      </c>
      <c r="JK131" s="188">
        <f t="shared" si="4274"/>
        <v>0</v>
      </c>
      <c r="JL131" s="188">
        <f t="shared" si="4275"/>
        <v>0</v>
      </c>
      <c r="JM131" s="188">
        <f t="shared" si="4276"/>
        <v>0</v>
      </c>
      <c r="JN131" s="188">
        <f t="shared" si="4277"/>
        <v>0</v>
      </c>
      <c r="JO131" s="188">
        <f t="shared" si="4278"/>
        <v>0</v>
      </c>
      <c r="JP131" s="188">
        <f t="shared" si="4279"/>
        <v>0</v>
      </c>
      <c r="JQ131" s="188">
        <f t="shared" si="4280"/>
        <v>0</v>
      </c>
      <c r="JR131" s="188">
        <f t="shared" si="4281"/>
        <v>0</v>
      </c>
      <c r="JS131" s="188">
        <f t="shared" si="4282"/>
        <v>0</v>
      </c>
      <c r="JT131" s="188">
        <f t="shared" si="4283"/>
        <v>0</v>
      </c>
      <c r="JU131" s="188">
        <f t="shared" si="4284"/>
        <v>0</v>
      </c>
      <c r="JV131" s="188">
        <f t="shared" si="4285"/>
        <v>0</v>
      </c>
      <c r="JW131" s="188">
        <f t="shared" si="4286"/>
        <v>0</v>
      </c>
      <c r="JX131" s="188">
        <f t="shared" si="4287"/>
        <v>0</v>
      </c>
      <c r="JY131" s="188">
        <f t="shared" si="4288"/>
        <v>0</v>
      </c>
      <c r="JZ131" s="188">
        <f t="shared" si="4289"/>
        <v>0</v>
      </c>
      <c r="KA131" s="188">
        <f t="shared" si="4290"/>
        <v>0</v>
      </c>
      <c r="KB131" s="188">
        <f t="shared" si="4291"/>
        <v>0</v>
      </c>
      <c r="KC131" s="188">
        <f t="shared" si="4292"/>
        <v>0</v>
      </c>
      <c r="KD131" s="188">
        <f t="shared" si="4293"/>
        <v>0</v>
      </c>
      <c r="KE131" s="188">
        <f t="shared" si="4294"/>
        <v>0</v>
      </c>
      <c r="KF131" s="188">
        <f t="shared" si="4295"/>
        <v>0</v>
      </c>
      <c r="KG131" s="188">
        <f t="shared" si="4296"/>
        <v>0</v>
      </c>
      <c r="KH131" s="188">
        <f t="shared" si="4297"/>
        <v>0</v>
      </c>
      <c r="KI131" s="188">
        <f t="shared" si="4298"/>
        <v>0</v>
      </c>
      <c r="KJ131" s="188">
        <f t="shared" si="4299"/>
        <v>0</v>
      </c>
      <c r="KK131" s="188">
        <f t="shared" si="4300"/>
        <v>0</v>
      </c>
      <c r="KL131" s="188">
        <f t="shared" si="4301"/>
        <v>0</v>
      </c>
      <c r="KM131" s="188">
        <f t="shared" si="4302"/>
        <v>0</v>
      </c>
      <c r="KN131" s="188">
        <f t="shared" si="4303"/>
        <v>0</v>
      </c>
      <c r="KO131" s="188">
        <f t="shared" si="4304"/>
        <v>0</v>
      </c>
      <c r="KP131" s="188">
        <f t="shared" si="4305"/>
        <v>0</v>
      </c>
      <c r="KQ131" s="188">
        <f t="shared" si="4306"/>
        <v>0</v>
      </c>
      <c r="KR131" s="188">
        <f t="shared" si="4307"/>
        <v>0</v>
      </c>
      <c r="KS131" s="188">
        <f t="shared" si="4308"/>
        <v>0</v>
      </c>
      <c r="KT131" s="188">
        <f t="shared" si="4309"/>
        <v>0</v>
      </c>
      <c r="KU131" s="188">
        <f t="shared" si="4310"/>
        <v>0</v>
      </c>
    </row>
    <row r="132" spans="1:307" s="95" customFormat="1" ht="15.6" x14ac:dyDescent="0.3">
      <c r="A132" s="157"/>
      <c r="B132" s="112"/>
      <c r="C132" s="112"/>
      <c r="D132" s="113"/>
      <c r="E132" s="113"/>
      <c r="F132" s="113"/>
      <c r="G132" s="114"/>
      <c r="H132" s="115"/>
      <c r="I132" s="116"/>
      <c r="J132" s="114"/>
      <c r="K132" s="411"/>
      <c r="L132" s="118"/>
      <c r="M132" s="119"/>
      <c r="N132" s="186">
        <f t="shared" si="4315"/>
        <v>0</v>
      </c>
      <c r="O132" s="186">
        <f t="shared" si="4315"/>
        <v>0</v>
      </c>
      <c r="P132" s="186">
        <f t="shared" si="4315"/>
        <v>0</v>
      </c>
      <c r="Q132" s="186">
        <f t="shared" si="4315"/>
        <v>0</v>
      </c>
      <c r="R132" s="186">
        <f t="shared" si="4315"/>
        <v>0</v>
      </c>
      <c r="S132" s="186">
        <f t="shared" si="4315"/>
        <v>0</v>
      </c>
      <c r="T132" s="186">
        <f t="shared" si="4315"/>
        <v>0</v>
      </c>
      <c r="U132" s="186">
        <f t="shared" si="4315"/>
        <v>0</v>
      </c>
      <c r="V132" s="186">
        <f t="shared" si="4315"/>
        <v>0</v>
      </c>
      <c r="W132" s="186">
        <f t="shared" si="4315"/>
        <v>0</v>
      </c>
      <c r="X132" s="186">
        <f t="shared" si="4315"/>
        <v>0</v>
      </c>
      <c r="Y132" s="186">
        <f t="shared" si="4315"/>
        <v>0</v>
      </c>
      <c r="Z132" s="186">
        <f t="shared" si="4315"/>
        <v>0</v>
      </c>
      <c r="AA132" s="186">
        <f t="shared" si="4315"/>
        <v>0</v>
      </c>
      <c r="AB132" s="186">
        <f t="shared" si="4315"/>
        <v>0</v>
      </c>
      <c r="AC132" s="186">
        <f t="shared" si="4315"/>
        <v>0</v>
      </c>
      <c r="AD132" s="186">
        <f t="shared" si="4316"/>
        <v>0</v>
      </c>
      <c r="AE132" s="186">
        <f t="shared" si="4316"/>
        <v>0</v>
      </c>
      <c r="AF132" s="186">
        <f t="shared" si="4316"/>
        <v>0</v>
      </c>
      <c r="AG132" s="186">
        <f t="shared" si="4316"/>
        <v>0</v>
      </c>
      <c r="AH132" s="186">
        <f t="shared" si="4316"/>
        <v>0</v>
      </c>
      <c r="AI132" s="186">
        <f t="shared" si="4316"/>
        <v>0</v>
      </c>
      <c r="AJ132" s="186">
        <f t="shared" si="4316"/>
        <v>0</v>
      </c>
      <c r="AK132" s="186">
        <f t="shared" si="4316"/>
        <v>0</v>
      </c>
      <c r="AL132" s="186">
        <f t="shared" si="4316"/>
        <v>0</v>
      </c>
      <c r="AM132" s="186">
        <f t="shared" si="4316"/>
        <v>0</v>
      </c>
      <c r="AN132" s="186">
        <f t="shared" si="4316"/>
        <v>0</v>
      </c>
      <c r="AO132" s="186">
        <f t="shared" si="4316"/>
        <v>0</v>
      </c>
      <c r="AP132" s="186">
        <f t="shared" si="4316"/>
        <v>0</v>
      </c>
      <c r="AQ132" s="186">
        <f t="shared" si="4316"/>
        <v>0</v>
      </c>
      <c r="AR132" s="186">
        <f t="shared" si="4316"/>
        <v>0</v>
      </c>
      <c r="AS132" s="186">
        <f t="shared" si="4317"/>
        <v>0</v>
      </c>
      <c r="AT132" s="186">
        <f t="shared" si="4317"/>
        <v>0</v>
      </c>
      <c r="AU132" s="186">
        <f t="shared" si="4317"/>
        <v>0</v>
      </c>
      <c r="AV132" s="186">
        <f t="shared" si="4317"/>
        <v>0</v>
      </c>
      <c r="AW132" s="186">
        <f t="shared" si="4317"/>
        <v>0</v>
      </c>
      <c r="AX132" s="186">
        <f t="shared" si="4317"/>
        <v>0</v>
      </c>
      <c r="AY132" s="186">
        <f t="shared" si="4317"/>
        <v>0</v>
      </c>
      <c r="AZ132" s="186">
        <f t="shared" si="4317"/>
        <v>0</v>
      </c>
      <c r="BA132" s="186">
        <f t="shared" si="4317"/>
        <v>0</v>
      </c>
      <c r="BB132" s="186">
        <f t="shared" si="4317"/>
        <v>0</v>
      </c>
      <c r="BC132" s="186">
        <f t="shared" si="4317"/>
        <v>0</v>
      </c>
      <c r="BD132" s="186">
        <f t="shared" si="4317"/>
        <v>0</v>
      </c>
      <c r="BE132" s="186">
        <f t="shared" si="4317"/>
        <v>0</v>
      </c>
      <c r="BF132" s="186">
        <f t="shared" si="4317"/>
        <v>0</v>
      </c>
      <c r="BG132" s="186">
        <f t="shared" si="4317"/>
        <v>0</v>
      </c>
      <c r="BH132" s="186">
        <f t="shared" si="4317"/>
        <v>0</v>
      </c>
      <c r="BI132" s="186">
        <f t="shared" si="4318"/>
        <v>0</v>
      </c>
      <c r="BJ132" s="186">
        <f t="shared" si="4318"/>
        <v>0</v>
      </c>
      <c r="BK132" s="186">
        <f t="shared" si="4318"/>
        <v>0</v>
      </c>
      <c r="BL132" s="186">
        <f t="shared" si="4318"/>
        <v>0</v>
      </c>
      <c r="BM132" s="186">
        <f t="shared" si="4318"/>
        <v>0</v>
      </c>
      <c r="BN132" s="186">
        <f t="shared" si="4318"/>
        <v>0</v>
      </c>
      <c r="BO132" s="186">
        <f t="shared" si="4318"/>
        <v>0</v>
      </c>
      <c r="BP132" s="186">
        <f t="shared" si="4318"/>
        <v>0</v>
      </c>
      <c r="BQ132" s="186">
        <f t="shared" si="4318"/>
        <v>0</v>
      </c>
      <c r="BR132" s="186">
        <f t="shared" si="4318"/>
        <v>0</v>
      </c>
      <c r="BS132" s="186">
        <f t="shared" si="4318"/>
        <v>0</v>
      </c>
      <c r="BT132" s="186">
        <f t="shared" si="4318"/>
        <v>0</v>
      </c>
      <c r="BU132" s="186">
        <f t="shared" si="4318"/>
        <v>0</v>
      </c>
      <c r="BV132" s="186">
        <f t="shared" si="4319"/>
        <v>0</v>
      </c>
      <c r="BW132" s="186">
        <f t="shared" si="4319"/>
        <v>0</v>
      </c>
      <c r="BX132" s="186">
        <f t="shared" si="4319"/>
        <v>0</v>
      </c>
      <c r="BY132" s="186">
        <f t="shared" si="4319"/>
        <v>0</v>
      </c>
      <c r="BZ132" s="186">
        <f t="shared" si="4319"/>
        <v>0</v>
      </c>
      <c r="CA132" s="186">
        <f t="shared" si="4319"/>
        <v>0</v>
      </c>
      <c r="CB132" s="186">
        <f t="shared" si="4319"/>
        <v>0</v>
      </c>
      <c r="CC132" s="186">
        <f t="shared" si="4319"/>
        <v>0</v>
      </c>
      <c r="CD132" s="186">
        <f t="shared" si="4319"/>
        <v>0</v>
      </c>
      <c r="CE132" s="186">
        <f t="shared" si="4319"/>
        <v>0</v>
      </c>
      <c r="CF132" s="186">
        <f t="shared" si="4319"/>
        <v>0</v>
      </c>
      <c r="CG132" s="186">
        <f t="shared" si="4319"/>
        <v>0</v>
      </c>
      <c r="CH132" s="186"/>
      <c r="CJ132" s="186">
        <f t="shared" si="4095"/>
        <v>0</v>
      </c>
      <c r="CK132" s="186">
        <f t="shared" si="4096"/>
        <v>0</v>
      </c>
      <c r="CL132" s="186">
        <f t="shared" si="4097"/>
        <v>0</v>
      </c>
      <c r="CM132" s="186">
        <f t="shared" si="4098"/>
        <v>0</v>
      </c>
      <c r="CN132" s="186">
        <f t="shared" si="4099"/>
        <v>0</v>
      </c>
      <c r="CO132" s="186">
        <f t="shared" si="4100"/>
        <v>0</v>
      </c>
      <c r="CP132" s="186">
        <f t="shared" si="4101"/>
        <v>0</v>
      </c>
      <c r="CQ132" s="186">
        <f t="shared" si="4102"/>
        <v>0</v>
      </c>
      <c r="CR132" s="186">
        <f t="shared" si="4103"/>
        <v>0</v>
      </c>
      <c r="CS132" s="186">
        <f t="shared" si="4104"/>
        <v>0</v>
      </c>
      <c r="CT132" s="186">
        <f t="shared" si="4105"/>
        <v>0</v>
      </c>
      <c r="CU132" s="186">
        <f t="shared" si="4106"/>
        <v>0</v>
      </c>
      <c r="CV132" s="186">
        <f t="shared" si="4107"/>
        <v>0</v>
      </c>
      <c r="CW132" s="186">
        <f t="shared" si="4108"/>
        <v>0</v>
      </c>
      <c r="CX132" s="186">
        <f t="shared" si="4109"/>
        <v>0</v>
      </c>
      <c r="CY132" s="186">
        <f t="shared" si="4110"/>
        <v>0</v>
      </c>
      <c r="CZ132" s="186">
        <f t="shared" si="4111"/>
        <v>0</v>
      </c>
      <c r="DA132" s="186">
        <f t="shared" si="4112"/>
        <v>0</v>
      </c>
      <c r="DB132" s="186">
        <f t="shared" si="4113"/>
        <v>0</v>
      </c>
      <c r="DC132" s="186">
        <f t="shared" si="4114"/>
        <v>0</v>
      </c>
      <c r="DD132" s="186">
        <f t="shared" si="4115"/>
        <v>0</v>
      </c>
      <c r="DE132" s="186">
        <f t="shared" si="4116"/>
        <v>0</v>
      </c>
      <c r="DF132" s="186">
        <f t="shared" si="4117"/>
        <v>0</v>
      </c>
      <c r="DG132" s="186">
        <f t="shared" si="4118"/>
        <v>0</v>
      </c>
      <c r="DH132" s="186">
        <f t="shared" si="4119"/>
        <v>0</v>
      </c>
      <c r="DI132" s="186">
        <f t="shared" si="4120"/>
        <v>0</v>
      </c>
      <c r="DJ132" s="186">
        <f t="shared" si="4121"/>
        <v>0</v>
      </c>
      <c r="DK132" s="186">
        <f t="shared" si="4122"/>
        <v>0</v>
      </c>
      <c r="DL132" s="186">
        <f t="shared" si="4123"/>
        <v>0</v>
      </c>
      <c r="DM132" s="186">
        <f t="shared" si="4124"/>
        <v>0</v>
      </c>
      <c r="DN132" s="186">
        <f t="shared" si="4125"/>
        <v>0</v>
      </c>
      <c r="DO132" s="186">
        <f t="shared" si="4126"/>
        <v>0</v>
      </c>
      <c r="DP132" s="186">
        <f t="shared" si="4127"/>
        <v>0</v>
      </c>
      <c r="DQ132" s="186">
        <f t="shared" si="4128"/>
        <v>0</v>
      </c>
      <c r="DR132" s="186">
        <f t="shared" si="4129"/>
        <v>0</v>
      </c>
      <c r="DS132" s="186">
        <f t="shared" si="4130"/>
        <v>0</v>
      </c>
      <c r="DT132" s="186">
        <f t="shared" si="4131"/>
        <v>0</v>
      </c>
      <c r="DU132" s="186">
        <f t="shared" si="4132"/>
        <v>0</v>
      </c>
      <c r="DV132" s="186">
        <f t="shared" si="4133"/>
        <v>0</v>
      </c>
      <c r="DW132" s="186">
        <f t="shared" si="4134"/>
        <v>0</v>
      </c>
      <c r="DX132" s="186">
        <f t="shared" si="4135"/>
        <v>0</v>
      </c>
      <c r="DY132" s="186">
        <f t="shared" si="4136"/>
        <v>0</v>
      </c>
      <c r="DZ132" s="186">
        <f t="shared" si="4137"/>
        <v>0</v>
      </c>
      <c r="EA132" s="186">
        <f t="shared" si="4138"/>
        <v>0</v>
      </c>
      <c r="EB132" s="186">
        <f t="shared" si="4139"/>
        <v>0</v>
      </c>
      <c r="EC132" s="186">
        <f t="shared" si="4140"/>
        <v>0</v>
      </c>
      <c r="ED132" s="186">
        <f t="shared" si="4141"/>
        <v>0</v>
      </c>
      <c r="EE132" s="186">
        <f t="shared" si="4142"/>
        <v>0</v>
      </c>
      <c r="EF132" s="186">
        <f t="shared" si="4143"/>
        <v>0</v>
      </c>
      <c r="EG132" s="186">
        <f t="shared" si="4144"/>
        <v>0</v>
      </c>
      <c r="EH132" s="186">
        <f t="shared" si="4145"/>
        <v>0</v>
      </c>
      <c r="EI132" s="186">
        <f t="shared" si="4146"/>
        <v>0</v>
      </c>
      <c r="EJ132" s="186">
        <f t="shared" si="4147"/>
        <v>0</v>
      </c>
      <c r="EK132" s="186">
        <f t="shared" si="4148"/>
        <v>0</v>
      </c>
      <c r="EL132" s="186">
        <f t="shared" si="4149"/>
        <v>0</v>
      </c>
      <c r="EM132" s="186">
        <f t="shared" si="4150"/>
        <v>0</v>
      </c>
      <c r="EN132" s="186">
        <f t="shared" si="4151"/>
        <v>0</v>
      </c>
      <c r="EO132" s="186">
        <f t="shared" si="4152"/>
        <v>0</v>
      </c>
      <c r="EP132" s="186">
        <f t="shared" si="4153"/>
        <v>0</v>
      </c>
      <c r="EQ132" s="186">
        <f t="shared" si="4154"/>
        <v>0</v>
      </c>
      <c r="ER132" s="186">
        <f t="shared" si="4155"/>
        <v>0</v>
      </c>
      <c r="ES132" s="186">
        <f t="shared" si="4156"/>
        <v>0</v>
      </c>
      <c r="ET132" s="186">
        <f t="shared" si="4157"/>
        <v>0</v>
      </c>
      <c r="EU132" s="186">
        <f t="shared" si="4158"/>
        <v>0</v>
      </c>
      <c r="EV132" s="186">
        <f t="shared" si="4159"/>
        <v>0</v>
      </c>
      <c r="EW132" s="186">
        <f t="shared" si="4160"/>
        <v>0</v>
      </c>
      <c r="EX132" s="186">
        <f t="shared" si="4161"/>
        <v>0</v>
      </c>
      <c r="EY132" s="186">
        <f t="shared" si="4162"/>
        <v>0</v>
      </c>
      <c r="EZ132" s="186">
        <f t="shared" si="4163"/>
        <v>0</v>
      </c>
      <c r="FA132" s="186">
        <f t="shared" si="4164"/>
        <v>0</v>
      </c>
      <c r="FB132" s="186">
        <f t="shared" si="4165"/>
        <v>0</v>
      </c>
      <c r="FC132" s="186">
        <f t="shared" si="4166"/>
        <v>0</v>
      </c>
      <c r="FE132" s="187">
        <f t="shared" si="4167"/>
        <v>0</v>
      </c>
      <c r="FF132" s="187">
        <f t="shared" si="4168"/>
        <v>0</v>
      </c>
      <c r="FG132" s="187">
        <f t="shared" si="4169"/>
        <v>0</v>
      </c>
      <c r="FH132" s="187">
        <f t="shared" si="4170"/>
        <v>0</v>
      </c>
      <c r="FI132" s="187">
        <f t="shared" si="4171"/>
        <v>0</v>
      </c>
      <c r="FJ132" s="187">
        <f t="shared" si="4172"/>
        <v>0</v>
      </c>
      <c r="FK132" s="187">
        <f t="shared" si="4173"/>
        <v>0</v>
      </c>
      <c r="FL132" s="187">
        <f t="shared" si="4174"/>
        <v>0</v>
      </c>
      <c r="FM132" s="187">
        <f t="shared" si="4175"/>
        <v>0</v>
      </c>
      <c r="FN132" s="187">
        <f t="shared" si="4176"/>
        <v>0</v>
      </c>
      <c r="FO132" s="187">
        <f t="shared" si="4177"/>
        <v>0</v>
      </c>
      <c r="FP132" s="187">
        <f t="shared" si="4178"/>
        <v>0</v>
      </c>
      <c r="FQ132" s="187">
        <f t="shared" si="4179"/>
        <v>0</v>
      </c>
      <c r="FR132" s="187">
        <f t="shared" si="4180"/>
        <v>0</v>
      </c>
      <c r="FS132" s="187">
        <f t="shared" si="4181"/>
        <v>0</v>
      </c>
      <c r="FT132" s="187">
        <f t="shared" si="4182"/>
        <v>0</v>
      </c>
      <c r="FU132" s="187">
        <f t="shared" si="4183"/>
        <v>0</v>
      </c>
      <c r="FV132" s="187">
        <f t="shared" si="4184"/>
        <v>0</v>
      </c>
      <c r="FW132" s="187">
        <f t="shared" si="4185"/>
        <v>0</v>
      </c>
      <c r="FX132" s="187">
        <f t="shared" si="4186"/>
        <v>0</v>
      </c>
      <c r="FY132" s="187">
        <f t="shared" si="4187"/>
        <v>0</v>
      </c>
      <c r="FZ132" s="187">
        <f t="shared" si="4188"/>
        <v>0</v>
      </c>
      <c r="GA132" s="187">
        <f t="shared" si="4189"/>
        <v>0</v>
      </c>
      <c r="GB132" s="187">
        <f t="shared" si="4190"/>
        <v>0</v>
      </c>
      <c r="GC132" s="187">
        <f t="shared" si="4191"/>
        <v>0</v>
      </c>
      <c r="GD132" s="187">
        <f t="shared" si="4192"/>
        <v>0</v>
      </c>
      <c r="GE132" s="187">
        <f t="shared" si="4193"/>
        <v>0</v>
      </c>
      <c r="GF132" s="187">
        <f t="shared" si="4194"/>
        <v>0</v>
      </c>
      <c r="GG132" s="187">
        <f t="shared" si="4195"/>
        <v>0</v>
      </c>
      <c r="GH132" s="187">
        <f t="shared" si="4196"/>
        <v>0</v>
      </c>
      <c r="GI132" s="187">
        <f t="shared" si="4197"/>
        <v>0</v>
      </c>
      <c r="GJ132" s="187">
        <f t="shared" si="4198"/>
        <v>0</v>
      </c>
      <c r="GK132" s="187">
        <f t="shared" si="4199"/>
        <v>0</v>
      </c>
      <c r="GL132" s="187">
        <f t="shared" si="4200"/>
        <v>0</v>
      </c>
      <c r="GM132" s="187">
        <f t="shared" si="4201"/>
        <v>0</v>
      </c>
      <c r="GN132" s="187">
        <f t="shared" si="4202"/>
        <v>0</v>
      </c>
      <c r="GO132" s="187">
        <f t="shared" si="4203"/>
        <v>0</v>
      </c>
      <c r="GP132" s="187">
        <f t="shared" si="4204"/>
        <v>0</v>
      </c>
      <c r="GQ132" s="187">
        <f t="shared" si="4205"/>
        <v>0</v>
      </c>
      <c r="GR132" s="187">
        <f t="shared" si="4206"/>
        <v>0</v>
      </c>
      <c r="GS132" s="187">
        <f t="shared" si="4207"/>
        <v>0</v>
      </c>
      <c r="GT132" s="187">
        <f t="shared" si="4208"/>
        <v>0</v>
      </c>
      <c r="GU132" s="187">
        <f t="shared" si="4209"/>
        <v>0</v>
      </c>
      <c r="GV132" s="187">
        <f t="shared" si="4210"/>
        <v>0</v>
      </c>
      <c r="GW132" s="187">
        <f t="shared" si="4211"/>
        <v>0</v>
      </c>
      <c r="GX132" s="187">
        <f t="shared" si="4212"/>
        <v>0</v>
      </c>
      <c r="GY132" s="187">
        <f t="shared" si="4213"/>
        <v>0</v>
      </c>
      <c r="GZ132" s="187">
        <f t="shared" si="4214"/>
        <v>0</v>
      </c>
      <c r="HA132" s="187">
        <f t="shared" si="4215"/>
        <v>0</v>
      </c>
      <c r="HB132" s="187">
        <f t="shared" si="4216"/>
        <v>0</v>
      </c>
      <c r="HC132" s="187">
        <f t="shared" si="4217"/>
        <v>0</v>
      </c>
      <c r="HD132" s="187">
        <f t="shared" si="4218"/>
        <v>0</v>
      </c>
      <c r="HE132" s="187">
        <f t="shared" si="4219"/>
        <v>0</v>
      </c>
      <c r="HF132" s="187">
        <f t="shared" si="4220"/>
        <v>0</v>
      </c>
      <c r="HG132" s="187">
        <f t="shared" si="4221"/>
        <v>0</v>
      </c>
      <c r="HH132" s="187">
        <f t="shared" si="4222"/>
        <v>0</v>
      </c>
      <c r="HI132" s="187">
        <f t="shared" si="4223"/>
        <v>0</v>
      </c>
      <c r="HJ132" s="187">
        <f t="shared" si="4224"/>
        <v>0</v>
      </c>
      <c r="HK132" s="187">
        <f t="shared" si="4225"/>
        <v>0</v>
      </c>
      <c r="HL132" s="187">
        <f t="shared" si="4226"/>
        <v>0</v>
      </c>
      <c r="HM132" s="187">
        <f t="shared" si="4227"/>
        <v>0</v>
      </c>
      <c r="HN132" s="187">
        <f t="shared" si="4228"/>
        <v>0</v>
      </c>
      <c r="HO132" s="187">
        <f t="shared" si="4229"/>
        <v>0</v>
      </c>
      <c r="HP132" s="187">
        <f t="shared" si="4230"/>
        <v>0</v>
      </c>
      <c r="HQ132" s="187">
        <f t="shared" si="4231"/>
        <v>0</v>
      </c>
      <c r="HR132" s="187">
        <f t="shared" si="4232"/>
        <v>0</v>
      </c>
      <c r="HS132" s="187">
        <f t="shared" si="4233"/>
        <v>0</v>
      </c>
      <c r="HT132" s="187">
        <f t="shared" si="4234"/>
        <v>0</v>
      </c>
      <c r="HU132" s="187">
        <f t="shared" si="4235"/>
        <v>0</v>
      </c>
      <c r="HV132" s="187">
        <f t="shared" si="4236"/>
        <v>0</v>
      </c>
      <c r="HW132" s="187">
        <f t="shared" si="4237"/>
        <v>0</v>
      </c>
      <c r="HX132" s="187">
        <f t="shared" si="4238"/>
        <v>0</v>
      </c>
      <c r="HY132" s="187"/>
      <c r="IB132" s="188">
        <f t="shared" si="4239"/>
        <v>0</v>
      </c>
      <c r="IC132" s="188">
        <f t="shared" si="4240"/>
        <v>0</v>
      </c>
      <c r="ID132" s="188">
        <f t="shared" si="4241"/>
        <v>0</v>
      </c>
      <c r="IE132" s="188">
        <f t="shared" si="4242"/>
        <v>0</v>
      </c>
      <c r="IF132" s="188">
        <f t="shared" si="4243"/>
        <v>0</v>
      </c>
      <c r="IG132" s="188">
        <f t="shared" si="4244"/>
        <v>0</v>
      </c>
      <c r="IH132" s="188">
        <f t="shared" si="4245"/>
        <v>0</v>
      </c>
      <c r="II132" s="188">
        <f t="shared" si="4246"/>
        <v>0</v>
      </c>
      <c r="IJ132" s="188">
        <f t="shared" si="4247"/>
        <v>0</v>
      </c>
      <c r="IK132" s="188">
        <f t="shared" si="4248"/>
        <v>0</v>
      </c>
      <c r="IL132" s="188">
        <f t="shared" si="4249"/>
        <v>0</v>
      </c>
      <c r="IM132" s="188">
        <f t="shared" si="4250"/>
        <v>0</v>
      </c>
      <c r="IN132" s="188">
        <f t="shared" si="4251"/>
        <v>0</v>
      </c>
      <c r="IO132" s="188">
        <f t="shared" si="4252"/>
        <v>0</v>
      </c>
      <c r="IP132" s="188">
        <f t="shared" si="4253"/>
        <v>0</v>
      </c>
      <c r="IQ132" s="188">
        <f t="shared" si="4254"/>
        <v>0</v>
      </c>
      <c r="IR132" s="188">
        <f t="shared" si="4255"/>
        <v>0</v>
      </c>
      <c r="IS132" s="188">
        <f t="shared" si="4256"/>
        <v>0</v>
      </c>
      <c r="IT132" s="188">
        <f t="shared" si="4257"/>
        <v>0</v>
      </c>
      <c r="IU132" s="188">
        <f t="shared" si="4258"/>
        <v>0</v>
      </c>
      <c r="IV132" s="188">
        <f t="shared" si="4259"/>
        <v>0</v>
      </c>
      <c r="IW132" s="188">
        <f t="shared" si="4260"/>
        <v>0</v>
      </c>
      <c r="IX132" s="188">
        <f t="shared" si="4261"/>
        <v>0</v>
      </c>
      <c r="IY132" s="188">
        <f t="shared" si="4262"/>
        <v>0</v>
      </c>
      <c r="IZ132" s="188">
        <f t="shared" si="4263"/>
        <v>0</v>
      </c>
      <c r="JA132" s="188">
        <f t="shared" si="4264"/>
        <v>0</v>
      </c>
      <c r="JB132" s="188">
        <f t="shared" si="4265"/>
        <v>0</v>
      </c>
      <c r="JC132" s="188">
        <f t="shared" si="4266"/>
        <v>0</v>
      </c>
      <c r="JD132" s="188">
        <f t="shared" si="4267"/>
        <v>0</v>
      </c>
      <c r="JE132" s="188">
        <f t="shared" si="4268"/>
        <v>0</v>
      </c>
      <c r="JF132" s="188">
        <f t="shared" si="4269"/>
        <v>0</v>
      </c>
      <c r="JG132" s="188">
        <f t="shared" si="4270"/>
        <v>0</v>
      </c>
      <c r="JH132" s="188">
        <f t="shared" si="4271"/>
        <v>0</v>
      </c>
      <c r="JI132" s="188">
        <f t="shared" si="4272"/>
        <v>0</v>
      </c>
      <c r="JJ132" s="188">
        <f t="shared" si="4273"/>
        <v>0</v>
      </c>
      <c r="JK132" s="188">
        <f t="shared" si="4274"/>
        <v>0</v>
      </c>
      <c r="JL132" s="188">
        <f t="shared" si="4275"/>
        <v>0</v>
      </c>
      <c r="JM132" s="188">
        <f t="shared" si="4276"/>
        <v>0</v>
      </c>
      <c r="JN132" s="188">
        <f t="shared" si="4277"/>
        <v>0</v>
      </c>
      <c r="JO132" s="188">
        <f t="shared" si="4278"/>
        <v>0</v>
      </c>
      <c r="JP132" s="188">
        <f t="shared" si="4279"/>
        <v>0</v>
      </c>
      <c r="JQ132" s="188">
        <f t="shared" si="4280"/>
        <v>0</v>
      </c>
      <c r="JR132" s="188">
        <f t="shared" si="4281"/>
        <v>0</v>
      </c>
      <c r="JS132" s="188">
        <f t="shared" si="4282"/>
        <v>0</v>
      </c>
      <c r="JT132" s="188">
        <f t="shared" si="4283"/>
        <v>0</v>
      </c>
      <c r="JU132" s="188">
        <f t="shared" si="4284"/>
        <v>0</v>
      </c>
      <c r="JV132" s="188">
        <f t="shared" si="4285"/>
        <v>0</v>
      </c>
      <c r="JW132" s="188">
        <f t="shared" si="4286"/>
        <v>0</v>
      </c>
      <c r="JX132" s="188">
        <f t="shared" si="4287"/>
        <v>0</v>
      </c>
      <c r="JY132" s="188">
        <f t="shared" si="4288"/>
        <v>0</v>
      </c>
      <c r="JZ132" s="188">
        <f t="shared" si="4289"/>
        <v>0</v>
      </c>
      <c r="KA132" s="188">
        <f t="shared" si="4290"/>
        <v>0</v>
      </c>
      <c r="KB132" s="188">
        <f t="shared" si="4291"/>
        <v>0</v>
      </c>
      <c r="KC132" s="188">
        <f t="shared" si="4292"/>
        <v>0</v>
      </c>
      <c r="KD132" s="188">
        <f t="shared" si="4293"/>
        <v>0</v>
      </c>
      <c r="KE132" s="188">
        <f t="shared" si="4294"/>
        <v>0</v>
      </c>
      <c r="KF132" s="188">
        <f t="shared" si="4295"/>
        <v>0</v>
      </c>
      <c r="KG132" s="188">
        <f t="shared" si="4296"/>
        <v>0</v>
      </c>
      <c r="KH132" s="188">
        <f t="shared" si="4297"/>
        <v>0</v>
      </c>
      <c r="KI132" s="188">
        <f t="shared" si="4298"/>
        <v>0</v>
      </c>
      <c r="KJ132" s="188">
        <f t="shared" si="4299"/>
        <v>0</v>
      </c>
      <c r="KK132" s="188">
        <f t="shared" si="4300"/>
        <v>0</v>
      </c>
      <c r="KL132" s="188">
        <f t="shared" si="4301"/>
        <v>0</v>
      </c>
      <c r="KM132" s="188">
        <f t="shared" si="4302"/>
        <v>0</v>
      </c>
      <c r="KN132" s="188">
        <f t="shared" si="4303"/>
        <v>0</v>
      </c>
      <c r="KO132" s="188">
        <f t="shared" si="4304"/>
        <v>0</v>
      </c>
      <c r="KP132" s="188">
        <f t="shared" si="4305"/>
        <v>0</v>
      </c>
      <c r="KQ132" s="188">
        <f t="shared" si="4306"/>
        <v>0</v>
      </c>
      <c r="KR132" s="188">
        <f t="shared" si="4307"/>
        <v>0</v>
      </c>
      <c r="KS132" s="188">
        <f t="shared" si="4308"/>
        <v>0</v>
      </c>
      <c r="KT132" s="188">
        <f t="shared" si="4309"/>
        <v>0</v>
      </c>
      <c r="KU132" s="188">
        <f t="shared" si="4310"/>
        <v>0</v>
      </c>
    </row>
    <row r="133" spans="1:307" s="95" customFormat="1" ht="15.6" x14ac:dyDescent="0.3">
      <c r="A133" s="157"/>
      <c r="B133" s="112"/>
      <c r="C133" s="112"/>
      <c r="D133" s="113"/>
      <c r="E133" s="113"/>
      <c r="F133" s="113"/>
      <c r="G133" s="114"/>
      <c r="H133" s="115"/>
      <c r="I133" s="116"/>
      <c r="J133" s="114"/>
      <c r="K133" s="411"/>
      <c r="L133" s="118"/>
      <c r="M133" s="119"/>
      <c r="N133" s="186">
        <f t="shared" si="4315"/>
        <v>0</v>
      </c>
      <c r="O133" s="186">
        <f t="shared" si="4315"/>
        <v>0</v>
      </c>
      <c r="P133" s="186">
        <f t="shared" si="4315"/>
        <v>0</v>
      </c>
      <c r="Q133" s="186">
        <f t="shared" si="4315"/>
        <v>0</v>
      </c>
      <c r="R133" s="186">
        <f t="shared" si="4315"/>
        <v>0</v>
      </c>
      <c r="S133" s="186">
        <f t="shared" si="4315"/>
        <v>0</v>
      </c>
      <c r="T133" s="186">
        <f t="shared" si="4315"/>
        <v>0</v>
      </c>
      <c r="U133" s="186">
        <f t="shared" si="4315"/>
        <v>0</v>
      </c>
      <c r="V133" s="186">
        <f t="shared" si="4315"/>
        <v>0</v>
      </c>
      <c r="W133" s="186">
        <f t="shared" si="4315"/>
        <v>0</v>
      </c>
      <c r="X133" s="186">
        <f t="shared" si="4315"/>
        <v>0</v>
      </c>
      <c r="Y133" s="186">
        <f t="shared" si="4315"/>
        <v>0</v>
      </c>
      <c r="Z133" s="186">
        <f t="shared" si="4315"/>
        <v>0</v>
      </c>
      <c r="AA133" s="186">
        <f t="shared" si="4315"/>
        <v>0</v>
      </c>
      <c r="AB133" s="186">
        <f t="shared" si="4315"/>
        <v>0</v>
      </c>
      <c r="AC133" s="186">
        <f t="shared" si="4315"/>
        <v>0</v>
      </c>
      <c r="AD133" s="186">
        <f t="shared" si="4316"/>
        <v>0</v>
      </c>
      <c r="AE133" s="186">
        <f t="shared" si="4316"/>
        <v>0</v>
      </c>
      <c r="AF133" s="186">
        <f t="shared" si="4316"/>
        <v>0</v>
      </c>
      <c r="AG133" s="186">
        <f t="shared" si="4316"/>
        <v>0</v>
      </c>
      <c r="AH133" s="186">
        <f t="shared" si="4316"/>
        <v>0</v>
      </c>
      <c r="AI133" s="186">
        <f t="shared" si="4316"/>
        <v>0</v>
      </c>
      <c r="AJ133" s="186">
        <f t="shared" si="4316"/>
        <v>0</v>
      </c>
      <c r="AK133" s="186">
        <f t="shared" si="4316"/>
        <v>0</v>
      </c>
      <c r="AL133" s="186">
        <f t="shared" si="4316"/>
        <v>0</v>
      </c>
      <c r="AM133" s="186">
        <f t="shared" si="4316"/>
        <v>0</v>
      </c>
      <c r="AN133" s="186">
        <f t="shared" si="4316"/>
        <v>0</v>
      </c>
      <c r="AO133" s="186">
        <f t="shared" si="4316"/>
        <v>0</v>
      </c>
      <c r="AP133" s="186">
        <f t="shared" si="4316"/>
        <v>0</v>
      </c>
      <c r="AQ133" s="186">
        <f t="shared" si="4316"/>
        <v>0</v>
      </c>
      <c r="AR133" s="186">
        <f t="shared" si="4316"/>
        <v>0</v>
      </c>
      <c r="AS133" s="186">
        <f t="shared" si="4317"/>
        <v>0</v>
      </c>
      <c r="AT133" s="186">
        <f t="shared" si="4317"/>
        <v>0</v>
      </c>
      <c r="AU133" s="186">
        <f t="shared" si="4317"/>
        <v>0</v>
      </c>
      <c r="AV133" s="186">
        <f t="shared" si="4317"/>
        <v>0</v>
      </c>
      <c r="AW133" s="186">
        <f t="shared" si="4317"/>
        <v>0</v>
      </c>
      <c r="AX133" s="186">
        <f t="shared" si="4317"/>
        <v>0</v>
      </c>
      <c r="AY133" s="186">
        <f t="shared" si="4317"/>
        <v>0</v>
      </c>
      <c r="AZ133" s="186">
        <f t="shared" si="4317"/>
        <v>0</v>
      </c>
      <c r="BA133" s="186">
        <f t="shared" si="4317"/>
        <v>0</v>
      </c>
      <c r="BB133" s="186">
        <f t="shared" si="4317"/>
        <v>0</v>
      </c>
      <c r="BC133" s="186">
        <f t="shared" si="4317"/>
        <v>0</v>
      </c>
      <c r="BD133" s="186">
        <f t="shared" si="4317"/>
        <v>0</v>
      </c>
      <c r="BE133" s="186">
        <f t="shared" si="4317"/>
        <v>0</v>
      </c>
      <c r="BF133" s="186">
        <f t="shared" si="4317"/>
        <v>0</v>
      </c>
      <c r="BG133" s="186">
        <f t="shared" si="4317"/>
        <v>0</v>
      </c>
      <c r="BH133" s="186">
        <f t="shared" si="4317"/>
        <v>0</v>
      </c>
      <c r="BI133" s="186">
        <f t="shared" si="4318"/>
        <v>0</v>
      </c>
      <c r="BJ133" s="186">
        <f t="shared" si="4318"/>
        <v>0</v>
      </c>
      <c r="BK133" s="186">
        <f t="shared" si="4318"/>
        <v>0</v>
      </c>
      <c r="BL133" s="186">
        <f t="shared" si="4318"/>
        <v>0</v>
      </c>
      <c r="BM133" s="186">
        <f t="shared" si="4318"/>
        <v>0</v>
      </c>
      <c r="BN133" s="186">
        <f t="shared" si="4318"/>
        <v>0</v>
      </c>
      <c r="BO133" s="186">
        <f t="shared" si="4318"/>
        <v>0</v>
      </c>
      <c r="BP133" s="186">
        <f t="shared" si="4318"/>
        <v>0</v>
      </c>
      <c r="BQ133" s="186">
        <f t="shared" si="4318"/>
        <v>0</v>
      </c>
      <c r="BR133" s="186">
        <f t="shared" si="4318"/>
        <v>0</v>
      </c>
      <c r="BS133" s="186">
        <f t="shared" si="4318"/>
        <v>0</v>
      </c>
      <c r="BT133" s="186">
        <f t="shared" si="4318"/>
        <v>0</v>
      </c>
      <c r="BU133" s="186">
        <f t="shared" si="4318"/>
        <v>0</v>
      </c>
      <c r="BV133" s="186">
        <f t="shared" si="4319"/>
        <v>0</v>
      </c>
      <c r="BW133" s="186">
        <f t="shared" si="4319"/>
        <v>0</v>
      </c>
      <c r="BX133" s="186">
        <f t="shared" si="4319"/>
        <v>0</v>
      </c>
      <c r="BY133" s="186">
        <f t="shared" si="4319"/>
        <v>0</v>
      </c>
      <c r="BZ133" s="186">
        <f t="shared" si="4319"/>
        <v>0</v>
      </c>
      <c r="CA133" s="186">
        <f t="shared" si="4319"/>
        <v>0</v>
      </c>
      <c r="CB133" s="186">
        <f t="shared" si="4319"/>
        <v>0</v>
      </c>
      <c r="CC133" s="186">
        <f t="shared" si="4319"/>
        <v>0</v>
      </c>
      <c r="CD133" s="186">
        <f t="shared" si="4319"/>
        <v>0</v>
      </c>
      <c r="CE133" s="186">
        <f t="shared" si="4319"/>
        <v>0</v>
      </c>
      <c r="CF133" s="186">
        <f t="shared" si="4319"/>
        <v>0</v>
      </c>
      <c r="CG133" s="186">
        <f t="shared" si="4319"/>
        <v>0</v>
      </c>
      <c r="CH133" s="186"/>
      <c r="CJ133" s="186">
        <f t="shared" si="4095"/>
        <v>0</v>
      </c>
      <c r="CK133" s="186">
        <f t="shared" si="4096"/>
        <v>0</v>
      </c>
      <c r="CL133" s="186">
        <f t="shared" si="4097"/>
        <v>0</v>
      </c>
      <c r="CM133" s="186">
        <f t="shared" si="4098"/>
        <v>0</v>
      </c>
      <c r="CN133" s="186">
        <f t="shared" si="4099"/>
        <v>0</v>
      </c>
      <c r="CO133" s="186">
        <f t="shared" si="4100"/>
        <v>0</v>
      </c>
      <c r="CP133" s="186">
        <f t="shared" si="4101"/>
        <v>0</v>
      </c>
      <c r="CQ133" s="186">
        <f t="shared" si="4102"/>
        <v>0</v>
      </c>
      <c r="CR133" s="186">
        <f t="shared" si="4103"/>
        <v>0</v>
      </c>
      <c r="CS133" s="186">
        <f t="shared" si="4104"/>
        <v>0</v>
      </c>
      <c r="CT133" s="186">
        <f t="shared" si="4105"/>
        <v>0</v>
      </c>
      <c r="CU133" s="186">
        <f t="shared" si="4106"/>
        <v>0</v>
      </c>
      <c r="CV133" s="186">
        <f t="shared" si="4107"/>
        <v>0</v>
      </c>
      <c r="CW133" s="186">
        <f t="shared" si="4108"/>
        <v>0</v>
      </c>
      <c r="CX133" s="186">
        <f t="shared" si="4109"/>
        <v>0</v>
      </c>
      <c r="CY133" s="186">
        <f t="shared" si="4110"/>
        <v>0</v>
      </c>
      <c r="CZ133" s="186">
        <f t="shared" si="4111"/>
        <v>0</v>
      </c>
      <c r="DA133" s="186">
        <f t="shared" si="4112"/>
        <v>0</v>
      </c>
      <c r="DB133" s="186">
        <f t="shared" si="4113"/>
        <v>0</v>
      </c>
      <c r="DC133" s="186">
        <f t="shared" si="4114"/>
        <v>0</v>
      </c>
      <c r="DD133" s="186">
        <f t="shared" si="4115"/>
        <v>0</v>
      </c>
      <c r="DE133" s="186">
        <f t="shared" si="4116"/>
        <v>0</v>
      </c>
      <c r="DF133" s="186">
        <f t="shared" si="4117"/>
        <v>0</v>
      </c>
      <c r="DG133" s="186">
        <f t="shared" si="4118"/>
        <v>0</v>
      </c>
      <c r="DH133" s="186">
        <f t="shared" si="4119"/>
        <v>0</v>
      </c>
      <c r="DI133" s="186">
        <f t="shared" si="4120"/>
        <v>0</v>
      </c>
      <c r="DJ133" s="186">
        <f t="shared" si="4121"/>
        <v>0</v>
      </c>
      <c r="DK133" s="186">
        <f t="shared" si="4122"/>
        <v>0</v>
      </c>
      <c r="DL133" s="186">
        <f t="shared" si="4123"/>
        <v>0</v>
      </c>
      <c r="DM133" s="186">
        <f t="shared" si="4124"/>
        <v>0</v>
      </c>
      <c r="DN133" s="186">
        <f t="shared" si="4125"/>
        <v>0</v>
      </c>
      <c r="DO133" s="186">
        <f t="shared" si="4126"/>
        <v>0</v>
      </c>
      <c r="DP133" s="186">
        <f t="shared" si="4127"/>
        <v>0</v>
      </c>
      <c r="DQ133" s="186">
        <f t="shared" si="4128"/>
        <v>0</v>
      </c>
      <c r="DR133" s="186">
        <f t="shared" si="4129"/>
        <v>0</v>
      </c>
      <c r="DS133" s="186">
        <f t="shared" si="4130"/>
        <v>0</v>
      </c>
      <c r="DT133" s="186">
        <f t="shared" si="4131"/>
        <v>0</v>
      </c>
      <c r="DU133" s="186">
        <f t="shared" si="4132"/>
        <v>0</v>
      </c>
      <c r="DV133" s="186">
        <f t="shared" si="4133"/>
        <v>0</v>
      </c>
      <c r="DW133" s="186">
        <f t="shared" si="4134"/>
        <v>0</v>
      </c>
      <c r="DX133" s="186">
        <f t="shared" si="4135"/>
        <v>0</v>
      </c>
      <c r="DY133" s="186">
        <f t="shared" si="4136"/>
        <v>0</v>
      </c>
      <c r="DZ133" s="186">
        <f t="shared" si="4137"/>
        <v>0</v>
      </c>
      <c r="EA133" s="186">
        <f t="shared" si="4138"/>
        <v>0</v>
      </c>
      <c r="EB133" s="186">
        <f t="shared" si="4139"/>
        <v>0</v>
      </c>
      <c r="EC133" s="186">
        <f t="shared" si="4140"/>
        <v>0</v>
      </c>
      <c r="ED133" s="186">
        <f t="shared" si="4141"/>
        <v>0</v>
      </c>
      <c r="EE133" s="186">
        <f t="shared" si="4142"/>
        <v>0</v>
      </c>
      <c r="EF133" s="186">
        <f t="shared" si="4143"/>
        <v>0</v>
      </c>
      <c r="EG133" s="186">
        <f t="shared" si="4144"/>
        <v>0</v>
      </c>
      <c r="EH133" s="186">
        <f t="shared" si="4145"/>
        <v>0</v>
      </c>
      <c r="EI133" s="186">
        <f t="shared" si="4146"/>
        <v>0</v>
      </c>
      <c r="EJ133" s="186">
        <f t="shared" si="4147"/>
        <v>0</v>
      </c>
      <c r="EK133" s="186">
        <f t="shared" si="4148"/>
        <v>0</v>
      </c>
      <c r="EL133" s="186">
        <f t="shared" si="4149"/>
        <v>0</v>
      </c>
      <c r="EM133" s="186">
        <f t="shared" si="4150"/>
        <v>0</v>
      </c>
      <c r="EN133" s="186">
        <f t="shared" si="4151"/>
        <v>0</v>
      </c>
      <c r="EO133" s="186">
        <f t="shared" si="4152"/>
        <v>0</v>
      </c>
      <c r="EP133" s="186">
        <f t="shared" si="4153"/>
        <v>0</v>
      </c>
      <c r="EQ133" s="186">
        <f t="shared" si="4154"/>
        <v>0</v>
      </c>
      <c r="ER133" s="186">
        <f t="shared" si="4155"/>
        <v>0</v>
      </c>
      <c r="ES133" s="186">
        <f t="shared" si="4156"/>
        <v>0</v>
      </c>
      <c r="ET133" s="186">
        <f t="shared" si="4157"/>
        <v>0</v>
      </c>
      <c r="EU133" s="186">
        <f t="shared" si="4158"/>
        <v>0</v>
      </c>
      <c r="EV133" s="186">
        <f t="shared" si="4159"/>
        <v>0</v>
      </c>
      <c r="EW133" s="186">
        <f t="shared" si="4160"/>
        <v>0</v>
      </c>
      <c r="EX133" s="186">
        <f t="shared" si="4161"/>
        <v>0</v>
      </c>
      <c r="EY133" s="186">
        <f t="shared" si="4162"/>
        <v>0</v>
      </c>
      <c r="EZ133" s="186">
        <f t="shared" si="4163"/>
        <v>0</v>
      </c>
      <c r="FA133" s="186">
        <f t="shared" si="4164"/>
        <v>0</v>
      </c>
      <c r="FB133" s="186">
        <f t="shared" si="4165"/>
        <v>0</v>
      </c>
      <c r="FC133" s="186">
        <f t="shared" si="4166"/>
        <v>0</v>
      </c>
      <c r="FE133" s="187">
        <f t="shared" si="4167"/>
        <v>0</v>
      </c>
      <c r="FF133" s="187">
        <f t="shared" si="4168"/>
        <v>0</v>
      </c>
      <c r="FG133" s="187">
        <f t="shared" si="4169"/>
        <v>0</v>
      </c>
      <c r="FH133" s="187">
        <f t="shared" si="4170"/>
        <v>0</v>
      </c>
      <c r="FI133" s="187">
        <f t="shared" si="4171"/>
        <v>0</v>
      </c>
      <c r="FJ133" s="187">
        <f t="shared" si="4172"/>
        <v>0</v>
      </c>
      <c r="FK133" s="187">
        <f t="shared" si="4173"/>
        <v>0</v>
      </c>
      <c r="FL133" s="187">
        <f t="shared" si="4174"/>
        <v>0</v>
      </c>
      <c r="FM133" s="187">
        <f t="shared" si="4175"/>
        <v>0</v>
      </c>
      <c r="FN133" s="187">
        <f t="shared" si="4176"/>
        <v>0</v>
      </c>
      <c r="FO133" s="187">
        <f t="shared" si="4177"/>
        <v>0</v>
      </c>
      <c r="FP133" s="187">
        <f t="shared" si="4178"/>
        <v>0</v>
      </c>
      <c r="FQ133" s="187">
        <f t="shared" si="4179"/>
        <v>0</v>
      </c>
      <c r="FR133" s="187">
        <f t="shared" si="4180"/>
        <v>0</v>
      </c>
      <c r="FS133" s="187">
        <f t="shared" si="4181"/>
        <v>0</v>
      </c>
      <c r="FT133" s="187">
        <f t="shared" si="4182"/>
        <v>0</v>
      </c>
      <c r="FU133" s="187">
        <f t="shared" si="4183"/>
        <v>0</v>
      </c>
      <c r="FV133" s="187">
        <f t="shared" si="4184"/>
        <v>0</v>
      </c>
      <c r="FW133" s="187">
        <f t="shared" si="4185"/>
        <v>0</v>
      </c>
      <c r="FX133" s="187">
        <f t="shared" si="4186"/>
        <v>0</v>
      </c>
      <c r="FY133" s="187">
        <f t="shared" si="4187"/>
        <v>0</v>
      </c>
      <c r="FZ133" s="187">
        <f t="shared" si="4188"/>
        <v>0</v>
      </c>
      <c r="GA133" s="187">
        <f t="shared" si="4189"/>
        <v>0</v>
      </c>
      <c r="GB133" s="187">
        <f t="shared" si="4190"/>
        <v>0</v>
      </c>
      <c r="GC133" s="187">
        <f t="shared" si="4191"/>
        <v>0</v>
      </c>
      <c r="GD133" s="187">
        <f t="shared" si="4192"/>
        <v>0</v>
      </c>
      <c r="GE133" s="187">
        <f t="shared" si="4193"/>
        <v>0</v>
      </c>
      <c r="GF133" s="187">
        <f t="shared" si="4194"/>
        <v>0</v>
      </c>
      <c r="GG133" s="187">
        <f t="shared" si="4195"/>
        <v>0</v>
      </c>
      <c r="GH133" s="187">
        <f t="shared" si="4196"/>
        <v>0</v>
      </c>
      <c r="GI133" s="187">
        <f t="shared" si="4197"/>
        <v>0</v>
      </c>
      <c r="GJ133" s="187">
        <f t="shared" si="4198"/>
        <v>0</v>
      </c>
      <c r="GK133" s="187">
        <f t="shared" si="4199"/>
        <v>0</v>
      </c>
      <c r="GL133" s="187">
        <f t="shared" si="4200"/>
        <v>0</v>
      </c>
      <c r="GM133" s="187">
        <f t="shared" si="4201"/>
        <v>0</v>
      </c>
      <c r="GN133" s="187">
        <f t="shared" si="4202"/>
        <v>0</v>
      </c>
      <c r="GO133" s="187">
        <f t="shared" si="4203"/>
        <v>0</v>
      </c>
      <c r="GP133" s="187">
        <f t="shared" si="4204"/>
        <v>0</v>
      </c>
      <c r="GQ133" s="187">
        <f t="shared" si="4205"/>
        <v>0</v>
      </c>
      <c r="GR133" s="187">
        <f t="shared" si="4206"/>
        <v>0</v>
      </c>
      <c r="GS133" s="187">
        <f t="shared" si="4207"/>
        <v>0</v>
      </c>
      <c r="GT133" s="187">
        <f t="shared" si="4208"/>
        <v>0</v>
      </c>
      <c r="GU133" s="187">
        <f t="shared" si="4209"/>
        <v>0</v>
      </c>
      <c r="GV133" s="187">
        <f t="shared" si="4210"/>
        <v>0</v>
      </c>
      <c r="GW133" s="187">
        <f t="shared" si="4211"/>
        <v>0</v>
      </c>
      <c r="GX133" s="187">
        <f t="shared" si="4212"/>
        <v>0</v>
      </c>
      <c r="GY133" s="187">
        <f t="shared" si="4213"/>
        <v>0</v>
      </c>
      <c r="GZ133" s="187">
        <f t="shared" si="4214"/>
        <v>0</v>
      </c>
      <c r="HA133" s="187">
        <f t="shared" si="4215"/>
        <v>0</v>
      </c>
      <c r="HB133" s="187">
        <f t="shared" si="4216"/>
        <v>0</v>
      </c>
      <c r="HC133" s="187">
        <f t="shared" si="4217"/>
        <v>0</v>
      </c>
      <c r="HD133" s="187">
        <f t="shared" si="4218"/>
        <v>0</v>
      </c>
      <c r="HE133" s="187">
        <f t="shared" si="4219"/>
        <v>0</v>
      </c>
      <c r="HF133" s="187">
        <f t="shared" si="4220"/>
        <v>0</v>
      </c>
      <c r="HG133" s="187">
        <f t="shared" si="4221"/>
        <v>0</v>
      </c>
      <c r="HH133" s="187">
        <f t="shared" si="4222"/>
        <v>0</v>
      </c>
      <c r="HI133" s="187">
        <f t="shared" si="4223"/>
        <v>0</v>
      </c>
      <c r="HJ133" s="187">
        <f t="shared" si="4224"/>
        <v>0</v>
      </c>
      <c r="HK133" s="187">
        <f t="shared" si="4225"/>
        <v>0</v>
      </c>
      <c r="HL133" s="187">
        <f t="shared" si="4226"/>
        <v>0</v>
      </c>
      <c r="HM133" s="187">
        <f t="shared" si="4227"/>
        <v>0</v>
      </c>
      <c r="HN133" s="187">
        <f t="shared" si="4228"/>
        <v>0</v>
      </c>
      <c r="HO133" s="187">
        <f t="shared" si="4229"/>
        <v>0</v>
      </c>
      <c r="HP133" s="187">
        <f t="shared" si="4230"/>
        <v>0</v>
      </c>
      <c r="HQ133" s="187">
        <f t="shared" si="4231"/>
        <v>0</v>
      </c>
      <c r="HR133" s="187">
        <f t="shared" si="4232"/>
        <v>0</v>
      </c>
      <c r="HS133" s="187">
        <f t="shared" si="4233"/>
        <v>0</v>
      </c>
      <c r="HT133" s="187">
        <f t="shared" si="4234"/>
        <v>0</v>
      </c>
      <c r="HU133" s="187">
        <f t="shared" si="4235"/>
        <v>0</v>
      </c>
      <c r="HV133" s="187">
        <f t="shared" si="4236"/>
        <v>0</v>
      </c>
      <c r="HW133" s="187">
        <f t="shared" si="4237"/>
        <v>0</v>
      </c>
      <c r="HX133" s="187">
        <f t="shared" si="4238"/>
        <v>0</v>
      </c>
      <c r="HY133" s="187"/>
      <c r="IB133" s="188">
        <f t="shared" si="4239"/>
        <v>0</v>
      </c>
      <c r="IC133" s="188">
        <f t="shared" si="4240"/>
        <v>0</v>
      </c>
      <c r="ID133" s="188">
        <f t="shared" si="4241"/>
        <v>0</v>
      </c>
      <c r="IE133" s="188">
        <f t="shared" si="4242"/>
        <v>0</v>
      </c>
      <c r="IF133" s="188">
        <f t="shared" si="4243"/>
        <v>0</v>
      </c>
      <c r="IG133" s="188">
        <f t="shared" si="4244"/>
        <v>0</v>
      </c>
      <c r="IH133" s="188">
        <f t="shared" si="4245"/>
        <v>0</v>
      </c>
      <c r="II133" s="188">
        <f t="shared" si="4246"/>
        <v>0</v>
      </c>
      <c r="IJ133" s="188">
        <f t="shared" si="4247"/>
        <v>0</v>
      </c>
      <c r="IK133" s="188">
        <f t="shared" si="4248"/>
        <v>0</v>
      </c>
      <c r="IL133" s="188">
        <f t="shared" si="4249"/>
        <v>0</v>
      </c>
      <c r="IM133" s="188">
        <f t="shared" si="4250"/>
        <v>0</v>
      </c>
      <c r="IN133" s="188">
        <f t="shared" si="4251"/>
        <v>0</v>
      </c>
      <c r="IO133" s="188">
        <f t="shared" si="4252"/>
        <v>0</v>
      </c>
      <c r="IP133" s="188">
        <f t="shared" si="4253"/>
        <v>0</v>
      </c>
      <c r="IQ133" s="188">
        <f t="shared" si="4254"/>
        <v>0</v>
      </c>
      <c r="IR133" s="188">
        <f t="shared" si="4255"/>
        <v>0</v>
      </c>
      <c r="IS133" s="188">
        <f t="shared" si="4256"/>
        <v>0</v>
      </c>
      <c r="IT133" s="188">
        <f t="shared" si="4257"/>
        <v>0</v>
      </c>
      <c r="IU133" s="188">
        <f t="shared" si="4258"/>
        <v>0</v>
      </c>
      <c r="IV133" s="188">
        <f t="shared" si="4259"/>
        <v>0</v>
      </c>
      <c r="IW133" s="188">
        <f t="shared" si="4260"/>
        <v>0</v>
      </c>
      <c r="IX133" s="188">
        <f t="shared" si="4261"/>
        <v>0</v>
      </c>
      <c r="IY133" s="188">
        <f t="shared" si="4262"/>
        <v>0</v>
      </c>
      <c r="IZ133" s="188">
        <f t="shared" si="4263"/>
        <v>0</v>
      </c>
      <c r="JA133" s="188">
        <f t="shared" si="4264"/>
        <v>0</v>
      </c>
      <c r="JB133" s="188">
        <f t="shared" si="4265"/>
        <v>0</v>
      </c>
      <c r="JC133" s="188">
        <f t="shared" si="4266"/>
        <v>0</v>
      </c>
      <c r="JD133" s="188">
        <f t="shared" si="4267"/>
        <v>0</v>
      </c>
      <c r="JE133" s="188">
        <f t="shared" si="4268"/>
        <v>0</v>
      </c>
      <c r="JF133" s="188">
        <f t="shared" si="4269"/>
        <v>0</v>
      </c>
      <c r="JG133" s="188">
        <f t="shared" si="4270"/>
        <v>0</v>
      </c>
      <c r="JH133" s="188">
        <f t="shared" si="4271"/>
        <v>0</v>
      </c>
      <c r="JI133" s="188">
        <f t="shared" si="4272"/>
        <v>0</v>
      </c>
      <c r="JJ133" s="188">
        <f t="shared" si="4273"/>
        <v>0</v>
      </c>
      <c r="JK133" s="188">
        <f t="shared" si="4274"/>
        <v>0</v>
      </c>
      <c r="JL133" s="188">
        <f t="shared" si="4275"/>
        <v>0</v>
      </c>
      <c r="JM133" s="188">
        <f t="shared" si="4276"/>
        <v>0</v>
      </c>
      <c r="JN133" s="188">
        <f t="shared" si="4277"/>
        <v>0</v>
      </c>
      <c r="JO133" s="188">
        <f t="shared" si="4278"/>
        <v>0</v>
      </c>
      <c r="JP133" s="188">
        <f t="shared" si="4279"/>
        <v>0</v>
      </c>
      <c r="JQ133" s="188">
        <f t="shared" si="4280"/>
        <v>0</v>
      </c>
      <c r="JR133" s="188">
        <f t="shared" si="4281"/>
        <v>0</v>
      </c>
      <c r="JS133" s="188">
        <f t="shared" si="4282"/>
        <v>0</v>
      </c>
      <c r="JT133" s="188">
        <f t="shared" si="4283"/>
        <v>0</v>
      </c>
      <c r="JU133" s="188">
        <f t="shared" si="4284"/>
        <v>0</v>
      </c>
      <c r="JV133" s="188">
        <f t="shared" si="4285"/>
        <v>0</v>
      </c>
      <c r="JW133" s="188">
        <f t="shared" si="4286"/>
        <v>0</v>
      </c>
      <c r="JX133" s="188">
        <f t="shared" si="4287"/>
        <v>0</v>
      </c>
      <c r="JY133" s="188">
        <f t="shared" si="4288"/>
        <v>0</v>
      </c>
      <c r="JZ133" s="188">
        <f t="shared" si="4289"/>
        <v>0</v>
      </c>
      <c r="KA133" s="188">
        <f t="shared" si="4290"/>
        <v>0</v>
      </c>
      <c r="KB133" s="188">
        <f t="shared" si="4291"/>
        <v>0</v>
      </c>
      <c r="KC133" s="188">
        <f t="shared" si="4292"/>
        <v>0</v>
      </c>
      <c r="KD133" s="188">
        <f t="shared" si="4293"/>
        <v>0</v>
      </c>
      <c r="KE133" s="188">
        <f t="shared" si="4294"/>
        <v>0</v>
      </c>
      <c r="KF133" s="188">
        <f t="shared" si="4295"/>
        <v>0</v>
      </c>
      <c r="KG133" s="188">
        <f t="shared" si="4296"/>
        <v>0</v>
      </c>
      <c r="KH133" s="188">
        <f t="shared" si="4297"/>
        <v>0</v>
      </c>
      <c r="KI133" s="188">
        <f t="shared" si="4298"/>
        <v>0</v>
      </c>
      <c r="KJ133" s="188">
        <f t="shared" si="4299"/>
        <v>0</v>
      </c>
      <c r="KK133" s="188">
        <f t="shared" si="4300"/>
        <v>0</v>
      </c>
      <c r="KL133" s="188">
        <f t="shared" si="4301"/>
        <v>0</v>
      </c>
      <c r="KM133" s="188">
        <f t="shared" si="4302"/>
        <v>0</v>
      </c>
      <c r="KN133" s="188">
        <f t="shared" si="4303"/>
        <v>0</v>
      </c>
      <c r="KO133" s="188">
        <f t="shared" si="4304"/>
        <v>0</v>
      </c>
      <c r="KP133" s="188">
        <f t="shared" si="4305"/>
        <v>0</v>
      </c>
      <c r="KQ133" s="188">
        <f t="shared" si="4306"/>
        <v>0</v>
      </c>
      <c r="KR133" s="188">
        <f t="shared" si="4307"/>
        <v>0</v>
      </c>
      <c r="KS133" s="188">
        <f t="shared" si="4308"/>
        <v>0</v>
      </c>
      <c r="KT133" s="188">
        <f t="shared" si="4309"/>
        <v>0</v>
      </c>
      <c r="KU133" s="188">
        <f t="shared" si="4310"/>
        <v>0</v>
      </c>
    </row>
    <row r="134" spans="1:307" s="95" customFormat="1" ht="15.6" x14ac:dyDescent="0.3">
      <c r="A134" s="157"/>
      <c r="B134" s="112"/>
      <c r="C134" s="112"/>
      <c r="D134" s="113"/>
      <c r="E134" s="113"/>
      <c r="F134" s="113"/>
      <c r="G134" s="114"/>
      <c r="H134" s="115"/>
      <c r="I134" s="116"/>
      <c r="J134" s="114"/>
      <c r="K134" s="411"/>
      <c r="L134" s="118"/>
      <c r="M134" s="119"/>
      <c r="N134" s="186">
        <f t="shared" si="4315"/>
        <v>0</v>
      </c>
      <c r="O134" s="186">
        <f t="shared" si="4315"/>
        <v>0</v>
      </c>
      <c r="P134" s="186">
        <f t="shared" si="4315"/>
        <v>0</v>
      </c>
      <c r="Q134" s="186">
        <f t="shared" si="4315"/>
        <v>0</v>
      </c>
      <c r="R134" s="186">
        <f t="shared" si="4315"/>
        <v>0</v>
      </c>
      <c r="S134" s="186">
        <f t="shared" si="4315"/>
        <v>0</v>
      </c>
      <c r="T134" s="186">
        <f t="shared" si="4315"/>
        <v>0</v>
      </c>
      <c r="U134" s="186">
        <f t="shared" si="4315"/>
        <v>0</v>
      </c>
      <c r="V134" s="186">
        <f t="shared" si="4315"/>
        <v>0</v>
      </c>
      <c r="W134" s="186">
        <f t="shared" si="4315"/>
        <v>0</v>
      </c>
      <c r="X134" s="186">
        <f t="shared" si="4315"/>
        <v>0</v>
      </c>
      <c r="Y134" s="186">
        <f t="shared" si="4315"/>
        <v>0</v>
      </c>
      <c r="Z134" s="186">
        <f t="shared" si="4315"/>
        <v>0</v>
      </c>
      <c r="AA134" s="186">
        <f t="shared" si="4315"/>
        <v>0</v>
      </c>
      <c r="AB134" s="186">
        <f t="shared" si="4315"/>
        <v>0</v>
      </c>
      <c r="AC134" s="186">
        <f t="shared" si="4315"/>
        <v>0</v>
      </c>
      <c r="AD134" s="186">
        <f t="shared" si="4316"/>
        <v>0</v>
      </c>
      <c r="AE134" s="186">
        <f t="shared" si="4316"/>
        <v>0</v>
      </c>
      <c r="AF134" s="186">
        <f t="shared" si="4316"/>
        <v>0</v>
      </c>
      <c r="AG134" s="186">
        <f t="shared" si="4316"/>
        <v>0</v>
      </c>
      <c r="AH134" s="186">
        <f t="shared" si="4316"/>
        <v>0</v>
      </c>
      <c r="AI134" s="186">
        <f t="shared" si="4316"/>
        <v>0</v>
      </c>
      <c r="AJ134" s="186">
        <f t="shared" si="4316"/>
        <v>0</v>
      </c>
      <c r="AK134" s="186">
        <f t="shared" si="4316"/>
        <v>0</v>
      </c>
      <c r="AL134" s="186">
        <f t="shared" si="4316"/>
        <v>0</v>
      </c>
      <c r="AM134" s="186">
        <f t="shared" si="4316"/>
        <v>0</v>
      </c>
      <c r="AN134" s="186">
        <f t="shared" si="4316"/>
        <v>0</v>
      </c>
      <c r="AO134" s="186">
        <f t="shared" si="4316"/>
        <v>0</v>
      </c>
      <c r="AP134" s="186">
        <f t="shared" si="4316"/>
        <v>0</v>
      </c>
      <c r="AQ134" s="186">
        <f t="shared" si="4316"/>
        <v>0</v>
      </c>
      <c r="AR134" s="186">
        <f t="shared" si="4316"/>
        <v>0</v>
      </c>
      <c r="AS134" s="186">
        <f t="shared" si="4317"/>
        <v>0</v>
      </c>
      <c r="AT134" s="186">
        <f t="shared" si="4317"/>
        <v>0</v>
      </c>
      <c r="AU134" s="186">
        <f t="shared" si="4317"/>
        <v>0</v>
      </c>
      <c r="AV134" s="186">
        <f t="shared" si="4317"/>
        <v>0</v>
      </c>
      <c r="AW134" s="186">
        <f t="shared" si="4317"/>
        <v>0</v>
      </c>
      <c r="AX134" s="186">
        <f t="shared" si="4317"/>
        <v>0</v>
      </c>
      <c r="AY134" s="186">
        <f t="shared" si="4317"/>
        <v>0</v>
      </c>
      <c r="AZ134" s="186">
        <f t="shared" si="4317"/>
        <v>0</v>
      </c>
      <c r="BA134" s="186">
        <f t="shared" si="4317"/>
        <v>0</v>
      </c>
      <c r="BB134" s="186">
        <f t="shared" si="4317"/>
        <v>0</v>
      </c>
      <c r="BC134" s="186">
        <f t="shared" si="4317"/>
        <v>0</v>
      </c>
      <c r="BD134" s="186">
        <f t="shared" si="4317"/>
        <v>0</v>
      </c>
      <c r="BE134" s="186">
        <f t="shared" si="4317"/>
        <v>0</v>
      </c>
      <c r="BF134" s="186">
        <f t="shared" si="4317"/>
        <v>0</v>
      </c>
      <c r="BG134" s="186">
        <f t="shared" si="4317"/>
        <v>0</v>
      </c>
      <c r="BH134" s="186">
        <f t="shared" si="4318"/>
        <v>0</v>
      </c>
      <c r="BI134" s="186">
        <f t="shared" si="4318"/>
        <v>0</v>
      </c>
      <c r="BJ134" s="186">
        <f t="shared" si="4318"/>
        <v>0</v>
      </c>
      <c r="BK134" s="186">
        <f t="shared" si="4318"/>
        <v>0</v>
      </c>
      <c r="BL134" s="186">
        <f t="shared" si="4318"/>
        <v>0</v>
      </c>
      <c r="BM134" s="186">
        <f t="shared" si="4318"/>
        <v>0</v>
      </c>
      <c r="BN134" s="186">
        <f t="shared" si="4318"/>
        <v>0</v>
      </c>
      <c r="BO134" s="186">
        <f t="shared" si="4318"/>
        <v>0</v>
      </c>
      <c r="BP134" s="186">
        <f t="shared" si="4318"/>
        <v>0</v>
      </c>
      <c r="BQ134" s="186">
        <f t="shared" si="4318"/>
        <v>0</v>
      </c>
      <c r="BR134" s="186">
        <f t="shared" si="4318"/>
        <v>0</v>
      </c>
      <c r="BS134" s="186">
        <f t="shared" si="4318"/>
        <v>0</v>
      </c>
      <c r="BT134" s="186">
        <f t="shared" si="4318"/>
        <v>0</v>
      </c>
      <c r="BU134" s="186">
        <f t="shared" si="4318"/>
        <v>0</v>
      </c>
      <c r="BV134" s="186">
        <f t="shared" si="4319"/>
        <v>0</v>
      </c>
      <c r="BW134" s="186">
        <f t="shared" si="4319"/>
        <v>0</v>
      </c>
      <c r="BX134" s="186">
        <f t="shared" si="4319"/>
        <v>0</v>
      </c>
      <c r="BY134" s="186">
        <f t="shared" si="4319"/>
        <v>0</v>
      </c>
      <c r="BZ134" s="186">
        <f t="shared" si="4319"/>
        <v>0</v>
      </c>
      <c r="CA134" s="186">
        <f t="shared" si="4319"/>
        <v>0</v>
      </c>
      <c r="CB134" s="186">
        <f t="shared" si="4319"/>
        <v>0</v>
      </c>
      <c r="CC134" s="186">
        <f t="shared" si="4319"/>
        <v>0</v>
      </c>
      <c r="CD134" s="186">
        <f t="shared" si="4319"/>
        <v>0</v>
      </c>
      <c r="CE134" s="186">
        <f t="shared" si="4319"/>
        <v>0</v>
      </c>
      <c r="CF134" s="186">
        <f t="shared" si="4319"/>
        <v>0</v>
      </c>
      <c r="CG134" s="186">
        <f t="shared" si="4319"/>
        <v>0</v>
      </c>
      <c r="CH134" s="186"/>
      <c r="CJ134" s="186">
        <f t="shared" si="4095"/>
        <v>0</v>
      </c>
      <c r="CK134" s="186">
        <f t="shared" si="4096"/>
        <v>0</v>
      </c>
      <c r="CL134" s="186">
        <f t="shared" si="4097"/>
        <v>0</v>
      </c>
      <c r="CM134" s="186">
        <f t="shared" si="4098"/>
        <v>0</v>
      </c>
      <c r="CN134" s="186">
        <f t="shared" si="4099"/>
        <v>0</v>
      </c>
      <c r="CO134" s="186">
        <f t="shared" si="4100"/>
        <v>0</v>
      </c>
      <c r="CP134" s="186">
        <f t="shared" si="4101"/>
        <v>0</v>
      </c>
      <c r="CQ134" s="186">
        <f t="shared" si="4102"/>
        <v>0</v>
      </c>
      <c r="CR134" s="186">
        <f t="shared" si="4103"/>
        <v>0</v>
      </c>
      <c r="CS134" s="186">
        <f t="shared" si="4104"/>
        <v>0</v>
      </c>
      <c r="CT134" s="186">
        <f t="shared" si="4105"/>
        <v>0</v>
      </c>
      <c r="CU134" s="186">
        <f t="shared" si="4106"/>
        <v>0</v>
      </c>
      <c r="CV134" s="186">
        <f t="shared" si="4107"/>
        <v>0</v>
      </c>
      <c r="CW134" s="186">
        <f t="shared" si="4108"/>
        <v>0</v>
      </c>
      <c r="CX134" s="186">
        <f t="shared" si="4109"/>
        <v>0</v>
      </c>
      <c r="CY134" s="186">
        <f t="shared" si="4110"/>
        <v>0</v>
      </c>
      <c r="CZ134" s="186">
        <f t="shared" si="4111"/>
        <v>0</v>
      </c>
      <c r="DA134" s="186">
        <f t="shared" si="4112"/>
        <v>0</v>
      </c>
      <c r="DB134" s="186">
        <f t="shared" si="4113"/>
        <v>0</v>
      </c>
      <c r="DC134" s="186">
        <f t="shared" si="4114"/>
        <v>0</v>
      </c>
      <c r="DD134" s="186">
        <f t="shared" si="4115"/>
        <v>0</v>
      </c>
      <c r="DE134" s="186">
        <f t="shared" si="4116"/>
        <v>0</v>
      </c>
      <c r="DF134" s="186">
        <f t="shared" si="4117"/>
        <v>0</v>
      </c>
      <c r="DG134" s="186">
        <f t="shared" si="4118"/>
        <v>0</v>
      </c>
      <c r="DH134" s="186">
        <f t="shared" si="4119"/>
        <v>0</v>
      </c>
      <c r="DI134" s="186">
        <f t="shared" si="4120"/>
        <v>0</v>
      </c>
      <c r="DJ134" s="186">
        <f t="shared" si="4121"/>
        <v>0</v>
      </c>
      <c r="DK134" s="186">
        <f t="shared" si="4122"/>
        <v>0</v>
      </c>
      <c r="DL134" s="186">
        <f t="shared" si="4123"/>
        <v>0</v>
      </c>
      <c r="DM134" s="186">
        <f t="shared" si="4124"/>
        <v>0</v>
      </c>
      <c r="DN134" s="186">
        <f t="shared" si="4125"/>
        <v>0</v>
      </c>
      <c r="DO134" s="186">
        <f t="shared" si="4126"/>
        <v>0</v>
      </c>
      <c r="DP134" s="186">
        <f t="shared" si="4127"/>
        <v>0</v>
      </c>
      <c r="DQ134" s="186">
        <f t="shared" si="4128"/>
        <v>0</v>
      </c>
      <c r="DR134" s="186">
        <f t="shared" si="4129"/>
        <v>0</v>
      </c>
      <c r="DS134" s="186">
        <f t="shared" si="4130"/>
        <v>0</v>
      </c>
      <c r="DT134" s="186">
        <f t="shared" si="4131"/>
        <v>0</v>
      </c>
      <c r="DU134" s="186">
        <f t="shared" si="4132"/>
        <v>0</v>
      </c>
      <c r="DV134" s="186">
        <f t="shared" si="4133"/>
        <v>0</v>
      </c>
      <c r="DW134" s="186">
        <f t="shared" si="4134"/>
        <v>0</v>
      </c>
      <c r="DX134" s="186">
        <f t="shared" si="4135"/>
        <v>0</v>
      </c>
      <c r="DY134" s="186">
        <f t="shared" si="4136"/>
        <v>0</v>
      </c>
      <c r="DZ134" s="186">
        <f t="shared" si="4137"/>
        <v>0</v>
      </c>
      <c r="EA134" s="186">
        <f t="shared" si="4138"/>
        <v>0</v>
      </c>
      <c r="EB134" s="186">
        <f t="shared" si="4139"/>
        <v>0</v>
      </c>
      <c r="EC134" s="186">
        <f t="shared" si="4140"/>
        <v>0</v>
      </c>
      <c r="ED134" s="186">
        <f t="shared" si="4141"/>
        <v>0</v>
      </c>
      <c r="EE134" s="186">
        <f t="shared" si="4142"/>
        <v>0</v>
      </c>
      <c r="EF134" s="186">
        <f t="shared" si="4143"/>
        <v>0</v>
      </c>
      <c r="EG134" s="186">
        <f t="shared" si="4144"/>
        <v>0</v>
      </c>
      <c r="EH134" s="186">
        <f t="shared" si="4145"/>
        <v>0</v>
      </c>
      <c r="EI134" s="186">
        <f t="shared" si="4146"/>
        <v>0</v>
      </c>
      <c r="EJ134" s="186">
        <f t="shared" si="4147"/>
        <v>0</v>
      </c>
      <c r="EK134" s="186">
        <f t="shared" si="4148"/>
        <v>0</v>
      </c>
      <c r="EL134" s="186">
        <f t="shared" si="4149"/>
        <v>0</v>
      </c>
      <c r="EM134" s="186">
        <f t="shared" si="4150"/>
        <v>0</v>
      </c>
      <c r="EN134" s="186">
        <f t="shared" si="4151"/>
        <v>0</v>
      </c>
      <c r="EO134" s="186">
        <f t="shared" si="4152"/>
        <v>0</v>
      </c>
      <c r="EP134" s="186">
        <f t="shared" si="4153"/>
        <v>0</v>
      </c>
      <c r="EQ134" s="186">
        <f t="shared" si="4154"/>
        <v>0</v>
      </c>
      <c r="ER134" s="186">
        <f t="shared" si="4155"/>
        <v>0</v>
      </c>
      <c r="ES134" s="186">
        <f t="shared" si="4156"/>
        <v>0</v>
      </c>
      <c r="ET134" s="186">
        <f t="shared" si="4157"/>
        <v>0</v>
      </c>
      <c r="EU134" s="186">
        <f t="shared" si="4158"/>
        <v>0</v>
      </c>
      <c r="EV134" s="186">
        <f t="shared" si="4159"/>
        <v>0</v>
      </c>
      <c r="EW134" s="186">
        <f t="shared" si="4160"/>
        <v>0</v>
      </c>
      <c r="EX134" s="186">
        <f t="shared" si="4161"/>
        <v>0</v>
      </c>
      <c r="EY134" s="186">
        <f t="shared" si="4162"/>
        <v>0</v>
      </c>
      <c r="EZ134" s="186">
        <f t="shared" si="4163"/>
        <v>0</v>
      </c>
      <c r="FA134" s="186">
        <f t="shared" si="4164"/>
        <v>0</v>
      </c>
      <c r="FB134" s="186">
        <f t="shared" si="4165"/>
        <v>0</v>
      </c>
      <c r="FC134" s="186">
        <f t="shared" si="4166"/>
        <v>0</v>
      </c>
      <c r="FE134" s="187">
        <f t="shared" si="4167"/>
        <v>0</v>
      </c>
      <c r="FF134" s="187">
        <f t="shared" si="4168"/>
        <v>0</v>
      </c>
      <c r="FG134" s="187">
        <f t="shared" si="4169"/>
        <v>0</v>
      </c>
      <c r="FH134" s="187">
        <f t="shared" si="4170"/>
        <v>0</v>
      </c>
      <c r="FI134" s="187">
        <f t="shared" si="4171"/>
        <v>0</v>
      </c>
      <c r="FJ134" s="187">
        <f t="shared" si="4172"/>
        <v>0</v>
      </c>
      <c r="FK134" s="187">
        <f t="shared" si="4173"/>
        <v>0</v>
      </c>
      <c r="FL134" s="187">
        <f t="shared" si="4174"/>
        <v>0</v>
      </c>
      <c r="FM134" s="187">
        <f t="shared" si="4175"/>
        <v>0</v>
      </c>
      <c r="FN134" s="187">
        <f t="shared" si="4176"/>
        <v>0</v>
      </c>
      <c r="FO134" s="187">
        <f t="shared" si="4177"/>
        <v>0</v>
      </c>
      <c r="FP134" s="187">
        <f t="shared" si="4178"/>
        <v>0</v>
      </c>
      <c r="FQ134" s="187">
        <f t="shared" si="4179"/>
        <v>0</v>
      </c>
      <c r="FR134" s="187">
        <f t="shared" si="4180"/>
        <v>0</v>
      </c>
      <c r="FS134" s="187">
        <f t="shared" si="4181"/>
        <v>0</v>
      </c>
      <c r="FT134" s="187">
        <f t="shared" si="4182"/>
        <v>0</v>
      </c>
      <c r="FU134" s="187">
        <f t="shared" si="4183"/>
        <v>0</v>
      </c>
      <c r="FV134" s="187">
        <f t="shared" si="4184"/>
        <v>0</v>
      </c>
      <c r="FW134" s="187">
        <f t="shared" si="4185"/>
        <v>0</v>
      </c>
      <c r="FX134" s="187">
        <f t="shared" si="4186"/>
        <v>0</v>
      </c>
      <c r="FY134" s="187">
        <f t="shared" si="4187"/>
        <v>0</v>
      </c>
      <c r="FZ134" s="187">
        <f t="shared" si="4188"/>
        <v>0</v>
      </c>
      <c r="GA134" s="187">
        <f t="shared" si="4189"/>
        <v>0</v>
      </c>
      <c r="GB134" s="187">
        <f t="shared" si="4190"/>
        <v>0</v>
      </c>
      <c r="GC134" s="187">
        <f t="shared" si="4191"/>
        <v>0</v>
      </c>
      <c r="GD134" s="187">
        <f t="shared" si="4192"/>
        <v>0</v>
      </c>
      <c r="GE134" s="187">
        <f t="shared" si="4193"/>
        <v>0</v>
      </c>
      <c r="GF134" s="187">
        <f t="shared" si="4194"/>
        <v>0</v>
      </c>
      <c r="GG134" s="187">
        <f t="shared" si="4195"/>
        <v>0</v>
      </c>
      <c r="GH134" s="187">
        <f t="shared" si="4196"/>
        <v>0</v>
      </c>
      <c r="GI134" s="187">
        <f t="shared" si="4197"/>
        <v>0</v>
      </c>
      <c r="GJ134" s="187">
        <f t="shared" si="4198"/>
        <v>0</v>
      </c>
      <c r="GK134" s="187">
        <f t="shared" si="4199"/>
        <v>0</v>
      </c>
      <c r="GL134" s="187">
        <f t="shared" si="4200"/>
        <v>0</v>
      </c>
      <c r="GM134" s="187">
        <f t="shared" si="4201"/>
        <v>0</v>
      </c>
      <c r="GN134" s="187">
        <f t="shared" si="4202"/>
        <v>0</v>
      </c>
      <c r="GO134" s="187">
        <f t="shared" si="4203"/>
        <v>0</v>
      </c>
      <c r="GP134" s="187">
        <f t="shared" si="4204"/>
        <v>0</v>
      </c>
      <c r="GQ134" s="187">
        <f t="shared" si="4205"/>
        <v>0</v>
      </c>
      <c r="GR134" s="187">
        <f t="shared" si="4206"/>
        <v>0</v>
      </c>
      <c r="GS134" s="187">
        <f t="shared" si="4207"/>
        <v>0</v>
      </c>
      <c r="GT134" s="187">
        <f t="shared" si="4208"/>
        <v>0</v>
      </c>
      <c r="GU134" s="187">
        <f t="shared" si="4209"/>
        <v>0</v>
      </c>
      <c r="GV134" s="187">
        <f t="shared" si="4210"/>
        <v>0</v>
      </c>
      <c r="GW134" s="187">
        <f t="shared" si="4211"/>
        <v>0</v>
      </c>
      <c r="GX134" s="187">
        <f t="shared" si="4212"/>
        <v>0</v>
      </c>
      <c r="GY134" s="187">
        <f t="shared" si="4213"/>
        <v>0</v>
      </c>
      <c r="GZ134" s="187">
        <f t="shared" si="4214"/>
        <v>0</v>
      </c>
      <c r="HA134" s="187">
        <f t="shared" si="4215"/>
        <v>0</v>
      </c>
      <c r="HB134" s="187">
        <f t="shared" si="4216"/>
        <v>0</v>
      </c>
      <c r="HC134" s="187">
        <f t="shared" si="4217"/>
        <v>0</v>
      </c>
      <c r="HD134" s="187">
        <f t="shared" si="4218"/>
        <v>0</v>
      </c>
      <c r="HE134" s="187">
        <f t="shared" si="4219"/>
        <v>0</v>
      </c>
      <c r="HF134" s="187">
        <f t="shared" si="4220"/>
        <v>0</v>
      </c>
      <c r="HG134" s="187">
        <f t="shared" si="4221"/>
        <v>0</v>
      </c>
      <c r="HH134" s="187">
        <f t="shared" si="4222"/>
        <v>0</v>
      </c>
      <c r="HI134" s="187">
        <f t="shared" si="4223"/>
        <v>0</v>
      </c>
      <c r="HJ134" s="187">
        <f t="shared" si="4224"/>
        <v>0</v>
      </c>
      <c r="HK134" s="187">
        <f t="shared" si="4225"/>
        <v>0</v>
      </c>
      <c r="HL134" s="187">
        <f t="shared" si="4226"/>
        <v>0</v>
      </c>
      <c r="HM134" s="187">
        <f t="shared" si="4227"/>
        <v>0</v>
      </c>
      <c r="HN134" s="187">
        <f t="shared" si="4228"/>
        <v>0</v>
      </c>
      <c r="HO134" s="187">
        <f t="shared" si="4229"/>
        <v>0</v>
      </c>
      <c r="HP134" s="187">
        <f t="shared" si="4230"/>
        <v>0</v>
      </c>
      <c r="HQ134" s="187">
        <f t="shared" si="4231"/>
        <v>0</v>
      </c>
      <c r="HR134" s="187">
        <f t="shared" si="4232"/>
        <v>0</v>
      </c>
      <c r="HS134" s="187">
        <f t="shared" si="4233"/>
        <v>0</v>
      </c>
      <c r="HT134" s="187">
        <f t="shared" si="4234"/>
        <v>0</v>
      </c>
      <c r="HU134" s="187">
        <f t="shared" si="4235"/>
        <v>0</v>
      </c>
      <c r="HV134" s="187">
        <f t="shared" si="4236"/>
        <v>0</v>
      </c>
      <c r="HW134" s="187">
        <f t="shared" si="4237"/>
        <v>0</v>
      </c>
      <c r="HX134" s="187">
        <f t="shared" si="4238"/>
        <v>0</v>
      </c>
      <c r="HY134" s="187"/>
      <c r="IB134" s="188">
        <f t="shared" si="4239"/>
        <v>0</v>
      </c>
      <c r="IC134" s="188">
        <f t="shared" si="4240"/>
        <v>0</v>
      </c>
      <c r="ID134" s="188">
        <f t="shared" si="4241"/>
        <v>0</v>
      </c>
      <c r="IE134" s="188">
        <f t="shared" si="4242"/>
        <v>0</v>
      </c>
      <c r="IF134" s="188">
        <f t="shared" si="4243"/>
        <v>0</v>
      </c>
      <c r="IG134" s="188">
        <f t="shared" si="4244"/>
        <v>0</v>
      </c>
      <c r="IH134" s="188">
        <f t="shared" si="4245"/>
        <v>0</v>
      </c>
      <c r="II134" s="188">
        <f t="shared" si="4246"/>
        <v>0</v>
      </c>
      <c r="IJ134" s="188">
        <f t="shared" si="4247"/>
        <v>0</v>
      </c>
      <c r="IK134" s="188">
        <f t="shared" si="4248"/>
        <v>0</v>
      </c>
      <c r="IL134" s="188">
        <f t="shared" si="4249"/>
        <v>0</v>
      </c>
      <c r="IM134" s="188">
        <f t="shared" si="4250"/>
        <v>0</v>
      </c>
      <c r="IN134" s="188">
        <f t="shared" si="4251"/>
        <v>0</v>
      </c>
      <c r="IO134" s="188">
        <f t="shared" si="4252"/>
        <v>0</v>
      </c>
      <c r="IP134" s="188">
        <f t="shared" si="4253"/>
        <v>0</v>
      </c>
      <c r="IQ134" s="188">
        <f t="shared" si="4254"/>
        <v>0</v>
      </c>
      <c r="IR134" s="188">
        <f t="shared" si="4255"/>
        <v>0</v>
      </c>
      <c r="IS134" s="188">
        <f t="shared" si="4256"/>
        <v>0</v>
      </c>
      <c r="IT134" s="188">
        <f t="shared" si="4257"/>
        <v>0</v>
      </c>
      <c r="IU134" s="188">
        <f t="shared" si="4258"/>
        <v>0</v>
      </c>
      <c r="IV134" s="188">
        <f t="shared" si="4259"/>
        <v>0</v>
      </c>
      <c r="IW134" s="188">
        <f t="shared" si="4260"/>
        <v>0</v>
      </c>
      <c r="IX134" s="188">
        <f t="shared" si="4261"/>
        <v>0</v>
      </c>
      <c r="IY134" s="188">
        <f t="shared" si="4262"/>
        <v>0</v>
      </c>
      <c r="IZ134" s="188">
        <f t="shared" si="4263"/>
        <v>0</v>
      </c>
      <c r="JA134" s="188">
        <f t="shared" si="4264"/>
        <v>0</v>
      </c>
      <c r="JB134" s="188">
        <f t="shared" si="4265"/>
        <v>0</v>
      </c>
      <c r="JC134" s="188">
        <f t="shared" si="4266"/>
        <v>0</v>
      </c>
      <c r="JD134" s="188">
        <f t="shared" si="4267"/>
        <v>0</v>
      </c>
      <c r="JE134" s="188">
        <f t="shared" si="4268"/>
        <v>0</v>
      </c>
      <c r="JF134" s="188">
        <f t="shared" si="4269"/>
        <v>0</v>
      </c>
      <c r="JG134" s="188">
        <f t="shared" si="4270"/>
        <v>0</v>
      </c>
      <c r="JH134" s="188">
        <f t="shared" si="4271"/>
        <v>0</v>
      </c>
      <c r="JI134" s="188">
        <f t="shared" si="4272"/>
        <v>0</v>
      </c>
      <c r="JJ134" s="188">
        <f t="shared" si="4273"/>
        <v>0</v>
      </c>
      <c r="JK134" s="188">
        <f t="shared" si="4274"/>
        <v>0</v>
      </c>
      <c r="JL134" s="188">
        <f t="shared" si="4275"/>
        <v>0</v>
      </c>
      <c r="JM134" s="188">
        <f t="shared" si="4276"/>
        <v>0</v>
      </c>
      <c r="JN134" s="188">
        <f t="shared" si="4277"/>
        <v>0</v>
      </c>
      <c r="JO134" s="188">
        <f t="shared" si="4278"/>
        <v>0</v>
      </c>
      <c r="JP134" s="188">
        <f t="shared" si="4279"/>
        <v>0</v>
      </c>
      <c r="JQ134" s="188">
        <f t="shared" si="4280"/>
        <v>0</v>
      </c>
      <c r="JR134" s="188">
        <f t="shared" si="4281"/>
        <v>0</v>
      </c>
      <c r="JS134" s="188">
        <f t="shared" si="4282"/>
        <v>0</v>
      </c>
      <c r="JT134" s="188">
        <f t="shared" si="4283"/>
        <v>0</v>
      </c>
      <c r="JU134" s="188">
        <f t="shared" si="4284"/>
        <v>0</v>
      </c>
      <c r="JV134" s="188">
        <f t="shared" si="4285"/>
        <v>0</v>
      </c>
      <c r="JW134" s="188">
        <f t="shared" si="4286"/>
        <v>0</v>
      </c>
      <c r="JX134" s="188">
        <f t="shared" si="4287"/>
        <v>0</v>
      </c>
      <c r="JY134" s="188">
        <f t="shared" si="4288"/>
        <v>0</v>
      </c>
      <c r="JZ134" s="188">
        <f t="shared" si="4289"/>
        <v>0</v>
      </c>
      <c r="KA134" s="188">
        <f t="shared" si="4290"/>
        <v>0</v>
      </c>
      <c r="KB134" s="188">
        <f t="shared" si="4291"/>
        <v>0</v>
      </c>
      <c r="KC134" s="188">
        <f t="shared" si="4292"/>
        <v>0</v>
      </c>
      <c r="KD134" s="188">
        <f t="shared" si="4293"/>
        <v>0</v>
      </c>
      <c r="KE134" s="188">
        <f t="shared" si="4294"/>
        <v>0</v>
      </c>
      <c r="KF134" s="188">
        <f t="shared" si="4295"/>
        <v>0</v>
      </c>
      <c r="KG134" s="188">
        <f t="shared" si="4296"/>
        <v>0</v>
      </c>
      <c r="KH134" s="188">
        <f t="shared" si="4297"/>
        <v>0</v>
      </c>
      <c r="KI134" s="188">
        <f t="shared" si="4298"/>
        <v>0</v>
      </c>
      <c r="KJ134" s="188">
        <f t="shared" si="4299"/>
        <v>0</v>
      </c>
      <c r="KK134" s="188">
        <f t="shared" si="4300"/>
        <v>0</v>
      </c>
      <c r="KL134" s="188">
        <f t="shared" si="4301"/>
        <v>0</v>
      </c>
      <c r="KM134" s="188">
        <f t="shared" si="4302"/>
        <v>0</v>
      </c>
      <c r="KN134" s="188">
        <f t="shared" si="4303"/>
        <v>0</v>
      </c>
      <c r="KO134" s="188">
        <f t="shared" si="4304"/>
        <v>0</v>
      </c>
      <c r="KP134" s="188">
        <f t="shared" si="4305"/>
        <v>0</v>
      </c>
      <c r="KQ134" s="188">
        <f t="shared" si="4306"/>
        <v>0</v>
      </c>
      <c r="KR134" s="188">
        <f t="shared" si="4307"/>
        <v>0</v>
      </c>
      <c r="KS134" s="188">
        <f t="shared" si="4308"/>
        <v>0</v>
      </c>
      <c r="KT134" s="188">
        <f t="shared" si="4309"/>
        <v>0</v>
      </c>
      <c r="KU134" s="188">
        <f t="shared" si="4310"/>
        <v>0</v>
      </c>
    </row>
    <row r="135" spans="1:307" s="95" customFormat="1" ht="15.6" x14ac:dyDescent="0.3">
      <c r="A135" s="157"/>
      <c r="B135" s="112"/>
      <c r="C135" s="112"/>
      <c r="D135" s="113"/>
      <c r="E135" s="113"/>
      <c r="F135" s="113"/>
      <c r="G135" s="114"/>
      <c r="H135" s="115"/>
      <c r="I135" s="116"/>
      <c r="J135" s="114"/>
      <c r="K135" s="411"/>
      <c r="L135" s="118"/>
      <c r="M135" s="119"/>
      <c r="N135" s="186">
        <f t="shared" si="2777"/>
        <v>0</v>
      </c>
      <c r="O135" s="186">
        <f t="shared" si="2777"/>
        <v>0</v>
      </c>
      <c r="P135" s="186">
        <f t="shared" si="2777"/>
        <v>0</v>
      </c>
      <c r="Q135" s="186">
        <f t="shared" si="2777"/>
        <v>0</v>
      </c>
      <c r="R135" s="186">
        <f t="shared" si="2777"/>
        <v>0</v>
      </c>
      <c r="S135" s="186">
        <f t="shared" si="2777"/>
        <v>0</v>
      </c>
      <c r="T135" s="186">
        <f t="shared" si="2777"/>
        <v>0</v>
      </c>
      <c r="U135" s="186">
        <f t="shared" si="2777"/>
        <v>0</v>
      </c>
      <c r="V135" s="186">
        <f t="shared" si="2777"/>
        <v>0</v>
      </c>
      <c r="W135" s="186">
        <f t="shared" si="2777"/>
        <v>0</v>
      </c>
      <c r="X135" s="186">
        <f t="shared" si="2777"/>
        <v>0</v>
      </c>
      <c r="Y135" s="186">
        <f t="shared" si="2777"/>
        <v>0</v>
      </c>
      <c r="Z135" s="186">
        <f t="shared" si="2777"/>
        <v>0</v>
      </c>
      <c r="AA135" s="186">
        <f t="shared" si="2777"/>
        <v>0</v>
      </c>
      <c r="AB135" s="186">
        <f t="shared" si="2777"/>
        <v>0</v>
      </c>
      <c r="AC135" s="186">
        <f t="shared" si="2777"/>
        <v>0</v>
      </c>
      <c r="AD135" s="186">
        <f t="shared" si="2776"/>
        <v>0</v>
      </c>
      <c r="AE135" s="186">
        <f t="shared" si="2776"/>
        <v>0</v>
      </c>
      <c r="AF135" s="186">
        <f t="shared" si="2776"/>
        <v>0</v>
      </c>
      <c r="AG135" s="186">
        <f t="shared" si="2776"/>
        <v>0</v>
      </c>
      <c r="AH135" s="186">
        <f t="shared" si="2776"/>
        <v>0</v>
      </c>
      <c r="AI135" s="186">
        <f t="shared" si="2776"/>
        <v>0</v>
      </c>
      <c r="AJ135" s="186">
        <f t="shared" si="2776"/>
        <v>0</v>
      </c>
      <c r="AK135" s="186">
        <f t="shared" si="2776"/>
        <v>0</v>
      </c>
      <c r="AL135" s="186">
        <f t="shared" si="2776"/>
        <v>0</v>
      </c>
      <c r="AM135" s="186">
        <f t="shared" si="2776"/>
        <v>0</v>
      </c>
      <c r="AN135" s="186">
        <f t="shared" si="2776"/>
        <v>0</v>
      </c>
      <c r="AO135" s="186">
        <f t="shared" si="2776"/>
        <v>0</v>
      </c>
      <c r="AP135" s="186">
        <f t="shared" si="2776"/>
        <v>0</v>
      </c>
      <c r="AQ135" s="186">
        <f t="shared" si="2776"/>
        <v>0</v>
      </c>
      <c r="AR135" s="186">
        <f t="shared" si="2776"/>
        <v>0</v>
      </c>
      <c r="AS135" s="186">
        <f t="shared" ref="AS135:BH137" si="4320">IF($E135="PT",IF(AND($K135&lt;=AS$5,$L135&gt;AS$6),$G135*$H135*$F135,IF(AND($K135&gt;AS$5,$K135&lt;=AS$6),(AS$6-$K135+1)/AS$4*$G135*$F135*$H135,IF(AND($L135&gt;=AS$5,$L135&lt;=AS$6),($L135-AS$5+1)/AS$4*$G135*$F135*$H135,0)))*(1+$I135),IF(AND($K135&lt;=AS$5,$L135&gt;AS$6),AS$4/365*$G135*$F135,IF(AND($K135&gt;AS$5,$K135&lt;=AS$6),(AS$6-$K135+1)/365*$G135*$F135,IF(AND($L135&gt;=AS$5,$L135&lt;=AS$6),($L135-AS$5+1)/365*$G135*$F135,0)))*(1+$I135))</f>
        <v>0</v>
      </c>
      <c r="AT135" s="186">
        <f t="shared" si="4320"/>
        <v>0</v>
      </c>
      <c r="AU135" s="186">
        <f t="shared" si="4320"/>
        <v>0</v>
      </c>
      <c r="AV135" s="186">
        <f t="shared" si="4320"/>
        <v>0</v>
      </c>
      <c r="AW135" s="186">
        <f t="shared" si="4320"/>
        <v>0</v>
      </c>
      <c r="AX135" s="186">
        <f t="shared" si="4320"/>
        <v>0</v>
      </c>
      <c r="AY135" s="186">
        <f t="shared" si="4320"/>
        <v>0</v>
      </c>
      <c r="AZ135" s="186">
        <f t="shared" si="4320"/>
        <v>0</v>
      </c>
      <c r="BA135" s="186">
        <f t="shared" si="4320"/>
        <v>0</v>
      </c>
      <c r="BB135" s="186">
        <f t="shared" si="4320"/>
        <v>0</v>
      </c>
      <c r="BC135" s="186">
        <f t="shared" si="4320"/>
        <v>0</v>
      </c>
      <c r="BD135" s="186">
        <f t="shared" si="4320"/>
        <v>0</v>
      </c>
      <c r="BE135" s="186">
        <f t="shared" si="4320"/>
        <v>0</v>
      </c>
      <c r="BF135" s="186">
        <f t="shared" si="4320"/>
        <v>0</v>
      </c>
      <c r="BG135" s="186">
        <f t="shared" si="4320"/>
        <v>0</v>
      </c>
      <c r="BH135" s="186">
        <f t="shared" si="4320"/>
        <v>0</v>
      </c>
      <c r="BI135" s="186">
        <f t="shared" si="4318"/>
        <v>0</v>
      </c>
      <c r="BJ135" s="186">
        <f t="shared" si="4318"/>
        <v>0</v>
      </c>
      <c r="BK135" s="186">
        <f t="shared" si="4318"/>
        <v>0</v>
      </c>
      <c r="BL135" s="186">
        <f t="shared" si="4318"/>
        <v>0</v>
      </c>
      <c r="BM135" s="186">
        <f t="shared" si="4318"/>
        <v>0</v>
      </c>
      <c r="BN135" s="186">
        <f t="shared" si="4318"/>
        <v>0</v>
      </c>
      <c r="BO135" s="186">
        <f t="shared" si="4318"/>
        <v>0</v>
      </c>
      <c r="BP135" s="186">
        <f t="shared" si="4318"/>
        <v>0</v>
      </c>
      <c r="BQ135" s="186">
        <f t="shared" si="4318"/>
        <v>0</v>
      </c>
      <c r="BR135" s="186">
        <f t="shared" si="4318"/>
        <v>0</v>
      </c>
      <c r="BS135" s="186">
        <f t="shared" si="4318"/>
        <v>0</v>
      </c>
      <c r="BT135" s="186">
        <f t="shared" si="4318"/>
        <v>0</v>
      </c>
      <c r="BU135" s="186">
        <f t="shared" si="4318"/>
        <v>0</v>
      </c>
      <c r="BV135" s="186">
        <f t="shared" ref="BV135:CG137" si="4321">IF($E135="PT",IF(AND($K135&lt;=BV$5,$L135&gt;BV$6),$G135*$H135*$F135,IF(AND($K135&gt;BV$5,$K135&lt;=BV$6),(BV$6-$K135+1)/BV$4*$G135*$F135*$H135,IF(AND($L135&gt;=BV$5,$L135&lt;=BV$6),($L135-BV$5+1)/BV$4*$G135*$F135*$H135,0)))*(1+$I135),IF(AND($K135&lt;=BV$5,$L135&gt;BV$6),BV$4/365*$G135*$F135,IF(AND($K135&gt;BV$5,$K135&lt;=BV$6),(BV$6-$K135+1)/365*$G135*$F135,IF(AND($L135&gt;=BV$5,$L135&lt;=BV$6),($L135-BV$5+1)/365*$G135*$F135,0)))*(1+$I135))</f>
        <v>0</v>
      </c>
      <c r="BW135" s="186">
        <f t="shared" si="4321"/>
        <v>0</v>
      </c>
      <c r="BX135" s="186">
        <f t="shared" si="4321"/>
        <v>0</v>
      </c>
      <c r="BY135" s="186">
        <f t="shared" si="4321"/>
        <v>0</v>
      </c>
      <c r="BZ135" s="186">
        <f t="shared" si="4321"/>
        <v>0</v>
      </c>
      <c r="CA135" s="186">
        <f t="shared" si="4321"/>
        <v>0</v>
      </c>
      <c r="CB135" s="186">
        <f t="shared" si="4321"/>
        <v>0</v>
      </c>
      <c r="CC135" s="186">
        <f t="shared" si="4321"/>
        <v>0</v>
      </c>
      <c r="CD135" s="186">
        <f t="shared" si="4321"/>
        <v>0</v>
      </c>
      <c r="CE135" s="186">
        <f t="shared" si="4321"/>
        <v>0</v>
      </c>
      <c r="CF135" s="186">
        <f t="shared" si="4321"/>
        <v>0</v>
      </c>
      <c r="CG135" s="186">
        <f t="shared" si="4321"/>
        <v>0</v>
      </c>
      <c r="CH135" s="186"/>
      <c r="CJ135" s="186">
        <f t="shared" si="216"/>
        <v>0</v>
      </c>
      <c r="CK135" s="186">
        <f t="shared" si="217"/>
        <v>0</v>
      </c>
      <c r="CL135" s="186">
        <f t="shared" si="218"/>
        <v>0</v>
      </c>
      <c r="CM135" s="186">
        <f t="shared" si="219"/>
        <v>0</v>
      </c>
      <c r="CN135" s="186">
        <f t="shared" si="220"/>
        <v>0</v>
      </c>
      <c r="CO135" s="186">
        <f t="shared" si="221"/>
        <v>0</v>
      </c>
      <c r="CP135" s="186">
        <f t="shared" si="222"/>
        <v>0</v>
      </c>
      <c r="CQ135" s="186">
        <f t="shared" si="223"/>
        <v>0</v>
      </c>
      <c r="CR135" s="186">
        <f t="shared" si="224"/>
        <v>0</v>
      </c>
      <c r="CS135" s="186">
        <f t="shared" si="225"/>
        <v>0</v>
      </c>
      <c r="CT135" s="186">
        <f t="shared" si="226"/>
        <v>0</v>
      </c>
      <c r="CU135" s="186">
        <f t="shared" si="227"/>
        <v>0</v>
      </c>
      <c r="CV135" s="186">
        <f t="shared" si="228"/>
        <v>0</v>
      </c>
      <c r="CW135" s="186">
        <f t="shared" si="229"/>
        <v>0</v>
      </c>
      <c r="CX135" s="186">
        <f t="shared" si="230"/>
        <v>0</v>
      </c>
      <c r="CY135" s="186">
        <f t="shared" si="231"/>
        <v>0</v>
      </c>
      <c r="CZ135" s="186">
        <f t="shared" si="232"/>
        <v>0</v>
      </c>
      <c r="DA135" s="186">
        <f t="shared" si="233"/>
        <v>0</v>
      </c>
      <c r="DB135" s="186">
        <f t="shared" si="234"/>
        <v>0</v>
      </c>
      <c r="DC135" s="186">
        <f t="shared" si="235"/>
        <v>0</v>
      </c>
      <c r="DD135" s="186">
        <f t="shared" si="236"/>
        <v>0</v>
      </c>
      <c r="DE135" s="186">
        <f t="shared" si="237"/>
        <v>0</v>
      </c>
      <c r="DF135" s="186">
        <f t="shared" si="238"/>
        <v>0</v>
      </c>
      <c r="DG135" s="186">
        <f t="shared" si="239"/>
        <v>0</v>
      </c>
      <c r="DH135" s="186">
        <f t="shared" si="240"/>
        <v>0</v>
      </c>
      <c r="DI135" s="186">
        <f t="shared" si="241"/>
        <v>0</v>
      </c>
      <c r="DJ135" s="186">
        <f t="shared" si="242"/>
        <v>0</v>
      </c>
      <c r="DK135" s="186">
        <f t="shared" si="243"/>
        <v>0</v>
      </c>
      <c r="DL135" s="186">
        <f t="shared" si="244"/>
        <v>0</v>
      </c>
      <c r="DM135" s="186">
        <f t="shared" si="245"/>
        <v>0</v>
      </c>
      <c r="DN135" s="186">
        <f t="shared" si="246"/>
        <v>0</v>
      </c>
      <c r="DO135" s="186">
        <f t="shared" si="247"/>
        <v>0</v>
      </c>
      <c r="DP135" s="186">
        <f t="shared" si="248"/>
        <v>0</v>
      </c>
      <c r="DQ135" s="186">
        <f t="shared" si="249"/>
        <v>0</v>
      </c>
      <c r="DR135" s="186">
        <f t="shared" si="250"/>
        <v>0</v>
      </c>
      <c r="DS135" s="186">
        <f t="shared" si="251"/>
        <v>0</v>
      </c>
      <c r="DT135" s="186">
        <f t="shared" si="252"/>
        <v>0</v>
      </c>
      <c r="DU135" s="186">
        <f t="shared" si="253"/>
        <v>0</v>
      </c>
      <c r="DV135" s="186">
        <f t="shared" si="254"/>
        <v>0</v>
      </c>
      <c r="DW135" s="186">
        <f t="shared" si="255"/>
        <v>0</v>
      </c>
      <c r="DX135" s="186">
        <f t="shared" si="256"/>
        <v>0</v>
      </c>
      <c r="DY135" s="186">
        <f t="shared" si="257"/>
        <v>0</v>
      </c>
      <c r="DZ135" s="186">
        <f t="shared" si="258"/>
        <v>0</v>
      </c>
      <c r="EA135" s="186">
        <f t="shared" si="259"/>
        <v>0</v>
      </c>
      <c r="EB135" s="186">
        <f t="shared" si="260"/>
        <v>0</v>
      </c>
      <c r="EC135" s="186">
        <f t="shared" si="261"/>
        <v>0</v>
      </c>
      <c r="ED135" s="186">
        <f t="shared" si="262"/>
        <v>0</v>
      </c>
      <c r="EE135" s="186">
        <f t="shared" si="263"/>
        <v>0</v>
      </c>
      <c r="EF135" s="186">
        <f t="shared" si="264"/>
        <v>0</v>
      </c>
      <c r="EG135" s="186">
        <f t="shared" si="265"/>
        <v>0</v>
      </c>
      <c r="EH135" s="186">
        <f t="shared" si="266"/>
        <v>0</v>
      </c>
      <c r="EI135" s="186">
        <f t="shared" si="267"/>
        <v>0</v>
      </c>
      <c r="EJ135" s="186">
        <f t="shared" si="268"/>
        <v>0</v>
      </c>
      <c r="EK135" s="186">
        <f t="shared" si="269"/>
        <v>0</v>
      </c>
      <c r="EL135" s="186">
        <f t="shared" si="270"/>
        <v>0</v>
      </c>
      <c r="EM135" s="186">
        <f t="shared" si="271"/>
        <v>0</v>
      </c>
      <c r="EN135" s="186">
        <f t="shared" si="272"/>
        <v>0</v>
      </c>
      <c r="EO135" s="186">
        <f t="shared" si="273"/>
        <v>0</v>
      </c>
      <c r="EP135" s="186">
        <f t="shared" si="274"/>
        <v>0</v>
      </c>
      <c r="EQ135" s="186">
        <f t="shared" si="275"/>
        <v>0</v>
      </c>
      <c r="ER135" s="186">
        <f t="shared" si="276"/>
        <v>0</v>
      </c>
      <c r="ES135" s="186">
        <f t="shared" si="277"/>
        <v>0</v>
      </c>
      <c r="ET135" s="186">
        <f t="shared" si="278"/>
        <v>0</v>
      </c>
      <c r="EU135" s="186">
        <f t="shared" si="279"/>
        <v>0</v>
      </c>
      <c r="EV135" s="186">
        <f t="shared" si="280"/>
        <v>0</v>
      </c>
      <c r="EW135" s="186">
        <f t="shared" si="281"/>
        <v>0</v>
      </c>
      <c r="EX135" s="186">
        <f t="shared" si="282"/>
        <v>0</v>
      </c>
      <c r="EY135" s="186">
        <f t="shared" si="283"/>
        <v>0</v>
      </c>
      <c r="EZ135" s="186">
        <f t="shared" si="284"/>
        <v>0</v>
      </c>
      <c r="FA135" s="186">
        <f t="shared" si="285"/>
        <v>0</v>
      </c>
      <c r="FB135" s="186">
        <f t="shared" si="286"/>
        <v>0</v>
      </c>
      <c r="FC135" s="186">
        <f t="shared" si="287"/>
        <v>0</v>
      </c>
      <c r="FE135" s="187">
        <f t="shared" si="288"/>
        <v>0</v>
      </c>
      <c r="FF135" s="187">
        <f t="shared" si="289"/>
        <v>0</v>
      </c>
      <c r="FG135" s="187">
        <f t="shared" si="290"/>
        <v>0</v>
      </c>
      <c r="FH135" s="187">
        <f t="shared" si="291"/>
        <v>0</v>
      </c>
      <c r="FI135" s="187">
        <f t="shared" si="292"/>
        <v>0</v>
      </c>
      <c r="FJ135" s="187">
        <f t="shared" si="293"/>
        <v>0</v>
      </c>
      <c r="FK135" s="187">
        <f t="shared" si="294"/>
        <v>0</v>
      </c>
      <c r="FL135" s="187">
        <f t="shared" si="295"/>
        <v>0</v>
      </c>
      <c r="FM135" s="187">
        <f t="shared" si="296"/>
        <v>0</v>
      </c>
      <c r="FN135" s="187">
        <f t="shared" si="297"/>
        <v>0</v>
      </c>
      <c r="FO135" s="187">
        <f t="shared" si="298"/>
        <v>0</v>
      </c>
      <c r="FP135" s="187">
        <f t="shared" si="299"/>
        <v>0</v>
      </c>
      <c r="FQ135" s="187">
        <f t="shared" si="300"/>
        <v>0</v>
      </c>
      <c r="FR135" s="187">
        <f t="shared" si="301"/>
        <v>0</v>
      </c>
      <c r="FS135" s="187">
        <f t="shared" si="302"/>
        <v>0</v>
      </c>
      <c r="FT135" s="187">
        <f t="shared" si="303"/>
        <v>0</v>
      </c>
      <c r="FU135" s="187">
        <f t="shared" si="304"/>
        <v>0</v>
      </c>
      <c r="FV135" s="187">
        <f t="shared" si="305"/>
        <v>0</v>
      </c>
      <c r="FW135" s="187">
        <f t="shared" si="306"/>
        <v>0</v>
      </c>
      <c r="FX135" s="187">
        <f t="shared" si="307"/>
        <v>0</v>
      </c>
      <c r="FY135" s="187">
        <f t="shared" si="308"/>
        <v>0</v>
      </c>
      <c r="FZ135" s="187">
        <f t="shared" si="309"/>
        <v>0</v>
      </c>
      <c r="GA135" s="187">
        <f t="shared" si="310"/>
        <v>0</v>
      </c>
      <c r="GB135" s="187">
        <f t="shared" si="311"/>
        <v>0</v>
      </c>
      <c r="GC135" s="187">
        <f t="shared" si="312"/>
        <v>0</v>
      </c>
      <c r="GD135" s="187">
        <f t="shared" si="313"/>
        <v>0</v>
      </c>
      <c r="GE135" s="187">
        <f t="shared" si="314"/>
        <v>0</v>
      </c>
      <c r="GF135" s="187">
        <f t="shared" si="315"/>
        <v>0</v>
      </c>
      <c r="GG135" s="187">
        <f t="shared" si="316"/>
        <v>0</v>
      </c>
      <c r="GH135" s="187">
        <f t="shared" si="317"/>
        <v>0</v>
      </c>
      <c r="GI135" s="187">
        <f t="shared" si="318"/>
        <v>0</v>
      </c>
      <c r="GJ135" s="187">
        <f t="shared" si="319"/>
        <v>0</v>
      </c>
      <c r="GK135" s="187">
        <f t="shared" si="320"/>
        <v>0</v>
      </c>
      <c r="GL135" s="187">
        <f t="shared" si="321"/>
        <v>0</v>
      </c>
      <c r="GM135" s="187">
        <f t="shared" si="322"/>
        <v>0</v>
      </c>
      <c r="GN135" s="187">
        <f t="shared" si="323"/>
        <v>0</v>
      </c>
      <c r="GO135" s="187">
        <f t="shared" si="324"/>
        <v>0</v>
      </c>
      <c r="GP135" s="187">
        <f t="shared" si="325"/>
        <v>0</v>
      </c>
      <c r="GQ135" s="187">
        <f t="shared" si="326"/>
        <v>0</v>
      </c>
      <c r="GR135" s="187">
        <f t="shared" si="327"/>
        <v>0</v>
      </c>
      <c r="GS135" s="187">
        <f t="shared" si="328"/>
        <v>0</v>
      </c>
      <c r="GT135" s="187">
        <f t="shared" si="329"/>
        <v>0</v>
      </c>
      <c r="GU135" s="187">
        <f t="shared" si="330"/>
        <v>0</v>
      </c>
      <c r="GV135" s="187">
        <f t="shared" si="331"/>
        <v>0</v>
      </c>
      <c r="GW135" s="187">
        <f t="shared" si="332"/>
        <v>0</v>
      </c>
      <c r="GX135" s="187">
        <f t="shared" si="333"/>
        <v>0</v>
      </c>
      <c r="GY135" s="187">
        <f t="shared" si="334"/>
        <v>0</v>
      </c>
      <c r="GZ135" s="187">
        <f t="shared" si="335"/>
        <v>0</v>
      </c>
      <c r="HA135" s="187">
        <f t="shared" si="336"/>
        <v>0</v>
      </c>
      <c r="HB135" s="187">
        <f t="shared" si="337"/>
        <v>0</v>
      </c>
      <c r="HC135" s="187">
        <f t="shared" si="338"/>
        <v>0</v>
      </c>
      <c r="HD135" s="187">
        <f t="shared" si="339"/>
        <v>0</v>
      </c>
      <c r="HE135" s="187">
        <f t="shared" si="340"/>
        <v>0</v>
      </c>
      <c r="HF135" s="187">
        <f t="shared" si="341"/>
        <v>0</v>
      </c>
      <c r="HG135" s="187">
        <f t="shared" si="342"/>
        <v>0</v>
      </c>
      <c r="HH135" s="187">
        <f t="shared" si="343"/>
        <v>0</v>
      </c>
      <c r="HI135" s="187">
        <f t="shared" si="344"/>
        <v>0</v>
      </c>
      <c r="HJ135" s="187">
        <f t="shared" si="345"/>
        <v>0</v>
      </c>
      <c r="HK135" s="187">
        <f t="shared" si="346"/>
        <v>0</v>
      </c>
      <c r="HL135" s="187">
        <f t="shared" si="347"/>
        <v>0</v>
      </c>
      <c r="HM135" s="187">
        <f t="shared" si="348"/>
        <v>0</v>
      </c>
      <c r="HN135" s="187">
        <f t="shared" si="349"/>
        <v>0</v>
      </c>
      <c r="HO135" s="187">
        <f t="shared" si="350"/>
        <v>0</v>
      </c>
      <c r="HP135" s="187">
        <f t="shared" si="351"/>
        <v>0</v>
      </c>
      <c r="HQ135" s="187">
        <f t="shared" si="352"/>
        <v>0</v>
      </c>
      <c r="HR135" s="187">
        <f t="shared" si="353"/>
        <v>0</v>
      </c>
      <c r="HS135" s="187">
        <f t="shared" si="354"/>
        <v>0</v>
      </c>
      <c r="HT135" s="187">
        <f t="shared" si="355"/>
        <v>0</v>
      </c>
      <c r="HU135" s="187">
        <f t="shared" si="356"/>
        <v>0</v>
      </c>
      <c r="HV135" s="187">
        <f t="shared" si="357"/>
        <v>0</v>
      </c>
      <c r="HW135" s="187">
        <f t="shared" si="358"/>
        <v>0</v>
      </c>
      <c r="HX135" s="187">
        <f t="shared" si="359"/>
        <v>0</v>
      </c>
      <c r="HY135" s="187"/>
      <c r="IB135" s="188">
        <f t="shared" si="360"/>
        <v>0</v>
      </c>
      <c r="IC135" s="188">
        <f t="shared" si="361"/>
        <v>0</v>
      </c>
      <c r="ID135" s="188">
        <f t="shared" si="362"/>
        <v>0</v>
      </c>
      <c r="IE135" s="188">
        <f t="shared" si="363"/>
        <v>0</v>
      </c>
      <c r="IF135" s="188">
        <f t="shared" si="364"/>
        <v>0</v>
      </c>
      <c r="IG135" s="188">
        <f t="shared" si="365"/>
        <v>0</v>
      </c>
      <c r="IH135" s="188">
        <f t="shared" si="366"/>
        <v>0</v>
      </c>
      <c r="II135" s="188">
        <f t="shared" si="367"/>
        <v>0</v>
      </c>
      <c r="IJ135" s="188">
        <f t="shared" si="368"/>
        <v>0</v>
      </c>
      <c r="IK135" s="188">
        <f t="shared" si="369"/>
        <v>0</v>
      </c>
      <c r="IL135" s="188">
        <f t="shared" si="370"/>
        <v>0</v>
      </c>
      <c r="IM135" s="188">
        <f t="shared" si="371"/>
        <v>0</v>
      </c>
      <c r="IN135" s="188">
        <f t="shared" si="372"/>
        <v>0</v>
      </c>
      <c r="IO135" s="188">
        <f t="shared" si="373"/>
        <v>0</v>
      </c>
      <c r="IP135" s="188">
        <f t="shared" si="374"/>
        <v>0</v>
      </c>
      <c r="IQ135" s="188">
        <f t="shared" si="375"/>
        <v>0</v>
      </c>
      <c r="IR135" s="188">
        <f t="shared" si="376"/>
        <v>0</v>
      </c>
      <c r="IS135" s="188">
        <f t="shared" si="377"/>
        <v>0</v>
      </c>
      <c r="IT135" s="188">
        <f t="shared" si="378"/>
        <v>0</v>
      </c>
      <c r="IU135" s="188">
        <f t="shared" si="379"/>
        <v>0</v>
      </c>
      <c r="IV135" s="188">
        <f t="shared" si="380"/>
        <v>0</v>
      </c>
      <c r="IW135" s="188">
        <f t="shared" si="381"/>
        <v>0</v>
      </c>
      <c r="IX135" s="188">
        <f t="shared" si="382"/>
        <v>0</v>
      </c>
      <c r="IY135" s="188">
        <f t="shared" si="383"/>
        <v>0</v>
      </c>
      <c r="IZ135" s="188">
        <f t="shared" si="384"/>
        <v>0</v>
      </c>
      <c r="JA135" s="188">
        <f t="shared" si="385"/>
        <v>0</v>
      </c>
      <c r="JB135" s="188">
        <f t="shared" si="386"/>
        <v>0</v>
      </c>
      <c r="JC135" s="188">
        <f t="shared" si="387"/>
        <v>0</v>
      </c>
      <c r="JD135" s="188">
        <f t="shared" si="388"/>
        <v>0</v>
      </c>
      <c r="JE135" s="188">
        <f t="shared" si="389"/>
        <v>0</v>
      </c>
      <c r="JF135" s="188">
        <f t="shared" si="390"/>
        <v>0</v>
      </c>
      <c r="JG135" s="188">
        <f t="shared" si="391"/>
        <v>0</v>
      </c>
      <c r="JH135" s="188">
        <f t="shared" si="392"/>
        <v>0</v>
      </c>
      <c r="JI135" s="188">
        <f t="shared" si="393"/>
        <v>0</v>
      </c>
      <c r="JJ135" s="188">
        <f t="shared" si="394"/>
        <v>0</v>
      </c>
      <c r="JK135" s="188">
        <f t="shared" si="395"/>
        <v>0</v>
      </c>
      <c r="JL135" s="188">
        <f t="shared" si="396"/>
        <v>0</v>
      </c>
      <c r="JM135" s="188">
        <f t="shared" si="397"/>
        <v>0</v>
      </c>
      <c r="JN135" s="188">
        <f t="shared" si="398"/>
        <v>0</v>
      </c>
      <c r="JO135" s="188">
        <f t="shared" si="399"/>
        <v>0</v>
      </c>
      <c r="JP135" s="188">
        <f t="shared" si="400"/>
        <v>0</v>
      </c>
      <c r="JQ135" s="188">
        <f t="shared" si="401"/>
        <v>0</v>
      </c>
      <c r="JR135" s="188">
        <f t="shared" si="402"/>
        <v>0</v>
      </c>
      <c r="JS135" s="188">
        <f t="shared" si="403"/>
        <v>0</v>
      </c>
      <c r="JT135" s="188">
        <f t="shared" si="404"/>
        <v>0</v>
      </c>
      <c r="JU135" s="188">
        <f t="shared" si="405"/>
        <v>0</v>
      </c>
      <c r="JV135" s="188">
        <f t="shared" si="406"/>
        <v>0</v>
      </c>
      <c r="JW135" s="188">
        <f t="shared" si="407"/>
        <v>0</v>
      </c>
      <c r="JX135" s="188">
        <f t="shared" si="408"/>
        <v>0</v>
      </c>
      <c r="JY135" s="188">
        <f t="shared" si="409"/>
        <v>0</v>
      </c>
      <c r="JZ135" s="188">
        <f t="shared" si="410"/>
        <v>0</v>
      </c>
      <c r="KA135" s="188">
        <f t="shared" si="411"/>
        <v>0</v>
      </c>
      <c r="KB135" s="188">
        <f t="shared" si="412"/>
        <v>0</v>
      </c>
      <c r="KC135" s="188">
        <f t="shared" si="413"/>
        <v>0</v>
      </c>
      <c r="KD135" s="188">
        <f t="shared" si="414"/>
        <v>0</v>
      </c>
      <c r="KE135" s="188">
        <f t="shared" si="415"/>
        <v>0</v>
      </c>
      <c r="KF135" s="188">
        <f t="shared" si="416"/>
        <v>0</v>
      </c>
      <c r="KG135" s="188">
        <f t="shared" si="417"/>
        <v>0</v>
      </c>
      <c r="KH135" s="188">
        <f t="shared" si="418"/>
        <v>0</v>
      </c>
      <c r="KI135" s="188">
        <f t="shared" si="419"/>
        <v>0</v>
      </c>
      <c r="KJ135" s="188">
        <f t="shared" si="420"/>
        <v>0</v>
      </c>
      <c r="KK135" s="188">
        <f t="shared" si="421"/>
        <v>0</v>
      </c>
      <c r="KL135" s="188">
        <f t="shared" si="422"/>
        <v>0</v>
      </c>
      <c r="KM135" s="188">
        <f t="shared" si="423"/>
        <v>0</v>
      </c>
      <c r="KN135" s="188">
        <f t="shared" si="424"/>
        <v>0</v>
      </c>
      <c r="KO135" s="188">
        <f t="shared" si="425"/>
        <v>0</v>
      </c>
      <c r="KP135" s="188">
        <f t="shared" si="426"/>
        <v>0</v>
      </c>
      <c r="KQ135" s="188">
        <f t="shared" si="427"/>
        <v>0</v>
      </c>
      <c r="KR135" s="188">
        <f t="shared" si="428"/>
        <v>0</v>
      </c>
      <c r="KS135" s="188">
        <f t="shared" si="429"/>
        <v>0</v>
      </c>
      <c r="KT135" s="188">
        <f t="shared" si="430"/>
        <v>0</v>
      </c>
      <c r="KU135" s="188">
        <f t="shared" si="431"/>
        <v>0</v>
      </c>
    </row>
    <row r="136" spans="1:307" s="95" customFormat="1" ht="15.6" x14ac:dyDescent="0.3">
      <c r="A136" s="157"/>
      <c r="B136" s="112"/>
      <c r="C136" s="112"/>
      <c r="D136" s="113"/>
      <c r="E136" s="113"/>
      <c r="F136" s="113"/>
      <c r="G136" s="114"/>
      <c r="H136" s="115"/>
      <c r="I136" s="116"/>
      <c r="J136" s="114"/>
      <c r="K136" s="411"/>
      <c r="L136" s="118"/>
      <c r="M136" s="119"/>
      <c r="N136" s="186">
        <f t="shared" si="2777"/>
        <v>0</v>
      </c>
      <c r="O136" s="186">
        <f t="shared" si="2777"/>
        <v>0</v>
      </c>
      <c r="P136" s="186">
        <f t="shared" si="2777"/>
        <v>0</v>
      </c>
      <c r="Q136" s="186">
        <f t="shared" si="2777"/>
        <v>0</v>
      </c>
      <c r="R136" s="186">
        <f t="shared" si="2777"/>
        <v>0</v>
      </c>
      <c r="S136" s="186">
        <f t="shared" si="2777"/>
        <v>0</v>
      </c>
      <c r="T136" s="186">
        <f t="shared" si="2777"/>
        <v>0</v>
      </c>
      <c r="U136" s="186">
        <f t="shared" si="2777"/>
        <v>0</v>
      </c>
      <c r="V136" s="186">
        <f t="shared" si="2777"/>
        <v>0</v>
      </c>
      <c r="W136" s="186">
        <f t="shared" si="2777"/>
        <v>0</v>
      </c>
      <c r="X136" s="186">
        <f t="shared" si="2777"/>
        <v>0</v>
      </c>
      <c r="Y136" s="186">
        <f t="shared" si="2777"/>
        <v>0</v>
      </c>
      <c r="Z136" s="186">
        <f t="shared" si="2777"/>
        <v>0</v>
      </c>
      <c r="AA136" s="186">
        <f t="shared" si="2777"/>
        <v>0</v>
      </c>
      <c r="AB136" s="186">
        <f t="shared" si="2777"/>
        <v>0</v>
      </c>
      <c r="AC136" s="186">
        <f t="shared" si="2777"/>
        <v>0</v>
      </c>
      <c r="AD136" s="186">
        <f t="shared" si="2776"/>
        <v>0</v>
      </c>
      <c r="AE136" s="186">
        <f t="shared" si="2776"/>
        <v>0</v>
      </c>
      <c r="AF136" s="186">
        <f t="shared" si="2776"/>
        <v>0</v>
      </c>
      <c r="AG136" s="186">
        <f t="shared" si="2776"/>
        <v>0</v>
      </c>
      <c r="AH136" s="186">
        <f t="shared" si="2776"/>
        <v>0</v>
      </c>
      <c r="AI136" s="186">
        <f t="shared" si="2776"/>
        <v>0</v>
      </c>
      <c r="AJ136" s="186">
        <f t="shared" si="2776"/>
        <v>0</v>
      </c>
      <c r="AK136" s="186">
        <f t="shared" si="2776"/>
        <v>0</v>
      </c>
      <c r="AL136" s="186">
        <f t="shared" si="2776"/>
        <v>0</v>
      </c>
      <c r="AM136" s="186">
        <f t="shared" si="2776"/>
        <v>0</v>
      </c>
      <c r="AN136" s="186">
        <f t="shared" si="2776"/>
        <v>0</v>
      </c>
      <c r="AO136" s="186">
        <f t="shared" si="2776"/>
        <v>0</v>
      </c>
      <c r="AP136" s="186">
        <f t="shared" si="2776"/>
        <v>0</v>
      </c>
      <c r="AQ136" s="186">
        <f t="shared" si="2776"/>
        <v>0</v>
      </c>
      <c r="AR136" s="186">
        <f t="shared" si="2776"/>
        <v>0</v>
      </c>
      <c r="AS136" s="186">
        <f t="shared" si="4320"/>
        <v>0</v>
      </c>
      <c r="AT136" s="186">
        <f t="shared" si="4320"/>
        <v>0</v>
      </c>
      <c r="AU136" s="186">
        <f t="shared" si="4320"/>
        <v>0</v>
      </c>
      <c r="AV136" s="186">
        <f t="shared" si="4320"/>
        <v>0</v>
      </c>
      <c r="AW136" s="186">
        <f t="shared" si="4320"/>
        <v>0</v>
      </c>
      <c r="AX136" s="186">
        <f t="shared" si="4320"/>
        <v>0</v>
      </c>
      <c r="AY136" s="186">
        <f t="shared" si="4320"/>
        <v>0</v>
      </c>
      <c r="AZ136" s="186">
        <f t="shared" si="4320"/>
        <v>0</v>
      </c>
      <c r="BA136" s="186">
        <f t="shared" si="4320"/>
        <v>0</v>
      </c>
      <c r="BB136" s="186">
        <f t="shared" si="4320"/>
        <v>0</v>
      </c>
      <c r="BC136" s="186">
        <f t="shared" si="4320"/>
        <v>0</v>
      </c>
      <c r="BD136" s="186">
        <f t="shared" si="4320"/>
        <v>0</v>
      </c>
      <c r="BE136" s="186">
        <f t="shared" si="4320"/>
        <v>0</v>
      </c>
      <c r="BF136" s="186">
        <f t="shared" si="4320"/>
        <v>0</v>
      </c>
      <c r="BG136" s="186">
        <f t="shared" si="4320"/>
        <v>0</v>
      </c>
      <c r="BH136" s="186">
        <f t="shared" si="4320"/>
        <v>0</v>
      </c>
      <c r="BI136" s="186">
        <f t="shared" si="4318"/>
        <v>0</v>
      </c>
      <c r="BJ136" s="186">
        <f t="shared" si="4318"/>
        <v>0</v>
      </c>
      <c r="BK136" s="186">
        <f t="shared" si="4318"/>
        <v>0</v>
      </c>
      <c r="BL136" s="186">
        <f t="shared" si="4318"/>
        <v>0</v>
      </c>
      <c r="BM136" s="186">
        <f t="shared" si="4318"/>
        <v>0</v>
      </c>
      <c r="BN136" s="186">
        <f t="shared" si="4318"/>
        <v>0</v>
      </c>
      <c r="BO136" s="186">
        <f t="shared" si="4318"/>
        <v>0</v>
      </c>
      <c r="BP136" s="186">
        <f t="shared" si="4318"/>
        <v>0</v>
      </c>
      <c r="BQ136" s="186">
        <f t="shared" si="4318"/>
        <v>0</v>
      </c>
      <c r="BR136" s="186">
        <f t="shared" si="4318"/>
        <v>0</v>
      </c>
      <c r="BS136" s="186">
        <f t="shared" si="4318"/>
        <v>0</v>
      </c>
      <c r="BT136" s="186">
        <f t="shared" si="4318"/>
        <v>0</v>
      </c>
      <c r="BU136" s="186">
        <f t="shared" si="4318"/>
        <v>0</v>
      </c>
      <c r="BV136" s="186">
        <f t="shared" si="4321"/>
        <v>0</v>
      </c>
      <c r="BW136" s="186">
        <f t="shared" si="4321"/>
        <v>0</v>
      </c>
      <c r="BX136" s="186">
        <f t="shared" si="4321"/>
        <v>0</v>
      </c>
      <c r="BY136" s="186">
        <f t="shared" si="4321"/>
        <v>0</v>
      </c>
      <c r="BZ136" s="186">
        <f t="shared" si="4321"/>
        <v>0</v>
      </c>
      <c r="CA136" s="186">
        <f t="shared" si="4321"/>
        <v>0</v>
      </c>
      <c r="CB136" s="186">
        <f t="shared" si="4321"/>
        <v>0</v>
      </c>
      <c r="CC136" s="186">
        <f t="shared" si="4321"/>
        <v>0</v>
      </c>
      <c r="CD136" s="186">
        <f t="shared" si="4321"/>
        <v>0</v>
      </c>
      <c r="CE136" s="186">
        <f t="shared" si="4321"/>
        <v>0</v>
      </c>
      <c r="CF136" s="186">
        <f t="shared" si="4321"/>
        <v>0</v>
      </c>
      <c r="CG136" s="186">
        <f t="shared" si="4321"/>
        <v>0</v>
      </c>
      <c r="CH136" s="186"/>
      <c r="CJ136" s="186">
        <f t="shared" si="216"/>
        <v>0</v>
      </c>
      <c r="CK136" s="186">
        <f t="shared" si="217"/>
        <v>0</v>
      </c>
      <c r="CL136" s="186">
        <f t="shared" si="218"/>
        <v>0</v>
      </c>
      <c r="CM136" s="186">
        <f t="shared" si="219"/>
        <v>0</v>
      </c>
      <c r="CN136" s="186">
        <f t="shared" si="220"/>
        <v>0</v>
      </c>
      <c r="CO136" s="186">
        <f t="shared" si="221"/>
        <v>0</v>
      </c>
      <c r="CP136" s="186">
        <f t="shared" si="222"/>
        <v>0</v>
      </c>
      <c r="CQ136" s="186">
        <f t="shared" si="223"/>
        <v>0</v>
      </c>
      <c r="CR136" s="186">
        <f t="shared" si="224"/>
        <v>0</v>
      </c>
      <c r="CS136" s="186">
        <f t="shared" si="225"/>
        <v>0</v>
      </c>
      <c r="CT136" s="186">
        <f t="shared" si="226"/>
        <v>0</v>
      </c>
      <c r="CU136" s="186">
        <f t="shared" si="227"/>
        <v>0</v>
      </c>
      <c r="CV136" s="186">
        <f t="shared" si="228"/>
        <v>0</v>
      </c>
      <c r="CW136" s="186">
        <f t="shared" si="229"/>
        <v>0</v>
      </c>
      <c r="CX136" s="186">
        <f t="shared" si="230"/>
        <v>0</v>
      </c>
      <c r="CY136" s="186">
        <f t="shared" si="231"/>
        <v>0</v>
      </c>
      <c r="CZ136" s="186">
        <f t="shared" si="232"/>
        <v>0</v>
      </c>
      <c r="DA136" s="186">
        <f t="shared" si="233"/>
        <v>0</v>
      </c>
      <c r="DB136" s="186">
        <f t="shared" si="234"/>
        <v>0</v>
      </c>
      <c r="DC136" s="186">
        <f t="shared" si="235"/>
        <v>0</v>
      </c>
      <c r="DD136" s="186">
        <f t="shared" si="236"/>
        <v>0</v>
      </c>
      <c r="DE136" s="186">
        <f t="shared" si="237"/>
        <v>0</v>
      </c>
      <c r="DF136" s="186">
        <f t="shared" si="238"/>
        <v>0</v>
      </c>
      <c r="DG136" s="186">
        <f t="shared" si="239"/>
        <v>0</v>
      </c>
      <c r="DH136" s="186">
        <f t="shared" si="240"/>
        <v>0</v>
      </c>
      <c r="DI136" s="186">
        <f t="shared" si="241"/>
        <v>0</v>
      </c>
      <c r="DJ136" s="186">
        <f t="shared" si="242"/>
        <v>0</v>
      </c>
      <c r="DK136" s="186">
        <f t="shared" si="243"/>
        <v>0</v>
      </c>
      <c r="DL136" s="186">
        <f t="shared" si="244"/>
        <v>0</v>
      </c>
      <c r="DM136" s="186">
        <f t="shared" si="245"/>
        <v>0</v>
      </c>
      <c r="DN136" s="186">
        <f t="shared" si="246"/>
        <v>0</v>
      </c>
      <c r="DO136" s="186">
        <f t="shared" si="247"/>
        <v>0</v>
      </c>
      <c r="DP136" s="186">
        <f t="shared" si="248"/>
        <v>0</v>
      </c>
      <c r="DQ136" s="186">
        <f t="shared" si="249"/>
        <v>0</v>
      </c>
      <c r="DR136" s="186">
        <f t="shared" si="250"/>
        <v>0</v>
      </c>
      <c r="DS136" s="186">
        <f t="shared" si="251"/>
        <v>0</v>
      </c>
      <c r="DT136" s="186">
        <f t="shared" si="252"/>
        <v>0</v>
      </c>
      <c r="DU136" s="186">
        <f t="shared" si="253"/>
        <v>0</v>
      </c>
      <c r="DV136" s="186">
        <f t="shared" si="254"/>
        <v>0</v>
      </c>
      <c r="DW136" s="186">
        <f t="shared" si="255"/>
        <v>0</v>
      </c>
      <c r="DX136" s="186">
        <f t="shared" si="256"/>
        <v>0</v>
      </c>
      <c r="DY136" s="186">
        <f t="shared" si="257"/>
        <v>0</v>
      </c>
      <c r="DZ136" s="186">
        <f t="shared" si="258"/>
        <v>0</v>
      </c>
      <c r="EA136" s="186">
        <f t="shared" si="259"/>
        <v>0</v>
      </c>
      <c r="EB136" s="186">
        <f t="shared" si="260"/>
        <v>0</v>
      </c>
      <c r="EC136" s="186">
        <f t="shared" si="261"/>
        <v>0</v>
      </c>
      <c r="ED136" s="186">
        <f t="shared" si="262"/>
        <v>0</v>
      </c>
      <c r="EE136" s="186">
        <f t="shared" si="263"/>
        <v>0</v>
      </c>
      <c r="EF136" s="186">
        <f t="shared" si="264"/>
        <v>0</v>
      </c>
      <c r="EG136" s="186">
        <f t="shared" si="265"/>
        <v>0</v>
      </c>
      <c r="EH136" s="186">
        <f t="shared" si="266"/>
        <v>0</v>
      </c>
      <c r="EI136" s="186">
        <f t="shared" si="267"/>
        <v>0</v>
      </c>
      <c r="EJ136" s="186">
        <f t="shared" si="268"/>
        <v>0</v>
      </c>
      <c r="EK136" s="186">
        <f t="shared" si="269"/>
        <v>0</v>
      </c>
      <c r="EL136" s="186">
        <f t="shared" si="270"/>
        <v>0</v>
      </c>
      <c r="EM136" s="186">
        <f t="shared" si="271"/>
        <v>0</v>
      </c>
      <c r="EN136" s="186">
        <f t="shared" si="272"/>
        <v>0</v>
      </c>
      <c r="EO136" s="186">
        <f t="shared" si="273"/>
        <v>0</v>
      </c>
      <c r="EP136" s="186">
        <f t="shared" si="274"/>
        <v>0</v>
      </c>
      <c r="EQ136" s="186">
        <f t="shared" si="275"/>
        <v>0</v>
      </c>
      <c r="ER136" s="186">
        <f t="shared" si="276"/>
        <v>0</v>
      </c>
      <c r="ES136" s="186">
        <f t="shared" si="277"/>
        <v>0</v>
      </c>
      <c r="ET136" s="186">
        <f t="shared" si="278"/>
        <v>0</v>
      </c>
      <c r="EU136" s="186">
        <f t="shared" si="279"/>
        <v>0</v>
      </c>
      <c r="EV136" s="186">
        <f t="shared" si="280"/>
        <v>0</v>
      </c>
      <c r="EW136" s="186">
        <f t="shared" si="281"/>
        <v>0</v>
      </c>
      <c r="EX136" s="186">
        <f t="shared" si="282"/>
        <v>0</v>
      </c>
      <c r="EY136" s="186">
        <f t="shared" si="283"/>
        <v>0</v>
      </c>
      <c r="EZ136" s="186">
        <f t="shared" si="284"/>
        <v>0</v>
      </c>
      <c r="FA136" s="186">
        <f t="shared" si="285"/>
        <v>0</v>
      </c>
      <c r="FB136" s="186">
        <f t="shared" si="286"/>
        <v>0</v>
      </c>
      <c r="FC136" s="186">
        <f t="shared" si="287"/>
        <v>0</v>
      </c>
      <c r="FE136" s="187">
        <f t="shared" si="288"/>
        <v>0</v>
      </c>
      <c r="FF136" s="187">
        <f t="shared" si="289"/>
        <v>0</v>
      </c>
      <c r="FG136" s="187">
        <f t="shared" si="290"/>
        <v>0</v>
      </c>
      <c r="FH136" s="187">
        <f t="shared" si="291"/>
        <v>0</v>
      </c>
      <c r="FI136" s="187">
        <f t="shared" si="292"/>
        <v>0</v>
      </c>
      <c r="FJ136" s="187">
        <f t="shared" si="293"/>
        <v>0</v>
      </c>
      <c r="FK136" s="187">
        <f t="shared" si="294"/>
        <v>0</v>
      </c>
      <c r="FL136" s="187">
        <f t="shared" si="295"/>
        <v>0</v>
      </c>
      <c r="FM136" s="187">
        <f t="shared" si="296"/>
        <v>0</v>
      </c>
      <c r="FN136" s="187">
        <f t="shared" si="297"/>
        <v>0</v>
      </c>
      <c r="FO136" s="187">
        <f t="shared" si="298"/>
        <v>0</v>
      </c>
      <c r="FP136" s="187">
        <f t="shared" si="299"/>
        <v>0</v>
      </c>
      <c r="FQ136" s="187">
        <f t="shared" si="300"/>
        <v>0</v>
      </c>
      <c r="FR136" s="187">
        <f t="shared" si="301"/>
        <v>0</v>
      </c>
      <c r="FS136" s="187">
        <f t="shared" si="302"/>
        <v>0</v>
      </c>
      <c r="FT136" s="187">
        <f t="shared" si="303"/>
        <v>0</v>
      </c>
      <c r="FU136" s="187">
        <f t="shared" si="304"/>
        <v>0</v>
      </c>
      <c r="FV136" s="187">
        <f t="shared" si="305"/>
        <v>0</v>
      </c>
      <c r="FW136" s="187">
        <f t="shared" si="306"/>
        <v>0</v>
      </c>
      <c r="FX136" s="187">
        <f t="shared" si="307"/>
        <v>0</v>
      </c>
      <c r="FY136" s="187">
        <f t="shared" si="308"/>
        <v>0</v>
      </c>
      <c r="FZ136" s="187">
        <f t="shared" si="309"/>
        <v>0</v>
      </c>
      <c r="GA136" s="187">
        <f t="shared" si="310"/>
        <v>0</v>
      </c>
      <c r="GB136" s="187">
        <f t="shared" si="311"/>
        <v>0</v>
      </c>
      <c r="GC136" s="187">
        <f t="shared" si="312"/>
        <v>0</v>
      </c>
      <c r="GD136" s="187">
        <f t="shared" si="313"/>
        <v>0</v>
      </c>
      <c r="GE136" s="187">
        <f t="shared" si="314"/>
        <v>0</v>
      </c>
      <c r="GF136" s="187">
        <f t="shared" si="315"/>
        <v>0</v>
      </c>
      <c r="GG136" s="187">
        <f t="shared" si="316"/>
        <v>0</v>
      </c>
      <c r="GH136" s="187">
        <f t="shared" si="317"/>
        <v>0</v>
      </c>
      <c r="GI136" s="187">
        <f t="shared" si="318"/>
        <v>0</v>
      </c>
      <c r="GJ136" s="187">
        <f t="shared" si="319"/>
        <v>0</v>
      </c>
      <c r="GK136" s="187">
        <f t="shared" si="320"/>
        <v>0</v>
      </c>
      <c r="GL136" s="187">
        <f t="shared" si="321"/>
        <v>0</v>
      </c>
      <c r="GM136" s="187">
        <f t="shared" si="322"/>
        <v>0</v>
      </c>
      <c r="GN136" s="187">
        <f t="shared" si="323"/>
        <v>0</v>
      </c>
      <c r="GO136" s="187">
        <f t="shared" si="324"/>
        <v>0</v>
      </c>
      <c r="GP136" s="187">
        <f t="shared" si="325"/>
        <v>0</v>
      </c>
      <c r="GQ136" s="187">
        <f t="shared" si="326"/>
        <v>0</v>
      </c>
      <c r="GR136" s="187">
        <f t="shared" si="327"/>
        <v>0</v>
      </c>
      <c r="GS136" s="187">
        <f t="shared" si="328"/>
        <v>0</v>
      </c>
      <c r="GT136" s="187">
        <f t="shared" si="329"/>
        <v>0</v>
      </c>
      <c r="GU136" s="187">
        <f t="shared" si="330"/>
        <v>0</v>
      </c>
      <c r="GV136" s="187">
        <f t="shared" si="331"/>
        <v>0</v>
      </c>
      <c r="GW136" s="187">
        <f t="shared" si="332"/>
        <v>0</v>
      </c>
      <c r="GX136" s="187">
        <f t="shared" si="333"/>
        <v>0</v>
      </c>
      <c r="GY136" s="187">
        <f t="shared" si="334"/>
        <v>0</v>
      </c>
      <c r="GZ136" s="187">
        <f t="shared" si="335"/>
        <v>0</v>
      </c>
      <c r="HA136" s="187">
        <f t="shared" si="336"/>
        <v>0</v>
      </c>
      <c r="HB136" s="187">
        <f t="shared" si="337"/>
        <v>0</v>
      </c>
      <c r="HC136" s="187">
        <f t="shared" si="338"/>
        <v>0</v>
      </c>
      <c r="HD136" s="187">
        <f t="shared" si="339"/>
        <v>0</v>
      </c>
      <c r="HE136" s="187">
        <f t="shared" si="340"/>
        <v>0</v>
      </c>
      <c r="HF136" s="187">
        <f t="shared" si="341"/>
        <v>0</v>
      </c>
      <c r="HG136" s="187">
        <f t="shared" si="342"/>
        <v>0</v>
      </c>
      <c r="HH136" s="187">
        <f t="shared" si="343"/>
        <v>0</v>
      </c>
      <c r="HI136" s="187">
        <f t="shared" si="344"/>
        <v>0</v>
      </c>
      <c r="HJ136" s="187">
        <f t="shared" si="345"/>
        <v>0</v>
      </c>
      <c r="HK136" s="187">
        <f t="shared" si="346"/>
        <v>0</v>
      </c>
      <c r="HL136" s="187">
        <f t="shared" si="347"/>
        <v>0</v>
      </c>
      <c r="HM136" s="187">
        <f t="shared" si="348"/>
        <v>0</v>
      </c>
      <c r="HN136" s="187">
        <f t="shared" si="349"/>
        <v>0</v>
      </c>
      <c r="HO136" s="187">
        <f t="shared" si="350"/>
        <v>0</v>
      </c>
      <c r="HP136" s="187">
        <f t="shared" si="351"/>
        <v>0</v>
      </c>
      <c r="HQ136" s="187">
        <f t="shared" si="352"/>
        <v>0</v>
      </c>
      <c r="HR136" s="187">
        <f t="shared" si="353"/>
        <v>0</v>
      </c>
      <c r="HS136" s="187">
        <f t="shared" si="354"/>
        <v>0</v>
      </c>
      <c r="HT136" s="187">
        <f t="shared" si="355"/>
        <v>0</v>
      </c>
      <c r="HU136" s="187">
        <f t="shared" si="356"/>
        <v>0</v>
      </c>
      <c r="HV136" s="187">
        <f t="shared" si="357"/>
        <v>0</v>
      </c>
      <c r="HW136" s="187">
        <f t="shared" si="358"/>
        <v>0</v>
      </c>
      <c r="HX136" s="187">
        <f t="shared" si="359"/>
        <v>0</v>
      </c>
      <c r="HY136" s="187"/>
      <c r="IB136" s="188">
        <f t="shared" si="360"/>
        <v>0</v>
      </c>
      <c r="IC136" s="188">
        <f t="shared" si="361"/>
        <v>0</v>
      </c>
      <c r="ID136" s="188">
        <f t="shared" si="362"/>
        <v>0</v>
      </c>
      <c r="IE136" s="188">
        <f t="shared" si="363"/>
        <v>0</v>
      </c>
      <c r="IF136" s="188">
        <f t="shared" si="364"/>
        <v>0</v>
      </c>
      <c r="IG136" s="188">
        <f t="shared" si="365"/>
        <v>0</v>
      </c>
      <c r="IH136" s="188">
        <f t="shared" si="366"/>
        <v>0</v>
      </c>
      <c r="II136" s="188">
        <f t="shared" si="367"/>
        <v>0</v>
      </c>
      <c r="IJ136" s="188">
        <f t="shared" si="368"/>
        <v>0</v>
      </c>
      <c r="IK136" s="188">
        <f t="shared" si="369"/>
        <v>0</v>
      </c>
      <c r="IL136" s="188">
        <f t="shared" si="370"/>
        <v>0</v>
      </c>
      <c r="IM136" s="188">
        <f t="shared" si="371"/>
        <v>0</v>
      </c>
      <c r="IN136" s="188">
        <f t="shared" si="372"/>
        <v>0</v>
      </c>
      <c r="IO136" s="188">
        <f t="shared" si="373"/>
        <v>0</v>
      </c>
      <c r="IP136" s="188">
        <f t="shared" si="374"/>
        <v>0</v>
      </c>
      <c r="IQ136" s="188">
        <f t="shared" si="375"/>
        <v>0</v>
      </c>
      <c r="IR136" s="188">
        <f t="shared" si="376"/>
        <v>0</v>
      </c>
      <c r="IS136" s="188">
        <f t="shared" si="377"/>
        <v>0</v>
      </c>
      <c r="IT136" s="188">
        <f t="shared" si="378"/>
        <v>0</v>
      </c>
      <c r="IU136" s="188">
        <f t="shared" si="379"/>
        <v>0</v>
      </c>
      <c r="IV136" s="188">
        <f t="shared" si="380"/>
        <v>0</v>
      </c>
      <c r="IW136" s="188">
        <f t="shared" si="381"/>
        <v>0</v>
      </c>
      <c r="IX136" s="188">
        <f t="shared" si="382"/>
        <v>0</v>
      </c>
      <c r="IY136" s="188">
        <f t="shared" si="383"/>
        <v>0</v>
      </c>
      <c r="IZ136" s="188">
        <f t="shared" si="384"/>
        <v>0</v>
      </c>
      <c r="JA136" s="188">
        <f t="shared" si="385"/>
        <v>0</v>
      </c>
      <c r="JB136" s="188">
        <f t="shared" si="386"/>
        <v>0</v>
      </c>
      <c r="JC136" s="188">
        <f t="shared" si="387"/>
        <v>0</v>
      </c>
      <c r="JD136" s="188">
        <f t="shared" si="388"/>
        <v>0</v>
      </c>
      <c r="JE136" s="188">
        <f t="shared" si="389"/>
        <v>0</v>
      </c>
      <c r="JF136" s="188">
        <f t="shared" si="390"/>
        <v>0</v>
      </c>
      <c r="JG136" s="188">
        <f t="shared" si="391"/>
        <v>0</v>
      </c>
      <c r="JH136" s="188">
        <f t="shared" si="392"/>
        <v>0</v>
      </c>
      <c r="JI136" s="188">
        <f t="shared" si="393"/>
        <v>0</v>
      </c>
      <c r="JJ136" s="188">
        <f t="shared" si="394"/>
        <v>0</v>
      </c>
      <c r="JK136" s="188">
        <f t="shared" si="395"/>
        <v>0</v>
      </c>
      <c r="JL136" s="188">
        <f t="shared" si="396"/>
        <v>0</v>
      </c>
      <c r="JM136" s="188">
        <f t="shared" si="397"/>
        <v>0</v>
      </c>
      <c r="JN136" s="188">
        <f t="shared" si="398"/>
        <v>0</v>
      </c>
      <c r="JO136" s="188">
        <f t="shared" si="399"/>
        <v>0</v>
      </c>
      <c r="JP136" s="188">
        <f t="shared" si="400"/>
        <v>0</v>
      </c>
      <c r="JQ136" s="188">
        <f t="shared" si="401"/>
        <v>0</v>
      </c>
      <c r="JR136" s="188">
        <f t="shared" si="402"/>
        <v>0</v>
      </c>
      <c r="JS136" s="188">
        <f t="shared" si="403"/>
        <v>0</v>
      </c>
      <c r="JT136" s="188">
        <f t="shared" si="404"/>
        <v>0</v>
      </c>
      <c r="JU136" s="188">
        <f t="shared" si="405"/>
        <v>0</v>
      </c>
      <c r="JV136" s="188">
        <f t="shared" si="406"/>
        <v>0</v>
      </c>
      <c r="JW136" s="188">
        <f t="shared" si="407"/>
        <v>0</v>
      </c>
      <c r="JX136" s="188">
        <f t="shared" si="408"/>
        <v>0</v>
      </c>
      <c r="JY136" s="188">
        <f t="shared" si="409"/>
        <v>0</v>
      </c>
      <c r="JZ136" s="188">
        <f t="shared" si="410"/>
        <v>0</v>
      </c>
      <c r="KA136" s="188">
        <f t="shared" si="411"/>
        <v>0</v>
      </c>
      <c r="KB136" s="188">
        <f t="shared" si="412"/>
        <v>0</v>
      </c>
      <c r="KC136" s="188">
        <f t="shared" si="413"/>
        <v>0</v>
      </c>
      <c r="KD136" s="188">
        <f t="shared" si="414"/>
        <v>0</v>
      </c>
      <c r="KE136" s="188">
        <f t="shared" si="415"/>
        <v>0</v>
      </c>
      <c r="KF136" s="188">
        <f t="shared" si="416"/>
        <v>0</v>
      </c>
      <c r="KG136" s="188">
        <f t="shared" si="417"/>
        <v>0</v>
      </c>
      <c r="KH136" s="188">
        <f t="shared" si="418"/>
        <v>0</v>
      </c>
      <c r="KI136" s="188">
        <f t="shared" si="419"/>
        <v>0</v>
      </c>
      <c r="KJ136" s="188">
        <f t="shared" si="420"/>
        <v>0</v>
      </c>
      <c r="KK136" s="188">
        <f t="shared" si="421"/>
        <v>0</v>
      </c>
      <c r="KL136" s="188">
        <f t="shared" si="422"/>
        <v>0</v>
      </c>
      <c r="KM136" s="188">
        <f t="shared" si="423"/>
        <v>0</v>
      </c>
      <c r="KN136" s="188">
        <f t="shared" si="424"/>
        <v>0</v>
      </c>
      <c r="KO136" s="188">
        <f t="shared" si="425"/>
        <v>0</v>
      </c>
      <c r="KP136" s="188">
        <f t="shared" si="426"/>
        <v>0</v>
      </c>
      <c r="KQ136" s="188">
        <f t="shared" si="427"/>
        <v>0</v>
      </c>
      <c r="KR136" s="188">
        <f t="shared" si="428"/>
        <v>0</v>
      </c>
      <c r="KS136" s="188">
        <f t="shared" si="429"/>
        <v>0</v>
      </c>
      <c r="KT136" s="188">
        <f t="shared" si="430"/>
        <v>0</v>
      </c>
      <c r="KU136" s="188">
        <f t="shared" si="431"/>
        <v>0</v>
      </c>
    </row>
    <row r="137" spans="1:307" s="95" customFormat="1" ht="15.6" x14ac:dyDescent="0.3">
      <c r="A137" s="157"/>
      <c r="B137" s="112"/>
      <c r="C137" s="112"/>
      <c r="D137" s="113"/>
      <c r="E137" s="113"/>
      <c r="F137" s="113"/>
      <c r="G137" s="114"/>
      <c r="H137" s="115"/>
      <c r="I137" s="116"/>
      <c r="J137" s="114"/>
      <c r="K137" s="411"/>
      <c r="L137" s="118"/>
      <c r="M137" s="119"/>
      <c r="N137" s="186">
        <f t="shared" si="2777"/>
        <v>0</v>
      </c>
      <c r="O137" s="186">
        <f t="shared" si="2777"/>
        <v>0</v>
      </c>
      <c r="P137" s="186">
        <f t="shared" si="2777"/>
        <v>0</v>
      </c>
      <c r="Q137" s="186">
        <f t="shared" si="2777"/>
        <v>0</v>
      </c>
      <c r="R137" s="186">
        <f t="shared" si="2777"/>
        <v>0</v>
      </c>
      <c r="S137" s="186">
        <f t="shared" si="2777"/>
        <v>0</v>
      </c>
      <c r="T137" s="186">
        <f t="shared" si="2777"/>
        <v>0</v>
      </c>
      <c r="U137" s="186">
        <f t="shared" si="2777"/>
        <v>0</v>
      </c>
      <c r="V137" s="186">
        <f t="shared" si="2777"/>
        <v>0</v>
      </c>
      <c r="W137" s="186">
        <f t="shared" si="2777"/>
        <v>0</v>
      </c>
      <c r="X137" s="186">
        <f t="shared" si="2777"/>
        <v>0</v>
      </c>
      <c r="Y137" s="186">
        <f t="shared" si="2777"/>
        <v>0</v>
      </c>
      <c r="Z137" s="186">
        <f t="shared" si="2777"/>
        <v>0</v>
      </c>
      <c r="AA137" s="186">
        <f t="shared" si="2777"/>
        <v>0</v>
      </c>
      <c r="AB137" s="186">
        <f t="shared" si="2777"/>
        <v>0</v>
      </c>
      <c r="AC137" s="186">
        <f t="shared" si="2777"/>
        <v>0</v>
      </c>
      <c r="AD137" s="186">
        <f t="shared" si="2776"/>
        <v>0</v>
      </c>
      <c r="AE137" s="186">
        <f t="shared" si="2776"/>
        <v>0</v>
      </c>
      <c r="AF137" s="186">
        <f t="shared" si="2776"/>
        <v>0</v>
      </c>
      <c r="AG137" s="186">
        <f t="shared" si="2776"/>
        <v>0</v>
      </c>
      <c r="AH137" s="186">
        <f t="shared" si="2776"/>
        <v>0</v>
      </c>
      <c r="AI137" s="186">
        <f t="shared" si="2776"/>
        <v>0</v>
      </c>
      <c r="AJ137" s="186">
        <f t="shared" si="2776"/>
        <v>0</v>
      </c>
      <c r="AK137" s="186">
        <f t="shared" si="2776"/>
        <v>0</v>
      </c>
      <c r="AL137" s="186">
        <f t="shared" si="2776"/>
        <v>0</v>
      </c>
      <c r="AM137" s="186">
        <f t="shared" si="2776"/>
        <v>0</v>
      </c>
      <c r="AN137" s="186">
        <f t="shared" si="2776"/>
        <v>0</v>
      </c>
      <c r="AO137" s="186">
        <f t="shared" si="2776"/>
        <v>0</v>
      </c>
      <c r="AP137" s="186">
        <f t="shared" si="2776"/>
        <v>0</v>
      </c>
      <c r="AQ137" s="186">
        <f t="shared" si="2776"/>
        <v>0</v>
      </c>
      <c r="AR137" s="186">
        <f t="shared" si="2776"/>
        <v>0</v>
      </c>
      <c r="AS137" s="186">
        <f t="shared" si="4320"/>
        <v>0</v>
      </c>
      <c r="AT137" s="186">
        <f t="shared" si="4320"/>
        <v>0</v>
      </c>
      <c r="AU137" s="186">
        <f t="shared" si="4320"/>
        <v>0</v>
      </c>
      <c r="AV137" s="186">
        <f t="shared" si="4320"/>
        <v>0</v>
      </c>
      <c r="AW137" s="186">
        <f t="shared" si="4320"/>
        <v>0</v>
      </c>
      <c r="AX137" s="186">
        <f t="shared" si="4320"/>
        <v>0</v>
      </c>
      <c r="AY137" s="186">
        <f t="shared" si="4320"/>
        <v>0</v>
      </c>
      <c r="AZ137" s="186">
        <f t="shared" si="4320"/>
        <v>0</v>
      </c>
      <c r="BA137" s="186">
        <f t="shared" si="4320"/>
        <v>0</v>
      </c>
      <c r="BB137" s="186">
        <f t="shared" si="4320"/>
        <v>0</v>
      </c>
      <c r="BC137" s="186">
        <f t="shared" si="4320"/>
        <v>0</v>
      </c>
      <c r="BD137" s="186">
        <f t="shared" si="4320"/>
        <v>0</v>
      </c>
      <c r="BE137" s="186">
        <f t="shared" si="4320"/>
        <v>0</v>
      </c>
      <c r="BF137" s="186">
        <f t="shared" si="4320"/>
        <v>0</v>
      </c>
      <c r="BG137" s="186">
        <f t="shared" si="4320"/>
        <v>0</v>
      </c>
      <c r="BH137" s="186">
        <f t="shared" si="4320"/>
        <v>0</v>
      </c>
      <c r="BI137" s="186">
        <f t="shared" si="4318"/>
        <v>0</v>
      </c>
      <c r="BJ137" s="186">
        <f t="shared" si="4318"/>
        <v>0</v>
      </c>
      <c r="BK137" s="186">
        <f t="shared" si="4318"/>
        <v>0</v>
      </c>
      <c r="BL137" s="186">
        <f t="shared" si="4318"/>
        <v>0</v>
      </c>
      <c r="BM137" s="186">
        <f t="shared" si="4318"/>
        <v>0</v>
      </c>
      <c r="BN137" s="186">
        <f t="shared" si="4318"/>
        <v>0</v>
      </c>
      <c r="BO137" s="186">
        <f t="shared" si="4318"/>
        <v>0</v>
      </c>
      <c r="BP137" s="186">
        <f t="shared" si="4318"/>
        <v>0</v>
      </c>
      <c r="BQ137" s="186">
        <f t="shared" si="4318"/>
        <v>0</v>
      </c>
      <c r="BR137" s="186">
        <f t="shared" si="4318"/>
        <v>0</v>
      </c>
      <c r="BS137" s="186">
        <f t="shared" si="4318"/>
        <v>0</v>
      </c>
      <c r="BT137" s="186">
        <f t="shared" si="4318"/>
        <v>0</v>
      </c>
      <c r="BU137" s="186">
        <f t="shared" si="4318"/>
        <v>0</v>
      </c>
      <c r="BV137" s="186">
        <f t="shared" si="4321"/>
        <v>0</v>
      </c>
      <c r="BW137" s="186">
        <f t="shared" si="4321"/>
        <v>0</v>
      </c>
      <c r="BX137" s="186">
        <f t="shared" si="4321"/>
        <v>0</v>
      </c>
      <c r="BY137" s="186">
        <f t="shared" si="4321"/>
        <v>0</v>
      </c>
      <c r="BZ137" s="186">
        <f t="shared" si="4321"/>
        <v>0</v>
      </c>
      <c r="CA137" s="186">
        <f t="shared" si="4321"/>
        <v>0</v>
      </c>
      <c r="CB137" s="186">
        <f t="shared" si="4321"/>
        <v>0</v>
      </c>
      <c r="CC137" s="186">
        <f t="shared" si="4321"/>
        <v>0</v>
      </c>
      <c r="CD137" s="186">
        <f t="shared" si="4321"/>
        <v>0</v>
      </c>
      <c r="CE137" s="186">
        <f t="shared" si="4321"/>
        <v>0</v>
      </c>
      <c r="CF137" s="186">
        <f t="shared" si="4321"/>
        <v>0</v>
      </c>
      <c r="CG137" s="186">
        <f t="shared" si="4321"/>
        <v>0</v>
      </c>
      <c r="CH137" s="186"/>
      <c r="CJ137" s="186">
        <f t="shared" si="216"/>
        <v>0</v>
      </c>
      <c r="CK137" s="186">
        <f t="shared" si="217"/>
        <v>0</v>
      </c>
      <c r="CL137" s="186">
        <f t="shared" si="218"/>
        <v>0</v>
      </c>
      <c r="CM137" s="186">
        <f t="shared" si="219"/>
        <v>0</v>
      </c>
      <c r="CN137" s="186">
        <f t="shared" si="220"/>
        <v>0</v>
      </c>
      <c r="CO137" s="186">
        <f t="shared" si="221"/>
        <v>0</v>
      </c>
      <c r="CP137" s="186">
        <f t="shared" si="222"/>
        <v>0</v>
      </c>
      <c r="CQ137" s="186">
        <f t="shared" si="223"/>
        <v>0</v>
      </c>
      <c r="CR137" s="186">
        <f t="shared" si="224"/>
        <v>0</v>
      </c>
      <c r="CS137" s="186">
        <f t="shared" si="225"/>
        <v>0</v>
      </c>
      <c r="CT137" s="186">
        <f t="shared" si="226"/>
        <v>0</v>
      </c>
      <c r="CU137" s="186">
        <f t="shared" si="227"/>
        <v>0</v>
      </c>
      <c r="CV137" s="186">
        <f t="shared" si="228"/>
        <v>0</v>
      </c>
      <c r="CW137" s="186">
        <f t="shared" si="229"/>
        <v>0</v>
      </c>
      <c r="CX137" s="186">
        <f t="shared" si="230"/>
        <v>0</v>
      </c>
      <c r="CY137" s="186">
        <f t="shared" si="231"/>
        <v>0</v>
      </c>
      <c r="CZ137" s="186">
        <f t="shared" si="232"/>
        <v>0</v>
      </c>
      <c r="DA137" s="186">
        <f t="shared" si="233"/>
        <v>0</v>
      </c>
      <c r="DB137" s="186">
        <f t="shared" si="234"/>
        <v>0</v>
      </c>
      <c r="DC137" s="186">
        <f t="shared" si="235"/>
        <v>0</v>
      </c>
      <c r="DD137" s="186">
        <f t="shared" si="236"/>
        <v>0</v>
      </c>
      <c r="DE137" s="186">
        <f t="shared" si="237"/>
        <v>0</v>
      </c>
      <c r="DF137" s="186">
        <f t="shared" si="238"/>
        <v>0</v>
      </c>
      <c r="DG137" s="186">
        <f t="shared" si="239"/>
        <v>0</v>
      </c>
      <c r="DH137" s="186">
        <f t="shared" si="240"/>
        <v>0</v>
      </c>
      <c r="DI137" s="186">
        <f t="shared" si="241"/>
        <v>0</v>
      </c>
      <c r="DJ137" s="186">
        <f t="shared" si="242"/>
        <v>0</v>
      </c>
      <c r="DK137" s="186">
        <f t="shared" si="243"/>
        <v>0</v>
      </c>
      <c r="DL137" s="186">
        <f t="shared" si="244"/>
        <v>0</v>
      </c>
      <c r="DM137" s="186">
        <f t="shared" si="245"/>
        <v>0</v>
      </c>
      <c r="DN137" s="186">
        <f t="shared" si="246"/>
        <v>0</v>
      </c>
      <c r="DO137" s="186">
        <f t="shared" si="247"/>
        <v>0</v>
      </c>
      <c r="DP137" s="186">
        <f t="shared" si="248"/>
        <v>0</v>
      </c>
      <c r="DQ137" s="186">
        <f t="shared" si="249"/>
        <v>0</v>
      </c>
      <c r="DR137" s="186">
        <f t="shared" si="250"/>
        <v>0</v>
      </c>
      <c r="DS137" s="186">
        <f t="shared" si="251"/>
        <v>0</v>
      </c>
      <c r="DT137" s="186">
        <f t="shared" si="252"/>
        <v>0</v>
      </c>
      <c r="DU137" s="186">
        <f t="shared" si="253"/>
        <v>0</v>
      </c>
      <c r="DV137" s="186">
        <f t="shared" si="254"/>
        <v>0</v>
      </c>
      <c r="DW137" s="186">
        <f t="shared" si="255"/>
        <v>0</v>
      </c>
      <c r="DX137" s="186">
        <f t="shared" si="256"/>
        <v>0</v>
      </c>
      <c r="DY137" s="186">
        <f t="shared" si="257"/>
        <v>0</v>
      </c>
      <c r="DZ137" s="186">
        <f t="shared" si="258"/>
        <v>0</v>
      </c>
      <c r="EA137" s="186">
        <f t="shared" si="259"/>
        <v>0</v>
      </c>
      <c r="EB137" s="186">
        <f t="shared" si="260"/>
        <v>0</v>
      </c>
      <c r="EC137" s="186">
        <f t="shared" si="261"/>
        <v>0</v>
      </c>
      <c r="ED137" s="186">
        <f t="shared" si="262"/>
        <v>0</v>
      </c>
      <c r="EE137" s="186">
        <f t="shared" si="263"/>
        <v>0</v>
      </c>
      <c r="EF137" s="186">
        <f t="shared" si="264"/>
        <v>0</v>
      </c>
      <c r="EG137" s="186">
        <f t="shared" si="265"/>
        <v>0</v>
      </c>
      <c r="EH137" s="186">
        <f t="shared" si="266"/>
        <v>0</v>
      </c>
      <c r="EI137" s="186">
        <f t="shared" si="267"/>
        <v>0</v>
      </c>
      <c r="EJ137" s="186">
        <f t="shared" si="268"/>
        <v>0</v>
      </c>
      <c r="EK137" s="186">
        <f t="shared" si="269"/>
        <v>0</v>
      </c>
      <c r="EL137" s="186">
        <f t="shared" si="270"/>
        <v>0</v>
      </c>
      <c r="EM137" s="186">
        <f t="shared" si="271"/>
        <v>0</v>
      </c>
      <c r="EN137" s="186">
        <f t="shared" si="272"/>
        <v>0</v>
      </c>
      <c r="EO137" s="186">
        <f t="shared" si="273"/>
        <v>0</v>
      </c>
      <c r="EP137" s="186">
        <f t="shared" si="274"/>
        <v>0</v>
      </c>
      <c r="EQ137" s="186">
        <f t="shared" si="275"/>
        <v>0</v>
      </c>
      <c r="ER137" s="186">
        <f t="shared" si="276"/>
        <v>0</v>
      </c>
      <c r="ES137" s="186">
        <f t="shared" si="277"/>
        <v>0</v>
      </c>
      <c r="ET137" s="186">
        <f t="shared" si="278"/>
        <v>0</v>
      </c>
      <c r="EU137" s="186">
        <f t="shared" si="279"/>
        <v>0</v>
      </c>
      <c r="EV137" s="186">
        <f t="shared" si="280"/>
        <v>0</v>
      </c>
      <c r="EW137" s="186">
        <f t="shared" si="281"/>
        <v>0</v>
      </c>
      <c r="EX137" s="186">
        <f t="shared" si="282"/>
        <v>0</v>
      </c>
      <c r="EY137" s="186">
        <f t="shared" si="283"/>
        <v>0</v>
      </c>
      <c r="EZ137" s="186">
        <f t="shared" si="284"/>
        <v>0</v>
      </c>
      <c r="FA137" s="186">
        <f t="shared" si="285"/>
        <v>0</v>
      </c>
      <c r="FB137" s="186">
        <f t="shared" si="286"/>
        <v>0</v>
      </c>
      <c r="FC137" s="186">
        <f t="shared" si="287"/>
        <v>0</v>
      </c>
      <c r="FE137" s="187">
        <f t="shared" si="288"/>
        <v>0</v>
      </c>
      <c r="FF137" s="187">
        <f t="shared" si="289"/>
        <v>0</v>
      </c>
      <c r="FG137" s="187">
        <f t="shared" si="290"/>
        <v>0</v>
      </c>
      <c r="FH137" s="187">
        <f t="shared" si="291"/>
        <v>0</v>
      </c>
      <c r="FI137" s="187">
        <f t="shared" si="292"/>
        <v>0</v>
      </c>
      <c r="FJ137" s="187">
        <f t="shared" si="293"/>
        <v>0</v>
      </c>
      <c r="FK137" s="187">
        <f t="shared" si="294"/>
        <v>0</v>
      </c>
      <c r="FL137" s="187">
        <f t="shared" si="295"/>
        <v>0</v>
      </c>
      <c r="FM137" s="187">
        <f t="shared" si="296"/>
        <v>0</v>
      </c>
      <c r="FN137" s="187">
        <f t="shared" si="297"/>
        <v>0</v>
      </c>
      <c r="FO137" s="187">
        <f t="shared" si="298"/>
        <v>0</v>
      </c>
      <c r="FP137" s="187">
        <f t="shared" si="299"/>
        <v>0</v>
      </c>
      <c r="FQ137" s="187">
        <f t="shared" si="300"/>
        <v>0</v>
      </c>
      <c r="FR137" s="187">
        <f t="shared" si="301"/>
        <v>0</v>
      </c>
      <c r="FS137" s="187">
        <f t="shared" si="302"/>
        <v>0</v>
      </c>
      <c r="FT137" s="187">
        <f t="shared" si="303"/>
        <v>0</v>
      </c>
      <c r="FU137" s="187">
        <f t="shared" si="304"/>
        <v>0</v>
      </c>
      <c r="FV137" s="187">
        <f t="shared" si="305"/>
        <v>0</v>
      </c>
      <c r="FW137" s="187">
        <f t="shared" si="306"/>
        <v>0</v>
      </c>
      <c r="FX137" s="187">
        <f t="shared" si="307"/>
        <v>0</v>
      </c>
      <c r="FY137" s="187">
        <f t="shared" si="308"/>
        <v>0</v>
      </c>
      <c r="FZ137" s="187">
        <f t="shared" si="309"/>
        <v>0</v>
      </c>
      <c r="GA137" s="187">
        <f t="shared" si="310"/>
        <v>0</v>
      </c>
      <c r="GB137" s="187">
        <f t="shared" si="311"/>
        <v>0</v>
      </c>
      <c r="GC137" s="187">
        <f t="shared" si="312"/>
        <v>0</v>
      </c>
      <c r="GD137" s="187">
        <f t="shared" si="313"/>
        <v>0</v>
      </c>
      <c r="GE137" s="187">
        <f t="shared" si="314"/>
        <v>0</v>
      </c>
      <c r="GF137" s="187">
        <f t="shared" si="315"/>
        <v>0</v>
      </c>
      <c r="GG137" s="187">
        <f t="shared" si="316"/>
        <v>0</v>
      </c>
      <c r="GH137" s="187">
        <f t="shared" si="317"/>
        <v>0</v>
      </c>
      <c r="GI137" s="187">
        <f t="shared" si="318"/>
        <v>0</v>
      </c>
      <c r="GJ137" s="187">
        <f t="shared" si="319"/>
        <v>0</v>
      </c>
      <c r="GK137" s="187">
        <f t="shared" si="320"/>
        <v>0</v>
      </c>
      <c r="GL137" s="187">
        <f t="shared" si="321"/>
        <v>0</v>
      </c>
      <c r="GM137" s="187">
        <f t="shared" si="322"/>
        <v>0</v>
      </c>
      <c r="GN137" s="187">
        <f t="shared" si="323"/>
        <v>0</v>
      </c>
      <c r="GO137" s="187">
        <f t="shared" si="324"/>
        <v>0</v>
      </c>
      <c r="GP137" s="187">
        <f t="shared" si="325"/>
        <v>0</v>
      </c>
      <c r="GQ137" s="187">
        <f t="shared" si="326"/>
        <v>0</v>
      </c>
      <c r="GR137" s="187">
        <f t="shared" si="327"/>
        <v>0</v>
      </c>
      <c r="GS137" s="187">
        <f t="shared" si="328"/>
        <v>0</v>
      </c>
      <c r="GT137" s="187">
        <f t="shared" si="329"/>
        <v>0</v>
      </c>
      <c r="GU137" s="187">
        <f t="shared" si="330"/>
        <v>0</v>
      </c>
      <c r="GV137" s="187">
        <f t="shared" si="331"/>
        <v>0</v>
      </c>
      <c r="GW137" s="187">
        <f t="shared" si="332"/>
        <v>0</v>
      </c>
      <c r="GX137" s="187">
        <f t="shared" si="333"/>
        <v>0</v>
      </c>
      <c r="GY137" s="187">
        <f t="shared" si="334"/>
        <v>0</v>
      </c>
      <c r="GZ137" s="187">
        <f t="shared" si="335"/>
        <v>0</v>
      </c>
      <c r="HA137" s="187">
        <f t="shared" si="336"/>
        <v>0</v>
      </c>
      <c r="HB137" s="187">
        <f t="shared" si="337"/>
        <v>0</v>
      </c>
      <c r="HC137" s="187">
        <f t="shared" si="338"/>
        <v>0</v>
      </c>
      <c r="HD137" s="187">
        <f t="shared" si="339"/>
        <v>0</v>
      </c>
      <c r="HE137" s="187">
        <f t="shared" si="340"/>
        <v>0</v>
      </c>
      <c r="HF137" s="187">
        <f t="shared" si="341"/>
        <v>0</v>
      </c>
      <c r="HG137" s="187">
        <f t="shared" si="342"/>
        <v>0</v>
      </c>
      <c r="HH137" s="187">
        <f t="shared" si="343"/>
        <v>0</v>
      </c>
      <c r="HI137" s="187">
        <f t="shared" si="344"/>
        <v>0</v>
      </c>
      <c r="HJ137" s="187">
        <f t="shared" si="345"/>
        <v>0</v>
      </c>
      <c r="HK137" s="187">
        <f t="shared" si="346"/>
        <v>0</v>
      </c>
      <c r="HL137" s="187">
        <f t="shared" si="347"/>
        <v>0</v>
      </c>
      <c r="HM137" s="187">
        <f t="shared" si="348"/>
        <v>0</v>
      </c>
      <c r="HN137" s="187">
        <f t="shared" si="349"/>
        <v>0</v>
      </c>
      <c r="HO137" s="187">
        <f t="shared" si="350"/>
        <v>0</v>
      </c>
      <c r="HP137" s="187">
        <f t="shared" si="351"/>
        <v>0</v>
      </c>
      <c r="HQ137" s="187">
        <f t="shared" si="352"/>
        <v>0</v>
      </c>
      <c r="HR137" s="187">
        <f t="shared" si="353"/>
        <v>0</v>
      </c>
      <c r="HS137" s="187">
        <f t="shared" si="354"/>
        <v>0</v>
      </c>
      <c r="HT137" s="187">
        <f t="shared" si="355"/>
        <v>0</v>
      </c>
      <c r="HU137" s="187">
        <f t="shared" si="356"/>
        <v>0</v>
      </c>
      <c r="HV137" s="187">
        <f t="shared" si="357"/>
        <v>0</v>
      </c>
      <c r="HW137" s="187">
        <f t="shared" si="358"/>
        <v>0</v>
      </c>
      <c r="HX137" s="187">
        <f t="shared" si="359"/>
        <v>0</v>
      </c>
      <c r="HY137" s="187"/>
      <c r="IB137" s="188">
        <f t="shared" si="360"/>
        <v>0</v>
      </c>
      <c r="IC137" s="188">
        <f t="shared" si="361"/>
        <v>0</v>
      </c>
      <c r="ID137" s="188">
        <f t="shared" si="362"/>
        <v>0</v>
      </c>
      <c r="IE137" s="188">
        <f t="shared" si="363"/>
        <v>0</v>
      </c>
      <c r="IF137" s="188">
        <f t="shared" si="364"/>
        <v>0</v>
      </c>
      <c r="IG137" s="188">
        <f t="shared" si="365"/>
        <v>0</v>
      </c>
      <c r="IH137" s="188">
        <f t="shared" si="366"/>
        <v>0</v>
      </c>
      <c r="II137" s="188">
        <f t="shared" si="367"/>
        <v>0</v>
      </c>
      <c r="IJ137" s="188">
        <f t="shared" si="368"/>
        <v>0</v>
      </c>
      <c r="IK137" s="188">
        <f t="shared" si="369"/>
        <v>0</v>
      </c>
      <c r="IL137" s="188">
        <f t="shared" si="370"/>
        <v>0</v>
      </c>
      <c r="IM137" s="188">
        <f t="shared" si="371"/>
        <v>0</v>
      </c>
      <c r="IN137" s="188">
        <f t="shared" si="372"/>
        <v>0</v>
      </c>
      <c r="IO137" s="188">
        <f t="shared" si="373"/>
        <v>0</v>
      </c>
      <c r="IP137" s="188">
        <f t="shared" si="374"/>
        <v>0</v>
      </c>
      <c r="IQ137" s="188">
        <f t="shared" si="375"/>
        <v>0</v>
      </c>
      <c r="IR137" s="188">
        <f t="shared" si="376"/>
        <v>0</v>
      </c>
      <c r="IS137" s="188">
        <f t="shared" si="377"/>
        <v>0</v>
      </c>
      <c r="IT137" s="188">
        <f t="shared" si="378"/>
        <v>0</v>
      </c>
      <c r="IU137" s="188">
        <f t="shared" si="379"/>
        <v>0</v>
      </c>
      <c r="IV137" s="188">
        <f t="shared" si="380"/>
        <v>0</v>
      </c>
      <c r="IW137" s="188">
        <f t="shared" si="381"/>
        <v>0</v>
      </c>
      <c r="IX137" s="188">
        <f t="shared" si="382"/>
        <v>0</v>
      </c>
      <c r="IY137" s="188">
        <f t="shared" si="383"/>
        <v>0</v>
      </c>
      <c r="IZ137" s="188">
        <f t="shared" si="384"/>
        <v>0</v>
      </c>
      <c r="JA137" s="188">
        <f t="shared" si="385"/>
        <v>0</v>
      </c>
      <c r="JB137" s="188">
        <f t="shared" si="386"/>
        <v>0</v>
      </c>
      <c r="JC137" s="188">
        <f t="shared" si="387"/>
        <v>0</v>
      </c>
      <c r="JD137" s="188">
        <f t="shared" si="388"/>
        <v>0</v>
      </c>
      <c r="JE137" s="188">
        <f t="shared" si="389"/>
        <v>0</v>
      </c>
      <c r="JF137" s="188">
        <f t="shared" si="390"/>
        <v>0</v>
      </c>
      <c r="JG137" s="188">
        <f t="shared" si="391"/>
        <v>0</v>
      </c>
      <c r="JH137" s="188">
        <f t="shared" si="392"/>
        <v>0</v>
      </c>
      <c r="JI137" s="188">
        <f t="shared" si="393"/>
        <v>0</v>
      </c>
      <c r="JJ137" s="188">
        <f t="shared" si="394"/>
        <v>0</v>
      </c>
      <c r="JK137" s="188">
        <f t="shared" si="395"/>
        <v>0</v>
      </c>
      <c r="JL137" s="188">
        <f t="shared" si="396"/>
        <v>0</v>
      </c>
      <c r="JM137" s="188">
        <f t="shared" si="397"/>
        <v>0</v>
      </c>
      <c r="JN137" s="188">
        <f t="shared" si="398"/>
        <v>0</v>
      </c>
      <c r="JO137" s="188">
        <f t="shared" si="399"/>
        <v>0</v>
      </c>
      <c r="JP137" s="188">
        <f t="shared" si="400"/>
        <v>0</v>
      </c>
      <c r="JQ137" s="188">
        <f t="shared" si="401"/>
        <v>0</v>
      </c>
      <c r="JR137" s="188">
        <f t="shared" si="402"/>
        <v>0</v>
      </c>
      <c r="JS137" s="188">
        <f t="shared" si="403"/>
        <v>0</v>
      </c>
      <c r="JT137" s="188">
        <f t="shared" si="404"/>
        <v>0</v>
      </c>
      <c r="JU137" s="188">
        <f t="shared" si="405"/>
        <v>0</v>
      </c>
      <c r="JV137" s="188">
        <f t="shared" si="406"/>
        <v>0</v>
      </c>
      <c r="JW137" s="188">
        <f t="shared" si="407"/>
        <v>0</v>
      </c>
      <c r="JX137" s="188">
        <f t="shared" si="408"/>
        <v>0</v>
      </c>
      <c r="JY137" s="188">
        <f t="shared" si="409"/>
        <v>0</v>
      </c>
      <c r="JZ137" s="188">
        <f t="shared" si="410"/>
        <v>0</v>
      </c>
      <c r="KA137" s="188">
        <f t="shared" si="411"/>
        <v>0</v>
      </c>
      <c r="KB137" s="188">
        <f t="shared" si="412"/>
        <v>0</v>
      </c>
      <c r="KC137" s="188">
        <f t="shared" si="413"/>
        <v>0</v>
      </c>
      <c r="KD137" s="188">
        <f t="shared" si="414"/>
        <v>0</v>
      </c>
      <c r="KE137" s="188">
        <f t="shared" si="415"/>
        <v>0</v>
      </c>
      <c r="KF137" s="188">
        <f t="shared" si="416"/>
        <v>0</v>
      </c>
      <c r="KG137" s="188">
        <f t="shared" si="417"/>
        <v>0</v>
      </c>
      <c r="KH137" s="188">
        <f t="shared" si="418"/>
        <v>0</v>
      </c>
      <c r="KI137" s="188">
        <f t="shared" si="419"/>
        <v>0</v>
      </c>
      <c r="KJ137" s="188">
        <f t="shared" si="420"/>
        <v>0</v>
      </c>
      <c r="KK137" s="188">
        <f t="shared" si="421"/>
        <v>0</v>
      </c>
      <c r="KL137" s="188">
        <f t="shared" si="422"/>
        <v>0</v>
      </c>
      <c r="KM137" s="188">
        <f t="shared" si="423"/>
        <v>0</v>
      </c>
      <c r="KN137" s="188">
        <f t="shared" si="424"/>
        <v>0</v>
      </c>
      <c r="KO137" s="188">
        <f t="shared" si="425"/>
        <v>0</v>
      </c>
      <c r="KP137" s="188">
        <f t="shared" si="426"/>
        <v>0</v>
      </c>
      <c r="KQ137" s="188">
        <f t="shared" si="427"/>
        <v>0</v>
      </c>
      <c r="KR137" s="188">
        <f t="shared" si="428"/>
        <v>0</v>
      </c>
      <c r="KS137" s="188">
        <f t="shared" si="429"/>
        <v>0</v>
      </c>
      <c r="KT137" s="188">
        <f t="shared" si="430"/>
        <v>0</v>
      </c>
      <c r="KU137" s="188">
        <f t="shared" si="431"/>
        <v>0</v>
      </c>
    </row>
    <row r="138" spans="1:307" s="95" customFormat="1" ht="15.6" x14ac:dyDescent="0.3">
      <c r="B138" s="112"/>
      <c r="C138" s="112"/>
      <c r="D138" s="581"/>
      <c r="E138" s="112"/>
      <c r="F138" s="112"/>
      <c r="G138" s="122"/>
      <c r="H138" s="122"/>
      <c r="I138" s="122"/>
      <c r="J138" s="122"/>
      <c r="K138" s="119"/>
      <c r="L138" s="119"/>
      <c r="M138" s="119"/>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E138" s="121"/>
      <c r="FF138" s="121"/>
      <c r="FG138" s="121"/>
      <c r="FH138" s="121"/>
      <c r="FI138" s="121"/>
      <c r="FJ138" s="121"/>
      <c r="FK138" s="121"/>
      <c r="FL138" s="121"/>
      <c r="FM138" s="121"/>
      <c r="FN138" s="121"/>
      <c r="FO138" s="121"/>
      <c r="FP138" s="121"/>
      <c r="FQ138" s="121"/>
      <c r="FR138" s="121"/>
      <c r="FS138" s="121"/>
      <c r="FT138" s="121"/>
      <c r="FU138" s="121"/>
      <c r="FV138" s="121"/>
      <c r="FW138" s="121"/>
      <c r="FX138" s="121"/>
      <c r="FY138" s="121"/>
      <c r="FZ138" s="121"/>
      <c r="GA138" s="121"/>
      <c r="GB138" s="121"/>
      <c r="GC138" s="121"/>
      <c r="GD138" s="121"/>
      <c r="GE138" s="121"/>
      <c r="GF138" s="121"/>
      <c r="GG138" s="121"/>
      <c r="GH138" s="121"/>
      <c r="GI138" s="121"/>
      <c r="GJ138" s="121"/>
      <c r="GK138" s="121"/>
      <c r="GL138" s="121"/>
      <c r="GM138" s="121"/>
      <c r="GN138" s="121"/>
      <c r="GO138" s="121"/>
      <c r="GP138" s="121"/>
      <c r="GQ138" s="121"/>
      <c r="GR138" s="121"/>
      <c r="GS138" s="121"/>
      <c r="GT138" s="121"/>
      <c r="GU138" s="121"/>
      <c r="GV138" s="121"/>
      <c r="GW138" s="121"/>
      <c r="GX138" s="121"/>
      <c r="GY138" s="121"/>
      <c r="GZ138" s="121"/>
      <c r="HA138" s="121"/>
      <c r="HB138" s="121"/>
      <c r="HC138" s="121"/>
      <c r="HD138" s="121"/>
      <c r="HE138" s="121"/>
      <c r="HF138" s="121"/>
      <c r="HG138" s="121"/>
      <c r="HH138" s="121"/>
      <c r="HI138" s="121"/>
      <c r="HJ138" s="121"/>
      <c r="HK138" s="121"/>
      <c r="HL138" s="121"/>
      <c r="HM138" s="121"/>
      <c r="HN138" s="121"/>
      <c r="HO138" s="121"/>
      <c r="HP138" s="121"/>
      <c r="HQ138" s="121"/>
      <c r="HR138" s="121"/>
      <c r="HS138" s="121"/>
      <c r="HT138" s="121"/>
      <c r="HU138" s="121"/>
      <c r="HV138" s="121"/>
      <c r="HW138" s="121"/>
      <c r="HX138" s="121"/>
      <c r="HY138" s="121"/>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c r="IW138" s="100"/>
      <c r="IX138" s="100"/>
      <c r="IY138" s="100"/>
      <c r="IZ138" s="100"/>
      <c r="JA138" s="100"/>
      <c r="JB138" s="100"/>
      <c r="JC138" s="100"/>
      <c r="JD138" s="100"/>
      <c r="JE138" s="100"/>
      <c r="JF138" s="100"/>
      <c r="JG138" s="100"/>
      <c r="JH138" s="100"/>
      <c r="JI138" s="100"/>
      <c r="JJ138" s="100"/>
      <c r="JK138" s="100"/>
      <c r="JL138" s="100"/>
      <c r="JM138" s="100"/>
      <c r="JN138" s="100"/>
      <c r="JO138" s="100"/>
      <c r="JP138" s="100"/>
      <c r="JQ138" s="100"/>
      <c r="JR138" s="100"/>
      <c r="JS138" s="100"/>
      <c r="JT138" s="100"/>
      <c r="JU138" s="100"/>
      <c r="JV138" s="100"/>
      <c r="JW138" s="100"/>
      <c r="JX138" s="100"/>
      <c r="JY138" s="100"/>
      <c r="JZ138" s="100"/>
      <c r="KA138" s="100"/>
      <c r="KB138" s="100"/>
      <c r="KC138" s="100"/>
      <c r="KD138" s="100"/>
      <c r="KE138" s="100"/>
      <c r="KF138" s="100"/>
      <c r="KG138" s="100"/>
      <c r="KH138" s="100"/>
      <c r="KI138" s="100"/>
      <c r="KJ138" s="100"/>
      <c r="KK138" s="100"/>
      <c r="KL138" s="100"/>
      <c r="KM138" s="100"/>
      <c r="KN138" s="100"/>
      <c r="KO138" s="100"/>
      <c r="KP138" s="100"/>
      <c r="KQ138" s="100"/>
      <c r="KR138" s="100"/>
      <c r="KS138" s="100"/>
      <c r="KT138" s="100"/>
      <c r="KU138" s="100"/>
    </row>
    <row r="139" spans="1:307" s="96" customFormat="1" ht="15.6" x14ac:dyDescent="0.3">
      <c r="C139" s="123"/>
      <c r="D139" s="582"/>
      <c r="E139" s="123"/>
      <c r="F139" s="123"/>
      <c r="G139" s="124"/>
      <c r="H139" s="124"/>
      <c r="I139" s="124"/>
      <c r="J139" s="124"/>
      <c r="K139" s="125"/>
      <c r="L139" s="123" t="s">
        <v>119</v>
      </c>
      <c r="M139" s="125"/>
      <c r="N139" s="126">
        <f t="shared" ref="N139:AS139" si="4322">SUM(N12:N138)</f>
        <v>263860.50851506845</v>
      </c>
      <c r="O139" s="126">
        <f t="shared" si="4322"/>
        <v>247314.43124383557</v>
      </c>
      <c r="P139" s="126">
        <f t="shared" si="4322"/>
        <v>312168.47207671235</v>
      </c>
      <c r="Q139" s="126">
        <f t="shared" si="4322"/>
        <v>309510.68942465755</v>
      </c>
      <c r="R139" s="126">
        <f t="shared" si="4322"/>
        <v>327098.71755616443</v>
      </c>
      <c r="S139" s="126">
        <f t="shared" si="4322"/>
        <v>329418.49216438358</v>
      </c>
      <c r="T139" s="126">
        <f t="shared" si="4322"/>
        <v>342779.29673424666</v>
      </c>
      <c r="U139" s="126">
        <f t="shared" si="4322"/>
        <v>364817.99865205487</v>
      </c>
      <c r="V139" s="126">
        <f t="shared" si="4322"/>
        <v>369810.34421917814</v>
      </c>
      <c r="W139" s="126">
        <f t="shared" si="4322"/>
        <v>387053.83755616436</v>
      </c>
      <c r="X139" s="126">
        <f t="shared" si="4322"/>
        <v>388547.45654794521</v>
      </c>
      <c r="Y139" s="126">
        <f t="shared" si="4322"/>
        <v>443721.01591232879</v>
      </c>
      <c r="Z139" s="126">
        <f t="shared" si="4322"/>
        <v>459225.08166575345</v>
      </c>
      <c r="AA139" s="126">
        <f t="shared" si="4322"/>
        <v>421673.60357260273</v>
      </c>
      <c r="AB139" s="126">
        <f t="shared" si="4322"/>
        <v>485007.56659726036</v>
      </c>
      <c r="AC139" s="126">
        <f t="shared" si="4322"/>
        <v>482521.14147945202</v>
      </c>
      <c r="AD139" s="126">
        <f t="shared" si="4322"/>
        <v>539108.80406964198</v>
      </c>
      <c r="AE139" s="126">
        <f t="shared" si="4322"/>
        <v>564455.31682191778</v>
      </c>
      <c r="AF139" s="126">
        <f t="shared" si="4322"/>
        <v>587189.22687123297</v>
      </c>
      <c r="AG139" s="126">
        <f t="shared" si="4322"/>
        <v>651122.26796712354</v>
      </c>
      <c r="AH139" s="126">
        <f t="shared" si="4322"/>
        <v>662963.15243835584</v>
      </c>
      <c r="AI139" s="126">
        <f t="shared" si="4322"/>
        <v>711764.63783013716</v>
      </c>
      <c r="AJ139" s="126">
        <f t="shared" si="4322"/>
        <v>709366.16613698611</v>
      </c>
      <c r="AK139" s="126">
        <f t="shared" si="4322"/>
        <v>749372.30906301423</v>
      </c>
      <c r="AL139" s="126">
        <f t="shared" si="4322"/>
        <v>801552.95289863064</v>
      </c>
      <c r="AM139" s="126">
        <f t="shared" si="4322"/>
        <v>750929.24238904053</v>
      </c>
      <c r="AN139" s="126">
        <f t="shared" si="4322"/>
        <v>818476.40495342528</v>
      </c>
      <c r="AO139" s="126">
        <f t="shared" si="4322"/>
        <v>813090.54969862953</v>
      </c>
      <c r="AP139" s="126">
        <f t="shared" si="4322"/>
        <v>839630.72002191842</v>
      </c>
      <c r="AQ139" s="126">
        <f t="shared" si="4322"/>
        <v>821279.31682191719</v>
      </c>
      <c r="AR139" s="126">
        <f t="shared" si="4322"/>
        <v>859374.7474191786</v>
      </c>
      <c r="AS139" s="126">
        <f t="shared" si="4322"/>
        <v>881939.3501589048</v>
      </c>
      <c r="AT139" s="126">
        <f t="shared" ref="AT139:BY139" si="4323">SUM(AT12:AT138)</f>
        <v>890428.90586301277</v>
      </c>
      <c r="AU139" s="126">
        <f t="shared" si="4323"/>
        <v>919547.02139178163</v>
      </c>
      <c r="AV139" s="126">
        <f t="shared" si="4323"/>
        <v>890428.90586301277</v>
      </c>
      <c r="AW139" s="126">
        <f t="shared" si="4323"/>
        <v>919547.02139178163</v>
      </c>
      <c r="AX139" s="126">
        <f t="shared" si="4323"/>
        <v>919547.02139178163</v>
      </c>
      <c r="AY139" s="126">
        <f t="shared" si="4323"/>
        <v>832192.67480548017</v>
      </c>
      <c r="AZ139" s="126">
        <f t="shared" si="4323"/>
        <v>919547.02139178163</v>
      </c>
      <c r="BA139" s="126">
        <f t="shared" si="4323"/>
        <v>890428.90586301277</v>
      </c>
      <c r="BB139" s="126">
        <f t="shared" si="4323"/>
        <v>919547.02139178163</v>
      </c>
      <c r="BC139" s="126">
        <f t="shared" si="4323"/>
        <v>890428.90586301277</v>
      </c>
      <c r="BD139" s="126">
        <f t="shared" si="4323"/>
        <v>919547.02139178163</v>
      </c>
      <c r="BE139" s="126">
        <f t="shared" si="4323"/>
        <v>919547.02139178163</v>
      </c>
      <c r="BF139" s="126">
        <f t="shared" si="4323"/>
        <v>890428.90586301277</v>
      </c>
      <c r="BG139" s="126">
        <f t="shared" si="4323"/>
        <v>919547.02139178163</v>
      </c>
      <c r="BH139" s="126">
        <f t="shared" si="4323"/>
        <v>890428.90586301277</v>
      </c>
      <c r="BI139" s="126">
        <f t="shared" si="4323"/>
        <v>919547.02139178163</v>
      </c>
      <c r="BJ139" s="126">
        <f t="shared" si="4323"/>
        <v>0</v>
      </c>
      <c r="BK139" s="126">
        <f t="shared" si="4323"/>
        <v>0</v>
      </c>
      <c r="BL139" s="126">
        <f t="shared" si="4323"/>
        <v>0</v>
      </c>
      <c r="BM139" s="126">
        <f t="shared" si="4323"/>
        <v>0</v>
      </c>
      <c r="BN139" s="126">
        <f t="shared" si="4323"/>
        <v>0</v>
      </c>
      <c r="BO139" s="126">
        <f t="shared" si="4323"/>
        <v>0</v>
      </c>
      <c r="BP139" s="126">
        <f t="shared" si="4323"/>
        <v>0</v>
      </c>
      <c r="BQ139" s="126">
        <f t="shared" si="4323"/>
        <v>0</v>
      </c>
      <c r="BR139" s="126">
        <f t="shared" si="4323"/>
        <v>0</v>
      </c>
      <c r="BS139" s="126">
        <f t="shared" si="4323"/>
        <v>0</v>
      </c>
      <c r="BT139" s="126">
        <f t="shared" si="4323"/>
        <v>0</v>
      </c>
      <c r="BU139" s="126">
        <f t="shared" si="4323"/>
        <v>0</v>
      </c>
      <c r="BV139" s="126">
        <f t="shared" si="4323"/>
        <v>0</v>
      </c>
      <c r="BW139" s="126">
        <f t="shared" si="4323"/>
        <v>0</v>
      </c>
      <c r="BX139" s="126">
        <f t="shared" si="4323"/>
        <v>0</v>
      </c>
      <c r="BY139" s="126">
        <f t="shared" si="4323"/>
        <v>0</v>
      </c>
      <c r="BZ139" s="126">
        <f t="shared" ref="BZ139:CG139" si="4324">SUM(BZ12:BZ138)</f>
        <v>0</v>
      </c>
      <c r="CA139" s="126">
        <f t="shared" si="4324"/>
        <v>0</v>
      </c>
      <c r="CB139" s="126">
        <f t="shared" si="4324"/>
        <v>0</v>
      </c>
      <c r="CC139" s="126">
        <f t="shared" si="4324"/>
        <v>0</v>
      </c>
      <c r="CD139" s="126">
        <f t="shared" si="4324"/>
        <v>0</v>
      </c>
      <c r="CE139" s="126">
        <f t="shared" si="4324"/>
        <v>0</v>
      </c>
      <c r="CF139" s="126">
        <f t="shared" si="4324"/>
        <v>0</v>
      </c>
      <c r="CG139" s="126">
        <f t="shared" si="4324"/>
        <v>0</v>
      </c>
      <c r="CH139" s="126"/>
      <c r="CI139" s="126"/>
      <c r="CJ139" s="126">
        <f t="shared" ref="CJ139:DO139" si="4325">SUM(CJ12:CJ138)</f>
        <v>26</v>
      </c>
      <c r="CK139" s="126">
        <f t="shared" si="4325"/>
        <v>28</v>
      </c>
      <c r="CL139" s="126">
        <f t="shared" si="4325"/>
        <v>32</v>
      </c>
      <c r="CM139" s="126">
        <f t="shared" si="4325"/>
        <v>32</v>
      </c>
      <c r="CN139" s="126">
        <f t="shared" si="4325"/>
        <v>34</v>
      </c>
      <c r="CO139" s="126">
        <f t="shared" si="4325"/>
        <v>34</v>
      </c>
      <c r="CP139" s="126">
        <f t="shared" si="4325"/>
        <v>35</v>
      </c>
      <c r="CQ139" s="126">
        <f t="shared" si="4325"/>
        <v>39</v>
      </c>
      <c r="CR139" s="126">
        <f t="shared" si="4325"/>
        <v>40</v>
      </c>
      <c r="CS139" s="126">
        <f t="shared" si="4325"/>
        <v>42</v>
      </c>
      <c r="CT139" s="126">
        <f t="shared" si="4325"/>
        <v>46</v>
      </c>
      <c r="CU139" s="126">
        <f t="shared" si="4325"/>
        <v>47</v>
      </c>
      <c r="CV139" s="126">
        <f t="shared" si="4325"/>
        <v>49</v>
      </c>
      <c r="CW139" s="126">
        <f t="shared" si="4325"/>
        <v>51</v>
      </c>
      <c r="CX139" s="126">
        <f t="shared" si="4325"/>
        <v>53</v>
      </c>
      <c r="CY139" s="126">
        <f t="shared" si="4325"/>
        <v>53</v>
      </c>
      <c r="CZ139" s="126">
        <f t="shared" si="4325"/>
        <v>62</v>
      </c>
      <c r="DA139" s="126">
        <f t="shared" si="4325"/>
        <v>64</v>
      </c>
      <c r="DB139" s="126">
        <f t="shared" si="4325"/>
        <v>64</v>
      </c>
      <c r="DC139" s="126">
        <f t="shared" si="4325"/>
        <v>73</v>
      </c>
      <c r="DD139" s="126">
        <f t="shared" si="4325"/>
        <v>76</v>
      </c>
      <c r="DE139" s="126">
        <f t="shared" si="4325"/>
        <v>79</v>
      </c>
      <c r="DF139" s="126">
        <f t="shared" si="4325"/>
        <v>83</v>
      </c>
      <c r="DG139" s="126">
        <f t="shared" si="4325"/>
        <v>86</v>
      </c>
      <c r="DH139" s="126">
        <f t="shared" si="4325"/>
        <v>92</v>
      </c>
      <c r="DI139" s="126">
        <f t="shared" si="4325"/>
        <v>92</v>
      </c>
      <c r="DJ139" s="126">
        <f t="shared" si="4325"/>
        <v>95</v>
      </c>
      <c r="DK139" s="126">
        <f t="shared" si="4325"/>
        <v>98</v>
      </c>
      <c r="DL139" s="126">
        <f t="shared" si="4325"/>
        <v>98</v>
      </c>
      <c r="DM139" s="126">
        <f t="shared" si="4325"/>
        <v>99</v>
      </c>
      <c r="DN139" s="126">
        <f t="shared" si="4325"/>
        <v>100</v>
      </c>
      <c r="DO139" s="126">
        <f t="shared" si="4325"/>
        <v>104</v>
      </c>
      <c r="DP139" s="126">
        <f t="shared" ref="DP139:EU139" si="4326">SUM(DP12:DP138)</f>
        <v>108</v>
      </c>
      <c r="DQ139" s="126">
        <f t="shared" si="4326"/>
        <v>108</v>
      </c>
      <c r="DR139" s="126">
        <f t="shared" si="4326"/>
        <v>108</v>
      </c>
      <c r="DS139" s="126">
        <f t="shared" si="4326"/>
        <v>108</v>
      </c>
      <c r="DT139" s="126">
        <f t="shared" si="4326"/>
        <v>108</v>
      </c>
      <c r="DU139" s="126">
        <f t="shared" si="4326"/>
        <v>108</v>
      </c>
      <c r="DV139" s="126">
        <f t="shared" si="4326"/>
        <v>108</v>
      </c>
      <c r="DW139" s="126">
        <f t="shared" si="4326"/>
        <v>108</v>
      </c>
      <c r="DX139" s="126">
        <f t="shared" si="4326"/>
        <v>108</v>
      </c>
      <c r="DY139" s="126">
        <f t="shared" si="4326"/>
        <v>108</v>
      </c>
      <c r="DZ139" s="126">
        <f t="shared" si="4326"/>
        <v>108</v>
      </c>
      <c r="EA139" s="126">
        <f t="shared" si="4326"/>
        <v>108</v>
      </c>
      <c r="EB139" s="126">
        <f t="shared" si="4326"/>
        <v>108</v>
      </c>
      <c r="EC139" s="126">
        <f t="shared" si="4326"/>
        <v>108</v>
      </c>
      <c r="ED139" s="126">
        <f t="shared" si="4326"/>
        <v>108</v>
      </c>
      <c r="EE139" s="126">
        <f t="shared" si="4326"/>
        <v>108</v>
      </c>
      <c r="EF139" s="126">
        <f t="shared" si="4326"/>
        <v>0</v>
      </c>
      <c r="EG139" s="126">
        <f t="shared" si="4326"/>
        <v>0</v>
      </c>
      <c r="EH139" s="126">
        <f t="shared" si="4326"/>
        <v>0</v>
      </c>
      <c r="EI139" s="126">
        <f t="shared" si="4326"/>
        <v>0</v>
      </c>
      <c r="EJ139" s="126">
        <f t="shared" si="4326"/>
        <v>0</v>
      </c>
      <c r="EK139" s="126">
        <f t="shared" si="4326"/>
        <v>0</v>
      </c>
      <c r="EL139" s="126">
        <f t="shared" si="4326"/>
        <v>0</v>
      </c>
      <c r="EM139" s="126">
        <f t="shared" si="4326"/>
        <v>0</v>
      </c>
      <c r="EN139" s="126">
        <f t="shared" si="4326"/>
        <v>0</v>
      </c>
      <c r="EO139" s="126">
        <f t="shared" si="4326"/>
        <v>0</v>
      </c>
      <c r="EP139" s="126">
        <f t="shared" si="4326"/>
        <v>0</v>
      </c>
      <c r="EQ139" s="126">
        <f t="shared" si="4326"/>
        <v>0</v>
      </c>
      <c r="ER139" s="126">
        <f t="shared" si="4326"/>
        <v>0</v>
      </c>
      <c r="ES139" s="126">
        <f t="shared" si="4326"/>
        <v>0</v>
      </c>
      <c r="ET139" s="126">
        <f t="shared" si="4326"/>
        <v>0</v>
      </c>
      <c r="EU139" s="126">
        <f t="shared" si="4326"/>
        <v>0</v>
      </c>
      <c r="EV139" s="126">
        <f t="shared" ref="EV139:FC139" si="4327">SUM(EV12:EV138)</f>
        <v>0</v>
      </c>
      <c r="EW139" s="126">
        <f t="shared" si="4327"/>
        <v>0</v>
      </c>
      <c r="EX139" s="126">
        <f t="shared" si="4327"/>
        <v>0</v>
      </c>
      <c r="EY139" s="126">
        <f t="shared" si="4327"/>
        <v>0</v>
      </c>
      <c r="EZ139" s="126">
        <f t="shared" si="4327"/>
        <v>0</v>
      </c>
      <c r="FA139" s="126">
        <f t="shared" si="4327"/>
        <v>0</v>
      </c>
      <c r="FB139" s="126">
        <f t="shared" si="4327"/>
        <v>0</v>
      </c>
      <c r="FC139" s="126">
        <f t="shared" si="4327"/>
        <v>0</v>
      </c>
      <c r="FD139" s="126"/>
      <c r="FE139" s="127">
        <f t="shared" ref="FE139:GJ139" si="4328">SUM(FE12:FE138)</f>
        <v>25.483870967741936</v>
      </c>
      <c r="FF139" s="127">
        <f t="shared" si="4328"/>
        <v>26.678571428571431</v>
      </c>
      <c r="FG139" s="127">
        <f t="shared" si="4328"/>
        <v>31.2258064516129</v>
      </c>
      <c r="FH139" s="127">
        <f t="shared" si="4328"/>
        <v>32</v>
      </c>
      <c r="FI139" s="127">
        <f t="shared" si="4328"/>
        <v>32.774193548387096</v>
      </c>
      <c r="FJ139" s="127">
        <f t="shared" si="4328"/>
        <v>34</v>
      </c>
      <c r="FK139" s="127">
        <f t="shared" si="4328"/>
        <v>34.451612903225808</v>
      </c>
      <c r="FL139" s="127">
        <f t="shared" si="4328"/>
        <v>37.032258064516128</v>
      </c>
      <c r="FM139" s="127">
        <f t="shared" si="4328"/>
        <v>39.633333333333333</v>
      </c>
      <c r="FN139" s="127">
        <f t="shared" si="4328"/>
        <v>40.516129032258064</v>
      </c>
      <c r="FO139" s="127">
        <f t="shared" si="4328"/>
        <v>42.633333333333326</v>
      </c>
      <c r="FP139" s="127">
        <f t="shared" si="4328"/>
        <v>46.870967741935488</v>
      </c>
      <c r="FQ139" s="127">
        <f t="shared" si="4328"/>
        <v>48.870967741935488</v>
      </c>
      <c r="FR139" s="127">
        <f t="shared" si="4328"/>
        <v>49.821428571428569</v>
      </c>
      <c r="FS139" s="127">
        <f t="shared" si="4328"/>
        <v>51.838709677419352</v>
      </c>
      <c r="FT139" s="127">
        <f t="shared" si="4328"/>
        <v>53</v>
      </c>
      <c r="FU139" s="127">
        <f t="shared" si="4328"/>
        <v>57.516129032258064</v>
      </c>
      <c r="FV139" s="127">
        <f t="shared" si="4328"/>
        <v>63.13333333333334</v>
      </c>
      <c r="FW139" s="127">
        <f t="shared" si="4328"/>
        <v>64</v>
      </c>
      <c r="FX139" s="127">
        <f t="shared" si="4328"/>
        <v>73</v>
      </c>
      <c r="FY139" s="127">
        <f t="shared" si="4328"/>
        <v>76</v>
      </c>
      <c r="FZ139" s="127">
        <f t="shared" si="4328"/>
        <v>79</v>
      </c>
      <c r="GA139" s="127">
        <f t="shared" si="4328"/>
        <v>83</v>
      </c>
      <c r="GB139" s="127">
        <f t="shared" si="4328"/>
        <v>86</v>
      </c>
      <c r="GC139" s="127">
        <f t="shared" si="4328"/>
        <v>92</v>
      </c>
      <c r="GD139" s="127">
        <f t="shared" si="4328"/>
        <v>92</v>
      </c>
      <c r="GE139" s="127">
        <f t="shared" si="4328"/>
        <v>95</v>
      </c>
      <c r="GF139" s="127">
        <f t="shared" si="4328"/>
        <v>98</v>
      </c>
      <c r="GG139" s="127">
        <f t="shared" si="4328"/>
        <v>98</v>
      </c>
      <c r="GH139" s="127">
        <f t="shared" si="4328"/>
        <v>99</v>
      </c>
      <c r="GI139" s="127">
        <f t="shared" si="4328"/>
        <v>100</v>
      </c>
      <c r="GJ139" s="127">
        <f t="shared" si="4328"/>
        <v>104</v>
      </c>
      <c r="GK139" s="127">
        <f t="shared" ref="GK139:HP139" si="4329">SUM(GK12:GK138)</f>
        <v>108</v>
      </c>
      <c r="GL139" s="127">
        <f t="shared" si="4329"/>
        <v>108</v>
      </c>
      <c r="GM139" s="127">
        <f t="shared" si="4329"/>
        <v>108</v>
      </c>
      <c r="GN139" s="127">
        <f t="shared" si="4329"/>
        <v>108</v>
      </c>
      <c r="GO139" s="127">
        <f t="shared" si="4329"/>
        <v>108</v>
      </c>
      <c r="GP139" s="127">
        <f t="shared" si="4329"/>
        <v>108</v>
      </c>
      <c r="GQ139" s="127">
        <f t="shared" si="4329"/>
        <v>108</v>
      </c>
      <c r="GR139" s="127">
        <f t="shared" si="4329"/>
        <v>108</v>
      </c>
      <c r="GS139" s="127">
        <f t="shared" si="4329"/>
        <v>108</v>
      </c>
      <c r="GT139" s="127">
        <f t="shared" si="4329"/>
        <v>108</v>
      </c>
      <c r="GU139" s="127">
        <f t="shared" si="4329"/>
        <v>108</v>
      </c>
      <c r="GV139" s="127">
        <f t="shared" si="4329"/>
        <v>108</v>
      </c>
      <c r="GW139" s="127">
        <f t="shared" si="4329"/>
        <v>108</v>
      </c>
      <c r="GX139" s="127">
        <f t="shared" si="4329"/>
        <v>108</v>
      </c>
      <c r="GY139" s="127">
        <f t="shared" si="4329"/>
        <v>108</v>
      </c>
      <c r="GZ139" s="127">
        <f t="shared" si="4329"/>
        <v>108</v>
      </c>
      <c r="HA139" s="127">
        <f t="shared" si="4329"/>
        <v>0</v>
      </c>
      <c r="HB139" s="127">
        <f t="shared" si="4329"/>
        <v>0</v>
      </c>
      <c r="HC139" s="127">
        <f t="shared" si="4329"/>
        <v>0</v>
      </c>
      <c r="HD139" s="127">
        <f t="shared" si="4329"/>
        <v>0</v>
      </c>
      <c r="HE139" s="127">
        <f t="shared" si="4329"/>
        <v>0</v>
      </c>
      <c r="HF139" s="127">
        <f t="shared" si="4329"/>
        <v>0</v>
      </c>
      <c r="HG139" s="127">
        <f t="shared" si="4329"/>
        <v>0</v>
      </c>
      <c r="HH139" s="127">
        <f t="shared" si="4329"/>
        <v>0</v>
      </c>
      <c r="HI139" s="127">
        <f t="shared" si="4329"/>
        <v>0</v>
      </c>
      <c r="HJ139" s="127">
        <f t="shared" si="4329"/>
        <v>0</v>
      </c>
      <c r="HK139" s="127">
        <f t="shared" si="4329"/>
        <v>0</v>
      </c>
      <c r="HL139" s="127">
        <f t="shared" si="4329"/>
        <v>0</v>
      </c>
      <c r="HM139" s="127">
        <f t="shared" si="4329"/>
        <v>0</v>
      </c>
      <c r="HN139" s="127">
        <f t="shared" si="4329"/>
        <v>0</v>
      </c>
      <c r="HO139" s="127">
        <f t="shared" si="4329"/>
        <v>0</v>
      </c>
      <c r="HP139" s="127">
        <f t="shared" si="4329"/>
        <v>0</v>
      </c>
      <c r="HQ139" s="127">
        <f t="shared" ref="HQ139:HX139" si="4330">SUM(HQ12:HQ138)</f>
        <v>0</v>
      </c>
      <c r="HR139" s="127">
        <f t="shared" si="4330"/>
        <v>0</v>
      </c>
      <c r="HS139" s="127">
        <f t="shared" si="4330"/>
        <v>0</v>
      </c>
      <c r="HT139" s="127">
        <f t="shared" si="4330"/>
        <v>0</v>
      </c>
      <c r="HU139" s="127">
        <f t="shared" si="4330"/>
        <v>0</v>
      </c>
      <c r="HV139" s="127">
        <f t="shared" si="4330"/>
        <v>0</v>
      </c>
      <c r="HW139" s="127">
        <f t="shared" si="4330"/>
        <v>0</v>
      </c>
      <c r="HX139" s="127">
        <f t="shared" si="4330"/>
        <v>0</v>
      </c>
      <c r="HY139" s="127"/>
      <c r="HZ139" s="126"/>
      <c r="IA139" s="126"/>
      <c r="IB139" s="126">
        <f t="shared" ref="IB139:JG139" si="4331">SUM(IB12:IB138)</f>
        <v>2167</v>
      </c>
      <c r="IC139" s="126">
        <f t="shared" si="4331"/>
        <v>2337</v>
      </c>
      <c r="ID139" s="126">
        <f t="shared" si="4331"/>
        <v>2677</v>
      </c>
      <c r="IE139" s="126">
        <f t="shared" si="4331"/>
        <v>2677</v>
      </c>
      <c r="IF139" s="126">
        <f t="shared" si="4331"/>
        <v>2804</v>
      </c>
      <c r="IG139" s="126">
        <f t="shared" si="4331"/>
        <v>2804</v>
      </c>
      <c r="IH139" s="126">
        <f t="shared" si="4331"/>
        <v>2889</v>
      </c>
      <c r="II139" s="126">
        <f t="shared" si="4331"/>
        <v>3229</v>
      </c>
      <c r="IJ139" s="126">
        <f t="shared" si="4331"/>
        <v>3314</v>
      </c>
      <c r="IK139" s="126">
        <f t="shared" si="4331"/>
        <v>3484</v>
      </c>
      <c r="IL139" s="126">
        <f t="shared" si="4331"/>
        <v>3824</v>
      </c>
      <c r="IM139" s="126">
        <f t="shared" si="4331"/>
        <v>3909</v>
      </c>
      <c r="IN139" s="126">
        <f t="shared" si="4331"/>
        <v>4079</v>
      </c>
      <c r="IO139" s="126">
        <f t="shared" si="4331"/>
        <v>4249</v>
      </c>
      <c r="IP139" s="126">
        <f t="shared" si="4331"/>
        <v>4419</v>
      </c>
      <c r="IQ139" s="126">
        <f t="shared" si="4331"/>
        <v>4419</v>
      </c>
      <c r="IR139" s="126">
        <f t="shared" si="4331"/>
        <v>5184</v>
      </c>
      <c r="IS139" s="126">
        <f t="shared" si="4331"/>
        <v>5354</v>
      </c>
      <c r="IT139" s="126">
        <f t="shared" si="4331"/>
        <v>5354</v>
      </c>
      <c r="IU139" s="126">
        <f t="shared" si="4331"/>
        <v>6119</v>
      </c>
      <c r="IV139" s="126">
        <f t="shared" si="4331"/>
        <v>6374</v>
      </c>
      <c r="IW139" s="126">
        <f t="shared" si="4331"/>
        <v>6629</v>
      </c>
      <c r="IX139" s="126">
        <f t="shared" si="4331"/>
        <v>6969</v>
      </c>
      <c r="IY139" s="126">
        <f t="shared" si="4331"/>
        <v>7224</v>
      </c>
      <c r="IZ139" s="126">
        <f t="shared" si="4331"/>
        <v>7734</v>
      </c>
      <c r="JA139" s="126">
        <f t="shared" si="4331"/>
        <v>7734</v>
      </c>
      <c r="JB139" s="126">
        <f t="shared" si="4331"/>
        <v>7989</v>
      </c>
      <c r="JC139" s="126">
        <f t="shared" si="4331"/>
        <v>8245</v>
      </c>
      <c r="JD139" s="126">
        <f t="shared" si="4331"/>
        <v>8245</v>
      </c>
      <c r="JE139" s="126">
        <f t="shared" si="4331"/>
        <v>8330</v>
      </c>
      <c r="JF139" s="126">
        <f t="shared" si="4331"/>
        <v>8415</v>
      </c>
      <c r="JG139" s="126">
        <f t="shared" si="4331"/>
        <v>8755</v>
      </c>
      <c r="JH139" s="126">
        <f t="shared" ref="JH139:KM139" si="4332">SUM(JH12:JH138)</f>
        <v>9095</v>
      </c>
      <c r="JI139" s="126">
        <f t="shared" si="4332"/>
        <v>9095</v>
      </c>
      <c r="JJ139" s="126">
        <f t="shared" si="4332"/>
        <v>9095</v>
      </c>
      <c r="JK139" s="126">
        <f t="shared" si="4332"/>
        <v>9095</v>
      </c>
      <c r="JL139" s="126">
        <f t="shared" si="4332"/>
        <v>9095</v>
      </c>
      <c r="JM139" s="126">
        <f t="shared" si="4332"/>
        <v>9095</v>
      </c>
      <c r="JN139" s="126">
        <f t="shared" si="4332"/>
        <v>9095</v>
      </c>
      <c r="JO139" s="126">
        <f t="shared" si="4332"/>
        <v>9095</v>
      </c>
      <c r="JP139" s="126">
        <f t="shared" si="4332"/>
        <v>9095</v>
      </c>
      <c r="JQ139" s="126">
        <f t="shared" si="4332"/>
        <v>9095</v>
      </c>
      <c r="JR139" s="126">
        <f t="shared" si="4332"/>
        <v>9095</v>
      </c>
      <c r="JS139" s="126">
        <f t="shared" si="4332"/>
        <v>9095</v>
      </c>
      <c r="JT139" s="126">
        <f t="shared" si="4332"/>
        <v>9095</v>
      </c>
      <c r="JU139" s="126">
        <f t="shared" si="4332"/>
        <v>9095</v>
      </c>
      <c r="JV139" s="126">
        <f t="shared" si="4332"/>
        <v>9095</v>
      </c>
      <c r="JW139" s="126">
        <f t="shared" si="4332"/>
        <v>9095</v>
      </c>
      <c r="JX139" s="126">
        <f t="shared" si="4332"/>
        <v>0</v>
      </c>
      <c r="JY139" s="126">
        <f t="shared" si="4332"/>
        <v>0</v>
      </c>
      <c r="JZ139" s="126">
        <f t="shared" si="4332"/>
        <v>0</v>
      </c>
      <c r="KA139" s="126">
        <f t="shared" si="4332"/>
        <v>0</v>
      </c>
      <c r="KB139" s="126">
        <f t="shared" si="4332"/>
        <v>0</v>
      </c>
      <c r="KC139" s="126">
        <f t="shared" si="4332"/>
        <v>0</v>
      </c>
      <c r="KD139" s="126">
        <f t="shared" si="4332"/>
        <v>0</v>
      </c>
      <c r="KE139" s="126">
        <f t="shared" si="4332"/>
        <v>0</v>
      </c>
      <c r="KF139" s="126">
        <f t="shared" si="4332"/>
        <v>0</v>
      </c>
      <c r="KG139" s="126">
        <f t="shared" si="4332"/>
        <v>0</v>
      </c>
      <c r="KH139" s="126">
        <f t="shared" si="4332"/>
        <v>0</v>
      </c>
      <c r="KI139" s="126">
        <f t="shared" si="4332"/>
        <v>0</v>
      </c>
      <c r="KJ139" s="126">
        <f t="shared" si="4332"/>
        <v>0</v>
      </c>
      <c r="KK139" s="126">
        <f t="shared" si="4332"/>
        <v>0</v>
      </c>
      <c r="KL139" s="126">
        <f t="shared" si="4332"/>
        <v>0</v>
      </c>
      <c r="KM139" s="126">
        <f t="shared" si="4332"/>
        <v>0</v>
      </c>
      <c r="KN139" s="126">
        <f t="shared" ref="KN139:KU139" si="4333">SUM(KN12:KN138)</f>
        <v>0</v>
      </c>
      <c r="KO139" s="126">
        <f t="shared" si="4333"/>
        <v>0</v>
      </c>
      <c r="KP139" s="126">
        <f t="shared" si="4333"/>
        <v>0</v>
      </c>
      <c r="KQ139" s="126">
        <f t="shared" si="4333"/>
        <v>0</v>
      </c>
      <c r="KR139" s="126">
        <f t="shared" si="4333"/>
        <v>0</v>
      </c>
      <c r="KS139" s="126">
        <f t="shared" si="4333"/>
        <v>0</v>
      </c>
      <c r="KT139" s="126">
        <f t="shared" si="4333"/>
        <v>0</v>
      </c>
      <c r="KU139" s="126">
        <f t="shared" si="4333"/>
        <v>0</v>
      </c>
    </row>
    <row r="140" spans="1:307" s="95" customFormat="1" ht="15.6" x14ac:dyDescent="0.3">
      <c r="C140" s="128"/>
      <c r="D140" s="583"/>
      <c r="E140" s="128"/>
      <c r="F140" s="128"/>
      <c r="G140" s="129"/>
      <c r="H140" s="129"/>
      <c r="I140" s="129"/>
      <c r="J140" s="129"/>
      <c r="K140" s="129"/>
      <c r="L140" s="129"/>
      <c r="M140" s="129"/>
      <c r="N140" s="129"/>
      <c r="O140" s="129"/>
      <c r="P140" s="129"/>
      <c r="Q140" s="129"/>
      <c r="R140" s="129"/>
      <c r="S140" s="129"/>
      <c r="T140" s="129"/>
      <c r="U140" s="129"/>
      <c r="AX140" s="129"/>
      <c r="AY140" s="129"/>
      <c r="AZ140" s="129"/>
      <c r="BA140" s="129"/>
      <c r="BB140" s="129"/>
      <c r="BC140" s="129"/>
      <c r="BD140" s="129"/>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c r="CG140" s="129"/>
      <c r="CH140" s="129"/>
      <c r="CI140" s="129"/>
    </row>
    <row r="141" spans="1:307" s="95" customFormat="1" ht="15.6" x14ac:dyDescent="0.3">
      <c r="C141" s="128"/>
      <c r="D141" s="583"/>
      <c r="E141" s="128"/>
      <c r="F141" s="128"/>
      <c r="G141" s="129"/>
      <c r="H141" s="129"/>
      <c r="I141" s="129"/>
      <c r="J141" s="129"/>
      <c r="K141" s="129"/>
      <c r="L141" s="129"/>
      <c r="M141" s="129"/>
      <c r="N141" s="129"/>
      <c r="O141" s="129"/>
      <c r="P141" s="129"/>
      <c r="Q141" s="129"/>
      <c r="R141" s="129"/>
      <c r="S141" s="129"/>
      <c r="T141" s="129"/>
      <c r="U141" s="129"/>
      <c r="AX141" s="129"/>
      <c r="AY141" s="129"/>
      <c r="AZ141" s="129"/>
      <c r="BA141" s="129"/>
      <c r="BB141" s="129"/>
      <c r="BC141" s="129"/>
      <c r="BD141" s="129"/>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c r="CG141" s="129"/>
      <c r="CH141" s="129"/>
      <c r="CI141" s="129"/>
    </row>
    <row r="142" spans="1:307" s="95" customFormat="1" ht="15.6" x14ac:dyDescent="0.3">
      <c r="C142" s="128"/>
      <c r="D142" s="583"/>
      <c r="E142" s="128"/>
      <c r="F142" s="128"/>
      <c r="G142" s="129"/>
      <c r="H142" s="129"/>
      <c r="I142" s="129"/>
      <c r="J142" s="129"/>
      <c r="K142" s="129"/>
      <c r="L142" s="129"/>
      <c r="M142" s="129"/>
      <c r="N142" s="129"/>
      <c r="O142" s="129"/>
      <c r="P142" s="129"/>
      <c r="Q142" s="129"/>
      <c r="R142" s="129"/>
      <c r="S142" s="129"/>
      <c r="T142" s="129"/>
      <c r="U142" s="129"/>
      <c r="AX142" s="129"/>
      <c r="AY142" s="129"/>
      <c r="AZ142" s="129"/>
      <c r="BA142" s="129"/>
      <c r="BB142" s="129"/>
      <c r="BC142" s="129"/>
      <c r="BD142" s="129"/>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c r="CG142" s="129"/>
      <c r="CH142" s="129"/>
      <c r="CI142" s="129"/>
    </row>
    <row r="143" spans="1:307" s="95" customFormat="1" ht="15.6" x14ac:dyDescent="0.3">
      <c r="C143" s="128"/>
      <c r="D143" s="583"/>
      <c r="E143" s="128"/>
      <c r="F143" s="128"/>
      <c r="G143" s="129"/>
      <c r="H143" s="129"/>
      <c r="I143" s="129"/>
      <c r="J143" s="129"/>
      <c r="K143" s="129"/>
      <c r="L143" s="129"/>
      <c r="M143" s="129"/>
      <c r="N143" s="129"/>
      <c r="O143" s="129"/>
      <c r="P143" s="129"/>
      <c r="Q143" s="129"/>
      <c r="R143" s="129"/>
      <c r="S143" s="129"/>
      <c r="T143" s="129"/>
      <c r="U143" s="129"/>
      <c r="AX143" s="129"/>
      <c r="AY143" s="129"/>
      <c r="AZ143" s="129"/>
      <c r="BA143" s="129"/>
      <c r="BB143" s="129"/>
      <c r="BC143" s="129"/>
      <c r="BD143" s="129"/>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c r="CG143" s="129"/>
      <c r="CH143" s="129"/>
      <c r="CI143" s="129"/>
    </row>
    <row r="144" spans="1:307" s="95" customFormat="1" ht="15.6" x14ac:dyDescent="0.3">
      <c r="C144" s="128"/>
      <c r="D144" s="583"/>
      <c r="E144" s="128"/>
      <c r="F144" s="128"/>
      <c r="G144" s="129"/>
      <c r="H144" s="129"/>
      <c r="I144" s="129"/>
      <c r="J144" s="129"/>
      <c r="K144" s="129"/>
      <c r="L144" s="129"/>
      <c r="M144" s="129"/>
      <c r="N144" s="129"/>
      <c r="O144" s="129"/>
      <c r="P144" s="129"/>
      <c r="Q144" s="129"/>
      <c r="R144" s="129"/>
      <c r="S144" s="129"/>
      <c r="T144" s="129"/>
      <c r="U144" s="129"/>
      <c r="AX144" s="129"/>
      <c r="AY144" s="129"/>
      <c r="AZ144" s="129"/>
      <c r="BA144" s="129"/>
      <c r="BB144" s="129"/>
      <c r="BC144" s="129"/>
      <c r="BD144" s="129"/>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c r="CG144" s="129"/>
      <c r="CH144" s="129"/>
      <c r="CI144" s="129"/>
    </row>
    <row r="145" spans="2:307" s="95" customFormat="1" ht="15.6" x14ac:dyDescent="0.3">
      <c r="C145" s="128"/>
      <c r="D145" s="583"/>
      <c r="E145" s="128"/>
      <c r="F145" s="128"/>
      <c r="K145" s="128" t="s">
        <v>120</v>
      </c>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c r="BS145" s="130"/>
      <c r="BT145" s="130"/>
      <c r="BU145" s="130"/>
      <c r="BV145" s="130"/>
      <c r="BW145" s="130"/>
      <c r="BX145" s="130"/>
      <c r="BY145" s="130"/>
      <c r="BZ145" s="130"/>
      <c r="CA145" s="130"/>
      <c r="CB145" s="130"/>
      <c r="CC145" s="130"/>
      <c r="CD145" s="130"/>
      <c r="CE145" s="130"/>
      <c r="CF145" s="130"/>
      <c r="CG145" s="130"/>
      <c r="CH145" s="130"/>
      <c r="CJ145" s="130"/>
      <c r="CK145" s="130"/>
      <c r="CL145" s="130"/>
      <c r="CM145" s="130"/>
      <c r="CN145" s="130"/>
      <c r="CO145" s="130"/>
      <c r="CP145" s="130"/>
      <c r="CQ145" s="130"/>
      <c r="CR145" s="130"/>
      <c r="CS145" s="130"/>
      <c r="CT145" s="130"/>
      <c r="CU145" s="130"/>
      <c r="CV145" s="130"/>
      <c r="CW145" s="130"/>
      <c r="CX145" s="130"/>
      <c r="CY145" s="130"/>
      <c r="CZ145" s="130"/>
      <c r="DA145" s="130"/>
      <c r="DB145" s="130"/>
      <c r="DC145" s="130"/>
      <c r="DD145" s="130"/>
      <c r="DE145" s="130"/>
      <c r="DF145" s="130"/>
      <c r="DG145" s="130"/>
      <c r="DH145" s="130"/>
      <c r="DI145" s="130"/>
      <c r="DJ145" s="130"/>
      <c r="DK145" s="130"/>
      <c r="DL145" s="130"/>
      <c r="DM145" s="130"/>
      <c r="DN145" s="130"/>
      <c r="DO145" s="130"/>
      <c r="DP145" s="130"/>
      <c r="DQ145" s="130"/>
      <c r="DR145" s="130"/>
      <c r="DS145" s="130"/>
      <c r="DT145" s="130"/>
      <c r="DU145" s="130"/>
      <c r="DV145" s="130"/>
      <c r="DW145" s="130"/>
      <c r="DX145" s="130"/>
      <c r="DY145" s="130"/>
      <c r="DZ145" s="130"/>
      <c r="EA145" s="130"/>
      <c r="EB145" s="130"/>
      <c r="EC145" s="130"/>
      <c r="ED145" s="130"/>
      <c r="EE145" s="130"/>
      <c r="EF145" s="130"/>
      <c r="EG145" s="130"/>
      <c r="EH145" s="130"/>
      <c r="EI145" s="130"/>
      <c r="EJ145" s="130"/>
      <c r="EK145" s="130"/>
      <c r="EL145" s="130"/>
      <c r="EM145" s="130"/>
      <c r="EN145" s="130"/>
      <c r="EO145" s="130"/>
      <c r="EP145" s="130"/>
      <c r="EQ145" s="130"/>
      <c r="ER145" s="130"/>
      <c r="ES145" s="130"/>
      <c r="ET145" s="130"/>
      <c r="EU145" s="130"/>
      <c r="EV145" s="130"/>
      <c r="EW145" s="130"/>
      <c r="EX145" s="130"/>
      <c r="EY145" s="130"/>
      <c r="EZ145" s="130"/>
      <c r="FA145" s="130"/>
      <c r="FB145" s="130"/>
      <c r="FC145" s="130"/>
      <c r="FE145" s="131"/>
      <c r="FF145" s="131"/>
      <c r="FG145" s="131"/>
      <c r="FH145" s="131"/>
      <c r="FI145" s="131"/>
      <c r="FJ145" s="131"/>
      <c r="FK145" s="131"/>
      <c r="FL145" s="131"/>
      <c r="FM145" s="131"/>
      <c r="FN145" s="131"/>
      <c r="FO145" s="131"/>
      <c r="FP145" s="131"/>
      <c r="FQ145" s="131"/>
      <c r="FR145" s="131"/>
      <c r="FS145" s="131"/>
      <c r="FT145" s="131"/>
      <c r="FU145" s="131"/>
      <c r="FV145" s="131"/>
      <c r="FW145" s="131"/>
      <c r="FX145" s="131"/>
      <c r="FY145" s="131"/>
      <c r="FZ145" s="131"/>
      <c r="GA145" s="131"/>
      <c r="GB145" s="131"/>
      <c r="GC145" s="131"/>
      <c r="GD145" s="131"/>
      <c r="GE145" s="131"/>
      <c r="GF145" s="131"/>
      <c r="GG145" s="131"/>
      <c r="GH145" s="131"/>
      <c r="GI145" s="131"/>
      <c r="GJ145" s="131"/>
      <c r="GK145" s="131"/>
      <c r="GL145" s="131"/>
      <c r="GM145" s="131"/>
      <c r="GN145" s="131"/>
      <c r="GO145" s="131"/>
      <c r="GP145" s="131"/>
      <c r="GQ145" s="131"/>
      <c r="GR145" s="131"/>
      <c r="GS145" s="131"/>
      <c r="GT145" s="131"/>
      <c r="GU145" s="131"/>
      <c r="GV145" s="131"/>
      <c r="GW145" s="131"/>
      <c r="GX145" s="131"/>
      <c r="GY145" s="131"/>
      <c r="GZ145" s="131"/>
      <c r="HA145" s="131"/>
      <c r="HB145" s="131"/>
      <c r="HC145" s="131"/>
      <c r="HD145" s="131"/>
      <c r="HE145" s="131"/>
      <c r="HF145" s="131"/>
      <c r="HG145" s="131"/>
      <c r="HH145" s="131"/>
      <c r="HI145" s="131"/>
      <c r="HJ145" s="131"/>
      <c r="HK145" s="131"/>
      <c r="HL145" s="131"/>
      <c r="HM145" s="131"/>
      <c r="HN145" s="131"/>
      <c r="HO145" s="131"/>
      <c r="HP145" s="131"/>
      <c r="HQ145" s="131"/>
      <c r="HR145" s="131"/>
      <c r="HS145" s="131"/>
      <c r="HT145" s="131"/>
      <c r="HU145" s="131"/>
      <c r="HV145" s="131"/>
      <c r="HW145" s="131"/>
      <c r="HX145" s="131"/>
      <c r="HY145" s="131"/>
      <c r="IB145" s="130"/>
      <c r="IC145" s="130"/>
      <c r="ID145" s="130"/>
      <c r="IE145" s="130"/>
      <c r="IF145" s="130"/>
      <c r="IG145" s="130"/>
      <c r="IH145" s="130"/>
      <c r="II145" s="130"/>
      <c r="IJ145" s="130"/>
      <c r="IK145" s="130"/>
      <c r="IL145" s="130"/>
      <c r="IM145" s="130"/>
      <c r="IN145" s="130"/>
      <c r="IO145" s="130"/>
      <c r="IP145" s="130"/>
      <c r="IQ145" s="130"/>
      <c r="IR145" s="130"/>
      <c r="IS145" s="130"/>
      <c r="IT145" s="130"/>
      <c r="IU145" s="130"/>
      <c r="IV145" s="130"/>
      <c r="IW145" s="130"/>
      <c r="IX145" s="130"/>
      <c r="IY145" s="130"/>
      <c r="IZ145" s="130"/>
      <c r="JA145" s="130"/>
      <c r="JB145" s="130"/>
      <c r="JC145" s="130"/>
      <c r="JD145" s="130"/>
      <c r="JE145" s="130"/>
      <c r="JF145" s="130"/>
      <c r="JG145" s="130"/>
      <c r="JH145" s="130"/>
      <c r="JI145" s="130"/>
      <c r="JJ145" s="130"/>
      <c r="JK145" s="130"/>
      <c r="JL145" s="130"/>
      <c r="JM145" s="130"/>
      <c r="JN145" s="130"/>
      <c r="JO145" s="130"/>
      <c r="JP145" s="130"/>
      <c r="JQ145" s="130"/>
      <c r="JR145" s="130"/>
      <c r="JS145" s="130"/>
      <c r="JT145" s="130"/>
      <c r="JU145" s="130"/>
      <c r="JV145" s="130"/>
      <c r="JW145" s="130"/>
      <c r="JX145" s="130"/>
      <c r="JY145" s="130"/>
      <c r="JZ145" s="130"/>
      <c r="KA145" s="130"/>
      <c r="KB145" s="130"/>
      <c r="KC145" s="130"/>
      <c r="KD145" s="130"/>
      <c r="KE145" s="130"/>
      <c r="KF145" s="130"/>
      <c r="KG145" s="130"/>
      <c r="KH145" s="130"/>
      <c r="KI145" s="130"/>
      <c r="KJ145" s="130"/>
      <c r="KK145" s="130"/>
      <c r="KL145" s="130"/>
      <c r="KM145" s="130"/>
      <c r="KN145" s="130"/>
      <c r="KO145" s="130"/>
      <c r="KP145" s="130"/>
      <c r="KQ145" s="130"/>
      <c r="KR145" s="130"/>
      <c r="KS145" s="130"/>
      <c r="KT145" s="130"/>
      <c r="KU145" s="130"/>
    </row>
    <row r="146" spans="2:307" s="95" customFormat="1" ht="15.6" x14ac:dyDescent="0.3">
      <c r="C146" s="129"/>
      <c r="D146" s="584"/>
      <c r="E146" s="129"/>
      <c r="F146" s="129"/>
      <c r="K146" s="132" t="str">
        <f>'Total OpEx'!B48</f>
        <v>Support</v>
      </c>
      <c r="N146" s="100">
        <f t="shared" ref="N146:W156" si="4334">SUMIF($A$12:$A$138,$K146,N$12:N$138)</f>
        <v>0</v>
      </c>
      <c r="O146" s="100">
        <f t="shared" si="4334"/>
        <v>0</v>
      </c>
      <c r="P146" s="100">
        <f t="shared" si="4334"/>
        <v>0</v>
      </c>
      <c r="Q146" s="100">
        <f t="shared" si="4334"/>
        <v>0</v>
      </c>
      <c r="R146" s="100">
        <f t="shared" si="4334"/>
        <v>0</v>
      </c>
      <c r="S146" s="100">
        <f t="shared" si="4334"/>
        <v>0</v>
      </c>
      <c r="T146" s="100">
        <f t="shared" si="4334"/>
        <v>0</v>
      </c>
      <c r="U146" s="100">
        <f t="shared" si="4334"/>
        <v>0</v>
      </c>
      <c r="V146" s="100">
        <f t="shared" si="4334"/>
        <v>0</v>
      </c>
      <c r="W146" s="100">
        <f t="shared" si="4334"/>
        <v>0</v>
      </c>
      <c r="X146" s="100">
        <f t="shared" ref="X146:AG156" si="4335">SUMIF($A$12:$A$138,$K146,X$12:X$138)</f>
        <v>0</v>
      </c>
      <c r="Y146" s="100">
        <f t="shared" si="4335"/>
        <v>0</v>
      </c>
      <c r="Z146" s="100">
        <f t="shared" si="4335"/>
        <v>0</v>
      </c>
      <c r="AA146" s="100">
        <f t="shared" si="4335"/>
        <v>0</v>
      </c>
      <c r="AB146" s="100">
        <f t="shared" si="4335"/>
        <v>0</v>
      </c>
      <c r="AC146" s="100">
        <f t="shared" si="4335"/>
        <v>0</v>
      </c>
      <c r="AD146" s="100">
        <f t="shared" si="4335"/>
        <v>6732.9863013698623</v>
      </c>
      <c r="AE146" s="100">
        <f t="shared" si="4335"/>
        <v>13465.972602739725</v>
      </c>
      <c r="AF146" s="100">
        <f t="shared" si="4335"/>
        <v>13914.838356164382</v>
      </c>
      <c r="AG146" s="100">
        <f t="shared" si="4335"/>
        <v>13914.838356164382</v>
      </c>
      <c r="AH146" s="100">
        <f t="shared" ref="AH146:AQ156" si="4336">SUMIF($A$12:$A$138,$K146,AH$12:AH$138)</f>
        <v>13465.972602739725</v>
      </c>
      <c r="AI146" s="100">
        <f t="shared" si="4336"/>
        <v>13914.838356164382</v>
      </c>
      <c r="AJ146" s="100">
        <f t="shared" si="4336"/>
        <v>13465.972602739725</v>
      </c>
      <c r="AK146" s="100">
        <f t="shared" si="4336"/>
        <v>13914.838356164382</v>
      </c>
      <c r="AL146" s="100">
        <f t="shared" si="4336"/>
        <v>13914.838356164382</v>
      </c>
      <c r="AM146" s="100">
        <f t="shared" si="4336"/>
        <v>13017.106849315071</v>
      </c>
      <c r="AN146" s="100">
        <f t="shared" si="4336"/>
        <v>13914.838356164382</v>
      </c>
      <c r="AO146" s="100">
        <f t="shared" si="4336"/>
        <v>13465.972602739725</v>
      </c>
      <c r="AP146" s="100">
        <f t="shared" si="4336"/>
        <v>13914.838356164382</v>
      </c>
      <c r="AQ146" s="100">
        <f t="shared" si="4336"/>
        <v>13465.972602739725</v>
      </c>
      <c r="AR146" s="100">
        <f t="shared" ref="AR146:BA156" si="4337">SUMIF($A$12:$A$138,$K146,AR$12:AR$138)</f>
        <v>13914.838356164382</v>
      </c>
      <c r="AS146" s="100">
        <f t="shared" si="4337"/>
        <v>13914.838356164382</v>
      </c>
      <c r="AT146" s="100">
        <f t="shared" si="4337"/>
        <v>13465.972602739725</v>
      </c>
      <c r="AU146" s="100">
        <f t="shared" si="4337"/>
        <v>13914.838356164382</v>
      </c>
      <c r="AV146" s="100">
        <f t="shared" si="4337"/>
        <v>13465.972602739725</v>
      </c>
      <c r="AW146" s="100">
        <f t="shared" si="4337"/>
        <v>13914.838356164382</v>
      </c>
      <c r="AX146" s="100">
        <f t="shared" si="4337"/>
        <v>13914.838356164382</v>
      </c>
      <c r="AY146" s="100">
        <f t="shared" si="4337"/>
        <v>12568.241095890411</v>
      </c>
      <c r="AZ146" s="100">
        <f t="shared" si="4337"/>
        <v>13914.838356164382</v>
      </c>
      <c r="BA146" s="100">
        <f t="shared" si="4337"/>
        <v>13465.972602739725</v>
      </c>
      <c r="BB146" s="100">
        <f t="shared" ref="BB146:BK156" si="4338">SUMIF($A$12:$A$138,$K146,BB$12:BB$138)</f>
        <v>13914.838356164382</v>
      </c>
      <c r="BC146" s="100">
        <f t="shared" si="4338"/>
        <v>13465.972602739725</v>
      </c>
      <c r="BD146" s="100">
        <f t="shared" si="4338"/>
        <v>13914.838356164382</v>
      </c>
      <c r="BE146" s="100">
        <f t="shared" si="4338"/>
        <v>13914.838356164382</v>
      </c>
      <c r="BF146" s="100">
        <f t="shared" si="4338"/>
        <v>13465.972602739725</v>
      </c>
      <c r="BG146" s="100">
        <f t="shared" si="4338"/>
        <v>13914.838356164382</v>
      </c>
      <c r="BH146" s="100">
        <f t="shared" si="4338"/>
        <v>13465.972602739725</v>
      </c>
      <c r="BI146" s="100">
        <f t="shared" si="4338"/>
        <v>13914.838356164382</v>
      </c>
      <c r="BJ146" s="100">
        <f t="shared" si="4338"/>
        <v>0</v>
      </c>
      <c r="BK146" s="100">
        <f t="shared" si="4338"/>
        <v>0</v>
      </c>
      <c r="BL146" s="100">
        <f t="shared" ref="BL146:BU156" si="4339">SUMIF($A$12:$A$138,$K146,BL$12:BL$138)</f>
        <v>0</v>
      </c>
      <c r="BM146" s="100">
        <f t="shared" si="4339"/>
        <v>0</v>
      </c>
      <c r="BN146" s="100">
        <f t="shared" si="4339"/>
        <v>0</v>
      </c>
      <c r="BO146" s="100">
        <f t="shared" si="4339"/>
        <v>0</v>
      </c>
      <c r="BP146" s="100">
        <f t="shared" si="4339"/>
        <v>0</v>
      </c>
      <c r="BQ146" s="100">
        <f t="shared" si="4339"/>
        <v>0</v>
      </c>
      <c r="BR146" s="100">
        <f t="shared" si="4339"/>
        <v>0</v>
      </c>
      <c r="BS146" s="100">
        <f t="shared" si="4339"/>
        <v>0</v>
      </c>
      <c r="BT146" s="100">
        <f t="shared" si="4339"/>
        <v>0</v>
      </c>
      <c r="BU146" s="100">
        <f t="shared" si="4339"/>
        <v>0</v>
      </c>
      <c r="BV146" s="100">
        <f t="shared" ref="BV146:CG156" si="4340">SUMIF($A$12:$A$138,$K146,BV$12:BV$138)</f>
        <v>0</v>
      </c>
      <c r="BW146" s="100">
        <f t="shared" si="4340"/>
        <v>0</v>
      </c>
      <c r="BX146" s="100">
        <f t="shared" si="4340"/>
        <v>0</v>
      </c>
      <c r="BY146" s="100">
        <f t="shared" si="4340"/>
        <v>0</v>
      </c>
      <c r="BZ146" s="100">
        <f t="shared" si="4340"/>
        <v>0</v>
      </c>
      <c r="CA146" s="100">
        <f t="shared" si="4340"/>
        <v>0</v>
      </c>
      <c r="CB146" s="100">
        <f t="shared" si="4340"/>
        <v>0</v>
      </c>
      <c r="CC146" s="100">
        <f t="shared" si="4340"/>
        <v>0</v>
      </c>
      <c r="CD146" s="100">
        <f t="shared" si="4340"/>
        <v>0</v>
      </c>
      <c r="CE146" s="100">
        <f t="shared" si="4340"/>
        <v>0</v>
      </c>
      <c r="CF146" s="100">
        <f t="shared" si="4340"/>
        <v>0</v>
      </c>
      <c r="CG146" s="100">
        <f t="shared" si="4340"/>
        <v>0</v>
      </c>
      <c r="CH146" s="100"/>
      <c r="CJ146" s="100">
        <f t="shared" ref="CJ146:CS156" si="4341">SUMIF($A$12:$A$138,$K146,CJ$12:CJ$138)</f>
        <v>0</v>
      </c>
      <c r="CK146" s="100">
        <f t="shared" si="4341"/>
        <v>0</v>
      </c>
      <c r="CL146" s="100">
        <f t="shared" si="4341"/>
        <v>0</v>
      </c>
      <c r="CM146" s="100">
        <f t="shared" si="4341"/>
        <v>0</v>
      </c>
      <c r="CN146" s="100">
        <f t="shared" si="4341"/>
        <v>0</v>
      </c>
      <c r="CO146" s="100">
        <f t="shared" si="4341"/>
        <v>0</v>
      </c>
      <c r="CP146" s="100">
        <f t="shared" si="4341"/>
        <v>0</v>
      </c>
      <c r="CQ146" s="100">
        <f t="shared" si="4341"/>
        <v>0</v>
      </c>
      <c r="CR146" s="100">
        <f t="shared" si="4341"/>
        <v>0</v>
      </c>
      <c r="CS146" s="100">
        <f t="shared" si="4341"/>
        <v>0</v>
      </c>
      <c r="CT146" s="100">
        <f t="shared" ref="CT146:DC156" si="4342">SUMIF($A$12:$A$138,$K146,CT$12:CT$138)</f>
        <v>0</v>
      </c>
      <c r="CU146" s="100">
        <f t="shared" si="4342"/>
        <v>0</v>
      </c>
      <c r="CV146" s="100">
        <f t="shared" si="4342"/>
        <v>0</v>
      </c>
      <c r="CW146" s="100">
        <f t="shared" si="4342"/>
        <v>0</v>
      </c>
      <c r="CX146" s="100">
        <f t="shared" si="4342"/>
        <v>0</v>
      </c>
      <c r="CY146" s="100">
        <f t="shared" si="4342"/>
        <v>0</v>
      </c>
      <c r="CZ146" s="100">
        <f t="shared" si="4342"/>
        <v>2</v>
      </c>
      <c r="DA146" s="100">
        <f t="shared" si="4342"/>
        <v>2</v>
      </c>
      <c r="DB146" s="100">
        <f t="shared" si="4342"/>
        <v>2</v>
      </c>
      <c r="DC146" s="100">
        <f t="shared" si="4342"/>
        <v>2</v>
      </c>
      <c r="DD146" s="100">
        <f t="shared" ref="DD146:DM156" si="4343">SUMIF($A$12:$A$138,$K146,DD$12:DD$138)</f>
        <v>2</v>
      </c>
      <c r="DE146" s="100">
        <f t="shared" si="4343"/>
        <v>2</v>
      </c>
      <c r="DF146" s="100">
        <f t="shared" si="4343"/>
        <v>2</v>
      </c>
      <c r="DG146" s="100">
        <f t="shared" si="4343"/>
        <v>2</v>
      </c>
      <c r="DH146" s="100">
        <f t="shared" si="4343"/>
        <v>2</v>
      </c>
      <c r="DI146" s="100">
        <f t="shared" si="4343"/>
        <v>2</v>
      </c>
      <c r="DJ146" s="100">
        <f t="shared" si="4343"/>
        <v>2</v>
      </c>
      <c r="DK146" s="100">
        <f t="shared" si="4343"/>
        <v>2</v>
      </c>
      <c r="DL146" s="100">
        <f t="shared" si="4343"/>
        <v>2</v>
      </c>
      <c r="DM146" s="100">
        <f t="shared" si="4343"/>
        <v>2</v>
      </c>
      <c r="DN146" s="100">
        <f t="shared" ref="DN146:DW156" si="4344">SUMIF($A$12:$A$138,$K146,DN$12:DN$138)</f>
        <v>2</v>
      </c>
      <c r="DO146" s="100">
        <f t="shared" si="4344"/>
        <v>2</v>
      </c>
      <c r="DP146" s="100">
        <f t="shared" si="4344"/>
        <v>2</v>
      </c>
      <c r="DQ146" s="100">
        <f t="shared" si="4344"/>
        <v>2</v>
      </c>
      <c r="DR146" s="100">
        <f t="shared" si="4344"/>
        <v>2</v>
      </c>
      <c r="DS146" s="100">
        <f t="shared" si="4344"/>
        <v>2</v>
      </c>
      <c r="DT146" s="100">
        <f t="shared" si="4344"/>
        <v>2</v>
      </c>
      <c r="DU146" s="100">
        <f t="shared" si="4344"/>
        <v>2</v>
      </c>
      <c r="DV146" s="100">
        <f t="shared" si="4344"/>
        <v>2</v>
      </c>
      <c r="DW146" s="100">
        <f t="shared" si="4344"/>
        <v>2</v>
      </c>
      <c r="DX146" s="100">
        <f t="shared" ref="DX146:EG156" si="4345">SUMIF($A$12:$A$138,$K146,DX$12:DX$138)</f>
        <v>2</v>
      </c>
      <c r="DY146" s="100">
        <f t="shared" si="4345"/>
        <v>2</v>
      </c>
      <c r="DZ146" s="100">
        <f t="shared" si="4345"/>
        <v>2</v>
      </c>
      <c r="EA146" s="100">
        <f t="shared" si="4345"/>
        <v>2</v>
      </c>
      <c r="EB146" s="100">
        <f t="shared" si="4345"/>
        <v>2</v>
      </c>
      <c r="EC146" s="100">
        <f t="shared" si="4345"/>
        <v>2</v>
      </c>
      <c r="ED146" s="100">
        <f t="shared" si="4345"/>
        <v>2</v>
      </c>
      <c r="EE146" s="100">
        <f t="shared" si="4345"/>
        <v>2</v>
      </c>
      <c r="EF146" s="100">
        <f t="shared" si="4345"/>
        <v>0</v>
      </c>
      <c r="EG146" s="100">
        <f t="shared" si="4345"/>
        <v>0</v>
      </c>
      <c r="EH146" s="100">
        <f t="shared" ref="EH146:EQ156" si="4346">SUMIF($A$12:$A$138,$K146,EH$12:EH$138)</f>
        <v>0</v>
      </c>
      <c r="EI146" s="100">
        <f t="shared" si="4346"/>
        <v>0</v>
      </c>
      <c r="EJ146" s="100">
        <f t="shared" si="4346"/>
        <v>0</v>
      </c>
      <c r="EK146" s="100">
        <f t="shared" si="4346"/>
        <v>0</v>
      </c>
      <c r="EL146" s="100">
        <f t="shared" si="4346"/>
        <v>0</v>
      </c>
      <c r="EM146" s="100">
        <f t="shared" si="4346"/>
        <v>0</v>
      </c>
      <c r="EN146" s="100">
        <f t="shared" si="4346"/>
        <v>0</v>
      </c>
      <c r="EO146" s="100">
        <f t="shared" si="4346"/>
        <v>0</v>
      </c>
      <c r="EP146" s="100">
        <f t="shared" si="4346"/>
        <v>0</v>
      </c>
      <c r="EQ146" s="100">
        <f t="shared" si="4346"/>
        <v>0</v>
      </c>
      <c r="ER146" s="100">
        <f t="shared" ref="ER146:FC156" si="4347">SUMIF($A$12:$A$138,$K146,ER$12:ER$138)</f>
        <v>0</v>
      </c>
      <c r="ES146" s="100">
        <f t="shared" si="4347"/>
        <v>0</v>
      </c>
      <c r="ET146" s="100">
        <f t="shared" si="4347"/>
        <v>0</v>
      </c>
      <c r="EU146" s="100">
        <f t="shared" si="4347"/>
        <v>0</v>
      </c>
      <c r="EV146" s="100">
        <f t="shared" si="4347"/>
        <v>0</v>
      </c>
      <c r="EW146" s="100">
        <f t="shared" si="4347"/>
        <v>0</v>
      </c>
      <c r="EX146" s="100">
        <f t="shared" si="4347"/>
        <v>0</v>
      </c>
      <c r="EY146" s="100">
        <f t="shared" si="4347"/>
        <v>0</v>
      </c>
      <c r="EZ146" s="100">
        <f t="shared" si="4347"/>
        <v>0</v>
      </c>
      <c r="FA146" s="100">
        <f t="shared" si="4347"/>
        <v>0</v>
      </c>
      <c r="FB146" s="100">
        <f t="shared" si="4347"/>
        <v>0</v>
      </c>
      <c r="FC146" s="100">
        <f t="shared" si="4347"/>
        <v>0</v>
      </c>
      <c r="FE146" s="100">
        <f t="shared" ref="FE146:FN156" si="4348">SUMIF($A$12:$A$138,$K146,FE$12:FE$138)</f>
        <v>0</v>
      </c>
      <c r="FF146" s="100">
        <f t="shared" si="4348"/>
        <v>0</v>
      </c>
      <c r="FG146" s="100">
        <f t="shared" si="4348"/>
        <v>0</v>
      </c>
      <c r="FH146" s="100">
        <f t="shared" si="4348"/>
        <v>0</v>
      </c>
      <c r="FI146" s="100">
        <f t="shared" si="4348"/>
        <v>0</v>
      </c>
      <c r="FJ146" s="100">
        <f t="shared" si="4348"/>
        <v>0</v>
      </c>
      <c r="FK146" s="100">
        <f t="shared" si="4348"/>
        <v>0</v>
      </c>
      <c r="FL146" s="100">
        <f t="shared" si="4348"/>
        <v>0</v>
      </c>
      <c r="FM146" s="100">
        <f t="shared" si="4348"/>
        <v>0</v>
      </c>
      <c r="FN146" s="100">
        <f t="shared" si="4348"/>
        <v>0</v>
      </c>
      <c r="FO146" s="100">
        <f t="shared" ref="FO146:FX156" si="4349">SUMIF($A$12:$A$138,$K146,FO$12:FO$138)</f>
        <v>0</v>
      </c>
      <c r="FP146" s="100">
        <f t="shared" si="4349"/>
        <v>0</v>
      </c>
      <c r="FQ146" s="100">
        <f t="shared" si="4349"/>
        <v>0</v>
      </c>
      <c r="FR146" s="100">
        <f t="shared" si="4349"/>
        <v>0</v>
      </c>
      <c r="FS146" s="100">
        <f t="shared" si="4349"/>
        <v>0</v>
      </c>
      <c r="FT146" s="100">
        <f t="shared" si="4349"/>
        <v>0</v>
      </c>
      <c r="FU146" s="100">
        <f t="shared" si="4349"/>
        <v>0.96774193548387089</v>
      </c>
      <c r="FV146" s="100">
        <f t="shared" si="4349"/>
        <v>2</v>
      </c>
      <c r="FW146" s="100">
        <f t="shared" si="4349"/>
        <v>2</v>
      </c>
      <c r="FX146" s="100">
        <f t="shared" si="4349"/>
        <v>2</v>
      </c>
      <c r="FY146" s="100">
        <f t="shared" ref="FY146:GH156" si="4350">SUMIF($A$12:$A$138,$K146,FY$12:FY$138)</f>
        <v>2</v>
      </c>
      <c r="FZ146" s="100">
        <f t="shared" si="4350"/>
        <v>2</v>
      </c>
      <c r="GA146" s="100">
        <f t="shared" si="4350"/>
        <v>2</v>
      </c>
      <c r="GB146" s="100">
        <f t="shared" si="4350"/>
        <v>2</v>
      </c>
      <c r="GC146" s="100">
        <f t="shared" si="4350"/>
        <v>2</v>
      </c>
      <c r="GD146" s="100">
        <f t="shared" si="4350"/>
        <v>2.0000000000000004</v>
      </c>
      <c r="GE146" s="100">
        <f t="shared" si="4350"/>
        <v>2</v>
      </c>
      <c r="GF146" s="100">
        <f t="shared" si="4350"/>
        <v>2</v>
      </c>
      <c r="GG146" s="100">
        <f t="shared" si="4350"/>
        <v>2</v>
      </c>
      <c r="GH146" s="100">
        <f t="shared" si="4350"/>
        <v>2</v>
      </c>
      <c r="GI146" s="100">
        <f t="shared" ref="GI146:GR156" si="4351">SUMIF($A$12:$A$138,$K146,GI$12:GI$138)</f>
        <v>2</v>
      </c>
      <c r="GJ146" s="100">
        <f t="shared" si="4351"/>
        <v>2</v>
      </c>
      <c r="GK146" s="100">
        <f t="shared" si="4351"/>
        <v>2</v>
      </c>
      <c r="GL146" s="100">
        <f t="shared" si="4351"/>
        <v>2</v>
      </c>
      <c r="GM146" s="100">
        <f t="shared" si="4351"/>
        <v>2</v>
      </c>
      <c r="GN146" s="100">
        <f t="shared" si="4351"/>
        <v>2</v>
      </c>
      <c r="GO146" s="100">
        <f t="shared" si="4351"/>
        <v>2</v>
      </c>
      <c r="GP146" s="100">
        <f t="shared" si="4351"/>
        <v>2</v>
      </c>
      <c r="GQ146" s="100">
        <f t="shared" si="4351"/>
        <v>2</v>
      </c>
      <c r="GR146" s="100">
        <f t="shared" si="4351"/>
        <v>2</v>
      </c>
      <c r="GS146" s="100">
        <f t="shared" ref="GS146:HB156" si="4352">SUMIF($A$12:$A$138,$K146,GS$12:GS$138)</f>
        <v>2</v>
      </c>
      <c r="GT146" s="100">
        <f t="shared" si="4352"/>
        <v>2</v>
      </c>
      <c r="GU146" s="100">
        <f t="shared" si="4352"/>
        <v>2</v>
      </c>
      <c r="GV146" s="100">
        <f t="shared" si="4352"/>
        <v>2</v>
      </c>
      <c r="GW146" s="100">
        <f t="shared" si="4352"/>
        <v>2</v>
      </c>
      <c r="GX146" s="100">
        <f t="shared" si="4352"/>
        <v>2</v>
      </c>
      <c r="GY146" s="100">
        <f t="shared" si="4352"/>
        <v>2</v>
      </c>
      <c r="GZ146" s="100">
        <f t="shared" si="4352"/>
        <v>2</v>
      </c>
      <c r="HA146" s="100">
        <f t="shared" si="4352"/>
        <v>0</v>
      </c>
      <c r="HB146" s="100">
        <f t="shared" si="4352"/>
        <v>0</v>
      </c>
      <c r="HC146" s="100">
        <f t="shared" ref="HC146:HL156" si="4353">SUMIF($A$12:$A$138,$K146,HC$12:HC$138)</f>
        <v>0</v>
      </c>
      <c r="HD146" s="100">
        <f t="shared" si="4353"/>
        <v>0</v>
      </c>
      <c r="HE146" s="100">
        <f t="shared" si="4353"/>
        <v>0</v>
      </c>
      <c r="HF146" s="100">
        <f t="shared" si="4353"/>
        <v>0</v>
      </c>
      <c r="HG146" s="100">
        <f t="shared" si="4353"/>
        <v>0</v>
      </c>
      <c r="HH146" s="100">
        <f t="shared" si="4353"/>
        <v>0</v>
      </c>
      <c r="HI146" s="100">
        <f t="shared" si="4353"/>
        <v>0</v>
      </c>
      <c r="HJ146" s="100">
        <f t="shared" si="4353"/>
        <v>0</v>
      </c>
      <c r="HK146" s="100">
        <f t="shared" si="4353"/>
        <v>0</v>
      </c>
      <c r="HL146" s="100">
        <f t="shared" si="4353"/>
        <v>0</v>
      </c>
      <c r="HM146" s="100">
        <f t="shared" ref="HM146:HX156" si="4354">SUMIF($A$12:$A$138,$K146,HM$12:HM$138)</f>
        <v>0</v>
      </c>
      <c r="HN146" s="100">
        <f t="shared" si="4354"/>
        <v>0</v>
      </c>
      <c r="HO146" s="100">
        <f t="shared" si="4354"/>
        <v>0</v>
      </c>
      <c r="HP146" s="100">
        <f t="shared" si="4354"/>
        <v>0</v>
      </c>
      <c r="HQ146" s="100">
        <f t="shared" si="4354"/>
        <v>0</v>
      </c>
      <c r="HR146" s="100">
        <f t="shared" si="4354"/>
        <v>0</v>
      </c>
      <c r="HS146" s="100">
        <f t="shared" si="4354"/>
        <v>0</v>
      </c>
      <c r="HT146" s="100">
        <f t="shared" si="4354"/>
        <v>0</v>
      </c>
      <c r="HU146" s="100">
        <f t="shared" si="4354"/>
        <v>0</v>
      </c>
      <c r="HV146" s="100">
        <f t="shared" si="4354"/>
        <v>0</v>
      </c>
      <c r="HW146" s="100">
        <f t="shared" si="4354"/>
        <v>0</v>
      </c>
      <c r="HX146" s="100">
        <f t="shared" si="4354"/>
        <v>0</v>
      </c>
      <c r="HY146" s="100"/>
      <c r="IB146" s="100">
        <f t="shared" ref="IB146:IK156" si="4355">SUMIF($A$12:$A$138,$K146,IB$12:IB$138)</f>
        <v>0</v>
      </c>
      <c r="IC146" s="100">
        <f t="shared" si="4355"/>
        <v>0</v>
      </c>
      <c r="ID146" s="100">
        <f t="shared" si="4355"/>
        <v>0</v>
      </c>
      <c r="IE146" s="100">
        <f t="shared" si="4355"/>
        <v>0</v>
      </c>
      <c r="IF146" s="100">
        <f t="shared" si="4355"/>
        <v>0</v>
      </c>
      <c r="IG146" s="100">
        <f t="shared" si="4355"/>
        <v>0</v>
      </c>
      <c r="IH146" s="100">
        <f t="shared" si="4355"/>
        <v>0</v>
      </c>
      <c r="II146" s="100">
        <f t="shared" si="4355"/>
        <v>0</v>
      </c>
      <c r="IJ146" s="100">
        <f t="shared" si="4355"/>
        <v>0</v>
      </c>
      <c r="IK146" s="100">
        <f t="shared" si="4355"/>
        <v>0</v>
      </c>
      <c r="IL146" s="100">
        <f t="shared" ref="IL146:IU156" si="4356">SUMIF($A$12:$A$138,$K146,IL$12:IL$138)</f>
        <v>0</v>
      </c>
      <c r="IM146" s="100">
        <f t="shared" si="4356"/>
        <v>0</v>
      </c>
      <c r="IN146" s="100">
        <f t="shared" si="4356"/>
        <v>0</v>
      </c>
      <c r="IO146" s="100">
        <f t="shared" si="4356"/>
        <v>0</v>
      </c>
      <c r="IP146" s="100">
        <f t="shared" si="4356"/>
        <v>0</v>
      </c>
      <c r="IQ146" s="100">
        <f t="shared" si="4356"/>
        <v>0</v>
      </c>
      <c r="IR146" s="100">
        <f t="shared" si="4356"/>
        <v>170</v>
      </c>
      <c r="IS146" s="100">
        <f t="shared" si="4356"/>
        <v>170</v>
      </c>
      <c r="IT146" s="100">
        <f t="shared" si="4356"/>
        <v>170</v>
      </c>
      <c r="IU146" s="100">
        <f t="shared" si="4356"/>
        <v>170</v>
      </c>
      <c r="IV146" s="100">
        <f t="shared" ref="IV146:JE156" si="4357">SUMIF($A$12:$A$138,$K146,IV$12:IV$138)</f>
        <v>170</v>
      </c>
      <c r="IW146" s="100">
        <f t="shared" si="4357"/>
        <v>170</v>
      </c>
      <c r="IX146" s="100">
        <f t="shared" si="4357"/>
        <v>170</v>
      </c>
      <c r="IY146" s="100">
        <f t="shared" si="4357"/>
        <v>170</v>
      </c>
      <c r="IZ146" s="100">
        <f t="shared" si="4357"/>
        <v>170</v>
      </c>
      <c r="JA146" s="100">
        <f t="shared" si="4357"/>
        <v>170</v>
      </c>
      <c r="JB146" s="100">
        <f t="shared" si="4357"/>
        <v>170</v>
      </c>
      <c r="JC146" s="100">
        <f t="shared" si="4357"/>
        <v>170</v>
      </c>
      <c r="JD146" s="100">
        <f t="shared" si="4357"/>
        <v>170</v>
      </c>
      <c r="JE146" s="100">
        <f t="shared" si="4357"/>
        <v>170</v>
      </c>
      <c r="JF146" s="100">
        <f t="shared" ref="JF146:JO156" si="4358">SUMIF($A$12:$A$138,$K146,JF$12:JF$138)</f>
        <v>170</v>
      </c>
      <c r="JG146" s="100">
        <f t="shared" si="4358"/>
        <v>170</v>
      </c>
      <c r="JH146" s="100">
        <f t="shared" si="4358"/>
        <v>170</v>
      </c>
      <c r="JI146" s="100">
        <f t="shared" si="4358"/>
        <v>170</v>
      </c>
      <c r="JJ146" s="100">
        <f t="shared" si="4358"/>
        <v>170</v>
      </c>
      <c r="JK146" s="100">
        <f t="shared" si="4358"/>
        <v>170</v>
      </c>
      <c r="JL146" s="100">
        <f t="shared" si="4358"/>
        <v>170</v>
      </c>
      <c r="JM146" s="100">
        <f t="shared" si="4358"/>
        <v>170</v>
      </c>
      <c r="JN146" s="100">
        <f t="shared" si="4358"/>
        <v>170</v>
      </c>
      <c r="JO146" s="100">
        <f t="shared" si="4358"/>
        <v>170</v>
      </c>
      <c r="JP146" s="100">
        <f t="shared" ref="JP146:JY156" si="4359">SUMIF($A$12:$A$138,$K146,JP$12:JP$138)</f>
        <v>170</v>
      </c>
      <c r="JQ146" s="100">
        <f t="shared" si="4359"/>
        <v>170</v>
      </c>
      <c r="JR146" s="100">
        <f t="shared" si="4359"/>
        <v>170</v>
      </c>
      <c r="JS146" s="100">
        <f t="shared" si="4359"/>
        <v>170</v>
      </c>
      <c r="JT146" s="100">
        <f t="shared" si="4359"/>
        <v>170</v>
      </c>
      <c r="JU146" s="100">
        <f t="shared" si="4359"/>
        <v>170</v>
      </c>
      <c r="JV146" s="100">
        <f t="shared" si="4359"/>
        <v>170</v>
      </c>
      <c r="JW146" s="100">
        <f t="shared" si="4359"/>
        <v>170</v>
      </c>
      <c r="JX146" s="100">
        <f t="shared" si="4359"/>
        <v>0</v>
      </c>
      <c r="JY146" s="100">
        <f t="shared" si="4359"/>
        <v>0</v>
      </c>
      <c r="JZ146" s="100">
        <f t="shared" ref="JZ146:KI156" si="4360">SUMIF($A$12:$A$138,$K146,JZ$12:JZ$138)</f>
        <v>0</v>
      </c>
      <c r="KA146" s="100">
        <f t="shared" si="4360"/>
        <v>0</v>
      </c>
      <c r="KB146" s="100">
        <f t="shared" si="4360"/>
        <v>0</v>
      </c>
      <c r="KC146" s="100">
        <f t="shared" si="4360"/>
        <v>0</v>
      </c>
      <c r="KD146" s="100">
        <f t="shared" si="4360"/>
        <v>0</v>
      </c>
      <c r="KE146" s="100">
        <f t="shared" si="4360"/>
        <v>0</v>
      </c>
      <c r="KF146" s="100">
        <f t="shared" si="4360"/>
        <v>0</v>
      </c>
      <c r="KG146" s="100">
        <f t="shared" si="4360"/>
        <v>0</v>
      </c>
      <c r="KH146" s="100">
        <f t="shared" si="4360"/>
        <v>0</v>
      </c>
      <c r="KI146" s="100">
        <f t="shared" si="4360"/>
        <v>0</v>
      </c>
      <c r="KJ146" s="100">
        <f t="shared" ref="KJ146:KU156" si="4361">SUMIF($A$12:$A$138,$K146,KJ$12:KJ$138)</f>
        <v>0</v>
      </c>
      <c r="KK146" s="100">
        <f t="shared" si="4361"/>
        <v>0</v>
      </c>
      <c r="KL146" s="100">
        <f t="shared" si="4361"/>
        <v>0</v>
      </c>
      <c r="KM146" s="100">
        <f t="shared" si="4361"/>
        <v>0</v>
      </c>
      <c r="KN146" s="100">
        <f t="shared" si="4361"/>
        <v>0</v>
      </c>
      <c r="KO146" s="100">
        <f t="shared" si="4361"/>
        <v>0</v>
      </c>
      <c r="KP146" s="100">
        <f t="shared" si="4361"/>
        <v>0</v>
      </c>
      <c r="KQ146" s="100">
        <f t="shared" si="4361"/>
        <v>0</v>
      </c>
      <c r="KR146" s="100">
        <f t="shared" si="4361"/>
        <v>0</v>
      </c>
      <c r="KS146" s="100">
        <f t="shared" si="4361"/>
        <v>0</v>
      </c>
      <c r="KT146" s="100">
        <f t="shared" si="4361"/>
        <v>0</v>
      </c>
      <c r="KU146" s="100">
        <f t="shared" si="4361"/>
        <v>0</v>
      </c>
    </row>
    <row r="147" spans="2:307" s="95" customFormat="1" ht="15.6" x14ac:dyDescent="0.3">
      <c r="C147" s="129"/>
      <c r="D147" s="584"/>
      <c r="E147" s="129"/>
      <c r="F147" s="129"/>
      <c r="K147" s="132" t="str">
        <f>'Total OpEx'!B49</f>
        <v>Services</v>
      </c>
      <c r="N147" s="100">
        <f t="shared" si="4334"/>
        <v>0</v>
      </c>
      <c r="O147" s="100">
        <f t="shared" si="4334"/>
        <v>0</v>
      </c>
      <c r="P147" s="100">
        <f t="shared" si="4334"/>
        <v>0</v>
      </c>
      <c r="Q147" s="100">
        <f t="shared" si="4334"/>
        <v>0</v>
      </c>
      <c r="R147" s="100">
        <f t="shared" si="4334"/>
        <v>0</v>
      </c>
      <c r="S147" s="100">
        <f t="shared" si="4334"/>
        <v>0</v>
      </c>
      <c r="T147" s="100">
        <f t="shared" si="4334"/>
        <v>0</v>
      </c>
      <c r="U147" s="100">
        <f t="shared" si="4334"/>
        <v>0</v>
      </c>
      <c r="V147" s="100">
        <f t="shared" si="4334"/>
        <v>0</v>
      </c>
      <c r="W147" s="100">
        <f t="shared" si="4334"/>
        <v>0</v>
      </c>
      <c r="X147" s="100">
        <f t="shared" si="4335"/>
        <v>0</v>
      </c>
      <c r="Y147" s="100">
        <f t="shared" si="4335"/>
        <v>0</v>
      </c>
      <c r="Z147" s="100">
        <f t="shared" si="4335"/>
        <v>0</v>
      </c>
      <c r="AA147" s="100">
        <f t="shared" si="4335"/>
        <v>0</v>
      </c>
      <c r="AB147" s="100">
        <f t="shared" si="4335"/>
        <v>0</v>
      </c>
      <c r="AC147" s="100">
        <f t="shared" si="4335"/>
        <v>0</v>
      </c>
      <c r="AD147" s="100">
        <f t="shared" si="4335"/>
        <v>0</v>
      </c>
      <c r="AE147" s="100">
        <f t="shared" si="4335"/>
        <v>0</v>
      </c>
      <c r="AF147" s="100">
        <f t="shared" si="4335"/>
        <v>0</v>
      </c>
      <c r="AG147" s="100">
        <f t="shared" si="4335"/>
        <v>0</v>
      </c>
      <c r="AH147" s="100">
        <f t="shared" si="4336"/>
        <v>0</v>
      </c>
      <c r="AI147" s="100">
        <f t="shared" si="4336"/>
        <v>0</v>
      </c>
      <c r="AJ147" s="100">
        <f t="shared" si="4336"/>
        <v>0</v>
      </c>
      <c r="AK147" s="100">
        <f t="shared" si="4336"/>
        <v>0</v>
      </c>
      <c r="AL147" s="100">
        <f t="shared" si="4336"/>
        <v>0</v>
      </c>
      <c r="AM147" s="100">
        <f t="shared" si="4336"/>
        <v>0</v>
      </c>
      <c r="AN147" s="100">
        <f t="shared" si="4336"/>
        <v>0</v>
      </c>
      <c r="AO147" s="100">
        <f t="shared" si="4336"/>
        <v>0</v>
      </c>
      <c r="AP147" s="100">
        <f t="shared" si="4336"/>
        <v>0</v>
      </c>
      <c r="AQ147" s="100">
        <f t="shared" si="4336"/>
        <v>0</v>
      </c>
      <c r="AR147" s="100">
        <f t="shared" si="4337"/>
        <v>0</v>
      </c>
      <c r="AS147" s="100">
        <f t="shared" si="4337"/>
        <v>0</v>
      </c>
      <c r="AT147" s="100">
        <f t="shared" si="4337"/>
        <v>0</v>
      </c>
      <c r="AU147" s="100">
        <f t="shared" si="4337"/>
        <v>0</v>
      </c>
      <c r="AV147" s="100">
        <f t="shared" si="4337"/>
        <v>0</v>
      </c>
      <c r="AW147" s="100">
        <f t="shared" si="4337"/>
        <v>0</v>
      </c>
      <c r="AX147" s="100">
        <f t="shared" si="4337"/>
        <v>0</v>
      </c>
      <c r="AY147" s="100">
        <f t="shared" si="4337"/>
        <v>0</v>
      </c>
      <c r="AZ147" s="100">
        <f t="shared" si="4337"/>
        <v>0</v>
      </c>
      <c r="BA147" s="100">
        <f t="shared" si="4337"/>
        <v>0</v>
      </c>
      <c r="BB147" s="100">
        <f t="shared" si="4338"/>
        <v>0</v>
      </c>
      <c r="BC147" s="100">
        <f t="shared" si="4338"/>
        <v>0</v>
      </c>
      <c r="BD147" s="100">
        <f t="shared" si="4338"/>
        <v>0</v>
      </c>
      <c r="BE147" s="100">
        <f t="shared" si="4338"/>
        <v>0</v>
      </c>
      <c r="BF147" s="100">
        <f t="shared" si="4338"/>
        <v>0</v>
      </c>
      <c r="BG147" s="100">
        <f t="shared" si="4338"/>
        <v>0</v>
      </c>
      <c r="BH147" s="100">
        <f t="shared" si="4338"/>
        <v>0</v>
      </c>
      <c r="BI147" s="100">
        <f t="shared" si="4338"/>
        <v>0</v>
      </c>
      <c r="BJ147" s="100">
        <f t="shared" si="4338"/>
        <v>0</v>
      </c>
      <c r="BK147" s="100">
        <f t="shared" si="4338"/>
        <v>0</v>
      </c>
      <c r="BL147" s="100">
        <f t="shared" si="4339"/>
        <v>0</v>
      </c>
      <c r="BM147" s="100">
        <f t="shared" si="4339"/>
        <v>0</v>
      </c>
      <c r="BN147" s="100">
        <f t="shared" si="4339"/>
        <v>0</v>
      </c>
      <c r="BO147" s="100">
        <f t="shared" si="4339"/>
        <v>0</v>
      </c>
      <c r="BP147" s="100">
        <f t="shared" si="4339"/>
        <v>0</v>
      </c>
      <c r="BQ147" s="100">
        <f t="shared" si="4339"/>
        <v>0</v>
      </c>
      <c r="BR147" s="100">
        <f t="shared" si="4339"/>
        <v>0</v>
      </c>
      <c r="BS147" s="100">
        <f t="shared" si="4339"/>
        <v>0</v>
      </c>
      <c r="BT147" s="100">
        <f t="shared" si="4339"/>
        <v>0</v>
      </c>
      <c r="BU147" s="100">
        <f t="shared" si="4339"/>
        <v>0</v>
      </c>
      <c r="BV147" s="100">
        <f t="shared" si="4340"/>
        <v>0</v>
      </c>
      <c r="BW147" s="100">
        <f t="shared" si="4340"/>
        <v>0</v>
      </c>
      <c r="BX147" s="100">
        <f t="shared" si="4340"/>
        <v>0</v>
      </c>
      <c r="BY147" s="100">
        <f t="shared" si="4340"/>
        <v>0</v>
      </c>
      <c r="BZ147" s="100">
        <f t="shared" si="4340"/>
        <v>0</v>
      </c>
      <c r="CA147" s="100">
        <f t="shared" si="4340"/>
        <v>0</v>
      </c>
      <c r="CB147" s="100">
        <f t="shared" si="4340"/>
        <v>0</v>
      </c>
      <c r="CC147" s="100">
        <f t="shared" si="4340"/>
        <v>0</v>
      </c>
      <c r="CD147" s="100">
        <f t="shared" si="4340"/>
        <v>0</v>
      </c>
      <c r="CE147" s="100">
        <f t="shared" si="4340"/>
        <v>0</v>
      </c>
      <c r="CF147" s="100">
        <f t="shared" si="4340"/>
        <v>0</v>
      </c>
      <c r="CG147" s="100">
        <f t="shared" si="4340"/>
        <v>0</v>
      </c>
      <c r="CH147" s="100"/>
      <c r="CJ147" s="100">
        <f t="shared" si="4341"/>
        <v>0</v>
      </c>
      <c r="CK147" s="100">
        <f t="shared" si="4341"/>
        <v>0</v>
      </c>
      <c r="CL147" s="100">
        <f t="shared" si="4341"/>
        <v>0</v>
      </c>
      <c r="CM147" s="100">
        <f t="shared" si="4341"/>
        <v>0</v>
      </c>
      <c r="CN147" s="100">
        <f t="shared" si="4341"/>
        <v>0</v>
      </c>
      <c r="CO147" s="100">
        <f t="shared" si="4341"/>
        <v>0</v>
      </c>
      <c r="CP147" s="100">
        <f t="shared" si="4341"/>
        <v>0</v>
      </c>
      <c r="CQ147" s="100">
        <f t="shared" si="4341"/>
        <v>0</v>
      </c>
      <c r="CR147" s="100">
        <f t="shared" si="4341"/>
        <v>0</v>
      </c>
      <c r="CS147" s="100">
        <f t="shared" si="4341"/>
        <v>0</v>
      </c>
      <c r="CT147" s="100">
        <f t="shared" si="4342"/>
        <v>0</v>
      </c>
      <c r="CU147" s="100">
        <f t="shared" si="4342"/>
        <v>0</v>
      </c>
      <c r="CV147" s="100">
        <f t="shared" si="4342"/>
        <v>0</v>
      </c>
      <c r="CW147" s="100">
        <f t="shared" si="4342"/>
        <v>0</v>
      </c>
      <c r="CX147" s="100">
        <f t="shared" si="4342"/>
        <v>0</v>
      </c>
      <c r="CY147" s="100">
        <f t="shared" si="4342"/>
        <v>0</v>
      </c>
      <c r="CZ147" s="100">
        <f t="shared" si="4342"/>
        <v>0</v>
      </c>
      <c r="DA147" s="100">
        <f t="shared" si="4342"/>
        <v>0</v>
      </c>
      <c r="DB147" s="100">
        <f t="shared" si="4342"/>
        <v>0</v>
      </c>
      <c r="DC147" s="100">
        <f t="shared" si="4342"/>
        <v>0</v>
      </c>
      <c r="DD147" s="100">
        <f t="shared" si="4343"/>
        <v>0</v>
      </c>
      <c r="DE147" s="100">
        <f t="shared" si="4343"/>
        <v>0</v>
      </c>
      <c r="DF147" s="100">
        <f t="shared" si="4343"/>
        <v>0</v>
      </c>
      <c r="DG147" s="100">
        <f t="shared" si="4343"/>
        <v>0</v>
      </c>
      <c r="DH147" s="100">
        <f t="shared" si="4343"/>
        <v>0</v>
      </c>
      <c r="DI147" s="100">
        <f t="shared" si="4343"/>
        <v>0</v>
      </c>
      <c r="DJ147" s="100">
        <f t="shared" si="4343"/>
        <v>0</v>
      </c>
      <c r="DK147" s="100">
        <f t="shared" si="4343"/>
        <v>0</v>
      </c>
      <c r="DL147" s="100">
        <f t="shared" si="4343"/>
        <v>0</v>
      </c>
      <c r="DM147" s="100">
        <f t="shared" si="4343"/>
        <v>0</v>
      </c>
      <c r="DN147" s="100">
        <f t="shared" si="4344"/>
        <v>0</v>
      </c>
      <c r="DO147" s="100">
        <f t="shared" si="4344"/>
        <v>0</v>
      </c>
      <c r="DP147" s="100">
        <f t="shared" si="4344"/>
        <v>0</v>
      </c>
      <c r="DQ147" s="100">
        <f t="shared" si="4344"/>
        <v>0</v>
      </c>
      <c r="DR147" s="100">
        <f t="shared" si="4344"/>
        <v>0</v>
      </c>
      <c r="DS147" s="100">
        <f t="shared" si="4344"/>
        <v>0</v>
      </c>
      <c r="DT147" s="100">
        <f t="shared" si="4344"/>
        <v>0</v>
      </c>
      <c r="DU147" s="100">
        <f t="shared" si="4344"/>
        <v>0</v>
      </c>
      <c r="DV147" s="100">
        <f t="shared" si="4344"/>
        <v>0</v>
      </c>
      <c r="DW147" s="100">
        <f t="shared" si="4344"/>
        <v>0</v>
      </c>
      <c r="DX147" s="100">
        <f t="shared" si="4345"/>
        <v>0</v>
      </c>
      <c r="DY147" s="100">
        <f t="shared" si="4345"/>
        <v>0</v>
      </c>
      <c r="DZ147" s="100">
        <f t="shared" si="4345"/>
        <v>0</v>
      </c>
      <c r="EA147" s="100">
        <f t="shared" si="4345"/>
        <v>0</v>
      </c>
      <c r="EB147" s="100">
        <f t="shared" si="4345"/>
        <v>0</v>
      </c>
      <c r="EC147" s="100">
        <f t="shared" si="4345"/>
        <v>0</v>
      </c>
      <c r="ED147" s="100">
        <f t="shared" si="4345"/>
        <v>0</v>
      </c>
      <c r="EE147" s="100">
        <f t="shared" si="4345"/>
        <v>0</v>
      </c>
      <c r="EF147" s="100">
        <f t="shared" si="4345"/>
        <v>0</v>
      </c>
      <c r="EG147" s="100">
        <f t="shared" si="4345"/>
        <v>0</v>
      </c>
      <c r="EH147" s="100">
        <f t="shared" si="4346"/>
        <v>0</v>
      </c>
      <c r="EI147" s="100">
        <f t="shared" si="4346"/>
        <v>0</v>
      </c>
      <c r="EJ147" s="100">
        <f t="shared" si="4346"/>
        <v>0</v>
      </c>
      <c r="EK147" s="100">
        <f t="shared" si="4346"/>
        <v>0</v>
      </c>
      <c r="EL147" s="100">
        <f t="shared" si="4346"/>
        <v>0</v>
      </c>
      <c r="EM147" s="100">
        <f t="shared" si="4346"/>
        <v>0</v>
      </c>
      <c r="EN147" s="100">
        <f t="shared" si="4346"/>
        <v>0</v>
      </c>
      <c r="EO147" s="100">
        <f t="shared" si="4346"/>
        <v>0</v>
      </c>
      <c r="EP147" s="100">
        <f t="shared" si="4346"/>
        <v>0</v>
      </c>
      <c r="EQ147" s="100">
        <f t="shared" si="4346"/>
        <v>0</v>
      </c>
      <c r="ER147" s="100">
        <f t="shared" si="4347"/>
        <v>0</v>
      </c>
      <c r="ES147" s="100">
        <f t="shared" si="4347"/>
        <v>0</v>
      </c>
      <c r="ET147" s="100">
        <f t="shared" si="4347"/>
        <v>0</v>
      </c>
      <c r="EU147" s="100">
        <f t="shared" si="4347"/>
        <v>0</v>
      </c>
      <c r="EV147" s="100">
        <f t="shared" si="4347"/>
        <v>0</v>
      </c>
      <c r="EW147" s="100">
        <f t="shared" si="4347"/>
        <v>0</v>
      </c>
      <c r="EX147" s="100">
        <f t="shared" si="4347"/>
        <v>0</v>
      </c>
      <c r="EY147" s="100">
        <f t="shared" si="4347"/>
        <v>0</v>
      </c>
      <c r="EZ147" s="100">
        <f t="shared" si="4347"/>
        <v>0</v>
      </c>
      <c r="FA147" s="100">
        <f t="shared" si="4347"/>
        <v>0</v>
      </c>
      <c r="FB147" s="100">
        <f t="shared" si="4347"/>
        <v>0</v>
      </c>
      <c r="FC147" s="100">
        <f t="shared" si="4347"/>
        <v>0</v>
      </c>
      <c r="FE147" s="100">
        <f t="shared" si="4348"/>
        <v>0</v>
      </c>
      <c r="FF147" s="100">
        <f t="shared" si="4348"/>
        <v>0</v>
      </c>
      <c r="FG147" s="100">
        <f t="shared" si="4348"/>
        <v>0</v>
      </c>
      <c r="FH147" s="100">
        <f t="shared" si="4348"/>
        <v>0</v>
      </c>
      <c r="FI147" s="100">
        <f t="shared" si="4348"/>
        <v>0</v>
      </c>
      <c r="FJ147" s="100">
        <f t="shared" si="4348"/>
        <v>0</v>
      </c>
      <c r="FK147" s="100">
        <f t="shared" si="4348"/>
        <v>0</v>
      </c>
      <c r="FL147" s="100">
        <f t="shared" si="4348"/>
        <v>0</v>
      </c>
      <c r="FM147" s="100">
        <f t="shared" si="4348"/>
        <v>0</v>
      </c>
      <c r="FN147" s="100">
        <f t="shared" si="4348"/>
        <v>0</v>
      </c>
      <c r="FO147" s="100">
        <f t="shared" si="4349"/>
        <v>0</v>
      </c>
      <c r="FP147" s="100">
        <f t="shared" si="4349"/>
        <v>0</v>
      </c>
      <c r="FQ147" s="100">
        <f t="shared" si="4349"/>
        <v>0</v>
      </c>
      <c r="FR147" s="100">
        <f t="shared" si="4349"/>
        <v>0</v>
      </c>
      <c r="FS147" s="100">
        <f t="shared" si="4349"/>
        <v>0</v>
      </c>
      <c r="FT147" s="100">
        <f t="shared" si="4349"/>
        <v>0</v>
      </c>
      <c r="FU147" s="100">
        <f t="shared" si="4349"/>
        <v>0</v>
      </c>
      <c r="FV147" s="100">
        <f t="shared" si="4349"/>
        <v>0</v>
      </c>
      <c r="FW147" s="100">
        <f t="shared" si="4349"/>
        <v>0</v>
      </c>
      <c r="FX147" s="100">
        <f t="shared" si="4349"/>
        <v>0</v>
      </c>
      <c r="FY147" s="100">
        <f t="shared" si="4350"/>
        <v>0</v>
      </c>
      <c r="FZ147" s="100">
        <f t="shared" si="4350"/>
        <v>0</v>
      </c>
      <c r="GA147" s="100">
        <f t="shared" si="4350"/>
        <v>0</v>
      </c>
      <c r="GB147" s="100">
        <f t="shared" si="4350"/>
        <v>0</v>
      </c>
      <c r="GC147" s="100">
        <f t="shared" si="4350"/>
        <v>0</v>
      </c>
      <c r="GD147" s="100">
        <f t="shared" si="4350"/>
        <v>0</v>
      </c>
      <c r="GE147" s="100">
        <f t="shared" si="4350"/>
        <v>0</v>
      </c>
      <c r="GF147" s="100">
        <f t="shared" si="4350"/>
        <v>0</v>
      </c>
      <c r="GG147" s="100">
        <f t="shared" si="4350"/>
        <v>0</v>
      </c>
      <c r="GH147" s="100">
        <f t="shared" si="4350"/>
        <v>0</v>
      </c>
      <c r="GI147" s="100">
        <f t="shared" si="4351"/>
        <v>0</v>
      </c>
      <c r="GJ147" s="100">
        <f t="shared" si="4351"/>
        <v>0</v>
      </c>
      <c r="GK147" s="100">
        <f t="shared" si="4351"/>
        <v>0</v>
      </c>
      <c r="GL147" s="100">
        <f t="shared" si="4351"/>
        <v>0</v>
      </c>
      <c r="GM147" s="100">
        <f t="shared" si="4351"/>
        <v>0</v>
      </c>
      <c r="GN147" s="100">
        <f t="shared" si="4351"/>
        <v>0</v>
      </c>
      <c r="GO147" s="100">
        <f t="shared" si="4351"/>
        <v>0</v>
      </c>
      <c r="GP147" s="100">
        <f t="shared" si="4351"/>
        <v>0</v>
      </c>
      <c r="GQ147" s="100">
        <f t="shared" si="4351"/>
        <v>0</v>
      </c>
      <c r="GR147" s="100">
        <f t="shared" si="4351"/>
        <v>0</v>
      </c>
      <c r="GS147" s="100">
        <f t="shared" si="4352"/>
        <v>0</v>
      </c>
      <c r="GT147" s="100">
        <f t="shared" si="4352"/>
        <v>0</v>
      </c>
      <c r="GU147" s="100">
        <f t="shared" si="4352"/>
        <v>0</v>
      </c>
      <c r="GV147" s="100">
        <f t="shared" si="4352"/>
        <v>0</v>
      </c>
      <c r="GW147" s="100">
        <f t="shared" si="4352"/>
        <v>0</v>
      </c>
      <c r="GX147" s="100">
        <f t="shared" si="4352"/>
        <v>0</v>
      </c>
      <c r="GY147" s="100">
        <f t="shared" si="4352"/>
        <v>0</v>
      </c>
      <c r="GZ147" s="100">
        <f t="shared" si="4352"/>
        <v>0</v>
      </c>
      <c r="HA147" s="100">
        <f t="shared" si="4352"/>
        <v>0</v>
      </c>
      <c r="HB147" s="100">
        <f t="shared" si="4352"/>
        <v>0</v>
      </c>
      <c r="HC147" s="100">
        <f t="shared" si="4353"/>
        <v>0</v>
      </c>
      <c r="HD147" s="100">
        <f t="shared" si="4353"/>
        <v>0</v>
      </c>
      <c r="HE147" s="100">
        <f t="shared" si="4353"/>
        <v>0</v>
      </c>
      <c r="HF147" s="100">
        <f t="shared" si="4353"/>
        <v>0</v>
      </c>
      <c r="HG147" s="100">
        <f t="shared" si="4353"/>
        <v>0</v>
      </c>
      <c r="HH147" s="100">
        <f t="shared" si="4353"/>
        <v>0</v>
      </c>
      <c r="HI147" s="100">
        <f t="shared" si="4353"/>
        <v>0</v>
      </c>
      <c r="HJ147" s="100">
        <f t="shared" si="4353"/>
        <v>0</v>
      </c>
      <c r="HK147" s="100">
        <f t="shared" si="4353"/>
        <v>0</v>
      </c>
      <c r="HL147" s="100">
        <f t="shared" si="4353"/>
        <v>0</v>
      </c>
      <c r="HM147" s="100">
        <f t="shared" si="4354"/>
        <v>0</v>
      </c>
      <c r="HN147" s="100">
        <f t="shared" si="4354"/>
        <v>0</v>
      </c>
      <c r="HO147" s="100">
        <f t="shared" si="4354"/>
        <v>0</v>
      </c>
      <c r="HP147" s="100">
        <f t="shared" si="4354"/>
        <v>0</v>
      </c>
      <c r="HQ147" s="100">
        <f t="shared" si="4354"/>
        <v>0</v>
      </c>
      <c r="HR147" s="100">
        <f t="shared" si="4354"/>
        <v>0</v>
      </c>
      <c r="HS147" s="100">
        <f t="shared" si="4354"/>
        <v>0</v>
      </c>
      <c r="HT147" s="100">
        <f t="shared" si="4354"/>
        <v>0</v>
      </c>
      <c r="HU147" s="100">
        <f t="shared" si="4354"/>
        <v>0</v>
      </c>
      <c r="HV147" s="100">
        <f t="shared" si="4354"/>
        <v>0</v>
      </c>
      <c r="HW147" s="100">
        <f t="shared" si="4354"/>
        <v>0</v>
      </c>
      <c r="HX147" s="100">
        <f t="shared" si="4354"/>
        <v>0</v>
      </c>
      <c r="HY147" s="100"/>
      <c r="IB147" s="100">
        <f t="shared" si="4355"/>
        <v>0</v>
      </c>
      <c r="IC147" s="100">
        <f t="shared" si="4355"/>
        <v>0</v>
      </c>
      <c r="ID147" s="100">
        <f t="shared" si="4355"/>
        <v>0</v>
      </c>
      <c r="IE147" s="100">
        <f t="shared" si="4355"/>
        <v>0</v>
      </c>
      <c r="IF147" s="100">
        <f t="shared" si="4355"/>
        <v>0</v>
      </c>
      <c r="IG147" s="100">
        <f t="shared" si="4355"/>
        <v>0</v>
      </c>
      <c r="IH147" s="100">
        <f t="shared" si="4355"/>
        <v>0</v>
      </c>
      <c r="II147" s="100">
        <f t="shared" si="4355"/>
        <v>0</v>
      </c>
      <c r="IJ147" s="100">
        <f t="shared" si="4355"/>
        <v>0</v>
      </c>
      <c r="IK147" s="100">
        <f t="shared" si="4355"/>
        <v>0</v>
      </c>
      <c r="IL147" s="100">
        <f t="shared" si="4356"/>
        <v>0</v>
      </c>
      <c r="IM147" s="100">
        <f t="shared" si="4356"/>
        <v>0</v>
      </c>
      <c r="IN147" s="100">
        <f t="shared" si="4356"/>
        <v>0</v>
      </c>
      <c r="IO147" s="100">
        <f t="shared" si="4356"/>
        <v>0</v>
      </c>
      <c r="IP147" s="100">
        <f t="shared" si="4356"/>
        <v>0</v>
      </c>
      <c r="IQ147" s="100">
        <f t="shared" si="4356"/>
        <v>0</v>
      </c>
      <c r="IR147" s="100">
        <f t="shared" si="4356"/>
        <v>0</v>
      </c>
      <c r="IS147" s="100">
        <f t="shared" si="4356"/>
        <v>0</v>
      </c>
      <c r="IT147" s="100">
        <f t="shared" si="4356"/>
        <v>0</v>
      </c>
      <c r="IU147" s="100">
        <f t="shared" si="4356"/>
        <v>0</v>
      </c>
      <c r="IV147" s="100">
        <f t="shared" si="4357"/>
        <v>0</v>
      </c>
      <c r="IW147" s="100">
        <f t="shared" si="4357"/>
        <v>0</v>
      </c>
      <c r="IX147" s="100">
        <f t="shared" si="4357"/>
        <v>0</v>
      </c>
      <c r="IY147" s="100">
        <f t="shared" si="4357"/>
        <v>0</v>
      </c>
      <c r="IZ147" s="100">
        <f t="shared" si="4357"/>
        <v>0</v>
      </c>
      <c r="JA147" s="100">
        <f t="shared" si="4357"/>
        <v>0</v>
      </c>
      <c r="JB147" s="100">
        <f t="shared" si="4357"/>
        <v>0</v>
      </c>
      <c r="JC147" s="100">
        <f t="shared" si="4357"/>
        <v>0</v>
      </c>
      <c r="JD147" s="100">
        <f t="shared" si="4357"/>
        <v>0</v>
      </c>
      <c r="JE147" s="100">
        <f t="shared" si="4357"/>
        <v>0</v>
      </c>
      <c r="JF147" s="100">
        <f t="shared" si="4358"/>
        <v>0</v>
      </c>
      <c r="JG147" s="100">
        <f t="shared" si="4358"/>
        <v>0</v>
      </c>
      <c r="JH147" s="100">
        <f t="shared" si="4358"/>
        <v>0</v>
      </c>
      <c r="JI147" s="100">
        <f t="shared" si="4358"/>
        <v>0</v>
      </c>
      <c r="JJ147" s="100">
        <f t="shared" si="4358"/>
        <v>0</v>
      </c>
      <c r="JK147" s="100">
        <f t="shared" si="4358"/>
        <v>0</v>
      </c>
      <c r="JL147" s="100">
        <f t="shared" si="4358"/>
        <v>0</v>
      </c>
      <c r="JM147" s="100">
        <f t="shared" si="4358"/>
        <v>0</v>
      </c>
      <c r="JN147" s="100">
        <f t="shared" si="4358"/>
        <v>0</v>
      </c>
      <c r="JO147" s="100">
        <f t="shared" si="4358"/>
        <v>0</v>
      </c>
      <c r="JP147" s="100">
        <f t="shared" si="4359"/>
        <v>0</v>
      </c>
      <c r="JQ147" s="100">
        <f t="shared" si="4359"/>
        <v>0</v>
      </c>
      <c r="JR147" s="100">
        <f t="shared" si="4359"/>
        <v>0</v>
      </c>
      <c r="JS147" s="100">
        <f t="shared" si="4359"/>
        <v>0</v>
      </c>
      <c r="JT147" s="100">
        <f t="shared" si="4359"/>
        <v>0</v>
      </c>
      <c r="JU147" s="100">
        <f t="shared" si="4359"/>
        <v>0</v>
      </c>
      <c r="JV147" s="100">
        <f t="shared" si="4359"/>
        <v>0</v>
      </c>
      <c r="JW147" s="100">
        <f t="shared" si="4359"/>
        <v>0</v>
      </c>
      <c r="JX147" s="100">
        <f t="shared" si="4359"/>
        <v>0</v>
      </c>
      <c r="JY147" s="100">
        <f t="shared" si="4359"/>
        <v>0</v>
      </c>
      <c r="JZ147" s="100">
        <f t="shared" si="4360"/>
        <v>0</v>
      </c>
      <c r="KA147" s="100">
        <f t="shared" si="4360"/>
        <v>0</v>
      </c>
      <c r="KB147" s="100">
        <f t="shared" si="4360"/>
        <v>0</v>
      </c>
      <c r="KC147" s="100">
        <f t="shared" si="4360"/>
        <v>0</v>
      </c>
      <c r="KD147" s="100">
        <f t="shared" si="4360"/>
        <v>0</v>
      </c>
      <c r="KE147" s="100">
        <f t="shared" si="4360"/>
        <v>0</v>
      </c>
      <c r="KF147" s="100">
        <f t="shared" si="4360"/>
        <v>0</v>
      </c>
      <c r="KG147" s="100">
        <f t="shared" si="4360"/>
        <v>0</v>
      </c>
      <c r="KH147" s="100">
        <f t="shared" si="4360"/>
        <v>0</v>
      </c>
      <c r="KI147" s="100">
        <f t="shared" si="4360"/>
        <v>0</v>
      </c>
      <c r="KJ147" s="100">
        <f t="shared" si="4361"/>
        <v>0</v>
      </c>
      <c r="KK147" s="100">
        <f t="shared" si="4361"/>
        <v>0</v>
      </c>
      <c r="KL147" s="100">
        <f t="shared" si="4361"/>
        <v>0</v>
      </c>
      <c r="KM147" s="100">
        <f t="shared" si="4361"/>
        <v>0</v>
      </c>
      <c r="KN147" s="100">
        <f t="shared" si="4361"/>
        <v>0</v>
      </c>
      <c r="KO147" s="100">
        <f t="shared" si="4361"/>
        <v>0</v>
      </c>
      <c r="KP147" s="100">
        <f t="shared" si="4361"/>
        <v>0</v>
      </c>
      <c r="KQ147" s="100">
        <f t="shared" si="4361"/>
        <v>0</v>
      </c>
      <c r="KR147" s="100">
        <f t="shared" si="4361"/>
        <v>0</v>
      </c>
      <c r="KS147" s="100">
        <f t="shared" si="4361"/>
        <v>0</v>
      </c>
      <c r="KT147" s="100">
        <f t="shared" si="4361"/>
        <v>0</v>
      </c>
      <c r="KU147" s="100">
        <f t="shared" si="4361"/>
        <v>0</v>
      </c>
    </row>
    <row r="148" spans="2:307" s="95" customFormat="1" ht="15.6" x14ac:dyDescent="0.3">
      <c r="C148" s="129"/>
      <c r="D148" s="584"/>
      <c r="E148" s="129"/>
      <c r="F148" s="129"/>
      <c r="K148" s="132" t="str">
        <f>'Total OpEx'!B50</f>
        <v>Customer Success</v>
      </c>
      <c r="N148" s="100">
        <f t="shared" si="4334"/>
        <v>65413.044493150679</v>
      </c>
      <c r="O148" s="100">
        <f t="shared" si="4334"/>
        <v>59546.975671232874</v>
      </c>
      <c r="P148" s="100">
        <f t="shared" si="4334"/>
        <v>84141.058191780816</v>
      </c>
      <c r="Q148" s="100">
        <f t="shared" si="4334"/>
        <v>85931.304657534245</v>
      </c>
      <c r="R148" s="100">
        <f t="shared" si="4334"/>
        <v>88635.781479452053</v>
      </c>
      <c r="S148" s="100">
        <f t="shared" si="4334"/>
        <v>85931.304657534245</v>
      </c>
      <c r="T148" s="100">
        <f t="shared" si="4334"/>
        <v>91450.897643835619</v>
      </c>
      <c r="U148" s="100">
        <f t="shared" si="4334"/>
        <v>95597.143397260268</v>
      </c>
      <c r="V148" s="100">
        <f t="shared" si="4334"/>
        <v>99242.6005479452</v>
      </c>
      <c r="W148" s="100">
        <f t="shared" si="4334"/>
        <v>103967.88312328767</v>
      </c>
      <c r="X148" s="100">
        <f t="shared" si="4335"/>
        <v>105156.71013698629</v>
      </c>
      <c r="Y148" s="100">
        <f t="shared" si="4335"/>
        <v>108502.03380821917</v>
      </c>
      <c r="Z148" s="100">
        <f t="shared" si="4335"/>
        <v>108502.03380821917</v>
      </c>
      <c r="AA148" s="100">
        <f t="shared" si="4335"/>
        <v>98999.849095890415</v>
      </c>
      <c r="AB148" s="100">
        <f t="shared" si="4335"/>
        <v>116775.72147945206</v>
      </c>
      <c r="AC148" s="100">
        <f t="shared" si="4335"/>
        <v>113163.50465753424</v>
      </c>
      <c r="AD148" s="100">
        <f t="shared" si="4335"/>
        <v>116775.72147945206</v>
      </c>
      <c r="AE148" s="100">
        <f t="shared" si="4335"/>
        <v>113163.50465753424</v>
      </c>
      <c r="AF148" s="100">
        <f t="shared" si="4335"/>
        <v>116775.72147945206</v>
      </c>
      <c r="AG148" s="100">
        <f t="shared" si="4335"/>
        <v>116775.72147945206</v>
      </c>
      <c r="AH148" s="100">
        <f t="shared" si="4336"/>
        <v>113163.50465753424</v>
      </c>
      <c r="AI148" s="100">
        <f t="shared" si="4336"/>
        <v>116775.72147945206</v>
      </c>
      <c r="AJ148" s="100">
        <f t="shared" si="4336"/>
        <v>113163.50465753424</v>
      </c>
      <c r="AK148" s="100">
        <f t="shared" si="4336"/>
        <v>116775.72147945206</v>
      </c>
      <c r="AL148" s="100">
        <f t="shared" si="4336"/>
        <v>116775.72147945206</v>
      </c>
      <c r="AM148" s="100">
        <f t="shared" si="4336"/>
        <v>109551.28783561644</v>
      </c>
      <c r="AN148" s="100">
        <f t="shared" si="4336"/>
        <v>116775.72147945206</v>
      </c>
      <c r="AO148" s="100">
        <f t="shared" si="4336"/>
        <v>113163.50465753424</v>
      </c>
      <c r="AP148" s="100">
        <f t="shared" si="4336"/>
        <v>116775.72147945206</v>
      </c>
      <c r="AQ148" s="100">
        <f t="shared" si="4336"/>
        <v>113163.50465753424</v>
      </c>
      <c r="AR148" s="100">
        <f t="shared" si="4337"/>
        <v>116775.72147945206</v>
      </c>
      <c r="AS148" s="100">
        <f t="shared" si="4337"/>
        <v>116775.72147945206</v>
      </c>
      <c r="AT148" s="100">
        <f t="shared" si="4337"/>
        <v>113163.50465753424</v>
      </c>
      <c r="AU148" s="100">
        <f t="shared" si="4337"/>
        <v>116775.72147945206</v>
      </c>
      <c r="AV148" s="100">
        <f t="shared" si="4337"/>
        <v>113163.50465753424</v>
      </c>
      <c r="AW148" s="100">
        <f t="shared" si="4337"/>
        <v>116775.72147945206</v>
      </c>
      <c r="AX148" s="100">
        <f t="shared" si="4337"/>
        <v>116775.72147945206</v>
      </c>
      <c r="AY148" s="100">
        <f t="shared" si="4337"/>
        <v>105939.07101369862</v>
      </c>
      <c r="AZ148" s="100">
        <f t="shared" si="4337"/>
        <v>116775.72147945206</v>
      </c>
      <c r="BA148" s="100">
        <f t="shared" si="4337"/>
        <v>113163.50465753424</v>
      </c>
      <c r="BB148" s="100">
        <f t="shared" si="4338"/>
        <v>116775.72147945206</v>
      </c>
      <c r="BC148" s="100">
        <f t="shared" si="4338"/>
        <v>113163.50465753424</v>
      </c>
      <c r="BD148" s="100">
        <f t="shared" si="4338"/>
        <v>116775.72147945206</v>
      </c>
      <c r="BE148" s="100">
        <f t="shared" si="4338"/>
        <v>116775.72147945206</v>
      </c>
      <c r="BF148" s="100">
        <f t="shared" si="4338"/>
        <v>113163.50465753424</v>
      </c>
      <c r="BG148" s="100">
        <f t="shared" si="4338"/>
        <v>116775.72147945206</v>
      </c>
      <c r="BH148" s="100">
        <f t="shared" si="4338"/>
        <v>113163.50465753424</v>
      </c>
      <c r="BI148" s="100">
        <f t="shared" si="4338"/>
        <v>116775.72147945206</v>
      </c>
      <c r="BJ148" s="100">
        <f t="shared" si="4338"/>
        <v>0</v>
      </c>
      <c r="BK148" s="100">
        <f t="shared" si="4338"/>
        <v>0</v>
      </c>
      <c r="BL148" s="100">
        <f t="shared" si="4339"/>
        <v>0</v>
      </c>
      <c r="BM148" s="100">
        <f t="shared" si="4339"/>
        <v>0</v>
      </c>
      <c r="BN148" s="100">
        <f t="shared" si="4339"/>
        <v>0</v>
      </c>
      <c r="BO148" s="100">
        <f t="shared" si="4339"/>
        <v>0</v>
      </c>
      <c r="BP148" s="100">
        <f t="shared" si="4339"/>
        <v>0</v>
      </c>
      <c r="BQ148" s="100">
        <f t="shared" si="4339"/>
        <v>0</v>
      </c>
      <c r="BR148" s="100">
        <f t="shared" si="4339"/>
        <v>0</v>
      </c>
      <c r="BS148" s="100">
        <f t="shared" si="4339"/>
        <v>0</v>
      </c>
      <c r="BT148" s="100">
        <f t="shared" si="4339"/>
        <v>0</v>
      </c>
      <c r="BU148" s="100">
        <f t="shared" si="4339"/>
        <v>0</v>
      </c>
      <c r="BV148" s="100">
        <f t="shared" si="4340"/>
        <v>0</v>
      </c>
      <c r="BW148" s="100">
        <f t="shared" si="4340"/>
        <v>0</v>
      </c>
      <c r="BX148" s="100">
        <f t="shared" si="4340"/>
        <v>0</v>
      </c>
      <c r="BY148" s="100">
        <f t="shared" si="4340"/>
        <v>0</v>
      </c>
      <c r="BZ148" s="100">
        <f t="shared" si="4340"/>
        <v>0</v>
      </c>
      <c r="CA148" s="100">
        <f t="shared" si="4340"/>
        <v>0</v>
      </c>
      <c r="CB148" s="100">
        <f t="shared" si="4340"/>
        <v>0</v>
      </c>
      <c r="CC148" s="100">
        <f t="shared" si="4340"/>
        <v>0</v>
      </c>
      <c r="CD148" s="100">
        <f t="shared" si="4340"/>
        <v>0</v>
      </c>
      <c r="CE148" s="100">
        <f t="shared" si="4340"/>
        <v>0</v>
      </c>
      <c r="CF148" s="100">
        <f t="shared" si="4340"/>
        <v>0</v>
      </c>
      <c r="CG148" s="100">
        <f t="shared" si="4340"/>
        <v>0</v>
      </c>
      <c r="CH148" s="100"/>
      <c r="CJ148" s="100">
        <f t="shared" si="4341"/>
        <v>7</v>
      </c>
      <c r="CK148" s="100">
        <f t="shared" si="4341"/>
        <v>7</v>
      </c>
      <c r="CL148" s="100">
        <f t="shared" si="4341"/>
        <v>10</v>
      </c>
      <c r="CM148" s="100">
        <f t="shared" si="4341"/>
        <v>10</v>
      </c>
      <c r="CN148" s="100">
        <f t="shared" si="4341"/>
        <v>10</v>
      </c>
      <c r="CO148" s="100">
        <f t="shared" si="4341"/>
        <v>10</v>
      </c>
      <c r="CP148" s="100">
        <f t="shared" si="4341"/>
        <v>11</v>
      </c>
      <c r="CQ148" s="100">
        <f t="shared" si="4341"/>
        <v>12</v>
      </c>
      <c r="CR148" s="100">
        <f t="shared" si="4341"/>
        <v>12</v>
      </c>
      <c r="CS148" s="100">
        <f t="shared" si="4341"/>
        <v>13</v>
      </c>
      <c r="CT148" s="100">
        <f t="shared" si="4342"/>
        <v>13</v>
      </c>
      <c r="CU148" s="100">
        <f t="shared" si="4342"/>
        <v>13</v>
      </c>
      <c r="CV148" s="100">
        <f t="shared" si="4342"/>
        <v>13</v>
      </c>
      <c r="CW148" s="100">
        <f t="shared" si="4342"/>
        <v>14</v>
      </c>
      <c r="CX148" s="100">
        <f t="shared" si="4342"/>
        <v>14</v>
      </c>
      <c r="CY148" s="100">
        <f t="shared" si="4342"/>
        <v>14</v>
      </c>
      <c r="CZ148" s="100">
        <f t="shared" si="4342"/>
        <v>14</v>
      </c>
      <c r="DA148" s="100">
        <f t="shared" si="4342"/>
        <v>14</v>
      </c>
      <c r="DB148" s="100">
        <f t="shared" si="4342"/>
        <v>14</v>
      </c>
      <c r="DC148" s="100">
        <f t="shared" si="4342"/>
        <v>14</v>
      </c>
      <c r="DD148" s="100">
        <f t="shared" si="4343"/>
        <v>14</v>
      </c>
      <c r="DE148" s="100">
        <f t="shared" si="4343"/>
        <v>14</v>
      </c>
      <c r="DF148" s="100">
        <f t="shared" si="4343"/>
        <v>14</v>
      </c>
      <c r="DG148" s="100">
        <f t="shared" si="4343"/>
        <v>14</v>
      </c>
      <c r="DH148" s="100">
        <f t="shared" si="4343"/>
        <v>14</v>
      </c>
      <c r="DI148" s="100">
        <f t="shared" si="4343"/>
        <v>14</v>
      </c>
      <c r="DJ148" s="100">
        <f t="shared" si="4343"/>
        <v>14</v>
      </c>
      <c r="DK148" s="100">
        <f t="shared" si="4343"/>
        <v>14</v>
      </c>
      <c r="DL148" s="100">
        <f t="shared" si="4343"/>
        <v>14</v>
      </c>
      <c r="DM148" s="100">
        <f t="shared" si="4343"/>
        <v>14</v>
      </c>
      <c r="DN148" s="100">
        <f t="shared" si="4344"/>
        <v>14</v>
      </c>
      <c r="DO148" s="100">
        <f t="shared" si="4344"/>
        <v>14</v>
      </c>
      <c r="DP148" s="100">
        <f t="shared" si="4344"/>
        <v>14</v>
      </c>
      <c r="DQ148" s="100">
        <f t="shared" si="4344"/>
        <v>14</v>
      </c>
      <c r="DR148" s="100">
        <f t="shared" si="4344"/>
        <v>14</v>
      </c>
      <c r="DS148" s="100">
        <f t="shared" si="4344"/>
        <v>14</v>
      </c>
      <c r="DT148" s="100">
        <f t="shared" si="4344"/>
        <v>14</v>
      </c>
      <c r="DU148" s="100">
        <f t="shared" si="4344"/>
        <v>14</v>
      </c>
      <c r="DV148" s="100">
        <f t="shared" si="4344"/>
        <v>14</v>
      </c>
      <c r="DW148" s="100">
        <f t="shared" si="4344"/>
        <v>14</v>
      </c>
      <c r="DX148" s="100">
        <f t="shared" si="4345"/>
        <v>14</v>
      </c>
      <c r="DY148" s="100">
        <f t="shared" si="4345"/>
        <v>14</v>
      </c>
      <c r="DZ148" s="100">
        <f t="shared" si="4345"/>
        <v>14</v>
      </c>
      <c r="EA148" s="100">
        <f t="shared" si="4345"/>
        <v>14</v>
      </c>
      <c r="EB148" s="100">
        <f t="shared" si="4345"/>
        <v>14</v>
      </c>
      <c r="EC148" s="100">
        <f t="shared" si="4345"/>
        <v>14</v>
      </c>
      <c r="ED148" s="100">
        <f t="shared" si="4345"/>
        <v>14</v>
      </c>
      <c r="EE148" s="100">
        <f t="shared" si="4345"/>
        <v>14</v>
      </c>
      <c r="EF148" s="100">
        <f t="shared" si="4345"/>
        <v>0</v>
      </c>
      <c r="EG148" s="100">
        <f t="shared" si="4345"/>
        <v>0</v>
      </c>
      <c r="EH148" s="100">
        <f t="shared" si="4346"/>
        <v>0</v>
      </c>
      <c r="EI148" s="100">
        <f t="shared" si="4346"/>
        <v>0</v>
      </c>
      <c r="EJ148" s="100">
        <f t="shared" si="4346"/>
        <v>0</v>
      </c>
      <c r="EK148" s="100">
        <f t="shared" si="4346"/>
        <v>0</v>
      </c>
      <c r="EL148" s="100">
        <f t="shared" si="4346"/>
        <v>0</v>
      </c>
      <c r="EM148" s="100">
        <f t="shared" si="4346"/>
        <v>0</v>
      </c>
      <c r="EN148" s="100">
        <f t="shared" si="4346"/>
        <v>0</v>
      </c>
      <c r="EO148" s="100">
        <f t="shared" si="4346"/>
        <v>0</v>
      </c>
      <c r="EP148" s="100">
        <f t="shared" si="4346"/>
        <v>0</v>
      </c>
      <c r="EQ148" s="100">
        <f t="shared" si="4346"/>
        <v>0</v>
      </c>
      <c r="ER148" s="100">
        <f t="shared" si="4347"/>
        <v>0</v>
      </c>
      <c r="ES148" s="100">
        <f t="shared" si="4347"/>
        <v>0</v>
      </c>
      <c r="ET148" s="100">
        <f t="shared" si="4347"/>
        <v>0</v>
      </c>
      <c r="EU148" s="100">
        <f t="shared" si="4347"/>
        <v>0</v>
      </c>
      <c r="EV148" s="100">
        <f t="shared" si="4347"/>
        <v>0</v>
      </c>
      <c r="EW148" s="100">
        <f t="shared" si="4347"/>
        <v>0</v>
      </c>
      <c r="EX148" s="100">
        <f t="shared" si="4347"/>
        <v>0</v>
      </c>
      <c r="EY148" s="100">
        <f t="shared" si="4347"/>
        <v>0</v>
      </c>
      <c r="EZ148" s="100">
        <f t="shared" si="4347"/>
        <v>0</v>
      </c>
      <c r="FA148" s="100">
        <f t="shared" si="4347"/>
        <v>0</v>
      </c>
      <c r="FB148" s="100">
        <f t="shared" si="4347"/>
        <v>0</v>
      </c>
      <c r="FC148" s="100">
        <f t="shared" si="4347"/>
        <v>0</v>
      </c>
      <c r="FE148" s="100">
        <f t="shared" si="4348"/>
        <v>7</v>
      </c>
      <c r="FF148" s="100">
        <f t="shared" si="4348"/>
        <v>7</v>
      </c>
      <c r="FG148" s="100">
        <f t="shared" si="4348"/>
        <v>9.4193548387096779</v>
      </c>
      <c r="FH148" s="100">
        <f t="shared" si="4348"/>
        <v>10</v>
      </c>
      <c r="FI148" s="100">
        <f t="shared" si="4348"/>
        <v>10</v>
      </c>
      <c r="FJ148" s="100">
        <f t="shared" si="4348"/>
        <v>10</v>
      </c>
      <c r="FK148" s="100">
        <f t="shared" si="4348"/>
        <v>10.451612903225806</v>
      </c>
      <c r="FL148" s="100">
        <f t="shared" si="4348"/>
        <v>11.096774193548388</v>
      </c>
      <c r="FM148" s="100">
        <f t="shared" si="4348"/>
        <v>12</v>
      </c>
      <c r="FN148" s="100">
        <f t="shared" si="4348"/>
        <v>12.258064516129032</v>
      </c>
      <c r="FO148" s="100">
        <f t="shared" si="4349"/>
        <v>13</v>
      </c>
      <c r="FP148" s="100">
        <f t="shared" si="4349"/>
        <v>13</v>
      </c>
      <c r="FQ148" s="100">
        <f t="shared" si="4349"/>
        <v>13</v>
      </c>
      <c r="FR148" s="100">
        <f t="shared" si="4349"/>
        <v>13.071428571428571</v>
      </c>
      <c r="FS148" s="100">
        <f t="shared" si="4349"/>
        <v>14</v>
      </c>
      <c r="FT148" s="100">
        <f t="shared" si="4349"/>
        <v>14</v>
      </c>
      <c r="FU148" s="100">
        <f t="shared" si="4349"/>
        <v>14</v>
      </c>
      <c r="FV148" s="100">
        <f t="shared" si="4349"/>
        <v>14</v>
      </c>
      <c r="FW148" s="100">
        <f t="shared" si="4349"/>
        <v>14</v>
      </c>
      <c r="FX148" s="100">
        <f t="shared" si="4349"/>
        <v>14</v>
      </c>
      <c r="FY148" s="100">
        <f t="shared" si="4350"/>
        <v>14</v>
      </c>
      <c r="FZ148" s="100">
        <f t="shared" si="4350"/>
        <v>14</v>
      </c>
      <c r="GA148" s="100">
        <f t="shared" si="4350"/>
        <v>14</v>
      </c>
      <c r="GB148" s="100">
        <f t="shared" si="4350"/>
        <v>14</v>
      </c>
      <c r="GC148" s="100">
        <f t="shared" si="4350"/>
        <v>14</v>
      </c>
      <c r="GD148" s="100">
        <f t="shared" si="4350"/>
        <v>14</v>
      </c>
      <c r="GE148" s="100">
        <f t="shared" si="4350"/>
        <v>14</v>
      </c>
      <c r="GF148" s="100">
        <f t="shared" si="4350"/>
        <v>14</v>
      </c>
      <c r="GG148" s="100">
        <f t="shared" si="4350"/>
        <v>14</v>
      </c>
      <c r="GH148" s="100">
        <f t="shared" si="4350"/>
        <v>14</v>
      </c>
      <c r="GI148" s="100">
        <f t="shared" si="4351"/>
        <v>14</v>
      </c>
      <c r="GJ148" s="100">
        <f t="shared" si="4351"/>
        <v>14</v>
      </c>
      <c r="GK148" s="100">
        <f t="shared" si="4351"/>
        <v>14</v>
      </c>
      <c r="GL148" s="100">
        <f t="shared" si="4351"/>
        <v>14</v>
      </c>
      <c r="GM148" s="100">
        <f t="shared" si="4351"/>
        <v>14</v>
      </c>
      <c r="GN148" s="100">
        <f t="shared" si="4351"/>
        <v>14</v>
      </c>
      <c r="GO148" s="100">
        <f t="shared" si="4351"/>
        <v>14</v>
      </c>
      <c r="GP148" s="100">
        <f t="shared" si="4351"/>
        <v>14</v>
      </c>
      <c r="GQ148" s="100">
        <f t="shared" si="4351"/>
        <v>14</v>
      </c>
      <c r="GR148" s="100">
        <f t="shared" si="4351"/>
        <v>14</v>
      </c>
      <c r="GS148" s="100">
        <f t="shared" si="4352"/>
        <v>14</v>
      </c>
      <c r="GT148" s="100">
        <f t="shared" si="4352"/>
        <v>14</v>
      </c>
      <c r="GU148" s="100">
        <f t="shared" si="4352"/>
        <v>14</v>
      </c>
      <c r="GV148" s="100">
        <f t="shared" si="4352"/>
        <v>14</v>
      </c>
      <c r="GW148" s="100">
        <f t="shared" si="4352"/>
        <v>14</v>
      </c>
      <c r="GX148" s="100">
        <f t="shared" si="4352"/>
        <v>14</v>
      </c>
      <c r="GY148" s="100">
        <f t="shared" si="4352"/>
        <v>14</v>
      </c>
      <c r="GZ148" s="100">
        <f t="shared" si="4352"/>
        <v>14</v>
      </c>
      <c r="HA148" s="100">
        <f t="shared" si="4352"/>
        <v>0</v>
      </c>
      <c r="HB148" s="100">
        <f t="shared" si="4352"/>
        <v>0</v>
      </c>
      <c r="HC148" s="100">
        <f t="shared" si="4353"/>
        <v>0</v>
      </c>
      <c r="HD148" s="100">
        <f t="shared" si="4353"/>
        <v>0</v>
      </c>
      <c r="HE148" s="100">
        <f t="shared" si="4353"/>
        <v>0</v>
      </c>
      <c r="HF148" s="100">
        <f t="shared" si="4353"/>
        <v>0</v>
      </c>
      <c r="HG148" s="100">
        <f t="shared" si="4353"/>
        <v>0</v>
      </c>
      <c r="HH148" s="100">
        <f t="shared" si="4353"/>
        <v>0</v>
      </c>
      <c r="HI148" s="100">
        <f t="shared" si="4353"/>
        <v>0</v>
      </c>
      <c r="HJ148" s="100">
        <f t="shared" si="4353"/>
        <v>0</v>
      </c>
      <c r="HK148" s="100">
        <f t="shared" si="4353"/>
        <v>0</v>
      </c>
      <c r="HL148" s="100">
        <f t="shared" si="4353"/>
        <v>0</v>
      </c>
      <c r="HM148" s="100">
        <f t="shared" si="4354"/>
        <v>0</v>
      </c>
      <c r="HN148" s="100">
        <f t="shared" si="4354"/>
        <v>0</v>
      </c>
      <c r="HO148" s="100">
        <f t="shared" si="4354"/>
        <v>0</v>
      </c>
      <c r="HP148" s="100">
        <f t="shared" si="4354"/>
        <v>0</v>
      </c>
      <c r="HQ148" s="100">
        <f t="shared" si="4354"/>
        <v>0</v>
      </c>
      <c r="HR148" s="100">
        <f t="shared" si="4354"/>
        <v>0</v>
      </c>
      <c r="HS148" s="100">
        <f t="shared" si="4354"/>
        <v>0</v>
      </c>
      <c r="HT148" s="100">
        <f t="shared" si="4354"/>
        <v>0</v>
      </c>
      <c r="HU148" s="100">
        <f t="shared" si="4354"/>
        <v>0</v>
      </c>
      <c r="HV148" s="100">
        <f t="shared" si="4354"/>
        <v>0</v>
      </c>
      <c r="HW148" s="100">
        <f t="shared" si="4354"/>
        <v>0</v>
      </c>
      <c r="HX148" s="100">
        <f t="shared" si="4354"/>
        <v>0</v>
      </c>
      <c r="HY148" s="100"/>
      <c r="IB148" s="100">
        <f t="shared" si="4355"/>
        <v>595</v>
      </c>
      <c r="IC148" s="100">
        <f t="shared" si="4355"/>
        <v>595</v>
      </c>
      <c r="ID148" s="100">
        <f t="shared" si="4355"/>
        <v>850</v>
      </c>
      <c r="IE148" s="100">
        <f t="shared" si="4355"/>
        <v>850</v>
      </c>
      <c r="IF148" s="100">
        <f t="shared" si="4355"/>
        <v>850</v>
      </c>
      <c r="IG148" s="100">
        <f t="shared" si="4355"/>
        <v>850</v>
      </c>
      <c r="IH148" s="100">
        <f t="shared" si="4355"/>
        <v>935</v>
      </c>
      <c r="II148" s="100">
        <f t="shared" si="4355"/>
        <v>1020</v>
      </c>
      <c r="IJ148" s="100">
        <f t="shared" si="4355"/>
        <v>1020</v>
      </c>
      <c r="IK148" s="100">
        <f t="shared" si="4355"/>
        <v>1105</v>
      </c>
      <c r="IL148" s="100">
        <f t="shared" si="4356"/>
        <v>1105</v>
      </c>
      <c r="IM148" s="100">
        <f t="shared" si="4356"/>
        <v>1105</v>
      </c>
      <c r="IN148" s="100">
        <f t="shared" si="4356"/>
        <v>1105</v>
      </c>
      <c r="IO148" s="100">
        <f t="shared" si="4356"/>
        <v>1190</v>
      </c>
      <c r="IP148" s="100">
        <f t="shared" si="4356"/>
        <v>1190</v>
      </c>
      <c r="IQ148" s="100">
        <f t="shared" si="4356"/>
        <v>1190</v>
      </c>
      <c r="IR148" s="100">
        <f t="shared" si="4356"/>
        <v>1190</v>
      </c>
      <c r="IS148" s="100">
        <f t="shared" si="4356"/>
        <v>1190</v>
      </c>
      <c r="IT148" s="100">
        <f t="shared" si="4356"/>
        <v>1190</v>
      </c>
      <c r="IU148" s="100">
        <f t="shared" si="4356"/>
        <v>1190</v>
      </c>
      <c r="IV148" s="100">
        <f t="shared" si="4357"/>
        <v>1190</v>
      </c>
      <c r="IW148" s="100">
        <f t="shared" si="4357"/>
        <v>1190</v>
      </c>
      <c r="IX148" s="100">
        <f t="shared" si="4357"/>
        <v>1190</v>
      </c>
      <c r="IY148" s="100">
        <f t="shared" si="4357"/>
        <v>1190</v>
      </c>
      <c r="IZ148" s="100">
        <f t="shared" si="4357"/>
        <v>1190</v>
      </c>
      <c r="JA148" s="100">
        <f t="shared" si="4357"/>
        <v>1190</v>
      </c>
      <c r="JB148" s="100">
        <f t="shared" si="4357"/>
        <v>1190</v>
      </c>
      <c r="JC148" s="100">
        <f t="shared" si="4357"/>
        <v>1190</v>
      </c>
      <c r="JD148" s="100">
        <f t="shared" si="4357"/>
        <v>1190</v>
      </c>
      <c r="JE148" s="100">
        <f t="shared" si="4357"/>
        <v>1190</v>
      </c>
      <c r="JF148" s="100">
        <f t="shared" si="4358"/>
        <v>1190</v>
      </c>
      <c r="JG148" s="100">
        <f t="shared" si="4358"/>
        <v>1190</v>
      </c>
      <c r="JH148" s="100">
        <f t="shared" si="4358"/>
        <v>1190</v>
      </c>
      <c r="JI148" s="100">
        <f t="shared" si="4358"/>
        <v>1190</v>
      </c>
      <c r="JJ148" s="100">
        <f t="shared" si="4358"/>
        <v>1190</v>
      </c>
      <c r="JK148" s="100">
        <f t="shared" si="4358"/>
        <v>1190</v>
      </c>
      <c r="JL148" s="100">
        <f t="shared" si="4358"/>
        <v>1190</v>
      </c>
      <c r="JM148" s="100">
        <f t="shared" si="4358"/>
        <v>1190</v>
      </c>
      <c r="JN148" s="100">
        <f t="shared" si="4358"/>
        <v>1190</v>
      </c>
      <c r="JO148" s="100">
        <f t="shared" si="4358"/>
        <v>1190</v>
      </c>
      <c r="JP148" s="100">
        <f t="shared" si="4359"/>
        <v>1190</v>
      </c>
      <c r="JQ148" s="100">
        <f t="shared" si="4359"/>
        <v>1190</v>
      </c>
      <c r="JR148" s="100">
        <f t="shared" si="4359"/>
        <v>1190</v>
      </c>
      <c r="JS148" s="100">
        <f t="shared" si="4359"/>
        <v>1190</v>
      </c>
      <c r="JT148" s="100">
        <f t="shared" si="4359"/>
        <v>1190</v>
      </c>
      <c r="JU148" s="100">
        <f t="shared" si="4359"/>
        <v>1190</v>
      </c>
      <c r="JV148" s="100">
        <f t="shared" si="4359"/>
        <v>1190</v>
      </c>
      <c r="JW148" s="100">
        <f t="shared" si="4359"/>
        <v>1190</v>
      </c>
      <c r="JX148" s="100">
        <f t="shared" si="4359"/>
        <v>0</v>
      </c>
      <c r="JY148" s="100">
        <f t="shared" si="4359"/>
        <v>0</v>
      </c>
      <c r="JZ148" s="100">
        <f t="shared" si="4360"/>
        <v>0</v>
      </c>
      <c r="KA148" s="100">
        <f t="shared" si="4360"/>
        <v>0</v>
      </c>
      <c r="KB148" s="100">
        <f t="shared" si="4360"/>
        <v>0</v>
      </c>
      <c r="KC148" s="100">
        <f t="shared" si="4360"/>
        <v>0</v>
      </c>
      <c r="KD148" s="100">
        <f t="shared" si="4360"/>
        <v>0</v>
      </c>
      <c r="KE148" s="100">
        <f t="shared" si="4360"/>
        <v>0</v>
      </c>
      <c r="KF148" s="100">
        <f t="shared" si="4360"/>
        <v>0</v>
      </c>
      <c r="KG148" s="100">
        <f t="shared" si="4360"/>
        <v>0</v>
      </c>
      <c r="KH148" s="100">
        <f t="shared" si="4360"/>
        <v>0</v>
      </c>
      <c r="KI148" s="100">
        <f t="shared" si="4360"/>
        <v>0</v>
      </c>
      <c r="KJ148" s="100">
        <f t="shared" si="4361"/>
        <v>0</v>
      </c>
      <c r="KK148" s="100">
        <f t="shared" si="4361"/>
        <v>0</v>
      </c>
      <c r="KL148" s="100">
        <f t="shared" si="4361"/>
        <v>0</v>
      </c>
      <c r="KM148" s="100">
        <f t="shared" si="4361"/>
        <v>0</v>
      </c>
      <c r="KN148" s="100">
        <f t="shared" si="4361"/>
        <v>0</v>
      </c>
      <c r="KO148" s="100">
        <f t="shared" si="4361"/>
        <v>0</v>
      </c>
      <c r="KP148" s="100">
        <f t="shared" si="4361"/>
        <v>0</v>
      </c>
      <c r="KQ148" s="100">
        <f t="shared" si="4361"/>
        <v>0</v>
      </c>
      <c r="KR148" s="100">
        <f t="shared" si="4361"/>
        <v>0</v>
      </c>
      <c r="KS148" s="100">
        <f t="shared" si="4361"/>
        <v>0</v>
      </c>
      <c r="KT148" s="100">
        <f t="shared" si="4361"/>
        <v>0</v>
      </c>
      <c r="KU148" s="100">
        <f t="shared" si="4361"/>
        <v>0</v>
      </c>
    </row>
    <row r="149" spans="2:307" s="95" customFormat="1" ht="15.6" x14ac:dyDescent="0.3">
      <c r="C149" s="129"/>
      <c r="D149" s="584"/>
      <c r="E149" s="129"/>
      <c r="F149" s="129"/>
      <c r="K149" s="132" t="str">
        <f>'Total OpEx'!B51</f>
        <v>Transaction</v>
      </c>
      <c r="N149" s="100">
        <f t="shared" si="4334"/>
        <v>0</v>
      </c>
      <c r="O149" s="100">
        <f t="shared" si="4334"/>
        <v>0</v>
      </c>
      <c r="P149" s="100">
        <f t="shared" si="4334"/>
        <v>0</v>
      </c>
      <c r="Q149" s="100">
        <f t="shared" si="4334"/>
        <v>0</v>
      </c>
      <c r="R149" s="100">
        <f t="shared" si="4334"/>
        <v>0</v>
      </c>
      <c r="S149" s="100">
        <f t="shared" si="4334"/>
        <v>0</v>
      </c>
      <c r="T149" s="100">
        <f t="shared" si="4334"/>
        <v>0</v>
      </c>
      <c r="U149" s="100">
        <f t="shared" si="4334"/>
        <v>0</v>
      </c>
      <c r="V149" s="100">
        <f t="shared" si="4334"/>
        <v>0</v>
      </c>
      <c r="W149" s="100">
        <f t="shared" si="4334"/>
        <v>0</v>
      </c>
      <c r="X149" s="100">
        <f t="shared" si="4335"/>
        <v>0</v>
      </c>
      <c r="Y149" s="100">
        <f t="shared" si="4335"/>
        <v>0</v>
      </c>
      <c r="Z149" s="100">
        <f t="shared" si="4335"/>
        <v>0</v>
      </c>
      <c r="AA149" s="100">
        <f t="shared" si="4335"/>
        <v>0</v>
      </c>
      <c r="AB149" s="100">
        <f t="shared" si="4335"/>
        <v>0</v>
      </c>
      <c r="AC149" s="100">
        <f t="shared" si="4335"/>
        <v>0</v>
      </c>
      <c r="AD149" s="100">
        <f t="shared" si="4335"/>
        <v>0</v>
      </c>
      <c r="AE149" s="100">
        <f t="shared" si="4335"/>
        <v>0</v>
      </c>
      <c r="AF149" s="100">
        <f t="shared" si="4335"/>
        <v>0</v>
      </c>
      <c r="AG149" s="100">
        <f t="shared" si="4335"/>
        <v>0</v>
      </c>
      <c r="AH149" s="100">
        <f t="shared" si="4336"/>
        <v>0</v>
      </c>
      <c r="AI149" s="100">
        <f t="shared" si="4336"/>
        <v>0</v>
      </c>
      <c r="AJ149" s="100">
        <f t="shared" si="4336"/>
        <v>0</v>
      </c>
      <c r="AK149" s="100">
        <f t="shared" si="4336"/>
        <v>0</v>
      </c>
      <c r="AL149" s="100">
        <f t="shared" si="4336"/>
        <v>0</v>
      </c>
      <c r="AM149" s="100">
        <f t="shared" si="4336"/>
        <v>0</v>
      </c>
      <c r="AN149" s="100">
        <f t="shared" si="4336"/>
        <v>0</v>
      </c>
      <c r="AO149" s="100">
        <f t="shared" si="4336"/>
        <v>0</v>
      </c>
      <c r="AP149" s="100">
        <f t="shared" si="4336"/>
        <v>0</v>
      </c>
      <c r="AQ149" s="100">
        <f t="shared" si="4336"/>
        <v>0</v>
      </c>
      <c r="AR149" s="100">
        <f t="shared" si="4337"/>
        <v>0</v>
      </c>
      <c r="AS149" s="100">
        <f t="shared" si="4337"/>
        <v>0</v>
      </c>
      <c r="AT149" s="100">
        <f t="shared" si="4337"/>
        <v>0</v>
      </c>
      <c r="AU149" s="100">
        <f t="shared" si="4337"/>
        <v>0</v>
      </c>
      <c r="AV149" s="100">
        <f t="shared" si="4337"/>
        <v>0</v>
      </c>
      <c r="AW149" s="100">
        <f t="shared" si="4337"/>
        <v>0</v>
      </c>
      <c r="AX149" s="100">
        <f t="shared" si="4337"/>
        <v>0</v>
      </c>
      <c r="AY149" s="100">
        <f t="shared" si="4337"/>
        <v>0</v>
      </c>
      <c r="AZ149" s="100">
        <f t="shared" si="4337"/>
        <v>0</v>
      </c>
      <c r="BA149" s="100">
        <f t="shared" si="4337"/>
        <v>0</v>
      </c>
      <c r="BB149" s="100">
        <f t="shared" si="4338"/>
        <v>0</v>
      </c>
      <c r="BC149" s="100">
        <f t="shared" si="4338"/>
        <v>0</v>
      </c>
      <c r="BD149" s="100">
        <f t="shared" si="4338"/>
        <v>0</v>
      </c>
      <c r="BE149" s="100">
        <f t="shared" si="4338"/>
        <v>0</v>
      </c>
      <c r="BF149" s="100">
        <f t="shared" si="4338"/>
        <v>0</v>
      </c>
      <c r="BG149" s="100">
        <f t="shared" si="4338"/>
        <v>0</v>
      </c>
      <c r="BH149" s="100">
        <f t="shared" si="4338"/>
        <v>0</v>
      </c>
      <c r="BI149" s="100">
        <f t="shared" si="4338"/>
        <v>0</v>
      </c>
      <c r="BJ149" s="100">
        <f t="shared" si="4338"/>
        <v>0</v>
      </c>
      <c r="BK149" s="100">
        <f t="shared" si="4338"/>
        <v>0</v>
      </c>
      <c r="BL149" s="100">
        <f t="shared" si="4339"/>
        <v>0</v>
      </c>
      <c r="BM149" s="100">
        <f t="shared" si="4339"/>
        <v>0</v>
      </c>
      <c r="BN149" s="100">
        <f t="shared" si="4339"/>
        <v>0</v>
      </c>
      <c r="BO149" s="100">
        <f t="shared" si="4339"/>
        <v>0</v>
      </c>
      <c r="BP149" s="100">
        <f t="shared" si="4339"/>
        <v>0</v>
      </c>
      <c r="BQ149" s="100">
        <f t="shared" si="4339"/>
        <v>0</v>
      </c>
      <c r="BR149" s="100">
        <f t="shared" si="4339"/>
        <v>0</v>
      </c>
      <c r="BS149" s="100">
        <f t="shared" si="4339"/>
        <v>0</v>
      </c>
      <c r="BT149" s="100">
        <f t="shared" si="4339"/>
        <v>0</v>
      </c>
      <c r="BU149" s="100">
        <f t="shared" si="4339"/>
        <v>0</v>
      </c>
      <c r="BV149" s="100">
        <f t="shared" si="4340"/>
        <v>0</v>
      </c>
      <c r="BW149" s="100">
        <f t="shared" si="4340"/>
        <v>0</v>
      </c>
      <c r="BX149" s="100">
        <f t="shared" si="4340"/>
        <v>0</v>
      </c>
      <c r="BY149" s="100">
        <f t="shared" si="4340"/>
        <v>0</v>
      </c>
      <c r="BZ149" s="100">
        <f t="shared" si="4340"/>
        <v>0</v>
      </c>
      <c r="CA149" s="100">
        <f t="shared" si="4340"/>
        <v>0</v>
      </c>
      <c r="CB149" s="100">
        <f t="shared" si="4340"/>
        <v>0</v>
      </c>
      <c r="CC149" s="100">
        <f t="shared" si="4340"/>
        <v>0</v>
      </c>
      <c r="CD149" s="100">
        <f t="shared" si="4340"/>
        <v>0</v>
      </c>
      <c r="CE149" s="100">
        <f t="shared" si="4340"/>
        <v>0</v>
      </c>
      <c r="CF149" s="100">
        <f t="shared" si="4340"/>
        <v>0</v>
      </c>
      <c r="CG149" s="100">
        <f t="shared" si="4340"/>
        <v>0</v>
      </c>
      <c r="CH149" s="100"/>
      <c r="CJ149" s="100">
        <f t="shared" si="4341"/>
        <v>0</v>
      </c>
      <c r="CK149" s="100">
        <f t="shared" si="4341"/>
        <v>0</v>
      </c>
      <c r="CL149" s="100">
        <f t="shared" si="4341"/>
        <v>0</v>
      </c>
      <c r="CM149" s="100">
        <f t="shared" si="4341"/>
        <v>0</v>
      </c>
      <c r="CN149" s="100">
        <f t="shared" si="4341"/>
        <v>0</v>
      </c>
      <c r="CO149" s="100">
        <f t="shared" si="4341"/>
        <v>0</v>
      </c>
      <c r="CP149" s="100">
        <f t="shared" si="4341"/>
        <v>0</v>
      </c>
      <c r="CQ149" s="100">
        <f t="shared" si="4341"/>
        <v>0</v>
      </c>
      <c r="CR149" s="100">
        <f t="shared" si="4341"/>
        <v>0</v>
      </c>
      <c r="CS149" s="100">
        <f t="shared" si="4341"/>
        <v>0</v>
      </c>
      <c r="CT149" s="100">
        <f t="shared" si="4342"/>
        <v>0</v>
      </c>
      <c r="CU149" s="100">
        <f t="shared" si="4342"/>
        <v>0</v>
      </c>
      <c r="CV149" s="100">
        <f t="shared" si="4342"/>
        <v>0</v>
      </c>
      <c r="CW149" s="100">
        <f t="shared" si="4342"/>
        <v>0</v>
      </c>
      <c r="CX149" s="100">
        <f t="shared" si="4342"/>
        <v>0</v>
      </c>
      <c r="CY149" s="100">
        <f t="shared" si="4342"/>
        <v>0</v>
      </c>
      <c r="CZ149" s="100">
        <f t="shared" si="4342"/>
        <v>0</v>
      </c>
      <c r="DA149" s="100">
        <f t="shared" si="4342"/>
        <v>0</v>
      </c>
      <c r="DB149" s="100">
        <f t="shared" si="4342"/>
        <v>0</v>
      </c>
      <c r="DC149" s="100">
        <f t="shared" si="4342"/>
        <v>0</v>
      </c>
      <c r="DD149" s="100">
        <f t="shared" si="4343"/>
        <v>0</v>
      </c>
      <c r="DE149" s="100">
        <f t="shared" si="4343"/>
        <v>0</v>
      </c>
      <c r="DF149" s="100">
        <f t="shared" si="4343"/>
        <v>0</v>
      </c>
      <c r="DG149" s="100">
        <f t="shared" si="4343"/>
        <v>0</v>
      </c>
      <c r="DH149" s="100">
        <f t="shared" si="4343"/>
        <v>0</v>
      </c>
      <c r="DI149" s="100">
        <f t="shared" si="4343"/>
        <v>0</v>
      </c>
      <c r="DJ149" s="100">
        <f t="shared" si="4343"/>
        <v>0</v>
      </c>
      <c r="DK149" s="100">
        <f t="shared" si="4343"/>
        <v>0</v>
      </c>
      <c r="DL149" s="100">
        <f t="shared" si="4343"/>
        <v>0</v>
      </c>
      <c r="DM149" s="100">
        <f t="shared" si="4343"/>
        <v>0</v>
      </c>
      <c r="DN149" s="100">
        <f t="shared" si="4344"/>
        <v>0</v>
      </c>
      <c r="DO149" s="100">
        <f t="shared" si="4344"/>
        <v>0</v>
      </c>
      <c r="DP149" s="100">
        <f t="shared" si="4344"/>
        <v>0</v>
      </c>
      <c r="DQ149" s="100">
        <f t="shared" si="4344"/>
        <v>0</v>
      </c>
      <c r="DR149" s="100">
        <f t="shared" si="4344"/>
        <v>0</v>
      </c>
      <c r="DS149" s="100">
        <f t="shared" si="4344"/>
        <v>0</v>
      </c>
      <c r="DT149" s="100">
        <f t="shared" si="4344"/>
        <v>0</v>
      </c>
      <c r="DU149" s="100">
        <f t="shared" si="4344"/>
        <v>0</v>
      </c>
      <c r="DV149" s="100">
        <f t="shared" si="4344"/>
        <v>0</v>
      </c>
      <c r="DW149" s="100">
        <f t="shared" si="4344"/>
        <v>0</v>
      </c>
      <c r="DX149" s="100">
        <f t="shared" si="4345"/>
        <v>0</v>
      </c>
      <c r="DY149" s="100">
        <f t="shared" si="4345"/>
        <v>0</v>
      </c>
      <c r="DZ149" s="100">
        <f t="shared" si="4345"/>
        <v>0</v>
      </c>
      <c r="EA149" s="100">
        <f t="shared" si="4345"/>
        <v>0</v>
      </c>
      <c r="EB149" s="100">
        <f t="shared" si="4345"/>
        <v>0</v>
      </c>
      <c r="EC149" s="100">
        <f t="shared" si="4345"/>
        <v>0</v>
      </c>
      <c r="ED149" s="100">
        <f t="shared" si="4345"/>
        <v>0</v>
      </c>
      <c r="EE149" s="100">
        <f t="shared" si="4345"/>
        <v>0</v>
      </c>
      <c r="EF149" s="100">
        <f t="shared" si="4345"/>
        <v>0</v>
      </c>
      <c r="EG149" s="100">
        <f t="shared" si="4345"/>
        <v>0</v>
      </c>
      <c r="EH149" s="100">
        <f t="shared" si="4346"/>
        <v>0</v>
      </c>
      <c r="EI149" s="100">
        <f t="shared" si="4346"/>
        <v>0</v>
      </c>
      <c r="EJ149" s="100">
        <f t="shared" si="4346"/>
        <v>0</v>
      </c>
      <c r="EK149" s="100">
        <f t="shared" si="4346"/>
        <v>0</v>
      </c>
      <c r="EL149" s="100">
        <f t="shared" si="4346"/>
        <v>0</v>
      </c>
      <c r="EM149" s="100">
        <f t="shared" si="4346"/>
        <v>0</v>
      </c>
      <c r="EN149" s="100">
        <f t="shared" si="4346"/>
        <v>0</v>
      </c>
      <c r="EO149" s="100">
        <f t="shared" si="4346"/>
        <v>0</v>
      </c>
      <c r="EP149" s="100">
        <f t="shared" si="4346"/>
        <v>0</v>
      </c>
      <c r="EQ149" s="100">
        <f t="shared" si="4346"/>
        <v>0</v>
      </c>
      <c r="ER149" s="100">
        <f t="shared" si="4347"/>
        <v>0</v>
      </c>
      <c r="ES149" s="100">
        <f t="shared" si="4347"/>
        <v>0</v>
      </c>
      <c r="ET149" s="100">
        <f t="shared" si="4347"/>
        <v>0</v>
      </c>
      <c r="EU149" s="100">
        <f t="shared" si="4347"/>
        <v>0</v>
      </c>
      <c r="EV149" s="100">
        <f t="shared" si="4347"/>
        <v>0</v>
      </c>
      <c r="EW149" s="100">
        <f t="shared" si="4347"/>
        <v>0</v>
      </c>
      <c r="EX149" s="100">
        <f t="shared" si="4347"/>
        <v>0</v>
      </c>
      <c r="EY149" s="100">
        <f t="shared" si="4347"/>
        <v>0</v>
      </c>
      <c r="EZ149" s="100">
        <f t="shared" si="4347"/>
        <v>0</v>
      </c>
      <c r="FA149" s="100">
        <f t="shared" si="4347"/>
        <v>0</v>
      </c>
      <c r="FB149" s="100">
        <f t="shared" si="4347"/>
        <v>0</v>
      </c>
      <c r="FC149" s="100">
        <f t="shared" si="4347"/>
        <v>0</v>
      </c>
      <c r="FE149" s="100">
        <f t="shared" si="4348"/>
        <v>0</v>
      </c>
      <c r="FF149" s="100">
        <f t="shared" si="4348"/>
        <v>0</v>
      </c>
      <c r="FG149" s="100">
        <f t="shared" si="4348"/>
        <v>0</v>
      </c>
      <c r="FH149" s="100">
        <f t="shared" si="4348"/>
        <v>0</v>
      </c>
      <c r="FI149" s="100">
        <f t="shared" si="4348"/>
        <v>0</v>
      </c>
      <c r="FJ149" s="100">
        <f t="shared" si="4348"/>
        <v>0</v>
      </c>
      <c r="FK149" s="100">
        <f t="shared" si="4348"/>
        <v>0</v>
      </c>
      <c r="FL149" s="100">
        <f t="shared" si="4348"/>
        <v>0</v>
      </c>
      <c r="FM149" s="100">
        <f t="shared" si="4348"/>
        <v>0</v>
      </c>
      <c r="FN149" s="100">
        <f t="shared" si="4348"/>
        <v>0</v>
      </c>
      <c r="FO149" s="100">
        <f t="shared" si="4349"/>
        <v>0</v>
      </c>
      <c r="FP149" s="100">
        <f t="shared" si="4349"/>
        <v>0</v>
      </c>
      <c r="FQ149" s="100">
        <f t="shared" si="4349"/>
        <v>0</v>
      </c>
      <c r="FR149" s="100">
        <f t="shared" si="4349"/>
        <v>0</v>
      </c>
      <c r="FS149" s="100">
        <f t="shared" si="4349"/>
        <v>0</v>
      </c>
      <c r="FT149" s="100">
        <f t="shared" si="4349"/>
        <v>0</v>
      </c>
      <c r="FU149" s="100">
        <f t="shared" si="4349"/>
        <v>0</v>
      </c>
      <c r="FV149" s="100">
        <f t="shared" si="4349"/>
        <v>0</v>
      </c>
      <c r="FW149" s="100">
        <f t="shared" si="4349"/>
        <v>0</v>
      </c>
      <c r="FX149" s="100">
        <f t="shared" si="4349"/>
        <v>0</v>
      </c>
      <c r="FY149" s="100">
        <f t="shared" si="4350"/>
        <v>0</v>
      </c>
      <c r="FZ149" s="100">
        <f t="shared" si="4350"/>
        <v>0</v>
      </c>
      <c r="GA149" s="100">
        <f t="shared" si="4350"/>
        <v>0</v>
      </c>
      <c r="GB149" s="100">
        <f t="shared" si="4350"/>
        <v>0</v>
      </c>
      <c r="GC149" s="100">
        <f t="shared" si="4350"/>
        <v>0</v>
      </c>
      <c r="GD149" s="100">
        <f t="shared" si="4350"/>
        <v>0</v>
      </c>
      <c r="GE149" s="100">
        <f t="shared" si="4350"/>
        <v>0</v>
      </c>
      <c r="GF149" s="100">
        <f t="shared" si="4350"/>
        <v>0</v>
      </c>
      <c r="GG149" s="100">
        <f t="shared" si="4350"/>
        <v>0</v>
      </c>
      <c r="GH149" s="100">
        <f t="shared" si="4350"/>
        <v>0</v>
      </c>
      <c r="GI149" s="100">
        <f t="shared" si="4351"/>
        <v>0</v>
      </c>
      <c r="GJ149" s="100">
        <f t="shared" si="4351"/>
        <v>0</v>
      </c>
      <c r="GK149" s="100">
        <f t="shared" si="4351"/>
        <v>0</v>
      </c>
      <c r="GL149" s="100">
        <f t="shared" si="4351"/>
        <v>0</v>
      </c>
      <c r="GM149" s="100">
        <f t="shared" si="4351"/>
        <v>0</v>
      </c>
      <c r="GN149" s="100">
        <f t="shared" si="4351"/>
        <v>0</v>
      </c>
      <c r="GO149" s="100">
        <f t="shared" si="4351"/>
        <v>0</v>
      </c>
      <c r="GP149" s="100">
        <f t="shared" si="4351"/>
        <v>0</v>
      </c>
      <c r="GQ149" s="100">
        <f t="shared" si="4351"/>
        <v>0</v>
      </c>
      <c r="GR149" s="100">
        <f t="shared" si="4351"/>
        <v>0</v>
      </c>
      <c r="GS149" s="100">
        <f t="shared" si="4352"/>
        <v>0</v>
      </c>
      <c r="GT149" s="100">
        <f t="shared" si="4352"/>
        <v>0</v>
      </c>
      <c r="GU149" s="100">
        <f t="shared" si="4352"/>
        <v>0</v>
      </c>
      <c r="GV149" s="100">
        <f t="shared" si="4352"/>
        <v>0</v>
      </c>
      <c r="GW149" s="100">
        <f t="shared" si="4352"/>
        <v>0</v>
      </c>
      <c r="GX149" s="100">
        <f t="shared" si="4352"/>
        <v>0</v>
      </c>
      <c r="GY149" s="100">
        <f t="shared" si="4352"/>
        <v>0</v>
      </c>
      <c r="GZ149" s="100">
        <f t="shared" si="4352"/>
        <v>0</v>
      </c>
      <c r="HA149" s="100">
        <f t="shared" si="4352"/>
        <v>0</v>
      </c>
      <c r="HB149" s="100">
        <f t="shared" si="4352"/>
        <v>0</v>
      </c>
      <c r="HC149" s="100">
        <f t="shared" si="4353"/>
        <v>0</v>
      </c>
      <c r="HD149" s="100">
        <f t="shared" si="4353"/>
        <v>0</v>
      </c>
      <c r="HE149" s="100">
        <f t="shared" si="4353"/>
        <v>0</v>
      </c>
      <c r="HF149" s="100">
        <f t="shared" si="4353"/>
        <v>0</v>
      </c>
      <c r="HG149" s="100">
        <f t="shared" si="4353"/>
        <v>0</v>
      </c>
      <c r="HH149" s="100">
        <f t="shared" si="4353"/>
        <v>0</v>
      </c>
      <c r="HI149" s="100">
        <f t="shared" si="4353"/>
        <v>0</v>
      </c>
      <c r="HJ149" s="100">
        <f t="shared" si="4353"/>
        <v>0</v>
      </c>
      <c r="HK149" s="100">
        <f t="shared" si="4353"/>
        <v>0</v>
      </c>
      <c r="HL149" s="100">
        <f t="shared" si="4353"/>
        <v>0</v>
      </c>
      <c r="HM149" s="100">
        <f t="shared" si="4354"/>
        <v>0</v>
      </c>
      <c r="HN149" s="100">
        <f t="shared" si="4354"/>
        <v>0</v>
      </c>
      <c r="HO149" s="100">
        <f t="shared" si="4354"/>
        <v>0</v>
      </c>
      <c r="HP149" s="100">
        <f t="shared" si="4354"/>
        <v>0</v>
      </c>
      <c r="HQ149" s="100">
        <f t="shared" si="4354"/>
        <v>0</v>
      </c>
      <c r="HR149" s="100">
        <f t="shared" si="4354"/>
        <v>0</v>
      </c>
      <c r="HS149" s="100">
        <f t="shared" si="4354"/>
        <v>0</v>
      </c>
      <c r="HT149" s="100">
        <f t="shared" si="4354"/>
        <v>0</v>
      </c>
      <c r="HU149" s="100">
        <f t="shared" si="4354"/>
        <v>0</v>
      </c>
      <c r="HV149" s="100">
        <f t="shared" si="4354"/>
        <v>0</v>
      </c>
      <c r="HW149" s="100">
        <f t="shared" si="4354"/>
        <v>0</v>
      </c>
      <c r="HX149" s="100">
        <f t="shared" si="4354"/>
        <v>0</v>
      </c>
      <c r="HY149" s="100"/>
      <c r="IB149" s="100">
        <f t="shared" si="4355"/>
        <v>0</v>
      </c>
      <c r="IC149" s="100">
        <f t="shared" si="4355"/>
        <v>0</v>
      </c>
      <c r="ID149" s="100">
        <f t="shared" si="4355"/>
        <v>0</v>
      </c>
      <c r="IE149" s="100">
        <f t="shared" si="4355"/>
        <v>0</v>
      </c>
      <c r="IF149" s="100">
        <f t="shared" si="4355"/>
        <v>0</v>
      </c>
      <c r="IG149" s="100">
        <f t="shared" si="4355"/>
        <v>0</v>
      </c>
      <c r="IH149" s="100">
        <f t="shared" si="4355"/>
        <v>0</v>
      </c>
      <c r="II149" s="100">
        <f t="shared" si="4355"/>
        <v>0</v>
      </c>
      <c r="IJ149" s="100">
        <f t="shared" si="4355"/>
        <v>0</v>
      </c>
      <c r="IK149" s="100">
        <f t="shared" si="4355"/>
        <v>0</v>
      </c>
      <c r="IL149" s="100">
        <f t="shared" si="4356"/>
        <v>0</v>
      </c>
      <c r="IM149" s="100">
        <f t="shared" si="4356"/>
        <v>0</v>
      </c>
      <c r="IN149" s="100">
        <f t="shared" si="4356"/>
        <v>0</v>
      </c>
      <c r="IO149" s="100">
        <f t="shared" si="4356"/>
        <v>0</v>
      </c>
      <c r="IP149" s="100">
        <f t="shared" si="4356"/>
        <v>0</v>
      </c>
      <c r="IQ149" s="100">
        <f t="shared" si="4356"/>
        <v>0</v>
      </c>
      <c r="IR149" s="100">
        <f t="shared" si="4356"/>
        <v>0</v>
      </c>
      <c r="IS149" s="100">
        <f t="shared" si="4356"/>
        <v>0</v>
      </c>
      <c r="IT149" s="100">
        <f t="shared" si="4356"/>
        <v>0</v>
      </c>
      <c r="IU149" s="100">
        <f t="shared" si="4356"/>
        <v>0</v>
      </c>
      <c r="IV149" s="100">
        <f t="shared" si="4357"/>
        <v>0</v>
      </c>
      <c r="IW149" s="100">
        <f t="shared" si="4357"/>
        <v>0</v>
      </c>
      <c r="IX149" s="100">
        <f t="shared" si="4357"/>
        <v>0</v>
      </c>
      <c r="IY149" s="100">
        <f t="shared" si="4357"/>
        <v>0</v>
      </c>
      <c r="IZ149" s="100">
        <f t="shared" si="4357"/>
        <v>0</v>
      </c>
      <c r="JA149" s="100">
        <f t="shared" si="4357"/>
        <v>0</v>
      </c>
      <c r="JB149" s="100">
        <f t="shared" si="4357"/>
        <v>0</v>
      </c>
      <c r="JC149" s="100">
        <f t="shared" si="4357"/>
        <v>0</v>
      </c>
      <c r="JD149" s="100">
        <f t="shared" si="4357"/>
        <v>0</v>
      </c>
      <c r="JE149" s="100">
        <f t="shared" si="4357"/>
        <v>0</v>
      </c>
      <c r="JF149" s="100">
        <f t="shared" si="4358"/>
        <v>0</v>
      </c>
      <c r="JG149" s="100">
        <f t="shared" si="4358"/>
        <v>0</v>
      </c>
      <c r="JH149" s="100">
        <f t="shared" si="4358"/>
        <v>0</v>
      </c>
      <c r="JI149" s="100">
        <f t="shared" si="4358"/>
        <v>0</v>
      </c>
      <c r="JJ149" s="100">
        <f t="shared" si="4358"/>
        <v>0</v>
      </c>
      <c r="JK149" s="100">
        <f t="shared" si="4358"/>
        <v>0</v>
      </c>
      <c r="JL149" s="100">
        <f t="shared" si="4358"/>
        <v>0</v>
      </c>
      <c r="JM149" s="100">
        <f t="shared" si="4358"/>
        <v>0</v>
      </c>
      <c r="JN149" s="100">
        <f t="shared" si="4358"/>
        <v>0</v>
      </c>
      <c r="JO149" s="100">
        <f t="shared" si="4358"/>
        <v>0</v>
      </c>
      <c r="JP149" s="100">
        <f t="shared" si="4359"/>
        <v>0</v>
      </c>
      <c r="JQ149" s="100">
        <f t="shared" si="4359"/>
        <v>0</v>
      </c>
      <c r="JR149" s="100">
        <f t="shared" si="4359"/>
        <v>0</v>
      </c>
      <c r="JS149" s="100">
        <f t="shared" si="4359"/>
        <v>0</v>
      </c>
      <c r="JT149" s="100">
        <f t="shared" si="4359"/>
        <v>0</v>
      </c>
      <c r="JU149" s="100">
        <f t="shared" si="4359"/>
        <v>0</v>
      </c>
      <c r="JV149" s="100">
        <f t="shared" si="4359"/>
        <v>0</v>
      </c>
      <c r="JW149" s="100">
        <f t="shared" si="4359"/>
        <v>0</v>
      </c>
      <c r="JX149" s="100">
        <f t="shared" si="4359"/>
        <v>0</v>
      </c>
      <c r="JY149" s="100">
        <f t="shared" si="4359"/>
        <v>0</v>
      </c>
      <c r="JZ149" s="100">
        <f t="shared" si="4360"/>
        <v>0</v>
      </c>
      <c r="KA149" s="100">
        <f t="shared" si="4360"/>
        <v>0</v>
      </c>
      <c r="KB149" s="100">
        <f t="shared" si="4360"/>
        <v>0</v>
      </c>
      <c r="KC149" s="100">
        <f t="shared" si="4360"/>
        <v>0</v>
      </c>
      <c r="KD149" s="100">
        <f t="shared" si="4360"/>
        <v>0</v>
      </c>
      <c r="KE149" s="100">
        <f t="shared" si="4360"/>
        <v>0</v>
      </c>
      <c r="KF149" s="100">
        <f t="shared" si="4360"/>
        <v>0</v>
      </c>
      <c r="KG149" s="100">
        <f t="shared" si="4360"/>
        <v>0</v>
      </c>
      <c r="KH149" s="100">
        <f t="shared" si="4360"/>
        <v>0</v>
      </c>
      <c r="KI149" s="100">
        <f t="shared" si="4360"/>
        <v>0</v>
      </c>
      <c r="KJ149" s="100">
        <f t="shared" si="4361"/>
        <v>0</v>
      </c>
      <c r="KK149" s="100">
        <f t="shared" si="4361"/>
        <v>0</v>
      </c>
      <c r="KL149" s="100">
        <f t="shared" si="4361"/>
        <v>0</v>
      </c>
      <c r="KM149" s="100">
        <f t="shared" si="4361"/>
        <v>0</v>
      </c>
      <c r="KN149" s="100">
        <f t="shared" si="4361"/>
        <v>0</v>
      </c>
      <c r="KO149" s="100">
        <f t="shared" si="4361"/>
        <v>0</v>
      </c>
      <c r="KP149" s="100">
        <f t="shared" si="4361"/>
        <v>0</v>
      </c>
      <c r="KQ149" s="100">
        <f t="shared" si="4361"/>
        <v>0</v>
      </c>
      <c r="KR149" s="100">
        <f t="shared" si="4361"/>
        <v>0</v>
      </c>
      <c r="KS149" s="100">
        <f t="shared" si="4361"/>
        <v>0</v>
      </c>
      <c r="KT149" s="100">
        <f t="shared" si="4361"/>
        <v>0</v>
      </c>
      <c r="KU149" s="100">
        <f t="shared" si="4361"/>
        <v>0</v>
      </c>
    </row>
    <row r="150" spans="2:307" s="95" customFormat="1" ht="15.6" x14ac:dyDescent="0.3">
      <c r="C150" s="129"/>
      <c r="D150" s="584"/>
      <c r="E150" s="129"/>
      <c r="F150" s="129"/>
      <c r="K150" s="132" t="str">
        <f>'Total OpEx'!B52</f>
        <v>Hardware</v>
      </c>
      <c r="N150" s="100">
        <f t="shared" si="4334"/>
        <v>0</v>
      </c>
      <c r="O150" s="100">
        <f t="shared" si="4334"/>
        <v>0</v>
      </c>
      <c r="P150" s="100">
        <f t="shared" si="4334"/>
        <v>0</v>
      </c>
      <c r="Q150" s="100">
        <f t="shared" si="4334"/>
        <v>0</v>
      </c>
      <c r="R150" s="100">
        <f t="shared" si="4334"/>
        <v>0</v>
      </c>
      <c r="S150" s="100">
        <f t="shared" si="4334"/>
        <v>0</v>
      </c>
      <c r="T150" s="100">
        <f t="shared" si="4334"/>
        <v>0</v>
      </c>
      <c r="U150" s="100">
        <f t="shared" si="4334"/>
        <v>0</v>
      </c>
      <c r="V150" s="100">
        <f t="shared" si="4334"/>
        <v>0</v>
      </c>
      <c r="W150" s="100">
        <f t="shared" si="4334"/>
        <v>0</v>
      </c>
      <c r="X150" s="100">
        <f t="shared" si="4335"/>
        <v>0</v>
      </c>
      <c r="Y150" s="100">
        <f t="shared" si="4335"/>
        <v>0</v>
      </c>
      <c r="Z150" s="100">
        <f t="shared" si="4335"/>
        <v>0</v>
      </c>
      <c r="AA150" s="100">
        <f t="shared" si="4335"/>
        <v>0</v>
      </c>
      <c r="AB150" s="100">
        <f t="shared" si="4335"/>
        <v>0</v>
      </c>
      <c r="AC150" s="100">
        <f t="shared" si="4335"/>
        <v>0</v>
      </c>
      <c r="AD150" s="100">
        <f t="shared" si="4335"/>
        <v>0</v>
      </c>
      <c r="AE150" s="100">
        <f t="shared" si="4335"/>
        <v>0</v>
      </c>
      <c r="AF150" s="100">
        <f t="shared" si="4335"/>
        <v>0</v>
      </c>
      <c r="AG150" s="100">
        <f t="shared" si="4335"/>
        <v>0</v>
      </c>
      <c r="AH150" s="100">
        <f t="shared" si="4336"/>
        <v>0</v>
      </c>
      <c r="AI150" s="100">
        <f t="shared" si="4336"/>
        <v>0</v>
      </c>
      <c r="AJ150" s="100">
        <f t="shared" si="4336"/>
        <v>0</v>
      </c>
      <c r="AK150" s="100">
        <f t="shared" si="4336"/>
        <v>0</v>
      </c>
      <c r="AL150" s="100">
        <f t="shared" si="4336"/>
        <v>0</v>
      </c>
      <c r="AM150" s="100">
        <f t="shared" si="4336"/>
        <v>0</v>
      </c>
      <c r="AN150" s="100">
        <f t="shared" si="4336"/>
        <v>0</v>
      </c>
      <c r="AO150" s="100">
        <f t="shared" si="4336"/>
        <v>0</v>
      </c>
      <c r="AP150" s="100">
        <f t="shared" si="4336"/>
        <v>0</v>
      </c>
      <c r="AQ150" s="100">
        <f t="shared" si="4336"/>
        <v>0</v>
      </c>
      <c r="AR150" s="100">
        <f t="shared" si="4337"/>
        <v>0</v>
      </c>
      <c r="AS150" s="100">
        <f t="shared" si="4337"/>
        <v>0</v>
      </c>
      <c r="AT150" s="100">
        <f t="shared" si="4337"/>
        <v>0</v>
      </c>
      <c r="AU150" s="100">
        <f t="shared" si="4337"/>
        <v>0</v>
      </c>
      <c r="AV150" s="100">
        <f t="shared" si="4337"/>
        <v>0</v>
      </c>
      <c r="AW150" s="100">
        <f t="shared" si="4337"/>
        <v>0</v>
      </c>
      <c r="AX150" s="100">
        <f t="shared" si="4337"/>
        <v>0</v>
      </c>
      <c r="AY150" s="100">
        <f t="shared" si="4337"/>
        <v>0</v>
      </c>
      <c r="AZ150" s="100">
        <f t="shared" si="4337"/>
        <v>0</v>
      </c>
      <c r="BA150" s="100">
        <f t="shared" si="4337"/>
        <v>0</v>
      </c>
      <c r="BB150" s="100">
        <f t="shared" si="4338"/>
        <v>0</v>
      </c>
      <c r="BC150" s="100">
        <f t="shared" si="4338"/>
        <v>0</v>
      </c>
      <c r="BD150" s="100">
        <f t="shared" si="4338"/>
        <v>0</v>
      </c>
      <c r="BE150" s="100">
        <f t="shared" si="4338"/>
        <v>0</v>
      </c>
      <c r="BF150" s="100">
        <f t="shared" si="4338"/>
        <v>0</v>
      </c>
      <c r="BG150" s="100">
        <f t="shared" si="4338"/>
        <v>0</v>
      </c>
      <c r="BH150" s="100">
        <f t="shared" si="4338"/>
        <v>0</v>
      </c>
      <c r="BI150" s="100">
        <f t="shared" si="4338"/>
        <v>0</v>
      </c>
      <c r="BJ150" s="100">
        <f t="shared" si="4338"/>
        <v>0</v>
      </c>
      <c r="BK150" s="100">
        <f t="shared" si="4338"/>
        <v>0</v>
      </c>
      <c r="BL150" s="100">
        <f t="shared" si="4339"/>
        <v>0</v>
      </c>
      <c r="BM150" s="100">
        <f t="shared" si="4339"/>
        <v>0</v>
      </c>
      <c r="BN150" s="100">
        <f t="shared" si="4339"/>
        <v>0</v>
      </c>
      <c r="BO150" s="100">
        <f t="shared" si="4339"/>
        <v>0</v>
      </c>
      <c r="BP150" s="100">
        <f t="shared" si="4339"/>
        <v>0</v>
      </c>
      <c r="BQ150" s="100">
        <f t="shared" si="4339"/>
        <v>0</v>
      </c>
      <c r="BR150" s="100">
        <f t="shared" si="4339"/>
        <v>0</v>
      </c>
      <c r="BS150" s="100">
        <f t="shared" si="4339"/>
        <v>0</v>
      </c>
      <c r="BT150" s="100">
        <f t="shared" si="4339"/>
        <v>0</v>
      </c>
      <c r="BU150" s="100">
        <f t="shared" si="4339"/>
        <v>0</v>
      </c>
      <c r="BV150" s="100">
        <f t="shared" si="4340"/>
        <v>0</v>
      </c>
      <c r="BW150" s="100">
        <f t="shared" si="4340"/>
        <v>0</v>
      </c>
      <c r="BX150" s="100">
        <f t="shared" si="4340"/>
        <v>0</v>
      </c>
      <c r="BY150" s="100">
        <f t="shared" si="4340"/>
        <v>0</v>
      </c>
      <c r="BZ150" s="100">
        <f t="shared" si="4340"/>
        <v>0</v>
      </c>
      <c r="CA150" s="100">
        <f t="shared" si="4340"/>
        <v>0</v>
      </c>
      <c r="CB150" s="100">
        <f t="shared" si="4340"/>
        <v>0</v>
      </c>
      <c r="CC150" s="100">
        <f t="shared" si="4340"/>
        <v>0</v>
      </c>
      <c r="CD150" s="100">
        <f t="shared" si="4340"/>
        <v>0</v>
      </c>
      <c r="CE150" s="100">
        <f t="shared" si="4340"/>
        <v>0</v>
      </c>
      <c r="CF150" s="100">
        <f t="shared" si="4340"/>
        <v>0</v>
      </c>
      <c r="CG150" s="100">
        <f t="shared" si="4340"/>
        <v>0</v>
      </c>
      <c r="CH150" s="100"/>
      <c r="CJ150" s="100">
        <f t="shared" si="4341"/>
        <v>0</v>
      </c>
      <c r="CK150" s="100">
        <f t="shared" si="4341"/>
        <v>0</v>
      </c>
      <c r="CL150" s="100">
        <f t="shared" si="4341"/>
        <v>0</v>
      </c>
      <c r="CM150" s="100">
        <f t="shared" si="4341"/>
        <v>0</v>
      </c>
      <c r="CN150" s="100">
        <f t="shared" si="4341"/>
        <v>0</v>
      </c>
      <c r="CO150" s="100">
        <f t="shared" si="4341"/>
        <v>0</v>
      </c>
      <c r="CP150" s="100">
        <f t="shared" si="4341"/>
        <v>0</v>
      </c>
      <c r="CQ150" s="100">
        <f t="shared" si="4341"/>
        <v>0</v>
      </c>
      <c r="CR150" s="100">
        <f t="shared" si="4341"/>
        <v>0</v>
      </c>
      <c r="CS150" s="100">
        <f t="shared" si="4341"/>
        <v>0</v>
      </c>
      <c r="CT150" s="100">
        <f t="shared" si="4342"/>
        <v>0</v>
      </c>
      <c r="CU150" s="100">
        <f t="shared" si="4342"/>
        <v>0</v>
      </c>
      <c r="CV150" s="100">
        <f t="shared" si="4342"/>
        <v>0</v>
      </c>
      <c r="CW150" s="100">
        <f t="shared" si="4342"/>
        <v>0</v>
      </c>
      <c r="CX150" s="100">
        <f t="shared" si="4342"/>
        <v>0</v>
      </c>
      <c r="CY150" s="100">
        <f t="shared" si="4342"/>
        <v>0</v>
      </c>
      <c r="CZ150" s="100">
        <f t="shared" si="4342"/>
        <v>0</v>
      </c>
      <c r="DA150" s="100">
        <f t="shared" si="4342"/>
        <v>0</v>
      </c>
      <c r="DB150" s="100">
        <f t="shared" si="4342"/>
        <v>0</v>
      </c>
      <c r="DC150" s="100">
        <f t="shared" si="4342"/>
        <v>0</v>
      </c>
      <c r="DD150" s="100">
        <f t="shared" si="4343"/>
        <v>0</v>
      </c>
      <c r="DE150" s="100">
        <f t="shared" si="4343"/>
        <v>0</v>
      </c>
      <c r="DF150" s="100">
        <f t="shared" si="4343"/>
        <v>0</v>
      </c>
      <c r="DG150" s="100">
        <f t="shared" si="4343"/>
        <v>0</v>
      </c>
      <c r="DH150" s="100">
        <f t="shared" si="4343"/>
        <v>0</v>
      </c>
      <c r="DI150" s="100">
        <f t="shared" si="4343"/>
        <v>0</v>
      </c>
      <c r="DJ150" s="100">
        <f t="shared" si="4343"/>
        <v>0</v>
      </c>
      <c r="DK150" s="100">
        <f t="shared" si="4343"/>
        <v>0</v>
      </c>
      <c r="DL150" s="100">
        <f t="shared" si="4343"/>
        <v>0</v>
      </c>
      <c r="DM150" s="100">
        <f t="shared" si="4343"/>
        <v>0</v>
      </c>
      <c r="DN150" s="100">
        <f t="shared" si="4344"/>
        <v>0</v>
      </c>
      <c r="DO150" s="100">
        <f t="shared" si="4344"/>
        <v>0</v>
      </c>
      <c r="DP150" s="100">
        <f t="shared" si="4344"/>
        <v>0</v>
      </c>
      <c r="DQ150" s="100">
        <f t="shared" si="4344"/>
        <v>0</v>
      </c>
      <c r="DR150" s="100">
        <f t="shared" si="4344"/>
        <v>0</v>
      </c>
      <c r="DS150" s="100">
        <f t="shared" si="4344"/>
        <v>0</v>
      </c>
      <c r="DT150" s="100">
        <f t="shared" si="4344"/>
        <v>0</v>
      </c>
      <c r="DU150" s="100">
        <f t="shared" si="4344"/>
        <v>0</v>
      </c>
      <c r="DV150" s="100">
        <f t="shared" si="4344"/>
        <v>0</v>
      </c>
      <c r="DW150" s="100">
        <f t="shared" si="4344"/>
        <v>0</v>
      </c>
      <c r="DX150" s="100">
        <f t="shared" si="4345"/>
        <v>0</v>
      </c>
      <c r="DY150" s="100">
        <f t="shared" si="4345"/>
        <v>0</v>
      </c>
      <c r="DZ150" s="100">
        <f t="shared" si="4345"/>
        <v>0</v>
      </c>
      <c r="EA150" s="100">
        <f t="shared" si="4345"/>
        <v>0</v>
      </c>
      <c r="EB150" s="100">
        <f t="shared" si="4345"/>
        <v>0</v>
      </c>
      <c r="EC150" s="100">
        <f t="shared" si="4345"/>
        <v>0</v>
      </c>
      <c r="ED150" s="100">
        <f t="shared" si="4345"/>
        <v>0</v>
      </c>
      <c r="EE150" s="100">
        <f t="shared" si="4345"/>
        <v>0</v>
      </c>
      <c r="EF150" s="100">
        <f t="shared" si="4345"/>
        <v>0</v>
      </c>
      <c r="EG150" s="100">
        <f t="shared" si="4345"/>
        <v>0</v>
      </c>
      <c r="EH150" s="100">
        <f t="shared" si="4346"/>
        <v>0</v>
      </c>
      <c r="EI150" s="100">
        <f t="shared" si="4346"/>
        <v>0</v>
      </c>
      <c r="EJ150" s="100">
        <f t="shared" si="4346"/>
        <v>0</v>
      </c>
      <c r="EK150" s="100">
        <f t="shared" si="4346"/>
        <v>0</v>
      </c>
      <c r="EL150" s="100">
        <f t="shared" si="4346"/>
        <v>0</v>
      </c>
      <c r="EM150" s="100">
        <f t="shared" si="4346"/>
        <v>0</v>
      </c>
      <c r="EN150" s="100">
        <f t="shared" si="4346"/>
        <v>0</v>
      </c>
      <c r="EO150" s="100">
        <f t="shared" si="4346"/>
        <v>0</v>
      </c>
      <c r="EP150" s="100">
        <f t="shared" si="4346"/>
        <v>0</v>
      </c>
      <c r="EQ150" s="100">
        <f t="shared" si="4346"/>
        <v>0</v>
      </c>
      <c r="ER150" s="100">
        <f t="shared" si="4347"/>
        <v>0</v>
      </c>
      <c r="ES150" s="100">
        <f t="shared" si="4347"/>
        <v>0</v>
      </c>
      <c r="ET150" s="100">
        <f t="shared" si="4347"/>
        <v>0</v>
      </c>
      <c r="EU150" s="100">
        <f t="shared" si="4347"/>
        <v>0</v>
      </c>
      <c r="EV150" s="100">
        <f t="shared" si="4347"/>
        <v>0</v>
      </c>
      <c r="EW150" s="100">
        <f t="shared" si="4347"/>
        <v>0</v>
      </c>
      <c r="EX150" s="100">
        <f t="shared" si="4347"/>
        <v>0</v>
      </c>
      <c r="EY150" s="100">
        <f t="shared" si="4347"/>
        <v>0</v>
      </c>
      <c r="EZ150" s="100">
        <f t="shared" si="4347"/>
        <v>0</v>
      </c>
      <c r="FA150" s="100">
        <f t="shared" si="4347"/>
        <v>0</v>
      </c>
      <c r="FB150" s="100">
        <f t="shared" si="4347"/>
        <v>0</v>
      </c>
      <c r="FC150" s="100">
        <f t="shared" si="4347"/>
        <v>0</v>
      </c>
      <c r="FE150" s="100">
        <f t="shared" si="4348"/>
        <v>0</v>
      </c>
      <c r="FF150" s="100">
        <f t="shared" si="4348"/>
        <v>0</v>
      </c>
      <c r="FG150" s="100">
        <f t="shared" si="4348"/>
        <v>0</v>
      </c>
      <c r="FH150" s="100">
        <f t="shared" si="4348"/>
        <v>0</v>
      </c>
      <c r="FI150" s="100">
        <f t="shared" si="4348"/>
        <v>0</v>
      </c>
      <c r="FJ150" s="100">
        <f t="shared" si="4348"/>
        <v>0</v>
      </c>
      <c r="FK150" s="100">
        <f t="shared" si="4348"/>
        <v>0</v>
      </c>
      <c r="FL150" s="100">
        <f t="shared" si="4348"/>
        <v>0</v>
      </c>
      <c r="FM150" s="100">
        <f t="shared" si="4348"/>
        <v>0</v>
      </c>
      <c r="FN150" s="100">
        <f t="shared" si="4348"/>
        <v>0</v>
      </c>
      <c r="FO150" s="100">
        <f t="shared" si="4349"/>
        <v>0</v>
      </c>
      <c r="FP150" s="100">
        <f t="shared" si="4349"/>
        <v>0</v>
      </c>
      <c r="FQ150" s="100">
        <f t="shared" si="4349"/>
        <v>0</v>
      </c>
      <c r="FR150" s="100">
        <f t="shared" si="4349"/>
        <v>0</v>
      </c>
      <c r="FS150" s="100">
        <f t="shared" si="4349"/>
        <v>0</v>
      </c>
      <c r="FT150" s="100">
        <f t="shared" si="4349"/>
        <v>0</v>
      </c>
      <c r="FU150" s="100">
        <f t="shared" si="4349"/>
        <v>0</v>
      </c>
      <c r="FV150" s="100">
        <f t="shared" si="4349"/>
        <v>0</v>
      </c>
      <c r="FW150" s="100">
        <f t="shared" si="4349"/>
        <v>0</v>
      </c>
      <c r="FX150" s="100">
        <f t="shared" si="4349"/>
        <v>0</v>
      </c>
      <c r="FY150" s="100">
        <f t="shared" si="4350"/>
        <v>0</v>
      </c>
      <c r="FZ150" s="100">
        <f t="shared" si="4350"/>
        <v>0</v>
      </c>
      <c r="GA150" s="100">
        <f t="shared" si="4350"/>
        <v>0</v>
      </c>
      <c r="GB150" s="100">
        <f t="shared" si="4350"/>
        <v>0</v>
      </c>
      <c r="GC150" s="100">
        <f t="shared" si="4350"/>
        <v>0</v>
      </c>
      <c r="GD150" s="100">
        <f t="shared" si="4350"/>
        <v>0</v>
      </c>
      <c r="GE150" s="100">
        <f t="shared" si="4350"/>
        <v>0</v>
      </c>
      <c r="GF150" s="100">
        <f t="shared" si="4350"/>
        <v>0</v>
      </c>
      <c r="GG150" s="100">
        <f t="shared" si="4350"/>
        <v>0</v>
      </c>
      <c r="GH150" s="100">
        <f t="shared" si="4350"/>
        <v>0</v>
      </c>
      <c r="GI150" s="100">
        <f t="shared" si="4351"/>
        <v>0</v>
      </c>
      <c r="GJ150" s="100">
        <f t="shared" si="4351"/>
        <v>0</v>
      </c>
      <c r="GK150" s="100">
        <f t="shared" si="4351"/>
        <v>0</v>
      </c>
      <c r="GL150" s="100">
        <f t="shared" si="4351"/>
        <v>0</v>
      </c>
      <c r="GM150" s="100">
        <f t="shared" si="4351"/>
        <v>0</v>
      </c>
      <c r="GN150" s="100">
        <f t="shared" si="4351"/>
        <v>0</v>
      </c>
      <c r="GO150" s="100">
        <f t="shared" si="4351"/>
        <v>0</v>
      </c>
      <c r="GP150" s="100">
        <f t="shared" si="4351"/>
        <v>0</v>
      </c>
      <c r="GQ150" s="100">
        <f t="shared" si="4351"/>
        <v>0</v>
      </c>
      <c r="GR150" s="100">
        <f t="shared" si="4351"/>
        <v>0</v>
      </c>
      <c r="GS150" s="100">
        <f t="shared" si="4352"/>
        <v>0</v>
      </c>
      <c r="GT150" s="100">
        <f t="shared" si="4352"/>
        <v>0</v>
      </c>
      <c r="GU150" s="100">
        <f t="shared" si="4352"/>
        <v>0</v>
      </c>
      <c r="GV150" s="100">
        <f t="shared" si="4352"/>
        <v>0</v>
      </c>
      <c r="GW150" s="100">
        <f t="shared" si="4352"/>
        <v>0</v>
      </c>
      <c r="GX150" s="100">
        <f t="shared" si="4352"/>
        <v>0</v>
      </c>
      <c r="GY150" s="100">
        <f t="shared" si="4352"/>
        <v>0</v>
      </c>
      <c r="GZ150" s="100">
        <f t="shared" si="4352"/>
        <v>0</v>
      </c>
      <c r="HA150" s="100">
        <f t="shared" si="4352"/>
        <v>0</v>
      </c>
      <c r="HB150" s="100">
        <f t="shared" si="4352"/>
        <v>0</v>
      </c>
      <c r="HC150" s="100">
        <f t="shared" si="4353"/>
        <v>0</v>
      </c>
      <c r="HD150" s="100">
        <f t="shared" si="4353"/>
        <v>0</v>
      </c>
      <c r="HE150" s="100">
        <f t="shared" si="4353"/>
        <v>0</v>
      </c>
      <c r="HF150" s="100">
        <f t="shared" si="4353"/>
        <v>0</v>
      </c>
      <c r="HG150" s="100">
        <f t="shared" si="4353"/>
        <v>0</v>
      </c>
      <c r="HH150" s="100">
        <f t="shared" si="4353"/>
        <v>0</v>
      </c>
      <c r="HI150" s="100">
        <f t="shared" si="4353"/>
        <v>0</v>
      </c>
      <c r="HJ150" s="100">
        <f t="shared" si="4353"/>
        <v>0</v>
      </c>
      <c r="HK150" s="100">
        <f t="shared" si="4353"/>
        <v>0</v>
      </c>
      <c r="HL150" s="100">
        <f t="shared" si="4353"/>
        <v>0</v>
      </c>
      <c r="HM150" s="100">
        <f t="shared" si="4354"/>
        <v>0</v>
      </c>
      <c r="HN150" s="100">
        <f t="shared" si="4354"/>
        <v>0</v>
      </c>
      <c r="HO150" s="100">
        <f t="shared" si="4354"/>
        <v>0</v>
      </c>
      <c r="HP150" s="100">
        <f t="shared" si="4354"/>
        <v>0</v>
      </c>
      <c r="HQ150" s="100">
        <f t="shared" si="4354"/>
        <v>0</v>
      </c>
      <c r="HR150" s="100">
        <f t="shared" si="4354"/>
        <v>0</v>
      </c>
      <c r="HS150" s="100">
        <f t="shared" si="4354"/>
        <v>0</v>
      </c>
      <c r="HT150" s="100">
        <f t="shared" si="4354"/>
        <v>0</v>
      </c>
      <c r="HU150" s="100">
        <f t="shared" si="4354"/>
        <v>0</v>
      </c>
      <c r="HV150" s="100">
        <f t="shared" si="4354"/>
        <v>0</v>
      </c>
      <c r="HW150" s="100">
        <f t="shared" si="4354"/>
        <v>0</v>
      </c>
      <c r="HX150" s="100">
        <f t="shared" si="4354"/>
        <v>0</v>
      </c>
      <c r="HY150" s="100"/>
      <c r="IB150" s="100">
        <f t="shared" si="4355"/>
        <v>0</v>
      </c>
      <c r="IC150" s="100">
        <f t="shared" si="4355"/>
        <v>0</v>
      </c>
      <c r="ID150" s="100">
        <f t="shared" si="4355"/>
        <v>0</v>
      </c>
      <c r="IE150" s="100">
        <f t="shared" si="4355"/>
        <v>0</v>
      </c>
      <c r="IF150" s="100">
        <f t="shared" si="4355"/>
        <v>0</v>
      </c>
      <c r="IG150" s="100">
        <f t="shared" si="4355"/>
        <v>0</v>
      </c>
      <c r="IH150" s="100">
        <f t="shared" si="4355"/>
        <v>0</v>
      </c>
      <c r="II150" s="100">
        <f t="shared" si="4355"/>
        <v>0</v>
      </c>
      <c r="IJ150" s="100">
        <f t="shared" si="4355"/>
        <v>0</v>
      </c>
      <c r="IK150" s="100">
        <f t="shared" si="4355"/>
        <v>0</v>
      </c>
      <c r="IL150" s="100">
        <f t="shared" si="4356"/>
        <v>0</v>
      </c>
      <c r="IM150" s="100">
        <f t="shared" si="4356"/>
        <v>0</v>
      </c>
      <c r="IN150" s="100">
        <f t="shared" si="4356"/>
        <v>0</v>
      </c>
      <c r="IO150" s="100">
        <f t="shared" si="4356"/>
        <v>0</v>
      </c>
      <c r="IP150" s="100">
        <f t="shared" si="4356"/>
        <v>0</v>
      </c>
      <c r="IQ150" s="100">
        <f t="shared" si="4356"/>
        <v>0</v>
      </c>
      <c r="IR150" s="100">
        <f t="shared" si="4356"/>
        <v>0</v>
      </c>
      <c r="IS150" s="100">
        <f t="shared" si="4356"/>
        <v>0</v>
      </c>
      <c r="IT150" s="100">
        <f t="shared" si="4356"/>
        <v>0</v>
      </c>
      <c r="IU150" s="100">
        <f t="shared" si="4356"/>
        <v>0</v>
      </c>
      <c r="IV150" s="100">
        <f t="shared" si="4357"/>
        <v>0</v>
      </c>
      <c r="IW150" s="100">
        <f t="shared" si="4357"/>
        <v>0</v>
      </c>
      <c r="IX150" s="100">
        <f t="shared" si="4357"/>
        <v>0</v>
      </c>
      <c r="IY150" s="100">
        <f t="shared" si="4357"/>
        <v>0</v>
      </c>
      <c r="IZ150" s="100">
        <f t="shared" si="4357"/>
        <v>0</v>
      </c>
      <c r="JA150" s="100">
        <f t="shared" si="4357"/>
        <v>0</v>
      </c>
      <c r="JB150" s="100">
        <f t="shared" si="4357"/>
        <v>0</v>
      </c>
      <c r="JC150" s="100">
        <f t="shared" si="4357"/>
        <v>0</v>
      </c>
      <c r="JD150" s="100">
        <f t="shared" si="4357"/>
        <v>0</v>
      </c>
      <c r="JE150" s="100">
        <f t="shared" si="4357"/>
        <v>0</v>
      </c>
      <c r="JF150" s="100">
        <f t="shared" si="4358"/>
        <v>0</v>
      </c>
      <c r="JG150" s="100">
        <f t="shared" si="4358"/>
        <v>0</v>
      </c>
      <c r="JH150" s="100">
        <f t="shared" si="4358"/>
        <v>0</v>
      </c>
      <c r="JI150" s="100">
        <f t="shared" si="4358"/>
        <v>0</v>
      </c>
      <c r="JJ150" s="100">
        <f t="shared" si="4358"/>
        <v>0</v>
      </c>
      <c r="JK150" s="100">
        <f t="shared" si="4358"/>
        <v>0</v>
      </c>
      <c r="JL150" s="100">
        <f t="shared" si="4358"/>
        <v>0</v>
      </c>
      <c r="JM150" s="100">
        <f t="shared" si="4358"/>
        <v>0</v>
      </c>
      <c r="JN150" s="100">
        <f t="shared" si="4358"/>
        <v>0</v>
      </c>
      <c r="JO150" s="100">
        <f t="shared" si="4358"/>
        <v>0</v>
      </c>
      <c r="JP150" s="100">
        <f t="shared" si="4359"/>
        <v>0</v>
      </c>
      <c r="JQ150" s="100">
        <f t="shared" si="4359"/>
        <v>0</v>
      </c>
      <c r="JR150" s="100">
        <f t="shared" si="4359"/>
        <v>0</v>
      </c>
      <c r="JS150" s="100">
        <f t="shared" si="4359"/>
        <v>0</v>
      </c>
      <c r="JT150" s="100">
        <f t="shared" si="4359"/>
        <v>0</v>
      </c>
      <c r="JU150" s="100">
        <f t="shared" si="4359"/>
        <v>0</v>
      </c>
      <c r="JV150" s="100">
        <f t="shared" si="4359"/>
        <v>0</v>
      </c>
      <c r="JW150" s="100">
        <f t="shared" si="4359"/>
        <v>0</v>
      </c>
      <c r="JX150" s="100">
        <f t="shared" si="4359"/>
        <v>0</v>
      </c>
      <c r="JY150" s="100">
        <f t="shared" si="4359"/>
        <v>0</v>
      </c>
      <c r="JZ150" s="100">
        <f t="shared" si="4360"/>
        <v>0</v>
      </c>
      <c r="KA150" s="100">
        <f t="shared" si="4360"/>
        <v>0</v>
      </c>
      <c r="KB150" s="100">
        <f t="shared" si="4360"/>
        <v>0</v>
      </c>
      <c r="KC150" s="100">
        <f t="shared" si="4360"/>
        <v>0</v>
      </c>
      <c r="KD150" s="100">
        <f t="shared" si="4360"/>
        <v>0</v>
      </c>
      <c r="KE150" s="100">
        <f t="shared" si="4360"/>
        <v>0</v>
      </c>
      <c r="KF150" s="100">
        <f t="shared" si="4360"/>
        <v>0</v>
      </c>
      <c r="KG150" s="100">
        <f t="shared" si="4360"/>
        <v>0</v>
      </c>
      <c r="KH150" s="100">
        <f t="shared" si="4360"/>
        <v>0</v>
      </c>
      <c r="KI150" s="100">
        <f t="shared" si="4360"/>
        <v>0</v>
      </c>
      <c r="KJ150" s="100">
        <f t="shared" si="4361"/>
        <v>0</v>
      </c>
      <c r="KK150" s="100">
        <f t="shared" si="4361"/>
        <v>0</v>
      </c>
      <c r="KL150" s="100">
        <f t="shared" si="4361"/>
        <v>0</v>
      </c>
      <c r="KM150" s="100">
        <f t="shared" si="4361"/>
        <v>0</v>
      </c>
      <c r="KN150" s="100">
        <f t="shared" si="4361"/>
        <v>0</v>
      </c>
      <c r="KO150" s="100">
        <f t="shared" si="4361"/>
        <v>0</v>
      </c>
      <c r="KP150" s="100">
        <f t="shared" si="4361"/>
        <v>0</v>
      </c>
      <c r="KQ150" s="100">
        <f t="shared" si="4361"/>
        <v>0</v>
      </c>
      <c r="KR150" s="100">
        <f t="shared" si="4361"/>
        <v>0</v>
      </c>
      <c r="KS150" s="100">
        <f t="shared" si="4361"/>
        <v>0</v>
      </c>
      <c r="KT150" s="100">
        <f t="shared" si="4361"/>
        <v>0</v>
      </c>
      <c r="KU150" s="100">
        <f t="shared" si="4361"/>
        <v>0</v>
      </c>
    </row>
    <row r="151" spans="2:307" s="95" customFormat="1" ht="15.6" x14ac:dyDescent="0.3">
      <c r="C151" s="129"/>
      <c r="D151" s="584"/>
      <c r="E151" s="129"/>
      <c r="F151" s="129"/>
      <c r="K151" s="132" t="str">
        <f>'Total OpEx'!B53</f>
        <v>Dev Ops</v>
      </c>
      <c r="N151" s="100">
        <f t="shared" si="4334"/>
        <v>0</v>
      </c>
      <c r="O151" s="100">
        <f t="shared" si="4334"/>
        <v>0</v>
      </c>
      <c r="P151" s="100">
        <f t="shared" si="4334"/>
        <v>0</v>
      </c>
      <c r="Q151" s="100">
        <f t="shared" si="4334"/>
        <v>0</v>
      </c>
      <c r="R151" s="100">
        <f t="shared" si="4334"/>
        <v>0</v>
      </c>
      <c r="S151" s="100">
        <f t="shared" si="4334"/>
        <v>0</v>
      </c>
      <c r="T151" s="100">
        <f t="shared" si="4334"/>
        <v>0</v>
      </c>
      <c r="U151" s="100">
        <f t="shared" si="4334"/>
        <v>0</v>
      </c>
      <c r="V151" s="100">
        <f t="shared" si="4334"/>
        <v>0</v>
      </c>
      <c r="W151" s="100">
        <f t="shared" si="4334"/>
        <v>0</v>
      </c>
      <c r="X151" s="100">
        <f t="shared" si="4335"/>
        <v>0</v>
      </c>
      <c r="Y151" s="100">
        <f t="shared" si="4335"/>
        <v>0</v>
      </c>
      <c r="Z151" s="100">
        <f t="shared" si="4335"/>
        <v>0</v>
      </c>
      <c r="AA151" s="100">
        <f t="shared" si="4335"/>
        <v>0</v>
      </c>
      <c r="AB151" s="100">
        <f t="shared" si="4335"/>
        <v>0</v>
      </c>
      <c r="AC151" s="100">
        <f t="shared" si="4335"/>
        <v>0</v>
      </c>
      <c r="AD151" s="100">
        <f t="shared" si="4335"/>
        <v>0</v>
      </c>
      <c r="AE151" s="100">
        <f t="shared" si="4335"/>
        <v>0</v>
      </c>
      <c r="AF151" s="100">
        <f t="shared" si="4335"/>
        <v>0</v>
      </c>
      <c r="AG151" s="100">
        <f t="shared" si="4335"/>
        <v>0</v>
      </c>
      <c r="AH151" s="100">
        <f t="shared" si="4336"/>
        <v>0</v>
      </c>
      <c r="AI151" s="100">
        <f t="shared" si="4336"/>
        <v>0</v>
      </c>
      <c r="AJ151" s="100">
        <f t="shared" si="4336"/>
        <v>0</v>
      </c>
      <c r="AK151" s="100">
        <f t="shared" si="4336"/>
        <v>0</v>
      </c>
      <c r="AL151" s="100">
        <f t="shared" si="4336"/>
        <v>0</v>
      </c>
      <c r="AM151" s="100">
        <f t="shared" si="4336"/>
        <v>0</v>
      </c>
      <c r="AN151" s="100">
        <f t="shared" si="4336"/>
        <v>0</v>
      </c>
      <c r="AO151" s="100">
        <f t="shared" si="4336"/>
        <v>0</v>
      </c>
      <c r="AP151" s="100">
        <f t="shared" si="4336"/>
        <v>0</v>
      </c>
      <c r="AQ151" s="100">
        <f t="shared" si="4336"/>
        <v>0</v>
      </c>
      <c r="AR151" s="100">
        <f t="shared" si="4337"/>
        <v>0</v>
      </c>
      <c r="AS151" s="100">
        <f t="shared" si="4337"/>
        <v>0</v>
      </c>
      <c r="AT151" s="100">
        <f t="shared" si="4337"/>
        <v>0</v>
      </c>
      <c r="AU151" s="100">
        <f t="shared" si="4337"/>
        <v>0</v>
      </c>
      <c r="AV151" s="100">
        <f t="shared" si="4337"/>
        <v>0</v>
      </c>
      <c r="AW151" s="100">
        <f t="shared" si="4337"/>
        <v>0</v>
      </c>
      <c r="AX151" s="100">
        <f t="shared" si="4337"/>
        <v>0</v>
      </c>
      <c r="AY151" s="100">
        <f t="shared" si="4337"/>
        <v>0</v>
      </c>
      <c r="AZ151" s="100">
        <f t="shared" si="4337"/>
        <v>0</v>
      </c>
      <c r="BA151" s="100">
        <f t="shared" si="4337"/>
        <v>0</v>
      </c>
      <c r="BB151" s="100">
        <f t="shared" si="4338"/>
        <v>0</v>
      </c>
      <c r="BC151" s="100">
        <f t="shared" si="4338"/>
        <v>0</v>
      </c>
      <c r="BD151" s="100">
        <f t="shared" si="4338"/>
        <v>0</v>
      </c>
      <c r="BE151" s="100">
        <f t="shared" si="4338"/>
        <v>0</v>
      </c>
      <c r="BF151" s="100">
        <f t="shared" si="4338"/>
        <v>0</v>
      </c>
      <c r="BG151" s="100">
        <f t="shared" si="4338"/>
        <v>0</v>
      </c>
      <c r="BH151" s="100">
        <f t="shared" si="4338"/>
        <v>0</v>
      </c>
      <c r="BI151" s="100">
        <f t="shared" si="4338"/>
        <v>0</v>
      </c>
      <c r="BJ151" s="100">
        <f t="shared" si="4338"/>
        <v>0</v>
      </c>
      <c r="BK151" s="100">
        <f t="shared" si="4338"/>
        <v>0</v>
      </c>
      <c r="BL151" s="100">
        <f t="shared" si="4339"/>
        <v>0</v>
      </c>
      <c r="BM151" s="100">
        <f t="shared" si="4339"/>
        <v>0</v>
      </c>
      <c r="BN151" s="100">
        <f t="shared" si="4339"/>
        <v>0</v>
      </c>
      <c r="BO151" s="100">
        <f t="shared" si="4339"/>
        <v>0</v>
      </c>
      <c r="BP151" s="100">
        <f t="shared" si="4339"/>
        <v>0</v>
      </c>
      <c r="BQ151" s="100">
        <f t="shared" si="4339"/>
        <v>0</v>
      </c>
      <c r="BR151" s="100">
        <f t="shared" si="4339"/>
        <v>0</v>
      </c>
      <c r="BS151" s="100">
        <f t="shared" si="4339"/>
        <v>0</v>
      </c>
      <c r="BT151" s="100">
        <f t="shared" si="4339"/>
        <v>0</v>
      </c>
      <c r="BU151" s="100">
        <f t="shared" si="4339"/>
        <v>0</v>
      </c>
      <c r="BV151" s="100">
        <f t="shared" si="4340"/>
        <v>0</v>
      </c>
      <c r="BW151" s="100">
        <f t="shared" si="4340"/>
        <v>0</v>
      </c>
      <c r="BX151" s="100">
        <f t="shared" si="4340"/>
        <v>0</v>
      </c>
      <c r="BY151" s="100">
        <f t="shared" si="4340"/>
        <v>0</v>
      </c>
      <c r="BZ151" s="100">
        <f t="shared" si="4340"/>
        <v>0</v>
      </c>
      <c r="CA151" s="100">
        <f t="shared" si="4340"/>
        <v>0</v>
      </c>
      <c r="CB151" s="100">
        <f t="shared" si="4340"/>
        <v>0</v>
      </c>
      <c r="CC151" s="100">
        <f t="shared" si="4340"/>
        <v>0</v>
      </c>
      <c r="CD151" s="100">
        <f t="shared" si="4340"/>
        <v>0</v>
      </c>
      <c r="CE151" s="100">
        <f t="shared" si="4340"/>
        <v>0</v>
      </c>
      <c r="CF151" s="100">
        <f t="shared" si="4340"/>
        <v>0</v>
      </c>
      <c r="CG151" s="100">
        <f t="shared" si="4340"/>
        <v>0</v>
      </c>
      <c r="CH151" s="100"/>
      <c r="CJ151" s="100">
        <f t="shared" si="4341"/>
        <v>0</v>
      </c>
      <c r="CK151" s="100">
        <f t="shared" si="4341"/>
        <v>0</v>
      </c>
      <c r="CL151" s="100">
        <f t="shared" si="4341"/>
        <v>0</v>
      </c>
      <c r="CM151" s="100">
        <f t="shared" si="4341"/>
        <v>0</v>
      </c>
      <c r="CN151" s="100">
        <f t="shared" si="4341"/>
        <v>0</v>
      </c>
      <c r="CO151" s="100">
        <f t="shared" si="4341"/>
        <v>0</v>
      </c>
      <c r="CP151" s="100">
        <f t="shared" si="4341"/>
        <v>0</v>
      </c>
      <c r="CQ151" s="100">
        <f t="shared" si="4341"/>
        <v>0</v>
      </c>
      <c r="CR151" s="100">
        <f t="shared" si="4341"/>
        <v>0</v>
      </c>
      <c r="CS151" s="100">
        <f t="shared" si="4341"/>
        <v>0</v>
      </c>
      <c r="CT151" s="100">
        <f t="shared" si="4342"/>
        <v>0</v>
      </c>
      <c r="CU151" s="100">
        <f t="shared" si="4342"/>
        <v>0</v>
      </c>
      <c r="CV151" s="100">
        <f t="shared" si="4342"/>
        <v>0</v>
      </c>
      <c r="CW151" s="100">
        <f t="shared" si="4342"/>
        <v>0</v>
      </c>
      <c r="CX151" s="100">
        <f t="shared" si="4342"/>
        <v>0</v>
      </c>
      <c r="CY151" s="100">
        <f t="shared" si="4342"/>
        <v>0</v>
      </c>
      <c r="CZ151" s="100">
        <f t="shared" si="4342"/>
        <v>0</v>
      </c>
      <c r="DA151" s="100">
        <f t="shared" si="4342"/>
        <v>0</v>
      </c>
      <c r="DB151" s="100">
        <f t="shared" si="4342"/>
        <v>0</v>
      </c>
      <c r="DC151" s="100">
        <f t="shared" si="4342"/>
        <v>0</v>
      </c>
      <c r="DD151" s="100">
        <f t="shared" si="4343"/>
        <v>0</v>
      </c>
      <c r="DE151" s="100">
        <f t="shared" si="4343"/>
        <v>0</v>
      </c>
      <c r="DF151" s="100">
        <f t="shared" si="4343"/>
        <v>0</v>
      </c>
      <c r="DG151" s="100">
        <f t="shared" si="4343"/>
        <v>0</v>
      </c>
      <c r="DH151" s="100">
        <f t="shared" si="4343"/>
        <v>0</v>
      </c>
      <c r="DI151" s="100">
        <f t="shared" si="4343"/>
        <v>0</v>
      </c>
      <c r="DJ151" s="100">
        <f t="shared" si="4343"/>
        <v>0</v>
      </c>
      <c r="DK151" s="100">
        <f t="shared" si="4343"/>
        <v>0</v>
      </c>
      <c r="DL151" s="100">
        <f t="shared" si="4343"/>
        <v>0</v>
      </c>
      <c r="DM151" s="100">
        <f t="shared" si="4343"/>
        <v>0</v>
      </c>
      <c r="DN151" s="100">
        <f t="shared" si="4344"/>
        <v>0</v>
      </c>
      <c r="DO151" s="100">
        <f t="shared" si="4344"/>
        <v>0</v>
      </c>
      <c r="DP151" s="100">
        <f t="shared" si="4344"/>
        <v>0</v>
      </c>
      <c r="DQ151" s="100">
        <f t="shared" si="4344"/>
        <v>0</v>
      </c>
      <c r="DR151" s="100">
        <f t="shared" si="4344"/>
        <v>0</v>
      </c>
      <c r="DS151" s="100">
        <f t="shared" si="4344"/>
        <v>0</v>
      </c>
      <c r="DT151" s="100">
        <f t="shared" si="4344"/>
        <v>0</v>
      </c>
      <c r="DU151" s="100">
        <f t="shared" si="4344"/>
        <v>0</v>
      </c>
      <c r="DV151" s="100">
        <f t="shared" si="4344"/>
        <v>0</v>
      </c>
      <c r="DW151" s="100">
        <f t="shared" si="4344"/>
        <v>0</v>
      </c>
      <c r="DX151" s="100">
        <f t="shared" si="4345"/>
        <v>0</v>
      </c>
      <c r="DY151" s="100">
        <f t="shared" si="4345"/>
        <v>0</v>
      </c>
      <c r="DZ151" s="100">
        <f t="shared" si="4345"/>
        <v>0</v>
      </c>
      <c r="EA151" s="100">
        <f t="shared" si="4345"/>
        <v>0</v>
      </c>
      <c r="EB151" s="100">
        <f t="shared" si="4345"/>
        <v>0</v>
      </c>
      <c r="EC151" s="100">
        <f t="shared" si="4345"/>
        <v>0</v>
      </c>
      <c r="ED151" s="100">
        <f t="shared" si="4345"/>
        <v>0</v>
      </c>
      <c r="EE151" s="100">
        <f t="shared" si="4345"/>
        <v>0</v>
      </c>
      <c r="EF151" s="100">
        <f t="shared" si="4345"/>
        <v>0</v>
      </c>
      <c r="EG151" s="100">
        <f t="shared" si="4345"/>
        <v>0</v>
      </c>
      <c r="EH151" s="100">
        <f t="shared" si="4346"/>
        <v>0</v>
      </c>
      <c r="EI151" s="100">
        <f t="shared" si="4346"/>
        <v>0</v>
      </c>
      <c r="EJ151" s="100">
        <f t="shared" si="4346"/>
        <v>0</v>
      </c>
      <c r="EK151" s="100">
        <f t="shared" si="4346"/>
        <v>0</v>
      </c>
      <c r="EL151" s="100">
        <f t="shared" si="4346"/>
        <v>0</v>
      </c>
      <c r="EM151" s="100">
        <f t="shared" si="4346"/>
        <v>0</v>
      </c>
      <c r="EN151" s="100">
        <f t="shared" si="4346"/>
        <v>0</v>
      </c>
      <c r="EO151" s="100">
        <f t="shared" si="4346"/>
        <v>0</v>
      </c>
      <c r="EP151" s="100">
        <f t="shared" si="4346"/>
        <v>0</v>
      </c>
      <c r="EQ151" s="100">
        <f t="shared" si="4346"/>
        <v>0</v>
      </c>
      <c r="ER151" s="100">
        <f t="shared" si="4347"/>
        <v>0</v>
      </c>
      <c r="ES151" s="100">
        <f t="shared" si="4347"/>
        <v>0</v>
      </c>
      <c r="ET151" s="100">
        <f t="shared" si="4347"/>
        <v>0</v>
      </c>
      <c r="EU151" s="100">
        <f t="shared" si="4347"/>
        <v>0</v>
      </c>
      <c r="EV151" s="100">
        <f t="shared" si="4347"/>
        <v>0</v>
      </c>
      <c r="EW151" s="100">
        <f t="shared" si="4347"/>
        <v>0</v>
      </c>
      <c r="EX151" s="100">
        <f t="shared" si="4347"/>
        <v>0</v>
      </c>
      <c r="EY151" s="100">
        <f t="shared" si="4347"/>
        <v>0</v>
      </c>
      <c r="EZ151" s="100">
        <f t="shared" si="4347"/>
        <v>0</v>
      </c>
      <c r="FA151" s="100">
        <f t="shared" si="4347"/>
        <v>0</v>
      </c>
      <c r="FB151" s="100">
        <f t="shared" si="4347"/>
        <v>0</v>
      </c>
      <c r="FC151" s="100">
        <f t="shared" si="4347"/>
        <v>0</v>
      </c>
      <c r="FE151" s="100">
        <f t="shared" si="4348"/>
        <v>0</v>
      </c>
      <c r="FF151" s="100">
        <f t="shared" si="4348"/>
        <v>0</v>
      </c>
      <c r="FG151" s="100">
        <f t="shared" si="4348"/>
        <v>0</v>
      </c>
      <c r="FH151" s="100">
        <f t="shared" si="4348"/>
        <v>0</v>
      </c>
      <c r="FI151" s="100">
        <f t="shared" si="4348"/>
        <v>0</v>
      </c>
      <c r="FJ151" s="100">
        <f t="shared" si="4348"/>
        <v>0</v>
      </c>
      <c r="FK151" s="100">
        <f t="shared" si="4348"/>
        <v>0</v>
      </c>
      <c r="FL151" s="100">
        <f t="shared" si="4348"/>
        <v>0</v>
      </c>
      <c r="FM151" s="100">
        <f t="shared" si="4348"/>
        <v>0</v>
      </c>
      <c r="FN151" s="100">
        <f t="shared" si="4348"/>
        <v>0</v>
      </c>
      <c r="FO151" s="100">
        <f t="shared" si="4349"/>
        <v>0</v>
      </c>
      <c r="FP151" s="100">
        <f t="shared" si="4349"/>
        <v>0</v>
      </c>
      <c r="FQ151" s="100">
        <f t="shared" si="4349"/>
        <v>0</v>
      </c>
      <c r="FR151" s="100">
        <f t="shared" si="4349"/>
        <v>0</v>
      </c>
      <c r="FS151" s="100">
        <f t="shared" si="4349"/>
        <v>0</v>
      </c>
      <c r="FT151" s="100">
        <f t="shared" si="4349"/>
        <v>0</v>
      </c>
      <c r="FU151" s="100">
        <f t="shared" si="4349"/>
        <v>0</v>
      </c>
      <c r="FV151" s="100">
        <f t="shared" si="4349"/>
        <v>0</v>
      </c>
      <c r="FW151" s="100">
        <f t="shared" si="4349"/>
        <v>0</v>
      </c>
      <c r="FX151" s="100">
        <f t="shared" si="4349"/>
        <v>0</v>
      </c>
      <c r="FY151" s="100">
        <f t="shared" si="4350"/>
        <v>0</v>
      </c>
      <c r="FZ151" s="100">
        <f t="shared" si="4350"/>
        <v>0</v>
      </c>
      <c r="GA151" s="100">
        <f t="shared" si="4350"/>
        <v>0</v>
      </c>
      <c r="GB151" s="100">
        <f t="shared" si="4350"/>
        <v>0</v>
      </c>
      <c r="GC151" s="100">
        <f t="shared" si="4350"/>
        <v>0</v>
      </c>
      <c r="GD151" s="100">
        <f t="shared" si="4350"/>
        <v>0</v>
      </c>
      <c r="GE151" s="100">
        <f t="shared" si="4350"/>
        <v>0</v>
      </c>
      <c r="GF151" s="100">
        <f t="shared" si="4350"/>
        <v>0</v>
      </c>
      <c r="GG151" s="100">
        <f t="shared" si="4350"/>
        <v>0</v>
      </c>
      <c r="GH151" s="100">
        <f t="shared" si="4350"/>
        <v>0</v>
      </c>
      <c r="GI151" s="100">
        <f t="shared" si="4351"/>
        <v>0</v>
      </c>
      <c r="GJ151" s="100">
        <f t="shared" si="4351"/>
        <v>0</v>
      </c>
      <c r="GK151" s="100">
        <f t="shared" si="4351"/>
        <v>0</v>
      </c>
      <c r="GL151" s="100">
        <f t="shared" si="4351"/>
        <v>0</v>
      </c>
      <c r="GM151" s="100">
        <f t="shared" si="4351"/>
        <v>0</v>
      </c>
      <c r="GN151" s="100">
        <f t="shared" si="4351"/>
        <v>0</v>
      </c>
      <c r="GO151" s="100">
        <f t="shared" si="4351"/>
        <v>0</v>
      </c>
      <c r="GP151" s="100">
        <f t="shared" si="4351"/>
        <v>0</v>
      </c>
      <c r="GQ151" s="100">
        <f t="shared" si="4351"/>
        <v>0</v>
      </c>
      <c r="GR151" s="100">
        <f t="shared" si="4351"/>
        <v>0</v>
      </c>
      <c r="GS151" s="100">
        <f t="shared" si="4352"/>
        <v>0</v>
      </c>
      <c r="GT151" s="100">
        <f t="shared" si="4352"/>
        <v>0</v>
      </c>
      <c r="GU151" s="100">
        <f t="shared" si="4352"/>
        <v>0</v>
      </c>
      <c r="GV151" s="100">
        <f t="shared" si="4352"/>
        <v>0</v>
      </c>
      <c r="GW151" s="100">
        <f t="shared" si="4352"/>
        <v>0</v>
      </c>
      <c r="GX151" s="100">
        <f t="shared" si="4352"/>
        <v>0</v>
      </c>
      <c r="GY151" s="100">
        <f t="shared" si="4352"/>
        <v>0</v>
      </c>
      <c r="GZ151" s="100">
        <f t="shared" si="4352"/>
        <v>0</v>
      </c>
      <c r="HA151" s="100">
        <f t="shared" si="4352"/>
        <v>0</v>
      </c>
      <c r="HB151" s="100">
        <f t="shared" si="4352"/>
        <v>0</v>
      </c>
      <c r="HC151" s="100">
        <f t="shared" si="4353"/>
        <v>0</v>
      </c>
      <c r="HD151" s="100">
        <f t="shared" si="4353"/>
        <v>0</v>
      </c>
      <c r="HE151" s="100">
        <f t="shared" si="4353"/>
        <v>0</v>
      </c>
      <c r="HF151" s="100">
        <f t="shared" si="4353"/>
        <v>0</v>
      </c>
      <c r="HG151" s="100">
        <f t="shared" si="4353"/>
        <v>0</v>
      </c>
      <c r="HH151" s="100">
        <f t="shared" si="4353"/>
        <v>0</v>
      </c>
      <c r="HI151" s="100">
        <f t="shared" si="4353"/>
        <v>0</v>
      </c>
      <c r="HJ151" s="100">
        <f t="shared" si="4353"/>
        <v>0</v>
      </c>
      <c r="HK151" s="100">
        <f t="shared" si="4353"/>
        <v>0</v>
      </c>
      <c r="HL151" s="100">
        <f t="shared" si="4353"/>
        <v>0</v>
      </c>
      <c r="HM151" s="100">
        <f t="shared" si="4354"/>
        <v>0</v>
      </c>
      <c r="HN151" s="100">
        <f t="shared" si="4354"/>
        <v>0</v>
      </c>
      <c r="HO151" s="100">
        <f t="shared" si="4354"/>
        <v>0</v>
      </c>
      <c r="HP151" s="100">
        <f t="shared" si="4354"/>
        <v>0</v>
      </c>
      <c r="HQ151" s="100">
        <f t="shared" si="4354"/>
        <v>0</v>
      </c>
      <c r="HR151" s="100">
        <f t="shared" si="4354"/>
        <v>0</v>
      </c>
      <c r="HS151" s="100">
        <f t="shared" si="4354"/>
        <v>0</v>
      </c>
      <c r="HT151" s="100">
        <f t="shared" si="4354"/>
        <v>0</v>
      </c>
      <c r="HU151" s="100">
        <f t="shared" si="4354"/>
        <v>0</v>
      </c>
      <c r="HV151" s="100">
        <f t="shared" si="4354"/>
        <v>0</v>
      </c>
      <c r="HW151" s="100">
        <f t="shared" si="4354"/>
        <v>0</v>
      </c>
      <c r="HX151" s="100">
        <f t="shared" si="4354"/>
        <v>0</v>
      </c>
      <c r="HY151" s="100"/>
      <c r="IB151" s="100">
        <f t="shared" si="4355"/>
        <v>0</v>
      </c>
      <c r="IC151" s="100">
        <f t="shared" si="4355"/>
        <v>0</v>
      </c>
      <c r="ID151" s="100">
        <f t="shared" si="4355"/>
        <v>0</v>
      </c>
      <c r="IE151" s="100">
        <f t="shared" si="4355"/>
        <v>0</v>
      </c>
      <c r="IF151" s="100">
        <f t="shared" si="4355"/>
        <v>0</v>
      </c>
      <c r="IG151" s="100">
        <f t="shared" si="4355"/>
        <v>0</v>
      </c>
      <c r="IH151" s="100">
        <f t="shared" si="4355"/>
        <v>0</v>
      </c>
      <c r="II151" s="100">
        <f t="shared" si="4355"/>
        <v>0</v>
      </c>
      <c r="IJ151" s="100">
        <f t="shared" si="4355"/>
        <v>0</v>
      </c>
      <c r="IK151" s="100">
        <f t="shared" si="4355"/>
        <v>0</v>
      </c>
      <c r="IL151" s="100">
        <f t="shared" si="4356"/>
        <v>0</v>
      </c>
      <c r="IM151" s="100">
        <f t="shared" si="4356"/>
        <v>0</v>
      </c>
      <c r="IN151" s="100">
        <f t="shared" si="4356"/>
        <v>0</v>
      </c>
      <c r="IO151" s="100">
        <f t="shared" si="4356"/>
        <v>0</v>
      </c>
      <c r="IP151" s="100">
        <f t="shared" si="4356"/>
        <v>0</v>
      </c>
      <c r="IQ151" s="100">
        <f t="shared" si="4356"/>
        <v>0</v>
      </c>
      <c r="IR151" s="100">
        <f t="shared" si="4356"/>
        <v>0</v>
      </c>
      <c r="IS151" s="100">
        <f t="shared" si="4356"/>
        <v>0</v>
      </c>
      <c r="IT151" s="100">
        <f t="shared" si="4356"/>
        <v>0</v>
      </c>
      <c r="IU151" s="100">
        <f t="shared" si="4356"/>
        <v>0</v>
      </c>
      <c r="IV151" s="100">
        <f t="shared" si="4357"/>
        <v>0</v>
      </c>
      <c r="IW151" s="100">
        <f t="shared" si="4357"/>
        <v>0</v>
      </c>
      <c r="IX151" s="100">
        <f t="shared" si="4357"/>
        <v>0</v>
      </c>
      <c r="IY151" s="100">
        <f t="shared" si="4357"/>
        <v>0</v>
      </c>
      <c r="IZ151" s="100">
        <f t="shared" si="4357"/>
        <v>0</v>
      </c>
      <c r="JA151" s="100">
        <f t="shared" si="4357"/>
        <v>0</v>
      </c>
      <c r="JB151" s="100">
        <f t="shared" si="4357"/>
        <v>0</v>
      </c>
      <c r="JC151" s="100">
        <f t="shared" si="4357"/>
        <v>0</v>
      </c>
      <c r="JD151" s="100">
        <f t="shared" si="4357"/>
        <v>0</v>
      </c>
      <c r="JE151" s="100">
        <f t="shared" si="4357"/>
        <v>0</v>
      </c>
      <c r="JF151" s="100">
        <f t="shared" si="4358"/>
        <v>0</v>
      </c>
      <c r="JG151" s="100">
        <f t="shared" si="4358"/>
        <v>0</v>
      </c>
      <c r="JH151" s="100">
        <f t="shared" si="4358"/>
        <v>0</v>
      </c>
      <c r="JI151" s="100">
        <f t="shared" si="4358"/>
        <v>0</v>
      </c>
      <c r="JJ151" s="100">
        <f t="shared" si="4358"/>
        <v>0</v>
      </c>
      <c r="JK151" s="100">
        <f t="shared" si="4358"/>
        <v>0</v>
      </c>
      <c r="JL151" s="100">
        <f t="shared" si="4358"/>
        <v>0</v>
      </c>
      <c r="JM151" s="100">
        <f t="shared" si="4358"/>
        <v>0</v>
      </c>
      <c r="JN151" s="100">
        <f t="shared" si="4358"/>
        <v>0</v>
      </c>
      <c r="JO151" s="100">
        <f t="shared" si="4358"/>
        <v>0</v>
      </c>
      <c r="JP151" s="100">
        <f t="shared" si="4359"/>
        <v>0</v>
      </c>
      <c r="JQ151" s="100">
        <f t="shared" si="4359"/>
        <v>0</v>
      </c>
      <c r="JR151" s="100">
        <f t="shared" si="4359"/>
        <v>0</v>
      </c>
      <c r="JS151" s="100">
        <f t="shared" si="4359"/>
        <v>0</v>
      </c>
      <c r="JT151" s="100">
        <f t="shared" si="4359"/>
        <v>0</v>
      </c>
      <c r="JU151" s="100">
        <f t="shared" si="4359"/>
        <v>0</v>
      </c>
      <c r="JV151" s="100">
        <f t="shared" si="4359"/>
        <v>0</v>
      </c>
      <c r="JW151" s="100">
        <f t="shared" si="4359"/>
        <v>0</v>
      </c>
      <c r="JX151" s="100">
        <f t="shared" si="4359"/>
        <v>0</v>
      </c>
      <c r="JY151" s="100">
        <f t="shared" si="4359"/>
        <v>0</v>
      </c>
      <c r="JZ151" s="100">
        <f t="shared" si="4360"/>
        <v>0</v>
      </c>
      <c r="KA151" s="100">
        <f t="shared" si="4360"/>
        <v>0</v>
      </c>
      <c r="KB151" s="100">
        <f t="shared" si="4360"/>
        <v>0</v>
      </c>
      <c r="KC151" s="100">
        <f t="shared" si="4360"/>
        <v>0</v>
      </c>
      <c r="KD151" s="100">
        <f t="shared" si="4360"/>
        <v>0</v>
      </c>
      <c r="KE151" s="100">
        <f t="shared" si="4360"/>
        <v>0</v>
      </c>
      <c r="KF151" s="100">
        <f t="shared" si="4360"/>
        <v>0</v>
      </c>
      <c r="KG151" s="100">
        <f t="shared" si="4360"/>
        <v>0</v>
      </c>
      <c r="KH151" s="100">
        <f t="shared" si="4360"/>
        <v>0</v>
      </c>
      <c r="KI151" s="100">
        <f t="shared" si="4360"/>
        <v>0</v>
      </c>
      <c r="KJ151" s="100">
        <f t="shared" si="4361"/>
        <v>0</v>
      </c>
      <c r="KK151" s="100">
        <f t="shared" si="4361"/>
        <v>0</v>
      </c>
      <c r="KL151" s="100">
        <f t="shared" si="4361"/>
        <v>0</v>
      </c>
      <c r="KM151" s="100">
        <f t="shared" si="4361"/>
        <v>0</v>
      </c>
      <c r="KN151" s="100">
        <f t="shared" si="4361"/>
        <v>0</v>
      </c>
      <c r="KO151" s="100">
        <f t="shared" si="4361"/>
        <v>0</v>
      </c>
      <c r="KP151" s="100">
        <f t="shared" si="4361"/>
        <v>0</v>
      </c>
      <c r="KQ151" s="100">
        <f t="shared" si="4361"/>
        <v>0</v>
      </c>
      <c r="KR151" s="100">
        <f t="shared" si="4361"/>
        <v>0</v>
      </c>
      <c r="KS151" s="100">
        <f t="shared" si="4361"/>
        <v>0</v>
      </c>
      <c r="KT151" s="100">
        <f t="shared" si="4361"/>
        <v>0</v>
      </c>
      <c r="KU151" s="100">
        <f t="shared" si="4361"/>
        <v>0</v>
      </c>
    </row>
    <row r="152" spans="2:307" s="95" customFormat="1" ht="15.6" x14ac:dyDescent="0.3">
      <c r="C152" s="129"/>
      <c r="D152" s="584"/>
      <c r="E152" s="129"/>
      <c r="F152" s="129"/>
      <c r="K152" s="132" t="str">
        <f>'Total OpEx'!B54</f>
        <v>R&amp;D</v>
      </c>
      <c r="N152" s="100">
        <f t="shared" si="4334"/>
        <v>64929.636862027401</v>
      </c>
      <c r="O152" s="100">
        <f t="shared" si="4334"/>
        <v>58646.123617315076</v>
      </c>
      <c r="P152" s="100">
        <f t="shared" si="4334"/>
        <v>76302.924533260273</v>
      </c>
      <c r="Q152" s="100">
        <f t="shared" si="4334"/>
        <v>76483.077652602733</v>
      </c>
      <c r="R152" s="100">
        <f t="shared" si="4334"/>
        <v>83826.885081205473</v>
      </c>
      <c r="S152" s="100">
        <f t="shared" si="4334"/>
        <v>85472.524227945192</v>
      </c>
      <c r="T152" s="100">
        <f t="shared" si="4334"/>
        <v>88321.60836887671</v>
      </c>
      <c r="U152" s="100">
        <f t="shared" si="4334"/>
        <v>88321.60836887671</v>
      </c>
      <c r="V152" s="100">
        <f t="shared" si="4334"/>
        <v>85472.524227945192</v>
      </c>
      <c r="W152" s="100">
        <f t="shared" si="4334"/>
        <v>88321.60836887671</v>
      </c>
      <c r="X152" s="100">
        <f t="shared" si="4335"/>
        <v>85472.524227945192</v>
      </c>
      <c r="Y152" s="100">
        <f t="shared" si="4335"/>
        <v>103634.60288942466</v>
      </c>
      <c r="Z152" s="100">
        <f t="shared" si="4335"/>
        <v>105903.19467024658</v>
      </c>
      <c r="AA152" s="100">
        <f t="shared" si="4335"/>
        <v>95654.498411835622</v>
      </c>
      <c r="AB152" s="100">
        <f t="shared" si="4335"/>
        <v>113379.23576613699</v>
      </c>
      <c r="AC152" s="100">
        <f t="shared" si="4335"/>
        <v>115679.97628273974</v>
      </c>
      <c r="AD152" s="100">
        <f t="shared" si="4335"/>
        <v>122502.91159468317</v>
      </c>
      <c r="AE152" s="100">
        <f t="shared" si="4335"/>
        <v>140262.45299506851</v>
      </c>
      <c r="AF152" s="100">
        <f t="shared" si="4335"/>
        <v>144809.94809490413</v>
      </c>
      <c r="AG152" s="100">
        <f t="shared" si="4335"/>
        <v>144809.94809490413</v>
      </c>
      <c r="AH152" s="100">
        <f t="shared" si="4336"/>
        <v>140262.45299506851</v>
      </c>
      <c r="AI152" s="100">
        <f t="shared" si="4336"/>
        <v>144809.94809490413</v>
      </c>
      <c r="AJ152" s="100">
        <f t="shared" si="4336"/>
        <v>140262.45299506851</v>
      </c>
      <c r="AK152" s="100">
        <f t="shared" si="4336"/>
        <v>144809.94809490413</v>
      </c>
      <c r="AL152" s="100">
        <f t="shared" si="4336"/>
        <v>144809.94809490413</v>
      </c>
      <c r="AM152" s="100">
        <f t="shared" si="4336"/>
        <v>135714.95789523289</v>
      </c>
      <c r="AN152" s="100">
        <f t="shared" si="4336"/>
        <v>144809.94809490413</v>
      </c>
      <c r="AO152" s="100">
        <f t="shared" si="4336"/>
        <v>140262.45299506851</v>
      </c>
      <c r="AP152" s="100">
        <f t="shared" si="4336"/>
        <v>144809.94809490413</v>
      </c>
      <c r="AQ152" s="100">
        <f t="shared" si="4336"/>
        <v>140262.45299506851</v>
      </c>
      <c r="AR152" s="100">
        <f t="shared" si="4337"/>
        <v>144809.94809490413</v>
      </c>
      <c r="AS152" s="100">
        <f t="shared" si="4337"/>
        <v>144809.94809490413</v>
      </c>
      <c r="AT152" s="100">
        <f t="shared" si="4337"/>
        <v>140262.45299506851</v>
      </c>
      <c r="AU152" s="100">
        <f t="shared" si="4337"/>
        <v>144809.94809490413</v>
      </c>
      <c r="AV152" s="100">
        <f t="shared" si="4337"/>
        <v>140262.45299506851</v>
      </c>
      <c r="AW152" s="100">
        <f t="shared" si="4337"/>
        <v>144809.94809490413</v>
      </c>
      <c r="AX152" s="100">
        <f t="shared" si="4337"/>
        <v>144809.94809490413</v>
      </c>
      <c r="AY152" s="100">
        <f t="shared" si="4337"/>
        <v>131167.46279539727</v>
      </c>
      <c r="AZ152" s="100">
        <f t="shared" si="4337"/>
        <v>144809.94809490413</v>
      </c>
      <c r="BA152" s="100">
        <f t="shared" si="4337"/>
        <v>140262.45299506851</v>
      </c>
      <c r="BB152" s="100">
        <f t="shared" si="4338"/>
        <v>144809.94809490413</v>
      </c>
      <c r="BC152" s="100">
        <f t="shared" si="4338"/>
        <v>140262.45299506851</v>
      </c>
      <c r="BD152" s="100">
        <f t="shared" si="4338"/>
        <v>144809.94809490413</v>
      </c>
      <c r="BE152" s="100">
        <f t="shared" si="4338"/>
        <v>144809.94809490413</v>
      </c>
      <c r="BF152" s="100">
        <f t="shared" si="4338"/>
        <v>140262.45299506851</v>
      </c>
      <c r="BG152" s="100">
        <f t="shared" si="4338"/>
        <v>144809.94809490413</v>
      </c>
      <c r="BH152" s="100">
        <f t="shared" si="4338"/>
        <v>140262.45299506851</v>
      </c>
      <c r="BI152" s="100">
        <f t="shared" si="4338"/>
        <v>144809.94809490413</v>
      </c>
      <c r="BJ152" s="100">
        <f t="shared" si="4338"/>
        <v>0</v>
      </c>
      <c r="BK152" s="100">
        <f t="shared" si="4338"/>
        <v>0</v>
      </c>
      <c r="BL152" s="100">
        <f t="shared" si="4339"/>
        <v>0</v>
      </c>
      <c r="BM152" s="100">
        <f t="shared" si="4339"/>
        <v>0</v>
      </c>
      <c r="BN152" s="100">
        <f t="shared" si="4339"/>
        <v>0</v>
      </c>
      <c r="BO152" s="100">
        <f t="shared" si="4339"/>
        <v>0</v>
      </c>
      <c r="BP152" s="100">
        <f t="shared" si="4339"/>
        <v>0</v>
      </c>
      <c r="BQ152" s="100">
        <f t="shared" si="4339"/>
        <v>0</v>
      </c>
      <c r="BR152" s="100">
        <f t="shared" si="4339"/>
        <v>0</v>
      </c>
      <c r="BS152" s="100">
        <f t="shared" si="4339"/>
        <v>0</v>
      </c>
      <c r="BT152" s="100">
        <f t="shared" si="4339"/>
        <v>0</v>
      </c>
      <c r="BU152" s="100">
        <f t="shared" si="4339"/>
        <v>0</v>
      </c>
      <c r="BV152" s="100">
        <f t="shared" si="4340"/>
        <v>0</v>
      </c>
      <c r="BW152" s="100">
        <f t="shared" si="4340"/>
        <v>0</v>
      </c>
      <c r="BX152" s="100">
        <f t="shared" si="4340"/>
        <v>0</v>
      </c>
      <c r="BY152" s="100">
        <f t="shared" si="4340"/>
        <v>0</v>
      </c>
      <c r="BZ152" s="100">
        <f t="shared" si="4340"/>
        <v>0</v>
      </c>
      <c r="CA152" s="100">
        <f t="shared" si="4340"/>
        <v>0</v>
      </c>
      <c r="CB152" s="100">
        <f t="shared" si="4340"/>
        <v>0</v>
      </c>
      <c r="CC152" s="100">
        <f t="shared" si="4340"/>
        <v>0</v>
      </c>
      <c r="CD152" s="100">
        <f t="shared" si="4340"/>
        <v>0</v>
      </c>
      <c r="CE152" s="100">
        <f t="shared" si="4340"/>
        <v>0</v>
      </c>
      <c r="CF152" s="100">
        <f t="shared" si="4340"/>
        <v>0</v>
      </c>
      <c r="CG152" s="100">
        <f t="shared" si="4340"/>
        <v>0</v>
      </c>
      <c r="CH152" s="100"/>
      <c r="CJ152" s="100">
        <f t="shared" si="4341"/>
        <v>5</v>
      </c>
      <c r="CK152" s="100">
        <f t="shared" si="4341"/>
        <v>5</v>
      </c>
      <c r="CL152" s="100">
        <f t="shared" si="4341"/>
        <v>6</v>
      </c>
      <c r="CM152" s="100">
        <f t="shared" si="4341"/>
        <v>6</v>
      </c>
      <c r="CN152" s="100">
        <f t="shared" si="4341"/>
        <v>7</v>
      </c>
      <c r="CO152" s="100">
        <f t="shared" si="4341"/>
        <v>7</v>
      </c>
      <c r="CP152" s="100">
        <f t="shared" si="4341"/>
        <v>7</v>
      </c>
      <c r="CQ152" s="100">
        <f t="shared" si="4341"/>
        <v>7</v>
      </c>
      <c r="CR152" s="100">
        <f t="shared" si="4341"/>
        <v>7</v>
      </c>
      <c r="CS152" s="100">
        <f t="shared" si="4341"/>
        <v>7</v>
      </c>
      <c r="CT152" s="100">
        <f t="shared" si="4342"/>
        <v>7</v>
      </c>
      <c r="CU152" s="100">
        <f t="shared" si="4342"/>
        <v>8</v>
      </c>
      <c r="CV152" s="100">
        <f t="shared" si="4342"/>
        <v>8</v>
      </c>
      <c r="CW152" s="100">
        <f t="shared" si="4342"/>
        <v>8</v>
      </c>
      <c r="CX152" s="100">
        <f t="shared" si="4342"/>
        <v>9</v>
      </c>
      <c r="CY152" s="100">
        <f t="shared" si="4342"/>
        <v>9</v>
      </c>
      <c r="CZ152" s="100">
        <f t="shared" si="4342"/>
        <v>12</v>
      </c>
      <c r="DA152" s="100">
        <f t="shared" si="4342"/>
        <v>12</v>
      </c>
      <c r="DB152" s="100">
        <f t="shared" si="4342"/>
        <v>12</v>
      </c>
      <c r="DC152" s="100">
        <f t="shared" si="4342"/>
        <v>12</v>
      </c>
      <c r="DD152" s="100">
        <f t="shared" si="4343"/>
        <v>12</v>
      </c>
      <c r="DE152" s="100">
        <f t="shared" si="4343"/>
        <v>12</v>
      </c>
      <c r="DF152" s="100">
        <f t="shared" si="4343"/>
        <v>12</v>
      </c>
      <c r="DG152" s="100">
        <f t="shared" si="4343"/>
        <v>12</v>
      </c>
      <c r="DH152" s="100">
        <f t="shared" si="4343"/>
        <v>12</v>
      </c>
      <c r="DI152" s="100">
        <f t="shared" si="4343"/>
        <v>12</v>
      </c>
      <c r="DJ152" s="100">
        <f t="shared" si="4343"/>
        <v>12</v>
      </c>
      <c r="DK152" s="100">
        <f t="shared" si="4343"/>
        <v>12</v>
      </c>
      <c r="DL152" s="100">
        <f t="shared" si="4343"/>
        <v>12</v>
      </c>
      <c r="DM152" s="100">
        <f t="shared" si="4343"/>
        <v>12</v>
      </c>
      <c r="DN152" s="100">
        <f t="shared" si="4344"/>
        <v>12</v>
      </c>
      <c r="DO152" s="100">
        <f t="shared" si="4344"/>
        <v>12</v>
      </c>
      <c r="DP152" s="100">
        <f t="shared" si="4344"/>
        <v>12</v>
      </c>
      <c r="DQ152" s="100">
        <f t="shared" si="4344"/>
        <v>12</v>
      </c>
      <c r="DR152" s="100">
        <f t="shared" si="4344"/>
        <v>12</v>
      </c>
      <c r="DS152" s="100">
        <f t="shared" si="4344"/>
        <v>12</v>
      </c>
      <c r="DT152" s="100">
        <f t="shared" si="4344"/>
        <v>12</v>
      </c>
      <c r="DU152" s="100">
        <f t="shared" si="4344"/>
        <v>12</v>
      </c>
      <c r="DV152" s="100">
        <f t="shared" si="4344"/>
        <v>12</v>
      </c>
      <c r="DW152" s="100">
        <f t="shared" si="4344"/>
        <v>12</v>
      </c>
      <c r="DX152" s="100">
        <f t="shared" si="4345"/>
        <v>12</v>
      </c>
      <c r="DY152" s="100">
        <f t="shared" si="4345"/>
        <v>12</v>
      </c>
      <c r="DZ152" s="100">
        <f t="shared" si="4345"/>
        <v>12</v>
      </c>
      <c r="EA152" s="100">
        <f t="shared" si="4345"/>
        <v>12</v>
      </c>
      <c r="EB152" s="100">
        <f t="shared" si="4345"/>
        <v>12</v>
      </c>
      <c r="EC152" s="100">
        <f t="shared" si="4345"/>
        <v>12</v>
      </c>
      <c r="ED152" s="100">
        <f t="shared" si="4345"/>
        <v>12</v>
      </c>
      <c r="EE152" s="100">
        <f t="shared" si="4345"/>
        <v>12</v>
      </c>
      <c r="EF152" s="100">
        <f t="shared" si="4345"/>
        <v>0</v>
      </c>
      <c r="EG152" s="100">
        <f t="shared" si="4345"/>
        <v>0</v>
      </c>
      <c r="EH152" s="100">
        <f t="shared" si="4346"/>
        <v>0</v>
      </c>
      <c r="EI152" s="100">
        <f t="shared" si="4346"/>
        <v>0</v>
      </c>
      <c r="EJ152" s="100">
        <f t="shared" si="4346"/>
        <v>0</v>
      </c>
      <c r="EK152" s="100">
        <f t="shared" si="4346"/>
        <v>0</v>
      </c>
      <c r="EL152" s="100">
        <f t="shared" si="4346"/>
        <v>0</v>
      </c>
      <c r="EM152" s="100">
        <f t="shared" si="4346"/>
        <v>0</v>
      </c>
      <c r="EN152" s="100">
        <f t="shared" si="4346"/>
        <v>0</v>
      </c>
      <c r="EO152" s="100">
        <f t="shared" si="4346"/>
        <v>0</v>
      </c>
      <c r="EP152" s="100">
        <f t="shared" si="4346"/>
        <v>0</v>
      </c>
      <c r="EQ152" s="100">
        <f t="shared" si="4346"/>
        <v>0</v>
      </c>
      <c r="ER152" s="100">
        <f t="shared" si="4347"/>
        <v>0</v>
      </c>
      <c r="ES152" s="100">
        <f t="shared" si="4347"/>
        <v>0</v>
      </c>
      <c r="ET152" s="100">
        <f t="shared" si="4347"/>
        <v>0</v>
      </c>
      <c r="EU152" s="100">
        <f t="shared" si="4347"/>
        <v>0</v>
      </c>
      <c r="EV152" s="100">
        <f t="shared" si="4347"/>
        <v>0</v>
      </c>
      <c r="EW152" s="100">
        <f t="shared" si="4347"/>
        <v>0</v>
      </c>
      <c r="EX152" s="100">
        <f t="shared" si="4347"/>
        <v>0</v>
      </c>
      <c r="EY152" s="100">
        <f t="shared" si="4347"/>
        <v>0</v>
      </c>
      <c r="EZ152" s="100">
        <f t="shared" si="4347"/>
        <v>0</v>
      </c>
      <c r="FA152" s="100">
        <f t="shared" si="4347"/>
        <v>0</v>
      </c>
      <c r="FB152" s="100">
        <f t="shared" si="4347"/>
        <v>0</v>
      </c>
      <c r="FC152" s="100">
        <f t="shared" si="4347"/>
        <v>0</v>
      </c>
      <c r="FE152" s="100">
        <f t="shared" si="4348"/>
        <v>5</v>
      </c>
      <c r="FF152" s="100">
        <f t="shared" si="4348"/>
        <v>5</v>
      </c>
      <c r="FG152" s="100">
        <f t="shared" si="4348"/>
        <v>5.806451612903226</v>
      </c>
      <c r="FH152" s="100">
        <f t="shared" si="4348"/>
        <v>6</v>
      </c>
      <c r="FI152" s="100">
        <f t="shared" si="4348"/>
        <v>6.5161290322580641</v>
      </c>
      <c r="FJ152" s="100">
        <f t="shared" si="4348"/>
        <v>7</v>
      </c>
      <c r="FK152" s="100">
        <f t="shared" si="4348"/>
        <v>7</v>
      </c>
      <c r="FL152" s="100">
        <f t="shared" si="4348"/>
        <v>7</v>
      </c>
      <c r="FM152" s="100">
        <f t="shared" si="4348"/>
        <v>7</v>
      </c>
      <c r="FN152" s="100">
        <f t="shared" si="4348"/>
        <v>7</v>
      </c>
      <c r="FO152" s="100">
        <f t="shared" si="4349"/>
        <v>7</v>
      </c>
      <c r="FP152" s="100">
        <f t="shared" si="4349"/>
        <v>7.870967741935484</v>
      </c>
      <c r="FQ152" s="100">
        <f t="shared" si="4349"/>
        <v>8</v>
      </c>
      <c r="FR152" s="100">
        <f t="shared" si="4349"/>
        <v>8</v>
      </c>
      <c r="FS152" s="100">
        <f t="shared" si="4349"/>
        <v>8.5483870967741939</v>
      </c>
      <c r="FT152" s="100">
        <f t="shared" si="4349"/>
        <v>9</v>
      </c>
      <c r="FU152" s="100">
        <f t="shared" si="4349"/>
        <v>10.096774193548388</v>
      </c>
      <c r="FV152" s="100">
        <f t="shared" si="4349"/>
        <v>12</v>
      </c>
      <c r="FW152" s="100">
        <f t="shared" si="4349"/>
        <v>12</v>
      </c>
      <c r="FX152" s="100">
        <f t="shared" si="4349"/>
        <v>12</v>
      </c>
      <c r="FY152" s="100">
        <f t="shared" si="4350"/>
        <v>12</v>
      </c>
      <c r="FZ152" s="100">
        <f t="shared" si="4350"/>
        <v>12</v>
      </c>
      <c r="GA152" s="100">
        <f t="shared" si="4350"/>
        <v>12</v>
      </c>
      <c r="GB152" s="100">
        <f t="shared" si="4350"/>
        <v>12</v>
      </c>
      <c r="GC152" s="100">
        <f t="shared" si="4350"/>
        <v>12</v>
      </c>
      <c r="GD152" s="100">
        <f t="shared" si="4350"/>
        <v>12</v>
      </c>
      <c r="GE152" s="100">
        <f t="shared" si="4350"/>
        <v>12</v>
      </c>
      <c r="GF152" s="100">
        <f t="shared" si="4350"/>
        <v>12</v>
      </c>
      <c r="GG152" s="100">
        <f t="shared" si="4350"/>
        <v>12</v>
      </c>
      <c r="GH152" s="100">
        <f t="shared" si="4350"/>
        <v>12</v>
      </c>
      <c r="GI152" s="100">
        <f t="shared" si="4351"/>
        <v>12</v>
      </c>
      <c r="GJ152" s="100">
        <f t="shared" si="4351"/>
        <v>12</v>
      </c>
      <c r="GK152" s="100">
        <f t="shared" si="4351"/>
        <v>12</v>
      </c>
      <c r="GL152" s="100">
        <f t="shared" si="4351"/>
        <v>12</v>
      </c>
      <c r="GM152" s="100">
        <f t="shared" si="4351"/>
        <v>12</v>
      </c>
      <c r="GN152" s="100">
        <f t="shared" si="4351"/>
        <v>12</v>
      </c>
      <c r="GO152" s="100">
        <f t="shared" si="4351"/>
        <v>12</v>
      </c>
      <c r="GP152" s="100">
        <f t="shared" si="4351"/>
        <v>12</v>
      </c>
      <c r="GQ152" s="100">
        <f t="shared" si="4351"/>
        <v>12</v>
      </c>
      <c r="GR152" s="100">
        <f t="shared" si="4351"/>
        <v>12</v>
      </c>
      <c r="GS152" s="100">
        <f t="shared" si="4352"/>
        <v>12</v>
      </c>
      <c r="GT152" s="100">
        <f t="shared" si="4352"/>
        <v>12</v>
      </c>
      <c r="GU152" s="100">
        <f t="shared" si="4352"/>
        <v>12</v>
      </c>
      <c r="GV152" s="100">
        <f t="shared" si="4352"/>
        <v>12</v>
      </c>
      <c r="GW152" s="100">
        <f t="shared" si="4352"/>
        <v>12</v>
      </c>
      <c r="GX152" s="100">
        <f t="shared" si="4352"/>
        <v>12</v>
      </c>
      <c r="GY152" s="100">
        <f t="shared" si="4352"/>
        <v>12</v>
      </c>
      <c r="GZ152" s="100">
        <f t="shared" si="4352"/>
        <v>12</v>
      </c>
      <c r="HA152" s="100">
        <f t="shared" si="4352"/>
        <v>0</v>
      </c>
      <c r="HB152" s="100">
        <f t="shared" si="4352"/>
        <v>0</v>
      </c>
      <c r="HC152" s="100">
        <f t="shared" si="4353"/>
        <v>0</v>
      </c>
      <c r="HD152" s="100">
        <f t="shared" si="4353"/>
        <v>0</v>
      </c>
      <c r="HE152" s="100">
        <f t="shared" si="4353"/>
        <v>0</v>
      </c>
      <c r="HF152" s="100">
        <f t="shared" si="4353"/>
        <v>0</v>
      </c>
      <c r="HG152" s="100">
        <f t="shared" si="4353"/>
        <v>0</v>
      </c>
      <c r="HH152" s="100">
        <f t="shared" si="4353"/>
        <v>0</v>
      </c>
      <c r="HI152" s="100">
        <f t="shared" si="4353"/>
        <v>0</v>
      </c>
      <c r="HJ152" s="100">
        <f t="shared" si="4353"/>
        <v>0</v>
      </c>
      <c r="HK152" s="100">
        <f t="shared" si="4353"/>
        <v>0</v>
      </c>
      <c r="HL152" s="100">
        <f t="shared" si="4353"/>
        <v>0</v>
      </c>
      <c r="HM152" s="100">
        <f t="shared" si="4354"/>
        <v>0</v>
      </c>
      <c r="HN152" s="100">
        <f t="shared" si="4354"/>
        <v>0</v>
      </c>
      <c r="HO152" s="100">
        <f t="shared" si="4354"/>
        <v>0</v>
      </c>
      <c r="HP152" s="100">
        <f t="shared" si="4354"/>
        <v>0</v>
      </c>
      <c r="HQ152" s="100">
        <f t="shared" si="4354"/>
        <v>0</v>
      </c>
      <c r="HR152" s="100">
        <f t="shared" si="4354"/>
        <v>0</v>
      </c>
      <c r="HS152" s="100">
        <f t="shared" si="4354"/>
        <v>0</v>
      </c>
      <c r="HT152" s="100">
        <f t="shared" si="4354"/>
        <v>0</v>
      </c>
      <c r="HU152" s="100">
        <f t="shared" si="4354"/>
        <v>0</v>
      </c>
      <c r="HV152" s="100">
        <f t="shared" si="4354"/>
        <v>0</v>
      </c>
      <c r="HW152" s="100">
        <f t="shared" si="4354"/>
        <v>0</v>
      </c>
      <c r="HX152" s="100">
        <f t="shared" si="4354"/>
        <v>0</v>
      </c>
      <c r="HY152" s="100"/>
      <c r="IB152" s="100">
        <f t="shared" si="4355"/>
        <v>425</v>
      </c>
      <c r="IC152" s="100">
        <f t="shared" si="4355"/>
        <v>425</v>
      </c>
      <c r="ID152" s="100">
        <f t="shared" si="4355"/>
        <v>510</v>
      </c>
      <c r="IE152" s="100">
        <f t="shared" si="4355"/>
        <v>510</v>
      </c>
      <c r="IF152" s="100">
        <f t="shared" si="4355"/>
        <v>595</v>
      </c>
      <c r="IG152" s="100">
        <f t="shared" si="4355"/>
        <v>595</v>
      </c>
      <c r="IH152" s="100">
        <f t="shared" si="4355"/>
        <v>595</v>
      </c>
      <c r="II152" s="100">
        <f t="shared" si="4355"/>
        <v>595</v>
      </c>
      <c r="IJ152" s="100">
        <f t="shared" si="4355"/>
        <v>595</v>
      </c>
      <c r="IK152" s="100">
        <f t="shared" si="4355"/>
        <v>595</v>
      </c>
      <c r="IL152" s="100">
        <f t="shared" si="4356"/>
        <v>595</v>
      </c>
      <c r="IM152" s="100">
        <f t="shared" si="4356"/>
        <v>680</v>
      </c>
      <c r="IN152" s="100">
        <f t="shared" si="4356"/>
        <v>680</v>
      </c>
      <c r="IO152" s="100">
        <f t="shared" si="4356"/>
        <v>680</v>
      </c>
      <c r="IP152" s="100">
        <f t="shared" si="4356"/>
        <v>765</v>
      </c>
      <c r="IQ152" s="100">
        <f t="shared" si="4356"/>
        <v>765</v>
      </c>
      <c r="IR152" s="100">
        <f t="shared" si="4356"/>
        <v>1020</v>
      </c>
      <c r="IS152" s="100">
        <f t="shared" si="4356"/>
        <v>1020</v>
      </c>
      <c r="IT152" s="100">
        <f t="shared" si="4356"/>
        <v>1020</v>
      </c>
      <c r="IU152" s="100">
        <f t="shared" si="4356"/>
        <v>1020</v>
      </c>
      <c r="IV152" s="100">
        <f t="shared" si="4357"/>
        <v>1020</v>
      </c>
      <c r="IW152" s="100">
        <f t="shared" si="4357"/>
        <v>1020</v>
      </c>
      <c r="IX152" s="100">
        <f t="shared" si="4357"/>
        <v>1020</v>
      </c>
      <c r="IY152" s="100">
        <f t="shared" si="4357"/>
        <v>1020</v>
      </c>
      <c r="IZ152" s="100">
        <f t="shared" si="4357"/>
        <v>1020</v>
      </c>
      <c r="JA152" s="100">
        <f t="shared" si="4357"/>
        <v>1020</v>
      </c>
      <c r="JB152" s="100">
        <f t="shared" si="4357"/>
        <v>1020</v>
      </c>
      <c r="JC152" s="100">
        <f t="shared" si="4357"/>
        <v>1020</v>
      </c>
      <c r="JD152" s="100">
        <f t="shared" si="4357"/>
        <v>1020</v>
      </c>
      <c r="JE152" s="100">
        <f t="shared" si="4357"/>
        <v>1020</v>
      </c>
      <c r="JF152" s="100">
        <f t="shared" si="4358"/>
        <v>1020</v>
      </c>
      <c r="JG152" s="100">
        <f t="shared" si="4358"/>
        <v>1020</v>
      </c>
      <c r="JH152" s="100">
        <f t="shared" si="4358"/>
        <v>1020</v>
      </c>
      <c r="JI152" s="100">
        <f t="shared" si="4358"/>
        <v>1020</v>
      </c>
      <c r="JJ152" s="100">
        <f t="shared" si="4358"/>
        <v>1020</v>
      </c>
      <c r="JK152" s="100">
        <f t="shared" si="4358"/>
        <v>1020</v>
      </c>
      <c r="JL152" s="100">
        <f t="shared" si="4358"/>
        <v>1020</v>
      </c>
      <c r="JM152" s="100">
        <f t="shared" si="4358"/>
        <v>1020</v>
      </c>
      <c r="JN152" s="100">
        <f t="shared" si="4358"/>
        <v>1020</v>
      </c>
      <c r="JO152" s="100">
        <f t="shared" si="4358"/>
        <v>1020</v>
      </c>
      <c r="JP152" s="100">
        <f t="shared" si="4359"/>
        <v>1020</v>
      </c>
      <c r="JQ152" s="100">
        <f t="shared" si="4359"/>
        <v>1020</v>
      </c>
      <c r="JR152" s="100">
        <f t="shared" si="4359"/>
        <v>1020</v>
      </c>
      <c r="JS152" s="100">
        <f t="shared" si="4359"/>
        <v>1020</v>
      </c>
      <c r="JT152" s="100">
        <f t="shared" si="4359"/>
        <v>1020</v>
      </c>
      <c r="JU152" s="100">
        <f t="shared" si="4359"/>
        <v>1020</v>
      </c>
      <c r="JV152" s="100">
        <f t="shared" si="4359"/>
        <v>1020</v>
      </c>
      <c r="JW152" s="100">
        <f t="shared" si="4359"/>
        <v>1020</v>
      </c>
      <c r="JX152" s="100">
        <f t="shared" si="4359"/>
        <v>0</v>
      </c>
      <c r="JY152" s="100">
        <f t="shared" si="4359"/>
        <v>0</v>
      </c>
      <c r="JZ152" s="100">
        <f t="shared" si="4360"/>
        <v>0</v>
      </c>
      <c r="KA152" s="100">
        <f t="shared" si="4360"/>
        <v>0</v>
      </c>
      <c r="KB152" s="100">
        <f t="shared" si="4360"/>
        <v>0</v>
      </c>
      <c r="KC152" s="100">
        <f t="shared" si="4360"/>
        <v>0</v>
      </c>
      <c r="KD152" s="100">
        <f t="shared" si="4360"/>
        <v>0</v>
      </c>
      <c r="KE152" s="100">
        <f t="shared" si="4360"/>
        <v>0</v>
      </c>
      <c r="KF152" s="100">
        <f t="shared" si="4360"/>
        <v>0</v>
      </c>
      <c r="KG152" s="100">
        <f t="shared" si="4360"/>
        <v>0</v>
      </c>
      <c r="KH152" s="100">
        <f t="shared" si="4360"/>
        <v>0</v>
      </c>
      <c r="KI152" s="100">
        <f t="shared" si="4360"/>
        <v>0</v>
      </c>
      <c r="KJ152" s="100">
        <f t="shared" si="4361"/>
        <v>0</v>
      </c>
      <c r="KK152" s="100">
        <f t="shared" si="4361"/>
        <v>0</v>
      </c>
      <c r="KL152" s="100">
        <f t="shared" si="4361"/>
        <v>0</v>
      </c>
      <c r="KM152" s="100">
        <f t="shared" si="4361"/>
        <v>0</v>
      </c>
      <c r="KN152" s="100">
        <f t="shared" si="4361"/>
        <v>0</v>
      </c>
      <c r="KO152" s="100">
        <f t="shared" si="4361"/>
        <v>0</v>
      </c>
      <c r="KP152" s="100">
        <f t="shared" si="4361"/>
        <v>0</v>
      </c>
      <c r="KQ152" s="100">
        <f t="shared" si="4361"/>
        <v>0</v>
      </c>
      <c r="KR152" s="100">
        <f t="shared" si="4361"/>
        <v>0</v>
      </c>
      <c r="KS152" s="100">
        <f t="shared" si="4361"/>
        <v>0</v>
      </c>
      <c r="KT152" s="100">
        <f t="shared" si="4361"/>
        <v>0</v>
      </c>
      <c r="KU152" s="100">
        <f t="shared" si="4361"/>
        <v>0</v>
      </c>
    </row>
    <row r="153" spans="2:307" s="95" customFormat="1" ht="15.6" x14ac:dyDescent="0.3">
      <c r="C153" s="129"/>
      <c r="D153" s="584"/>
      <c r="E153" s="129"/>
      <c r="F153" s="129"/>
      <c r="K153" s="132" t="str">
        <f>'Total OpEx'!B55</f>
        <v>Sales</v>
      </c>
      <c r="N153" s="100">
        <f t="shared" si="4334"/>
        <v>67049.936014684936</v>
      </c>
      <c r="O153" s="100">
        <f t="shared" si="4334"/>
        <v>64640.314738849316</v>
      </c>
      <c r="P153" s="100">
        <f t="shared" si="4334"/>
        <v>76559.824233863023</v>
      </c>
      <c r="Q153" s="100">
        <f t="shared" si="4334"/>
        <v>74090.152484383565</v>
      </c>
      <c r="R153" s="100">
        <f t="shared" si="4334"/>
        <v>79471.385877698616</v>
      </c>
      <c r="S153" s="100">
        <f t="shared" si="4334"/>
        <v>85008.508648767121</v>
      </c>
      <c r="T153" s="100">
        <f t="shared" si="4334"/>
        <v>87842.125603726032</v>
      </c>
      <c r="U153" s="100">
        <f t="shared" si="4334"/>
        <v>92996.499576328773</v>
      </c>
      <c r="V153" s="100">
        <f t="shared" si="4334"/>
        <v>99350.982621369854</v>
      </c>
      <c r="W153" s="100">
        <f t="shared" si="4334"/>
        <v>106436.99601468495</v>
      </c>
      <c r="X153" s="100">
        <f t="shared" si="4335"/>
        <v>107564.01275835616</v>
      </c>
      <c r="Y153" s="100">
        <f t="shared" si="4335"/>
        <v>134325.20724756166</v>
      </c>
      <c r="Z153" s="100">
        <f t="shared" si="4335"/>
        <v>140436.45382290412</v>
      </c>
      <c r="AA153" s="100">
        <f t="shared" si="4335"/>
        <v>130985.70597172601</v>
      </c>
      <c r="AB153" s="100">
        <f t="shared" si="4335"/>
        <v>146547.70039824658</v>
      </c>
      <c r="AC153" s="100">
        <f t="shared" si="4335"/>
        <v>141820.35522410957</v>
      </c>
      <c r="AD153" s="100">
        <f t="shared" si="4335"/>
        <v>175056.74149413698</v>
      </c>
      <c r="AE153" s="100">
        <f t="shared" si="4335"/>
        <v>180246.90316931505</v>
      </c>
      <c r="AF153" s="100">
        <f t="shared" si="4335"/>
        <v>190736.71409687668</v>
      </c>
      <c r="AG153" s="100">
        <f t="shared" si="4335"/>
        <v>254669.75519276707</v>
      </c>
      <c r="AH153" s="100">
        <f t="shared" si="4336"/>
        <v>278754.73878575343</v>
      </c>
      <c r="AI153" s="100">
        <f t="shared" si="4336"/>
        <v>315312.12505578075</v>
      </c>
      <c r="AJ153" s="100">
        <f t="shared" si="4336"/>
        <v>325157.75248438364</v>
      </c>
      <c r="AK153" s="100">
        <f t="shared" si="4336"/>
        <v>352919.79628865741</v>
      </c>
      <c r="AL153" s="100">
        <f t="shared" si="4336"/>
        <v>405100.44012427388</v>
      </c>
      <c r="AM153" s="100">
        <f t="shared" si="4336"/>
        <v>378964.92785819172</v>
      </c>
      <c r="AN153" s="100">
        <f t="shared" si="4336"/>
        <v>422023.89217906835</v>
      </c>
      <c r="AO153" s="100">
        <f t="shared" si="4336"/>
        <v>428882.13604602759</v>
      </c>
      <c r="AP153" s="100">
        <f t="shared" si="4336"/>
        <v>443178.20724756148</v>
      </c>
      <c r="AQ153" s="100">
        <f t="shared" si="4336"/>
        <v>437070.90316931525</v>
      </c>
      <c r="AR153" s="100">
        <f t="shared" si="4337"/>
        <v>462922.23464482179</v>
      </c>
      <c r="AS153" s="100">
        <f t="shared" si="4337"/>
        <v>485486.83738454775</v>
      </c>
      <c r="AT153" s="100">
        <f t="shared" si="4337"/>
        <v>506220.49221041129</v>
      </c>
      <c r="AU153" s="100">
        <f t="shared" si="4337"/>
        <v>523094.50861742435</v>
      </c>
      <c r="AV153" s="100">
        <f t="shared" si="4337"/>
        <v>506220.49221041129</v>
      </c>
      <c r="AW153" s="100">
        <f t="shared" si="4337"/>
        <v>523094.50861742435</v>
      </c>
      <c r="AX153" s="100">
        <f t="shared" si="4337"/>
        <v>523094.50861742435</v>
      </c>
      <c r="AY153" s="100">
        <f t="shared" si="4337"/>
        <v>472472.45939638396</v>
      </c>
      <c r="AZ153" s="100">
        <f t="shared" si="4337"/>
        <v>523094.50861742435</v>
      </c>
      <c r="BA153" s="100">
        <f t="shared" si="4337"/>
        <v>506220.49221041129</v>
      </c>
      <c r="BB153" s="100">
        <f t="shared" si="4338"/>
        <v>523094.50861742435</v>
      </c>
      <c r="BC153" s="100">
        <f t="shared" si="4338"/>
        <v>506220.49221041129</v>
      </c>
      <c r="BD153" s="100">
        <f t="shared" si="4338"/>
        <v>523094.50861742435</v>
      </c>
      <c r="BE153" s="100">
        <f t="shared" si="4338"/>
        <v>523094.50861742435</v>
      </c>
      <c r="BF153" s="100">
        <f t="shared" si="4338"/>
        <v>506220.49221041129</v>
      </c>
      <c r="BG153" s="100">
        <f t="shared" si="4338"/>
        <v>523094.50861742435</v>
      </c>
      <c r="BH153" s="100">
        <f t="shared" si="4338"/>
        <v>506220.49221041129</v>
      </c>
      <c r="BI153" s="100">
        <f t="shared" si="4338"/>
        <v>523094.50861742435</v>
      </c>
      <c r="BJ153" s="100">
        <f t="shared" si="4338"/>
        <v>0</v>
      </c>
      <c r="BK153" s="100">
        <f t="shared" si="4338"/>
        <v>0</v>
      </c>
      <c r="BL153" s="100">
        <f t="shared" si="4339"/>
        <v>0</v>
      </c>
      <c r="BM153" s="100">
        <f t="shared" si="4339"/>
        <v>0</v>
      </c>
      <c r="BN153" s="100">
        <f t="shared" si="4339"/>
        <v>0</v>
      </c>
      <c r="BO153" s="100">
        <f t="shared" si="4339"/>
        <v>0</v>
      </c>
      <c r="BP153" s="100">
        <f t="shared" si="4339"/>
        <v>0</v>
      </c>
      <c r="BQ153" s="100">
        <f t="shared" si="4339"/>
        <v>0</v>
      </c>
      <c r="BR153" s="100">
        <f t="shared" si="4339"/>
        <v>0</v>
      </c>
      <c r="BS153" s="100">
        <f t="shared" si="4339"/>
        <v>0</v>
      </c>
      <c r="BT153" s="100">
        <f t="shared" si="4339"/>
        <v>0</v>
      </c>
      <c r="BU153" s="100">
        <f t="shared" si="4339"/>
        <v>0</v>
      </c>
      <c r="BV153" s="100">
        <f t="shared" si="4340"/>
        <v>0</v>
      </c>
      <c r="BW153" s="100">
        <f t="shared" si="4340"/>
        <v>0</v>
      </c>
      <c r="BX153" s="100">
        <f t="shared" si="4340"/>
        <v>0</v>
      </c>
      <c r="BY153" s="100">
        <f t="shared" si="4340"/>
        <v>0</v>
      </c>
      <c r="BZ153" s="100">
        <f t="shared" si="4340"/>
        <v>0</v>
      </c>
      <c r="CA153" s="100">
        <f t="shared" si="4340"/>
        <v>0</v>
      </c>
      <c r="CB153" s="100">
        <f t="shared" si="4340"/>
        <v>0</v>
      </c>
      <c r="CC153" s="100">
        <f t="shared" si="4340"/>
        <v>0</v>
      </c>
      <c r="CD153" s="100">
        <f t="shared" si="4340"/>
        <v>0</v>
      </c>
      <c r="CE153" s="100">
        <f t="shared" si="4340"/>
        <v>0</v>
      </c>
      <c r="CF153" s="100">
        <f t="shared" si="4340"/>
        <v>0</v>
      </c>
      <c r="CG153" s="100">
        <f t="shared" si="4340"/>
        <v>0</v>
      </c>
      <c r="CH153" s="100"/>
      <c r="CJ153" s="100">
        <f t="shared" si="4341"/>
        <v>8</v>
      </c>
      <c r="CK153" s="100">
        <f t="shared" si="4341"/>
        <v>9</v>
      </c>
      <c r="CL153" s="100">
        <f t="shared" si="4341"/>
        <v>9</v>
      </c>
      <c r="CM153" s="100">
        <f t="shared" si="4341"/>
        <v>9</v>
      </c>
      <c r="CN153" s="100">
        <f t="shared" si="4341"/>
        <v>10</v>
      </c>
      <c r="CO153" s="100">
        <f t="shared" si="4341"/>
        <v>10</v>
      </c>
      <c r="CP153" s="100">
        <f t="shared" si="4341"/>
        <v>10</v>
      </c>
      <c r="CQ153" s="100">
        <f t="shared" si="4341"/>
        <v>12</v>
      </c>
      <c r="CR153" s="100">
        <f t="shared" si="4341"/>
        <v>13</v>
      </c>
      <c r="CS153" s="100">
        <f t="shared" si="4341"/>
        <v>14</v>
      </c>
      <c r="CT153" s="100">
        <f t="shared" si="4342"/>
        <v>17</v>
      </c>
      <c r="CU153" s="100">
        <f t="shared" si="4342"/>
        <v>17</v>
      </c>
      <c r="CV153" s="100">
        <f t="shared" si="4342"/>
        <v>18</v>
      </c>
      <c r="CW153" s="100">
        <f t="shared" si="4342"/>
        <v>19</v>
      </c>
      <c r="CX153" s="100">
        <f t="shared" si="4342"/>
        <v>19</v>
      </c>
      <c r="CY153" s="100">
        <f t="shared" si="4342"/>
        <v>19</v>
      </c>
      <c r="CZ153" s="100">
        <f t="shared" si="4342"/>
        <v>22</v>
      </c>
      <c r="DA153" s="100">
        <f t="shared" si="4342"/>
        <v>24</v>
      </c>
      <c r="DB153" s="100">
        <f t="shared" si="4342"/>
        <v>24</v>
      </c>
      <c r="DC153" s="100">
        <f t="shared" si="4342"/>
        <v>33</v>
      </c>
      <c r="DD153" s="100">
        <f t="shared" si="4343"/>
        <v>36</v>
      </c>
      <c r="DE153" s="100">
        <f t="shared" si="4343"/>
        <v>39</v>
      </c>
      <c r="DF153" s="100">
        <f t="shared" si="4343"/>
        <v>43</v>
      </c>
      <c r="DG153" s="100">
        <f t="shared" si="4343"/>
        <v>46</v>
      </c>
      <c r="DH153" s="100">
        <f t="shared" si="4343"/>
        <v>52</v>
      </c>
      <c r="DI153" s="100">
        <f t="shared" si="4343"/>
        <v>52</v>
      </c>
      <c r="DJ153" s="100">
        <f t="shared" si="4343"/>
        <v>55</v>
      </c>
      <c r="DK153" s="100">
        <f t="shared" si="4343"/>
        <v>58</v>
      </c>
      <c r="DL153" s="100">
        <f t="shared" si="4343"/>
        <v>58</v>
      </c>
      <c r="DM153" s="100">
        <f t="shared" si="4343"/>
        <v>59</v>
      </c>
      <c r="DN153" s="100">
        <f t="shared" si="4344"/>
        <v>60</v>
      </c>
      <c r="DO153" s="100">
        <f t="shared" si="4344"/>
        <v>64</v>
      </c>
      <c r="DP153" s="100">
        <f t="shared" si="4344"/>
        <v>68</v>
      </c>
      <c r="DQ153" s="100">
        <f t="shared" si="4344"/>
        <v>68</v>
      </c>
      <c r="DR153" s="100">
        <f t="shared" si="4344"/>
        <v>68</v>
      </c>
      <c r="DS153" s="100">
        <f t="shared" si="4344"/>
        <v>68</v>
      </c>
      <c r="DT153" s="100">
        <f t="shared" si="4344"/>
        <v>68</v>
      </c>
      <c r="DU153" s="100">
        <f t="shared" si="4344"/>
        <v>68</v>
      </c>
      <c r="DV153" s="100">
        <f t="shared" si="4344"/>
        <v>68</v>
      </c>
      <c r="DW153" s="100">
        <f t="shared" si="4344"/>
        <v>68</v>
      </c>
      <c r="DX153" s="100">
        <f t="shared" si="4345"/>
        <v>68</v>
      </c>
      <c r="DY153" s="100">
        <f t="shared" si="4345"/>
        <v>68</v>
      </c>
      <c r="DZ153" s="100">
        <f t="shared" si="4345"/>
        <v>68</v>
      </c>
      <c r="EA153" s="100">
        <f t="shared" si="4345"/>
        <v>68</v>
      </c>
      <c r="EB153" s="100">
        <f t="shared" si="4345"/>
        <v>68</v>
      </c>
      <c r="EC153" s="100">
        <f t="shared" si="4345"/>
        <v>68</v>
      </c>
      <c r="ED153" s="100">
        <f t="shared" si="4345"/>
        <v>68</v>
      </c>
      <c r="EE153" s="100">
        <f t="shared" si="4345"/>
        <v>68</v>
      </c>
      <c r="EF153" s="100">
        <f t="shared" si="4345"/>
        <v>0</v>
      </c>
      <c r="EG153" s="100">
        <f t="shared" si="4345"/>
        <v>0</v>
      </c>
      <c r="EH153" s="100">
        <f t="shared" si="4346"/>
        <v>0</v>
      </c>
      <c r="EI153" s="100">
        <f t="shared" si="4346"/>
        <v>0</v>
      </c>
      <c r="EJ153" s="100">
        <f t="shared" si="4346"/>
        <v>0</v>
      </c>
      <c r="EK153" s="100">
        <f t="shared" si="4346"/>
        <v>0</v>
      </c>
      <c r="EL153" s="100">
        <f t="shared" si="4346"/>
        <v>0</v>
      </c>
      <c r="EM153" s="100">
        <f t="shared" si="4346"/>
        <v>0</v>
      </c>
      <c r="EN153" s="100">
        <f t="shared" si="4346"/>
        <v>0</v>
      </c>
      <c r="EO153" s="100">
        <f t="shared" si="4346"/>
        <v>0</v>
      </c>
      <c r="EP153" s="100">
        <f t="shared" si="4346"/>
        <v>0</v>
      </c>
      <c r="EQ153" s="100">
        <f t="shared" si="4346"/>
        <v>0</v>
      </c>
      <c r="ER153" s="100">
        <f t="shared" si="4347"/>
        <v>0</v>
      </c>
      <c r="ES153" s="100">
        <f t="shared" si="4347"/>
        <v>0</v>
      </c>
      <c r="ET153" s="100">
        <f t="shared" si="4347"/>
        <v>0</v>
      </c>
      <c r="EU153" s="100">
        <f t="shared" si="4347"/>
        <v>0</v>
      </c>
      <c r="EV153" s="100">
        <f t="shared" si="4347"/>
        <v>0</v>
      </c>
      <c r="EW153" s="100">
        <f t="shared" si="4347"/>
        <v>0</v>
      </c>
      <c r="EX153" s="100">
        <f t="shared" si="4347"/>
        <v>0</v>
      </c>
      <c r="EY153" s="100">
        <f t="shared" si="4347"/>
        <v>0</v>
      </c>
      <c r="EZ153" s="100">
        <f t="shared" si="4347"/>
        <v>0</v>
      </c>
      <c r="FA153" s="100">
        <f t="shared" si="4347"/>
        <v>0</v>
      </c>
      <c r="FB153" s="100">
        <f t="shared" si="4347"/>
        <v>0</v>
      </c>
      <c r="FC153" s="100">
        <f t="shared" si="4347"/>
        <v>0</v>
      </c>
      <c r="FE153" s="100">
        <f t="shared" si="4348"/>
        <v>7.4838709677419351</v>
      </c>
      <c r="FF153" s="100">
        <f t="shared" si="4348"/>
        <v>8.2142857142857153</v>
      </c>
      <c r="FG153" s="100">
        <f t="shared" si="4348"/>
        <v>9</v>
      </c>
      <c r="FH153" s="100">
        <f t="shared" si="4348"/>
        <v>9</v>
      </c>
      <c r="FI153" s="100">
        <f t="shared" si="4348"/>
        <v>9.258064516129032</v>
      </c>
      <c r="FJ153" s="100">
        <f t="shared" si="4348"/>
        <v>10</v>
      </c>
      <c r="FK153" s="100">
        <f t="shared" si="4348"/>
        <v>10</v>
      </c>
      <c r="FL153" s="100">
        <f t="shared" si="4348"/>
        <v>10.967741935483872</v>
      </c>
      <c r="FM153" s="100">
        <f t="shared" si="4348"/>
        <v>12.633333333333333</v>
      </c>
      <c r="FN153" s="100">
        <f t="shared" si="4348"/>
        <v>13.258064516129032</v>
      </c>
      <c r="FO153" s="100">
        <f t="shared" si="4349"/>
        <v>14.1</v>
      </c>
      <c r="FP153" s="100">
        <f t="shared" si="4349"/>
        <v>17</v>
      </c>
      <c r="FQ153" s="100">
        <f t="shared" si="4349"/>
        <v>18</v>
      </c>
      <c r="FR153" s="100">
        <f t="shared" si="4349"/>
        <v>18.75</v>
      </c>
      <c r="FS153" s="100">
        <f t="shared" si="4349"/>
        <v>19</v>
      </c>
      <c r="FT153" s="100">
        <f t="shared" si="4349"/>
        <v>19</v>
      </c>
      <c r="FU153" s="100">
        <f t="shared" si="4349"/>
        <v>20.967741935483872</v>
      </c>
      <c r="FV153" s="100">
        <f t="shared" si="4349"/>
        <v>23.133333333333333</v>
      </c>
      <c r="FW153" s="100">
        <f t="shared" si="4349"/>
        <v>24</v>
      </c>
      <c r="FX153" s="100">
        <f t="shared" si="4349"/>
        <v>33</v>
      </c>
      <c r="FY153" s="100">
        <f t="shared" si="4350"/>
        <v>36</v>
      </c>
      <c r="FZ153" s="100">
        <f t="shared" si="4350"/>
        <v>39</v>
      </c>
      <c r="GA153" s="100">
        <f t="shared" si="4350"/>
        <v>43</v>
      </c>
      <c r="GB153" s="100">
        <f t="shared" si="4350"/>
        <v>46</v>
      </c>
      <c r="GC153" s="100">
        <f t="shared" si="4350"/>
        <v>52</v>
      </c>
      <c r="GD153" s="100">
        <f t="shared" si="4350"/>
        <v>52</v>
      </c>
      <c r="GE153" s="100">
        <f t="shared" si="4350"/>
        <v>55</v>
      </c>
      <c r="GF153" s="100">
        <f t="shared" si="4350"/>
        <v>58</v>
      </c>
      <c r="GG153" s="100">
        <f t="shared" si="4350"/>
        <v>58</v>
      </c>
      <c r="GH153" s="100">
        <f t="shared" si="4350"/>
        <v>59</v>
      </c>
      <c r="GI153" s="100">
        <f t="shared" si="4351"/>
        <v>60</v>
      </c>
      <c r="GJ153" s="100">
        <f t="shared" si="4351"/>
        <v>64</v>
      </c>
      <c r="GK153" s="100">
        <f t="shared" si="4351"/>
        <v>68</v>
      </c>
      <c r="GL153" s="100">
        <f t="shared" si="4351"/>
        <v>68</v>
      </c>
      <c r="GM153" s="100">
        <f t="shared" si="4351"/>
        <v>68</v>
      </c>
      <c r="GN153" s="100">
        <f t="shared" si="4351"/>
        <v>68</v>
      </c>
      <c r="GO153" s="100">
        <f t="shared" si="4351"/>
        <v>68</v>
      </c>
      <c r="GP153" s="100">
        <f t="shared" si="4351"/>
        <v>68</v>
      </c>
      <c r="GQ153" s="100">
        <f t="shared" si="4351"/>
        <v>68</v>
      </c>
      <c r="GR153" s="100">
        <f t="shared" si="4351"/>
        <v>68</v>
      </c>
      <c r="GS153" s="100">
        <f t="shared" si="4352"/>
        <v>68</v>
      </c>
      <c r="GT153" s="100">
        <f t="shared" si="4352"/>
        <v>68</v>
      </c>
      <c r="GU153" s="100">
        <f t="shared" si="4352"/>
        <v>68</v>
      </c>
      <c r="GV153" s="100">
        <f t="shared" si="4352"/>
        <v>68</v>
      </c>
      <c r="GW153" s="100">
        <f t="shared" si="4352"/>
        <v>68</v>
      </c>
      <c r="GX153" s="100">
        <f t="shared" si="4352"/>
        <v>68</v>
      </c>
      <c r="GY153" s="100">
        <f t="shared" si="4352"/>
        <v>68</v>
      </c>
      <c r="GZ153" s="100">
        <f t="shared" si="4352"/>
        <v>68</v>
      </c>
      <c r="HA153" s="100">
        <f t="shared" si="4352"/>
        <v>0</v>
      </c>
      <c r="HB153" s="100">
        <f t="shared" si="4352"/>
        <v>0</v>
      </c>
      <c r="HC153" s="100">
        <f t="shared" si="4353"/>
        <v>0</v>
      </c>
      <c r="HD153" s="100">
        <f t="shared" si="4353"/>
        <v>0</v>
      </c>
      <c r="HE153" s="100">
        <f t="shared" si="4353"/>
        <v>0</v>
      </c>
      <c r="HF153" s="100">
        <f t="shared" si="4353"/>
        <v>0</v>
      </c>
      <c r="HG153" s="100">
        <f t="shared" si="4353"/>
        <v>0</v>
      </c>
      <c r="HH153" s="100">
        <f t="shared" si="4353"/>
        <v>0</v>
      </c>
      <c r="HI153" s="100">
        <f t="shared" si="4353"/>
        <v>0</v>
      </c>
      <c r="HJ153" s="100">
        <f t="shared" si="4353"/>
        <v>0</v>
      </c>
      <c r="HK153" s="100">
        <f t="shared" si="4353"/>
        <v>0</v>
      </c>
      <c r="HL153" s="100">
        <f t="shared" si="4353"/>
        <v>0</v>
      </c>
      <c r="HM153" s="100">
        <f t="shared" si="4354"/>
        <v>0</v>
      </c>
      <c r="HN153" s="100">
        <f t="shared" si="4354"/>
        <v>0</v>
      </c>
      <c r="HO153" s="100">
        <f t="shared" si="4354"/>
        <v>0</v>
      </c>
      <c r="HP153" s="100">
        <f t="shared" si="4354"/>
        <v>0</v>
      </c>
      <c r="HQ153" s="100">
        <f t="shared" si="4354"/>
        <v>0</v>
      </c>
      <c r="HR153" s="100">
        <f t="shared" si="4354"/>
        <v>0</v>
      </c>
      <c r="HS153" s="100">
        <f t="shared" si="4354"/>
        <v>0</v>
      </c>
      <c r="HT153" s="100">
        <f t="shared" si="4354"/>
        <v>0</v>
      </c>
      <c r="HU153" s="100">
        <f t="shared" si="4354"/>
        <v>0</v>
      </c>
      <c r="HV153" s="100">
        <f t="shared" si="4354"/>
        <v>0</v>
      </c>
      <c r="HW153" s="100">
        <f t="shared" si="4354"/>
        <v>0</v>
      </c>
      <c r="HX153" s="100">
        <f t="shared" si="4354"/>
        <v>0</v>
      </c>
      <c r="HY153" s="100"/>
      <c r="IB153" s="100">
        <f t="shared" si="4355"/>
        <v>637</v>
      </c>
      <c r="IC153" s="100">
        <f t="shared" si="4355"/>
        <v>722</v>
      </c>
      <c r="ID153" s="100">
        <f t="shared" si="4355"/>
        <v>722</v>
      </c>
      <c r="IE153" s="100">
        <f t="shared" si="4355"/>
        <v>722</v>
      </c>
      <c r="IF153" s="100">
        <f t="shared" si="4355"/>
        <v>764</v>
      </c>
      <c r="IG153" s="100">
        <f t="shared" si="4355"/>
        <v>764</v>
      </c>
      <c r="IH153" s="100">
        <f t="shared" si="4355"/>
        <v>764</v>
      </c>
      <c r="II153" s="100">
        <f t="shared" si="4355"/>
        <v>934</v>
      </c>
      <c r="IJ153" s="100">
        <f t="shared" si="4355"/>
        <v>1019</v>
      </c>
      <c r="IK153" s="100">
        <f t="shared" si="4355"/>
        <v>1104</v>
      </c>
      <c r="IL153" s="100">
        <f t="shared" si="4356"/>
        <v>1359</v>
      </c>
      <c r="IM153" s="100">
        <f t="shared" si="4356"/>
        <v>1359</v>
      </c>
      <c r="IN153" s="100">
        <f t="shared" si="4356"/>
        <v>1444</v>
      </c>
      <c r="IO153" s="100">
        <f t="shared" si="4356"/>
        <v>1529</v>
      </c>
      <c r="IP153" s="100">
        <f t="shared" si="4356"/>
        <v>1529</v>
      </c>
      <c r="IQ153" s="100">
        <f t="shared" si="4356"/>
        <v>1529</v>
      </c>
      <c r="IR153" s="100">
        <f t="shared" si="4356"/>
        <v>1784</v>
      </c>
      <c r="IS153" s="100">
        <f t="shared" si="4356"/>
        <v>1954</v>
      </c>
      <c r="IT153" s="100">
        <f t="shared" si="4356"/>
        <v>1954</v>
      </c>
      <c r="IU153" s="100">
        <f t="shared" si="4356"/>
        <v>2719</v>
      </c>
      <c r="IV153" s="100">
        <f t="shared" si="4357"/>
        <v>2974</v>
      </c>
      <c r="IW153" s="100">
        <f t="shared" si="4357"/>
        <v>3229</v>
      </c>
      <c r="IX153" s="100">
        <f t="shared" si="4357"/>
        <v>3569</v>
      </c>
      <c r="IY153" s="100">
        <f t="shared" si="4357"/>
        <v>3824</v>
      </c>
      <c r="IZ153" s="100">
        <f t="shared" si="4357"/>
        <v>4334</v>
      </c>
      <c r="JA153" s="100">
        <f t="shared" si="4357"/>
        <v>4334</v>
      </c>
      <c r="JB153" s="100">
        <f t="shared" si="4357"/>
        <v>4589</v>
      </c>
      <c r="JC153" s="100">
        <f t="shared" si="4357"/>
        <v>4845</v>
      </c>
      <c r="JD153" s="100">
        <f t="shared" si="4357"/>
        <v>4845</v>
      </c>
      <c r="JE153" s="100">
        <f t="shared" si="4357"/>
        <v>4930</v>
      </c>
      <c r="JF153" s="100">
        <f t="shared" si="4358"/>
        <v>5015</v>
      </c>
      <c r="JG153" s="100">
        <f t="shared" si="4358"/>
        <v>5355</v>
      </c>
      <c r="JH153" s="100">
        <f t="shared" si="4358"/>
        <v>5695</v>
      </c>
      <c r="JI153" s="100">
        <f t="shared" si="4358"/>
        <v>5695</v>
      </c>
      <c r="JJ153" s="100">
        <f t="shared" si="4358"/>
        <v>5695</v>
      </c>
      <c r="JK153" s="100">
        <f t="shared" si="4358"/>
        <v>5695</v>
      </c>
      <c r="JL153" s="100">
        <f t="shared" si="4358"/>
        <v>5695</v>
      </c>
      <c r="JM153" s="100">
        <f t="shared" si="4358"/>
        <v>5695</v>
      </c>
      <c r="JN153" s="100">
        <f t="shared" si="4358"/>
        <v>5695</v>
      </c>
      <c r="JO153" s="100">
        <f t="shared" si="4358"/>
        <v>5695</v>
      </c>
      <c r="JP153" s="100">
        <f t="shared" si="4359"/>
        <v>5695</v>
      </c>
      <c r="JQ153" s="100">
        <f t="shared" si="4359"/>
        <v>5695</v>
      </c>
      <c r="JR153" s="100">
        <f t="shared" si="4359"/>
        <v>5695</v>
      </c>
      <c r="JS153" s="100">
        <f t="shared" si="4359"/>
        <v>5695</v>
      </c>
      <c r="JT153" s="100">
        <f t="shared" si="4359"/>
        <v>5695</v>
      </c>
      <c r="JU153" s="100">
        <f t="shared" si="4359"/>
        <v>5695</v>
      </c>
      <c r="JV153" s="100">
        <f t="shared" si="4359"/>
        <v>5695</v>
      </c>
      <c r="JW153" s="100">
        <f t="shared" si="4359"/>
        <v>5695</v>
      </c>
      <c r="JX153" s="100">
        <f t="shared" si="4359"/>
        <v>0</v>
      </c>
      <c r="JY153" s="100">
        <f t="shared" si="4359"/>
        <v>0</v>
      </c>
      <c r="JZ153" s="100">
        <f t="shared" si="4360"/>
        <v>0</v>
      </c>
      <c r="KA153" s="100">
        <f t="shared" si="4360"/>
        <v>0</v>
      </c>
      <c r="KB153" s="100">
        <f t="shared" si="4360"/>
        <v>0</v>
      </c>
      <c r="KC153" s="100">
        <f t="shared" si="4360"/>
        <v>0</v>
      </c>
      <c r="KD153" s="100">
        <f t="shared" si="4360"/>
        <v>0</v>
      </c>
      <c r="KE153" s="100">
        <f t="shared" si="4360"/>
        <v>0</v>
      </c>
      <c r="KF153" s="100">
        <f t="shared" si="4360"/>
        <v>0</v>
      </c>
      <c r="KG153" s="100">
        <f t="shared" si="4360"/>
        <v>0</v>
      </c>
      <c r="KH153" s="100">
        <f t="shared" si="4360"/>
        <v>0</v>
      </c>
      <c r="KI153" s="100">
        <f t="shared" si="4360"/>
        <v>0</v>
      </c>
      <c r="KJ153" s="100">
        <f t="shared" si="4361"/>
        <v>0</v>
      </c>
      <c r="KK153" s="100">
        <f t="shared" si="4361"/>
        <v>0</v>
      </c>
      <c r="KL153" s="100">
        <f t="shared" si="4361"/>
        <v>0</v>
      </c>
      <c r="KM153" s="100">
        <f t="shared" si="4361"/>
        <v>0</v>
      </c>
      <c r="KN153" s="100">
        <f t="shared" si="4361"/>
        <v>0</v>
      </c>
      <c r="KO153" s="100">
        <f t="shared" si="4361"/>
        <v>0</v>
      </c>
      <c r="KP153" s="100">
        <f t="shared" si="4361"/>
        <v>0</v>
      </c>
      <c r="KQ153" s="100">
        <f t="shared" si="4361"/>
        <v>0</v>
      </c>
      <c r="KR153" s="100">
        <f t="shared" si="4361"/>
        <v>0</v>
      </c>
      <c r="KS153" s="100">
        <f t="shared" si="4361"/>
        <v>0</v>
      </c>
      <c r="KT153" s="100">
        <f t="shared" si="4361"/>
        <v>0</v>
      </c>
      <c r="KU153" s="100">
        <f t="shared" si="4361"/>
        <v>0</v>
      </c>
    </row>
    <row r="154" spans="2:307" s="95" customFormat="1" ht="15.6" x14ac:dyDescent="0.3">
      <c r="C154" s="129"/>
      <c r="D154" s="584"/>
      <c r="E154" s="129"/>
      <c r="F154" s="129"/>
      <c r="K154" s="132" t="str">
        <f>'Total OpEx'!B56</f>
        <v>Marketing</v>
      </c>
      <c r="N154" s="100">
        <f t="shared" si="4334"/>
        <v>46723.863747945201</v>
      </c>
      <c r="O154" s="100">
        <f t="shared" si="4334"/>
        <v>46647.702147945209</v>
      </c>
      <c r="P154" s="100">
        <f t="shared" si="4334"/>
        <v>55420.637720547951</v>
      </c>
      <c r="Q154" s="100">
        <f t="shared" si="4334"/>
        <v>53899.031342465758</v>
      </c>
      <c r="R154" s="100">
        <f t="shared" si="4334"/>
        <v>55420.637720547951</v>
      </c>
      <c r="S154" s="100">
        <f t="shared" si="4334"/>
        <v>53899.031342465758</v>
      </c>
      <c r="T154" s="100">
        <f t="shared" si="4334"/>
        <v>55420.637720547951</v>
      </c>
      <c r="U154" s="100">
        <f t="shared" si="4334"/>
        <v>55420.637720547951</v>
      </c>
      <c r="V154" s="100">
        <f t="shared" si="4334"/>
        <v>53899.031342465758</v>
      </c>
      <c r="W154" s="100">
        <f t="shared" si="4334"/>
        <v>55420.637720547951</v>
      </c>
      <c r="X154" s="100">
        <f t="shared" si="4335"/>
        <v>58509.003945205484</v>
      </c>
      <c r="Y154" s="100">
        <f t="shared" si="4335"/>
        <v>64352.459638356173</v>
      </c>
      <c r="Z154" s="100">
        <f t="shared" si="4335"/>
        <v>71476.687035616444</v>
      </c>
      <c r="AA154" s="100">
        <f t="shared" si="4335"/>
        <v>66311.358312328783</v>
      </c>
      <c r="AB154" s="100">
        <f t="shared" si="4335"/>
        <v>72532.128131506863</v>
      </c>
      <c r="AC154" s="100">
        <f t="shared" si="4335"/>
        <v>70458.538191780826</v>
      </c>
      <c r="AD154" s="100">
        <f t="shared" si="4335"/>
        <v>72532.128131506863</v>
      </c>
      <c r="AE154" s="100">
        <f t="shared" si="4335"/>
        <v>70458.538191780826</v>
      </c>
      <c r="AF154" s="100">
        <f t="shared" si="4335"/>
        <v>72532.128131506863</v>
      </c>
      <c r="AG154" s="100">
        <f t="shared" si="4335"/>
        <v>72532.128131506863</v>
      </c>
      <c r="AH154" s="100">
        <f t="shared" si="4336"/>
        <v>70458.538191780826</v>
      </c>
      <c r="AI154" s="100">
        <f t="shared" si="4336"/>
        <v>72532.128131506863</v>
      </c>
      <c r="AJ154" s="100">
        <f t="shared" si="4336"/>
        <v>70458.538191780826</v>
      </c>
      <c r="AK154" s="100">
        <f t="shared" si="4336"/>
        <v>72532.128131506863</v>
      </c>
      <c r="AL154" s="100">
        <f t="shared" si="4336"/>
        <v>72532.128131506863</v>
      </c>
      <c r="AM154" s="100">
        <f t="shared" si="4336"/>
        <v>68384.948252054804</v>
      </c>
      <c r="AN154" s="100">
        <f t="shared" si="4336"/>
        <v>72532.128131506863</v>
      </c>
      <c r="AO154" s="100">
        <f t="shared" si="4336"/>
        <v>70458.538191780826</v>
      </c>
      <c r="AP154" s="100">
        <f t="shared" si="4336"/>
        <v>72532.128131506863</v>
      </c>
      <c r="AQ154" s="100">
        <f t="shared" si="4336"/>
        <v>70458.538191780826</v>
      </c>
      <c r="AR154" s="100">
        <f t="shared" si="4337"/>
        <v>72532.128131506863</v>
      </c>
      <c r="AS154" s="100">
        <f t="shared" si="4337"/>
        <v>72532.128131506863</v>
      </c>
      <c r="AT154" s="100">
        <f t="shared" si="4337"/>
        <v>70458.538191780826</v>
      </c>
      <c r="AU154" s="100">
        <f t="shared" si="4337"/>
        <v>72532.128131506863</v>
      </c>
      <c r="AV154" s="100">
        <f t="shared" si="4337"/>
        <v>70458.538191780826</v>
      </c>
      <c r="AW154" s="100">
        <f t="shared" si="4337"/>
        <v>72532.128131506863</v>
      </c>
      <c r="AX154" s="100">
        <f t="shared" si="4337"/>
        <v>72532.128131506863</v>
      </c>
      <c r="AY154" s="100">
        <f t="shared" si="4337"/>
        <v>66311.358312328783</v>
      </c>
      <c r="AZ154" s="100">
        <f t="shared" si="4337"/>
        <v>72532.128131506863</v>
      </c>
      <c r="BA154" s="100">
        <f t="shared" si="4337"/>
        <v>70458.538191780826</v>
      </c>
      <c r="BB154" s="100">
        <f t="shared" si="4338"/>
        <v>72532.128131506863</v>
      </c>
      <c r="BC154" s="100">
        <f t="shared" si="4338"/>
        <v>70458.538191780826</v>
      </c>
      <c r="BD154" s="100">
        <f t="shared" si="4338"/>
        <v>72532.128131506863</v>
      </c>
      <c r="BE154" s="100">
        <f t="shared" si="4338"/>
        <v>72532.128131506863</v>
      </c>
      <c r="BF154" s="100">
        <f t="shared" si="4338"/>
        <v>70458.538191780826</v>
      </c>
      <c r="BG154" s="100">
        <f t="shared" si="4338"/>
        <v>72532.128131506863</v>
      </c>
      <c r="BH154" s="100">
        <f t="shared" si="4338"/>
        <v>70458.538191780826</v>
      </c>
      <c r="BI154" s="100">
        <f t="shared" si="4338"/>
        <v>72532.128131506863</v>
      </c>
      <c r="BJ154" s="100">
        <f t="shared" si="4338"/>
        <v>0</v>
      </c>
      <c r="BK154" s="100">
        <f t="shared" si="4338"/>
        <v>0</v>
      </c>
      <c r="BL154" s="100">
        <f t="shared" si="4339"/>
        <v>0</v>
      </c>
      <c r="BM154" s="100">
        <f t="shared" si="4339"/>
        <v>0</v>
      </c>
      <c r="BN154" s="100">
        <f t="shared" si="4339"/>
        <v>0</v>
      </c>
      <c r="BO154" s="100">
        <f t="shared" si="4339"/>
        <v>0</v>
      </c>
      <c r="BP154" s="100">
        <f t="shared" si="4339"/>
        <v>0</v>
      </c>
      <c r="BQ154" s="100">
        <f t="shared" si="4339"/>
        <v>0</v>
      </c>
      <c r="BR154" s="100">
        <f t="shared" si="4339"/>
        <v>0</v>
      </c>
      <c r="BS154" s="100">
        <f t="shared" si="4339"/>
        <v>0</v>
      </c>
      <c r="BT154" s="100">
        <f t="shared" si="4339"/>
        <v>0</v>
      </c>
      <c r="BU154" s="100">
        <f t="shared" si="4339"/>
        <v>0</v>
      </c>
      <c r="BV154" s="100">
        <f t="shared" si="4340"/>
        <v>0</v>
      </c>
      <c r="BW154" s="100">
        <f t="shared" si="4340"/>
        <v>0</v>
      </c>
      <c r="BX154" s="100">
        <f t="shared" si="4340"/>
        <v>0</v>
      </c>
      <c r="BY154" s="100">
        <f t="shared" si="4340"/>
        <v>0</v>
      </c>
      <c r="BZ154" s="100">
        <f t="shared" si="4340"/>
        <v>0</v>
      </c>
      <c r="CA154" s="100">
        <f t="shared" si="4340"/>
        <v>0</v>
      </c>
      <c r="CB154" s="100">
        <f t="shared" si="4340"/>
        <v>0</v>
      </c>
      <c r="CC154" s="100">
        <f t="shared" si="4340"/>
        <v>0</v>
      </c>
      <c r="CD154" s="100">
        <f t="shared" si="4340"/>
        <v>0</v>
      </c>
      <c r="CE154" s="100">
        <f t="shared" si="4340"/>
        <v>0</v>
      </c>
      <c r="CF154" s="100">
        <f t="shared" si="4340"/>
        <v>0</v>
      </c>
      <c r="CG154" s="100">
        <f t="shared" si="4340"/>
        <v>0</v>
      </c>
      <c r="CH154" s="100"/>
      <c r="CJ154" s="100">
        <f t="shared" si="4341"/>
        <v>5</v>
      </c>
      <c r="CK154" s="100">
        <f t="shared" si="4341"/>
        <v>6</v>
      </c>
      <c r="CL154" s="100">
        <f t="shared" si="4341"/>
        <v>6</v>
      </c>
      <c r="CM154" s="100">
        <f t="shared" si="4341"/>
        <v>6</v>
      </c>
      <c r="CN154" s="100">
        <f t="shared" si="4341"/>
        <v>6</v>
      </c>
      <c r="CO154" s="100">
        <f t="shared" si="4341"/>
        <v>6</v>
      </c>
      <c r="CP154" s="100">
        <f t="shared" si="4341"/>
        <v>6</v>
      </c>
      <c r="CQ154" s="100">
        <f t="shared" si="4341"/>
        <v>6</v>
      </c>
      <c r="CR154" s="100">
        <f t="shared" si="4341"/>
        <v>6</v>
      </c>
      <c r="CS154" s="100">
        <f t="shared" si="4341"/>
        <v>6</v>
      </c>
      <c r="CT154" s="100">
        <f t="shared" si="4342"/>
        <v>7</v>
      </c>
      <c r="CU154" s="100">
        <f t="shared" si="4342"/>
        <v>7</v>
      </c>
      <c r="CV154" s="100">
        <f t="shared" si="4342"/>
        <v>8</v>
      </c>
      <c r="CW154" s="100">
        <f t="shared" si="4342"/>
        <v>8</v>
      </c>
      <c r="CX154" s="100">
        <f t="shared" si="4342"/>
        <v>8</v>
      </c>
      <c r="CY154" s="100">
        <f t="shared" si="4342"/>
        <v>8</v>
      </c>
      <c r="CZ154" s="100">
        <f t="shared" si="4342"/>
        <v>8</v>
      </c>
      <c r="DA154" s="100">
        <f t="shared" si="4342"/>
        <v>8</v>
      </c>
      <c r="DB154" s="100">
        <f t="shared" si="4342"/>
        <v>8</v>
      </c>
      <c r="DC154" s="100">
        <f t="shared" si="4342"/>
        <v>8</v>
      </c>
      <c r="DD154" s="100">
        <f t="shared" si="4343"/>
        <v>8</v>
      </c>
      <c r="DE154" s="100">
        <f t="shared" si="4343"/>
        <v>8</v>
      </c>
      <c r="DF154" s="100">
        <f t="shared" si="4343"/>
        <v>8</v>
      </c>
      <c r="DG154" s="100">
        <f t="shared" si="4343"/>
        <v>8</v>
      </c>
      <c r="DH154" s="100">
        <f t="shared" si="4343"/>
        <v>8</v>
      </c>
      <c r="DI154" s="100">
        <f t="shared" si="4343"/>
        <v>8</v>
      </c>
      <c r="DJ154" s="100">
        <f t="shared" si="4343"/>
        <v>8</v>
      </c>
      <c r="DK154" s="100">
        <f t="shared" si="4343"/>
        <v>8</v>
      </c>
      <c r="DL154" s="100">
        <f t="shared" si="4343"/>
        <v>8</v>
      </c>
      <c r="DM154" s="100">
        <f t="shared" si="4343"/>
        <v>8</v>
      </c>
      <c r="DN154" s="100">
        <f t="shared" si="4344"/>
        <v>8</v>
      </c>
      <c r="DO154" s="100">
        <f t="shared" si="4344"/>
        <v>8</v>
      </c>
      <c r="DP154" s="100">
        <f t="shared" si="4344"/>
        <v>8</v>
      </c>
      <c r="DQ154" s="100">
        <f t="shared" si="4344"/>
        <v>8</v>
      </c>
      <c r="DR154" s="100">
        <f t="shared" si="4344"/>
        <v>8</v>
      </c>
      <c r="DS154" s="100">
        <f t="shared" si="4344"/>
        <v>8</v>
      </c>
      <c r="DT154" s="100">
        <f t="shared" si="4344"/>
        <v>8</v>
      </c>
      <c r="DU154" s="100">
        <f t="shared" si="4344"/>
        <v>8</v>
      </c>
      <c r="DV154" s="100">
        <f t="shared" si="4344"/>
        <v>8</v>
      </c>
      <c r="DW154" s="100">
        <f t="shared" si="4344"/>
        <v>8</v>
      </c>
      <c r="DX154" s="100">
        <f t="shared" si="4345"/>
        <v>8</v>
      </c>
      <c r="DY154" s="100">
        <f t="shared" si="4345"/>
        <v>8</v>
      </c>
      <c r="DZ154" s="100">
        <f t="shared" si="4345"/>
        <v>8</v>
      </c>
      <c r="EA154" s="100">
        <f t="shared" si="4345"/>
        <v>8</v>
      </c>
      <c r="EB154" s="100">
        <f t="shared" si="4345"/>
        <v>8</v>
      </c>
      <c r="EC154" s="100">
        <f t="shared" si="4345"/>
        <v>8</v>
      </c>
      <c r="ED154" s="100">
        <f t="shared" si="4345"/>
        <v>8</v>
      </c>
      <c r="EE154" s="100">
        <f t="shared" si="4345"/>
        <v>8</v>
      </c>
      <c r="EF154" s="100">
        <f t="shared" si="4345"/>
        <v>0</v>
      </c>
      <c r="EG154" s="100">
        <f t="shared" si="4345"/>
        <v>0</v>
      </c>
      <c r="EH154" s="100">
        <f t="shared" si="4346"/>
        <v>0</v>
      </c>
      <c r="EI154" s="100">
        <f t="shared" si="4346"/>
        <v>0</v>
      </c>
      <c r="EJ154" s="100">
        <f t="shared" si="4346"/>
        <v>0</v>
      </c>
      <c r="EK154" s="100">
        <f t="shared" si="4346"/>
        <v>0</v>
      </c>
      <c r="EL154" s="100">
        <f t="shared" si="4346"/>
        <v>0</v>
      </c>
      <c r="EM154" s="100">
        <f t="shared" si="4346"/>
        <v>0</v>
      </c>
      <c r="EN154" s="100">
        <f t="shared" si="4346"/>
        <v>0</v>
      </c>
      <c r="EO154" s="100">
        <f t="shared" si="4346"/>
        <v>0</v>
      </c>
      <c r="EP154" s="100">
        <f t="shared" si="4346"/>
        <v>0</v>
      </c>
      <c r="EQ154" s="100">
        <f t="shared" si="4346"/>
        <v>0</v>
      </c>
      <c r="ER154" s="100">
        <f t="shared" si="4347"/>
        <v>0</v>
      </c>
      <c r="ES154" s="100">
        <f t="shared" si="4347"/>
        <v>0</v>
      </c>
      <c r="ET154" s="100">
        <f t="shared" si="4347"/>
        <v>0</v>
      </c>
      <c r="EU154" s="100">
        <f t="shared" si="4347"/>
        <v>0</v>
      </c>
      <c r="EV154" s="100">
        <f t="shared" si="4347"/>
        <v>0</v>
      </c>
      <c r="EW154" s="100">
        <f t="shared" si="4347"/>
        <v>0</v>
      </c>
      <c r="EX154" s="100">
        <f t="shared" si="4347"/>
        <v>0</v>
      </c>
      <c r="EY154" s="100">
        <f t="shared" si="4347"/>
        <v>0</v>
      </c>
      <c r="EZ154" s="100">
        <f t="shared" si="4347"/>
        <v>0</v>
      </c>
      <c r="FA154" s="100">
        <f t="shared" si="4347"/>
        <v>0</v>
      </c>
      <c r="FB154" s="100">
        <f t="shared" si="4347"/>
        <v>0</v>
      </c>
      <c r="FC154" s="100">
        <f t="shared" si="4347"/>
        <v>0</v>
      </c>
      <c r="FE154" s="100">
        <f t="shared" si="4348"/>
        <v>5</v>
      </c>
      <c r="FF154" s="100">
        <f t="shared" si="4348"/>
        <v>5.4642857142857144</v>
      </c>
      <c r="FG154" s="100">
        <f t="shared" si="4348"/>
        <v>6</v>
      </c>
      <c r="FH154" s="100">
        <f t="shared" si="4348"/>
        <v>6</v>
      </c>
      <c r="FI154" s="100">
        <f t="shared" si="4348"/>
        <v>6</v>
      </c>
      <c r="FJ154" s="100">
        <f t="shared" si="4348"/>
        <v>6</v>
      </c>
      <c r="FK154" s="100">
        <f t="shared" si="4348"/>
        <v>6</v>
      </c>
      <c r="FL154" s="100">
        <f t="shared" si="4348"/>
        <v>6</v>
      </c>
      <c r="FM154" s="100">
        <f t="shared" si="4348"/>
        <v>6</v>
      </c>
      <c r="FN154" s="100">
        <f t="shared" si="4348"/>
        <v>6</v>
      </c>
      <c r="FO154" s="100">
        <f t="shared" si="4349"/>
        <v>6.5333333333333332</v>
      </c>
      <c r="FP154" s="100">
        <f t="shared" si="4349"/>
        <v>7</v>
      </c>
      <c r="FQ154" s="100">
        <f t="shared" si="4349"/>
        <v>7.870967741935484</v>
      </c>
      <c r="FR154" s="100">
        <f t="shared" si="4349"/>
        <v>8</v>
      </c>
      <c r="FS154" s="100">
        <f t="shared" si="4349"/>
        <v>8</v>
      </c>
      <c r="FT154" s="100">
        <f t="shared" si="4349"/>
        <v>8</v>
      </c>
      <c r="FU154" s="100">
        <f t="shared" si="4349"/>
        <v>8</v>
      </c>
      <c r="FV154" s="100">
        <f t="shared" si="4349"/>
        <v>8</v>
      </c>
      <c r="FW154" s="100">
        <f t="shared" si="4349"/>
        <v>8</v>
      </c>
      <c r="FX154" s="100">
        <f t="shared" si="4349"/>
        <v>8</v>
      </c>
      <c r="FY154" s="100">
        <f t="shared" si="4350"/>
        <v>8</v>
      </c>
      <c r="FZ154" s="100">
        <f t="shared" si="4350"/>
        <v>8</v>
      </c>
      <c r="GA154" s="100">
        <f t="shared" si="4350"/>
        <v>8</v>
      </c>
      <c r="GB154" s="100">
        <f t="shared" si="4350"/>
        <v>8</v>
      </c>
      <c r="GC154" s="100">
        <f t="shared" si="4350"/>
        <v>8</v>
      </c>
      <c r="GD154" s="100">
        <f t="shared" si="4350"/>
        <v>8</v>
      </c>
      <c r="GE154" s="100">
        <f t="shared" si="4350"/>
        <v>8</v>
      </c>
      <c r="GF154" s="100">
        <f t="shared" si="4350"/>
        <v>8</v>
      </c>
      <c r="GG154" s="100">
        <f t="shared" si="4350"/>
        <v>8</v>
      </c>
      <c r="GH154" s="100">
        <f t="shared" si="4350"/>
        <v>8</v>
      </c>
      <c r="GI154" s="100">
        <f t="shared" si="4351"/>
        <v>8</v>
      </c>
      <c r="GJ154" s="100">
        <f t="shared" si="4351"/>
        <v>8</v>
      </c>
      <c r="GK154" s="100">
        <f t="shared" si="4351"/>
        <v>8</v>
      </c>
      <c r="GL154" s="100">
        <f t="shared" si="4351"/>
        <v>8</v>
      </c>
      <c r="GM154" s="100">
        <f t="shared" si="4351"/>
        <v>8</v>
      </c>
      <c r="GN154" s="100">
        <f t="shared" si="4351"/>
        <v>8</v>
      </c>
      <c r="GO154" s="100">
        <f t="shared" si="4351"/>
        <v>8</v>
      </c>
      <c r="GP154" s="100">
        <f t="shared" si="4351"/>
        <v>8</v>
      </c>
      <c r="GQ154" s="100">
        <f t="shared" si="4351"/>
        <v>8</v>
      </c>
      <c r="GR154" s="100">
        <f t="shared" si="4351"/>
        <v>8</v>
      </c>
      <c r="GS154" s="100">
        <f t="shared" si="4352"/>
        <v>8</v>
      </c>
      <c r="GT154" s="100">
        <f t="shared" si="4352"/>
        <v>8</v>
      </c>
      <c r="GU154" s="100">
        <f t="shared" si="4352"/>
        <v>8</v>
      </c>
      <c r="GV154" s="100">
        <f t="shared" si="4352"/>
        <v>8</v>
      </c>
      <c r="GW154" s="100">
        <f t="shared" si="4352"/>
        <v>8</v>
      </c>
      <c r="GX154" s="100">
        <f t="shared" si="4352"/>
        <v>8</v>
      </c>
      <c r="GY154" s="100">
        <f t="shared" si="4352"/>
        <v>8</v>
      </c>
      <c r="GZ154" s="100">
        <f t="shared" si="4352"/>
        <v>8</v>
      </c>
      <c r="HA154" s="100">
        <f t="shared" si="4352"/>
        <v>0</v>
      </c>
      <c r="HB154" s="100">
        <f t="shared" si="4352"/>
        <v>0</v>
      </c>
      <c r="HC154" s="100">
        <f t="shared" si="4353"/>
        <v>0</v>
      </c>
      <c r="HD154" s="100">
        <f t="shared" si="4353"/>
        <v>0</v>
      </c>
      <c r="HE154" s="100">
        <f t="shared" si="4353"/>
        <v>0</v>
      </c>
      <c r="HF154" s="100">
        <f t="shared" si="4353"/>
        <v>0</v>
      </c>
      <c r="HG154" s="100">
        <f t="shared" si="4353"/>
        <v>0</v>
      </c>
      <c r="HH154" s="100">
        <f t="shared" si="4353"/>
        <v>0</v>
      </c>
      <c r="HI154" s="100">
        <f t="shared" si="4353"/>
        <v>0</v>
      </c>
      <c r="HJ154" s="100">
        <f t="shared" si="4353"/>
        <v>0</v>
      </c>
      <c r="HK154" s="100">
        <f t="shared" si="4353"/>
        <v>0</v>
      </c>
      <c r="HL154" s="100">
        <f t="shared" si="4353"/>
        <v>0</v>
      </c>
      <c r="HM154" s="100">
        <f t="shared" si="4354"/>
        <v>0</v>
      </c>
      <c r="HN154" s="100">
        <f t="shared" si="4354"/>
        <v>0</v>
      </c>
      <c r="HO154" s="100">
        <f t="shared" si="4354"/>
        <v>0</v>
      </c>
      <c r="HP154" s="100">
        <f t="shared" si="4354"/>
        <v>0</v>
      </c>
      <c r="HQ154" s="100">
        <f t="shared" si="4354"/>
        <v>0</v>
      </c>
      <c r="HR154" s="100">
        <f t="shared" si="4354"/>
        <v>0</v>
      </c>
      <c r="HS154" s="100">
        <f t="shared" si="4354"/>
        <v>0</v>
      </c>
      <c r="HT154" s="100">
        <f t="shared" si="4354"/>
        <v>0</v>
      </c>
      <c r="HU154" s="100">
        <f t="shared" si="4354"/>
        <v>0</v>
      </c>
      <c r="HV154" s="100">
        <f t="shared" si="4354"/>
        <v>0</v>
      </c>
      <c r="HW154" s="100">
        <f t="shared" si="4354"/>
        <v>0</v>
      </c>
      <c r="HX154" s="100">
        <f t="shared" si="4354"/>
        <v>0</v>
      </c>
      <c r="HY154" s="100"/>
      <c r="IB154" s="100">
        <f t="shared" si="4355"/>
        <v>425</v>
      </c>
      <c r="IC154" s="100">
        <f t="shared" si="4355"/>
        <v>510</v>
      </c>
      <c r="ID154" s="100">
        <f t="shared" si="4355"/>
        <v>510</v>
      </c>
      <c r="IE154" s="100">
        <f t="shared" si="4355"/>
        <v>510</v>
      </c>
      <c r="IF154" s="100">
        <f t="shared" si="4355"/>
        <v>510</v>
      </c>
      <c r="IG154" s="100">
        <f t="shared" si="4355"/>
        <v>510</v>
      </c>
      <c r="IH154" s="100">
        <f t="shared" si="4355"/>
        <v>510</v>
      </c>
      <c r="II154" s="100">
        <f t="shared" si="4355"/>
        <v>510</v>
      </c>
      <c r="IJ154" s="100">
        <f t="shared" si="4355"/>
        <v>510</v>
      </c>
      <c r="IK154" s="100">
        <f t="shared" si="4355"/>
        <v>510</v>
      </c>
      <c r="IL154" s="100">
        <f t="shared" si="4356"/>
        <v>595</v>
      </c>
      <c r="IM154" s="100">
        <f t="shared" si="4356"/>
        <v>595</v>
      </c>
      <c r="IN154" s="100">
        <f t="shared" si="4356"/>
        <v>680</v>
      </c>
      <c r="IO154" s="100">
        <f t="shared" si="4356"/>
        <v>680</v>
      </c>
      <c r="IP154" s="100">
        <f t="shared" si="4356"/>
        <v>680</v>
      </c>
      <c r="IQ154" s="100">
        <f t="shared" si="4356"/>
        <v>680</v>
      </c>
      <c r="IR154" s="100">
        <f t="shared" si="4356"/>
        <v>680</v>
      </c>
      <c r="IS154" s="100">
        <f t="shared" si="4356"/>
        <v>680</v>
      </c>
      <c r="IT154" s="100">
        <f t="shared" si="4356"/>
        <v>680</v>
      </c>
      <c r="IU154" s="100">
        <f t="shared" si="4356"/>
        <v>680</v>
      </c>
      <c r="IV154" s="100">
        <f t="shared" si="4357"/>
        <v>680</v>
      </c>
      <c r="IW154" s="100">
        <f t="shared" si="4357"/>
        <v>680</v>
      </c>
      <c r="IX154" s="100">
        <f t="shared" si="4357"/>
        <v>680</v>
      </c>
      <c r="IY154" s="100">
        <f t="shared" si="4357"/>
        <v>680</v>
      </c>
      <c r="IZ154" s="100">
        <f t="shared" si="4357"/>
        <v>680</v>
      </c>
      <c r="JA154" s="100">
        <f t="shared" si="4357"/>
        <v>680</v>
      </c>
      <c r="JB154" s="100">
        <f t="shared" si="4357"/>
        <v>680</v>
      </c>
      <c r="JC154" s="100">
        <f t="shared" si="4357"/>
        <v>680</v>
      </c>
      <c r="JD154" s="100">
        <f t="shared" si="4357"/>
        <v>680</v>
      </c>
      <c r="JE154" s="100">
        <f t="shared" si="4357"/>
        <v>680</v>
      </c>
      <c r="JF154" s="100">
        <f t="shared" si="4358"/>
        <v>680</v>
      </c>
      <c r="JG154" s="100">
        <f t="shared" si="4358"/>
        <v>680</v>
      </c>
      <c r="JH154" s="100">
        <f t="shared" si="4358"/>
        <v>680</v>
      </c>
      <c r="JI154" s="100">
        <f t="shared" si="4358"/>
        <v>680</v>
      </c>
      <c r="JJ154" s="100">
        <f t="shared" si="4358"/>
        <v>680</v>
      </c>
      <c r="JK154" s="100">
        <f t="shared" si="4358"/>
        <v>680</v>
      </c>
      <c r="JL154" s="100">
        <f t="shared" si="4358"/>
        <v>680</v>
      </c>
      <c r="JM154" s="100">
        <f t="shared" si="4358"/>
        <v>680</v>
      </c>
      <c r="JN154" s="100">
        <f t="shared" si="4358"/>
        <v>680</v>
      </c>
      <c r="JO154" s="100">
        <f t="shared" si="4358"/>
        <v>680</v>
      </c>
      <c r="JP154" s="100">
        <f t="shared" si="4359"/>
        <v>680</v>
      </c>
      <c r="JQ154" s="100">
        <f t="shared" si="4359"/>
        <v>680</v>
      </c>
      <c r="JR154" s="100">
        <f t="shared" si="4359"/>
        <v>680</v>
      </c>
      <c r="JS154" s="100">
        <f t="shared" si="4359"/>
        <v>680</v>
      </c>
      <c r="JT154" s="100">
        <f t="shared" si="4359"/>
        <v>680</v>
      </c>
      <c r="JU154" s="100">
        <f t="shared" si="4359"/>
        <v>680</v>
      </c>
      <c r="JV154" s="100">
        <f t="shared" si="4359"/>
        <v>680</v>
      </c>
      <c r="JW154" s="100">
        <f t="shared" si="4359"/>
        <v>680</v>
      </c>
      <c r="JX154" s="100">
        <f t="shared" si="4359"/>
        <v>0</v>
      </c>
      <c r="JY154" s="100">
        <f t="shared" si="4359"/>
        <v>0</v>
      </c>
      <c r="JZ154" s="100">
        <f t="shared" si="4360"/>
        <v>0</v>
      </c>
      <c r="KA154" s="100">
        <f t="shared" si="4360"/>
        <v>0</v>
      </c>
      <c r="KB154" s="100">
        <f t="shared" si="4360"/>
        <v>0</v>
      </c>
      <c r="KC154" s="100">
        <f t="shared" si="4360"/>
        <v>0</v>
      </c>
      <c r="KD154" s="100">
        <f t="shared" si="4360"/>
        <v>0</v>
      </c>
      <c r="KE154" s="100">
        <f t="shared" si="4360"/>
        <v>0</v>
      </c>
      <c r="KF154" s="100">
        <f t="shared" si="4360"/>
        <v>0</v>
      </c>
      <c r="KG154" s="100">
        <f t="shared" si="4360"/>
        <v>0</v>
      </c>
      <c r="KH154" s="100">
        <f t="shared" si="4360"/>
        <v>0</v>
      </c>
      <c r="KI154" s="100">
        <f t="shared" si="4360"/>
        <v>0</v>
      </c>
      <c r="KJ154" s="100">
        <f t="shared" si="4361"/>
        <v>0</v>
      </c>
      <c r="KK154" s="100">
        <f t="shared" si="4361"/>
        <v>0</v>
      </c>
      <c r="KL154" s="100">
        <f t="shared" si="4361"/>
        <v>0</v>
      </c>
      <c r="KM154" s="100">
        <f t="shared" si="4361"/>
        <v>0</v>
      </c>
      <c r="KN154" s="100">
        <f t="shared" si="4361"/>
        <v>0</v>
      </c>
      <c r="KO154" s="100">
        <f t="shared" si="4361"/>
        <v>0</v>
      </c>
      <c r="KP154" s="100">
        <f t="shared" si="4361"/>
        <v>0</v>
      </c>
      <c r="KQ154" s="100">
        <f t="shared" si="4361"/>
        <v>0</v>
      </c>
      <c r="KR154" s="100">
        <f t="shared" si="4361"/>
        <v>0</v>
      </c>
      <c r="KS154" s="100">
        <f t="shared" si="4361"/>
        <v>0</v>
      </c>
      <c r="KT154" s="100">
        <f t="shared" si="4361"/>
        <v>0</v>
      </c>
      <c r="KU154" s="100">
        <f t="shared" si="4361"/>
        <v>0</v>
      </c>
    </row>
    <row r="155" spans="2:307" s="95" customFormat="1" ht="15.6" x14ac:dyDescent="0.3">
      <c r="C155" s="129"/>
      <c r="D155" s="584"/>
      <c r="E155" s="129"/>
      <c r="F155" s="129"/>
      <c r="K155" s="132" t="str">
        <f>'Total OpEx'!B57</f>
        <v>G&amp;A</v>
      </c>
      <c r="N155" s="100">
        <f t="shared" si="4334"/>
        <v>19744.027397260274</v>
      </c>
      <c r="O155" s="100">
        <f t="shared" si="4334"/>
        <v>17833.31506849315</v>
      </c>
      <c r="P155" s="100">
        <f t="shared" si="4334"/>
        <v>19744.027397260274</v>
      </c>
      <c r="Q155" s="100">
        <f t="shared" si="4334"/>
        <v>19107.123287671231</v>
      </c>
      <c r="R155" s="100">
        <f t="shared" si="4334"/>
        <v>19744.027397260274</v>
      </c>
      <c r="S155" s="100">
        <f t="shared" si="4334"/>
        <v>19107.123287671231</v>
      </c>
      <c r="T155" s="100">
        <f t="shared" si="4334"/>
        <v>19744.027397260274</v>
      </c>
      <c r="U155" s="100">
        <f t="shared" si="4334"/>
        <v>32482.109589041094</v>
      </c>
      <c r="V155" s="100">
        <f t="shared" si="4334"/>
        <v>31845.205479452052</v>
      </c>
      <c r="W155" s="100">
        <f t="shared" si="4334"/>
        <v>32906.71232876712</v>
      </c>
      <c r="X155" s="100">
        <f t="shared" si="4335"/>
        <v>31845.205479452052</v>
      </c>
      <c r="Y155" s="100">
        <f t="shared" si="4335"/>
        <v>32906.71232876712</v>
      </c>
      <c r="Z155" s="100">
        <f t="shared" si="4335"/>
        <v>32906.71232876712</v>
      </c>
      <c r="AA155" s="100">
        <f t="shared" si="4335"/>
        <v>29722.191780821915</v>
      </c>
      <c r="AB155" s="100">
        <f t="shared" si="4335"/>
        <v>35772.780821917804</v>
      </c>
      <c r="AC155" s="100">
        <f t="shared" si="4335"/>
        <v>41398.767123287667</v>
      </c>
      <c r="AD155" s="100">
        <f t="shared" si="4335"/>
        <v>45508.315068493146</v>
      </c>
      <c r="AE155" s="100">
        <f t="shared" si="4335"/>
        <v>46857.945205479446</v>
      </c>
      <c r="AF155" s="100">
        <f t="shared" si="4335"/>
        <v>48419.876712328762</v>
      </c>
      <c r="AG155" s="100">
        <f t="shared" si="4335"/>
        <v>48419.876712328762</v>
      </c>
      <c r="AH155" s="100">
        <f t="shared" si="4336"/>
        <v>46857.945205479446</v>
      </c>
      <c r="AI155" s="100">
        <f t="shared" si="4336"/>
        <v>48419.876712328762</v>
      </c>
      <c r="AJ155" s="100">
        <f t="shared" si="4336"/>
        <v>46857.945205479446</v>
      </c>
      <c r="AK155" s="100">
        <f t="shared" si="4336"/>
        <v>48419.876712328762</v>
      </c>
      <c r="AL155" s="100">
        <f t="shared" si="4336"/>
        <v>48419.876712328762</v>
      </c>
      <c r="AM155" s="100">
        <f t="shared" si="4336"/>
        <v>45296.013698630137</v>
      </c>
      <c r="AN155" s="100">
        <f t="shared" si="4336"/>
        <v>48419.876712328762</v>
      </c>
      <c r="AO155" s="100">
        <f t="shared" si="4336"/>
        <v>46857.945205479446</v>
      </c>
      <c r="AP155" s="100">
        <f t="shared" si="4336"/>
        <v>48419.876712328762</v>
      </c>
      <c r="AQ155" s="100">
        <f t="shared" si="4336"/>
        <v>46857.945205479446</v>
      </c>
      <c r="AR155" s="100">
        <f t="shared" si="4337"/>
        <v>48419.876712328762</v>
      </c>
      <c r="AS155" s="100">
        <f t="shared" si="4337"/>
        <v>48419.876712328762</v>
      </c>
      <c r="AT155" s="100">
        <f t="shared" si="4337"/>
        <v>46857.945205479446</v>
      </c>
      <c r="AU155" s="100">
        <f t="shared" si="4337"/>
        <v>48419.876712328762</v>
      </c>
      <c r="AV155" s="100">
        <f t="shared" si="4337"/>
        <v>46857.945205479446</v>
      </c>
      <c r="AW155" s="100">
        <f t="shared" si="4337"/>
        <v>48419.876712328762</v>
      </c>
      <c r="AX155" s="100">
        <f t="shared" si="4337"/>
        <v>48419.876712328762</v>
      </c>
      <c r="AY155" s="100">
        <f t="shared" si="4337"/>
        <v>43734.082191780821</v>
      </c>
      <c r="AZ155" s="100">
        <f t="shared" si="4337"/>
        <v>48419.876712328762</v>
      </c>
      <c r="BA155" s="100">
        <f t="shared" si="4337"/>
        <v>46857.945205479446</v>
      </c>
      <c r="BB155" s="100">
        <f t="shared" si="4338"/>
        <v>48419.876712328762</v>
      </c>
      <c r="BC155" s="100">
        <f t="shared" si="4338"/>
        <v>46857.945205479446</v>
      </c>
      <c r="BD155" s="100">
        <f t="shared" si="4338"/>
        <v>48419.876712328762</v>
      </c>
      <c r="BE155" s="100">
        <f t="shared" si="4338"/>
        <v>48419.876712328762</v>
      </c>
      <c r="BF155" s="100">
        <f t="shared" si="4338"/>
        <v>46857.945205479446</v>
      </c>
      <c r="BG155" s="100">
        <f t="shared" si="4338"/>
        <v>48419.876712328762</v>
      </c>
      <c r="BH155" s="100">
        <f t="shared" si="4338"/>
        <v>46857.945205479446</v>
      </c>
      <c r="BI155" s="100">
        <f t="shared" si="4338"/>
        <v>48419.876712328762</v>
      </c>
      <c r="BJ155" s="100">
        <f t="shared" si="4338"/>
        <v>0</v>
      </c>
      <c r="BK155" s="100">
        <f t="shared" si="4338"/>
        <v>0</v>
      </c>
      <c r="BL155" s="100">
        <f t="shared" si="4339"/>
        <v>0</v>
      </c>
      <c r="BM155" s="100">
        <f t="shared" si="4339"/>
        <v>0</v>
      </c>
      <c r="BN155" s="100">
        <f t="shared" si="4339"/>
        <v>0</v>
      </c>
      <c r="BO155" s="100">
        <f t="shared" si="4339"/>
        <v>0</v>
      </c>
      <c r="BP155" s="100">
        <f t="shared" si="4339"/>
        <v>0</v>
      </c>
      <c r="BQ155" s="100">
        <f t="shared" si="4339"/>
        <v>0</v>
      </c>
      <c r="BR155" s="100">
        <f t="shared" si="4339"/>
        <v>0</v>
      </c>
      <c r="BS155" s="100">
        <f t="shared" si="4339"/>
        <v>0</v>
      </c>
      <c r="BT155" s="100">
        <f t="shared" si="4339"/>
        <v>0</v>
      </c>
      <c r="BU155" s="100">
        <f t="shared" si="4339"/>
        <v>0</v>
      </c>
      <c r="BV155" s="100">
        <f t="shared" si="4340"/>
        <v>0</v>
      </c>
      <c r="BW155" s="100">
        <f t="shared" si="4340"/>
        <v>0</v>
      </c>
      <c r="BX155" s="100">
        <f t="shared" si="4340"/>
        <v>0</v>
      </c>
      <c r="BY155" s="100">
        <f t="shared" si="4340"/>
        <v>0</v>
      </c>
      <c r="BZ155" s="100">
        <f t="shared" si="4340"/>
        <v>0</v>
      </c>
      <c r="CA155" s="100">
        <f t="shared" si="4340"/>
        <v>0</v>
      </c>
      <c r="CB155" s="100">
        <f t="shared" si="4340"/>
        <v>0</v>
      </c>
      <c r="CC155" s="100">
        <f t="shared" si="4340"/>
        <v>0</v>
      </c>
      <c r="CD155" s="100">
        <f t="shared" si="4340"/>
        <v>0</v>
      </c>
      <c r="CE155" s="100">
        <f t="shared" si="4340"/>
        <v>0</v>
      </c>
      <c r="CF155" s="100">
        <f t="shared" si="4340"/>
        <v>0</v>
      </c>
      <c r="CG155" s="100">
        <f t="shared" si="4340"/>
        <v>0</v>
      </c>
      <c r="CH155" s="100"/>
      <c r="CJ155" s="100">
        <f t="shared" si="4341"/>
        <v>1</v>
      </c>
      <c r="CK155" s="100">
        <f t="shared" si="4341"/>
        <v>1</v>
      </c>
      <c r="CL155" s="100">
        <f t="shared" si="4341"/>
        <v>1</v>
      </c>
      <c r="CM155" s="100">
        <f t="shared" si="4341"/>
        <v>1</v>
      </c>
      <c r="CN155" s="100">
        <f t="shared" si="4341"/>
        <v>1</v>
      </c>
      <c r="CO155" s="100">
        <f t="shared" si="4341"/>
        <v>1</v>
      </c>
      <c r="CP155" s="100">
        <f t="shared" si="4341"/>
        <v>1</v>
      </c>
      <c r="CQ155" s="100">
        <f t="shared" si="4341"/>
        <v>2</v>
      </c>
      <c r="CR155" s="100">
        <f t="shared" si="4341"/>
        <v>2</v>
      </c>
      <c r="CS155" s="100">
        <f t="shared" si="4341"/>
        <v>2</v>
      </c>
      <c r="CT155" s="100">
        <f t="shared" si="4342"/>
        <v>2</v>
      </c>
      <c r="CU155" s="100">
        <f t="shared" si="4342"/>
        <v>2</v>
      </c>
      <c r="CV155" s="100">
        <f t="shared" si="4342"/>
        <v>2</v>
      </c>
      <c r="CW155" s="100">
        <f t="shared" si="4342"/>
        <v>2</v>
      </c>
      <c r="CX155" s="100">
        <f t="shared" si="4342"/>
        <v>3</v>
      </c>
      <c r="CY155" s="100">
        <f t="shared" si="4342"/>
        <v>3</v>
      </c>
      <c r="CZ155" s="100">
        <f t="shared" si="4342"/>
        <v>4</v>
      </c>
      <c r="DA155" s="100">
        <f t="shared" si="4342"/>
        <v>4</v>
      </c>
      <c r="DB155" s="100">
        <f t="shared" si="4342"/>
        <v>4</v>
      </c>
      <c r="DC155" s="100">
        <f t="shared" si="4342"/>
        <v>4</v>
      </c>
      <c r="DD155" s="100">
        <f t="shared" si="4343"/>
        <v>4</v>
      </c>
      <c r="DE155" s="100">
        <f t="shared" si="4343"/>
        <v>4</v>
      </c>
      <c r="DF155" s="100">
        <f t="shared" si="4343"/>
        <v>4</v>
      </c>
      <c r="DG155" s="100">
        <f t="shared" si="4343"/>
        <v>4</v>
      </c>
      <c r="DH155" s="100">
        <f t="shared" si="4343"/>
        <v>4</v>
      </c>
      <c r="DI155" s="100">
        <f t="shared" si="4343"/>
        <v>4</v>
      </c>
      <c r="DJ155" s="100">
        <f t="shared" si="4343"/>
        <v>4</v>
      </c>
      <c r="DK155" s="100">
        <f t="shared" si="4343"/>
        <v>4</v>
      </c>
      <c r="DL155" s="100">
        <f t="shared" si="4343"/>
        <v>4</v>
      </c>
      <c r="DM155" s="100">
        <f t="shared" si="4343"/>
        <v>4</v>
      </c>
      <c r="DN155" s="100">
        <f t="shared" si="4344"/>
        <v>4</v>
      </c>
      <c r="DO155" s="100">
        <f t="shared" si="4344"/>
        <v>4</v>
      </c>
      <c r="DP155" s="100">
        <f t="shared" si="4344"/>
        <v>4</v>
      </c>
      <c r="DQ155" s="100">
        <f t="shared" si="4344"/>
        <v>4</v>
      </c>
      <c r="DR155" s="100">
        <f t="shared" si="4344"/>
        <v>4</v>
      </c>
      <c r="DS155" s="100">
        <f t="shared" si="4344"/>
        <v>4</v>
      </c>
      <c r="DT155" s="100">
        <f t="shared" si="4344"/>
        <v>4</v>
      </c>
      <c r="DU155" s="100">
        <f t="shared" si="4344"/>
        <v>4</v>
      </c>
      <c r="DV155" s="100">
        <f t="shared" si="4344"/>
        <v>4</v>
      </c>
      <c r="DW155" s="100">
        <f t="shared" si="4344"/>
        <v>4</v>
      </c>
      <c r="DX155" s="100">
        <f t="shared" si="4345"/>
        <v>4</v>
      </c>
      <c r="DY155" s="100">
        <f t="shared" si="4345"/>
        <v>4</v>
      </c>
      <c r="DZ155" s="100">
        <f t="shared" si="4345"/>
        <v>4</v>
      </c>
      <c r="EA155" s="100">
        <f t="shared" si="4345"/>
        <v>4</v>
      </c>
      <c r="EB155" s="100">
        <f t="shared" si="4345"/>
        <v>4</v>
      </c>
      <c r="EC155" s="100">
        <f t="shared" si="4345"/>
        <v>4</v>
      </c>
      <c r="ED155" s="100">
        <f t="shared" si="4345"/>
        <v>4</v>
      </c>
      <c r="EE155" s="100">
        <f t="shared" si="4345"/>
        <v>4</v>
      </c>
      <c r="EF155" s="100">
        <f t="shared" si="4345"/>
        <v>0</v>
      </c>
      <c r="EG155" s="100">
        <f t="shared" si="4345"/>
        <v>0</v>
      </c>
      <c r="EH155" s="100">
        <f t="shared" si="4346"/>
        <v>0</v>
      </c>
      <c r="EI155" s="100">
        <f t="shared" si="4346"/>
        <v>0</v>
      </c>
      <c r="EJ155" s="100">
        <f t="shared" si="4346"/>
        <v>0</v>
      </c>
      <c r="EK155" s="100">
        <f t="shared" si="4346"/>
        <v>0</v>
      </c>
      <c r="EL155" s="100">
        <f t="shared" si="4346"/>
        <v>0</v>
      </c>
      <c r="EM155" s="100">
        <f t="shared" si="4346"/>
        <v>0</v>
      </c>
      <c r="EN155" s="100">
        <f t="shared" si="4346"/>
        <v>0</v>
      </c>
      <c r="EO155" s="100">
        <f t="shared" si="4346"/>
        <v>0</v>
      </c>
      <c r="EP155" s="100">
        <f t="shared" si="4346"/>
        <v>0</v>
      </c>
      <c r="EQ155" s="100">
        <f t="shared" si="4346"/>
        <v>0</v>
      </c>
      <c r="ER155" s="100">
        <f t="shared" si="4347"/>
        <v>0</v>
      </c>
      <c r="ES155" s="100">
        <f t="shared" si="4347"/>
        <v>0</v>
      </c>
      <c r="ET155" s="100">
        <f t="shared" si="4347"/>
        <v>0</v>
      </c>
      <c r="EU155" s="100">
        <f t="shared" si="4347"/>
        <v>0</v>
      </c>
      <c r="EV155" s="100">
        <f t="shared" si="4347"/>
        <v>0</v>
      </c>
      <c r="EW155" s="100">
        <f t="shared" si="4347"/>
        <v>0</v>
      </c>
      <c r="EX155" s="100">
        <f t="shared" si="4347"/>
        <v>0</v>
      </c>
      <c r="EY155" s="100">
        <f t="shared" si="4347"/>
        <v>0</v>
      </c>
      <c r="EZ155" s="100">
        <f t="shared" si="4347"/>
        <v>0</v>
      </c>
      <c r="FA155" s="100">
        <f t="shared" si="4347"/>
        <v>0</v>
      </c>
      <c r="FB155" s="100">
        <f t="shared" si="4347"/>
        <v>0</v>
      </c>
      <c r="FC155" s="100">
        <f t="shared" si="4347"/>
        <v>0</v>
      </c>
      <c r="FE155" s="100">
        <f t="shared" si="4348"/>
        <v>0.99999999999999978</v>
      </c>
      <c r="FF155" s="100">
        <f t="shared" si="4348"/>
        <v>0.99999999999999989</v>
      </c>
      <c r="FG155" s="100">
        <f t="shared" si="4348"/>
        <v>0.99999999999999978</v>
      </c>
      <c r="FH155" s="100">
        <f t="shared" si="4348"/>
        <v>1</v>
      </c>
      <c r="FI155" s="100">
        <f t="shared" si="4348"/>
        <v>0.99999999999999978</v>
      </c>
      <c r="FJ155" s="100">
        <f t="shared" si="4348"/>
        <v>1</v>
      </c>
      <c r="FK155" s="100">
        <f t="shared" si="4348"/>
        <v>0.99999999999999978</v>
      </c>
      <c r="FL155" s="100">
        <f t="shared" si="4348"/>
        <v>1.9677419354838706</v>
      </c>
      <c r="FM155" s="100">
        <f t="shared" si="4348"/>
        <v>2</v>
      </c>
      <c r="FN155" s="100">
        <f t="shared" si="4348"/>
        <v>1.9999999999999996</v>
      </c>
      <c r="FO155" s="100">
        <f t="shared" si="4349"/>
        <v>2</v>
      </c>
      <c r="FP155" s="100">
        <f t="shared" si="4349"/>
        <v>1.9999999999999996</v>
      </c>
      <c r="FQ155" s="100">
        <f t="shared" si="4349"/>
        <v>1.9999999999999996</v>
      </c>
      <c r="FR155" s="100">
        <f t="shared" si="4349"/>
        <v>2</v>
      </c>
      <c r="FS155" s="100">
        <f t="shared" si="4349"/>
        <v>2.290322580645161</v>
      </c>
      <c r="FT155" s="100">
        <f t="shared" si="4349"/>
        <v>3</v>
      </c>
      <c r="FU155" s="100">
        <f t="shared" si="4349"/>
        <v>3.4838709677419346</v>
      </c>
      <c r="FV155" s="100">
        <f t="shared" si="4349"/>
        <v>4</v>
      </c>
      <c r="FW155" s="100">
        <f t="shared" si="4349"/>
        <v>3.9999999999999991</v>
      </c>
      <c r="FX155" s="100">
        <f t="shared" si="4349"/>
        <v>3.9999999999999991</v>
      </c>
      <c r="FY155" s="100">
        <f t="shared" si="4350"/>
        <v>4</v>
      </c>
      <c r="FZ155" s="100">
        <f t="shared" si="4350"/>
        <v>3.9999999999999991</v>
      </c>
      <c r="GA155" s="100">
        <f t="shared" si="4350"/>
        <v>4</v>
      </c>
      <c r="GB155" s="100">
        <f t="shared" si="4350"/>
        <v>3.9999999999999991</v>
      </c>
      <c r="GC155" s="100">
        <f t="shared" si="4350"/>
        <v>3.9999999999999991</v>
      </c>
      <c r="GD155" s="100">
        <f t="shared" si="4350"/>
        <v>4</v>
      </c>
      <c r="GE155" s="100">
        <f t="shared" si="4350"/>
        <v>3.9999999999999991</v>
      </c>
      <c r="GF155" s="100">
        <f t="shared" si="4350"/>
        <v>4</v>
      </c>
      <c r="GG155" s="100">
        <f t="shared" si="4350"/>
        <v>3.9999999999999991</v>
      </c>
      <c r="GH155" s="100">
        <f t="shared" si="4350"/>
        <v>4</v>
      </c>
      <c r="GI155" s="100">
        <f t="shared" si="4351"/>
        <v>3.9999999999999991</v>
      </c>
      <c r="GJ155" s="100">
        <f t="shared" si="4351"/>
        <v>3.9999999999999991</v>
      </c>
      <c r="GK155" s="100">
        <f t="shared" si="4351"/>
        <v>4</v>
      </c>
      <c r="GL155" s="100">
        <f t="shared" si="4351"/>
        <v>3.9999999999999991</v>
      </c>
      <c r="GM155" s="100">
        <f t="shared" si="4351"/>
        <v>4</v>
      </c>
      <c r="GN155" s="100">
        <f t="shared" si="4351"/>
        <v>3.9999999999999991</v>
      </c>
      <c r="GO155" s="100">
        <f t="shared" si="4351"/>
        <v>3.9999999999999991</v>
      </c>
      <c r="GP155" s="100">
        <f t="shared" si="4351"/>
        <v>4</v>
      </c>
      <c r="GQ155" s="100">
        <f t="shared" si="4351"/>
        <v>3.9999999999999991</v>
      </c>
      <c r="GR155" s="100">
        <f t="shared" si="4351"/>
        <v>4</v>
      </c>
      <c r="GS155" s="100">
        <f t="shared" si="4352"/>
        <v>3.9999999999999991</v>
      </c>
      <c r="GT155" s="100">
        <f t="shared" si="4352"/>
        <v>4</v>
      </c>
      <c r="GU155" s="100">
        <f t="shared" si="4352"/>
        <v>3.9999999999999991</v>
      </c>
      <c r="GV155" s="100">
        <f t="shared" si="4352"/>
        <v>3.9999999999999991</v>
      </c>
      <c r="GW155" s="100">
        <f t="shared" si="4352"/>
        <v>4</v>
      </c>
      <c r="GX155" s="100">
        <f t="shared" si="4352"/>
        <v>3.9999999999999991</v>
      </c>
      <c r="GY155" s="100">
        <f t="shared" si="4352"/>
        <v>4</v>
      </c>
      <c r="GZ155" s="100">
        <f t="shared" si="4352"/>
        <v>3.9999999999999991</v>
      </c>
      <c r="HA155" s="100">
        <f t="shared" si="4352"/>
        <v>0</v>
      </c>
      <c r="HB155" s="100">
        <f t="shared" si="4352"/>
        <v>0</v>
      </c>
      <c r="HC155" s="100">
        <f t="shared" si="4353"/>
        <v>0</v>
      </c>
      <c r="HD155" s="100">
        <f t="shared" si="4353"/>
        <v>0</v>
      </c>
      <c r="HE155" s="100">
        <f t="shared" si="4353"/>
        <v>0</v>
      </c>
      <c r="HF155" s="100">
        <f t="shared" si="4353"/>
        <v>0</v>
      </c>
      <c r="HG155" s="100">
        <f t="shared" si="4353"/>
        <v>0</v>
      </c>
      <c r="HH155" s="100">
        <f t="shared" si="4353"/>
        <v>0</v>
      </c>
      <c r="HI155" s="100">
        <f t="shared" si="4353"/>
        <v>0</v>
      </c>
      <c r="HJ155" s="100">
        <f t="shared" si="4353"/>
        <v>0</v>
      </c>
      <c r="HK155" s="100">
        <f t="shared" si="4353"/>
        <v>0</v>
      </c>
      <c r="HL155" s="100">
        <f t="shared" si="4353"/>
        <v>0</v>
      </c>
      <c r="HM155" s="100">
        <f t="shared" si="4354"/>
        <v>0</v>
      </c>
      <c r="HN155" s="100">
        <f t="shared" si="4354"/>
        <v>0</v>
      </c>
      <c r="HO155" s="100">
        <f t="shared" si="4354"/>
        <v>0</v>
      </c>
      <c r="HP155" s="100">
        <f t="shared" si="4354"/>
        <v>0</v>
      </c>
      <c r="HQ155" s="100">
        <f t="shared" si="4354"/>
        <v>0</v>
      </c>
      <c r="HR155" s="100">
        <f t="shared" si="4354"/>
        <v>0</v>
      </c>
      <c r="HS155" s="100">
        <f t="shared" si="4354"/>
        <v>0</v>
      </c>
      <c r="HT155" s="100">
        <f t="shared" si="4354"/>
        <v>0</v>
      </c>
      <c r="HU155" s="100">
        <f t="shared" si="4354"/>
        <v>0</v>
      </c>
      <c r="HV155" s="100">
        <f t="shared" si="4354"/>
        <v>0</v>
      </c>
      <c r="HW155" s="100">
        <f t="shared" si="4354"/>
        <v>0</v>
      </c>
      <c r="HX155" s="100">
        <f t="shared" si="4354"/>
        <v>0</v>
      </c>
      <c r="HY155" s="100"/>
      <c r="IB155" s="100">
        <f t="shared" si="4355"/>
        <v>85</v>
      </c>
      <c r="IC155" s="100">
        <f t="shared" si="4355"/>
        <v>85</v>
      </c>
      <c r="ID155" s="100">
        <f t="shared" si="4355"/>
        <v>85</v>
      </c>
      <c r="IE155" s="100">
        <f t="shared" si="4355"/>
        <v>85</v>
      </c>
      <c r="IF155" s="100">
        <f t="shared" si="4355"/>
        <v>85</v>
      </c>
      <c r="IG155" s="100">
        <f t="shared" si="4355"/>
        <v>85</v>
      </c>
      <c r="IH155" s="100">
        <f t="shared" si="4355"/>
        <v>85</v>
      </c>
      <c r="II155" s="100">
        <f t="shared" si="4355"/>
        <v>170</v>
      </c>
      <c r="IJ155" s="100">
        <f t="shared" si="4355"/>
        <v>170</v>
      </c>
      <c r="IK155" s="100">
        <f t="shared" si="4355"/>
        <v>170</v>
      </c>
      <c r="IL155" s="100">
        <f t="shared" si="4356"/>
        <v>170</v>
      </c>
      <c r="IM155" s="100">
        <f t="shared" si="4356"/>
        <v>170</v>
      </c>
      <c r="IN155" s="100">
        <f t="shared" si="4356"/>
        <v>170</v>
      </c>
      <c r="IO155" s="100">
        <f t="shared" si="4356"/>
        <v>170</v>
      </c>
      <c r="IP155" s="100">
        <f t="shared" si="4356"/>
        <v>255</v>
      </c>
      <c r="IQ155" s="100">
        <f t="shared" si="4356"/>
        <v>255</v>
      </c>
      <c r="IR155" s="100">
        <f t="shared" si="4356"/>
        <v>340</v>
      </c>
      <c r="IS155" s="100">
        <f t="shared" si="4356"/>
        <v>340</v>
      </c>
      <c r="IT155" s="100">
        <f t="shared" si="4356"/>
        <v>340</v>
      </c>
      <c r="IU155" s="100">
        <f t="shared" si="4356"/>
        <v>340</v>
      </c>
      <c r="IV155" s="100">
        <f t="shared" si="4357"/>
        <v>340</v>
      </c>
      <c r="IW155" s="100">
        <f t="shared" si="4357"/>
        <v>340</v>
      </c>
      <c r="IX155" s="100">
        <f t="shared" si="4357"/>
        <v>340</v>
      </c>
      <c r="IY155" s="100">
        <f t="shared" si="4357"/>
        <v>340</v>
      </c>
      <c r="IZ155" s="100">
        <f t="shared" si="4357"/>
        <v>340</v>
      </c>
      <c r="JA155" s="100">
        <f t="shared" si="4357"/>
        <v>340</v>
      </c>
      <c r="JB155" s="100">
        <f t="shared" si="4357"/>
        <v>340</v>
      </c>
      <c r="JC155" s="100">
        <f t="shared" si="4357"/>
        <v>340</v>
      </c>
      <c r="JD155" s="100">
        <f t="shared" si="4357"/>
        <v>340</v>
      </c>
      <c r="JE155" s="100">
        <f t="shared" si="4357"/>
        <v>340</v>
      </c>
      <c r="JF155" s="100">
        <f t="shared" si="4358"/>
        <v>340</v>
      </c>
      <c r="JG155" s="100">
        <f t="shared" si="4358"/>
        <v>340</v>
      </c>
      <c r="JH155" s="100">
        <f t="shared" si="4358"/>
        <v>340</v>
      </c>
      <c r="JI155" s="100">
        <f t="shared" si="4358"/>
        <v>340</v>
      </c>
      <c r="JJ155" s="100">
        <f t="shared" si="4358"/>
        <v>340</v>
      </c>
      <c r="JK155" s="100">
        <f t="shared" si="4358"/>
        <v>340</v>
      </c>
      <c r="JL155" s="100">
        <f t="shared" si="4358"/>
        <v>340</v>
      </c>
      <c r="JM155" s="100">
        <f t="shared" si="4358"/>
        <v>340</v>
      </c>
      <c r="JN155" s="100">
        <f t="shared" si="4358"/>
        <v>340</v>
      </c>
      <c r="JO155" s="100">
        <f t="shared" si="4358"/>
        <v>340</v>
      </c>
      <c r="JP155" s="100">
        <f t="shared" si="4359"/>
        <v>340</v>
      </c>
      <c r="JQ155" s="100">
        <f t="shared" si="4359"/>
        <v>340</v>
      </c>
      <c r="JR155" s="100">
        <f t="shared" si="4359"/>
        <v>340</v>
      </c>
      <c r="JS155" s="100">
        <f t="shared" si="4359"/>
        <v>340</v>
      </c>
      <c r="JT155" s="100">
        <f t="shared" si="4359"/>
        <v>340</v>
      </c>
      <c r="JU155" s="100">
        <f t="shared" si="4359"/>
        <v>340</v>
      </c>
      <c r="JV155" s="100">
        <f t="shared" si="4359"/>
        <v>340</v>
      </c>
      <c r="JW155" s="100">
        <f t="shared" si="4359"/>
        <v>340</v>
      </c>
      <c r="JX155" s="100">
        <f t="shared" si="4359"/>
        <v>0</v>
      </c>
      <c r="JY155" s="100">
        <f t="shared" si="4359"/>
        <v>0</v>
      </c>
      <c r="JZ155" s="100">
        <f t="shared" si="4360"/>
        <v>0</v>
      </c>
      <c r="KA155" s="100">
        <f t="shared" si="4360"/>
        <v>0</v>
      </c>
      <c r="KB155" s="100">
        <f t="shared" si="4360"/>
        <v>0</v>
      </c>
      <c r="KC155" s="100">
        <f t="shared" si="4360"/>
        <v>0</v>
      </c>
      <c r="KD155" s="100">
        <f t="shared" si="4360"/>
        <v>0</v>
      </c>
      <c r="KE155" s="100">
        <f t="shared" si="4360"/>
        <v>0</v>
      </c>
      <c r="KF155" s="100">
        <f t="shared" si="4360"/>
        <v>0</v>
      </c>
      <c r="KG155" s="100">
        <f t="shared" si="4360"/>
        <v>0</v>
      </c>
      <c r="KH155" s="100">
        <f t="shared" si="4360"/>
        <v>0</v>
      </c>
      <c r="KI155" s="100">
        <f t="shared" si="4360"/>
        <v>0</v>
      </c>
      <c r="KJ155" s="100">
        <f t="shared" si="4361"/>
        <v>0</v>
      </c>
      <c r="KK155" s="100">
        <f t="shared" si="4361"/>
        <v>0</v>
      </c>
      <c r="KL155" s="100">
        <f t="shared" si="4361"/>
        <v>0</v>
      </c>
      <c r="KM155" s="100">
        <f t="shared" si="4361"/>
        <v>0</v>
      </c>
      <c r="KN155" s="100">
        <f t="shared" si="4361"/>
        <v>0</v>
      </c>
      <c r="KO155" s="100">
        <f t="shared" si="4361"/>
        <v>0</v>
      </c>
      <c r="KP155" s="100">
        <f t="shared" si="4361"/>
        <v>0</v>
      </c>
      <c r="KQ155" s="100">
        <f t="shared" si="4361"/>
        <v>0</v>
      </c>
      <c r="KR155" s="100">
        <f t="shared" si="4361"/>
        <v>0</v>
      </c>
      <c r="KS155" s="100">
        <f t="shared" si="4361"/>
        <v>0</v>
      </c>
      <c r="KT155" s="100">
        <f t="shared" si="4361"/>
        <v>0</v>
      </c>
      <c r="KU155" s="100">
        <f t="shared" si="4361"/>
        <v>0</v>
      </c>
    </row>
    <row r="156" spans="2:307" s="95" customFormat="1" ht="15.6" x14ac:dyDescent="0.3">
      <c r="B156" s="129"/>
      <c r="C156" s="129"/>
      <c r="D156" s="584"/>
      <c r="E156" s="129"/>
      <c r="F156" s="129"/>
      <c r="K156" s="132" t="str">
        <f>'Total OpEx'!B58</f>
        <v>G&amp;A Other</v>
      </c>
      <c r="N156" s="100">
        <f t="shared" si="4334"/>
        <v>0</v>
      </c>
      <c r="O156" s="100">
        <f t="shared" si="4334"/>
        <v>0</v>
      </c>
      <c r="P156" s="100">
        <f t="shared" si="4334"/>
        <v>0</v>
      </c>
      <c r="Q156" s="100">
        <f t="shared" si="4334"/>
        <v>0</v>
      </c>
      <c r="R156" s="100">
        <f t="shared" si="4334"/>
        <v>0</v>
      </c>
      <c r="S156" s="100">
        <f t="shared" si="4334"/>
        <v>0</v>
      </c>
      <c r="T156" s="100">
        <f t="shared" si="4334"/>
        <v>0</v>
      </c>
      <c r="U156" s="100">
        <f t="shared" si="4334"/>
        <v>0</v>
      </c>
      <c r="V156" s="100">
        <f t="shared" si="4334"/>
        <v>0</v>
      </c>
      <c r="W156" s="100">
        <f t="shared" si="4334"/>
        <v>0</v>
      </c>
      <c r="X156" s="100">
        <f t="shared" si="4335"/>
        <v>0</v>
      </c>
      <c r="Y156" s="100">
        <f t="shared" si="4335"/>
        <v>0</v>
      </c>
      <c r="Z156" s="100">
        <f t="shared" si="4335"/>
        <v>0</v>
      </c>
      <c r="AA156" s="100">
        <f t="shared" si="4335"/>
        <v>0</v>
      </c>
      <c r="AB156" s="100">
        <f t="shared" si="4335"/>
        <v>0</v>
      </c>
      <c r="AC156" s="100">
        <f t="shared" si="4335"/>
        <v>0</v>
      </c>
      <c r="AD156" s="100">
        <f t="shared" si="4335"/>
        <v>0</v>
      </c>
      <c r="AE156" s="100">
        <f t="shared" si="4335"/>
        <v>0</v>
      </c>
      <c r="AF156" s="100">
        <f t="shared" si="4335"/>
        <v>0</v>
      </c>
      <c r="AG156" s="100">
        <f t="shared" si="4335"/>
        <v>0</v>
      </c>
      <c r="AH156" s="100">
        <f t="shared" si="4336"/>
        <v>0</v>
      </c>
      <c r="AI156" s="100">
        <f t="shared" si="4336"/>
        <v>0</v>
      </c>
      <c r="AJ156" s="100">
        <f t="shared" si="4336"/>
        <v>0</v>
      </c>
      <c r="AK156" s="100">
        <f t="shared" si="4336"/>
        <v>0</v>
      </c>
      <c r="AL156" s="100">
        <f t="shared" si="4336"/>
        <v>0</v>
      </c>
      <c r="AM156" s="100">
        <f t="shared" si="4336"/>
        <v>0</v>
      </c>
      <c r="AN156" s="100">
        <f t="shared" si="4336"/>
        <v>0</v>
      </c>
      <c r="AO156" s="100">
        <f t="shared" si="4336"/>
        <v>0</v>
      </c>
      <c r="AP156" s="100">
        <f t="shared" si="4336"/>
        <v>0</v>
      </c>
      <c r="AQ156" s="100">
        <f t="shared" si="4336"/>
        <v>0</v>
      </c>
      <c r="AR156" s="100">
        <f t="shared" si="4337"/>
        <v>0</v>
      </c>
      <c r="AS156" s="100">
        <f t="shared" si="4337"/>
        <v>0</v>
      </c>
      <c r="AT156" s="100">
        <f t="shared" si="4337"/>
        <v>0</v>
      </c>
      <c r="AU156" s="100">
        <f t="shared" si="4337"/>
        <v>0</v>
      </c>
      <c r="AV156" s="100">
        <f t="shared" si="4337"/>
        <v>0</v>
      </c>
      <c r="AW156" s="100">
        <f t="shared" si="4337"/>
        <v>0</v>
      </c>
      <c r="AX156" s="100">
        <f t="shared" si="4337"/>
        <v>0</v>
      </c>
      <c r="AY156" s="100">
        <f t="shared" si="4337"/>
        <v>0</v>
      </c>
      <c r="AZ156" s="100">
        <f t="shared" si="4337"/>
        <v>0</v>
      </c>
      <c r="BA156" s="100">
        <f t="shared" si="4337"/>
        <v>0</v>
      </c>
      <c r="BB156" s="100">
        <f t="shared" si="4338"/>
        <v>0</v>
      </c>
      <c r="BC156" s="100">
        <f t="shared" si="4338"/>
        <v>0</v>
      </c>
      <c r="BD156" s="100">
        <f t="shared" si="4338"/>
        <v>0</v>
      </c>
      <c r="BE156" s="100">
        <f t="shared" si="4338"/>
        <v>0</v>
      </c>
      <c r="BF156" s="100">
        <f t="shared" si="4338"/>
        <v>0</v>
      </c>
      <c r="BG156" s="100">
        <f t="shared" si="4338"/>
        <v>0</v>
      </c>
      <c r="BH156" s="100">
        <f t="shared" si="4338"/>
        <v>0</v>
      </c>
      <c r="BI156" s="100">
        <f t="shared" si="4338"/>
        <v>0</v>
      </c>
      <c r="BJ156" s="100">
        <f t="shared" si="4338"/>
        <v>0</v>
      </c>
      <c r="BK156" s="100">
        <f t="shared" si="4338"/>
        <v>0</v>
      </c>
      <c r="BL156" s="100">
        <f t="shared" si="4339"/>
        <v>0</v>
      </c>
      <c r="BM156" s="100">
        <f t="shared" si="4339"/>
        <v>0</v>
      </c>
      <c r="BN156" s="100">
        <f t="shared" si="4339"/>
        <v>0</v>
      </c>
      <c r="BO156" s="100">
        <f t="shared" si="4339"/>
        <v>0</v>
      </c>
      <c r="BP156" s="100">
        <f t="shared" si="4339"/>
        <v>0</v>
      </c>
      <c r="BQ156" s="100">
        <f t="shared" si="4339"/>
        <v>0</v>
      </c>
      <c r="BR156" s="100">
        <f t="shared" si="4339"/>
        <v>0</v>
      </c>
      <c r="BS156" s="100">
        <f t="shared" si="4339"/>
        <v>0</v>
      </c>
      <c r="BT156" s="100">
        <f t="shared" si="4339"/>
        <v>0</v>
      </c>
      <c r="BU156" s="100">
        <f t="shared" si="4339"/>
        <v>0</v>
      </c>
      <c r="BV156" s="100">
        <f t="shared" si="4340"/>
        <v>0</v>
      </c>
      <c r="BW156" s="100">
        <f t="shared" si="4340"/>
        <v>0</v>
      </c>
      <c r="BX156" s="100">
        <f t="shared" si="4340"/>
        <v>0</v>
      </c>
      <c r="BY156" s="100">
        <f t="shared" si="4340"/>
        <v>0</v>
      </c>
      <c r="BZ156" s="100">
        <f t="shared" si="4340"/>
        <v>0</v>
      </c>
      <c r="CA156" s="100">
        <f t="shared" si="4340"/>
        <v>0</v>
      </c>
      <c r="CB156" s="100">
        <f t="shared" si="4340"/>
        <v>0</v>
      </c>
      <c r="CC156" s="100">
        <f t="shared" si="4340"/>
        <v>0</v>
      </c>
      <c r="CD156" s="100">
        <f t="shared" si="4340"/>
        <v>0</v>
      </c>
      <c r="CE156" s="100">
        <f t="shared" si="4340"/>
        <v>0</v>
      </c>
      <c r="CF156" s="100">
        <f t="shared" si="4340"/>
        <v>0</v>
      </c>
      <c r="CG156" s="100">
        <f t="shared" si="4340"/>
        <v>0</v>
      </c>
      <c r="CH156" s="100"/>
      <c r="CJ156" s="100">
        <f t="shared" si="4341"/>
        <v>0</v>
      </c>
      <c r="CK156" s="100">
        <f t="shared" si="4341"/>
        <v>0</v>
      </c>
      <c r="CL156" s="100">
        <f t="shared" si="4341"/>
        <v>0</v>
      </c>
      <c r="CM156" s="100">
        <f t="shared" si="4341"/>
        <v>0</v>
      </c>
      <c r="CN156" s="100">
        <f t="shared" si="4341"/>
        <v>0</v>
      </c>
      <c r="CO156" s="100">
        <f t="shared" si="4341"/>
        <v>0</v>
      </c>
      <c r="CP156" s="100">
        <f t="shared" si="4341"/>
        <v>0</v>
      </c>
      <c r="CQ156" s="100">
        <f t="shared" si="4341"/>
        <v>0</v>
      </c>
      <c r="CR156" s="100">
        <f t="shared" si="4341"/>
        <v>0</v>
      </c>
      <c r="CS156" s="100">
        <f t="shared" si="4341"/>
        <v>0</v>
      </c>
      <c r="CT156" s="100">
        <f t="shared" si="4342"/>
        <v>0</v>
      </c>
      <c r="CU156" s="100">
        <f t="shared" si="4342"/>
        <v>0</v>
      </c>
      <c r="CV156" s="100">
        <f t="shared" si="4342"/>
        <v>0</v>
      </c>
      <c r="CW156" s="100">
        <f t="shared" si="4342"/>
        <v>0</v>
      </c>
      <c r="CX156" s="100">
        <f t="shared" si="4342"/>
        <v>0</v>
      </c>
      <c r="CY156" s="100">
        <f t="shared" si="4342"/>
        <v>0</v>
      </c>
      <c r="CZ156" s="100">
        <f t="shared" si="4342"/>
        <v>0</v>
      </c>
      <c r="DA156" s="100">
        <f t="shared" si="4342"/>
        <v>0</v>
      </c>
      <c r="DB156" s="100">
        <f t="shared" si="4342"/>
        <v>0</v>
      </c>
      <c r="DC156" s="100">
        <f t="shared" si="4342"/>
        <v>0</v>
      </c>
      <c r="DD156" s="100">
        <f t="shared" si="4343"/>
        <v>0</v>
      </c>
      <c r="DE156" s="100">
        <f t="shared" si="4343"/>
        <v>0</v>
      </c>
      <c r="DF156" s="100">
        <f t="shared" si="4343"/>
        <v>0</v>
      </c>
      <c r="DG156" s="100">
        <f t="shared" si="4343"/>
        <v>0</v>
      </c>
      <c r="DH156" s="100">
        <f t="shared" si="4343"/>
        <v>0</v>
      </c>
      <c r="DI156" s="100">
        <f t="shared" si="4343"/>
        <v>0</v>
      </c>
      <c r="DJ156" s="100">
        <f t="shared" si="4343"/>
        <v>0</v>
      </c>
      <c r="DK156" s="100">
        <f t="shared" si="4343"/>
        <v>0</v>
      </c>
      <c r="DL156" s="100">
        <f t="shared" si="4343"/>
        <v>0</v>
      </c>
      <c r="DM156" s="100">
        <f t="shared" si="4343"/>
        <v>0</v>
      </c>
      <c r="DN156" s="100">
        <f t="shared" si="4344"/>
        <v>0</v>
      </c>
      <c r="DO156" s="100">
        <f t="shared" si="4344"/>
        <v>0</v>
      </c>
      <c r="DP156" s="100">
        <f t="shared" si="4344"/>
        <v>0</v>
      </c>
      <c r="DQ156" s="100">
        <f t="shared" si="4344"/>
        <v>0</v>
      </c>
      <c r="DR156" s="100">
        <f t="shared" si="4344"/>
        <v>0</v>
      </c>
      <c r="DS156" s="100">
        <f t="shared" si="4344"/>
        <v>0</v>
      </c>
      <c r="DT156" s="100">
        <f t="shared" si="4344"/>
        <v>0</v>
      </c>
      <c r="DU156" s="100">
        <f t="shared" si="4344"/>
        <v>0</v>
      </c>
      <c r="DV156" s="100">
        <f t="shared" si="4344"/>
        <v>0</v>
      </c>
      <c r="DW156" s="100">
        <f t="shared" si="4344"/>
        <v>0</v>
      </c>
      <c r="DX156" s="100">
        <f t="shared" si="4345"/>
        <v>0</v>
      </c>
      <c r="DY156" s="100">
        <f t="shared" si="4345"/>
        <v>0</v>
      </c>
      <c r="DZ156" s="100">
        <f t="shared" si="4345"/>
        <v>0</v>
      </c>
      <c r="EA156" s="100">
        <f t="shared" si="4345"/>
        <v>0</v>
      </c>
      <c r="EB156" s="100">
        <f t="shared" si="4345"/>
        <v>0</v>
      </c>
      <c r="EC156" s="100">
        <f t="shared" si="4345"/>
        <v>0</v>
      </c>
      <c r="ED156" s="100">
        <f t="shared" si="4345"/>
        <v>0</v>
      </c>
      <c r="EE156" s="100">
        <f t="shared" si="4345"/>
        <v>0</v>
      </c>
      <c r="EF156" s="100">
        <f t="shared" si="4345"/>
        <v>0</v>
      </c>
      <c r="EG156" s="100">
        <f t="shared" si="4345"/>
        <v>0</v>
      </c>
      <c r="EH156" s="100">
        <f t="shared" si="4346"/>
        <v>0</v>
      </c>
      <c r="EI156" s="100">
        <f t="shared" si="4346"/>
        <v>0</v>
      </c>
      <c r="EJ156" s="100">
        <f t="shared" si="4346"/>
        <v>0</v>
      </c>
      <c r="EK156" s="100">
        <f t="shared" si="4346"/>
        <v>0</v>
      </c>
      <c r="EL156" s="100">
        <f t="shared" si="4346"/>
        <v>0</v>
      </c>
      <c r="EM156" s="100">
        <f t="shared" si="4346"/>
        <v>0</v>
      </c>
      <c r="EN156" s="100">
        <f t="shared" si="4346"/>
        <v>0</v>
      </c>
      <c r="EO156" s="100">
        <f t="shared" si="4346"/>
        <v>0</v>
      </c>
      <c r="EP156" s="100">
        <f t="shared" si="4346"/>
        <v>0</v>
      </c>
      <c r="EQ156" s="100">
        <f t="shared" si="4346"/>
        <v>0</v>
      </c>
      <c r="ER156" s="100">
        <f t="shared" si="4347"/>
        <v>0</v>
      </c>
      <c r="ES156" s="100">
        <f t="shared" si="4347"/>
        <v>0</v>
      </c>
      <c r="ET156" s="100">
        <f t="shared" si="4347"/>
        <v>0</v>
      </c>
      <c r="EU156" s="100">
        <f t="shared" si="4347"/>
        <v>0</v>
      </c>
      <c r="EV156" s="100">
        <f t="shared" si="4347"/>
        <v>0</v>
      </c>
      <c r="EW156" s="100">
        <f t="shared" si="4347"/>
        <v>0</v>
      </c>
      <c r="EX156" s="100">
        <f t="shared" si="4347"/>
        <v>0</v>
      </c>
      <c r="EY156" s="100">
        <f t="shared" si="4347"/>
        <v>0</v>
      </c>
      <c r="EZ156" s="100">
        <f t="shared" si="4347"/>
        <v>0</v>
      </c>
      <c r="FA156" s="100">
        <f t="shared" si="4347"/>
        <v>0</v>
      </c>
      <c r="FB156" s="100">
        <f t="shared" si="4347"/>
        <v>0</v>
      </c>
      <c r="FC156" s="100">
        <f t="shared" si="4347"/>
        <v>0</v>
      </c>
      <c r="FE156" s="100">
        <f t="shared" si="4348"/>
        <v>0</v>
      </c>
      <c r="FF156" s="100">
        <f t="shared" si="4348"/>
        <v>0</v>
      </c>
      <c r="FG156" s="100">
        <f t="shared" si="4348"/>
        <v>0</v>
      </c>
      <c r="FH156" s="100">
        <f t="shared" si="4348"/>
        <v>0</v>
      </c>
      <c r="FI156" s="100">
        <f t="shared" si="4348"/>
        <v>0</v>
      </c>
      <c r="FJ156" s="100">
        <f t="shared" si="4348"/>
        <v>0</v>
      </c>
      <c r="FK156" s="100">
        <f t="shared" si="4348"/>
        <v>0</v>
      </c>
      <c r="FL156" s="100">
        <f t="shared" si="4348"/>
        <v>0</v>
      </c>
      <c r="FM156" s="100">
        <f t="shared" si="4348"/>
        <v>0</v>
      </c>
      <c r="FN156" s="100">
        <f t="shared" si="4348"/>
        <v>0</v>
      </c>
      <c r="FO156" s="100">
        <f t="shared" si="4349"/>
        <v>0</v>
      </c>
      <c r="FP156" s="100">
        <f t="shared" si="4349"/>
        <v>0</v>
      </c>
      <c r="FQ156" s="100">
        <f t="shared" si="4349"/>
        <v>0</v>
      </c>
      <c r="FR156" s="100">
        <f t="shared" si="4349"/>
        <v>0</v>
      </c>
      <c r="FS156" s="100">
        <f t="shared" si="4349"/>
        <v>0</v>
      </c>
      <c r="FT156" s="100">
        <f t="shared" si="4349"/>
        <v>0</v>
      </c>
      <c r="FU156" s="100">
        <f t="shared" si="4349"/>
        <v>0</v>
      </c>
      <c r="FV156" s="100">
        <f t="shared" si="4349"/>
        <v>0</v>
      </c>
      <c r="FW156" s="100">
        <f t="shared" si="4349"/>
        <v>0</v>
      </c>
      <c r="FX156" s="100">
        <f t="shared" si="4349"/>
        <v>0</v>
      </c>
      <c r="FY156" s="100">
        <f t="shared" si="4350"/>
        <v>0</v>
      </c>
      <c r="FZ156" s="100">
        <f t="shared" si="4350"/>
        <v>0</v>
      </c>
      <c r="GA156" s="100">
        <f t="shared" si="4350"/>
        <v>0</v>
      </c>
      <c r="GB156" s="100">
        <f t="shared" si="4350"/>
        <v>0</v>
      </c>
      <c r="GC156" s="100">
        <f t="shared" si="4350"/>
        <v>0</v>
      </c>
      <c r="GD156" s="100">
        <f t="shared" si="4350"/>
        <v>0</v>
      </c>
      <c r="GE156" s="100">
        <f t="shared" si="4350"/>
        <v>0</v>
      </c>
      <c r="GF156" s="100">
        <f t="shared" si="4350"/>
        <v>0</v>
      </c>
      <c r="GG156" s="100">
        <f t="shared" si="4350"/>
        <v>0</v>
      </c>
      <c r="GH156" s="100">
        <f t="shared" si="4350"/>
        <v>0</v>
      </c>
      <c r="GI156" s="100">
        <f t="shared" si="4351"/>
        <v>0</v>
      </c>
      <c r="GJ156" s="100">
        <f t="shared" si="4351"/>
        <v>0</v>
      </c>
      <c r="GK156" s="100">
        <f t="shared" si="4351"/>
        <v>0</v>
      </c>
      <c r="GL156" s="100">
        <f t="shared" si="4351"/>
        <v>0</v>
      </c>
      <c r="GM156" s="100">
        <f t="shared" si="4351"/>
        <v>0</v>
      </c>
      <c r="GN156" s="100">
        <f t="shared" si="4351"/>
        <v>0</v>
      </c>
      <c r="GO156" s="100">
        <f t="shared" si="4351"/>
        <v>0</v>
      </c>
      <c r="GP156" s="100">
        <f t="shared" si="4351"/>
        <v>0</v>
      </c>
      <c r="GQ156" s="100">
        <f t="shared" si="4351"/>
        <v>0</v>
      </c>
      <c r="GR156" s="100">
        <f t="shared" si="4351"/>
        <v>0</v>
      </c>
      <c r="GS156" s="100">
        <f t="shared" si="4352"/>
        <v>0</v>
      </c>
      <c r="GT156" s="100">
        <f t="shared" si="4352"/>
        <v>0</v>
      </c>
      <c r="GU156" s="100">
        <f t="shared" si="4352"/>
        <v>0</v>
      </c>
      <c r="GV156" s="100">
        <f t="shared" si="4352"/>
        <v>0</v>
      </c>
      <c r="GW156" s="100">
        <f t="shared" si="4352"/>
        <v>0</v>
      </c>
      <c r="GX156" s="100">
        <f t="shared" si="4352"/>
        <v>0</v>
      </c>
      <c r="GY156" s="100">
        <f t="shared" si="4352"/>
        <v>0</v>
      </c>
      <c r="GZ156" s="100">
        <f t="shared" si="4352"/>
        <v>0</v>
      </c>
      <c r="HA156" s="100">
        <f t="shared" si="4352"/>
        <v>0</v>
      </c>
      <c r="HB156" s="100">
        <f t="shared" si="4352"/>
        <v>0</v>
      </c>
      <c r="HC156" s="100">
        <f t="shared" si="4353"/>
        <v>0</v>
      </c>
      <c r="HD156" s="100">
        <f t="shared" si="4353"/>
        <v>0</v>
      </c>
      <c r="HE156" s="100">
        <f t="shared" si="4353"/>
        <v>0</v>
      </c>
      <c r="HF156" s="100">
        <f t="shared" si="4353"/>
        <v>0</v>
      </c>
      <c r="HG156" s="100">
        <f t="shared" si="4353"/>
        <v>0</v>
      </c>
      <c r="HH156" s="100">
        <f t="shared" si="4353"/>
        <v>0</v>
      </c>
      <c r="HI156" s="100">
        <f t="shared" si="4353"/>
        <v>0</v>
      </c>
      <c r="HJ156" s="100">
        <f t="shared" si="4353"/>
        <v>0</v>
      </c>
      <c r="HK156" s="100">
        <f t="shared" si="4353"/>
        <v>0</v>
      </c>
      <c r="HL156" s="100">
        <f t="shared" si="4353"/>
        <v>0</v>
      </c>
      <c r="HM156" s="100">
        <f t="shared" si="4354"/>
        <v>0</v>
      </c>
      <c r="HN156" s="100">
        <f t="shared" si="4354"/>
        <v>0</v>
      </c>
      <c r="HO156" s="100">
        <f t="shared" si="4354"/>
        <v>0</v>
      </c>
      <c r="HP156" s="100">
        <f t="shared" si="4354"/>
        <v>0</v>
      </c>
      <c r="HQ156" s="100">
        <f t="shared" si="4354"/>
        <v>0</v>
      </c>
      <c r="HR156" s="100">
        <f t="shared" si="4354"/>
        <v>0</v>
      </c>
      <c r="HS156" s="100">
        <f t="shared" si="4354"/>
        <v>0</v>
      </c>
      <c r="HT156" s="100">
        <f t="shared" si="4354"/>
        <v>0</v>
      </c>
      <c r="HU156" s="100">
        <f t="shared" si="4354"/>
        <v>0</v>
      </c>
      <c r="HV156" s="100">
        <f t="shared" si="4354"/>
        <v>0</v>
      </c>
      <c r="HW156" s="100">
        <f t="shared" si="4354"/>
        <v>0</v>
      </c>
      <c r="HX156" s="100">
        <f t="shared" si="4354"/>
        <v>0</v>
      </c>
      <c r="HY156" s="100"/>
      <c r="IB156" s="100">
        <f t="shared" si="4355"/>
        <v>0</v>
      </c>
      <c r="IC156" s="100">
        <f t="shared" si="4355"/>
        <v>0</v>
      </c>
      <c r="ID156" s="100">
        <f t="shared" si="4355"/>
        <v>0</v>
      </c>
      <c r="IE156" s="100">
        <f t="shared" si="4355"/>
        <v>0</v>
      </c>
      <c r="IF156" s="100">
        <f t="shared" si="4355"/>
        <v>0</v>
      </c>
      <c r="IG156" s="100">
        <f t="shared" si="4355"/>
        <v>0</v>
      </c>
      <c r="IH156" s="100">
        <f t="shared" si="4355"/>
        <v>0</v>
      </c>
      <c r="II156" s="100">
        <f t="shared" si="4355"/>
        <v>0</v>
      </c>
      <c r="IJ156" s="100">
        <f t="shared" si="4355"/>
        <v>0</v>
      </c>
      <c r="IK156" s="100">
        <f t="shared" si="4355"/>
        <v>0</v>
      </c>
      <c r="IL156" s="100">
        <f t="shared" si="4356"/>
        <v>0</v>
      </c>
      <c r="IM156" s="100">
        <f t="shared" si="4356"/>
        <v>0</v>
      </c>
      <c r="IN156" s="100">
        <f t="shared" si="4356"/>
        <v>0</v>
      </c>
      <c r="IO156" s="100">
        <f t="shared" si="4356"/>
        <v>0</v>
      </c>
      <c r="IP156" s="100">
        <f t="shared" si="4356"/>
        <v>0</v>
      </c>
      <c r="IQ156" s="100">
        <f t="shared" si="4356"/>
        <v>0</v>
      </c>
      <c r="IR156" s="100">
        <f t="shared" si="4356"/>
        <v>0</v>
      </c>
      <c r="IS156" s="100">
        <f t="shared" si="4356"/>
        <v>0</v>
      </c>
      <c r="IT156" s="100">
        <f t="shared" si="4356"/>
        <v>0</v>
      </c>
      <c r="IU156" s="100">
        <f t="shared" si="4356"/>
        <v>0</v>
      </c>
      <c r="IV156" s="100">
        <f t="shared" si="4357"/>
        <v>0</v>
      </c>
      <c r="IW156" s="100">
        <f t="shared" si="4357"/>
        <v>0</v>
      </c>
      <c r="IX156" s="100">
        <f t="shared" si="4357"/>
        <v>0</v>
      </c>
      <c r="IY156" s="100">
        <f t="shared" si="4357"/>
        <v>0</v>
      </c>
      <c r="IZ156" s="100">
        <f t="shared" si="4357"/>
        <v>0</v>
      </c>
      <c r="JA156" s="100">
        <f t="shared" si="4357"/>
        <v>0</v>
      </c>
      <c r="JB156" s="100">
        <f t="shared" si="4357"/>
        <v>0</v>
      </c>
      <c r="JC156" s="100">
        <f t="shared" si="4357"/>
        <v>0</v>
      </c>
      <c r="JD156" s="100">
        <f t="shared" si="4357"/>
        <v>0</v>
      </c>
      <c r="JE156" s="100">
        <f t="shared" si="4357"/>
        <v>0</v>
      </c>
      <c r="JF156" s="100">
        <f t="shared" si="4358"/>
        <v>0</v>
      </c>
      <c r="JG156" s="100">
        <f t="shared" si="4358"/>
        <v>0</v>
      </c>
      <c r="JH156" s="100">
        <f t="shared" si="4358"/>
        <v>0</v>
      </c>
      <c r="JI156" s="100">
        <f t="shared" si="4358"/>
        <v>0</v>
      </c>
      <c r="JJ156" s="100">
        <f t="shared" si="4358"/>
        <v>0</v>
      </c>
      <c r="JK156" s="100">
        <f t="shared" si="4358"/>
        <v>0</v>
      </c>
      <c r="JL156" s="100">
        <f t="shared" si="4358"/>
        <v>0</v>
      </c>
      <c r="JM156" s="100">
        <f t="shared" si="4358"/>
        <v>0</v>
      </c>
      <c r="JN156" s="100">
        <f t="shared" si="4358"/>
        <v>0</v>
      </c>
      <c r="JO156" s="100">
        <f t="shared" si="4358"/>
        <v>0</v>
      </c>
      <c r="JP156" s="100">
        <f t="shared" si="4359"/>
        <v>0</v>
      </c>
      <c r="JQ156" s="100">
        <f t="shared" si="4359"/>
        <v>0</v>
      </c>
      <c r="JR156" s="100">
        <f t="shared" si="4359"/>
        <v>0</v>
      </c>
      <c r="JS156" s="100">
        <f t="shared" si="4359"/>
        <v>0</v>
      </c>
      <c r="JT156" s="100">
        <f t="shared" si="4359"/>
        <v>0</v>
      </c>
      <c r="JU156" s="100">
        <f t="shared" si="4359"/>
        <v>0</v>
      </c>
      <c r="JV156" s="100">
        <f t="shared" si="4359"/>
        <v>0</v>
      </c>
      <c r="JW156" s="100">
        <f t="shared" si="4359"/>
        <v>0</v>
      </c>
      <c r="JX156" s="100">
        <f t="shared" si="4359"/>
        <v>0</v>
      </c>
      <c r="JY156" s="100">
        <f t="shared" si="4359"/>
        <v>0</v>
      </c>
      <c r="JZ156" s="100">
        <f t="shared" si="4360"/>
        <v>0</v>
      </c>
      <c r="KA156" s="100">
        <f t="shared" si="4360"/>
        <v>0</v>
      </c>
      <c r="KB156" s="100">
        <f t="shared" si="4360"/>
        <v>0</v>
      </c>
      <c r="KC156" s="100">
        <f t="shared" si="4360"/>
        <v>0</v>
      </c>
      <c r="KD156" s="100">
        <f t="shared" si="4360"/>
        <v>0</v>
      </c>
      <c r="KE156" s="100">
        <f t="shared" si="4360"/>
        <v>0</v>
      </c>
      <c r="KF156" s="100">
        <f t="shared" si="4360"/>
        <v>0</v>
      </c>
      <c r="KG156" s="100">
        <f t="shared" si="4360"/>
        <v>0</v>
      </c>
      <c r="KH156" s="100">
        <f t="shared" si="4360"/>
        <v>0</v>
      </c>
      <c r="KI156" s="100">
        <f t="shared" si="4360"/>
        <v>0</v>
      </c>
      <c r="KJ156" s="100">
        <f t="shared" si="4361"/>
        <v>0</v>
      </c>
      <c r="KK156" s="100">
        <f t="shared" si="4361"/>
        <v>0</v>
      </c>
      <c r="KL156" s="100">
        <f t="shared" si="4361"/>
        <v>0</v>
      </c>
      <c r="KM156" s="100">
        <f t="shared" si="4361"/>
        <v>0</v>
      </c>
      <c r="KN156" s="100">
        <f t="shared" si="4361"/>
        <v>0</v>
      </c>
      <c r="KO156" s="100">
        <f t="shared" si="4361"/>
        <v>0</v>
      </c>
      <c r="KP156" s="100">
        <f t="shared" si="4361"/>
        <v>0</v>
      </c>
      <c r="KQ156" s="100">
        <f t="shared" si="4361"/>
        <v>0</v>
      </c>
      <c r="KR156" s="100">
        <f t="shared" si="4361"/>
        <v>0</v>
      </c>
      <c r="KS156" s="100">
        <f t="shared" si="4361"/>
        <v>0</v>
      </c>
      <c r="KT156" s="100">
        <f t="shared" si="4361"/>
        <v>0</v>
      </c>
      <c r="KU156" s="100">
        <f t="shared" si="4361"/>
        <v>0</v>
      </c>
    </row>
    <row r="157" spans="2:307" s="95" customFormat="1" ht="15.6" x14ac:dyDescent="0.3">
      <c r="B157" s="128"/>
      <c r="C157" s="129"/>
      <c r="D157" s="584"/>
      <c r="E157" s="129"/>
      <c r="F157" s="129"/>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c r="DJ157" s="100"/>
      <c r="DK157" s="100"/>
      <c r="DL157" s="100"/>
      <c r="DM157" s="100"/>
      <c r="DN157" s="100"/>
      <c r="DO157" s="100"/>
      <c r="DP157" s="100"/>
      <c r="DQ157" s="100"/>
      <c r="DR157" s="100"/>
      <c r="DS157" s="100"/>
      <c r="DT157" s="100"/>
      <c r="DU157" s="100"/>
      <c r="DV157" s="100"/>
      <c r="DW157" s="100"/>
      <c r="DX157" s="100"/>
      <c r="DY157" s="100"/>
      <c r="DZ157" s="100"/>
      <c r="EA157" s="100"/>
      <c r="EB157" s="100"/>
      <c r="EC157" s="100"/>
      <c r="ED157" s="100"/>
      <c r="EE157" s="100"/>
      <c r="EF157" s="100"/>
      <c r="EG157" s="100"/>
      <c r="EH157" s="100"/>
      <c r="EI157" s="100"/>
      <c r="EJ157" s="100"/>
      <c r="EK157" s="100"/>
      <c r="EL157" s="100"/>
      <c r="EM157" s="100"/>
      <c r="EN157" s="100"/>
      <c r="EO157" s="100"/>
      <c r="EP157" s="100"/>
      <c r="EQ157" s="100"/>
      <c r="ER157" s="100"/>
      <c r="ES157" s="100"/>
      <c r="ET157" s="100"/>
      <c r="EU157" s="100"/>
      <c r="EV157" s="100"/>
      <c r="EW157" s="100"/>
      <c r="EX157" s="100"/>
      <c r="EY157" s="100"/>
      <c r="EZ157" s="100"/>
      <c r="FA157" s="100"/>
      <c r="FB157" s="100"/>
      <c r="FC157" s="100"/>
      <c r="FE157" s="133"/>
      <c r="FF157" s="133"/>
      <c r="FG157" s="133"/>
      <c r="FH157" s="133"/>
      <c r="FI157" s="133"/>
      <c r="FJ157" s="133"/>
      <c r="FK157" s="133"/>
      <c r="FL157" s="133"/>
      <c r="FM157" s="133"/>
      <c r="FN157" s="133"/>
      <c r="FO157" s="133"/>
      <c r="FP157" s="133"/>
      <c r="FQ157" s="133"/>
      <c r="FR157" s="133"/>
      <c r="FS157" s="133"/>
      <c r="FT157" s="133"/>
      <c r="FU157" s="133"/>
      <c r="FV157" s="133"/>
      <c r="FW157" s="133"/>
      <c r="FX157" s="133"/>
      <c r="FY157" s="133"/>
      <c r="FZ157" s="133"/>
      <c r="GA157" s="133"/>
      <c r="GB157" s="133"/>
      <c r="GC157" s="133"/>
      <c r="GD157" s="133"/>
      <c r="GE157" s="133"/>
      <c r="GF157" s="133"/>
      <c r="GG157" s="133"/>
      <c r="GH157" s="133"/>
      <c r="GI157" s="133"/>
      <c r="GJ157" s="133"/>
      <c r="GK157" s="133"/>
      <c r="GL157" s="133"/>
      <c r="GM157" s="133"/>
      <c r="GN157" s="133"/>
      <c r="GO157" s="133"/>
      <c r="GP157" s="133"/>
      <c r="GQ157" s="133"/>
      <c r="GR157" s="133"/>
      <c r="GS157" s="133"/>
      <c r="GT157" s="133"/>
      <c r="GU157" s="133"/>
      <c r="GV157" s="133"/>
      <c r="GW157" s="133"/>
      <c r="GX157" s="133"/>
      <c r="GY157" s="133"/>
      <c r="GZ157" s="133"/>
      <c r="HA157" s="133"/>
      <c r="HB157" s="133"/>
      <c r="HC157" s="133"/>
      <c r="HD157" s="133"/>
      <c r="HE157" s="133"/>
      <c r="HF157" s="133"/>
      <c r="HG157" s="133"/>
      <c r="HH157" s="133"/>
      <c r="HI157" s="133"/>
      <c r="HJ157" s="133"/>
      <c r="HK157" s="133"/>
      <c r="HL157" s="133"/>
      <c r="HM157" s="133"/>
      <c r="HN157" s="133"/>
      <c r="HO157" s="133"/>
      <c r="HP157" s="133"/>
      <c r="HQ157" s="133"/>
      <c r="HR157" s="133"/>
      <c r="HS157" s="133"/>
      <c r="HT157" s="133"/>
      <c r="HU157" s="133"/>
      <c r="HV157" s="133"/>
      <c r="HW157" s="133"/>
      <c r="HX157" s="133"/>
      <c r="HY157" s="133"/>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c r="IW157" s="100"/>
      <c r="IX157" s="100"/>
      <c r="IY157" s="100"/>
      <c r="IZ157" s="100"/>
      <c r="JA157" s="100"/>
      <c r="JB157" s="100"/>
      <c r="JC157" s="100"/>
      <c r="JD157" s="100"/>
      <c r="JE157" s="100"/>
      <c r="JF157" s="100"/>
      <c r="JG157" s="100"/>
      <c r="JH157" s="100"/>
      <c r="JI157" s="100"/>
      <c r="JJ157" s="100"/>
      <c r="JK157" s="100"/>
      <c r="JL157" s="100"/>
      <c r="JM157" s="100"/>
      <c r="JN157" s="100"/>
      <c r="JO157" s="100"/>
      <c r="JP157" s="100"/>
      <c r="JQ157" s="100"/>
      <c r="JR157" s="100"/>
      <c r="JS157" s="100"/>
      <c r="JT157" s="100"/>
      <c r="JU157" s="100"/>
      <c r="JV157" s="100"/>
      <c r="JW157" s="100"/>
      <c r="JX157" s="100"/>
      <c r="JY157" s="100"/>
      <c r="JZ157" s="100"/>
      <c r="KA157" s="100"/>
      <c r="KB157" s="100"/>
      <c r="KC157" s="100"/>
      <c r="KD157" s="100"/>
      <c r="KE157" s="100"/>
      <c r="KF157" s="100"/>
      <c r="KG157" s="100"/>
      <c r="KH157" s="100"/>
      <c r="KI157" s="100"/>
      <c r="KJ157" s="100"/>
      <c r="KK157" s="100"/>
      <c r="KL157" s="100"/>
      <c r="KM157" s="100"/>
      <c r="KN157" s="100"/>
      <c r="KO157" s="100"/>
      <c r="KP157" s="100"/>
      <c r="KQ157" s="100"/>
      <c r="KR157" s="100"/>
      <c r="KS157" s="100"/>
      <c r="KT157" s="100"/>
      <c r="KU157" s="100"/>
    </row>
    <row r="158" spans="2:307" s="95" customFormat="1" ht="15.6" x14ac:dyDescent="0.3">
      <c r="B158" s="129"/>
      <c r="C158" s="129"/>
      <c r="D158" s="584"/>
      <c r="E158" s="129"/>
      <c r="F158" s="129"/>
      <c r="K158" s="134" t="s">
        <v>121</v>
      </c>
      <c r="N158" s="135">
        <f t="shared" ref="N158:AS158" si="4362">SUM(N146:N156)-N139</f>
        <v>0</v>
      </c>
      <c r="O158" s="135">
        <f t="shared" si="4362"/>
        <v>0</v>
      </c>
      <c r="P158" s="135">
        <f t="shared" si="4362"/>
        <v>0</v>
      </c>
      <c r="Q158" s="135">
        <f t="shared" si="4362"/>
        <v>0</v>
      </c>
      <c r="R158" s="135">
        <f t="shared" si="4362"/>
        <v>0</v>
      </c>
      <c r="S158" s="135">
        <f t="shared" si="4362"/>
        <v>0</v>
      </c>
      <c r="T158" s="135">
        <f t="shared" si="4362"/>
        <v>0</v>
      </c>
      <c r="U158" s="135">
        <f t="shared" si="4362"/>
        <v>0</v>
      </c>
      <c r="V158" s="135">
        <f t="shared" si="4362"/>
        <v>0</v>
      </c>
      <c r="W158" s="135">
        <f t="shared" si="4362"/>
        <v>0</v>
      </c>
      <c r="X158" s="135">
        <f t="shared" si="4362"/>
        <v>0</v>
      </c>
      <c r="Y158" s="135">
        <f t="shared" si="4362"/>
        <v>0</v>
      </c>
      <c r="Z158" s="135">
        <f t="shared" si="4362"/>
        <v>0</v>
      </c>
      <c r="AA158" s="135">
        <f t="shared" si="4362"/>
        <v>0</v>
      </c>
      <c r="AB158" s="135">
        <f t="shared" si="4362"/>
        <v>0</v>
      </c>
      <c r="AC158" s="135">
        <f t="shared" si="4362"/>
        <v>0</v>
      </c>
      <c r="AD158" s="135">
        <f t="shared" si="4362"/>
        <v>0</v>
      </c>
      <c r="AE158" s="135">
        <f t="shared" si="4362"/>
        <v>0</v>
      </c>
      <c r="AF158" s="135">
        <f t="shared" si="4362"/>
        <v>0</v>
      </c>
      <c r="AG158" s="135">
        <f t="shared" si="4362"/>
        <v>0</v>
      </c>
      <c r="AH158" s="135">
        <f t="shared" si="4362"/>
        <v>0</v>
      </c>
      <c r="AI158" s="135">
        <f t="shared" si="4362"/>
        <v>0</v>
      </c>
      <c r="AJ158" s="135">
        <f t="shared" si="4362"/>
        <v>0</v>
      </c>
      <c r="AK158" s="135">
        <f t="shared" si="4362"/>
        <v>0</v>
      </c>
      <c r="AL158" s="135">
        <f t="shared" si="4362"/>
        <v>0</v>
      </c>
      <c r="AM158" s="135">
        <f t="shared" si="4362"/>
        <v>0</v>
      </c>
      <c r="AN158" s="135">
        <f t="shared" si="4362"/>
        <v>0</v>
      </c>
      <c r="AO158" s="135">
        <f t="shared" si="4362"/>
        <v>0</v>
      </c>
      <c r="AP158" s="135">
        <f t="shared" si="4362"/>
        <v>0</v>
      </c>
      <c r="AQ158" s="135">
        <f t="shared" si="4362"/>
        <v>0</v>
      </c>
      <c r="AR158" s="135">
        <f t="shared" si="4362"/>
        <v>0</v>
      </c>
      <c r="AS158" s="135">
        <f t="shared" si="4362"/>
        <v>-9.3132257461547852E-10</v>
      </c>
      <c r="AT158" s="135">
        <f t="shared" ref="AT158:BY158" si="4363">SUM(AT146:AT156)-AT139</f>
        <v>1.1641532182693481E-9</v>
      </c>
      <c r="AU158" s="135">
        <f t="shared" si="4363"/>
        <v>-1.1641532182693481E-9</v>
      </c>
      <c r="AV158" s="135">
        <f t="shared" si="4363"/>
        <v>1.1641532182693481E-9</v>
      </c>
      <c r="AW158" s="135">
        <f t="shared" si="4363"/>
        <v>-1.1641532182693481E-9</v>
      </c>
      <c r="AX158" s="135">
        <f t="shared" si="4363"/>
        <v>-1.1641532182693481E-9</v>
      </c>
      <c r="AY158" s="135">
        <f t="shared" si="4363"/>
        <v>0</v>
      </c>
      <c r="AZ158" s="135">
        <f t="shared" si="4363"/>
        <v>-1.1641532182693481E-9</v>
      </c>
      <c r="BA158" s="135">
        <f t="shared" si="4363"/>
        <v>1.1641532182693481E-9</v>
      </c>
      <c r="BB158" s="135">
        <f t="shared" si="4363"/>
        <v>-1.1641532182693481E-9</v>
      </c>
      <c r="BC158" s="135">
        <f t="shared" si="4363"/>
        <v>1.1641532182693481E-9</v>
      </c>
      <c r="BD158" s="135">
        <f t="shared" si="4363"/>
        <v>-1.1641532182693481E-9</v>
      </c>
      <c r="BE158" s="135">
        <f t="shared" si="4363"/>
        <v>-1.1641532182693481E-9</v>
      </c>
      <c r="BF158" s="135">
        <f t="shared" si="4363"/>
        <v>1.1641532182693481E-9</v>
      </c>
      <c r="BG158" s="135">
        <f t="shared" si="4363"/>
        <v>-1.1641532182693481E-9</v>
      </c>
      <c r="BH158" s="135">
        <f t="shared" si="4363"/>
        <v>1.1641532182693481E-9</v>
      </c>
      <c r="BI158" s="135">
        <f t="shared" si="4363"/>
        <v>-1.1641532182693481E-9</v>
      </c>
      <c r="BJ158" s="135">
        <f t="shared" si="4363"/>
        <v>0</v>
      </c>
      <c r="BK158" s="135">
        <f t="shared" si="4363"/>
        <v>0</v>
      </c>
      <c r="BL158" s="135">
        <f t="shared" si="4363"/>
        <v>0</v>
      </c>
      <c r="BM158" s="135">
        <f t="shared" si="4363"/>
        <v>0</v>
      </c>
      <c r="BN158" s="135">
        <f t="shared" si="4363"/>
        <v>0</v>
      </c>
      <c r="BO158" s="135">
        <f t="shared" si="4363"/>
        <v>0</v>
      </c>
      <c r="BP158" s="135">
        <f t="shared" si="4363"/>
        <v>0</v>
      </c>
      <c r="BQ158" s="135">
        <f t="shared" si="4363"/>
        <v>0</v>
      </c>
      <c r="BR158" s="135">
        <f t="shared" si="4363"/>
        <v>0</v>
      </c>
      <c r="BS158" s="135">
        <f t="shared" si="4363"/>
        <v>0</v>
      </c>
      <c r="BT158" s="135">
        <f t="shared" si="4363"/>
        <v>0</v>
      </c>
      <c r="BU158" s="135">
        <f t="shared" si="4363"/>
        <v>0</v>
      </c>
      <c r="BV158" s="135">
        <f t="shared" si="4363"/>
        <v>0</v>
      </c>
      <c r="BW158" s="135">
        <f t="shared" si="4363"/>
        <v>0</v>
      </c>
      <c r="BX158" s="135">
        <f t="shared" si="4363"/>
        <v>0</v>
      </c>
      <c r="BY158" s="135">
        <f t="shared" si="4363"/>
        <v>0</v>
      </c>
      <c r="BZ158" s="135">
        <f t="shared" ref="BZ158:CG158" si="4364">SUM(BZ146:BZ156)-BZ139</f>
        <v>0</v>
      </c>
      <c r="CA158" s="135">
        <f t="shared" si="4364"/>
        <v>0</v>
      </c>
      <c r="CB158" s="135">
        <f t="shared" si="4364"/>
        <v>0</v>
      </c>
      <c r="CC158" s="135">
        <f t="shared" si="4364"/>
        <v>0</v>
      </c>
      <c r="CD158" s="135">
        <f t="shared" si="4364"/>
        <v>0</v>
      </c>
      <c r="CE158" s="135">
        <f t="shared" si="4364"/>
        <v>0</v>
      </c>
      <c r="CF158" s="135">
        <f t="shared" si="4364"/>
        <v>0</v>
      </c>
      <c r="CG158" s="135">
        <f t="shared" si="4364"/>
        <v>0</v>
      </c>
      <c r="CH158" s="135"/>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c r="DJ158" s="100"/>
      <c r="DK158" s="100"/>
      <c r="DL158" s="100"/>
      <c r="DM158" s="100"/>
      <c r="DN158" s="100"/>
      <c r="DO158" s="100"/>
      <c r="DP158" s="100"/>
      <c r="DQ158" s="100"/>
      <c r="DR158" s="100"/>
      <c r="DS158" s="100"/>
      <c r="DT158" s="100"/>
      <c r="DU158" s="100"/>
      <c r="DV158" s="100"/>
      <c r="DW158" s="100"/>
      <c r="DX158" s="100"/>
      <c r="DY158" s="100"/>
      <c r="DZ158" s="100"/>
      <c r="EA158" s="100"/>
      <c r="EB158" s="100"/>
      <c r="EC158" s="100"/>
      <c r="ED158" s="100"/>
      <c r="EE158" s="100"/>
      <c r="EF158" s="100"/>
      <c r="EG158" s="100"/>
      <c r="EH158" s="100"/>
      <c r="EI158" s="100"/>
      <c r="EJ158" s="100"/>
      <c r="EK158" s="100"/>
      <c r="EL158" s="100"/>
      <c r="EM158" s="100"/>
      <c r="EN158" s="100"/>
      <c r="EO158" s="100"/>
      <c r="EP158" s="100"/>
      <c r="EQ158" s="100"/>
      <c r="ER158" s="100"/>
      <c r="ES158" s="100"/>
      <c r="ET158" s="100"/>
      <c r="EU158" s="100"/>
      <c r="EV158" s="100"/>
      <c r="EW158" s="100"/>
      <c r="EX158" s="100"/>
      <c r="EY158" s="100"/>
      <c r="EZ158" s="100"/>
      <c r="FA158" s="100"/>
      <c r="FB158" s="100"/>
      <c r="FC158" s="100"/>
      <c r="FD158" s="95">
        <v>1</v>
      </c>
      <c r="FE158" s="100">
        <f t="shared" ref="FE158:FN167" si="4365">SUMIF($D$12:$D$138,$FD158,FE$12:FE$138)</f>
        <v>0</v>
      </c>
      <c r="FF158" s="100">
        <f t="shared" si="4365"/>
        <v>0</v>
      </c>
      <c r="FG158" s="100">
        <f t="shared" si="4365"/>
        <v>0</v>
      </c>
      <c r="FH158" s="100">
        <f t="shared" si="4365"/>
        <v>0</v>
      </c>
      <c r="FI158" s="100">
        <f t="shared" si="4365"/>
        <v>0</v>
      </c>
      <c r="FJ158" s="100">
        <f t="shared" si="4365"/>
        <v>0</v>
      </c>
      <c r="FK158" s="100">
        <f t="shared" si="4365"/>
        <v>0</v>
      </c>
      <c r="FL158" s="100">
        <f t="shared" si="4365"/>
        <v>0</v>
      </c>
      <c r="FM158" s="100">
        <f t="shared" si="4365"/>
        <v>0</v>
      </c>
      <c r="FN158" s="100">
        <f t="shared" si="4365"/>
        <v>0</v>
      </c>
      <c r="FO158" s="100">
        <f t="shared" ref="FO158:FX167" si="4366">SUMIF($D$12:$D$138,$FD158,FO$12:FO$138)</f>
        <v>0</v>
      </c>
      <c r="FP158" s="100">
        <f t="shared" si="4366"/>
        <v>0</v>
      </c>
      <c r="FQ158" s="100">
        <f t="shared" si="4366"/>
        <v>0</v>
      </c>
      <c r="FR158" s="100">
        <f t="shared" si="4366"/>
        <v>0</v>
      </c>
      <c r="FS158" s="100">
        <f t="shared" si="4366"/>
        <v>0</v>
      </c>
      <c r="FT158" s="100">
        <f t="shared" si="4366"/>
        <v>0</v>
      </c>
      <c r="FU158" s="100">
        <f t="shared" si="4366"/>
        <v>0</v>
      </c>
      <c r="FV158" s="100">
        <f t="shared" si="4366"/>
        <v>0</v>
      </c>
      <c r="FW158" s="100">
        <f t="shared" si="4366"/>
        <v>0</v>
      </c>
      <c r="FX158" s="100">
        <f t="shared" si="4366"/>
        <v>0</v>
      </c>
      <c r="FY158" s="100">
        <f t="shared" ref="FY158:GH167" si="4367">SUMIF($D$12:$D$138,$FD158,FY$12:FY$138)</f>
        <v>0</v>
      </c>
      <c r="FZ158" s="100">
        <f t="shared" si="4367"/>
        <v>0</v>
      </c>
      <c r="GA158" s="100">
        <f t="shared" si="4367"/>
        <v>0</v>
      </c>
      <c r="GB158" s="100">
        <f t="shared" si="4367"/>
        <v>0</v>
      </c>
      <c r="GC158" s="100">
        <f t="shared" si="4367"/>
        <v>0</v>
      </c>
      <c r="GD158" s="100">
        <f t="shared" si="4367"/>
        <v>0</v>
      </c>
      <c r="GE158" s="100">
        <f t="shared" si="4367"/>
        <v>0</v>
      </c>
      <c r="GF158" s="100">
        <f t="shared" si="4367"/>
        <v>0</v>
      </c>
      <c r="GG158" s="100">
        <f t="shared" si="4367"/>
        <v>0</v>
      </c>
      <c r="GH158" s="100">
        <f t="shared" si="4367"/>
        <v>0</v>
      </c>
      <c r="GI158" s="100">
        <f t="shared" ref="GI158:GR167" si="4368">SUMIF($D$12:$D$138,$FD158,GI$12:GI$138)</f>
        <v>0</v>
      </c>
      <c r="GJ158" s="100">
        <f t="shared" si="4368"/>
        <v>0</v>
      </c>
      <c r="GK158" s="100">
        <f t="shared" si="4368"/>
        <v>0</v>
      </c>
      <c r="GL158" s="100">
        <f t="shared" si="4368"/>
        <v>0</v>
      </c>
      <c r="GM158" s="100">
        <f t="shared" si="4368"/>
        <v>0</v>
      </c>
      <c r="GN158" s="100">
        <f t="shared" si="4368"/>
        <v>0</v>
      </c>
      <c r="GO158" s="100">
        <f t="shared" si="4368"/>
        <v>0</v>
      </c>
      <c r="GP158" s="100">
        <f t="shared" si="4368"/>
        <v>0</v>
      </c>
      <c r="GQ158" s="100">
        <f t="shared" si="4368"/>
        <v>0</v>
      </c>
      <c r="GR158" s="100">
        <f t="shared" si="4368"/>
        <v>0</v>
      </c>
      <c r="GS158" s="100">
        <f t="shared" ref="GS158:HB167" si="4369">SUMIF($D$12:$D$138,$FD158,GS$12:GS$138)</f>
        <v>0</v>
      </c>
      <c r="GT158" s="100">
        <f t="shared" si="4369"/>
        <v>0</v>
      </c>
      <c r="GU158" s="100">
        <f t="shared" si="4369"/>
        <v>0</v>
      </c>
      <c r="GV158" s="100">
        <f t="shared" si="4369"/>
        <v>0</v>
      </c>
      <c r="GW158" s="100">
        <f t="shared" si="4369"/>
        <v>0</v>
      </c>
      <c r="GX158" s="100">
        <f t="shared" si="4369"/>
        <v>0</v>
      </c>
      <c r="GY158" s="100">
        <f t="shared" si="4369"/>
        <v>0</v>
      </c>
      <c r="GZ158" s="100">
        <f t="shared" si="4369"/>
        <v>0</v>
      </c>
      <c r="HA158" s="100">
        <f t="shared" si="4369"/>
        <v>0</v>
      </c>
      <c r="HB158" s="100">
        <f t="shared" si="4369"/>
        <v>0</v>
      </c>
      <c r="HC158" s="100">
        <f t="shared" ref="HC158:HL167" si="4370">SUMIF($D$12:$D$138,$FD158,HC$12:HC$138)</f>
        <v>0</v>
      </c>
      <c r="HD158" s="100">
        <f t="shared" si="4370"/>
        <v>0</v>
      </c>
      <c r="HE158" s="100">
        <f t="shared" si="4370"/>
        <v>0</v>
      </c>
      <c r="HF158" s="100">
        <f t="shared" si="4370"/>
        <v>0</v>
      </c>
      <c r="HG158" s="100">
        <f t="shared" si="4370"/>
        <v>0</v>
      </c>
      <c r="HH158" s="100">
        <f t="shared" si="4370"/>
        <v>0</v>
      </c>
      <c r="HI158" s="100">
        <f t="shared" si="4370"/>
        <v>0</v>
      </c>
      <c r="HJ158" s="100">
        <f t="shared" si="4370"/>
        <v>0</v>
      </c>
      <c r="HK158" s="100">
        <f t="shared" si="4370"/>
        <v>0</v>
      </c>
      <c r="HL158" s="100">
        <f t="shared" si="4370"/>
        <v>0</v>
      </c>
      <c r="HM158" s="100">
        <f t="shared" ref="HM158:HX167" si="4371">SUMIF($D$12:$D$138,$FD158,HM$12:HM$138)</f>
        <v>0</v>
      </c>
      <c r="HN158" s="100">
        <f t="shared" si="4371"/>
        <v>0</v>
      </c>
      <c r="HO158" s="100">
        <f t="shared" si="4371"/>
        <v>0</v>
      </c>
      <c r="HP158" s="100">
        <f t="shared" si="4371"/>
        <v>0</v>
      </c>
      <c r="HQ158" s="100">
        <f t="shared" si="4371"/>
        <v>0</v>
      </c>
      <c r="HR158" s="100">
        <f t="shared" si="4371"/>
        <v>0</v>
      </c>
      <c r="HS158" s="100">
        <f t="shared" si="4371"/>
        <v>0</v>
      </c>
      <c r="HT158" s="100">
        <f t="shared" si="4371"/>
        <v>0</v>
      </c>
      <c r="HU158" s="100">
        <f t="shared" si="4371"/>
        <v>0</v>
      </c>
      <c r="HV158" s="100">
        <f t="shared" si="4371"/>
        <v>0</v>
      </c>
      <c r="HW158" s="100">
        <f t="shared" si="4371"/>
        <v>0</v>
      </c>
      <c r="HX158" s="100">
        <f t="shared" si="4371"/>
        <v>0</v>
      </c>
      <c r="HY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c r="IW158" s="100"/>
      <c r="IX158" s="100"/>
      <c r="IY158" s="100"/>
      <c r="IZ158" s="100"/>
      <c r="JA158" s="100"/>
      <c r="JB158" s="100"/>
      <c r="JC158" s="100"/>
      <c r="JD158" s="100"/>
      <c r="JE158" s="100"/>
      <c r="JF158" s="100"/>
      <c r="JG158" s="100"/>
      <c r="JH158" s="100"/>
      <c r="JI158" s="100"/>
      <c r="JJ158" s="100"/>
      <c r="JK158" s="100"/>
      <c r="JL158" s="100"/>
      <c r="JM158" s="100"/>
      <c r="JN158" s="100"/>
      <c r="JO158" s="100"/>
      <c r="JP158" s="100"/>
      <c r="JQ158" s="100"/>
      <c r="JR158" s="100"/>
      <c r="JS158" s="100"/>
      <c r="JT158" s="100"/>
      <c r="JU158" s="100"/>
      <c r="JV158" s="100"/>
      <c r="JW158" s="100"/>
      <c r="JX158" s="100"/>
      <c r="JY158" s="100"/>
      <c r="JZ158" s="100"/>
      <c r="KA158" s="100"/>
      <c r="KB158" s="100"/>
      <c r="KC158" s="100"/>
      <c r="KD158" s="100"/>
      <c r="KE158" s="100"/>
      <c r="KF158" s="100"/>
      <c r="KG158" s="100"/>
      <c r="KH158" s="100"/>
      <c r="KI158" s="100"/>
      <c r="KJ158" s="100"/>
      <c r="KK158" s="100"/>
      <c r="KL158" s="100"/>
      <c r="KM158" s="100"/>
      <c r="KN158" s="100"/>
      <c r="KO158" s="100"/>
      <c r="KP158" s="100"/>
      <c r="KQ158" s="100"/>
      <c r="KR158" s="100"/>
      <c r="KS158" s="100"/>
      <c r="KT158" s="100"/>
      <c r="KU158" s="100"/>
    </row>
    <row r="159" spans="2:307" s="95" customFormat="1" ht="15.6" x14ac:dyDescent="0.3">
      <c r="B159" s="129"/>
      <c r="C159" s="129"/>
      <c r="D159" s="584"/>
      <c r="E159" s="129"/>
      <c r="F159" s="129"/>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c r="DJ159" s="100"/>
      <c r="DK159" s="100"/>
      <c r="DL159" s="100"/>
      <c r="DM159" s="100"/>
      <c r="DN159" s="100"/>
      <c r="DO159" s="100"/>
      <c r="DP159" s="100"/>
      <c r="DQ159" s="100"/>
      <c r="DR159" s="100"/>
      <c r="DS159" s="100"/>
      <c r="DT159" s="100"/>
      <c r="DU159" s="100"/>
      <c r="DV159" s="100"/>
      <c r="DW159" s="100"/>
      <c r="DX159" s="100"/>
      <c r="DY159" s="100"/>
      <c r="DZ159" s="100"/>
      <c r="EA159" s="100"/>
      <c r="EB159" s="100"/>
      <c r="EC159" s="100"/>
      <c r="ED159" s="100"/>
      <c r="EE159" s="100"/>
      <c r="EF159" s="100"/>
      <c r="EG159" s="100"/>
      <c r="EH159" s="100"/>
      <c r="EI159" s="100"/>
      <c r="EJ159" s="100"/>
      <c r="EK159" s="100"/>
      <c r="EL159" s="100"/>
      <c r="EM159" s="100"/>
      <c r="EN159" s="100"/>
      <c r="EO159" s="100"/>
      <c r="EP159" s="100"/>
      <c r="EQ159" s="100"/>
      <c r="ER159" s="100"/>
      <c r="ES159" s="100"/>
      <c r="ET159" s="100"/>
      <c r="EU159" s="100"/>
      <c r="EV159" s="100"/>
      <c r="EW159" s="100"/>
      <c r="EX159" s="100"/>
      <c r="EY159" s="100"/>
      <c r="EZ159" s="100"/>
      <c r="FA159" s="100"/>
      <c r="FB159" s="100"/>
      <c r="FC159" s="100"/>
      <c r="FD159" s="95">
        <v>2</v>
      </c>
      <c r="FE159" s="100">
        <f t="shared" si="4365"/>
        <v>0</v>
      </c>
      <c r="FF159" s="100">
        <f t="shared" si="4365"/>
        <v>0</v>
      </c>
      <c r="FG159" s="100">
        <f t="shared" si="4365"/>
        <v>0</v>
      </c>
      <c r="FH159" s="100">
        <f t="shared" si="4365"/>
        <v>0</v>
      </c>
      <c r="FI159" s="100">
        <f t="shared" si="4365"/>
        <v>0</v>
      </c>
      <c r="FJ159" s="100">
        <f t="shared" si="4365"/>
        <v>0</v>
      </c>
      <c r="FK159" s="100">
        <f t="shared" si="4365"/>
        <v>0</v>
      </c>
      <c r="FL159" s="100">
        <f t="shared" si="4365"/>
        <v>0</v>
      </c>
      <c r="FM159" s="100">
        <f t="shared" si="4365"/>
        <v>0</v>
      </c>
      <c r="FN159" s="100">
        <f t="shared" si="4365"/>
        <v>0</v>
      </c>
      <c r="FO159" s="100">
        <f t="shared" si="4366"/>
        <v>0</v>
      </c>
      <c r="FP159" s="100">
        <f t="shared" si="4366"/>
        <v>0</v>
      </c>
      <c r="FQ159" s="100">
        <f t="shared" si="4366"/>
        <v>0</v>
      </c>
      <c r="FR159" s="100">
        <f t="shared" si="4366"/>
        <v>0</v>
      </c>
      <c r="FS159" s="100">
        <f t="shared" si="4366"/>
        <v>0</v>
      </c>
      <c r="FT159" s="100">
        <f t="shared" si="4366"/>
        <v>0</v>
      </c>
      <c r="FU159" s="100">
        <f t="shared" si="4366"/>
        <v>0</v>
      </c>
      <c r="FV159" s="100">
        <f t="shared" si="4366"/>
        <v>0</v>
      </c>
      <c r="FW159" s="100">
        <f t="shared" si="4366"/>
        <v>0</v>
      </c>
      <c r="FX159" s="100">
        <f t="shared" si="4366"/>
        <v>0</v>
      </c>
      <c r="FY159" s="100">
        <f t="shared" si="4367"/>
        <v>0</v>
      </c>
      <c r="FZ159" s="100">
        <f t="shared" si="4367"/>
        <v>0</v>
      </c>
      <c r="GA159" s="100">
        <f t="shared" si="4367"/>
        <v>0</v>
      </c>
      <c r="GB159" s="100">
        <f t="shared" si="4367"/>
        <v>0</v>
      </c>
      <c r="GC159" s="100">
        <f t="shared" si="4367"/>
        <v>0</v>
      </c>
      <c r="GD159" s="100">
        <f t="shared" si="4367"/>
        <v>0</v>
      </c>
      <c r="GE159" s="100">
        <f t="shared" si="4367"/>
        <v>0</v>
      </c>
      <c r="GF159" s="100">
        <f t="shared" si="4367"/>
        <v>0</v>
      </c>
      <c r="GG159" s="100">
        <f t="shared" si="4367"/>
        <v>0</v>
      </c>
      <c r="GH159" s="100">
        <f t="shared" si="4367"/>
        <v>0</v>
      </c>
      <c r="GI159" s="100">
        <f t="shared" si="4368"/>
        <v>0</v>
      </c>
      <c r="GJ159" s="100">
        <f t="shared" si="4368"/>
        <v>0</v>
      </c>
      <c r="GK159" s="100">
        <f t="shared" si="4368"/>
        <v>0</v>
      </c>
      <c r="GL159" s="100">
        <f t="shared" si="4368"/>
        <v>0</v>
      </c>
      <c r="GM159" s="100">
        <f t="shared" si="4368"/>
        <v>0</v>
      </c>
      <c r="GN159" s="100">
        <f t="shared" si="4368"/>
        <v>0</v>
      </c>
      <c r="GO159" s="100">
        <f t="shared" si="4368"/>
        <v>0</v>
      </c>
      <c r="GP159" s="100">
        <f t="shared" si="4368"/>
        <v>0</v>
      </c>
      <c r="GQ159" s="100">
        <f t="shared" si="4368"/>
        <v>0</v>
      </c>
      <c r="GR159" s="100">
        <f t="shared" si="4368"/>
        <v>0</v>
      </c>
      <c r="GS159" s="100">
        <f t="shared" si="4369"/>
        <v>0</v>
      </c>
      <c r="GT159" s="100">
        <f t="shared" si="4369"/>
        <v>0</v>
      </c>
      <c r="GU159" s="100">
        <f t="shared" si="4369"/>
        <v>0</v>
      </c>
      <c r="GV159" s="100">
        <f t="shared" si="4369"/>
        <v>0</v>
      </c>
      <c r="GW159" s="100">
        <f t="shared" si="4369"/>
        <v>0</v>
      </c>
      <c r="GX159" s="100">
        <f t="shared" si="4369"/>
        <v>0</v>
      </c>
      <c r="GY159" s="100">
        <f t="shared" si="4369"/>
        <v>0</v>
      </c>
      <c r="GZ159" s="100">
        <f t="shared" si="4369"/>
        <v>0</v>
      </c>
      <c r="HA159" s="100">
        <f t="shared" si="4369"/>
        <v>0</v>
      </c>
      <c r="HB159" s="100">
        <f t="shared" si="4369"/>
        <v>0</v>
      </c>
      <c r="HC159" s="100">
        <f t="shared" si="4370"/>
        <v>0</v>
      </c>
      <c r="HD159" s="100">
        <f t="shared" si="4370"/>
        <v>0</v>
      </c>
      <c r="HE159" s="100">
        <f t="shared" si="4370"/>
        <v>0</v>
      </c>
      <c r="HF159" s="100">
        <f t="shared" si="4370"/>
        <v>0</v>
      </c>
      <c r="HG159" s="100">
        <f t="shared" si="4370"/>
        <v>0</v>
      </c>
      <c r="HH159" s="100">
        <f t="shared" si="4370"/>
        <v>0</v>
      </c>
      <c r="HI159" s="100">
        <f t="shared" si="4370"/>
        <v>0</v>
      </c>
      <c r="HJ159" s="100">
        <f t="shared" si="4370"/>
        <v>0</v>
      </c>
      <c r="HK159" s="100">
        <f t="shared" si="4370"/>
        <v>0</v>
      </c>
      <c r="HL159" s="100">
        <f t="shared" si="4370"/>
        <v>0</v>
      </c>
      <c r="HM159" s="100">
        <f t="shared" si="4371"/>
        <v>0</v>
      </c>
      <c r="HN159" s="100">
        <f t="shared" si="4371"/>
        <v>0</v>
      </c>
      <c r="HO159" s="100">
        <f t="shared" si="4371"/>
        <v>0</v>
      </c>
      <c r="HP159" s="100">
        <f t="shared" si="4371"/>
        <v>0</v>
      </c>
      <c r="HQ159" s="100">
        <f t="shared" si="4371"/>
        <v>0</v>
      </c>
      <c r="HR159" s="100">
        <f t="shared" si="4371"/>
        <v>0</v>
      </c>
      <c r="HS159" s="100">
        <f t="shared" si="4371"/>
        <v>0</v>
      </c>
      <c r="HT159" s="100">
        <f t="shared" si="4371"/>
        <v>0</v>
      </c>
      <c r="HU159" s="100">
        <f t="shared" si="4371"/>
        <v>0</v>
      </c>
      <c r="HV159" s="100">
        <f t="shared" si="4371"/>
        <v>0</v>
      </c>
      <c r="HW159" s="100">
        <f t="shared" si="4371"/>
        <v>0</v>
      </c>
      <c r="HX159" s="100">
        <f t="shared" si="4371"/>
        <v>0</v>
      </c>
      <c r="HY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c r="IW159" s="100"/>
      <c r="IX159" s="100"/>
      <c r="IY159" s="100"/>
      <c r="IZ159" s="100"/>
      <c r="JA159" s="100"/>
      <c r="JB159" s="100"/>
      <c r="JC159" s="100"/>
      <c r="JD159" s="100"/>
      <c r="JE159" s="100"/>
      <c r="JF159" s="100"/>
      <c r="JG159" s="100"/>
      <c r="JH159" s="100"/>
      <c r="JI159" s="100"/>
      <c r="JJ159" s="100"/>
      <c r="JK159" s="100"/>
      <c r="JL159" s="100"/>
      <c r="JM159" s="100"/>
      <c r="JN159" s="100"/>
      <c r="JO159" s="100"/>
      <c r="JP159" s="100"/>
      <c r="JQ159" s="100"/>
      <c r="JR159" s="100"/>
      <c r="JS159" s="100"/>
      <c r="JT159" s="100"/>
      <c r="JU159" s="100"/>
      <c r="JV159" s="100"/>
      <c r="JW159" s="100"/>
      <c r="JX159" s="100"/>
      <c r="JY159" s="100"/>
      <c r="JZ159" s="100"/>
      <c r="KA159" s="100"/>
      <c r="KB159" s="100"/>
      <c r="KC159" s="100"/>
      <c r="KD159" s="100"/>
      <c r="KE159" s="100"/>
      <c r="KF159" s="100"/>
      <c r="KG159" s="100"/>
      <c r="KH159" s="100"/>
      <c r="KI159" s="100"/>
      <c r="KJ159" s="100"/>
      <c r="KK159" s="100"/>
      <c r="KL159" s="100"/>
      <c r="KM159" s="100"/>
      <c r="KN159" s="100"/>
      <c r="KO159" s="100"/>
      <c r="KP159" s="100"/>
      <c r="KQ159" s="100"/>
      <c r="KR159" s="100"/>
      <c r="KS159" s="100"/>
      <c r="KT159" s="100"/>
      <c r="KU159" s="100"/>
    </row>
    <row r="160" spans="2:307" s="95" customFormat="1" ht="15.6" x14ac:dyDescent="0.3">
      <c r="B160" s="129"/>
      <c r="C160" s="129"/>
      <c r="D160" s="584"/>
      <c r="E160" s="129"/>
      <c r="F160" s="129"/>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c r="DL160" s="100"/>
      <c r="DM160" s="100"/>
      <c r="DN160" s="100"/>
      <c r="DO160" s="100"/>
      <c r="DP160" s="100"/>
      <c r="DQ160" s="100"/>
      <c r="DR160" s="100"/>
      <c r="DS160" s="100"/>
      <c r="DT160" s="100"/>
      <c r="DU160" s="100"/>
      <c r="DV160" s="100"/>
      <c r="DW160" s="100"/>
      <c r="DX160" s="100"/>
      <c r="DY160" s="100"/>
      <c r="DZ160" s="100"/>
      <c r="EA160" s="100"/>
      <c r="EB160" s="100"/>
      <c r="EC160" s="100"/>
      <c r="ED160" s="100"/>
      <c r="EE160" s="100"/>
      <c r="EF160" s="100"/>
      <c r="EG160" s="100"/>
      <c r="EH160" s="100"/>
      <c r="EI160" s="100"/>
      <c r="EJ160" s="100"/>
      <c r="EK160" s="100"/>
      <c r="EL160" s="100"/>
      <c r="EM160" s="100"/>
      <c r="EN160" s="100"/>
      <c r="EO160" s="100"/>
      <c r="EP160" s="100"/>
      <c r="EQ160" s="100"/>
      <c r="ER160" s="100"/>
      <c r="ES160" s="100"/>
      <c r="ET160" s="100"/>
      <c r="EU160" s="100"/>
      <c r="EV160" s="100"/>
      <c r="EW160" s="100"/>
      <c r="EX160" s="100"/>
      <c r="EY160" s="100"/>
      <c r="EZ160" s="100"/>
      <c r="FA160" s="100"/>
      <c r="FB160" s="100"/>
      <c r="FC160" s="100"/>
      <c r="FD160" s="95">
        <v>3</v>
      </c>
      <c r="FE160" s="100">
        <f t="shared" si="4365"/>
        <v>0</v>
      </c>
      <c r="FF160" s="100">
        <f t="shared" si="4365"/>
        <v>0</v>
      </c>
      <c r="FG160" s="100">
        <f t="shared" si="4365"/>
        <v>0</v>
      </c>
      <c r="FH160" s="100">
        <f t="shared" si="4365"/>
        <v>0</v>
      </c>
      <c r="FI160" s="100">
        <f t="shared" si="4365"/>
        <v>0</v>
      </c>
      <c r="FJ160" s="100">
        <f t="shared" si="4365"/>
        <v>0</v>
      </c>
      <c r="FK160" s="100">
        <f t="shared" si="4365"/>
        <v>0</v>
      </c>
      <c r="FL160" s="100">
        <f t="shared" si="4365"/>
        <v>0</v>
      </c>
      <c r="FM160" s="100">
        <f t="shared" si="4365"/>
        <v>0</v>
      </c>
      <c r="FN160" s="100">
        <f t="shared" si="4365"/>
        <v>0</v>
      </c>
      <c r="FO160" s="100">
        <f t="shared" si="4366"/>
        <v>0</v>
      </c>
      <c r="FP160" s="100">
        <f t="shared" si="4366"/>
        <v>0</v>
      </c>
      <c r="FQ160" s="100">
        <f t="shared" si="4366"/>
        <v>0</v>
      </c>
      <c r="FR160" s="100">
        <f t="shared" si="4366"/>
        <v>0</v>
      </c>
      <c r="FS160" s="100">
        <f t="shared" si="4366"/>
        <v>0</v>
      </c>
      <c r="FT160" s="100">
        <f t="shared" si="4366"/>
        <v>0</v>
      </c>
      <c r="FU160" s="100">
        <f t="shared" si="4366"/>
        <v>0</v>
      </c>
      <c r="FV160" s="100">
        <f t="shared" si="4366"/>
        <v>0</v>
      </c>
      <c r="FW160" s="100">
        <f t="shared" si="4366"/>
        <v>0</v>
      </c>
      <c r="FX160" s="100">
        <f t="shared" si="4366"/>
        <v>0</v>
      </c>
      <c r="FY160" s="100">
        <f t="shared" si="4367"/>
        <v>0</v>
      </c>
      <c r="FZ160" s="100">
        <f t="shared" si="4367"/>
        <v>0</v>
      </c>
      <c r="GA160" s="100">
        <f t="shared" si="4367"/>
        <v>0</v>
      </c>
      <c r="GB160" s="100">
        <f t="shared" si="4367"/>
        <v>0</v>
      </c>
      <c r="GC160" s="100">
        <f t="shared" si="4367"/>
        <v>0</v>
      </c>
      <c r="GD160" s="100">
        <f t="shared" si="4367"/>
        <v>0</v>
      </c>
      <c r="GE160" s="100">
        <f t="shared" si="4367"/>
        <v>0</v>
      </c>
      <c r="GF160" s="100">
        <f t="shared" si="4367"/>
        <v>0</v>
      </c>
      <c r="GG160" s="100">
        <f t="shared" si="4367"/>
        <v>0</v>
      </c>
      <c r="GH160" s="100">
        <f t="shared" si="4367"/>
        <v>0</v>
      </c>
      <c r="GI160" s="100">
        <f t="shared" si="4368"/>
        <v>0</v>
      </c>
      <c r="GJ160" s="100">
        <f t="shared" si="4368"/>
        <v>0</v>
      </c>
      <c r="GK160" s="100">
        <f t="shared" si="4368"/>
        <v>0</v>
      </c>
      <c r="GL160" s="100">
        <f t="shared" si="4368"/>
        <v>0</v>
      </c>
      <c r="GM160" s="100">
        <f t="shared" si="4368"/>
        <v>0</v>
      </c>
      <c r="GN160" s="100">
        <f t="shared" si="4368"/>
        <v>0</v>
      </c>
      <c r="GO160" s="100">
        <f t="shared" si="4368"/>
        <v>0</v>
      </c>
      <c r="GP160" s="100">
        <f t="shared" si="4368"/>
        <v>0</v>
      </c>
      <c r="GQ160" s="100">
        <f t="shared" si="4368"/>
        <v>0</v>
      </c>
      <c r="GR160" s="100">
        <f t="shared" si="4368"/>
        <v>0</v>
      </c>
      <c r="GS160" s="100">
        <f t="shared" si="4369"/>
        <v>0</v>
      </c>
      <c r="GT160" s="100">
        <f t="shared" si="4369"/>
        <v>0</v>
      </c>
      <c r="GU160" s="100">
        <f t="shared" si="4369"/>
        <v>0</v>
      </c>
      <c r="GV160" s="100">
        <f t="shared" si="4369"/>
        <v>0</v>
      </c>
      <c r="GW160" s="100">
        <f t="shared" si="4369"/>
        <v>0</v>
      </c>
      <c r="GX160" s="100">
        <f t="shared" si="4369"/>
        <v>0</v>
      </c>
      <c r="GY160" s="100">
        <f t="shared" si="4369"/>
        <v>0</v>
      </c>
      <c r="GZ160" s="100">
        <f t="shared" si="4369"/>
        <v>0</v>
      </c>
      <c r="HA160" s="100">
        <f t="shared" si="4369"/>
        <v>0</v>
      </c>
      <c r="HB160" s="100">
        <f t="shared" si="4369"/>
        <v>0</v>
      </c>
      <c r="HC160" s="100">
        <f t="shared" si="4370"/>
        <v>0</v>
      </c>
      <c r="HD160" s="100">
        <f t="shared" si="4370"/>
        <v>0</v>
      </c>
      <c r="HE160" s="100">
        <f t="shared" si="4370"/>
        <v>0</v>
      </c>
      <c r="HF160" s="100">
        <f t="shared" si="4370"/>
        <v>0</v>
      </c>
      <c r="HG160" s="100">
        <f t="shared" si="4370"/>
        <v>0</v>
      </c>
      <c r="HH160" s="100">
        <f t="shared" si="4370"/>
        <v>0</v>
      </c>
      <c r="HI160" s="100">
        <f t="shared" si="4370"/>
        <v>0</v>
      </c>
      <c r="HJ160" s="100">
        <f t="shared" si="4370"/>
        <v>0</v>
      </c>
      <c r="HK160" s="100">
        <f t="shared" si="4370"/>
        <v>0</v>
      </c>
      <c r="HL160" s="100">
        <f t="shared" si="4370"/>
        <v>0</v>
      </c>
      <c r="HM160" s="100">
        <f t="shared" si="4371"/>
        <v>0</v>
      </c>
      <c r="HN160" s="100">
        <f t="shared" si="4371"/>
        <v>0</v>
      </c>
      <c r="HO160" s="100">
        <f t="shared" si="4371"/>
        <v>0</v>
      </c>
      <c r="HP160" s="100">
        <f t="shared" si="4371"/>
        <v>0</v>
      </c>
      <c r="HQ160" s="100">
        <f t="shared" si="4371"/>
        <v>0</v>
      </c>
      <c r="HR160" s="100">
        <f t="shared" si="4371"/>
        <v>0</v>
      </c>
      <c r="HS160" s="100">
        <f t="shared" si="4371"/>
        <v>0</v>
      </c>
      <c r="HT160" s="100">
        <f t="shared" si="4371"/>
        <v>0</v>
      </c>
      <c r="HU160" s="100">
        <f t="shared" si="4371"/>
        <v>0</v>
      </c>
      <c r="HV160" s="100">
        <f t="shared" si="4371"/>
        <v>0</v>
      </c>
      <c r="HW160" s="100">
        <f t="shared" si="4371"/>
        <v>0</v>
      </c>
      <c r="HX160" s="100">
        <f t="shared" si="4371"/>
        <v>0</v>
      </c>
      <c r="HY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c r="IW160" s="100"/>
      <c r="IX160" s="100"/>
      <c r="IY160" s="100"/>
      <c r="IZ160" s="100"/>
      <c r="JA160" s="100"/>
      <c r="JB160" s="100"/>
      <c r="JC160" s="100"/>
      <c r="JD160" s="100"/>
      <c r="JE160" s="100"/>
      <c r="JF160" s="100"/>
      <c r="JG160" s="100"/>
      <c r="JH160" s="100"/>
      <c r="JI160" s="100"/>
      <c r="JJ160" s="100"/>
      <c r="JK160" s="100"/>
      <c r="JL160" s="100"/>
      <c r="JM160" s="100"/>
      <c r="JN160" s="100"/>
      <c r="JO160" s="100"/>
      <c r="JP160" s="100"/>
      <c r="JQ160" s="100"/>
      <c r="JR160" s="100"/>
      <c r="JS160" s="100"/>
      <c r="JT160" s="100"/>
      <c r="JU160" s="100"/>
      <c r="JV160" s="100"/>
      <c r="JW160" s="100"/>
      <c r="JX160" s="100"/>
      <c r="JY160" s="100"/>
      <c r="JZ160" s="100"/>
      <c r="KA160" s="100"/>
      <c r="KB160" s="100"/>
      <c r="KC160" s="100"/>
      <c r="KD160" s="100"/>
      <c r="KE160" s="100"/>
      <c r="KF160" s="100"/>
      <c r="KG160" s="100"/>
      <c r="KH160" s="100"/>
      <c r="KI160" s="100"/>
      <c r="KJ160" s="100"/>
      <c r="KK160" s="100"/>
      <c r="KL160" s="100"/>
      <c r="KM160" s="100"/>
      <c r="KN160" s="100"/>
      <c r="KO160" s="100"/>
      <c r="KP160" s="100"/>
      <c r="KQ160" s="100"/>
      <c r="KR160" s="100"/>
      <c r="KS160" s="100"/>
      <c r="KT160" s="100"/>
      <c r="KU160" s="100"/>
    </row>
    <row r="161" spans="2:307" s="95" customFormat="1" ht="15.6" x14ac:dyDescent="0.3">
      <c r="B161" s="129"/>
      <c r="C161" s="129"/>
      <c r="D161" s="584"/>
      <c r="E161" s="129"/>
      <c r="F161" s="129"/>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100"/>
      <c r="EY161" s="100"/>
      <c r="EZ161" s="100"/>
      <c r="FA161" s="100"/>
      <c r="FB161" s="100"/>
      <c r="FC161" s="100"/>
      <c r="FD161" s="95">
        <v>4</v>
      </c>
      <c r="FE161" s="100">
        <f t="shared" si="4365"/>
        <v>3</v>
      </c>
      <c r="FF161" s="100">
        <f t="shared" si="4365"/>
        <v>3.0000000000000004</v>
      </c>
      <c r="FG161" s="100">
        <f t="shared" si="4365"/>
        <v>3</v>
      </c>
      <c r="FH161" s="100">
        <f t="shared" si="4365"/>
        <v>3</v>
      </c>
      <c r="FI161" s="100">
        <f t="shared" si="4365"/>
        <v>3</v>
      </c>
      <c r="FJ161" s="100">
        <f t="shared" si="4365"/>
        <v>3</v>
      </c>
      <c r="FK161" s="100">
        <f t="shared" si="4365"/>
        <v>3</v>
      </c>
      <c r="FL161" s="100">
        <f t="shared" si="4365"/>
        <v>3</v>
      </c>
      <c r="FM161" s="100">
        <f t="shared" si="4365"/>
        <v>3</v>
      </c>
      <c r="FN161" s="100">
        <f t="shared" si="4365"/>
        <v>3</v>
      </c>
      <c r="FO161" s="100">
        <f t="shared" si="4366"/>
        <v>3</v>
      </c>
      <c r="FP161" s="100">
        <f t="shared" si="4366"/>
        <v>3</v>
      </c>
      <c r="FQ161" s="100">
        <f t="shared" si="4366"/>
        <v>3</v>
      </c>
      <c r="FR161" s="100">
        <f t="shared" si="4366"/>
        <v>3.0000000000000004</v>
      </c>
      <c r="FS161" s="100">
        <f t="shared" si="4366"/>
        <v>3</v>
      </c>
      <c r="FT161" s="100">
        <f t="shared" si="4366"/>
        <v>3</v>
      </c>
      <c r="FU161" s="100">
        <f t="shared" si="4366"/>
        <v>3</v>
      </c>
      <c r="FV161" s="100">
        <f t="shared" si="4366"/>
        <v>3</v>
      </c>
      <c r="FW161" s="100">
        <f t="shared" si="4366"/>
        <v>3</v>
      </c>
      <c r="FX161" s="100">
        <f t="shared" si="4366"/>
        <v>3</v>
      </c>
      <c r="FY161" s="100">
        <f t="shared" si="4367"/>
        <v>3</v>
      </c>
      <c r="FZ161" s="100">
        <f t="shared" si="4367"/>
        <v>3</v>
      </c>
      <c r="GA161" s="100">
        <f t="shared" si="4367"/>
        <v>3</v>
      </c>
      <c r="GB161" s="100">
        <f t="shared" si="4367"/>
        <v>3</v>
      </c>
      <c r="GC161" s="100">
        <f t="shared" si="4367"/>
        <v>3</v>
      </c>
      <c r="GD161" s="100">
        <f t="shared" si="4367"/>
        <v>3.0000000000000009</v>
      </c>
      <c r="GE161" s="100">
        <f t="shared" si="4367"/>
        <v>3</v>
      </c>
      <c r="GF161" s="100">
        <f t="shared" si="4367"/>
        <v>3</v>
      </c>
      <c r="GG161" s="100">
        <f t="shared" si="4367"/>
        <v>3</v>
      </c>
      <c r="GH161" s="100">
        <f t="shared" si="4367"/>
        <v>3</v>
      </c>
      <c r="GI161" s="100">
        <f t="shared" si="4368"/>
        <v>3</v>
      </c>
      <c r="GJ161" s="100">
        <f t="shared" si="4368"/>
        <v>3</v>
      </c>
      <c r="GK161" s="100">
        <f t="shared" si="4368"/>
        <v>3</v>
      </c>
      <c r="GL161" s="100">
        <f t="shared" si="4368"/>
        <v>3</v>
      </c>
      <c r="GM161" s="100">
        <f t="shared" si="4368"/>
        <v>3</v>
      </c>
      <c r="GN161" s="100">
        <f t="shared" si="4368"/>
        <v>3</v>
      </c>
      <c r="GO161" s="100">
        <f t="shared" si="4368"/>
        <v>3</v>
      </c>
      <c r="GP161" s="100">
        <f t="shared" si="4368"/>
        <v>3.0000000000000004</v>
      </c>
      <c r="GQ161" s="100">
        <f t="shared" si="4368"/>
        <v>3</v>
      </c>
      <c r="GR161" s="100">
        <f t="shared" si="4368"/>
        <v>3</v>
      </c>
      <c r="GS161" s="100">
        <f t="shared" si="4369"/>
        <v>3</v>
      </c>
      <c r="GT161" s="100">
        <f t="shared" si="4369"/>
        <v>3</v>
      </c>
      <c r="GU161" s="100">
        <f t="shared" si="4369"/>
        <v>3</v>
      </c>
      <c r="GV161" s="100">
        <f t="shared" si="4369"/>
        <v>3</v>
      </c>
      <c r="GW161" s="100">
        <f t="shared" si="4369"/>
        <v>3</v>
      </c>
      <c r="GX161" s="100">
        <f t="shared" si="4369"/>
        <v>3</v>
      </c>
      <c r="GY161" s="100">
        <f t="shared" si="4369"/>
        <v>3</v>
      </c>
      <c r="GZ161" s="100">
        <f t="shared" si="4369"/>
        <v>3</v>
      </c>
      <c r="HA161" s="100">
        <f t="shared" si="4369"/>
        <v>0</v>
      </c>
      <c r="HB161" s="100">
        <f t="shared" si="4369"/>
        <v>0</v>
      </c>
      <c r="HC161" s="100">
        <f t="shared" si="4370"/>
        <v>0</v>
      </c>
      <c r="HD161" s="100">
        <f t="shared" si="4370"/>
        <v>0</v>
      </c>
      <c r="HE161" s="100">
        <f t="shared" si="4370"/>
        <v>0</v>
      </c>
      <c r="HF161" s="100">
        <f t="shared" si="4370"/>
        <v>0</v>
      </c>
      <c r="HG161" s="100">
        <f t="shared" si="4370"/>
        <v>0</v>
      </c>
      <c r="HH161" s="100">
        <f t="shared" si="4370"/>
        <v>0</v>
      </c>
      <c r="HI161" s="100">
        <f t="shared" si="4370"/>
        <v>0</v>
      </c>
      <c r="HJ161" s="100">
        <f t="shared" si="4370"/>
        <v>0</v>
      </c>
      <c r="HK161" s="100">
        <f t="shared" si="4370"/>
        <v>0</v>
      </c>
      <c r="HL161" s="100">
        <f t="shared" si="4370"/>
        <v>0</v>
      </c>
      <c r="HM161" s="100">
        <f t="shared" si="4371"/>
        <v>0</v>
      </c>
      <c r="HN161" s="100">
        <f t="shared" si="4371"/>
        <v>0</v>
      </c>
      <c r="HO161" s="100">
        <f t="shared" si="4371"/>
        <v>0</v>
      </c>
      <c r="HP161" s="100">
        <f t="shared" si="4371"/>
        <v>0</v>
      </c>
      <c r="HQ161" s="100">
        <f t="shared" si="4371"/>
        <v>0</v>
      </c>
      <c r="HR161" s="100">
        <f t="shared" si="4371"/>
        <v>0</v>
      </c>
      <c r="HS161" s="100">
        <f t="shared" si="4371"/>
        <v>0</v>
      </c>
      <c r="HT161" s="100">
        <f t="shared" si="4371"/>
        <v>0</v>
      </c>
      <c r="HU161" s="100">
        <f t="shared" si="4371"/>
        <v>0</v>
      </c>
      <c r="HV161" s="100">
        <f t="shared" si="4371"/>
        <v>0</v>
      </c>
      <c r="HW161" s="100">
        <f t="shared" si="4371"/>
        <v>0</v>
      </c>
      <c r="HX161" s="100">
        <f t="shared" si="4371"/>
        <v>0</v>
      </c>
      <c r="HY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c r="IW161" s="100"/>
      <c r="IX161" s="100"/>
      <c r="IY161" s="100"/>
      <c r="IZ161" s="100"/>
      <c r="JA161" s="100"/>
      <c r="JB161" s="100"/>
      <c r="JC161" s="100"/>
      <c r="JD161" s="100"/>
      <c r="JE161" s="100"/>
      <c r="JF161" s="100"/>
      <c r="JG161" s="100"/>
      <c r="JH161" s="100"/>
      <c r="JI161" s="100"/>
      <c r="JJ161" s="100"/>
      <c r="JK161" s="100"/>
      <c r="JL161" s="100"/>
      <c r="JM161" s="100"/>
      <c r="JN161" s="100"/>
      <c r="JO161" s="100"/>
      <c r="JP161" s="100"/>
      <c r="JQ161" s="100"/>
      <c r="JR161" s="100"/>
      <c r="JS161" s="100"/>
      <c r="JT161" s="100"/>
      <c r="JU161" s="100"/>
      <c r="JV161" s="100"/>
      <c r="JW161" s="100"/>
      <c r="JX161" s="100"/>
      <c r="JY161" s="100"/>
      <c r="JZ161" s="100"/>
      <c r="KA161" s="100"/>
      <c r="KB161" s="100"/>
      <c r="KC161" s="100"/>
      <c r="KD161" s="100"/>
      <c r="KE161" s="100"/>
      <c r="KF161" s="100"/>
      <c r="KG161" s="100"/>
      <c r="KH161" s="100"/>
      <c r="KI161" s="100"/>
      <c r="KJ161" s="100"/>
      <c r="KK161" s="100"/>
      <c r="KL161" s="100"/>
      <c r="KM161" s="100"/>
      <c r="KN161" s="100"/>
      <c r="KO161" s="100"/>
      <c r="KP161" s="100"/>
      <c r="KQ161" s="100"/>
      <c r="KR161" s="100"/>
      <c r="KS161" s="100"/>
      <c r="KT161" s="100"/>
      <c r="KU161" s="100"/>
    </row>
    <row r="162" spans="2:307" s="95" customFormat="1" ht="15.6" x14ac:dyDescent="0.3">
      <c r="D162" s="58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100"/>
      <c r="EY162" s="100"/>
      <c r="EZ162" s="100"/>
      <c r="FA162" s="100"/>
      <c r="FB162" s="100"/>
      <c r="FC162" s="100"/>
      <c r="FD162" s="95">
        <v>5</v>
      </c>
      <c r="FE162" s="100">
        <f t="shared" si="4365"/>
        <v>0.99999999999999989</v>
      </c>
      <c r="FF162" s="100">
        <f t="shared" si="4365"/>
        <v>1</v>
      </c>
      <c r="FG162" s="100">
        <f t="shared" si="4365"/>
        <v>1.8064516129032255</v>
      </c>
      <c r="FH162" s="100">
        <f t="shared" si="4365"/>
        <v>2</v>
      </c>
      <c r="FI162" s="100">
        <f t="shared" si="4365"/>
        <v>2</v>
      </c>
      <c r="FJ162" s="100">
        <f t="shared" si="4365"/>
        <v>2</v>
      </c>
      <c r="FK162" s="100">
        <f t="shared" si="4365"/>
        <v>2</v>
      </c>
      <c r="FL162" s="100">
        <f t="shared" si="4365"/>
        <v>2</v>
      </c>
      <c r="FM162" s="100">
        <f t="shared" si="4365"/>
        <v>2</v>
      </c>
      <c r="FN162" s="100">
        <f t="shared" si="4365"/>
        <v>2</v>
      </c>
      <c r="FO162" s="100">
        <f t="shared" si="4366"/>
        <v>2</v>
      </c>
      <c r="FP162" s="100">
        <f t="shared" si="4366"/>
        <v>2</v>
      </c>
      <c r="FQ162" s="100">
        <f t="shared" si="4366"/>
        <v>2</v>
      </c>
      <c r="FR162" s="100">
        <f t="shared" si="4366"/>
        <v>2</v>
      </c>
      <c r="FS162" s="100">
        <f t="shared" si="4366"/>
        <v>2</v>
      </c>
      <c r="FT162" s="100">
        <f t="shared" si="4366"/>
        <v>2</v>
      </c>
      <c r="FU162" s="100">
        <f t="shared" si="4366"/>
        <v>2</v>
      </c>
      <c r="FV162" s="100">
        <f t="shared" si="4366"/>
        <v>2</v>
      </c>
      <c r="FW162" s="100">
        <f t="shared" si="4366"/>
        <v>2</v>
      </c>
      <c r="FX162" s="100">
        <f t="shared" si="4366"/>
        <v>2</v>
      </c>
      <c r="FY162" s="100">
        <f t="shared" si="4367"/>
        <v>2</v>
      </c>
      <c r="FZ162" s="100">
        <f t="shared" si="4367"/>
        <v>2</v>
      </c>
      <c r="GA162" s="100">
        <f t="shared" si="4367"/>
        <v>2</v>
      </c>
      <c r="GB162" s="100">
        <f t="shared" si="4367"/>
        <v>2</v>
      </c>
      <c r="GC162" s="100">
        <f t="shared" si="4367"/>
        <v>2</v>
      </c>
      <c r="GD162" s="100">
        <f t="shared" si="4367"/>
        <v>2</v>
      </c>
      <c r="GE162" s="100">
        <f t="shared" si="4367"/>
        <v>2</v>
      </c>
      <c r="GF162" s="100">
        <f t="shared" si="4367"/>
        <v>2</v>
      </c>
      <c r="GG162" s="100">
        <f t="shared" si="4367"/>
        <v>2</v>
      </c>
      <c r="GH162" s="100">
        <f t="shared" si="4367"/>
        <v>2</v>
      </c>
      <c r="GI162" s="100">
        <f t="shared" si="4368"/>
        <v>2</v>
      </c>
      <c r="GJ162" s="100">
        <f t="shared" si="4368"/>
        <v>2</v>
      </c>
      <c r="GK162" s="100">
        <f t="shared" si="4368"/>
        <v>2</v>
      </c>
      <c r="GL162" s="100">
        <f t="shared" si="4368"/>
        <v>2</v>
      </c>
      <c r="GM162" s="100">
        <f t="shared" si="4368"/>
        <v>2</v>
      </c>
      <c r="GN162" s="100">
        <f t="shared" si="4368"/>
        <v>2</v>
      </c>
      <c r="GO162" s="100">
        <f t="shared" si="4368"/>
        <v>2</v>
      </c>
      <c r="GP162" s="100">
        <f t="shared" si="4368"/>
        <v>2</v>
      </c>
      <c r="GQ162" s="100">
        <f t="shared" si="4368"/>
        <v>2</v>
      </c>
      <c r="GR162" s="100">
        <f t="shared" si="4368"/>
        <v>2</v>
      </c>
      <c r="GS162" s="100">
        <f t="shared" si="4369"/>
        <v>2</v>
      </c>
      <c r="GT162" s="100">
        <f t="shared" si="4369"/>
        <v>2</v>
      </c>
      <c r="GU162" s="100">
        <f t="shared" si="4369"/>
        <v>2</v>
      </c>
      <c r="GV162" s="100">
        <f t="shared" si="4369"/>
        <v>2</v>
      </c>
      <c r="GW162" s="100">
        <f t="shared" si="4369"/>
        <v>2</v>
      </c>
      <c r="GX162" s="100">
        <f t="shared" si="4369"/>
        <v>2</v>
      </c>
      <c r="GY162" s="100">
        <f t="shared" si="4369"/>
        <v>2</v>
      </c>
      <c r="GZ162" s="100">
        <f t="shared" si="4369"/>
        <v>2</v>
      </c>
      <c r="HA162" s="100">
        <f t="shared" si="4369"/>
        <v>0</v>
      </c>
      <c r="HB162" s="100">
        <f t="shared" si="4369"/>
        <v>0</v>
      </c>
      <c r="HC162" s="100">
        <f t="shared" si="4370"/>
        <v>0</v>
      </c>
      <c r="HD162" s="100">
        <f t="shared" si="4370"/>
        <v>0</v>
      </c>
      <c r="HE162" s="100">
        <f t="shared" si="4370"/>
        <v>0</v>
      </c>
      <c r="HF162" s="100">
        <f t="shared" si="4370"/>
        <v>0</v>
      </c>
      <c r="HG162" s="100">
        <f t="shared" si="4370"/>
        <v>0</v>
      </c>
      <c r="HH162" s="100">
        <f t="shared" si="4370"/>
        <v>0</v>
      </c>
      <c r="HI162" s="100">
        <f t="shared" si="4370"/>
        <v>0</v>
      </c>
      <c r="HJ162" s="100">
        <f t="shared" si="4370"/>
        <v>0</v>
      </c>
      <c r="HK162" s="100">
        <f t="shared" si="4370"/>
        <v>0</v>
      </c>
      <c r="HL162" s="100">
        <f t="shared" si="4370"/>
        <v>0</v>
      </c>
      <c r="HM162" s="100">
        <f t="shared" si="4371"/>
        <v>0</v>
      </c>
      <c r="HN162" s="100">
        <f t="shared" si="4371"/>
        <v>0</v>
      </c>
      <c r="HO162" s="100">
        <f t="shared" si="4371"/>
        <v>0</v>
      </c>
      <c r="HP162" s="100">
        <f t="shared" si="4371"/>
        <v>0</v>
      </c>
      <c r="HQ162" s="100">
        <f t="shared" si="4371"/>
        <v>0</v>
      </c>
      <c r="HR162" s="100">
        <f t="shared" si="4371"/>
        <v>0</v>
      </c>
      <c r="HS162" s="100">
        <f t="shared" si="4371"/>
        <v>0</v>
      </c>
      <c r="HT162" s="100">
        <f t="shared" si="4371"/>
        <v>0</v>
      </c>
      <c r="HU162" s="100">
        <f t="shared" si="4371"/>
        <v>0</v>
      </c>
      <c r="HV162" s="100">
        <f t="shared" si="4371"/>
        <v>0</v>
      </c>
      <c r="HW162" s="100">
        <f t="shared" si="4371"/>
        <v>0</v>
      </c>
      <c r="HX162" s="100">
        <f t="shared" si="4371"/>
        <v>0</v>
      </c>
      <c r="HY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c r="IW162" s="100"/>
      <c r="IX162" s="100"/>
      <c r="IY162" s="100"/>
      <c r="IZ162" s="100"/>
      <c r="JA162" s="100"/>
      <c r="JB162" s="100"/>
      <c r="JC162" s="100"/>
      <c r="JD162" s="100"/>
      <c r="JE162" s="100"/>
      <c r="JF162" s="100"/>
      <c r="JG162" s="100"/>
      <c r="JH162" s="100"/>
      <c r="JI162" s="100"/>
      <c r="JJ162" s="100"/>
      <c r="JK162" s="100"/>
      <c r="JL162" s="100"/>
      <c r="JM162" s="100"/>
      <c r="JN162" s="100"/>
      <c r="JO162" s="100"/>
      <c r="JP162" s="100"/>
      <c r="JQ162" s="100"/>
      <c r="JR162" s="100"/>
      <c r="JS162" s="100"/>
      <c r="JT162" s="100"/>
      <c r="JU162" s="100"/>
      <c r="JV162" s="100"/>
      <c r="JW162" s="100"/>
      <c r="JX162" s="100"/>
      <c r="JY162" s="100"/>
      <c r="JZ162" s="100"/>
      <c r="KA162" s="100"/>
      <c r="KB162" s="100"/>
      <c r="KC162" s="100"/>
      <c r="KD162" s="100"/>
      <c r="KE162" s="100"/>
      <c r="KF162" s="100"/>
      <c r="KG162" s="100"/>
      <c r="KH162" s="100"/>
      <c r="KI162" s="100"/>
      <c r="KJ162" s="100"/>
      <c r="KK162" s="100"/>
      <c r="KL162" s="100"/>
      <c r="KM162" s="100"/>
      <c r="KN162" s="100"/>
      <c r="KO162" s="100"/>
      <c r="KP162" s="100"/>
      <c r="KQ162" s="100"/>
      <c r="KR162" s="100"/>
      <c r="KS162" s="100"/>
      <c r="KT162" s="100"/>
      <c r="KU162" s="100"/>
    </row>
    <row r="163" spans="2:307" s="95" customFormat="1" ht="15.6" x14ac:dyDescent="0.3">
      <c r="B163" s="96"/>
      <c r="D163" s="58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100"/>
      <c r="EY163" s="100"/>
      <c r="EZ163" s="100"/>
      <c r="FA163" s="100"/>
      <c r="FB163" s="100"/>
      <c r="FC163" s="100"/>
      <c r="FD163" s="95">
        <v>6</v>
      </c>
      <c r="FE163" s="100">
        <f t="shared" si="4365"/>
        <v>0</v>
      </c>
      <c r="FF163" s="100">
        <f t="shared" si="4365"/>
        <v>0</v>
      </c>
      <c r="FG163" s="100">
        <f t="shared" si="4365"/>
        <v>0</v>
      </c>
      <c r="FH163" s="100">
        <f t="shared" si="4365"/>
        <v>0</v>
      </c>
      <c r="FI163" s="100">
        <f t="shared" si="4365"/>
        <v>0</v>
      </c>
      <c r="FJ163" s="100">
        <f t="shared" si="4365"/>
        <v>0</v>
      </c>
      <c r="FK163" s="100">
        <f t="shared" si="4365"/>
        <v>0</v>
      </c>
      <c r="FL163" s="100">
        <f t="shared" si="4365"/>
        <v>0</v>
      </c>
      <c r="FM163" s="100">
        <f t="shared" si="4365"/>
        <v>0</v>
      </c>
      <c r="FN163" s="100">
        <f t="shared" si="4365"/>
        <v>0</v>
      </c>
      <c r="FO163" s="100">
        <f t="shared" si="4366"/>
        <v>0</v>
      </c>
      <c r="FP163" s="100">
        <f t="shared" si="4366"/>
        <v>0</v>
      </c>
      <c r="FQ163" s="100">
        <f t="shared" si="4366"/>
        <v>0</v>
      </c>
      <c r="FR163" s="100">
        <f t="shared" si="4366"/>
        <v>0</v>
      </c>
      <c r="FS163" s="100">
        <f t="shared" si="4366"/>
        <v>0</v>
      </c>
      <c r="FT163" s="100">
        <f t="shared" si="4366"/>
        <v>0</v>
      </c>
      <c r="FU163" s="100">
        <f t="shared" si="4366"/>
        <v>0</v>
      </c>
      <c r="FV163" s="100">
        <f t="shared" si="4366"/>
        <v>0</v>
      </c>
      <c r="FW163" s="100">
        <f t="shared" si="4366"/>
        <v>0</v>
      </c>
      <c r="FX163" s="100">
        <f t="shared" si="4366"/>
        <v>0</v>
      </c>
      <c r="FY163" s="100">
        <f t="shared" si="4367"/>
        <v>0</v>
      </c>
      <c r="FZ163" s="100">
        <f t="shared" si="4367"/>
        <v>0</v>
      </c>
      <c r="GA163" s="100">
        <f t="shared" si="4367"/>
        <v>0</v>
      </c>
      <c r="GB163" s="100">
        <f t="shared" si="4367"/>
        <v>0</v>
      </c>
      <c r="GC163" s="100">
        <f t="shared" si="4367"/>
        <v>0</v>
      </c>
      <c r="GD163" s="100">
        <f t="shared" si="4367"/>
        <v>0</v>
      </c>
      <c r="GE163" s="100">
        <f t="shared" si="4367"/>
        <v>0</v>
      </c>
      <c r="GF163" s="100">
        <f t="shared" si="4367"/>
        <v>0</v>
      </c>
      <c r="GG163" s="100">
        <f t="shared" si="4367"/>
        <v>0</v>
      </c>
      <c r="GH163" s="100">
        <f t="shared" si="4367"/>
        <v>0</v>
      </c>
      <c r="GI163" s="100">
        <f t="shared" si="4368"/>
        <v>0</v>
      </c>
      <c r="GJ163" s="100">
        <f t="shared" si="4368"/>
        <v>0</v>
      </c>
      <c r="GK163" s="100">
        <f t="shared" si="4368"/>
        <v>0</v>
      </c>
      <c r="GL163" s="100">
        <f t="shared" si="4368"/>
        <v>0</v>
      </c>
      <c r="GM163" s="100">
        <f t="shared" si="4368"/>
        <v>0</v>
      </c>
      <c r="GN163" s="100">
        <f t="shared" si="4368"/>
        <v>0</v>
      </c>
      <c r="GO163" s="100">
        <f t="shared" si="4368"/>
        <v>0</v>
      </c>
      <c r="GP163" s="100">
        <f t="shared" si="4368"/>
        <v>0</v>
      </c>
      <c r="GQ163" s="100">
        <f t="shared" si="4368"/>
        <v>0</v>
      </c>
      <c r="GR163" s="100">
        <f t="shared" si="4368"/>
        <v>0</v>
      </c>
      <c r="GS163" s="100">
        <f t="shared" si="4369"/>
        <v>0</v>
      </c>
      <c r="GT163" s="100">
        <f t="shared" si="4369"/>
        <v>0</v>
      </c>
      <c r="GU163" s="100">
        <f t="shared" si="4369"/>
        <v>0</v>
      </c>
      <c r="GV163" s="100">
        <f t="shared" si="4369"/>
        <v>0</v>
      </c>
      <c r="GW163" s="100">
        <f t="shared" si="4369"/>
        <v>0</v>
      </c>
      <c r="GX163" s="100">
        <f t="shared" si="4369"/>
        <v>0</v>
      </c>
      <c r="GY163" s="100">
        <f t="shared" si="4369"/>
        <v>0</v>
      </c>
      <c r="GZ163" s="100">
        <f t="shared" si="4369"/>
        <v>0</v>
      </c>
      <c r="HA163" s="100">
        <f t="shared" si="4369"/>
        <v>0</v>
      </c>
      <c r="HB163" s="100">
        <f t="shared" si="4369"/>
        <v>0</v>
      </c>
      <c r="HC163" s="100">
        <f t="shared" si="4370"/>
        <v>0</v>
      </c>
      <c r="HD163" s="100">
        <f t="shared" si="4370"/>
        <v>0</v>
      </c>
      <c r="HE163" s="100">
        <f t="shared" si="4370"/>
        <v>0</v>
      </c>
      <c r="HF163" s="100">
        <f t="shared" si="4370"/>
        <v>0</v>
      </c>
      <c r="HG163" s="100">
        <f t="shared" si="4370"/>
        <v>0</v>
      </c>
      <c r="HH163" s="100">
        <f t="shared" si="4370"/>
        <v>0</v>
      </c>
      <c r="HI163" s="100">
        <f t="shared" si="4370"/>
        <v>0</v>
      </c>
      <c r="HJ163" s="100">
        <f t="shared" si="4370"/>
        <v>0</v>
      </c>
      <c r="HK163" s="100">
        <f t="shared" si="4370"/>
        <v>0</v>
      </c>
      <c r="HL163" s="100">
        <f t="shared" si="4370"/>
        <v>0</v>
      </c>
      <c r="HM163" s="100">
        <f t="shared" si="4371"/>
        <v>0</v>
      </c>
      <c r="HN163" s="100">
        <f t="shared" si="4371"/>
        <v>0</v>
      </c>
      <c r="HO163" s="100">
        <f t="shared" si="4371"/>
        <v>0</v>
      </c>
      <c r="HP163" s="100">
        <f t="shared" si="4371"/>
        <v>0</v>
      </c>
      <c r="HQ163" s="100">
        <f t="shared" si="4371"/>
        <v>0</v>
      </c>
      <c r="HR163" s="100">
        <f t="shared" si="4371"/>
        <v>0</v>
      </c>
      <c r="HS163" s="100">
        <f t="shared" si="4371"/>
        <v>0</v>
      </c>
      <c r="HT163" s="100">
        <f t="shared" si="4371"/>
        <v>0</v>
      </c>
      <c r="HU163" s="100">
        <f t="shared" si="4371"/>
        <v>0</v>
      </c>
      <c r="HV163" s="100">
        <f t="shared" si="4371"/>
        <v>0</v>
      </c>
      <c r="HW163" s="100">
        <f t="shared" si="4371"/>
        <v>0</v>
      </c>
      <c r="HX163" s="100">
        <f t="shared" si="4371"/>
        <v>0</v>
      </c>
      <c r="HY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c r="IW163" s="100"/>
      <c r="IX163" s="100"/>
      <c r="IY163" s="100"/>
      <c r="IZ163" s="100"/>
      <c r="JA163" s="100"/>
      <c r="JB163" s="100"/>
      <c r="JC163" s="100"/>
      <c r="JD163" s="100"/>
      <c r="JE163" s="100"/>
      <c r="JF163" s="100"/>
      <c r="JG163" s="100"/>
      <c r="JH163" s="100"/>
      <c r="JI163" s="100"/>
      <c r="JJ163" s="100"/>
      <c r="JK163" s="100"/>
      <c r="JL163" s="100"/>
      <c r="JM163" s="100"/>
      <c r="JN163" s="100"/>
      <c r="JO163" s="100"/>
      <c r="JP163" s="100"/>
      <c r="JQ163" s="100"/>
      <c r="JR163" s="100"/>
      <c r="JS163" s="100"/>
      <c r="JT163" s="100"/>
      <c r="JU163" s="100"/>
      <c r="JV163" s="100"/>
      <c r="JW163" s="100"/>
      <c r="JX163" s="100"/>
      <c r="JY163" s="100"/>
      <c r="JZ163" s="100"/>
      <c r="KA163" s="100"/>
      <c r="KB163" s="100"/>
      <c r="KC163" s="100"/>
      <c r="KD163" s="100"/>
      <c r="KE163" s="100"/>
      <c r="KF163" s="100"/>
      <c r="KG163" s="100"/>
      <c r="KH163" s="100"/>
      <c r="KI163" s="100"/>
      <c r="KJ163" s="100"/>
      <c r="KK163" s="100"/>
      <c r="KL163" s="100"/>
      <c r="KM163" s="100"/>
      <c r="KN163" s="100"/>
      <c r="KO163" s="100"/>
      <c r="KP163" s="100"/>
      <c r="KQ163" s="100"/>
      <c r="KR163" s="100"/>
      <c r="KS163" s="100"/>
      <c r="KT163" s="100"/>
      <c r="KU163" s="100"/>
    </row>
    <row r="164" spans="2:307" s="95" customFormat="1" ht="15.6" x14ac:dyDescent="0.3">
      <c r="B164" s="129"/>
      <c r="C164" s="129"/>
      <c r="D164" s="584"/>
      <c r="E164" s="129"/>
      <c r="F164" s="129"/>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100"/>
      <c r="EY164" s="100"/>
      <c r="EZ164" s="100"/>
      <c r="FA164" s="100"/>
      <c r="FB164" s="100"/>
      <c r="FC164" s="100"/>
      <c r="FD164" s="95">
        <v>7</v>
      </c>
      <c r="FE164" s="100">
        <f t="shared" si="4365"/>
        <v>0</v>
      </c>
      <c r="FF164" s="100">
        <f t="shared" si="4365"/>
        <v>0</v>
      </c>
      <c r="FG164" s="100">
        <f t="shared" si="4365"/>
        <v>0</v>
      </c>
      <c r="FH164" s="100">
        <f t="shared" si="4365"/>
        <v>0</v>
      </c>
      <c r="FI164" s="100">
        <f t="shared" si="4365"/>
        <v>0</v>
      </c>
      <c r="FJ164" s="100">
        <f t="shared" si="4365"/>
        <v>0</v>
      </c>
      <c r="FK164" s="100">
        <f t="shared" si="4365"/>
        <v>0</v>
      </c>
      <c r="FL164" s="100">
        <f t="shared" si="4365"/>
        <v>0</v>
      </c>
      <c r="FM164" s="100">
        <f t="shared" si="4365"/>
        <v>0</v>
      </c>
      <c r="FN164" s="100">
        <f t="shared" si="4365"/>
        <v>0</v>
      </c>
      <c r="FO164" s="100">
        <f t="shared" si="4366"/>
        <v>0</v>
      </c>
      <c r="FP164" s="100">
        <f t="shared" si="4366"/>
        <v>0</v>
      </c>
      <c r="FQ164" s="100">
        <f t="shared" si="4366"/>
        <v>0</v>
      </c>
      <c r="FR164" s="100">
        <f t="shared" si="4366"/>
        <v>0</v>
      </c>
      <c r="FS164" s="100">
        <f t="shared" si="4366"/>
        <v>0</v>
      </c>
      <c r="FT164" s="100">
        <f t="shared" si="4366"/>
        <v>0</v>
      </c>
      <c r="FU164" s="100">
        <f t="shared" si="4366"/>
        <v>0</v>
      </c>
      <c r="FV164" s="100">
        <f t="shared" si="4366"/>
        <v>0</v>
      </c>
      <c r="FW164" s="100">
        <f t="shared" si="4366"/>
        <v>0</v>
      </c>
      <c r="FX164" s="100">
        <f t="shared" si="4366"/>
        <v>0</v>
      </c>
      <c r="FY164" s="100">
        <f t="shared" si="4367"/>
        <v>0</v>
      </c>
      <c r="FZ164" s="100">
        <f t="shared" si="4367"/>
        <v>0</v>
      </c>
      <c r="GA164" s="100">
        <f t="shared" si="4367"/>
        <v>0</v>
      </c>
      <c r="GB164" s="100">
        <f t="shared" si="4367"/>
        <v>0</v>
      </c>
      <c r="GC164" s="100">
        <f t="shared" si="4367"/>
        <v>0</v>
      </c>
      <c r="GD164" s="100">
        <f t="shared" si="4367"/>
        <v>0</v>
      </c>
      <c r="GE164" s="100">
        <f t="shared" si="4367"/>
        <v>0</v>
      </c>
      <c r="GF164" s="100">
        <f t="shared" si="4367"/>
        <v>0</v>
      </c>
      <c r="GG164" s="100">
        <f t="shared" si="4367"/>
        <v>0</v>
      </c>
      <c r="GH164" s="100">
        <f t="shared" si="4367"/>
        <v>0</v>
      </c>
      <c r="GI164" s="100">
        <f t="shared" si="4368"/>
        <v>0</v>
      </c>
      <c r="GJ164" s="100">
        <f t="shared" si="4368"/>
        <v>0</v>
      </c>
      <c r="GK164" s="100">
        <f t="shared" si="4368"/>
        <v>0</v>
      </c>
      <c r="GL164" s="100">
        <f t="shared" si="4368"/>
        <v>0</v>
      </c>
      <c r="GM164" s="100">
        <f t="shared" si="4368"/>
        <v>0</v>
      </c>
      <c r="GN164" s="100">
        <f t="shared" si="4368"/>
        <v>0</v>
      </c>
      <c r="GO164" s="100">
        <f t="shared" si="4368"/>
        <v>0</v>
      </c>
      <c r="GP164" s="100">
        <f t="shared" si="4368"/>
        <v>0</v>
      </c>
      <c r="GQ164" s="100">
        <f t="shared" si="4368"/>
        <v>0</v>
      </c>
      <c r="GR164" s="100">
        <f t="shared" si="4368"/>
        <v>0</v>
      </c>
      <c r="GS164" s="100">
        <f t="shared" si="4369"/>
        <v>0</v>
      </c>
      <c r="GT164" s="100">
        <f t="shared" si="4369"/>
        <v>0</v>
      </c>
      <c r="GU164" s="100">
        <f t="shared" si="4369"/>
        <v>0</v>
      </c>
      <c r="GV164" s="100">
        <f t="shared" si="4369"/>
        <v>0</v>
      </c>
      <c r="GW164" s="100">
        <f t="shared" si="4369"/>
        <v>0</v>
      </c>
      <c r="GX164" s="100">
        <f t="shared" si="4369"/>
        <v>0</v>
      </c>
      <c r="GY164" s="100">
        <f t="shared" si="4369"/>
        <v>0</v>
      </c>
      <c r="GZ164" s="100">
        <f t="shared" si="4369"/>
        <v>0</v>
      </c>
      <c r="HA164" s="100">
        <f t="shared" si="4369"/>
        <v>0</v>
      </c>
      <c r="HB164" s="100">
        <f t="shared" si="4369"/>
        <v>0</v>
      </c>
      <c r="HC164" s="100">
        <f t="shared" si="4370"/>
        <v>0</v>
      </c>
      <c r="HD164" s="100">
        <f t="shared" si="4370"/>
        <v>0</v>
      </c>
      <c r="HE164" s="100">
        <f t="shared" si="4370"/>
        <v>0</v>
      </c>
      <c r="HF164" s="100">
        <f t="shared" si="4370"/>
        <v>0</v>
      </c>
      <c r="HG164" s="100">
        <f t="shared" si="4370"/>
        <v>0</v>
      </c>
      <c r="HH164" s="100">
        <f t="shared" si="4370"/>
        <v>0</v>
      </c>
      <c r="HI164" s="100">
        <f t="shared" si="4370"/>
        <v>0</v>
      </c>
      <c r="HJ164" s="100">
        <f t="shared" si="4370"/>
        <v>0</v>
      </c>
      <c r="HK164" s="100">
        <f t="shared" si="4370"/>
        <v>0</v>
      </c>
      <c r="HL164" s="100">
        <f t="shared" si="4370"/>
        <v>0</v>
      </c>
      <c r="HM164" s="100">
        <f t="shared" si="4371"/>
        <v>0</v>
      </c>
      <c r="HN164" s="100">
        <f t="shared" si="4371"/>
        <v>0</v>
      </c>
      <c r="HO164" s="100">
        <f t="shared" si="4371"/>
        <v>0</v>
      </c>
      <c r="HP164" s="100">
        <f t="shared" si="4371"/>
        <v>0</v>
      </c>
      <c r="HQ164" s="100">
        <f t="shared" si="4371"/>
        <v>0</v>
      </c>
      <c r="HR164" s="100">
        <f t="shared" si="4371"/>
        <v>0</v>
      </c>
      <c r="HS164" s="100">
        <f t="shared" si="4371"/>
        <v>0</v>
      </c>
      <c r="HT164" s="100">
        <f t="shared" si="4371"/>
        <v>0</v>
      </c>
      <c r="HU164" s="100">
        <f t="shared" si="4371"/>
        <v>0</v>
      </c>
      <c r="HV164" s="100">
        <f t="shared" si="4371"/>
        <v>0</v>
      </c>
      <c r="HW164" s="100">
        <f t="shared" si="4371"/>
        <v>0</v>
      </c>
      <c r="HX164" s="100">
        <f t="shared" si="4371"/>
        <v>0</v>
      </c>
      <c r="HY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c r="IW164" s="100"/>
      <c r="IX164" s="100"/>
      <c r="IY164" s="100"/>
      <c r="IZ164" s="100"/>
      <c r="JA164" s="100"/>
      <c r="JB164" s="100"/>
      <c r="JC164" s="100"/>
      <c r="JD164" s="100"/>
      <c r="JE164" s="100"/>
      <c r="JF164" s="100"/>
      <c r="JG164" s="100"/>
      <c r="JH164" s="100"/>
      <c r="JI164" s="100"/>
      <c r="JJ164" s="100"/>
      <c r="JK164" s="100"/>
      <c r="JL164" s="100"/>
      <c r="JM164" s="100"/>
      <c r="JN164" s="100"/>
      <c r="JO164" s="100"/>
      <c r="JP164" s="100"/>
      <c r="JQ164" s="100"/>
      <c r="JR164" s="100"/>
      <c r="JS164" s="100"/>
      <c r="JT164" s="100"/>
      <c r="JU164" s="100"/>
      <c r="JV164" s="100"/>
      <c r="JW164" s="100"/>
      <c r="JX164" s="100"/>
      <c r="JY164" s="100"/>
      <c r="JZ164" s="100"/>
      <c r="KA164" s="100"/>
      <c r="KB164" s="100"/>
      <c r="KC164" s="100"/>
      <c r="KD164" s="100"/>
      <c r="KE164" s="100"/>
      <c r="KF164" s="100"/>
      <c r="KG164" s="100"/>
      <c r="KH164" s="100"/>
      <c r="KI164" s="100"/>
      <c r="KJ164" s="100"/>
      <c r="KK164" s="100"/>
      <c r="KL164" s="100"/>
      <c r="KM164" s="100"/>
      <c r="KN164" s="100"/>
      <c r="KO164" s="100"/>
      <c r="KP164" s="100"/>
      <c r="KQ164" s="100"/>
      <c r="KR164" s="100"/>
      <c r="KS164" s="100"/>
      <c r="KT164" s="100"/>
      <c r="KU164" s="100"/>
    </row>
    <row r="165" spans="2:307" s="95" customFormat="1" ht="15.6" x14ac:dyDescent="0.3">
      <c r="B165" s="129"/>
      <c r="C165" s="129"/>
      <c r="D165" s="584"/>
      <c r="E165" s="129"/>
      <c r="F165" s="129"/>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100"/>
      <c r="EY165" s="100"/>
      <c r="EZ165" s="100"/>
      <c r="FA165" s="100"/>
      <c r="FB165" s="100"/>
      <c r="FC165" s="100"/>
      <c r="FD165" s="95">
        <v>8</v>
      </c>
      <c r="FE165" s="100">
        <f t="shared" si="4365"/>
        <v>0</v>
      </c>
      <c r="FF165" s="100">
        <f t="shared" si="4365"/>
        <v>0</v>
      </c>
      <c r="FG165" s="100">
        <f t="shared" si="4365"/>
        <v>0</v>
      </c>
      <c r="FH165" s="100">
        <f t="shared" si="4365"/>
        <v>0</v>
      </c>
      <c r="FI165" s="100">
        <f t="shared" si="4365"/>
        <v>0</v>
      </c>
      <c r="FJ165" s="100">
        <f t="shared" si="4365"/>
        <v>0</v>
      </c>
      <c r="FK165" s="100">
        <f t="shared" si="4365"/>
        <v>0</v>
      </c>
      <c r="FL165" s="100">
        <f t="shared" si="4365"/>
        <v>0</v>
      </c>
      <c r="FM165" s="100">
        <f t="shared" si="4365"/>
        <v>0</v>
      </c>
      <c r="FN165" s="100">
        <f t="shared" si="4365"/>
        <v>0</v>
      </c>
      <c r="FO165" s="100">
        <f t="shared" si="4366"/>
        <v>0</v>
      </c>
      <c r="FP165" s="100">
        <f t="shared" si="4366"/>
        <v>0</v>
      </c>
      <c r="FQ165" s="100">
        <f t="shared" si="4366"/>
        <v>0</v>
      </c>
      <c r="FR165" s="100">
        <f t="shared" si="4366"/>
        <v>0</v>
      </c>
      <c r="FS165" s="100">
        <f t="shared" si="4366"/>
        <v>0</v>
      </c>
      <c r="FT165" s="100">
        <f t="shared" si="4366"/>
        <v>0</v>
      </c>
      <c r="FU165" s="100">
        <f t="shared" si="4366"/>
        <v>0</v>
      </c>
      <c r="FV165" s="100">
        <f t="shared" si="4366"/>
        <v>0</v>
      </c>
      <c r="FW165" s="100">
        <f t="shared" si="4366"/>
        <v>0</v>
      </c>
      <c r="FX165" s="100">
        <f t="shared" si="4366"/>
        <v>0</v>
      </c>
      <c r="FY165" s="100">
        <f t="shared" si="4367"/>
        <v>0</v>
      </c>
      <c r="FZ165" s="100">
        <f t="shared" si="4367"/>
        <v>0</v>
      </c>
      <c r="GA165" s="100">
        <f t="shared" si="4367"/>
        <v>0</v>
      </c>
      <c r="GB165" s="100">
        <f t="shared" si="4367"/>
        <v>0</v>
      </c>
      <c r="GC165" s="100">
        <f t="shared" si="4367"/>
        <v>0</v>
      </c>
      <c r="GD165" s="100">
        <f t="shared" si="4367"/>
        <v>0</v>
      </c>
      <c r="GE165" s="100">
        <f t="shared" si="4367"/>
        <v>0</v>
      </c>
      <c r="GF165" s="100">
        <f t="shared" si="4367"/>
        <v>0</v>
      </c>
      <c r="GG165" s="100">
        <f t="shared" si="4367"/>
        <v>0</v>
      </c>
      <c r="GH165" s="100">
        <f t="shared" si="4367"/>
        <v>0</v>
      </c>
      <c r="GI165" s="100">
        <f t="shared" si="4368"/>
        <v>0</v>
      </c>
      <c r="GJ165" s="100">
        <f t="shared" si="4368"/>
        <v>0</v>
      </c>
      <c r="GK165" s="100">
        <f t="shared" si="4368"/>
        <v>0</v>
      </c>
      <c r="GL165" s="100">
        <f t="shared" si="4368"/>
        <v>0</v>
      </c>
      <c r="GM165" s="100">
        <f t="shared" si="4368"/>
        <v>0</v>
      </c>
      <c r="GN165" s="100">
        <f t="shared" si="4368"/>
        <v>0</v>
      </c>
      <c r="GO165" s="100">
        <f t="shared" si="4368"/>
        <v>0</v>
      </c>
      <c r="GP165" s="100">
        <f t="shared" si="4368"/>
        <v>0</v>
      </c>
      <c r="GQ165" s="100">
        <f t="shared" si="4368"/>
        <v>0</v>
      </c>
      <c r="GR165" s="100">
        <f t="shared" si="4368"/>
        <v>0</v>
      </c>
      <c r="GS165" s="100">
        <f t="shared" si="4369"/>
        <v>0</v>
      </c>
      <c r="GT165" s="100">
        <f t="shared" si="4369"/>
        <v>0</v>
      </c>
      <c r="GU165" s="100">
        <f t="shared" si="4369"/>
        <v>0</v>
      </c>
      <c r="GV165" s="100">
        <f t="shared" si="4369"/>
        <v>0</v>
      </c>
      <c r="GW165" s="100">
        <f t="shared" si="4369"/>
        <v>0</v>
      </c>
      <c r="GX165" s="100">
        <f t="shared" si="4369"/>
        <v>0</v>
      </c>
      <c r="GY165" s="100">
        <f t="shared" si="4369"/>
        <v>0</v>
      </c>
      <c r="GZ165" s="100">
        <f t="shared" si="4369"/>
        <v>0</v>
      </c>
      <c r="HA165" s="100">
        <f t="shared" si="4369"/>
        <v>0</v>
      </c>
      <c r="HB165" s="100">
        <f t="shared" si="4369"/>
        <v>0</v>
      </c>
      <c r="HC165" s="100">
        <f t="shared" si="4370"/>
        <v>0</v>
      </c>
      <c r="HD165" s="100">
        <f t="shared" si="4370"/>
        <v>0</v>
      </c>
      <c r="HE165" s="100">
        <f t="shared" si="4370"/>
        <v>0</v>
      </c>
      <c r="HF165" s="100">
        <f t="shared" si="4370"/>
        <v>0</v>
      </c>
      <c r="HG165" s="100">
        <f t="shared" si="4370"/>
        <v>0</v>
      </c>
      <c r="HH165" s="100">
        <f t="shared" si="4370"/>
        <v>0</v>
      </c>
      <c r="HI165" s="100">
        <f t="shared" si="4370"/>
        <v>0</v>
      </c>
      <c r="HJ165" s="100">
        <f t="shared" si="4370"/>
        <v>0</v>
      </c>
      <c r="HK165" s="100">
        <f t="shared" si="4370"/>
        <v>0</v>
      </c>
      <c r="HL165" s="100">
        <f t="shared" si="4370"/>
        <v>0</v>
      </c>
      <c r="HM165" s="100">
        <f t="shared" si="4371"/>
        <v>0</v>
      </c>
      <c r="HN165" s="100">
        <f t="shared" si="4371"/>
        <v>0</v>
      </c>
      <c r="HO165" s="100">
        <f t="shared" si="4371"/>
        <v>0</v>
      </c>
      <c r="HP165" s="100">
        <f t="shared" si="4371"/>
        <v>0</v>
      </c>
      <c r="HQ165" s="100">
        <f t="shared" si="4371"/>
        <v>0</v>
      </c>
      <c r="HR165" s="100">
        <f t="shared" si="4371"/>
        <v>0</v>
      </c>
      <c r="HS165" s="100">
        <f t="shared" si="4371"/>
        <v>0</v>
      </c>
      <c r="HT165" s="100">
        <f t="shared" si="4371"/>
        <v>0</v>
      </c>
      <c r="HU165" s="100">
        <f t="shared" si="4371"/>
        <v>0</v>
      </c>
      <c r="HV165" s="100">
        <f t="shared" si="4371"/>
        <v>0</v>
      </c>
      <c r="HW165" s="100">
        <f t="shared" si="4371"/>
        <v>0</v>
      </c>
      <c r="HX165" s="100">
        <f t="shared" si="4371"/>
        <v>0</v>
      </c>
      <c r="HY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c r="IW165" s="100"/>
      <c r="IX165" s="100"/>
      <c r="IY165" s="100"/>
      <c r="IZ165" s="100"/>
      <c r="JA165" s="100"/>
      <c r="JB165" s="100"/>
      <c r="JC165" s="100"/>
      <c r="JD165" s="100"/>
      <c r="JE165" s="100"/>
      <c r="JF165" s="100"/>
      <c r="JG165" s="100"/>
      <c r="JH165" s="100"/>
      <c r="JI165" s="100"/>
      <c r="JJ165" s="100"/>
      <c r="JK165" s="100"/>
      <c r="JL165" s="100"/>
      <c r="JM165" s="100"/>
      <c r="JN165" s="100"/>
      <c r="JO165" s="100"/>
      <c r="JP165" s="100"/>
      <c r="JQ165" s="100"/>
      <c r="JR165" s="100"/>
      <c r="JS165" s="100"/>
      <c r="JT165" s="100"/>
      <c r="JU165" s="100"/>
      <c r="JV165" s="100"/>
      <c r="JW165" s="100"/>
      <c r="JX165" s="100"/>
      <c r="JY165" s="100"/>
      <c r="JZ165" s="100"/>
      <c r="KA165" s="100"/>
      <c r="KB165" s="100"/>
      <c r="KC165" s="100"/>
      <c r="KD165" s="100"/>
      <c r="KE165" s="100"/>
      <c r="KF165" s="100"/>
      <c r="KG165" s="100"/>
      <c r="KH165" s="100"/>
      <c r="KI165" s="100"/>
      <c r="KJ165" s="100"/>
      <c r="KK165" s="100"/>
      <c r="KL165" s="100"/>
      <c r="KM165" s="100"/>
      <c r="KN165" s="100"/>
      <c r="KO165" s="100"/>
      <c r="KP165" s="100"/>
      <c r="KQ165" s="100"/>
      <c r="KR165" s="100"/>
      <c r="KS165" s="100"/>
      <c r="KT165" s="100"/>
      <c r="KU165" s="100"/>
    </row>
    <row r="166" spans="2:307" s="95" customFormat="1" ht="15.6" x14ac:dyDescent="0.3">
      <c r="B166" s="129"/>
      <c r="C166" s="129"/>
      <c r="D166" s="584"/>
      <c r="E166" s="129"/>
      <c r="F166" s="129"/>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100"/>
      <c r="EY166" s="100"/>
      <c r="EZ166" s="100"/>
      <c r="FA166" s="100"/>
      <c r="FB166" s="100"/>
      <c r="FC166" s="100"/>
      <c r="FD166" s="95">
        <v>9</v>
      </c>
      <c r="FE166" s="100">
        <f t="shared" si="4365"/>
        <v>0</v>
      </c>
      <c r="FF166" s="100">
        <f t="shared" si="4365"/>
        <v>0</v>
      </c>
      <c r="FG166" s="100">
        <f t="shared" si="4365"/>
        <v>0</v>
      </c>
      <c r="FH166" s="100">
        <f t="shared" si="4365"/>
        <v>0</v>
      </c>
      <c r="FI166" s="100">
        <f t="shared" si="4365"/>
        <v>0</v>
      </c>
      <c r="FJ166" s="100">
        <f t="shared" si="4365"/>
        <v>0</v>
      </c>
      <c r="FK166" s="100">
        <f t="shared" si="4365"/>
        <v>0</v>
      </c>
      <c r="FL166" s="100">
        <f t="shared" si="4365"/>
        <v>0</v>
      </c>
      <c r="FM166" s="100">
        <f t="shared" si="4365"/>
        <v>0</v>
      </c>
      <c r="FN166" s="100">
        <f t="shared" si="4365"/>
        <v>0</v>
      </c>
      <c r="FO166" s="100">
        <f t="shared" si="4366"/>
        <v>0</v>
      </c>
      <c r="FP166" s="100">
        <f t="shared" si="4366"/>
        <v>0</v>
      </c>
      <c r="FQ166" s="100">
        <f t="shared" si="4366"/>
        <v>0</v>
      </c>
      <c r="FR166" s="100">
        <f t="shared" si="4366"/>
        <v>0</v>
      </c>
      <c r="FS166" s="100">
        <f t="shared" si="4366"/>
        <v>0</v>
      </c>
      <c r="FT166" s="100">
        <f t="shared" si="4366"/>
        <v>0</v>
      </c>
      <c r="FU166" s="100">
        <f t="shared" si="4366"/>
        <v>0</v>
      </c>
      <c r="FV166" s="100">
        <f t="shared" si="4366"/>
        <v>0</v>
      </c>
      <c r="FW166" s="100">
        <f t="shared" si="4366"/>
        <v>0</v>
      </c>
      <c r="FX166" s="100">
        <f t="shared" si="4366"/>
        <v>0</v>
      </c>
      <c r="FY166" s="100">
        <f t="shared" si="4367"/>
        <v>0</v>
      </c>
      <c r="FZ166" s="100">
        <f t="shared" si="4367"/>
        <v>0</v>
      </c>
      <c r="GA166" s="100">
        <f t="shared" si="4367"/>
        <v>0</v>
      </c>
      <c r="GB166" s="100">
        <f t="shared" si="4367"/>
        <v>0</v>
      </c>
      <c r="GC166" s="100">
        <f t="shared" si="4367"/>
        <v>0</v>
      </c>
      <c r="GD166" s="100">
        <f t="shared" si="4367"/>
        <v>0</v>
      </c>
      <c r="GE166" s="100">
        <f t="shared" si="4367"/>
        <v>0</v>
      </c>
      <c r="GF166" s="100">
        <f t="shared" si="4367"/>
        <v>0</v>
      </c>
      <c r="GG166" s="100">
        <f t="shared" si="4367"/>
        <v>0</v>
      </c>
      <c r="GH166" s="100">
        <f t="shared" si="4367"/>
        <v>0</v>
      </c>
      <c r="GI166" s="100">
        <f t="shared" si="4368"/>
        <v>0</v>
      </c>
      <c r="GJ166" s="100">
        <f t="shared" si="4368"/>
        <v>0</v>
      </c>
      <c r="GK166" s="100">
        <f t="shared" si="4368"/>
        <v>0</v>
      </c>
      <c r="GL166" s="100">
        <f t="shared" si="4368"/>
        <v>0</v>
      </c>
      <c r="GM166" s="100">
        <f t="shared" si="4368"/>
        <v>0</v>
      </c>
      <c r="GN166" s="100">
        <f t="shared" si="4368"/>
        <v>0</v>
      </c>
      <c r="GO166" s="100">
        <f t="shared" si="4368"/>
        <v>0</v>
      </c>
      <c r="GP166" s="100">
        <f t="shared" si="4368"/>
        <v>0</v>
      </c>
      <c r="GQ166" s="100">
        <f t="shared" si="4368"/>
        <v>0</v>
      </c>
      <c r="GR166" s="100">
        <f t="shared" si="4368"/>
        <v>0</v>
      </c>
      <c r="GS166" s="100">
        <f t="shared" si="4369"/>
        <v>0</v>
      </c>
      <c r="GT166" s="100">
        <f t="shared" si="4369"/>
        <v>0</v>
      </c>
      <c r="GU166" s="100">
        <f t="shared" si="4369"/>
        <v>0</v>
      </c>
      <c r="GV166" s="100">
        <f t="shared" si="4369"/>
        <v>0</v>
      </c>
      <c r="GW166" s="100">
        <f t="shared" si="4369"/>
        <v>0</v>
      </c>
      <c r="GX166" s="100">
        <f t="shared" si="4369"/>
        <v>0</v>
      </c>
      <c r="GY166" s="100">
        <f t="shared" si="4369"/>
        <v>0</v>
      </c>
      <c r="GZ166" s="100">
        <f t="shared" si="4369"/>
        <v>0</v>
      </c>
      <c r="HA166" s="100">
        <f t="shared" si="4369"/>
        <v>0</v>
      </c>
      <c r="HB166" s="100">
        <f t="shared" si="4369"/>
        <v>0</v>
      </c>
      <c r="HC166" s="100">
        <f t="shared" si="4370"/>
        <v>0</v>
      </c>
      <c r="HD166" s="100">
        <f t="shared" si="4370"/>
        <v>0</v>
      </c>
      <c r="HE166" s="100">
        <f t="shared" si="4370"/>
        <v>0</v>
      </c>
      <c r="HF166" s="100">
        <f t="shared" si="4370"/>
        <v>0</v>
      </c>
      <c r="HG166" s="100">
        <f t="shared" si="4370"/>
        <v>0</v>
      </c>
      <c r="HH166" s="100">
        <f t="shared" si="4370"/>
        <v>0</v>
      </c>
      <c r="HI166" s="100">
        <f t="shared" si="4370"/>
        <v>0</v>
      </c>
      <c r="HJ166" s="100">
        <f t="shared" si="4370"/>
        <v>0</v>
      </c>
      <c r="HK166" s="100">
        <f t="shared" si="4370"/>
        <v>0</v>
      </c>
      <c r="HL166" s="100">
        <f t="shared" si="4370"/>
        <v>0</v>
      </c>
      <c r="HM166" s="100">
        <f t="shared" si="4371"/>
        <v>0</v>
      </c>
      <c r="HN166" s="100">
        <f t="shared" si="4371"/>
        <v>0</v>
      </c>
      <c r="HO166" s="100">
        <f t="shared" si="4371"/>
        <v>0</v>
      </c>
      <c r="HP166" s="100">
        <f t="shared" si="4371"/>
        <v>0</v>
      </c>
      <c r="HQ166" s="100">
        <f t="shared" si="4371"/>
        <v>0</v>
      </c>
      <c r="HR166" s="100">
        <f t="shared" si="4371"/>
        <v>0</v>
      </c>
      <c r="HS166" s="100">
        <f t="shared" si="4371"/>
        <v>0</v>
      </c>
      <c r="HT166" s="100">
        <f t="shared" si="4371"/>
        <v>0</v>
      </c>
      <c r="HU166" s="100">
        <f t="shared" si="4371"/>
        <v>0</v>
      </c>
      <c r="HV166" s="100">
        <f t="shared" si="4371"/>
        <v>0</v>
      </c>
      <c r="HW166" s="100">
        <f t="shared" si="4371"/>
        <v>0</v>
      </c>
      <c r="HX166" s="100">
        <f t="shared" si="4371"/>
        <v>0</v>
      </c>
      <c r="HY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c r="IW166" s="100"/>
      <c r="IX166" s="100"/>
      <c r="IY166" s="100"/>
      <c r="IZ166" s="100"/>
      <c r="JA166" s="100"/>
      <c r="JB166" s="100"/>
      <c r="JC166" s="100"/>
      <c r="JD166" s="100"/>
      <c r="JE166" s="100"/>
      <c r="JF166" s="100"/>
      <c r="JG166" s="100"/>
      <c r="JH166" s="100"/>
      <c r="JI166" s="100"/>
      <c r="JJ166" s="100"/>
      <c r="JK166" s="100"/>
      <c r="JL166" s="100"/>
      <c r="JM166" s="100"/>
      <c r="JN166" s="100"/>
      <c r="JO166" s="100"/>
      <c r="JP166" s="100"/>
      <c r="JQ166" s="100"/>
      <c r="JR166" s="100"/>
      <c r="JS166" s="100"/>
      <c r="JT166" s="100"/>
      <c r="JU166" s="100"/>
      <c r="JV166" s="100"/>
      <c r="JW166" s="100"/>
      <c r="JX166" s="100"/>
      <c r="JY166" s="100"/>
      <c r="JZ166" s="100"/>
      <c r="KA166" s="100"/>
      <c r="KB166" s="100"/>
      <c r="KC166" s="100"/>
      <c r="KD166" s="100"/>
      <c r="KE166" s="100"/>
      <c r="KF166" s="100"/>
      <c r="KG166" s="100"/>
      <c r="KH166" s="100"/>
      <c r="KI166" s="100"/>
      <c r="KJ166" s="100"/>
      <c r="KK166" s="100"/>
      <c r="KL166" s="100"/>
      <c r="KM166" s="100"/>
      <c r="KN166" s="100"/>
      <c r="KO166" s="100"/>
      <c r="KP166" s="100"/>
      <c r="KQ166" s="100"/>
      <c r="KR166" s="100"/>
      <c r="KS166" s="100"/>
      <c r="KT166" s="100"/>
      <c r="KU166" s="100"/>
    </row>
    <row r="167" spans="2:307" s="95" customFormat="1" ht="15.6" x14ac:dyDescent="0.3">
      <c r="B167" s="129"/>
      <c r="C167" s="129"/>
      <c r="D167" s="584"/>
      <c r="E167" s="129"/>
      <c r="F167" s="129"/>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100"/>
      <c r="EY167" s="100"/>
      <c r="EZ167" s="100"/>
      <c r="FA167" s="100"/>
      <c r="FB167" s="100"/>
      <c r="FC167" s="100"/>
      <c r="FD167" s="95">
        <v>10</v>
      </c>
      <c r="FE167" s="100">
        <f t="shared" si="4365"/>
        <v>0</v>
      </c>
      <c r="FF167" s="100">
        <f t="shared" si="4365"/>
        <v>0</v>
      </c>
      <c r="FG167" s="100">
        <f t="shared" si="4365"/>
        <v>0</v>
      </c>
      <c r="FH167" s="100">
        <f t="shared" si="4365"/>
        <v>0</v>
      </c>
      <c r="FI167" s="100">
        <f t="shared" si="4365"/>
        <v>0</v>
      </c>
      <c r="FJ167" s="100">
        <f t="shared" si="4365"/>
        <v>0</v>
      </c>
      <c r="FK167" s="100">
        <f t="shared" si="4365"/>
        <v>0</v>
      </c>
      <c r="FL167" s="100">
        <f t="shared" si="4365"/>
        <v>0</v>
      </c>
      <c r="FM167" s="100">
        <f t="shared" si="4365"/>
        <v>0</v>
      </c>
      <c r="FN167" s="100">
        <f t="shared" si="4365"/>
        <v>0</v>
      </c>
      <c r="FO167" s="100">
        <f t="shared" si="4366"/>
        <v>0</v>
      </c>
      <c r="FP167" s="100">
        <f t="shared" si="4366"/>
        <v>0</v>
      </c>
      <c r="FQ167" s="100">
        <f t="shared" si="4366"/>
        <v>0</v>
      </c>
      <c r="FR167" s="100">
        <f t="shared" si="4366"/>
        <v>0</v>
      </c>
      <c r="FS167" s="100">
        <f t="shared" si="4366"/>
        <v>0</v>
      </c>
      <c r="FT167" s="100">
        <f t="shared" si="4366"/>
        <v>0</v>
      </c>
      <c r="FU167" s="100">
        <f t="shared" si="4366"/>
        <v>0</v>
      </c>
      <c r="FV167" s="100">
        <f t="shared" si="4366"/>
        <v>0</v>
      </c>
      <c r="FW167" s="100">
        <f t="shared" si="4366"/>
        <v>0</v>
      </c>
      <c r="FX167" s="100">
        <f t="shared" si="4366"/>
        <v>0</v>
      </c>
      <c r="FY167" s="100">
        <f t="shared" si="4367"/>
        <v>0</v>
      </c>
      <c r="FZ167" s="100">
        <f t="shared" si="4367"/>
        <v>0</v>
      </c>
      <c r="GA167" s="100">
        <f t="shared" si="4367"/>
        <v>0</v>
      </c>
      <c r="GB167" s="100">
        <f t="shared" si="4367"/>
        <v>0</v>
      </c>
      <c r="GC167" s="100">
        <f t="shared" si="4367"/>
        <v>0</v>
      </c>
      <c r="GD167" s="100">
        <f t="shared" si="4367"/>
        <v>0</v>
      </c>
      <c r="GE167" s="100">
        <f t="shared" si="4367"/>
        <v>0</v>
      </c>
      <c r="GF167" s="100">
        <f t="shared" si="4367"/>
        <v>0</v>
      </c>
      <c r="GG167" s="100">
        <f t="shared" si="4367"/>
        <v>0</v>
      </c>
      <c r="GH167" s="100">
        <f t="shared" si="4367"/>
        <v>0</v>
      </c>
      <c r="GI167" s="100">
        <f t="shared" si="4368"/>
        <v>0</v>
      </c>
      <c r="GJ167" s="100">
        <f t="shared" si="4368"/>
        <v>0</v>
      </c>
      <c r="GK167" s="100">
        <f t="shared" si="4368"/>
        <v>0</v>
      </c>
      <c r="GL167" s="100">
        <f t="shared" si="4368"/>
        <v>0</v>
      </c>
      <c r="GM167" s="100">
        <f t="shared" si="4368"/>
        <v>0</v>
      </c>
      <c r="GN167" s="100">
        <f t="shared" si="4368"/>
        <v>0</v>
      </c>
      <c r="GO167" s="100">
        <f t="shared" si="4368"/>
        <v>0</v>
      </c>
      <c r="GP167" s="100">
        <f t="shared" si="4368"/>
        <v>0</v>
      </c>
      <c r="GQ167" s="100">
        <f t="shared" si="4368"/>
        <v>0</v>
      </c>
      <c r="GR167" s="100">
        <f t="shared" si="4368"/>
        <v>0</v>
      </c>
      <c r="GS167" s="100">
        <f t="shared" si="4369"/>
        <v>0</v>
      </c>
      <c r="GT167" s="100">
        <f t="shared" si="4369"/>
        <v>0</v>
      </c>
      <c r="GU167" s="100">
        <f t="shared" si="4369"/>
        <v>0</v>
      </c>
      <c r="GV167" s="100">
        <f t="shared" si="4369"/>
        <v>0</v>
      </c>
      <c r="GW167" s="100">
        <f t="shared" si="4369"/>
        <v>0</v>
      </c>
      <c r="GX167" s="100">
        <f t="shared" si="4369"/>
        <v>0</v>
      </c>
      <c r="GY167" s="100">
        <f t="shared" si="4369"/>
        <v>0</v>
      </c>
      <c r="GZ167" s="100">
        <f t="shared" si="4369"/>
        <v>0</v>
      </c>
      <c r="HA167" s="100">
        <f t="shared" si="4369"/>
        <v>0</v>
      </c>
      <c r="HB167" s="100">
        <f t="shared" si="4369"/>
        <v>0</v>
      </c>
      <c r="HC167" s="100">
        <f t="shared" si="4370"/>
        <v>0</v>
      </c>
      <c r="HD167" s="100">
        <f t="shared" si="4370"/>
        <v>0</v>
      </c>
      <c r="HE167" s="100">
        <f t="shared" si="4370"/>
        <v>0</v>
      </c>
      <c r="HF167" s="100">
        <f t="shared" si="4370"/>
        <v>0</v>
      </c>
      <c r="HG167" s="100">
        <f t="shared" si="4370"/>
        <v>0</v>
      </c>
      <c r="HH167" s="100">
        <f t="shared" si="4370"/>
        <v>0</v>
      </c>
      <c r="HI167" s="100">
        <f t="shared" si="4370"/>
        <v>0</v>
      </c>
      <c r="HJ167" s="100">
        <f t="shared" si="4370"/>
        <v>0</v>
      </c>
      <c r="HK167" s="100">
        <f t="shared" si="4370"/>
        <v>0</v>
      </c>
      <c r="HL167" s="100">
        <f t="shared" si="4370"/>
        <v>0</v>
      </c>
      <c r="HM167" s="100">
        <f t="shared" si="4371"/>
        <v>0</v>
      </c>
      <c r="HN167" s="100">
        <f t="shared" si="4371"/>
        <v>0</v>
      </c>
      <c r="HO167" s="100">
        <f t="shared" si="4371"/>
        <v>0</v>
      </c>
      <c r="HP167" s="100">
        <f t="shared" si="4371"/>
        <v>0</v>
      </c>
      <c r="HQ167" s="100">
        <f t="shared" si="4371"/>
        <v>0</v>
      </c>
      <c r="HR167" s="100">
        <f t="shared" si="4371"/>
        <v>0</v>
      </c>
      <c r="HS167" s="100">
        <f t="shared" si="4371"/>
        <v>0</v>
      </c>
      <c r="HT167" s="100">
        <f t="shared" si="4371"/>
        <v>0</v>
      </c>
      <c r="HU167" s="100">
        <f t="shared" si="4371"/>
        <v>0</v>
      </c>
      <c r="HV167" s="100">
        <f t="shared" si="4371"/>
        <v>0</v>
      </c>
      <c r="HW167" s="100">
        <f t="shared" si="4371"/>
        <v>0</v>
      </c>
      <c r="HX167" s="100">
        <f t="shared" si="4371"/>
        <v>0</v>
      </c>
      <c r="HY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c r="IW167" s="100"/>
      <c r="IX167" s="100"/>
      <c r="IY167" s="100"/>
      <c r="IZ167" s="100"/>
      <c r="JA167" s="100"/>
      <c r="JB167" s="100"/>
      <c r="JC167" s="100"/>
      <c r="JD167" s="100"/>
      <c r="JE167" s="100"/>
      <c r="JF167" s="100"/>
      <c r="JG167" s="100"/>
      <c r="JH167" s="100"/>
      <c r="JI167" s="100"/>
      <c r="JJ167" s="100"/>
      <c r="JK167" s="100"/>
      <c r="JL167" s="100"/>
      <c r="JM167" s="100"/>
      <c r="JN167" s="100"/>
      <c r="JO167" s="100"/>
      <c r="JP167" s="100"/>
      <c r="JQ167" s="100"/>
      <c r="JR167" s="100"/>
      <c r="JS167" s="100"/>
      <c r="JT167" s="100"/>
      <c r="JU167" s="100"/>
      <c r="JV167" s="100"/>
      <c r="JW167" s="100"/>
      <c r="JX167" s="100"/>
      <c r="JY167" s="100"/>
      <c r="JZ167" s="100"/>
      <c r="KA167" s="100"/>
      <c r="KB167" s="100"/>
      <c r="KC167" s="100"/>
      <c r="KD167" s="100"/>
      <c r="KE167" s="100"/>
      <c r="KF167" s="100"/>
      <c r="KG167" s="100"/>
      <c r="KH167" s="100"/>
      <c r="KI167" s="100"/>
      <c r="KJ167" s="100"/>
      <c r="KK167" s="100"/>
      <c r="KL167" s="100"/>
      <c r="KM167" s="100"/>
      <c r="KN167" s="100"/>
      <c r="KO167" s="100"/>
      <c r="KP167" s="100"/>
      <c r="KQ167" s="100"/>
      <c r="KR167" s="100"/>
      <c r="KS167" s="100"/>
      <c r="KT167" s="100"/>
      <c r="KU167" s="100"/>
    </row>
    <row r="168" spans="2:307" s="95" customFormat="1" ht="15.6" x14ac:dyDescent="0.3">
      <c r="B168" s="129"/>
      <c r="C168" s="129"/>
      <c r="D168" s="584"/>
      <c r="E168" s="129"/>
      <c r="F168" s="129"/>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100"/>
      <c r="EY168" s="100"/>
      <c r="EZ168" s="100"/>
      <c r="FA168" s="100"/>
      <c r="FB168" s="100"/>
      <c r="FC168" s="100"/>
      <c r="FD168" s="95">
        <v>11</v>
      </c>
      <c r="FE168" s="100">
        <f t="shared" ref="FE168:FN177" si="4372">SUMIF($D$12:$D$138,$FD168,FE$12:FE$138)</f>
        <v>0</v>
      </c>
      <c r="FF168" s="100">
        <f t="shared" si="4372"/>
        <v>0</v>
      </c>
      <c r="FG168" s="100">
        <f t="shared" si="4372"/>
        <v>0</v>
      </c>
      <c r="FH168" s="100">
        <f t="shared" si="4372"/>
        <v>0</v>
      </c>
      <c r="FI168" s="100">
        <f t="shared" si="4372"/>
        <v>0</v>
      </c>
      <c r="FJ168" s="100">
        <f t="shared" si="4372"/>
        <v>0</v>
      </c>
      <c r="FK168" s="100">
        <f t="shared" si="4372"/>
        <v>0</v>
      </c>
      <c r="FL168" s="100">
        <f t="shared" si="4372"/>
        <v>0</v>
      </c>
      <c r="FM168" s="100">
        <f t="shared" si="4372"/>
        <v>0</v>
      </c>
      <c r="FN168" s="100">
        <f t="shared" si="4372"/>
        <v>0</v>
      </c>
      <c r="FO168" s="100">
        <f t="shared" ref="FO168:FX177" si="4373">SUMIF($D$12:$D$138,$FD168,FO$12:FO$138)</f>
        <v>0</v>
      </c>
      <c r="FP168" s="100">
        <f t="shared" si="4373"/>
        <v>0</v>
      </c>
      <c r="FQ168" s="100">
        <f t="shared" si="4373"/>
        <v>0</v>
      </c>
      <c r="FR168" s="100">
        <f t="shared" si="4373"/>
        <v>0</v>
      </c>
      <c r="FS168" s="100">
        <f t="shared" si="4373"/>
        <v>0</v>
      </c>
      <c r="FT168" s="100">
        <f t="shared" si="4373"/>
        <v>0</v>
      </c>
      <c r="FU168" s="100">
        <f t="shared" si="4373"/>
        <v>0</v>
      </c>
      <c r="FV168" s="100">
        <f t="shared" si="4373"/>
        <v>0</v>
      </c>
      <c r="FW168" s="100">
        <f t="shared" si="4373"/>
        <v>0</v>
      </c>
      <c r="FX168" s="100">
        <f t="shared" si="4373"/>
        <v>0</v>
      </c>
      <c r="FY168" s="100">
        <f t="shared" ref="FY168:GH177" si="4374">SUMIF($D$12:$D$138,$FD168,FY$12:FY$138)</f>
        <v>0</v>
      </c>
      <c r="FZ168" s="100">
        <f t="shared" si="4374"/>
        <v>0</v>
      </c>
      <c r="GA168" s="100">
        <f t="shared" si="4374"/>
        <v>0</v>
      </c>
      <c r="GB168" s="100">
        <f t="shared" si="4374"/>
        <v>0</v>
      </c>
      <c r="GC168" s="100">
        <f t="shared" si="4374"/>
        <v>0</v>
      </c>
      <c r="GD168" s="100">
        <f t="shared" si="4374"/>
        <v>0</v>
      </c>
      <c r="GE168" s="100">
        <f t="shared" si="4374"/>
        <v>0</v>
      </c>
      <c r="GF168" s="100">
        <f t="shared" si="4374"/>
        <v>0</v>
      </c>
      <c r="GG168" s="100">
        <f t="shared" si="4374"/>
        <v>0</v>
      </c>
      <c r="GH168" s="100">
        <f t="shared" si="4374"/>
        <v>0</v>
      </c>
      <c r="GI168" s="100">
        <f t="shared" ref="GI168:GR177" si="4375">SUMIF($D$12:$D$138,$FD168,GI$12:GI$138)</f>
        <v>0</v>
      </c>
      <c r="GJ168" s="100">
        <f t="shared" si="4375"/>
        <v>0</v>
      </c>
      <c r="GK168" s="100">
        <f t="shared" si="4375"/>
        <v>0</v>
      </c>
      <c r="GL168" s="100">
        <f t="shared" si="4375"/>
        <v>0</v>
      </c>
      <c r="GM168" s="100">
        <f t="shared" si="4375"/>
        <v>0</v>
      </c>
      <c r="GN168" s="100">
        <f t="shared" si="4375"/>
        <v>0</v>
      </c>
      <c r="GO168" s="100">
        <f t="shared" si="4375"/>
        <v>0</v>
      </c>
      <c r="GP168" s="100">
        <f t="shared" si="4375"/>
        <v>0</v>
      </c>
      <c r="GQ168" s="100">
        <f t="shared" si="4375"/>
        <v>0</v>
      </c>
      <c r="GR168" s="100">
        <f t="shared" si="4375"/>
        <v>0</v>
      </c>
      <c r="GS168" s="100">
        <f t="shared" ref="GS168:HB177" si="4376">SUMIF($D$12:$D$138,$FD168,GS$12:GS$138)</f>
        <v>0</v>
      </c>
      <c r="GT168" s="100">
        <f t="shared" si="4376"/>
        <v>0</v>
      </c>
      <c r="GU168" s="100">
        <f t="shared" si="4376"/>
        <v>0</v>
      </c>
      <c r="GV168" s="100">
        <f t="shared" si="4376"/>
        <v>0</v>
      </c>
      <c r="GW168" s="100">
        <f t="shared" si="4376"/>
        <v>0</v>
      </c>
      <c r="GX168" s="100">
        <f t="shared" si="4376"/>
        <v>0</v>
      </c>
      <c r="GY168" s="100">
        <f t="shared" si="4376"/>
        <v>0</v>
      </c>
      <c r="GZ168" s="100">
        <f t="shared" si="4376"/>
        <v>0</v>
      </c>
      <c r="HA168" s="100">
        <f t="shared" si="4376"/>
        <v>0</v>
      </c>
      <c r="HB168" s="100">
        <f t="shared" si="4376"/>
        <v>0</v>
      </c>
      <c r="HC168" s="100">
        <f t="shared" ref="HC168:HL177" si="4377">SUMIF($D$12:$D$138,$FD168,HC$12:HC$138)</f>
        <v>0</v>
      </c>
      <c r="HD168" s="100">
        <f t="shared" si="4377"/>
        <v>0</v>
      </c>
      <c r="HE168" s="100">
        <f t="shared" si="4377"/>
        <v>0</v>
      </c>
      <c r="HF168" s="100">
        <f t="shared" si="4377"/>
        <v>0</v>
      </c>
      <c r="HG168" s="100">
        <f t="shared" si="4377"/>
        <v>0</v>
      </c>
      <c r="HH168" s="100">
        <f t="shared" si="4377"/>
        <v>0</v>
      </c>
      <c r="HI168" s="100">
        <f t="shared" si="4377"/>
        <v>0</v>
      </c>
      <c r="HJ168" s="100">
        <f t="shared" si="4377"/>
        <v>0</v>
      </c>
      <c r="HK168" s="100">
        <f t="shared" si="4377"/>
        <v>0</v>
      </c>
      <c r="HL168" s="100">
        <f t="shared" si="4377"/>
        <v>0</v>
      </c>
      <c r="HM168" s="100">
        <f t="shared" ref="HM168:HX177" si="4378">SUMIF($D$12:$D$138,$FD168,HM$12:HM$138)</f>
        <v>0</v>
      </c>
      <c r="HN168" s="100">
        <f t="shared" si="4378"/>
        <v>0</v>
      </c>
      <c r="HO168" s="100">
        <f t="shared" si="4378"/>
        <v>0</v>
      </c>
      <c r="HP168" s="100">
        <f t="shared" si="4378"/>
        <v>0</v>
      </c>
      <c r="HQ168" s="100">
        <f t="shared" si="4378"/>
        <v>0</v>
      </c>
      <c r="HR168" s="100">
        <f t="shared" si="4378"/>
        <v>0</v>
      </c>
      <c r="HS168" s="100">
        <f t="shared" si="4378"/>
        <v>0</v>
      </c>
      <c r="HT168" s="100">
        <f t="shared" si="4378"/>
        <v>0</v>
      </c>
      <c r="HU168" s="100">
        <f t="shared" si="4378"/>
        <v>0</v>
      </c>
      <c r="HV168" s="100">
        <f t="shared" si="4378"/>
        <v>0</v>
      </c>
      <c r="HW168" s="100">
        <f t="shared" si="4378"/>
        <v>0</v>
      </c>
      <c r="HX168" s="100">
        <f t="shared" si="4378"/>
        <v>0</v>
      </c>
      <c r="HY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c r="IW168" s="100"/>
      <c r="IX168" s="100"/>
      <c r="IY168" s="100"/>
      <c r="IZ168" s="100"/>
      <c r="JA168" s="100"/>
      <c r="JB168" s="100"/>
      <c r="JC168" s="100"/>
      <c r="JD168" s="100"/>
      <c r="JE168" s="100"/>
      <c r="JF168" s="100"/>
      <c r="JG168" s="100"/>
      <c r="JH168" s="100"/>
      <c r="JI168" s="100"/>
      <c r="JJ168" s="100"/>
      <c r="JK168" s="100"/>
      <c r="JL168" s="100"/>
      <c r="JM168" s="100"/>
      <c r="JN168" s="100"/>
      <c r="JO168" s="100"/>
      <c r="JP168" s="100"/>
      <c r="JQ168" s="100"/>
      <c r="JR168" s="100"/>
      <c r="JS168" s="100"/>
      <c r="JT168" s="100"/>
      <c r="JU168" s="100"/>
      <c r="JV168" s="100"/>
      <c r="JW168" s="100"/>
      <c r="JX168" s="100"/>
      <c r="JY168" s="100"/>
      <c r="JZ168" s="100"/>
      <c r="KA168" s="100"/>
      <c r="KB168" s="100"/>
      <c r="KC168" s="100"/>
      <c r="KD168" s="100"/>
      <c r="KE168" s="100"/>
      <c r="KF168" s="100"/>
      <c r="KG168" s="100"/>
      <c r="KH168" s="100"/>
      <c r="KI168" s="100"/>
      <c r="KJ168" s="100"/>
      <c r="KK168" s="100"/>
      <c r="KL168" s="100"/>
      <c r="KM168" s="100"/>
      <c r="KN168" s="100"/>
      <c r="KO168" s="100"/>
      <c r="KP168" s="100"/>
      <c r="KQ168" s="100"/>
      <c r="KR168" s="100"/>
      <c r="KS168" s="100"/>
      <c r="KT168" s="100"/>
      <c r="KU168" s="100"/>
    </row>
    <row r="169" spans="2:307" s="95" customFormat="1" ht="15.6" x14ac:dyDescent="0.3">
      <c r="B169" s="129"/>
      <c r="C169" s="129"/>
      <c r="D169" s="584"/>
      <c r="E169" s="129"/>
      <c r="F169" s="129"/>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100"/>
      <c r="EY169" s="100"/>
      <c r="EZ169" s="100"/>
      <c r="FA169" s="100"/>
      <c r="FB169" s="100"/>
      <c r="FC169" s="100"/>
      <c r="FD169" s="95">
        <v>12</v>
      </c>
      <c r="FE169" s="100">
        <f t="shared" si="4372"/>
        <v>0</v>
      </c>
      <c r="FF169" s="100">
        <f t="shared" si="4372"/>
        <v>0</v>
      </c>
      <c r="FG169" s="100">
        <f t="shared" si="4372"/>
        <v>0</v>
      </c>
      <c r="FH169" s="100">
        <f t="shared" si="4372"/>
        <v>0</v>
      </c>
      <c r="FI169" s="100">
        <f t="shared" si="4372"/>
        <v>0</v>
      </c>
      <c r="FJ169" s="100">
        <f t="shared" si="4372"/>
        <v>0</v>
      </c>
      <c r="FK169" s="100">
        <f t="shared" si="4372"/>
        <v>0</v>
      </c>
      <c r="FL169" s="100">
        <f t="shared" si="4372"/>
        <v>0</v>
      </c>
      <c r="FM169" s="100">
        <f t="shared" si="4372"/>
        <v>0</v>
      </c>
      <c r="FN169" s="100">
        <f t="shared" si="4372"/>
        <v>0</v>
      </c>
      <c r="FO169" s="100">
        <f t="shared" si="4373"/>
        <v>0</v>
      </c>
      <c r="FP169" s="100">
        <f t="shared" si="4373"/>
        <v>0</v>
      </c>
      <c r="FQ169" s="100">
        <f t="shared" si="4373"/>
        <v>0</v>
      </c>
      <c r="FR169" s="100">
        <f t="shared" si="4373"/>
        <v>0</v>
      </c>
      <c r="FS169" s="100">
        <f t="shared" si="4373"/>
        <v>0</v>
      </c>
      <c r="FT169" s="100">
        <f t="shared" si="4373"/>
        <v>0</v>
      </c>
      <c r="FU169" s="100">
        <f t="shared" si="4373"/>
        <v>0</v>
      </c>
      <c r="FV169" s="100">
        <f t="shared" si="4373"/>
        <v>0</v>
      </c>
      <c r="FW169" s="100">
        <f t="shared" si="4373"/>
        <v>0</v>
      </c>
      <c r="FX169" s="100">
        <f t="shared" si="4373"/>
        <v>0</v>
      </c>
      <c r="FY169" s="100">
        <f t="shared" si="4374"/>
        <v>0</v>
      </c>
      <c r="FZ169" s="100">
        <f t="shared" si="4374"/>
        <v>0</v>
      </c>
      <c r="GA169" s="100">
        <f t="shared" si="4374"/>
        <v>0</v>
      </c>
      <c r="GB169" s="100">
        <f t="shared" si="4374"/>
        <v>0</v>
      </c>
      <c r="GC169" s="100">
        <f t="shared" si="4374"/>
        <v>0</v>
      </c>
      <c r="GD169" s="100">
        <f t="shared" si="4374"/>
        <v>0</v>
      </c>
      <c r="GE169" s="100">
        <f t="shared" si="4374"/>
        <v>0</v>
      </c>
      <c r="GF169" s="100">
        <f t="shared" si="4374"/>
        <v>0</v>
      </c>
      <c r="GG169" s="100">
        <f t="shared" si="4374"/>
        <v>0</v>
      </c>
      <c r="GH169" s="100">
        <f t="shared" si="4374"/>
        <v>0</v>
      </c>
      <c r="GI169" s="100">
        <f t="shared" si="4375"/>
        <v>0</v>
      </c>
      <c r="GJ169" s="100">
        <f t="shared" si="4375"/>
        <v>0</v>
      </c>
      <c r="GK169" s="100">
        <f t="shared" si="4375"/>
        <v>0</v>
      </c>
      <c r="GL169" s="100">
        <f t="shared" si="4375"/>
        <v>0</v>
      </c>
      <c r="GM169" s="100">
        <f t="shared" si="4375"/>
        <v>0</v>
      </c>
      <c r="GN169" s="100">
        <f t="shared" si="4375"/>
        <v>0</v>
      </c>
      <c r="GO169" s="100">
        <f t="shared" si="4375"/>
        <v>0</v>
      </c>
      <c r="GP169" s="100">
        <f t="shared" si="4375"/>
        <v>0</v>
      </c>
      <c r="GQ169" s="100">
        <f t="shared" si="4375"/>
        <v>0</v>
      </c>
      <c r="GR169" s="100">
        <f t="shared" si="4375"/>
        <v>0</v>
      </c>
      <c r="GS169" s="100">
        <f t="shared" si="4376"/>
        <v>0</v>
      </c>
      <c r="GT169" s="100">
        <f t="shared" si="4376"/>
        <v>0</v>
      </c>
      <c r="GU169" s="100">
        <f t="shared" si="4376"/>
        <v>0</v>
      </c>
      <c r="GV169" s="100">
        <f t="shared" si="4376"/>
        <v>0</v>
      </c>
      <c r="GW169" s="100">
        <f t="shared" si="4376"/>
        <v>0</v>
      </c>
      <c r="GX169" s="100">
        <f t="shared" si="4376"/>
        <v>0</v>
      </c>
      <c r="GY169" s="100">
        <f t="shared" si="4376"/>
        <v>0</v>
      </c>
      <c r="GZ169" s="100">
        <f t="shared" si="4376"/>
        <v>0</v>
      </c>
      <c r="HA169" s="100">
        <f t="shared" si="4376"/>
        <v>0</v>
      </c>
      <c r="HB169" s="100">
        <f t="shared" si="4376"/>
        <v>0</v>
      </c>
      <c r="HC169" s="100">
        <f t="shared" si="4377"/>
        <v>0</v>
      </c>
      <c r="HD169" s="100">
        <f t="shared" si="4377"/>
        <v>0</v>
      </c>
      <c r="HE169" s="100">
        <f t="shared" si="4377"/>
        <v>0</v>
      </c>
      <c r="HF169" s="100">
        <f t="shared" si="4377"/>
        <v>0</v>
      </c>
      <c r="HG169" s="100">
        <f t="shared" si="4377"/>
        <v>0</v>
      </c>
      <c r="HH169" s="100">
        <f t="shared" si="4377"/>
        <v>0</v>
      </c>
      <c r="HI169" s="100">
        <f t="shared" si="4377"/>
        <v>0</v>
      </c>
      <c r="HJ169" s="100">
        <f t="shared" si="4377"/>
        <v>0</v>
      </c>
      <c r="HK169" s="100">
        <f t="shared" si="4377"/>
        <v>0</v>
      </c>
      <c r="HL169" s="100">
        <f t="shared" si="4377"/>
        <v>0</v>
      </c>
      <c r="HM169" s="100">
        <f t="shared" si="4378"/>
        <v>0</v>
      </c>
      <c r="HN169" s="100">
        <f t="shared" si="4378"/>
        <v>0</v>
      </c>
      <c r="HO169" s="100">
        <f t="shared" si="4378"/>
        <v>0</v>
      </c>
      <c r="HP169" s="100">
        <f t="shared" si="4378"/>
        <v>0</v>
      </c>
      <c r="HQ169" s="100">
        <f t="shared" si="4378"/>
        <v>0</v>
      </c>
      <c r="HR169" s="100">
        <f t="shared" si="4378"/>
        <v>0</v>
      </c>
      <c r="HS169" s="100">
        <f t="shared" si="4378"/>
        <v>0</v>
      </c>
      <c r="HT169" s="100">
        <f t="shared" si="4378"/>
        <v>0</v>
      </c>
      <c r="HU169" s="100">
        <f t="shared" si="4378"/>
        <v>0</v>
      </c>
      <c r="HV169" s="100">
        <f t="shared" si="4378"/>
        <v>0</v>
      </c>
      <c r="HW169" s="100">
        <f t="shared" si="4378"/>
        <v>0</v>
      </c>
      <c r="HX169" s="100">
        <f t="shared" si="4378"/>
        <v>0</v>
      </c>
      <c r="HY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c r="IW169" s="100"/>
      <c r="IX169" s="100"/>
      <c r="IY169" s="100"/>
      <c r="IZ169" s="100"/>
      <c r="JA169" s="100"/>
      <c r="JB169" s="100"/>
      <c r="JC169" s="100"/>
      <c r="JD169" s="100"/>
      <c r="JE169" s="100"/>
      <c r="JF169" s="100"/>
      <c r="JG169" s="100"/>
      <c r="JH169" s="100"/>
      <c r="JI169" s="100"/>
      <c r="JJ169" s="100"/>
      <c r="JK169" s="100"/>
      <c r="JL169" s="100"/>
      <c r="JM169" s="100"/>
      <c r="JN169" s="100"/>
      <c r="JO169" s="100"/>
      <c r="JP169" s="100"/>
      <c r="JQ169" s="100"/>
      <c r="JR169" s="100"/>
      <c r="JS169" s="100"/>
      <c r="JT169" s="100"/>
      <c r="JU169" s="100"/>
      <c r="JV169" s="100"/>
      <c r="JW169" s="100"/>
      <c r="JX169" s="100"/>
      <c r="JY169" s="100"/>
      <c r="JZ169" s="100"/>
      <c r="KA169" s="100"/>
      <c r="KB169" s="100"/>
      <c r="KC169" s="100"/>
      <c r="KD169" s="100"/>
      <c r="KE169" s="100"/>
      <c r="KF169" s="100"/>
      <c r="KG169" s="100"/>
      <c r="KH169" s="100"/>
      <c r="KI169" s="100"/>
      <c r="KJ169" s="100"/>
      <c r="KK169" s="100"/>
      <c r="KL169" s="100"/>
      <c r="KM169" s="100"/>
      <c r="KN169" s="100"/>
      <c r="KO169" s="100"/>
      <c r="KP169" s="100"/>
      <c r="KQ169" s="100"/>
      <c r="KR169" s="100"/>
      <c r="KS169" s="100"/>
      <c r="KT169" s="100"/>
      <c r="KU169" s="100"/>
    </row>
    <row r="170" spans="2:307" s="95" customFormat="1" ht="15.6" x14ac:dyDescent="0.3">
      <c r="D170" s="58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100"/>
      <c r="EY170" s="100"/>
      <c r="EZ170" s="100"/>
      <c r="FA170" s="100"/>
      <c r="FB170" s="100"/>
      <c r="FC170" s="100"/>
      <c r="FD170" s="95">
        <v>13</v>
      </c>
      <c r="FE170" s="100">
        <f t="shared" si="4372"/>
        <v>0</v>
      </c>
      <c r="FF170" s="100">
        <f t="shared" si="4372"/>
        <v>0</v>
      </c>
      <c r="FG170" s="100">
        <f t="shared" si="4372"/>
        <v>0</v>
      </c>
      <c r="FH170" s="100">
        <f t="shared" si="4372"/>
        <v>0</v>
      </c>
      <c r="FI170" s="100">
        <f t="shared" si="4372"/>
        <v>0</v>
      </c>
      <c r="FJ170" s="100">
        <f t="shared" si="4372"/>
        <v>0</v>
      </c>
      <c r="FK170" s="100">
        <f t="shared" si="4372"/>
        <v>0</v>
      </c>
      <c r="FL170" s="100">
        <f t="shared" si="4372"/>
        <v>0</v>
      </c>
      <c r="FM170" s="100">
        <f t="shared" si="4372"/>
        <v>0</v>
      </c>
      <c r="FN170" s="100">
        <f t="shared" si="4372"/>
        <v>0</v>
      </c>
      <c r="FO170" s="100">
        <f t="shared" si="4373"/>
        <v>0</v>
      </c>
      <c r="FP170" s="100">
        <f t="shared" si="4373"/>
        <v>0</v>
      </c>
      <c r="FQ170" s="100">
        <f t="shared" si="4373"/>
        <v>0</v>
      </c>
      <c r="FR170" s="100">
        <f t="shared" si="4373"/>
        <v>0</v>
      </c>
      <c r="FS170" s="100">
        <f t="shared" si="4373"/>
        <v>0</v>
      </c>
      <c r="FT170" s="100">
        <f t="shared" si="4373"/>
        <v>0</v>
      </c>
      <c r="FU170" s="100">
        <f t="shared" si="4373"/>
        <v>0</v>
      </c>
      <c r="FV170" s="100">
        <f t="shared" si="4373"/>
        <v>0</v>
      </c>
      <c r="FW170" s="100">
        <f t="shared" si="4373"/>
        <v>0</v>
      </c>
      <c r="FX170" s="100">
        <f t="shared" si="4373"/>
        <v>0</v>
      </c>
      <c r="FY170" s="100">
        <f t="shared" si="4374"/>
        <v>0</v>
      </c>
      <c r="FZ170" s="100">
        <f t="shared" si="4374"/>
        <v>0</v>
      </c>
      <c r="GA170" s="100">
        <f t="shared" si="4374"/>
        <v>0</v>
      </c>
      <c r="GB170" s="100">
        <f t="shared" si="4374"/>
        <v>0</v>
      </c>
      <c r="GC170" s="100">
        <f t="shared" si="4374"/>
        <v>0</v>
      </c>
      <c r="GD170" s="100">
        <f t="shared" si="4374"/>
        <v>0</v>
      </c>
      <c r="GE170" s="100">
        <f t="shared" si="4374"/>
        <v>0</v>
      </c>
      <c r="GF170" s="100">
        <f t="shared" si="4374"/>
        <v>0</v>
      </c>
      <c r="GG170" s="100">
        <f t="shared" si="4374"/>
        <v>0</v>
      </c>
      <c r="GH170" s="100">
        <f t="shared" si="4374"/>
        <v>0</v>
      </c>
      <c r="GI170" s="100">
        <f t="shared" si="4375"/>
        <v>0</v>
      </c>
      <c r="GJ170" s="100">
        <f t="shared" si="4375"/>
        <v>0</v>
      </c>
      <c r="GK170" s="100">
        <f t="shared" si="4375"/>
        <v>0</v>
      </c>
      <c r="GL170" s="100">
        <f t="shared" si="4375"/>
        <v>0</v>
      </c>
      <c r="GM170" s="100">
        <f t="shared" si="4375"/>
        <v>0</v>
      </c>
      <c r="GN170" s="100">
        <f t="shared" si="4375"/>
        <v>0</v>
      </c>
      <c r="GO170" s="100">
        <f t="shared" si="4375"/>
        <v>0</v>
      </c>
      <c r="GP170" s="100">
        <f t="shared" si="4375"/>
        <v>0</v>
      </c>
      <c r="GQ170" s="100">
        <f t="shared" si="4375"/>
        <v>0</v>
      </c>
      <c r="GR170" s="100">
        <f t="shared" si="4375"/>
        <v>0</v>
      </c>
      <c r="GS170" s="100">
        <f t="shared" si="4376"/>
        <v>0</v>
      </c>
      <c r="GT170" s="100">
        <f t="shared" si="4376"/>
        <v>0</v>
      </c>
      <c r="GU170" s="100">
        <f t="shared" si="4376"/>
        <v>0</v>
      </c>
      <c r="GV170" s="100">
        <f t="shared" si="4376"/>
        <v>0</v>
      </c>
      <c r="GW170" s="100">
        <f t="shared" si="4376"/>
        <v>0</v>
      </c>
      <c r="GX170" s="100">
        <f t="shared" si="4376"/>
        <v>0</v>
      </c>
      <c r="GY170" s="100">
        <f t="shared" si="4376"/>
        <v>0</v>
      </c>
      <c r="GZ170" s="100">
        <f t="shared" si="4376"/>
        <v>0</v>
      </c>
      <c r="HA170" s="100">
        <f t="shared" si="4376"/>
        <v>0</v>
      </c>
      <c r="HB170" s="100">
        <f t="shared" si="4376"/>
        <v>0</v>
      </c>
      <c r="HC170" s="100">
        <f t="shared" si="4377"/>
        <v>0</v>
      </c>
      <c r="HD170" s="100">
        <f t="shared" si="4377"/>
        <v>0</v>
      </c>
      <c r="HE170" s="100">
        <f t="shared" si="4377"/>
        <v>0</v>
      </c>
      <c r="HF170" s="100">
        <f t="shared" si="4377"/>
        <v>0</v>
      </c>
      <c r="HG170" s="100">
        <f t="shared" si="4377"/>
        <v>0</v>
      </c>
      <c r="HH170" s="100">
        <f t="shared" si="4377"/>
        <v>0</v>
      </c>
      <c r="HI170" s="100">
        <f t="shared" si="4377"/>
        <v>0</v>
      </c>
      <c r="HJ170" s="100">
        <f t="shared" si="4377"/>
        <v>0</v>
      </c>
      <c r="HK170" s="100">
        <f t="shared" si="4377"/>
        <v>0</v>
      </c>
      <c r="HL170" s="100">
        <f t="shared" si="4377"/>
        <v>0</v>
      </c>
      <c r="HM170" s="100">
        <f t="shared" si="4378"/>
        <v>0</v>
      </c>
      <c r="HN170" s="100">
        <f t="shared" si="4378"/>
        <v>0</v>
      </c>
      <c r="HO170" s="100">
        <f t="shared" si="4378"/>
        <v>0</v>
      </c>
      <c r="HP170" s="100">
        <f t="shared" si="4378"/>
        <v>0</v>
      </c>
      <c r="HQ170" s="100">
        <f t="shared" si="4378"/>
        <v>0</v>
      </c>
      <c r="HR170" s="100">
        <f t="shared" si="4378"/>
        <v>0</v>
      </c>
      <c r="HS170" s="100">
        <f t="shared" si="4378"/>
        <v>0</v>
      </c>
      <c r="HT170" s="100">
        <f t="shared" si="4378"/>
        <v>0</v>
      </c>
      <c r="HU170" s="100">
        <f t="shared" si="4378"/>
        <v>0</v>
      </c>
      <c r="HV170" s="100">
        <f t="shared" si="4378"/>
        <v>0</v>
      </c>
      <c r="HW170" s="100">
        <f t="shared" si="4378"/>
        <v>0</v>
      </c>
      <c r="HX170" s="100">
        <f t="shared" si="4378"/>
        <v>0</v>
      </c>
      <c r="HY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c r="IW170" s="100"/>
      <c r="IX170" s="100"/>
      <c r="IY170" s="100"/>
      <c r="IZ170" s="100"/>
      <c r="JA170" s="100"/>
      <c r="JB170" s="100"/>
      <c r="JC170" s="100"/>
      <c r="JD170" s="100"/>
      <c r="JE170" s="100"/>
      <c r="JF170" s="100"/>
      <c r="JG170" s="100"/>
      <c r="JH170" s="100"/>
      <c r="JI170" s="100"/>
      <c r="JJ170" s="100"/>
      <c r="JK170" s="100"/>
      <c r="JL170" s="100"/>
      <c r="JM170" s="100"/>
      <c r="JN170" s="100"/>
      <c r="JO170" s="100"/>
      <c r="JP170" s="100"/>
      <c r="JQ170" s="100"/>
      <c r="JR170" s="100"/>
      <c r="JS170" s="100"/>
      <c r="JT170" s="100"/>
      <c r="JU170" s="100"/>
      <c r="JV170" s="100"/>
      <c r="JW170" s="100"/>
      <c r="JX170" s="100"/>
      <c r="JY170" s="100"/>
      <c r="JZ170" s="100"/>
      <c r="KA170" s="100"/>
      <c r="KB170" s="100"/>
      <c r="KC170" s="100"/>
      <c r="KD170" s="100"/>
      <c r="KE170" s="100"/>
      <c r="KF170" s="100"/>
      <c r="KG170" s="100"/>
      <c r="KH170" s="100"/>
      <c r="KI170" s="100"/>
      <c r="KJ170" s="100"/>
      <c r="KK170" s="100"/>
      <c r="KL170" s="100"/>
      <c r="KM170" s="100"/>
      <c r="KN170" s="100"/>
      <c r="KO170" s="100"/>
      <c r="KP170" s="100"/>
      <c r="KQ170" s="100"/>
      <c r="KR170" s="100"/>
      <c r="KS170" s="100"/>
      <c r="KT170" s="100"/>
      <c r="KU170" s="100"/>
    </row>
    <row r="171" spans="2:307" s="95" customFormat="1" ht="15.6" x14ac:dyDescent="0.3">
      <c r="B171" s="96"/>
      <c r="D171" s="58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100"/>
      <c r="EY171" s="100"/>
      <c r="EZ171" s="100"/>
      <c r="FA171" s="100"/>
      <c r="FB171" s="100"/>
      <c r="FC171" s="100"/>
      <c r="FD171" s="95">
        <v>14</v>
      </c>
      <c r="FE171" s="100">
        <f t="shared" si="4372"/>
        <v>0</v>
      </c>
      <c r="FF171" s="100">
        <f t="shared" si="4372"/>
        <v>0</v>
      </c>
      <c r="FG171" s="100">
        <f t="shared" si="4372"/>
        <v>0</v>
      </c>
      <c r="FH171" s="100">
        <f t="shared" si="4372"/>
        <v>0</v>
      </c>
      <c r="FI171" s="100">
        <f t="shared" si="4372"/>
        <v>0</v>
      </c>
      <c r="FJ171" s="100">
        <f t="shared" si="4372"/>
        <v>0</v>
      </c>
      <c r="FK171" s="100">
        <f t="shared" si="4372"/>
        <v>0</v>
      </c>
      <c r="FL171" s="100">
        <f t="shared" si="4372"/>
        <v>0</v>
      </c>
      <c r="FM171" s="100">
        <f t="shared" si="4372"/>
        <v>0</v>
      </c>
      <c r="FN171" s="100">
        <f t="shared" si="4372"/>
        <v>0</v>
      </c>
      <c r="FO171" s="100">
        <f t="shared" si="4373"/>
        <v>0</v>
      </c>
      <c r="FP171" s="100">
        <f t="shared" si="4373"/>
        <v>0</v>
      </c>
      <c r="FQ171" s="100">
        <f t="shared" si="4373"/>
        <v>0</v>
      </c>
      <c r="FR171" s="100">
        <f t="shared" si="4373"/>
        <v>0</v>
      </c>
      <c r="FS171" s="100">
        <f t="shared" si="4373"/>
        <v>0</v>
      </c>
      <c r="FT171" s="100">
        <f t="shared" si="4373"/>
        <v>0</v>
      </c>
      <c r="FU171" s="100">
        <f t="shared" si="4373"/>
        <v>0</v>
      </c>
      <c r="FV171" s="100">
        <f t="shared" si="4373"/>
        <v>0</v>
      </c>
      <c r="FW171" s="100">
        <f t="shared" si="4373"/>
        <v>0</v>
      </c>
      <c r="FX171" s="100">
        <f t="shared" si="4373"/>
        <v>0</v>
      </c>
      <c r="FY171" s="100">
        <f t="shared" si="4374"/>
        <v>0</v>
      </c>
      <c r="FZ171" s="100">
        <f t="shared" si="4374"/>
        <v>0</v>
      </c>
      <c r="GA171" s="100">
        <f t="shared" si="4374"/>
        <v>0</v>
      </c>
      <c r="GB171" s="100">
        <f t="shared" si="4374"/>
        <v>0</v>
      </c>
      <c r="GC171" s="100">
        <f t="shared" si="4374"/>
        <v>0</v>
      </c>
      <c r="GD171" s="100">
        <f t="shared" si="4374"/>
        <v>0</v>
      </c>
      <c r="GE171" s="100">
        <f t="shared" si="4374"/>
        <v>0</v>
      </c>
      <c r="GF171" s="100">
        <f t="shared" si="4374"/>
        <v>0</v>
      </c>
      <c r="GG171" s="100">
        <f t="shared" si="4374"/>
        <v>0</v>
      </c>
      <c r="GH171" s="100">
        <f t="shared" si="4374"/>
        <v>0</v>
      </c>
      <c r="GI171" s="100">
        <f t="shared" si="4375"/>
        <v>0</v>
      </c>
      <c r="GJ171" s="100">
        <f t="shared" si="4375"/>
        <v>0</v>
      </c>
      <c r="GK171" s="100">
        <f t="shared" si="4375"/>
        <v>0</v>
      </c>
      <c r="GL171" s="100">
        <f t="shared" si="4375"/>
        <v>0</v>
      </c>
      <c r="GM171" s="100">
        <f t="shared" si="4375"/>
        <v>0</v>
      </c>
      <c r="GN171" s="100">
        <f t="shared" si="4375"/>
        <v>0</v>
      </c>
      <c r="GO171" s="100">
        <f t="shared" si="4375"/>
        <v>0</v>
      </c>
      <c r="GP171" s="100">
        <f t="shared" si="4375"/>
        <v>0</v>
      </c>
      <c r="GQ171" s="100">
        <f t="shared" si="4375"/>
        <v>0</v>
      </c>
      <c r="GR171" s="100">
        <f t="shared" si="4375"/>
        <v>0</v>
      </c>
      <c r="GS171" s="100">
        <f t="shared" si="4376"/>
        <v>0</v>
      </c>
      <c r="GT171" s="100">
        <f t="shared" si="4376"/>
        <v>0</v>
      </c>
      <c r="GU171" s="100">
        <f t="shared" si="4376"/>
        <v>0</v>
      </c>
      <c r="GV171" s="100">
        <f t="shared" si="4376"/>
        <v>0</v>
      </c>
      <c r="GW171" s="100">
        <f t="shared" si="4376"/>
        <v>0</v>
      </c>
      <c r="GX171" s="100">
        <f t="shared" si="4376"/>
        <v>0</v>
      </c>
      <c r="GY171" s="100">
        <f t="shared" si="4376"/>
        <v>0</v>
      </c>
      <c r="GZ171" s="100">
        <f t="shared" si="4376"/>
        <v>0</v>
      </c>
      <c r="HA171" s="100">
        <f t="shared" si="4376"/>
        <v>0</v>
      </c>
      <c r="HB171" s="100">
        <f t="shared" si="4376"/>
        <v>0</v>
      </c>
      <c r="HC171" s="100">
        <f t="shared" si="4377"/>
        <v>0</v>
      </c>
      <c r="HD171" s="100">
        <f t="shared" si="4377"/>
        <v>0</v>
      </c>
      <c r="HE171" s="100">
        <f t="shared" si="4377"/>
        <v>0</v>
      </c>
      <c r="HF171" s="100">
        <f t="shared" si="4377"/>
        <v>0</v>
      </c>
      <c r="HG171" s="100">
        <f t="shared" si="4377"/>
        <v>0</v>
      </c>
      <c r="HH171" s="100">
        <f t="shared" si="4377"/>
        <v>0</v>
      </c>
      <c r="HI171" s="100">
        <f t="shared" si="4377"/>
        <v>0</v>
      </c>
      <c r="HJ171" s="100">
        <f t="shared" si="4377"/>
        <v>0</v>
      </c>
      <c r="HK171" s="100">
        <f t="shared" si="4377"/>
        <v>0</v>
      </c>
      <c r="HL171" s="100">
        <f t="shared" si="4377"/>
        <v>0</v>
      </c>
      <c r="HM171" s="100">
        <f t="shared" si="4378"/>
        <v>0</v>
      </c>
      <c r="HN171" s="100">
        <f t="shared" si="4378"/>
        <v>0</v>
      </c>
      <c r="HO171" s="100">
        <f t="shared" si="4378"/>
        <v>0</v>
      </c>
      <c r="HP171" s="100">
        <f t="shared" si="4378"/>
        <v>0</v>
      </c>
      <c r="HQ171" s="100">
        <f t="shared" si="4378"/>
        <v>0</v>
      </c>
      <c r="HR171" s="100">
        <f t="shared" si="4378"/>
        <v>0</v>
      </c>
      <c r="HS171" s="100">
        <f t="shared" si="4378"/>
        <v>0</v>
      </c>
      <c r="HT171" s="100">
        <f t="shared" si="4378"/>
        <v>0</v>
      </c>
      <c r="HU171" s="100">
        <f t="shared" si="4378"/>
        <v>0</v>
      </c>
      <c r="HV171" s="100">
        <f t="shared" si="4378"/>
        <v>0</v>
      </c>
      <c r="HW171" s="100">
        <f t="shared" si="4378"/>
        <v>0</v>
      </c>
      <c r="HX171" s="100">
        <f t="shared" si="4378"/>
        <v>0</v>
      </c>
      <c r="HY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c r="IW171" s="100"/>
      <c r="IX171" s="100"/>
      <c r="IY171" s="100"/>
      <c r="IZ171" s="100"/>
      <c r="JA171" s="100"/>
      <c r="JB171" s="100"/>
      <c r="JC171" s="100"/>
      <c r="JD171" s="100"/>
      <c r="JE171" s="100"/>
      <c r="JF171" s="100"/>
      <c r="JG171" s="100"/>
      <c r="JH171" s="100"/>
      <c r="JI171" s="100"/>
      <c r="JJ171" s="100"/>
      <c r="JK171" s="100"/>
      <c r="JL171" s="100"/>
      <c r="JM171" s="100"/>
      <c r="JN171" s="100"/>
      <c r="JO171" s="100"/>
      <c r="JP171" s="100"/>
      <c r="JQ171" s="100"/>
      <c r="JR171" s="100"/>
      <c r="JS171" s="100"/>
      <c r="JT171" s="100"/>
      <c r="JU171" s="100"/>
      <c r="JV171" s="100"/>
      <c r="JW171" s="100"/>
      <c r="JX171" s="100"/>
      <c r="JY171" s="100"/>
      <c r="JZ171" s="100"/>
      <c r="KA171" s="100"/>
      <c r="KB171" s="100"/>
      <c r="KC171" s="100"/>
      <c r="KD171" s="100"/>
      <c r="KE171" s="100"/>
      <c r="KF171" s="100"/>
      <c r="KG171" s="100"/>
      <c r="KH171" s="100"/>
      <c r="KI171" s="100"/>
      <c r="KJ171" s="100"/>
      <c r="KK171" s="100"/>
      <c r="KL171" s="100"/>
      <c r="KM171" s="100"/>
      <c r="KN171" s="100"/>
      <c r="KO171" s="100"/>
      <c r="KP171" s="100"/>
      <c r="KQ171" s="100"/>
      <c r="KR171" s="100"/>
      <c r="KS171" s="100"/>
      <c r="KT171" s="100"/>
      <c r="KU171" s="100"/>
    </row>
    <row r="172" spans="2:307" s="95" customFormat="1" ht="15.6" x14ac:dyDescent="0.3">
      <c r="B172" s="129"/>
      <c r="C172" s="129"/>
      <c r="D172" s="584"/>
      <c r="E172" s="129"/>
      <c r="F172" s="129"/>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100"/>
      <c r="EY172" s="100"/>
      <c r="EZ172" s="100"/>
      <c r="FA172" s="100"/>
      <c r="FB172" s="100"/>
      <c r="FC172" s="100"/>
      <c r="FD172" s="95">
        <v>15</v>
      </c>
      <c r="FE172" s="100">
        <f t="shared" si="4372"/>
        <v>0</v>
      </c>
      <c r="FF172" s="100">
        <f t="shared" si="4372"/>
        <v>0</v>
      </c>
      <c r="FG172" s="100">
        <f t="shared" si="4372"/>
        <v>0</v>
      </c>
      <c r="FH172" s="100">
        <f t="shared" si="4372"/>
        <v>0</v>
      </c>
      <c r="FI172" s="100">
        <f t="shared" si="4372"/>
        <v>0</v>
      </c>
      <c r="FJ172" s="100">
        <f t="shared" si="4372"/>
        <v>0</v>
      </c>
      <c r="FK172" s="100">
        <f t="shared" si="4372"/>
        <v>0</v>
      </c>
      <c r="FL172" s="100">
        <f t="shared" si="4372"/>
        <v>0</v>
      </c>
      <c r="FM172" s="100">
        <f t="shared" si="4372"/>
        <v>0</v>
      </c>
      <c r="FN172" s="100">
        <f t="shared" si="4372"/>
        <v>0</v>
      </c>
      <c r="FO172" s="100">
        <f t="shared" si="4373"/>
        <v>0</v>
      </c>
      <c r="FP172" s="100">
        <f t="shared" si="4373"/>
        <v>0</v>
      </c>
      <c r="FQ172" s="100">
        <f t="shared" si="4373"/>
        <v>0</v>
      </c>
      <c r="FR172" s="100">
        <f t="shared" si="4373"/>
        <v>0</v>
      </c>
      <c r="FS172" s="100">
        <f t="shared" si="4373"/>
        <v>0</v>
      </c>
      <c r="FT172" s="100">
        <f t="shared" si="4373"/>
        <v>0</v>
      </c>
      <c r="FU172" s="100">
        <f t="shared" si="4373"/>
        <v>0</v>
      </c>
      <c r="FV172" s="100">
        <f t="shared" si="4373"/>
        <v>0</v>
      </c>
      <c r="FW172" s="100">
        <f t="shared" si="4373"/>
        <v>0</v>
      </c>
      <c r="FX172" s="100">
        <f t="shared" si="4373"/>
        <v>0</v>
      </c>
      <c r="FY172" s="100">
        <f t="shared" si="4374"/>
        <v>0</v>
      </c>
      <c r="FZ172" s="100">
        <f t="shared" si="4374"/>
        <v>0</v>
      </c>
      <c r="GA172" s="100">
        <f t="shared" si="4374"/>
        <v>0</v>
      </c>
      <c r="GB172" s="100">
        <f t="shared" si="4374"/>
        <v>0</v>
      </c>
      <c r="GC172" s="100">
        <f t="shared" si="4374"/>
        <v>0</v>
      </c>
      <c r="GD172" s="100">
        <f t="shared" si="4374"/>
        <v>0</v>
      </c>
      <c r="GE172" s="100">
        <f t="shared" si="4374"/>
        <v>0</v>
      </c>
      <c r="GF172" s="100">
        <f t="shared" si="4374"/>
        <v>0</v>
      </c>
      <c r="GG172" s="100">
        <f t="shared" si="4374"/>
        <v>0</v>
      </c>
      <c r="GH172" s="100">
        <f t="shared" si="4374"/>
        <v>0</v>
      </c>
      <c r="GI172" s="100">
        <f t="shared" si="4375"/>
        <v>0</v>
      </c>
      <c r="GJ172" s="100">
        <f t="shared" si="4375"/>
        <v>0</v>
      </c>
      <c r="GK172" s="100">
        <f t="shared" si="4375"/>
        <v>0</v>
      </c>
      <c r="GL172" s="100">
        <f t="shared" si="4375"/>
        <v>0</v>
      </c>
      <c r="GM172" s="100">
        <f t="shared" si="4375"/>
        <v>0</v>
      </c>
      <c r="GN172" s="100">
        <f t="shared" si="4375"/>
        <v>0</v>
      </c>
      <c r="GO172" s="100">
        <f t="shared" si="4375"/>
        <v>0</v>
      </c>
      <c r="GP172" s="100">
        <f t="shared" si="4375"/>
        <v>0</v>
      </c>
      <c r="GQ172" s="100">
        <f t="shared" si="4375"/>
        <v>0</v>
      </c>
      <c r="GR172" s="100">
        <f t="shared" si="4375"/>
        <v>0</v>
      </c>
      <c r="GS172" s="100">
        <f t="shared" si="4376"/>
        <v>0</v>
      </c>
      <c r="GT172" s="100">
        <f t="shared" si="4376"/>
        <v>0</v>
      </c>
      <c r="GU172" s="100">
        <f t="shared" si="4376"/>
        <v>0</v>
      </c>
      <c r="GV172" s="100">
        <f t="shared" si="4376"/>
        <v>0</v>
      </c>
      <c r="GW172" s="100">
        <f t="shared" si="4376"/>
        <v>0</v>
      </c>
      <c r="GX172" s="100">
        <f t="shared" si="4376"/>
        <v>0</v>
      </c>
      <c r="GY172" s="100">
        <f t="shared" si="4376"/>
        <v>0</v>
      </c>
      <c r="GZ172" s="100">
        <f t="shared" si="4376"/>
        <v>0</v>
      </c>
      <c r="HA172" s="100">
        <f t="shared" si="4376"/>
        <v>0</v>
      </c>
      <c r="HB172" s="100">
        <f t="shared" si="4376"/>
        <v>0</v>
      </c>
      <c r="HC172" s="100">
        <f t="shared" si="4377"/>
        <v>0</v>
      </c>
      <c r="HD172" s="100">
        <f t="shared" si="4377"/>
        <v>0</v>
      </c>
      <c r="HE172" s="100">
        <f t="shared" si="4377"/>
        <v>0</v>
      </c>
      <c r="HF172" s="100">
        <f t="shared" si="4377"/>
        <v>0</v>
      </c>
      <c r="HG172" s="100">
        <f t="shared" si="4377"/>
        <v>0</v>
      </c>
      <c r="HH172" s="100">
        <f t="shared" si="4377"/>
        <v>0</v>
      </c>
      <c r="HI172" s="100">
        <f t="shared" si="4377"/>
        <v>0</v>
      </c>
      <c r="HJ172" s="100">
        <f t="shared" si="4377"/>
        <v>0</v>
      </c>
      <c r="HK172" s="100">
        <f t="shared" si="4377"/>
        <v>0</v>
      </c>
      <c r="HL172" s="100">
        <f t="shared" si="4377"/>
        <v>0</v>
      </c>
      <c r="HM172" s="100">
        <f t="shared" si="4378"/>
        <v>0</v>
      </c>
      <c r="HN172" s="100">
        <f t="shared" si="4378"/>
        <v>0</v>
      </c>
      <c r="HO172" s="100">
        <f t="shared" si="4378"/>
        <v>0</v>
      </c>
      <c r="HP172" s="100">
        <f t="shared" si="4378"/>
        <v>0</v>
      </c>
      <c r="HQ172" s="100">
        <f t="shared" si="4378"/>
        <v>0</v>
      </c>
      <c r="HR172" s="100">
        <f t="shared" si="4378"/>
        <v>0</v>
      </c>
      <c r="HS172" s="100">
        <f t="shared" si="4378"/>
        <v>0</v>
      </c>
      <c r="HT172" s="100">
        <f t="shared" si="4378"/>
        <v>0</v>
      </c>
      <c r="HU172" s="100">
        <f t="shared" si="4378"/>
        <v>0</v>
      </c>
      <c r="HV172" s="100">
        <f t="shared" si="4378"/>
        <v>0</v>
      </c>
      <c r="HW172" s="100">
        <f t="shared" si="4378"/>
        <v>0</v>
      </c>
      <c r="HX172" s="100">
        <f t="shared" si="4378"/>
        <v>0</v>
      </c>
      <c r="HY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c r="IW172" s="100"/>
      <c r="IX172" s="100"/>
      <c r="IY172" s="100"/>
      <c r="IZ172" s="100"/>
      <c r="JA172" s="100"/>
      <c r="JB172" s="100"/>
      <c r="JC172" s="100"/>
      <c r="JD172" s="100"/>
      <c r="JE172" s="100"/>
      <c r="JF172" s="100"/>
      <c r="JG172" s="100"/>
      <c r="JH172" s="100"/>
      <c r="JI172" s="100"/>
      <c r="JJ172" s="100"/>
      <c r="JK172" s="100"/>
      <c r="JL172" s="100"/>
      <c r="JM172" s="100"/>
      <c r="JN172" s="100"/>
      <c r="JO172" s="100"/>
      <c r="JP172" s="100"/>
      <c r="JQ172" s="100"/>
      <c r="JR172" s="100"/>
      <c r="JS172" s="100"/>
      <c r="JT172" s="100"/>
      <c r="JU172" s="100"/>
      <c r="JV172" s="100"/>
      <c r="JW172" s="100"/>
      <c r="JX172" s="100"/>
      <c r="JY172" s="100"/>
      <c r="JZ172" s="100"/>
      <c r="KA172" s="100"/>
      <c r="KB172" s="100"/>
      <c r="KC172" s="100"/>
      <c r="KD172" s="100"/>
      <c r="KE172" s="100"/>
      <c r="KF172" s="100"/>
      <c r="KG172" s="100"/>
      <c r="KH172" s="100"/>
      <c r="KI172" s="100"/>
      <c r="KJ172" s="100"/>
      <c r="KK172" s="100"/>
      <c r="KL172" s="100"/>
      <c r="KM172" s="100"/>
      <c r="KN172" s="100"/>
      <c r="KO172" s="100"/>
      <c r="KP172" s="100"/>
      <c r="KQ172" s="100"/>
      <c r="KR172" s="100"/>
      <c r="KS172" s="100"/>
      <c r="KT172" s="100"/>
      <c r="KU172" s="100"/>
    </row>
    <row r="173" spans="2:307" s="95" customFormat="1" ht="15.6" x14ac:dyDescent="0.3">
      <c r="B173" s="129"/>
      <c r="C173" s="129"/>
      <c r="D173" s="584"/>
      <c r="E173" s="129"/>
      <c r="F173" s="129"/>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100"/>
      <c r="EY173" s="100"/>
      <c r="EZ173" s="100"/>
      <c r="FA173" s="100"/>
      <c r="FB173" s="100"/>
      <c r="FC173" s="100"/>
      <c r="FD173" s="95">
        <v>16</v>
      </c>
      <c r="FE173" s="100">
        <f t="shared" si="4372"/>
        <v>0</v>
      </c>
      <c r="FF173" s="100">
        <f t="shared" si="4372"/>
        <v>0</v>
      </c>
      <c r="FG173" s="100">
        <f t="shared" si="4372"/>
        <v>0</v>
      </c>
      <c r="FH173" s="100">
        <f t="shared" si="4372"/>
        <v>0</v>
      </c>
      <c r="FI173" s="100">
        <f t="shared" si="4372"/>
        <v>0</v>
      </c>
      <c r="FJ173" s="100">
        <f t="shared" si="4372"/>
        <v>0</v>
      </c>
      <c r="FK173" s="100">
        <f t="shared" si="4372"/>
        <v>0</v>
      </c>
      <c r="FL173" s="100">
        <f t="shared" si="4372"/>
        <v>0</v>
      </c>
      <c r="FM173" s="100">
        <f t="shared" si="4372"/>
        <v>0</v>
      </c>
      <c r="FN173" s="100">
        <f t="shared" si="4372"/>
        <v>0</v>
      </c>
      <c r="FO173" s="100">
        <f t="shared" si="4373"/>
        <v>0</v>
      </c>
      <c r="FP173" s="100">
        <f t="shared" si="4373"/>
        <v>0</v>
      </c>
      <c r="FQ173" s="100">
        <f t="shared" si="4373"/>
        <v>0</v>
      </c>
      <c r="FR173" s="100">
        <f t="shared" si="4373"/>
        <v>0</v>
      </c>
      <c r="FS173" s="100">
        <f t="shared" si="4373"/>
        <v>0</v>
      </c>
      <c r="FT173" s="100">
        <f t="shared" si="4373"/>
        <v>0</v>
      </c>
      <c r="FU173" s="100">
        <f t="shared" si="4373"/>
        <v>0</v>
      </c>
      <c r="FV173" s="100">
        <f t="shared" si="4373"/>
        <v>0</v>
      </c>
      <c r="FW173" s="100">
        <f t="shared" si="4373"/>
        <v>0</v>
      </c>
      <c r="FX173" s="100">
        <f t="shared" si="4373"/>
        <v>0</v>
      </c>
      <c r="FY173" s="100">
        <f t="shared" si="4374"/>
        <v>0</v>
      </c>
      <c r="FZ173" s="100">
        <f t="shared" si="4374"/>
        <v>0</v>
      </c>
      <c r="GA173" s="100">
        <f t="shared" si="4374"/>
        <v>0</v>
      </c>
      <c r="GB173" s="100">
        <f t="shared" si="4374"/>
        <v>0</v>
      </c>
      <c r="GC173" s="100">
        <f t="shared" si="4374"/>
        <v>0</v>
      </c>
      <c r="GD173" s="100">
        <f t="shared" si="4374"/>
        <v>0</v>
      </c>
      <c r="GE173" s="100">
        <f t="shared" si="4374"/>
        <v>0</v>
      </c>
      <c r="GF173" s="100">
        <f t="shared" si="4374"/>
        <v>0</v>
      </c>
      <c r="GG173" s="100">
        <f t="shared" si="4374"/>
        <v>0</v>
      </c>
      <c r="GH173" s="100">
        <f t="shared" si="4374"/>
        <v>0</v>
      </c>
      <c r="GI173" s="100">
        <f t="shared" si="4375"/>
        <v>0</v>
      </c>
      <c r="GJ173" s="100">
        <f t="shared" si="4375"/>
        <v>0</v>
      </c>
      <c r="GK173" s="100">
        <f t="shared" si="4375"/>
        <v>0</v>
      </c>
      <c r="GL173" s="100">
        <f t="shared" si="4375"/>
        <v>0</v>
      </c>
      <c r="GM173" s="100">
        <f t="shared" si="4375"/>
        <v>0</v>
      </c>
      <c r="GN173" s="100">
        <f t="shared" si="4375"/>
        <v>0</v>
      </c>
      <c r="GO173" s="100">
        <f t="shared" si="4375"/>
        <v>0</v>
      </c>
      <c r="GP173" s="100">
        <f t="shared" si="4375"/>
        <v>0</v>
      </c>
      <c r="GQ173" s="100">
        <f t="shared" si="4375"/>
        <v>0</v>
      </c>
      <c r="GR173" s="100">
        <f t="shared" si="4375"/>
        <v>0</v>
      </c>
      <c r="GS173" s="100">
        <f t="shared" si="4376"/>
        <v>0</v>
      </c>
      <c r="GT173" s="100">
        <f t="shared" si="4376"/>
        <v>0</v>
      </c>
      <c r="GU173" s="100">
        <f t="shared" si="4376"/>
        <v>0</v>
      </c>
      <c r="GV173" s="100">
        <f t="shared" si="4376"/>
        <v>0</v>
      </c>
      <c r="GW173" s="100">
        <f t="shared" si="4376"/>
        <v>0</v>
      </c>
      <c r="GX173" s="100">
        <f t="shared" si="4376"/>
        <v>0</v>
      </c>
      <c r="GY173" s="100">
        <f t="shared" si="4376"/>
        <v>0</v>
      </c>
      <c r="GZ173" s="100">
        <f t="shared" si="4376"/>
        <v>0</v>
      </c>
      <c r="HA173" s="100">
        <f t="shared" si="4376"/>
        <v>0</v>
      </c>
      <c r="HB173" s="100">
        <f t="shared" si="4376"/>
        <v>0</v>
      </c>
      <c r="HC173" s="100">
        <f t="shared" si="4377"/>
        <v>0</v>
      </c>
      <c r="HD173" s="100">
        <f t="shared" si="4377"/>
        <v>0</v>
      </c>
      <c r="HE173" s="100">
        <f t="shared" si="4377"/>
        <v>0</v>
      </c>
      <c r="HF173" s="100">
        <f t="shared" si="4377"/>
        <v>0</v>
      </c>
      <c r="HG173" s="100">
        <f t="shared" si="4377"/>
        <v>0</v>
      </c>
      <c r="HH173" s="100">
        <f t="shared" si="4377"/>
        <v>0</v>
      </c>
      <c r="HI173" s="100">
        <f t="shared" si="4377"/>
        <v>0</v>
      </c>
      <c r="HJ173" s="100">
        <f t="shared" si="4377"/>
        <v>0</v>
      </c>
      <c r="HK173" s="100">
        <f t="shared" si="4377"/>
        <v>0</v>
      </c>
      <c r="HL173" s="100">
        <f t="shared" si="4377"/>
        <v>0</v>
      </c>
      <c r="HM173" s="100">
        <f t="shared" si="4378"/>
        <v>0</v>
      </c>
      <c r="HN173" s="100">
        <f t="shared" si="4378"/>
        <v>0</v>
      </c>
      <c r="HO173" s="100">
        <f t="shared" si="4378"/>
        <v>0</v>
      </c>
      <c r="HP173" s="100">
        <f t="shared" si="4378"/>
        <v>0</v>
      </c>
      <c r="HQ173" s="100">
        <f t="shared" si="4378"/>
        <v>0</v>
      </c>
      <c r="HR173" s="100">
        <f t="shared" si="4378"/>
        <v>0</v>
      </c>
      <c r="HS173" s="100">
        <f t="shared" si="4378"/>
        <v>0</v>
      </c>
      <c r="HT173" s="100">
        <f t="shared" si="4378"/>
        <v>0</v>
      </c>
      <c r="HU173" s="100">
        <f t="shared" si="4378"/>
        <v>0</v>
      </c>
      <c r="HV173" s="100">
        <f t="shared" si="4378"/>
        <v>0</v>
      </c>
      <c r="HW173" s="100">
        <f t="shared" si="4378"/>
        <v>0</v>
      </c>
      <c r="HX173" s="100">
        <f t="shared" si="4378"/>
        <v>0</v>
      </c>
      <c r="HY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c r="IW173" s="100"/>
      <c r="IX173" s="100"/>
      <c r="IY173" s="100"/>
      <c r="IZ173" s="100"/>
      <c r="JA173" s="100"/>
      <c r="JB173" s="100"/>
      <c r="JC173" s="100"/>
      <c r="JD173" s="100"/>
      <c r="JE173" s="100"/>
      <c r="JF173" s="100"/>
      <c r="JG173" s="100"/>
      <c r="JH173" s="100"/>
      <c r="JI173" s="100"/>
      <c r="JJ173" s="100"/>
      <c r="JK173" s="100"/>
      <c r="JL173" s="100"/>
      <c r="JM173" s="100"/>
      <c r="JN173" s="100"/>
      <c r="JO173" s="100"/>
      <c r="JP173" s="100"/>
      <c r="JQ173" s="100"/>
      <c r="JR173" s="100"/>
      <c r="JS173" s="100"/>
      <c r="JT173" s="100"/>
      <c r="JU173" s="100"/>
      <c r="JV173" s="100"/>
      <c r="JW173" s="100"/>
      <c r="JX173" s="100"/>
      <c r="JY173" s="100"/>
      <c r="JZ173" s="100"/>
      <c r="KA173" s="100"/>
      <c r="KB173" s="100"/>
      <c r="KC173" s="100"/>
      <c r="KD173" s="100"/>
      <c r="KE173" s="100"/>
      <c r="KF173" s="100"/>
      <c r="KG173" s="100"/>
      <c r="KH173" s="100"/>
      <c r="KI173" s="100"/>
      <c r="KJ173" s="100"/>
      <c r="KK173" s="100"/>
      <c r="KL173" s="100"/>
      <c r="KM173" s="100"/>
      <c r="KN173" s="100"/>
      <c r="KO173" s="100"/>
      <c r="KP173" s="100"/>
      <c r="KQ173" s="100"/>
      <c r="KR173" s="100"/>
      <c r="KS173" s="100"/>
      <c r="KT173" s="100"/>
      <c r="KU173" s="100"/>
    </row>
    <row r="174" spans="2:307" s="95" customFormat="1" ht="15.6" x14ac:dyDescent="0.3">
      <c r="B174" s="128"/>
      <c r="C174" s="128"/>
      <c r="D174" s="583"/>
      <c r="E174" s="128"/>
      <c r="F174" s="128"/>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100"/>
      <c r="EY174" s="100"/>
      <c r="EZ174" s="100"/>
      <c r="FA174" s="100"/>
      <c r="FB174" s="100"/>
      <c r="FC174" s="100"/>
      <c r="FD174" s="95">
        <v>17</v>
      </c>
      <c r="FE174" s="100">
        <f t="shared" si="4372"/>
        <v>0</v>
      </c>
      <c r="FF174" s="100">
        <f t="shared" si="4372"/>
        <v>0</v>
      </c>
      <c r="FG174" s="100">
        <f t="shared" si="4372"/>
        <v>0</v>
      </c>
      <c r="FH174" s="100">
        <f t="shared" si="4372"/>
        <v>0</v>
      </c>
      <c r="FI174" s="100">
        <f t="shared" si="4372"/>
        <v>0</v>
      </c>
      <c r="FJ174" s="100">
        <f t="shared" si="4372"/>
        <v>0</v>
      </c>
      <c r="FK174" s="100">
        <f t="shared" si="4372"/>
        <v>0</v>
      </c>
      <c r="FL174" s="100">
        <f t="shared" si="4372"/>
        <v>0</v>
      </c>
      <c r="FM174" s="100">
        <f t="shared" si="4372"/>
        <v>0</v>
      </c>
      <c r="FN174" s="100">
        <f t="shared" si="4372"/>
        <v>0</v>
      </c>
      <c r="FO174" s="100">
        <f t="shared" si="4373"/>
        <v>0</v>
      </c>
      <c r="FP174" s="100">
        <f t="shared" si="4373"/>
        <v>0</v>
      </c>
      <c r="FQ174" s="100">
        <f t="shared" si="4373"/>
        <v>0</v>
      </c>
      <c r="FR174" s="100">
        <f t="shared" si="4373"/>
        <v>0</v>
      </c>
      <c r="FS174" s="100">
        <f t="shared" si="4373"/>
        <v>0</v>
      </c>
      <c r="FT174" s="100">
        <f t="shared" si="4373"/>
        <v>0</v>
      </c>
      <c r="FU174" s="100">
        <f t="shared" si="4373"/>
        <v>0</v>
      </c>
      <c r="FV174" s="100">
        <f t="shared" si="4373"/>
        <v>0</v>
      </c>
      <c r="FW174" s="100">
        <f t="shared" si="4373"/>
        <v>0</v>
      </c>
      <c r="FX174" s="100">
        <f t="shared" si="4373"/>
        <v>0</v>
      </c>
      <c r="FY174" s="100">
        <f t="shared" si="4374"/>
        <v>0</v>
      </c>
      <c r="FZ174" s="100">
        <f t="shared" si="4374"/>
        <v>0</v>
      </c>
      <c r="GA174" s="100">
        <f t="shared" si="4374"/>
        <v>0</v>
      </c>
      <c r="GB174" s="100">
        <f t="shared" si="4374"/>
        <v>0</v>
      </c>
      <c r="GC174" s="100">
        <f t="shared" si="4374"/>
        <v>0</v>
      </c>
      <c r="GD174" s="100">
        <f t="shared" si="4374"/>
        <v>0</v>
      </c>
      <c r="GE174" s="100">
        <f t="shared" si="4374"/>
        <v>0</v>
      </c>
      <c r="GF174" s="100">
        <f t="shared" si="4374"/>
        <v>0</v>
      </c>
      <c r="GG174" s="100">
        <f t="shared" si="4374"/>
        <v>0</v>
      </c>
      <c r="GH174" s="100">
        <f t="shared" si="4374"/>
        <v>0</v>
      </c>
      <c r="GI174" s="100">
        <f t="shared" si="4375"/>
        <v>0</v>
      </c>
      <c r="GJ174" s="100">
        <f t="shared" si="4375"/>
        <v>0</v>
      </c>
      <c r="GK174" s="100">
        <f t="shared" si="4375"/>
        <v>0</v>
      </c>
      <c r="GL174" s="100">
        <f t="shared" si="4375"/>
        <v>0</v>
      </c>
      <c r="GM174" s="100">
        <f t="shared" si="4375"/>
        <v>0</v>
      </c>
      <c r="GN174" s="100">
        <f t="shared" si="4375"/>
        <v>0</v>
      </c>
      <c r="GO174" s="100">
        <f t="shared" si="4375"/>
        <v>0</v>
      </c>
      <c r="GP174" s="100">
        <f t="shared" si="4375"/>
        <v>0</v>
      </c>
      <c r="GQ174" s="100">
        <f t="shared" si="4375"/>
        <v>0</v>
      </c>
      <c r="GR174" s="100">
        <f t="shared" si="4375"/>
        <v>0</v>
      </c>
      <c r="GS174" s="100">
        <f t="shared" si="4376"/>
        <v>0</v>
      </c>
      <c r="GT174" s="100">
        <f t="shared" si="4376"/>
        <v>0</v>
      </c>
      <c r="GU174" s="100">
        <f t="shared" si="4376"/>
        <v>0</v>
      </c>
      <c r="GV174" s="100">
        <f t="shared" si="4376"/>
        <v>0</v>
      </c>
      <c r="GW174" s="100">
        <f t="shared" si="4376"/>
        <v>0</v>
      </c>
      <c r="GX174" s="100">
        <f t="shared" si="4376"/>
        <v>0</v>
      </c>
      <c r="GY174" s="100">
        <f t="shared" si="4376"/>
        <v>0</v>
      </c>
      <c r="GZ174" s="100">
        <f t="shared" si="4376"/>
        <v>0</v>
      </c>
      <c r="HA174" s="100">
        <f t="shared" si="4376"/>
        <v>0</v>
      </c>
      <c r="HB174" s="100">
        <f t="shared" si="4376"/>
        <v>0</v>
      </c>
      <c r="HC174" s="100">
        <f t="shared" si="4377"/>
        <v>0</v>
      </c>
      <c r="HD174" s="100">
        <f t="shared" si="4377"/>
        <v>0</v>
      </c>
      <c r="HE174" s="100">
        <f t="shared" si="4377"/>
        <v>0</v>
      </c>
      <c r="HF174" s="100">
        <f t="shared" si="4377"/>
        <v>0</v>
      </c>
      <c r="HG174" s="100">
        <f t="shared" si="4377"/>
        <v>0</v>
      </c>
      <c r="HH174" s="100">
        <f t="shared" si="4377"/>
        <v>0</v>
      </c>
      <c r="HI174" s="100">
        <f t="shared" si="4377"/>
        <v>0</v>
      </c>
      <c r="HJ174" s="100">
        <f t="shared" si="4377"/>
        <v>0</v>
      </c>
      <c r="HK174" s="100">
        <f t="shared" si="4377"/>
        <v>0</v>
      </c>
      <c r="HL174" s="100">
        <f t="shared" si="4377"/>
        <v>0</v>
      </c>
      <c r="HM174" s="100">
        <f t="shared" si="4378"/>
        <v>0</v>
      </c>
      <c r="HN174" s="100">
        <f t="shared" si="4378"/>
        <v>0</v>
      </c>
      <c r="HO174" s="100">
        <f t="shared" si="4378"/>
        <v>0</v>
      </c>
      <c r="HP174" s="100">
        <f t="shared" si="4378"/>
        <v>0</v>
      </c>
      <c r="HQ174" s="100">
        <f t="shared" si="4378"/>
        <v>0</v>
      </c>
      <c r="HR174" s="100">
        <f t="shared" si="4378"/>
        <v>0</v>
      </c>
      <c r="HS174" s="100">
        <f t="shared" si="4378"/>
        <v>0</v>
      </c>
      <c r="HT174" s="100">
        <f t="shared" si="4378"/>
        <v>0</v>
      </c>
      <c r="HU174" s="100">
        <f t="shared" si="4378"/>
        <v>0</v>
      </c>
      <c r="HV174" s="100">
        <f t="shared" si="4378"/>
        <v>0</v>
      </c>
      <c r="HW174" s="100">
        <f t="shared" si="4378"/>
        <v>0</v>
      </c>
      <c r="HX174" s="100">
        <f t="shared" si="4378"/>
        <v>0</v>
      </c>
      <c r="HY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c r="IW174" s="100"/>
      <c r="IX174" s="100"/>
      <c r="IY174" s="100"/>
      <c r="IZ174" s="100"/>
      <c r="JA174" s="100"/>
      <c r="JB174" s="100"/>
      <c r="JC174" s="100"/>
      <c r="JD174" s="100"/>
      <c r="JE174" s="100"/>
      <c r="JF174" s="100"/>
      <c r="JG174" s="100"/>
      <c r="JH174" s="100"/>
      <c r="JI174" s="100"/>
      <c r="JJ174" s="100"/>
      <c r="JK174" s="100"/>
      <c r="JL174" s="100"/>
      <c r="JM174" s="100"/>
      <c r="JN174" s="100"/>
      <c r="JO174" s="100"/>
      <c r="JP174" s="100"/>
      <c r="JQ174" s="100"/>
      <c r="JR174" s="100"/>
      <c r="JS174" s="100"/>
      <c r="JT174" s="100"/>
      <c r="JU174" s="100"/>
      <c r="JV174" s="100"/>
      <c r="JW174" s="100"/>
      <c r="JX174" s="100"/>
      <c r="JY174" s="100"/>
      <c r="JZ174" s="100"/>
      <c r="KA174" s="100"/>
      <c r="KB174" s="100"/>
      <c r="KC174" s="100"/>
      <c r="KD174" s="100"/>
      <c r="KE174" s="100"/>
      <c r="KF174" s="100"/>
      <c r="KG174" s="100"/>
      <c r="KH174" s="100"/>
      <c r="KI174" s="100"/>
      <c r="KJ174" s="100"/>
      <c r="KK174" s="100"/>
      <c r="KL174" s="100"/>
      <c r="KM174" s="100"/>
      <c r="KN174" s="100"/>
      <c r="KO174" s="100"/>
      <c r="KP174" s="100"/>
      <c r="KQ174" s="100"/>
      <c r="KR174" s="100"/>
      <c r="KS174" s="100"/>
      <c r="KT174" s="100"/>
      <c r="KU174" s="100"/>
    </row>
    <row r="175" spans="2:307" s="95" customFormat="1" ht="15.6" x14ac:dyDescent="0.3">
      <c r="B175" s="129"/>
      <c r="C175" s="129"/>
      <c r="D175" s="584"/>
      <c r="E175" s="129"/>
      <c r="F175" s="129"/>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100"/>
      <c r="EY175" s="100"/>
      <c r="EZ175" s="100"/>
      <c r="FA175" s="100"/>
      <c r="FB175" s="100"/>
      <c r="FC175" s="100"/>
      <c r="FD175" s="95">
        <v>18</v>
      </c>
      <c r="FE175" s="100">
        <f t="shared" si="4372"/>
        <v>0</v>
      </c>
      <c r="FF175" s="100">
        <f t="shared" si="4372"/>
        <v>0</v>
      </c>
      <c r="FG175" s="100">
        <f t="shared" si="4372"/>
        <v>0</v>
      </c>
      <c r="FH175" s="100">
        <f t="shared" si="4372"/>
        <v>0</v>
      </c>
      <c r="FI175" s="100">
        <f t="shared" si="4372"/>
        <v>0</v>
      </c>
      <c r="FJ175" s="100">
        <f t="shared" si="4372"/>
        <v>0</v>
      </c>
      <c r="FK175" s="100">
        <f t="shared" si="4372"/>
        <v>0</v>
      </c>
      <c r="FL175" s="100">
        <f t="shared" si="4372"/>
        <v>0</v>
      </c>
      <c r="FM175" s="100">
        <f t="shared" si="4372"/>
        <v>0</v>
      </c>
      <c r="FN175" s="100">
        <f t="shared" si="4372"/>
        <v>0</v>
      </c>
      <c r="FO175" s="100">
        <f t="shared" si="4373"/>
        <v>0</v>
      </c>
      <c r="FP175" s="100">
        <f t="shared" si="4373"/>
        <v>0</v>
      </c>
      <c r="FQ175" s="100">
        <f t="shared" si="4373"/>
        <v>0</v>
      </c>
      <c r="FR175" s="100">
        <f t="shared" si="4373"/>
        <v>0</v>
      </c>
      <c r="FS175" s="100">
        <f t="shared" si="4373"/>
        <v>0</v>
      </c>
      <c r="FT175" s="100">
        <f t="shared" si="4373"/>
        <v>0</v>
      </c>
      <c r="FU175" s="100">
        <f t="shared" si="4373"/>
        <v>0</v>
      </c>
      <c r="FV175" s="100">
        <f t="shared" si="4373"/>
        <v>0</v>
      </c>
      <c r="FW175" s="100">
        <f t="shared" si="4373"/>
        <v>0</v>
      </c>
      <c r="FX175" s="100">
        <f t="shared" si="4373"/>
        <v>0</v>
      </c>
      <c r="FY175" s="100">
        <f t="shared" si="4374"/>
        <v>0</v>
      </c>
      <c r="FZ175" s="100">
        <f t="shared" si="4374"/>
        <v>0</v>
      </c>
      <c r="GA175" s="100">
        <f t="shared" si="4374"/>
        <v>0</v>
      </c>
      <c r="GB175" s="100">
        <f t="shared" si="4374"/>
        <v>0</v>
      </c>
      <c r="GC175" s="100">
        <f t="shared" si="4374"/>
        <v>0</v>
      </c>
      <c r="GD175" s="100">
        <f t="shared" si="4374"/>
        <v>0</v>
      </c>
      <c r="GE175" s="100">
        <f t="shared" si="4374"/>
        <v>0</v>
      </c>
      <c r="GF175" s="100">
        <f t="shared" si="4374"/>
        <v>0</v>
      </c>
      <c r="GG175" s="100">
        <f t="shared" si="4374"/>
        <v>0</v>
      </c>
      <c r="GH175" s="100">
        <f t="shared" si="4374"/>
        <v>0</v>
      </c>
      <c r="GI175" s="100">
        <f t="shared" si="4375"/>
        <v>0</v>
      </c>
      <c r="GJ175" s="100">
        <f t="shared" si="4375"/>
        <v>0</v>
      </c>
      <c r="GK175" s="100">
        <f t="shared" si="4375"/>
        <v>0</v>
      </c>
      <c r="GL175" s="100">
        <f t="shared" si="4375"/>
        <v>0</v>
      </c>
      <c r="GM175" s="100">
        <f t="shared" si="4375"/>
        <v>0</v>
      </c>
      <c r="GN175" s="100">
        <f t="shared" si="4375"/>
        <v>0</v>
      </c>
      <c r="GO175" s="100">
        <f t="shared" si="4375"/>
        <v>0</v>
      </c>
      <c r="GP175" s="100">
        <f t="shared" si="4375"/>
        <v>0</v>
      </c>
      <c r="GQ175" s="100">
        <f t="shared" si="4375"/>
        <v>0</v>
      </c>
      <c r="GR175" s="100">
        <f t="shared" si="4375"/>
        <v>0</v>
      </c>
      <c r="GS175" s="100">
        <f t="shared" si="4376"/>
        <v>0</v>
      </c>
      <c r="GT175" s="100">
        <f t="shared" si="4376"/>
        <v>0</v>
      </c>
      <c r="GU175" s="100">
        <f t="shared" si="4376"/>
        <v>0</v>
      </c>
      <c r="GV175" s="100">
        <f t="shared" si="4376"/>
        <v>0</v>
      </c>
      <c r="GW175" s="100">
        <f t="shared" si="4376"/>
        <v>0</v>
      </c>
      <c r="GX175" s="100">
        <f t="shared" si="4376"/>
        <v>0</v>
      </c>
      <c r="GY175" s="100">
        <f t="shared" si="4376"/>
        <v>0</v>
      </c>
      <c r="GZ175" s="100">
        <f t="shared" si="4376"/>
        <v>0</v>
      </c>
      <c r="HA175" s="100">
        <f t="shared" si="4376"/>
        <v>0</v>
      </c>
      <c r="HB175" s="100">
        <f t="shared" si="4376"/>
        <v>0</v>
      </c>
      <c r="HC175" s="100">
        <f t="shared" si="4377"/>
        <v>0</v>
      </c>
      <c r="HD175" s="100">
        <f t="shared" si="4377"/>
        <v>0</v>
      </c>
      <c r="HE175" s="100">
        <f t="shared" si="4377"/>
        <v>0</v>
      </c>
      <c r="HF175" s="100">
        <f t="shared" si="4377"/>
        <v>0</v>
      </c>
      <c r="HG175" s="100">
        <f t="shared" si="4377"/>
        <v>0</v>
      </c>
      <c r="HH175" s="100">
        <f t="shared" si="4377"/>
        <v>0</v>
      </c>
      <c r="HI175" s="100">
        <f t="shared" si="4377"/>
        <v>0</v>
      </c>
      <c r="HJ175" s="100">
        <f t="shared" si="4377"/>
        <v>0</v>
      </c>
      <c r="HK175" s="100">
        <f t="shared" si="4377"/>
        <v>0</v>
      </c>
      <c r="HL175" s="100">
        <f t="shared" si="4377"/>
        <v>0</v>
      </c>
      <c r="HM175" s="100">
        <f t="shared" si="4378"/>
        <v>0</v>
      </c>
      <c r="HN175" s="100">
        <f t="shared" si="4378"/>
        <v>0</v>
      </c>
      <c r="HO175" s="100">
        <f t="shared" si="4378"/>
        <v>0</v>
      </c>
      <c r="HP175" s="100">
        <f t="shared" si="4378"/>
        <v>0</v>
      </c>
      <c r="HQ175" s="100">
        <f t="shared" si="4378"/>
        <v>0</v>
      </c>
      <c r="HR175" s="100">
        <f t="shared" si="4378"/>
        <v>0</v>
      </c>
      <c r="HS175" s="100">
        <f t="shared" si="4378"/>
        <v>0</v>
      </c>
      <c r="HT175" s="100">
        <f t="shared" si="4378"/>
        <v>0</v>
      </c>
      <c r="HU175" s="100">
        <f t="shared" si="4378"/>
        <v>0</v>
      </c>
      <c r="HV175" s="100">
        <f t="shared" si="4378"/>
        <v>0</v>
      </c>
      <c r="HW175" s="100">
        <f t="shared" si="4378"/>
        <v>0</v>
      </c>
      <c r="HX175" s="100">
        <f t="shared" si="4378"/>
        <v>0</v>
      </c>
      <c r="HY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c r="IW175" s="100"/>
      <c r="IX175" s="100"/>
      <c r="IY175" s="100"/>
      <c r="IZ175" s="100"/>
      <c r="JA175" s="100"/>
      <c r="JB175" s="100"/>
      <c r="JC175" s="100"/>
      <c r="JD175" s="100"/>
      <c r="JE175" s="100"/>
      <c r="JF175" s="100"/>
      <c r="JG175" s="100"/>
      <c r="JH175" s="100"/>
      <c r="JI175" s="100"/>
      <c r="JJ175" s="100"/>
      <c r="JK175" s="100"/>
      <c r="JL175" s="100"/>
      <c r="JM175" s="100"/>
      <c r="JN175" s="100"/>
      <c r="JO175" s="100"/>
      <c r="JP175" s="100"/>
      <c r="JQ175" s="100"/>
      <c r="JR175" s="100"/>
      <c r="JS175" s="100"/>
      <c r="JT175" s="100"/>
      <c r="JU175" s="100"/>
      <c r="JV175" s="100"/>
      <c r="JW175" s="100"/>
      <c r="JX175" s="100"/>
      <c r="JY175" s="100"/>
      <c r="JZ175" s="100"/>
      <c r="KA175" s="100"/>
      <c r="KB175" s="100"/>
      <c r="KC175" s="100"/>
      <c r="KD175" s="100"/>
      <c r="KE175" s="100"/>
      <c r="KF175" s="100"/>
      <c r="KG175" s="100"/>
      <c r="KH175" s="100"/>
      <c r="KI175" s="100"/>
      <c r="KJ175" s="100"/>
      <c r="KK175" s="100"/>
      <c r="KL175" s="100"/>
      <c r="KM175" s="100"/>
      <c r="KN175" s="100"/>
      <c r="KO175" s="100"/>
      <c r="KP175" s="100"/>
      <c r="KQ175" s="100"/>
      <c r="KR175" s="100"/>
      <c r="KS175" s="100"/>
      <c r="KT175" s="100"/>
      <c r="KU175" s="100"/>
    </row>
    <row r="176" spans="2:307" s="95" customFormat="1" ht="15.6" x14ac:dyDescent="0.3">
      <c r="B176" s="129"/>
      <c r="C176" s="129"/>
      <c r="D176" s="584"/>
      <c r="E176" s="129"/>
      <c r="F176" s="129"/>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95">
        <v>19</v>
      </c>
      <c r="FE176" s="100">
        <f t="shared" si="4372"/>
        <v>0</v>
      </c>
      <c r="FF176" s="100">
        <f t="shared" si="4372"/>
        <v>0</v>
      </c>
      <c r="FG176" s="100">
        <f t="shared" si="4372"/>
        <v>0</v>
      </c>
      <c r="FH176" s="100">
        <f t="shared" si="4372"/>
        <v>0</v>
      </c>
      <c r="FI176" s="100">
        <f t="shared" si="4372"/>
        <v>0</v>
      </c>
      <c r="FJ176" s="100">
        <f t="shared" si="4372"/>
        <v>0</v>
      </c>
      <c r="FK176" s="100">
        <f t="shared" si="4372"/>
        <v>0</v>
      </c>
      <c r="FL176" s="100">
        <f t="shared" si="4372"/>
        <v>0</v>
      </c>
      <c r="FM176" s="100">
        <f t="shared" si="4372"/>
        <v>0</v>
      </c>
      <c r="FN176" s="100">
        <f t="shared" si="4372"/>
        <v>0</v>
      </c>
      <c r="FO176" s="100">
        <f t="shared" si="4373"/>
        <v>0</v>
      </c>
      <c r="FP176" s="100">
        <f t="shared" si="4373"/>
        <v>0</v>
      </c>
      <c r="FQ176" s="100">
        <f t="shared" si="4373"/>
        <v>0</v>
      </c>
      <c r="FR176" s="100">
        <f t="shared" si="4373"/>
        <v>0</v>
      </c>
      <c r="FS176" s="100">
        <f t="shared" si="4373"/>
        <v>0</v>
      </c>
      <c r="FT176" s="100">
        <f t="shared" si="4373"/>
        <v>0</v>
      </c>
      <c r="FU176" s="100">
        <f t="shared" si="4373"/>
        <v>0</v>
      </c>
      <c r="FV176" s="100">
        <f t="shared" si="4373"/>
        <v>0</v>
      </c>
      <c r="FW176" s="100">
        <f t="shared" si="4373"/>
        <v>0</v>
      </c>
      <c r="FX176" s="100">
        <f t="shared" si="4373"/>
        <v>0</v>
      </c>
      <c r="FY176" s="100">
        <f t="shared" si="4374"/>
        <v>0</v>
      </c>
      <c r="FZ176" s="100">
        <f t="shared" si="4374"/>
        <v>0</v>
      </c>
      <c r="GA176" s="100">
        <f t="shared" si="4374"/>
        <v>0</v>
      </c>
      <c r="GB176" s="100">
        <f t="shared" si="4374"/>
        <v>0</v>
      </c>
      <c r="GC176" s="100">
        <f t="shared" si="4374"/>
        <v>0</v>
      </c>
      <c r="GD176" s="100">
        <f t="shared" si="4374"/>
        <v>0</v>
      </c>
      <c r="GE176" s="100">
        <f t="shared" si="4374"/>
        <v>0</v>
      </c>
      <c r="GF176" s="100">
        <f t="shared" si="4374"/>
        <v>0</v>
      </c>
      <c r="GG176" s="100">
        <f t="shared" si="4374"/>
        <v>0</v>
      </c>
      <c r="GH176" s="100">
        <f t="shared" si="4374"/>
        <v>0</v>
      </c>
      <c r="GI176" s="100">
        <f t="shared" si="4375"/>
        <v>0</v>
      </c>
      <c r="GJ176" s="100">
        <f t="shared" si="4375"/>
        <v>0</v>
      </c>
      <c r="GK176" s="100">
        <f t="shared" si="4375"/>
        <v>0</v>
      </c>
      <c r="GL176" s="100">
        <f t="shared" si="4375"/>
        <v>0</v>
      </c>
      <c r="GM176" s="100">
        <f t="shared" si="4375"/>
        <v>0</v>
      </c>
      <c r="GN176" s="100">
        <f t="shared" si="4375"/>
        <v>0</v>
      </c>
      <c r="GO176" s="100">
        <f t="shared" si="4375"/>
        <v>0</v>
      </c>
      <c r="GP176" s="100">
        <f t="shared" si="4375"/>
        <v>0</v>
      </c>
      <c r="GQ176" s="100">
        <f t="shared" si="4375"/>
        <v>0</v>
      </c>
      <c r="GR176" s="100">
        <f t="shared" si="4375"/>
        <v>0</v>
      </c>
      <c r="GS176" s="100">
        <f t="shared" si="4376"/>
        <v>0</v>
      </c>
      <c r="GT176" s="100">
        <f t="shared" si="4376"/>
        <v>0</v>
      </c>
      <c r="GU176" s="100">
        <f t="shared" si="4376"/>
        <v>0</v>
      </c>
      <c r="GV176" s="100">
        <f t="shared" si="4376"/>
        <v>0</v>
      </c>
      <c r="GW176" s="100">
        <f t="shared" si="4376"/>
        <v>0</v>
      </c>
      <c r="GX176" s="100">
        <f t="shared" si="4376"/>
        <v>0</v>
      </c>
      <c r="GY176" s="100">
        <f t="shared" si="4376"/>
        <v>0</v>
      </c>
      <c r="GZ176" s="100">
        <f t="shared" si="4376"/>
        <v>0</v>
      </c>
      <c r="HA176" s="100">
        <f t="shared" si="4376"/>
        <v>0</v>
      </c>
      <c r="HB176" s="100">
        <f t="shared" si="4376"/>
        <v>0</v>
      </c>
      <c r="HC176" s="100">
        <f t="shared" si="4377"/>
        <v>0</v>
      </c>
      <c r="HD176" s="100">
        <f t="shared" si="4377"/>
        <v>0</v>
      </c>
      <c r="HE176" s="100">
        <f t="shared" si="4377"/>
        <v>0</v>
      </c>
      <c r="HF176" s="100">
        <f t="shared" si="4377"/>
        <v>0</v>
      </c>
      <c r="HG176" s="100">
        <f t="shared" si="4377"/>
        <v>0</v>
      </c>
      <c r="HH176" s="100">
        <f t="shared" si="4377"/>
        <v>0</v>
      </c>
      <c r="HI176" s="100">
        <f t="shared" si="4377"/>
        <v>0</v>
      </c>
      <c r="HJ176" s="100">
        <f t="shared" si="4377"/>
        <v>0</v>
      </c>
      <c r="HK176" s="100">
        <f t="shared" si="4377"/>
        <v>0</v>
      </c>
      <c r="HL176" s="100">
        <f t="shared" si="4377"/>
        <v>0</v>
      </c>
      <c r="HM176" s="100">
        <f t="shared" si="4378"/>
        <v>0</v>
      </c>
      <c r="HN176" s="100">
        <f t="shared" si="4378"/>
        <v>0</v>
      </c>
      <c r="HO176" s="100">
        <f t="shared" si="4378"/>
        <v>0</v>
      </c>
      <c r="HP176" s="100">
        <f t="shared" si="4378"/>
        <v>0</v>
      </c>
      <c r="HQ176" s="100">
        <f t="shared" si="4378"/>
        <v>0</v>
      </c>
      <c r="HR176" s="100">
        <f t="shared" si="4378"/>
        <v>0</v>
      </c>
      <c r="HS176" s="100">
        <f t="shared" si="4378"/>
        <v>0</v>
      </c>
      <c r="HT176" s="100">
        <f t="shared" si="4378"/>
        <v>0</v>
      </c>
      <c r="HU176" s="100">
        <f t="shared" si="4378"/>
        <v>0</v>
      </c>
      <c r="HV176" s="100">
        <f t="shared" si="4378"/>
        <v>0</v>
      </c>
      <c r="HW176" s="100">
        <f t="shared" si="4378"/>
        <v>0</v>
      </c>
      <c r="HX176" s="100">
        <f t="shared" si="4378"/>
        <v>0</v>
      </c>
      <c r="HY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c r="IW176" s="100"/>
      <c r="IX176" s="100"/>
      <c r="IY176" s="100"/>
      <c r="IZ176" s="100"/>
      <c r="JA176" s="100"/>
      <c r="JB176" s="100"/>
      <c r="JC176" s="100"/>
      <c r="JD176" s="100"/>
      <c r="JE176" s="100"/>
      <c r="JF176" s="100"/>
      <c r="JG176" s="100"/>
      <c r="JH176" s="100"/>
      <c r="JI176" s="100"/>
      <c r="JJ176" s="100"/>
      <c r="JK176" s="100"/>
      <c r="JL176" s="100"/>
      <c r="JM176" s="100"/>
      <c r="JN176" s="100"/>
      <c r="JO176" s="100"/>
      <c r="JP176" s="100"/>
      <c r="JQ176" s="100"/>
      <c r="JR176" s="100"/>
      <c r="JS176" s="100"/>
      <c r="JT176" s="100"/>
      <c r="JU176" s="100"/>
      <c r="JV176" s="100"/>
      <c r="JW176" s="100"/>
      <c r="JX176" s="100"/>
      <c r="JY176" s="100"/>
      <c r="JZ176" s="100"/>
      <c r="KA176" s="100"/>
      <c r="KB176" s="100"/>
      <c r="KC176" s="100"/>
      <c r="KD176" s="100"/>
      <c r="KE176" s="100"/>
      <c r="KF176" s="100"/>
      <c r="KG176" s="100"/>
      <c r="KH176" s="100"/>
      <c r="KI176" s="100"/>
      <c r="KJ176" s="100"/>
      <c r="KK176" s="100"/>
      <c r="KL176" s="100"/>
      <c r="KM176" s="100"/>
      <c r="KN176" s="100"/>
      <c r="KO176" s="100"/>
      <c r="KP176" s="100"/>
      <c r="KQ176" s="100"/>
      <c r="KR176" s="100"/>
      <c r="KS176" s="100"/>
      <c r="KT176" s="100"/>
      <c r="KU176" s="100"/>
    </row>
    <row r="177" spans="2:307" s="95" customFormat="1" ht="15.6" x14ac:dyDescent="0.3">
      <c r="B177" s="129"/>
      <c r="C177" s="129"/>
      <c r="D177" s="584"/>
      <c r="E177" s="129"/>
      <c r="F177" s="129"/>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100"/>
      <c r="EY177" s="100"/>
      <c r="EZ177" s="100"/>
      <c r="FA177" s="100"/>
      <c r="FB177" s="100"/>
      <c r="FC177" s="100"/>
      <c r="FD177" s="95">
        <v>20</v>
      </c>
      <c r="FE177" s="100">
        <f t="shared" si="4372"/>
        <v>0</v>
      </c>
      <c r="FF177" s="100">
        <f t="shared" si="4372"/>
        <v>0</v>
      </c>
      <c r="FG177" s="100">
        <f t="shared" si="4372"/>
        <v>0</v>
      </c>
      <c r="FH177" s="100">
        <f t="shared" si="4372"/>
        <v>0</v>
      </c>
      <c r="FI177" s="100">
        <f t="shared" si="4372"/>
        <v>0</v>
      </c>
      <c r="FJ177" s="100">
        <f t="shared" si="4372"/>
        <v>0</v>
      </c>
      <c r="FK177" s="100">
        <f t="shared" si="4372"/>
        <v>0</v>
      </c>
      <c r="FL177" s="100">
        <f t="shared" si="4372"/>
        <v>0</v>
      </c>
      <c r="FM177" s="100">
        <f t="shared" si="4372"/>
        <v>0</v>
      </c>
      <c r="FN177" s="100">
        <f t="shared" si="4372"/>
        <v>0</v>
      </c>
      <c r="FO177" s="100">
        <f t="shared" si="4373"/>
        <v>0</v>
      </c>
      <c r="FP177" s="100">
        <f t="shared" si="4373"/>
        <v>0</v>
      </c>
      <c r="FQ177" s="100">
        <f t="shared" si="4373"/>
        <v>0</v>
      </c>
      <c r="FR177" s="100">
        <f t="shared" si="4373"/>
        <v>0</v>
      </c>
      <c r="FS177" s="100">
        <f t="shared" si="4373"/>
        <v>0</v>
      </c>
      <c r="FT177" s="100">
        <f t="shared" si="4373"/>
        <v>0</v>
      </c>
      <c r="FU177" s="100">
        <f t="shared" si="4373"/>
        <v>0</v>
      </c>
      <c r="FV177" s="100">
        <f t="shared" si="4373"/>
        <v>0</v>
      </c>
      <c r="FW177" s="100">
        <f t="shared" si="4373"/>
        <v>0</v>
      </c>
      <c r="FX177" s="100">
        <f t="shared" si="4373"/>
        <v>0</v>
      </c>
      <c r="FY177" s="100">
        <f t="shared" si="4374"/>
        <v>0</v>
      </c>
      <c r="FZ177" s="100">
        <f t="shared" si="4374"/>
        <v>0</v>
      </c>
      <c r="GA177" s="100">
        <f t="shared" si="4374"/>
        <v>0</v>
      </c>
      <c r="GB177" s="100">
        <f t="shared" si="4374"/>
        <v>0</v>
      </c>
      <c r="GC177" s="100">
        <f t="shared" si="4374"/>
        <v>0</v>
      </c>
      <c r="GD177" s="100">
        <f t="shared" si="4374"/>
        <v>0</v>
      </c>
      <c r="GE177" s="100">
        <f t="shared" si="4374"/>
        <v>0</v>
      </c>
      <c r="GF177" s="100">
        <f t="shared" si="4374"/>
        <v>0</v>
      </c>
      <c r="GG177" s="100">
        <f t="shared" si="4374"/>
        <v>0</v>
      </c>
      <c r="GH177" s="100">
        <f t="shared" si="4374"/>
        <v>0</v>
      </c>
      <c r="GI177" s="100">
        <f t="shared" si="4375"/>
        <v>0</v>
      </c>
      <c r="GJ177" s="100">
        <f t="shared" si="4375"/>
        <v>0</v>
      </c>
      <c r="GK177" s="100">
        <f t="shared" si="4375"/>
        <v>0</v>
      </c>
      <c r="GL177" s="100">
        <f t="shared" si="4375"/>
        <v>0</v>
      </c>
      <c r="GM177" s="100">
        <f t="shared" si="4375"/>
        <v>0</v>
      </c>
      <c r="GN177" s="100">
        <f t="shared" si="4375"/>
        <v>0</v>
      </c>
      <c r="GO177" s="100">
        <f t="shared" si="4375"/>
        <v>0</v>
      </c>
      <c r="GP177" s="100">
        <f t="shared" si="4375"/>
        <v>0</v>
      </c>
      <c r="GQ177" s="100">
        <f t="shared" si="4375"/>
        <v>0</v>
      </c>
      <c r="GR177" s="100">
        <f t="shared" si="4375"/>
        <v>0</v>
      </c>
      <c r="GS177" s="100">
        <f t="shared" si="4376"/>
        <v>0</v>
      </c>
      <c r="GT177" s="100">
        <f t="shared" si="4376"/>
        <v>0</v>
      </c>
      <c r="GU177" s="100">
        <f t="shared" si="4376"/>
        <v>0</v>
      </c>
      <c r="GV177" s="100">
        <f t="shared" si="4376"/>
        <v>0</v>
      </c>
      <c r="GW177" s="100">
        <f t="shared" si="4376"/>
        <v>0</v>
      </c>
      <c r="GX177" s="100">
        <f t="shared" si="4376"/>
        <v>0</v>
      </c>
      <c r="GY177" s="100">
        <f t="shared" si="4376"/>
        <v>0</v>
      </c>
      <c r="GZ177" s="100">
        <f t="shared" si="4376"/>
        <v>0</v>
      </c>
      <c r="HA177" s="100">
        <f t="shared" si="4376"/>
        <v>0</v>
      </c>
      <c r="HB177" s="100">
        <f t="shared" si="4376"/>
        <v>0</v>
      </c>
      <c r="HC177" s="100">
        <f t="shared" si="4377"/>
        <v>0</v>
      </c>
      <c r="HD177" s="100">
        <f t="shared" si="4377"/>
        <v>0</v>
      </c>
      <c r="HE177" s="100">
        <f t="shared" si="4377"/>
        <v>0</v>
      </c>
      <c r="HF177" s="100">
        <f t="shared" si="4377"/>
        <v>0</v>
      </c>
      <c r="HG177" s="100">
        <f t="shared" si="4377"/>
        <v>0</v>
      </c>
      <c r="HH177" s="100">
        <f t="shared" si="4377"/>
        <v>0</v>
      </c>
      <c r="HI177" s="100">
        <f t="shared" si="4377"/>
        <v>0</v>
      </c>
      <c r="HJ177" s="100">
        <f t="shared" si="4377"/>
        <v>0</v>
      </c>
      <c r="HK177" s="100">
        <f t="shared" si="4377"/>
        <v>0</v>
      </c>
      <c r="HL177" s="100">
        <f t="shared" si="4377"/>
        <v>0</v>
      </c>
      <c r="HM177" s="100">
        <f t="shared" si="4378"/>
        <v>0</v>
      </c>
      <c r="HN177" s="100">
        <f t="shared" si="4378"/>
        <v>0</v>
      </c>
      <c r="HO177" s="100">
        <f t="shared" si="4378"/>
        <v>0</v>
      </c>
      <c r="HP177" s="100">
        <f t="shared" si="4378"/>
        <v>0</v>
      </c>
      <c r="HQ177" s="100">
        <f t="shared" si="4378"/>
        <v>0</v>
      </c>
      <c r="HR177" s="100">
        <f t="shared" si="4378"/>
        <v>0</v>
      </c>
      <c r="HS177" s="100">
        <f t="shared" si="4378"/>
        <v>0</v>
      </c>
      <c r="HT177" s="100">
        <f t="shared" si="4378"/>
        <v>0</v>
      </c>
      <c r="HU177" s="100">
        <f t="shared" si="4378"/>
        <v>0</v>
      </c>
      <c r="HV177" s="100">
        <f t="shared" si="4378"/>
        <v>0</v>
      </c>
      <c r="HW177" s="100">
        <f t="shared" si="4378"/>
        <v>0</v>
      </c>
      <c r="HX177" s="100">
        <f t="shared" si="4378"/>
        <v>0</v>
      </c>
      <c r="HY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c r="IW177" s="100"/>
      <c r="IX177" s="100"/>
      <c r="IY177" s="100"/>
      <c r="IZ177" s="100"/>
      <c r="JA177" s="100"/>
      <c r="JB177" s="100"/>
      <c r="JC177" s="100"/>
      <c r="JD177" s="100"/>
      <c r="JE177" s="100"/>
      <c r="JF177" s="100"/>
      <c r="JG177" s="100"/>
      <c r="JH177" s="100"/>
      <c r="JI177" s="100"/>
      <c r="JJ177" s="100"/>
      <c r="JK177" s="100"/>
      <c r="JL177" s="100"/>
      <c r="JM177" s="100"/>
      <c r="JN177" s="100"/>
      <c r="JO177" s="100"/>
      <c r="JP177" s="100"/>
      <c r="JQ177" s="100"/>
      <c r="JR177" s="100"/>
      <c r="JS177" s="100"/>
      <c r="JT177" s="100"/>
      <c r="JU177" s="100"/>
      <c r="JV177" s="100"/>
      <c r="JW177" s="100"/>
      <c r="JX177" s="100"/>
      <c r="JY177" s="100"/>
      <c r="JZ177" s="100"/>
      <c r="KA177" s="100"/>
      <c r="KB177" s="100"/>
      <c r="KC177" s="100"/>
      <c r="KD177" s="100"/>
      <c r="KE177" s="100"/>
      <c r="KF177" s="100"/>
      <c r="KG177" s="100"/>
      <c r="KH177" s="100"/>
      <c r="KI177" s="100"/>
      <c r="KJ177" s="100"/>
      <c r="KK177" s="100"/>
      <c r="KL177" s="100"/>
      <c r="KM177" s="100"/>
      <c r="KN177" s="100"/>
      <c r="KO177" s="100"/>
      <c r="KP177" s="100"/>
      <c r="KQ177" s="100"/>
      <c r="KR177" s="100"/>
      <c r="KS177" s="100"/>
      <c r="KT177" s="100"/>
      <c r="KU177" s="100"/>
    </row>
    <row r="178" spans="2:307" s="95" customFormat="1" ht="15.6" x14ac:dyDescent="0.3">
      <c r="B178" s="129"/>
      <c r="C178" s="129"/>
      <c r="D178" s="584"/>
      <c r="E178" s="129"/>
      <c r="F178" s="129"/>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100"/>
      <c r="EY178" s="100"/>
      <c r="EZ178" s="100"/>
      <c r="FA178" s="100"/>
      <c r="FB178" s="100"/>
      <c r="FC178" s="100"/>
      <c r="FE178" s="133"/>
      <c r="FF178" s="133"/>
      <c r="FG178" s="133"/>
      <c r="FH178" s="133"/>
      <c r="FI178" s="133"/>
      <c r="FJ178" s="133"/>
      <c r="FK178" s="133"/>
      <c r="FL178" s="133"/>
      <c r="FM178" s="133"/>
      <c r="FN178" s="133"/>
      <c r="FO178" s="133"/>
      <c r="FP178" s="133"/>
      <c r="FQ178" s="133"/>
      <c r="FR178" s="133"/>
      <c r="FS178" s="133"/>
      <c r="FT178" s="133"/>
      <c r="FU178" s="133"/>
      <c r="FV178" s="133"/>
      <c r="FW178" s="133"/>
      <c r="FX178" s="133"/>
      <c r="FY178" s="133"/>
      <c r="FZ178" s="133"/>
      <c r="GA178" s="133"/>
      <c r="GB178" s="133"/>
      <c r="GC178" s="133"/>
      <c r="GD178" s="133"/>
      <c r="GE178" s="133"/>
      <c r="GF178" s="133"/>
      <c r="GG178" s="133"/>
      <c r="GH178" s="133"/>
      <c r="GI178" s="133"/>
      <c r="GJ178" s="133"/>
      <c r="GK178" s="133"/>
      <c r="GL178" s="133"/>
      <c r="GM178" s="133"/>
      <c r="GN178" s="133"/>
      <c r="GO178" s="133"/>
      <c r="GP178" s="133"/>
      <c r="GQ178" s="133"/>
      <c r="GR178" s="133"/>
      <c r="GS178" s="133"/>
      <c r="GT178" s="133"/>
      <c r="GU178" s="133"/>
      <c r="GV178" s="133"/>
      <c r="GW178" s="133"/>
      <c r="GX178" s="133"/>
      <c r="GY178" s="133"/>
      <c r="GZ178" s="133"/>
      <c r="HA178" s="133"/>
      <c r="HB178" s="133"/>
      <c r="HC178" s="133"/>
      <c r="HD178" s="133"/>
      <c r="HE178" s="133"/>
      <c r="HF178" s="133"/>
      <c r="HG178" s="133"/>
      <c r="HH178" s="133"/>
      <c r="HI178" s="133"/>
      <c r="HJ178" s="133"/>
      <c r="HK178" s="133"/>
      <c r="HL178" s="133"/>
      <c r="HM178" s="133"/>
      <c r="HN178" s="133"/>
      <c r="HO178" s="133"/>
      <c r="HP178" s="133"/>
      <c r="HQ178" s="133"/>
      <c r="HR178" s="133"/>
      <c r="HS178" s="133"/>
      <c r="HT178" s="133"/>
      <c r="HU178" s="133"/>
      <c r="HV178" s="133"/>
      <c r="HW178" s="133"/>
      <c r="HX178" s="133"/>
      <c r="HY178" s="133"/>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c r="IW178" s="100"/>
      <c r="IX178" s="100"/>
      <c r="IY178" s="100"/>
      <c r="IZ178" s="100"/>
      <c r="JA178" s="100"/>
      <c r="JB178" s="100"/>
      <c r="JC178" s="100"/>
      <c r="JD178" s="100"/>
      <c r="JE178" s="100"/>
      <c r="JF178" s="100"/>
      <c r="JG178" s="100"/>
      <c r="JH178" s="100"/>
      <c r="JI178" s="100"/>
      <c r="JJ178" s="100"/>
      <c r="JK178" s="100"/>
      <c r="JL178" s="100"/>
      <c r="JM178" s="100"/>
      <c r="JN178" s="100"/>
      <c r="JO178" s="100"/>
      <c r="JP178" s="100"/>
      <c r="JQ178" s="100"/>
      <c r="JR178" s="100"/>
      <c r="JS178" s="100"/>
      <c r="JT178" s="100"/>
      <c r="JU178" s="100"/>
      <c r="JV178" s="100"/>
      <c r="JW178" s="100"/>
      <c r="JX178" s="100"/>
      <c r="JY178" s="100"/>
      <c r="JZ178" s="100"/>
      <c r="KA178" s="100"/>
      <c r="KB178" s="100"/>
      <c r="KC178" s="100"/>
      <c r="KD178" s="100"/>
      <c r="KE178" s="100"/>
      <c r="KF178" s="100"/>
      <c r="KG178" s="100"/>
      <c r="KH178" s="100"/>
      <c r="KI178" s="100"/>
      <c r="KJ178" s="100"/>
      <c r="KK178" s="100"/>
      <c r="KL178" s="100"/>
      <c r="KM178" s="100"/>
      <c r="KN178" s="100"/>
      <c r="KO178" s="100"/>
      <c r="KP178" s="100"/>
      <c r="KQ178" s="100"/>
      <c r="KR178" s="100"/>
      <c r="KS178" s="100"/>
      <c r="KT178" s="100"/>
      <c r="KU178" s="100"/>
    </row>
    <row r="179" spans="2:307" s="95" customFormat="1" ht="15.6" x14ac:dyDescent="0.3">
      <c r="B179" s="129"/>
      <c r="C179" s="129"/>
      <c r="D179" s="584"/>
      <c r="E179" s="129"/>
      <c r="F179" s="129"/>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100"/>
      <c r="EY179" s="100"/>
      <c r="EZ179" s="100"/>
      <c r="FA179" s="100"/>
      <c r="FB179" s="100"/>
      <c r="FC179" s="100"/>
      <c r="FE179" s="133"/>
      <c r="FF179" s="133"/>
      <c r="FG179" s="133"/>
      <c r="FH179" s="133"/>
      <c r="FI179" s="133"/>
      <c r="FJ179" s="133"/>
      <c r="FK179" s="133"/>
      <c r="FL179" s="133"/>
      <c r="FM179" s="133"/>
      <c r="FN179" s="133"/>
      <c r="FO179" s="133"/>
      <c r="FP179" s="133"/>
      <c r="FQ179" s="133"/>
      <c r="FR179" s="133"/>
      <c r="FS179" s="133"/>
      <c r="FT179" s="133"/>
      <c r="FU179" s="133"/>
      <c r="FV179" s="133"/>
      <c r="FW179" s="133"/>
      <c r="FX179" s="133"/>
      <c r="FY179" s="133"/>
      <c r="FZ179" s="133"/>
      <c r="GA179" s="133"/>
      <c r="GB179" s="133"/>
      <c r="GC179" s="133"/>
      <c r="GD179" s="133"/>
      <c r="GE179" s="133"/>
      <c r="GF179" s="133"/>
      <c r="GG179" s="133"/>
      <c r="GH179" s="133"/>
      <c r="GI179" s="133"/>
      <c r="GJ179" s="133"/>
      <c r="GK179" s="133"/>
      <c r="GL179" s="133"/>
      <c r="GM179" s="133"/>
      <c r="GN179" s="133"/>
      <c r="GO179" s="133"/>
      <c r="GP179" s="133"/>
      <c r="GQ179" s="133"/>
      <c r="GR179" s="133"/>
      <c r="GS179" s="133"/>
      <c r="GT179" s="133"/>
      <c r="GU179" s="133"/>
      <c r="GV179" s="133"/>
      <c r="GW179" s="133"/>
      <c r="GX179" s="133"/>
      <c r="GY179" s="133"/>
      <c r="GZ179" s="133"/>
      <c r="HA179" s="133"/>
      <c r="HB179" s="133"/>
      <c r="HC179" s="133"/>
      <c r="HD179" s="133"/>
      <c r="HE179" s="133"/>
      <c r="HF179" s="133"/>
      <c r="HG179" s="133"/>
      <c r="HH179" s="133"/>
      <c r="HI179" s="133"/>
      <c r="HJ179" s="133"/>
      <c r="HK179" s="133"/>
      <c r="HL179" s="133"/>
      <c r="HM179" s="133"/>
      <c r="HN179" s="133"/>
      <c r="HO179" s="133"/>
      <c r="HP179" s="133"/>
      <c r="HQ179" s="133"/>
      <c r="HR179" s="133"/>
      <c r="HS179" s="133"/>
      <c r="HT179" s="133"/>
      <c r="HU179" s="133"/>
      <c r="HV179" s="133"/>
      <c r="HW179" s="133"/>
      <c r="HX179" s="133"/>
      <c r="HY179" s="133"/>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c r="IW179" s="100"/>
      <c r="IX179" s="100"/>
      <c r="IY179" s="100"/>
      <c r="IZ179" s="100"/>
      <c r="JA179" s="100"/>
      <c r="JB179" s="100"/>
      <c r="JC179" s="100"/>
      <c r="JD179" s="100"/>
      <c r="JE179" s="100"/>
      <c r="JF179" s="100"/>
      <c r="JG179" s="100"/>
      <c r="JH179" s="100"/>
      <c r="JI179" s="100"/>
      <c r="JJ179" s="100"/>
      <c r="JK179" s="100"/>
      <c r="JL179" s="100"/>
      <c r="JM179" s="100"/>
      <c r="JN179" s="100"/>
      <c r="JO179" s="100"/>
      <c r="JP179" s="100"/>
      <c r="JQ179" s="100"/>
      <c r="JR179" s="100"/>
      <c r="JS179" s="100"/>
      <c r="JT179" s="100"/>
      <c r="JU179" s="100"/>
      <c r="JV179" s="100"/>
      <c r="JW179" s="100"/>
      <c r="JX179" s="100"/>
      <c r="JY179" s="100"/>
      <c r="JZ179" s="100"/>
      <c r="KA179" s="100"/>
      <c r="KB179" s="100"/>
      <c r="KC179" s="100"/>
      <c r="KD179" s="100"/>
      <c r="KE179" s="100"/>
      <c r="KF179" s="100"/>
      <c r="KG179" s="100"/>
      <c r="KH179" s="100"/>
      <c r="KI179" s="100"/>
      <c r="KJ179" s="100"/>
      <c r="KK179" s="100"/>
      <c r="KL179" s="100"/>
      <c r="KM179" s="100"/>
      <c r="KN179" s="100"/>
      <c r="KO179" s="100"/>
      <c r="KP179" s="100"/>
      <c r="KQ179" s="100"/>
      <c r="KR179" s="100"/>
      <c r="KS179" s="100"/>
      <c r="KT179" s="100"/>
      <c r="KU179" s="100"/>
    </row>
    <row r="180" spans="2:307" s="95" customFormat="1" ht="15.6" x14ac:dyDescent="0.3">
      <c r="B180" s="129"/>
      <c r="C180" s="129"/>
      <c r="D180" s="584"/>
      <c r="E180" s="129"/>
      <c r="F180" s="129"/>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100"/>
      <c r="EY180" s="100"/>
      <c r="EZ180" s="100"/>
      <c r="FA180" s="100"/>
      <c r="FB180" s="100"/>
      <c r="FC180" s="100"/>
      <c r="FE180" s="133"/>
      <c r="FF180" s="133"/>
      <c r="FG180" s="133"/>
      <c r="FH180" s="133"/>
      <c r="FI180" s="133"/>
      <c r="FJ180" s="133"/>
      <c r="FK180" s="133"/>
      <c r="FL180" s="133"/>
      <c r="FM180" s="133"/>
      <c r="FN180" s="133"/>
      <c r="FO180" s="133"/>
      <c r="FP180" s="133"/>
      <c r="FQ180" s="133"/>
      <c r="FR180" s="133"/>
      <c r="FS180" s="133"/>
      <c r="FT180" s="133"/>
      <c r="FU180" s="133"/>
      <c r="FV180" s="133"/>
      <c r="FW180" s="133"/>
      <c r="FX180" s="133"/>
      <c r="FY180" s="133"/>
      <c r="FZ180" s="133"/>
      <c r="GA180" s="133"/>
      <c r="GB180" s="133"/>
      <c r="GC180" s="133"/>
      <c r="GD180" s="133"/>
      <c r="GE180" s="133"/>
      <c r="GF180" s="133"/>
      <c r="GG180" s="133"/>
      <c r="GH180" s="133"/>
      <c r="GI180" s="133"/>
      <c r="GJ180" s="133"/>
      <c r="GK180" s="133"/>
      <c r="GL180" s="133"/>
      <c r="GM180" s="133"/>
      <c r="GN180" s="133"/>
      <c r="GO180" s="133"/>
      <c r="GP180" s="133"/>
      <c r="GQ180" s="133"/>
      <c r="GR180" s="133"/>
      <c r="GS180" s="133"/>
      <c r="GT180" s="133"/>
      <c r="GU180" s="133"/>
      <c r="GV180" s="133"/>
      <c r="GW180" s="133"/>
      <c r="GX180" s="133"/>
      <c r="GY180" s="133"/>
      <c r="GZ180" s="133"/>
      <c r="HA180" s="133"/>
      <c r="HB180" s="133"/>
      <c r="HC180" s="133"/>
      <c r="HD180" s="133"/>
      <c r="HE180" s="133"/>
      <c r="HF180" s="133"/>
      <c r="HG180" s="133"/>
      <c r="HH180" s="133"/>
      <c r="HI180" s="133"/>
      <c r="HJ180" s="133"/>
      <c r="HK180" s="133"/>
      <c r="HL180" s="133"/>
      <c r="HM180" s="133"/>
      <c r="HN180" s="133"/>
      <c r="HO180" s="133"/>
      <c r="HP180" s="133"/>
      <c r="HQ180" s="133"/>
      <c r="HR180" s="133"/>
      <c r="HS180" s="133"/>
      <c r="HT180" s="133"/>
      <c r="HU180" s="133"/>
      <c r="HV180" s="133"/>
      <c r="HW180" s="133"/>
      <c r="HX180" s="133"/>
      <c r="HY180" s="133"/>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c r="IW180" s="100"/>
      <c r="IX180" s="100"/>
      <c r="IY180" s="100"/>
      <c r="IZ180" s="100"/>
      <c r="JA180" s="100"/>
      <c r="JB180" s="100"/>
      <c r="JC180" s="100"/>
      <c r="JD180" s="100"/>
      <c r="JE180" s="100"/>
      <c r="JF180" s="100"/>
      <c r="JG180" s="100"/>
      <c r="JH180" s="100"/>
      <c r="JI180" s="100"/>
      <c r="JJ180" s="100"/>
      <c r="JK180" s="100"/>
      <c r="JL180" s="100"/>
      <c r="JM180" s="100"/>
      <c r="JN180" s="100"/>
      <c r="JO180" s="100"/>
      <c r="JP180" s="100"/>
      <c r="JQ180" s="100"/>
      <c r="JR180" s="100"/>
      <c r="JS180" s="100"/>
      <c r="JT180" s="100"/>
      <c r="JU180" s="100"/>
      <c r="JV180" s="100"/>
      <c r="JW180" s="100"/>
      <c r="JX180" s="100"/>
      <c r="JY180" s="100"/>
      <c r="JZ180" s="100"/>
      <c r="KA180" s="100"/>
      <c r="KB180" s="100"/>
      <c r="KC180" s="100"/>
      <c r="KD180" s="100"/>
      <c r="KE180" s="100"/>
      <c r="KF180" s="100"/>
      <c r="KG180" s="100"/>
      <c r="KH180" s="100"/>
      <c r="KI180" s="100"/>
      <c r="KJ180" s="100"/>
      <c r="KK180" s="100"/>
      <c r="KL180" s="100"/>
      <c r="KM180" s="100"/>
      <c r="KN180" s="100"/>
      <c r="KO180" s="100"/>
      <c r="KP180" s="100"/>
      <c r="KQ180" s="100"/>
      <c r="KR180" s="100"/>
      <c r="KS180" s="100"/>
      <c r="KT180" s="100"/>
      <c r="KU180" s="100"/>
    </row>
    <row r="181" spans="2:307" s="95" customFormat="1" ht="15.6" x14ac:dyDescent="0.3">
      <c r="D181" s="58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100"/>
      <c r="EY181" s="100"/>
      <c r="EZ181" s="100"/>
      <c r="FA181" s="100"/>
      <c r="FB181" s="100"/>
      <c r="FC181" s="100"/>
      <c r="FE181" s="133"/>
      <c r="FF181" s="133"/>
      <c r="FG181" s="133"/>
      <c r="FH181" s="133"/>
      <c r="FI181" s="133"/>
      <c r="FJ181" s="133"/>
      <c r="FK181" s="133"/>
      <c r="FL181" s="133"/>
      <c r="FM181" s="133"/>
      <c r="FN181" s="133"/>
      <c r="FO181" s="133"/>
      <c r="FP181" s="133"/>
      <c r="FQ181" s="133"/>
      <c r="FR181" s="133"/>
      <c r="FS181" s="133"/>
      <c r="FT181" s="133"/>
      <c r="FU181" s="133"/>
      <c r="FV181" s="133"/>
      <c r="FW181" s="133"/>
      <c r="FX181" s="133"/>
      <c r="FY181" s="133"/>
      <c r="FZ181" s="133"/>
      <c r="GA181" s="133"/>
      <c r="GB181" s="133"/>
      <c r="GC181" s="133"/>
      <c r="GD181" s="133"/>
      <c r="GE181" s="133"/>
      <c r="GF181" s="133"/>
      <c r="GG181" s="133"/>
      <c r="GH181" s="133"/>
      <c r="GI181" s="133"/>
      <c r="GJ181" s="133"/>
      <c r="GK181" s="133"/>
      <c r="GL181" s="133"/>
      <c r="GM181" s="133"/>
      <c r="GN181" s="133"/>
      <c r="GO181" s="133"/>
      <c r="GP181" s="133"/>
      <c r="GQ181" s="133"/>
      <c r="GR181" s="133"/>
      <c r="GS181" s="133"/>
      <c r="GT181" s="133"/>
      <c r="GU181" s="133"/>
      <c r="GV181" s="133"/>
      <c r="GW181" s="133"/>
      <c r="GX181" s="133"/>
      <c r="GY181" s="133"/>
      <c r="GZ181" s="133"/>
      <c r="HA181" s="133"/>
      <c r="HB181" s="133"/>
      <c r="HC181" s="133"/>
      <c r="HD181" s="133"/>
      <c r="HE181" s="133"/>
      <c r="HF181" s="133"/>
      <c r="HG181" s="133"/>
      <c r="HH181" s="133"/>
      <c r="HI181" s="133"/>
      <c r="HJ181" s="133"/>
      <c r="HK181" s="133"/>
      <c r="HL181" s="133"/>
      <c r="HM181" s="133"/>
      <c r="HN181" s="133"/>
      <c r="HO181" s="133"/>
      <c r="HP181" s="133"/>
      <c r="HQ181" s="133"/>
      <c r="HR181" s="133"/>
      <c r="HS181" s="133"/>
      <c r="HT181" s="133"/>
      <c r="HU181" s="133"/>
      <c r="HV181" s="133"/>
      <c r="HW181" s="133"/>
      <c r="HX181" s="133"/>
      <c r="HY181" s="133"/>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c r="IW181" s="100"/>
      <c r="IX181" s="100"/>
      <c r="IY181" s="100"/>
      <c r="IZ181" s="100"/>
      <c r="JA181" s="100"/>
      <c r="JB181" s="100"/>
      <c r="JC181" s="100"/>
      <c r="JD181" s="100"/>
      <c r="JE181" s="100"/>
      <c r="JF181" s="100"/>
      <c r="JG181" s="100"/>
      <c r="JH181" s="100"/>
      <c r="JI181" s="100"/>
      <c r="JJ181" s="100"/>
      <c r="JK181" s="100"/>
      <c r="JL181" s="100"/>
      <c r="JM181" s="100"/>
      <c r="JN181" s="100"/>
      <c r="JO181" s="100"/>
      <c r="JP181" s="100"/>
      <c r="JQ181" s="100"/>
      <c r="JR181" s="100"/>
      <c r="JS181" s="100"/>
      <c r="JT181" s="100"/>
      <c r="JU181" s="100"/>
      <c r="JV181" s="100"/>
      <c r="JW181" s="100"/>
      <c r="JX181" s="100"/>
      <c r="JY181" s="100"/>
      <c r="JZ181" s="100"/>
      <c r="KA181" s="100"/>
      <c r="KB181" s="100"/>
      <c r="KC181" s="100"/>
      <c r="KD181" s="100"/>
      <c r="KE181" s="100"/>
      <c r="KF181" s="100"/>
      <c r="KG181" s="100"/>
      <c r="KH181" s="100"/>
      <c r="KI181" s="100"/>
      <c r="KJ181" s="100"/>
      <c r="KK181" s="100"/>
      <c r="KL181" s="100"/>
      <c r="KM181" s="100"/>
      <c r="KN181" s="100"/>
      <c r="KO181" s="100"/>
      <c r="KP181" s="100"/>
      <c r="KQ181" s="100"/>
      <c r="KR181" s="100"/>
      <c r="KS181" s="100"/>
      <c r="KT181" s="100"/>
      <c r="KU181" s="100"/>
    </row>
    <row r="182" spans="2:307" s="95" customFormat="1" ht="15.6" x14ac:dyDescent="0.3">
      <c r="B182" s="96"/>
      <c r="D182" s="58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100"/>
      <c r="EY182" s="100"/>
      <c r="EZ182" s="100"/>
      <c r="FA182" s="100"/>
      <c r="FB182" s="100"/>
      <c r="FC182" s="100"/>
      <c r="FE182" s="133"/>
      <c r="FF182" s="133"/>
      <c r="FG182" s="133"/>
      <c r="FH182" s="133"/>
      <c r="FI182" s="133"/>
      <c r="FJ182" s="133"/>
      <c r="FK182" s="133"/>
      <c r="FL182" s="133"/>
      <c r="FM182" s="133"/>
      <c r="FN182" s="133"/>
      <c r="FO182" s="133"/>
      <c r="FP182" s="133"/>
      <c r="FQ182" s="133"/>
      <c r="FR182" s="133"/>
      <c r="FS182" s="133"/>
      <c r="FT182" s="133"/>
      <c r="FU182" s="133"/>
      <c r="FV182" s="133"/>
      <c r="FW182" s="133"/>
      <c r="FX182" s="133"/>
      <c r="FY182" s="133"/>
      <c r="FZ182" s="133"/>
      <c r="GA182" s="133"/>
      <c r="GB182" s="133"/>
      <c r="GC182" s="133"/>
      <c r="GD182" s="133"/>
      <c r="GE182" s="133"/>
      <c r="GF182" s="133"/>
      <c r="GG182" s="133"/>
      <c r="GH182" s="133"/>
      <c r="GI182" s="133"/>
      <c r="GJ182" s="133"/>
      <c r="GK182" s="133"/>
      <c r="GL182" s="133"/>
      <c r="GM182" s="133"/>
      <c r="GN182" s="133"/>
      <c r="GO182" s="133"/>
      <c r="GP182" s="133"/>
      <c r="GQ182" s="133"/>
      <c r="GR182" s="133"/>
      <c r="GS182" s="133"/>
      <c r="GT182" s="133"/>
      <c r="GU182" s="133"/>
      <c r="GV182" s="133"/>
      <c r="GW182" s="133"/>
      <c r="GX182" s="133"/>
      <c r="GY182" s="133"/>
      <c r="GZ182" s="133"/>
      <c r="HA182" s="133"/>
      <c r="HB182" s="133"/>
      <c r="HC182" s="133"/>
      <c r="HD182" s="133"/>
      <c r="HE182" s="133"/>
      <c r="HF182" s="133"/>
      <c r="HG182" s="133"/>
      <c r="HH182" s="133"/>
      <c r="HI182" s="133"/>
      <c r="HJ182" s="133"/>
      <c r="HK182" s="133"/>
      <c r="HL182" s="133"/>
      <c r="HM182" s="133"/>
      <c r="HN182" s="133"/>
      <c r="HO182" s="133"/>
      <c r="HP182" s="133"/>
      <c r="HQ182" s="133"/>
      <c r="HR182" s="133"/>
      <c r="HS182" s="133"/>
      <c r="HT182" s="133"/>
      <c r="HU182" s="133"/>
      <c r="HV182" s="133"/>
      <c r="HW182" s="133"/>
      <c r="HX182" s="133"/>
      <c r="HY182" s="133"/>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c r="IW182" s="100"/>
      <c r="IX182" s="100"/>
      <c r="IY182" s="100"/>
      <c r="IZ182" s="100"/>
      <c r="JA182" s="100"/>
      <c r="JB182" s="100"/>
      <c r="JC182" s="100"/>
      <c r="JD182" s="100"/>
      <c r="JE182" s="100"/>
      <c r="JF182" s="100"/>
      <c r="JG182" s="100"/>
      <c r="JH182" s="100"/>
      <c r="JI182" s="100"/>
      <c r="JJ182" s="100"/>
      <c r="JK182" s="100"/>
      <c r="JL182" s="100"/>
      <c r="JM182" s="100"/>
      <c r="JN182" s="100"/>
      <c r="JO182" s="100"/>
      <c r="JP182" s="100"/>
      <c r="JQ182" s="100"/>
      <c r="JR182" s="100"/>
      <c r="JS182" s="100"/>
      <c r="JT182" s="100"/>
      <c r="JU182" s="100"/>
      <c r="JV182" s="100"/>
      <c r="JW182" s="100"/>
      <c r="JX182" s="100"/>
      <c r="JY182" s="100"/>
      <c r="JZ182" s="100"/>
      <c r="KA182" s="100"/>
      <c r="KB182" s="100"/>
      <c r="KC182" s="100"/>
      <c r="KD182" s="100"/>
      <c r="KE182" s="100"/>
      <c r="KF182" s="100"/>
      <c r="KG182" s="100"/>
      <c r="KH182" s="100"/>
      <c r="KI182" s="100"/>
      <c r="KJ182" s="100"/>
      <c r="KK182" s="100"/>
      <c r="KL182" s="100"/>
      <c r="KM182" s="100"/>
      <c r="KN182" s="100"/>
      <c r="KO182" s="100"/>
      <c r="KP182" s="100"/>
      <c r="KQ182" s="100"/>
      <c r="KR182" s="100"/>
      <c r="KS182" s="100"/>
      <c r="KT182" s="100"/>
      <c r="KU182" s="100"/>
    </row>
    <row r="183" spans="2:307" s="95" customFormat="1" ht="15.6" x14ac:dyDescent="0.3">
      <c r="B183" s="129"/>
      <c r="C183" s="129"/>
      <c r="D183" s="584"/>
      <c r="E183" s="129"/>
      <c r="F183" s="129"/>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100"/>
      <c r="EY183" s="100"/>
      <c r="EZ183" s="100"/>
      <c r="FA183" s="100"/>
      <c r="FB183" s="100"/>
      <c r="FC183" s="100"/>
      <c r="FE183" s="133"/>
      <c r="FF183" s="133"/>
      <c r="FG183" s="133"/>
      <c r="FH183" s="133"/>
      <c r="FI183" s="133"/>
      <c r="FJ183" s="133"/>
      <c r="FK183" s="133"/>
      <c r="FL183" s="133"/>
      <c r="FM183" s="133"/>
      <c r="FN183" s="133"/>
      <c r="FO183" s="133"/>
      <c r="FP183" s="133"/>
      <c r="FQ183" s="133"/>
      <c r="FR183" s="133"/>
      <c r="FS183" s="133"/>
      <c r="FT183" s="133"/>
      <c r="FU183" s="133"/>
      <c r="FV183" s="133"/>
      <c r="FW183" s="133"/>
      <c r="FX183" s="133"/>
      <c r="FY183" s="133"/>
      <c r="FZ183" s="133"/>
      <c r="GA183" s="133"/>
      <c r="GB183" s="133"/>
      <c r="GC183" s="133"/>
      <c r="GD183" s="133"/>
      <c r="GE183" s="133"/>
      <c r="GF183" s="133"/>
      <c r="GG183" s="133"/>
      <c r="GH183" s="133"/>
      <c r="GI183" s="133"/>
      <c r="GJ183" s="133"/>
      <c r="GK183" s="133"/>
      <c r="GL183" s="133"/>
      <c r="GM183" s="133"/>
      <c r="GN183" s="133"/>
      <c r="GO183" s="133"/>
      <c r="GP183" s="133"/>
      <c r="GQ183" s="133"/>
      <c r="GR183" s="133"/>
      <c r="GS183" s="133"/>
      <c r="GT183" s="133"/>
      <c r="GU183" s="133"/>
      <c r="GV183" s="133"/>
      <c r="GW183" s="133"/>
      <c r="GX183" s="133"/>
      <c r="GY183" s="133"/>
      <c r="GZ183" s="133"/>
      <c r="HA183" s="133"/>
      <c r="HB183" s="133"/>
      <c r="HC183" s="133"/>
      <c r="HD183" s="133"/>
      <c r="HE183" s="133"/>
      <c r="HF183" s="133"/>
      <c r="HG183" s="133"/>
      <c r="HH183" s="133"/>
      <c r="HI183" s="133"/>
      <c r="HJ183" s="133"/>
      <c r="HK183" s="133"/>
      <c r="HL183" s="133"/>
      <c r="HM183" s="133"/>
      <c r="HN183" s="133"/>
      <c r="HO183" s="133"/>
      <c r="HP183" s="133"/>
      <c r="HQ183" s="133"/>
      <c r="HR183" s="133"/>
      <c r="HS183" s="133"/>
      <c r="HT183" s="133"/>
      <c r="HU183" s="133"/>
      <c r="HV183" s="133"/>
      <c r="HW183" s="133"/>
      <c r="HX183" s="133"/>
      <c r="HY183" s="133"/>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c r="IW183" s="100"/>
      <c r="IX183" s="100"/>
      <c r="IY183" s="100"/>
      <c r="IZ183" s="100"/>
      <c r="JA183" s="100"/>
      <c r="JB183" s="100"/>
      <c r="JC183" s="100"/>
      <c r="JD183" s="100"/>
      <c r="JE183" s="100"/>
      <c r="JF183" s="100"/>
      <c r="JG183" s="100"/>
      <c r="JH183" s="100"/>
      <c r="JI183" s="100"/>
      <c r="JJ183" s="100"/>
      <c r="JK183" s="100"/>
      <c r="JL183" s="100"/>
      <c r="JM183" s="100"/>
      <c r="JN183" s="100"/>
      <c r="JO183" s="100"/>
      <c r="JP183" s="100"/>
      <c r="JQ183" s="100"/>
      <c r="JR183" s="100"/>
      <c r="JS183" s="100"/>
      <c r="JT183" s="100"/>
      <c r="JU183" s="100"/>
      <c r="JV183" s="100"/>
      <c r="JW183" s="100"/>
      <c r="JX183" s="100"/>
      <c r="JY183" s="100"/>
      <c r="JZ183" s="100"/>
      <c r="KA183" s="100"/>
      <c r="KB183" s="100"/>
      <c r="KC183" s="100"/>
      <c r="KD183" s="100"/>
      <c r="KE183" s="100"/>
      <c r="KF183" s="100"/>
      <c r="KG183" s="100"/>
      <c r="KH183" s="100"/>
      <c r="KI183" s="100"/>
      <c r="KJ183" s="100"/>
      <c r="KK183" s="100"/>
      <c r="KL183" s="100"/>
      <c r="KM183" s="100"/>
      <c r="KN183" s="100"/>
      <c r="KO183" s="100"/>
      <c r="KP183" s="100"/>
      <c r="KQ183" s="100"/>
      <c r="KR183" s="100"/>
      <c r="KS183" s="100"/>
      <c r="KT183" s="100"/>
      <c r="KU183" s="100"/>
    </row>
    <row r="184" spans="2:307" s="95" customFormat="1" ht="15.6" x14ac:dyDescent="0.3">
      <c r="D184" s="58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100"/>
      <c r="EY184" s="100"/>
      <c r="EZ184" s="100"/>
      <c r="FA184" s="100"/>
      <c r="FB184" s="100"/>
      <c r="FC184" s="100"/>
      <c r="FE184" s="133"/>
      <c r="FF184" s="133"/>
      <c r="FG184" s="133"/>
      <c r="FH184" s="133"/>
      <c r="FI184" s="133"/>
      <c r="FJ184" s="133"/>
      <c r="FK184" s="133"/>
      <c r="FL184" s="133"/>
      <c r="FM184" s="133"/>
      <c r="FN184" s="133"/>
      <c r="FO184" s="133"/>
      <c r="FP184" s="133"/>
      <c r="FQ184" s="133"/>
      <c r="FR184" s="133"/>
      <c r="FS184" s="133"/>
      <c r="FT184" s="133"/>
      <c r="FU184" s="133"/>
      <c r="FV184" s="133"/>
      <c r="FW184" s="133"/>
      <c r="FX184" s="133"/>
      <c r="FY184" s="133"/>
      <c r="FZ184" s="133"/>
      <c r="GA184" s="133"/>
      <c r="GB184" s="133"/>
      <c r="GC184" s="133"/>
      <c r="GD184" s="133"/>
      <c r="GE184" s="133"/>
      <c r="GF184" s="133"/>
      <c r="GG184" s="133"/>
      <c r="GH184" s="133"/>
      <c r="GI184" s="133"/>
      <c r="GJ184" s="133"/>
      <c r="GK184" s="133"/>
      <c r="GL184" s="133"/>
      <c r="GM184" s="133"/>
      <c r="GN184" s="133"/>
      <c r="GO184" s="133"/>
      <c r="GP184" s="133"/>
      <c r="GQ184" s="133"/>
      <c r="GR184" s="133"/>
      <c r="GS184" s="133"/>
      <c r="GT184" s="133"/>
      <c r="GU184" s="133"/>
      <c r="GV184" s="133"/>
      <c r="GW184" s="133"/>
      <c r="GX184" s="133"/>
      <c r="GY184" s="133"/>
      <c r="GZ184" s="133"/>
      <c r="HA184" s="133"/>
      <c r="HB184" s="133"/>
      <c r="HC184" s="133"/>
      <c r="HD184" s="133"/>
      <c r="HE184" s="133"/>
      <c r="HF184" s="133"/>
      <c r="HG184" s="133"/>
      <c r="HH184" s="133"/>
      <c r="HI184" s="133"/>
      <c r="HJ184" s="133"/>
      <c r="HK184" s="133"/>
      <c r="HL184" s="133"/>
      <c r="HM184" s="133"/>
      <c r="HN184" s="133"/>
      <c r="HO184" s="133"/>
      <c r="HP184" s="133"/>
      <c r="HQ184" s="133"/>
      <c r="HR184" s="133"/>
      <c r="HS184" s="133"/>
      <c r="HT184" s="133"/>
      <c r="HU184" s="133"/>
      <c r="HV184" s="133"/>
      <c r="HW184" s="133"/>
      <c r="HX184" s="133"/>
      <c r="HY184" s="133"/>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c r="IW184" s="100"/>
      <c r="IX184" s="100"/>
      <c r="IY184" s="100"/>
      <c r="IZ184" s="100"/>
      <c r="JA184" s="100"/>
      <c r="JB184" s="100"/>
      <c r="JC184" s="100"/>
      <c r="JD184" s="100"/>
      <c r="JE184" s="100"/>
      <c r="JF184" s="100"/>
      <c r="JG184" s="100"/>
      <c r="JH184" s="100"/>
      <c r="JI184" s="100"/>
      <c r="JJ184" s="100"/>
      <c r="JK184" s="100"/>
      <c r="JL184" s="100"/>
      <c r="JM184" s="100"/>
      <c r="JN184" s="100"/>
      <c r="JO184" s="100"/>
      <c r="JP184" s="100"/>
      <c r="JQ184" s="100"/>
      <c r="JR184" s="100"/>
      <c r="JS184" s="100"/>
      <c r="JT184" s="100"/>
      <c r="JU184" s="100"/>
      <c r="JV184" s="100"/>
      <c r="JW184" s="100"/>
      <c r="JX184" s="100"/>
      <c r="JY184" s="100"/>
      <c r="JZ184" s="100"/>
      <c r="KA184" s="100"/>
      <c r="KB184" s="100"/>
      <c r="KC184" s="100"/>
      <c r="KD184" s="100"/>
      <c r="KE184" s="100"/>
      <c r="KF184" s="100"/>
      <c r="KG184" s="100"/>
      <c r="KH184" s="100"/>
      <c r="KI184" s="100"/>
      <c r="KJ184" s="100"/>
      <c r="KK184" s="100"/>
      <c r="KL184" s="100"/>
      <c r="KM184" s="100"/>
      <c r="KN184" s="100"/>
      <c r="KO184" s="100"/>
      <c r="KP184" s="100"/>
      <c r="KQ184" s="100"/>
      <c r="KR184" s="100"/>
      <c r="KS184" s="100"/>
      <c r="KT184" s="100"/>
      <c r="KU184" s="100"/>
    </row>
    <row r="185" spans="2:307" ht="14.4" x14ac:dyDescent="0.3">
      <c r="B185" s="93"/>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J185" s="136"/>
      <c r="CK185" s="136"/>
      <c r="CL185" s="136"/>
      <c r="CM185" s="136"/>
      <c r="CN185" s="136"/>
      <c r="CO185" s="136"/>
      <c r="CP185" s="136"/>
      <c r="CQ185" s="136"/>
      <c r="CR185" s="136"/>
      <c r="CS185" s="136"/>
      <c r="CT185" s="136"/>
      <c r="CU185" s="136"/>
      <c r="CV185" s="136"/>
      <c r="CW185" s="136"/>
      <c r="CX185" s="136"/>
      <c r="CY185" s="136"/>
      <c r="CZ185" s="136"/>
      <c r="DA185" s="136"/>
      <c r="DB185" s="136"/>
      <c r="DC185" s="136"/>
      <c r="DD185" s="136"/>
      <c r="DE185" s="136"/>
      <c r="DF185" s="136"/>
      <c r="DG185" s="136"/>
      <c r="DH185" s="136"/>
      <c r="DI185" s="136"/>
      <c r="DJ185" s="136"/>
      <c r="DK185" s="136"/>
      <c r="DL185" s="136"/>
      <c r="DM185" s="136"/>
      <c r="DN185" s="136"/>
      <c r="DO185" s="136"/>
      <c r="DP185" s="136"/>
      <c r="DQ185" s="136"/>
      <c r="DR185" s="136"/>
      <c r="DS185" s="136"/>
      <c r="DT185" s="136"/>
      <c r="DU185" s="136"/>
      <c r="DV185" s="136"/>
      <c r="DW185" s="136"/>
      <c r="DX185" s="136"/>
      <c r="DY185" s="136"/>
      <c r="DZ185" s="136"/>
      <c r="EA185" s="136"/>
      <c r="EB185" s="136"/>
      <c r="EC185" s="136"/>
      <c r="ED185" s="136"/>
      <c r="EE185" s="136"/>
      <c r="EF185" s="136"/>
      <c r="EG185" s="136"/>
      <c r="EH185" s="136"/>
      <c r="EI185" s="136"/>
      <c r="EJ185" s="136"/>
      <c r="EK185" s="136"/>
      <c r="EL185" s="136"/>
      <c r="EM185" s="136"/>
      <c r="EN185" s="136"/>
      <c r="EO185" s="136"/>
      <c r="EP185" s="136"/>
      <c r="EQ185" s="136"/>
      <c r="ER185" s="136"/>
      <c r="ES185" s="136"/>
      <c r="ET185" s="136"/>
      <c r="EU185" s="136"/>
      <c r="EV185" s="136"/>
      <c r="EW185" s="136"/>
      <c r="EX185" s="136"/>
      <c r="EY185" s="136"/>
      <c r="EZ185" s="136"/>
      <c r="FA185" s="136"/>
      <c r="FB185" s="136"/>
      <c r="FC185" s="136"/>
      <c r="FE185" s="137"/>
      <c r="FF185" s="137"/>
      <c r="FG185" s="137"/>
      <c r="FH185" s="137"/>
      <c r="FI185" s="137"/>
      <c r="FJ185" s="137"/>
      <c r="FK185" s="137"/>
      <c r="FL185" s="137"/>
      <c r="FM185" s="137"/>
      <c r="FN185" s="137"/>
      <c r="FO185" s="137"/>
      <c r="FP185" s="137"/>
      <c r="FQ185" s="137"/>
      <c r="FR185" s="137"/>
      <c r="FS185" s="137"/>
      <c r="FT185" s="137"/>
      <c r="FU185" s="137"/>
      <c r="FV185" s="137"/>
      <c r="FW185" s="137"/>
      <c r="FX185" s="137"/>
      <c r="FY185" s="137"/>
      <c r="FZ185" s="137"/>
      <c r="GA185" s="137"/>
      <c r="GB185" s="137"/>
      <c r="GC185" s="137"/>
      <c r="GD185" s="137"/>
      <c r="GE185" s="137"/>
      <c r="GF185" s="137"/>
      <c r="GG185" s="137"/>
      <c r="GH185" s="137"/>
      <c r="GI185" s="137"/>
      <c r="GJ185" s="137"/>
      <c r="GK185" s="137"/>
      <c r="GL185" s="137"/>
      <c r="GM185" s="137"/>
      <c r="GN185" s="137"/>
      <c r="GO185" s="137"/>
      <c r="GP185" s="137"/>
      <c r="GQ185" s="137"/>
      <c r="GR185" s="137"/>
      <c r="GS185" s="137"/>
      <c r="GT185" s="137"/>
      <c r="GU185" s="137"/>
      <c r="GV185" s="137"/>
      <c r="GW185" s="137"/>
      <c r="GX185" s="137"/>
      <c r="GY185" s="137"/>
      <c r="GZ185" s="137"/>
      <c r="HA185" s="137"/>
      <c r="HB185" s="137"/>
      <c r="HC185" s="137"/>
      <c r="HD185" s="137"/>
      <c r="HE185" s="137"/>
      <c r="HF185" s="137"/>
      <c r="HG185" s="137"/>
      <c r="HH185" s="137"/>
      <c r="HI185" s="137"/>
      <c r="HJ185" s="137"/>
      <c r="HK185" s="137"/>
      <c r="HL185" s="137"/>
      <c r="HM185" s="137"/>
      <c r="HN185" s="137"/>
      <c r="HO185" s="137"/>
      <c r="HP185" s="137"/>
      <c r="HQ185" s="137"/>
      <c r="HR185" s="137"/>
      <c r="HS185" s="137"/>
      <c r="HT185" s="137"/>
      <c r="HU185" s="137"/>
      <c r="HV185" s="137"/>
      <c r="HW185" s="137"/>
      <c r="HX185" s="137"/>
      <c r="HY185" s="137"/>
      <c r="IB185" s="136"/>
      <c r="IC185" s="136"/>
      <c r="ID185" s="136"/>
      <c r="IE185" s="136"/>
      <c r="IF185" s="136"/>
      <c r="IG185" s="136"/>
      <c r="IH185" s="136"/>
      <c r="II185" s="136"/>
      <c r="IJ185" s="136"/>
      <c r="IK185" s="136"/>
      <c r="IL185" s="136"/>
      <c r="IM185" s="136"/>
      <c r="IN185" s="136"/>
      <c r="IO185" s="136"/>
      <c r="IP185" s="136"/>
      <c r="IQ185" s="136"/>
      <c r="IR185" s="136"/>
      <c r="IS185" s="136"/>
      <c r="IT185" s="136"/>
      <c r="IU185" s="136"/>
      <c r="IV185" s="136"/>
      <c r="IW185" s="136"/>
      <c r="IX185" s="136"/>
      <c r="IY185" s="136"/>
      <c r="IZ185" s="136"/>
      <c r="JA185" s="136"/>
      <c r="JB185" s="136"/>
      <c r="JC185" s="136"/>
      <c r="JD185" s="136"/>
      <c r="JE185" s="136"/>
      <c r="JF185" s="136"/>
      <c r="JG185" s="136"/>
      <c r="JH185" s="136"/>
      <c r="JI185" s="136"/>
      <c r="JJ185" s="136"/>
      <c r="JK185" s="136"/>
      <c r="JL185" s="136"/>
      <c r="JM185" s="136"/>
      <c r="JN185" s="136"/>
      <c r="JO185" s="136"/>
      <c r="JP185" s="136"/>
      <c r="JQ185" s="136"/>
      <c r="JR185" s="136"/>
      <c r="JS185" s="136"/>
      <c r="JT185" s="136"/>
      <c r="JU185" s="136"/>
      <c r="JV185" s="136"/>
      <c r="JW185" s="136"/>
      <c r="JX185" s="136"/>
      <c r="JY185" s="136"/>
      <c r="JZ185" s="136"/>
      <c r="KA185" s="136"/>
      <c r="KB185" s="136"/>
      <c r="KC185" s="136"/>
      <c r="KD185" s="136"/>
      <c r="KE185" s="136"/>
      <c r="KF185" s="136"/>
      <c r="KG185" s="136"/>
      <c r="KH185" s="136"/>
      <c r="KI185" s="136"/>
      <c r="KJ185" s="136"/>
      <c r="KK185" s="136"/>
      <c r="KL185" s="136"/>
      <c r="KM185" s="136"/>
      <c r="KN185" s="136"/>
      <c r="KO185" s="136"/>
      <c r="KP185" s="136"/>
      <c r="KQ185" s="136"/>
      <c r="KR185" s="136"/>
      <c r="KS185" s="136"/>
      <c r="KT185" s="136"/>
      <c r="KU185" s="136"/>
    </row>
    <row r="186" spans="2:307" ht="14.4" x14ac:dyDescent="0.3">
      <c r="B186" s="16"/>
      <c r="C186" s="16"/>
      <c r="D186" s="585"/>
      <c r="E186" s="16"/>
      <c r="F186" s="16"/>
      <c r="N186" s="136"/>
      <c r="O186" s="136"/>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c r="BM186" s="136"/>
      <c r="BN186" s="136"/>
      <c r="BO186" s="136"/>
      <c r="BP186" s="136"/>
      <c r="BQ186" s="136"/>
      <c r="BR186" s="136"/>
      <c r="BS186" s="136"/>
      <c r="BT186" s="136"/>
      <c r="BU186" s="136"/>
      <c r="BV186" s="136"/>
      <c r="BW186" s="136"/>
      <c r="BX186" s="136"/>
      <c r="BY186" s="136"/>
      <c r="BZ186" s="136"/>
      <c r="CA186" s="136"/>
      <c r="CB186" s="136"/>
      <c r="CC186" s="136"/>
      <c r="CD186" s="136"/>
      <c r="CE186" s="136"/>
      <c r="CF186" s="136"/>
      <c r="CG186" s="136"/>
      <c r="CH186" s="136"/>
      <c r="CJ186" s="136"/>
      <c r="CK186" s="136"/>
      <c r="CL186" s="136"/>
      <c r="CM186" s="136"/>
      <c r="CN186" s="136"/>
      <c r="CO186" s="136"/>
      <c r="CP186" s="136"/>
      <c r="CQ186" s="136"/>
      <c r="CR186" s="136"/>
      <c r="CS186" s="136"/>
      <c r="CT186" s="136"/>
      <c r="CU186" s="136"/>
      <c r="CV186" s="136"/>
      <c r="CW186" s="136"/>
      <c r="CX186" s="136"/>
      <c r="CY186" s="136"/>
      <c r="CZ186" s="136"/>
      <c r="DA186" s="136"/>
      <c r="DB186" s="136"/>
      <c r="DC186" s="136"/>
      <c r="DD186" s="136"/>
      <c r="DE186" s="136"/>
      <c r="DF186" s="136"/>
      <c r="DG186" s="136"/>
      <c r="DH186" s="136"/>
      <c r="DI186" s="136"/>
      <c r="DJ186" s="136"/>
      <c r="DK186" s="136"/>
      <c r="DL186" s="136"/>
      <c r="DM186" s="136"/>
      <c r="DN186" s="136"/>
      <c r="DO186" s="136"/>
      <c r="DP186" s="136"/>
      <c r="DQ186" s="136"/>
      <c r="DR186" s="136"/>
      <c r="DS186" s="136"/>
      <c r="DT186" s="136"/>
      <c r="DU186" s="136"/>
      <c r="DV186" s="136"/>
      <c r="DW186" s="136"/>
      <c r="DX186" s="136"/>
      <c r="DY186" s="136"/>
      <c r="DZ186" s="136"/>
      <c r="EA186" s="136"/>
      <c r="EB186" s="136"/>
      <c r="EC186" s="136"/>
      <c r="ED186" s="136"/>
      <c r="EE186" s="136"/>
      <c r="EF186" s="136"/>
      <c r="EG186" s="136"/>
      <c r="EH186" s="136"/>
      <c r="EI186" s="136"/>
      <c r="EJ186" s="136"/>
      <c r="EK186" s="136"/>
      <c r="EL186" s="136"/>
      <c r="EM186" s="136"/>
      <c r="EN186" s="136"/>
      <c r="EO186" s="136"/>
      <c r="EP186" s="136"/>
      <c r="EQ186" s="136"/>
      <c r="ER186" s="136"/>
      <c r="ES186" s="136"/>
      <c r="ET186" s="136"/>
      <c r="EU186" s="136"/>
      <c r="EV186" s="136"/>
      <c r="EW186" s="136"/>
      <c r="EX186" s="136"/>
      <c r="EY186" s="136"/>
      <c r="EZ186" s="136"/>
      <c r="FA186" s="136"/>
      <c r="FB186" s="136"/>
      <c r="FC186" s="136"/>
      <c r="FE186" s="137"/>
      <c r="FF186" s="137"/>
      <c r="FG186" s="137"/>
      <c r="FH186" s="137"/>
      <c r="FI186" s="137"/>
      <c r="FJ186" s="137"/>
      <c r="FK186" s="137"/>
      <c r="FL186" s="137"/>
      <c r="FM186" s="137"/>
      <c r="FN186" s="137"/>
      <c r="FO186" s="137"/>
      <c r="FP186" s="137"/>
      <c r="FQ186" s="137"/>
      <c r="FR186" s="137"/>
      <c r="FS186" s="137"/>
      <c r="FT186" s="137"/>
      <c r="FU186" s="137"/>
      <c r="FV186" s="137"/>
      <c r="FW186" s="137"/>
      <c r="FX186" s="137"/>
      <c r="FY186" s="137"/>
      <c r="FZ186" s="137"/>
      <c r="GA186" s="137"/>
      <c r="GB186" s="137"/>
      <c r="GC186" s="137"/>
      <c r="GD186" s="137"/>
      <c r="GE186" s="137"/>
      <c r="GF186" s="137"/>
      <c r="GG186" s="137"/>
      <c r="GH186" s="137"/>
      <c r="GI186" s="137"/>
      <c r="GJ186" s="137"/>
      <c r="GK186" s="137"/>
      <c r="GL186" s="137"/>
      <c r="GM186" s="137"/>
      <c r="GN186" s="137"/>
      <c r="GO186" s="137"/>
      <c r="GP186" s="137"/>
      <c r="GQ186" s="137"/>
      <c r="GR186" s="137"/>
      <c r="GS186" s="137"/>
      <c r="GT186" s="137"/>
      <c r="GU186" s="137"/>
      <c r="GV186" s="137"/>
      <c r="GW186" s="137"/>
      <c r="GX186" s="137"/>
      <c r="GY186" s="137"/>
      <c r="GZ186" s="137"/>
      <c r="HA186" s="137"/>
      <c r="HB186" s="137"/>
      <c r="HC186" s="137"/>
      <c r="HD186" s="137"/>
      <c r="HE186" s="137"/>
      <c r="HF186" s="137"/>
      <c r="HG186" s="137"/>
      <c r="HH186" s="137"/>
      <c r="HI186" s="137"/>
      <c r="HJ186" s="137"/>
      <c r="HK186" s="137"/>
      <c r="HL186" s="137"/>
      <c r="HM186" s="137"/>
      <c r="HN186" s="137"/>
      <c r="HO186" s="137"/>
      <c r="HP186" s="137"/>
      <c r="HQ186" s="137"/>
      <c r="HR186" s="137"/>
      <c r="HS186" s="137"/>
      <c r="HT186" s="137"/>
      <c r="HU186" s="137"/>
      <c r="HV186" s="137"/>
      <c r="HW186" s="137"/>
      <c r="HX186" s="137"/>
      <c r="HY186" s="137"/>
      <c r="IB186" s="136"/>
      <c r="IC186" s="136"/>
      <c r="ID186" s="136"/>
      <c r="IE186" s="136"/>
      <c r="IF186" s="136"/>
      <c r="IG186" s="136"/>
      <c r="IH186" s="136"/>
      <c r="II186" s="136"/>
      <c r="IJ186" s="136"/>
      <c r="IK186" s="136"/>
      <c r="IL186" s="136"/>
      <c r="IM186" s="136"/>
      <c r="IN186" s="136"/>
      <c r="IO186" s="136"/>
      <c r="IP186" s="136"/>
      <c r="IQ186" s="136"/>
      <c r="IR186" s="136"/>
      <c r="IS186" s="136"/>
      <c r="IT186" s="136"/>
      <c r="IU186" s="136"/>
      <c r="IV186" s="136"/>
      <c r="IW186" s="136"/>
      <c r="IX186" s="136"/>
      <c r="IY186" s="136"/>
      <c r="IZ186" s="136"/>
      <c r="JA186" s="136"/>
      <c r="JB186" s="136"/>
      <c r="JC186" s="136"/>
      <c r="JD186" s="136"/>
      <c r="JE186" s="136"/>
      <c r="JF186" s="136"/>
      <c r="JG186" s="136"/>
      <c r="JH186" s="136"/>
      <c r="JI186" s="136"/>
      <c r="JJ186" s="136"/>
      <c r="JK186" s="136"/>
      <c r="JL186" s="136"/>
      <c r="JM186" s="136"/>
      <c r="JN186" s="136"/>
      <c r="JO186" s="136"/>
      <c r="JP186" s="136"/>
      <c r="JQ186" s="136"/>
      <c r="JR186" s="136"/>
      <c r="JS186" s="136"/>
      <c r="JT186" s="136"/>
      <c r="JU186" s="136"/>
      <c r="JV186" s="136"/>
      <c r="JW186" s="136"/>
      <c r="JX186" s="136"/>
      <c r="JY186" s="136"/>
      <c r="JZ186" s="136"/>
      <c r="KA186" s="136"/>
      <c r="KB186" s="136"/>
      <c r="KC186" s="136"/>
      <c r="KD186" s="136"/>
      <c r="KE186" s="136"/>
      <c r="KF186" s="136"/>
      <c r="KG186" s="136"/>
      <c r="KH186" s="136"/>
      <c r="KI186" s="136"/>
      <c r="KJ186" s="136"/>
      <c r="KK186" s="136"/>
      <c r="KL186" s="136"/>
      <c r="KM186" s="136"/>
      <c r="KN186" s="136"/>
      <c r="KO186" s="136"/>
      <c r="KP186" s="136"/>
      <c r="KQ186" s="136"/>
      <c r="KR186" s="136"/>
      <c r="KS186" s="136"/>
      <c r="KT186" s="136"/>
      <c r="KU186" s="136"/>
    </row>
    <row r="187" spans="2:307" ht="14.4" x14ac:dyDescent="0.3">
      <c r="B187" s="16"/>
      <c r="C187" s="16"/>
      <c r="D187" s="585"/>
      <c r="E187" s="16"/>
      <c r="F187" s="1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c r="BM187" s="136"/>
      <c r="BN187" s="136"/>
      <c r="BO187" s="136"/>
      <c r="BP187" s="136"/>
      <c r="BQ187" s="136"/>
      <c r="BR187" s="136"/>
      <c r="BS187" s="136"/>
      <c r="BT187" s="136"/>
      <c r="BU187" s="136"/>
      <c r="BV187" s="136"/>
      <c r="BW187" s="136"/>
      <c r="BX187" s="136"/>
      <c r="BY187" s="136"/>
      <c r="BZ187" s="136"/>
      <c r="CA187" s="136"/>
      <c r="CB187" s="136"/>
      <c r="CC187" s="136"/>
      <c r="CD187" s="136"/>
      <c r="CE187" s="136"/>
      <c r="CF187" s="136"/>
      <c r="CG187" s="136"/>
      <c r="CH187" s="136"/>
      <c r="CJ187" s="136"/>
      <c r="CK187" s="136"/>
      <c r="CL187" s="136"/>
      <c r="CM187" s="136"/>
      <c r="CN187" s="136"/>
      <c r="CO187" s="136"/>
      <c r="CP187" s="136"/>
      <c r="CQ187" s="136"/>
      <c r="CR187" s="136"/>
      <c r="CS187" s="136"/>
      <c r="CT187" s="136"/>
      <c r="CU187" s="136"/>
      <c r="CV187" s="136"/>
      <c r="CW187" s="136"/>
      <c r="CX187" s="136"/>
      <c r="CY187" s="136"/>
      <c r="CZ187" s="136"/>
      <c r="DA187" s="136"/>
      <c r="DB187" s="136"/>
      <c r="DC187" s="136"/>
      <c r="DD187" s="136"/>
      <c r="DE187" s="136"/>
      <c r="DF187" s="136"/>
      <c r="DG187" s="136"/>
      <c r="DH187" s="136"/>
      <c r="DI187" s="136"/>
      <c r="DJ187" s="136"/>
      <c r="DK187" s="136"/>
      <c r="DL187" s="136"/>
      <c r="DM187" s="136"/>
      <c r="DN187" s="136"/>
      <c r="DO187" s="136"/>
      <c r="DP187" s="136"/>
      <c r="DQ187" s="136"/>
      <c r="DR187" s="136"/>
      <c r="DS187" s="136"/>
      <c r="DT187" s="136"/>
      <c r="DU187" s="136"/>
      <c r="DV187" s="136"/>
      <c r="DW187" s="136"/>
      <c r="DX187" s="136"/>
      <c r="DY187" s="136"/>
      <c r="DZ187" s="136"/>
      <c r="EA187" s="136"/>
      <c r="EB187" s="136"/>
      <c r="EC187" s="136"/>
      <c r="ED187" s="136"/>
      <c r="EE187" s="136"/>
      <c r="EF187" s="136"/>
      <c r="EG187" s="136"/>
      <c r="EH187" s="136"/>
      <c r="EI187" s="136"/>
      <c r="EJ187" s="136"/>
      <c r="EK187" s="136"/>
      <c r="EL187" s="136"/>
      <c r="EM187" s="136"/>
      <c r="EN187" s="136"/>
      <c r="EO187" s="136"/>
      <c r="EP187" s="136"/>
      <c r="EQ187" s="136"/>
      <c r="ER187" s="136"/>
      <c r="ES187" s="136"/>
      <c r="ET187" s="136"/>
      <c r="EU187" s="136"/>
      <c r="EV187" s="136"/>
      <c r="EW187" s="136"/>
      <c r="EX187" s="136"/>
      <c r="EY187" s="136"/>
      <c r="EZ187" s="136"/>
      <c r="FA187" s="136"/>
      <c r="FB187" s="136"/>
      <c r="FC187" s="136"/>
      <c r="FE187" s="137"/>
      <c r="FF187" s="137"/>
      <c r="FG187" s="137"/>
      <c r="FH187" s="137"/>
      <c r="FI187" s="137"/>
      <c r="FJ187" s="137"/>
      <c r="FK187" s="137"/>
      <c r="FL187" s="137"/>
      <c r="FM187" s="137"/>
      <c r="FN187" s="137"/>
      <c r="FO187" s="137"/>
      <c r="FP187" s="137"/>
      <c r="FQ187" s="137"/>
      <c r="FR187" s="137"/>
      <c r="FS187" s="137"/>
      <c r="FT187" s="137"/>
      <c r="FU187" s="137"/>
      <c r="FV187" s="137"/>
      <c r="FW187" s="137"/>
      <c r="FX187" s="137"/>
      <c r="FY187" s="137"/>
      <c r="FZ187" s="137"/>
      <c r="GA187" s="137"/>
      <c r="GB187" s="137"/>
      <c r="GC187" s="137"/>
      <c r="GD187" s="137"/>
      <c r="GE187" s="137"/>
      <c r="GF187" s="137"/>
      <c r="GG187" s="137"/>
      <c r="GH187" s="137"/>
      <c r="GI187" s="137"/>
      <c r="GJ187" s="137"/>
      <c r="GK187" s="137"/>
      <c r="GL187" s="137"/>
      <c r="GM187" s="137"/>
      <c r="GN187" s="137"/>
      <c r="GO187" s="137"/>
      <c r="GP187" s="137"/>
      <c r="GQ187" s="137"/>
      <c r="GR187" s="137"/>
      <c r="GS187" s="137"/>
      <c r="GT187" s="137"/>
      <c r="GU187" s="137"/>
      <c r="GV187" s="137"/>
      <c r="GW187" s="137"/>
      <c r="GX187" s="137"/>
      <c r="GY187" s="137"/>
      <c r="GZ187" s="137"/>
      <c r="HA187" s="137"/>
      <c r="HB187" s="137"/>
      <c r="HC187" s="137"/>
      <c r="HD187" s="137"/>
      <c r="HE187" s="137"/>
      <c r="HF187" s="137"/>
      <c r="HG187" s="137"/>
      <c r="HH187" s="137"/>
      <c r="HI187" s="137"/>
      <c r="HJ187" s="137"/>
      <c r="HK187" s="137"/>
      <c r="HL187" s="137"/>
      <c r="HM187" s="137"/>
      <c r="HN187" s="137"/>
      <c r="HO187" s="137"/>
      <c r="HP187" s="137"/>
      <c r="HQ187" s="137"/>
      <c r="HR187" s="137"/>
      <c r="HS187" s="137"/>
      <c r="HT187" s="137"/>
      <c r="HU187" s="137"/>
      <c r="HV187" s="137"/>
      <c r="HW187" s="137"/>
      <c r="HX187" s="137"/>
      <c r="HY187" s="137"/>
      <c r="IB187" s="136"/>
      <c r="IC187" s="136"/>
      <c r="ID187" s="136"/>
      <c r="IE187" s="136"/>
      <c r="IF187" s="136"/>
      <c r="IG187" s="136"/>
      <c r="IH187" s="136"/>
      <c r="II187" s="136"/>
      <c r="IJ187" s="136"/>
      <c r="IK187" s="136"/>
      <c r="IL187" s="136"/>
      <c r="IM187" s="136"/>
      <c r="IN187" s="136"/>
      <c r="IO187" s="136"/>
      <c r="IP187" s="136"/>
      <c r="IQ187" s="136"/>
      <c r="IR187" s="136"/>
      <c r="IS187" s="136"/>
      <c r="IT187" s="136"/>
      <c r="IU187" s="136"/>
      <c r="IV187" s="136"/>
      <c r="IW187" s="136"/>
      <c r="IX187" s="136"/>
      <c r="IY187" s="136"/>
      <c r="IZ187" s="136"/>
      <c r="JA187" s="136"/>
      <c r="JB187" s="136"/>
      <c r="JC187" s="136"/>
      <c r="JD187" s="136"/>
      <c r="JE187" s="136"/>
      <c r="JF187" s="136"/>
      <c r="JG187" s="136"/>
      <c r="JH187" s="136"/>
      <c r="JI187" s="136"/>
      <c r="JJ187" s="136"/>
      <c r="JK187" s="136"/>
      <c r="JL187" s="136"/>
      <c r="JM187" s="136"/>
      <c r="JN187" s="136"/>
      <c r="JO187" s="136"/>
      <c r="JP187" s="136"/>
      <c r="JQ187" s="136"/>
      <c r="JR187" s="136"/>
      <c r="JS187" s="136"/>
      <c r="JT187" s="136"/>
      <c r="JU187" s="136"/>
      <c r="JV187" s="136"/>
      <c r="JW187" s="136"/>
      <c r="JX187" s="136"/>
      <c r="JY187" s="136"/>
      <c r="JZ187" s="136"/>
      <c r="KA187" s="136"/>
      <c r="KB187" s="136"/>
      <c r="KC187" s="136"/>
      <c r="KD187" s="136"/>
      <c r="KE187" s="136"/>
      <c r="KF187" s="136"/>
      <c r="KG187" s="136"/>
      <c r="KH187" s="136"/>
      <c r="KI187" s="136"/>
      <c r="KJ187" s="136"/>
      <c r="KK187" s="136"/>
      <c r="KL187" s="136"/>
      <c r="KM187" s="136"/>
      <c r="KN187" s="136"/>
      <c r="KO187" s="136"/>
      <c r="KP187" s="136"/>
      <c r="KQ187" s="136"/>
      <c r="KR187" s="136"/>
      <c r="KS187" s="136"/>
      <c r="KT187" s="136"/>
      <c r="KU187" s="136"/>
    </row>
    <row r="188" spans="2:307" ht="14.4" x14ac:dyDescent="0.3">
      <c r="B188" s="16"/>
      <c r="C188" s="16"/>
      <c r="D188" s="585"/>
      <c r="E188" s="16"/>
      <c r="F188" s="16"/>
      <c r="N188" s="136"/>
      <c r="O188" s="136"/>
      <c r="P188" s="136"/>
      <c r="Q188" s="136"/>
      <c r="R188" s="136"/>
      <c r="S188" s="136"/>
      <c r="T188" s="136"/>
      <c r="U188" s="136"/>
      <c r="V188" s="136"/>
      <c r="W188" s="136"/>
      <c r="X188" s="136"/>
      <c r="Y188" s="136"/>
      <c r="Z188" s="136"/>
      <c r="AA188" s="136"/>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J188" s="136"/>
      <c r="CK188" s="136"/>
      <c r="CL188" s="136"/>
      <c r="CM188" s="136"/>
      <c r="CN188" s="136"/>
      <c r="CO188" s="136"/>
      <c r="CP188" s="136"/>
      <c r="CQ188" s="136"/>
      <c r="CR188" s="136"/>
      <c r="CS188" s="136"/>
      <c r="CT188" s="136"/>
      <c r="CU188" s="136"/>
      <c r="CV188" s="136"/>
      <c r="CW188" s="136"/>
      <c r="CX188" s="136"/>
      <c r="CY188" s="136"/>
      <c r="CZ188" s="136"/>
      <c r="DA188" s="136"/>
      <c r="DB188" s="136"/>
      <c r="DC188" s="136"/>
      <c r="DD188" s="136"/>
      <c r="DE188" s="136"/>
      <c r="DF188" s="136"/>
      <c r="DG188" s="136"/>
      <c r="DH188" s="136"/>
      <c r="DI188" s="136"/>
      <c r="DJ188" s="136"/>
      <c r="DK188" s="136"/>
      <c r="DL188" s="136"/>
      <c r="DM188" s="136"/>
      <c r="DN188" s="136"/>
      <c r="DO188" s="136"/>
      <c r="DP188" s="136"/>
      <c r="DQ188" s="136"/>
      <c r="DR188" s="136"/>
      <c r="DS188" s="136"/>
      <c r="DT188" s="136"/>
      <c r="DU188" s="136"/>
      <c r="DV188" s="136"/>
      <c r="DW188" s="136"/>
      <c r="DX188" s="136"/>
      <c r="DY188" s="136"/>
      <c r="DZ188" s="136"/>
      <c r="EA188" s="136"/>
      <c r="EB188" s="136"/>
      <c r="EC188" s="136"/>
      <c r="ED188" s="136"/>
      <c r="EE188" s="136"/>
      <c r="EF188" s="136"/>
      <c r="EG188" s="136"/>
      <c r="EH188" s="136"/>
      <c r="EI188" s="136"/>
      <c r="EJ188" s="136"/>
      <c r="EK188" s="136"/>
      <c r="EL188" s="136"/>
      <c r="EM188" s="136"/>
      <c r="EN188" s="136"/>
      <c r="EO188" s="136"/>
      <c r="EP188" s="136"/>
      <c r="EQ188" s="136"/>
      <c r="ER188" s="136"/>
      <c r="ES188" s="136"/>
      <c r="ET188" s="136"/>
      <c r="EU188" s="136"/>
      <c r="EV188" s="136"/>
      <c r="EW188" s="136"/>
      <c r="EX188" s="136"/>
      <c r="EY188" s="136"/>
      <c r="EZ188" s="136"/>
      <c r="FA188" s="136"/>
      <c r="FB188" s="136"/>
      <c r="FC188" s="136"/>
      <c r="FE188" s="137"/>
      <c r="FF188" s="137"/>
      <c r="FG188" s="137"/>
      <c r="FH188" s="137"/>
      <c r="FI188" s="137"/>
      <c r="FJ188" s="137"/>
      <c r="FK188" s="137"/>
      <c r="FL188" s="137"/>
      <c r="FM188" s="137"/>
      <c r="FN188" s="137"/>
      <c r="FO188" s="137"/>
      <c r="FP188" s="137"/>
      <c r="FQ188" s="137"/>
      <c r="FR188" s="137"/>
      <c r="FS188" s="137"/>
      <c r="FT188" s="137"/>
      <c r="FU188" s="137"/>
      <c r="FV188" s="137"/>
      <c r="FW188" s="137"/>
      <c r="FX188" s="137"/>
      <c r="FY188" s="137"/>
      <c r="FZ188" s="137"/>
      <c r="GA188" s="137"/>
      <c r="GB188" s="137"/>
      <c r="GC188" s="137"/>
      <c r="GD188" s="137"/>
      <c r="GE188" s="137"/>
      <c r="GF188" s="137"/>
      <c r="GG188" s="137"/>
      <c r="GH188" s="137"/>
      <c r="GI188" s="137"/>
      <c r="GJ188" s="137"/>
      <c r="GK188" s="137"/>
      <c r="GL188" s="137"/>
      <c r="GM188" s="137"/>
      <c r="GN188" s="137"/>
      <c r="GO188" s="137"/>
      <c r="GP188" s="137"/>
      <c r="GQ188" s="137"/>
      <c r="GR188" s="137"/>
      <c r="GS188" s="137"/>
      <c r="GT188" s="137"/>
      <c r="GU188" s="137"/>
      <c r="GV188" s="137"/>
      <c r="GW188" s="137"/>
      <c r="GX188" s="137"/>
      <c r="GY188" s="137"/>
      <c r="GZ188" s="137"/>
      <c r="HA188" s="137"/>
      <c r="HB188" s="137"/>
      <c r="HC188" s="137"/>
      <c r="HD188" s="137"/>
      <c r="HE188" s="137"/>
      <c r="HF188" s="137"/>
      <c r="HG188" s="137"/>
      <c r="HH188" s="137"/>
      <c r="HI188" s="137"/>
      <c r="HJ188" s="137"/>
      <c r="HK188" s="137"/>
      <c r="HL188" s="137"/>
      <c r="HM188" s="137"/>
      <c r="HN188" s="137"/>
      <c r="HO188" s="137"/>
      <c r="HP188" s="137"/>
      <c r="HQ188" s="137"/>
      <c r="HR188" s="137"/>
      <c r="HS188" s="137"/>
      <c r="HT188" s="137"/>
      <c r="HU188" s="137"/>
      <c r="HV188" s="137"/>
      <c r="HW188" s="137"/>
      <c r="HX188" s="137"/>
      <c r="HY188" s="137"/>
      <c r="IB188" s="136"/>
      <c r="IC188" s="136"/>
      <c r="ID188" s="136"/>
      <c r="IE188" s="136"/>
      <c r="IF188" s="136"/>
      <c r="IG188" s="136"/>
      <c r="IH188" s="136"/>
      <c r="II188" s="136"/>
      <c r="IJ188" s="136"/>
      <c r="IK188" s="136"/>
      <c r="IL188" s="136"/>
      <c r="IM188" s="136"/>
      <c r="IN188" s="136"/>
      <c r="IO188" s="136"/>
      <c r="IP188" s="136"/>
      <c r="IQ188" s="136"/>
      <c r="IR188" s="136"/>
      <c r="IS188" s="136"/>
      <c r="IT188" s="136"/>
      <c r="IU188" s="136"/>
      <c r="IV188" s="136"/>
      <c r="IW188" s="136"/>
      <c r="IX188" s="136"/>
      <c r="IY188" s="136"/>
      <c r="IZ188" s="136"/>
      <c r="JA188" s="136"/>
      <c r="JB188" s="136"/>
      <c r="JC188" s="136"/>
      <c r="JD188" s="136"/>
      <c r="JE188" s="136"/>
      <c r="JF188" s="136"/>
      <c r="JG188" s="136"/>
      <c r="JH188" s="136"/>
      <c r="JI188" s="136"/>
      <c r="JJ188" s="136"/>
      <c r="JK188" s="136"/>
      <c r="JL188" s="136"/>
      <c r="JM188" s="136"/>
      <c r="JN188" s="136"/>
      <c r="JO188" s="136"/>
      <c r="JP188" s="136"/>
      <c r="JQ188" s="136"/>
      <c r="JR188" s="136"/>
      <c r="JS188" s="136"/>
      <c r="JT188" s="136"/>
      <c r="JU188" s="136"/>
      <c r="JV188" s="136"/>
      <c r="JW188" s="136"/>
      <c r="JX188" s="136"/>
      <c r="JY188" s="136"/>
      <c r="JZ188" s="136"/>
      <c r="KA188" s="136"/>
      <c r="KB188" s="136"/>
      <c r="KC188" s="136"/>
      <c r="KD188" s="136"/>
      <c r="KE188" s="136"/>
      <c r="KF188" s="136"/>
      <c r="KG188" s="136"/>
      <c r="KH188" s="136"/>
      <c r="KI188" s="136"/>
      <c r="KJ188" s="136"/>
      <c r="KK188" s="136"/>
      <c r="KL188" s="136"/>
      <c r="KM188" s="136"/>
      <c r="KN188" s="136"/>
      <c r="KO188" s="136"/>
      <c r="KP188" s="136"/>
      <c r="KQ188" s="136"/>
      <c r="KR188" s="136"/>
      <c r="KS188" s="136"/>
      <c r="KT188" s="136"/>
      <c r="KU188" s="136"/>
    </row>
    <row r="189" spans="2:307" ht="14.4" x14ac:dyDescent="0.3">
      <c r="B189" s="138"/>
      <c r="C189" s="139"/>
      <c r="D189" s="586"/>
      <c r="E189" s="139"/>
      <c r="F189" s="139"/>
      <c r="N189" s="136"/>
      <c r="O189" s="136"/>
      <c r="P189" s="136"/>
      <c r="Q189" s="136"/>
      <c r="R189" s="136"/>
      <c r="S189" s="136"/>
      <c r="T189" s="136"/>
      <c r="U189" s="136"/>
      <c r="V189" s="136"/>
      <c r="W189" s="136"/>
      <c r="X189" s="136"/>
      <c r="Y189" s="136"/>
      <c r="Z189" s="136"/>
      <c r="AA189" s="136"/>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J189" s="136"/>
      <c r="CK189" s="136"/>
      <c r="CL189" s="136"/>
      <c r="CM189" s="136"/>
      <c r="CN189" s="136"/>
      <c r="CO189" s="136"/>
      <c r="CP189" s="136"/>
      <c r="CQ189" s="136"/>
      <c r="CR189" s="136"/>
      <c r="CS189" s="136"/>
      <c r="CT189" s="136"/>
      <c r="CU189" s="136"/>
      <c r="CV189" s="136"/>
      <c r="CW189" s="136"/>
      <c r="CX189" s="136"/>
      <c r="CY189" s="136"/>
      <c r="CZ189" s="136"/>
      <c r="DA189" s="136"/>
      <c r="DB189" s="136"/>
      <c r="DC189" s="136"/>
      <c r="DD189" s="136"/>
      <c r="DE189" s="136"/>
      <c r="DF189" s="136"/>
      <c r="DG189" s="136"/>
      <c r="DH189" s="136"/>
      <c r="DI189" s="136"/>
      <c r="DJ189" s="136"/>
      <c r="DK189" s="136"/>
      <c r="DL189" s="136"/>
      <c r="DM189" s="136"/>
      <c r="DN189" s="136"/>
      <c r="DO189" s="136"/>
      <c r="DP189" s="136"/>
      <c r="DQ189" s="136"/>
      <c r="DR189" s="136"/>
      <c r="DS189" s="136"/>
      <c r="DT189" s="136"/>
      <c r="DU189" s="136"/>
      <c r="DV189" s="136"/>
      <c r="DW189" s="136"/>
      <c r="DX189" s="136"/>
      <c r="DY189" s="136"/>
      <c r="DZ189" s="136"/>
      <c r="EA189" s="136"/>
      <c r="EB189" s="136"/>
      <c r="EC189" s="136"/>
      <c r="ED189" s="136"/>
      <c r="EE189" s="136"/>
      <c r="EF189" s="136"/>
      <c r="EG189" s="136"/>
      <c r="EH189" s="136"/>
      <c r="EI189" s="136"/>
      <c r="EJ189" s="136"/>
      <c r="EK189" s="136"/>
      <c r="EL189" s="136"/>
      <c r="EM189" s="136"/>
      <c r="EN189" s="136"/>
      <c r="EO189" s="136"/>
      <c r="EP189" s="136"/>
      <c r="EQ189" s="136"/>
      <c r="ER189" s="136"/>
      <c r="ES189" s="136"/>
      <c r="ET189" s="136"/>
      <c r="EU189" s="136"/>
      <c r="EV189" s="136"/>
      <c r="EW189" s="136"/>
      <c r="EX189" s="136"/>
      <c r="EY189" s="136"/>
      <c r="EZ189" s="136"/>
      <c r="FA189" s="136"/>
      <c r="FB189" s="136"/>
      <c r="FC189" s="136"/>
      <c r="FE189" s="137"/>
      <c r="FF189" s="137"/>
      <c r="FG189" s="137"/>
      <c r="FH189" s="137"/>
      <c r="FI189" s="137"/>
      <c r="FJ189" s="137"/>
      <c r="FK189" s="137"/>
      <c r="FL189" s="137"/>
      <c r="FM189" s="137"/>
      <c r="FN189" s="137"/>
      <c r="FO189" s="137"/>
      <c r="FP189" s="137"/>
      <c r="FQ189" s="137"/>
      <c r="FR189" s="137"/>
      <c r="FS189" s="137"/>
      <c r="FT189" s="137"/>
      <c r="FU189" s="137"/>
      <c r="FV189" s="137"/>
      <c r="FW189" s="137"/>
      <c r="FX189" s="137"/>
      <c r="FY189" s="137"/>
      <c r="FZ189" s="137"/>
      <c r="GA189" s="137"/>
      <c r="GB189" s="137"/>
      <c r="GC189" s="137"/>
      <c r="GD189" s="137"/>
      <c r="GE189" s="137"/>
      <c r="GF189" s="137"/>
      <c r="GG189" s="137"/>
      <c r="GH189" s="137"/>
      <c r="GI189" s="137"/>
      <c r="GJ189" s="137"/>
      <c r="GK189" s="137"/>
      <c r="GL189" s="137"/>
      <c r="GM189" s="137"/>
      <c r="GN189" s="137"/>
      <c r="GO189" s="137"/>
      <c r="GP189" s="137"/>
      <c r="GQ189" s="137"/>
      <c r="GR189" s="137"/>
      <c r="GS189" s="137"/>
      <c r="GT189" s="137"/>
      <c r="GU189" s="137"/>
      <c r="GV189" s="137"/>
      <c r="GW189" s="137"/>
      <c r="GX189" s="137"/>
      <c r="GY189" s="137"/>
      <c r="GZ189" s="137"/>
      <c r="HA189" s="137"/>
      <c r="HB189" s="137"/>
      <c r="HC189" s="137"/>
      <c r="HD189" s="137"/>
      <c r="HE189" s="137"/>
      <c r="HF189" s="137"/>
      <c r="HG189" s="137"/>
      <c r="HH189" s="137"/>
      <c r="HI189" s="137"/>
      <c r="HJ189" s="137"/>
      <c r="HK189" s="137"/>
      <c r="HL189" s="137"/>
      <c r="HM189" s="137"/>
      <c r="HN189" s="137"/>
      <c r="HO189" s="137"/>
      <c r="HP189" s="137"/>
      <c r="HQ189" s="137"/>
      <c r="HR189" s="137"/>
      <c r="HS189" s="137"/>
      <c r="HT189" s="137"/>
      <c r="HU189" s="137"/>
      <c r="HV189" s="137"/>
      <c r="HW189" s="137"/>
      <c r="HX189" s="137"/>
      <c r="HY189" s="137"/>
      <c r="IB189" s="136"/>
      <c r="IC189" s="136"/>
      <c r="ID189" s="136"/>
      <c r="IE189" s="136"/>
      <c r="IF189" s="136"/>
      <c r="IG189" s="136"/>
      <c r="IH189" s="136"/>
      <c r="II189" s="136"/>
      <c r="IJ189" s="136"/>
      <c r="IK189" s="136"/>
      <c r="IL189" s="136"/>
      <c r="IM189" s="136"/>
      <c r="IN189" s="136"/>
      <c r="IO189" s="136"/>
      <c r="IP189" s="136"/>
      <c r="IQ189" s="136"/>
      <c r="IR189" s="136"/>
      <c r="IS189" s="136"/>
      <c r="IT189" s="136"/>
      <c r="IU189" s="136"/>
      <c r="IV189" s="136"/>
      <c r="IW189" s="136"/>
      <c r="IX189" s="136"/>
      <c r="IY189" s="136"/>
      <c r="IZ189" s="136"/>
      <c r="JA189" s="136"/>
      <c r="JB189" s="136"/>
      <c r="JC189" s="136"/>
      <c r="JD189" s="136"/>
      <c r="JE189" s="136"/>
      <c r="JF189" s="136"/>
      <c r="JG189" s="136"/>
      <c r="JH189" s="136"/>
      <c r="JI189" s="136"/>
      <c r="JJ189" s="136"/>
      <c r="JK189" s="136"/>
      <c r="JL189" s="136"/>
      <c r="JM189" s="136"/>
      <c r="JN189" s="136"/>
      <c r="JO189" s="136"/>
      <c r="JP189" s="136"/>
      <c r="JQ189" s="136"/>
      <c r="JR189" s="136"/>
      <c r="JS189" s="136"/>
      <c r="JT189" s="136"/>
      <c r="JU189" s="136"/>
      <c r="JV189" s="136"/>
      <c r="JW189" s="136"/>
      <c r="JX189" s="136"/>
      <c r="JY189" s="136"/>
      <c r="JZ189" s="136"/>
      <c r="KA189" s="136"/>
      <c r="KB189" s="136"/>
      <c r="KC189" s="136"/>
      <c r="KD189" s="136"/>
      <c r="KE189" s="136"/>
      <c r="KF189" s="136"/>
      <c r="KG189" s="136"/>
      <c r="KH189" s="136"/>
      <c r="KI189" s="136"/>
      <c r="KJ189" s="136"/>
      <c r="KK189" s="136"/>
      <c r="KL189" s="136"/>
      <c r="KM189" s="136"/>
      <c r="KN189" s="136"/>
      <c r="KO189" s="136"/>
      <c r="KP189" s="136"/>
      <c r="KQ189" s="136"/>
      <c r="KR189" s="136"/>
      <c r="KS189" s="136"/>
      <c r="KT189" s="136"/>
      <c r="KU189" s="136"/>
    </row>
  </sheetData>
  <sortState xmlns:xlrd2="http://schemas.microsoft.com/office/spreadsheetml/2017/richdata2" ref="A12:L49">
    <sortCondition ref="A12:A49"/>
    <sortCondition ref="K12:K49"/>
  </sortState>
  <conditionalFormatting sqref="H12:H137">
    <cfRule type="expression" dxfId="32" priority="1">
      <formula>E12="FT"</formula>
    </cfRule>
  </conditionalFormatting>
  <pageMargins left="0.25" right="0.25" top="0.5" bottom="0.25" header="0.3" footer="0.3"/>
  <pageSetup scale="10" orientation="landscape" horizontalDpi="4294967294"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Department Error" error="You must select a department from the drop down list." promptTitle="Select Department Name" xr:uid="{00000000-0002-0000-0800-000000000000}">
          <x14:formula1>
            <xm:f>'Total OpEx'!$B$48:$B$58</xm:f>
          </x14:formula1>
          <xm:sqref>A12:A137</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tabColor rgb="FFFFFF00"/>
  </sheetPr>
  <dimension ref="A1:CB402"/>
  <sheetViews>
    <sheetView zoomScale="70" zoomScaleNormal="70" workbookViewId="0">
      <pane xSplit="8" ySplit="8" topLeftCell="I9" activePane="bottomRight" state="frozen"/>
      <selection activeCell="C6" sqref="C6"/>
      <selection pane="topRight" activeCell="C6" sqref="C6"/>
      <selection pane="bottomLeft" activeCell="C6" sqref="C6"/>
      <selection pane="bottomRight" activeCell="I367" sqref="I367"/>
    </sheetView>
  </sheetViews>
  <sheetFormatPr defaultColWidth="9.109375" defaultRowHeight="14.4" outlineLevelRow="1" outlineLevelCol="1" x14ac:dyDescent="0.3"/>
  <cols>
    <col min="1" max="1" width="20" style="65" customWidth="1"/>
    <col min="2" max="2" width="26.44140625" style="65" customWidth="1"/>
    <col min="3" max="3" width="17" style="65" customWidth="1" outlineLevel="1"/>
    <col min="4" max="4" width="2.44140625" style="65" customWidth="1" outlineLevel="1"/>
    <col min="5" max="5" width="15.6640625" style="65" customWidth="1" outlineLevel="1"/>
    <col min="6" max="6" width="9.6640625" style="65" customWidth="1" outlineLevel="1"/>
    <col min="7" max="7" width="11.6640625" style="65" customWidth="1" outlineLevel="1"/>
    <col min="8" max="8" width="14.109375" style="65" customWidth="1" outlineLevel="1"/>
    <col min="9" max="23" width="10.44140625" style="65" customWidth="1"/>
    <col min="24" max="51" width="9.6640625" style="65" customWidth="1"/>
    <col min="52" max="52" width="12.6640625" style="65" customWidth="1"/>
    <col min="53" max="56" width="9.6640625" style="65" customWidth="1"/>
    <col min="57" max="57" width="9.44140625" style="65" bestFit="1" customWidth="1"/>
    <col min="58" max="65" width="9.109375" style="65" customWidth="1"/>
    <col min="66" max="66" width="10.6640625" style="65" customWidth="1"/>
    <col min="67" max="67" width="10" style="65" customWidth="1"/>
    <col min="68" max="68" width="9.109375" style="65" customWidth="1"/>
    <col min="69" max="16384" width="9.109375" style="65"/>
  </cols>
  <sheetData>
    <row r="1" spans="1:80" ht="21" x14ac:dyDescent="0.4">
      <c r="A1" s="159" t="s">
        <v>233</v>
      </c>
      <c r="B1" s="158"/>
      <c r="C1" s="158"/>
      <c r="D1" s="64"/>
      <c r="E1" s="64"/>
      <c r="F1" s="64"/>
      <c r="G1" s="64"/>
    </row>
    <row r="2" spans="1:80" hidden="1" x14ac:dyDescent="0.3">
      <c r="A2" s="63"/>
      <c r="B2" s="63"/>
    </row>
    <row r="3" spans="1:80" hidden="1" x14ac:dyDescent="0.3">
      <c r="B3" s="64" t="s">
        <v>56</v>
      </c>
      <c r="C3" s="64"/>
      <c r="D3" s="64"/>
      <c r="E3" s="64"/>
      <c r="F3" s="64"/>
      <c r="G3" s="64"/>
      <c r="H3" s="64"/>
    </row>
    <row r="5" spans="1:80" hidden="1" outlineLevel="1" x14ac:dyDescent="0.3">
      <c r="B5" s="65" t="s">
        <v>56</v>
      </c>
      <c r="I5" s="65">
        <f>I7-I6+1</f>
        <v>31</v>
      </c>
      <c r="J5" s="65">
        <f t="shared" ref="J5:BP5" si="0">J7-J6+1</f>
        <v>28</v>
      </c>
      <c r="K5" s="65">
        <f t="shared" si="0"/>
        <v>31</v>
      </c>
      <c r="L5" s="65">
        <f t="shared" si="0"/>
        <v>30</v>
      </c>
      <c r="M5" s="65">
        <f t="shared" si="0"/>
        <v>31</v>
      </c>
      <c r="N5" s="65">
        <f t="shared" si="0"/>
        <v>30</v>
      </c>
      <c r="O5" s="65">
        <f t="shared" si="0"/>
        <v>31</v>
      </c>
      <c r="P5" s="65">
        <f t="shared" si="0"/>
        <v>31</v>
      </c>
      <c r="Q5" s="65">
        <f t="shared" si="0"/>
        <v>30</v>
      </c>
      <c r="R5" s="65">
        <f t="shared" si="0"/>
        <v>31</v>
      </c>
      <c r="S5" s="65">
        <f t="shared" si="0"/>
        <v>30</v>
      </c>
      <c r="T5" s="65">
        <f t="shared" si="0"/>
        <v>31</v>
      </c>
      <c r="U5" s="65">
        <f t="shared" si="0"/>
        <v>31</v>
      </c>
      <c r="V5" s="65">
        <f t="shared" si="0"/>
        <v>28</v>
      </c>
      <c r="W5" s="65">
        <f t="shared" si="0"/>
        <v>31</v>
      </c>
      <c r="X5" s="65">
        <f t="shared" si="0"/>
        <v>30</v>
      </c>
      <c r="Y5" s="65">
        <f t="shared" si="0"/>
        <v>31</v>
      </c>
      <c r="Z5" s="65">
        <f t="shared" si="0"/>
        <v>30</v>
      </c>
      <c r="AA5" s="65">
        <f t="shared" si="0"/>
        <v>31</v>
      </c>
      <c r="AB5" s="65">
        <f t="shared" si="0"/>
        <v>31</v>
      </c>
      <c r="AC5" s="65">
        <f t="shared" si="0"/>
        <v>30</v>
      </c>
      <c r="AD5" s="65">
        <f t="shared" si="0"/>
        <v>31</v>
      </c>
      <c r="AE5" s="65">
        <f t="shared" si="0"/>
        <v>30</v>
      </c>
      <c r="AF5" s="65">
        <f t="shared" si="0"/>
        <v>31</v>
      </c>
      <c r="AG5" s="65">
        <f t="shared" si="0"/>
        <v>31</v>
      </c>
      <c r="AH5" s="65">
        <f t="shared" si="0"/>
        <v>29</v>
      </c>
      <c r="AI5" s="65">
        <f t="shared" si="0"/>
        <v>31</v>
      </c>
      <c r="AJ5" s="65">
        <f t="shared" si="0"/>
        <v>30</v>
      </c>
      <c r="AK5" s="65">
        <f t="shared" si="0"/>
        <v>31</v>
      </c>
      <c r="AL5" s="65">
        <f t="shared" si="0"/>
        <v>30</v>
      </c>
      <c r="AM5" s="65">
        <f t="shared" si="0"/>
        <v>31</v>
      </c>
      <c r="AN5" s="65">
        <f t="shared" si="0"/>
        <v>31</v>
      </c>
      <c r="AO5" s="65">
        <f t="shared" si="0"/>
        <v>30</v>
      </c>
      <c r="AP5" s="65">
        <f t="shared" si="0"/>
        <v>31</v>
      </c>
      <c r="AQ5" s="65">
        <f t="shared" si="0"/>
        <v>30</v>
      </c>
      <c r="AR5" s="65">
        <f t="shared" si="0"/>
        <v>31</v>
      </c>
      <c r="AS5" s="65">
        <f t="shared" si="0"/>
        <v>31</v>
      </c>
      <c r="AT5" s="65">
        <f t="shared" si="0"/>
        <v>28</v>
      </c>
      <c r="AU5" s="65">
        <f t="shared" si="0"/>
        <v>31</v>
      </c>
      <c r="AV5" s="65">
        <f t="shared" si="0"/>
        <v>30</v>
      </c>
      <c r="AW5" s="65">
        <f t="shared" si="0"/>
        <v>31</v>
      </c>
      <c r="AX5" s="65">
        <f t="shared" si="0"/>
        <v>30</v>
      </c>
      <c r="AY5" s="65">
        <f t="shared" si="0"/>
        <v>31</v>
      </c>
      <c r="AZ5" s="65">
        <f t="shared" si="0"/>
        <v>31</v>
      </c>
      <c r="BA5" s="65">
        <f t="shared" si="0"/>
        <v>30</v>
      </c>
      <c r="BB5" s="65">
        <f t="shared" si="0"/>
        <v>31</v>
      </c>
      <c r="BC5" s="65">
        <f t="shared" si="0"/>
        <v>30</v>
      </c>
      <c r="BD5" s="65">
        <f t="shared" si="0"/>
        <v>31</v>
      </c>
      <c r="BE5" s="65">
        <f t="shared" si="0"/>
        <v>31</v>
      </c>
      <c r="BF5" s="65">
        <f t="shared" si="0"/>
        <v>28</v>
      </c>
      <c r="BG5" s="65">
        <f t="shared" si="0"/>
        <v>31</v>
      </c>
      <c r="BH5" s="65">
        <f t="shared" si="0"/>
        <v>30</v>
      </c>
      <c r="BI5" s="65">
        <f t="shared" si="0"/>
        <v>31</v>
      </c>
      <c r="BJ5" s="65">
        <f t="shared" si="0"/>
        <v>30</v>
      </c>
      <c r="BK5" s="65">
        <f t="shared" si="0"/>
        <v>31</v>
      </c>
      <c r="BL5" s="65">
        <f t="shared" si="0"/>
        <v>31</v>
      </c>
      <c r="BM5" s="65">
        <f t="shared" si="0"/>
        <v>30</v>
      </c>
      <c r="BN5" s="65">
        <f t="shared" si="0"/>
        <v>31</v>
      </c>
      <c r="BO5" s="65">
        <f t="shared" si="0"/>
        <v>30</v>
      </c>
      <c r="BP5" s="65">
        <f t="shared" si="0"/>
        <v>31</v>
      </c>
      <c r="BQ5" s="65">
        <f t="shared" ref="BQ5:BY5" si="1">BQ7-BQ6+1</f>
        <v>31</v>
      </c>
      <c r="BR5" s="65">
        <f t="shared" si="1"/>
        <v>28</v>
      </c>
      <c r="BS5" s="65">
        <f t="shared" si="1"/>
        <v>31</v>
      </c>
      <c r="BT5" s="65">
        <f t="shared" si="1"/>
        <v>30</v>
      </c>
      <c r="BU5" s="65">
        <f t="shared" si="1"/>
        <v>31</v>
      </c>
      <c r="BV5" s="65">
        <f t="shared" si="1"/>
        <v>30</v>
      </c>
      <c r="BW5" s="65">
        <f t="shared" si="1"/>
        <v>31</v>
      </c>
      <c r="BX5" s="65">
        <f t="shared" si="1"/>
        <v>31</v>
      </c>
      <c r="BY5" s="65">
        <f t="shared" si="1"/>
        <v>30</v>
      </c>
      <c r="BZ5" s="65">
        <f t="shared" ref="BZ5:CB5" si="2">BZ7-BZ6+1</f>
        <v>31</v>
      </c>
      <c r="CA5" s="65">
        <f t="shared" si="2"/>
        <v>30</v>
      </c>
      <c r="CB5" s="65">
        <f t="shared" si="2"/>
        <v>31</v>
      </c>
    </row>
    <row r="6" spans="1:80" hidden="1" outlineLevel="1" x14ac:dyDescent="0.3">
      <c r="I6" s="144">
        <f t="shared" ref="I6:BP6" si="3">I8</f>
        <v>44562</v>
      </c>
      <c r="J6" s="144">
        <f t="shared" si="3"/>
        <v>44593</v>
      </c>
      <c r="K6" s="144">
        <f t="shared" si="3"/>
        <v>44621</v>
      </c>
      <c r="L6" s="144">
        <f t="shared" si="3"/>
        <v>44652</v>
      </c>
      <c r="M6" s="144">
        <f t="shared" si="3"/>
        <v>44682</v>
      </c>
      <c r="N6" s="144">
        <f t="shared" si="3"/>
        <v>44713</v>
      </c>
      <c r="O6" s="144">
        <f t="shared" si="3"/>
        <v>44743</v>
      </c>
      <c r="P6" s="144">
        <f t="shared" si="3"/>
        <v>44774</v>
      </c>
      <c r="Q6" s="144">
        <f t="shared" si="3"/>
        <v>44805</v>
      </c>
      <c r="R6" s="144">
        <f t="shared" si="3"/>
        <v>44835</v>
      </c>
      <c r="S6" s="144">
        <f t="shared" si="3"/>
        <v>44866</v>
      </c>
      <c r="T6" s="144">
        <f t="shared" si="3"/>
        <v>44896</v>
      </c>
      <c r="U6" s="144">
        <f t="shared" si="3"/>
        <v>44927</v>
      </c>
      <c r="V6" s="144">
        <f t="shared" si="3"/>
        <v>44958</v>
      </c>
      <c r="W6" s="144">
        <f t="shared" si="3"/>
        <v>44986</v>
      </c>
      <c r="X6" s="144">
        <f t="shared" si="3"/>
        <v>45017</v>
      </c>
      <c r="Y6" s="144">
        <f t="shared" si="3"/>
        <v>45047</v>
      </c>
      <c r="Z6" s="144">
        <f t="shared" si="3"/>
        <v>45078</v>
      </c>
      <c r="AA6" s="144">
        <f t="shared" si="3"/>
        <v>45108</v>
      </c>
      <c r="AB6" s="144">
        <f t="shared" si="3"/>
        <v>45139</v>
      </c>
      <c r="AC6" s="144">
        <f t="shared" si="3"/>
        <v>45170</v>
      </c>
      <c r="AD6" s="144">
        <f t="shared" si="3"/>
        <v>45200</v>
      </c>
      <c r="AE6" s="144">
        <f t="shared" si="3"/>
        <v>45231</v>
      </c>
      <c r="AF6" s="144">
        <f t="shared" si="3"/>
        <v>45261</v>
      </c>
      <c r="AG6" s="144">
        <f t="shared" si="3"/>
        <v>45292</v>
      </c>
      <c r="AH6" s="144">
        <f t="shared" si="3"/>
        <v>45323</v>
      </c>
      <c r="AI6" s="144">
        <f t="shared" si="3"/>
        <v>45352</v>
      </c>
      <c r="AJ6" s="144">
        <f t="shared" si="3"/>
        <v>45383</v>
      </c>
      <c r="AK6" s="144">
        <f t="shared" si="3"/>
        <v>45413</v>
      </c>
      <c r="AL6" s="144">
        <f t="shared" si="3"/>
        <v>45444</v>
      </c>
      <c r="AM6" s="144">
        <f t="shared" si="3"/>
        <v>45474</v>
      </c>
      <c r="AN6" s="144">
        <f t="shared" si="3"/>
        <v>45505</v>
      </c>
      <c r="AO6" s="144">
        <f t="shared" si="3"/>
        <v>45536</v>
      </c>
      <c r="AP6" s="144">
        <f t="shared" si="3"/>
        <v>45566</v>
      </c>
      <c r="AQ6" s="144">
        <f t="shared" si="3"/>
        <v>45597</v>
      </c>
      <c r="AR6" s="144">
        <f t="shared" si="3"/>
        <v>45627</v>
      </c>
      <c r="AS6" s="144">
        <f t="shared" si="3"/>
        <v>45658</v>
      </c>
      <c r="AT6" s="144">
        <f t="shared" si="3"/>
        <v>45689</v>
      </c>
      <c r="AU6" s="144">
        <f t="shared" si="3"/>
        <v>45717</v>
      </c>
      <c r="AV6" s="144">
        <f t="shared" si="3"/>
        <v>45748</v>
      </c>
      <c r="AW6" s="144">
        <f t="shared" si="3"/>
        <v>45778</v>
      </c>
      <c r="AX6" s="144">
        <f t="shared" si="3"/>
        <v>45809</v>
      </c>
      <c r="AY6" s="144">
        <f t="shared" si="3"/>
        <v>45839</v>
      </c>
      <c r="AZ6" s="144">
        <f t="shared" si="3"/>
        <v>45870</v>
      </c>
      <c r="BA6" s="144">
        <f t="shared" si="3"/>
        <v>45901</v>
      </c>
      <c r="BB6" s="144">
        <f t="shared" si="3"/>
        <v>45931</v>
      </c>
      <c r="BC6" s="144">
        <f t="shared" si="3"/>
        <v>45962</v>
      </c>
      <c r="BD6" s="144">
        <f t="shared" si="3"/>
        <v>45992</v>
      </c>
      <c r="BE6" s="144">
        <f t="shared" si="3"/>
        <v>46023</v>
      </c>
      <c r="BF6" s="144">
        <f t="shared" si="3"/>
        <v>46054</v>
      </c>
      <c r="BG6" s="144">
        <f t="shared" si="3"/>
        <v>46082</v>
      </c>
      <c r="BH6" s="144">
        <f t="shared" si="3"/>
        <v>46113</v>
      </c>
      <c r="BI6" s="144">
        <f t="shared" si="3"/>
        <v>46143</v>
      </c>
      <c r="BJ6" s="144">
        <f t="shared" si="3"/>
        <v>46174</v>
      </c>
      <c r="BK6" s="144">
        <f t="shared" si="3"/>
        <v>46204</v>
      </c>
      <c r="BL6" s="144">
        <f t="shared" si="3"/>
        <v>46235</v>
      </c>
      <c r="BM6" s="144">
        <f t="shared" si="3"/>
        <v>46266</v>
      </c>
      <c r="BN6" s="144">
        <f t="shared" si="3"/>
        <v>46296</v>
      </c>
      <c r="BO6" s="144">
        <f t="shared" si="3"/>
        <v>46327</v>
      </c>
      <c r="BP6" s="144">
        <f t="shared" si="3"/>
        <v>46357</v>
      </c>
      <c r="BQ6" s="144">
        <f t="shared" ref="BQ6:BY6" si="4">BQ8</f>
        <v>46388</v>
      </c>
      <c r="BR6" s="144">
        <f t="shared" si="4"/>
        <v>46419</v>
      </c>
      <c r="BS6" s="144">
        <f t="shared" si="4"/>
        <v>46447</v>
      </c>
      <c r="BT6" s="144">
        <f t="shared" si="4"/>
        <v>46478</v>
      </c>
      <c r="BU6" s="144">
        <f t="shared" si="4"/>
        <v>46508</v>
      </c>
      <c r="BV6" s="144">
        <f t="shared" si="4"/>
        <v>46539</v>
      </c>
      <c r="BW6" s="144">
        <f t="shared" si="4"/>
        <v>46569</v>
      </c>
      <c r="BX6" s="144">
        <f t="shared" si="4"/>
        <v>46600</v>
      </c>
      <c r="BY6" s="144">
        <f t="shared" si="4"/>
        <v>46631</v>
      </c>
      <c r="BZ6" s="144">
        <f t="shared" ref="BZ6:CB6" si="5">BZ8</f>
        <v>46661</v>
      </c>
      <c r="CA6" s="144">
        <f t="shared" si="5"/>
        <v>46692</v>
      </c>
      <c r="CB6" s="144">
        <f t="shared" si="5"/>
        <v>46722</v>
      </c>
    </row>
    <row r="7" spans="1:80" hidden="1" outlineLevel="1" x14ac:dyDescent="0.3">
      <c r="I7" s="144">
        <f t="shared" ref="I7:BP7" si="6">EOMONTH(I6,0)</f>
        <v>44592</v>
      </c>
      <c r="J7" s="144">
        <f t="shared" si="6"/>
        <v>44620</v>
      </c>
      <c r="K7" s="144">
        <f t="shared" si="6"/>
        <v>44651</v>
      </c>
      <c r="L7" s="144">
        <f t="shared" si="6"/>
        <v>44681</v>
      </c>
      <c r="M7" s="144">
        <f t="shared" si="6"/>
        <v>44712</v>
      </c>
      <c r="N7" s="144">
        <f t="shared" si="6"/>
        <v>44742</v>
      </c>
      <c r="O7" s="144">
        <f t="shared" si="6"/>
        <v>44773</v>
      </c>
      <c r="P7" s="144">
        <f t="shared" si="6"/>
        <v>44804</v>
      </c>
      <c r="Q7" s="144">
        <f t="shared" si="6"/>
        <v>44834</v>
      </c>
      <c r="R7" s="144">
        <f t="shared" si="6"/>
        <v>44865</v>
      </c>
      <c r="S7" s="144">
        <f t="shared" si="6"/>
        <v>44895</v>
      </c>
      <c r="T7" s="144">
        <f t="shared" si="6"/>
        <v>44926</v>
      </c>
      <c r="U7" s="144">
        <f t="shared" si="6"/>
        <v>44957</v>
      </c>
      <c r="V7" s="144">
        <f t="shared" si="6"/>
        <v>44985</v>
      </c>
      <c r="W7" s="144">
        <f t="shared" si="6"/>
        <v>45016</v>
      </c>
      <c r="X7" s="144">
        <f t="shared" si="6"/>
        <v>45046</v>
      </c>
      <c r="Y7" s="144">
        <f t="shared" si="6"/>
        <v>45077</v>
      </c>
      <c r="Z7" s="144">
        <f t="shared" si="6"/>
        <v>45107</v>
      </c>
      <c r="AA7" s="144">
        <f t="shared" si="6"/>
        <v>45138</v>
      </c>
      <c r="AB7" s="144">
        <f t="shared" si="6"/>
        <v>45169</v>
      </c>
      <c r="AC7" s="144">
        <f t="shared" si="6"/>
        <v>45199</v>
      </c>
      <c r="AD7" s="144">
        <f t="shared" si="6"/>
        <v>45230</v>
      </c>
      <c r="AE7" s="144">
        <f t="shared" si="6"/>
        <v>45260</v>
      </c>
      <c r="AF7" s="144">
        <f t="shared" si="6"/>
        <v>45291</v>
      </c>
      <c r="AG7" s="144">
        <f t="shared" si="6"/>
        <v>45322</v>
      </c>
      <c r="AH7" s="144">
        <f t="shared" si="6"/>
        <v>45351</v>
      </c>
      <c r="AI7" s="144">
        <f t="shared" si="6"/>
        <v>45382</v>
      </c>
      <c r="AJ7" s="144">
        <f t="shared" si="6"/>
        <v>45412</v>
      </c>
      <c r="AK7" s="144">
        <f t="shared" si="6"/>
        <v>45443</v>
      </c>
      <c r="AL7" s="144">
        <f t="shared" si="6"/>
        <v>45473</v>
      </c>
      <c r="AM7" s="144">
        <f t="shared" si="6"/>
        <v>45504</v>
      </c>
      <c r="AN7" s="144">
        <f t="shared" si="6"/>
        <v>45535</v>
      </c>
      <c r="AO7" s="144">
        <f t="shared" si="6"/>
        <v>45565</v>
      </c>
      <c r="AP7" s="144">
        <f t="shared" si="6"/>
        <v>45596</v>
      </c>
      <c r="AQ7" s="144">
        <f t="shared" si="6"/>
        <v>45626</v>
      </c>
      <c r="AR7" s="144">
        <f t="shared" si="6"/>
        <v>45657</v>
      </c>
      <c r="AS7" s="144">
        <f t="shared" si="6"/>
        <v>45688</v>
      </c>
      <c r="AT7" s="144">
        <f t="shared" si="6"/>
        <v>45716</v>
      </c>
      <c r="AU7" s="144">
        <f t="shared" si="6"/>
        <v>45747</v>
      </c>
      <c r="AV7" s="144">
        <f t="shared" si="6"/>
        <v>45777</v>
      </c>
      <c r="AW7" s="144">
        <f t="shared" si="6"/>
        <v>45808</v>
      </c>
      <c r="AX7" s="144">
        <f t="shared" si="6"/>
        <v>45838</v>
      </c>
      <c r="AY7" s="144">
        <f t="shared" si="6"/>
        <v>45869</v>
      </c>
      <c r="AZ7" s="144">
        <f t="shared" si="6"/>
        <v>45900</v>
      </c>
      <c r="BA7" s="144">
        <f t="shared" si="6"/>
        <v>45930</v>
      </c>
      <c r="BB7" s="144">
        <f t="shared" si="6"/>
        <v>45961</v>
      </c>
      <c r="BC7" s="144">
        <f t="shared" si="6"/>
        <v>45991</v>
      </c>
      <c r="BD7" s="144">
        <f t="shared" si="6"/>
        <v>46022</v>
      </c>
      <c r="BE7" s="144">
        <f t="shared" si="6"/>
        <v>46053</v>
      </c>
      <c r="BF7" s="144">
        <f t="shared" si="6"/>
        <v>46081</v>
      </c>
      <c r="BG7" s="144">
        <f t="shared" si="6"/>
        <v>46112</v>
      </c>
      <c r="BH7" s="144">
        <f t="shared" si="6"/>
        <v>46142</v>
      </c>
      <c r="BI7" s="144">
        <f t="shared" si="6"/>
        <v>46173</v>
      </c>
      <c r="BJ7" s="144">
        <f t="shared" si="6"/>
        <v>46203</v>
      </c>
      <c r="BK7" s="144">
        <f t="shared" si="6"/>
        <v>46234</v>
      </c>
      <c r="BL7" s="144">
        <f t="shared" si="6"/>
        <v>46265</v>
      </c>
      <c r="BM7" s="144">
        <f t="shared" si="6"/>
        <v>46295</v>
      </c>
      <c r="BN7" s="144">
        <f t="shared" si="6"/>
        <v>46326</v>
      </c>
      <c r="BO7" s="144">
        <f t="shared" si="6"/>
        <v>46356</v>
      </c>
      <c r="BP7" s="144">
        <f t="shared" si="6"/>
        <v>46387</v>
      </c>
      <c r="BQ7" s="144">
        <f t="shared" ref="BQ7:BY7" si="7">EOMONTH(BQ6,0)</f>
        <v>46418</v>
      </c>
      <c r="BR7" s="144">
        <f t="shared" si="7"/>
        <v>46446</v>
      </c>
      <c r="BS7" s="144">
        <f t="shared" si="7"/>
        <v>46477</v>
      </c>
      <c r="BT7" s="144">
        <f t="shared" si="7"/>
        <v>46507</v>
      </c>
      <c r="BU7" s="144">
        <f t="shared" si="7"/>
        <v>46538</v>
      </c>
      <c r="BV7" s="144">
        <f t="shared" si="7"/>
        <v>46568</v>
      </c>
      <c r="BW7" s="144">
        <f t="shared" si="7"/>
        <v>46599</v>
      </c>
      <c r="BX7" s="144">
        <f t="shared" si="7"/>
        <v>46630</v>
      </c>
      <c r="BY7" s="144">
        <f t="shared" si="7"/>
        <v>46660</v>
      </c>
      <c r="BZ7" s="144">
        <f t="shared" ref="BZ7:CB7" si="8">EOMONTH(BZ6,0)</f>
        <v>46691</v>
      </c>
      <c r="CA7" s="144">
        <f t="shared" si="8"/>
        <v>46721</v>
      </c>
      <c r="CB7" s="144">
        <f t="shared" si="8"/>
        <v>46752</v>
      </c>
    </row>
    <row r="8" spans="1:80" collapsed="1" x14ac:dyDescent="0.3">
      <c r="B8" s="64"/>
      <c r="I8" s="66">
        <f>Controls!B5</f>
        <v>44562</v>
      </c>
      <c r="J8" s="66">
        <f>DATE(YEAR(I8),MONTH(I8)+1,DAY(I8))</f>
        <v>44593</v>
      </c>
      <c r="K8" s="66">
        <f t="shared" ref="K8:BP8" si="9">DATE(YEAR(J8),MONTH(J8)+1,DAY(J8))</f>
        <v>44621</v>
      </c>
      <c r="L8" s="66">
        <f t="shared" si="9"/>
        <v>44652</v>
      </c>
      <c r="M8" s="66">
        <f t="shared" si="9"/>
        <v>44682</v>
      </c>
      <c r="N8" s="66">
        <f t="shared" si="9"/>
        <v>44713</v>
      </c>
      <c r="O8" s="66">
        <f t="shared" si="9"/>
        <v>44743</v>
      </c>
      <c r="P8" s="66">
        <f t="shared" si="9"/>
        <v>44774</v>
      </c>
      <c r="Q8" s="66">
        <f t="shared" si="9"/>
        <v>44805</v>
      </c>
      <c r="R8" s="66">
        <f t="shared" si="9"/>
        <v>44835</v>
      </c>
      <c r="S8" s="66">
        <f t="shared" si="9"/>
        <v>44866</v>
      </c>
      <c r="T8" s="66">
        <f t="shared" si="9"/>
        <v>44896</v>
      </c>
      <c r="U8" s="66">
        <f t="shared" si="9"/>
        <v>44927</v>
      </c>
      <c r="V8" s="66">
        <f t="shared" si="9"/>
        <v>44958</v>
      </c>
      <c r="W8" s="66">
        <f t="shared" si="9"/>
        <v>44986</v>
      </c>
      <c r="X8" s="66">
        <f t="shared" si="9"/>
        <v>45017</v>
      </c>
      <c r="Y8" s="66">
        <f t="shared" si="9"/>
        <v>45047</v>
      </c>
      <c r="Z8" s="66">
        <f t="shared" si="9"/>
        <v>45078</v>
      </c>
      <c r="AA8" s="66">
        <f t="shared" si="9"/>
        <v>45108</v>
      </c>
      <c r="AB8" s="66">
        <f t="shared" si="9"/>
        <v>45139</v>
      </c>
      <c r="AC8" s="66">
        <f t="shared" si="9"/>
        <v>45170</v>
      </c>
      <c r="AD8" s="66">
        <f t="shared" si="9"/>
        <v>45200</v>
      </c>
      <c r="AE8" s="66">
        <f t="shared" si="9"/>
        <v>45231</v>
      </c>
      <c r="AF8" s="66">
        <f t="shared" si="9"/>
        <v>45261</v>
      </c>
      <c r="AG8" s="66">
        <f t="shared" si="9"/>
        <v>45292</v>
      </c>
      <c r="AH8" s="66">
        <f t="shared" si="9"/>
        <v>45323</v>
      </c>
      <c r="AI8" s="66">
        <f t="shared" si="9"/>
        <v>45352</v>
      </c>
      <c r="AJ8" s="66">
        <f t="shared" si="9"/>
        <v>45383</v>
      </c>
      <c r="AK8" s="66">
        <f t="shared" si="9"/>
        <v>45413</v>
      </c>
      <c r="AL8" s="66">
        <f t="shared" si="9"/>
        <v>45444</v>
      </c>
      <c r="AM8" s="66">
        <f t="shared" si="9"/>
        <v>45474</v>
      </c>
      <c r="AN8" s="66">
        <f t="shared" si="9"/>
        <v>45505</v>
      </c>
      <c r="AO8" s="66">
        <f t="shared" si="9"/>
        <v>45536</v>
      </c>
      <c r="AP8" s="66">
        <f t="shared" si="9"/>
        <v>45566</v>
      </c>
      <c r="AQ8" s="66">
        <f t="shared" si="9"/>
        <v>45597</v>
      </c>
      <c r="AR8" s="66">
        <f t="shared" si="9"/>
        <v>45627</v>
      </c>
      <c r="AS8" s="66">
        <f t="shared" si="9"/>
        <v>45658</v>
      </c>
      <c r="AT8" s="66">
        <f t="shared" si="9"/>
        <v>45689</v>
      </c>
      <c r="AU8" s="66">
        <f t="shared" si="9"/>
        <v>45717</v>
      </c>
      <c r="AV8" s="66">
        <f t="shared" si="9"/>
        <v>45748</v>
      </c>
      <c r="AW8" s="66">
        <f t="shared" si="9"/>
        <v>45778</v>
      </c>
      <c r="AX8" s="66">
        <f t="shared" si="9"/>
        <v>45809</v>
      </c>
      <c r="AY8" s="66">
        <f t="shared" si="9"/>
        <v>45839</v>
      </c>
      <c r="AZ8" s="66">
        <f t="shared" si="9"/>
        <v>45870</v>
      </c>
      <c r="BA8" s="66">
        <f t="shared" si="9"/>
        <v>45901</v>
      </c>
      <c r="BB8" s="66">
        <f t="shared" si="9"/>
        <v>45931</v>
      </c>
      <c r="BC8" s="66">
        <f t="shared" si="9"/>
        <v>45962</v>
      </c>
      <c r="BD8" s="66">
        <f t="shared" si="9"/>
        <v>45992</v>
      </c>
      <c r="BE8" s="66">
        <f t="shared" si="9"/>
        <v>46023</v>
      </c>
      <c r="BF8" s="66">
        <f t="shared" si="9"/>
        <v>46054</v>
      </c>
      <c r="BG8" s="66">
        <f t="shared" si="9"/>
        <v>46082</v>
      </c>
      <c r="BH8" s="66">
        <f t="shared" si="9"/>
        <v>46113</v>
      </c>
      <c r="BI8" s="66">
        <f t="shared" si="9"/>
        <v>46143</v>
      </c>
      <c r="BJ8" s="66">
        <f t="shared" si="9"/>
        <v>46174</v>
      </c>
      <c r="BK8" s="66">
        <f t="shared" si="9"/>
        <v>46204</v>
      </c>
      <c r="BL8" s="66">
        <f t="shared" si="9"/>
        <v>46235</v>
      </c>
      <c r="BM8" s="66">
        <f t="shared" si="9"/>
        <v>46266</v>
      </c>
      <c r="BN8" s="66">
        <f t="shared" si="9"/>
        <v>46296</v>
      </c>
      <c r="BO8" s="66">
        <f t="shared" si="9"/>
        <v>46327</v>
      </c>
      <c r="BP8" s="66">
        <f t="shared" si="9"/>
        <v>46357</v>
      </c>
      <c r="BQ8" s="66">
        <f t="shared" ref="BQ8" si="10">DATE(YEAR(BP8),MONTH(BP8)+1,DAY(BP8))</f>
        <v>46388</v>
      </c>
      <c r="BR8" s="66">
        <f t="shared" ref="BR8" si="11">DATE(YEAR(BQ8),MONTH(BQ8)+1,DAY(BQ8))</f>
        <v>46419</v>
      </c>
      <c r="BS8" s="66">
        <f t="shared" ref="BS8" si="12">DATE(YEAR(BR8),MONTH(BR8)+1,DAY(BR8))</f>
        <v>46447</v>
      </c>
      <c r="BT8" s="66">
        <f t="shared" ref="BT8" si="13">DATE(YEAR(BS8),MONTH(BS8)+1,DAY(BS8))</f>
        <v>46478</v>
      </c>
      <c r="BU8" s="66">
        <f t="shared" ref="BU8" si="14">DATE(YEAR(BT8),MONTH(BT8)+1,DAY(BT8))</f>
        <v>46508</v>
      </c>
      <c r="BV8" s="66">
        <f t="shared" ref="BV8" si="15">DATE(YEAR(BU8),MONTH(BU8)+1,DAY(BU8))</f>
        <v>46539</v>
      </c>
      <c r="BW8" s="66">
        <f t="shared" ref="BW8" si="16">DATE(YEAR(BV8),MONTH(BV8)+1,DAY(BV8))</f>
        <v>46569</v>
      </c>
      <c r="BX8" s="66">
        <f t="shared" ref="BX8" si="17">DATE(YEAR(BW8),MONTH(BW8)+1,DAY(BW8))</f>
        <v>46600</v>
      </c>
      <c r="BY8" s="66">
        <f t="shared" ref="BY8" si="18">DATE(YEAR(BX8),MONTH(BX8)+1,DAY(BX8))</f>
        <v>46631</v>
      </c>
      <c r="BZ8" s="66">
        <f t="shared" ref="BZ8" si="19">DATE(YEAR(BY8),MONTH(BY8)+1,DAY(BY8))</f>
        <v>46661</v>
      </c>
      <c r="CA8" s="66">
        <f t="shared" ref="CA8" si="20">DATE(YEAR(BZ8),MONTH(BZ8)+1,DAY(BZ8))</f>
        <v>46692</v>
      </c>
      <c r="CB8" s="66">
        <f t="shared" ref="CB8" si="21">DATE(YEAR(CA8),MONTH(CA8)+1,DAY(CA8))</f>
        <v>46722</v>
      </c>
    </row>
    <row r="9" spans="1:80" x14ac:dyDescent="0.3">
      <c r="B9" s="67" t="s">
        <v>129</v>
      </c>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1:80" x14ac:dyDescent="0.3">
      <c r="A10" s="65" t="s">
        <v>58</v>
      </c>
      <c r="B10" s="69" t="s">
        <v>21</v>
      </c>
      <c r="I10" s="70">
        <f t="shared" ref="I10:R19" si="22">SUMIF($B$65:$B$686,TRIM($B10),INDEX($I$65:$CB$686,0,MATCH(I$8,$I$8:$CB$8,0)))</f>
        <v>263860.5085150685</v>
      </c>
      <c r="J10" s="70">
        <f t="shared" si="22"/>
        <v>247314.43124383563</v>
      </c>
      <c r="K10" s="70">
        <f t="shared" si="22"/>
        <v>312168.47207671241</v>
      </c>
      <c r="L10" s="70">
        <f t="shared" si="22"/>
        <v>309510.68942465755</v>
      </c>
      <c r="M10" s="70">
        <f t="shared" si="22"/>
        <v>327098.71755616437</v>
      </c>
      <c r="N10" s="70">
        <f t="shared" si="22"/>
        <v>329418.49216438358</v>
      </c>
      <c r="O10" s="70">
        <f t="shared" si="22"/>
        <v>342779.29673424654</v>
      </c>
      <c r="P10" s="70">
        <f t="shared" si="22"/>
        <v>364817.99865205481</v>
      </c>
      <c r="Q10" s="70">
        <f t="shared" si="22"/>
        <v>369810.34421917808</v>
      </c>
      <c r="R10" s="70">
        <f t="shared" si="22"/>
        <v>387053.83755616442</v>
      </c>
      <c r="S10" s="70">
        <f t="shared" ref="S10:AB19" si="23">SUMIF($B$65:$B$686,TRIM($B10),INDEX($I$65:$CB$686,0,MATCH(S$8,$I$8:$CB$8,0)))</f>
        <v>388547.45654794516</v>
      </c>
      <c r="T10" s="70">
        <f t="shared" si="23"/>
        <v>443721.01591232879</v>
      </c>
      <c r="U10" s="70">
        <f t="shared" si="23"/>
        <v>459225.08166575339</v>
      </c>
      <c r="V10" s="70">
        <f t="shared" si="23"/>
        <v>421673.60357260273</v>
      </c>
      <c r="W10" s="70">
        <f t="shared" si="23"/>
        <v>485007.5665972603</v>
      </c>
      <c r="X10" s="70">
        <f t="shared" si="23"/>
        <v>482521.14147945202</v>
      </c>
      <c r="Y10" s="70">
        <f t="shared" si="23"/>
        <v>539108.80406964209</v>
      </c>
      <c r="Z10" s="70">
        <f t="shared" si="23"/>
        <v>564455.31682191778</v>
      </c>
      <c r="AA10" s="70">
        <f t="shared" si="23"/>
        <v>587189.22687123285</v>
      </c>
      <c r="AB10" s="70">
        <f t="shared" si="23"/>
        <v>651122.26796712319</v>
      </c>
      <c r="AC10" s="70">
        <f t="shared" ref="AC10:AL19" si="24">SUMIF($B$65:$B$686,TRIM($B10),INDEX($I$65:$CB$686,0,MATCH(AC$8,$I$8:$CB$8,0)))</f>
        <v>662963.15243835619</v>
      </c>
      <c r="AD10" s="70">
        <f t="shared" si="24"/>
        <v>711764.63783013693</v>
      </c>
      <c r="AE10" s="70">
        <f t="shared" si="24"/>
        <v>709366.16613698634</v>
      </c>
      <c r="AF10" s="70">
        <f t="shared" si="24"/>
        <v>749372.30906301353</v>
      </c>
      <c r="AG10" s="70">
        <f t="shared" si="24"/>
        <v>801552.95289863006</v>
      </c>
      <c r="AH10" s="70">
        <f t="shared" si="24"/>
        <v>750929.24238904112</v>
      </c>
      <c r="AI10" s="70">
        <f t="shared" si="24"/>
        <v>818476.40495342447</v>
      </c>
      <c r="AJ10" s="70">
        <f t="shared" si="24"/>
        <v>813090.54969863023</v>
      </c>
      <c r="AK10" s="70">
        <f t="shared" si="24"/>
        <v>839630.7200219176</v>
      </c>
      <c r="AL10" s="70">
        <f t="shared" si="24"/>
        <v>821279.31682191801</v>
      </c>
      <c r="AM10" s="70">
        <f t="shared" ref="AM10:AV19" si="25">SUMIF($B$65:$B$686,TRIM($B10),INDEX($I$65:$CB$686,0,MATCH(AM$8,$I$8:$CB$8,0)))</f>
        <v>859374.7474191779</v>
      </c>
      <c r="AN10" s="70">
        <f t="shared" si="25"/>
        <v>881939.35015890386</v>
      </c>
      <c r="AO10" s="70">
        <f t="shared" si="25"/>
        <v>890428.90586301393</v>
      </c>
      <c r="AP10" s="70">
        <f t="shared" si="25"/>
        <v>919547.02139178046</v>
      </c>
      <c r="AQ10" s="70">
        <f t="shared" si="25"/>
        <v>890428.90586301393</v>
      </c>
      <c r="AR10" s="70">
        <f t="shared" si="25"/>
        <v>919547.02139178046</v>
      </c>
      <c r="AS10" s="70">
        <f t="shared" si="25"/>
        <v>919547.02139178046</v>
      </c>
      <c r="AT10" s="70">
        <f t="shared" si="25"/>
        <v>832192.67480547982</v>
      </c>
      <c r="AU10" s="70">
        <f t="shared" si="25"/>
        <v>919547.02139178046</v>
      </c>
      <c r="AV10" s="70">
        <f t="shared" si="25"/>
        <v>890428.90586301393</v>
      </c>
      <c r="AW10" s="70">
        <f t="shared" ref="AW10:BF19" si="26">SUMIF($B$65:$B$686,TRIM($B10),INDEX($I$65:$CB$686,0,MATCH(AW$8,$I$8:$CB$8,0)))</f>
        <v>919547.02139178046</v>
      </c>
      <c r="AX10" s="70">
        <f t="shared" si="26"/>
        <v>890428.90586301393</v>
      </c>
      <c r="AY10" s="70">
        <f t="shared" si="26"/>
        <v>919547.02139178046</v>
      </c>
      <c r="AZ10" s="70">
        <f t="shared" si="26"/>
        <v>919547.02139178046</v>
      </c>
      <c r="BA10" s="70">
        <f t="shared" si="26"/>
        <v>890428.90586301393</v>
      </c>
      <c r="BB10" s="70">
        <f t="shared" si="26"/>
        <v>919547.02139178046</v>
      </c>
      <c r="BC10" s="70">
        <f t="shared" si="26"/>
        <v>890428.90586301393</v>
      </c>
      <c r="BD10" s="70">
        <f t="shared" si="26"/>
        <v>919547.02139178046</v>
      </c>
      <c r="BE10" s="70">
        <f t="shared" si="26"/>
        <v>0</v>
      </c>
      <c r="BF10" s="70">
        <f t="shared" si="26"/>
        <v>0</v>
      </c>
      <c r="BG10" s="70">
        <f t="shared" ref="BG10:BP19" si="27">SUMIF($B$65:$B$686,TRIM($B10),INDEX($I$65:$CB$686,0,MATCH(BG$8,$I$8:$CB$8,0)))</f>
        <v>0</v>
      </c>
      <c r="BH10" s="70">
        <f t="shared" si="27"/>
        <v>0</v>
      </c>
      <c r="BI10" s="70">
        <f t="shared" si="27"/>
        <v>0</v>
      </c>
      <c r="BJ10" s="70">
        <f t="shared" si="27"/>
        <v>0</v>
      </c>
      <c r="BK10" s="70">
        <f t="shared" si="27"/>
        <v>0</v>
      </c>
      <c r="BL10" s="70">
        <f t="shared" si="27"/>
        <v>0</v>
      </c>
      <c r="BM10" s="70">
        <f t="shared" si="27"/>
        <v>0</v>
      </c>
      <c r="BN10" s="70">
        <f t="shared" si="27"/>
        <v>0</v>
      </c>
      <c r="BO10" s="70">
        <f t="shared" si="27"/>
        <v>0</v>
      </c>
      <c r="BP10" s="70">
        <f t="shared" si="27"/>
        <v>0</v>
      </c>
      <c r="BQ10" s="70">
        <f t="shared" ref="BQ10:CB19" si="28">SUMIF($B$65:$B$686,TRIM($B10),INDEX($I$65:$CB$686,0,MATCH(BQ$8,$I$8:$CB$8,0)))</f>
        <v>0</v>
      </c>
      <c r="BR10" s="70">
        <f t="shared" si="28"/>
        <v>0</v>
      </c>
      <c r="BS10" s="70">
        <f t="shared" si="28"/>
        <v>0</v>
      </c>
      <c r="BT10" s="70">
        <f t="shared" si="28"/>
        <v>0</v>
      </c>
      <c r="BU10" s="70">
        <f t="shared" si="28"/>
        <v>0</v>
      </c>
      <c r="BV10" s="70">
        <f t="shared" si="28"/>
        <v>0</v>
      </c>
      <c r="BW10" s="70">
        <f t="shared" si="28"/>
        <v>0</v>
      </c>
      <c r="BX10" s="70">
        <f t="shared" si="28"/>
        <v>0</v>
      </c>
      <c r="BY10" s="70">
        <f t="shared" si="28"/>
        <v>0</v>
      </c>
      <c r="BZ10" s="70">
        <f t="shared" si="28"/>
        <v>0</v>
      </c>
      <c r="CA10" s="70">
        <f t="shared" si="28"/>
        <v>0</v>
      </c>
      <c r="CB10" s="70">
        <f t="shared" si="28"/>
        <v>0</v>
      </c>
    </row>
    <row r="11" spans="1:80" x14ac:dyDescent="0.3">
      <c r="A11" s="65" t="s">
        <v>58</v>
      </c>
      <c r="B11" s="69" t="s">
        <v>214</v>
      </c>
      <c r="I11" s="70">
        <f t="shared" si="22"/>
        <v>0.05</v>
      </c>
      <c r="J11" s="70">
        <f t="shared" si="22"/>
        <v>9296.0155000000013</v>
      </c>
      <c r="K11" s="70">
        <f t="shared" si="22"/>
        <v>10206.218500000001</v>
      </c>
      <c r="L11" s="70">
        <f t="shared" si="22"/>
        <v>10301.262000000001</v>
      </c>
      <c r="M11" s="70">
        <f t="shared" si="22"/>
        <v>10960.995999999999</v>
      </c>
      <c r="N11" s="70">
        <f t="shared" si="22"/>
        <v>11415.5355</v>
      </c>
      <c r="O11" s="70">
        <f t="shared" si="22"/>
        <v>12479.675000000001</v>
      </c>
      <c r="P11" s="70">
        <f t="shared" si="22"/>
        <v>32142.608015056569</v>
      </c>
      <c r="Q11" s="70">
        <f t="shared" si="22"/>
        <v>32143.870038108551</v>
      </c>
      <c r="R11" s="70">
        <f t="shared" si="22"/>
        <v>31973.711076624353</v>
      </c>
      <c r="S11" s="70">
        <f t="shared" si="23"/>
        <v>32477.141047840229</v>
      </c>
      <c r="T11" s="70">
        <f t="shared" si="23"/>
        <v>32712.871427752161</v>
      </c>
      <c r="U11" s="70">
        <f t="shared" si="23"/>
        <v>32820.728925860771</v>
      </c>
      <c r="V11" s="70">
        <f t="shared" si="23"/>
        <v>33768.393763319618</v>
      </c>
      <c r="W11" s="70">
        <f t="shared" si="23"/>
        <v>33643.99369744819</v>
      </c>
      <c r="X11" s="70">
        <f t="shared" si="23"/>
        <v>34907.087536089864</v>
      </c>
      <c r="Y11" s="70">
        <f t="shared" si="23"/>
        <v>34239.31201969114</v>
      </c>
      <c r="Z11" s="70">
        <f t="shared" si="23"/>
        <v>34238.155415523222</v>
      </c>
      <c r="AA11" s="70">
        <f t="shared" si="23"/>
        <v>37183.70696727794</v>
      </c>
      <c r="AB11" s="70">
        <f t="shared" si="23"/>
        <v>37170.540201362339</v>
      </c>
      <c r="AC11" s="70">
        <f t="shared" si="24"/>
        <v>37031.684441791243</v>
      </c>
      <c r="AD11" s="70">
        <f t="shared" si="24"/>
        <v>38950.998118302377</v>
      </c>
      <c r="AE11" s="70">
        <f t="shared" si="24"/>
        <v>38766.898988853798</v>
      </c>
      <c r="AF11" s="70">
        <f t="shared" si="24"/>
        <v>42234.718294542821</v>
      </c>
      <c r="AG11" s="70">
        <f t="shared" si="24"/>
        <v>40644.15644824745</v>
      </c>
      <c r="AH11" s="70">
        <f t="shared" si="24"/>
        <v>40384.840681914749</v>
      </c>
      <c r="AI11" s="70">
        <f t="shared" si="24"/>
        <v>43597.799076582807</v>
      </c>
      <c r="AJ11" s="70">
        <f t="shared" si="24"/>
        <v>44154.845069367257</v>
      </c>
      <c r="AK11" s="70">
        <f t="shared" si="24"/>
        <v>46718.625906737718</v>
      </c>
      <c r="AL11" s="70">
        <f t="shared" si="24"/>
        <v>47455.636421528085</v>
      </c>
      <c r="AM11" s="70">
        <f t="shared" si="25"/>
        <v>49560.643709131757</v>
      </c>
      <c r="AN11" s="70">
        <f t="shared" si="25"/>
        <v>49532.296115165824</v>
      </c>
      <c r="AO11" s="70">
        <f t="shared" si="25"/>
        <v>53854.442059099936</v>
      </c>
      <c r="AP11" s="70">
        <f t="shared" si="25"/>
        <v>53923.505242785439</v>
      </c>
      <c r="AQ11" s="70">
        <f t="shared" si="25"/>
        <v>53678.422546670619</v>
      </c>
      <c r="AR11" s="70">
        <f t="shared" si="25"/>
        <v>59835.492147254619</v>
      </c>
      <c r="AS11" s="70">
        <f t="shared" si="25"/>
        <v>56513.547930905319</v>
      </c>
      <c r="AT11" s="70">
        <f t="shared" si="25"/>
        <v>60955.164612198729</v>
      </c>
      <c r="AU11" s="70">
        <f t="shared" si="25"/>
        <v>61823.871143321187</v>
      </c>
      <c r="AV11" s="70">
        <f t="shared" si="25"/>
        <v>60743.249417696927</v>
      </c>
      <c r="AW11" s="70">
        <f t="shared" si="26"/>
        <v>64301.5666112463</v>
      </c>
      <c r="AX11" s="70">
        <f t="shared" si="26"/>
        <v>65210.390813726961</v>
      </c>
      <c r="AY11" s="70">
        <f t="shared" si="26"/>
        <v>70524.223589128902</v>
      </c>
      <c r="AZ11" s="70">
        <f t="shared" si="26"/>
        <v>68855.055662878993</v>
      </c>
      <c r="BA11" s="70">
        <f t="shared" si="26"/>
        <v>70903.970562013885</v>
      </c>
      <c r="BB11" s="70">
        <f t="shared" si="26"/>
        <v>72115.439373440895</v>
      </c>
      <c r="BC11" s="70">
        <f t="shared" si="26"/>
        <v>73720.846901968645</v>
      </c>
      <c r="BD11" s="70">
        <f t="shared" si="26"/>
        <v>75329.919802781253</v>
      </c>
      <c r="BE11" s="70">
        <f t="shared" si="26"/>
        <v>75338.610984986342</v>
      </c>
      <c r="BF11" s="70">
        <f t="shared" si="26"/>
        <v>76951.23314836419</v>
      </c>
      <c r="BG11" s="70">
        <f t="shared" si="27"/>
        <v>78920.833495423925</v>
      </c>
      <c r="BH11" s="70">
        <f t="shared" si="27"/>
        <v>81106.159923314786</v>
      </c>
      <c r="BI11" s="70">
        <f t="shared" si="27"/>
        <v>83841.622210764006</v>
      </c>
      <c r="BJ11" s="70">
        <f t="shared" si="27"/>
        <v>86759.912254393901</v>
      </c>
      <c r="BK11" s="70">
        <f t="shared" si="27"/>
        <v>89682.103180990351</v>
      </c>
      <c r="BL11" s="70">
        <f t="shared" si="27"/>
        <v>92816.749004027733</v>
      </c>
      <c r="BM11" s="70">
        <f t="shared" si="27"/>
        <v>96030.719145325784</v>
      </c>
      <c r="BN11" s="70">
        <f t="shared" si="27"/>
        <v>99351.500472365442</v>
      </c>
      <c r="BO11" s="70">
        <f t="shared" si="27"/>
        <v>102883.66269507373</v>
      </c>
      <c r="BP11" s="70">
        <f t="shared" si="27"/>
        <v>106495.37815140205</v>
      </c>
      <c r="BQ11" s="70">
        <f t="shared" si="28"/>
        <v>0</v>
      </c>
      <c r="BR11" s="70">
        <f t="shared" si="28"/>
        <v>0</v>
      </c>
      <c r="BS11" s="70">
        <f t="shared" si="28"/>
        <v>0</v>
      </c>
      <c r="BT11" s="70">
        <f t="shared" si="28"/>
        <v>0</v>
      </c>
      <c r="BU11" s="70">
        <f t="shared" si="28"/>
        <v>0</v>
      </c>
      <c r="BV11" s="70">
        <f t="shared" si="28"/>
        <v>0</v>
      </c>
      <c r="BW11" s="70">
        <f t="shared" si="28"/>
        <v>0</v>
      </c>
      <c r="BX11" s="70">
        <f t="shared" si="28"/>
        <v>0</v>
      </c>
      <c r="BY11" s="70">
        <f t="shared" si="28"/>
        <v>0</v>
      </c>
      <c r="BZ11" s="70">
        <f t="shared" si="28"/>
        <v>0</v>
      </c>
      <c r="CA11" s="70">
        <f t="shared" si="28"/>
        <v>0</v>
      </c>
      <c r="CB11" s="70">
        <f t="shared" si="28"/>
        <v>0</v>
      </c>
    </row>
    <row r="12" spans="1:80" x14ac:dyDescent="0.3">
      <c r="A12" s="65" t="s">
        <v>58</v>
      </c>
      <c r="B12" s="69" t="s">
        <v>470</v>
      </c>
      <c r="I12" s="70">
        <f t="shared" si="22"/>
        <v>0</v>
      </c>
      <c r="J12" s="70">
        <f t="shared" si="22"/>
        <v>0</v>
      </c>
      <c r="K12" s="70">
        <f t="shared" si="22"/>
        <v>0</v>
      </c>
      <c r="L12" s="70">
        <f t="shared" si="22"/>
        <v>0</v>
      </c>
      <c r="M12" s="70">
        <f t="shared" si="22"/>
        <v>0</v>
      </c>
      <c r="N12" s="70">
        <f t="shared" si="22"/>
        <v>0</v>
      </c>
      <c r="O12" s="70">
        <f t="shared" si="22"/>
        <v>0</v>
      </c>
      <c r="P12" s="70">
        <f t="shared" si="22"/>
        <v>0</v>
      </c>
      <c r="Q12" s="70">
        <f t="shared" si="22"/>
        <v>0</v>
      </c>
      <c r="R12" s="70">
        <f t="shared" si="22"/>
        <v>0</v>
      </c>
      <c r="S12" s="70">
        <f t="shared" si="23"/>
        <v>0</v>
      </c>
      <c r="T12" s="70">
        <f t="shared" si="23"/>
        <v>0</v>
      </c>
      <c r="U12" s="70">
        <f t="shared" si="23"/>
        <v>0</v>
      </c>
      <c r="V12" s="70">
        <f t="shared" si="23"/>
        <v>0</v>
      </c>
      <c r="W12" s="70">
        <f t="shared" si="23"/>
        <v>0</v>
      </c>
      <c r="X12" s="70">
        <f t="shared" si="23"/>
        <v>0</v>
      </c>
      <c r="Y12" s="70">
        <f t="shared" si="23"/>
        <v>0</v>
      </c>
      <c r="Z12" s="70">
        <f t="shared" si="23"/>
        <v>0</v>
      </c>
      <c r="AA12" s="70">
        <f t="shared" si="23"/>
        <v>0</v>
      </c>
      <c r="AB12" s="70">
        <f t="shared" si="23"/>
        <v>0</v>
      </c>
      <c r="AC12" s="70">
        <f t="shared" si="24"/>
        <v>0</v>
      </c>
      <c r="AD12" s="70">
        <f t="shared" si="24"/>
        <v>0</v>
      </c>
      <c r="AE12" s="70">
        <f t="shared" si="24"/>
        <v>0</v>
      </c>
      <c r="AF12" s="70">
        <f t="shared" si="24"/>
        <v>0</v>
      </c>
      <c r="AG12" s="70">
        <f t="shared" si="24"/>
        <v>0</v>
      </c>
      <c r="AH12" s="70">
        <f t="shared" si="24"/>
        <v>0</v>
      </c>
      <c r="AI12" s="70">
        <f t="shared" si="24"/>
        <v>0</v>
      </c>
      <c r="AJ12" s="70">
        <f t="shared" si="24"/>
        <v>0</v>
      </c>
      <c r="AK12" s="70">
        <f t="shared" si="24"/>
        <v>0</v>
      </c>
      <c r="AL12" s="70">
        <f t="shared" si="24"/>
        <v>0</v>
      </c>
      <c r="AM12" s="70">
        <f t="shared" si="25"/>
        <v>0</v>
      </c>
      <c r="AN12" s="70">
        <f t="shared" si="25"/>
        <v>0</v>
      </c>
      <c r="AO12" s="70">
        <f t="shared" si="25"/>
        <v>0</v>
      </c>
      <c r="AP12" s="70">
        <f t="shared" si="25"/>
        <v>0</v>
      </c>
      <c r="AQ12" s="70">
        <f t="shared" si="25"/>
        <v>0</v>
      </c>
      <c r="AR12" s="70">
        <f t="shared" si="25"/>
        <v>0</v>
      </c>
      <c r="AS12" s="70">
        <f t="shared" si="25"/>
        <v>0</v>
      </c>
      <c r="AT12" s="70">
        <f t="shared" si="25"/>
        <v>0</v>
      </c>
      <c r="AU12" s="70">
        <f t="shared" si="25"/>
        <v>0</v>
      </c>
      <c r="AV12" s="70">
        <f t="shared" si="25"/>
        <v>0</v>
      </c>
      <c r="AW12" s="70">
        <f t="shared" si="26"/>
        <v>0</v>
      </c>
      <c r="AX12" s="70">
        <f t="shared" si="26"/>
        <v>0</v>
      </c>
      <c r="AY12" s="70">
        <f t="shared" si="26"/>
        <v>0</v>
      </c>
      <c r="AZ12" s="70">
        <f t="shared" si="26"/>
        <v>0</v>
      </c>
      <c r="BA12" s="70">
        <f t="shared" si="26"/>
        <v>0</v>
      </c>
      <c r="BB12" s="70">
        <f t="shared" si="26"/>
        <v>0</v>
      </c>
      <c r="BC12" s="70">
        <f t="shared" si="26"/>
        <v>0</v>
      </c>
      <c r="BD12" s="70">
        <f t="shared" si="26"/>
        <v>0</v>
      </c>
      <c r="BE12" s="70">
        <f t="shared" si="26"/>
        <v>0</v>
      </c>
      <c r="BF12" s="70">
        <f t="shared" si="26"/>
        <v>0</v>
      </c>
      <c r="BG12" s="70">
        <f t="shared" si="27"/>
        <v>0</v>
      </c>
      <c r="BH12" s="70">
        <f t="shared" si="27"/>
        <v>0</v>
      </c>
      <c r="BI12" s="70">
        <f t="shared" si="27"/>
        <v>0</v>
      </c>
      <c r="BJ12" s="70">
        <f t="shared" si="27"/>
        <v>0</v>
      </c>
      <c r="BK12" s="70">
        <f t="shared" si="27"/>
        <v>0</v>
      </c>
      <c r="BL12" s="70">
        <f t="shared" si="27"/>
        <v>0</v>
      </c>
      <c r="BM12" s="70">
        <f t="shared" si="27"/>
        <v>0</v>
      </c>
      <c r="BN12" s="70">
        <f t="shared" si="27"/>
        <v>0</v>
      </c>
      <c r="BO12" s="70">
        <f t="shared" si="27"/>
        <v>0</v>
      </c>
      <c r="BP12" s="70">
        <f t="shared" si="27"/>
        <v>0</v>
      </c>
      <c r="BQ12" s="70">
        <f t="shared" si="28"/>
        <v>0</v>
      </c>
      <c r="BR12" s="70">
        <f t="shared" si="28"/>
        <v>0</v>
      </c>
      <c r="BS12" s="70">
        <f t="shared" si="28"/>
        <v>0</v>
      </c>
      <c r="BT12" s="70">
        <f t="shared" si="28"/>
        <v>0</v>
      </c>
      <c r="BU12" s="70">
        <f t="shared" si="28"/>
        <v>0</v>
      </c>
      <c r="BV12" s="70">
        <f t="shared" si="28"/>
        <v>0</v>
      </c>
      <c r="BW12" s="70">
        <f t="shared" si="28"/>
        <v>0</v>
      </c>
      <c r="BX12" s="70">
        <f t="shared" si="28"/>
        <v>0</v>
      </c>
      <c r="BY12" s="70">
        <f t="shared" si="28"/>
        <v>0</v>
      </c>
      <c r="BZ12" s="70">
        <f t="shared" si="28"/>
        <v>0</v>
      </c>
      <c r="CA12" s="70">
        <f t="shared" si="28"/>
        <v>0</v>
      </c>
      <c r="CB12" s="70">
        <f t="shared" si="28"/>
        <v>0</v>
      </c>
    </row>
    <row r="13" spans="1:80" x14ac:dyDescent="0.3">
      <c r="A13" s="65" t="s">
        <v>58</v>
      </c>
      <c r="B13" s="69" t="s">
        <v>107</v>
      </c>
      <c r="I13" s="70">
        <f t="shared" si="22"/>
        <v>3167</v>
      </c>
      <c r="J13" s="70">
        <f t="shared" si="22"/>
        <v>3337</v>
      </c>
      <c r="K13" s="70">
        <f t="shared" si="22"/>
        <v>4177</v>
      </c>
      <c r="L13" s="70">
        <f t="shared" si="22"/>
        <v>3677</v>
      </c>
      <c r="M13" s="70">
        <f t="shared" si="22"/>
        <v>3804</v>
      </c>
      <c r="N13" s="70">
        <f t="shared" si="22"/>
        <v>4304</v>
      </c>
      <c r="O13" s="70">
        <f t="shared" si="22"/>
        <v>5389</v>
      </c>
      <c r="P13" s="70">
        <f t="shared" si="22"/>
        <v>5729</v>
      </c>
      <c r="Q13" s="70">
        <f t="shared" si="22"/>
        <v>4814</v>
      </c>
      <c r="R13" s="70">
        <f t="shared" si="22"/>
        <v>4484</v>
      </c>
      <c r="S13" s="70">
        <f t="shared" si="23"/>
        <v>5824</v>
      </c>
      <c r="T13" s="70">
        <f t="shared" si="23"/>
        <v>5409</v>
      </c>
      <c r="U13" s="70">
        <f t="shared" si="23"/>
        <v>5579</v>
      </c>
      <c r="V13" s="70">
        <f t="shared" si="23"/>
        <v>6249</v>
      </c>
      <c r="W13" s="70">
        <f t="shared" si="23"/>
        <v>6419</v>
      </c>
      <c r="X13" s="70">
        <f t="shared" si="23"/>
        <v>7419</v>
      </c>
      <c r="Y13" s="70">
        <f t="shared" si="23"/>
        <v>6684</v>
      </c>
      <c r="Z13" s="70">
        <f t="shared" si="23"/>
        <v>7354</v>
      </c>
      <c r="AA13" s="70">
        <f t="shared" si="23"/>
        <v>8854</v>
      </c>
      <c r="AB13" s="70">
        <f t="shared" si="23"/>
        <v>8619</v>
      </c>
      <c r="AC13" s="70">
        <f t="shared" si="24"/>
        <v>8374</v>
      </c>
      <c r="AD13" s="70">
        <f t="shared" si="24"/>
        <v>10129</v>
      </c>
      <c r="AE13" s="70">
        <f t="shared" si="24"/>
        <v>8469</v>
      </c>
      <c r="AF13" s="70">
        <f t="shared" si="24"/>
        <v>9724</v>
      </c>
      <c r="AG13" s="70">
        <f t="shared" si="24"/>
        <v>9234</v>
      </c>
      <c r="AH13" s="70">
        <f t="shared" si="24"/>
        <v>9734</v>
      </c>
      <c r="AI13" s="70">
        <f t="shared" si="24"/>
        <v>10989</v>
      </c>
      <c r="AJ13" s="70">
        <f t="shared" si="24"/>
        <v>13745</v>
      </c>
      <c r="AK13" s="70">
        <f t="shared" si="24"/>
        <v>11245</v>
      </c>
      <c r="AL13" s="70">
        <f t="shared" si="24"/>
        <v>10830</v>
      </c>
      <c r="AM13" s="70">
        <f t="shared" si="25"/>
        <v>11415</v>
      </c>
      <c r="AN13" s="70">
        <f t="shared" si="25"/>
        <v>9755</v>
      </c>
      <c r="AO13" s="70">
        <f t="shared" si="25"/>
        <v>10095</v>
      </c>
      <c r="AP13" s="70">
        <f t="shared" si="25"/>
        <v>12095</v>
      </c>
      <c r="AQ13" s="70">
        <f t="shared" si="25"/>
        <v>11095</v>
      </c>
      <c r="AR13" s="70">
        <f t="shared" si="25"/>
        <v>11595</v>
      </c>
      <c r="AS13" s="70">
        <f t="shared" si="25"/>
        <v>11095</v>
      </c>
      <c r="AT13" s="70">
        <f t="shared" si="25"/>
        <v>10595</v>
      </c>
      <c r="AU13" s="70">
        <f t="shared" si="25"/>
        <v>11095</v>
      </c>
      <c r="AV13" s="70">
        <f t="shared" si="25"/>
        <v>11095</v>
      </c>
      <c r="AW13" s="70">
        <f t="shared" si="26"/>
        <v>11095</v>
      </c>
      <c r="AX13" s="70">
        <f t="shared" si="26"/>
        <v>11095</v>
      </c>
      <c r="AY13" s="70">
        <f t="shared" si="26"/>
        <v>11095</v>
      </c>
      <c r="AZ13" s="70">
        <f t="shared" si="26"/>
        <v>11095</v>
      </c>
      <c r="BA13" s="70">
        <f t="shared" si="26"/>
        <v>11595</v>
      </c>
      <c r="BB13" s="70">
        <f t="shared" si="26"/>
        <v>12095</v>
      </c>
      <c r="BC13" s="70">
        <f t="shared" si="26"/>
        <v>13095</v>
      </c>
      <c r="BD13" s="70">
        <f t="shared" si="26"/>
        <v>13095</v>
      </c>
      <c r="BE13" s="70">
        <f t="shared" si="26"/>
        <v>3500</v>
      </c>
      <c r="BF13" s="70">
        <f t="shared" si="26"/>
        <v>4000</v>
      </c>
      <c r="BG13" s="70">
        <f t="shared" si="27"/>
        <v>4500</v>
      </c>
      <c r="BH13" s="70">
        <f t="shared" si="27"/>
        <v>5000</v>
      </c>
      <c r="BI13" s="70">
        <f t="shared" si="27"/>
        <v>6500</v>
      </c>
      <c r="BJ13" s="70">
        <f t="shared" si="27"/>
        <v>7000</v>
      </c>
      <c r="BK13" s="70">
        <f t="shared" si="27"/>
        <v>7000</v>
      </c>
      <c r="BL13" s="70">
        <f t="shared" si="27"/>
        <v>7500</v>
      </c>
      <c r="BM13" s="70">
        <f t="shared" si="27"/>
        <v>7500</v>
      </c>
      <c r="BN13" s="70">
        <f t="shared" si="27"/>
        <v>8000</v>
      </c>
      <c r="BO13" s="70">
        <f t="shared" si="27"/>
        <v>8500</v>
      </c>
      <c r="BP13" s="70">
        <f t="shared" si="27"/>
        <v>8500</v>
      </c>
      <c r="BQ13" s="70">
        <f t="shared" si="28"/>
        <v>9000</v>
      </c>
      <c r="BR13" s="70">
        <f t="shared" si="28"/>
        <v>9000</v>
      </c>
      <c r="BS13" s="70">
        <f t="shared" si="28"/>
        <v>9000</v>
      </c>
      <c r="BT13" s="70">
        <f t="shared" si="28"/>
        <v>9500</v>
      </c>
      <c r="BU13" s="70">
        <f t="shared" si="28"/>
        <v>9500</v>
      </c>
      <c r="BV13" s="70">
        <f t="shared" si="28"/>
        <v>10000</v>
      </c>
      <c r="BW13" s="70">
        <f t="shared" si="28"/>
        <v>10000</v>
      </c>
      <c r="BX13" s="70">
        <f t="shared" si="28"/>
        <v>10000</v>
      </c>
      <c r="BY13" s="70">
        <f t="shared" si="28"/>
        <v>10500</v>
      </c>
      <c r="BZ13" s="70">
        <f t="shared" si="28"/>
        <v>10500</v>
      </c>
      <c r="CA13" s="70">
        <f t="shared" si="28"/>
        <v>11000</v>
      </c>
      <c r="CB13" s="70">
        <f t="shared" si="28"/>
        <v>11000</v>
      </c>
    </row>
    <row r="14" spans="1:80" x14ac:dyDescent="0.3">
      <c r="A14" s="65" t="s">
        <v>58</v>
      </c>
      <c r="B14" s="69" t="s">
        <v>554</v>
      </c>
      <c r="I14" s="70">
        <f t="shared" si="22"/>
        <v>0</v>
      </c>
      <c r="J14" s="70">
        <f t="shared" si="22"/>
        <v>0</v>
      </c>
      <c r="K14" s="70">
        <f t="shared" si="22"/>
        <v>0</v>
      </c>
      <c r="L14" s="70">
        <f t="shared" si="22"/>
        <v>0</v>
      </c>
      <c r="M14" s="70">
        <f t="shared" si="22"/>
        <v>0</v>
      </c>
      <c r="N14" s="70">
        <f t="shared" si="22"/>
        <v>0</v>
      </c>
      <c r="O14" s="70">
        <f t="shared" si="22"/>
        <v>0</v>
      </c>
      <c r="P14" s="70">
        <f t="shared" si="22"/>
        <v>0</v>
      </c>
      <c r="Q14" s="70">
        <f t="shared" si="22"/>
        <v>0</v>
      </c>
      <c r="R14" s="70">
        <f t="shared" si="22"/>
        <v>0</v>
      </c>
      <c r="S14" s="70">
        <f t="shared" si="23"/>
        <v>0</v>
      </c>
      <c r="T14" s="70">
        <f t="shared" si="23"/>
        <v>0</v>
      </c>
      <c r="U14" s="70">
        <f t="shared" si="23"/>
        <v>0</v>
      </c>
      <c r="V14" s="70">
        <f t="shared" si="23"/>
        <v>0</v>
      </c>
      <c r="W14" s="70">
        <f t="shared" si="23"/>
        <v>0</v>
      </c>
      <c r="X14" s="70">
        <f t="shared" si="23"/>
        <v>0</v>
      </c>
      <c r="Y14" s="70">
        <f t="shared" si="23"/>
        <v>0</v>
      </c>
      <c r="Z14" s="70">
        <f t="shared" si="23"/>
        <v>0</v>
      </c>
      <c r="AA14" s="70">
        <f t="shared" si="23"/>
        <v>0</v>
      </c>
      <c r="AB14" s="70">
        <f t="shared" si="23"/>
        <v>0</v>
      </c>
      <c r="AC14" s="70">
        <f t="shared" si="24"/>
        <v>0</v>
      </c>
      <c r="AD14" s="70">
        <f t="shared" si="24"/>
        <v>0</v>
      </c>
      <c r="AE14" s="70">
        <f t="shared" si="24"/>
        <v>0</v>
      </c>
      <c r="AF14" s="70">
        <f t="shared" si="24"/>
        <v>0</v>
      </c>
      <c r="AG14" s="70">
        <f t="shared" si="24"/>
        <v>0</v>
      </c>
      <c r="AH14" s="70">
        <f t="shared" si="24"/>
        <v>0</v>
      </c>
      <c r="AI14" s="70">
        <f t="shared" si="24"/>
        <v>0</v>
      </c>
      <c r="AJ14" s="70">
        <f t="shared" si="24"/>
        <v>0</v>
      </c>
      <c r="AK14" s="70">
        <f t="shared" si="24"/>
        <v>0</v>
      </c>
      <c r="AL14" s="70">
        <f t="shared" si="24"/>
        <v>0</v>
      </c>
      <c r="AM14" s="70">
        <f t="shared" si="25"/>
        <v>0</v>
      </c>
      <c r="AN14" s="70">
        <f t="shared" si="25"/>
        <v>0</v>
      </c>
      <c r="AO14" s="70">
        <f t="shared" si="25"/>
        <v>0</v>
      </c>
      <c r="AP14" s="70">
        <f t="shared" si="25"/>
        <v>0</v>
      </c>
      <c r="AQ14" s="70">
        <f t="shared" si="25"/>
        <v>0</v>
      </c>
      <c r="AR14" s="70">
        <f t="shared" si="25"/>
        <v>0</v>
      </c>
      <c r="AS14" s="70">
        <f t="shared" si="25"/>
        <v>0</v>
      </c>
      <c r="AT14" s="70">
        <f t="shared" si="25"/>
        <v>0</v>
      </c>
      <c r="AU14" s="70">
        <f t="shared" si="25"/>
        <v>0</v>
      </c>
      <c r="AV14" s="70">
        <f t="shared" si="25"/>
        <v>0</v>
      </c>
      <c r="AW14" s="70">
        <f t="shared" si="26"/>
        <v>0</v>
      </c>
      <c r="AX14" s="70">
        <f t="shared" si="26"/>
        <v>0</v>
      </c>
      <c r="AY14" s="70">
        <f t="shared" si="26"/>
        <v>0</v>
      </c>
      <c r="AZ14" s="70">
        <f t="shared" si="26"/>
        <v>0</v>
      </c>
      <c r="BA14" s="70">
        <f t="shared" si="26"/>
        <v>0</v>
      </c>
      <c r="BB14" s="70">
        <f t="shared" si="26"/>
        <v>0</v>
      </c>
      <c r="BC14" s="70">
        <f t="shared" si="26"/>
        <v>0</v>
      </c>
      <c r="BD14" s="70">
        <f t="shared" si="26"/>
        <v>0</v>
      </c>
      <c r="BE14" s="70">
        <f t="shared" si="26"/>
        <v>0</v>
      </c>
      <c r="BF14" s="70">
        <f t="shared" si="26"/>
        <v>0</v>
      </c>
      <c r="BG14" s="70">
        <f t="shared" si="27"/>
        <v>0</v>
      </c>
      <c r="BH14" s="70">
        <f t="shared" si="27"/>
        <v>0</v>
      </c>
      <c r="BI14" s="70">
        <f t="shared" si="27"/>
        <v>0</v>
      </c>
      <c r="BJ14" s="70">
        <f t="shared" si="27"/>
        <v>0</v>
      </c>
      <c r="BK14" s="70">
        <f t="shared" si="27"/>
        <v>0</v>
      </c>
      <c r="BL14" s="70">
        <f t="shared" si="27"/>
        <v>0</v>
      </c>
      <c r="BM14" s="70">
        <f t="shared" si="27"/>
        <v>0</v>
      </c>
      <c r="BN14" s="70">
        <f t="shared" si="27"/>
        <v>0</v>
      </c>
      <c r="BO14" s="70">
        <f t="shared" si="27"/>
        <v>0</v>
      </c>
      <c r="BP14" s="70">
        <f t="shared" si="27"/>
        <v>0</v>
      </c>
      <c r="BQ14" s="70">
        <f t="shared" si="28"/>
        <v>0</v>
      </c>
      <c r="BR14" s="70">
        <f t="shared" si="28"/>
        <v>0</v>
      </c>
      <c r="BS14" s="70">
        <f t="shared" si="28"/>
        <v>0</v>
      </c>
      <c r="BT14" s="70">
        <f t="shared" si="28"/>
        <v>0</v>
      </c>
      <c r="BU14" s="70">
        <f t="shared" si="28"/>
        <v>0</v>
      </c>
      <c r="BV14" s="70">
        <f t="shared" si="28"/>
        <v>0</v>
      </c>
      <c r="BW14" s="70">
        <f t="shared" si="28"/>
        <v>0</v>
      </c>
      <c r="BX14" s="70">
        <f t="shared" si="28"/>
        <v>0</v>
      </c>
      <c r="BY14" s="70">
        <f t="shared" si="28"/>
        <v>0</v>
      </c>
      <c r="BZ14" s="70">
        <f t="shared" si="28"/>
        <v>0</v>
      </c>
      <c r="CA14" s="70">
        <f t="shared" si="28"/>
        <v>0</v>
      </c>
      <c r="CB14" s="70">
        <f t="shared" si="28"/>
        <v>0</v>
      </c>
    </row>
    <row r="15" spans="1:80" x14ac:dyDescent="0.3">
      <c r="A15" s="65" t="s">
        <v>58</v>
      </c>
      <c r="B15" s="69" t="s">
        <v>22</v>
      </c>
      <c r="I15" s="70">
        <f t="shared" si="22"/>
        <v>0</v>
      </c>
      <c r="J15" s="70">
        <f t="shared" si="22"/>
        <v>0</v>
      </c>
      <c r="K15" s="70">
        <f t="shared" si="22"/>
        <v>0</v>
      </c>
      <c r="L15" s="70">
        <f t="shared" si="22"/>
        <v>0</v>
      </c>
      <c r="M15" s="70">
        <f t="shared" si="22"/>
        <v>0</v>
      </c>
      <c r="N15" s="70">
        <f t="shared" si="22"/>
        <v>0</v>
      </c>
      <c r="O15" s="70">
        <f t="shared" si="22"/>
        <v>0</v>
      </c>
      <c r="P15" s="70">
        <f t="shared" si="22"/>
        <v>0</v>
      </c>
      <c r="Q15" s="70">
        <f t="shared" si="22"/>
        <v>0</v>
      </c>
      <c r="R15" s="70">
        <f t="shared" si="22"/>
        <v>0</v>
      </c>
      <c r="S15" s="70">
        <f t="shared" si="23"/>
        <v>0</v>
      </c>
      <c r="T15" s="70">
        <f t="shared" si="23"/>
        <v>0</v>
      </c>
      <c r="U15" s="70">
        <f t="shared" si="23"/>
        <v>0</v>
      </c>
      <c r="V15" s="70">
        <f t="shared" si="23"/>
        <v>0</v>
      </c>
      <c r="W15" s="70">
        <f t="shared" si="23"/>
        <v>0</v>
      </c>
      <c r="X15" s="70">
        <f t="shared" si="23"/>
        <v>0</v>
      </c>
      <c r="Y15" s="70">
        <f t="shared" si="23"/>
        <v>0</v>
      </c>
      <c r="Z15" s="70">
        <f t="shared" si="23"/>
        <v>0</v>
      </c>
      <c r="AA15" s="70">
        <f t="shared" si="23"/>
        <v>0</v>
      </c>
      <c r="AB15" s="70">
        <f t="shared" si="23"/>
        <v>0</v>
      </c>
      <c r="AC15" s="70">
        <f t="shared" si="24"/>
        <v>0</v>
      </c>
      <c r="AD15" s="70">
        <f t="shared" si="24"/>
        <v>0</v>
      </c>
      <c r="AE15" s="70">
        <f t="shared" si="24"/>
        <v>0</v>
      </c>
      <c r="AF15" s="70">
        <f t="shared" si="24"/>
        <v>0</v>
      </c>
      <c r="AG15" s="70">
        <f t="shared" si="24"/>
        <v>0</v>
      </c>
      <c r="AH15" s="70">
        <f t="shared" si="24"/>
        <v>0</v>
      </c>
      <c r="AI15" s="70">
        <f t="shared" si="24"/>
        <v>0</v>
      </c>
      <c r="AJ15" s="70">
        <f t="shared" si="24"/>
        <v>0</v>
      </c>
      <c r="AK15" s="70">
        <f t="shared" si="24"/>
        <v>0</v>
      </c>
      <c r="AL15" s="70">
        <f t="shared" si="24"/>
        <v>0</v>
      </c>
      <c r="AM15" s="70">
        <f t="shared" si="25"/>
        <v>0</v>
      </c>
      <c r="AN15" s="70">
        <f t="shared" si="25"/>
        <v>0</v>
      </c>
      <c r="AO15" s="70">
        <f t="shared" si="25"/>
        <v>0</v>
      </c>
      <c r="AP15" s="70">
        <f t="shared" si="25"/>
        <v>0</v>
      </c>
      <c r="AQ15" s="70">
        <f t="shared" si="25"/>
        <v>0</v>
      </c>
      <c r="AR15" s="70">
        <f t="shared" si="25"/>
        <v>0</v>
      </c>
      <c r="AS15" s="70">
        <f t="shared" si="25"/>
        <v>0</v>
      </c>
      <c r="AT15" s="70">
        <f t="shared" si="25"/>
        <v>0</v>
      </c>
      <c r="AU15" s="70">
        <f t="shared" si="25"/>
        <v>0</v>
      </c>
      <c r="AV15" s="70">
        <f t="shared" si="25"/>
        <v>0</v>
      </c>
      <c r="AW15" s="70">
        <f t="shared" si="26"/>
        <v>0</v>
      </c>
      <c r="AX15" s="70">
        <f t="shared" si="26"/>
        <v>0</v>
      </c>
      <c r="AY15" s="70">
        <f t="shared" si="26"/>
        <v>0</v>
      </c>
      <c r="AZ15" s="70">
        <f t="shared" si="26"/>
        <v>0</v>
      </c>
      <c r="BA15" s="70">
        <f t="shared" si="26"/>
        <v>0</v>
      </c>
      <c r="BB15" s="70">
        <f t="shared" si="26"/>
        <v>0</v>
      </c>
      <c r="BC15" s="70">
        <f t="shared" si="26"/>
        <v>0</v>
      </c>
      <c r="BD15" s="70">
        <f t="shared" si="26"/>
        <v>0</v>
      </c>
      <c r="BE15" s="70">
        <f t="shared" si="26"/>
        <v>0</v>
      </c>
      <c r="BF15" s="70">
        <f t="shared" si="26"/>
        <v>0</v>
      </c>
      <c r="BG15" s="70">
        <f t="shared" si="27"/>
        <v>0</v>
      </c>
      <c r="BH15" s="70">
        <f t="shared" si="27"/>
        <v>0</v>
      </c>
      <c r="BI15" s="70">
        <f t="shared" si="27"/>
        <v>0</v>
      </c>
      <c r="BJ15" s="70">
        <f t="shared" si="27"/>
        <v>0</v>
      </c>
      <c r="BK15" s="70">
        <f t="shared" si="27"/>
        <v>0</v>
      </c>
      <c r="BL15" s="70">
        <f t="shared" si="27"/>
        <v>0</v>
      </c>
      <c r="BM15" s="70">
        <f t="shared" si="27"/>
        <v>0</v>
      </c>
      <c r="BN15" s="70">
        <f t="shared" si="27"/>
        <v>0</v>
      </c>
      <c r="BO15" s="70">
        <f t="shared" si="27"/>
        <v>0</v>
      </c>
      <c r="BP15" s="70">
        <f t="shared" si="27"/>
        <v>0</v>
      </c>
      <c r="BQ15" s="70">
        <f t="shared" si="28"/>
        <v>0</v>
      </c>
      <c r="BR15" s="70">
        <f t="shared" si="28"/>
        <v>0</v>
      </c>
      <c r="BS15" s="70">
        <f t="shared" si="28"/>
        <v>0</v>
      </c>
      <c r="BT15" s="70">
        <f t="shared" si="28"/>
        <v>0</v>
      </c>
      <c r="BU15" s="70">
        <f t="shared" si="28"/>
        <v>0</v>
      </c>
      <c r="BV15" s="70">
        <f t="shared" si="28"/>
        <v>0</v>
      </c>
      <c r="BW15" s="70">
        <f t="shared" si="28"/>
        <v>0</v>
      </c>
      <c r="BX15" s="70">
        <f t="shared" si="28"/>
        <v>0</v>
      </c>
      <c r="BY15" s="70">
        <f t="shared" si="28"/>
        <v>0</v>
      </c>
      <c r="BZ15" s="70">
        <f t="shared" si="28"/>
        <v>0</v>
      </c>
      <c r="CA15" s="70">
        <f t="shared" si="28"/>
        <v>0</v>
      </c>
      <c r="CB15" s="70">
        <f t="shared" si="28"/>
        <v>0</v>
      </c>
    </row>
    <row r="16" spans="1:80" x14ac:dyDescent="0.3">
      <c r="A16" s="65" t="s">
        <v>58</v>
      </c>
      <c r="B16" s="69" t="s">
        <v>234</v>
      </c>
      <c r="C16" s="64"/>
      <c r="D16" s="64"/>
      <c r="E16" s="64"/>
      <c r="F16" s="64"/>
      <c r="G16" s="64"/>
      <c r="H16" s="64"/>
      <c r="I16" s="70">
        <f t="shared" si="22"/>
        <v>0</v>
      </c>
      <c r="J16" s="70">
        <f t="shared" si="22"/>
        <v>0</v>
      </c>
      <c r="K16" s="70">
        <f t="shared" si="22"/>
        <v>0</v>
      </c>
      <c r="L16" s="70">
        <f t="shared" si="22"/>
        <v>0</v>
      </c>
      <c r="M16" s="70">
        <f t="shared" si="22"/>
        <v>0</v>
      </c>
      <c r="N16" s="70">
        <f t="shared" si="22"/>
        <v>0</v>
      </c>
      <c r="O16" s="70">
        <f t="shared" si="22"/>
        <v>0</v>
      </c>
      <c r="P16" s="70">
        <f t="shared" si="22"/>
        <v>0</v>
      </c>
      <c r="Q16" s="70">
        <f t="shared" si="22"/>
        <v>0</v>
      </c>
      <c r="R16" s="70">
        <f t="shared" si="22"/>
        <v>0</v>
      </c>
      <c r="S16" s="70">
        <f t="shared" si="23"/>
        <v>0</v>
      </c>
      <c r="T16" s="70">
        <f t="shared" si="23"/>
        <v>0</v>
      </c>
      <c r="U16" s="70">
        <f t="shared" si="23"/>
        <v>0</v>
      </c>
      <c r="V16" s="70">
        <f t="shared" si="23"/>
        <v>0</v>
      </c>
      <c r="W16" s="70">
        <f t="shared" si="23"/>
        <v>0</v>
      </c>
      <c r="X16" s="70">
        <f t="shared" si="23"/>
        <v>0</v>
      </c>
      <c r="Y16" s="70">
        <f t="shared" si="23"/>
        <v>0</v>
      </c>
      <c r="Z16" s="70">
        <f t="shared" si="23"/>
        <v>0</v>
      </c>
      <c r="AA16" s="70">
        <f t="shared" si="23"/>
        <v>0</v>
      </c>
      <c r="AB16" s="70">
        <f t="shared" si="23"/>
        <v>0</v>
      </c>
      <c r="AC16" s="70">
        <f t="shared" si="24"/>
        <v>0</v>
      </c>
      <c r="AD16" s="70">
        <f t="shared" si="24"/>
        <v>0</v>
      </c>
      <c r="AE16" s="70">
        <f t="shared" si="24"/>
        <v>0</v>
      </c>
      <c r="AF16" s="70">
        <f t="shared" si="24"/>
        <v>0</v>
      </c>
      <c r="AG16" s="70">
        <f t="shared" si="24"/>
        <v>0</v>
      </c>
      <c r="AH16" s="70">
        <f t="shared" si="24"/>
        <v>0</v>
      </c>
      <c r="AI16" s="70">
        <f t="shared" si="24"/>
        <v>0</v>
      </c>
      <c r="AJ16" s="70">
        <f t="shared" si="24"/>
        <v>0</v>
      </c>
      <c r="AK16" s="70">
        <f t="shared" si="24"/>
        <v>0</v>
      </c>
      <c r="AL16" s="70">
        <f t="shared" si="24"/>
        <v>0</v>
      </c>
      <c r="AM16" s="70">
        <f t="shared" si="25"/>
        <v>0</v>
      </c>
      <c r="AN16" s="70">
        <f t="shared" si="25"/>
        <v>0</v>
      </c>
      <c r="AO16" s="70">
        <f t="shared" si="25"/>
        <v>0</v>
      </c>
      <c r="AP16" s="70">
        <f t="shared" si="25"/>
        <v>0</v>
      </c>
      <c r="AQ16" s="70">
        <f t="shared" si="25"/>
        <v>0</v>
      </c>
      <c r="AR16" s="70">
        <f t="shared" si="25"/>
        <v>0</v>
      </c>
      <c r="AS16" s="70">
        <f t="shared" si="25"/>
        <v>0</v>
      </c>
      <c r="AT16" s="70">
        <f t="shared" si="25"/>
        <v>0</v>
      </c>
      <c r="AU16" s="70">
        <f t="shared" si="25"/>
        <v>0</v>
      </c>
      <c r="AV16" s="70">
        <f t="shared" si="25"/>
        <v>0</v>
      </c>
      <c r="AW16" s="70">
        <f t="shared" si="26"/>
        <v>0</v>
      </c>
      <c r="AX16" s="70">
        <f t="shared" si="26"/>
        <v>0</v>
      </c>
      <c r="AY16" s="70">
        <f t="shared" si="26"/>
        <v>0</v>
      </c>
      <c r="AZ16" s="70">
        <f t="shared" si="26"/>
        <v>0</v>
      </c>
      <c r="BA16" s="70">
        <f t="shared" si="26"/>
        <v>0</v>
      </c>
      <c r="BB16" s="70">
        <f t="shared" si="26"/>
        <v>0</v>
      </c>
      <c r="BC16" s="70">
        <f t="shared" si="26"/>
        <v>0</v>
      </c>
      <c r="BD16" s="70">
        <f t="shared" si="26"/>
        <v>0</v>
      </c>
      <c r="BE16" s="70">
        <f t="shared" si="26"/>
        <v>0</v>
      </c>
      <c r="BF16" s="70">
        <f t="shared" si="26"/>
        <v>0</v>
      </c>
      <c r="BG16" s="70">
        <f t="shared" si="27"/>
        <v>0</v>
      </c>
      <c r="BH16" s="70">
        <f t="shared" si="27"/>
        <v>0</v>
      </c>
      <c r="BI16" s="70">
        <f t="shared" si="27"/>
        <v>0</v>
      </c>
      <c r="BJ16" s="70">
        <f t="shared" si="27"/>
        <v>0</v>
      </c>
      <c r="BK16" s="70">
        <f t="shared" si="27"/>
        <v>0</v>
      </c>
      <c r="BL16" s="70">
        <f t="shared" si="27"/>
        <v>0</v>
      </c>
      <c r="BM16" s="70">
        <f t="shared" si="27"/>
        <v>0</v>
      </c>
      <c r="BN16" s="70">
        <f t="shared" si="27"/>
        <v>0</v>
      </c>
      <c r="BO16" s="70">
        <f t="shared" si="27"/>
        <v>0</v>
      </c>
      <c r="BP16" s="70">
        <f t="shared" si="27"/>
        <v>0</v>
      </c>
      <c r="BQ16" s="70">
        <f t="shared" si="28"/>
        <v>0</v>
      </c>
      <c r="BR16" s="70">
        <f t="shared" si="28"/>
        <v>0</v>
      </c>
      <c r="BS16" s="70">
        <f t="shared" si="28"/>
        <v>0</v>
      </c>
      <c r="BT16" s="70">
        <f t="shared" si="28"/>
        <v>0</v>
      </c>
      <c r="BU16" s="70">
        <f t="shared" si="28"/>
        <v>0</v>
      </c>
      <c r="BV16" s="70">
        <f t="shared" si="28"/>
        <v>0</v>
      </c>
      <c r="BW16" s="70">
        <f t="shared" si="28"/>
        <v>0</v>
      </c>
      <c r="BX16" s="70">
        <f t="shared" si="28"/>
        <v>0</v>
      </c>
      <c r="BY16" s="70">
        <f t="shared" si="28"/>
        <v>0</v>
      </c>
      <c r="BZ16" s="70">
        <f t="shared" si="28"/>
        <v>0</v>
      </c>
      <c r="CA16" s="70">
        <f t="shared" si="28"/>
        <v>0</v>
      </c>
      <c r="CB16" s="70">
        <f t="shared" si="28"/>
        <v>0</v>
      </c>
    </row>
    <row r="17" spans="1:80" x14ac:dyDescent="0.3">
      <c r="A17" s="65" t="s">
        <v>58</v>
      </c>
      <c r="B17" s="69" t="s">
        <v>235</v>
      </c>
      <c r="C17" s="64"/>
      <c r="D17" s="64"/>
      <c r="E17" s="64"/>
      <c r="F17" s="64"/>
      <c r="G17" s="64"/>
      <c r="H17" s="64"/>
      <c r="I17" s="70">
        <f t="shared" si="22"/>
        <v>0</v>
      </c>
      <c r="J17" s="70">
        <f t="shared" si="22"/>
        <v>0</v>
      </c>
      <c r="K17" s="70">
        <f t="shared" si="22"/>
        <v>0</v>
      </c>
      <c r="L17" s="70">
        <f t="shared" si="22"/>
        <v>0</v>
      </c>
      <c r="M17" s="70">
        <f t="shared" si="22"/>
        <v>0</v>
      </c>
      <c r="N17" s="70">
        <f t="shared" si="22"/>
        <v>0</v>
      </c>
      <c r="O17" s="70">
        <f t="shared" si="22"/>
        <v>0</v>
      </c>
      <c r="P17" s="70">
        <f t="shared" si="22"/>
        <v>0</v>
      </c>
      <c r="Q17" s="70">
        <f t="shared" si="22"/>
        <v>0</v>
      </c>
      <c r="R17" s="70">
        <f t="shared" si="22"/>
        <v>0</v>
      </c>
      <c r="S17" s="70">
        <f t="shared" si="23"/>
        <v>0</v>
      </c>
      <c r="T17" s="70">
        <f t="shared" si="23"/>
        <v>0</v>
      </c>
      <c r="U17" s="70">
        <f t="shared" si="23"/>
        <v>0</v>
      </c>
      <c r="V17" s="70">
        <f t="shared" si="23"/>
        <v>0</v>
      </c>
      <c r="W17" s="70">
        <f t="shared" si="23"/>
        <v>0</v>
      </c>
      <c r="X17" s="70">
        <f t="shared" si="23"/>
        <v>0</v>
      </c>
      <c r="Y17" s="70">
        <f t="shared" si="23"/>
        <v>0</v>
      </c>
      <c r="Z17" s="70">
        <f t="shared" si="23"/>
        <v>0</v>
      </c>
      <c r="AA17" s="70">
        <f t="shared" si="23"/>
        <v>0</v>
      </c>
      <c r="AB17" s="70">
        <f t="shared" si="23"/>
        <v>0</v>
      </c>
      <c r="AC17" s="70">
        <f t="shared" si="24"/>
        <v>0</v>
      </c>
      <c r="AD17" s="70">
        <f t="shared" si="24"/>
        <v>0</v>
      </c>
      <c r="AE17" s="70">
        <f t="shared" si="24"/>
        <v>0</v>
      </c>
      <c r="AF17" s="70">
        <f t="shared" si="24"/>
        <v>0</v>
      </c>
      <c r="AG17" s="70">
        <f t="shared" si="24"/>
        <v>0</v>
      </c>
      <c r="AH17" s="70">
        <f t="shared" si="24"/>
        <v>0</v>
      </c>
      <c r="AI17" s="70">
        <f t="shared" si="24"/>
        <v>0</v>
      </c>
      <c r="AJ17" s="70">
        <f t="shared" si="24"/>
        <v>0</v>
      </c>
      <c r="AK17" s="70">
        <f t="shared" si="24"/>
        <v>0</v>
      </c>
      <c r="AL17" s="70">
        <f t="shared" si="24"/>
        <v>0</v>
      </c>
      <c r="AM17" s="70">
        <f t="shared" si="25"/>
        <v>0</v>
      </c>
      <c r="AN17" s="70">
        <f t="shared" si="25"/>
        <v>0</v>
      </c>
      <c r="AO17" s="70">
        <f t="shared" si="25"/>
        <v>0</v>
      </c>
      <c r="AP17" s="70">
        <f t="shared" si="25"/>
        <v>0</v>
      </c>
      <c r="AQ17" s="70">
        <f t="shared" si="25"/>
        <v>0</v>
      </c>
      <c r="AR17" s="70">
        <f t="shared" si="25"/>
        <v>0</v>
      </c>
      <c r="AS17" s="70">
        <f t="shared" si="25"/>
        <v>0</v>
      </c>
      <c r="AT17" s="70">
        <f t="shared" si="25"/>
        <v>0</v>
      </c>
      <c r="AU17" s="70">
        <f t="shared" si="25"/>
        <v>0</v>
      </c>
      <c r="AV17" s="70">
        <f t="shared" si="25"/>
        <v>0</v>
      </c>
      <c r="AW17" s="70">
        <f t="shared" si="26"/>
        <v>0</v>
      </c>
      <c r="AX17" s="70">
        <f t="shared" si="26"/>
        <v>0</v>
      </c>
      <c r="AY17" s="70">
        <f t="shared" si="26"/>
        <v>0</v>
      </c>
      <c r="AZ17" s="70">
        <f t="shared" si="26"/>
        <v>0</v>
      </c>
      <c r="BA17" s="70">
        <f t="shared" si="26"/>
        <v>0</v>
      </c>
      <c r="BB17" s="70">
        <f t="shared" si="26"/>
        <v>0</v>
      </c>
      <c r="BC17" s="70">
        <f t="shared" si="26"/>
        <v>0</v>
      </c>
      <c r="BD17" s="70">
        <f t="shared" si="26"/>
        <v>0</v>
      </c>
      <c r="BE17" s="70">
        <f t="shared" si="26"/>
        <v>0</v>
      </c>
      <c r="BF17" s="70">
        <f t="shared" si="26"/>
        <v>0</v>
      </c>
      <c r="BG17" s="70">
        <f t="shared" si="27"/>
        <v>0</v>
      </c>
      <c r="BH17" s="70">
        <f t="shared" si="27"/>
        <v>0</v>
      </c>
      <c r="BI17" s="70">
        <f t="shared" si="27"/>
        <v>0</v>
      </c>
      <c r="BJ17" s="70">
        <f t="shared" si="27"/>
        <v>0</v>
      </c>
      <c r="BK17" s="70">
        <f t="shared" si="27"/>
        <v>0</v>
      </c>
      <c r="BL17" s="70">
        <f t="shared" si="27"/>
        <v>0</v>
      </c>
      <c r="BM17" s="70">
        <f t="shared" si="27"/>
        <v>0</v>
      </c>
      <c r="BN17" s="70">
        <f t="shared" si="27"/>
        <v>0</v>
      </c>
      <c r="BO17" s="70">
        <f t="shared" si="27"/>
        <v>0</v>
      </c>
      <c r="BP17" s="70">
        <f t="shared" si="27"/>
        <v>0</v>
      </c>
      <c r="BQ17" s="70">
        <f t="shared" si="28"/>
        <v>0</v>
      </c>
      <c r="BR17" s="70">
        <f t="shared" si="28"/>
        <v>0</v>
      </c>
      <c r="BS17" s="70">
        <f t="shared" si="28"/>
        <v>0</v>
      </c>
      <c r="BT17" s="70">
        <f t="shared" si="28"/>
        <v>0</v>
      </c>
      <c r="BU17" s="70">
        <f t="shared" si="28"/>
        <v>0</v>
      </c>
      <c r="BV17" s="70">
        <f t="shared" si="28"/>
        <v>0</v>
      </c>
      <c r="BW17" s="70">
        <f t="shared" si="28"/>
        <v>0</v>
      </c>
      <c r="BX17" s="70">
        <f t="shared" si="28"/>
        <v>0</v>
      </c>
      <c r="BY17" s="70">
        <f t="shared" si="28"/>
        <v>0</v>
      </c>
      <c r="BZ17" s="70">
        <f t="shared" si="28"/>
        <v>0</v>
      </c>
      <c r="CA17" s="70">
        <f t="shared" si="28"/>
        <v>0</v>
      </c>
      <c r="CB17" s="70">
        <f t="shared" si="28"/>
        <v>0</v>
      </c>
    </row>
    <row r="18" spans="1:80" x14ac:dyDescent="0.3">
      <c r="A18" s="65" t="s">
        <v>58</v>
      </c>
      <c r="B18" s="69" t="s">
        <v>236</v>
      </c>
      <c r="I18" s="70">
        <f t="shared" si="22"/>
        <v>0</v>
      </c>
      <c r="J18" s="70">
        <f t="shared" si="22"/>
        <v>0</v>
      </c>
      <c r="K18" s="70">
        <f t="shared" si="22"/>
        <v>0</v>
      </c>
      <c r="L18" s="70">
        <f t="shared" si="22"/>
        <v>0</v>
      </c>
      <c r="M18" s="70">
        <f t="shared" si="22"/>
        <v>0</v>
      </c>
      <c r="N18" s="70">
        <f t="shared" si="22"/>
        <v>0</v>
      </c>
      <c r="O18" s="70">
        <f t="shared" si="22"/>
        <v>0</v>
      </c>
      <c r="P18" s="70">
        <f t="shared" si="22"/>
        <v>0</v>
      </c>
      <c r="Q18" s="70">
        <f t="shared" si="22"/>
        <v>0</v>
      </c>
      <c r="R18" s="70">
        <f t="shared" si="22"/>
        <v>0</v>
      </c>
      <c r="S18" s="70">
        <f t="shared" si="23"/>
        <v>0</v>
      </c>
      <c r="T18" s="70">
        <f t="shared" si="23"/>
        <v>0</v>
      </c>
      <c r="U18" s="70">
        <f t="shared" si="23"/>
        <v>0</v>
      </c>
      <c r="V18" s="70">
        <f t="shared" si="23"/>
        <v>0</v>
      </c>
      <c r="W18" s="70">
        <f t="shared" si="23"/>
        <v>0</v>
      </c>
      <c r="X18" s="70">
        <f t="shared" si="23"/>
        <v>0</v>
      </c>
      <c r="Y18" s="70">
        <f t="shared" si="23"/>
        <v>0</v>
      </c>
      <c r="Z18" s="70">
        <f t="shared" si="23"/>
        <v>0</v>
      </c>
      <c r="AA18" s="70">
        <f t="shared" si="23"/>
        <v>0</v>
      </c>
      <c r="AB18" s="70">
        <f t="shared" si="23"/>
        <v>0</v>
      </c>
      <c r="AC18" s="70">
        <f t="shared" si="24"/>
        <v>0</v>
      </c>
      <c r="AD18" s="70">
        <f t="shared" si="24"/>
        <v>0</v>
      </c>
      <c r="AE18" s="70">
        <f t="shared" si="24"/>
        <v>0</v>
      </c>
      <c r="AF18" s="70">
        <f t="shared" si="24"/>
        <v>0</v>
      </c>
      <c r="AG18" s="70">
        <f t="shared" si="24"/>
        <v>0</v>
      </c>
      <c r="AH18" s="70">
        <f t="shared" si="24"/>
        <v>0</v>
      </c>
      <c r="AI18" s="70">
        <f t="shared" si="24"/>
        <v>0</v>
      </c>
      <c r="AJ18" s="70">
        <f t="shared" si="24"/>
        <v>0</v>
      </c>
      <c r="AK18" s="70">
        <f t="shared" si="24"/>
        <v>0</v>
      </c>
      <c r="AL18" s="70">
        <f t="shared" si="24"/>
        <v>0</v>
      </c>
      <c r="AM18" s="70">
        <f t="shared" si="25"/>
        <v>0</v>
      </c>
      <c r="AN18" s="70">
        <f t="shared" si="25"/>
        <v>0</v>
      </c>
      <c r="AO18" s="70">
        <f t="shared" si="25"/>
        <v>0</v>
      </c>
      <c r="AP18" s="70">
        <f t="shared" si="25"/>
        <v>0</v>
      </c>
      <c r="AQ18" s="70">
        <f t="shared" si="25"/>
        <v>0</v>
      </c>
      <c r="AR18" s="70">
        <f t="shared" si="25"/>
        <v>0</v>
      </c>
      <c r="AS18" s="70">
        <f t="shared" si="25"/>
        <v>0</v>
      </c>
      <c r="AT18" s="70">
        <f t="shared" si="25"/>
        <v>0</v>
      </c>
      <c r="AU18" s="70">
        <f t="shared" si="25"/>
        <v>0</v>
      </c>
      <c r="AV18" s="70">
        <f t="shared" si="25"/>
        <v>0</v>
      </c>
      <c r="AW18" s="70">
        <f t="shared" si="26"/>
        <v>0</v>
      </c>
      <c r="AX18" s="70">
        <f t="shared" si="26"/>
        <v>0</v>
      </c>
      <c r="AY18" s="70">
        <f t="shared" si="26"/>
        <v>0</v>
      </c>
      <c r="AZ18" s="70">
        <f t="shared" si="26"/>
        <v>0</v>
      </c>
      <c r="BA18" s="70">
        <f t="shared" si="26"/>
        <v>0</v>
      </c>
      <c r="BB18" s="70">
        <f t="shared" si="26"/>
        <v>0</v>
      </c>
      <c r="BC18" s="70">
        <f t="shared" si="26"/>
        <v>0</v>
      </c>
      <c r="BD18" s="70">
        <f t="shared" si="26"/>
        <v>0</v>
      </c>
      <c r="BE18" s="70">
        <f t="shared" si="26"/>
        <v>0</v>
      </c>
      <c r="BF18" s="70">
        <f t="shared" si="26"/>
        <v>0</v>
      </c>
      <c r="BG18" s="70">
        <f t="shared" si="27"/>
        <v>0</v>
      </c>
      <c r="BH18" s="70">
        <f t="shared" si="27"/>
        <v>0</v>
      </c>
      <c r="BI18" s="70">
        <f t="shared" si="27"/>
        <v>0</v>
      </c>
      <c r="BJ18" s="70">
        <f t="shared" si="27"/>
        <v>0</v>
      </c>
      <c r="BK18" s="70">
        <f t="shared" si="27"/>
        <v>0</v>
      </c>
      <c r="BL18" s="70">
        <f t="shared" si="27"/>
        <v>0</v>
      </c>
      <c r="BM18" s="70">
        <f t="shared" si="27"/>
        <v>0</v>
      </c>
      <c r="BN18" s="70">
        <f t="shared" si="27"/>
        <v>0</v>
      </c>
      <c r="BO18" s="70">
        <f t="shared" si="27"/>
        <v>0</v>
      </c>
      <c r="BP18" s="70">
        <f t="shared" si="27"/>
        <v>0</v>
      </c>
      <c r="BQ18" s="70">
        <f t="shared" si="28"/>
        <v>0</v>
      </c>
      <c r="BR18" s="70">
        <f t="shared" si="28"/>
        <v>0</v>
      </c>
      <c r="BS18" s="70">
        <f t="shared" si="28"/>
        <v>0</v>
      </c>
      <c r="BT18" s="70">
        <f t="shared" si="28"/>
        <v>0</v>
      </c>
      <c r="BU18" s="70">
        <f t="shared" si="28"/>
        <v>0</v>
      </c>
      <c r="BV18" s="70">
        <f t="shared" si="28"/>
        <v>0</v>
      </c>
      <c r="BW18" s="70">
        <f t="shared" si="28"/>
        <v>0</v>
      </c>
      <c r="BX18" s="70">
        <f t="shared" si="28"/>
        <v>0</v>
      </c>
      <c r="BY18" s="70">
        <f t="shared" si="28"/>
        <v>0</v>
      </c>
      <c r="BZ18" s="70">
        <f t="shared" si="28"/>
        <v>0</v>
      </c>
      <c r="CA18" s="70">
        <f t="shared" si="28"/>
        <v>0</v>
      </c>
      <c r="CB18" s="70">
        <f t="shared" si="28"/>
        <v>0</v>
      </c>
    </row>
    <row r="19" spans="1:80" x14ac:dyDescent="0.3">
      <c r="A19" s="65" t="s">
        <v>58</v>
      </c>
      <c r="B19" s="69" t="s">
        <v>133</v>
      </c>
      <c r="I19" s="70">
        <f t="shared" si="22"/>
        <v>0</v>
      </c>
      <c r="J19" s="70">
        <f t="shared" si="22"/>
        <v>0</v>
      </c>
      <c r="K19" s="70">
        <f t="shared" si="22"/>
        <v>0</v>
      </c>
      <c r="L19" s="70">
        <f t="shared" si="22"/>
        <v>0</v>
      </c>
      <c r="M19" s="70">
        <f t="shared" si="22"/>
        <v>0</v>
      </c>
      <c r="N19" s="70">
        <f t="shared" si="22"/>
        <v>0</v>
      </c>
      <c r="O19" s="70">
        <f t="shared" si="22"/>
        <v>0</v>
      </c>
      <c r="P19" s="70">
        <f t="shared" si="22"/>
        <v>0</v>
      </c>
      <c r="Q19" s="70">
        <f t="shared" si="22"/>
        <v>0</v>
      </c>
      <c r="R19" s="70">
        <f t="shared" si="22"/>
        <v>0</v>
      </c>
      <c r="S19" s="70">
        <f t="shared" si="23"/>
        <v>0</v>
      </c>
      <c r="T19" s="70">
        <f t="shared" si="23"/>
        <v>0</v>
      </c>
      <c r="U19" s="70">
        <f t="shared" si="23"/>
        <v>0</v>
      </c>
      <c r="V19" s="70">
        <f t="shared" si="23"/>
        <v>0</v>
      </c>
      <c r="W19" s="70">
        <f t="shared" si="23"/>
        <v>0</v>
      </c>
      <c r="X19" s="70">
        <f t="shared" si="23"/>
        <v>0</v>
      </c>
      <c r="Y19" s="70">
        <f t="shared" si="23"/>
        <v>0</v>
      </c>
      <c r="Z19" s="70">
        <f t="shared" si="23"/>
        <v>0</v>
      </c>
      <c r="AA19" s="70">
        <f t="shared" si="23"/>
        <v>0</v>
      </c>
      <c r="AB19" s="70">
        <f t="shared" si="23"/>
        <v>0</v>
      </c>
      <c r="AC19" s="70">
        <f t="shared" si="24"/>
        <v>0</v>
      </c>
      <c r="AD19" s="70">
        <f t="shared" si="24"/>
        <v>0</v>
      </c>
      <c r="AE19" s="70">
        <f t="shared" si="24"/>
        <v>0</v>
      </c>
      <c r="AF19" s="70">
        <f t="shared" si="24"/>
        <v>0</v>
      </c>
      <c r="AG19" s="70">
        <f t="shared" si="24"/>
        <v>0</v>
      </c>
      <c r="AH19" s="70">
        <f t="shared" si="24"/>
        <v>0</v>
      </c>
      <c r="AI19" s="70">
        <f t="shared" si="24"/>
        <v>0</v>
      </c>
      <c r="AJ19" s="70">
        <f t="shared" si="24"/>
        <v>0</v>
      </c>
      <c r="AK19" s="70">
        <f t="shared" si="24"/>
        <v>0</v>
      </c>
      <c r="AL19" s="70">
        <f t="shared" si="24"/>
        <v>0</v>
      </c>
      <c r="AM19" s="70">
        <f t="shared" si="25"/>
        <v>0</v>
      </c>
      <c r="AN19" s="70">
        <f t="shared" si="25"/>
        <v>0</v>
      </c>
      <c r="AO19" s="70">
        <f t="shared" si="25"/>
        <v>0</v>
      </c>
      <c r="AP19" s="70">
        <f t="shared" si="25"/>
        <v>0</v>
      </c>
      <c r="AQ19" s="70">
        <f t="shared" si="25"/>
        <v>0</v>
      </c>
      <c r="AR19" s="70">
        <f t="shared" si="25"/>
        <v>0</v>
      </c>
      <c r="AS19" s="70">
        <f t="shared" si="25"/>
        <v>0</v>
      </c>
      <c r="AT19" s="70">
        <f t="shared" si="25"/>
        <v>0</v>
      </c>
      <c r="AU19" s="70">
        <f t="shared" si="25"/>
        <v>0</v>
      </c>
      <c r="AV19" s="70">
        <f t="shared" si="25"/>
        <v>0</v>
      </c>
      <c r="AW19" s="70">
        <f t="shared" si="26"/>
        <v>0</v>
      </c>
      <c r="AX19" s="70">
        <f t="shared" si="26"/>
        <v>0</v>
      </c>
      <c r="AY19" s="70">
        <f t="shared" si="26"/>
        <v>0</v>
      </c>
      <c r="AZ19" s="70">
        <f t="shared" si="26"/>
        <v>0</v>
      </c>
      <c r="BA19" s="70">
        <f t="shared" si="26"/>
        <v>0</v>
      </c>
      <c r="BB19" s="70">
        <f t="shared" si="26"/>
        <v>0</v>
      </c>
      <c r="BC19" s="70">
        <f t="shared" si="26"/>
        <v>0</v>
      </c>
      <c r="BD19" s="70">
        <f t="shared" si="26"/>
        <v>0</v>
      </c>
      <c r="BE19" s="70">
        <f t="shared" si="26"/>
        <v>0</v>
      </c>
      <c r="BF19" s="70">
        <f t="shared" si="26"/>
        <v>0</v>
      </c>
      <c r="BG19" s="70">
        <f t="shared" si="27"/>
        <v>0</v>
      </c>
      <c r="BH19" s="70">
        <f t="shared" si="27"/>
        <v>0</v>
      </c>
      <c r="BI19" s="70">
        <f t="shared" si="27"/>
        <v>0</v>
      </c>
      <c r="BJ19" s="70">
        <f t="shared" si="27"/>
        <v>0</v>
      </c>
      <c r="BK19" s="70">
        <f t="shared" si="27"/>
        <v>0</v>
      </c>
      <c r="BL19" s="70">
        <f t="shared" si="27"/>
        <v>0</v>
      </c>
      <c r="BM19" s="70">
        <f t="shared" si="27"/>
        <v>0</v>
      </c>
      <c r="BN19" s="70">
        <f t="shared" si="27"/>
        <v>0</v>
      </c>
      <c r="BO19" s="70">
        <f t="shared" si="27"/>
        <v>0</v>
      </c>
      <c r="BP19" s="70">
        <f t="shared" si="27"/>
        <v>0</v>
      </c>
      <c r="BQ19" s="70">
        <f t="shared" si="28"/>
        <v>0</v>
      </c>
      <c r="BR19" s="70">
        <f t="shared" si="28"/>
        <v>0</v>
      </c>
      <c r="BS19" s="70">
        <f t="shared" si="28"/>
        <v>0</v>
      </c>
      <c r="BT19" s="70">
        <f t="shared" si="28"/>
        <v>0</v>
      </c>
      <c r="BU19" s="70">
        <f t="shared" si="28"/>
        <v>0</v>
      </c>
      <c r="BV19" s="70">
        <f t="shared" si="28"/>
        <v>0</v>
      </c>
      <c r="BW19" s="70">
        <f t="shared" si="28"/>
        <v>0</v>
      </c>
      <c r="BX19" s="70">
        <f t="shared" si="28"/>
        <v>0</v>
      </c>
      <c r="BY19" s="70">
        <f t="shared" si="28"/>
        <v>0</v>
      </c>
      <c r="BZ19" s="70">
        <f t="shared" si="28"/>
        <v>0</v>
      </c>
      <c r="CA19" s="70">
        <f t="shared" si="28"/>
        <v>0</v>
      </c>
      <c r="CB19" s="70">
        <f t="shared" si="28"/>
        <v>0</v>
      </c>
    </row>
    <row r="20" spans="1:80" x14ac:dyDescent="0.3">
      <c r="A20" s="65" t="s">
        <v>58</v>
      </c>
      <c r="B20" s="69" t="s">
        <v>237</v>
      </c>
      <c r="I20" s="70">
        <f t="shared" ref="I20:R29" si="29">SUMIF($B$65:$B$686,TRIM($B20),INDEX($I$65:$CB$686,0,MATCH(I$8,$I$8:$CB$8,0)))</f>
        <v>0</v>
      </c>
      <c r="J20" s="70">
        <f t="shared" si="29"/>
        <v>0</v>
      </c>
      <c r="K20" s="70">
        <f t="shared" si="29"/>
        <v>0</v>
      </c>
      <c r="L20" s="70">
        <f t="shared" si="29"/>
        <v>0</v>
      </c>
      <c r="M20" s="70">
        <f t="shared" si="29"/>
        <v>0</v>
      </c>
      <c r="N20" s="70">
        <f t="shared" si="29"/>
        <v>0</v>
      </c>
      <c r="O20" s="70">
        <f t="shared" si="29"/>
        <v>0</v>
      </c>
      <c r="P20" s="70">
        <f t="shared" si="29"/>
        <v>0</v>
      </c>
      <c r="Q20" s="70">
        <f t="shared" si="29"/>
        <v>0</v>
      </c>
      <c r="R20" s="70">
        <f t="shared" si="29"/>
        <v>0</v>
      </c>
      <c r="S20" s="70">
        <f t="shared" ref="S20:AB29" si="30">SUMIF($B$65:$B$686,TRIM($B20),INDEX($I$65:$CB$686,0,MATCH(S$8,$I$8:$CB$8,0)))</f>
        <v>0</v>
      </c>
      <c r="T20" s="70">
        <f t="shared" si="30"/>
        <v>0</v>
      </c>
      <c r="U20" s="70">
        <f t="shared" si="30"/>
        <v>0</v>
      </c>
      <c r="V20" s="70">
        <f t="shared" si="30"/>
        <v>0</v>
      </c>
      <c r="W20" s="70">
        <f t="shared" si="30"/>
        <v>0</v>
      </c>
      <c r="X20" s="70">
        <f t="shared" si="30"/>
        <v>0</v>
      </c>
      <c r="Y20" s="70">
        <f t="shared" si="30"/>
        <v>0</v>
      </c>
      <c r="Z20" s="70">
        <f t="shared" si="30"/>
        <v>0</v>
      </c>
      <c r="AA20" s="70">
        <f t="shared" si="30"/>
        <v>0</v>
      </c>
      <c r="AB20" s="70">
        <f t="shared" si="30"/>
        <v>0</v>
      </c>
      <c r="AC20" s="70">
        <f t="shared" ref="AC20:AL29" si="31">SUMIF($B$65:$B$686,TRIM($B20),INDEX($I$65:$CB$686,0,MATCH(AC$8,$I$8:$CB$8,0)))</f>
        <v>0</v>
      </c>
      <c r="AD20" s="70">
        <f t="shared" si="31"/>
        <v>0</v>
      </c>
      <c r="AE20" s="70">
        <f t="shared" si="31"/>
        <v>0</v>
      </c>
      <c r="AF20" s="70">
        <f t="shared" si="31"/>
        <v>0</v>
      </c>
      <c r="AG20" s="70">
        <f t="shared" si="31"/>
        <v>0</v>
      </c>
      <c r="AH20" s="70">
        <f t="shared" si="31"/>
        <v>0</v>
      </c>
      <c r="AI20" s="70">
        <f t="shared" si="31"/>
        <v>0</v>
      </c>
      <c r="AJ20" s="70">
        <f t="shared" si="31"/>
        <v>0</v>
      </c>
      <c r="AK20" s="70">
        <f t="shared" si="31"/>
        <v>0</v>
      </c>
      <c r="AL20" s="70">
        <f t="shared" si="31"/>
        <v>0</v>
      </c>
      <c r="AM20" s="70">
        <f t="shared" ref="AM20:AV29" si="32">SUMIF($B$65:$B$686,TRIM($B20),INDEX($I$65:$CB$686,0,MATCH(AM$8,$I$8:$CB$8,0)))</f>
        <v>0</v>
      </c>
      <c r="AN20" s="70">
        <f t="shared" si="32"/>
        <v>0</v>
      </c>
      <c r="AO20" s="70">
        <f t="shared" si="32"/>
        <v>0</v>
      </c>
      <c r="AP20" s="70">
        <f t="shared" si="32"/>
        <v>0</v>
      </c>
      <c r="AQ20" s="70">
        <f t="shared" si="32"/>
        <v>0</v>
      </c>
      <c r="AR20" s="70">
        <f t="shared" si="32"/>
        <v>0</v>
      </c>
      <c r="AS20" s="70">
        <f t="shared" si="32"/>
        <v>0</v>
      </c>
      <c r="AT20" s="70">
        <f t="shared" si="32"/>
        <v>0</v>
      </c>
      <c r="AU20" s="70">
        <f t="shared" si="32"/>
        <v>0</v>
      </c>
      <c r="AV20" s="70">
        <f t="shared" si="32"/>
        <v>0</v>
      </c>
      <c r="AW20" s="70">
        <f t="shared" ref="AW20:BF29" si="33">SUMIF($B$65:$B$686,TRIM($B20),INDEX($I$65:$CB$686,0,MATCH(AW$8,$I$8:$CB$8,0)))</f>
        <v>0</v>
      </c>
      <c r="AX20" s="70">
        <f t="shared" si="33"/>
        <v>0</v>
      </c>
      <c r="AY20" s="70">
        <f t="shared" si="33"/>
        <v>0</v>
      </c>
      <c r="AZ20" s="70">
        <f t="shared" si="33"/>
        <v>0</v>
      </c>
      <c r="BA20" s="70">
        <f t="shared" si="33"/>
        <v>0</v>
      </c>
      <c r="BB20" s="70">
        <f t="shared" si="33"/>
        <v>0</v>
      </c>
      <c r="BC20" s="70">
        <f t="shared" si="33"/>
        <v>0</v>
      </c>
      <c r="BD20" s="70">
        <f t="shared" si="33"/>
        <v>0</v>
      </c>
      <c r="BE20" s="70">
        <f t="shared" si="33"/>
        <v>0</v>
      </c>
      <c r="BF20" s="70">
        <f t="shared" si="33"/>
        <v>0</v>
      </c>
      <c r="BG20" s="70">
        <f t="shared" ref="BG20:BP29" si="34">SUMIF($B$65:$B$686,TRIM($B20),INDEX($I$65:$CB$686,0,MATCH(BG$8,$I$8:$CB$8,0)))</f>
        <v>0</v>
      </c>
      <c r="BH20" s="70">
        <f t="shared" si="34"/>
        <v>0</v>
      </c>
      <c r="BI20" s="70">
        <f t="shared" si="34"/>
        <v>0</v>
      </c>
      <c r="BJ20" s="70">
        <f t="shared" si="34"/>
        <v>0</v>
      </c>
      <c r="BK20" s="70">
        <f t="shared" si="34"/>
        <v>0</v>
      </c>
      <c r="BL20" s="70">
        <f t="shared" si="34"/>
        <v>0</v>
      </c>
      <c r="BM20" s="70">
        <f t="shared" si="34"/>
        <v>0</v>
      </c>
      <c r="BN20" s="70">
        <f t="shared" si="34"/>
        <v>0</v>
      </c>
      <c r="BO20" s="70">
        <f t="shared" si="34"/>
        <v>0</v>
      </c>
      <c r="BP20" s="70">
        <f t="shared" si="34"/>
        <v>0</v>
      </c>
      <c r="BQ20" s="70">
        <f t="shared" ref="BQ20:CB29" si="35">SUMIF($B$65:$B$686,TRIM($B20),INDEX($I$65:$CB$686,0,MATCH(BQ$8,$I$8:$CB$8,0)))</f>
        <v>0</v>
      </c>
      <c r="BR20" s="70">
        <f t="shared" si="35"/>
        <v>0</v>
      </c>
      <c r="BS20" s="70">
        <f t="shared" si="35"/>
        <v>0</v>
      </c>
      <c r="BT20" s="70">
        <f t="shared" si="35"/>
        <v>0</v>
      </c>
      <c r="BU20" s="70">
        <f t="shared" si="35"/>
        <v>0</v>
      </c>
      <c r="BV20" s="70">
        <f t="shared" si="35"/>
        <v>0</v>
      </c>
      <c r="BW20" s="70">
        <f t="shared" si="35"/>
        <v>0</v>
      </c>
      <c r="BX20" s="70">
        <f t="shared" si="35"/>
        <v>0</v>
      </c>
      <c r="BY20" s="70">
        <f t="shared" si="35"/>
        <v>0</v>
      </c>
      <c r="BZ20" s="70">
        <f t="shared" si="35"/>
        <v>0</v>
      </c>
      <c r="CA20" s="70">
        <f t="shared" si="35"/>
        <v>0</v>
      </c>
      <c r="CB20" s="70">
        <f t="shared" si="35"/>
        <v>0</v>
      </c>
    </row>
    <row r="21" spans="1:80" x14ac:dyDescent="0.3">
      <c r="A21" s="65" t="s">
        <v>58</v>
      </c>
      <c r="B21" s="69" t="s">
        <v>238</v>
      </c>
      <c r="I21" s="70">
        <f t="shared" si="29"/>
        <v>0</v>
      </c>
      <c r="J21" s="70">
        <f t="shared" si="29"/>
        <v>0</v>
      </c>
      <c r="K21" s="70">
        <f t="shared" si="29"/>
        <v>0</v>
      </c>
      <c r="L21" s="70">
        <f t="shared" si="29"/>
        <v>0</v>
      </c>
      <c r="M21" s="70">
        <f t="shared" si="29"/>
        <v>0</v>
      </c>
      <c r="N21" s="70">
        <f t="shared" si="29"/>
        <v>0</v>
      </c>
      <c r="O21" s="70">
        <f t="shared" si="29"/>
        <v>0</v>
      </c>
      <c r="P21" s="70">
        <f t="shared" si="29"/>
        <v>0</v>
      </c>
      <c r="Q21" s="70">
        <f t="shared" si="29"/>
        <v>0</v>
      </c>
      <c r="R21" s="70">
        <f t="shared" si="29"/>
        <v>0</v>
      </c>
      <c r="S21" s="70">
        <f t="shared" si="30"/>
        <v>0</v>
      </c>
      <c r="T21" s="70">
        <f t="shared" si="30"/>
        <v>0</v>
      </c>
      <c r="U21" s="70">
        <f t="shared" si="30"/>
        <v>0</v>
      </c>
      <c r="V21" s="70">
        <f t="shared" si="30"/>
        <v>0</v>
      </c>
      <c r="W21" s="70">
        <f t="shared" si="30"/>
        <v>0</v>
      </c>
      <c r="X21" s="70">
        <f t="shared" si="30"/>
        <v>0</v>
      </c>
      <c r="Y21" s="70">
        <f t="shared" si="30"/>
        <v>0</v>
      </c>
      <c r="Z21" s="70">
        <f t="shared" si="30"/>
        <v>0</v>
      </c>
      <c r="AA21" s="70">
        <f t="shared" si="30"/>
        <v>0</v>
      </c>
      <c r="AB21" s="70">
        <f t="shared" si="30"/>
        <v>0</v>
      </c>
      <c r="AC21" s="70">
        <f t="shared" si="31"/>
        <v>0</v>
      </c>
      <c r="AD21" s="70">
        <f t="shared" si="31"/>
        <v>0</v>
      </c>
      <c r="AE21" s="70">
        <f t="shared" si="31"/>
        <v>0</v>
      </c>
      <c r="AF21" s="70">
        <f t="shared" si="31"/>
        <v>0</v>
      </c>
      <c r="AG21" s="70">
        <f t="shared" si="31"/>
        <v>0</v>
      </c>
      <c r="AH21" s="70">
        <f t="shared" si="31"/>
        <v>0</v>
      </c>
      <c r="AI21" s="70">
        <f t="shared" si="31"/>
        <v>0</v>
      </c>
      <c r="AJ21" s="70">
        <f t="shared" si="31"/>
        <v>0</v>
      </c>
      <c r="AK21" s="70">
        <f t="shared" si="31"/>
        <v>0</v>
      </c>
      <c r="AL21" s="70">
        <f t="shared" si="31"/>
        <v>0</v>
      </c>
      <c r="AM21" s="70">
        <f t="shared" si="32"/>
        <v>0</v>
      </c>
      <c r="AN21" s="70">
        <f t="shared" si="32"/>
        <v>0</v>
      </c>
      <c r="AO21" s="70">
        <f t="shared" si="32"/>
        <v>0</v>
      </c>
      <c r="AP21" s="70">
        <f t="shared" si="32"/>
        <v>0</v>
      </c>
      <c r="AQ21" s="70">
        <f t="shared" si="32"/>
        <v>0</v>
      </c>
      <c r="AR21" s="70">
        <f t="shared" si="32"/>
        <v>0</v>
      </c>
      <c r="AS21" s="70">
        <f t="shared" si="32"/>
        <v>0</v>
      </c>
      <c r="AT21" s="70">
        <f t="shared" si="32"/>
        <v>0</v>
      </c>
      <c r="AU21" s="70">
        <f t="shared" si="32"/>
        <v>0</v>
      </c>
      <c r="AV21" s="70">
        <f t="shared" si="32"/>
        <v>0</v>
      </c>
      <c r="AW21" s="70">
        <f t="shared" si="33"/>
        <v>0</v>
      </c>
      <c r="AX21" s="70">
        <f t="shared" si="33"/>
        <v>0</v>
      </c>
      <c r="AY21" s="70">
        <f t="shared" si="33"/>
        <v>0</v>
      </c>
      <c r="AZ21" s="70">
        <f t="shared" si="33"/>
        <v>0</v>
      </c>
      <c r="BA21" s="70">
        <f t="shared" si="33"/>
        <v>0</v>
      </c>
      <c r="BB21" s="70">
        <f t="shared" si="33"/>
        <v>0</v>
      </c>
      <c r="BC21" s="70">
        <f t="shared" si="33"/>
        <v>0</v>
      </c>
      <c r="BD21" s="70">
        <f t="shared" si="33"/>
        <v>0</v>
      </c>
      <c r="BE21" s="70">
        <f t="shared" si="33"/>
        <v>0</v>
      </c>
      <c r="BF21" s="70">
        <f t="shared" si="33"/>
        <v>0</v>
      </c>
      <c r="BG21" s="70">
        <f t="shared" si="34"/>
        <v>0</v>
      </c>
      <c r="BH21" s="70">
        <f t="shared" si="34"/>
        <v>0</v>
      </c>
      <c r="BI21" s="70">
        <f t="shared" si="34"/>
        <v>0</v>
      </c>
      <c r="BJ21" s="70">
        <f t="shared" si="34"/>
        <v>0</v>
      </c>
      <c r="BK21" s="70">
        <f t="shared" si="34"/>
        <v>0</v>
      </c>
      <c r="BL21" s="70">
        <f t="shared" si="34"/>
        <v>0</v>
      </c>
      <c r="BM21" s="70">
        <f t="shared" si="34"/>
        <v>0</v>
      </c>
      <c r="BN21" s="70">
        <f t="shared" si="34"/>
        <v>0</v>
      </c>
      <c r="BO21" s="70">
        <f t="shared" si="34"/>
        <v>0</v>
      </c>
      <c r="BP21" s="70">
        <f t="shared" si="34"/>
        <v>0</v>
      </c>
      <c r="BQ21" s="70">
        <f t="shared" si="35"/>
        <v>0</v>
      </c>
      <c r="BR21" s="70">
        <f t="shared" si="35"/>
        <v>0</v>
      </c>
      <c r="BS21" s="70">
        <f t="shared" si="35"/>
        <v>0</v>
      </c>
      <c r="BT21" s="70">
        <f t="shared" si="35"/>
        <v>0</v>
      </c>
      <c r="BU21" s="70">
        <f t="shared" si="35"/>
        <v>0</v>
      </c>
      <c r="BV21" s="70">
        <f t="shared" si="35"/>
        <v>0</v>
      </c>
      <c r="BW21" s="70">
        <f t="shared" si="35"/>
        <v>0</v>
      </c>
      <c r="BX21" s="70">
        <f t="shared" si="35"/>
        <v>0</v>
      </c>
      <c r="BY21" s="70">
        <f t="shared" si="35"/>
        <v>0</v>
      </c>
      <c r="BZ21" s="70">
        <f t="shared" si="35"/>
        <v>0</v>
      </c>
      <c r="CA21" s="70">
        <f t="shared" si="35"/>
        <v>0</v>
      </c>
      <c r="CB21" s="70">
        <f t="shared" si="35"/>
        <v>0</v>
      </c>
    </row>
    <row r="22" spans="1:80" x14ac:dyDescent="0.3">
      <c r="A22" s="65" t="s">
        <v>58</v>
      </c>
      <c r="B22" s="69" t="s">
        <v>102</v>
      </c>
      <c r="I22" s="70">
        <f t="shared" si="29"/>
        <v>0</v>
      </c>
      <c r="J22" s="70">
        <f t="shared" si="29"/>
        <v>0</v>
      </c>
      <c r="K22" s="70">
        <f t="shared" si="29"/>
        <v>0</v>
      </c>
      <c r="L22" s="70">
        <f t="shared" si="29"/>
        <v>0</v>
      </c>
      <c r="M22" s="70">
        <f t="shared" si="29"/>
        <v>0</v>
      </c>
      <c r="N22" s="70">
        <f t="shared" si="29"/>
        <v>0</v>
      </c>
      <c r="O22" s="70">
        <f t="shared" si="29"/>
        <v>0</v>
      </c>
      <c r="P22" s="70">
        <f t="shared" si="29"/>
        <v>0</v>
      </c>
      <c r="Q22" s="70">
        <f t="shared" si="29"/>
        <v>0</v>
      </c>
      <c r="R22" s="70">
        <f t="shared" si="29"/>
        <v>0</v>
      </c>
      <c r="S22" s="70">
        <f t="shared" si="30"/>
        <v>0</v>
      </c>
      <c r="T22" s="70">
        <f t="shared" si="30"/>
        <v>0</v>
      </c>
      <c r="U22" s="70">
        <f t="shared" si="30"/>
        <v>0</v>
      </c>
      <c r="V22" s="70">
        <f t="shared" si="30"/>
        <v>0</v>
      </c>
      <c r="W22" s="70">
        <f t="shared" si="30"/>
        <v>0</v>
      </c>
      <c r="X22" s="70">
        <f t="shared" si="30"/>
        <v>0</v>
      </c>
      <c r="Y22" s="70">
        <f t="shared" si="30"/>
        <v>0</v>
      </c>
      <c r="Z22" s="70">
        <f t="shared" si="30"/>
        <v>0</v>
      </c>
      <c r="AA22" s="70">
        <f t="shared" si="30"/>
        <v>0</v>
      </c>
      <c r="AB22" s="70">
        <f t="shared" si="30"/>
        <v>0</v>
      </c>
      <c r="AC22" s="70">
        <f t="shared" si="31"/>
        <v>0</v>
      </c>
      <c r="AD22" s="70">
        <f t="shared" si="31"/>
        <v>0</v>
      </c>
      <c r="AE22" s="70">
        <f t="shared" si="31"/>
        <v>0</v>
      </c>
      <c r="AF22" s="70">
        <f t="shared" si="31"/>
        <v>0</v>
      </c>
      <c r="AG22" s="70">
        <f t="shared" si="31"/>
        <v>0</v>
      </c>
      <c r="AH22" s="70">
        <f t="shared" si="31"/>
        <v>0</v>
      </c>
      <c r="AI22" s="70">
        <f t="shared" si="31"/>
        <v>0</v>
      </c>
      <c r="AJ22" s="70">
        <f t="shared" si="31"/>
        <v>0</v>
      </c>
      <c r="AK22" s="70">
        <f t="shared" si="31"/>
        <v>0</v>
      </c>
      <c r="AL22" s="70">
        <f t="shared" si="31"/>
        <v>0</v>
      </c>
      <c r="AM22" s="70">
        <f t="shared" si="32"/>
        <v>0</v>
      </c>
      <c r="AN22" s="70">
        <f t="shared" si="32"/>
        <v>0</v>
      </c>
      <c r="AO22" s="70">
        <f t="shared" si="32"/>
        <v>0</v>
      </c>
      <c r="AP22" s="70">
        <f t="shared" si="32"/>
        <v>0</v>
      </c>
      <c r="AQ22" s="70">
        <f t="shared" si="32"/>
        <v>0</v>
      </c>
      <c r="AR22" s="70">
        <f t="shared" si="32"/>
        <v>0</v>
      </c>
      <c r="AS22" s="70">
        <f t="shared" si="32"/>
        <v>0</v>
      </c>
      <c r="AT22" s="70">
        <f t="shared" si="32"/>
        <v>0</v>
      </c>
      <c r="AU22" s="70">
        <f t="shared" si="32"/>
        <v>0</v>
      </c>
      <c r="AV22" s="70">
        <f t="shared" si="32"/>
        <v>0</v>
      </c>
      <c r="AW22" s="70">
        <f t="shared" si="33"/>
        <v>0</v>
      </c>
      <c r="AX22" s="70">
        <f t="shared" si="33"/>
        <v>0</v>
      </c>
      <c r="AY22" s="70">
        <f t="shared" si="33"/>
        <v>0</v>
      </c>
      <c r="AZ22" s="70">
        <f t="shared" si="33"/>
        <v>0</v>
      </c>
      <c r="BA22" s="70">
        <f t="shared" si="33"/>
        <v>0</v>
      </c>
      <c r="BB22" s="70">
        <f t="shared" si="33"/>
        <v>0</v>
      </c>
      <c r="BC22" s="70">
        <f t="shared" si="33"/>
        <v>0</v>
      </c>
      <c r="BD22" s="70">
        <f t="shared" si="33"/>
        <v>0</v>
      </c>
      <c r="BE22" s="70">
        <f t="shared" si="33"/>
        <v>0</v>
      </c>
      <c r="BF22" s="70">
        <f t="shared" si="33"/>
        <v>0</v>
      </c>
      <c r="BG22" s="70">
        <f t="shared" si="34"/>
        <v>0</v>
      </c>
      <c r="BH22" s="70">
        <f t="shared" si="34"/>
        <v>0</v>
      </c>
      <c r="BI22" s="70">
        <f t="shared" si="34"/>
        <v>0</v>
      </c>
      <c r="BJ22" s="70">
        <f t="shared" si="34"/>
        <v>0</v>
      </c>
      <c r="BK22" s="70">
        <f t="shared" si="34"/>
        <v>0</v>
      </c>
      <c r="BL22" s="70">
        <f t="shared" si="34"/>
        <v>0</v>
      </c>
      <c r="BM22" s="70">
        <f t="shared" si="34"/>
        <v>0</v>
      </c>
      <c r="BN22" s="70">
        <f t="shared" si="34"/>
        <v>0</v>
      </c>
      <c r="BO22" s="70">
        <f t="shared" si="34"/>
        <v>0</v>
      </c>
      <c r="BP22" s="70">
        <f t="shared" si="34"/>
        <v>0</v>
      </c>
      <c r="BQ22" s="70">
        <f t="shared" si="35"/>
        <v>0</v>
      </c>
      <c r="BR22" s="70">
        <f t="shared" si="35"/>
        <v>0</v>
      </c>
      <c r="BS22" s="70">
        <f t="shared" si="35"/>
        <v>0</v>
      </c>
      <c r="BT22" s="70">
        <f t="shared" si="35"/>
        <v>0</v>
      </c>
      <c r="BU22" s="70">
        <f t="shared" si="35"/>
        <v>0</v>
      </c>
      <c r="BV22" s="70">
        <f t="shared" si="35"/>
        <v>0</v>
      </c>
      <c r="BW22" s="70">
        <f t="shared" si="35"/>
        <v>0</v>
      </c>
      <c r="BX22" s="70">
        <f t="shared" si="35"/>
        <v>0</v>
      </c>
      <c r="BY22" s="70">
        <f t="shared" si="35"/>
        <v>0</v>
      </c>
      <c r="BZ22" s="70">
        <f t="shared" si="35"/>
        <v>0</v>
      </c>
      <c r="CA22" s="70">
        <f t="shared" si="35"/>
        <v>0</v>
      </c>
      <c r="CB22" s="70">
        <f t="shared" si="35"/>
        <v>0</v>
      </c>
    </row>
    <row r="23" spans="1:80" x14ac:dyDescent="0.3">
      <c r="A23" s="65" t="s">
        <v>58</v>
      </c>
      <c r="B23" s="69" t="s">
        <v>239</v>
      </c>
      <c r="I23" s="70">
        <f t="shared" si="29"/>
        <v>0</v>
      </c>
      <c r="J23" s="70">
        <f t="shared" si="29"/>
        <v>0</v>
      </c>
      <c r="K23" s="70">
        <f t="shared" si="29"/>
        <v>0</v>
      </c>
      <c r="L23" s="70">
        <f t="shared" si="29"/>
        <v>0</v>
      </c>
      <c r="M23" s="70">
        <f t="shared" si="29"/>
        <v>0</v>
      </c>
      <c r="N23" s="70">
        <f t="shared" si="29"/>
        <v>0</v>
      </c>
      <c r="O23" s="70">
        <f t="shared" si="29"/>
        <v>0</v>
      </c>
      <c r="P23" s="70">
        <f t="shared" si="29"/>
        <v>0</v>
      </c>
      <c r="Q23" s="70">
        <f t="shared" si="29"/>
        <v>0</v>
      </c>
      <c r="R23" s="70">
        <f t="shared" si="29"/>
        <v>0</v>
      </c>
      <c r="S23" s="70">
        <f t="shared" si="30"/>
        <v>0</v>
      </c>
      <c r="T23" s="70">
        <f t="shared" si="30"/>
        <v>0</v>
      </c>
      <c r="U23" s="70">
        <f t="shared" si="30"/>
        <v>0</v>
      </c>
      <c r="V23" s="70">
        <f t="shared" si="30"/>
        <v>0</v>
      </c>
      <c r="W23" s="70">
        <f t="shared" si="30"/>
        <v>0</v>
      </c>
      <c r="X23" s="70">
        <f t="shared" si="30"/>
        <v>0</v>
      </c>
      <c r="Y23" s="70">
        <f t="shared" si="30"/>
        <v>0</v>
      </c>
      <c r="Z23" s="70">
        <f t="shared" si="30"/>
        <v>0</v>
      </c>
      <c r="AA23" s="70">
        <f t="shared" si="30"/>
        <v>0</v>
      </c>
      <c r="AB23" s="70">
        <f t="shared" si="30"/>
        <v>0</v>
      </c>
      <c r="AC23" s="70">
        <f t="shared" si="31"/>
        <v>0</v>
      </c>
      <c r="AD23" s="70">
        <f t="shared" si="31"/>
        <v>0</v>
      </c>
      <c r="AE23" s="70">
        <f t="shared" si="31"/>
        <v>0</v>
      </c>
      <c r="AF23" s="70">
        <f t="shared" si="31"/>
        <v>0</v>
      </c>
      <c r="AG23" s="70">
        <f t="shared" si="31"/>
        <v>0</v>
      </c>
      <c r="AH23" s="70">
        <f t="shared" si="31"/>
        <v>0</v>
      </c>
      <c r="AI23" s="70">
        <f t="shared" si="31"/>
        <v>0</v>
      </c>
      <c r="AJ23" s="70">
        <f t="shared" si="31"/>
        <v>0</v>
      </c>
      <c r="AK23" s="70">
        <f t="shared" si="31"/>
        <v>0</v>
      </c>
      <c r="AL23" s="70">
        <f t="shared" si="31"/>
        <v>0</v>
      </c>
      <c r="AM23" s="70">
        <f t="shared" si="32"/>
        <v>0</v>
      </c>
      <c r="AN23" s="70">
        <f t="shared" si="32"/>
        <v>0</v>
      </c>
      <c r="AO23" s="70">
        <f t="shared" si="32"/>
        <v>0</v>
      </c>
      <c r="AP23" s="70">
        <f t="shared" si="32"/>
        <v>0</v>
      </c>
      <c r="AQ23" s="70">
        <f t="shared" si="32"/>
        <v>0</v>
      </c>
      <c r="AR23" s="70">
        <f t="shared" si="32"/>
        <v>0</v>
      </c>
      <c r="AS23" s="70">
        <f t="shared" si="32"/>
        <v>0</v>
      </c>
      <c r="AT23" s="70">
        <f t="shared" si="32"/>
        <v>0</v>
      </c>
      <c r="AU23" s="70">
        <f t="shared" si="32"/>
        <v>0</v>
      </c>
      <c r="AV23" s="70">
        <f t="shared" si="32"/>
        <v>0</v>
      </c>
      <c r="AW23" s="70">
        <f t="shared" si="33"/>
        <v>0</v>
      </c>
      <c r="AX23" s="70">
        <f t="shared" si="33"/>
        <v>0</v>
      </c>
      <c r="AY23" s="70">
        <f t="shared" si="33"/>
        <v>0</v>
      </c>
      <c r="AZ23" s="70">
        <f t="shared" si="33"/>
        <v>0</v>
      </c>
      <c r="BA23" s="70">
        <f t="shared" si="33"/>
        <v>0</v>
      </c>
      <c r="BB23" s="70">
        <f t="shared" si="33"/>
        <v>0</v>
      </c>
      <c r="BC23" s="70">
        <f t="shared" si="33"/>
        <v>0</v>
      </c>
      <c r="BD23" s="70">
        <f t="shared" si="33"/>
        <v>0</v>
      </c>
      <c r="BE23" s="70">
        <f t="shared" si="33"/>
        <v>0</v>
      </c>
      <c r="BF23" s="70">
        <f t="shared" si="33"/>
        <v>0</v>
      </c>
      <c r="BG23" s="70">
        <f t="shared" si="34"/>
        <v>0</v>
      </c>
      <c r="BH23" s="70">
        <f t="shared" si="34"/>
        <v>0</v>
      </c>
      <c r="BI23" s="70">
        <f t="shared" si="34"/>
        <v>0</v>
      </c>
      <c r="BJ23" s="70">
        <f t="shared" si="34"/>
        <v>0</v>
      </c>
      <c r="BK23" s="70">
        <f t="shared" si="34"/>
        <v>0</v>
      </c>
      <c r="BL23" s="70">
        <f t="shared" si="34"/>
        <v>0</v>
      </c>
      <c r="BM23" s="70">
        <f t="shared" si="34"/>
        <v>0</v>
      </c>
      <c r="BN23" s="70">
        <f t="shared" si="34"/>
        <v>0</v>
      </c>
      <c r="BO23" s="70">
        <f t="shared" si="34"/>
        <v>0</v>
      </c>
      <c r="BP23" s="70">
        <f t="shared" si="34"/>
        <v>0</v>
      </c>
      <c r="BQ23" s="70">
        <f t="shared" si="35"/>
        <v>0</v>
      </c>
      <c r="BR23" s="70">
        <f t="shared" si="35"/>
        <v>0</v>
      </c>
      <c r="BS23" s="70">
        <f t="shared" si="35"/>
        <v>0</v>
      </c>
      <c r="BT23" s="70">
        <f t="shared" si="35"/>
        <v>0</v>
      </c>
      <c r="BU23" s="70">
        <f t="shared" si="35"/>
        <v>0</v>
      </c>
      <c r="BV23" s="70">
        <f t="shared" si="35"/>
        <v>0</v>
      </c>
      <c r="BW23" s="70">
        <f t="shared" si="35"/>
        <v>0</v>
      </c>
      <c r="BX23" s="70">
        <f t="shared" si="35"/>
        <v>0</v>
      </c>
      <c r="BY23" s="70">
        <f t="shared" si="35"/>
        <v>0</v>
      </c>
      <c r="BZ23" s="70">
        <f t="shared" si="35"/>
        <v>0</v>
      </c>
      <c r="CA23" s="70">
        <f t="shared" si="35"/>
        <v>0</v>
      </c>
      <c r="CB23" s="70">
        <f t="shared" si="35"/>
        <v>0</v>
      </c>
    </row>
    <row r="24" spans="1:80" x14ac:dyDescent="0.3">
      <c r="A24" s="65" t="s">
        <v>58</v>
      </c>
      <c r="B24" s="69" t="s">
        <v>240</v>
      </c>
      <c r="I24" s="70">
        <f t="shared" si="29"/>
        <v>0</v>
      </c>
      <c r="J24" s="70">
        <f t="shared" si="29"/>
        <v>0</v>
      </c>
      <c r="K24" s="70">
        <f t="shared" si="29"/>
        <v>0</v>
      </c>
      <c r="L24" s="70">
        <f t="shared" si="29"/>
        <v>0</v>
      </c>
      <c r="M24" s="70">
        <f t="shared" si="29"/>
        <v>0</v>
      </c>
      <c r="N24" s="70">
        <f t="shared" si="29"/>
        <v>0</v>
      </c>
      <c r="O24" s="70">
        <f t="shared" si="29"/>
        <v>0</v>
      </c>
      <c r="P24" s="70">
        <f t="shared" si="29"/>
        <v>0</v>
      </c>
      <c r="Q24" s="70">
        <f t="shared" si="29"/>
        <v>0</v>
      </c>
      <c r="R24" s="70">
        <f t="shared" si="29"/>
        <v>0</v>
      </c>
      <c r="S24" s="70">
        <f t="shared" si="30"/>
        <v>0</v>
      </c>
      <c r="T24" s="70">
        <f t="shared" si="30"/>
        <v>0</v>
      </c>
      <c r="U24" s="70">
        <f t="shared" si="30"/>
        <v>0</v>
      </c>
      <c r="V24" s="70">
        <f t="shared" si="30"/>
        <v>0</v>
      </c>
      <c r="W24" s="70">
        <f t="shared" si="30"/>
        <v>0</v>
      </c>
      <c r="X24" s="70">
        <f t="shared" si="30"/>
        <v>0</v>
      </c>
      <c r="Y24" s="70">
        <f t="shared" si="30"/>
        <v>38.709677419354833</v>
      </c>
      <c r="Z24" s="70">
        <f t="shared" si="30"/>
        <v>80</v>
      </c>
      <c r="AA24" s="70">
        <f t="shared" si="30"/>
        <v>80</v>
      </c>
      <c r="AB24" s="70">
        <f t="shared" si="30"/>
        <v>80</v>
      </c>
      <c r="AC24" s="70">
        <f t="shared" si="31"/>
        <v>80</v>
      </c>
      <c r="AD24" s="70">
        <f t="shared" si="31"/>
        <v>80</v>
      </c>
      <c r="AE24" s="70">
        <f t="shared" si="31"/>
        <v>80</v>
      </c>
      <c r="AF24" s="70">
        <f t="shared" si="31"/>
        <v>80</v>
      </c>
      <c r="AG24" s="70">
        <f t="shared" si="31"/>
        <v>0</v>
      </c>
      <c r="AH24" s="70">
        <f t="shared" si="31"/>
        <v>0</v>
      </c>
      <c r="AI24" s="70">
        <f t="shared" si="31"/>
        <v>0</v>
      </c>
      <c r="AJ24" s="70">
        <f t="shared" si="31"/>
        <v>0</v>
      </c>
      <c r="AK24" s="70">
        <f t="shared" si="31"/>
        <v>0</v>
      </c>
      <c r="AL24" s="70">
        <f t="shared" si="31"/>
        <v>0</v>
      </c>
      <c r="AM24" s="70">
        <f t="shared" si="32"/>
        <v>0</v>
      </c>
      <c r="AN24" s="70">
        <f t="shared" si="32"/>
        <v>0</v>
      </c>
      <c r="AO24" s="70">
        <f t="shared" si="32"/>
        <v>0</v>
      </c>
      <c r="AP24" s="70">
        <f t="shared" si="32"/>
        <v>0</v>
      </c>
      <c r="AQ24" s="70">
        <f t="shared" si="32"/>
        <v>0</v>
      </c>
      <c r="AR24" s="70">
        <f t="shared" si="32"/>
        <v>0</v>
      </c>
      <c r="AS24" s="70">
        <f t="shared" si="32"/>
        <v>0</v>
      </c>
      <c r="AT24" s="70">
        <f t="shared" si="32"/>
        <v>0</v>
      </c>
      <c r="AU24" s="70">
        <f t="shared" si="32"/>
        <v>0</v>
      </c>
      <c r="AV24" s="70">
        <f t="shared" si="32"/>
        <v>0</v>
      </c>
      <c r="AW24" s="70">
        <f t="shared" si="33"/>
        <v>0</v>
      </c>
      <c r="AX24" s="70">
        <f t="shared" si="33"/>
        <v>0</v>
      </c>
      <c r="AY24" s="70">
        <f t="shared" si="33"/>
        <v>0</v>
      </c>
      <c r="AZ24" s="70">
        <f t="shared" si="33"/>
        <v>0</v>
      </c>
      <c r="BA24" s="70">
        <f t="shared" si="33"/>
        <v>0</v>
      </c>
      <c r="BB24" s="70">
        <f t="shared" si="33"/>
        <v>0</v>
      </c>
      <c r="BC24" s="70">
        <f t="shared" si="33"/>
        <v>0</v>
      </c>
      <c r="BD24" s="70">
        <f t="shared" si="33"/>
        <v>0</v>
      </c>
      <c r="BE24" s="70">
        <f t="shared" si="33"/>
        <v>0</v>
      </c>
      <c r="BF24" s="70">
        <f t="shared" si="33"/>
        <v>0</v>
      </c>
      <c r="BG24" s="70">
        <f t="shared" si="34"/>
        <v>0</v>
      </c>
      <c r="BH24" s="70">
        <f t="shared" si="34"/>
        <v>0</v>
      </c>
      <c r="BI24" s="70">
        <f t="shared" si="34"/>
        <v>0</v>
      </c>
      <c r="BJ24" s="70">
        <f t="shared" si="34"/>
        <v>0</v>
      </c>
      <c r="BK24" s="70">
        <f t="shared" si="34"/>
        <v>0</v>
      </c>
      <c r="BL24" s="70">
        <f t="shared" si="34"/>
        <v>0</v>
      </c>
      <c r="BM24" s="70">
        <f t="shared" si="34"/>
        <v>0</v>
      </c>
      <c r="BN24" s="70">
        <f t="shared" si="34"/>
        <v>0</v>
      </c>
      <c r="BO24" s="70">
        <f t="shared" si="34"/>
        <v>0</v>
      </c>
      <c r="BP24" s="70">
        <f t="shared" si="34"/>
        <v>0</v>
      </c>
      <c r="BQ24" s="70">
        <f t="shared" si="35"/>
        <v>0</v>
      </c>
      <c r="BR24" s="70">
        <f t="shared" si="35"/>
        <v>0</v>
      </c>
      <c r="BS24" s="70">
        <f t="shared" si="35"/>
        <v>0</v>
      </c>
      <c r="BT24" s="70">
        <f t="shared" si="35"/>
        <v>0</v>
      </c>
      <c r="BU24" s="70">
        <f t="shared" si="35"/>
        <v>0</v>
      </c>
      <c r="BV24" s="70">
        <f t="shared" si="35"/>
        <v>0</v>
      </c>
      <c r="BW24" s="70">
        <f t="shared" si="35"/>
        <v>0</v>
      </c>
      <c r="BX24" s="70">
        <f t="shared" si="35"/>
        <v>0</v>
      </c>
      <c r="BY24" s="70">
        <f t="shared" si="35"/>
        <v>0</v>
      </c>
      <c r="BZ24" s="70">
        <f t="shared" si="35"/>
        <v>0</v>
      </c>
      <c r="CA24" s="70">
        <f t="shared" si="35"/>
        <v>0</v>
      </c>
      <c r="CB24" s="70">
        <f t="shared" si="35"/>
        <v>0</v>
      </c>
    </row>
    <row r="25" spans="1:80" x14ac:dyDescent="0.3">
      <c r="A25" s="65" t="s">
        <v>58</v>
      </c>
      <c r="B25" s="69" t="s">
        <v>241</v>
      </c>
      <c r="I25" s="70">
        <f t="shared" si="29"/>
        <v>0</v>
      </c>
      <c r="J25" s="70">
        <f t="shared" si="29"/>
        <v>0</v>
      </c>
      <c r="K25" s="70">
        <f t="shared" si="29"/>
        <v>0</v>
      </c>
      <c r="L25" s="70">
        <f t="shared" si="29"/>
        <v>0</v>
      </c>
      <c r="M25" s="70">
        <f t="shared" si="29"/>
        <v>0</v>
      </c>
      <c r="N25" s="70">
        <f t="shared" si="29"/>
        <v>0</v>
      </c>
      <c r="O25" s="70">
        <f t="shared" si="29"/>
        <v>0</v>
      </c>
      <c r="P25" s="70">
        <f t="shared" si="29"/>
        <v>0</v>
      </c>
      <c r="Q25" s="70">
        <f t="shared" si="29"/>
        <v>0</v>
      </c>
      <c r="R25" s="70">
        <f t="shared" si="29"/>
        <v>0</v>
      </c>
      <c r="S25" s="70">
        <f t="shared" si="30"/>
        <v>0</v>
      </c>
      <c r="T25" s="70">
        <f t="shared" si="30"/>
        <v>0</v>
      </c>
      <c r="U25" s="70">
        <f t="shared" si="30"/>
        <v>0</v>
      </c>
      <c r="V25" s="70">
        <f t="shared" si="30"/>
        <v>0</v>
      </c>
      <c r="W25" s="70">
        <f t="shared" si="30"/>
        <v>0</v>
      </c>
      <c r="X25" s="70">
        <f t="shared" si="30"/>
        <v>0</v>
      </c>
      <c r="Y25" s="70">
        <f t="shared" si="30"/>
        <v>0</v>
      </c>
      <c r="Z25" s="70">
        <f t="shared" si="30"/>
        <v>0</v>
      </c>
      <c r="AA25" s="70">
        <f t="shared" si="30"/>
        <v>0</v>
      </c>
      <c r="AB25" s="70">
        <f t="shared" si="30"/>
        <v>0</v>
      </c>
      <c r="AC25" s="70">
        <f t="shared" si="31"/>
        <v>0</v>
      </c>
      <c r="AD25" s="70">
        <f t="shared" si="31"/>
        <v>0</v>
      </c>
      <c r="AE25" s="70">
        <f t="shared" si="31"/>
        <v>0</v>
      </c>
      <c r="AF25" s="70">
        <f t="shared" si="31"/>
        <v>0</v>
      </c>
      <c r="AG25" s="70">
        <f t="shared" si="31"/>
        <v>0</v>
      </c>
      <c r="AH25" s="70">
        <f t="shared" si="31"/>
        <v>0</v>
      </c>
      <c r="AI25" s="70">
        <f t="shared" si="31"/>
        <v>0</v>
      </c>
      <c r="AJ25" s="70">
        <f t="shared" si="31"/>
        <v>0</v>
      </c>
      <c r="AK25" s="70">
        <f t="shared" si="31"/>
        <v>0</v>
      </c>
      <c r="AL25" s="70">
        <f t="shared" si="31"/>
        <v>0</v>
      </c>
      <c r="AM25" s="70">
        <f t="shared" si="32"/>
        <v>0</v>
      </c>
      <c r="AN25" s="70">
        <f t="shared" si="32"/>
        <v>0</v>
      </c>
      <c r="AO25" s="70">
        <f t="shared" si="32"/>
        <v>0</v>
      </c>
      <c r="AP25" s="70">
        <f t="shared" si="32"/>
        <v>0</v>
      </c>
      <c r="AQ25" s="70">
        <f t="shared" si="32"/>
        <v>0</v>
      </c>
      <c r="AR25" s="70">
        <f t="shared" si="32"/>
        <v>0</v>
      </c>
      <c r="AS25" s="70">
        <f t="shared" si="32"/>
        <v>0</v>
      </c>
      <c r="AT25" s="70">
        <f t="shared" si="32"/>
        <v>0</v>
      </c>
      <c r="AU25" s="70">
        <f t="shared" si="32"/>
        <v>0</v>
      </c>
      <c r="AV25" s="70">
        <f t="shared" si="32"/>
        <v>0</v>
      </c>
      <c r="AW25" s="70">
        <f t="shared" si="33"/>
        <v>0</v>
      </c>
      <c r="AX25" s="70">
        <f t="shared" si="33"/>
        <v>0</v>
      </c>
      <c r="AY25" s="70">
        <f t="shared" si="33"/>
        <v>0</v>
      </c>
      <c r="AZ25" s="70">
        <f t="shared" si="33"/>
        <v>0</v>
      </c>
      <c r="BA25" s="70">
        <f t="shared" si="33"/>
        <v>0</v>
      </c>
      <c r="BB25" s="70">
        <f t="shared" si="33"/>
        <v>0</v>
      </c>
      <c r="BC25" s="70">
        <f t="shared" si="33"/>
        <v>0</v>
      </c>
      <c r="BD25" s="70">
        <f t="shared" si="33"/>
        <v>0</v>
      </c>
      <c r="BE25" s="70">
        <f t="shared" si="33"/>
        <v>0</v>
      </c>
      <c r="BF25" s="70">
        <f t="shared" si="33"/>
        <v>0</v>
      </c>
      <c r="BG25" s="70">
        <f t="shared" si="34"/>
        <v>0</v>
      </c>
      <c r="BH25" s="70">
        <f t="shared" si="34"/>
        <v>0</v>
      </c>
      <c r="BI25" s="70">
        <f t="shared" si="34"/>
        <v>0</v>
      </c>
      <c r="BJ25" s="70">
        <f t="shared" si="34"/>
        <v>0</v>
      </c>
      <c r="BK25" s="70">
        <f t="shared" si="34"/>
        <v>0</v>
      </c>
      <c r="BL25" s="70">
        <f t="shared" si="34"/>
        <v>0</v>
      </c>
      <c r="BM25" s="70">
        <f t="shared" si="34"/>
        <v>0</v>
      </c>
      <c r="BN25" s="70">
        <f t="shared" si="34"/>
        <v>0</v>
      </c>
      <c r="BO25" s="70">
        <f t="shared" si="34"/>
        <v>0</v>
      </c>
      <c r="BP25" s="70">
        <f t="shared" si="34"/>
        <v>0</v>
      </c>
      <c r="BQ25" s="70">
        <f t="shared" si="35"/>
        <v>0</v>
      </c>
      <c r="BR25" s="70">
        <f t="shared" si="35"/>
        <v>0</v>
      </c>
      <c r="BS25" s="70">
        <f t="shared" si="35"/>
        <v>0</v>
      </c>
      <c r="BT25" s="70">
        <f t="shared" si="35"/>
        <v>0</v>
      </c>
      <c r="BU25" s="70">
        <f t="shared" si="35"/>
        <v>0</v>
      </c>
      <c r="BV25" s="70">
        <f t="shared" si="35"/>
        <v>0</v>
      </c>
      <c r="BW25" s="70">
        <f t="shared" si="35"/>
        <v>0</v>
      </c>
      <c r="BX25" s="70">
        <f t="shared" si="35"/>
        <v>0</v>
      </c>
      <c r="BY25" s="70">
        <f t="shared" si="35"/>
        <v>0</v>
      </c>
      <c r="BZ25" s="70">
        <f t="shared" si="35"/>
        <v>0</v>
      </c>
      <c r="CA25" s="70">
        <f t="shared" si="35"/>
        <v>0</v>
      </c>
      <c r="CB25" s="70">
        <f t="shared" si="35"/>
        <v>0</v>
      </c>
    </row>
    <row r="26" spans="1:80" x14ac:dyDescent="0.3">
      <c r="A26" s="65" t="s">
        <v>58</v>
      </c>
      <c r="B26" s="69" t="s">
        <v>242</v>
      </c>
      <c r="I26" s="70">
        <f t="shared" si="29"/>
        <v>0</v>
      </c>
      <c r="J26" s="70">
        <f t="shared" si="29"/>
        <v>0</v>
      </c>
      <c r="K26" s="70">
        <f t="shared" si="29"/>
        <v>0</v>
      </c>
      <c r="L26" s="70">
        <f t="shared" si="29"/>
        <v>0</v>
      </c>
      <c r="M26" s="70">
        <f t="shared" si="29"/>
        <v>0</v>
      </c>
      <c r="N26" s="70">
        <f t="shared" si="29"/>
        <v>0</v>
      </c>
      <c r="O26" s="70">
        <f t="shared" si="29"/>
        <v>0</v>
      </c>
      <c r="P26" s="70">
        <f t="shared" si="29"/>
        <v>0</v>
      </c>
      <c r="Q26" s="70">
        <f t="shared" si="29"/>
        <v>0</v>
      </c>
      <c r="R26" s="70">
        <f t="shared" si="29"/>
        <v>0</v>
      </c>
      <c r="S26" s="70">
        <f t="shared" si="30"/>
        <v>0</v>
      </c>
      <c r="T26" s="70">
        <f t="shared" si="30"/>
        <v>0</v>
      </c>
      <c r="U26" s="70">
        <f t="shared" si="30"/>
        <v>0</v>
      </c>
      <c r="V26" s="70">
        <f t="shared" si="30"/>
        <v>0</v>
      </c>
      <c r="W26" s="70">
        <f t="shared" si="30"/>
        <v>0</v>
      </c>
      <c r="X26" s="70">
        <f t="shared" si="30"/>
        <v>0</v>
      </c>
      <c r="Y26" s="70">
        <f t="shared" si="30"/>
        <v>0</v>
      </c>
      <c r="Z26" s="70">
        <f t="shared" si="30"/>
        <v>0</v>
      </c>
      <c r="AA26" s="70">
        <f t="shared" si="30"/>
        <v>0</v>
      </c>
      <c r="AB26" s="70">
        <f t="shared" si="30"/>
        <v>0</v>
      </c>
      <c r="AC26" s="70">
        <f t="shared" si="31"/>
        <v>0</v>
      </c>
      <c r="AD26" s="70">
        <f t="shared" si="31"/>
        <v>0</v>
      </c>
      <c r="AE26" s="70">
        <f t="shared" si="31"/>
        <v>0</v>
      </c>
      <c r="AF26" s="70">
        <f t="shared" si="31"/>
        <v>0</v>
      </c>
      <c r="AG26" s="70">
        <f t="shared" si="31"/>
        <v>0</v>
      </c>
      <c r="AH26" s="70">
        <f t="shared" si="31"/>
        <v>0</v>
      </c>
      <c r="AI26" s="70">
        <f t="shared" si="31"/>
        <v>0</v>
      </c>
      <c r="AJ26" s="70">
        <f t="shared" si="31"/>
        <v>0</v>
      </c>
      <c r="AK26" s="70">
        <f t="shared" si="31"/>
        <v>0</v>
      </c>
      <c r="AL26" s="70">
        <f t="shared" si="31"/>
        <v>0</v>
      </c>
      <c r="AM26" s="70">
        <f t="shared" si="32"/>
        <v>0</v>
      </c>
      <c r="AN26" s="70">
        <f t="shared" si="32"/>
        <v>0</v>
      </c>
      <c r="AO26" s="70">
        <f t="shared" si="32"/>
        <v>0</v>
      </c>
      <c r="AP26" s="70">
        <f t="shared" si="32"/>
        <v>0</v>
      </c>
      <c r="AQ26" s="70">
        <f t="shared" si="32"/>
        <v>0</v>
      </c>
      <c r="AR26" s="70">
        <f t="shared" si="32"/>
        <v>0</v>
      </c>
      <c r="AS26" s="70">
        <f t="shared" si="32"/>
        <v>0</v>
      </c>
      <c r="AT26" s="70">
        <f t="shared" si="32"/>
        <v>0</v>
      </c>
      <c r="AU26" s="70">
        <f t="shared" si="32"/>
        <v>0</v>
      </c>
      <c r="AV26" s="70">
        <f t="shared" si="32"/>
        <v>0</v>
      </c>
      <c r="AW26" s="70">
        <f t="shared" si="33"/>
        <v>0</v>
      </c>
      <c r="AX26" s="70">
        <f t="shared" si="33"/>
        <v>0</v>
      </c>
      <c r="AY26" s="70">
        <f t="shared" si="33"/>
        <v>0</v>
      </c>
      <c r="AZ26" s="70">
        <f t="shared" si="33"/>
        <v>0</v>
      </c>
      <c r="BA26" s="70">
        <f t="shared" si="33"/>
        <v>0</v>
      </c>
      <c r="BB26" s="70">
        <f t="shared" si="33"/>
        <v>0</v>
      </c>
      <c r="BC26" s="70">
        <f t="shared" si="33"/>
        <v>0</v>
      </c>
      <c r="BD26" s="70">
        <f t="shared" si="33"/>
        <v>0</v>
      </c>
      <c r="BE26" s="70">
        <f t="shared" si="33"/>
        <v>0</v>
      </c>
      <c r="BF26" s="70">
        <f t="shared" si="33"/>
        <v>0</v>
      </c>
      <c r="BG26" s="70">
        <f t="shared" si="34"/>
        <v>0</v>
      </c>
      <c r="BH26" s="70">
        <f t="shared" si="34"/>
        <v>0</v>
      </c>
      <c r="BI26" s="70">
        <f t="shared" si="34"/>
        <v>0</v>
      </c>
      <c r="BJ26" s="70">
        <f t="shared" si="34"/>
        <v>0</v>
      </c>
      <c r="BK26" s="70">
        <f t="shared" si="34"/>
        <v>0</v>
      </c>
      <c r="BL26" s="70">
        <f t="shared" si="34"/>
        <v>0</v>
      </c>
      <c r="BM26" s="70">
        <f t="shared" si="34"/>
        <v>0</v>
      </c>
      <c r="BN26" s="70">
        <f t="shared" si="34"/>
        <v>0</v>
      </c>
      <c r="BO26" s="70">
        <f t="shared" si="34"/>
        <v>0</v>
      </c>
      <c r="BP26" s="70">
        <f t="shared" si="34"/>
        <v>0</v>
      </c>
      <c r="BQ26" s="70">
        <f t="shared" si="35"/>
        <v>0</v>
      </c>
      <c r="BR26" s="70">
        <f t="shared" si="35"/>
        <v>0</v>
      </c>
      <c r="BS26" s="70">
        <f t="shared" si="35"/>
        <v>0</v>
      </c>
      <c r="BT26" s="70">
        <f t="shared" si="35"/>
        <v>0</v>
      </c>
      <c r="BU26" s="70">
        <f t="shared" si="35"/>
        <v>0</v>
      </c>
      <c r="BV26" s="70">
        <f t="shared" si="35"/>
        <v>0</v>
      </c>
      <c r="BW26" s="70">
        <f t="shared" si="35"/>
        <v>0</v>
      </c>
      <c r="BX26" s="70">
        <f t="shared" si="35"/>
        <v>0</v>
      </c>
      <c r="BY26" s="70">
        <f t="shared" si="35"/>
        <v>0</v>
      </c>
      <c r="BZ26" s="70">
        <f t="shared" si="35"/>
        <v>0</v>
      </c>
      <c r="CA26" s="70">
        <f t="shared" si="35"/>
        <v>0</v>
      </c>
      <c r="CB26" s="70">
        <f t="shared" si="35"/>
        <v>0</v>
      </c>
    </row>
    <row r="27" spans="1:80" x14ac:dyDescent="0.3">
      <c r="A27" s="65" t="s">
        <v>58</v>
      </c>
      <c r="B27" s="69" t="s">
        <v>243</v>
      </c>
      <c r="I27" s="70">
        <f t="shared" si="29"/>
        <v>0</v>
      </c>
      <c r="J27" s="70">
        <f t="shared" si="29"/>
        <v>0</v>
      </c>
      <c r="K27" s="70">
        <f t="shared" si="29"/>
        <v>0</v>
      </c>
      <c r="L27" s="70">
        <f t="shared" si="29"/>
        <v>0</v>
      </c>
      <c r="M27" s="70">
        <f t="shared" si="29"/>
        <v>0</v>
      </c>
      <c r="N27" s="70">
        <f t="shared" si="29"/>
        <v>0</v>
      </c>
      <c r="O27" s="70">
        <f t="shared" si="29"/>
        <v>0</v>
      </c>
      <c r="P27" s="70">
        <f t="shared" si="29"/>
        <v>0</v>
      </c>
      <c r="Q27" s="70">
        <f t="shared" si="29"/>
        <v>0</v>
      </c>
      <c r="R27" s="70">
        <f t="shared" si="29"/>
        <v>0</v>
      </c>
      <c r="S27" s="70">
        <f t="shared" si="30"/>
        <v>0</v>
      </c>
      <c r="T27" s="70">
        <f t="shared" si="30"/>
        <v>0</v>
      </c>
      <c r="U27" s="70">
        <f t="shared" si="30"/>
        <v>0</v>
      </c>
      <c r="V27" s="70">
        <f t="shared" si="30"/>
        <v>0</v>
      </c>
      <c r="W27" s="70">
        <f t="shared" si="30"/>
        <v>0</v>
      </c>
      <c r="X27" s="70">
        <f t="shared" si="30"/>
        <v>0</v>
      </c>
      <c r="Y27" s="70">
        <f t="shared" si="30"/>
        <v>14.516129032258064</v>
      </c>
      <c r="Z27" s="70">
        <f t="shared" si="30"/>
        <v>30</v>
      </c>
      <c r="AA27" s="70">
        <f t="shared" si="30"/>
        <v>30</v>
      </c>
      <c r="AB27" s="70">
        <f t="shared" si="30"/>
        <v>30</v>
      </c>
      <c r="AC27" s="70">
        <f t="shared" si="31"/>
        <v>30</v>
      </c>
      <c r="AD27" s="70">
        <f t="shared" si="31"/>
        <v>30</v>
      </c>
      <c r="AE27" s="70">
        <f t="shared" si="31"/>
        <v>30</v>
      </c>
      <c r="AF27" s="70">
        <f t="shared" si="31"/>
        <v>30</v>
      </c>
      <c r="AG27" s="70">
        <f t="shared" si="31"/>
        <v>0</v>
      </c>
      <c r="AH27" s="70">
        <f t="shared" si="31"/>
        <v>0</v>
      </c>
      <c r="AI27" s="70">
        <f t="shared" si="31"/>
        <v>0</v>
      </c>
      <c r="AJ27" s="70">
        <f t="shared" si="31"/>
        <v>0</v>
      </c>
      <c r="AK27" s="70">
        <f t="shared" si="31"/>
        <v>0</v>
      </c>
      <c r="AL27" s="70">
        <f t="shared" si="31"/>
        <v>0</v>
      </c>
      <c r="AM27" s="70">
        <f t="shared" si="32"/>
        <v>0</v>
      </c>
      <c r="AN27" s="70">
        <f t="shared" si="32"/>
        <v>0</v>
      </c>
      <c r="AO27" s="70">
        <f t="shared" si="32"/>
        <v>0</v>
      </c>
      <c r="AP27" s="70">
        <f t="shared" si="32"/>
        <v>0</v>
      </c>
      <c r="AQ27" s="70">
        <f t="shared" si="32"/>
        <v>0</v>
      </c>
      <c r="AR27" s="70">
        <f t="shared" si="32"/>
        <v>0</v>
      </c>
      <c r="AS27" s="70">
        <f t="shared" si="32"/>
        <v>0</v>
      </c>
      <c r="AT27" s="70">
        <f t="shared" si="32"/>
        <v>0</v>
      </c>
      <c r="AU27" s="70">
        <f t="shared" si="32"/>
        <v>0</v>
      </c>
      <c r="AV27" s="70">
        <f t="shared" si="32"/>
        <v>0</v>
      </c>
      <c r="AW27" s="70">
        <f t="shared" si="33"/>
        <v>0</v>
      </c>
      <c r="AX27" s="70">
        <f t="shared" si="33"/>
        <v>0</v>
      </c>
      <c r="AY27" s="70">
        <f t="shared" si="33"/>
        <v>0</v>
      </c>
      <c r="AZ27" s="70">
        <f t="shared" si="33"/>
        <v>0</v>
      </c>
      <c r="BA27" s="70">
        <f t="shared" si="33"/>
        <v>0</v>
      </c>
      <c r="BB27" s="70">
        <f t="shared" si="33"/>
        <v>0</v>
      </c>
      <c r="BC27" s="70">
        <f t="shared" si="33"/>
        <v>0</v>
      </c>
      <c r="BD27" s="70">
        <f t="shared" si="33"/>
        <v>0</v>
      </c>
      <c r="BE27" s="70">
        <f t="shared" si="33"/>
        <v>0</v>
      </c>
      <c r="BF27" s="70">
        <f t="shared" si="33"/>
        <v>0</v>
      </c>
      <c r="BG27" s="70">
        <f t="shared" si="34"/>
        <v>0</v>
      </c>
      <c r="BH27" s="70">
        <f t="shared" si="34"/>
        <v>0</v>
      </c>
      <c r="BI27" s="70">
        <f t="shared" si="34"/>
        <v>0</v>
      </c>
      <c r="BJ27" s="70">
        <f t="shared" si="34"/>
        <v>0</v>
      </c>
      <c r="BK27" s="70">
        <f t="shared" si="34"/>
        <v>0</v>
      </c>
      <c r="BL27" s="70">
        <f t="shared" si="34"/>
        <v>0</v>
      </c>
      <c r="BM27" s="70">
        <f t="shared" si="34"/>
        <v>0</v>
      </c>
      <c r="BN27" s="70">
        <f t="shared" si="34"/>
        <v>0</v>
      </c>
      <c r="BO27" s="70">
        <f t="shared" si="34"/>
        <v>0</v>
      </c>
      <c r="BP27" s="70">
        <f t="shared" si="34"/>
        <v>0</v>
      </c>
      <c r="BQ27" s="70">
        <f t="shared" si="35"/>
        <v>0</v>
      </c>
      <c r="BR27" s="70">
        <f t="shared" si="35"/>
        <v>0</v>
      </c>
      <c r="BS27" s="70">
        <f t="shared" si="35"/>
        <v>0</v>
      </c>
      <c r="BT27" s="70">
        <f t="shared" si="35"/>
        <v>0</v>
      </c>
      <c r="BU27" s="70">
        <f t="shared" si="35"/>
        <v>0</v>
      </c>
      <c r="BV27" s="70">
        <f t="shared" si="35"/>
        <v>0</v>
      </c>
      <c r="BW27" s="70">
        <f t="shared" si="35"/>
        <v>0</v>
      </c>
      <c r="BX27" s="70">
        <f t="shared" si="35"/>
        <v>0</v>
      </c>
      <c r="BY27" s="70">
        <f t="shared" si="35"/>
        <v>0</v>
      </c>
      <c r="BZ27" s="70">
        <f t="shared" si="35"/>
        <v>0</v>
      </c>
      <c r="CA27" s="70">
        <f t="shared" si="35"/>
        <v>0</v>
      </c>
      <c r="CB27" s="70">
        <f t="shared" si="35"/>
        <v>0</v>
      </c>
    </row>
    <row r="28" spans="1:80" x14ac:dyDescent="0.3">
      <c r="A28" s="65" t="s">
        <v>58</v>
      </c>
      <c r="B28" s="249" t="s">
        <v>244</v>
      </c>
      <c r="I28" s="70">
        <f t="shared" si="29"/>
        <v>0</v>
      </c>
      <c r="J28" s="70">
        <f t="shared" si="29"/>
        <v>0</v>
      </c>
      <c r="K28" s="70">
        <f t="shared" si="29"/>
        <v>0</v>
      </c>
      <c r="L28" s="70">
        <f t="shared" si="29"/>
        <v>0</v>
      </c>
      <c r="M28" s="70">
        <f t="shared" si="29"/>
        <v>0</v>
      </c>
      <c r="N28" s="70">
        <f t="shared" si="29"/>
        <v>0</v>
      </c>
      <c r="O28" s="70">
        <f t="shared" si="29"/>
        <v>0</v>
      </c>
      <c r="P28" s="70">
        <f t="shared" si="29"/>
        <v>0</v>
      </c>
      <c r="Q28" s="70">
        <f t="shared" si="29"/>
        <v>0</v>
      </c>
      <c r="R28" s="70">
        <f t="shared" si="29"/>
        <v>0</v>
      </c>
      <c r="S28" s="70">
        <f t="shared" si="30"/>
        <v>0</v>
      </c>
      <c r="T28" s="70">
        <f t="shared" si="30"/>
        <v>0</v>
      </c>
      <c r="U28" s="70">
        <f t="shared" si="30"/>
        <v>0</v>
      </c>
      <c r="V28" s="70">
        <f t="shared" si="30"/>
        <v>0</v>
      </c>
      <c r="W28" s="70">
        <f t="shared" si="30"/>
        <v>0</v>
      </c>
      <c r="X28" s="70">
        <f t="shared" si="30"/>
        <v>0</v>
      </c>
      <c r="Y28" s="70">
        <f t="shared" si="30"/>
        <v>0</v>
      </c>
      <c r="Z28" s="70">
        <f t="shared" si="30"/>
        <v>0</v>
      </c>
      <c r="AA28" s="70">
        <f t="shared" si="30"/>
        <v>0</v>
      </c>
      <c r="AB28" s="70">
        <f t="shared" si="30"/>
        <v>0</v>
      </c>
      <c r="AC28" s="70">
        <f t="shared" si="31"/>
        <v>0</v>
      </c>
      <c r="AD28" s="70">
        <f t="shared" si="31"/>
        <v>0</v>
      </c>
      <c r="AE28" s="70">
        <f t="shared" si="31"/>
        <v>0</v>
      </c>
      <c r="AF28" s="70">
        <f t="shared" si="31"/>
        <v>0</v>
      </c>
      <c r="AG28" s="70">
        <f t="shared" si="31"/>
        <v>0</v>
      </c>
      <c r="AH28" s="70">
        <f t="shared" si="31"/>
        <v>0</v>
      </c>
      <c r="AI28" s="70">
        <f t="shared" si="31"/>
        <v>0</v>
      </c>
      <c r="AJ28" s="70">
        <f t="shared" si="31"/>
        <v>0</v>
      </c>
      <c r="AK28" s="70">
        <f t="shared" si="31"/>
        <v>0</v>
      </c>
      <c r="AL28" s="70">
        <f t="shared" si="31"/>
        <v>0</v>
      </c>
      <c r="AM28" s="70">
        <f t="shared" si="32"/>
        <v>0</v>
      </c>
      <c r="AN28" s="70">
        <f t="shared" si="32"/>
        <v>0</v>
      </c>
      <c r="AO28" s="70">
        <f t="shared" si="32"/>
        <v>0</v>
      </c>
      <c r="AP28" s="70">
        <f t="shared" si="32"/>
        <v>0</v>
      </c>
      <c r="AQ28" s="70">
        <f t="shared" si="32"/>
        <v>0</v>
      </c>
      <c r="AR28" s="70">
        <f t="shared" si="32"/>
        <v>0</v>
      </c>
      <c r="AS28" s="70">
        <f t="shared" si="32"/>
        <v>0</v>
      </c>
      <c r="AT28" s="70">
        <f t="shared" si="32"/>
        <v>0</v>
      </c>
      <c r="AU28" s="70">
        <f t="shared" si="32"/>
        <v>0</v>
      </c>
      <c r="AV28" s="70">
        <f t="shared" si="32"/>
        <v>0</v>
      </c>
      <c r="AW28" s="70">
        <f t="shared" si="33"/>
        <v>0</v>
      </c>
      <c r="AX28" s="70">
        <f t="shared" si="33"/>
        <v>0</v>
      </c>
      <c r="AY28" s="70">
        <f t="shared" si="33"/>
        <v>0</v>
      </c>
      <c r="AZ28" s="70">
        <f t="shared" si="33"/>
        <v>0</v>
      </c>
      <c r="BA28" s="70">
        <f t="shared" si="33"/>
        <v>0</v>
      </c>
      <c r="BB28" s="70">
        <f t="shared" si="33"/>
        <v>0</v>
      </c>
      <c r="BC28" s="70">
        <f t="shared" si="33"/>
        <v>0</v>
      </c>
      <c r="BD28" s="70">
        <f t="shared" si="33"/>
        <v>0</v>
      </c>
      <c r="BE28" s="70">
        <f t="shared" si="33"/>
        <v>0</v>
      </c>
      <c r="BF28" s="70">
        <f t="shared" si="33"/>
        <v>0</v>
      </c>
      <c r="BG28" s="70">
        <f t="shared" si="34"/>
        <v>0</v>
      </c>
      <c r="BH28" s="70">
        <f t="shared" si="34"/>
        <v>0</v>
      </c>
      <c r="BI28" s="70">
        <f t="shared" si="34"/>
        <v>0</v>
      </c>
      <c r="BJ28" s="70">
        <f t="shared" si="34"/>
        <v>0</v>
      </c>
      <c r="BK28" s="70">
        <f t="shared" si="34"/>
        <v>0</v>
      </c>
      <c r="BL28" s="70">
        <f t="shared" si="34"/>
        <v>0</v>
      </c>
      <c r="BM28" s="70">
        <f t="shared" si="34"/>
        <v>0</v>
      </c>
      <c r="BN28" s="70">
        <f t="shared" si="34"/>
        <v>0</v>
      </c>
      <c r="BO28" s="70">
        <f t="shared" si="34"/>
        <v>0</v>
      </c>
      <c r="BP28" s="70">
        <f t="shared" si="34"/>
        <v>0</v>
      </c>
      <c r="BQ28" s="70">
        <f t="shared" si="35"/>
        <v>0</v>
      </c>
      <c r="BR28" s="70">
        <f t="shared" si="35"/>
        <v>0</v>
      </c>
      <c r="BS28" s="70">
        <f t="shared" si="35"/>
        <v>0</v>
      </c>
      <c r="BT28" s="70">
        <f t="shared" si="35"/>
        <v>0</v>
      </c>
      <c r="BU28" s="70">
        <f t="shared" si="35"/>
        <v>0</v>
      </c>
      <c r="BV28" s="70">
        <f t="shared" si="35"/>
        <v>0</v>
      </c>
      <c r="BW28" s="70">
        <f t="shared" si="35"/>
        <v>0</v>
      </c>
      <c r="BX28" s="70">
        <f t="shared" si="35"/>
        <v>0</v>
      </c>
      <c r="BY28" s="70">
        <f t="shared" si="35"/>
        <v>0</v>
      </c>
      <c r="BZ28" s="70">
        <f t="shared" si="35"/>
        <v>0</v>
      </c>
      <c r="CA28" s="70">
        <f t="shared" si="35"/>
        <v>0</v>
      </c>
      <c r="CB28" s="70">
        <f t="shared" si="35"/>
        <v>0</v>
      </c>
    </row>
    <row r="29" spans="1:80" x14ac:dyDescent="0.3">
      <c r="A29" s="65" t="s">
        <v>58</v>
      </c>
      <c r="B29" s="249" t="s">
        <v>244</v>
      </c>
      <c r="I29" s="70">
        <f t="shared" si="29"/>
        <v>0</v>
      </c>
      <c r="J29" s="70">
        <f t="shared" si="29"/>
        <v>0</v>
      </c>
      <c r="K29" s="70">
        <f t="shared" si="29"/>
        <v>0</v>
      </c>
      <c r="L29" s="70">
        <f t="shared" si="29"/>
        <v>0</v>
      </c>
      <c r="M29" s="70">
        <f t="shared" si="29"/>
        <v>0</v>
      </c>
      <c r="N29" s="70">
        <f t="shared" si="29"/>
        <v>0</v>
      </c>
      <c r="O29" s="70">
        <f t="shared" si="29"/>
        <v>0</v>
      </c>
      <c r="P29" s="70">
        <f t="shared" si="29"/>
        <v>0</v>
      </c>
      <c r="Q29" s="70">
        <f t="shared" si="29"/>
        <v>0</v>
      </c>
      <c r="R29" s="70">
        <f t="shared" si="29"/>
        <v>0</v>
      </c>
      <c r="S29" s="70">
        <f t="shared" si="30"/>
        <v>0</v>
      </c>
      <c r="T29" s="70">
        <f t="shared" si="30"/>
        <v>0</v>
      </c>
      <c r="U29" s="70">
        <f t="shared" si="30"/>
        <v>0</v>
      </c>
      <c r="V29" s="70">
        <f t="shared" si="30"/>
        <v>0</v>
      </c>
      <c r="W29" s="70">
        <f t="shared" si="30"/>
        <v>0</v>
      </c>
      <c r="X29" s="70">
        <f t="shared" si="30"/>
        <v>0</v>
      </c>
      <c r="Y29" s="70">
        <f t="shared" si="30"/>
        <v>0</v>
      </c>
      <c r="Z29" s="70">
        <f t="shared" si="30"/>
        <v>0</v>
      </c>
      <c r="AA29" s="70">
        <f t="shared" si="30"/>
        <v>0</v>
      </c>
      <c r="AB29" s="70">
        <f t="shared" si="30"/>
        <v>0</v>
      </c>
      <c r="AC29" s="70">
        <f t="shared" si="31"/>
        <v>0</v>
      </c>
      <c r="AD29" s="70">
        <f t="shared" si="31"/>
        <v>0</v>
      </c>
      <c r="AE29" s="70">
        <f t="shared" si="31"/>
        <v>0</v>
      </c>
      <c r="AF29" s="70">
        <f t="shared" si="31"/>
        <v>0</v>
      </c>
      <c r="AG29" s="70">
        <f t="shared" si="31"/>
        <v>0</v>
      </c>
      <c r="AH29" s="70">
        <f t="shared" si="31"/>
        <v>0</v>
      </c>
      <c r="AI29" s="70">
        <f t="shared" si="31"/>
        <v>0</v>
      </c>
      <c r="AJ29" s="70">
        <f t="shared" si="31"/>
        <v>0</v>
      </c>
      <c r="AK29" s="70">
        <f t="shared" si="31"/>
        <v>0</v>
      </c>
      <c r="AL29" s="70">
        <f t="shared" si="31"/>
        <v>0</v>
      </c>
      <c r="AM29" s="70">
        <f t="shared" si="32"/>
        <v>0</v>
      </c>
      <c r="AN29" s="70">
        <f t="shared" si="32"/>
        <v>0</v>
      </c>
      <c r="AO29" s="70">
        <f t="shared" si="32"/>
        <v>0</v>
      </c>
      <c r="AP29" s="70">
        <f t="shared" si="32"/>
        <v>0</v>
      </c>
      <c r="AQ29" s="70">
        <f t="shared" si="32"/>
        <v>0</v>
      </c>
      <c r="AR29" s="70">
        <f t="shared" si="32"/>
        <v>0</v>
      </c>
      <c r="AS29" s="70">
        <f t="shared" si="32"/>
        <v>0</v>
      </c>
      <c r="AT29" s="70">
        <f t="shared" si="32"/>
        <v>0</v>
      </c>
      <c r="AU29" s="70">
        <f t="shared" si="32"/>
        <v>0</v>
      </c>
      <c r="AV29" s="70">
        <f t="shared" si="32"/>
        <v>0</v>
      </c>
      <c r="AW29" s="70">
        <f t="shared" si="33"/>
        <v>0</v>
      </c>
      <c r="AX29" s="70">
        <f t="shared" si="33"/>
        <v>0</v>
      </c>
      <c r="AY29" s="70">
        <f t="shared" si="33"/>
        <v>0</v>
      </c>
      <c r="AZ29" s="70">
        <f t="shared" si="33"/>
        <v>0</v>
      </c>
      <c r="BA29" s="70">
        <f t="shared" si="33"/>
        <v>0</v>
      </c>
      <c r="BB29" s="70">
        <f t="shared" si="33"/>
        <v>0</v>
      </c>
      <c r="BC29" s="70">
        <f t="shared" si="33"/>
        <v>0</v>
      </c>
      <c r="BD29" s="70">
        <f t="shared" si="33"/>
        <v>0</v>
      </c>
      <c r="BE29" s="70">
        <f t="shared" si="33"/>
        <v>0</v>
      </c>
      <c r="BF29" s="70">
        <f t="shared" si="33"/>
        <v>0</v>
      </c>
      <c r="BG29" s="70">
        <f t="shared" si="34"/>
        <v>0</v>
      </c>
      <c r="BH29" s="70">
        <f t="shared" si="34"/>
        <v>0</v>
      </c>
      <c r="BI29" s="70">
        <f t="shared" si="34"/>
        <v>0</v>
      </c>
      <c r="BJ29" s="70">
        <f t="shared" si="34"/>
        <v>0</v>
      </c>
      <c r="BK29" s="70">
        <f t="shared" si="34"/>
        <v>0</v>
      </c>
      <c r="BL29" s="70">
        <f t="shared" si="34"/>
        <v>0</v>
      </c>
      <c r="BM29" s="70">
        <f t="shared" si="34"/>
        <v>0</v>
      </c>
      <c r="BN29" s="70">
        <f t="shared" si="34"/>
        <v>0</v>
      </c>
      <c r="BO29" s="70">
        <f t="shared" si="34"/>
        <v>0</v>
      </c>
      <c r="BP29" s="70">
        <f t="shared" si="34"/>
        <v>0</v>
      </c>
      <c r="BQ29" s="70">
        <f t="shared" si="35"/>
        <v>0</v>
      </c>
      <c r="BR29" s="70">
        <f t="shared" si="35"/>
        <v>0</v>
      </c>
      <c r="BS29" s="70">
        <f t="shared" si="35"/>
        <v>0</v>
      </c>
      <c r="BT29" s="70">
        <f t="shared" si="35"/>
        <v>0</v>
      </c>
      <c r="BU29" s="70">
        <f t="shared" si="35"/>
        <v>0</v>
      </c>
      <c r="BV29" s="70">
        <f t="shared" si="35"/>
        <v>0</v>
      </c>
      <c r="BW29" s="70">
        <f t="shared" si="35"/>
        <v>0</v>
      </c>
      <c r="BX29" s="70">
        <f t="shared" si="35"/>
        <v>0</v>
      </c>
      <c r="BY29" s="70">
        <f t="shared" si="35"/>
        <v>0</v>
      </c>
      <c r="BZ29" s="70">
        <f t="shared" si="35"/>
        <v>0</v>
      </c>
      <c r="CA29" s="70">
        <f t="shared" si="35"/>
        <v>0</v>
      </c>
      <c r="CB29" s="70">
        <f t="shared" si="35"/>
        <v>0</v>
      </c>
    </row>
    <row r="30" spans="1:80" x14ac:dyDescent="0.3">
      <c r="A30" s="65" t="s">
        <v>58</v>
      </c>
      <c r="B30" s="249" t="s">
        <v>244</v>
      </c>
      <c r="I30" s="70">
        <f t="shared" ref="I30:R39" si="36">SUMIF($B$65:$B$686,TRIM($B30),INDEX($I$65:$CB$686,0,MATCH(I$8,$I$8:$CB$8,0)))</f>
        <v>0</v>
      </c>
      <c r="J30" s="70">
        <f t="shared" si="36"/>
        <v>0</v>
      </c>
      <c r="K30" s="70">
        <f t="shared" si="36"/>
        <v>0</v>
      </c>
      <c r="L30" s="70">
        <f t="shared" si="36"/>
        <v>0</v>
      </c>
      <c r="M30" s="70">
        <f t="shared" si="36"/>
        <v>0</v>
      </c>
      <c r="N30" s="70">
        <f t="shared" si="36"/>
        <v>0</v>
      </c>
      <c r="O30" s="70">
        <f t="shared" si="36"/>
        <v>0</v>
      </c>
      <c r="P30" s="70">
        <f t="shared" si="36"/>
        <v>0</v>
      </c>
      <c r="Q30" s="70">
        <f t="shared" si="36"/>
        <v>0</v>
      </c>
      <c r="R30" s="70">
        <f t="shared" si="36"/>
        <v>0</v>
      </c>
      <c r="S30" s="70">
        <f t="shared" ref="S30:AB39" si="37">SUMIF($B$65:$B$686,TRIM($B30),INDEX($I$65:$CB$686,0,MATCH(S$8,$I$8:$CB$8,0)))</f>
        <v>0</v>
      </c>
      <c r="T30" s="70">
        <f t="shared" si="37"/>
        <v>0</v>
      </c>
      <c r="U30" s="70">
        <f t="shared" si="37"/>
        <v>0</v>
      </c>
      <c r="V30" s="70">
        <f t="shared" si="37"/>
        <v>0</v>
      </c>
      <c r="W30" s="70">
        <f t="shared" si="37"/>
        <v>0</v>
      </c>
      <c r="X30" s="70">
        <f t="shared" si="37"/>
        <v>0</v>
      </c>
      <c r="Y30" s="70">
        <f t="shared" si="37"/>
        <v>0</v>
      </c>
      <c r="Z30" s="70">
        <f t="shared" si="37"/>
        <v>0</v>
      </c>
      <c r="AA30" s="70">
        <f t="shared" si="37"/>
        <v>0</v>
      </c>
      <c r="AB30" s="70">
        <f t="shared" si="37"/>
        <v>0</v>
      </c>
      <c r="AC30" s="70">
        <f t="shared" ref="AC30:AL39" si="38">SUMIF($B$65:$B$686,TRIM($B30),INDEX($I$65:$CB$686,0,MATCH(AC$8,$I$8:$CB$8,0)))</f>
        <v>0</v>
      </c>
      <c r="AD30" s="70">
        <f t="shared" si="38"/>
        <v>0</v>
      </c>
      <c r="AE30" s="70">
        <f t="shared" si="38"/>
        <v>0</v>
      </c>
      <c r="AF30" s="70">
        <f t="shared" si="38"/>
        <v>0</v>
      </c>
      <c r="AG30" s="70">
        <f t="shared" si="38"/>
        <v>0</v>
      </c>
      <c r="AH30" s="70">
        <f t="shared" si="38"/>
        <v>0</v>
      </c>
      <c r="AI30" s="70">
        <f t="shared" si="38"/>
        <v>0</v>
      </c>
      <c r="AJ30" s="70">
        <f t="shared" si="38"/>
        <v>0</v>
      </c>
      <c r="AK30" s="70">
        <f t="shared" si="38"/>
        <v>0</v>
      </c>
      <c r="AL30" s="70">
        <f t="shared" si="38"/>
        <v>0</v>
      </c>
      <c r="AM30" s="70">
        <f t="shared" ref="AM30:AV39" si="39">SUMIF($B$65:$B$686,TRIM($B30),INDEX($I$65:$CB$686,0,MATCH(AM$8,$I$8:$CB$8,0)))</f>
        <v>0</v>
      </c>
      <c r="AN30" s="70">
        <f t="shared" si="39"/>
        <v>0</v>
      </c>
      <c r="AO30" s="70">
        <f t="shared" si="39"/>
        <v>0</v>
      </c>
      <c r="AP30" s="70">
        <f t="shared" si="39"/>
        <v>0</v>
      </c>
      <c r="AQ30" s="70">
        <f t="shared" si="39"/>
        <v>0</v>
      </c>
      <c r="AR30" s="70">
        <f t="shared" si="39"/>
        <v>0</v>
      </c>
      <c r="AS30" s="70">
        <f t="shared" si="39"/>
        <v>0</v>
      </c>
      <c r="AT30" s="70">
        <f t="shared" si="39"/>
        <v>0</v>
      </c>
      <c r="AU30" s="70">
        <f t="shared" si="39"/>
        <v>0</v>
      </c>
      <c r="AV30" s="70">
        <f t="shared" si="39"/>
        <v>0</v>
      </c>
      <c r="AW30" s="70">
        <f t="shared" ref="AW30:BF39" si="40">SUMIF($B$65:$B$686,TRIM($B30),INDEX($I$65:$CB$686,0,MATCH(AW$8,$I$8:$CB$8,0)))</f>
        <v>0</v>
      </c>
      <c r="AX30" s="70">
        <f t="shared" si="40"/>
        <v>0</v>
      </c>
      <c r="AY30" s="70">
        <f t="shared" si="40"/>
        <v>0</v>
      </c>
      <c r="AZ30" s="70">
        <f t="shared" si="40"/>
        <v>0</v>
      </c>
      <c r="BA30" s="70">
        <f t="shared" si="40"/>
        <v>0</v>
      </c>
      <c r="BB30" s="70">
        <f t="shared" si="40"/>
        <v>0</v>
      </c>
      <c r="BC30" s="70">
        <f t="shared" si="40"/>
        <v>0</v>
      </c>
      <c r="BD30" s="70">
        <f t="shared" si="40"/>
        <v>0</v>
      </c>
      <c r="BE30" s="70">
        <f t="shared" si="40"/>
        <v>0</v>
      </c>
      <c r="BF30" s="70">
        <f t="shared" si="40"/>
        <v>0</v>
      </c>
      <c r="BG30" s="70">
        <f t="shared" ref="BG30:BP39" si="41">SUMIF($B$65:$B$686,TRIM($B30),INDEX($I$65:$CB$686,0,MATCH(BG$8,$I$8:$CB$8,0)))</f>
        <v>0</v>
      </c>
      <c r="BH30" s="70">
        <f t="shared" si="41"/>
        <v>0</v>
      </c>
      <c r="BI30" s="70">
        <f t="shared" si="41"/>
        <v>0</v>
      </c>
      <c r="BJ30" s="70">
        <f t="shared" si="41"/>
        <v>0</v>
      </c>
      <c r="BK30" s="70">
        <f t="shared" si="41"/>
        <v>0</v>
      </c>
      <c r="BL30" s="70">
        <f t="shared" si="41"/>
        <v>0</v>
      </c>
      <c r="BM30" s="70">
        <f t="shared" si="41"/>
        <v>0</v>
      </c>
      <c r="BN30" s="70">
        <f t="shared" si="41"/>
        <v>0</v>
      </c>
      <c r="BO30" s="70">
        <f t="shared" si="41"/>
        <v>0</v>
      </c>
      <c r="BP30" s="70">
        <f t="shared" si="41"/>
        <v>0</v>
      </c>
      <c r="BQ30" s="70">
        <f t="shared" ref="BQ30:CB39" si="42">SUMIF($B$65:$B$686,TRIM($B30),INDEX($I$65:$CB$686,0,MATCH(BQ$8,$I$8:$CB$8,0)))</f>
        <v>0</v>
      </c>
      <c r="BR30" s="70">
        <f t="shared" si="42"/>
        <v>0</v>
      </c>
      <c r="BS30" s="70">
        <f t="shared" si="42"/>
        <v>0</v>
      </c>
      <c r="BT30" s="70">
        <f t="shared" si="42"/>
        <v>0</v>
      </c>
      <c r="BU30" s="70">
        <f t="shared" si="42"/>
        <v>0</v>
      </c>
      <c r="BV30" s="70">
        <f t="shared" si="42"/>
        <v>0</v>
      </c>
      <c r="BW30" s="70">
        <f t="shared" si="42"/>
        <v>0</v>
      </c>
      <c r="BX30" s="70">
        <f t="shared" si="42"/>
        <v>0</v>
      </c>
      <c r="BY30" s="70">
        <f t="shared" si="42"/>
        <v>0</v>
      </c>
      <c r="BZ30" s="70">
        <f t="shared" si="42"/>
        <v>0</v>
      </c>
      <c r="CA30" s="70">
        <f t="shared" si="42"/>
        <v>0</v>
      </c>
      <c r="CB30" s="70">
        <f t="shared" si="42"/>
        <v>0</v>
      </c>
    </row>
    <row r="31" spans="1:80" x14ac:dyDescent="0.3">
      <c r="A31" s="65" t="s">
        <v>58</v>
      </c>
      <c r="B31" s="249" t="s">
        <v>244</v>
      </c>
      <c r="I31" s="70">
        <f t="shared" si="36"/>
        <v>0</v>
      </c>
      <c r="J31" s="70">
        <f t="shared" si="36"/>
        <v>0</v>
      </c>
      <c r="K31" s="70">
        <f t="shared" si="36"/>
        <v>0</v>
      </c>
      <c r="L31" s="70">
        <f t="shared" si="36"/>
        <v>0</v>
      </c>
      <c r="M31" s="70">
        <f t="shared" si="36"/>
        <v>0</v>
      </c>
      <c r="N31" s="70">
        <f t="shared" si="36"/>
        <v>0</v>
      </c>
      <c r="O31" s="70">
        <f t="shared" si="36"/>
        <v>0</v>
      </c>
      <c r="P31" s="70">
        <f t="shared" si="36"/>
        <v>0</v>
      </c>
      <c r="Q31" s="70">
        <f t="shared" si="36"/>
        <v>0</v>
      </c>
      <c r="R31" s="70">
        <f t="shared" si="36"/>
        <v>0</v>
      </c>
      <c r="S31" s="70">
        <f t="shared" si="37"/>
        <v>0</v>
      </c>
      <c r="T31" s="70">
        <f t="shared" si="37"/>
        <v>0</v>
      </c>
      <c r="U31" s="70">
        <f t="shared" si="37"/>
        <v>0</v>
      </c>
      <c r="V31" s="70">
        <f t="shared" si="37"/>
        <v>0</v>
      </c>
      <c r="W31" s="70">
        <f t="shared" si="37"/>
        <v>0</v>
      </c>
      <c r="X31" s="70">
        <f t="shared" si="37"/>
        <v>0</v>
      </c>
      <c r="Y31" s="70">
        <f t="shared" si="37"/>
        <v>0</v>
      </c>
      <c r="Z31" s="70">
        <f t="shared" si="37"/>
        <v>0</v>
      </c>
      <c r="AA31" s="70">
        <f t="shared" si="37"/>
        <v>0</v>
      </c>
      <c r="AB31" s="70">
        <f t="shared" si="37"/>
        <v>0</v>
      </c>
      <c r="AC31" s="70">
        <f t="shared" si="38"/>
        <v>0</v>
      </c>
      <c r="AD31" s="70">
        <f t="shared" si="38"/>
        <v>0</v>
      </c>
      <c r="AE31" s="70">
        <f t="shared" si="38"/>
        <v>0</v>
      </c>
      <c r="AF31" s="70">
        <f t="shared" si="38"/>
        <v>0</v>
      </c>
      <c r="AG31" s="70">
        <f t="shared" si="38"/>
        <v>0</v>
      </c>
      <c r="AH31" s="70">
        <f t="shared" si="38"/>
        <v>0</v>
      </c>
      <c r="AI31" s="70">
        <f t="shared" si="38"/>
        <v>0</v>
      </c>
      <c r="AJ31" s="70">
        <f t="shared" si="38"/>
        <v>0</v>
      </c>
      <c r="AK31" s="70">
        <f t="shared" si="38"/>
        <v>0</v>
      </c>
      <c r="AL31" s="70">
        <f t="shared" si="38"/>
        <v>0</v>
      </c>
      <c r="AM31" s="70">
        <f t="shared" si="39"/>
        <v>0</v>
      </c>
      <c r="AN31" s="70">
        <f t="shared" si="39"/>
        <v>0</v>
      </c>
      <c r="AO31" s="70">
        <f t="shared" si="39"/>
        <v>0</v>
      </c>
      <c r="AP31" s="70">
        <f t="shared" si="39"/>
        <v>0</v>
      </c>
      <c r="AQ31" s="70">
        <f t="shared" si="39"/>
        <v>0</v>
      </c>
      <c r="AR31" s="70">
        <f t="shared" si="39"/>
        <v>0</v>
      </c>
      <c r="AS31" s="70">
        <f t="shared" si="39"/>
        <v>0</v>
      </c>
      <c r="AT31" s="70">
        <f t="shared" si="39"/>
        <v>0</v>
      </c>
      <c r="AU31" s="70">
        <f t="shared" si="39"/>
        <v>0</v>
      </c>
      <c r="AV31" s="70">
        <f t="shared" si="39"/>
        <v>0</v>
      </c>
      <c r="AW31" s="70">
        <f t="shared" si="40"/>
        <v>0</v>
      </c>
      <c r="AX31" s="70">
        <f t="shared" si="40"/>
        <v>0</v>
      </c>
      <c r="AY31" s="70">
        <f t="shared" si="40"/>
        <v>0</v>
      </c>
      <c r="AZ31" s="70">
        <f t="shared" si="40"/>
        <v>0</v>
      </c>
      <c r="BA31" s="70">
        <f t="shared" si="40"/>
        <v>0</v>
      </c>
      <c r="BB31" s="70">
        <f t="shared" si="40"/>
        <v>0</v>
      </c>
      <c r="BC31" s="70">
        <f t="shared" si="40"/>
        <v>0</v>
      </c>
      <c r="BD31" s="70">
        <f t="shared" si="40"/>
        <v>0</v>
      </c>
      <c r="BE31" s="70">
        <f t="shared" si="40"/>
        <v>0</v>
      </c>
      <c r="BF31" s="70">
        <f t="shared" si="40"/>
        <v>0</v>
      </c>
      <c r="BG31" s="70">
        <f t="shared" si="41"/>
        <v>0</v>
      </c>
      <c r="BH31" s="70">
        <f t="shared" si="41"/>
        <v>0</v>
      </c>
      <c r="BI31" s="70">
        <f t="shared" si="41"/>
        <v>0</v>
      </c>
      <c r="BJ31" s="70">
        <f t="shared" si="41"/>
        <v>0</v>
      </c>
      <c r="BK31" s="70">
        <f t="shared" si="41"/>
        <v>0</v>
      </c>
      <c r="BL31" s="70">
        <f t="shared" si="41"/>
        <v>0</v>
      </c>
      <c r="BM31" s="70">
        <f t="shared" si="41"/>
        <v>0</v>
      </c>
      <c r="BN31" s="70">
        <f t="shared" si="41"/>
        <v>0</v>
      </c>
      <c r="BO31" s="70">
        <f t="shared" si="41"/>
        <v>0</v>
      </c>
      <c r="BP31" s="70">
        <f t="shared" si="41"/>
        <v>0</v>
      </c>
      <c r="BQ31" s="70">
        <f t="shared" si="42"/>
        <v>0</v>
      </c>
      <c r="BR31" s="70">
        <f t="shared" si="42"/>
        <v>0</v>
      </c>
      <c r="BS31" s="70">
        <f t="shared" si="42"/>
        <v>0</v>
      </c>
      <c r="BT31" s="70">
        <f t="shared" si="42"/>
        <v>0</v>
      </c>
      <c r="BU31" s="70">
        <f t="shared" si="42"/>
        <v>0</v>
      </c>
      <c r="BV31" s="70">
        <f t="shared" si="42"/>
        <v>0</v>
      </c>
      <c r="BW31" s="70">
        <f t="shared" si="42"/>
        <v>0</v>
      </c>
      <c r="BX31" s="70">
        <f t="shared" si="42"/>
        <v>0</v>
      </c>
      <c r="BY31" s="70">
        <f t="shared" si="42"/>
        <v>0</v>
      </c>
      <c r="BZ31" s="70">
        <f t="shared" si="42"/>
        <v>0</v>
      </c>
      <c r="CA31" s="70">
        <f t="shared" si="42"/>
        <v>0</v>
      </c>
      <c r="CB31" s="70">
        <f t="shared" si="42"/>
        <v>0</v>
      </c>
    </row>
    <row r="32" spans="1:80" x14ac:dyDescent="0.3">
      <c r="A32" s="65" t="s">
        <v>58</v>
      </c>
      <c r="B32" s="249" t="s">
        <v>244</v>
      </c>
      <c r="I32" s="70">
        <f t="shared" si="36"/>
        <v>0</v>
      </c>
      <c r="J32" s="70">
        <f t="shared" si="36"/>
        <v>0</v>
      </c>
      <c r="K32" s="70">
        <f t="shared" si="36"/>
        <v>0</v>
      </c>
      <c r="L32" s="70">
        <f t="shared" si="36"/>
        <v>0</v>
      </c>
      <c r="M32" s="70">
        <f t="shared" si="36"/>
        <v>0</v>
      </c>
      <c r="N32" s="70">
        <f t="shared" si="36"/>
        <v>0</v>
      </c>
      <c r="O32" s="70">
        <f t="shared" si="36"/>
        <v>0</v>
      </c>
      <c r="P32" s="70">
        <f t="shared" si="36"/>
        <v>0</v>
      </c>
      <c r="Q32" s="70">
        <f t="shared" si="36"/>
        <v>0</v>
      </c>
      <c r="R32" s="70">
        <f t="shared" si="36"/>
        <v>0</v>
      </c>
      <c r="S32" s="70">
        <f t="shared" si="37"/>
        <v>0</v>
      </c>
      <c r="T32" s="70">
        <f t="shared" si="37"/>
        <v>0</v>
      </c>
      <c r="U32" s="70">
        <f t="shared" si="37"/>
        <v>0</v>
      </c>
      <c r="V32" s="70">
        <f t="shared" si="37"/>
        <v>0</v>
      </c>
      <c r="W32" s="70">
        <f t="shared" si="37"/>
        <v>0</v>
      </c>
      <c r="X32" s="70">
        <f t="shared" si="37"/>
        <v>0</v>
      </c>
      <c r="Y32" s="70">
        <f t="shared" si="37"/>
        <v>0</v>
      </c>
      <c r="Z32" s="70">
        <f t="shared" si="37"/>
        <v>0</v>
      </c>
      <c r="AA32" s="70">
        <f t="shared" si="37"/>
        <v>0</v>
      </c>
      <c r="AB32" s="70">
        <f t="shared" si="37"/>
        <v>0</v>
      </c>
      <c r="AC32" s="70">
        <f t="shared" si="38"/>
        <v>0</v>
      </c>
      <c r="AD32" s="70">
        <f t="shared" si="38"/>
        <v>0</v>
      </c>
      <c r="AE32" s="70">
        <f t="shared" si="38"/>
        <v>0</v>
      </c>
      <c r="AF32" s="70">
        <f t="shared" si="38"/>
        <v>0</v>
      </c>
      <c r="AG32" s="70">
        <f t="shared" si="38"/>
        <v>0</v>
      </c>
      <c r="AH32" s="70">
        <f t="shared" si="38"/>
        <v>0</v>
      </c>
      <c r="AI32" s="70">
        <f t="shared" si="38"/>
        <v>0</v>
      </c>
      <c r="AJ32" s="70">
        <f t="shared" si="38"/>
        <v>0</v>
      </c>
      <c r="AK32" s="70">
        <f t="shared" si="38"/>
        <v>0</v>
      </c>
      <c r="AL32" s="70">
        <f t="shared" si="38"/>
        <v>0</v>
      </c>
      <c r="AM32" s="70">
        <f t="shared" si="39"/>
        <v>0</v>
      </c>
      <c r="AN32" s="70">
        <f t="shared" si="39"/>
        <v>0</v>
      </c>
      <c r="AO32" s="70">
        <f t="shared" si="39"/>
        <v>0</v>
      </c>
      <c r="AP32" s="70">
        <f t="shared" si="39"/>
        <v>0</v>
      </c>
      <c r="AQ32" s="70">
        <f t="shared" si="39"/>
        <v>0</v>
      </c>
      <c r="AR32" s="70">
        <f t="shared" si="39"/>
        <v>0</v>
      </c>
      <c r="AS32" s="70">
        <f t="shared" si="39"/>
        <v>0</v>
      </c>
      <c r="AT32" s="70">
        <f t="shared" si="39"/>
        <v>0</v>
      </c>
      <c r="AU32" s="70">
        <f t="shared" si="39"/>
        <v>0</v>
      </c>
      <c r="AV32" s="70">
        <f t="shared" si="39"/>
        <v>0</v>
      </c>
      <c r="AW32" s="70">
        <f t="shared" si="40"/>
        <v>0</v>
      </c>
      <c r="AX32" s="70">
        <f t="shared" si="40"/>
        <v>0</v>
      </c>
      <c r="AY32" s="70">
        <f t="shared" si="40"/>
        <v>0</v>
      </c>
      <c r="AZ32" s="70">
        <f t="shared" si="40"/>
        <v>0</v>
      </c>
      <c r="BA32" s="70">
        <f t="shared" si="40"/>
        <v>0</v>
      </c>
      <c r="BB32" s="70">
        <f t="shared" si="40"/>
        <v>0</v>
      </c>
      <c r="BC32" s="70">
        <f t="shared" si="40"/>
        <v>0</v>
      </c>
      <c r="BD32" s="70">
        <f t="shared" si="40"/>
        <v>0</v>
      </c>
      <c r="BE32" s="70">
        <f t="shared" si="40"/>
        <v>0</v>
      </c>
      <c r="BF32" s="70">
        <f t="shared" si="40"/>
        <v>0</v>
      </c>
      <c r="BG32" s="70">
        <f t="shared" si="41"/>
        <v>0</v>
      </c>
      <c r="BH32" s="70">
        <f t="shared" si="41"/>
        <v>0</v>
      </c>
      <c r="BI32" s="70">
        <f t="shared" si="41"/>
        <v>0</v>
      </c>
      <c r="BJ32" s="70">
        <f t="shared" si="41"/>
        <v>0</v>
      </c>
      <c r="BK32" s="70">
        <f t="shared" si="41"/>
        <v>0</v>
      </c>
      <c r="BL32" s="70">
        <f t="shared" si="41"/>
        <v>0</v>
      </c>
      <c r="BM32" s="70">
        <f t="shared" si="41"/>
        <v>0</v>
      </c>
      <c r="BN32" s="70">
        <f t="shared" si="41"/>
        <v>0</v>
      </c>
      <c r="BO32" s="70">
        <f t="shared" si="41"/>
        <v>0</v>
      </c>
      <c r="BP32" s="70">
        <f t="shared" si="41"/>
        <v>0</v>
      </c>
      <c r="BQ32" s="70">
        <f t="shared" si="42"/>
        <v>0</v>
      </c>
      <c r="BR32" s="70">
        <f t="shared" si="42"/>
        <v>0</v>
      </c>
      <c r="BS32" s="70">
        <f t="shared" si="42"/>
        <v>0</v>
      </c>
      <c r="BT32" s="70">
        <f t="shared" si="42"/>
        <v>0</v>
      </c>
      <c r="BU32" s="70">
        <f t="shared" si="42"/>
        <v>0</v>
      </c>
      <c r="BV32" s="70">
        <f t="shared" si="42"/>
        <v>0</v>
      </c>
      <c r="BW32" s="70">
        <f t="shared" si="42"/>
        <v>0</v>
      </c>
      <c r="BX32" s="70">
        <f t="shared" si="42"/>
        <v>0</v>
      </c>
      <c r="BY32" s="70">
        <f t="shared" si="42"/>
        <v>0</v>
      </c>
      <c r="BZ32" s="70">
        <f t="shared" si="42"/>
        <v>0</v>
      </c>
      <c r="CA32" s="70">
        <f t="shared" si="42"/>
        <v>0</v>
      </c>
      <c r="CB32" s="70">
        <f t="shared" si="42"/>
        <v>0</v>
      </c>
    </row>
    <row r="33" spans="1:80" x14ac:dyDescent="0.3">
      <c r="A33" s="65" t="s">
        <v>58</v>
      </c>
      <c r="B33" s="249" t="s">
        <v>244</v>
      </c>
      <c r="I33" s="70">
        <f t="shared" si="36"/>
        <v>0</v>
      </c>
      <c r="J33" s="70">
        <f t="shared" si="36"/>
        <v>0</v>
      </c>
      <c r="K33" s="70">
        <f t="shared" si="36"/>
        <v>0</v>
      </c>
      <c r="L33" s="70">
        <f t="shared" si="36"/>
        <v>0</v>
      </c>
      <c r="M33" s="70">
        <f t="shared" si="36"/>
        <v>0</v>
      </c>
      <c r="N33" s="70">
        <f t="shared" si="36"/>
        <v>0</v>
      </c>
      <c r="O33" s="70">
        <f t="shared" si="36"/>
        <v>0</v>
      </c>
      <c r="P33" s="70">
        <f t="shared" si="36"/>
        <v>0</v>
      </c>
      <c r="Q33" s="70">
        <f t="shared" si="36"/>
        <v>0</v>
      </c>
      <c r="R33" s="70">
        <f t="shared" si="36"/>
        <v>0</v>
      </c>
      <c r="S33" s="70">
        <f t="shared" si="37"/>
        <v>0</v>
      </c>
      <c r="T33" s="70">
        <f t="shared" si="37"/>
        <v>0</v>
      </c>
      <c r="U33" s="70">
        <f t="shared" si="37"/>
        <v>0</v>
      </c>
      <c r="V33" s="70">
        <f t="shared" si="37"/>
        <v>0</v>
      </c>
      <c r="W33" s="70">
        <f t="shared" si="37"/>
        <v>0</v>
      </c>
      <c r="X33" s="70">
        <f t="shared" si="37"/>
        <v>0</v>
      </c>
      <c r="Y33" s="70">
        <f t="shared" si="37"/>
        <v>0</v>
      </c>
      <c r="Z33" s="70">
        <f t="shared" si="37"/>
        <v>0</v>
      </c>
      <c r="AA33" s="70">
        <f t="shared" si="37"/>
        <v>0</v>
      </c>
      <c r="AB33" s="70">
        <f t="shared" si="37"/>
        <v>0</v>
      </c>
      <c r="AC33" s="70">
        <f t="shared" si="38"/>
        <v>0</v>
      </c>
      <c r="AD33" s="70">
        <f t="shared" si="38"/>
        <v>0</v>
      </c>
      <c r="AE33" s="70">
        <f t="shared" si="38"/>
        <v>0</v>
      </c>
      <c r="AF33" s="70">
        <f t="shared" si="38"/>
        <v>0</v>
      </c>
      <c r="AG33" s="70">
        <f t="shared" si="38"/>
        <v>0</v>
      </c>
      <c r="AH33" s="70">
        <f t="shared" si="38"/>
        <v>0</v>
      </c>
      <c r="AI33" s="70">
        <f t="shared" si="38"/>
        <v>0</v>
      </c>
      <c r="AJ33" s="70">
        <f t="shared" si="38"/>
        <v>0</v>
      </c>
      <c r="AK33" s="70">
        <f t="shared" si="38"/>
        <v>0</v>
      </c>
      <c r="AL33" s="70">
        <f t="shared" si="38"/>
        <v>0</v>
      </c>
      <c r="AM33" s="70">
        <f t="shared" si="39"/>
        <v>0</v>
      </c>
      <c r="AN33" s="70">
        <f t="shared" si="39"/>
        <v>0</v>
      </c>
      <c r="AO33" s="70">
        <f t="shared" si="39"/>
        <v>0</v>
      </c>
      <c r="AP33" s="70">
        <f t="shared" si="39"/>
        <v>0</v>
      </c>
      <c r="AQ33" s="70">
        <f t="shared" si="39"/>
        <v>0</v>
      </c>
      <c r="AR33" s="70">
        <f t="shared" si="39"/>
        <v>0</v>
      </c>
      <c r="AS33" s="70">
        <f t="shared" si="39"/>
        <v>0</v>
      </c>
      <c r="AT33" s="70">
        <f t="shared" si="39"/>
        <v>0</v>
      </c>
      <c r="AU33" s="70">
        <f t="shared" si="39"/>
        <v>0</v>
      </c>
      <c r="AV33" s="70">
        <f t="shared" si="39"/>
        <v>0</v>
      </c>
      <c r="AW33" s="70">
        <f t="shared" si="40"/>
        <v>0</v>
      </c>
      <c r="AX33" s="70">
        <f t="shared" si="40"/>
        <v>0</v>
      </c>
      <c r="AY33" s="70">
        <f t="shared" si="40"/>
        <v>0</v>
      </c>
      <c r="AZ33" s="70">
        <f t="shared" si="40"/>
        <v>0</v>
      </c>
      <c r="BA33" s="70">
        <f t="shared" si="40"/>
        <v>0</v>
      </c>
      <c r="BB33" s="70">
        <f t="shared" si="40"/>
        <v>0</v>
      </c>
      <c r="BC33" s="70">
        <f t="shared" si="40"/>
        <v>0</v>
      </c>
      <c r="BD33" s="70">
        <f t="shared" si="40"/>
        <v>0</v>
      </c>
      <c r="BE33" s="70">
        <f t="shared" si="40"/>
        <v>0</v>
      </c>
      <c r="BF33" s="70">
        <f t="shared" si="40"/>
        <v>0</v>
      </c>
      <c r="BG33" s="70">
        <f t="shared" si="41"/>
        <v>0</v>
      </c>
      <c r="BH33" s="70">
        <f t="shared" si="41"/>
        <v>0</v>
      </c>
      <c r="BI33" s="70">
        <f t="shared" si="41"/>
        <v>0</v>
      </c>
      <c r="BJ33" s="70">
        <f t="shared" si="41"/>
        <v>0</v>
      </c>
      <c r="BK33" s="70">
        <f t="shared" si="41"/>
        <v>0</v>
      </c>
      <c r="BL33" s="70">
        <f t="shared" si="41"/>
        <v>0</v>
      </c>
      <c r="BM33" s="70">
        <f t="shared" si="41"/>
        <v>0</v>
      </c>
      <c r="BN33" s="70">
        <f t="shared" si="41"/>
        <v>0</v>
      </c>
      <c r="BO33" s="70">
        <f t="shared" si="41"/>
        <v>0</v>
      </c>
      <c r="BP33" s="70">
        <f t="shared" si="41"/>
        <v>0</v>
      </c>
      <c r="BQ33" s="70">
        <f t="shared" si="42"/>
        <v>0</v>
      </c>
      <c r="BR33" s="70">
        <f t="shared" si="42"/>
        <v>0</v>
      </c>
      <c r="BS33" s="70">
        <f t="shared" si="42"/>
        <v>0</v>
      </c>
      <c r="BT33" s="70">
        <f t="shared" si="42"/>
        <v>0</v>
      </c>
      <c r="BU33" s="70">
        <f t="shared" si="42"/>
        <v>0</v>
      </c>
      <c r="BV33" s="70">
        <f t="shared" si="42"/>
        <v>0</v>
      </c>
      <c r="BW33" s="70">
        <f t="shared" si="42"/>
        <v>0</v>
      </c>
      <c r="BX33" s="70">
        <f t="shared" si="42"/>
        <v>0</v>
      </c>
      <c r="BY33" s="70">
        <f t="shared" si="42"/>
        <v>0</v>
      </c>
      <c r="BZ33" s="70">
        <f t="shared" si="42"/>
        <v>0</v>
      </c>
      <c r="CA33" s="70">
        <f t="shared" si="42"/>
        <v>0</v>
      </c>
      <c r="CB33" s="70">
        <f t="shared" si="42"/>
        <v>0</v>
      </c>
    </row>
    <row r="34" spans="1:80" x14ac:dyDescent="0.3">
      <c r="A34" s="65" t="s">
        <v>58</v>
      </c>
      <c r="B34" s="249" t="s">
        <v>244</v>
      </c>
      <c r="I34" s="70">
        <f t="shared" si="36"/>
        <v>0</v>
      </c>
      <c r="J34" s="70">
        <f t="shared" si="36"/>
        <v>0</v>
      </c>
      <c r="K34" s="70">
        <f t="shared" si="36"/>
        <v>0</v>
      </c>
      <c r="L34" s="70">
        <f t="shared" si="36"/>
        <v>0</v>
      </c>
      <c r="M34" s="70">
        <f t="shared" si="36"/>
        <v>0</v>
      </c>
      <c r="N34" s="70">
        <f t="shared" si="36"/>
        <v>0</v>
      </c>
      <c r="O34" s="70">
        <f t="shared" si="36"/>
        <v>0</v>
      </c>
      <c r="P34" s="70">
        <f t="shared" si="36"/>
        <v>0</v>
      </c>
      <c r="Q34" s="70">
        <f t="shared" si="36"/>
        <v>0</v>
      </c>
      <c r="R34" s="70">
        <f t="shared" si="36"/>
        <v>0</v>
      </c>
      <c r="S34" s="70">
        <f t="shared" si="37"/>
        <v>0</v>
      </c>
      <c r="T34" s="70">
        <f t="shared" si="37"/>
        <v>0</v>
      </c>
      <c r="U34" s="70">
        <f t="shared" si="37"/>
        <v>0</v>
      </c>
      <c r="V34" s="70">
        <f t="shared" si="37"/>
        <v>0</v>
      </c>
      <c r="W34" s="70">
        <f t="shared" si="37"/>
        <v>0</v>
      </c>
      <c r="X34" s="70">
        <f t="shared" si="37"/>
        <v>0</v>
      </c>
      <c r="Y34" s="70">
        <f t="shared" si="37"/>
        <v>0</v>
      </c>
      <c r="Z34" s="70">
        <f t="shared" si="37"/>
        <v>0</v>
      </c>
      <c r="AA34" s="70">
        <f t="shared" si="37"/>
        <v>0</v>
      </c>
      <c r="AB34" s="70">
        <f t="shared" si="37"/>
        <v>0</v>
      </c>
      <c r="AC34" s="70">
        <f t="shared" si="38"/>
        <v>0</v>
      </c>
      <c r="AD34" s="70">
        <f t="shared" si="38"/>
        <v>0</v>
      </c>
      <c r="AE34" s="70">
        <f t="shared" si="38"/>
        <v>0</v>
      </c>
      <c r="AF34" s="70">
        <f t="shared" si="38"/>
        <v>0</v>
      </c>
      <c r="AG34" s="70">
        <f t="shared" si="38"/>
        <v>0</v>
      </c>
      <c r="AH34" s="70">
        <f t="shared" si="38"/>
        <v>0</v>
      </c>
      <c r="AI34" s="70">
        <f t="shared" si="38"/>
        <v>0</v>
      </c>
      <c r="AJ34" s="70">
        <f t="shared" si="38"/>
        <v>0</v>
      </c>
      <c r="AK34" s="70">
        <f t="shared" si="38"/>
        <v>0</v>
      </c>
      <c r="AL34" s="70">
        <f t="shared" si="38"/>
        <v>0</v>
      </c>
      <c r="AM34" s="70">
        <f t="shared" si="39"/>
        <v>0</v>
      </c>
      <c r="AN34" s="70">
        <f t="shared" si="39"/>
        <v>0</v>
      </c>
      <c r="AO34" s="70">
        <f t="shared" si="39"/>
        <v>0</v>
      </c>
      <c r="AP34" s="70">
        <f t="shared" si="39"/>
        <v>0</v>
      </c>
      <c r="AQ34" s="70">
        <f t="shared" si="39"/>
        <v>0</v>
      </c>
      <c r="AR34" s="70">
        <f t="shared" si="39"/>
        <v>0</v>
      </c>
      <c r="AS34" s="70">
        <f t="shared" si="39"/>
        <v>0</v>
      </c>
      <c r="AT34" s="70">
        <f t="shared" si="39"/>
        <v>0</v>
      </c>
      <c r="AU34" s="70">
        <f t="shared" si="39"/>
        <v>0</v>
      </c>
      <c r="AV34" s="70">
        <f t="shared" si="39"/>
        <v>0</v>
      </c>
      <c r="AW34" s="70">
        <f t="shared" si="40"/>
        <v>0</v>
      </c>
      <c r="AX34" s="70">
        <f t="shared" si="40"/>
        <v>0</v>
      </c>
      <c r="AY34" s="70">
        <f t="shared" si="40"/>
        <v>0</v>
      </c>
      <c r="AZ34" s="70">
        <f t="shared" si="40"/>
        <v>0</v>
      </c>
      <c r="BA34" s="70">
        <f t="shared" si="40"/>
        <v>0</v>
      </c>
      <c r="BB34" s="70">
        <f t="shared" si="40"/>
        <v>0</v>
      </c>
      <c r="BC34" s="70">
        <f t="shared" si="40"/>
        <v>0</v>
      </c>
      <c r="BD34" s="70">
        <f t="shared" si="40"/>
        <v>0</v>
      </c>
      <c r="BE34" s="70">
        <f t="shared" si="40"/>
        <v>0</v>
      </c>
      <c r="BF34" s="70">
        <f t="shared" si="40"/>
        <v>0</v>
      </c>
      <c r="BG34" s="70">
        <f t="shared" si="41"/>
        <v>0</v>
      </c>
      <c r="BH34" s="70">
        <f t="shared" si="41"/>
        <v>0</v>
      </c>
      <c r="BI34" s="70">
        <f t="shared" si="41"/>
        <v>0</v>
      </c>
      <c r="BJ34" s="70">
        <f t="shared" si="41"/>
        <v>0</v>
      </c>
      <c r="BK34" s="70">
        <f t="shared" si="41"/>
        <v>0</v>
      </c>
      <c r="BL34" s="70">
        <f t="shared" si="41"/>
        <v>0</v>
      </c>
      <c r="BM34" s="70">
        <f t="shared" si="41"/>
        <v>0</v>
      </c>
      <c r="BN34" s="70">
        <f t="shared" si="41"/>
        <v>0</v>
      </c>
      <c r="BO34" s="70">
        <f t="shared" si="41"/>
        <v>0</v>
      </c>
      <c r="BP34" s="70">
        <f t="shared" si="41"/>
        <v>0</v>
      </c>
      <c r="BQ34" s="70">
        <f t="shared" si="42"/>
        <v>0</v>
      </c>
      <c r="BR34" s="70">
        <f t="shared" si="42"/>
        <v>0</v>
      </c>
      <c r="BS34" s="70">
        <f t="shared" si="42"/>
        <v>0</v>
      </c>
      <c r="BT34" s="70">
        <f t="shared" si="42"/>
        <v>0</v>
      </c>
      <c r="BU34" s="70">
        <f t="shared" si="42"/>
        <v>0</v>
      </c>
      <c r="BV34" s="70">
        <f t="shared" si="42"/>
        <v>0</v>
      </c>
      <c r="BW34" s="70">
        <f t="shared" si="42"/>
        <v>0</v>
      </c>
      <c r="BX34" s="70">
        <f t="shared" si="42"/>
        <v>0</v>
      </c>
      <c r="BY34" s="70">
        <f t="shared" si="42"/>
        <v>0</v>
      </c>
      <c r="BZ34" s="70">
        <f t="shared" si="42"/>
        <v>0</v>
      </c>
      <c r="CA34" s="70">
        <f t="shared" si="42"/>
        <v>0</v>
      </c>
      <c r="CB34" s="70">
        <f t="shared" si="42"/>
        <v>0</v>
      </c>
    </row>
    <row r="35" spans="1:80" x14ac:dyDescent="0.3">
      <c r="A35" s="65" t="s">
        <v>58</v>
      </c>
      <c r="B35" s="249" t="s">
        <v>244</v>
      </c>
      <c r="I35" s="70">
        <f t="shared" si="36"/>
        <v>0</v>
      </c>
      <c r="J35" s="70">
        <f t="shared" si="36"/>
        <v>0</v>
      </c>
      <c r="K35" s="70">
        <f t="shared" si="36"/>
        <v>0</v>
      </c>
      <c r="L35" s="70">
        <f t="shared" si="36"/>
        <v>0</v>
      </c>
      <c r="M35" s="70">
        <f t="shared" si="36"/>
        <v>0</v>
      </c>
      <c r="N35" s="70">
        <f t="shared" si="36"/>
        <v>0</v>
      </c>
      <c r="O35" s="70">
        <f t="shared" si="36"/>
        <v>0</v>
      </c>
      <c r="P35" s="70">
        <f t="shared" si="36"/>
        <v>0</v>
      </c>
      <c r="Q35" s="70">
        <f t="shared" si="36"/>
        <v>0</v>
      </c>
      <c r="R35" s="70">
        <f t="shared" si="36"/>
        <v>0</v>
      </c>
      <c r="S35" s="70">
        <f t="shared" si="37"/>
        <v>0</v>
      </c>
      <c r="T35" s="70">
        <f t="shared" si="37"/>
        <v>0</v>
      </c>
      <c r="U35" s="70">
        <f t="shared" si="37"/>
        <v>0</v>
      </c>
      <c r="V35" s="70">
        <f t="shared" si="37"/>
        <v>0</v>
      </c>
      <c r="W35" s="70">
        <f t="shared" si="37"/>
        <v>0</v>
      </c>
      <c r="X35" s="70">
        <f t="shared" si="37"/>
        <v>0</v>
      </c>
      <c r="Y35" s="70">
        <f t="shared" si="37"/>
        <v>0</v>
      </c>
      <c r="Z35" s="70">
        <f t="shared" si="37"/>
        <v>0</v>
      </c>
      <c r="AA35" s="70">
        <f t="shared" si="37"/>
        <v>0</v>
      </c>
      <c r="AB35" s="70">
        <f t="shared" si="37"/>
        <v>0</v>
      </c>
      <c r="AC35" s="70">
        <f t="shared" si="38"/>
        <v>0</v>
      </c>
      <c r="AD35" s="70">
        <f t="shared" si="38"/>
        <v>0</v>
      </c>
      <c r="AE35" s="70">
        <f t="shared" si="38"/>
        <v>0</v>
      </c>
      <c r="AF35" s="70">
        <f t="shared" si="38"/>
        <v>0</v>
      </c>
      <c r="AG35" s="70">
        <f t="shared" si="38"/>
        <v>0</v>
      </c>
      <c r="AH35" s="70">
        <f t="shared" si="38"/>
        <v>0</v>
      </c>
      <c r="AI35" s="70">
        <f t="shared" si="38"/>
        <v>0</v>
      </c>
      <c r="AJ35" s="70">
        <f t="shared" si="38"/>
        <v>0</v>
      </c>
      <c r="AK35" s="70">
        <f t="shared" si="38"/>
        <v>0</v>
      </c>
      <c r="AL35" s="70">
        <f t="shared" si="38"/>
        <v>0</v>
      </c>
      <c r="AM35" s="70">
        <f t="shared" si="39"/>
        <v>0</v>
      </c>
      <c r="AN35" s="70">
        <f t="shared" si="39"/>
        <v>0</v>
      </c>
      <c r="AO35" s="70">
        <f t="shared" si="39"/>
        <v>0</v>
      </c>
      <c r="AP35" s="70">
        <f t="shared" si="39"/>
        <v>0</v>
      </c>
      <c r="AQ35" s="70">
        <f t="shared" si="39"/>
        <v>0</v>
      </c>
      <c r="AR35" s="70">
        <f t="shared" si="39"/>
        <v>0</v>
      </c>
      <c r="AS35" s="70">
        <f t="shared" si="39"/>
        <v>0</v>
      </c>
      <c r="AT35" s="70">
        <f t="shared" si="39"/>
        <v>0</v>
      </c>
      <c r="AU35" s="70">
        <f t="shared" si="39"/>
        <v>0</v>
      </c>
      <c r="AV35" s="70">
        <f t="shared" si="39"/>
        <v>0</v>
      </c>
      <c r="AW35" s="70">
        <f t="shared" si="40"/>
        <v>0</v>
      </c>
      <c r="AX35" s="70">
        <f t="shared" si="40"/>
        <v>0</v>
      </c>
      <c r="AY35" s="70">
        <f t="shared" si="40"/>
        <v>0</v>
      </c>
      <c r="AZ35" s="70">
        <f t="shared" si="40"/>
        <v>0</v>
      </c>
      <c r="BA35" s="70">
        <f t="shared" si="40"/>
        <v>0</v>
      </c>
      <c r="BB35" s="70">
        <f t="shared" si="40"/>
        <v>0</v>
      </c>
      <c r="BC35" s="70">
        <f t="shared" si="40"/>
        <v>0</v>
      </c>
      <c r="BD35" s="70">
        <f t="shared" si="40"/>
        <v>0</v>
      </c>
      <c r="BE35" s="70">
        <f t="shared" si="40"/>
        <v>0</v>
      </c>
      <c r="BF35" s="70">
        <f t="shared" si="40"/>
        <v>0</v>
      </c>
      <c r="BG35" s="70">
        <f t="shared" si="41"/>
        <v>0</v>
      </c>
      <c r="BH35" s="70">
        <f t="shared" si="41"/>
        <v>0</v>
      </c>
      <c r="BI35" s="70">
        <f t="shared" si="41"/>
        <v>0</v>
      </c>
      <c r="BJ35" s="70">
        <f t="shared" si="41"/>
        <v>0</v>
      </c>
      <c r="BK35" s="70">
        <f t="shared" si="41"/>
        <v>0</v>
      </c>
      <c r="BL35" s="70">
        <f t="shared" si="41"/>
        <v>0</v>
      </c>
      <c r="BM35" s="70">
        <f t="shared" si="41"/>
        <v>0</v>
      </c>
      <c r="BN35" s="70">
        <f t="shared" si="41"/>
        <v>0</v>
      </c>
      <c r="BO35" s="70">
        <f t="shared" si="41"/>
        <v>0</v>
      </c>
      <c r="BP35" s="70">
        <f t="shared" si="41"/>
        <v>0</v>
      </c>
      <c r="BQ35" s="70">
        <f t="shared" si="42"/>
        <v>0</v>
      </c>
      <c r="BR35" s="70">
        <f t="shared" si="42"/>
        <v>0</v>
      </c>
      <c r="BS35" s="70">
        <f t="shared" si="42"/>
        <v>0</v>
      </c>
      <c r="BT35" s="70">
        <f t="shared" si="42"/>
        <v>0</v>
      </c>
      <c r="BU35" s="70">
        <f t="shared" si="42"/>
        <v>0</v>
      </c>
      <c r="BV35" s="70">
        <f t="shared" si="42"/>
        <v>0</v>
      </c>
      <c r="BW35" s="70">
        <f t="shared" si="42"/>
        <v>0</v>
      </c>
      <c r="BX35" s="70">
        <f t="shared" si="42"/>
        <v>0</v>
      </c>
      <c r="BY35" s="70">
        <f t="shared" si="42"/>
        <v>0</v>
      </c>
      <c r="BZ35" s="70">
        <f t="shared" si="42"/>
        <v>0</v>
      </c>
      <c r="CA35" s="70">
        <f t="shared" si="42"/>
        <v>0</v>
      </c>
      <c r="CB35" s="70">
        <f t="shared" si="42"/>
        <v>0</v>
      </c>
    </row>
    <row r="36" spans="1:80" x14ac:dyDescent="0.3">
      <c r="A36" s="65" t="s">
        <v>58</v>
      </c>
      <c r="B36" s="249" t="s">
        <v>244</v>
      </c>
      <c r="I36" s="70">
        <f t="shared" si="36"/>
        <v>0</v>
      </c>
      <c r="J36" s="70">
        <f t="shared" si="36"/>
        <v>0</v>
      </c>
      <c r="K36" s="70">
        <f t="shared" si="36"/>
        <v>0</v>
      </c>
      <c r="L36" s="70">
        <f t="shared" si="36"/>
        <v>0</v>
      </c>
      <c r="M36" s="70">
        <f t="shared" si="36"/>
        <v>0</v>
      </c>
      <c r="N36" s="70">
        <f t="shared" si="36"/>
        <v>0</v>
      </c>
      <c r="O36" s="70">
        <f t="shared" si="36"/>
        <v>0</v>
      </c>
      <c r="P36" s="70">
        <f t="shared" si="36"/>
        <v>0</v>
      </c>
      <c r="Q36" s="70">
        <f t="shared" si="36"/>
        <v>0</v>
      </c>
      <c r="R36" s="70">
        <f t="shared" si="36"/>
        <v>0</v>
      </c>
      <c r="S36" s="70">
        <f t="shared" si="37"/>
        <v>0</v>
      </c>
      <c r="T36" s="70">
        <f t="shared" si="37"/>
        <v>0</v>
      </c>
      <c r="U36" s="70">
        <f t="shared" si="37"/>
        <v>0</v>
      </c>
      <c r="V36" s="70">
        <f t="shared" si="37"/>
        <v>0</v>
      </c>
      <c r="W36" s="70">
        <f t="shared" si="37"/>
        <v>0</v>
      </c>
      <c r="X36" s="70">
        <f t="shared" si="37"/>
        <v>0</v>
      </c>
      <c r="Y36" s="70">
        <f t="shared" si="37"/>
        <v>0</v>
      </c>
      <c r="Z36" s="70">
        <f t="shared" si="37"/>
        <v>0</v>
      </c>
      <c r="AA36" s="70">
        <f t="shared" si="37"/>
        <v>0</v>
      </c>
      <c r="AB36" s="70">
        <f t="shared" si="37"/>
        <v>0</v>
      </c>
      <c r="AC36" s="70">
        <f t="shared" si="38"/>
        <v>0</v>
      </c>
      <c r="AD36" s="70">
        <f t="shared" si="38"/>
        <v>0</v>
      </c>
      <c r="AE36" s="70">
        <f t="shared" si="38"/>
        <v>0</v>
      </c>
      <c r="AF36" s="70">
        <f t="shared" si="38"/>
        <v>0</v>
      </c>
      <c r="AG36" s="70">
        <f t="shared" si="38"/>
        <v>0</v>
      </c>
      <c r="AH36" s="70">
        <f t="shared" si="38"/>
        <v>0</v>
      </c>
      <c r="AI36" s="70">
        <f t="shared" si="38"/>
        <v>0</v>
      </c>
      <c r="AJ36" s="70">
        <f t="shared" si="38"/>
        <v>0</v>
      </c>
      <c r="AK36" s="70">
        <f t="shared" si="38"/>
        <v>0</v>
      </c>
      <c r="AL36" s="70">
        <f t="shared" si="38"/>
        <v>0</v>
      </c>
      <c r="AM36" s="70">
        <f t="shared" si="39"/>
        <v>0</v>
      </c>
      <c r="AN36" s="70">
        <f t="shared" si="39"/>
        <v>0</v>
      </c>
      <c r="AO36" s="70">
        <f t="shared" si="39"/>
        <v>0</v>
      </c>
      <c r="AP36" s="70">
        <f t="shared" si="39"/>
        <v>0</v>
      </c>
      <c r="AQ36" s="70">
        <f t="shared" si="39"/>
        <v>0</v>
      </c>
      <c r="AR36" s="70">
        <f t="shared" si="39"/>
        <v>0</v>
      </c>
      <c r="AS36" s="70">
        <f t="shared" si="39"/>
        <v>0</v>
      </c>
      <c r="AT36" s="70">
        <f t="shared" si="39"/>
        <v>0</v>
      </c>
      <c r="AU36" s="70">
        <f t="shared" si="39"/>
        <v>0</v>
      </c>
      <c r="AV36" s="70">
        <f t="shared" si="39"/>
        <v>0</v>
      </c>
      <c r="AW36" s="70">
        <f t="shared" si="40"/>
        <v>0</v>
      </c>
      <c r="AX36" s="70">
        <f t="shared" si="40"/>
        <v>0</v>
      </c>
      <c r="AY36" s="70">
        <f t="shared" si="40"/>
        <v>0</v>
      </c>
      <c r="AZ36" s="70">
        <f t="shared" si="40"/>
        <v>0</v>
      </c>
      <c r="BA36" s="70">
        <f t="shared" si="40"/>
        <v>0</v>
      </c>
      <c r="BB36" s="70">
        <f t="shared" si="40"/>
        <v>0</v>
      </c>
      <c r="BC36" s="70">
        <f t="shared" si="40"/>
        <v>0</v>
      </c>
      <c r="BD36" s="70">
        <f t="shared" si="40"/>
        <v>0</v>
      </c>
      <c r="BE36" s="70">
        <f t="shared" si="40"/>
        <v>0</v>
      </c>
      <c r="BF36" s="70">
        <f t="shared" si="40"/>
        <v>0</v>
      </c>
      <c r="BG36" s="70">
        <f t="shared" si="41"/>
        <v>0</v>
      </c>
      <c r="BH36" s="70">
        <f t="shared" si="41"/>
        <v>0</v>
      </c>
      <c r="BI36" s="70">
        <f t="shared" si="41"/>
        <v>0</v>
      </c>
      <c r="BJ36" s="70">
        <f t="shared" si="41"/>
        <v>0</v>
      </c>
      <c r="BK36" s="70">
        <f t="shared" si="41"/>
        <v>0</v>
      </c>
      <c r="BL36" s="70">
        <f t="shared" si="41"/>
        <v>0</v>
      </c>
      <c r="BM36" s="70">
        <f t="shared" si="41"/>
        <v>0</v>
      </c>
      <c r="BN36" s="70">
        <f t="shared" si="41"/>
        <v>0</v>
      </c>
      <c r="BO36" s="70">
        <f t="shared" si="41"/>
        <v>0</v>
      </c>
      <c r="BP36" s="70">
        <f t="shared" si="41"/>
        <v>0</v>
      </c>
      <c r="BQ36" s="70">
        <f t="shared" si="42"/>
        <v>0</v>
      </c>
      <c r="BR36" s="70">
        <f t="shared" si="42"/>
        <v>0</v>
      </c>
      <c r="BS36" s="70">
        <f t="shared" si="42"/>
        <v>0</v>
      </c>
      <c r="BT36" s="70">
        <f t="shared" si="42"/>
        <v>0</v>
      </c>
      <c r="BU36" s="70">
        <f t="shared" si="42"/>
        <v>0</v>
      </c>
      <c r="BV36" s="70">
        <f t="shared" si="42"/>
        <v>0</v>
      </c>
      <c r="BW36" s="70">
        <f t="shared" si="42"/>
        <v>0</v>
      </c>
      <c r="BX36" s="70">
        <f t="shared" si="42"/>
        <v>0</v>
      </c>
      <c r="BY36" s="70">
        <f t="shared" si="42"/>
        <v>0</v>
      </c>
      <c r="BZ36" s="70">
        <f t="shared" si="42"/>
        <v>0</v>
      </c>
      <c r="CA36" s="70">
        <f t="shared" si="42"/>
        <v>0</v>
      </c>
      <c r="CB36" s="70">
        <f t="shared" si="42"/>
        <v>0</v>
      </c>
    </row>
    <row r="37" spans="1:80" x14ac:dyDescent="0.3">
      <c r="A37" s="65" t="s">
        <v>58</v>
      </c>
      <c r="B37" s="249" t="s">
        <v>244</v>
      </c>
      <c r="I37" s="70">
        <f t="shared" si="36"/>
        <v>0</v>
      </c>
      <c r="J37" s="70">
        <f t="shared" si="36"/>
        <v>0</v>
      </c>
      <c r="K37" s="70">
        <f t="shared" si="36"/>
        <v>0</v>
      </c>
      <c r="L37" s="70">
        <f t="shared" si="36"/>
        <v>0</v>
      </c>
      <c r="M37" s="70">
        <f t="shared" si="36"/>
        <v>0</v>
      </c>
      <c r="N37" s="70">
        <f t="shared" si="36"/>
        <v>0</v>
      </c>
      <c r="O37" s="70">
        <f t="shared" si="36"/>
        <v>0</v>
      </c>
      <c r="P37" s="70">
        <f t="shared" si="36"/>
        <v>0</v>
      </c>
      <c r="Q37" s="70">
        <f t="shared" si="36"/>
        <v>0</v>
      </c>
      <c r="R37" s="70">
        <f t="shared" si="36"/>
        <v>0</v>
      </c>
      <c r="S37" s="70">
        <f t="shared" si="37"/>
        <v>0</v>
      </c>
      <c r="T37" s="70">
        <f t="shared" si="37"/>
        <v>0</v>
      </c>
      <c r="U37" s="70">
        <f t="shared" si="37"/>
        <v>0</v>
      </c>
      <c r="V37" s="70">
        <f t="shared" si="37"/>
        <v>0</v>
      </c>
      <c r="W37" s="70">
        <f t="shared" si="37"/>
        <v>0</v>
      </c>
      <c r="X37" s="70">
        <f t="shared" si="37"/>
        <v>0</v>
      </c>
      <c r="Y37" s="70">
        <f t="shared" si="37"/>
        <v>0</v>
      </c>
      <c r="Z37" s="70">
        <f t="shared" si="37"/>
        <v>0</v>
      </c>
      <c r="AA37" s="70">
        <f t="shared" si="37"/>
        <v>0</v>
      </c>
      <c r="AB37" s="70">
        <f t="shared" si="37"/>
        <v>0</v>
      </c>
      <c r="AC37" s="70">
        <f t="shared" si="38"/>
        <v>0</v>
      </c>
      <c r="AD37" s="70">
        <f t="shared" si="38"/>
        <v>0</v>
      </c>
      <c r="AE37" s="70">
        <f t="shared" si="38"/>
        <v>0</v>
      </c>
      <c r="AF37" s="70">
        <f t="shared" si="38"/>
        <v>0</v>
      </c>
      <c r="AG37" s="70">
        <f t="shared" si="38"/>
        <v>0</v>
      </c>
      <c r="AH37" s="70">
        <f t="shared" si="38"/>
        <v>0</v>
      </c>
      <c r="AI37" s="70">
        <f t="shared" si="38"/>
        <v>0</v>
      </c>
      <c r="AJ37" s="70">
        <f t="shared" si="38"/>
        <v>0</v>
      </c>
      <c r="AK37" s="70">
        <f t="shared" si="38"/>
        <v>0</v>
      </c>
      <c r="AL37" s="70">
        <f t="shared" si="38"/>
        <v>0</v>
      </c>
      <c r="AM37" s="70">
        <f t="shared" si="39"/>
        <v>0</v>
      </c>
      <c r="AN37" s="70">
        <f t="shared" si="39"/>
        <v>0</v>
      </c>
      <c r="AO37" s="70">
        <f t="shared" si="39"/>
        <v>0</v>
      </c>
      <c r="AP37" s="70">
        <f t="shared" si="39"/>
        <v>0</v>
      </c>
      <c r="AQ37" s="70">
        <f t="shared" si="39"/>
        <v>0</v>
      </c>
      <c r="AR37" s="70">
        <f t="shared" si="39"/>
        <v>0</v>
      </c>
      <c r="AS37" s="70">
        <f t="shared" si="39"/>
        <v>0</v>
      </c>
      <c r="AT37" s="70">
        <f t="shared" si="39"/>
        <v>0</v>
      </c>
      <c r="AU37" s="70">
        <f t="shared" si="39"/>
        <v>0</v>
      </c>
      <c r="AV37" s="70">
        <f t="shared" si="39"/>
        <v>0</v>
      </c>
      <c r="AW37" s="70">
        <f t="shared" si="40"/>
        <v>0</v>
      </c>
      <c r="AX37" s="70">
        <f t="shared" si="40"/>
        <v>0</v>
      </c>
      <c r="AY37" s="70">
        <f t="shared" si="40"/>
        <v>0</v>
      </c>
      <c r="AZ37" s="70">
        <f t="shared" si="40"/>
        <v>0</v>
      </c>
      <c r="BA37" s="70">
        <f t="shared" si="40"/>
        <v>0</v>
      </c>
      <c r="BB37" s="70">
        <f t="shared" si="40"/>
        <v>0</v>
      </c>
      <c r="BC37" s="70">
        <f t="shared" si="40"/>
        <v>0</v>
      </c>
      <c r="BD37" s="70">
        <f t="shared" si="40"/>
        <v>0</v>
      </c>
      <c r="BE37" s="70">
        <f t="shared" si="40"/>
        <v>0</v>
      </c>
      <c r="BF37" s="70">
        <f t="shared" si="40"/>
        <v>0</v>
      </c>
      <c r="BG37" s="70">
        <f t="shared" si="41"/>
        <v>0</v>
      </c>
      <c r="BH37" s="70">
        <f t="shared" si="41"/>
        <v>0</v>
      </c>
      <c r="BI37" s="70">
        <f t="shared" si="41"/>
        <v>0</v>
      </c>
      <c r="BJ37" s="70">
        <f t="shared" si="41"/>
        <v>0</v>
      </c>
      <c r="BK37" s="70">
        <f t="shared" si="41"/>
        <v>0</v>
      </c>
      <c r="BL37" s="70">
        <f t="shared" si="41"/>
        <v>0</v>
      </c>
      <c r="BM37" s="70">
        <f t="shared" si="41"/>
        <v>0</v>
      </c>
      <c r="BN37" s="70">
        <f t="shared" si="41"/>
        <v>0</v>
      </c>
      <c r="BO37" s="70">
        <f t="shared" si="41"/>
        <v>0</v>
      </c>
      <c r="BP37" s="70">
        <f t="shared" si="41"/>
        <v>0</v>
      </c>
      <c r="BQ37" s="70">
        <f t="shared" si="42"/>
        <v>0</v>
      </c>
      <c r="BR37" s="70">
        <f t="shared" si="42"/>
        <v>0</v>
      </c>
      <c r="BS37" s="70">
        <f t="shared" si="42"/>
        <v>0</v>
      </c>
      <c r="BT37" s="70">
        <f t="shared" si="42"/>
        <v>0</v>
      </c>
      <c r="BU37" s="70">
        <f t="shared" si="42"/>
        <v>0</v>
      </c>
      <c r="BV37" s="70">
        <f t="shared" si="42"/>
        <v>0</v>
      </c>
      <c r="BW37" s="70">
        <f t="shared" si="42"/>
        <v>0</v>
      </c>
      <c r="BX37" s="70">
        <f t="shared" si="42"/>
        <v>0</v>
      </c>
      <c r="BY37" s="70">
        <f t="shared" si="42"/>
        <v>0</v>
      </c>
      <c r="BZ37" s="70">
        <f t="shared" si="42"/>
        <v>0</v>
      </c>
      <c r="CA37" s="70">
        <f t="shared" si="42"/>
        <v>0</v>
      </c>
      <c r="CB37" s="70">
        <f t="shared" si="42"/>
        <v>0</v>
      </c>
    </row>
    <row r="38" spans="1:80" x14ac:dyDescent="0.3">
      <c r="A38" s="65" t="s">
        <v>281</v>
      </c>
      <c r="B38" s="249" t="s">
        <v>543</v>
      </c>
      <c r="I38" s="70">
        <f t="shared" si="36"/>
        <v>25000</v>
      </c>
      <c r="J38" s="70">
        <f t="shared" si="36"/>
        <v>25000</v>
      </c>
      <c r="K38" s="70">
        <f t="shared" si="36"/>
        <v>25000</v>
      </c>
      <c r="L38" s="70">
        <f t="shared" si="36"/>
        <v>25000</v>
      </c>
      <c r="M38" s="70">
        <f t="shared" si="36"/>
        <v>25000</v>
      </c>
      <c r="N38" s="70">
        <f t="shared" si="36"/>
        <v>25000</v>
      </c>
      <c r="O38" s="70">
        <f t="shared" si="36"/>
        <v>25000</v>
      </c>
      <c r="P38" s="70">
        <f t="shared" si="36"/>
        <v>25000</v>
      </c>
      <c r="Q38" s="70">
        <f t="shared" si="36"/>
        <v>25000</v>
      </c>
      <c r="R38" s="70">
        <f t="shared" si="36"/>
        <v>25000</v>
      </c>
      <c r="S38" s="70">
        <f t="shared" si="37"/>
        <v>25000</v>
      </c>
      <c r="T38" s="70">
        <f t="shared" si="37"/>
        <v>25000</v>
      </c>
      <c r="U38" s="70">
        <f t="shared" si="37"/>
        <v>25000</v>
      </c>
      <c r="V38" s="70">
        <f t="shared" si="37"/>
        <v>25000</v>
      </c>
      <c r="W38" s="70">
        <f t="shared" si="37"/>
        <v>25000</v>
      </c>
      <c r="X38" s="70">
        <f t="shared" si="37"/>
        <v>25000</v>
      </c>
      <c r="Y38" s="70">
        <f t="shared" si="37"/>
        <v>25000</v>
      </c>
      <c r="Z38" s="70">
        <f t="shared" si="37"/>
        <v>25000</v>
      </c>
      <c r="AA38" s="70">
        <f t="shared" si="37"/>
        <v>25000</v>
      </c>
      <c r="AB38" s="70">
        <f t="shared" si="37"/>
        <v>25000</v>
      </c>
      <c r="AC38" s="70">
        <f t="shared" si="38"/>
        <v>25000</v>
      </c>
      <c r="AD38" s="70">
        <f t="shared" si="38"/>
        <v>25000</v>
      </c>
      <c r="AE38" s="70">
        <f t="shared" si="38"/>
        <v>25000</v>
      </c>
      <c r="AF38" s="70">
        <f t="shared" si="38"/>
        <v>25000</v>
      </c>
      <c r="AG38" s="70">
        <f t="shared" si="38"/>
        <v>0</v>
      </c>
      <c r="AH38" s="70">
        <f t="shared" si="38"/>
        <v>0</v>
      </c>
      <c r="AI38" s="70">
        <f t="shared" si="38"/>
        <v>0</v>
      </c>
      <c r="AJ38" s="70">
        <f t="shared" si="38"/>
        <v>0</v>
      </c>
      <c r="AK38" s="70">
        <f t="shared" si="38"/>
        <v>0</v>
      </c>
      <c r="AL38" s="70">
        <f t="shared" si="38"/>
        <v>0</v>
      </c>
      <c r="AM38" s="70">
        <f t="shared" si="39"/>
        <v>0</v>
      </c>
      <c r="AN38" s="70">
        <f t="shared" si="39"/>
        <v>0</v>
      </c>
      <c r="AO38" s="70">
        <f t="shared" si="39"/>
        <v>0</v>
      </c>
      <c r="AP38" s="70">
        <f t="shared" si="39"/>
        <v>0</v>
      </c>
      <c r="AQ38" s="70">
        <f t="shared" si="39"/>
        <v>0</v>
      </c>
      <c r="AR38" s="70">
        <f t="shared" si="39"/>
        <v>0</v>
      </c>
      <c r="AS38" s="70">
        <f t="shared" si="39"/>
        <v>0</v>
      </c>
      <c r="AT38" s="70">
        <f t="shared" si="39"/>
        <v>0</v>
      </c>
      <c r="AU38" s="70">
        <f t="shared" si="39"/>
        <v>0</v>
      </c>
      <c r="AV38" s="70">
        <f t="shared" si="39"/>
        <v>0</v>
      </c>
      <c r="AW38" s="70">
        <f t="shared" si="40"/>
        <v>0</v>
      </c>
      <c r="AX38" s="70">
        <f t="shared" si="40"/>
        <v>0</v>
      </c>
      <c r="AY38" s="70">
        <f t="shared" si="40"/>
        <v>0</v>
      </c>
      <c r="AZ38" s="70">
        <f t="shared" si="40"/>
        <v>0</v>
      </c>
      <c r="BA38" s="70">
        <f t="shared" si="40"/>
        <v>0</v>
      </c>
      <c r="BB38" s="70">
        <f t="shared" si="40"/>
        <v>0</v>
      </c>
      <c r="BC38" s="70">
        <f t="shared" si="40"/>
        <v>0</v>
      </c>
      <c r="BD38" s="70">
        <f t="shared" si="40"/>
        <v>0</v>
      </c>
      <c r="BE38" s="70">
        <f t="shared" si="40"/>
        <v>0</v>
      </c>
      <c r="BF38" s="70">
        <f t="shared" si="40"/>
        <v>0</v>
      </c>
      <c r="BG38" s="70">
        <f t="shared" si="41"/>
        <v>0</v>
      </c>
      <c r="BH38" s="70">
        <f t="shared" si="41"/>
        <v>0</v>
      </c>
      <c r="BI38" s="70">
        <f t="shared" si="41"/>
        <v>0</v>
      </c>
      <c r="BJ38" s="70">
        <f t="shared" si="41"/>
        <v>0</v>
      </c>
      <c r="BK38" s="70">
        <f t="shared" si="41"/>
        <v>0</v>
      </c>
      <c r="BL38" s="70">
        <f t="shared" si="41"/>
        <v>0</v>
      </c>
      <c r="BM38" s="70">
        <f t="shared" si="41"/>
        <v>0</v>
      </c>
      <c r="BN38" s="70">
        <f t="shared" si="41"/>
        <v>0</v>
      </c>
      <c r="BO38" s="70">
        <f t="shared" si="41"/>
        <v>0</v>
      </c>
      <c r="BP38" s="70">
        <f t="shared" si="41"/>
        <v>0</v>
      </c>
      <c r="BQ38" s="70">
        <f t="shared" si="42"/>
        <v>0</v>
      </c>
      <c r="BR38" s="70">
        <f t="shared" si="42"/>
        <v>0</v>
      </c>
      <c r="BS38" s="70">
        <f t="shared" si="42"/>
        <v>0</v>
      </c>
      <c r="BT38" s="70">
        <f t="shared" si="42"/>
        <v>0</v>
      </c>
      <c r="BU38" s="70">
        <f t="shared" si="42"/>
        <v>0</v>
      </c>
      <c r="BV38" s="70">
        <f t="shared" si="42"/>
        <v>0</v>
      </c>
      <c r="BW38" s="70">
        <f t="shared" si="42"/>
        <v>0</v>
      </c>
      <c r="BX38" s="70">
        <f t="shared" si="42"/>
        <v>0</v>
      </c>
      <c r="BY38" s="70">
        <f t="shared" si="42"/>
        <v>0</v>
      </c>
      <c r="BZ38" s="70">
        <f t="shared" si="42"/>
        <v>0</v>
      </c>
      <c r="CA38" s="70">
        <f t="shared" si="42"/>
        <v>0</v>
      </c>
      <c r="CB38" s="70">
        <f t="shared" si="42"/>
        <v>0</v>
      </c>
    </row>
    <row r="39" spans="1:80" x14ac:dyDescent="0.3">
      <c r="A39" s="65" t="s">
        <v>281</v>
      </c>
      <c r="B39" s="249" t="s">
        <v>283</v>
      </c>
      <c r="I39" s="70">
        <f t="shared" si="36"/>
        <v>0</v>
      </c>
      <c r="J39" s="70">
        <f t="shared" si="36"/>
        <v>0</v>
      </c>
      <c r="K39" s="70">
        <f t="shared" si="36"/>
        <v>0</v>
      </c>
      <c r="L39" s="70">
        <f t="shared" si="36"/>
        <v>0</v>
      </c>
      <c r="M39" s="70">
        <f t="shared" si="36"/>
        <v>0</v>
      </c>
      <c r="N39" s="70">
        <f t="shared" si="36"/>
        <v>0</v>
      </c>
      <c r="O39" s="70">
        <f t="shared" si="36"/>
        <v>0</v>
      </c>
      <c r="P39" s="70">
        <f t="shared" si="36"/>
        <v>0</v>
      </c>
      <c r="Q39" s="70">
        <f t="shared" si="36"/>
        <v>0</v>
      </c>
      <c r="R39" s="70">
        <f t="shared" si="36"/>
        <v>0</v>
      </c>
      <c r="S39" s="70">
        <f t="shared" si="37"/>
        <v>0</v>
      </c>
      <c r="T39" s="70">
        <f t="shared" si="37"/>
        <v>0</v>
      </c>
      <c r="U39" s="70">
        <f t="shared" si="37"/>
        <v>0</v>
      </c>
      <c r="V39" s="70">
        <f t="shared" si="37"/>
        <v>0</v>
      </c>
      <c r="W39" s="70">
        <f t="shared" si="37"/>
        <v>0</v>
      </c>
      <c r="X39" s="70">
        <f t="shared" si="37"/>
        <v>0</v>
      </c>
      <c r="Y39" s="70">
        <f t="shared" si="37"/>
        <v>0</v>
      </c>
      <c r="Z39" s="70">
        <f t="shared" si="37"/>
        <v>0</v>
      </c>
      <c r="AA39" s="70">
        <f t="shared" si="37"/>
        <v>0</v>
      </c>
      <c r="AB39" s="70">
        <f t="shared" si="37"/>
        <v>0</v>
      </c>
      <c r="AC39" s="70">
        <f t="shared" si="38"/>
        <v>0</v>
      </c>
      <c r="AD39" s="70">
        <f t="shared" si="38"/>
        <v>0</v>
      </c>
      <c r="AE39" s="70">
        <f t="shared" si="38"/>
        <v>0</v>
      </c>
      <c r="AF39" s="70">
        <f t="shared" si="38"/>
        <v>0</v>
      </c>
      <c r="AG39" s="70">
        <f t="shared" si="38"/>
        <v>0</v>
      </c>
      <c r="AH39" s="70">
        <f t="shared" si="38"/>
        <v>0</v>
      </c>
      <c r="AI39" s="70">
        <f t="shared" si="38"/>
        <v>0</v>
      </c>
      <c r="AJ39" s="70">
        <f t="shared" si="38"/>
        <v>0</v>
      </c>
      <c r="AK39" s="70">
        <f t="shared" si="38"/>
        <v>0</v>
      </c>
      <c r="AL39" s="70">
        <f t="shared" si="38"/>
        <v>0</v>
      </c>
      <c r="AM39" s="70">
        <f t="shared" si="39"/>
        <v>0</v>
      </c>
      <c r="AN39" s="70">
        <f t="shared" si="39"/>
        <v>0</v>
      </c>
      <c r="AO39" s="70">
        <f t="shared" si="39"/>
        <v>0</v>
      </c>
      <c r="AP39" s="70">
        <f t="shared" si="39"/>
        <v>0</v>
      </c>
      <c r="AQ39" s="70">
        <f t="shared" si="39"/>
        <v>0</v>
      </c>
      <c r="AR39" s="70">
        <f t="shared" si="39"/>
        <v>0</v>
      </c>
      <c r="AS39" s="70">
        <f t="shared" si="39"/>
        <v>0</v>
      </c>
      <c r="AT39" s="70">
        <f t="shared" si="39"/>
        <v>0</v>
      </c>
      <c r="AU39" s="70">
        <f t="shared" si="39"/>
        <v>0</v>
      </c>
      <c r="AV39" s="70">
        <f t="shared" si="39"/>
        <v>0</v>
      </c>
      <c r="AW39" s="70">
        <f t="shared" si="40"/>
        <v>0</v>
      </c>
      <c r="AX39" s="70">
        <f t="shared" si="40"/>
        <v>0</v>
      </c>
      <c r="AY39" s="70">
        <f t="shared" si="40"/>
        <v>0</v>
      </c>
      <c r="AZ39" s="70">
        <f t="shared" si="40"/>
        <v>0</v>
      </c>
      <c r="BA39" s="70">
        <f t="shared" si="40"/>
        <v>0</v>
      </c>
      <c r="BB39" s="70">
        <f t="shared" si="40"/>
        <v>0</v>
      </c>
      <c r="BC39" s="70">
        <f t="shared" si="40"/>
        <v>0</v>
      </c>
      <c r="BD39" s="70">
        <f t="shared" si="40"/>
        <v>0</v>
      </c>
      <c r="BE39" s="70">
        <f t="shared" si="40"/>
        <v>0</v>
      </c>
      <c r="BF39" s="70">
        <f t="shared" si="40"/>
        <v>0</v>
      </c>
      <c r="BG39" s="70">
        <f t="shared" si="41"/>
        <v>0</v>
      </c>
      <c r="BH39" s="70">
        <f t="shared" si="41"/>
        <v>0</v>
      </c>
      <c r="BI39" s="70">
        <f t="shared" si="41"/>
        <v>0</v>
      </c>
      <c r="BJ39" s="70">
        <f t="shared" si="41"/>
        <v>0</v>
      </c>
      <c r="BK39" s="70">
        <f t="shared" si="41"/>
        <v>0</v>
      </c>
      <c r="BL39" s="70">
        <f t="shared" si="41"/>
        <v>0</v>
      </c>
      <c r="BM39" s="70">
        <f t="shared" si="41"/>
        <v>0</v>
      </c>
      <c r="BN39" s="70">
        <f t="shared" si="41"/>
        <v>0</v>
      </c>
      <c r="BO39" s="70">
        <f t="shared" si="41"/>
        <v>0</v>
      </c>
      <c r="BP39" s="70">
        <f t="shared" si="41"/>
        <v>0</v>
      </c>
      <c r="BQ39" s="70">
        <f t="shared" si="42"/>
        <v>0</v>
      </c>
      <c r="BR39" s="70">
        <f t="shared" si="42"/>
        <v>0</v>
      </c>
      <c r="BS39" s="70">
        <f t="shared" si="42"/>
        <v>0</v>
      </c>
      <c r="BT39" s="70">
        <f t="shared" si="42"/>
        <v>0</v>
      </c>
      <c r="BU39" s="70">
        <f t="shared" si="42"/>
        <v>0</v>
      </c>
      <c r="BV39" s="70">
        <f t="shared" si="42"/>
        <v>0</v>
      </c>
      <c r="BW39" s="70">
        <f t="shared" si="42"/>
        <v>0</v>
      </c>
      <c r="BX39" s="70">
        <f t="shared" si="42"/>
        <v>0</v>
      </c>
      <c r="BY39" s="70">
        <f t="shared" si="42"/>
        <v>0</v>
      </c>
      <c r="BZ39" s="70">
        <f t="shared" si="42"/>
        <v>0</v>
      </c>
      <c r="CA39" s="70">
        <f t="shared" si="42"/>
        <v>0</v>
      </c>
      <c r="CB39" s="70">
        <f t="shared" si="42"/>
        <v>0</v>
      </c>
    </row>
    <row r="40" spans="1:80" x14ac:dyDescent="0.3">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row>
    <row r="41" spans="1:80" x14ac:dyDescent="0.3">
      <c r="B41" s="67" t="s">
        <v>83</v>
      </c>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row>
    <row r="42" spans="1:80" x14ac:dyDescent="0.3">
      <c r="B42" s="64" t="s">
        <v>84</v>
      </c>
      <c r="I42" s="71">
        <f t="shared" ref="I42:AN42" si="43">SUMIF($A$13:$A$39,$B42,I$13:I$39)</f>
        <v>0</v>
      </c>
      <c r="J42" s="71">
        <f t="shared" si="43"/>
        <v>0</v>
      </c>
      <c r="K42" s="71">
        <f t="shared" si="43"/>
        <v>0</v>
      </c>
      <c r="L42" s="71">
        <f t="shared" si="43"/>
        <v>0</v>
      </c>
      <c r="M42" s="71">
        <f t="shared" si="43"/>
        <v>0</v>
      </c>
      <c r="N42" s="71">
        <f t="shared" si="43"/>
        <v>0</v>
      </c>
      <c r="O42" s="71">
        <f t="shared" si="43"/>
        <v>0</v>
      </c>
      <c r="P42" s="71">
        <f t="shared" si="43"/>
        <v>0</v>
      </c>
      <c r="Q42" s="71">
        <f t="shared" si="43"/>
        <v>0</v>
      </c>
      <c r="R42" s="71">
        <f t="shared" si="43"/>
        <v>0</v>
      </c>
      <c r="S42" s="71">
        <f t="shared" si="43"/>
        <v>0</v>
      </c>
      <c r="T42" s="71">
        <f t="shared" si="43"/>
        <v>0</v>
      </c>
      <c r="U42" s="71">
        <f t="shared" si="43"/>
        <v>0</v>
      </c>
      <c r="V42" s="71">
        <f t="shared" si="43"/>
        <v>0</v>
      </c>
      <c r="W42" s="71">
        <f t="shared" si="43"/>
        <v>0</v>
      </c>
      <c r="X42" s="71">
        <f t="shared" si="43"/>
        <v>0</v>
      </c>
      <c r="Y42" s="71">
        <f t="shared" si="43"/>
        <v>0</v>
      </c>
      <c r="Z42" s="71">
        <f t="shared" si="43"/>
        <v>0</v>
      </c>
      <c r="AA42" s="71">
        <f t="shared" si="43"/>
        <v>0</v>
      </c>
      <c r="AB42" s="71">
        <f t="shared" si="43"/>
        <v>0</v>
      </c>
      <c r="AC42" s="71">
        <f t="shared" si="43"/>
        <v>0</v>
      </c>
      <c r="AD42" s="71">
        <f t="shared" si="43"/>
        <v>0</v>
      </c>
      <c r="AE42" s="71">
        <f t="shared" si="43"/>
        <v>0</v>
      </c>
      <c r="AF42" s="71">
        <f t="shared" si="43"/>
        <v>0</v>
      </c>
      <c r="AG42" s="71">
        <f t="shared" si="43"/>
        <v>0</v>
      </c>
      <c r="AH42" s="71">
        <f t="shared" si="43"/>
        <v>0</v>
      </c>
      <c r="AI42" s="71">
        <f t="shared" si="43"/>
        <v>0</v>
      </c>
      <c r="AJ42" s="71">
        <f t="shared" si="43"/>
        <v>0</v>
      </c>
      <c r="AK42" s="71">
        <f t="shared" si="43"/>
        <v>0</v>
      </c>
      <c r="AL42" s="71">
        <f t="shared" si="43"/>
        <v>0</v>
      </c>
      <c r="AM42" s="71">
        <f t="shared" si="43"/>
        <v>0</v>
      </c>
      <c r="AN42" s="71">
        <f t="shared" si="43"/>
        <v>0</v>
      </c>
      <c r="AO42" s="71">
        <f t="shared" ref="AO42:BT42" si="44">SUMIF($A$13:$A$39,$B42,AO$13:AO$39)</f>
        <v>0</v>
      </c>
      <c r="AP42" s="71">
        <f t="shared" si="44"/>
        <v>0</v>
      </c>
      <c r="AQ42" s="71">
        <f t="shared" si="44"/>
        <v>0</v>
      </c>
      <c r="AR42" s="71">
        <f t="shared" si="44"/>
        <v>0</v>
      </c>
      <c r="AS42" s="71">
        <f t="shared" si="44"/>
        <v>0</v>
      </c>
      <c r="AT42" s="71">
        <f t="shared" si="44"/>
        <v>0</v>
      </c>
      <c r="AU42" s="71">
        <f t="shared" si="44"/>
        <v>0</v>
      </c>
      <c r="AV42" s="71">
        <f t="shared" si="44"/>
        <v>0</v>
      </c>
      <c r="AW42" s="71">
        <f t="shared" si="44"/>
        <v>0</v>
      </c>
      <c r="AX42" s="71">
        <f t="shared" si="44"/>
        <v>0</v>
      </c>
      <c r="AY42" s="71">
        <f t="shared" si="44"/>
        <v>0</v>
      </c>
      <c r="AZ42" s="71">
        <f t="shared" si="44"/>
        <v>0</v>
      </c>
      <c r="BA42" s="71">
        <f t="shared" si="44"/>
        <v>0</v>
      </c>
      <c r="BB42" s="71">
        <f t="shared" si="44"/>
        <v>0</v>
      </c>
      <c r="BC42" s="71">
        <f t="shared" si="44"/>
        <v>0</v>
      </c>
      <c r="BD42" s="71">
        <f t="shared" si="44"/>
        <v>0</v>
      </c>
      <c r="BE42" s="71">
        <f t="shared" si="44"/>
        <v>0</v>
      </c>
      <c r="BF42" s="71">
        <f t="shared" si="44"/>
        <v>0</v>
      </c>
      <c r="BG42" s="71">
        <f t="shared" si="44"/>
        <v>0</v>
      </c>
      <c r="BH42" s="71">
        <f t="shared" si="44"/>
        <v>0</v>
      </c>
      <c r="BI42" s="71">
        <f t="shared" si="44"/>
        <v>0</v>
      </c>
      <c r="BJ42" s="71">
        <f t="shared" si="44"/>
        <v>0</v>
      </c>
      <c r="BK42" s="71">
        <f t="shared" si="44"/>
        <v>0</v>
      </c>
      <c r="BL42" s="71">
        <f t="shared" si="44"/>
        <v>0</v>
      </c>
      <c r="BM42" s="71">
        <f t="shared" si="44"/>
        <v>0</v>
      </c>
      <c r="BN42" s="71">
        <f t="shared" si="44"/>
        <v>0</v>
      </c>
      <c r="BO42" s="71">
        <f t="shared" si="44"/>
        <v>0</v>
      </c>
      <c r="BP42" s="71">
        <f t="shared" si="44"/>
        <v>0</v>
      </c>
      <c r="BQ42" s="71">
        <f t="shared" si="44"/>
        <v>0</v>
      </c>
      <c r="BR42" s="71">
        <f t="shared" si="44"/>
        <v>0</v>
      </c>
      <c r="BS42" s="71">
        <f t="shared" si="44"/>
        <v>0</v>
      </c>
      <c r="BT42" s="71">
        <f t="shared" si="44"/>
        <v>0</v>
      </c>
      <c r="BU42" s="71">
        <f t="shared" ref="BU42:CB42" si="45">SUMIF($A$13:$A$39,$B42,BU$13:BU$39)</f>
        <v>0</v>
      </c>
      <c r="BV42" s="71">
        <f t="shared" si="45"/>
        <v>0</v>
      </c>
      <c r="BW42" s="71">
        <f t="shared" si="45"/>
        <v>0</v>
      </c>
      <c r="BX42" s="71">
        <f t="shared" si="45"/>
        <v>0</v>
      </c>
      <c r="BY42" s="71">
        <f t="shared" si="45"/>
        <v>0</v>
      </c>
      <c r="BZ42" s="71">
        <f t="shared" si="45"/>
        <v>0</v>
      </c>
      <c r="CA42" s="71">
        <f t="shared" si="45"/>
        <v>0</v>
      </c>
      <c r="CB42" s="71">
        <f t="shared" si="45"/>
        <v>0</v>
      </c>
    </row>
    <row r="43" spans="1:80" x14ac:dyDescent="0.3">
      <c r="B43" s="64" t="s">
        <v>57</v>
      </c>
      <c r="I43" s="71">
        <f t="shared" ref="I43:R44" si="46">SUMIF($A$10:$A$39,$B43,I$10:I$39)</f>
        <v>0</v>
      </c>
      <c r="J43" s="71">
        <f t="shared" si="46"/>
        <v>0</v>
      </c>
      <c r="K43" s="71">
        <f t="shared" si="46"/>
        <v>0</v>
      </c>
      <c r="L43" s="71">
        <f t="shared" si="46"/>
        <v>0</v>
      </c>
      <c r="M43" s="71">
        <f t="shared" si="46"/>
        <v>0</v>
      </c>
      <c r="N43" s="71">
        <f t="shared" si="46"/>
        <v>0</v>
      </c>
      <c r="O43" s="71">
        <f t="shared" si="46"/>
        <v>0</v>
      </c>
      <c r="P43" s="71">
        <f t="shared" si="46"/>
        <v>0</v>
      </c>
      <c r="Q43" s="71">
        <f t="shared" si="46"/>
        <v>0</v>
      </c>
      <c r="R43" s="71">
        <f t="shared" si="46"/>
        <v>0</v>
      </c>
      <c r="S43" s="71">
        <f t="shared" ref="S43:AB44" si="47">SUMIF($A$10:$A$39,$B43,S$10:S$39)</f>
        <v>0</v>
      </c>
      <c r="T43" s="71">
        <f t="shared" si="47"/>
        <v>0</v>
      </c>
      <c r="U43" s="71">
        <f t="shared" si="47"/>
        <v>0</v>
      </c>
      <c r="V43" s="71">
        <f t="shared" si="47"/>
        <v>0</v>
      </c>
      <c r="W43" s="71">
        <f t="shared" si="47"/>
        <v>0</v>
      </c>
      <c r="X43" s="71">
        <f t="shared" si="47"/>
        <v>0</v>
      </c>
      <c r="Y43" s="71">
        <f t="shared" si="47"/>
        <v>0</v>
      </c>
      <c r="Z43" s="71">
        <f t="shared" si="47"/>
        <v>0</v>
      </c>
      <c r="AA43" s="71">
        <f t="shared" si="47"/>
        <v>0</v>
      </c>
      <c r="AB43" s="71">
        <f t="shared" si="47"/>
        <v>0</v>
      </c>
      <c r="AC43" s="71">
        <f t="shared" ref="AC43:AL44" si="48">SUMIF($A$10:$A$39,$B43,AC$10:AC$39)</f>
        <v>0</v>
      </c>
      <c r="AD43" s="71">
        <f t="shared" si="48"/>
        <v>0</v>
      </c>
      <c r="AE43" s="71">
        <f t="shared" si="48"/>
        <v>0</v>
      </c>
      <c r="AF43" s="71">
        <f t="shared" si="48"/>
        <v>0</v>
      </c>
      <c r="AG43" s="71">
        <f t="shared" si="48"/>
        <v>0</v>
      </c>
      <c r="AH43" s="71">
        <f t="shared" si="48"/>
        <v>0</v>
      </c>
      <c r="AI43" s="71">
        <f t="shared" si="48"/>
        <v>0</v>
      </c>
      <c r="AJ43" s="71">
        <f t="shared" si="48"/>
        <v>0</v>
      </c>
      <c r="AK43" s="71">
        <f t="shared" si="48"/>
        <v>0</v>
      </c>
      <c r="AL43" s="71">
        <f t="shared" si="48"/>
        <v>0</v>
      </c>
      <c r="AM43" s="71">
        <f t="shared" ref="AM43:AV44" si="49">SUMIF($A$10:$A$39,$B43,AM$10:AM$39)</f>
        <v>0</v>
      </c>
      <c r="AN43" s="71">
        <f t="shared" si="49"/>
        <v>0</v>
      </c>
      <c r="AO43" s="71">
        <f t="shared" si="49"/>
        <v>0</v>
      </c>
      <c r="AP43" s="71">
        <f t="shared" si="49"/>
        <v>0</v>
      </c>
      <c r="AQ43" s="71">
        <f t="shared" si="49"/>
        <v>0</v>
      </c>
      <c r="AR43" s="71">
        <f t="shared" si="49"/>
        <v>0</v>
      </c>
      <c r="AS43" s="71">
        <f t="shared" si="49"/>
        <v>0</v>
      </c>
      <c r="AT43" s="71">
        <f t="shared" si="49"/>
        <v>0</v>
      </c>
      <c r="AU43" s="71">
        <f t="shared" si="49"/>
        <v>0</v>
      </c>
      <c r="AV43" s="71">
        <f t="shared" si="49"/>
        <v>0</v>
      </c>
      <c r="AW43" s="71">
        <f t="shared" ref="AW43:BF44" si="50">SUMIF($A$10:$A$39,$B43,AW$10:AW$39)</f>
        <v>0</v>
      </c>
      <c r="AX43" s="71">
        <f t="shared" si="50"/>
        <v>0</v>
      </c>
      <c r="AY43" s="71">
        <f t="shared" si="50"/>
        <v>0</v>
      </c>
      <c r="AZ43" s="71">
        <f t="shared" si="50"/>
        <v>0</v>
      </c>
      <c r="BA43" s="71">
        <f t="shared" si="50"/>
        <v>0</v>
      </c>
      <c r="BB43" s="71">
        <f t="shared" si="50"/>
        <v>0</v>
      </c>
      <c r="BC43" s="71">
        <f t="shared" si="50"/>
        <v>0</v>
      </c>
      <c r="BD43" s="71">
        <f t="shared" si="50"/>
        <v>0</v>
      </c>
      <c r="BE43" s="71">
        <f t="shared" si="50"/>
        <v>0</v>
      </c>
      <c r="BF43" s="71">
        <f t="shared" si="50"/>
        <v>0</v>
      </c>
      <c r="BG43" s="71">
        <f t="shared" ref="BG43:BP44" si="51">SUMIF($A$10:$A$39,$B43,BG$10:BG$39)</f>
        <v>0</v>
      </c>
      <c r="BH43" s="71">
        <f t="shared" si="51"/>
        <v>0</v>
      </c>
      <c r="BI43" s="71">
        <f t="shared" si="51"/>
        <v>0</v>
      </c>
      <c r="BJ43" s="71">
        <f t="shared" si="51"/>
        <v>0</v>
      </c>
      <c r="BK43" s="71">
        <f t="shared" si="51"/>
        <v>0</v>
      </c>
      <c r="BL43" s="71">
        <f t="shared" si="51"/>
        <v>0</v>
      </c>
      <c r="BM43" s="71">
        <f t="shared" si="51"/>
        <v>0</v>
      </c>
      <c r="BN43" s="71">
        <f t="shared" si="51"/>
        <v>0</v>
      </c>
      <c r="BO43" s="71">
        <f t="shared" si="51"/>
        <v>0</v>
      </c>
      <c r="BP43" s="71">
        <f t="shared" si="51"/>
        <v>0</v>
      </c>
      <c r="BQ43" s="71">
        <f t="shared" ref="BQ43:CB44" si="52">SUMIF($A$10:$A$39,$B43,BQ$10:BQ$39)</f>
        <v>0</v>
      </c>
      <c r="BR43" s="71">
        <f t="shared" si="52"/>
        <v>0</v>
      </c>
      <c r="BS43" s="71">
        <f t="shared" si="52"/>
        <v>0</v>
      </c>
      <c r="BT43" s="71">
        <f t="shared" si="52"/>
        <v>0</v>
      </c>
      <c r="BU43" s="71">
        <f t="shared" si="52"/>
        <v>0</v>
      </c>
      <c r="BV43" s="71">
        <f t="shared" si="52"/>
        <v>0</v>
      </c>
      <c r="BW43" s="71">
        <f t="shared" si="52"/>
        <v>0</v>
      </c>
      <c r="BX43" s="71">
        <f t="shared" si="52"/>
        <v>0</v>
      </c>
      <c r="BY43" s="71">
        <f t="shared" si="52"/>
        <v>0</v>
      </c>
      <c r="BZ43" s="71">
        <f t="shared" si="52"/>
        <v>0</v>
      </c>
      <c r="CA43" s="71">
        <f t="shared" si="52"/>
        <v>0</v>
      </c>
      <c r="CB43" s="71">
        <f t="shared" si="52"/>
        <v>0</v>
      </c>
    </row>
    <row r="44" spans="1:80" x14ac:dyDescent="0.3">
      <c r="B44" s="64" t="s">
        <v>58</v>
      </c>
      <c r="C44" s="72"/>
      <c r="D44" s="72"/>
      <c r="E44" s="72"/>
      <c r="F44" s="72"/>
      <c r="G44" s="72"/>
      <c r="H44" s="72"/>
      <c r="I44" s="71">
        <f t="shared" si="46"/>
        <v>267027.55851506849</v>
      </c>
      <c r="J44" s="71">
        <f t="shared" si="46"/>
        <v>259947.44674383564</v>
      </c>
      <c r="K44" s="71">
        <f t="shared" si="46"/>
        <v>326551.69057671243</v>
      </c>
      <c r="L44" s="71">
        <f t="shared" si="46"/>
        <v>323488.95142465754</v>
      </c>
      <c r="M44" s="71">
        <f t="shared" si="46"/>
        <v>341863.71355616435</v>
      </c>
      <c r="N44" s="71">
        <f t="shared" si="46"/>
        <v>345138.02766438358</v>
      </c>
      <c r="O44" s="71">
        <f t="shared" si="46"/>
        <v>360647.97173424653</v>
      </c>
      <c r="P44" s="71">
        <f t="shared" si="46"/>
        <v>402689.60666711139</v>
      </c>
      <c r="Q44" s="71">
        <f t="shared" si="46"/>
        <v>406768.21425728663</v>
      </c>
      <c r="R44" s="71">
        <f t="shared" si="46"/>
        <v>423511.54863278876</v>
      </c>
      <c r="S44" s="71">
        <f t="shared" si="47"/>
        <v>426848.5975957854</v>
      </c>
      <c r="T44" s="71">
        <f t="shared" si="47"/>
        <v>481842.88734008092</v>
      </c>
      <c r="U44" s="71">
        <f t="shared" si="47"/>
        <v>497624.81059161416</v>
      </c>
      <c r="V44" s="71">
        <f t="shared" si="47"/>
        <v>461690.99733592232</v>
      </c>
      <c r="W44" s="71">
        <f t="shared" si="47"/>
        <v>525070.56029470847</v>
      </c>
      <c r="X44" s="71">
        <f t="shared" si="47"/>
        <v>524847.22901554196</v>
      </c>
      <c r="Y44" s="71">
        <f t="shared" si="47"/>
        <v>580085.34189578483</v>
      </c>
      <c r="Z44" s="71">
        <f t="shared" si="47"/>
        <v>606157.47223744099</v>
      </c>
      <c r="AA44" s="71">
        <f t="shared" si="47"/>
        <v>633336.93383851077</v>
      </c>
      <c r="AB44" s="71">
        <f t="shared" si="47"/>
        <v>697021.80816848553</v>
      </c>
      <c r="AC44" s="71">
        <f t="shared" si="48"/>
        <v>708478.83688014746</v>
      </c>
      <c r="AD44" s="71">
        <f t="shared" si="48"/>
        <v>760954.63594843936</v>
      </c>
      <c r="AE44" s="71">
        <f t="shared" si="48"/>
        <v>756712.06512584013</v>
      </c>
      <c r="AF44" s="71">
        <f t="shared" si="48"/>
        <v>801441.02735755639</v>
      </c>
      <c r="AG44" s="71">
        <f t="shared" si="48"/>
        <v>851431.10934687755</v>
      </c>
      <c r="AH44" s="71">
        <f t="shared" si="48"/>
        <v>801048.08307095582</v>
      </c>
      <c r="AI44" s="71">
        <f t="shared" si="48"/>
        <v>873063.20403000724</v>
      </c>
      <c r="AJ44" s="71">
        <f t="shared" si="48"/>
        <v>870990.39476799744</v>
      </c>
      <c r="AK44" s="71">
        <f t="shared" si="48"/>
        <v>897594.34592865536</v>
      </c>
      <c r="AL44" s="71">
        <f t="shared" si="48"/>
        <v>879564.95324344607</v>
      </c>
      <c r="AM44" s="71">
        <f t="shared" si="49"/>
        <v>920350.39112830965</v>
      </c>
      <c r="AN44" s="71">
        <f t="shared" si="49"/>
        <v>941226.64627406967</v>
      </c>
      <c r="AO44" s="71">
        <f t="shared" si="49"/>
        <v>954378.34792211384</v>
      </c>
      <c r="AP44" s="71">
        <f t="shared" si="49"/>
        <v>985565.5266345659</v>
      </c>
      <c r="AQ44" s="71">
        <f t="shared" si="49"/>
        <v>955202.32840968459</v>
      </c>
      <c r="AR44" s="71">
        <f t="shared" si="49"/>
        <v>990977.51353903511</v>
      </c>
      <c r="AS44" s="71">
        <f t="shared" si="49"/>
        <v>987155.56932268583</v>
      </c>
      <c r="AT44" s="71">
        <f t="shared" si="49"/>
        <v>903742.83941767854</v>
      </c>
      <c r="AU44" s="71">
        <f t="shared" si="49"/>
        <v>992465.89253510162</v>
      </c>
      <c r="AV44" s="71">
        <f t="shared" si="49"/>
        <v>962267.1552807109</v>
      </c>
      <c r="AW44" s="71">
        <f t="shared" si="50"/>
        <v>994943.58800302679</v>
      </c>
      <c r="AX44" s="71">
        <f t="shared" si="50"/>
        <v>966734.29667674087</v>
      </c>
      <c r="AY44" s="71">
        <f t="shared" si="50"/>
        <v>1001166.2449809094</v>
      </c>
      <c r="AZ44" s="71">
        <f t="shared" si="50"/>
        <v>999497.07705465949</v>
      </c>
      <c r="BA44" s="71">
        <f t="shared" si="50"/>
        <v>972927.87642502785</v>
      </c>
      <c r="BB44" s="71">
        <f t="shared" si="50"/>
        <v>1003757.4607652214</v>
      </c>
      <c r="BC44" s="71">
        <f t="shared" si="50"/>
        <v>977244.75276498264</v>
      </c>
      <c r="BD44" s="71">
        <f t="shared" si="50"/>
        <v>1007971.9411945618</v>
      </c>
      <c r="BE44" s="71">
        <f t="shared" si="50"/>
        <v>78838.610984986342</v>
      </c>
      <c r="BF44" s="71">
        <f t="shared" si="50"/>
        <v>80951.23314836419</v>
      </c>
      <c r="BG44" s="71">
        <f t="shared" si="51"/>
        <v>83420.833495423925</v>
      </c>
      <c r="BH44" s="71">
        <f t="shared" si="51"/>
        <v>86106.159923314786</v>
      </c>
      <c r="BI44" s="71">
        <f t="shared" si="51"/>
        <v>90341.622210764006</v>
      </c>
      <c r="BJ44" s="71">
        <f t="shared" si="51"/>
        <v>93759.912254393901</v>
      </c>
      <c r="BK44" s="71">
        <f t="shared" si="51"/>
        <v>96682.103180990351</v>
      </c>
      <c r="BL44" s="71">
        <f t="shared" si="51"/>
        <v>100316.74900402773</v>
      </c>
      <c r="BM44" s="71">
        <f t="shared" si="51"/>
        <v>103530.71914532578</v>
      </c>
      <c r="BN44" s="71">
        <f t="shared" si="51"/>
        <v>107351.50047236544</v>
      </c>
      <c r="BO44" s="71">
        <f t="shared" si="51"/>
        <v>111383.66269507373</v>
      </c>
      <c r="BP44" s="71">
        <f t="shared" si="51"/>
        <v>114995.37815140205</v>
      </c>
      <c r="BQ44" s="71">
        <f t="shared" si="52"/>
        <v>9000</v>
      </c>
      <c r="BR44" s="71">
        <f t="shared" si="52"/>
        <v>9000</v>
      </c>
      <c r="BS44" s="71">
        <f t="shared" si="52"/>
        <v>9000</v>
      </c>
      <c r="BT44" s="71">
        <f t="shared" si="52"/>
        <v>9500</v>
      </c>
      <c r="BU44" s="71">
        <f t="shared" si="52"/>
        <v>9500</v>
      </c>
      <c r="BV44" s="71">
        <f t="shared" si="52"/>
        <v>10000</v>
      </c>
      <c r="BW44" s="71">
        <f t="shared" si="52"/>
        <v>10000</v>
      </c>
      <c r="BX44" s="71">
        <f t="shared" si="52"/>
        <v>10000</v>
      </c>
      <c r="BY44" s="71">
        <f t="shared" si="52"/>
        <v>10500</v>
      </c>
      <c r="BZ44" s="71">
        <f t="shared" si="52"/>
        <v>10500</v>
      </c>
      <c r="CA44" s="71">
        <f t="shared" si="52"/>
        <v>11000</v>
      </c>
      <c r="CB44" s="71">
        <f t="shared" si="52"/>
        <v>11000</v>
      </c>
    </row>
    <row r="45" spans="1:80" x14ac:dyDescent="0.3">
      <c r="B45" s="64" t="s">
        <v>281</v>
      </c>
      <c r="I45" s="71">
        <f>SUMIF($A$13:$A$39,$B45,I$13:I$39)</f>
        <v>25000</v>
      </c>
      <c r="J45" s="71">
        <f t="shared" ref="J45:AN45" si="53">SUMIF($A$13:$A$39,$B45,J$13:J$39)</f>
        <v>25000</v>
      </c>
      <c r="K45" s="71">
        <f t="shared" si="53"/>
        <v>25000</v>
      </c>
      <c r="L45" s="71">
        <f t="shared" si="53"/>
        <v>25000</v>
      </c>
      <c r="M45" s="71">
        <f t="shared" si="53"/>
        <v>25000</v>
      </c>
      <c r="N45" s="71">
        <f t="shared" si="53"/>
        <v>25000</v>
      </c>
      <c r="O45" s="71">
        <f t="shared" si="53"/>
        <v>25000</v>
      </c>
      <c r="P45" s="71">
        <f t="shared" si="53"/>
        <v>25000</v>
      </c>
      <c r="Q45" s="71">
        <f t="shared" si="53"/>
        <v>25000</v>
      </c>
      <c r="R45" s="71">
        <f t="shared" si="53"/>
        <v>25000</v>
      </c>
      <c r="S45" s="71">
        <f t="shared" si="53"/>
        <v>25000</v>
      </c>
      <c r="T45" s="71">
        <f t="shared" si="53"/>
        <v>25000</v>
      </c>
      <c r="U45" s="71">
        <f t="shared" si="53"/>
        <v>25000</v>
      </c>
      <c r="V45" s="71">
        <f t="shared" si="53"/>
        <v>25000</v>
      </c>
      <c r="W45" s="71">
        <f t="shared" si="53"/>
        <v>25000</v>
      </c>
      <c r="X45" s="71">
        <f t="shared" si="53"/>
        <v>25000</v>
      </c>
      <c r="Y45" s="71">
        <f t="shared" si="53"/>
        <v>25000</v>
      </c>
      <c r="Z45" s="71">
        <f t="shared" si="53"/>
        <v>25000</v>
      </c>
      <c r="AA45" s="71">
        <f t="shared" si="53"/>
        <v>25000</v>
      </c>
      <c r="AB45" s="71">
        <f t="shared" si="53"/>
        <v>25000</v>
      </c>
      <c r="AC45" s="71">
        <f t="shared" si="53"/>
        <v>25000</v>
      </c>
      <c r="AD45" s="71">
        <f t="shared" si="53"/>
        <v>25000</v>
      </c>
      <c r="AE45" s="71">
        <f t="shared" si="53"/>
        <v>25000</v>
      </c>
      <c r="AF45" s="71">
        <f t="shared" si="53"/>
        <v>25000</v>
      </c>
      <c r="AG45" s="71">
        <f t="shared" si="53"/>
        <v>0</v>
      </c>
      <c r="AH45" s="71">
        <f t="shared" si="53"/>
        <v>0</v>
      </c>
      <c r="AI45" s="71">
        <f t="shared" si="53"/>
        <v>0</v>
      </c>
      <c r="AJ45" s="71">
        <f t="shared" si="53"/>
        <v>0</v>
      </c>
      <c r="AK45" s="71">
        <f t="shared" si="53"/>
        <v>0</v>
      </c>
      <c r="AL45" s="71">
        <f t="shared" si="53"/>
        <v>0</v>
      </c>
      <c r="AM45" s="71">
        <f t="shared" si="53"/>
        <v>0</v>
      </c>
      <c r="AN45" s="71">
        <f t="shared" si="53"/>
        <v>0</v>
      </c>
      <c r="AO45" s="71">
        <f t="shared" ref="AO45:BT45" si="54">SUMIF($A$13:$A$39,$B45,AO$13:AO$39)</f>
        <v>0</v>
      </c>
      <c r="AP45" s="71">
        <f t="shared" si="54"/>
        <v>0</v>
      </c>
      <c r="AQ45" s="71">
        <f t="shared" si="54"/>
        <v>0</v>
      </c>
      <c r="AR45" s="71">
        <f t="shared" si="54"/>
        <v>0</v>
      </c>
      <c r="AS45" s="71">
        <f t="shared" si="54"/>
        <v>0</v>
      </c>
      <c r="AT45" s="71">
        <f t="shared" si="54"/>
        <v>0</v>
      </c>
      <c r="AU45" s="71">
        <f t="shared" si="54"/>
        <v>0</v>
      </c>
      <c r="AV45" s="71">
        <f t="shared" si="54"/>
        <v>0</v>
      </c>
      <c r="AW45" s="71">
        <f t="shared" si="54"/>
        <v>0</v>
      </c>
      <c r="AX45" s="71">
        <f t="shared" si="54"/>
        <v>0</v>
      </c>
      <c r="AY45" s="71">
        <f t="shared" si="54"/>
        <v>0</v>
      </c>
      <c r="AZ45" s="71">
        <f t="shared" si="54"/>
        <v>0</v>
      </c>
      <c r="BA45" s="71">
        <f t="shared" si="54"/>
        <v>0</v>
      </c>
      <c r="BB45" s="71">
        <f>SUMIF($A$13:$A$39,$B45,BB$13:BB$39)</f>
        <v>0</v>
      </c>
      <c r="BC45" s="71">
        <f t="shared" si="54"/>
        <v>0</v>
      </c>
      <c r="BD45" s="71">
        <f t="shared" si="54"/>
        <v>0</v>
      </c>
      <c r="BE45" s="71">
        <f t="shared" si="54"/>
        <v>0</v>
      </c>
      <c r="BF45" s="71">
        <f t="shared" si="54"/>
        <v>0</v>
      </c>
      <c r="BG45" s="71">
        <f t="shared" si="54"/>
        <v>0</v>
      </c>
      <c r="BH45" s="71">
        <f t="shared" si="54"/>
        <v>0</v>
      </c>
      <c r="BI45" s="71">
        <f t="shared" si="54"/>
        <v>0</v>
      </c>
      <c r="BJ45" s="71">
        <f t="shared" si="54"/>
        <v>0</v>
      </c>
      <c r="BK45" s="71">
        <f t="shared" si="54"/>
        <v>0</v>
      </c>
      <c r="BL45" s="71">
        <f t="shared" si="54"/>
        <v>0</v>
      </c>
      <c r="BM45" s="71">
        <f t="shared" si="54"/>
        <v>0</v>
      </c>
      <c r="BN45" s="71">
        <f t="shared" si="54"/>
        <v>0</v>
      </c>
      <c r="BO45" s="71">
        <f t="shared" si="54"/>
        <v>0</v>
      </c>
      <c r="BP45" s="71">
        <f t="shared" si="54"/>
        <v>0</v>
      </c>
      <c r="BQ45" s="71">
        <f t="shared" si="54"/>
        <v>0</v>
      </c>
      <c r="BR45" s="71">
        <f t="shared" si="54"/>
        <v>0</v>
      </c>
      <c r="BS45" s="71">
        <f t="shared" si="54"/>
        <v>0</v>
      </c>
      <c r="BT45" s="71">
        <f t="shared" si="54"/>
        <v>0</v>
      </c>
      <c r="BU45" s="71">
        <f t="shared" ref="BU45:CB45" si="55">SUMIF($A$13:$A$39,$B45,BU$13:BU$39)</f>
        <v>0</v>
      </c>
      <c r="BV45" s="71">
        <f t="shared" si="55"/>
        <v>0</v>
      </c>
      <c r="BW45" s="71">
        <f t="shared" si="55"/>
        <v>0</v>
      </c>
      <c r="BX45" s="71">
        <f t="shared" si="55"/>
        <v>0</v>
      </c>
      <c r="BY45" s="71">
        <f t="shared" si="55"/>
        <v>0</v>
      </c>
      <c r="BZ45" s="71">
        <f t="shared" si="55"/>
        <v>0</v>
      </c>
      <c r="CA45" s="71">
        <f t="shared" si="55"/>
        <v>0</v>
      </c>
      <c r="CB45" s="71">
        <f t="shared" si="55"/>
        <v>0</v>
      </c>
    </row>
    <row r="46" spans="1:80" x14ac:dyDescent="0.3">
      <c r="B46" s="64"/>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row>
    <row r="47" spans="1:80" x14ac:dyDescent="0.3">
      <c r="B47" s="67" t="s">
        <v>85</v>
      </c>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row>
    <row r="48" spans="1:80" x14ac:dyDescent="0.3">
      <c r="B48" s="156" t="s">
        <v>90</v>
      </c>
      <c r="I48" s="70">
        <f t="shared" ref="I48:R58" si="56">SUMIF($A:$A,$B48,I:I)</f>
        <v>0</v>
      </c>
      <c r="J48" s="70">
        <f t="shared" si="56"/>
        <v>0</v>
      </c>
      <c r="K48" s="70">
        <f t="shared" si="56"/>
        <v>0</v>
      </c>
      <c r="L48" s="70">
        <f t="shared" si="56"/>
        <v>0</v>
      </c>
      <c r="M48" s="70">
        <f t="shared" si="56"/>
        <v>0</v>
      </c>
      <c r="N48" s="70">
        <f t="shared" si="56"/>
        <v>0</v>
      </c>
      <c r="O48" s="70">
        <f t="shared" si="56"/>
        <v>0</v>
      </c>
      <c r="P48" s="70">
        <f t="shared" si="56"/>
        <v>0</v>
      </c>
      <c r="Q48" s="70">
        <f t="shared" si="56"/>
        <v>0</v>
      </c>
      <c r="R48" s="70">
        <f t="shared" si="56"/>
        <v>0</v>
      </c>
      <c r="S48" s="70">
        <f t="shared" ref="S48:AB58" si="57">SUMIF($A:$A,$B48,S:S)</f>
        <v>0</v>
      </c>
      <c r="T48" s="70">
        <f t="shared" si="57"/>
        <v>0</v>
      </c>
      <c r="U48" s="70">
        <f t="shared" si="57"/>
        <v>0</v>
      </c>
      <c r="V48" s="70">
        <f t="shared" si="57"/>
        <v>0</v>
      </c>
      <c r="W48" s="70">
        <f t="shared" si="57"/>
        <v>0</v>
      </c>
      <c r="X48" s="70">
        <f t="shared" si="57"/>
        <v>0</v>
      </c>
      <c r="Y48" s="70">
        <f t="shared" si="57"/>
        <v>6956.2121078214759</v>
      </c>
      <c r="Z48" s="70">
        <f t="shared" si="57"/>
        <v>13745.972602739725</v>
      </c>
      <c r="AA48" s="70">
        <f t="shared" si="57"/>
        <v>14194.838356164382</v>
      </c>
      <c r="AB48" s="70">
        <f t="shared" si="57"/>
        <v>14194.838356164382</v>
      </c>
      <c r="AC48" s="70">
        <f t="shared" ref="AC48:AL58" si="58">SUMIF($A:$A,$B48,AC:AC)</f>
        <v>13745.972602739725</v>
      </c>
      <c r="AD48" s="70">
        <f t="shared" si="58"/>
        <v>14194.838356164382</v>
      </c>
      <c r="AE48" s="70">
        <f t="shared" si="58"/>
        <v>13745.972602739725</v>
      </c>
      <c r="AF48" s="70">
        <f t="shared" si="58"/>
        <v>14194.838356164382</v>
      </c>
      <c r="AG48" s="70">
        <f t="shared" si="58"/>
        <v>14084.838356164382</v>
      </c>
      <c r="AH48" s="70">
        <f t="shared" si="58"/>
        <v>13187.106849315071</v>
      </c>
      <c r="AI48" s="70">
        <f t="shared" si="58"/>
        <v>14084.838356164382</v>
      </c>
      <c r="AJ48" s="70">
        <f t="shared" si="58"/>
        <v>13635.972602739725</v>
      </c>
      <c r="AK48" s="70">
        <f t="shared" si="58"/>
        <v>14084.838356164382</v>
      </c>
      <c r="AL48" s="70">
        <f t="shared" si="58"/>
        <v>13635.972602739725</v>
      </c>
      <c r="AM48" s="70">
        <f t="shared" ref="AM48:AV58" si="59">SUMIF($A:$A,$B48,AM:AM)</f>
        <v>14084.838356164382</v>
      </c>
      <c r="AN48" s="70">
        <f t="shared" si="59"/>
        <v>14084.838356164382</v>
      </c>
      <c r="AO48" s="70">
        <f t="shared" si="59"/>
        <v>13635.972602739725</v>
      </c>
      <c r="AP48" s="70">
        <f t="shared" si="59"/>
        <v>14084.838356164382</v>
      </c>
      <c r="AQ48" s="70">
        <f t="shared" si="59"/>
        <v>13635.972602739725</v>
      </c>
      <c r="AR48" s="70">
        <f t="shared" si="59"/>
        <v>14084.838356164382</v>
      </c>
      <c r="AS48" s="70">
        <f t="shared" si="59"/>
        <v>14084.838356164382</v>
      </c>
      <c r="AT48" s="70">
        <f t="shared" si="59"/>
        <v>12738.241095890411</v>
      </c>
      <c r="AU48" s="70">
        <f t="shared" si="59"/>
        <v>14084.838356164382</v>
      </c>
      <c r="AV48" s="70">
        <f t="shared" si="59"/>
        <v>13635.972602739725</v>
      </c>
      <c r="AW48" s="70">
        <f t="shared" ref="AW48:BF58" si="60">SUMIF($A:$A,$B48,AW:AW)</f>
        <v>14084.838356164382</v>
      </c>
      <c r="AX48" s="70">
        <f t="shared" si="60"/>
        <v>13635.972602739725</v>
      </c>
      <c r="AY48" s="70">
        <f t="shared" si="60"/>
        <v>14084.838356164382</v>
      </c>
      <c r="AZ48" s="70">
        <f t="shared" si="60"/>
        <v>14084.838356164382</v>
      </c>
      <c r="BA48" s="70">
        <f t="shared" si="60"/>
        <v>13635.972602739725</v>
      </c>
      <c r="BB48" s="70">
        <f t="shared" si="60"/>
        <v>14084.838356164382</v>
      </c>
      <c r="BC48" s="70">
        <f t="shared" si="60"/>
        <v>13635.972602739725</v>
      </c>
      <c r="BD48" s="70">
        <f t="shared" si="60"/>
        <v>14084.838356164382</v>
      </c>
      <c r="BE48" s="70">
        <f t="shared" si="60"/>
        <v>0</v>
      </c>
      <c r="BF48" s="70">
        <f t="shared" si="60"/>
        <v>0</v>
      </c>
      <c r="BG48" s="70">
        <f t="shared" ref="BG48:BP58" si="61">SUMIF($A:$A,$B48,BG:BG)</f>
        <v>0</v>
      </c>
      <c r="BH48" s="70">
        <f t="shared" si="61"/>
        <v>0</v>
      </c>
      <c r="BI48" s="70">
        <f t="shared" si="61"/>
        <v>0</v>
      </c>
      <c r="BJ48" s="70">
        <f t="shared" si="61"/>
        <v>0</v>
      </c>
      <c r="BK48" s="70">
        <f t="shared" si="61"/>
        <v>0</v>
      </c>
      <c r="BL48" s="70">
        <f t="shared" si="61"/>
        <v>0</v>
      </c>
      <c r="BM48" s="70">
        <f t="shared" si="61"/>
        <v>0</v>
      </c>
      <c r="BN48" s="70">
        <f t="shared" si="61"/>
        <v>0</v>
      </c>
      <c r="BO48" s="70">
        <f t="shared" si="61"/>
        <v>0</v>
      </c>
      <c r="BP48" s="70">
        <f t="shared" si="61"/>
        <v>0</v>
      </c>
      <c r="BQ48" s="70">
        <f t="shared" ref="BQ48:CB58" si="62">SUMIF($A:$A,$B48,BQ:BQ)</f>
        <v>0</v>
      </c>
      <c r="BR48" s="70">
        <f t="shared" si="62"/>
        <v>0</v>
      </c>
      <c r="BS48" s="70">
        <f t="shared" si="62"/>
        <v>0</v>
      </c>
      <c r="BT48" s="70">
        <f t="shared" si="62"/>
        <v>0</v>
      </c>
      <c r="BU48" s="70">
        <f t="shared" si="62"/>
        <v>0</v>
      </c>
      <c r="BV48" s="70">
        <f t="shared" si="62"/>
        <v>0</v>
      </c>
      <c r="BW48" s="70">
        <f t="shared" si="62"/>
        <v>0</v>
      </c>
      <c r="BX48" s="70">
        <f t="shared" si="62"/>
        <v>0</v>
      </c>
      <c r="BY48" s="70">
        <f t="shared" si="62"/>
        <v>0</v>
      </c>
      <c r="BZ48" s="70">
        <f t="shared" si="62"/>
        <v>0</v>
      </c>
      <c r="CA48" s="70">
        <f t="shared" si="62"/>
        <v>0</v>
      </c>
      <c r="CB48" s="70">
        <f t="shared" si="62"/>
        <v>0</v>
      </c>
    </row>
    <row r="49" spans="1:80" x14ac:dyDescent="0.3">
      <c r="B49" s="156" t="s">
        <v>4</v>
      </c>
      <c r="I49" s="70">
        <f t="shared" si="56"/>
        <v>0</v>
      </c>
      <c r="J49" s="70">
        <f t="shared" si="56"/>
        <v>0</v>
      </c>
      <c r="K49" s="70">
        <f t="shared" si="56"/>
        <v>0</v>
      </c>
      <c r="L49" s="70">
        <f t="shared" si="56"/>
        <v>0</v>
      </c>
      <c r="M49" s="70">
        <f t="shared" si="56"/>
        <v>0</v>
      </c>
      <c r="N49" s="70">
        <f t="shared" si="56"/>
        <v>0</v>
      </c>
      <c r="O49" s="70">
        <f t="shared" si="56"/>
        <v>0</v>
      </c>
      <c r="P49" s="70">
        <f t="shared" si="56"/>
        <v>0</v>
      </c>
      <c r="Q49" s="70">
        <f t="shared" si="56"/>
        <v>0</v>
      </c>
      <c r="R49" s="70">
        <f t="shared" si="56"/>
        <v>0</v>
      </c>
      <c r="S49" s="70">
        <f t="shared" si="57"/>
        <v>0</v>
      </c>
      <c r="T49" s="70">
        <f t="shared" si="57"/>
        <v>0</v>
      </c>
      <c r="U49" s="70">
        <f t="shared" si="57"/>
        <v>0</v>
      </c>
      <c r="V49" s="70">
        <f t="shared" si="57"/>
        <v>0</v>
      </c>
      <c r="W49" s="70">
        <f t="shared" si="57"/>
        <v>0</v>
      </c>
      <c r="X49" s="70">
        <f t="shared" si="57"/>
        <v>0</v>
      </c>
      <c r="Y49" s="70">
        <f t="shared" si="57"/>
        <v>0</v>
      </c>
      <c r="Z49" s="70">
        <f t="shared" si="57"/>
        <v>0</v>
      </c>
      <c r="AA49" s="70">
        <f t="shared" si="57"/>
        <v>0</v>
      </c>
      <c r="AB49" s="70">
        <f t="shared" si="57"/>
        <v>0</v>
      </c>
      <c r="AC49" s="70">
        <f t="shared" si="58"/>
        <v>0</v>
      </c>
      <c r="AD49" s="70">
        <f t="shared" si="58"/>
        <v>0</v>
      </c>
      <c r="AE49" s="70">
        <f t="shared" si="58"/>
        <v>0</v>
      </c>
      <c r="AF49" s="70">
        <f t="shared" si="58"/>
        <v>0</v>
      </c>
      <c r="AG49" s="70">
        <f t="shared" si="58"/>
        <v>0</v>
      </c>
      <c r="AH49" s="70">
        <f t="shared" si="58"/>
        <v>0</v>
      </c>
      <c r="AI49" s="70">
        <f t="shared" si="58"/>
        <v>0</v>
      </c>
      <c r="AJ49" s="70">
        <f t="shared" si="58"/>
        <v>0</v>
      </c>
      <c r="AK49" s="70">
        <f t="shared" si="58"/>
        <v>0</v>
      </c>
      <c r="AL49" s="70">
        <f t="shared" si="58"/>
        <v>0</v>
      </c>
      <c r="AM49" s="70">
        <f t="shared" si="59"/>
        <v>0</v>
      </c>
      <c r="AN49" s="70">
        <f t="shared" si="59"/>
        <v>0</v>
      </c>
      <c r="AO49" s="70">
        <f t="shared" si="59"/>
        <v>0</v>
      </c>
      <c r="AP49" s="70">
        <f t="shared" si="59"/>
        <v>0</v>
      </c>
      <c r="AQ49" s="70">
        <f t="shared" si="59"/>
        <v>0</v>
      </c>
      <c r="AR49" s="70">
        <f t="shared" si="59"/>
        <v>0</v>
      </c>
      <c r="AS49" s="70">
        <f t="shared" si="59"/>
        <v>0</v>
      </c>
      <c r="AT49" s="70">
        <f t="shared" si="59"/>
        <v>0</v>
      </c>
      <c r="AU49" s="70">
        <f t="shared" si="59"/>
        <v>0</v>
      </c>
      <c r="AV49" s="70">
        <f t="shared" si="59"/>
        <v>0</v>
      </c>
      <c r="AW49" s="70">
        <f t="shared" si="60"/>
        <v>0</v>
      </c>
      <c r="AX49" s="70">
        <f t="shared" si="60"/>
        <v>0</v>
      </c>
      <c r="AY49" s="70">
        <f t="shared" si="60"/>
        <v>0</v>
      </c>
      <c r="AZ49" s="70">
        <f t="shared" si="60"/>
        <v>0</v>
      </c>
      <c r="BA49" s="70">
        <f t="shared" si="60"/>
        <v>0</v>
      </c>
      <c r="BB49" s="70">
        <f t="shared" si="60"/>
        <v>0</v>
      </c>
      <c r="BC49" s="70">
        <f t="shared" si="60"/>
        <v>0</v>
      </c>
      <c r="BD49" s="70">
        <f t="shared" si="60"/>
        <v>0</v>
      </c>
      <c r="BE49" s="70">
        <f t="shared" si="60"/>
        <v>0</v>
      </c>
      <c r="BF49" s="70">
        <f t="shared" si="60"/>
        <v>0</v>
      </c>
      <c r="BG49" s="70">
        <f t="shared" si="61"/>
        <v>0</v>
      </c>
      <c r="BH49" s="70">
        <f t="shared" si="61"/>
        <v>0</v>
      </c>
      <c r="BI49" s="70">
        <f t="shared" si="61"/>
        <v>0</v>
      </c>
      <c r="BJ49" s="70">
        <f t="shared" si="61"/>
        <v>0</v>
      </c>
      <c r="BK49" s="70">
        <f t="shared" si="61"/>
        <v>0</v>
      </c>
      <c r="BL49" s="70">
        <f t="shared" si="61"/>
        <v>0</v>
      </c>
      <c r="BM49" s="70">
        <f t="shared" si="61"/>
        <v>0</v>
      </c>
      <c r="BN49" s="70">
        <f t="shared" si="61"/>
        <v>0</v>
      </c>
      <c r="BO49" s="70">
        <f t="shared" si="61"/>
        <v>0</v>
      </c>
      <c r="BP49" s="70">
        <f t="shared" si="61"/>
        <v>0</v>
      </c>
      <c r="BQ49" s="70">
        <f t="shared" si="62"/>
        <v>0</v>
      </c>
      <c r="BR49" s="70">
        <f t="shared" si="62"/>
        <v>0</v>
      </c>
      <c r="BS49" s="70">
        <f t="shared" si="62"/>
        <v>0</v>
      </c>
      <c r="BT49" s="70">
        <f t="shared" si="62"/>
        <v>0</v>
      </c>
      <c r="BU49" s="70">
        <f t="shared" si="62"/>
        <v>0</v>
      </c>
      <c r="BV49" s="70">
        <f t="shared" si="62"/>
        <v>0</v>
      </c>
      <c r="BW49" s="70">
        <f t="shared" si="62"/>
        <v>0</v>
      </c>
      <c r="BX49" s="70">
        <f t="shared" si="62"/>
        <v>0</v>
      </c>
      <c r="BY49" s="70">
        <f t="shared" si="62"/>
        <v>0</v>
      </c>
      <c r="BZ49" s="70">
        <f t="shared" si="62"/>
        <v>0</v>
      </c>
      <c r="CA49" s="70">
        <f t="shared" si="62"/>
        <v>0</v>
      </c>
      <c r="CB49" s="70">
        <f t="shared" si="62"/>
        <v>0</v>
      </c>
    </row>
    <row r="50" spans="1:80" x14ac:dyDescent="0.3">
      <c r="B50" s="156" t="s">
        <v>155</v>
      </c>
      <c r="I50" s="70">
        <f t="shared" si="56"/>
        <v>89008.044493150679</v>
      </c>
      <c r="J50" s="70">
        <f t="shared" si="56"/>
        <v>83141.975671232882</v>
      </c>
      <c r="K50" s="70">
        <f t="shared" si="56"/>
        <v>107991.05819178082</v>
      </c>
      <c r="L50" s="70">
        <f t="shared" si="56"/>
        <v>109781.30465753425</v>
      </c>
      <c r="M50" s="70">
        <f t="shared" si="56"/>
        <v>112485.78147945205</v>
      </c>
      <c r="N50" s="70">
        <f t="shared" si="56"/>
        <v>109781.30465753425</v>
      </c>
      <c r="O50" s="70">
        <f t="shared" si="56"/>
        <v>115385.89764383562</v>
      </c>
      <c r="P50" s="70">
        <f t="shared" si="56"/>
        <v>119617.14339726027</v>
      </c>
      <c r="Q50" s="70">
        <f t="shared" si="56"/>
        <v>123262.6005479452</v>
      </c>
      <c r="R50" s="70">
        <f t="shared" si="56"/>
        <v>128072.88312328767</v>
      </c>
      <c r="S50" s="70">
        <f t="shared" si="57"/>
        <v>129261.71013698629</v>
      </c>
      <c r="T50" s="70">
        <f t="shared" si="57"/>
        <v>132607.03380821919</v>
      </c>
      <c r="U50" s="70">
        <f t="shared" si="57"/>
        <v>132607.03380821919</v>
      </c>
      <c r="V50" s="70">
        <f t="shared" si="57"/>
        <v>123189.84909589041</v>
      </c>
      <c r="W50" s="70">
        <f t="shared" si="57"/>
        <v>140965.72147945204</v>
      </c>
      <c r="X50" s="70">
        <f t="shared" si="57"/>
        <v>137353.50465753424</v>
      </c>
      <c r="Y50" s="70">
        <f t="shared" si="57"/>
        <v>140965.72147945204</v>
      </c>
      <c r="Z50" s="70">
        <f t="shared" si="57"/>
        <v>137353.50465753424</v>
      </c>
      <c r="AA50" s="70">
        <f t="shared" si="57"/>
        <v>140965.72147945204</v>
      </c>
      <c r="AB50" s="70">
        <f t="shared" si="57"/>
        <v>140965.72147945204</v>
      </c>
      <c r="AC50" s="70">
        <f t="shared" si="58"/>
        <v>137353.50465753424</v>
      </c>
      <c r="AD50" s="70">
        <f t="shared" si="58"/>
        <v>140965.72147945204</v>
      </c>
      <c r="AE50" s="70">
        <f t="shared" si="58"/>
        <v>137353.50465753424</v>
      </c>
      <c r="AF50" s="70">
        <f t="shared" si="58"/>
        <v>140965.72147945204</v>
      </c>
      <c r="AG50" s="70">
        <f t="shared" si="58"/>
        <v>140965.72147945204</v>
      </c>
      <c r="AH50" s="70">
        <f t="shared" si="58"/>
        <v>133741.28783561644</v>
      </c>
      <c r="AI50" s="70">
        <f t="shared" si="58"/>
        <v>140965.72147945204</v>
      </c>
      <c r="AJ50" s="70">
        <f t="shared" si="58"/>
        <v>137353.50465753424</v>
      </c>
      <c r="AK50" s="70">
        <f t="shared" si="58"/>
        <v>140965.72147945204</v>
      </c>
      <c r="AL50" s="70">
        <f t="shared" si="58"/>
        <v>137353.50465753424</v>
      </c>
      <c r="AM50" s="70">
        <f t="shared" si="59"/>
        <v>140965.72147945204</v>
      </c>
      <c r="AN50" s="70">
        <f t="shared" si="59"/>
        <v>140965.72147945204</v>
      </c>
      <c r="AO50" s="70">
        <f t="shared" si="59"/>
        <v>137353.50465753424</v>
      </c>
      <c r="AP50" s="70">
        <f t="shared" si="59"/>
        <v>140965.72147945204</v>
      </c>
      <c r="AQ50" s="70">
        <f t="shared" si="59"/>
        <v>137353.50465753424</v>
      </c>
      <c r="AR50" s="70">
        <f t="shared" si="59"/>
        <v>140965.72147945204</v>
      </c>
      <c r="AS50" s="70">
        <f t="shared" si="59"/>
        <v>140965.72147945204</v>
      </c>
      <c r="AT50" s="70">
        <f t="shared" si="59"/>
        <v>130129.07101369862</v>
      </c>
      <c r="AU50" s="70">
        <f t="shared" si="59"/>
        <v>140965.72147945204</v>
      </c>
      <c r="AV50" s="70">
        <f t="shared" si="59"/>
        <v>137353.50465753424</v>
      </c>
      <c r="AW50" s="70">
        <f t="shared" si="60"/>
        <v>140965.72147945204</v>
      </c>
      <c r="AX50" s="70">
        <f t="shared" si="60"/>
        <v>137353.50465753424</v>
      </c>
      <c r="AY50" s="70">
        <f t="shared" si="60"/>
        <v>140965.72147945204</v>
      </c>
      <c r="AZ50" s="70">
        <f t="shared" si="60"/>
        <v>140965.72147945204</v>
      </c>
      <c r="BA50" s="70">
        <f t="shared" si="60"/>
        <v>137353.50465753424</v>
      </c>
      <c r="BB50" s="70">
        <f t="shared" si="60"/>
        <v>140965.72147945204</v>
      </c>
      <c r="BC50" s="70">
        <f t="shared" si="60"/>
        <v>137353.50465753424</v>
      </c>
      <c r="BD50" s="70">
        <f t="shared" si="60"/>
        <v>140965.72147945204</v>
      </c>
      <c r="BE50" s="70">
        <f t="shared" si="60"/>
        <v>0</v>
      </c>
      <c r="BF50" s="70">
        <f t="shared" si="60"/>
        <v>0</v>
      </c>
      <c r="BG50" s="70">
        <f t="shared" si="61"/>
        <v>0</v>
      </c>
      <c r="BH50" s="70">
        <f t="shared" si="61"/>
        <v>0</v>
      </c>
      <c r="BI50" s="70">
        <f t="shared" si="61"/>
        <v>0</v>
      </c>
      <c r="BJ50" s="70">
        <f t="shared" si="61"/>
        <v>0</v>
      </c>
      <c r="BK50" s="70">
        <f t="shared" si="61"/>
        <v>0</v>
      </c>
      <c r="BL50" s="70">
        <f t="shared" si="61"/>
        <v>0</v>
      </c>
      <c r="BM50" s="70">
        <f t="shared" si="61"/>
        <v>0</v>
      </c>
      <c r="BN50" s="70">
        <f t="shared" si="61"/>
        <v>0</v>
      </c>
      <c r="BO50" s="70">
        <f t="shared" si="61"/>
        <v>0</v>
      </c>
      <c r="BP50" s="70">
        <f t="shared" si="61"/>
        <v>0</v>
      </c>
      <c r="BQ50" s="70">
        <f t="shared" si="62"/>
        <v>0</v>
      </c>
      <c r="BR50" s="70">
        <f t="shared" si="62"/>
        <v>0</v>
      </c>
      <c r="BS50" s="70">
        <f t="shared" si="62"/>
        <v>0</v>
      </c>
      <c r="BT50" s="70">
        <f t="shared" si="62"/>
        <v>0</v>
      </c>
      <c r="BU50" s="70">
        <f t="shared" si="62"/>
        <v>0</v>
      </c>
      <c r="BV50" s="70">
        <f t="shared" si="62"/>
        <v>0</v>
      </c>
      <c r="BW50" s="70">
        <f t="shared" si="62"/>
        <v>0</v>
      </c>
      <c r="BX50" s="70">
        <f t="shared" si="62"/>
        <v>0</v>
      </c>
      <c r="BY50" s="70">
        <f t="shared" si="62"/>
        <v>0</v>
      </c>
      <c r="BZ50" s="70">
        <f t="shared" si="62"/>
        <v>0</v>
      </c>
      <c r="CA50" s="70">
        <f t="shared" si="62"/>
        <v>0</v>
      </c>
      <c r="CB50" s="70">
        <f t="shared" si="62"/>
        <v>0</v>
      </c>
    </row>
    <row r="51" spans="1:80" x14ac:dyDescent="0.3">
      <c r="B51" s="156" t="s">
        <v>293</v>
      </c>
      <c r="I51" s="70">
        <f t="shared" si="56"/>
        <v>0</v>
      </c>
      <c r="J51" s="70">
        <f t="shared" si="56"/>
        <v>0</v>
      </c>
      <c r="K51" s="70">
        <f t="shared" si="56"/>
        <v>0</v>
      </c>
      <c r="L51" s="70">
        <f t="shared" si="56"/>
        <v>0</v>
      </c>
      <c r="M51" s="70">
        <f t="shared" si="56"/>
        <v>0</v>
      </c>
      <c r="N51" s="70">
        <f t="shared" si="56"/>
        <v>0</v>
      </c>
      <c r="O51" s="70">
        <f t="shared" si="56"/>
        <v>0</v>
      </c>
      <c r="P51" s="70">
        <f t="shared" si="56"/>
        <v>0</v>
      </c>
      <c r="Q51" s="70">
        <f t="shared" si="56"/>
        <v>0</v>
      </c>
      <c r="R51" s="70">
        <f t="shared" si="56"/>
        <v>0</v>
      </c>
      <c r="S51" s="70">
        <f t="shared" si="57"/>
        <v>0</v>
      </c>
      <c r="T51" s="70">
        <f t="shared" si="57"/>
        <v>0</v>
      </c>
      <c r="U51" s="70">
        <f t="shared" si="57"/>
        <v>0</v>
      </c>
      <c r="V51" s="70">
        <f t="shared" si="57"/>
        <v>0</v>
      </c>
      <c r="W51" s="70">
        <f t="shared" si="57"/>
        <v>0</v>
      </c>
      <c r="X51" s="70">
        <f t="shared" si="57"/>
        <v>0</v>
      </c>
      <c r="Y51" s="70">
        <f t="shared" si="57"/>
        <v>0</v>
      </c>
      <c r="Z51" s="70">
        <f t="shared" si="57"/>
        <v>0</v>
      </c>
      <c r="AA51" s="70">
        <f t="shared" si="57"/>
        <v>0</v>
      </c>
      <c r="AB51" s="70">
        <f t="shared" si="57"/>
        <v>0</v>
      </c>
      <c r="AC51" s="70">
        <f t="shared" si="58"/>
        <v>0</v>
      </c>
      <c r="AD51" s="70">
        <f t="shared" si="58"/>
        <v>0</v>
      </c>
      <c r="AE51" s="70">
        <f t="shared" si="58"/>
        <v>0</v>
      </c>
      <c r="AF51" s="70">
        <f t="shared" si="58"/>
        <v>0</v>
      </c>
      <c r="AG51" s="70">
        <f t="shared" si="58"/>
        <v>0</v>
      </c>
      <c r="AH51" s="70">
        <f t="shared" si="58"/>
        <v>0</v>
      </c>
      <c r="AI51" s="70">
        <f t="shared" si="58"/>
        <v>0</v>
      </c>
      <c r="AJ51" s="70">
        <f t="shared" si="58"/>
        <v>0</v>
      </c>
      <c r="AK51" s="70">
        <f t="shared" si="58"/>
        <v>0</v>
      </c>
      <c r="AL51" s="70">
        <f t="shared" si="58"/>
        <v>0</v>
      </c>
      <c r="AM51" s="70">
        <f t="shared" si="59"/>
        <v>0</v>
      </c>
      <c r="AN51" s="70">
        <f t="shared" si="59"/>
        <v>0</v>
      </c>
      <c r="AO51" s="70">
        <f t="shared" si="59"/>
        <v>0</v>
      </c>
      <c r="AP51" s="70">
        <f t="shared" si="59"/>
        <v>0</v>
      </c>
      <c r="AQ51" s="70">
        <f t="shared" si="59"/>
        <v>0</v>
      </c>
      <c r="AR51" s="70">
        <f t="shared" si="59"/>
        <v>0</v>
      </c>
      <c r="AS51" s="70">
        <f t="shared" si="59"/>
        <v>0</v>
      </c>
      <c r="AT51" s="70">
        <f t="shared" si="59"/>
        <v>0</v>
      </c>
      <c r="AU51" s="70">
        <f t="shared" si="59"/>
        <v>0</v>
      </c>
      <c r="AV51" s="70">
        <f t="shared" si="59"/>
        <v>0</v>
      </c>
      <c r="AW51" s="70">
        <f t="shared" si="60"/>
        <v>0</v>
      </c>
      <c r="AX51" s="70">
        <f t="shared" si="60"/>
        <v>0</v>
      </c>
      <c r="AY51" s="70">
        <f t="shared" si="60"/>
        <v>0</v>
      </c>
      <c r="AZ51" s="70">
        <f t="shared" si="60"/>
        <v>0</v>
      </c>
      <c r="BA51" s="70">
        <f t="shared" si="60"/>
        <v>0</v>
      </c>
      <c r="BB51" s="70">
        <f t="shared" si="60"/>
        <v>0</v>
      </c>
      <c r="BC51" s="70">
        <f t="shared" si="60"/>
        <v>0</v>
      </c>
      <c r="BD51" s="70">
        <f t="shared" si="60"/>
        <v>0</v>
      </c>
      <c r="BE51" s="70">
        <f t="shared" si="60"/>
        <v>0</v>
      </c>
      <c r="BF51" s="70">
        <f t="shared" si="60"/>
        <v>0</v>
      </c>
      <c r="BG51" s="70">
        <f t="shared" si="61"/>
        <v>0</v>
      </c>
      <c r="BH51" s="70">
        <f t="shared" si="61"/>
        <v>0</v>
      </c>
      <c r="BI51" s="70">
        <f t="shared" si="61"/>
        <v>0</v>
      </c>
      <c r="BJ51" s="70">
        <f t="shared" si="61"/>
        <v>0</v>
      </c>
      <c r="BK51" s="70">
        <f t="shared" si="61"/>
        <v>0</v>
      </c>
      <c r="BL51" s="70">
        <f t="shared" si="61"/>
        <v>0</v>
      </c>
      <c r="BM51" s="70">
        <f t="shared" si="61"/>
        <v>0</v>
      </c>
      <c r="BN51" s="70">
        <f t="shared" si="61"/>
        <v>0</v>
      </c>
      <c r="BO51" s="70">
        <f t="shared" si="61"/>
        <v>0</v>
      </c>
      <c r="BP51" s="70">
        <f t="shared" si="61"/>
        <v>0</v>
      </c>
      <c r="BQ51" s="70">
        <f t="shared" si="62"/>
        <v>0</v>
      </c>
      <c r="BR51" s="70">
        <f t="shared" si="62"/>
        <v>0</v>
      </c>
      <c r="BS51" s="70">
        <f t="shared" si="62"/>
        <v>0</v>
      </c>
      <c r="BT51" s="70">
        <f t="shared" si="62"/>
        <v>0</v>
      </c>
      <c r="BU51" s="70">
        <f t="shared" si="62"/>
        <v>0</v>
      </c>
      <c r="BV51" s="70">
        <f t="shared" si="62"/>
        <v>0</v>
      </c>
      <c r="BW51" s="70">
        <f t="shared" si="62"/>
        <v>0</v>
      </c>
      <c r="BX51" s="70">
        <f t="shared" si="62"/>
        <v>0</v>
      </c>
      <c r="BY51" s="70">
        <f t="shared" si="62"/>
        <v>0</v>
      </c>
      <c r="BZ51" s="70">
        <f t="shared" si="62"/>
        <v>0</v>
      </c>
      <c r="CA51" s="70">
        <f t="shared" si="62"/>
        <v>0</v>
      </c>
      <c r="CB51" s="70">
        <f t="shared" si="62"/>
        <v>0</v>
      </c>
    </row>
    <row r="52" spans="1:80" x14ac:dyDescent="0.3">
      <c r="B52" s="156" t="s">
        <v>476</v>
      </c>
      <c r="I52" s="70">
        <f t="shared" si="56"/>
        <v>0</v>
      </c>
      <c r="J52" s="70">
        <f t="shared" si="56"/>
        <v>0</v>
      </c>
      <c r="K52" s="70">
        <f t="shared" si="56"/>
        <v>0</v>
      </c>
      <c r="L52" s="70">
        <f t="shared" si="56"/>
        <v>0</v>
      </c>
      <c r="M52" s="70">
        <f t="shared" si="56"/>
        <v>0</v>
      </c>
      <c r="N52" s="70">
        <f t="shared" si="56"/>
        <v>0</v>
      </c>
      <c r="O52" s="70">
        <f t="shared" si="56"/>
        <v>0</v>
      </c>
      <c r="P52" s="70">
        <f t="shared" si="56"/>
        <v>0</v>
      </c>
      <c r="Q52" s="70">
        <f t="shared" si="56"/>
        <v>0</v>
      </c>
      <c r="R52" s="70">
        <f t="shared" si="56"/>
        <v>0</v>
      </c>
      <c r="S52" s="70">
        <f t="shared" si="57"/>
        <v>0</v>
      </c>
      <c r="T52" s="70">
        <f t="shared" si="57"/>
        <v>0</v>
      </c>
      <c r="U52" s="70">
        <f t="shared" si="57"/>
        <v>0</v>
      </c>
      <c r="V52" s="70">
        <f t="shared" si="57"/>
        <v>0</v>
      </c>
      <c r="W52" s="70">
        <f t="shared" si="57"/>
        <v>0</v>
      </c>
      <c r="X52" s="70">
        <f t="shared" si="57"/>
        <v>0</v>
      </c>
      <c r="Y52" s="70">
        <f t="shared" si="57"/>
        <v>0</v>
      </c>
      <c r="Z52" s="70">
        <f t="shared" si="57"/>
        <v>0</v>
      </c>
      <c r="AA52" s="70">
        <f t="shared" si="57"/>
        <v>0</v>
      </c>
      <c r="AB52" s="70">
        <f t="shared" si="57"/>
        <v>0</v>
      </c>
      <c r="AC52" s="70">
        <f t="shared" si="58"/>
        <v>0</v>
      </c>
      <c r="AD52" s="70">
        <f t="shared" si="58"/>
        <v>0</v>
      </c>
      <c r="AE52" s="70">
        <f t="shared" si="58"/>
        <v>0</v>
      </c>
      <c r="AF52" s="70">
        <f t="shared" si="58"/>
        <v>0</v>
      </c>
      <c r="AG52" s="70">
        <f t="shared" si="58"/>
        <v>0</v>
      </c>
      <c r="AH52" s="70">
        <f t="shared" si="58"/>
        <v>0</v>
      </c>
      <c r="AI52" s="70">
        <f t="shared" si="58"/>
        <v>0</v>
      </c>
      <c r="AJ52" s="70">
        <f t="shared" si="58"/>
        <v>0</v>
      </c>
      <c r="AK52" s="70">
        <f t="shared" si="58"/>
        <v>0</v>
      </c>
      <c r="AL52" s="70">
        <f t="shared" si="58"/>
        <v>0</v>
      </c>
      <c r="AM52" s="70">
        <f t="shared" si="59"/>
        <v>0</v>
      </c>
      <c r="AN52" s="70">
        <f t="shared" si="59"/>
        <v>0</v>
      </c>
      <c r="AO52" s="70">
        <f t="shared" si="59"/>
        <v>0</v>
      </c>
      <c r="AP52" s="70">
        <f t="shared" si="59"/>
        <v>0</v>
      </c>
      <c r="AQ52" s="70">
        <f t="shared" si="59"/>
        <v>0</v>
      </c>
      <c r="AR52" s="70">
        <f t="shared" si="59"/>
        <v>0</v>
      </c>
      <c r="AS52" s="70">
        <f t="shared" si="59"/>
        <v>0</v>
      </c>
      <c r="AT52" s="70">
        <f t="shared" si="59"/>
        <v>0</v>
      </c>
      <c r="AU52" s="70">
        <f t="shared" si="59"/>
        <v>0</v>
      </c>
      <c r="AV52" s="70">
        <f t="shared" si="59"/>
        <v>0</v>
      </c>
      <c r="AW52" s="70">
        <f t="shared" si="60"/>
        <v>0</v>
      </c>
      <c r="AX52" s="70">
        <f t="shared" si="60"/>
        <v>0</v>
      </c>
      <c r="AY52" s="70">
        <f t="shared" si="60"/>
        <v>0</v>
      </c>
      <c r="AZ52" s="70">
        <f t="shared" si="60"/>
        <v>0</v>
      </c>
      <c r="BA52" s="70">
        <f t="shared" si="60"/>
        <v>0</v>
      </c>
      <c r="BB52" s="70">
        <f t="shared" si="60"/>
        <v>0</v>
      </c>
      <c r="BC52" s="70">
        <f t="shared" si="60"/>
        <v>0</v>
      </c>
      <c r="BD52" s="70">
        <f t="shared" si="60"/>
        <v>0</v>
      </c>
      <c r="BE52" s="70">
        <f t="shared" si="60"/>
        <v>0</v>
      </c>
      <c r="BF52" s="70">
        <f t="shared" si="60"/>
        <v>0</v>
      </c>
      <c r="BG52" s="70">
        <f t="shared" si="61"/>
        <v>0</v>
      </c>
      <c r="BH52" s="70">
        <f t="shared" si="61"/>
        <v>0</v>
      </c>
      <c r="BI52" s="70">
        <f t="shared" si="61"/>
        <v>0</v>
      </c>
      <c r="BJ52" s="70">
        <f t="shared" si="61"/>
        <v>0</v>
      </c>
      <c r="BK52" s="70">
        <f t="shared" si="61"/>
        <v>0</v>
      </c>
      <c r="BL52" s="70">
        <f t="shared" si="61"/>
        <v>0</v>
      </c>
      <c r="BM52" s="70">
        <f t="shared" si="61"/>
        <v>0</v>
      </c>
      <c r="BN52" s="70">
        <f t="shared" si="61"/>
        <v>0</v>
      </c>
      <c r="BO52" s="70">
        <f t="shared" si="61"/>
        <v>0</v>
      </c>
      <c r="BP52" s="70">
        <f t="shared" si="61"/>
        <v>0</v>
      </c>
      <c r="BQ52" s="70">
        <f t="shared" si="62"/>
        <v>0</v>
      </c>
      <c r="BR52" s="70">
        <f t="shared" si="62"/>
        <v>0</v>
      </c>
      <c r="BS52" s="70">
        <f t="shared" si="62"/>
        <v>0</v>
      </c>
      <c r="BT52" s="70">
        <f t="shared" si="62"/>
        <v>0</v>
      </c>
      <c r="BU52" s="70">
        <f t="shared" si="62"/>
        <v>0</v>
      </c>
      <c r="BV52" s="70">
        <f t="shared" si="62"/>
        <v>0</v>
      </c>
      <c r="BW52" s="70">
        <f t="shared" si="62"/>
        <v>0</v>
      </c>
      <c r="BX52" s="70">
        <f t="shared" si="62"/>
        <v>0</v>
      </c>
      <c r="BY52" s="70">
        <f t="shared" si="62"/>
        <v>0</v>
      </c>
      <c r="BZ52" s="70">
        <f t="shared" si="62"/>
        <v>0</v>
      </c>
      <c r="CA52" s="70">
        <f t="shared" si="62"/>
        <v>0</v>
      </c>
      <c r="CB52" s="70">
        <f t="shared" si="62"/>
        <v>0</v>
      </c>
    </row>
    <row r="53" spans="1:80" x14ac:dyDescent="0.3">
      <c r="B53" s="156" t="s">
        <v>452</v>
      </c>
      <c r="I53" s="70">
        <f t="shared" si="56"/>
        <v>25456.731520000001</v>
      </c>
      <c r="J53" s="70">
        <f t="shared" si="56"/>
        <v>25449.449919999999</v>
      </c>
      <c r="K53" s="70">
        <f t="shared" si="56"/>
        <v>26031.97984</v>
      </c>
      <c r="L53" s="70">
        <f t="shared" si="56"/>
        <v>26092.807679999998</v>
      </c>
      <c r="M53" s="70">
        <f t="shared" si="56"/>
        <v>26515.03744</v>
      </c>
      <c r="N53" s="70">
        <f t="shared" si="56"/>
        <v>26698.392319999999</v>
      </c>
      <c r="O53" s="70">
        <f t="shared" si="56"/>
        <v>27357.20736</v>
      </c>
      <c r="P53" s="70">
        <f t="shared" si="56"/>
        <v>39111.269129636203</v>
      </c>
      <c r="Q53" s="70">
        <f t="shared" si="56"/>
        <v>39112.076824389471</v>
      </c>
      <c r="R53" s="70">
        <f t="shared" si="56"/>
        <v>39003.175089039585</v>
      </c>
      <c r="S53" s="70">
        <f t="shared" si="57"/>
        <v>39325.370270617743</v>
      </c>
      <c r="T53" s="70">
        <f t="shared" si="57"/>
        <v>39476.23771376138</v>
      </c>
      <c r="U53" s="70">
        <f t="shared" si="57"/>
        <v>39545.266512550894</v>
      </c>
      <c r="V53" s="70">
        <f t="shared" si="57"/>
        <v>40151.772008524553</v>
      </c>
      <c r="W53" s="70">
        <f t="shared" si="57"/>
        <v>40072.155966366838</v>
      </c>
      <c r="X53" s="70">
        <f t="shared" si="57"/>
        <v>40880.536023097506</v>
      </c>
      <c r="Y53" s="70">
        <f t="shared" si="57"/>
        <v>40453.159692602334</v>
      </c>
      <c r="Z53" s="70">
        <f t="shared" si="57"/>
        <v>40452.419465934858</v>
      </c>
      <c r="AA53" s="70">
        <f t="shared" si="57"/>
        <v>42337.57245905789</v>
      </c>
      <c r="AB53" s="70">
        <f t="shared" si="57"/>
        <v>42329.145728871896</v>
      </c>
      <c r="AC53" s="70">
        <f t="shared" si="58"/>
        <v>42240.278042746395</v>
      </c>
      <c r="AD53" s="70">
        <f t="shared" si="58"/>
        <v>43468.638795713523</v>
      </c>
      <c r="AE53" s="70">
        <f t="shared" si="58"/>
        <v>43350.815352866426</v>
      </c>
      <c r="AF53" s="70">
        <f t="shared" si="58"/>
        <v>45570.2197085074</v>
      </c>
      <c r="AG53" s="70">
        <f t="shared" si="58"/>
        <v>44552.260126878362</v>
      </c>
      <c r="AH53" s="70">
        <f t="shared" si="58"/>
        <v>44386.29803642544</v>
      </c>
      <c r="AI53" s="70">
        <f t="shared" si="58"/>
        <v>46442.591409012995</v>
      </c>
      <c r="AJ53" s="70">
        <f t="shared" si="58"/>
        <v>46799.100844395041</v>
      </c>
      <c r="AK53" s="70">
        <f t="shared" si="58"/>
        <v>48439.920580312144</v>
      </c>
      <c r="AL53" s="70">
        <f t="shared" si="58"/>
        <v>48911.607309777974</v>
      </c>
      <c r="AM53" s="70">
        <f t="shared" si="59"/>
        <v>50258.81197384432</v>
      </c>
      <c r="AN53" s="70">
        <f t="shared" si="59"/>
        <v>50240.669513706132</v>
      </c>
      <c r="AO53" s="70">
        <f t="shared" si="59"/>
        <v>53006.84291782396</v>
      </c>
      <c r="AP53" s="70">
        <f t="shared" si="59"/>
        <v>53051.043355382681</v>
      </c>
      <c r="AQ53" s="70">
        <f t="shared" si="59"/>
        <v>52894.190429869195</v>
      </c>
      <c r="AR53" s="70">
        <f t="shared" si="59"/>
        <v>56834.714974242954</v>
      </c>
      <c r="AS53" s="70">
        <f t="shared" si="59"/>
        <v>54708.670675779402</v>
      </c>
      <c r="AT53" s="70">
        <f t="shared" si="59"/>
        <v>57551.30535180719</v>
      </c>
      <c r="AU53" s="70">
        <f t="shared" si="59"/>
        <v>58107.277531725558</v>
      </c>
      <c r="AV53" s="70">
        <f t="shared" si="59"/>
        <v>57415.679627326033</v>
      </c>
      <c r="AW53" s="70">
        <f t="shared" si="60"/>
        <v>59693.00263119764</v>
      </c>
      <c r="AX53" s="70">
        <f t="shared" si="60"/>
        <v>60274.650120785256</v>
      </c>
      <c r="AY53" s="70">
        <f t="shared" si="60"/>
        <v>63675.5030970425</v>
      </c>
      <c r="AZ53" s="70">
        <f t="shared" si="60"/>
        <v>62607.235624242552</v>
      </c>
      <c r="BA53" s="70">
        <f t="shared" si="60"/>
        <v>63918.541159688881</v>
      </c>
      <c r="BB53" s="70">
        <f t="shared" si="60"/>
        <v>64693.881199002171</v>
      </c>
      <c r="BC53" s="70">
        <f t="shared" si="60"/>
        <v>65721.342017259929</v>
      </c>
      <c r="BD53" s="70">
        <f t="shared" si="60"/>
        <v>66751.148673780001</v>
      </c>
      <c r="BE53" s="70">
        <f t="shared" si="60"/>
        <v>67716.711030391249</v>
      </c>
      <c r="BF53" s="70">
        <f t="shared" si="60"/>
        <v>68748.789214953082</v>
      </c>
      <c r="BG53" s="70">
        <f t="shared" si="61"/>
        <v>70009.333437071298</v>
      </c>
      <c r="BH53" s="70">
        <f t="shared" si="61"/>
        <v>71407.942350921454</v>
      </c>
      <c r="BI53" s="70">
        <f t="shared" si="61"/>
        <v>73158.638214888953</v>
      </c>
      <c r="BJ53" s="70">
        <f t="shared" si="61"/>
        <v>75026.343842812086</v>
      </c>
      <c r="BK53" s="70">
        <f t="shared" si="61"/>
        <v>76896.546035833831</v>
      </c>
      <c r="BL53" s="70">
        <f t="shared" si="61"/>
        <v>78902.719362577744</v>
      </c>
      <c r="BM53" s="70">
        <f t="shared" si="61"/>
        <v>80959.660253008507</v>
      </c>
      <c r="BN53" s="70">
        <f t="shared" si="61"/>
        <v>83084.960302313892</v>
      </c>
      <c r="BO53" s="70">
        <f t="shared" si="61"/>
        <v>85345.544124847176</v>
      </c>
      <c r="BP53" s="70">
        <f t="shared" si="61"/>
        <v>87657.042016897307</v>
      </c>
      <c r="BQ53" s="70">
        <f t="shared" si="62"/>
        <v>19500</v>
      </c>
      <c r="BR53" s="70">
        <f t="shared" si="62"/>
        <v>19500</v>
      </c>
      <c r="BS53" s="70">
        <f t="shared" si="62"/>
        <v>19500</v>
      </c>
      <c r="BT53" s="70">
        <f t="shared" si="62"/>
        <v>19500</v>
      </c>
      <c r="BU53" s="70">
        <f t="shared" si="62"/>
        <v>19500</v>
      </c>
      <c r="BV53" s="70">
        <f t="shared" si="62"/>
        <v>19500</v>
      </c>
      <c r="BW53" s="70">
        <f t="shared" si="62"/>
        <v>19500</v>
      </c>
      <c r="BX53" s="70">
        <f t="shared" si="62"/>
        <v>19500</v>
      </c>
      <c r="BY53" s="70">
        <f t="shared" si="62"/>
        <v>19500</v>
      </c>
      <c r="BZ53" s="70">
        <f t="shared" si="62"/>
        <v>19500</v>
      </c>
      <c r="CA53" s="70">
        <f t="shared" si="62"/>
        <v>19500</v>
      </c>
      <c r="CB53" s="70">
        <f t="shared" si="62"/>
        <v>19500</v>
      </c>
    </row>
    <row r="54" spans="1:80" x14ac:dyDescent="0.3">
      <c r="B54" s="156" t="s">
        <v>86</v>
      </c>
      <c r="I54" s="70">
        <f t="shared" si="56"/>
        <v>117354.6368620274</v>
      </c>
      <c r="J54" s="70">
        <f t="shared" si="56"/>
        <v>111071.12361731508</v>
      </c>
      <c r="K54" s="70">
        <f t="shared" si="56"/>
        <v>128812.92453326027</v>
      </c>
      <c r="L54" s="70">
        <f t="shared" si="56"/>
        <v>128993.07765260273</v>
      </c>
      <c r="M54" s="70">
        <f t="shared" si="56"/>
        <v>136421.88508120546</v>
      </c>
      <c r="N54" s="70">
        <f t="shared" si="56"/>
        <v>138067.52422794519</v>
      </c>
      <c r="O54" s="70">
        <f t="shared" si="56"/>
        <v>140916.60836887671</v>
      </c>
      <c r="P54" s="70">
        <f t="shared" si="56"/>
        <v>140916.60836887671</v>
      </c>
      <c r="Q54" s="70">
        <f t="shared" si="56"/>
        <v>138067.52422794519</v>
      </c>
      <c r="R54" s="70">
        <f t="shared" si="56"/>
        <v>140916.60836887671</v>
      </c>
      <c r="S54" s="70">
        <f t="shared" si="57"/>
        <v>138067.52422794519</v>
      </c>
      <c r="T54" s="70">
        <f t="shared" si="57"/>
        <v>156314.60288942466</v>
      </c>
      <c r="U54" s="70">
        <f t="shared" si="57"/>
        <v>158583.19467024656</v>
      </c>
      <c r="V54" s="70">
        <f t="shared" si="57"/>
        <v>148334.49841183564</v>
      </c>
      <c r="W54" s="70">
        <f t="shared" si="57"/>
        <v>166144.23576613699</v>
      </c>
      <c r="X54" s="70">
        <f t="shared" si="57"/>
        <v>168444.97628273972</v>
      </c>
      <c r="Y54" s="70">
        <f t="shared" si="57"/>
        <v>175522.91159468319</v>
      </c>
      <c r="Z54" s="70">
        <f t="shared" si="57"/>
        <v>193282.45299506851</v>
      </c>
      <c r="AA54" s="70">
        <f t="shared" si="57"/>
        <v>197829.94809490413</v>
      </c>
      <c r="AB54" s="70">
        <f t="shared" si="57"/>
        <v>197829.94809490413</v>
      </c>
      <c r="AC54" s="70">
        <f t="shared" si="58"/>
        <v>193282.45299506851</v>
      </c>
      <c r="AD54" s="70">
        <f t="shared" si="58"/>
        <v>197829.94809490413</v>
      </c>
      <c r="AE54" s="70">
        <f t="shared" si="58"/>
        <v>193282.45299506851</v>
      </c>
      <c r="AF54" s="70">
        <f t="shared" si="58"/>
        <v>197829.94809490413</v>
      </c>
      <c r="AG54" s="70">
        <f t="shared" si="58"/>
        <v>197829.94809490413</v>
      </c>
      <c r="AH54" s="70">
        <f t="shared" si="58"/>
        <v>188734.95789523289</v>
      </c>
      <c r="AI54" s="70">
        <f t="shared" si="58"/>
        <v>197829.94809490413</v>
      </c>
      <c r="AJ54" s="70">
        <f t="shared" si="58"/>
        <v>196282.45299506851</v>
      </c>
      <c r="AK54" s="70">
        <f t="shared" si="58"/>
        <v>200829.94809490413</v>
      </c>
      <c r="AL54" s="70">
        <f t="shared" si="58"/>
        <v>196282.45299506851</v>
      </c>
      <c r="AM54" s="70">
        <f t="shared" si="59"/>
        <v>200829.94809490413</v>
      </c>
      <c r="AN54" s="70">
        <f t="shared" si="59"/>
        <v>200829.94809490413</v>
      </c>
      <c r="AO54" s="70">
        <f t="shared" si="59"/>
        <v>196282.45299506851</v>
      </c>
      <c r="AP54" s="70">
        <f t="shared" si="59"/>
        <v>200829.94809490413</v>
      </c>
      <c r="AQ54" s="70">
        <f t="shared" si="59"/>
        <v>196282.45299506851</v>
      </c>
      <c r="AR54" s="70">
        <f t="shared" si="59"/>
        <v>200829.94809490413</v>
      </c>
      <c r="AS54" s="70">
        <f t="shared" si="59"/>
        <v>200829.94809490413</v>
      </c>
      <c r="AT54" s="70">
        <f t="shared" si="59"/>
        <v>187187.46279539727</v>
      </c>
      <c r="AU54" s="70">
        <f t="shared" si="59"/>
        <v>200829.94809490413</v>
      </c>
      <c r="AV54" s="70">
        <f t="shared" si="59"/>
        <v>196282.45299506851</v>
      </c>
      <c r="AW54" s="70">
        <f t="shared" si="60"/>
        <v>200829.94809490413</v>
      </c>
      <c r="AX54" s="70">
        <f t="shared" si="60"/>
        <v>196282.45299506851</v>
      </c>
      <c r="AY54" s="70">
        <f t="shared" si="60"/>
        <v>200829.94809490413</v>
      </c>
      <c r="AZ54" s="70">
        <f t="shared" si="60"/>
        <v>200829.94809490413</v>
      </c>
      <c r="BA54" s="70">
        <f t="shared" si="60"/>
        <v>196282.45299506851</v>
      </c>
      <c r="BB54" s="70">
        <f t="shared" si="60"/>
        <v>200829.94809490413</v>
      </c>
      <c r="BC54" s="70">
        <f t="shared" si="60"/>
        <v>196282.45299506851</v>
      </c>
      <c r="BD54" s="70">
        <f t="shared" si="60"/>
        <v>200829.94809490413</v>
      </c>
      <c r="BE54" s="70">
        <f t="shared" si="60"/>
        <v>0</v>
      </c>
      <c r="BF54" s="70">
        <f t="shared" si="60"/>
        <v>0</v>
      </c>
      <c r="BG54" s="70">
        <f t="shared" si="61"/>
        <v>0</v>
      </c>
      <c r="BH54" s="70">
        <f t="shared" si="61"/>
        <v>0</v>
      </c>
      <c r="BI54" s="70">
        <f t="shared" si="61"/>
        <v>0</v>
      </c>
      <c r="BJ54" s="70">
        <f t="shared" si="61"/>
        <v>0</v>
      </c>
      <c r="BK54" s="70">
        <f t="shared" si="61"/>
        <v>0</v>
      </c>
      <c r="BL54" s="70">
        <f t="shared" si="61"/>
        <v>0</v>
      </c>
      <c r="BM54" s="70">
        <f t="shared" si="61"/>
        <v>0</v>
      </c>
      <c r="BN54" s="70">
        <f t="shared" si="61"/>
        <v>0</v>
      </c>
      <c r="BO54" s="70">
        <f t="shared" si="61"/>
        <v>0</v>
      </c>
      <c r="BP54" s="70">
        <f t="shared" si="61"/>
        <v>0</v>
      </c>
      <c r="BQ54" s="70">
        <f t="shared" si="62"/>
        <v>0</v>
      </c>
      <c r="BR54" s="70">
        <f t="shared" si="62"/>
        <v>0</v>
      </c>
      <c r="BS54" s="70">
        <f t="shared" si="62"/>
        <v>0</v>
      </c>
      <c r="BT54" s="70">
        <f t="shared" si="62"/>
        <v>0</v>
      </c>
      <c r="BU54" s="70">
        <f t="shared" si="62"/>
        <v>0</v>
      </c>
      <c r="BV54" s="70">
        <f t="shared" si="62"/>
        <v>0</v>
      </c>
      <c r="BW54" s="70">
        <f t="shared" si="62"/>
        <v>0</v>
      </c>
      <c r="BX54" s="70">
        <f t="shared" si="62"/>
        <v>0</v>
      </c>
      <c r="BY54" s="70">
        <f t="shared" si="62"/>
        <v>0</v>
      </c>
      <c r="BZ54" s="70">
        <f t="shared" si="62"/>
        <v>0</v>
      </c>
      <c r="CA54" s="70">
        <f t="shared" si="62"/>
        <v>0</v>
      </c>
      <c r="CB54" s="70">
        <f t="shared" si="62"/>
        <v>0</v>
      </c>
    </row>
    <row r="55" spans="1:80" x14ac:dyDescent="0.3">
      <c r="B55" s="156" t="s">
        <v>87</v>
      </c>
      <c r="I55" s="70">
        <f t="shared" si="56"/>
        <v>106686.98601468494</v>
      </c>
      <c r="J55" s="70">
        <f t="shared" si="56"/>
        <v>113658.33023884933</v>
      </c>
      <c r="K55" s="70">
        <f t="shared" si="56"/>
        <v>126988.04273386303</v>
      </c>
      <c r="L55" s="70">
        <f t="shared" si="56"/>
        <v>124113.41448438357</v>
      </c>
      <c r="M55" s="70">
        <f t="shared" si="56"/>
        <v>130196.38187769862</v>
      </c>
      <c r="N55" s="70">
        <f t="shared" si="56"/>
        <v>152688.04414876713</v>
      </c>
      <c r="O55" s="70">
        <f t="shared" si="56"/>
        <v>157585.80060372603</v>
      </c>
      <c r="P55" s="70">
        <f t="shared" si="56"/>
        <v>182573.10759138534</v>
      </c>
      <c r="Q55" s="70">
        <f t="shared" si="56"/>
        <v>188013.85265947841</v>
      </c>
      <c r="R55" s="70">
        <f t="shared" si="56"/>
        <v>194514.7070913093</v>
      </c>
      <c r="S55" s="70">
        <f t="shared" si="57"/>
        <v>197400.15380619638</v>
      </c>
      <c r="T55" s="70">
        <f t="shared" si="57"/>
        <v>223897.07867531382</v>
      </c>
      <c r="U55" s="70">
        <f t="shared" si="57"/>
        <v>230201.1827487649</v>
      </c>
      <c r="V55" s="70">
        <f t="shared" si="57"/>
        <v>222283.09973504563</v>
      </c>
      <c r="W55" s="70">
        <f t="shared" si="57"/>
        <v>237720.69409569478</v>
      </c>
      <c r="X55" s="70">
        <f t="shared" si="57"/>
        <v>235256.44276019942</v>
      </c>
      <c r="Y55" s="70">
        <f t="shared" si="57"/>
        <v>266580.05351382808</v>
      </c>
      <c r="Z55" s="70">
        <f t="shared" si="57"/>
        <v>272439.05858483829</v>
      </c>
      <c r="AA55" s="70">
        <f t="shared" si="57"/>
        <v>287374.42106415459</v>
      </c>
      <c r="AB55" s="70">
        <f t="shared" si="57"/>
        <v>351059.29539412941</v>
      </c>
      <c r="AC55" s="70">
        <f t="shared" si="58"/>
        <v>374760.4232275447</v>
      </c>
      <c r="AD55" s="70">
        <f t="shared" si="58"/>
        <v>414992.12317408313</v>
      </c>
      <c r="AE55" s="70">
        <f t="shared" si="58"/>
        <v>422993.65147323743</v>
      </c>
      <c r="AF55" s="70">
        <f t="shared" si="58"/>
        <v>455478.51458320022</v>
      </c>
      <c r="AG55" s="70">
        <f t="shared" si="58"/>
        <v>505578.59657252132</v>
      </c>
      <c r="AH55" s="70">
        <f t="shared" si="58"/>
        <v>479683.76854010648</v>
      </c>
      <c r="AI55" s="70">
        <f t="shared" si="58"/>
        <v>527210.69125565118</v>
      </c>
      <c r="AJ55" s="70">
        <f t="shared" si="58"/>
        <v>537381.98111539485</v>
      </c>
      <c r="AK55" s="70">
        <f t="shared" si="58"/>
        <v>551741.83315429918</v>
      </c>
      <c r="AL55" s="70">
        <f t="shared" si="58"/>
        <v>545956.53959084325</v>
      </c>
      <c r="AM55" s="70">
        <f t="shared" si="59"/>
        <v>574497.87835395359</v>
      </c>
      <c r="AN55" s="70">
        <f t="shared" si="59"/>
        <v>595374.13349971361</v>
      </c>
      <c r="AO55" s="70">
        <f t="shared" si="59"/>
        <v>620769.93426951126</v>
      </c>
      <c r="AP55" s="70">
        <f t="shared" si="59"/>
        <v>639713.01386020985</v>
      </c>
      <c r="AQ55" s="70">
        <f t="shared" si="59"/>
        <v>621593.91475708189</v>
      </c>
      <c r="AR55" s="70">
        <f t="shared" si="59"/>
        <v>645125.00076467905</v>
      </c>
      <c r="AS55" s="70">
        <f t="shared" si="59"/>
        <v>641303.05654832977</v>
      </c>
      <c r="AT55" s="70">
        <f t="shared" si="59"/>
        <v>594622.62400858267</v>
      </c>
      <c r="AU55" s="70">
        <f t="shared" si="59"/>
        <v>646613.37976074556</v>
      </c>
      <c r="AV55" s="70">
        <f t="shared" si="59"/>
        <v>628658.7416281082</v>
      </c>
      <c r="AW55" s="70">
        <f t="shared" si="60"/>
        <v>649091.07522867073</v>
      </c>
      <c r="AX55" s="70">
        <f t="shared" si="60"/>
        <v>633125.88302413828</v>
      </c>
      <c r="AY55" s="70">
        <f t="shared" si="60"/>
        <v>655313.73220655334</v>
      </c>
      <c r="AZ55" s="70">
        <f t="shared" si="60"/>
        <v>653644.56428030343</v>
      </c>
      <c r="BA55" s="70">
        <f t="shared" si="60"/>
        <v>639319.46277242515</v>
      </c>
      <c r="BB55" s="70">
        <f t="shared" si="60"/>
        <v>657904.94799086533</v>
      </c>
      <c r="BC55" s="70">
        <f t="shared" si="60"/>
        <v>643636.33911237994</v>
      </c>
      <c r="BD55" s="70">
        <f t="shared" si="60"/>
        <v>662119.4284202056</v>
      </c>
      <c r="BE55" s="70">
        <f t="shared" si="60"/>
        <v>132838.61098498636</v>
      </c>
      <c r="BF55" s="70">
        <f t="shared" si="60"/>
        <v>134951.23314836418</v>
      </c>
      <c r="BG55" s="70">
        <f t="shared" si="61"/>
        <v>137420.83349542393</v>
      </c>
      <c r="BH55" s="70">
        <f t="shared" si="61"/>
        <v>140106.15992331479</v>
      </c>
      <c r="BI55" s="70">
        <f t="shared" si="61"/>
        <v>144341.62221076401</v>
      </c>
      <c r="BJ55" s="70">
        <f t="shared" si="61"/>
        <v>147759.91225439392</v>
      </c>
      <c r="BK55" s="70">
        <f t="shared" si="61"/>
        <v>150682.10318099035</v>
      </c>
      <c r="BL55" s="70">
        <f t="shared" si="61"/>
        <v>154316.74900402775</v>
      </c>
      <c r="BM55" s="70">
        <f t="shared" si="61"/>
        <v>157530.71914532577</v>
      </c>
      <c r="BN55" s="70">
        <f t="shared" si="61"/>
        <v>161351.50047236544</v>
      </c>
      <c r="BO55" s="70">
        <f t="shared" si="61"/>
        <v>165383.66269507373</v>
      </c>
      <c r="BP55" s="70">
        <f t="shared" si="61"/>
        <v>168995.37815140205</v>
      </c>
      <c r="BQ55" s="70">
        <f t="shared" si="62"/>
        <v>9000</v>
      </c>
      <c r="BR55" s="70">
        <f t="shared" si="62"/>
        <v>9000</v>
      </c>
      <c r="BS55" s="70">
        <f t="shared" si="62"/>
        <v>9000</v>
      </c>
      <c r="BT55" s="70">
        <f t="shared" si="62"/>
        <v>9500</v>
      </c>
      <c r="BU55" s="70">
        <f t="shared" si="62"/>
        <v>9500</v>
      </c>
      <c r="BV55" s="70">
        <f t="shared" si="62"/>
        <v>10000</v>
      </c>
      <c r="BW55" s="70">
        <f t="shared" si="62"/>
        <v>10000</v>
      </c>
      <c r="BX55" s="70">
        <f t="shared" si="62"/>
        <v>10000</v>
      </c>
      <c r="BY55" s="70">
        <f t="shared" si="62"/>
        <v>10500</v>
      </c>
      <c r="BZ55" s="70">
        <f t="shared" si="62"/>
        <v>10500</v>
      </c>
      <c r="CA55" s="70">
        <f t="shared" si="62"/>
        <v>11000</v>
      </c>
      <c r="CB55" s="70">
        <f t="shared" si="62"/>
        <v>11000</v>
      </c>
    </row>
    <row r="56" spans="1:80" x14ac:dyDescent="0.3">
      <c r="B56" s="156" t="s">
        <v>88</v>
      </c>
      <c r="I56" s="70">
        <f t="shared" si="56"/>
        <v>140148.8637479452</v>
      </c>
      <c r="J56" s="70">
        <f t="shared" si="56"/>
        <v>140157.70214794521</v>
      </c>
      <c r="K56" s="70">
        <f t="shared" si="56"/>
        <v>148930.63772054797</v>
      </c>
      <c r="L56" s="70">
        <f t="shared" si="56"/>
        <v>147409.03134246575</v>
      </c>
      <c r="M56" s="70">
        <f t="shared" si="56"/>
        <v>148930.63772054797</v>
      </c>
      <c r="N56" s="70">
        <f t="shared" si="56"/>
        <v>147409.03134246575</v>
      </c>
      <c r="O56" s="70">
        <f t="shared" si="56"/>
        <v>148930.63772054797</v>
      </c>
      <c r="P56" s="70">
        <f t="shared" si="56"/>
        <v>148930.63772054797</v>
      </c>
      <c r="Q56" s="70">
        <f t="shared" si="56"/>
        <v>147409.03134246575</v>
      </c>
      <c r="R56" s="70">
        <f t="shared" si="56"/>
        <v>148930.63772054797</v>
      </c>
      <c r="S56" s="70">
        <f t="shared" si="57"/>
        <v>152104.00394520548</v>
      </c>
      <c r="T56" s="70">
        <f t="shared" si="57"/>
        <v>157947.45963835617</v>
      </c>
      <c r="U56" s="70">
        <f t="shared" si="57"/>
        <v>165156.68703561643</v>
      </c>
      <c r="V56" s="70">
        <f t="shared" si="57"/>
        <v>159991.35831232878</v>
      </c>
      <c r="W56" s="70">
        <f t="shared" si="57"/>
        <v>166212.12813150685</v>
      </c>
      <c r="X56" s="70">
        <f t="shared" si="57"/>
        <v>164138.53819178083</v>
      </c>
      <c r="Y56" s="70">
        <f t="shared" si="57"/>
        <v>166212.12813150685</v>
      </c>
      <c r="Z56" s="70">
        <f t="shared" si="57"/>
        <v>164138.53819178083</v>
      </c>
      <c r="AA56" s="70">
        <f t="shared" si="57"/>
        <v>166212.12813150685</v>
      </c>
      <c r="AB56" s="70">
        <f t="shared" si="57"/>
        <v>166212.12813150685</v>
      </c>
      <c r="AC56" s="70">
        <f t="shared" si="58"/>
        <v>164138.53819178083</v>
      </c>
      <c r="AD56" s="70">
        <f t="shared" si="58"/>
        <v>166212.12813150685</v>
      </c>
      <c r="AE56" s="70">
        <f t="shared" si="58"/>
        <v>164138.53819178083</v>
      </c>
      <c r="AF56" s="70">
        <f t="shared" si="58"/>
        <v>166212.12813150685</v>
      </c>
      <c r="AG56" s="70">
        <f t="shared" si="58"/>
        <v>166212.12813150685</v>
      </c>
      <c r="AH56" s="70">
        <f t="shared" si="58"/>
        <v>162064.9482520548</v>
      </c>
      <c r="AI56" s="70">
        <f t="shared" si="58"/>
        <v>166212.12813150685</v>
      </c>
      <c r="AJ56" s="70">
        <f t="shared" si="58"/>
        <v>164138.53819178083</v>
      </c>
      <c r="AK56" s="70">
        <f t="shared" si="58"/>
        <v>166212.12813150685</v>
      </c>
      <c r="AL56" s="70">
        <f t="shared" si="58"/>
        <v>164138.53819178083</v>
      </c>
      <c r="AM56" s="70">
        <f t="shared" si="59"/>
        <v>166212.12813150685</v>
      </c>
      <c r="AN56" s="70">
        <f t="shared" si="59"/>
        <v>166212.12813150685</v>
      </c>
      <c r="AO56" s="70">
        <f t="shared" si="59"/>
        <v>164138.53819178083</v>
      </c>
      <c r="AP56" s="70">
        <f t="shared" si="59"/>
        <v>166212.12813150685</v>
      </c>
      <c r="AQ56" s="70">
        <f t="shared" si="59"/>
        <v>164138.53819178083</v>
      </c>
      <c r="AR56" s="70">
        <f t="shared" si="59"/>
        <v>166212.12813150685</v>
      </c>
      <c r="AS56" s="70">
        <f t="shared" si="59"/>
        <v>166212.12813150685</v>
      </c>
      <c r="AT56" s="70">
        <f t="shared" si="59"/>
        <v>159991.35831232878</v>
      </c>
      <c r="AU56" s="70">
        <f t="shared" si="59"/>
        <v>166212.12813150685</v>
      </c>
      <c r="AV56" s="70">
        <f t="shared" si="59"/>
        <v>164138.53819178083</v>
      </c>
      <c r="AW56" s="70">
        <f t="shared" si="60"/>
        <v>166212.12813150685</v>
      </c>
      <c r="AX56" s="70">
        <f t="shared" si="60"/>
        <v>164138.53819178083</v>
      </c>
      <c r="AY56" s="70">
        <f t="shared" si="60"/>
        <v>166212.12813150685</v>
      </c>
      <c r="AZ56" s="70">
        <f t="shared" si="60"/>
        <v>166212.12813150685</v>
      </c>
      <c r="BA56" s="70">
        <f t="shared" si="60"/>
        <v>164138.53819178083</v>
      </c>
      <c r="BB56" s="70">
        <f t="shared" si="60"/>
        <v>166212.12813150685</v>
      </c>
      <c r="BC56" s="70">
        <f t="shared" si="60"/>
        <v>164138.53819178083</v>
      </c>
      <c r="BD56" s="70">
        <f t="shared" si="60"/>
        <v>166212.12813150685</v>
      </c>
      <c r="BE56" s="70">
        <f t="shared" si="60"/>
        <v>93000</v>
      </c>
      <c r="BF56" s="70">
        <f t="shared" si="60"/>
        <v>93000</v>
      </c>
      <c r="BG56" s="70">
        <f t="shared" si="61"/>
        <v>93000</v>
      </c>
      <c r="BH56" s="70">
        <f t="shared" si="61"/>
        <v>93000</v>
      </c>
      <c r="BI56" s="70">
        <f t="shared" si="61"/>
        <v>93000</v>
      </c>
      <c r="BJ56" s="70">
        <f t="shared" si="61"/>
        <v>93000</v>
      </c>
      <c r="BK56" s="70">
        <f t="shared" si="61"/>
        <v>93000</v>
      </c>
      <c r="BL56" s="70">
        <f t="shared" si="61"/>
        <v>93000</v>
      </c>
      <c r="BM56" s="70">
        <f t="shared" si="61"/>
        <v>93000</v>
      </c>
      <c r="BN56" s="70">
        <f t="shared" si="61"/>
        <v>93000</v>
      </c>
      <c r="BO56" s="70">
        <f t="shared" si="61"/>
        <v>93000</v>
      </c>
      <c r="BP56" s="70">
        <f t="shared" si="61"/>
        <v>93000</v>
      </c>
      <c r="BQ56" s="70">
        <f t="shared" si="62"/>
        <v>0</v>
      </c>
      <c r="BR56" s="70">
        <f t="shared" si="62"/>
        <v>0</v>
      </c>
      <c r="BS56" s="70">
        <f t="shared" si="62"/>
        <v>0</v>
      </c>
      <c r="BT56" s="70">
        <f t="shared" si="62"/>
        <v>0</v>
      </c>
      <c r="BU56" s="70">
        <f t="shared" si="62"/>
        <v>0</v>
      </c>
      <c r="BV56" s="70">
        <f t="shared" si="62"/>
        <v>0</v>
      </c>
      <c r="BW56" s="70">
        <f t="shared" si="62"/>
        <v>0</v>
      </c>
      <c r="BX56" s="70">
        <f t="shared" si="62"/>
        <v>0</v>
      </c>
      <c r="BY56" s="70">
        <f t="shared" si="62"/>
        <v>0</v>
      </c>
      <c r="BZ56" s="70">
        <f t="shared" si="62"/>
        <v>0</v>
      </c>
      <c r="CA56" s="70">
        <f t="shared" si="62"/>
        <v>0</v>
      </c>
      <c r="CB56" s="70">
        <f t="shared" si="62"/>
        <v>0</v>
      </c>
    </row>
    <row r="57" spans="1:80" x14ac:dyDescent="0.3">
      <c r="B57" s="156" t="s">
        <v>89</v>
      </c>
      <c r="I57" s="70">
        <f t="shared" si="56"/>
        <v>169473.98739726027</v>
      </c>
      <c r="J57" s="70">
        <f t="shared" si="56"/>
        <v>167563.27506849315</v>
      </c>
      <c r="K57" s="70">
        <f t="shared" si="56"/>
        <v>169473.98739726027</v>
      </c>
      <c r="L57" s="70">
        <f t="shared" si="56"/>
        <v>168837.08328767124</v>
      </c>
      <c r="M57" s="70">
        <f t="shared" si="56"/>
        <v>169473.98739726027</v>
      </c>
      <c r="N57" s="70">
        <f t="shared" si="56"/>
        <v>169137.08328767124</v>
      </c>
      <c r="O57" s="70">
        <f t="shared" si="56"/>
        <v>169773.98739726027</v>
      </c>
      <c r="P57" s="70">
        <f t="shared" si="56"/>
        <v>182597.06958904112</v>
      </c>
      <c r="Q57" s="70">
        <f t="shared" si="56"/>
        <v>181960.16547945206</v>
      </c>
      <c r="R57" s="70">
        <f t="shared" si="56"/>
        <v>183021.67232876713</v>
      </c>
      <c r="S57" s="70">
        <f t="shared" si="57"/>
        <v>181960.16547945206</v>
      </c>
      <c r="T57" s="70">
        <f t="shared" si="57"/>
        <v>183021.67232876713</v>
      </c>
      <c r="U57" s="70">
        <f t="shared" si="57"/>
        <v>183021.67232876713</v>
      </c>
      <c r="V57" s="70">
        <f t="shared" si="57"/>
        <v>179837.15178082191</v>
      </c>
      <c r="W57" s="70">
        <f t="shared" si="57"/>
        <v>185972.74082191783</v>
      </c>
      <c r="X57" s="70">
        <f t="shared" si="57"/>
        <v>191598.72712328765</v>
      </c>
      <c r="Y57" s="70">
        <f t="shared" si="57"/>
        <v>195793.27506849312</v>
      </c>
      <c r="Z57" s="70">
        <f t="shared" si="57"/>
        <v>197142.90520547944</v>
      </c>
      <c r="AA57" s="70">
        <f t="shared" si="57"/>
        <v>198704.83671232875</v>
      </c>
      <c r="AB57" s="70">
        <f t="shared" si="57"/>
        <v>198704.83671232875</v>
      </c>
      <c r="AC57" s="70">
        <f t="shared" si="58"/>
        <v>197142.90520547944</v>
      </c>
      <c r="AD57" s="70">
        <f t="shared" si="58"/>
        <v>198704.83671232875</v>
      </c>
      <c r="AE57" s="70">
        <f t="shared" si="58"/>
        <v>197142.90520547944</v>
      </c>
      <c r="AF57" s="70">
        <f t="shared" si="58"/>
        <v>198704.83671232875</v>
      </c>
      <c r="AG57" s="70">
        <f t="shared" si="58"/>
        <v>198704.83671232875</v>
      </c>
      <c r="AH57" s="70">
        <f t="shared" si="58"/>
        <v>195580.97369863014</v>
      </c>
      <c r="AI57" s="70">
        <f t="shared" si="58"/>
        <v>198704.83671232875</v>
      </c>
      <c r="AJ57" s="70">
        <f t="shared" si="58"/>
        <v>197142.90520547944</v>
      </c>
      <c r="AK57" s="70">
        <f t="shared" si="58"/>
        <v>198704.83671232875</v>
      </c>
      <c r="AL57" s="70">
        <f t="shared" si="58"/>
        <v>197142.90520547944</v>
      </c>
      <c r="AM57" s="70">
        <f t="shared" si="59"/>
        <v>198704.83671232875</v>
      </c>
      <c r="AN57" s="70">
        <f t="shared" si="59"/>
        <v>198704.83671232875</v>
      </c>
      <c r="AO57" s="70">
        <f t="shared" si="59"/>
        <v>197142.90520547944</v>
      </c>
      <c r="AP57" s="70">
        <f t="shared" si="59"/>
        <v>198704.83671232875</v>
      </c>
      <c r="AQ57" s="70">
        <f t="shared" si="59"/>
        <v>197142.90520547944</v>
      </c>
      <c r="AR57" s="70">
        <f t="shared" si="59"/>
        <v>198704.83671232875</v>
      </c>
      <c r="AS57" s="70">
        <f t="shared" si="59"/>
        <v>198704.83671232875</v>
      </c>
      <c r="AT57" s="70">
        <f t="shared" si="59"/>
        <v>194019.04219178081</v>
      </c>
      <c r="AU57" s="70">
        <f t="shared" si="59"/>
        <v>198704.83671232875</v>
      </c>
      <c r="AV57" s="70">
        <f t="shared" si="59"/>
        <v>197142.90520547944</v>
      </c>
      <c r="AW57" s="70">
        <f t="shared" si="60"/>
        <v>198704.83671232875</v>
      </c>
      <c r="AX57" s="70">
        <f t="shared" si="60"/>
        <v>197142.90520547944</v>
      </c>
      <c r="AY57" s="70">
        <f t="shared" si="60"/>
        <v>198704.83671232875</v>
      </c>
      <c r="AZ57" s="70">
        <f t="shared" si="60"/>
        <v>198704.83671232875</v>
      </c>
      <c r="BA57" s="70">
        <f t="shared" si="60"/>
        <v>197142.90520547944</v>
      </c>
      <c r="BB57" s="70">
        <f t="shared" si="60"/>
        <v>198704.83671232875</v>
      </c>
      <c r="BC57" s="70">
        <f t="shared" si="60"/>
        <v>197142.90520547944</v>
      </c>
      <c r="BD57" s="70">
        <f t="shared" si="60"/>
        <v>198704.83671232875</v>
      </c>
      <c r="BE57" s="70">
        <f t="shared" si="60"/>
        <v>149944.96000000002</v>
      </c>
      <c r="BF57" s="70">
        <f t="shared" si="60"/>
        <v>149944.96000000002</v>
      </c>
      <c r="BG57" s="70">
        <f t="shared" si="61"/>
        <v>149944.96000000002</v>
      </c>
      <c r="BH57" s="70">
        <f t="shared" si="61"/>
        <v>149944.96000000002</v>
      </c>
      <c r="BI57" s="70">
        <f t="shared" si="61"/>
        <v>149944.96000000002</v>
      </c>
      <c r="BJ57" s="70">
        <f t="shared" si="61"/>
        <v>149944.96000000002</v>
      </c>
      <c r="BK57" s="70">
        <f t="shared" si="61"/>
        <v>149944.96000000002</v>
      </c>
      <c r="BL57" s="70">
        <f t="shared" si="61"/>
        <v>149944.96000000002</v>
      </c>
      <c r="BM57" s="70">
        <f t="shared" si="61"/>
        <v>149944.96000000002</v>
      </c>
      <c r="BN57" s="70">
        <f t="shared" si="61"/>
        <v>149944.96000000002</v>
      </c>
      <c r="BO57" s="70">
        <f t="shared" si="61"/>
        <v>149944.96000000002</v>
      </c>
      <c r="BP57" s="70">
        <f t="shared" si="61"/>
        <v>149944.96000000002</v>
      </c>
      <c r="BQ57" s="70">
        <f t="shared" si="62"/>
        <v>0</v>
      </c>
      <c r="BR57" s="70">
        <f t="shared" si="62"/>
        <v>0</v>
      </c>
      <c r="BS57" s="70">
        <f t="shared" si="62"/>
        <v>0</v>
      </c>
      <c r="BT57" s="70">
        <f t="shared" si="62"/>
        <v>0</v>
      </c>
      <c r="BU57" s="70">
        <f t="shared" si="62"/>
        <v>0</v>
      </c>
      <c r="BV57" s="70">
        <f t="shared" si="62"/>
        <v>0</v>
      </c>
      <c r="BW57" s="70">
        <f t="shared" si="62"/>
        <v>0</v>
      </c>
      <c r="BX57" s="70">
        <f t="shared" si="62"/>
        <v>0</v>
      </c>
      <c r="BY57" s="70">
        <f t="shared" si="62"/>
        <v>0</v>
      </c>
      <c r="BZ57" s="70">
        <f t="shared" si="62"/>
        <v>0</v>
      </c>
      <c r="CA57" s="70">
        <f t="shared" si="62"/>
        <v>0</v>
      </c>
      <c r="CB57" s="70">
        <f t="shared" si="62"/>
        <v>0</v>
      </c>
    </row>
    <row r="58" spans="1:80" x14ac:dyDescent="0.3">
      <c r="B58" s="156" t="s">
        <v>130</v>
      </c>
      <c r="I58" s="70">
        <f t="shared" si="56"/>
        <v>0</v>
      </c>
      <c r="J58" s="70">
        <f t="shared" si="56"/>
        <v>0</v>
      </c>
      <c r="K58" s="70">
        <f t="shared" si="56"/>
        <v>0</v>
      </c>
      <c r="L58" s="70">
        <f t="shared" si="56"/>
        <v>0</v>
      </c>
      <c r="M58" s="70">
        <f t="shared" si="56"/>
        <v>0</v>
      </c>
      <c r="N58" s="70">
        <f t="shared" si="56"/>
        <v>0</v>
      </c>
      <c r="O58" s="70">
        <f t="shared" si="56"/>
        <v>0</v>
      </c>
      <c r="P58" s="70">
        <f t="shared" si="56"/>
        <v>0</v>
      </c>
      <c r="Q58" s="70">
        <f t="shared" si="56"/>
        <v>0</v>
      </c>
      <c r="R58" s="70">
        <f t="shared" si="56"/>
        <v>0</v>
      </c>
      <c r="S58" s="70">
        <f t="shared" si="57"/>
        <v>0</v>
      </c>
      <c r="T58" s="70">
        <f t="shared" si="57"/>
        <v>0</v>
      </c>
      <c r="U58" s="70">
        <f t="shared" si="57"/>
        <v>0</v>
      </c>
      <c r="V58" s="70">
        <f t="shared" si="57"/>
        <v>0</v>
      </c>
      <c r="W58" s="70">
        <f t="shared" si="57"/>
        <v>0</v>
      </c>
      <c r="X58" s="70">
        <f t="shared" si="57"/>
        <v>0</v>
      </c>
      <c r="Y58" s="70">
        <f t="shared" si="57"/>
        <v>0</v>
      </c>
      <c r="Z58" s="70">
        <f t="shared" si="57"/>
        <v>0</v>
      </c>
      <c r="AA58" s="70">
        <f t="shared" si="57"/>
        <v>0</v>
      </c>
      <c r="AB58" s="70">
        <f t="shared" si="57"/>
        <v>0</v>
      </c>
      <c r="AC58" s="70">
        <f t="shared" si="58"/>
        <v>0</v>
      </c>
      <c r="AD58" s="70">
        <f t="shared" si="58"/>
        <v>0</v>
      </c>
      <c r="AE58" s="70">
        <f t="shared" si="58"/>
        <v>0</v>
      </c>
      <c r="AF58" s="70">
        <f t="shared" si="58"/>
        <v>0</v>
      </c>
      <c r="AG58" s="70">
        <f t="shared" si="58"/>
        <v>0</v>
      </c>
      <c r="AH58" s="70">
        <f t="shared" si="58"/>
        <v>0</v>
      </c>
      <c r="AI58" s="70">
        <f t="shared" si="58"/>
        <v>0</v>
      </c>
      <c r="AJ58" s="70">
        <f t="shared" si="58"/>
        <v>0</v>
      </c>
      <c r="AK58" s="70">
        <f t="shared" si="58"/>
        <v>0</v>
      </c>
      <c r="AL58" s="70">
        <f t="shared" si="58"/>
        <v>0</v>
      </c>
      <c r="AM58" s="70">
        <f t="shared" si="59"/>
        <v>0</v>
      </c>
      <c r="AN58" s="70">
        <f t="shared" si="59"/>
        <v>0</v>
      </c>
      <c r="AO58" s="70">
        <f t="shared" si="59"/>
        <v>0</v>
      </c>
      <c r="AP58" s="70">
        <f t="shared" si="59"/>
        <v>0</v>
      </c>
      <c r="AQ58" s="70">
        <f t="shared" si="59"/>
        <v>0</v>
      </c>
      <c r="AR58" s="70">
        <f t="shared" si="59"/>
        <v>0</v>
      </c>
      <c r="AS58" s="70">
        <f t="shared" si="59"/>
        <v>0</v>
      </c>
      <c r="AT58" s="70">
        <f t="shared" si="59"/>
        <v>0</v>
      </c>
      <c r="AU58" s="70">
        <f t="shared" si="59"/>
        <v>0</v>
      </c>
      <c r="AV58" s="70">
        <f t="shared" si="59"/>
        <v>0</v>
      </c>
      <c r="AW58" s="70">
        <f t="shared" si="60"/>
        <v>0</v>
      </c>
      <c r="AX58" s="70">
        <f t="shared" si="60"/>
        <v>0</v>
      </c>
      <c r="AY58" s="70">
        <f t="shared" si="60"/>
        <v>0</v>
      </c>
      <c r="AZ58" s="70">
        <f t="shared" si="60"/>
        <v>0</v>
      </c>
      <c r="BA58" s="70">
        <f t="shared" si="60"/>
        <v>0</v>
      </c>
      <c r="BB58" s="70">
        <f t="shared" si="60"/>
        <v>0</v>
      </c>
      <c r="BC58" s="70">
        <f t="shared" si="60"/>
        <v>0</v>
      </c>
      <c r="BD58" s="70">
        <f t="shared" si="60"/>
        <v>0</v>
      </c>
      <c r="BE58" s="70">
        <f t="shared" si="60"/>
        <v>0</v>
      </c>
      <c r="BF58" s="70">
        <f t="shared" si="60"/>
        <v>0</v>
      </c>
      <c r="BG58" s="70">
        <f t="shared" si="61"/>
        <v>0</v>
      </c>
      <c r="BH58" s="70">
        <f t="shared" si="61"/>
        <v>0</v>
      </c>
      <c r="BI58" s="70">
        <f t="shared" si="61"/>
        <v>0</v>
      </c>
      <c r="BJ58" s="70">
        <f t="shared" si="61"/>
        <v>0</v>
      </c>
      <c r="BK58" s="70">
        <f t="shared" si="61"/>
        <v>0</v>
      </c>
      <c r="BL58" s="70">
        <f t="shared" si="61"/>
        <v>0</v>
      </c>
      <c r="BM58" s="70">
        <f t="shared" si="61"/>
        <v>0</v>
      </c>
      <c r="BN58" s="70">
        <f t="shared" si="61"/>
        <v>0</v>
      </c>
      <c r="BO58" s="70">
        <f t="shared" si="61"/>
        <v>0</v>
      </c>
      <c r="BP58" s="70">
        <f t="shared" si="61"/>
        <v>0</v>
      </c>
      <c r="BQ58" s="70">
        <f t="shared" si="62"/>
        <v>0</v>
      </c>
      <c r="BR58" s="70">
        <f t="shared" si="62"/>
        <v>0</v>
      </c>
      <c r="BS58" s="70">
        <f t="shared" si="62"/>
        <v>0</v>
      </c>
      <c r="BT58" s="70">
        <f t="shared" si="62"/>
        <v>0</v>
      </c>
      <c r="BU58" s="70">
        <f t="shared" si="62"/>
        <v>0</v>
      </c>
      <c r="BV58" s="70">
        <f t="shared" si="62"/>
        <v>0</v>
      </c>
      <c r="BW58" s="70">
        <f t="shared" si="62"/>
        <v>0</v>
      </c>
      <c r="BX58" s="70">
        <f t="shared" si="62"/>
        <v>0</v>
      </c>
      <c r="BY58" s="70">
        <f t="shared" si="62"/>
        <v>0</v>
      </c>
      <c r="BZ58" s="70">
        <f t="shared" si="62"/>
        <v>0</v>
      </c>
      <c r="CA58" s="70">
        <f t="shared" si="62"/>
        <v>0</v>
      </c>
      <c r="CB58" s="70">
        <f t="shared" si="62"/>
        <v>0</v>
      </c>
    </row>
    <row r="59" spans="1:80" x14ac:dyDescent="0.3">
      <c r="B59" s="64"/>
    </row>
    <row r="60" spans="1:80" x14ac:dyDescent="0.3">
      <c r="B60" s="181" t="s">
        <v>153</v>
      </c>
      <c r="C60" s="182"/>
      <c r="D60" s="182"/>
      <c r="E60" s="182"/>
      <c r="F60" s="182"/>
      <c r="G60" s="182"/>
      <c r="H60" s="182"/>
      <c r="I60" s="74">
        <f t="shared" ref="I60:AN60" si="63">I6</f>
        <v>44562</v>
      </c>
      <c r="J60" s="74">
        <f t="shared" si="63"/>
        <v>44593</v>
      </c>
      <c r="K60" s="74">
        <f t="shared" si="63"/>
        <v>44621</v>
      </c>
      <c r="L60" s="74">
        <f t="shared" si="63"/>
        <v>44652</v>
      </c>
      <c r="M60" s="74">
        <f t="shared" si="63"/>
        <v>44682</v>
      </c>
      <c r="N60" s="74">
        <f t="shared" si="63"/>
        <v>44713</v>
      </c>
      <c r="O60" s="74">
        <f t="shared" si="63"/>
        <v>44743</v>
      </c>
      <c r="P60" s="74">
        <f t="shared" si="63"/>
        <v>44774</v>
      </c>
      <c r="Q60" s="74">
        <f t="shared" si="63"/>
        <v>44805</v>
      </c>
      <c r="R60" s="74">
        <f t="shared" si="63"/>
        <v>44835</v>
      </c>
      <c r="S60" s="74">
        <f t="shared" si="63"/>
        <v>44866</v>
      </c>
      <c r="T60" s="74">
        <f t="shared" si="63"/>
        <v>44896</v>
      </c>
      <c r="U60" s="74">
        <f t="shared" si="63"/>
        <v>44927</v>
      </c>
      <c r="V60" s="74">
        <f t="shared" si="63"/>
        <v>44958</v>
      </c>
      <c r="W60" s="74">
        <f t="shared" si="63"/>
        <v>44986</v>
      </c>
      <c r="X60" s="74">
        <f t="shared" si="63"/>
        <v>45017</v>
      </c>
      <c r="Y60" s="74">
        <f t="shared" si="63"/>
        <v>45047</v>
      </c>
      <c r="Z60" s="74">
        <f t="shared" si="63"/>
        <v>45078</v>
      </c>
      <c r="AA60" s="74">
        <f t="shared" si="63"/>
        <v>45108</v>
      </c>
      <c r="AB60" s="74">
        <f t="shared" si="63"/>
        <v>45139</v>
      </c>
      <c r="AC60" s="74">
        <f t="shared" si="63"/>
        <v>45170</v>
      </c>
      <c r="AD60" s="74">
        <f t="shared" si="63"/>
        <v>45200</v>
      </c>
      <c r="AE60" s="74">
        <f t="shared" si="63"/>
        <v>45231</v>
      </c>
      <c r="AF60" s="74">
        <f t="shared" si="63"/>
        <v>45261</v>
      </c>
      <c r="AG60" s="74">
        <f t="shared" si="63"/>
        <v>45292</v>
      </c>
      <c r="AH60" s="74">
        <f t="shared" si="63"/>
        <v>45323</v>
      </c>
      <c r="AI60" s="74">
        <f t="shared" si="63"/>
        <v>45352</v>
      </c>
      <c r="AJ60" s="74">
        <f t="shared" si="63"/>
        <v>45383</v>
      </c>
      <c r="AK60" s="74">
        <f t="shared" si="63"/>
        <v>45413</v>
      </c>
      <c r="AL60" s="74">
        <f t="shared" si="63"/>
        <v>45444</v>
      </c>
      <c r="AM60" s="74">
        <f t="shared" si="63"/>
        <v>45474</v>
      </c>
      <c r="AN60" s="74">
        <f t="shared" si="63"/>
        <v>45505</v>
      </c>
      <c r="AO60" s="74">
        <f t="shared" ref="AO60:BT60" si="64">AO6</f>
        <v>45536</v>
      </c>
      <c r="AP60" s="74">
        <f t="shared" si="64"/>
        <v>45566</v>
      </c>
      <c r="AQ60" s="74">
        <f t="shared" si="64"/>
        <v>45597</v>
      </c>
      <c r="AR60" s="74">
        <f t="shared" si="64"/>
        <v>45627</v>
      </c>
      <c r="AS60" s="74">
        <f t="shared" si="64"/>
        <v>45658</v>
      </c>
      <c r="AT60" s="74">
        <f t="shared" si="64"/>
        <v>45689</v>
      </c>
      <c r="AU60" s="74">
        <f t="shared" si="64"/>
        <v>45717</v>
      </c>
      <c r="AV60" s="74">
        <f t="shared" si="64"/>
        <v>45748</v>
      </c>
      <c r="AW60" s="74">
        <f t="shared" si="64"/>
        <v>45778</v>
      </c>
      <c r="AX60" s="74">
        <f t="shared" si="64"/>
        <v>45809</v>
      </c>
      <c r="AY60" s="74">
        <f t="shared" si="64"/>
        <v>45839</v>
      </c>
      <c r="AZ60" s="74">
        <f t="shared" si="64"/>
        <v>45870</v>
      </c>
      <c r="BA60" s="74">
        <f t="shared" si="64"/>
        <v>45901</v>
      </c>
      <c r="BB60" s="74">
        <f t="shared" si="64"/>
        <v>45931</v>
      </c>
      <c r="BC60" s="74">
        <f t="shared" si="64"/>
        <v>45962</v>
      </c>
      <c r="BD60" s="74">
        <f t="shared" si="64"/>
        <v>45992</v>
      </c>
      <c r="BE60" s="74">
        <f t="shared" si="64"/>
        <v>46023</v>
      </c>
      <c r="BF60" s="74">
        <f t="shared" si="64"/>
        <v>46054</v>
      </c>
      <c r="BG60" s="74">
        <f t="shared" si="64"/>
        <v>46082</v>
      </c>
      <c r="BH60" s="74">
        <f t="shared" si="64"/>
        <v>46113</v>
      </c>
      <c r="BI60" s="74">
        <f t="shared" si="64"/>
        <v>46143</v>
      </c>
      <c r="BJ60" s="74">
        <f t="shared" si="64"/>
        <v>46174</v>
      </c>
      <c r="BK60" s="74">
        <f t="shared" si="64"/>
        <v>46204</v>
      </c>
      <c r="BL60" s="74">
        <f t="shared" si="64"/>
        <v>46235</v>
      </c>
      <c r="BM60" s="74">
        <f t="shared" si="64"/>
        <v>46266</v>
      </c>
      <c r="BN60" s="74">
        <f t="shared" si="64"/>
        <v>46296</v>
      </c>
      <c r="BO60" s="74">
        <f t="shared" si="64"/>
        <v>46327</v>
      </c>
      <c r="BP60" s="74">
        <f t="shared" si="64"/>
        <v>46357</v>
      </c>
      <c r="BQ60" s="74">
        <f t="shared" si="64"/>
        <v>46388</v>
      </c>
      <c r="BR60" s="74">
        <f t="shared" si="64"/>
        <v>46419</v>
      </c>
      <c r="BS60" s="74">
        <f t="shared" si="64"/>
        <v>46447</v>
      </c>
      <c r="BT60" s="74">
        <f t="shared" si="64"/>
        <v>46478</v>
      </c>
      <c r="BU60" s="74">
        <f t="shared" ref="BU60:CB60" si="65">BU6</f>
        <v>46508</v>
      </c>
      <c r="BV60" s="74">
        <f t="shared" si="65"/>
        <v>46539</v>
      </c>
      <c r="BW60" s="74">
        <f t="shared" si="65"/>
        <v>46569</v>
      </c>
      <c r="BX60" s="74">
        <f t="shared" si="65"/>
        <v>46600</v>
      </c>
      <c r="BY60" s="74">
        <f t="shared" si="65"/>
        <v>46631</v>
      </c>
      <c r="BZ60" s="74">
        <f t="shared" si="65"/>
        <v>46661</v>
      </c>
      <c r="CA60" s="74">
        <f t="shared" si="65"/>
        <v>46692</v>
      </c>
      <c r="CB60" s="74">
        <f t="shared" si="65"/>
        <v>46722</v>
      </c>
    </row>
    <row r="62" spans="1:80" x14ac:dyDescent="0.3">
      <c r="B62" s="75" t="str">
        <f>B48</f>
        <v>Support</v>
      </c>
    </row>
    <row r="64" spans="1:80" x14ac:dyDescent="0.3">
      <c r="A64" s="76"/>
      <c r="B64" s="64"/>
      <c r="C64" s="64"/>
      <c r="D64" s="64"/>
      <c r="E64" s="64"/>
      <c r="F64" s="64"/>
      <c r="G64" s="64"/>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row>
    <row r="65" spans="1:80" x14ac:dyDescent="0.3">
      <c r="A65" s="76"/>
      <c r="B65" s="78" t="s">
        <v>56</v>
      </c>
      <c r="C65" s="79" t="s">
        <v>91</v>
      </c>
      <c r="D65" s="64"/>
      <c r="E65" s="80" t="s">
        <v>92</v>
      </c>
      <c r="F65" s="81" t="s">
        <v>93</v>
      </c>
      <c r="G65" s="81" t="s">
        <v>94</v>
      </c>
      <c r="H65" s="82" t="s">
        <v>95</v>
      </c>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row>
    <row r="66" spans="1:80" x14ac:dyDescent="0.3">
      <c r="A66" s="76" t="str">
        <f t="shared" ref="A66:A88" si="66">$B$62</f>
        <v>Support</v>
      </c>
      <c r="B66" s="183" t="s">
        <v>21</v>
      </c>
      <c r="C66" s="183" t="s">
        <v>229</v>
      </c>
      <c r="E66" s="183" t="s">
        <v>231</v>
      </c>
      <c r="F66" s="183"/>
      <c r="G66" s="183"/>
      <c r="H66" s="183"/>
      <c r="I66" s="70">
        <f>SUMIF('Scale Ops Summary'!$A$2:$A$45,TRIM($A66&amp;$B66),INDEX('Scale Ops Summary'!$C$2:$BV$45,0,MATCH(I$8,'Scale Ops Summary'!$C$2:$BV$2,0)))</f>
        <v>0</v>
      </c>
      <c r="J66" s="70">
        <f>SUMIF('Scale Ops Summary'!$A$2:$A$45,TRIM($A66&amp;$B66),INDEX('Scale Ops Summary'!$C$2:$BV$45,0,MATCH(J$8,'Scale Ops Summary'!$C$2:$BV$2,0)))</f>
        <v>0</v>
      </c>
      <c r="K66" s="70">
        <f>SUMIF('Scale Ops Summary'!$A$2:$A$45,TRIM($A66&amp;$B66),INDEX('Scale Ops Summary'!$C$2:$BV$45,0,MATCH(K$8,'Scale Ops Summary'!$C$2:$BV$2,0)))</f>
        <v>0</v>
      </c>
      <c r="L66" s="70">
        <f>SUMIF('Scale Ops Summary'!$A$2:$A$45,TRIM($A66&amp;$B66),INDEX('Scale Ops Summary'!$C$2:$BV$45,0,MATCH(L$8,'Scale Ops Summary'!$C$2:$BV$2,0)))</f>
        <v>0</v>
      </c>
      <c r="M66" s="70">
        <f>SUMIF('Scale Ops Summary'!$A$2:$A$45,TRIM($A66&amp;$B66),INDEX('Scale Ops Summary'!$C$2:$BV$45,0,MATCH(M$8,'Scale Ops Summary'!$C$2:$BV$2,0)))</f>
        <v>0</v>
      </c>
      <c r="N66" s="70">
        <f>SUMIF('Scale Ops Summary'!$A$2:$A$45,TRIM($A66&amp;$B66),INDEX('Scale Ops Summary'!$C$2:$BV$45,0,MATCH(N$8,'Scale Ops Summary'!$C$2:$BV$2,0)))</f>
        <v>0</v>
      </c>
      <c r="O66" s="70">
        <f>SUMIF('Scale Ops Summary'!$A$2:$A$45,TRIM($A66&amp;$B66),INDEX('Scale Ops Summary'!$C$2:$BV$45,0,MATCH(O$8,'Scale Ops Summary'!$C$2:$BV$2,0)))</f>
        <v>0</v>
      </c>
      <c r="P66" s="70">
        <f>SUMIF('Scale Ops Summary'!$A$2:$A$45,TRIM($A66&amp;$B66),INDEX('Scale Ops Summary'!$C$2:$BV$45,0,MATCH(P$8,'Scale Ops Summary'!$C$2:$BV$2,0)))</f>
        <v>0</v>
      </c>
      <c r="Q66" s="70">
        <f>SUMIF('Scale Ops Summary'!$A$2:$A$45,TRIM($A66&amp;$B66),INDEX('Scale Ops Summary'!$C$2:$BV$45,0,MATCH(Q$8,'Scale Ops Summary'!$C$2:$BV$2,0)))</f>
        <v>0</v>
      </c>
      <c r="R66" s="70">
        <f>SUMIF('Scale Ops Summary'!$A$2:$A$45,TRIM($A66&amp;$B66),INDEX('Scale Ops Summary'!$C$2:$BV$45,0,MATCH(R$8,'Scale Ops Summary'!$C$2:$BV$2,0)))</f>
        <v>0</v>
      </c>
      <c r="S66" s="70">
        <f>SUMIF('Scale Ops Summary'!$A$2:$A$45,TRIM($A66&amp;$B66),INDEX('Scale Ops Summary'!$C$2:$BV$45,0,MATCH(S$8,'Scale Ops Summary'!$C$2:$BV$2,0)))</f>
        <v>0</v>
      </c>
      <c r="T66" s="70">
        <f>SUMIF('Scale Ops Summary'!$A$2:$A$45,TRIM($A66&amp;$B66),INDEX('Scale Ops Summary'!$C$2:$BV$45,0,MATCH(T$8,'Scale Ops Summary'!$C$2:$BV$2,0)))</f>
        <v>0</v>
      </c>
      <c r="U66" s="70">
        <f>SUMIF('Scale Ops Summary'!$A$2:$A$45,TRIM($A66&amp;$B66),INDEX('Scale Ops Summary'!$C$2:$BV$45,0,MATCH(U$8,'Scale Ops Summary'!$C$2:$BV$2,0)))</f>
        <v>0</v>
      </c>
      <c r="V66" s="70">
        <f>SUMIF('Scale Ops Summary'!$A$2:$A$45,TRIM($A66&amp;$B66),INDEX('Scale Ops Summary'!$C$2:$BV$45,0,MATCH(V$8,'Scale Ops Summary'!$C$2:$BV$2,0)))</f>
        <v>0</v>
      </c>
      <c r="W66" s="70">
        <f>SUMIF('Scale Ops Summary'!$A$2:$A$45,TRIM($A66&amp;$B66),INDEX('Scale Ops Summary'!$C$2:$BV$45,0,MATCH(W$8,'Scale Ops Summary'!$C$2:$BV$2,0)))</f>
        <v>0</v>
      </c>
      <c r="X66" s="70">
        <f>SUMIF('Scale Ops Summary'!$A$2:$A$45,TRIM($A66&amp;$B66),INDEX('Scale Ops Summary'!$C$2:$BV$45,0,MATCH(X$8,'Scale Ops Summary'!$C$2:$BV$2,0)))</f>
        <v>0</v>
      </c>
      <c r="Y66" s="70">
        <f>SUMIF('Scale Ops Summary'!$A$2:$A$45,TRIM($A66&amp;$B66),INDEX('Scale Ops Summary'!$C$2:$BV$45,0,MATCH(Y$8,'Scale Ops Summary'!$C$2:$BV$2,0)))</f>
        <v>0</v>
      </c>
      <c r="Z66" s="70">
        <f>SUMIF('Scale Ops Summary'!$A$2:$A$45,TRIM($A66&amp;$B66),INDEX('Scale Ops Summary'!$C$2:$BV$45,0,MATCH(Z$8,'Scale Ops Summary'!$C$2:$BV$2,0)))</f>
        <v>0</v>
      </c>
      <c r="AA66" s="70">
        <f>SUMIF('Scale Ops Summary'!$A$2:$A$45,TRIM($A66&amp;$B66),INDEX('Scale Ops Summary'!$C$2:$BV$45,0,MATCH(AA$8,'Scale Ops Summary'!$C$2:$BV$2,0)))</f>
        <v>0</v>
      </c>
      <c r="AB66" s="70">
        <f>SUMIF('Scale Ops Summary'!$A$2:$A$45,TRIM($A66&amp;$B66),INDEX('Scale Ops Summary'!$C$2:$BV$45,0,MATCH(AB$8,'Scale Ops Summary'!$C$2:$BV$2,0)))</f>
        <v>0</v>
      </c>
      <c r="AC66" s="70">
        <f>SUMIF('Scale Ops Summary'!$A$2:$A$45,TRIM($A66&amp;$B66),INDEX('Scale Ops Summary'!$C$2:$BV$45,0,MATCH(AC$8,'Scale Ops Summary'!$C$2:$BV$2,0)))</f>
        <v>0</v>
      </c>
      <c r="AD66" s="70">
        <f>SUMIF('Scale Ops Summary'!$A$2:$A$45,TRIM($A66&amp;$B66),INDEX('Scale Ops Summary'!$C$2:$BV$45,0,MATCH(AD$8,'Scale Ops Summary'!$C$2:$BV$2,0)))</f>
        <v>0</v>
      </c>
      <c r="AE66" s="70">
        <f>SUMIF('Scale Ops Summary'!$A$2:$A$45,TRIM($A66&amp;$B66),INDEX('Scale Ops Summary'!$C$2:$BV$45,0,MATCH(AE$8,'Scale Ops Summary'!$C$2:$BV$2,0)))</f>
        <v>0</v>
      </c>
      <c r="AF66" s="70">
        <f>SUMIF('Scale Ops Summary'!$A$2:$A$45,TRIM($A66&amp;$B66),INDEX('Scale Ops Summary'!$C$2:$BV$45,0,MATCH(AF$8,'Scale Ops Summary'!$C$2:$BV$2,0)))</f>
        <v>0</v>
      </c>
      <c r="AG66" s="70">
        <f>SUMIF('Scale Ops Summary'!$A$2:$A$45,TRIM($A66&amp;$B66),INDEX('Scale Ops Summary'!$C$2:$BV$45,0,MATCH(AG$8,'Scale Ops Summary'!$C$2:$BV$2,0)))</f>
        <v>0</v>
      </c>
      <c r="AH66" s="70">
        <f>SUMIF('Scale Ops Summary'!$A$2:$A$45,TRIM($A66&amp;$B66),INDEX('Scale Ops Summary'!$C$2:$BV$45,0,MATCH(AH$8,'Scale Ops Summary'!$C$2:$BV$2,0)))</f>
        <v>0</v>
      </c>
      <c r="AI66" s="70">
        <f>SUMIF('Scale Ops Summary'!$A$2:$A$45,TRIM($A66&amp;$B66),INDEX('Scale Ops Summary'!$C$2:$BV$45,0,MATCH(AI$8,'Scale Ops Summary'!$C$2:$BV$2,0)))</f>
        <v>0</v>
      </c>
      <c r="AJ66" s="70">
        <f>SUMIF('Scale Ops Summary'!$A$2:$A$45,TRIM($A66&amp;$B66),INDEX('Scale Ops Summary'!$C$2:$BV$45,0,MATCH(AJ$8,'Scale Ops Summary'!$C$2:$BV$2,0)))</f>
        <v>0</v>
      </c>
      <c r="AK66" s="70">
        <f>SUMIF('Scale Ops Summary'!$A$2:$A$45,TRIM($A66&amp;$B66),INDEX('Scale Ops Summary'!$C$2:$BV$45,0,MATCH(AK$8,'Scale Ops Summary'!$C$2:$BV$2,0)))</f>
        <v>0</v>
      </c>
      <c r="AL66" s="70">
        <f>SUMIF('Scale Ops Summary'!$A$2:$A$45,TRIM($A66&amp;$B66),INDEX('Scale Ops Summary'!$C$2:$BV$45,0,MATCH(AL$8,'Scale Ops Summary'!$C$2:$BV$2,0)))</f>
        <v>0</v>
      </c>
      <c r="AM66" s="70">
        <f>SUMIF('Scale Ops Summary'!$A$2:$A$45,TRIM($A66&amp;$B66),INDEX('Scale Ops Summary'!$C$2:$BV$45,0,MATCH(AM$8,'Scale Ops Summary'!$C$2:$BV$2,0)))</f>
        <v>0</v>
      </c>
      <c r="AN66" s="70">
        <f>SUMIF('Scale Ops Summary'!$A$2:$A$45,TRIM($A66&amp;$B66),INDEX('Scale Ops Summary'!$C$2:$BV$45,0,MATCH(AN$8,'Scale Ops Summary'!$C$2:$BV$2,0)))</f>
        <v>0</v>
      </c>
      <c r="AO66" s="70">
        <f>SUMIF('Scale Ops Summary'!$A$2:$A$45,TRIM($A66&amp;$B66),INDEX('Scale Ops Summary'!$C$2:$BV$45,0,MATCH(AO$8,'Scale Ops Summary'!$C$2:$BV$2,0)))</f>
        <v>0</v>
      </c>
      <c r="AP66" s="70">
        <f>SUMIF('Scale Ops Summary'!$A$2:$A$45,TRIM($A66&amp;$B66),INDEX('Scale Ops Summary'!$C$2:$BV$45,0,MATCH(AP$8,'Scale Ops Summary'!$C$2:$BV$2,0)))</f>
        <v>0</v>
      </c>
      <c r="AQ66" s="70">
        <f>SUMIF('Scale Ops Summary'!$A$2:$A$45,TRIM($A66&amp;$B66),INDEX('Scale Ops Summary'!$C$2:$BV$45,0,MATCH(AQ$8,'Scale Ops Summary'!$C$2:$BV$2,0)))</f>
        <v>0</v>
      </c>
      <c r="AR66" s="70">
        <f>SUMIF('Scale Ops Summary'!$A$2:$A$45,TRIM($A66&amp;$B66),INDEX('Scale Ops Summary'!$C$2:$BV$45,0,MATCH(AR$8,'Scale Ops Summary'!$C$2:$BV$2,0)))</f>
        <v>0</v>
      </c>
      <c r="AS66" s="70">
        <f>SUMIF('Scale Ops Summary'!$A$2:$A$45,TRIM($A66&amp;$B66),INDEX('Scale Ops Summary'!$C$2:$BV$45,0,MATCH(AS$8,'Scale Ops Summary'!$C$2:$BV$2,0)))</f>
        <v>0</v>
      </c>
      <c r="AT66" s="70">
        <f>SUMIF('Scale Ops Summary'!$A$2:$A$45,TRIM($A66&amp;$B66),INDEX('Scale Ops Summary'!$C$2:$BV$45,0,MATCH(AT$8,'Scale Ops Summary'!$C$2:$BV$2,0)))</f>
        <v>0</v>
      </c>
      <c r="AU66" s="70">
        <f>SUMIF('Scale Ops Summary'!$A$2:$A$45,TRIM($A66&amp;$B66),INDEX('Scale Ops Summary'!$C$2:$BV$45,0,MATCH(AU$8,'Scale Ops Summary'!$C$2:$BV$2,0)))</f>
        <v>0</v>
      </c>
      <c r="AV66" s="70">
        <f>SUMIF('Scale Ops Summary'!$A$2:$A$45,TRIM($A66&amp;$B66),INDEX('Scale Ops Summary'!$C$2:$BV$45,0,MATCH(AV$8,'Scale Ops Summary'!$C$2:$BV$2,0)))</f>
        <v>0</v>
      </c>
      <c r="AW66" s="70">
        <f>SUMIF('Scale Ops Summary'!$A$2:$A$45,TRIM($A66&amp;$B66),INDEX('Scale Ops Summary'!$C$2:$BV$45,0,MATCH(AW$8,'Scale Ops Summary'!$C$2:$BV$2,0)))</f>
        <v>0</v>
      </c>
      <c r="AX66" s="70">
        <f>SUMIF('Scale Ops Summary'!$A$2:$A$45,TRIM($A66&amp;$B66),INDEX('Scale Ops Summary'!$C$2:$BV$45,0,MATCH(AX$8,'Scale Ops Summary'!$C$2:$BV$2,0)))</f>
        <v>0</v>
      </c>
      <c r="AY66" s="70">
        <f>SUMIF('Scale Ops Summary'!$A$2:$A$45,TRIM($A66&amp;$B66),INDEX('Scale Ops Summary'!$C$2:$BV$45,0,MATCH(AY$8,'Scale Ops Summary'!$C$2:$BV$2,0)))</f>
        <v>0</v>
      </c>
      <c r="AZ66" s="70">
        <f>SUMIF('Scale Ops Summary'!$A$2:$A$45,TRIM($A66&amp;$B66),INDEX('Scale Ops Summary'!$C$2:$BV$45,0,MATCH(AZ$8,'Scale Ops Summary'!$C$2:$BV$2,0)))</f>
        <v>0</v>
      </c>
      <c r="BA66" s="70">
        <f>SUMIF('Scale Ops Summary'!$A$2:$A$45,TRIM($A66&amp;$B66),INDEX('Scale Ops Summary'!$C$2:$BV$45,0,MATCH(BA$8,'Scale Ops Summary'!$C$2:$BV$2,0)))</f>
        <v>0</v>
      </c>
      <c r="BB66" s="70">
        <f>SUMIF('Scale Ops Summary'!$A$2:$A$45,TRIM($A66&amp;$B66),INDEX('Scale Ops Summary'!$C$2:$BV$45,0,MATCH(BB$8,'Scale Ops Summary'!$C$2:$BV$2,0)))</f>
        <v>0</v>
      </c>
      <c r="BC66" s="70">
        <f>SUMIF('Scale Ops Summary'!$A$2:$A$45,TRIM($A66&amp;$B66),INDEX('Scale Ops Summary'!$C$2:$BV$45,0,MATCH(BC$8,'Scale Ops Summary'!$C$2:$BV$2,0)))</f>
        <v>0</v>
      </c>
      <c r="BD66" s="70">
        <f>SUMIF('Scale Ops Summary'!$A$2:$A$45,TRIM($A66&amp;$B66),INDEX('Scale Ops Summary'!$C$2:$BV$45,0,MATCH(BD$8,'Scale Ops Summary'!$C$2:$BV$2,0)))</f>
        <v>0</v>
      </c>
      <c r="BE66" s="70">
        <f>SUMIF('Scale Ops Summary'!$A$2:$A$45,TRIM($A66&amp;$B66),INDEX('Scale Ops Summary'!$C$2:$BV$45,0,MATCH(BE$8,'Scale Ops Summary'!$C$2:$BV$2,0)))</f>
        <v>0</v>
      </c>
      <c r="BF66" s="70">
        <f>SUMIF('Scale Ops Summary'!$A$2:$A$45,TRIM($A66&amp;$B66),INDEX('Scale Ops Summary'!$C$2:$BV$45,0,MATCH(BF$8,'Scale Ops Summary'!$C$2:$BV$2,0)))</f>
        <v>0</v>
      </c>
      <c r="BG66" s="70">
        <f>SUMIF('Scale Ops Summary'!$A$2:$A$45,TRIM($A66&amp;$B66),INDEX('Scale Ops Summary'!$C$2:$BV$45,0,MATCH(BG$8,'Scale Ops Summary'!$C$2:$BV$2,0)))</f>
        <v>0</v>
      </c>
      <c r="BH66" s="70">
        <f>SUMIF('Scale Ops Summary'!$A$2:$A$45,TRIM($A66&amp;$B66),INDEX('Scale Ops Summary'!$C$2:$BV$45,0,MATCH(BH$8,'Scale Ops Summary'!$C$2:$BV$2,0)))</f>
        <v>0</v>
      </c>
      <c r="BI66" s="70">
        <f>SUMIF('Scale Ops Summary'!$A$2:$A$45,TRIM($A66&amp;$B66),INDEX('Scale Ops Summary'!$C$2:$BV$45,0,MATCH(BI$8,'Scale Ops Summary'!$C$2:$BV$2,0)))</f>
        <v>0</v>
      </c>
      <c r="BJ66" s="70">
        <f>SUMIF('Scale Ops Summary'!$A$2:$A$45,TRIM($A66&amp;$B66),INDEX('Scale Ops Summary'!$C$2:$BV$45,0,MATCH(BJ$8,'Scale Ops Summary'!$C$2:$BV$2,0)))</f>
        <v>0</v>
      </c>
      <c r="BK66" s="70">
        <f>SUMIF('Scale Ops Summary'!$A$2:$A$45,TRIM($A66&amp;$B66),INDEX('Scale Ops Summary'!$C$2:$BV$45,0,MATCH(BK$8,'Scale Ops Summary'!$C$2:$BV$2,0)))</f>
        <v>0</v>
      </c>
      <c r="BL66" s="70">
        <f>SUMIF('Scale Ops Summary'!$A$2:$A$45,TRIM($A66&amp;$B66),INDEX('Scale Ops Summary'!$C$2:$BV$45,0,MATCH(BL$8,'Scale Ops Summary'!$C$2:$BV$2,0)))</f>
        <v>0</v>
      </c>
      <c r="BM66" s="70">
        <f>SUMIF('Scale Ops Summary'!$A$2:$A$45,TRIM($A66&amp;$B66),INDEX('Scale Ops Summary'!$C$2:$BV$45,0,MATCH(BM$8,'Scale Ops Summary'!$C$2:$BV$2,0)))</f>
        <v>0</v>
      </c>
      <c r="BN66" s="70">
        <f>SUMIF('Scale Ops Summary'!$A$2:$A$45,TRIM($A66&amp;$B66),INDEX('Scale Ops Summary'!$C$2:$BV$45,0,MATCH(BN$8,'Scale Ops Summary'!$C$2:$BV$2,0)))</f>
        <v>0</v>
      </c>
      <c r="BO66" s="70">
        <f>SUMIF('Scale Ops Summary'!$A$2:$A$45,TRIM($A66&amp;$B66),INDEX('Scale Ops Summary'!$C$2:$BV$45,0,MATCH(BO$8,'Scale Ops Summary'!$C$2:$BV$2,0)))</f>
        <v>0</v>
      </c>
      <c r="BP66" s="70">
        <f>SUMIF('Scale Ops Summary'!$A$2:$A$45,TRIM($A66&amp;$B66),INDEX('Scale Ops Summary'!$C$2:$BV$45,0,MATCH(BP$8,'Scale Ops Summary'!$C$2:$BV$2,0)))</f>
        <v>0</v>
      </c>
      <c r="BQ66" s="70">
        <f>SUMIF('Scale Ops Summary'!$A$2:$A$45,TRIM($A66&amp;$B66),INDEX('Scale Ops Summary'!$C$2:$BV$45,0,MATCH(BQ$8,'Scale Ops Summary'!$C$2:$BV$2,0)))</f>
        <v>0</v>
      </c>
      <c r="BR66" s="70">
        <f>SUMIF('Scale Ops Summary'!$A$2:$A$45,TRIM($A66&amp;$B66),INDEX('Scale Ops Summary'!$C$2:$BV$45,0,MATCH(BR$8,'Scale Ops Summary'!$C$2:$BV$2,0)))</f>
        <v>0</v>
      </c>
      <c r="BS66" s="70">
        <f>SUMIF('Scale Ops Summary'!$A$2:$A$45,TRIM($A66&amp;$B66),INDEX('Scale Ops Summary'!$C$2:$BV$45,0,MATCH(BS$8,'Scale Ops Summary'!$C$2:$BV$2,0)))</f>
        <v>0</v>
      </c>
      <c r="BT66" s="70">
        <f>SUMIF('Scale Ops Summary'!$A$2:$A$45,TRIM($A66&amp;$B66),INDEX('Scale Ops Summary'!$C$2:$BV$45,0,MATCH(BT$8,'Scale Ops Summary'!$C$2:$BV$2,0)))</f>
        <v>0</v>
      </c>
      <c r="BU66" s="70">
        <f>SUMIF('Scale Ops Summary'!$A$2:$A$45,TRIM($A66&amp;$B66),INDEX('Scale Ops Summary'!$C$2:$BV$45,0,MATCH(BU$8,'Scale Ops Summary'!$C$2:$BV$2,0)))</f>
        <v>0</v>
      </c>
      <c r="BV66" s="70">
        <f>SUMIF('Scale Ops Summary'!$A$2:$A$45,TRIM($A66&amp;$B66),INDEX('Scale Ops Summary'!$C$2:$BV$45,0,MATCH(BV$8,'Scale Ops Summary'!$C$2:$BV$2,0)))</f>
        <v>0</v>
      </c>
      <c r="BW66" s="70">
        <f>SUMIF('Scale Ops Summary'!$A$2:$A$45,TRIM($A66&amp;$B66),INDEX('Scale Ops Summary'!$C$2:$BV$45,0,MATCH(BW$8,'Scale Ops Summary'!$C$2:$BV$2,0)))</f>
        <v>0</v>
      </c>
      <c r="BX66" s="70">
        <f>SUMIF('Scale Ops Summary'!$A$2:$A$45,TRIM($A66&amp;$B66),INDEX('Scale Ops Summary'!$C$2:$BV$45,0,MATCH(BX$8,'Scale Ops Summary'!$C$2:$BV$2,0)))</f>
        <v>0</v>
      </c>
      <c r="BY66" s="70">
        <f>SUMIF('Scale Ops Summary'!$A$2:$A$45,TRIM($A66&amp;$B66),INDEX('Scale Ops Summary'!$C$2:$BV$45,0,MATCH(BY$8,'Scale Ops Summary'!$C$2:$BV$2,0)))</f>
        <v>0</v>
      </c>
      <c r="BZ66" s="70">
        <f>SUMIF('Scale Ops Summary'!$A$2:$A$45,TRIM($A66&amp;$B66),INDEX('Scale Ops Summary'!$C$2:$BV$45,0,MATCH(BZ$8,'Scale Ops Summary'!$C$2:$BV$2,0)))</f>
        <v>0</v>
      </c>
      <c r="CA66" s="70">
        <f>SUMIF('Scale Ops Summary'!$A$2:$A$45,TRIM($A66&amp;$B66),INDEX('Scale Ops Summary'!$C$2:$BV$45,0,MATCH(CA$8,'Scale Ops Summary'!$C$2:$BV$2,0)))</f>
        <v>0</v>
      </c>
      <c r="CB66" s="70">
        <f>SUMIF('Scale Ops Summary'!$A$2:$A$45,TRIM($A66&amp;$B66),INDEX('Scale Ops Summary'!$C$2:$BV$45,0,MATCH(CB$8,'Scale Ops Summary'!$C$2:$BV$2,0)))</f>
        <v>0</v>
      </c>
    </row>
    <row r="67" spans="1:80" x14ac:dyDescent="0.3">
      <c r="A67" s="76" t="str">
        <f t="shared" si="66"/>
        <v>Support</v>
      </c>
      <c r="B67" s="183" t="s">
        <v>107</v>
      </c>
      <c r="C67" s="183" t="s">
        <v>229</v>
      </c>
      <c r="E67" s="183" t="s">
        <v>231</v>
      </c>
      <c r="F67" s="183"/>
      <c r="G67" s="183"/>
      <c r="H67" s="183"/>
      <c r="I67" s="70">
        <f>SUMIF('Scale Ops Summary'!$A$2:$A$45,TRIM($A67&amp;$B67),INDEX('Scale Ops Summary'!$C$2:$BV$45,0,MATCH(I$8,'Scale Ops Summary'!$C$2:$BV$2,0)))</f>
        <v>0</v>
      </c>
      <c r="J67" s="70">
        <f>SUMIF('Scale Ops Summary'!$A$2:$A$45,TRIM($A67&amp;$B67),INDEX('Scale Ops Summary'!$C$2:$BV$45,0,MATCH(J$8,'Scale Ops Summary'!$C$2:$BV$2,0)))</f>
        <v>0</v>
      </c>
      <c r="K67" s="70">
        <f>SUMIF('Scale Ops Summary'!$A$2:$A$45,TRIM($A67&amp;$B67),INDEX('Scale Ops Summary'!$C$2:$BV$45,0,MATCH(K$8,'Scale Ops Summary'!$C$2:$BV$2,0)))</f>
        <v>0</v>
      </c>
      <c r="L67" s="70">
        <f>SUMIF('Scale Ops Summary'!$A$2:$A$45,TRIM($A67&amp;$B67),INDEX('Scale Ops Summary'!$C$2:$BV$45,0,MATCH(L$8,'Scale Ops Summary'!$C$2:$BV$2,0)))</f>
        <v>0</v>
      </c>
      <c r="M67" s="70">
        <f>SUMIF('Scale Ops Summary'!$A$2:$A$45,TRIM($A67&amp;$B67),INDEX('Scale Ops Summary'!$C$2:$BV$45,0,MATCH(M$8,'Scale Ops Summary'!$C$2:$BV$2,0)))</f>
        <v>0</v>
      </c>
      <c r="N67" s="70">
        <f>SUMIF('Scale Ops Summary'!$A$2:$A$45,TRIM($A67&amp;$B67),INDEX('Scale Ops Summary'!$C$2:$BV$45,0,MATCH(N$8,'Scale Ops Summary'!$C$2:$BV$2,0)))</f>
        <v>0</v>
      </c>
      <c r="O67" s="70">
        <f>SUMIF('Scale Ops Summary'!$A$2:$A$45,TRIM($A67&amp;$B67),INDEX('Scale Ops Summary'!$C$2:$BV$45,0,MATCH(O$8,'Scale Ops Summary'!$C$2:$BV$2,0)))</f>
        <v>0</v>
      </c>
      <c r="P67" s="70">
        <f>SUMIF('Scale Ops Summary'!$A$2:$A$45,TRIM($A67&amp;$B67),INDEX('Scale Ops Summary'!$C$2:$BV$45,0,MATCH(P$8,'Scale Ops Summary'!$C$2:$BV$2,0)))</f>
        <v>0</v>
      </c>
      <c r="Q67" s="70">
        <f>SUMIF('Scale Ops Summary'!$A$2:$A$45,TRIM($A67&amp;$B67),INDEX('Scale Ops Summary'!$C$2:$BV$45,0,MATCH(Q$8,'Scale Ops Summary'!$C$2:$BV$2,0)))</f>
        <v>0</v>
      </c>
      <c r="R67" s="70">
        <f>SUMIF('Scale Ops Summary'!$A$2:$A$45,TRIM($A67&amp;$B67),INDEX('Scale Ops Summary'!$C$2:$BV$45,0,MATCH(R$8,'Scale Ops Summary'!$C$2:$BV$2,0)))</f>
        <v>0</v>
      </c>
      <c r="S67" s="70">
        <f>SUMIF('Scale Ops Summary'!$A$2:$A$45,TRIM($A67&amp;$B67),INDEX('Scale Ops Summary'!$C$2:$BV$45,0,MATCH(S$8,'Scale Ops Summary'!$C$2:$BV$2,0)))</f>
        <v>0</v>
      </c>
      <c r="T67" s="70">
        <f>SUMIF('Scale Ops Summary'!$A$2:$A$45,TRIM($A67&amp;$B67),INDEX('Scale Ops Summary'!$C$2:$BV$45,0,MATCH(T$8,'Scale Ops Summary'!$C$2:$BV$2,0)))</f>
        <v>0</v>
      </c>
      <c r="U67" s="70">
        <f>SUMIF('Scale Ops Summary'!$A$2:$A$45,TRIM($A67&amp;$B67),INDEX('Scale Ops Summary'!$C$2:$BV$45,0,MATCH(U$8,'Scale Ops Summary'!$C$2:$BV$2,0)))</f>
        <v>0</v>
      </c>
      <c r="V67" s="70">
        <f>SUMIF('Scale Ops Summary'!$A$2:$A$45,TRIM($A67&amp;$B67),INDEX('Scale Ops Summary'!$C$2:$BV$45,0,MATCH(V$8,'Scale Ops Summary'!$C$2:$BV$2,0)))</f>
        <v>0</v>
      </c>
      <c r="W67" s="70">
        <f>SUMIF('Scale Ops Summary'!$A$2:$A$45,TRIM($A67&amp;$B67),INDEX('Scale Ops Summary'!$C$2:$BV$45,0,MATCH(W$8,'Scale Ops Summary'!$C$2:$BV$2,0)))</f>
        <v>0</v>
      </c>
      <c r="X67" s="70">
        <f>SUMIF('Scale Ops Summary'!$A$2:$A$45,TRIM($A67&amp;$B67),INDEX('Scale Ops Summary'!$C$2:$BV$45,0,MATCH(X$8,'Scale Ops Summary'!$C$2:$BV$2,0)))</f>
        <v>0</v>
      </c>
      <c r="Y67" s="70">
        <f>SUMIF('Scale Ops Summary'!$A$2:$A$45,TRIM($A67&amp;$B67),INDEX('Scale Ops Summary'!$C$2:$BV$45,0,MATCH(Y$8,'Scale Ops Summary'!$C$2:$BV$2,0)))</f>
        <v>0</v>
      </c>
      <c r="Z67" s="70">
        <f>SUMIF('Scale Ops Summary'!$A$2:$A$45,TRIM($A67&amp;$B67),INDEX('Scale Ops Summary'!$C$2:$BV$45,0,MATCH(Z$8,'Scale Ops Summary'!$C$2:$BV$2,0)))</f>
        <v>0</v>
      </c>
      <c r="AA67" s="70">
        <f>SUMIF('Scale Ops Summary'!$A$2:$A$45,TRIM($A67&amp;$B67),INDEX('Scale Ops Summary'!$C$2:$BV$45,0,MATCH(AA$8,'Scale Ops Summary'!$C$2:$BV$2,0)))</f>
        <v>0</v>
      </c>
      <c r="AB67" s="70">
        <f>SUMIF('Scale Ops Summary'!$A$2:$A$45,TRIM($A67&amp;$B67),INDEX('Scale Ops Summary'!$C$2:$BV$45,0,MATCH(AB$8,'Scale Ops Summary'!$C$2:$BV$2,0)))</f>
        <v>0</v>
      </c>
      <c r="AC67" s="70">
        <f>SUMIF('Scale Ops Summary'!$A$2:$A$45,TRIM($A67&amp;$B67),INDEX('Scale Ops Summary'!$C$2:$BV$45,0,MATCH(AC$8,'Scale Ops Summary'!$C$2:$BV$2,0)))</f>
        <v>0</v>
      </c>
      <c r="AD67" s="70">
        <f>SUMIF('Scale Ops Summary'!$A$2:$A$45,TRIM($A67&amp;$B67),INDEX('Scale Ops Summary'!$C$2:$BV$45,0,MATCH(AD$8,'Scale Ops Summary'!$C$2:$BV$2,0)))</f>
        <v>0</v>
      </c>
      <c r="AE67" s="70">
        <f>SUMIF('Scale Ops Summary'!$A$2:$A$45,TRIM($A67&amp;$B67),INDEX('Scale Ops Summary'!$C$2:$BV$45,0,MATCH(AE$8,'Scale Ops Summary'!$C$2:$BV$2,0)))</f>
        <v>0</v>
      </c>
      <c r="AF67" s="70">
        <f>SUMIF('Scale Ops Summary'!$A$2:$A$45,TRIM($A67&amp;$B67),INDEX('Scale Ops Summary'!$C$2:$BV$45,0,MATCH(AF$8,'Scale Ops Summary'!$C$2:$BV$2,0)))</f>
        <v>0</v>
      </c>
      <c r="AG67" s="70">
        <f>SUMIF('Scale Ops Summary'!$A$2:$A$45,TRIM($A67&amp;$B67),INDEX('Scale Ops Summary'!$C$2:$BV$45,0,MATCH(AG$8,'Scale Ops Summary'!$C$2:$BV$2,0)))</f>
        <v>0</v>
      </c>
      <c r="AH67" s="70">
        <f>SUMIF('Scale Ops Summary'!$A$2:$A$45,TRIM($A67&amp;$B67),INDEX('Scale Ops Summary'!$C$2:$BV$45,0,MATCH(AH$8,'Scale Ops Summary'!$C$2:$BV$2,0)))</f>
        <v>0</v>
      </c>
      <c r="AI67" s="70">
        <f>SUMIF('Scale Ops Summary'!$A$2:$A$45,TRIM($A67&amp;$B67),INDEX('Scale Ops Summary'!$C$2:$BV$45,0,MATCH(AI$8,'Scale Ops Summary'!$C$2:$BV$2,0)))</f>
        <v>0</v>
      </c>
      <c r="AJ67" s="70">
        <f>SUMIF('Scale Ops Summary'!$A$2:$A$45,TRIM($A67&amp;$B67),INDEX('Scale Ops Summary'!$C$2:$BV$45,0,MATCH(AJ$8,'Scale Ops Summary'!$C$2:$BV$2,0)))</f>
        <v>0</v>
      </c>
      <c r="AK67" s="70">
        <f>SUMIF('Scale Ops Summary'!$A$2:$A$45,TRIM($A67&amp;$B67),INDEX('Scale Ops Summary'!$C$2:$BV$45,0,MATCH(AK$8,'Scale Ops Summary'!$C$2:$BV$2,0)))</f>
        <v>0</v>
      </c>
      <c r="AL67" s="70">
        <f>SUMIF('Scale Ops Summary'!$A$2:$A$45,TRIM($A67&amp;$B67),INDEX('Scale Ops Summary'!$C$2:$BV$45,0,MATCH(AL$8,'Scale Ops Summary'!$C$2:$BV$2,0)))</f>
        <v>0</v>
      </c>
      <c r="AM67" s="70">
        <f>SUMIF('Scale Ops Summary'!$A$2:$A$45,TRIM($A67&amp;$B67),INDEX('Scale Ops Summary'!$C$2:$BV$45,0,MATCH(AM$8,'Scale Ops Summary'!$C$2:$BV$2,0)))</f>
        <v>0</v>
      </c>
      <c r="AN67" s="70">
        <f>SUMIF('Scale Ops Summary'!$A$2:$A$45,TRIM($A67&amp;$B67),INDEX('Scale Ops Summary'!$C$2:$BV$45,0,MATCH(AN$8,'Scale Ops Summary'!$C$2:$BV$2,0)))</f>
        <v>0</v>
      </c>
      <c r="AO67" s="70">
        <f>SUMIF('Scale Ops Summary'!$A$2:$A$45,TRIM($A67&amp;$B67),INDEX('Scale Ops Summary'!$C$2:$BV$45,0,MATCH(AO$8,'Scale Ops Summary'!$C$2:$BV$2,0)))</f>
        <v>0</v>
      </c>
      <c r="AP67" s="70">
        <f>SUMIF('Scale Ops Summary'!$A$2:$A$45,TRIM($A67&amp;$B67),INDEX('Scale Ops Summary'!$C$2:$BV$45,0,MATCH(AP$8,'Scale Ops Summary'!$C$2:$BV$2,0)))</f>
        <v>0</v>
      </c>
      <c r="AQ67" s="70">
        <f>SUMIF('Scale Ops Summary'!$A$2:$A$45,TRIM($A67&amp;$B67),INDEX('Scale Ops Summary'!$C$2:$BV$45,0,MATCH(AQ$8,'Scale Ops Summary'!$C$2:$BV$2,0)))</f>
        <v>0</v>
      </c>
      <c r="AR67" s="70">
        <f>SUMIF('Scale Ops Summary'!$A$2:$A$45,TRIM($A67&amp;$B67),INDEX('Scale Ops Summary'!$C$2:$BV$45,0,MATCH(AR$8,'Scale Ops Summary'!$C$2:$BV$2,0)))</f>
        <v>0</v>
      </c>
      <c r="AS67" s="70">
        <f>SUMIF('Scale Ops Summary'!$A$2:$A$45,TRIM($A67&amp;$B67),INDEX('Scale Ops Summary'!$C$2:$BV$45,0,MATCH(AS$8,'Scale Ops Summary'!$C$2:$BV$2,0)))</f>
        <v>0</v>
      </c>
      <c r="AT67" s="70">
        <f>SUMIF('Scale Ops Summary'!$A$2:$A$45,TRIM($A67&amp;$B67),INDEX('Scale Ops Summary'!$C$2:$BV$45,0,MATCH(AT$8,'Scale Ops Summary'!$C$2:$BV$2,0)))</f>
        <v>0</v>
      </c>
      <c r="AU67" s="70">
        <f>SUMIF('Scale Ops Summary'!$A$2:$A$45,TRIM($A67&amp;$B67),INDEX('Scale Ops Summary'!$C$2:$BV$45,0,MATCH(AU$8,'Scale Ops Summary'!$C$2:$BV$2,0)))</f>
        <v>0</v>
      </c>
      <c r="AV67" s="70">
        <f>SUMIF('Scale Ops Summary'!$A$2:$A$45,TRIM($A67&amp;$B67),INDEX('Scale Ops Summary'!$C$2:$BV$45,0,MATCH(AV$8,'Scale Ops Summary'!$C$2:$BV$2,0)))</f>
        <v>0</v>
      </c>
      <c r="AW67" s="70">
        <f>SUMIF('Scale Ops Summary'!$A$2:$A$45,TRIM($A67&amp;$B67),INDEX('Scale Ops Summary'!$C$2:$BV$45,0,MATCH(AW$8,'Scale Ops Summary'!$C$2:$BV$2,0)))</f>
        <v>0</v>
      </c>
      <c r="AX67" s="70">
        <f>SUMIF('Scale Ops Summary'!$A$2:$A$45,TRIM($A67&amp;$B67),INDEX('Scale Ops Summary'!$C$2:$BV$45,0,MATCH(AX$8,'Scale Ops Summary'!$C$2:$BV$2,0)))</f>
        <v>0</v>
      </c>
      <c r="AY67" s="70">
        <f>SUMIF('Scale Ops Summary'!$A$2:$A$45,TRIM($A67&amp;$B67),INDEX('Scale Ops Summary'!$C$2:$BV$45,0,MATCH(AY$8,'Scale Ops Summary'!$C$2:$BV$2,0)))</f>
        <v>0</v>
      </c>
      <c r="AZ67" s="70">
        <f>SUMIF('Scale Ops Summary'!$A$2:$A$45,TRIM($A67&amp;$B67),INDEX('Scale Ops Summary'!$C$2:$BV$45,0,MATCH(AZ$8,'Scale Ops Summary'!$C$2:$BV$2,0)))</f>
        <v>0</v>
      </c>
      <c r="BA67" s="70">
        <f>SUMIF('Scale Ops Summary'!$A$2:$A$45,TRIM($A67&amp;$B67),INDEX('Scale Ops Summary'!$C$2:$BV$45,0,MATCH(BA$8,'Scale Ops Summary'!$C$2:$BV$2,0)))</f>
        <v>0</v>
      </c>
      <c r="BB67" s="70">
        <f>SUMIF('Scale Ops Summary'!$A$2:$A$45,TRIM($A67&amp;$B67),INDEX('Scale Ops Summary'!$C$2:$BV$45,0,MATCH(BB$8,'Scale Ops Summary'!$C$2:$BV$2,0)))</f>
        <v>0</v>
      </c>
      <c r="BC67" s="70">
        <f>SUMIF('Scale Ops Summary'!$A$2:$A$45,TRIM($A67&amp;$B67),INDEX('Scale Ops Summary'!$C$2:$BV$45,0,MATCH(BC$8,'Scale Ops Summary'!$C$2:$BV$2,0)))</f>
        <v>0</v>
      </c>
      <c r="BD67" s="70">
        <f>SUMIF('Scale Ops Summary'!$A$2:$A$45,TRIM($A67&amp;$B67),INDEX('Scale Ops Summary'!$C$2:$BV$45,0,MATCH(BD$8,'Scale Ops Summary'!$C$2:$BV$2,0)))</f>
        <v>0</v>
      </c>
      <c r="BE67" s="70">
        <f>SUMIF('Scale Ops Summary'!$A$2:$A$45,TRIM($A67&amp;$B67),INDEX('Scale Ops Summary'!$C$2:$BV$45,0,MATCH(BE$8,'Scale Ops Summary'!$C$2:$BV$2,0)))</f>
        <v>0</v>
      </c>
      <c r="BF67" s="70">
        <f>SUMIF('Scale Ops Summary'!$A$2:$A$45,TRIM($A67&amp;$B67),INDEX('Scale Ops Summary'!$C$2:$BV$45,0,MATCH(BF$8,'Scale Ops Summary'!$C$2:$BV$2,0)))</f>
        <v>0</v>
      </c>
      <c r="BG67" s="70">
        <f>SUMIF('Scale Ops Summary'!$A$2:$A$45,TRIM($A67&amp;$B67),INDEX('Scale Ops Summary'!$C$2:$BV$45,0,MATCH(BG$8,'Scale Ops Summary'!$C$2:$BV$2,0)))</f>
        <v>0</v>
      </c>
      <c r="BH67" s="70">
        <f>SUMIF('Scale Ops Summary'!$A$2:$A$45,TRIM($A67&amp;$B67),INDEX('Scale Ops Summary'!$C$2:$BV$45,0,MATCH(BH$8,'Scale Ops Summary'!$C$2:$BV$2,0)))</f>
        <v>0</v>
      </c>
      <c r="BI67" s="70">
        <f>SUMIF('Scale Ops Summary'!$A$2:$A$45,TRIM($A67&amp;$B67),INDEX('Scale Ops Summary'!$C$2:$BV$45,0,MATCH(BI$8,'Scale Ops Summary'!$C$2:$BV$2,0)))</f>
        <v>0</v>
      </c>
      <c r="BJ67" s="70">
        <f>SUMIF('Scale Ops Summary'!$A$2:$A$45,TRIM($A67&amp;$B67),INDEX('Scale Ops Summary'!$C$2:$BV$45,0,MATCH(BJ$8,'Scale Ops Summary'!$C$2:$BV$2,0)))</f>
        <v>0</v>
      </c>
      <c r="BK67" s="70">
        <f>SUMIF('Scale Ops Summary'!$A$2:$A$45,TRIM($A67&amp;$B67),INDEX('Scale Ops Summary'!$C$2:$BV$45,0,MATCH(BK$8,'Scale Ops Summary'!$C$2:$BV$2,0)))</f>
        <v>0</v>
      </c>
      <c r="BL67" s="70">
        <f>SUMIF('Scale Ops Summary'!$A$2:$A$45,TRIM($A67&amp;$B67),INDEX('Scale Ops Summary'!$C$2:$BV$45,0,MATCH(BL$8,'Scale Ops Summary'!$C$2:$BV$2,0)))</f>
        <v>0</v>
      </c>
      <c r="BM67" s="70">
        <f>SUMIF('Scale Ops Summary'!$A$2:$A$45,TRIM($A67&amp;$B67),INDEX('Scale Ops Summary'!$C$2:$BV$45,0,MATCH(BM$8,'Scale Ops Summary'!$C$2:$BV$2,0)))</f>
        <v>0</v>
      </c>
      <c r="BN67" s="70">
        <f>SUMIF('Scale Ops Summary'!$A$2:$A$45,TRIM($A67&amp;$B67),INDEX('Scale Ops Summary'!$C$2:$BV$45,0,MATCH(BN$8,'Scale Ops Summary'!$C$2:$BV$2,0)))</f>
        <v>0</v>
      </c>
      <c r="BO67" s="70">
        <f>SUMIF('Scale Ops Summary'!$A$2:$A$45,TRIM($A67&amp;$B67),INDEX('Scale Ops Summary'!$C$2:$BV$45,0,MATCH(BO$8,'Scale Ops Summary'!$C$2:$BV$2,0)))</f>
        <v>0</v>
      </c>
      <c r="BP67" s="70">
        <f>SUMIF('Scale Ops Summary'!$A$2:$A$45,TRIM($A67&amp;$B67),INDEX('Scale Ops Summary'!$C$2:$BV$45,0,MATCH(BP$8,'Scale Ops Summary'!$C$2:$BV$2,0)))</f>
        <v>0</v>
      </c>
      <c r="BQ67" s="70">
        <f>SUMIF('Scale Ops Summary'!$A$2:$A$45,TRIM($A67&amp;$B67),INDEX('Scale Ops Summary'!$C$2:$BV$45,0,MATCH(BQ$8,'Scale Ops Summary'!$C$2:$BV$2,0)))</f>
        <v>0</v>
      </c>
      <c r="BR67" s="70">
        <f>SUMIF('Scale Ops Summary'!$A$2:$A$45,TRIM($A67&amp;$B67),INDEX('Scale Ops Summary'!$C$2:$BV$45,0,MATCH(BR$8,'Scale Ops Summary'!$C$2:$BV$2,0)))</f>
        <v>0</v>
      </c>
      <c r="BS67" s="70">
        <f>SUMIF('Scale Ops Summary'!$A$2:$A$45,TRIM($A67&amp;$B67),INDEX('Scale Ops Summary'!$C$2:$BV$45,0,MATCH(BS$8,'Scale Ops Summary'!$C$2:$BV$2,0)))</f>
        <v>0</v>
      </c>
      <c r="BT67" s="70">
        <f>SUMIF('Scale Ops Summary'!$A$2:$A$45,TRIM($A67&amp;$B67),INDEX('Scale Ops Summary'!$C$2:$BV$45,0,MATCH(BT$8,'Scale Ops Summary'!$C$2:$BV$2,0)))</f>
        <v>0</v>
      </c>
      <c r="BU67" s="70">
        <f>SUMIF('Scale Ops Summary'!$A$2:$A$45,TRIM($A67&amp;$B67),INDEX('Scale Ops Summary'!$C$2:$BV$45,0,MATCH(BU$8,'Scale Ops Summary'!$C$2:$BV$2,0)))</f>
        <v>0</v>
      </c>
      <c r="BV67" s="70">
        <f>SUMIF('Scale Ops Summary'!$A$2:$A$45,TRIM($A67&amp;$B67),INDEX('Scale Ops Summary'!$C$2:$BV$45,0,MATCH(BV$8,'Scale Ops Summary'!$C$2:$BV$2,0)))</f>
        <v>0</v>
      </c>
      <c r="BW67" s="70">
        <f>SUMIF('Scale Ops Summary'!$A$2:$A$45,TRIM($A67&amp;$B67),INDEX('Scale Ops Summary'!$C$2:$BV$45,0,MATCH(BW$8,'Scale Ops Summary'!$C$2:$BV$2,0)))</f>
        <v>0</v>
      </c>
      <c r="BX67" s="70">
        <f>SUMIF('Scale Ops Summary'!$A$2:$A$45,TRIM($A67&amp;$B67),INDEX('Scale Ops Summary'!$C$2:$BV$45,0,MATCH(BX$8,'Scale Ops Summary'!$C$2:$BV$2,0)))</f>
        <v>0</v>
      </c>
      <c r="BY67" s="70">
        <f>SUMIF('Scale Ops Summary'!$A$2:$A$45,TRIM($A67&amp;$B67),INDEX('Scale Ops Summary'!$C$2:$BV$45,0,MATCH(BY$8,'Scale Ops Summary'!$C$2:$BV$2,0)))</f>
        <v>0</v>
      </c>
      <c r="BZ67" s="70">
        <f>SUMIF('Scale Ops Summary'!$A$2:$A$45,TRIM($A67&amp;$B67),INDEX('Scale Ops Summary'!$C$2:$BV$45,0,MATCH(BZ$8,'Scale Ops Summary'!$C$2:$BV$2,0)))</f>
        <v>0</v>
      </c>
      <c r="CA67" s="70">
        <f>SUMIF('Scale Ops Summary'!$A$2:$A$45,TRIM($A67&amp;$B67),INDEX('Scale Ops Summary'!$C$2:$BV$45,0,MATCH(CA$8,'Scale Ops Summary'!$C$2:$BV$2,0)))</f>
        <v>0</v>
      </c>
      <c r="CB67" s="70">
        <f>SUMIF('Scale Ops Summary'!$A$2:$A$45,TRIM($A67&amp;$B67),INDEX('Scale Ops Summary'!$C$2:$BV$45,0,MATCH(CB$8,'Scale Ops Summary'!$C$2:$BV$2,0)))</f>
        <v>0</v>
      </c>
    </row>
    <row r="68" spans="1:80" x14ac:dyDescent="0.3">
      <c r="A68" s="76" t="str">
        <f t="shared" si="66"/>
        <v>Support</v>
      </c>
      <c r="B68" s="183" t="s">
        <v>21</v>
      </c>
      <c r="C68" s="183" t="s">
        <v>230</v>
      </c>
      <c r="E68" s="183" t="s">
        <v>231</v>
      </c>
      <c r="F68" s="183"/>
      <c r="G68" s="183"/>
      <c r="H68" s="183"/>
      <c r="I68" s="70">
        <f>'Headcount Roster -&gt;'!N146</f>
        <v>0</v>
      </c>
      <c r="J68" s="70">
        <f>'Headcount Roster -&gt;'!O146</f>
        <v>0</v>
      </c>
      <c r="K68" s="70">
        <f>'Headcount Roster -&gt;'!P146</f>
        <v>0</v>
      </c>
      <c r="L68" s="70">
        <f>'Headcount Roster -&gt;'!Q146</f>
        <v>0</v>
      </c>
      <c r="M68" s="70">
        <f>'Headcount Roster -&gt;'!R146</f>
        <v>0</v>
      </c>
      <c r="N68" s="70">
        <f>'Headcount Roster -&gt;'!S146</f>
        <v>0</v>
      </c>
      <c r="O68" s="70">
        <f>'Headcount Roster -&gt;'!T146</f>
        <v>0</v>
      </c>
      <c r="P68" s="70">
        <f>'Headcount Roster -&gt;'!U146</f>
        <v>0</v>
      </c>
      <c r="Q68" s="70">
        <f>'Headcount Roster -&gt;'!V146</f>
        <v>0</v>
      </c>
      <c r="R68" s="70">
        <f>'Headcount Roster -&gt;'!W146</f>
        <v>0</v>
      </c>
      <c r="S68" s="70">
        <f>'Headcount Roster -&gt;'!X146</f>
        <v>0</v>
      </c>
      <c r="T68" s="70">
        <f>'Headcount Roster -&gt;'!Y146</f>
        <v>0</v>
      </c>
      <c r="U68" s="70">
        <f>'Headcount Roster -&gt;'!Z146</f>
        <v>0</v>
      </c>
      <c r="V68" s="70">
        <f>'Headcount Roster -&gt;'!AA146</f>
        <v>0</v>
      </c>
      <c r="W68" s="70">
        <f>'Headcount Roster -&gt;'!AB146</f>
        <v>0</v>
      </c>
      <c r="X68" s="70">
        <f>'Headcount Roster -&gt;'!AC146</f>
        <v>0</v>
      </c>
      <c r="Y68" s="70">
        <f>'Headcount Roster -&gt;'!AD146</f>
        <v>6732.9863013698623</v>
      </c>
      <c r="Z68" s="70">
        <f>'Headcount Roster -&gt;'!AE146</f>
        <v>13465.972602739725</v>
      </c>
      <c r="AA68" s="70">
        <f>'Headcount Roster -&gt;'!AF146</f>
        <v>13914.838356164382</v>
      </c>
      <c r="AB68" s="70">
        <f>'Headcount Roster -&gt;'!AG146</f>
        <v>13914.838356164382</v>
      </c>
      <c r="AC68" s="70">
        <f>'Headcount Roster -&gt;'!AH146</f>
        <v>13465.972602739725</v>
      </c>
      <c r="AD68" s="70">
        <f>'Headcount Roster -&gt;'!AI146</f>
        <v>13914.838356164382</v>
      </c>
      <c r="AE68" s="70">
        <f>'Headcount Roster -&gt;'!AJ146</f>
        <v>13465.972602739725</v>
      </c>
      <c r="AF68" s="70">
        <f>'Headcount Roster -&gt;'!AK146</f>
        <v>13914.838356164382</v>
      </c>
      <c r="AG68" s="70">
        <f>'Headcount Roster -&gt;'!AL146</f>
        <v>13914.838356164382</v>
      </c>
      <c r="AH68" s="70">
        <f>'Headcount Roster -&gt;'!AM146</f>
        <v>13017.106849315071</v>
      </c>
      <c r="AI68" s="70">
        <f>'Headcount Roster -&gt;'!AN146</f>
        <v>13914.838356164382</v>
      </c>
      <c r="AJ68" s="70">
        <f>'Headcount Roster -&gt;'!AO146</f>
        <v>13465.972602739725</v>
      </c>
      <c r="AK68" s="70">
        <f>'Headcount Roster -&gt;'!AP146</f>
        <v>13914.838356164382</v>
      </c>
      <c r="AL68" s="70">
        <f>'Headcount Roster -&gt;'!AQ146</f>
        <v>13465.972602739725</v>
      </c>
      <c r="AM68" s="70">
        <f>'Headcount Roster -&gt;'!AR146</f>
        <v>13914.838356164382</v>
      </c>
      <c r="AN68" s="70">
        <f>'Headcount Roster -&gt;'!AS146</f>
        <v>13914.838356164382</v>
      </c>
      <c r="AO68" s="70">
        <f>'Headcount Roster -&gt;'!AT146</f>
        <v>13465.972602739725</v>
      </c>
      <c r="AP68" s="70">
        <f>'Headcount Roster -&gt;'!AU146</f>
        <v>13914.838356164382</v>
      </c>
      <c r="AQ68" s="70">
        <f>'Headcount Roster -&gt;'!AV146</f>
        <v>13465.972602739725</v>
      </c>
      <c r="AR68" s="70">
        <f>'Headcount Roster -&gt;'!AW146</f>
        <v>13914.838356164382</v>
      </c>
      <c r="AS68" s="70">
        <f>'Headcount Roster -&gt;'!AX146</f>
        <v>13914.838356164382</v>
      </c>
      <c r="AT68" s="70">
        <f>'Headcount Roster -&gt;'!AY146</f>
        <v>12568.241095890411</v>
      </c>
      <c r="AU68" s="70">
        <f>'Headcount Roster -&gt;'!AZ146</f>
        <v>13914.838356164382</v>
      </c>
      <c r="AV68" s="70">
        <f>'Headcount Roster -&gt;'!BA146</f>
        <v>13465.972602739725</v>
      </c>
      <c r="AW68" s="70">
        <f>'Headcount Roster -&gt;'!BB146</f>
        <v>13914.838356164382</v>
      </c>
      <c r="AX68" s="70">
        <f>'Headcount Roster -&gt;'!BC146</f>
        <v>13465.972602739725</v>
      </c>
      <c r="AY68" s="70">
        <f>'Headcount Roster -&gt;'!BD146</f>
        <v>13914.838356164382</v>
      </c>
      <c r="AZ68" s="70">
        <f>'Headcount Roster -&gt;'!BE146</f>
        <v>13914.838356164382</v>
      </c>
      <c r="BA68" s="70">
        <f>'Headcount Roster -&gt;'!BF146</f>
        <v>13465.972602739725</v>
      </c>
      <c r="BB68" s="70">
        <f>'Headcount Roster -&gt;'!BG146</f>
        <v>13914.838356164382</v>
      </c>
      <c r="BC68" s="70">
        <f>'Headcount Roster -&gt;'!BH146</f>
        <v>13465.972602739725</v>
      </c>
      <c r="BD68" s="70">
        <f>'Headcount Roster -&gt;'!BI146</f>
        <v>13914.838356164382</v>
      </c>
      <c r="BE68" s="70">
        <f>'Headcount Roster -&gt;'!BJ146</f>
        <v>0</v>
      </c>
      <c r="BF68" s="70">
        <f>'Headcount Roster -&gt;'!BK146</f>
        <v>0</v>
      </c>
      <c r="BG68" s="70">
        <f>'Headcount Roster -&gt;'!BL146</f>
        <v>0</v>
      </c>
      <c r="BH68" s="70">
        <f>'Headcount Roster -&gt;'!BM146</f>
        <v>0</v>
      </c>
      <c r="BI68" s="70">
        <f>'Headcount Roster -&gt;'!BN146</f>
        <v>0</v>
      </c>
      <c r="BJ68" s="70">
        <f>'Headcount Roster -&gt;'!BO146</f>
        <v>0</v>
      </c>
      <c r="BK68" s="70">
        <f>'Headcount Roster -&gt;'!BP146</f>
        <v>0</v>
      </c>
      <c r="BL68" s="70">
        <f>'Headcount Roster -&gt;'!BQ146</f>
        <v>0</v>
      </c>
      <c r="BM68" s="70">
        <f>'Headcount Roster -&gt;'!BR146</f>
        <v>0</v>
      </c>
      <c r="BN68" s="70">
        <f>'Headcount Roster -&gt;'!BS146</f>
        <v>0</v>
      </c>
      <c r="BO68" s="70">
        <f>'Headcount Roster -&gt;'!BT146</f>
        <v>0</v>
      </c>
      <c r="BP68" s="70">
        <f>'Headcount Roster -&gt;'!BU146</f>
        <v>0</v>
      </c>
      <c r="BQ68" s="70">
        <f>'Headcount Roster -&gt;'!BV146</f>
        <v>0</v>
      </c>
      <c r="BR68" s="70">
        <f>'Headcount Roster -&gt;'!BW146</f>
        <v>0</v>
      </c>
      <c r="BS68" s="70">
        <f>'Headcount Roster -&gt;'!BX146</f>
        <v>0</v>
      </c>
      <c r="BT68" s="70">
        <f>'Headcount Roster -&gt;'!BY146</f>
        <v>0</v>
      </c>
      <c r="BU68" s="70">
        <f>'Headcount Roster -&gt;'!BZ146</f>
        <v>0</v>
      </c>
      <c r="BV68" s="70">
        <f>'Headcount Roster -&gt;'!CA146</f>
        <v>0</v>
      </c>
      <c r="BW68" s="70">
        <f>'Headcount Roster -&gt;'!CB146</f>
        <v>0</v>
      </c>
      <c r="BX68" s="70">
        <f>'Headcount Roster -&gt;'!CC146</f>
        <v>0</v>
      </c>
      <c r="BY68" s="70">
        <f>'Headcount Roster -&gt;'!CD146</f>
        <v>0</v>
      </c>
      <c r="BZ68" s="70">
        <f>'Headcount Roster -&gt;'!CE146</f>
        <v>0</v>
      </c>
      <c r="CA68" s="70">
        <f>'Headcount Roster -&gt;'!CF146</f>
        <v>0</v>
      </c>
      <c r="CB68" s="70">
        <f>'Headcount Roster -&gt;'!CG146</f>
        <v>0</v>
      </c>
    </row>
    <row r="69" spans="1:80" x14ac:dyDescent="0.3">
      <c r="A69" s="76" t="str">
        <f t="shared" si="66"/>
        <v>Support</v>
      </c>
      <c r="B69" s="183" t="s">
        <v>107</v>
      </c>
      <c r="C69" s="183" t="s">
        <v>230</v>
      </c>
      <c r="E69" s="183" t="s">
        <v>231</v>
      </c>
      <c r="F69" s="183"/>
      <c r="G69" s="183"/>
      <c r="H69" s="183"/>
      <c r="I69" s="70">
        <f>'Headcount Roster -&gt;'!IB146</f>
        <v>0</v>
      </c>
      <c r="J69" s="70">
        <f>'Headcount Roster -&gt;'!IC146</f>
        <v>0</v>
      </c>
      <c r="K69" s="70">
        <f>'Headcount Roster -&gt;'!ID146</f>
        <v>0</v>
      </c>
      <c r="L69" s="70">
        <f>'Headcount Roster -&gt;'!IE146</f>
        <v>0</v>
      </c>
      <c r="M69" s="70">
        <f>'Headcount Roster -&gt;'!IF146</f>
        <v>0</v>
      </c>
      <c r="N69" s="70">
        <f>'Headcount Roster -&gt;'!IG146</f>
        <v>0</v>
      </c>
      <c r="O69" s="70">
        <f>'Headcount Roster -&gt;'!IH146</f>
        <v>0</v>
      </c>
      <c r="P69" s="70">
        <f>'Headcount Roster -&gt;'!II146</f>
        <v>0</v>
      </c>
      <c r="Q69" s="70">
        <f>'Headcount Roster -&gt;'!IJ146</f>
        <v>0</v>
      </c>
      <c r="R69" s="70">
        <f>'Headcount Roster -&gt;'!IK146</f>
        <v>0</v>
      </c>
      <c r="S69" s="70">
        <f>'Headcount Roster -&gt;'!IL146</f>
        <v>0</v>
      </c>
      <c r="T69" s="70">
        <f>'Headcount Roster -&gt;'!IM146</f>
        <v>0</v>
      </c>
      <c r="U69" s="70">
        <f>'Headcount Roster -&gt;'!IN146</f>
        <v>0</v>
      </c>
      <c r="V69" s="70">
        <f>'Headcount Roster -&gt;'!IO146</f>
        <v>0</v>
      </c>
      <c r="W69" s="70">
        <f>'Headcount Roster -&gt;'!IP146</f>
        <v>0</v>
      </c>
      <c r="X69" s="70">
        <f>'Headcount Roster -&gt;'!IQ146</f>
        <v>0</v>
      </c>
      <c r="Y69" s="70">
        <f>'Headcount Roster -&gt;'!IR146</f>
        <v>170</v>
      </c>
      <c r="Z69" s="70">
        <f>'Headcount Roster -&gt;'!IS146</f>
        <v>170</v>
      </c>
      <c r="AA69" s="70">
        <f>'Headcount Roster -&gt;'!IT146</f>
        <v>170</v>
      </c>
      <c r="AB69" s="70">
        <f>'Headcount Roster -&gt;'!IU146</f>
        <v>170</v>
      </c>
      <c r="AC69" s="70">
        <f>'Headcount Roster -&gt;'!IV146</f>
        <v>170</v>
      </c>
      <c r="AD69" s="70">
        <f>'Headcount Roster -&gt;'!IW146</f>
        <v>170</v>
      </c>
      <c r="AE69" s="70">
        <f>'Headcount Roster -&gt;'!IX146</f>
        <v>170</v>
      </c>
      <c r="AF69" s="70">
        <f>'Headcount Roster -&gt;'!IY146</f>
        <v>170</v>
      </c>
      <c r="AG69" s="70">
        <f>'Headcount Roster -&gt;'!IZ146</f>
        <v>170</v>
      </c>
      <c r="AH69" s="70">
        <f>'Headcount Roster -&gt;'!JA146</f>
        <v>170</v>
      </c>
      <c r="AI69" s="70">
        <f>'Headcount Roster -&gt;'!JB146</f>
        <v>170</v>
      </c>
      <c r="AJ69" s="70">
        <f>'Headcount Roster -&gt;'!JC146</f>
        <v>170</v>
      </c>
      <c r="AK69" s="70">
        <f>'Headcount Roster -&gt;'!JD146</f>
        <v>170</v>
      </c>
      <c r="AL69" s="70">
        <f>'Headcount Roster -&gt;'!JE146</f>
        <v>170</v>
      </c>
      <c r="AM69" s="70">
        <f>'Headcount Roster -&gt;'!JF146</f>
        <v>170</v>
      </c>
      <c r="AN69" s="70">
        <f>'Headcount Roster -&gt;'!JG146</f>
        <v>170</v>
      </c>
      <c r="AO69" s="70">
        <f>'Headcount Roster -&gt;'!JH146</f>
        <v>170</v>
      </c>
      <c r="AP69" s="70">
        <f>'Headcount Roster -&gt;'!JI146</f>
        <v>170</v>
      </c>
      <c r="AQ69" s="70">
        <f>'Headcount Roster -&gt;'!JJ146</f>
        <v>170</v>
      </c>
      <c r="AR69" s="70">
        <f>'Headcount Roster -&gt;'!JK146</f>
        <v>170</v>
      </c>
      <c r="AS69" s="70">
        <f>'Headcount Roster -&gt;'!JL146</f>
        <v>170</v>
      </c>
      <c r="AT69" s="70">
        <f>'Headcount Roster -&gt;'!JM146</f>
        <v>170</v>
      </c>
      <c r="AU69" s="70">
        <f>'Headcount Roster -&gt;'!JN146</f>
        <v>170</v>
      </c>
      <c r="AV69" s="70">
        <f>'Headcount Roster -&gt;'!JO146</f>
        <v>170</v>
      </c>
      <c r="AW69" s="70">
        <f>'Headcount Roster -&gt;'!JP146</f>
        <v>170</v>
      </c>
      <c r="AX69" s="70">
        <f>'Headcount Roster -&gt;'!JQ146</f>
        <v>170</v>
      </c>
      <c r="AY69" s="70">
        <f>'Headcount Roster -&gt;'!JR146</f>
        <v>170</v>
      </c>
      <c r="AZ69" s="70">
        <f>'Headcount Roster -&gt;'!JS146</f>
        <v>170</v>
      </c>
      <c r="BA69" s="70">
        <f>'Headcount Roster -&gt;'!JT146</f>
        <v>170</v>
      </c>
      <c r="BB69" s="70">
        <f>'Headcount Roster -&gt;'!JU146</f>
        <v>170</v>
      </c>
      <c r="BC69" s="70">
        <f>'Headcount Roster -&gt;'!JV146</f>
        <v>170</v>
      </c>
      <c r="BD69" s="70">
        <f>'Headcount Roster -&gt;'!JW146</f>
        <v>170</v>
      </c>
      <c r="BE69" s="70">
        <f>'Headcount Roster -&gt;'!JX146</f>
        <v>0</v>
      </c>
      <c r="BF69" s="70">
        <f>'Headcount Roster -&gt;'!JY146</f>
        <v>0</v>
      </c>
      <c r="BG69" s="70">
        <f>'Headcount Roster -&gt;'!JZ146</f>
        <v>0</v>
      </c>
      <c r="BH69" s="70">
        <f>'Headcount Roster -&gt;'!KA146</f>
        <v>0</v>
      </c>
      <c r="BI69" s="70">
        <f>'Headcount Roster -&gt;'!KB146</f>
        <v>0</v>
      </c>
      <c r="BJ69" s="70">
        <f>'Headcount Roster -&gt;'!KC146</f>
        <v>0</v>
      </c>
      <c r="BK69" s="70">
        <f>'Headcount Roster -&gt;'!KD146</f>
        <v>0</v>
      </c>
      <c r="BL69" s="70">
        <f>'Headcount Roster -&gt;'!KE146</f>
        <v>0</v>
      </c>
      <c r="BM69" s="70">
        <f>'Headcount Roster -&gt;'!KF146</f>
        <v>0</v>
      </c>
      <c r="BN69" s="70">
        <f>'Headcount Roster -&gt;'!KG146</f>
        <v>0</v>
      </c>
      <c r="BO69" s="70">
        <f>'Headcount Roster -&gt;'!KH146</f>
        <v>0</v>
      </c>
      <c r="BP69" s="70">
        <f>'Headcount Roster -&gt;'!KI146</f>
        <v>0</v>
      </c>
      <c r="BQ69" s="70">
        <f>'Headcount Roster -&gt;'!KJ146</f>
        <v>0</v>
      </c>
      <c r="BR69" s="70">
        <f>'Headcount Roster -&gt;'!KK146</f>
        <v>0</v>
      </c>
      <c r="BS69" s="70">
        <f>'Headcount Roster -&gt;'!KL146</f>
        <v>0</v>
      </c>
      <c r="BT69" s="70">
        <f>'Headcount Roster -&gt;'!KM146</f>
        <v>0</v>
      </c>
      <c r="BU69" s="70">
        <f>'Headcount Roster -&gt;'!KN146</f>
        <v>0</v>
      </c>
      <c r="BV69" s="70">
        <f>'Headcount Roster -&gt;'!KO146</f>
        <v>0</v>
      </c>
      <c r="BW69" s="70">
        <f>'Headcount Roster -&gt;'!KP146</f>
        <v>0</v>
      </c>
      <c r="BX69" s="70">
        <f>'Headcount Roster -&gt;'!KQ146</f>
        <v>0</v>
      </c>
      <c r="BY69" s="70">
        <f>'Headcount Roster -&gt;'!KR146</f>
        <v>0</v>
      </c>
      <c r="BZ69" s="70">
        <f>'Headcount Roster -&gt;'!KS146</f>
        <v>0</v>
      </c>
      <c r="CA69" s="70">
        <f>'Headcount Roster -&gt;'!KT146</f>
        <v>0</v>
      </c>
      <c r="CB69" s="70">
        <f>'Headcount Roster -&gt;'!KU146</f>
        <v>0</v>
      </c>
    </row>
    <row r="70" spans="1:80" x14ac:dyDescent="0.3">
      <c r="A70" s="76" t="str">
        <f t="shared" si="66"/>
        <v>Support</v>
      </c>
      <c r="B70" s="84" t="s">
        <v>22</v>
      </c>
      <c r="C70" s="69" t="s">
        <v>264</v>
      </c>
      <c r="E70" s="69" t="s">
        <v>267</v>
      </c>
      <c r="F70" s="86">
        <v>43101</v>
      </c>
      <c r="G70" s="86">
        <v>45291</v>
      </c>
      <c r="H70" s="85">
        <v>0</v>
      </c>
      <c r="I70" s="70">
        <f>IF(AND($F70&lt;=I$6,$G70&gt;=I$7),$H70*Summary!C74,0)</f>
        <v>0</v>
      </c>
      <c r="J70" s="70">
        <f>IF(AND($F70&lt;=J$6,$G70&gt;=J$7),$H70*Summary!D74,0)</f>
        <v>0</v>
      </c>
      <c r="K70" s="70">
        <f>IF(AND($F70&lt;=K$6,$G70&gt;=K$7),$H70*Summary!E74,0)</f>
        <v>0</v>
      </c>
      <c r="L70" s="70">
        <f>IF(AND($F70&lt;=L$6,$G70&gt;=L$7),$H70*Summary!F74,0)</f>
        <v>0</v>
      </c>
      <c r="M70" s="70">
        <f>IF(AND($F70&lt;=M$6,$G70&gt;=M$7),$H70*Summary!G74,0)</f>
        <v>0</v>
      </c>
      <c r="N70" s="70">
        <f>IF(AND($F70&lt;=N$6,$G70&gt;=N$7),$H70*Summary!H74,0)</f>
        <v>0</v>
      </c>
      <c r="O70" s="70">
        <f>IF(AND($F70&lt;=O$6,$G70&gt;=O$7),$H70*Summary!I74,0)</f>
        <v>0</v>
      </c>
      <c r="P70" s="70">
        <f>IF(AND($F70&lt;=P$6,$G70&gt;=P$7),$H70*Summary!J74,0)</f>
        <v>0</v>
      </c>
      <c r="Q70" s="70">
        <f>IF(AND($F70&lt;=Q$6,$G70&gt;=Q$7),$H70*Summary!K74,0)</f>
        <v>0</v>
      </c>
      <c r="R70" s="70">
        <f>IF(AND($F70&lt;=R$6,$G70&gt;=R$7),$H70*Summary!L74,0)</f>
        <v>0</v>
      </c>
      <c r="S70" s="70">
        <f>IF(AND($F70&lt;=S$6,$G70&gt;=S$7),$H70*Summary!M74,0)</f>
        <v>0</v>
      </c>
      <c r="T70" s="70">
        <f>IF(AND($F70&lt;=T$6,$G70&gt;=T$7),$H70*Summary!N74,0)</f>
        <v>0</v>
      </c>
      <c r="U70" s="70">
        <f>IF(AND($F70&lt;=U$6,$G70&gt;=U$7),$H70*Summary!O74,0)</f>
        <v>0</v>
      </c>
      <c r="V70" s="70">
        <f>IF(AND($F70&lt;=V$6,$G70&gt;=V$7),$H70*Summary!P74,0)</f>
        <v>0</v>
      </c>
      <c r="W70" s="70">
        <f>IF(AND($F70&lt;=W$6,$G70&gt;=W$7),$H70*Summary!Q74,0)</f>
        <v>0</v>
      </c>
      <c r="X70" s="70">
        <f>IF(AND($F70&lt;=X$6,$G70&gt;=X$7),$H70*Summary!R74,0)</f>
        <v>0</v>
      </c>
      <c r="Y70" s="70">
        <f>IF(AND($F70&lt;=Y$6,$G70&gt;=Y$7),$H70*Summary!S74,0)</f>
        <v>0</v>
      </c>
      <c r="Z70" s="70">
        <f>IF(AND($F70&lt;=Z$6,$G70&gt;=Z$7),$H70*Summary!T74,0)</f>
        <v>0</v>
      </c>
      <c r="AA70" s="70">
        <f>IF(AND($F70&lt;=AA$6,$G70&gt;=AA$7),$H70*Summary!U74,0)</f>
        <v>0</v>
      </c>
      <c r="AB70" s="70">
        <f>IF(AND($F70&lt;=AB$6,$G70&gt;=AB$7),$H70*Summary!V74,0)</f>
        <v>0</v>
      </c>
      <c r="AC70" s="70">
        <f>IF(AND($F70&lt;=AC$6,$G70&gt;=AC$7),$H70*Summary!W74,0)</f>
        <v>0</v>
      </c>
      <c r="AD70" s="70">
        <f>IF(AND($F70&lt;=AD$6,$G70&gt;=AD$7),$H70*Summary!X74,0)</f>
        <v>0</v>
      </c>
      <c r="AE70" s="70">
        <f>IF(AND($F70&lt;=AE$6,$G70&gt;=AE$7),$H70*Summary!Y74,0)</f>
        <v>0</v>
      </c>
      <c r="AF70" s="70">
        <f>IF(AND($F70&lt;=AF$6,$G70&gt;=AF$7),$H70*Summary!Z74,0)</f>
        <v>0</v>
      </c>
      <c r="AG70" s="70">
        <f>IF(AND($F70&lt;=AG$6,$G70&gt;=AG$7),$H70*Summary!AA74,0)</f>
        <v>0</v>
      </c>
      <c r="AH70" s="70">
        <f>IF(AND($F70&lt;=AH$6,$G70&gt;=AH$7),$H70*Summary!AB74,0)</f>
        <v>0</v>
      </c>
      <c r="AI70" s="70">
        <f>IF(AND($F70&lt;=AI$6,$G70&gt;=AI$7),$H70*Summary!AC74,0)</f>
        <v>0</v>
      </c>
      <c r="AJ70" s="70">
        <f>IF(AND($F70&lt;=AJ$6,$G70&gt;=AJ$7),$H70*Summary!AD74,0)</f>
        <v>0</v>
      </c>
      <c r="AK70" s="70">
        <f>IF(AND($F70&lt;=AK$6,$G70&gt;=AK$7),$H70*Summary!AE74,0)</f>
        <v>0</v>
      </c>
      <c r="AL70" s="70">
        <f>IF(AND($F70&lt;=AL$6,$G70&gt;=AL$7),$H70*Summary!AF74,0)</f>
        <v>0</v>
      </c>
      <c r="AM70" s="70">
        <f>IF(AND($F70&lt;=AM$6,$G70&gt;=AM$7),$H70*Summary!AG74,0)</f>
        <v>0</v>
      </c>
      <c r="AN70" s="70">
        <f>IF(AND($F70&lt;=AN$6,$G70&gt;=AN$7),$H70*Summary!AH74,0)</f>
        <v>0</v>
      </c>
      <c r="AO70" s="70">
        <f>IF(AND($F70&lt;=AO$6,$G70&gt;=AO$7),$H70*Summary!AI74,0)</f>
        <v>0</v>
      </c>
      <c r="AP70" s="70">
        <f>IF(AND($F70&lt;=AP$6,$G70&gt;=AP$7),$H70*Summary!AJ74,0)</f>
        <v>0</v>
      </c>
      <c r="AQ70" s="70">
        <f>IF(AND($F70&lt;=AQ$6,$G70&gt;=AQ$7),$H70*Summary!AK74,0)</f>
        <v>0</v>
      </c>
      <c r="AR70" s="70">
        <f>IF(AND($F70&lt;=AR$6,$G70&gt;=AR$7),$H70*Summary!AL74,0)</f>
        <v>0</v>
      </c>
      <c r="AS70" s="70">
        <f>IF(AND($F70&lt;=AS$6,$G70&gt;=AS$7),$H70*Summary!AM74,0)</f>
        <v>0</v>
      </c>
      <c r="AT70" s="70">
        <f>IF(AND($F70&lt;=AT$6,$G70&gt;=AT$7),$H70*Summary!AN74,0)</f>
        <v>0</v>
      </c>
      <c r="AU70" s="70">
        <f>IF(AND($F70&lt;=AU$6,$G70&gt;=AU$7),$H70*Summary!AO74,0)</f>
        <v>0</v>
      </c>
      <c r="AV70" s="70">
        <f>IF(AND($F70&lt;=AV$6,$G70&gt;=AV$7),$H70*Summary!AP74,0)</f>
        <v>0</v>
      </c>
      <c r="AW70" s="70">
        <f>IF(AND($F70&lt;=AW$6,$G70&gt;=AW$7),$H70*Summary!AQ74,0)</f>
        <v>0</v>
      </c>
      <c r="AX70" s="70">
        <f>IF(AND($F70&lt;=AX$6,$G70&gt;=AX$7),$H70*Summary!AR74,0)</f>
        <v>0</v>
      </c>
      <c r="AY70" s="70">
        <f>IF(AND($F70&lt;=AY$6,$G70&gt;=AY$7),$H70*Summary!AS74,0)</f>
        <v>0</v>
      </c>
      <c r="AZ70" s="70">
        <f>IF(AND($F70&lt;=AZ$6,$G70&gt;=AZ$7),$H70*Summary!AT74,0)</f>
        <v>0</v>
      </c>
      <c r="BA70" s="70">
        <f>IF(AND($F70&lt;=BA$6,$G70&gt;=BA$7),$H70*Summary!AU74,0)</f>
        <v>0</v>
      </c>
      <c r="BB70" s="70">
        <f>IF(AND($F70&lt;=BB$6,$G70&gt;=BB$7),$H70*Summary!AV74,0)</f>
        <v>0</v>
      </c>
      <c r="BC70" s="70">
        <f>IF(AND($F70&lt;=BC$6,$G70&gt;=BC$7),$H70*Summary!AW74,0)</f>
        <v>0</v>
      </c>
      <c r="BD70" s="70">
        <f>IF(AND($F70&lt;=BD$6,$G70&gt;=BD$7),$H70*Summary!AX74,0)</f>
        <v>0</v>
      </c>
      <c r="BE70" s="70">
        <f>IF(AND($F70&lt;=BE$6,$G70&gt;=BE$7),$H70*Summary!AY74,0)</f>
        <v>0</v>
      </c>
      <c r="BF70" s="70">
        <f>IF(AND($F70&lt;=BF$6,$G70&gt;=BF$7),$H70*Summary!AZ74,0)</f>
        <v>0</v>
      </c>
      <c r="BG70" s="70">
        <f>IF(AND($F70&lt;=BG$6,$G70&gt;=BG$7),$H70*Summary!BA74,0)</f>
        <v>0</v>
      </c>
      <c r="BH70" s="70">
        <f>IF(AND($F70&lt;=BH$6,$G70&gt;=BH$7),$H70*Summary!BB74,0)</f>
        <v>0</v>
      </c>
      <c r="BI70" s="70">
        <f>IF(AND($F70&lt;=BI$6,$G70&gt;=BI$7),$H70*Summary!BC74,0)</f>
        <v>0</v>
      </c>
      <c r="BJ70" s="70">
        <f>IF(AND($F70&lt;=BJ$6,$G70&gt;=BJ$7),$H70*Summary!BD74,0)</f>
        <v>0</v>
      </c>
      <c r="BK70" s="70">
        <f>IF(AND($F70&lt;=BK$6,$G70&gt;=BK$7),$H70*Summary!BE74,0)</f>
        <v>0</v>
      </c>
      <c r="BL70" s="70">
        <f>IF(AND($F70&lt;=BL$6,$G70&gt;=BL$7),$H70*Summary!BF74,0)</f>
        <v>0</v>
      </c>
      <c r="BM70" s="70">
        <f>IF(AND($F70&lt;=BM$6,$G70&gt;=BM$7),$H70*Summary!BG74,0)</f>
        <v>0</v>
      </c>
      <c r="BN70" s="70">
        <f>IF(AND($F70&lt;=BN$6,$G70&gt;=BN$7),$H70*Summary!BH74,0)</f>
        <v>0</v>
      </c>
      <c r="BO70" s="70">
        <f>IF(AND($F70&lt;=BO$6,$G70&gt;=BO$7),$H70*Summary!BI74,0)</f>
        <v>0</v>
      </c>
      <c r="BP70" s="70">
        <f>IF(AND($F70&lt;=BP$6,$G70&gt;=BP$7),$H70*Summary!BJ74,0)</f>
        <v>0</v>
      </c>
      <c r="BQ70" s="70">
        <f>IF(AND($F70&lt;=BQ$6,$G70&gt;=BQ$7),$H70*Summary!BK74,0)</f>
        <v>0</v>
      </c>
      <c r="BR70" s="70">
        <f>IF(AND($F70&lt;=BR$6,$G70&gt;=BR$7),$H70*Summary!BL74,0)</f>
        <v>0</v>
      </c>
      <c r="BS70" s="70">
        <f>IF(AND($F70&lt;=BS$6,$G70&gt;=BS$7),$H70*Summary!BM74,0)</f>
        <v>0</v>
      </c>
      <c r="BT70" s="70">
        <f>IF(AND($F70&lt;=BT$6,$G70&gt;=BT$7),$H70*Summary!BN74,0)</f>
        <v>0</v>
      </c>
      <c r="BU70" s="70">
        <f>IF(AND($F70&lt;=BU$6,$G70&gt;=BU$7),$H70*Summary!BO74,0)</f>
        <v>0</v>
      </c>
      <c r="BV70" s="70">
        <f>IF(AND($F70&lt;=BV$6,$G70&gt;=BV$7),$H70*Summary!BP74,0)</f>
        <v>0</v>
      </c>
      <c r="BW70" s="70">
        <f>IF(AND($F70&lt;=BW$6,$G70&gt;=BW$7),$H70*Summary!BQ74,0)</f>
        <v>0</v>
      </c>
      <c r="BX70" s="70">
        <f>IF(AND($F70&lt;=BX$6,$G70&gt;=BX$7),$H70*Summary!BR74,0)</f>
        <v>0</v>
      </c>
      <c r="BY70" s="70">
        <f>IF(AND($F70&lt;=BY$6,$G70&gt;=BY$7),$H70*Summary!BS74,0)</f>
        <v>0</v>
      </c>
      <c r="BZ70" s="70">
        <f>IF(AND($F70&lt;=BZ$6,$G70&gt;=BZ$7),$H70*Summary!BT74,0)</f>
        <v>0</v>
      </c>
      <c r="CA70" s="70">
        <f>IF(AND($F70&lt;=CA$6,$G70&gt;=CA$7),$H70*Summary!BU74,0)</f>
        <v>0</v>
      </c>
      <c r="CB70" s="70">
        <f>IF(AND($F70&lt;=CB$6,$G70&gt;=CB$7),$H70*Summary!BV74,0)</f>
        <v>0</v>
      </c>
    </row>
    <row r="71" spans="1:80" x14ac:dyDescent="0.3">
      <c r="A71" s="76" t="str">
        <f t="shared" si="66"/>
        <v>Support</v>
      </c>
      <c r="B71" s="84" t="s">
        <v>243</v>
      </c>
      <c r="C71" s="69" t="s">
        <v>263</v>
      </c>
      <c r="E71" s="69" t="s">
        <v>267</v>
      </c>
      <c r="F71" s="86">
        <v>43101</v>
      </c>
      <c r="G71" s="86">
        <v>45291</v>
      </c>
      <c r="H71" s="254">
        <v>15</v>
      </c>
      <c r="I71" s="70">
        <f>IF(AND($F71&lt;=I$6,$G71&gt;=I$7),$H71*Summary!C74,0)</f>
        <v>0</v>
      </c>
      <c r="J71" s="70">
        <f>IF(AND($F71&lt;=J$6,$G71&gt;=J$7),$H71*Summary!D74,0)</f>
        <v>0</v>
      </c>
      <c r="K71" s="70">
        <f>IF(AND($F71&lt;=K$6,$G71&gt;=K$7),$H71*Summary!E74,0)</f>
        <v>0</v>
      </c>
      <c r="L71" s="70">
        <f>IF(AND($F71&lt;=L$6,$G71&gt;=L$7),$H71*Summary!F74,0)</f>
        <v>0</v>
      </c>
      <c r="M71" s="70">
        <f>IF(AND($F71&lt;=M$6,$G71&gt;=M$7),$H71*Summary!G74,0)</f>
        <v>0</v>
      </c>
      <c r="N71" s="70">
        <f>IF(AND($F71&lt;=N$6,$G71&gt;=N$7),$H71*Summary!H74,0)</f>
        <v>0</v>
      </c>
      <c r="O71" s="70">
        <f>IF(AND($F71&lt;=O$6,$G71&gt;=O$7),$H71*Summary!I74,0)</f>
        <v>0</v>
      </c>
      <c r="P71" s="70">
        <f>IF(AND($F71&lt;=P$6,$G71&gt;=P$7),$H71*Summary!J74,0)</f>
        <v>0</v>
      </c>
      <c r="Q71" s="70">
        <f>IF(AND($F71&lt;=Q$6,$G71&gt;=Q$7),$H71*Summary!K74,0)</f>
        <v>0</v>
      </c>
      <c r="R71" s="70">
        <f>IF(AND($F71&lt;=R$6,$G71&gt;=R$7),$H71*Summary!L74,0)</f>
        <v>0</v>
      </c>
      <c r="S71" s="70">
        <f>IF(AND($F71&lt;=S$6,$G71&gt;=S$7),$H71*Summary!M74,0)</f>
        <v>0</v>
      </c>
      <c r="T71" s="70">
        <f>IF(AND($F71&lt;=T$6,$G71&gt;=T$7),$H71*Summary!N74,0)</f>
        <v>0</v>
      </c>
      <c r="U71" s="70">
        <f>IF(AND($F71&lt;=U$6,$G71&gt;=U$7),$H71*Summary!O74,0)</f>
        <v>0</v>
      </c>
      <c r="V71" s="70">
        <f>IF(AND($F71&lt;=V$6,$G71&gt;=V$7),$H71*Summary!P74,0)</f>
        <v>0</v>
      </c>
      <c r="W71" s="70">
        <f>IF(AND($F71&lt;=W$6,$G71&gt;=W$7),$H71*Summary!Q74,0)</f>
        <v>0</v>
      </c>
      <c r="X71" s="70">
        <f>IF(AND($F71&lt;=X$6,$G71&gt;=X$7),$H71*Summary!R74,0)</f>
        <v>0</v>
      </c>
      <c r="Y71" s="70">
        <f>IF(AND($F71&lt;=Y$6,$G71&gt;=Y$7),$H71*Summary!S74,0)</f>
        <v>14.516129032258064</v>
      </c>
      <c r="Z71" s="70">
        <f>IF(AND($F71&lt;=Z$6,$G71&gt;=Z$7),$H71*Summary!T74,0)</f>
        <v>30</v>
      </c>
      <c r="AA71" s="70">
        <f>IF(AND($F71&lt;=AA$6,$G71&gt;=AA$7),$H71*Summary!U74,0)</f>
        <v>30</v>
      </c>
      <c r="AB71" s="70">
        <f>IF(AND($F71&lt;=AB$6,$G71&gt;=AB$7),$H71*Summary!V74,0)</f>
        <v>30</v>
      </c>
      <c r="AC71" s="70">
        <f>IF(AND($F71&lt;=AC$6,$G71&gt;=AC$7),$H71*Summary!W74,0)</f>
        <v>30</v>
      </c>
      <c r="AD71" s="70">
        <f>IF(AND($F71&lt;=AD$6,$G71&gt;=AD$7),$H71*Summary!X74,0)</f>
        <v>30</v>
      </c>
      <c r="AE71" s="70">
        <f>IF(AND($F71&lt;=AE$6,$G71&gt;=AE$7),$H71*Summary!Y74,0)</f>
        <v>30</v>
      </c>
      <c r="AF71" s="70">
        <f>IF(AND($F71&lt;=AF$6,$G71&gt;=AF$7),$H71*Summary!Z74,0)</f>
        <v>30</v>
      </c>
      <c r="AG71" s="70">
        <f>IF(AND($F71&lt;=AG$6,$G71&gt;=AG$7),$H71*Summary!AA74,0)</f>
        <v>0</v>
      </c>
      <c r="AH71" s="70">
        <f>IF(AND($F71&lt;=AH$6,$G71&gt;=AH$7),$H71*Summary!AB74,0)</f>
        <v>0</v>
      </c>
      <c r="AI71" s="70">
        <f>IF(AND($F71&lt;=AI$6,$G71&gt;=AI$7),$H71*Summary!AC74,0)</f>
        <v>0</v>
      </c>
      <c r="AJ71" s="70">
        <f>IF(AND($F71&lt;=AJ$6,$G71&gt;=AJ$7),$H71*Summary!AD74,0)</f>
        <v>0</v>
      </c>
      <c r="AK71" s="70">
        <f>IF(AND($F71&lt;=AK$6,$G71&gt;=AK$7),$H71*Summary!AE74,0)</f>
        <v>0</v>
      </c>
      <c r="AL71" s="70">
        <f>IF(AND($F71&lt;=AL$6,$G71&gt;=AL$7),$H71*Summary!AF74,0)</f>
        <v>0</v>
      </c>
      <c r="AM71" s="70">
        <f>IF(AND($F71&lt;=AM$6,$G71&gt;=AM$7),$H71*Summary!AG74,0)</f>
        <v>0</v>
      </c>
      <c r="AN71" s="70">
        <f>IF(AND($F71&lt;=AN$6,$G71&gt;=AN$7),$H71*Summary!AH74,0)</f>
        <v>0</v>
      </c>
      <c r="AO71" s="70">
        <f>IF(AND($F71&lt;=AO$6,$G71&gt;=AO$7),$H71*Summary!AI74,0)</f>
        <v>0</v>
      </c>
      <c r="AP71" s="70">
        <f>IF(AND($F71&lt;=AP$6,$G71&gt;=AP$7),$H71*Summary!AJ74,0)</f>
        <v>0</v>
      </c>
      <c r="AQ71" s="70">
        <f>IF(AND($F71&lt;=AQ$6,$G71&gt;=AQ$7),$H71*Summary!AK74,0)</f>
        <v>0</v>
      </c>
      <c r="AR71" s="70">
        <f>IF(AND($F71&lt;=AR$6,$G71&gt;=AR$7),$H71*Summary!AL74,0)</f>
        <v>0</v>
      </c>
      <c r="AS71" s="70">
        <f>IF(AND($F71&lt;=AS$6,$G71&gt;=AS$7),$H71*Summary!AM74,0)</f>
        <v>0</v>
      </c>
      <c r="AT71" s="70">
        <f>IF(AND($F71&lt;=AT$6,$G71&gt;=AT$7),$H71*Summary!AN74,0)</f>
        <v>0</v>
      </c>
      <c r="AU71" s="70">
        <f>IF(AND($F71&lt;=AU$6,$G71&gt;=AU$7),$H71*Summary!AO74,0)</f>
        <v>0</v>
      </c>
      <c r="AV71" s="70">
        <f>IF(AND($F71&lt;=AV$6,$G71&gt;=AV$7),$H71*Summary!AP74,0)</f>
        <v>0</v>
      </c>
      <c r="AW71" s="70">
        <f>IF(AND($F71&lt;=AW$6,$G71&gt;=AW$7),$H71*Summary!AQ74,0)</f>
        <v>0</v>
      </c>
      <c r="AX71" s="70">
        <f>IF(AND($F71&lt;=AX$6,$G71&gt;=AX$7),$H71*Summary!AR74,0)</f>
        <v>0</v>
      </c>
      <c r="AY71" s="70">
        <f>IF(AND($F71&lt;=AY$6,$G71&gt;=AY$7),$H71*Summary!AS74,0)</f>
        <v>0</v>
      </c>
      <c r="AZ71" s="70">
        <f>IF(AND($F71&lt;=AZ$6,$G71&gt;=AZ$7),$H71*Summary!AT74,0)</f>
        <v>0</v>
      </c>
      <c r="BA71" s="70">
        <f>IF(AND($F71&lt;=BA$6,$G71&gt;=BA$7),$H71*Summary!AU74,0)</f>
        <v>0</v>
      </c>
      <c r="BB71" s="70">
        <f>IF(AND($F71&lt;=BB$6,$G71&gt;=BB$7),$H71*Summary!AV74,0)</f>
        <v>0</v>
      </c>
      <c r="BC71" s="70">
        <f>IF(AND($F71&lt;=BC$6,$G71&gt;=BC$7),$H71*Summary!AW74,0)</f>
        <v>0</v>
      </c>
      <c r="BD71" s="70">
        <f>IF(AND($F71&lt;=BD$6,$G71&gt;=BD$7),$H71*Summary!AX74,0)</f>
        <v>0</v>
      </c>
      <c r="BE71" s="70">
        <f>IF(AND($F71&lt;=BE$6,$G71&gt;=BE$7),$H71*Summary!AY74,0)</f>
        <v>0</v>
      </c>
      <c r="BF71" s="70">
        <f>IF(AND($F71&lt;=BF$6,$G71&gt;=BF$7),$H71*Summary!AZ74,0)</f>
        <v>0</v>
      </c>
      <c r="BG71" s="70">
        <f>IF(AND($F71&lt;=BG$6,$G71&gt;=BG$7),$H71*Summary!BA74,0)</f>
        <v>0</v>
      </c>
      <c r="BH71" s="70">
        <f>IF(AND($F71&lt;=BH$6,$G71&gt;=BH$7),$H71*Summary!BB74,0)</f>
        <v>0</v>
      </c>
      <c r="BI71" s="70">
        <f>IF(AND($F71&lt;=BI$6,$G71&gt;=BI$7),$H71*Summary!BC74,0)</f>
        <v>0</v>
      </c>
      <c r="BJ71" s="70">
        <f>IF(AND($F71&lt;=BJ$6,$G71&gt;=BJ$7),$H71*Summary!BD74,0)</f>
        <v>0</v>
      </c>
      <c r="BK71" s="70">
        <f>IF(AND($F71&lt;=BK$6,$G71&gt;=BK$7),$H71*Summary!BE74,0)</f>
        <v>0</v>
      </c>
      <c r="BL71" s="70">
        <f>IF(AND($F71&lt;=BL$6,$G71&gt;=BL$7),$H71*Summary!BF74,0)</f>
        <v>0</v>
      </c>
      <c r="BM71" s="70">
        <f>IF(AND($F71&lt;=BM$6,$G71&gt;=BM$7),$H71*Summary!BG74,0)</f>
        <v>0</v>
      </c>
      <c r="BN71" s="70">
        <f>IF(AND($F71&lt;=BN$6,$G71&gt;=BN$7),$H71*Summary!BH74,0)</f>
        <v>0</v>
      </c>
      <c r="BO71" s="70">
        <f>IF(AND($F71&lt;=BO$6,$G71&gt;=BO$7),$H71*Summary!BI74,0)</f>
        <v>0</v>
      </c>
      <c r="BP71" s="70">
        <f>IF(AND($F71&lt;=BP$6,$G71&gt;=BP$7),$H71*Summary!BJ74,0)</f>
        <v>0</v>
      </c>
      <c r="BQ71" s="70">
        <f>IF(AND($F71&lt;=BQ$6,$G71&gt;=BQ$7),$H71*Summary!BK74,0)</f>
        <v>0</v>
      </c>
      <c r="BR71" s="70">
        <f>IF(AND($F71&lt;=BR$6,$G71&gt;=BR$7),$H71*Summary!BL74,0)</f>
        <v>0</v>
      </c>
      <c r="BS71" s="70">
        <f>IF(AND($F71&lt;=BS$6,$G71&gt;=BS$7),$H71*Summary!BM74,0)</f>
        <v>0</v>
      </c>
      <c r="BT71" s="70">
        <f>IF(AND($F71&lt;=BT$6,$G71&gt;=BT$7),$H71*Summary!BN74,0)</f>
        <v>0</v>
      </c>
      <c r="BU71" s="70">
        <f>IF(AND($F71&lt;=BU$6,$G71&gt;=BU$7),$H71*Summary!BO74,0)</f>
        <v>0</v>
      </c>
      <c r="BV71" s="70">
        <f>IF(AND($F71&lt;=BV$6,$G71&gt;=BV$7),$H71*Summary!BP74,0)</f>
        <v>0</v>
      </c>
      <c r="BW71" s="70">
        <f>IF(AND($F71&lt;=BW$6,$G71&gt;=BW$7),$H71*Summary!BQ74,0)</f>
        <v>0</v>
      </c>
      <c r="BX71" s="70">
        <f>IF(AND($F71&lt;=BX$6,$G71&gt;=BX$7),$H71*Summary!BR74,0)</f>
        <v>0</v>
      </c>
      <c r="BY71" s="70">
        <f>IF(AND($F71&lt;=BY$6,$G71&gt;=BY$7),$H71*Summary!BS74,0)</f>
        <v>0</v>
      </c>
      <c r="BZ71" s="70">
        <f>IF(AND($F71&lt;=BZ$6,$G71&gt;=BZ$7),$H71*Summary!BT74,0)</f>
        <v>0</v>
      </c>
      <c r="CA71" s="70">
        <f>IF(AND($F71&lt;=CA$6,$G71&gt;=CA$7),$H71*Summary!BU74,0)</f>
        <v>0</v>
      </c>
      <c r="CB71" s="70">
        <f>IF(AND($F71&lt;=CB$6,$G71&gt;=CB$7),$H71*Summary!BV74,0)</f>
        <v>0</v>
      </c>
    </row>
    <row r="72" spans="1:80" x14ac:dyDescent="0.3">
      <c r="A72" s="76" t="str">
        <f t="shared" si="66"/>
        <v>Support</v>
      </c>
      <c r="B72" s="84" t="s">
        <v>240</v>
      </c>
      <c r="C72" s="69" t="s">
        <v>268</v>
      </c>
      <c r="E72" s="69" t="s">
        <v>267</v>
      </c>
      <c r="F72" s="86">
        <v>43101</v>
      </c>
      <c r="G72" s="86">
        <v>45291</v>
      </c>
      <c r="H72" s="254">
        <v>40</v>
      </c>
      <c r="I72" s="70">
        <f>IF(AND($F72&lt;=I$6,$G72&gt;=I$7),$H72*Summary!C74,0)</f>
        <v>0</v>
      </c>
      <c r="J72" s="70">
        <f>IF(AND($F72&lt;=J$6,$G72&gt;=J$7),$H72*Summary!D74,0)</f>
        <v>0</v>
      </c>
      <c r="K72" s="70">
        <f>IF(AND($F72&lt;=K$6,$G72&gt;=K$7),$H72*Summary!E74,0)</f>
        <v>0</v>
      </c>
      <c r="L72" s="70">
        <f>IF(AND($F72&lt;=L$6,$G72&gt;=L$7),$H72*Summary!F74,0)</f>
        <v>0</v>
      </c>
      <c r="M72" s="70">
        <f>IF(AND($F72&lt;=M$6,$G72&gt;=M$7),$H72*Summary!G74,0)</f>
        <v>0</v>
      </c>
      <c r="N72" s="70">
        <f>IF(AND($F72&lt;=N$6,$G72&gt;=N$7),$H72*Summary!H74,0)</f>
        <v>0</v>
      </c>
      <c r="O72" s="70">
        <f>IF(AND($F72&lt;=O$6,$G72&gt;=O$7),$H72*Summary!I74,0)</f>
        <v>0</v>
      </c>
      <c r="P72" s="70">
        <f>IF(AND($F72&lt;=P$6,$G72&gt;=P$7),$H72*Summary!J74,0)</f>
        <v>0</v>
      </c>
      <c r="Q72" s="70">
        <f>IF(AND($F72&lt;=Q$6,$G72&gt;=Q$7),$H72*Summary!K74,0)</f>
        <v>0</v>
      </c>
      <c r="R72" s="70">
        <f>IF(AND($F72&lt;=R$6,$G72&gt;=R$7),$H72*Summary!L74,0)</f>
        <v>0</v>
      </c>
      <c r="S72" s="70">
        <f>IF(AND($F72&lt;=S$6,$G72&gt;=S$7),$H72*Summary!M74,0)</f>
        <v>0</v>
      </c>
      <c r="T72" s="70">
        <f>IF(AND($F72&lt;=T$6,$G72&gt;=T$7),$H72*Summary!N74,0)</f>
        <v>0</v>
      </c>
      <c r="U72" s="70">
        <f>IF(AND($F72&lt;=U$6,$G72&gt;=U$7),$H72*Summary!O74,0)</f>
        <v>0</v>
      </c>
      <c r="V72" s="70">
        <f>IF(AND($F72&lt;=V$6,$G72&gt;=V$7),$H72*Summary!P74,0)</f>
        <v>0</v>
      </c>
      <c r="W72" s="70">
        <f>IF(AND($F72&lt;=W$6,$G72&gt;=W$7),$H72*Summary!Q74,0)</f>
        <v>0</v>
      </c>
      <c r="X72" s="70">
        <f>IF(AND($F72&lt;=X$6,$G72&gt;=X$7),$H72*Summary!R74,0)</f>
        <v>0</v>
      </c>
      <c r="Y72" s="70">
        <f>IF(AND($F72&lt;=Y$6,$G72&gt;=Y$7),$H72*Summary!S74,0)</f>
        <v>38.709677419354833</v>
      </c>
      <c r="Z72" s="70">
        <f>IF(AND($F72&lt;=Z$6,$G72&gt;=Z$7),$H72*Summary!T74,0)</f>
        <v>80</v>
      </c>
      <c r="AA72" s="70">
        <f>IF(AND($F72&lt;=AA$6,$G72&gt;=AA$7),$H72*Summary!U74,0)</f>
        <v>80</v>
      </c>
      <c r="AB72" s="70">
        <f>IF(AND($F72&lt;=AB$6,$G72&gt;=AB$7),$H72*Summary!V74,0)</f>
        <v>80</v>
      </c>
      <c r="AC72" s="70">
        <f>IF(AND($F72&lt;=AC$6,$G72&gt;=AC$7),$H72*Summary!W74,0)</f>
        <v>80</v>
      </c>
      <c r="AD72" s="70">
        <f>IF(AND($F72&lt;=AD$6,$G72&gt;=AD$7),$H72*Summary!X74,0)</f>
        <v>80</v>
      </c>
      <c r="AE72" s="70">
        <f>IF(AND($F72&lt;=AE$6,$G72&gt;=AE$7),$H72*Summary!Y74,0)</f>
        <v>80</v>
      </c>
      <c r="AF72" s="70">
        <f>IF(AND($F72&lt;=AF$6,$G72&gt;=AF$7),$H72*Summary!Z74,0)</f>
        <v>80</v>
      </c>
      <c r="AG72" s="70">
        <f>IF(AND($F72&lt;=AG$6,$G72&gt;=AG$7),$H72*Summary!AA74,0)</f>
        <v>0</v>
      </c>
      <c r="AH72" s="70">
        <f>IF(AND($F72&lt;=AH$6,$G72&gt;=AH$7),$H72*Summary!AB74,0)</f>
        <v>0</v>
      </c>
      <c r="AI72" s="70">
        <f>IF(AND($F72&lt;=AI$6,$G72&gt;=AI$7),$H72*Summary!AC74,0)</f>
        <v>0</v>
      </c>
      <c r="AJ72" s="70">
        <f>IF(AND($F72&lt;=AJ$6,$G72&gt;=AJ$7),$H72*Summary!AD74,0)</f>
        <v>0</v>
      </c>
      <c r="AK72" s="70">
        <f>IF(AND($F72&lt;=AK$6,$G72&gt;=AK$7),$H72*Summary!AE74,0)</f>
        <v>0</v>
      </c>
      <c r="AL72" s="70">
        <f>IF(AND($F72&lt;=AL$6,$G72&gt;=AL$7),$H72*Summary!AF74,0)</f>
        <v>0</v>
      </c>
      <c r="AM72" s="70">
        <f>IF(AND($F72&lt;=AM$6,$G72&gt;=AM$7),$H72*Summary!AG74,0)</f>
        <v>0</v>
      </c>
      <c r="AN72" s="70">
        <f>IF(AND($F72&lt;=AN$6,$G72&gt;=AN$7),$H72*Summary!AH74,0)</f>
        <v>0</v>
      </c>
      <c r="AO72" s="70">
        <f>IF(AND($F72&lt;=AO$6,$G72&gt;=AO$7),$H72*Summary!AI74,0)</f>
        <v>0</v>
      </c>
      <c r="AP72" s="70">
        <f>IF(AND($F72&lt;=AP$6,$G72&gt;=AP$7),$H72*Summary!AJ74,0)</f>
        <v>0</v>
      </c>
      <c r="AQ72" s="70">
        <f>IF(AND($F72&lt;=AQ$6,$G72&gt;=AQ$7),$H72*Summary!AK74,0)</f>
        <v>0</v>
      </c>
      <c r="AR72" s="70">
        <f>IF(AND($F72&lt;=AR$6,$G72&gt;=AR$7),$H72*Summary!AL74,0)</f>
        <v>0</v>
      </c>
      <c r="AS72" s="70">
        <f>IF(AND($F72&lt;=AS$6,$G72&gt;=AS$7),$H72*Summary!AM74,0)</f>
        <v>0</v>
      </c>
      <c r="AT72" s="70">
        <f>IF(AND($F72&lt;=AT$6,$G72&gt;=AT$7),$H72*Summary!AN74,0)</f>
        <v>0</v>
      </c>
      <c r="AU72" s="70">
        <f>IF(AND($F72&lt;=AU$6,$G72&gt;=AU$7),$H72*Summary!AO74,0)</f>
        <v>0</v>
      </c>
      <c r="AV72" s="70">
        <f>IF(AND($F72&lt;=AV$6,$G72&gt;=AV$7),$H72*Summary!AP74,0)</f>
        <v>0</v>
      </c>
      <c r="AW72" s="70">
        <f>IF(AND($F72&lt;=AW$6,$G72&gt;=AW$7),$H72*Summary!AQ74,0)</f>
        <v>0</v>
      </c>
      <c r="AX72" s="70">
        <f>IF(AND($F72&lt;=AX$6,$G72&gt;=AX$7),$H72*Summary!AR74,0)</f>
        <v>0</v>
      </c>
      <c r="AY72" s="70">
        <f>IF(AND($F72&lt;=AY$6,$G72&gt;=AY$7),$H72*Summary!AS74,0)</f>
        <v>0</v>
      </c>
      <c r="AZ72" s="70">
        <f>IF(AND($F72&lt;=AZ$6,$G72&gt;=AZ$7),$H72*Summary!AT74,0)</f>
        <v>0</v>
      </c>
      <c r="BA72" s="70">
        <f>IF(AND($F72&lt;=BA$6,$G72&gt;=BA$7),$H72*Summary!AU74,0)</f>
        <v>0</v>
      </c>
      <c r="BB72" s="70">
        <f>IF(AND($F72&lt;=BB$6,$G72&gt;=BB$7),$H72*Summary!AV74,0)</f>
        <v>0</v>
      </c>
      <c r="BC72" s="70">
        <f>IF(AND($F72&lt;=BC$6,$G72&gt;=BC$7),$H72*Summary!AW74,0)</f>
        <v>0</v>
      </c>
      <c r="BD72" s="70">
        <f>IF(AND($F72&lt;=BD$6,$G72&gt;=BD$7),$H72*Summary!AX74,0)</f>
        <v>0</v>
      </c>
      <c r="BE72" s="70">
        <f>IF(AND($F72&lt;=BE$6,$G72&gt;=BE$7),$H72*Summary!AY74,0)</f>
        <v>0</v>
      </c>
      <c r="BF72" s="70">
        <f>IF(AND($F72&lt;=BF$6,$G72&gt;=BF$7),$H72*Summary!AZ74,0)</f>
        <v>0</v>
      </c>
      <c r="BG72" s="70">
        <f>IF(AND($F72&lt;=BG$6,$G72&gt;=BG$7),$H72*Summary!BA74,0)</f>
        <v>0</v>
      </c>
      <c r="BH72" s="70">
        <f>IF(AND($F72&lt;=BH$6,$G72&gt;=BH$7),$H72*Summary!BB74,0)</f>
        <v>0</v>
      </c>
      <c r="BI72" s="70">
        <f>IF(AND($F72&lt;=BI$6,$G72&gt;=BI$7),$H72*Summary!BC74,0)</f>
        <v>0</v>
      </c>
      <c r="BJ72" s="70">
        <f>IF(AND($F72&lt;=BJ$6,$G72&gt;=BJ$7),$H72*Summary!BD74,0)</f>
        <v>0</v>
      </c>
      <c r="BK72" s="70">
        <f>IF(AND($F72&lt;=BK$6,$G72&gt;=BK$7),$H72*Summary!BE74,0)</f>
        <v>0</v>
      </c>
      <c r="BL72" s="70">
        <f>IF(AND($F72&lt;=BL$6,$G72&gt;=BL$7),$H72*Summary!BF74,0)</f>
        <v>0</v>
      </c>
      <c r="BM72" s="70">
        <f>IF(AND($F72&lt;=BM$6,$G72&gt;=BM$7),$H72*Summary!BG74,0)</f>
        <v>0</v>
      </c>
      <c r="BN72" s="70">
        <f>IF(AND($F72&lt;=BN$6,$G72&gt;=BN$7),$H72*Summary!BH74,0)</f>
        <v>0</v>
      </c>
      <c r="BO72" s="70">
        <f>IF(AND($F72&lt;=BO$6,$G72&gt;=BO$7),$H72*Summary!BI74,0)</f>
        <v>0</v>
      </c>
      <c r="BP72" s="70">
        <f>IF(AND($F72&lt;=BP$6,$G72&gt;=BP$7),$H72*Summary!BJ74,0)</f>
        <v>0</v>
      </c>
      <c r="BQ72" s="70">
        <f>IF(AND($F72&lt;=BQ$6,$G72&gt;=BQ$7),$H72*Summary!BK74,0)</f>
        <v>0</v>
      </c>
      <c r="BR72" s="70">
        <f>IF(AND($F72&lt;=BR$6,$G72&gt;=BR$7),$H72*Summary!BL74,0)</f>
        <v>0</v>
      </c>
      <c r="BS72" s="70">
        <f>IF(AND($F72&lt;=BS$6,$G72&gt;=BS$7),$H72*Summary!BM74,0)</f>
        <v>0</v>
      </c>
      <c r="BT72" s="70">
        <f>IF(AND($F72&lt;=BT$6,$G72&gt;=BT$7),$H72*Summary!BN74,0)</f>
        <v>0</v>
      </c>
      <c r="BU72" s="70">
        <f>IF(AND($F72&lt;=BU$6,$G72&gt;=BU$7),$H72*Summary!BO74,0)</f>
        <v>0</v>
      </c>
      <c r="BV72" s="70">
        <f>IF(AND($F72&lt;=BV$6,$G72&gt;=BV$7),$H72*Summary!BP74,0)</f>
        <v>0</v>
      </c>
      <c r="BW72" s="70">
        <f>IF(AND($F72&lt;=BW$6,$G72&gt;=BW$7),$H72*Summary!BQ74,0)</f>
        <v>0</v>
      </c>
      <c r="BX72" s="70">
        <f>IF(AND($F72&lt;=BX$6,$G72&gt;=BX$7),$H72*Summary!BR74,0)</f>
        <v>0</v>
      </c>
      <c r="BY72" s="70">
        <f>IF(AND($F72&lt;=BY$6,$G72&gt;=BY$7),$H72*Summary!BS74,0)</f>
        <v>0</v>
      </c>
      <c r="BZ72" s="70">
        <f>IF(AND($F72&lt;=BZ$6,$G72&gt;=BZ$7),$H72*Summary!BT74,0)</f>
        <v>0</v>
      </c>
      <c r="CA72" s="70">
        <f>IF(AND($F72&lt;=CA$6,$G72&gt;=CA$7),$H72*Summary!BU74,0)</f>
        <v>0</v>
      </c>
      <c r="CB72" s="70">
        <f>IF(AND($F72&lt;=CB$6,$G72&gt;=CB$7),$H72*Summary!BV74,0)</f>
        <v>0</v>
      </c>
    </row>
    <row r="73" spans="1:80" x14ac:dyDescent="0.3">
      <c r="A73" s="76" t="str">
        <f t="shared" si="66"/>
        <v>Support</v>
      </c>
      <c r="B73" s="84" t="s">
        <v>64</v>
      </c>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row>
    <row r="74" spans="1:80" x14ac:dyDescent="0.3">
      <c r="A74" s="76" t="str">
        <f t="shared" si="66"/>
        <v>Support</v>
      </c>
      <c r="B74" s="84" t="s">
        <v>65</v>
      </c>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row>
    <row r="75" spans="1:80" x14ac:dyDescent="0.3">
      <c r="A75" s="76" t="str">
        <f t="shared" si="66"/>
        <v>Support</v>
      </c>
      <c r="B75" s="84" t="s">
        <v>66</v>
      </c>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row>
    <row r="76" spans="1:80" x14ac:dyDescent="0.3">
      <c r="A76" s="76" t="str">
        <f t="shared" si="66"/>
        <v>Support</v>
      </c>
      <c r="B76" s="84" t="s">
        <v>67</v>
      </c>
    </row>
    <row r="77" spans="1:80" x14ac:dyDescent="0.3">
      <c r="A77" s="76" t="str">
        <f t="shared" si="66"/>
        <v>Support</v>
      </c>
      <c r="B77" s="84" t="s">
        <v>68</v>
      </c>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row>
    <row r="78" spans="1:80" x14ac:dyDescent="0.3">
      <c r="A78" s="76" t="str">
        <f t="shared" si="66"/>
        <v>Support</v>
      </c>
      <c r="B78" s="84" t="s">
        <v>69</v>
      </c>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row>
    <row r="79" spans="1:80" x14ac:dyDescent="0.3">
      <c r="A79" s="76" t="str">
        <f t="shared" si="66"/>
        <v>Support</v>
      </c>
      <c r="B79" s="84" t="s">
        <v>70</v>
      </c>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row>
    <row r="80" spans="1:80" x14ac:dyDescent="0.3">
      <c r="A80" s="76" t="str">
        <f t="shared" si="66"/>
        <v>Support</v>
      </c>
      <c r="B80" s="84" t="s">
        <v>71</v>
      </c>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row>
    <row r="81" spans="1:80" x14ac:dyDescent="0.3">
      <c r="A81" s="76" t="str">
        <f t="shared" si="66"/>
        <v>Support</v>
      </c>
      <c r="B81" s="84" t="s">
        <v>72</v>
      </c>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row>
    <row r="82" spans="1:80" x14ac:dyDescent="0.3">
      <c r="A82" s="76" t="str">
        <f t="shared" si="66"/>
        <v>Support</v>
      </c>
      <c r="B82" s="84" t="s">
        <v>73</v>
      </c>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row>
    <row r="83" spans="1:80" x14ac:dyDescent="0.3">
      <c r="A83" s="76" t="str">
        <f t="shared" si="66"/>
        <v>Support</v>
      </c>
      <c r="B83" s="84" t="s">
        <v>74</v>
      </c>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row>
    <row r="84" spans="1:80" x14ac:dyDescent="0.3">
      <c r="A84" s="76" t="str">
        <f t="shared" si="66"/>
        <v>Support</v>
      </c>
      <c r="B84" s="84" t="s">
        <v>75</v>
      </c>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row>
    <row r="85" spans="1:80" x14ac:dyDescent="0.3">
      <c r="A85" s="76" t="str">
        <f t="shared" si="66"/>
        <v>Support</v>
      </c>
      <c r="B85" s="84" t="s">
        <v>76</v>
      </c>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row>
    <row r="86" spans="1:80" x14ac:dyDescent="0.3">
      <c r="A86" s="76" t="str">
        <f t="shared" si="66"/>
        <v>Support</v>
      </c>
      <c r="B86" s="84" t="s">
        <v>77</v>
      </c>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row>
    <row r="87" spans="1:80" x14ac:dyDescent="0.3">
      <c r="A87" s="76" t="str">
        <f t="shared" si="66"/>
        <v>Support</v>
      </c>
      <c r="B87" s="84" t="s">
        <v>78</v>
      </c>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row>
    <row r="88" spans="1:80" x14ac:dyDescent="0.3">
      <c r="A88" s="76" t="str">
        <f t="shared" si="66"/>
        <v>Support</v>
      </c>
      <c r="B88" s="84" t="s">
        <v>80</v>
      </c>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row>
    <row r="91" spans="1:80" x14ac:dyDescent="0.3">
      <c r="B91" s="75" t="str">
        <f>B49</f>
        <v>Services</v>
      </c>
      <c r="C91" s="79" t="s">
        <v>91</v>
      </c>
      <c r="D91" s="64"/>
      <c r="E91" s="80" t="s">
        <v>92</v>
      </c>
      <c r="F91" s="81" t="s">
        <v>93</v>
      </c>
      <c r="G91" s="81" t="s">
        <v>94</v>
      </c>
      <c r="H91" s="82" t="s">
        <v>95</v>
      </c>
      <c r="I91" s="74">
        <f>I$6</f>
        <v>44562</v>
      </c>
      <c r="J91" s="74">
        <f t="shared" ref="J91:BU91" si="67">J$6</f>
        <v>44593</v>
      </c>
      <c r="K91" s="74">
        <f t="shared" si="67"/>
        <v>44621</v>
      </c>
      <c r="L91" s="74">
        <f t="shared" si="67"/>
        <v>44652</v>
      </c>
      <c r="M91" s="74">
        <f t="shared" si="67"/>
        <v>44682</v>
      </c>
      <c r="N91" s="74">
        <f t="shared" si="67"/>
        <v>44713</v>
      </c>
      <c r="O91" s="74">
        <f t="shared" si="67"/>
        <v>44743</v>
      </c>
      <c r="P91" s="74">
        <f t="shared" si="67"/>
        <v>44774</v>
      </c>
      <c r="Q91" s="74">
        <f t="shared" si="67"/>
        <v>44805</v>
      </c>
      <c r="R91" s="74">
        <f t="shared" si="67"/>
        <v>44835</v>
      </c>
      <c r="S91" s="74">
        <f t="shared" si="67"/>
        <v>44866</v>
      </c>
      <c r="T91" s="74">
        <f t="shared" si="67"/>
        <v>44896</v>
      </c>
      <c r="U91" s="74">
        <f t="shared" si="67"/>
        <v>44927</v>
      </c>
      <c r="V91" s="74">
        <f t="shared" si="67"/>
        <v>44958</v>
      </c>
      <c r="W91" s="74">
        <f t="shared" si="67"/>
        <v>44986</v>
      </c>
      <c r="X91" s="74">
        <f t="shared" si="67"/>
        <v>45017</v>
      </c>
      <c r="Y91" s="74">
        <f t="shared" si="67"/>
        <v>45047</v>
      </c>
      <c r="Z91" s="74">
        <f t="shared" si="67"/>
        <v>45078</v>
      </c>
      <c r="AA91" s="74">
        <f t="shared" si="67"/>
        <v>45108</v>
      </c>
      <c r="AB91" s="74">
        <f t="shared" si="67"/>
        <v>45139</v>
      </c>
      <c r="AC91" s="74">
        <f t="shared" si="67"/>
        <v>45170</v>
      </c>
      <c r="AD91" s="74">
        <f t="shared" si="67"/>
        <v>45200</v>
      </c>
      <c r="AE91" s="74">
        <f t="shared" si="67"/>
        <v>45231</v>
      </c>
      <c r="AF91" s="74">
        <f t="shared" si="67"/>
        <v>45261</v>
      </c>
      <c r="AG91" s="74">
        <f t="shared" si="67"/>
        <v>45292</v>
      </c>
      <c r="AH91" s="74">
        <f t="shared" si="67"/>
        <v>45323</v>
      </c>
      <c r="AI91" s="74">
        <f t="shared" si="67"/>
        <v>45352</v>
      </c>
      <c r="AJ91" s="74">
        <f t="shared" si="67"/>
        <v>45383</v>
      </c>
      <c r="AK91" s="74">
        <f t="shared" si="67"/>
        <v>45413</v>
      </c>
      <c r="AL91" s="74">
        <f t="shared" si="67"/>
        <v>45444</v>
      </c>
      <c r="AM91" s="74">
        <f t="shared" si="67"/>
        <v>45474</v>
      </c>
      <c r="AN91" s="74">
        <f t="shared" si="67"/>
        <v>45505</v>
      </c>
      <c r="AO91" s="74">
        <f t="shared" si="67"/>
        <v>45536</v>
      </c>
      <c r="AP91" s="74">
        <f t="shared" si="67"/>
        <v>45566</v>
      </c>
      <c r="AQ91" s="74">
        <f t="shared" si="67"/>
        <v>45597</v>
      </c>
      <c r="AR91" s="74">
        <f t="shared" si="67"/>
        <v>45627</v>
      </c>
      <c r="AS91" s="74">
        <f t="shared" si="67"/>
        <v>45658</v>
      </c>
      <c r="AT91" s="74">
        <f t="shared" si="67"/>
        <v>45689</v>
      </c>
      <c r="AU91" s="74">
        <f t="shared" si="67"/>
        <v>45717</v>
      </c>
      <c r="AV91" s="74">
        <f t="shared" si="67"/>
        <v>45748</v>
      </c>
      <c r="AW91" s="74">
        <f t="shared" si="67"/>
        <v>45778</v>
      </c>
      <c r="AX91" s="74">
        <f t="shared" si="67"/>
        <v>45809</v>
      </c>
      <c r="AY91" s="74">
        <f t="shared" si="67"/>
        <v>45839</v>
      </c>
      <c r="AZ91" s="74">
        <f t="shared" si="67"/>
        <v>45870</v>
      </c>
      <c r="BA91" s="74">
        <f t="shared" si="67"/>
        <v>45901</v>
      </c>
      <c r="BB91" s="74">
        <f t="shared" si="67"/>
        <v>45931</v>
      </c>
      <c r="BC91" s="74">
        <f t="shared" si="67"/>
        <v>45962</v>
      </c>
      <c r="BD91" s="74">
        <f t="shared" si="67"/>
        <v>45992</v>
      </c>
      <c r="BE91" s="74">
        <f t="shared" si="67"/>
        <v>46023</v>
      </c>
      <c r="BF91" s="74">
        <f t="shared" si="67"/>
        <v>46054</v>
      </c>
      <c r="BG91" s="74">
        <f t="shared" si="67"/>
        <v>46082</v>
      </c>
      <c r="BH91" s="74">
        <f t="shared" si="67"/>
        <v>46113</v>
      </c>
      <c r="BI91" s="74">
        <f t="shared" si="67"/>
        <v>46143</v>
      </c>
      <c r="BJ91" s="74">
        <f t="shared" si="67"/>
        <v>46174</v>
      </c>
      <c r="BK91" s="74">
        <f t="shared" si="67"/>
        <v>46204</v>
      </c>
      <c r="BL91" s="74">
        <f t="shared" si="67"/>
        <v>46235</v>
      </c>
      <c r="BM91" s="74">
        <f t="shared" si="67"/>
        <v>46266</v>
      </c>
      <c r="BN91" s="74">
        <f t="shared" si="67"/>
        <v>46296</v>
      </c>
      <c r="BO91" s="74">
        <f t="shared" si="67"/>
        <v>46327</v>
      </c>
      <c r="BP91" s="74">
        <f t="shared" si="67"/>
        <v>46357</v>
      </c>
      <c r="BQ91" s="74">
        <f t="shared" si="67"/>
        <v>46388</v>
      </c>
      <c r="BR91" s="74">
        <f t="shared" si="67"/>
        <v>46419</v>
      </c>
      <c r="BS91" s="74">
        <f t="shared" si="67"/>
        <v>46447</v>
      </c>
      <c r="BT91" s="74">
        <f t="shared" si="67"/>
        <v>46478</v>
      </c>
      <c r="BU91" s="74">
        <f t="shared" si="67"/>
        <v>46508</v>
      </c>
      <c r="BV91" s="74">
        <f t="shared" ref="BV91:CB91" si="68">BV$6</f>
        <v>46539</v>
      </c>
      <c r="BW91" s="74">
        <f t="shared" si="68"/>
        <v>46569</v>
      </c>
      <c r="BX91" s="74">
        <f t="shared" si="68"/>
        <v>46600</v>
      </c>
      <c r="BY91" s="74">
        <f t="shared" si="68"/>
        <v>46631</v>
      </c>
      <c r="BZ91" s="74">
        <f t="shared" si="68"/>
        <v>46661</v>
      </c>
      <c r="CA91" s="74">
        <f t="shared" si="68"/>
        <v>46692</v>
      </c>
      <c r="CB91" s="74">
        <f t="shared" si="68"/>
        <v>46722</v>
      </c>
    </row>
    <row r="93" spans="1:80" x14ac:dyDescent="0.3">
      <c r="A93" s="76" t="str">
        <f t="shared" ref="A93:A114" si="69">$B$91</f>
        <v>Services</v>
      </c>
      <c r="B93" s="183" t="s">
        <v>21</v>
      </c>
      <c r="C93" s="183" t="s">
        <v>229</v>
      </c>
      <c r="E93" s="183" t="s">
        <v>231</v>
      </c>
      <c r="F93" s="183"/>
      <c r="G93" s="183"/>
      <c r="H93" s="183"/>
      <c r="I93" s="70">
        <f>SUMIF('Scale Ops Summary'!$A$2:$A$45,TRIM($A93&amp;$B93),INDEX('Scale Ops Summary'!$C$2:$BV$45,0,MATCH(I$8,'Scale Ops Summary'!$C$2:$BV$2,0)))</f>
        <v>0</v>
      </c>
      <c r="J93" s="70">
        <f>SUMIF('Scale Ops Summary'!$A$2:$A$45,TRIM($A93&amp;$B93),INDEX('Scale Ops Summary'!$C$2:$BV$45,0,MATCH(J$8,'Scale Ops Summary'!$C$2:$BV$2,0)))</f>
        <v>0</v>
      </c>
      <c r="K93" s="70">
        <f>SUMIF('Scale Ops Summary'!$A$2:$A$45,TRIM($A93&amp;$B93),INDEX('Scale Ops Summary'!$C$2:$BV$45,0,MATCH(K$8,'Scale Ops Summary'!$C$2:$BV$2,0)))</f>
        <v>0</v>
      </c>
      <c r="L93" s="70">
        <f>SUMIF('Scale Ops Summary'!$A$2:$A$45,TRIM($A93&amp;$B93),INDEX('Scale Ops Summary'!$C$2:$BV$45,0,MATCH(L$8,'Scale Ops Summary'!$C$2:$BV$2,0)))</f>
        <v>0</v>
      </c>
      <c r="M93" s="70">
        <f>SUMIF('Scale Ops Summary'!$A$2:$A$45,TRIM($A93&amp;$B93),INDEX('Scale Ops Summary'!$C$2:$BV$45,0,MATCH(M$8,'Scale Ops Summary'!$C$2:$BV$2,0)))</f>
        <v>0</v>
      </c>
      <c r="N93" s="70">
        <f>SUMIF('Scale Ops Summary'!$A$2:$A$45,TRIM($A93&amp;$B93),INDEX('Scale Ops Summary'!$C$2:$BV$45,0,MATCH(N$8,'Scale Ops Summary'!$C$2:$BV$2,0)))</f>
        <v>0</v>
      </c>
      <c r="O93" s="70">
        <f>SUMIF('Scale Ops Summary'!$A$2:$A$45,TRIM($A93&amp;$B93),INDEX('Scale Ops Summary'!$C$2:$BV$45,0,MATCH(O$8,'Scale Ops Summary'!$C$2:$BV$2,0)))</f>
        <v>0</v>
      </c>
      <c r="P93" s="70">
        <f>SUMIF('Scale Ops Summary'!$A$2:$A$45,TRIM($A93&amp;$B93),INDEX('Scale Ops Summary'!$C$2:$BV$45,0,MATCH(P$8,'Scale Ops Summary'!$C$2:$BV$2,0)))</f>
        <v>0</v>
      </c>
      <c r="Q93" s="70">
        <f>SUMIF('Scale Ops Summary'!$A$2:$A$45,TRIM($A93&amp;$B93),INDEX('Scale Ops Summary'!$C$2:$BV$45,0,MATCH(Q$8,'Scale Ops Summary'!$C$2:$BV$2,0)))</f>
        <v>0</v>
      </c>
      <c r="R93" s="70">
        <f>SUMIF('Scale Ops Summary'!$A$2:$A$45,TRIM($A93&amp;$B93),INDEX('Scale Ops Summary'!$C$2:$BV$45,0,MATCH(R$8,'Scale Ops Summary'!$C$2:$BV$2,0)))</f>
        <v>0</v>
      </c>
      <c r="S93" s="70">
        <f>SUMIF('Scale Ops Summary'!$A$2:$A$45,TRIM($A93&amp;$B93),INDEX('Scale Ops Summary'!$C$2:$BV$45,0,MATCH(S$8,'Scale Ops Summary'!$C$2:$BV$2,0)))</f>
        <v>0</v>
      </c>
      <c r="T93" s="70">
        <f>SUMIF('Scale Ops Summary'!$A$2:$A$45,TRIM($A93&amp;$B93),INDEX('Scale Ops Summary'!$C$2:$BV$45,0,MATCH(T$8,'Scale Ops Summary'!$C$2:$BV$2,0)))</f>
        <v>0</v>
      </c>
      <c r="U93" s="70">
        <f>SUMIF('Scale Ops Summary'!$A$2:$A$45,TRIM($A93&amp;$B93),INDEX('Scale Ops Summary'!$C$2:$BV$45,0,MATCH(U$8,'Scale Ops Summary'!$C$2:$BV$2,0)))</f>
        <v>0</v>
      </c>
      <c r="V93" s="70">
        <f>SUMIF('Scale Ops Summary'!$A$2:$A$45,TRIM($A93&amp;$B93),INDEX('Scale Ops Summary'!$C$2:$BV$45,0,MATCH(V$8,'Scale Ops Summary'!$C$2:$BV$2,0)))</f>
        <v>0</v>
      </c>
      <c r="W93" s="70">
        <f>SUMIF('Scale Ops Summary'!$A$2:$A$45,TRIM($A93&amp;$B93),INDEX('Scale Ops Summary'!$C$2:$BV$45,0,MATCH(W$8,'Scale Ops Summary'!$C$2:$BV$2,0)))</f>
        <v>0</v>
      </c>
      <c r="X93" s="70">
        <f>SUMIF('Scale Ops Summary'!$A$2:$A$45,TRIM($A93&amp;$B93),INDEX('Scale Ops Summary'!$C$2:$BV$45,0,MATCH(X$8,'Scale Ops Summary'!$C$2:$BV$2,0)))</f>
        <v>0</v>
      </c>
      <c r="Y93" s="70">
        <f>SUMIF('Scale Ops Summary'!$A$2:$A$45,TRIM($A93&amp;$B93),INDEX('Scale Ops Summary'!$C$2:$BV$45,0,MATCH(Y$8,'Scale Ops Summary'!$C$2:$BV$2,0)))</f>
        <v>0</v>
      </c>
      <c r="Z93" s="70">
        <f>SUMIF('Scale Ops Summary'!$A$2:$A$45,TRIM($A93&amp;$B93),INDEX('Scale Ops Summary'!$C$2:$BV$45,0,MATCH(Z$8,'Scale Ops Summary'!$C$2:$BV$2,0)))</f>
        <v>0</v>
      </c>
      <c r="AA93" s="70">
        <f>SUMIF('Scale Ops Summary'!$A$2:$A$45,TRIM($A93&amp;$B93),INDEX('Scale Ops Summary'!$C$2:$BV$45,0,MATCH(AA$8,'Scale Ops Summary'!$C$2:$BV$2,0)))</f>
        <v>0</v>
      </c>
      <c r="AB93" s="70">
        <f>SUMIF('Scale Ops Summary'!$A$2:$A$45,TRIM($A93&amp;$B93),INDEX('Scale Ops Summary'!$C$2:$BV$45,0,MATCH(AB$8,'Scale Ops Summary'!$C$2:$BV$2,0)))</f>
        <v>0</v>
      </c>
      <c r="AC93" s="70">
        <f>SUMIF('Scale Ops Summary'!$A$2:$A$45,TRIM($A93&amp;$B93),INDEX('Scale Ops Summary'!$C$2:$BV$45,0,MATCH(AC$8,'Scale Ops Summary'!$C$2:$BV$2,0)))</f>
        <v>0</v>
      </c>
      <c r="AD93" s="70">
        <f>SUMIF('Scale Ops Summary'!$A$2:$A$45,TRIM($A93&amp;$B93),INDEX('Scale Ops Summary'!$C$2:$BV$45,0,MATCH(AD$8,'Scale Ops Summary'!$C$2:$BV$2,0)))</f>
        <v>0</v>
      </c>
      <c r="AE93" s="70">
        <f>SUMIF('Scale Ops Summary'!$A$2:$A$45,TRIM($A93&amp;$B93),INDEX('Scale Ops Summary'!$C$2:$BV$45,0,MATCH(AE$8,'Scale Ops Summary'!$C$2:$BV$2,0)))</f>
        <v>0</v>
      </c>
      <c r="AF93" s="70">
        <f>SUMIF('Scale Ops Summary'!$A$2:$A$45,TRIM($A93&amp;$B93),INDEX('Scale Ops Summary'!$C$2:$BV$45,0,MATCH(AF$8,'Scale Ops Summary'!$C$2:$BV$2,0)))</f>
        <v>0</v>
      </c>
      <c r="AG93" s="70">
        <f>SUMIF('Scale Ops Summary'!$A$2:$A$45,TRIM($A93&amp;$B93),INDEX('Scale Ops Summary'!$C$2:$BV$45,0,MATCH(AG$8,'Scale Ops Summary'!$C$2:$BV$2,0)))</f>
        <v>0</v>
      </c>
      <c r="AH93" s="70">
        <f>SUMIF('Scale Ops Summary'!$A$2:$A$45,TRIM($A93&amp;$B93),INDEX('Scale Ops Summary'!$C$2:$BV$45,0,MATCH(AH$8,'Scale Ops Summary'!$C$2:$BV$2,0)))</f>
        <v>0</v>
      </c>
      <c r="AI93" s="70">
        <f>SUMIF('Scale Ops Summary'!$A$2:$A$45,TRIM($A93&amp;$B93),INDEX('Scale Ops Summary'!$C$2:$BV$45,0,MATCH(AI$8,'Scale Ops Summary'!$C$2:$BV$2,0)))</f>
        <v>0</v>
      </c>
      <c r="AJ93" s="70">
        <f>SUMIF('Scale Ops Summary'!$A$2:$A$45,TRIM($A93&amp;$B93),INDEX('Scale Ops Summary'!$C$2:$BV$45,0,MATCH(AJ$8,'Scale Ops Summary'!$C$2:$BV$2,0)))</f>
        <v>0</v>
      </c>
      <c r="AK93" s="70">
        <f>SUMIF('Scale Ops Summary'!$A$2:$A$45,TRIM($A93&amp;$B93),INDEX('Scale Ops Summary'!$C$2:$BV$45,0,MATCH(AK$8,'Scale Ops Summary'!$C$2:$BV$2,0)))</f>
        <v>0</v>
      </c>
      <c r="AL93" s="70">
        <f>SUMIF('Scale Ops Summary'!$A$2:$A$45,TRIM($A93&amp;$B93),INDEX('Scale Ops Summary'!$C$2:$BV$45,0,MATCH(AL$8,'Scale Ops Summary'!$C$2:$BV$2,0)))</f>
        <v>0</v>
      </c>
      <c r="AM93" s="70">
        <f>SUMIF('Scale Ops Summary'!$A$2:$A$45,TRIM($A93&amp;$B93),INDEX('Scale Ops Summary'!$C$2:$BV$45,0,MATCH(AM$8,'Scale Ops Summary'!$C$2:$BV$2,0)))</f>
        <v>0</v>
      </c>
      <c r="AN93" s="70">
        <f>SUMIF('Scale Ops Summary'!$A$2:$A$45,TRIM($A93&amp;$B93),INDEX('Scale Ops Summary'!$C$2:$BV$45,0,MATCH(AN$8,'Scale Ops Summary'!$C$2:$BV$2,0)))</f>
        <v>0</v>
      </c>
      <c r="AO93" s="70">
        <f>SUMIF('Scale Ops Summary'!$A$2:$A$45,TRIM($A93&amp;$B93),INDEX('Scale Ops Summary'!$C$2:$BV$45,0,MATCH(AO$8,'Scale Ops Summary'!$C$2:$BV$2,0)))</f>
        <v>0</v>
      </c>
      <c r="AP93" s="70">
        <f>SUMIF('Scale Ops Summary'!$A$2:$A$45,TRIM($A93&amp;$B93),INDEX('Scale Ops Summary'!$C$2:$BV$45,0,MATCH(AP$8,'Scale Ops Summary'!$C$2:$BV$2,0)))</f>
        <v>0</v>
      </c>
      <c r="AQ93" s="70">
        <f>SUMIF('Scale Ops Summary'!$A$2:$A$45,TRIM($A93&amp;$B93),INDEX('Scale Ops Summary'!$C$2:$BV$45,0,MATCH(AQ$8,'Scale Ops Summary'!$C$2:$BV$2,0)))</f>
        <v>0</v>
      </c>
      <c r="AR93" s="70">
        <f>SUMIF('Scale Ops Summary'!$A$2:$A$45,TRIM($A93&amp;$B93),INDEX('Scale Ops Summary'!$C$2:$BV$45,0,MATCH(AR$8,'Scale Ops Summary'!$C$2:$BV$2,0)))</f>
        <v>0</v>
      </c>
      <c r="AS93" s="70">
        <f>SUMIF('Scale Ops Summary'!$A$2:$A$45,TRIM($A93&amp;$B93),INDEX('Scale Ops Summary'!$C$2:$BV$45,0,MATCH(AS$8,'Scale Ops Summary'!$C$2:$BV$2,0)))</f>
        <v>0</v>
      </c>
      <c r="AT93" s="70">
        <f>SUMIF('Scale Ops Summary'!$A$2:$A$45,TRIM($A93&amp;$B93),INDEX('Scale Ops Summary'!$C$2:$BV$45,0,MATCH(AT$8,'Scale Ops Summary'!$C$2:$BV$2,0)))</f>
        <v>0</v>
      </c>
      <c r="AU93" s="70">
        <f>SUMIF('Scale Ops Summary'!$A$2:$A$45,TRIM($A93&amp;$B93),INDEX('Scale Ops Summary'!$C$2:$BV$45,0,MATCH(AU$8,'Scale Ops Summary'!$C$2:$BV$2,0)))</f>
        <v>0</v>
      </c>
      <c r="AV93" s="70">
        <f>SUMIF('Scale Ops Summary'!$A$2:$A$45,TRIM($A93&amp;$B93),INDEX('Scale Ops Summary'!$C$2:$BV$45,0,MATCH(AV$8,'Scale Ops Summary'!$C$2:$BV$2,0)))</f>
        <v>0</v>
      </c>
      <c r="AW93" s="70">
        <f>SUMIF('Scale Ops Summary'!$A$2:$A$45,TRIM($A93&amp;$B93),INDEX('Scale Ops Summary'!$C$2:$BV$45,0,MATCH(AW$8,'Scale Ops Summary'!$C$2:$BV$2,0)))</f>
        <v>0</v>
      </c>
      <c r="AX93" s="70">
        <f>SUMIF('Scale Ops Summary'!$A$2:$A$45,TRIM($A93&amp;$B93),INDEX('Scale Ops Summary'!$C$2:$BV$45,0,MATCH(AX$8,'Scale Ops Summary'!$C$2:$BV$2,0)))</f>
        <v>0</v>
      </c>
      <c r="AY93" s="70">
        <f>SUMIF('Scale Ops Summary'!$A$2:$A$45,TRIM($A93&amp;$B93),INDEX('Scale Ops Summary'!$C$2:$BV$45,0,MATCH(AY$8,'Scale Ops Summary'!$C$2:$BV$2,0)))</f>
        <v>0</v>
      </c>
      <c r="AZ93" s="70">
        <f>SUMIF('Scale Ops Summary'!$A$2:$A$45,TRIM($A93&amp;$B93),INDEX('Scale Ops Summary'!$C$2:$BV$45,0,MATCH(AZ$8,'Scale Ops Summary'!$C$2:$BV$2,0)))</f>
        <v>0</v>
      </c>
      <c r="BA93" s="70">
        <f>SUMIF('Scale Ops Summary'!$A$2:$A$45,TRIM($A93&amp;$B93),INDEX('Scale Ops Summary'!$C$2:$BV$45,0,MATCH(BA$8,'Scale Ops Summary'!$C$2:$BV$2,0)))</f>
        <v>0</v>
      </c>
      <c r="BB93" s="70">
        <f>SUMIF('Scale Ops Summary'!$A$2:$A$45,TRIM($A93&amp;$B93),INDEX('Scale Ops Summary'!$C$2:$BV$45,0,MATCH(BB$8,'Scale Ops Summary'!$C$2:$BV$2,0)))</f>
        <v>0</v>
      </c>
      <c r="BC93" s="70">
        <f>SUMIF('Scale Ops Summary'!$A$2:$A$45,TRIM($A93&amp;$B93),INDEX('Scale Ops Summary'!$C$2:$BV$45,0,MATCH(BC$8,'Scale Ops Summary'!$C$2:$BV$2,0)))</f>
        <v>0</v>
      </c>
      <c r="BD93" s="70">
        <f>SUMIF('Scale Ops Summary'!$A$2:$A$45,TRIM($A93&amp;$B93),INDEX('Scale Ops Summary'!$C$2:$BV$45,0,MATCH(BD$8,'Scale Ops Summary'!$C$2:$BV$2,0)))</f>
        <v>0</v>
      </c>
      <c r="BE93" s="70">
        <f>SUMIF('Scale Ops Summary'!$A$2:$A$45,TRIM($A93&amp;$B93),INDEX('Scale Ops Summary'!$C$2:$BV$45,0,MATCH(BE$8,'Scale Ops Summary'!$C$2:$BV$2,0)))</f>
        <v>0</v>
      </c>
      <c r="BF93" s="70">
        <f>SUMIF('Scale Ops Summary'!$A$2:$A$45,TRIM($A93&amp;$B93),INDEX('Scale Ops Summary'!$C$2:$BV$45,0,MATCH(BF$8,'Scale Ops Summary'!$C$2:$BV$2,0)))</f>
        <v>0</v>
      </c>
      <c r="BG93" s="70">
        <f>SUMIF('Scale Ops Summary'!$A$2:$A$45,TRIM($A93&amp;$B93),INDEX('Scale Ops Summary'!$C$2:$BV$45,0,MATCH(BG$8,'Scale Ops Summary'!$C$2:$BV$2,0)))</f>
        <v>0</v>
      </c>
      <c r="BH93" s="70">
        <f>SUMIF('Scale Ops Summary'!$A$2:$A$45,TRIM($A93&amp;$B93),INDEX('Scale Ops Summary'!$C$2:$BV$45,0,MATCH(BH$8,'Scale Ops Summary'!$C$2:$BV$2,0)))</f>
        <v>0</v>
      </c>
      <c r="BI93" s="70">
        <f>SUMIF('Scale Ops Summary'!$A$2:$A$45,TRIM($A93&amp;$B93),INDEX('Scale Ops Summary'!$C$2:$BV$45,0,MATCH(BI$8,'Scale Ops Summary'!$C$2:$BV$2,0)))</f>
        <v>0</v>
      </c>
      <c r="BJ93" s="70">
        <f>SUMIF('Scale Ops Summary'!$A$2:$A$45,TRIM($A93&amp;$B93),INDEX('Scale Ops Summary'!$C$2:$BV$45,0,MATCH(BJ$8,'Scale Ops Summary'!$C$2:$BV$2,0)))</f>
        <v>0</v>
      </c>
      <c r="BK93" s="70">
        <f>SUMIF('Scale Ops Summary'!$A$2:$A$45,TRIM($A93&amp;$B93),INDEX('Scale Ops Summary'!$C$2:$BV$45,0,MATCH(BK$8,'Scale Ops Summary'!$C$2:$BV$2,0)))</f>
        <v>0</v>
      </c>
      <c r="BL93" s="70">
        <f>SUMIF('Scale Ops Summary'!$A$2:$A$45,TRIM($A93&amp;$B93),INDEX('Scale Ops Summary'!$C$2:$BV$45,0,MATCH(BL$8,'Scale Ops Summary'!$C$2:$BV$2,0)))</f>
        <v>0</v>
      </c>
      <c r="BM93" s="70">
        <f>SUMIF('Scale Ops Summary'!$A$2:$A$45,TRIM($A93&amp;$B93),INDEX('Scale Ops Summary'!$C$2:$BV$45,0,MATCH(BM$8,'Scale Ops Summary'!$C$2:$BV$2,0)))</f>
        <v>0</v>
      </c>
      <c r="BN93" s="70">
        <f>SUMIF('Scale Ops Summary'!$A$2:$A$45,TRIM($A93&amp;$B93),INDEX('Scale Ops Summary'!$C$2:$BV$45,0,MATCH(BN$8,'Scale Ops Summary'!$C$2:$BV$2,0)))</f>
        <v>0</v>
      </c>
      <c r="BO93" s="70">
        <f>SUMIF('Scale Ops Summary'!$A$2:$A$45,TRIM($A93&amp;$B93),INDEX('Scale Ops Summary'!$C$2:$BV$45,0,MATCH(BO$8,'Scale Ops Summary'!$C$2:$BV$2,0)))</f>
        <v>0</v>
      </c>
      <c r="BP93" s="70">
        <f>SUMIF('Scale Ops Summary'!$A$2:$A$45,TRIM($A93&amp;$B93),INDEX('Scale Ops Summary'!$C$2:$BV$45,0,MATCH(BP$8,'Scale Ops Summary'!$C$2:$BV$2,0)))</f>
        <v>0</v>
      </c>
      <c r="BQ93" s="70">
        <f>SUMIF('Scale Ops Summary'!$A$2:$A$45,TRIM($A93&amp;$B93),INDEX('Scale Ops Summary'!$C$2:$BV$45,0,MATCH(BQ$8,'Scale Ops Summary'!$C$2:$BV$2,0)))</f>
        <v>0</v>
      </c>
      <c r="BR93" s="70">
        <f>SUMIF('Scale Ops Summary'!$A$2:$A$45,TRIM($A93&amp;$B93),INDEX('Scale Ops Summary'!$C$2:$BV$45,0,MATCH(BR$8,'Scale Ops Summary'!$C$2:$BV$2,0)))</f>
        <v>0</v>
      </c>
      <c r="BS93" s="70">
        <f>SUMIF('Scale Ops Summary'!$A$2:$A$45,TRIM($A93&amp;$B93),INDEX('Scale Ops Summary'!$C$2:$BV$45,0,MATCH(BS$8,'Scale Ops Summary'!$C$2:$BV$2,0)))</f>
        <v>0</v>
      </c>
      <c r="BT93" s="70">
        <f>SUMIF('Scale Ops Summary'!$A$2:$A$45,TRIM($A93&amp;$B93),INDEX('Scale Ops Summary'!$C$2:$BV$45,0,MATCH(BT$8,'Scale Ops Summary'!$C$2:$BV$2,0)))</f>
        <v>0</v>
      </c>
      <c r="BU93" s="70">
        <f>SUMIF('Scale Ops Summary'!$A$2:$A$45,TRIM($A93&amp;$B93),INDEX('Scale Ops Summary'!$C$2:$BV$45,0,MATCH(BU$8,'Scale Ops Summary'!$C$2:$BV$2,0)))</f>
        <v>0</v>
      </c>
      <c r="BV93" s="70">
        <f>SUMIF('Scale Ops Summary'!$A$2:$A$45,TRIM($A93&amp;$B93),INDEX('Scale Ops Summary'!$C$2:$BV$45,0,MATCH(BV$8,'Scale Ops Summary'!$C$2:$BV$2,0)))</f>
        <v>0</v>
      </c>
      <c r="BW93" s="70">
        <f>SUMIF('Scale Ops Summary'!$A$2:$A$45,TRIM($A93&amp;$B93),INDEX('Scale Ops Summary'!$C$2:$BV$45,0,MATCH(BW$8,'Scale Ops Summary'!$C$2:$BV$2,0)))</f>
        <v>0</v>
      </c>
      <c r="BX93" s="70">
        <f>SUMIF('Scale Ops Summary'!$A$2:$A$45,TRIM($A93&amp;$B93),INDEX('Scale Ops Summary'!$C$2:$BV$45,0,MATCH(BX$8,'Scale Ops Summary'!$C$2:$BV$2,0)))</f>
        <v>0</v>
      </c>
      <c r="BY93" s="70">
        <f>SUMIF('Scale Ops Summary'!$A$2:$A$45,TRIM($A93&amp;$B93),INDEX('Scale Ops Summary'!$C$2:$BV$45,0,MATCH(BY$8,'Scale Ops Summary'!$C$2:$BV$2,0)))</f>
        <v>0</v>
      </c>
      <c r="BZ93" s="70">
        <f>SUMIF('Scale Ops Summary'!$A$2:$A$45,TRIM($A93&amp;$B93),INDEX('Scale Ops Summary'!$C$2:$BV$45,0,MATCH(BZ$8,'Scale Ops Summary'!$C$2:$BV$2,0)))</f>
        <v>0</v>
      </c>
      <c r="CA93" s="70">
        <f>SUMIF('Scale Ops Summary'!$A$2:$A$45,TRIM($A93&amp;$B93),INDEX('Scale Ops Summary'!$C$2:$BV$45,0,MATCH(CA$8,'Scale Ops Summary'!$C$2:$BV$2,0)))</f>
        <v>0</v>
      </c>
      <c r="CB93" s="70">
        <f>SUMIF('Scale Ops Summary'!$A$2:$A$45,TRIM($A93&amp;$B93),INDEX('Scale Ops Summary'!$C$2:$BV$45,0,MATCH(CB$8,'Scale Ops Summary'!$C$2:$BV$2,0)))</f>
        <v>0</v>
      </c>
    </row>
    <row r="94" spans="1:80" x14ac:dyDescent="0.3">
      <c r="A94" s="76" t="str">
        <f t="shared" si="69"/>
        <v>Services</v>
      </c>
      <c r="B94" s="183" t="s">
        <v>107</v>
      </c>
      <c r="C94" s="183" t="s">
        <v>229</v>
      </c>
      <c r="E94" s="183" t="s">
        <v>231</v>
      </c>
      <c r="F94" s="183"/>
      <c r="G94" s="183"/>
      <c r="H94" s="183"/>
      <c r="I94" s="70">
        <f>SUMIF('Scale Ops Summary'!$A$2:$A$45,TRIM($A94&amp;$B94),INDEX('Scale Ops Summary'!$C$2:$BV$45,0,MATCH(I$8,'Scale Ops Summary'!$C$2:$BV$2,0)))</f>
        <v>0</v>
      </c>
      <c r="J94" s="70">
        <f>SUMIF('Scale Ops Summary'!$A$2:$A$45,TRIM($A94&amp;$B94),INDEX('Scale Ops Summary'!$C$2:$BV$45,0,MATCH(J$8,'Scale Ops Summary'!$C$2:$BV$2,0)))</f>
        <v>0</v>
      </c>
      <c r="K94" s="70">
        <f>SUMIF('Scale Ops Summary'!$A$2:$A$45,TRIM($A94&amp;$B94),INDEX('Scale Ops Summary'!$C$2:$BV$45,0,MATCH(K$8,'Scale Ops Summary'!$C$2:$BV$2,0)))</f>
        <v>0</v>
      </c>
      <c r="L94" s="70">
        <f>SUMIF('Scale Ops Summary'!$A$2:$A$45,TRIM($A94&amp;$B94),INDEX('Scale Ops Summary'!$C$2:$BV$45,0,MATCH(L$8,'Scale Ops Summary'!$C$2:$BV$2,0)))</f>
        <v>0</v>
      </c>
      <c r="M94" s="70">
        <f>SUMIF('Scale Ops Summary'!$A$2:$A$45,TRIM($A94&amp;$B94),INDEX('Scale Ops Summary'!$C$2:$BV$45,0,MATCH(M$8,'Scale Ops Summary'!$C$2:$BV$2,0)))</f>
        <v>0</v>
      </c>
      <c r="N94" s="70">
        <f>SUMIF('Scale Ops Summary'!$A$2:$A$45,TRIM($A94&amp;$B94),INDEX('Scale Ops Summary'!$C$2:$BV$45,0,MATCH(N$8,'Scale Ops Summary'!$C$2:$BV$2,0)))</f>
        <v>0</v>
      </c>
      <c r="O94" s="70">
        <f>SUMIF('Scale Ops Summary'!$A$2:$A$45,TRIM($A94&amp;$B94),INDEX('Scale Ops Summary'!$C$2:$BV$45,0,MATCH(O$8,'Scale Ops Summary'!$C$2:$BV$2,0)))</f>
        <v>0</v>
      </c>
      <c r="P94" s="70">
        <f>SUMIF('Scale Ops Summary'!$A$2:$A$45,TRIM($A94&amp;$B94),INDEX('Scale Ops Summary'!$C$2:$BV$45,0,MATCH(P$8,'Scale Ops Summary'!$C$2:$BV$2,0)))</f>
        <v>0</v>
      </c>
      <c r="Q94" s="70">
        <f>SUMIF('Scale Ops Summary'!$A$2:$A$45,TRIM($A94&amp;$B94),INDEX('Scale Ops Summary'!$C$2:$BV$45,0,MATCH(Q$8,'Scale Ops Summary'!$C$2:$BV$2,0)))</f>
        <v>0</v>
      </c>
      <c r="R94" s="70">
        <f>SUMIF('Scale Ops Summary'!$A$2:$A$45,TRIM($A94&amp;$B94),INDEX('Scale Ops Summary'!$C$2:$BV$45,0,MATCH(R$8,'Scale Ops Summary'!$C$2:$BV$2,0)))</f>
        <v>0</v>
      </c>
      <c r="S94" s="70">
        <f>SUMIF('Scale Ops Summary'!$A$2:$A$45,TRIM($A94&amp;$B94),INDEX('Scale Ops Summary'!$C$2:$BV$45,0,MATCH(S$8,'Scale Ops Summary'!$C$2:$BV$2,0)))</f>
        <v>0</v>
      </c>
      <c r="T94" s="70">
        <f>SUMIF('Scale Ops Summary'!$A$2:$A$45,TRIM($A94&amp;$B94),INDEX('Scale Ops Summary'!$C$2:$BV$45,0,MATCH(T$8,'Scale Ops Summary'!$C$2:$BV$2,0)))</f>
        <v>0</v>
      </c>
      <c r="U94" s="70">
        <f>SUMIF('Scale Ops Summary'!$A$2:$A$45,TRIM($A94&amp;$B94),INDEX('Scale Ops Summary'!$C$2:$BV$45,0,MATCH(U$8,'Scale Ops Summary'!$C$2:$BV$2,0)))</f>
        <v>0</v>
      </c>
      <c r="V94" s="70">
        <f>SUMIF('Scale Ops Summary'!$A$2:$A$45,TRIM($A94&amp;$B94),INDEX('Scale Ops Summary'!$C$2:$BV$45,0,MATCH(V$8,'Scale Ops Summary'!$C$2:$BV$2,0)))</f>
        <v>0</v>
      </c>
      <c r="W94" s="70">
        <f>SUMIF('Scale Ops Summary'!$A$2:$A$45,TRIM($A94&amp;$B94),INDEX('Scale Ops Summary'!$C$2:$BV$45,0,MATCH(W$8,'Scale Ops Summary'!$C$2:$BV$2,0)))</f>
        <v>0</v>
      </c>
      <c r="X94" s="70">
        <f>SUMIF('Scale Ops Summary'!$A$2:$A$45,TRIM($A94&amp;$B94),INDEX('Scale Ops Summary'!$C$2:$BV$45,0,MATCH(X$8,'Scale Ops Summary'!$C$2:$BV$2,0)))</f>
        <v>0</v>
      </c>
      <c r="Y94" s="70">
        <f>SUMIF('Scale Ops Summary'!$A$2:$A$45,TRIM($A94&amp;$B94),INDEX('Scale Ops Summary'!$C$2:$BV$45,0,MATCH(Y$8,'Scale Ops Summary'!$C$2:$BV$2,0)))</f>
        <v>0</v>
      </c>
      <c r="Z94" s="70">
        <f>SUMIF('Scale Ops Summary'!$A$2:$A$45,TRIM($A94&amp;$B94),INDEX('Scale Ops Summary'!$C$2:$BV$45,0,MATCH(Z$8,'Scale Ops Summary'!$C$2:$BV$2,0)))</f>
        <v>0</v>
      </c>
      <c r="AA94" s="70">
        <f>SUMIF('Scale Ops Summary'!$A$2:$A$45,TRIM($A94&amp;$B94),INDEX('Scale Ops Summary'!$C$2:$BV$45,0,MATCH(AA$8,'Scale Ops Summary'!$C$2:$BV$2,0)))</f>
        <v>0</v>
      </c>
      <c r="AB94" s="70">
        <f>SUMIF('Scale Ops Summary'!$A$2:$A$45,TRIM($A94&amp;$B94),INDEX('Scale Ops Summary'!$C$2:$BV$45,0,MATCH(AB$8,'Scale Ops Summary'!$C$2:$BV$2,0)))</f>
        <v>0</v>
      </c>
      <c r="AC94" s="70">
        <f>SUMIF('Scale Ops Summary'!$A$2:$A$45,TRIM($A94&amp;$B94),INDEX('Scale Ops Summary'!$C$2:$BV$45,0,MATCH(AC$8,'Scale Ops Summary'!$C$2:$BV$2,0)))</f>
        <v>0</v>
      </c>
      <c r="AD94" s="70">
        <f>SUMIF('Scale Ops Summary'!$A$2:$A$45,TRIM($A94&amp;$B94),INDEX('Scale Ops Summary'!$C$2:$BV$45,0,MATCH(AD$8,'Scale Ops Summary'!$C$2:$BV$2,0)))</f>
        <v>0</v>
      </c>
      <c r="AE94" s="70">
        <f>SUMIF('Scale Ops Summary'!$A$2:$A$45,TRIM($A94&amp;$B94),INDEX('Scale Ops Summary'!$C$2:$BV$45,0,MATCH(AE$8,'Scale Ops Summary'!$C$2:$BV$2,0)))</f>
        <v>0</v>
      </c>
      <c r="AF94" s="70">
        <f>SUMIF('Scale Ops Summary'!$A$2:$A$45,TRIM($A94&amp;$B94),INDEX('Scale Ops Summary'!$C$2:$BV$45,0,MATCH(AF$8,'Scale Ops Summary'!$C$2:$BV$2,0)))</f>
        <v>0</v>
      </c>
      <c r="AG94" s="70">
        <f>SUMIF('Scale Ops Summary'!$A$2:$A$45,TRIM($A94&amp;$B94),INDEX('Scale Ops Summary'!$C$2:$BV$45,0,MATCH(AG$8,'Scale Ops Summary'!$C$2:$BV$2,0)))</f>
        <v>0</v>
      </c>
      <c r="AH94" s="70">
        <f>SUMIF('Scale Ops Summary'!$A$2:$A$45,TRIM($A94&amp;$B94),INDEX('Scale Ops Summary'!$C$2:$BV$45,0,MATCH(AH$8,'Scale Ops Summary'!$C$2:$BV$2,0)))</f>
        <v>0</v>
      </c>
      <c r="AI94" s="70">
        <f>SUMIF('Scale Ops Summary'!$A$2:$A$45,TRIM($A94&amp;$B94),INDEX('Scale Ops Summary'!$C$2:$BV$45,0,MATCH(AI$8,'Scale Ops Summary'!$C$2:$BV$2,0)))</f>
        <v>0</v>
      </c>
      <c r="AJ94" s="70">
        <f>SUMIF('Scale Ops Summary'!$A$2:$A$45,TRIM($A94&amp;$B94),INDEX('Scale Ops Summary'!$C$2:$BV$45,0,MATCH(AJ$8,'Scale Ops Summary'!$C$2:$BV$2,0)))</f>
        <v>0</v>
      </c>
      <c r="AK94" s="70">
        <f>SUMIF('Scale Ops Summary'!$A$2:$A$45,TRIM($A94&amp;$B94),INDEX('Scale Ops Summary'!$C$2:$BV$45,0,MATCH(AK$8,'Scale Ops Summary'!$C$2:$BV$2,0)))</f>
        <v>0</v>
      </c>
      <c r="AL94" s="70">
        <f>SUMIF('Scale Ops Summary'!$A$2:$A$45,TRIM($A94&amp;$B94),INDEX('Scale Ops Summary'!$C$2:$BV$45,0,MATCH(AL$8,'Scale Ops Summary'!$C$2:$BV$2,0)))</f>
        <v>0</v>
      </c>
      <c r="AM94" s="70">
        <f>SUMIF('Scale Ops Summary'!$A$2:$A$45,TRIM($A94&amp;$B94),INDEX('Scale Ops Summary'!$C$2:$BV$45,0,MATCH(AM$8,'Scale Ops Summary'!$C$2:$BV$2,0)))</f>
        <v>0</v>
      </c>
      <c r="AN94" s="70">
        <f>SUMIF('Scale Ops Summary'!$A$2:$A$45,TRIM($A94&amp;$B94),INDEX('Scale Ops Summary'!$C$2:$BV$45,0,MATCH(AN$8,'Scale Ops Summary'!$C$2:$BV$2,0)))</f>
        <v>0</v>
      </c>
      <c r="AO94" s="70">
        <f>SUMIF('Scale Ops Summary'!$A$2:$A$45,TRIM($A94&amp;$B94),INDEX('Scale Ops Summary'!$C$2:$BV$45,0,MATCH(AO$8,'Scale Ops Summary'!$C$2:$BV$2,0)))</f>
        <v>0</v>
      </c>
      <c r="AP94" s="70">
        <f>SUMIF('Scale Ops Summary'!$A$2:$A$45,TRIM($A94&amp;$B94),INDEX('Scale Ops Summary'!$C$2:$BV$45,0,MATCH(AP$8,'Scale Ops Summary'!$C$2:$BV$2,0)))</f>
        <v>0</v>
      </c>
      <c r="AQ94" s="70">
        <f>SUMIF('Scale Ops Summary'!$A$2:$A$45,TRIM($A94&amp;$B94),INDEX('Scale Ops Summary'!$C$2:$BV$45,0,MATCH(AQ$8,'Scale Ops Summary'!$C$2:$BV$2,0)))</f>
        <v>0</v>
      </c>
      <c r="AR94" s="70">
        <f>SUMIF('Scale Ops Summary'!$A$2:$A$45,TRIM($A94&amp;$B94),INDEX('Scale Ops Summary'!$C$2:$BV$45,0,MATCH(AR$8,'Scale Ops Summary'!$C$2:$BV$2,0)))</f>
        <v>0</v>
      </c>
      <c r="AS94" s="70">
        <f>SUMIF('Scale Ops Summary'!$A$2:$A$45,TRIM($A94&amp;$B94),INDEX('Scale Ops Summary'!$C$2:$BV$45,0,MATCH(AS$8,'Scale Ops Summary'!$C$2:$BV$2,0)))</f>
        <v>0</v>
      </c>
      <c r="AT94" s="70">
        <f>SUMIF('Scale Ops Summary'!$A$2:$A$45,TRIM($A94&amp;$B94),INDEX('Scale Ops Summary'!$C$2:$BV$45,0,MATCH(AT$8,'Scale Ops Summary'!$C$2:$BV$2,0)))</f>
        <v>0</v>
      </c>
      <c r="AU94" s="70">
        <f>SUMIF('Scale Ops Summary'!$A$2:$A$45,TRIM($A94&amp;$B94),INDEX('Scale Ops Summary'!$C$2:$BV$45,0,MATCH(AU$8,'Scale Ops Summary'!$C$2:$BV$2,0)))</f>
        <v>0</v>
      </c>
      <c r="AV94" s="70">
        <f>SUMIF('Scale Ops Summary'!$A$2:$A$45,TRIM($A94&amp;$B94),INDEX('Scale Ops Summary'!$C$2:$BV$45,0,MATCH(AV$8,'Scale Ops Summary'!$C$2:$BV$2,0)))</f>
        <v>0</v>
      </c>
      <c r="AW94" s="70">
        <f>SUMIF('Scale Ops Summary'!$A$2:$A$45,TRIM($A94&amp;$B94),INDEX('Scale Ops Summary'!$C$2:$BV$45,0,MATCH(AW$8,'Scale Ops Summary'!$C$2:$BV$2,0)))</f>
        <v>0</v>
      </c>
      <c r="AX94" s="70">
        <f>SUMIF('Scale Ops Summary'!$A$2:$A$45,TRIM($A94&amp;$B94),INDEX('Scale Ops Summary'!$C$2:$BV$45,0,MATCH(AX$8,'Scale Ops Summary'!$C$2:$BV$2,0)))</f>
        <v>0</v>
      </c>
      <c r="AY94" s="70">
        <f>SUMIF('Scale Ops Summary'!$A$2:$A$45,TRIM($A94&amp;$B94),INDEX('Scale Ops Summary'!$C$2:$BV$45,0,MATCH(AY$8,'Scale Ops Summary'!$C$2:$BV$2,0)))</f>
        <v>0</v>
      </c>
      <c r="AZ94" s="70">
        <f>SUMIF('Scale Ops Summary'!$A$2:$A$45,TRIM($A94&amp;$B94),INDEX('Scale Ops Summary'!$C$2:$BV$45,0,MATCH(AZ$8,'Scale Ops Summary'!$C$2:$BV$2,0)))</f>
        <v>0</v>
      </c>
      <c r="BA94" s="70">
        <f>SUMIF('Scale Ops Summary'!$A$2:$A$45,TRIM($A94&amp;$B94),INDEX('Scale Ops Summary'!$C$2:$BV$45,0,MATCH(BA$8,'Scale Ops Summary'!$C$2:$BV$2,0)))</f>
        <v>0</v>
      </c>
      <c r="BB94" s="70">
        <f>SUMIF('Scale Ops Summary'!$A$2:$A$45,TRIM($A94&amp;$B94),INDEX('Scale Ops Summary'!$C$2:$BV$45,0,MATCH(BB$8,'Scale Ops Summary'!$C$2:$BV$2,0)))</f>
        <v>0</v>
      </c>
      <c r="BC94" s="70">
        <f>SUMIF('Scale Ops Summary'!$A$2:$A$45,TRIM($A94&amp;$B94),INDEX('Scale Ops Summary'!$C$2:$BV$45,0,MATCH(BC$8,'Scale Ops Summary'!$C$2:$BV$2,0)))</f>
        <v>0</v>
      </c>
      <c r="BD94" s="70">
        <f>SUMIF('Scale Ops Summary'!$A$2:$A$45,TRIM($A94&amp;$B94),INDEX('Scale Ops Summary'!$C$2:$BV$45,0,MATCH(BD$8,'Scale Ops Summary'!$C$2:$BV$2,0)))</f>
        <v>0</v>
      </c>
      <c r="BE94" s="70">
        <f>SUMIF('Scale Ops Summary'!$A$2:$A$45,TRIM($A94&amp;$B94),INDEX('Scale Ops Summary'!$C$2:$BV$45,0,MATCH(BE$8,'Scale Ops Summary'!$C$2:$BV$2,0)))</f>
        <v>0</v>
      </c>
      <c r="BF94" s="70">
        <f>SUMIF('Scale Ops Summary'!$A$2:$A$45,TRIM($A94&amp;$B94),INDEX('Scale Ops Summary'!$C$2:$BV$45,0,MATCH(BF$8,'Scale Ops Summary'!$C$2:$BV$2,0)))</f>
        <v>0</v>
      </c>
      <c r="BG94" s="70">
        <f>SUMIF('Scale Ops Summary'!$A$2:$A$45,TRIM($A94&amp;$B94),INDEX('Scale Ops Summary'!$C$2:$BV$45,0,MATCH(BG$8,'Scale Ops Summary'!$C$2:$BV$2,0)))</f>
        <v>0</v>
      </c>
      <c r="BH94" s="70">
        <f>SUMIF('Scale Ops Summary'!$A$2:$A$45,TRIM($A94&amp;$B94),INDEX('Scale Ops Summary'!$C$2:$BV$45,0,MATCH(BH$8,'Scale Ops Summary'!$C$2:$BV$2,0)))</f>
        <v>0</v>
      </c>
      <c r="BI94" s="70">
        <f>SUMIF('Scale Ops Summary'!$A$2:$A$45,TRIM($A94&amp;$B94),INDEX('Scale Ops Summary'!$C$2:$BV$45,0,MATCH(BI$8,'Scale Ops Summary'!$C$2:$BV$2,0)))</f>
        <v>0</v>
      </c>
      <c r="BJ94" s="70">
        <f>SUMIF('Scale Ops Summary'!$A$2:$A$45,TRIM($A94&amp;$B94),INDEX('Scale Ops Summary'!$C$2:$BV$45,0,MATCH(BJ$8,'Scale Ops Summary'!$C$2:$BV$2,0)))</f>
        <v>0</v>
      </c>
      <c r="BK94" s="70">
        <f>SUMIF('Scale Ops Summary'!$A$2:$A$45,TRIM($A94&amp;$B94),INDEX('Scale Ops Summary'!$C$2:$BV$45,0,MATCH(BK$8,'Scale Ops Summary'!$C$2:$BV$2,0)))</f>
        <v>0</v>
      </c>
      <c r="BL94" s="70">
        <f>SUMIF('Scale Ops Summary'!$A$2:$A$45,TRIM($A94&amp;$B94),INDEX('Scale Ops Summary'!$C$2:$BV$45,0,MATCH(BL$8,'Scale Ops Summary'!$C$2:$BV$2,0)))</f>
        <v>0</v>
      </c>
      <c r="BM94" s="70">
        <f>SUMIF('Scale Ops Summary'!$A$2:$A$45,TRIM($A94&amp;$B94),INDEX('Scale Ops Summary'!$C$2:$BV$45,0,MATCH(BM$8,'Scale Ops Summary'!$C$2:$BV$2,0)))</f>
        <v>0</v>
      </c>
      <c r="BN94" s="70">
        <f>SUMIF('Scale Ops Summary'!$A$2:$A$45,TRIM($A94&amp;$B94),INDEX('Scale Ops Summary'!$C$2:$BV$45,0,MATCH(BN$8,'Scale Ops Summary'!$C$2:$BV$2,0)))</f>
        <v>0</v>
      </c>
      <c r="BO94" s="70">
        <f>SUMIF('Scale Ops Summary'!$A$2:$A$45,TRIM($A94&amp;$B94),INDEX('Scale Ops Summary'!$C$2:$BV$45,0,MATCH(BO$8,'Scale Ops Summary'!$C$2:$BV$2,0)))</f>
        <v>0</v>
      </c>
      <c r="BP94" s="70">
        <f>SUMIF('Scale Ops Summary'!$A$2:$A$45,TRIM($A94&amp;$B94),INDEX('Scale Ops Summary'!$C$2:$BV$45,0,MATCH(BP$8,'Scale Ops Summary'!$C$2:$BV$2,0)))</f>
        <v>0</v>
      </c>
      <c r="BQ94" s="70">
        <f>SUMIF('Scale Ops Summary'!$A$2:$A$45,TRIM($A94&amp;$B94),INDEX('Scale Ops Summary'!$C$2:$BV$45,0,MATCH(BQ$8,'Scale Ops Summary'!$C$2:$BV$2,0)))</f>
        <v>0</v>
      </c>
      <c r="BR94" s="70">
        <f>SUMIF('Scale Ops Summary'!$A$2:$A$45,TRIM($A94&amp;$B94),INDEX('Scale Ops Summary'!$C$2:$BV$45,0,MATCH(BR$8,'Scale Ops Summary'!$C$2:$BV$2,0)))</f>
        <v>0</v>
      </c>
      <c r="BS94" s="70">
        <f>SUMIF('Scale Ops Summary'!$A$2:$A$45,TRIM($A94&amp;$B94),INDEX('Scale Ops Summary'!$C$2:$BV$45,0,MATCH(BS$8,'Scale Ops Summary'!$C$2:$BV$2,0)))</f>
        <v>0</v>
      </c>
      <c r="BT94" s="70">
        <f>SUMIF('Scale Ops Summary'!$A$2:$A$45,TRIM($A94&amp;$B94),INDEX('Scale Ops Summary'!$C$2:$BV$45,0,MATCH(BT$8,'Scale Ops Summary'!$C$2:$BV$2,0)))</f>
        <v>0</v>
      </c>
      <c r="BU94" s="70">
        <f>SUMIF('Scale Ops Summary'!$A$2:$A$45,TRIM($A94&amp;$B94),INDEX('Scale Ops Summary'!$C$2:$BV$45,0,MATCH(BU$8,'Scale Ops Summary'!$C$2:$BV$2,0)))</f>
        <v>0</v>
      </c>
      <c r="BV94" s="70">
        <f>SUMIF('Scale Ops Summary'!$A$2:$A$45,TRIM($A94&amp;$B94),INDEX('Scale Ops Summary'!$C$2:$BV$45,0,MATCH(BV$8,'Scale Ops Summary'!$C$2:$BV$2,0)))</f>
        <v>0</v>
      </c>
      <c r="BW94" s="70">
        <f>SUMIF('Scale Ops Summary'!$A$2:$A$45,TRIM($A94&amp;$B94),INDEX('Scale Ops Summary'!$C$2:$BV$45,0,MATCH(BW$8,'Scale Ops Summary'!$C$2:$BV$2,0)))</f>
        <v>0</v>
      </c>
      <c r="BX94" s="70">
        <f>SUMIF('Scale Ops Summary'!$A$2:$A$45,TRIM($A94&amp;$B94),INDEX('Scale Ops Summary'!$C$2:$BV$45,0,MATCH(BX$8,'Scale Ops Summary'!$C$2:$BV$2,0)))</f>
        <v>0</v>
      </c>
      <c r="BY94" s="70">
        <f>SUMIF('Scale Ops Summary'!$A$2:$A$45,TRIM($A94&amp;$B94),INDEX('Scale Ops Summary'!$C$2:$BV$45,0,MATCH(BY$8,'Scale Ops Summary'!$C$2:$BV$2,0)))</f>
        <v>0</v>
      </c>
      <c r="BZ94" s="70">
        <f>SUMIF('Scale Ops Summary'!$A$2:$A$45,TRIM($A94&amp;$B94),INDEX('Scale Ops Summary'!$C$2:$BV$45,0,MATCH(BZ$8,'Scale Ops Summary'!$C$2:$BV$2,0)))</f>
        <v>0</v>
      </c>
      <c r="CA94" s="70">
        <f>SUMIF('Scale Ops Summary'!$A$2:$A$45,TRIM($A94&amp;$B94),INDEX('Scale Ops Summary'!$C$2:$BV$45,0,MATCH(CA$8,'Scale Ops Summary'!$C$2:$BV$2,0)))</f>
        <v>0</v>
      </c>
      <c r="CB94" s="70">
        <f>SUMIF('Scale Ops Summary'!$A$2:$A$45,TRIM($A94&amp;$B94),INDEX('Scale Ops Summary'!$C$2:$BV$45,0,MATCH(CB$8,'Scale Ops Summary'!$C$2:$BV$2,0)))</f>
        <v>0</v>
      </c>
    </row>
    <row r="95" spans="1:80" x14ac:dyDescent="0.3">
      <c r="A95" s="76" t="str">
        <f t="shared" si="69"/>
        <v>Services</v>
      </c>
      <c r="B95" s="183" t="s">
        <v>21</v>
      </c>
      <c r="C95" s="183" t="s">
        <v>230</v>
      </c>
      <c r="E95" s="183" t="s">
        <v>231</v>
      </c>
      <c r="F95" s="183"/>
      <c r="G95" s="183"/>
      <c r="H95" s="183"/>
      <c r="I95" s="70">
        <f>'Headcount Roster -&gt;'!N147</f>
        <v>0</v>
      </c>
      <c r="J95" s="70">
        <f>'Headcount Roster -&gt;'!O147</f>
        <v>0</v>
      </c>
      <c r="K95" s="70">
        <f>'Headcount Roster -&gt;'!P147</f>
        <v>0</v>
      </c>
      <c r="L95" s="70">
        <f>'Headcount Roster -&gt;'!Q147</f>
        <v>0</v>
      </c>
      <c r="M95" s="70">
        <f>'Headcount Roster -&gt;'!R147</f>
        <v>0</v>
      </c>
      <c r="N95" s="70">
        <f>'Headcount Roster -&gt;'!S147</f>
        <v>0</v>
      </c>
      <c r="O95" s="70">
        <f>'Headcount Roster -&gt;'!T147</f>
        <v>0</v>
      </c>
      <c r="P95" s="70">
        <f>'Headcount Roster -&gt;'!U147</f>
        <v>0</v>
      </c>
      <c r="Q95" s="70">
        <f>'Headcount Roster -&gt;'!V147</f>
        <v>0</v>
      </c>
      <c r="R95" s="70">
        <f>'Headcount Roster -&gt;'!W147</f>
        <v>0</v>
      </c>
      <c r="S95" s="70">
        <f>'Headcount Roster -&gt;'!X147</f>
        <v>0</v>
      </c>
      <c r="T95" s="70">
        <f>'Headcount Roster -&gt;'!Y147</f>
        <v>0</v>
      </c>
      <c r="U95" s="70">
        <f>'Headcount Roster -&gt;'!Z147</f>
        <v>0</v>
      </c>
      <c r="V95" s="70">
        <f>'Headcount Roster -&gt;'!AA147</f>
        <v>0</v>
      </c>
      <c r="W95" s="70">
        <f>'Headcount Roster -&gt;'!AB147</f>
        <v>0</v>
      </c>
      <c r="X95" s="70">
        <f>'Headcount Roster -&gt;'!AC147</f>
        <v>0</v>
      </c>
      <c r="Y95" s="70">
        <f>'Headcount Roster -&gt;'!AD147</f>
        <v>0</v>
      </c>
      <c r="Z95" s="70">
        <f>'Headcount Roster -&gt;'!AE147</f>
        <v>0</v>
      </c>
      <c r="AA95" s="70">
        <f>'Headcount Roster -&gt;'!AF147</f>
        <v>0</v>
      </c>
      <c r="AB95" s="70">
        <f>'Headcount Roster -&gt;'!AG147</f>
        <v>0</v>
      </c>
      <c r="AC95" s="70">
        <f>'Headcount Roster -&gt;'!AH147</f>
        <v>0</v>
      </c>
      <c r="AD95" s="70">
        <f>'Headcount Roster -&gt;'!AI147</f>
        <v>0</v>
      </c>
      <c r="AE95" s="70">
        <f>'Headcount Roster -&gt;'!AJ147</f>
        <v>0</v>
      </c>
      <c r="AF95" s="70">
        <f>'Headcount Roster -&gt;'!AK147</f>
        <v>0</v>
      </c>
      <c r="AG95" s="70">
        <f>'Headcount Roster -&gt;'!AL147</f>
        <v>0</v>
      </c>
      <c r="AH95" s="70">
        <f>'Headcount Roster -&gt;'!AM147</f>
        <v>0</v>
      </c>
      <c r="AI95" s="70">
        <f>'Headcount Roster -&gt;'!AN147</f>
        <v>0</v>
      </c>
      <c r="AJ95" s="70">
        <f>'Headcount Roster -&gt;'!AO147</f>
        <v>0</v>
      </c>
      <c r="AK95" s="70">
        <f>'Headcount Roster -&gt;'!AP147</f>
        <v>0</v>
      </c>
      <c r="AL95" s="70">
        <f>'Headcount Roster -&gt;'!AQ147</f>
        <v>0</v>
      </c>
      <c r="AM95" s="70">
        <f>'Headcount Roster -&gt;'!AR147</f>
        <v>0</v>
      </c>
      <c r="AN95" s="70">
        <f>'Headcount Roster -&gt;'!AS147</f>
        <v>0</v>
      </c>
      <c r="AO95" s="70">
        <f>'Headcount Roster -&gt;'!AT147</f>
        <v>0</v>
      </c>
      <c r="AP95" s="70">
        <f>'Headcount Roster -&gt;'!AU147</f>
        <v>0</v>
      </c>
      <c r="AQ95" s="70">
        <f>'Headcount Roster -&gt;'!AV147</f>
        <v>0</v>
      </c>
      <c r="AR95" s="70">
        <f>'Headcount Roster -&gt;'!AW147</f>
        <v>0</v>
      </c>
      <c r="AS95" s="70">
        <f>'Headcount Roster -&gt;'!AX147</f>
        <v>0</v>
      </c>
      <c r="AT95" s="70">
        <f>'Headcount Roster -&gt;'!AY147</f>
        <v>0</v>
      </c>
      <c r="AU95" s="70">
        <f>'Headcount Roster -&gt;'!AZ147</f>
        <v>0</v>
      </c>
      <c r="AV95" s="70">
        <f>'Headcount Roster -&gt;'!BA147</f>
        <v>0</v>
      </c>
      <c r="AW95" s="70">
        <f>'Headcount Roster -&gt;'!BB147</f>
        <v>0</v>
      </c>
      <c r="AX95" s="70">
        <f>'Headcount Roster -&gt;'!BC147</f>
        <v>0</v>
      </c>
      <c r="AY95" s="70">
        <f>'Headcount Roster -&gt;'!BD147</f>
        <v>0</v>
      </c>
      <c r="AZ95" s="70">
        <f>'Headcount Roster -&gt;'!BE147</f>
        <v>0</v>
      </c>
      <c r="BA95" s="70">
        <f>'Headcount Roster -&gt;'!BF147</f>
        <v>0</v>
      </c>
      <c r="BB95" s="70">
        <f>'Headcount Roster -&gt;'!BG147</f>
        <v>0</v>
      </c>
      <c r="BC95" s="70">
        <f>'Headcount Roster -&gt;'!BH147</f>
        <v>0</v>
      </c>
      <c r="BD95" s="70">
        <f>'Headcount Roster -&gt;'!BI147</f>
        <v>0</v>
      </c>
      <c r="BE95" s="70">
        <f>'Headcount Roster -&gt;'!BJ147</f>
        <v>0</v>
      </c>
      <c r="BF95" s="70">
        <f>'Headcount Roster -&gt;'!BK147</f>
        <v>0</v>
      </c>
      <c r="BG95" s="70">
        <f>'Headcount Roster -&gt;'!BL147</f>
        <v>0</v>
      </c>
      <c r="BH95" s="70">
        <f>'Headcount Roster -&gt;'!BM147</f>
        <v>0</v>
      </c>
      <c r="BI95" s="70">
        <f>'Headcount Roster -&gt;'!BN147</f>
        <v>0</v>
      </c>
      <c r="BJ95" s="70">
        <f>'Headcount Roster -&gt;'!BO147</f>
        <v>0</v>
      </c>
      <c r="BK95" s="70">
        <f>'Headcount Roster -&gt;'!BP147</f>
        <v>0</v>
      </c>
      <c r="BL95" s="70">
        <f>'Headcount Roster -&gt;'!BQ147</f>
        <v>0</v>
      </c>
      <c r="BM95" s="70">
        <f>'Headcount Roster -&gt;'!BR147</f>
        <v>0</v>
      </c>
      <c r="BN95" s="70">
        <f>'Headcount Roster -&gt;'!BS147</f>
        <v>0</v>
      </c>
      <c r="BO95" s="70">
        <f>'Headcount Roster -&gt;'!BT147</f>
        <v>0</v>
      </c>
      <c r="BP95" s="70">
        <f>'Headcount Roster -&gt;'!BU147</f>
        <v>0</v>
      </c>
      <c r="BQ95" s="70">
        <f>'Headcount Roster -&gt;'!BV147</f>
        <v>0</v>
      </c>
      <c r="BR95" s="70">
        <f>'Headcount Roster -&gt;'!BW147</f>
        <v>0</v>
      </c>
      <c r="BS95" s="70">
        <f>'Headcount Roster -&gt;'!BX147</f>
        <v>0</v>
      </c>
      <c r="BT95" s="70">
        <f>'Headcount Roster -&gt;'!BY147</f>
        <v>0</v>
      </c>
      <c r="BU95" s="70">
        <f>'Headcount Roster -&gt;'!BZ147</f>
        <v>0</v>
      </c>
      <c r="BV95" s="70">
        <f>'Headcount Roster -&gt;'!CA147</f>
        <v>0</v>
      </c>
      <c r="BW95" s="70">
        <f>'Headcount Roster -&gt;'!CB147</f>
        <v>0</v>
      </c>
      <c r="BX95" s="70">
        <f>'Headcount Roster -&gt;'!CC147</f>
        <v>0</v>
      </c>
      <c r="BY95" s="70">
        <f>'Headcount Roster -&gt;'!CD147</f>
        <v>0</v>
      </c>
      <c r="BZ95" s="70">
        <f>'Headcount Roster -&gt;'!CE147</f>
        <v>0</v>
      </c>
      <c r="CA95" s="70">
        <f>'Headcount Roster -&gt;'!CF147</f>
        <v>0</v>
      </c>
      <c r="CB95" s="70">
        <f>'Headcount Roster -&gt;'!CG147</f>
        <v>0</v>
      </c>
    </row>
    <row r="96" spans="1:80" x14ac:dyDescent="0.3">
      <c r="A96" s="76" t="str">
        <f t="shared" si="69"/>
        <v>Services</v>
      </c>
      <c r="B96" s="183" t="s">
        <v>107</v>
      </c>
      <c r="C96" s="183" t="s">
        <v>230</v>
      </c>
      <c r="E96" s="183" t="s">
        <v>231</v>
      </c>
      <c r="F96" s="183"/>
      <c r="G96" s="183"/>
      <c r="H96" s="183"/>
      <c r="I96" s="70">
        <f>'Headcount Roster -&gt;'!IB147</f>
        <v>0</v>
      </c>
      <c r="J96" s="70">
        <f>'Headcount Roster -&gt;'!IC147</f>
        <v>0</v>
      </c>
      <c r="K96" s="70">
        <f>'Headcount Roster -&gt;'!ID147</f>
        <v>0</v>
      </c>
      <c r="L96" s="70">
        <f>'Headcount Roster -&gt;'!IE147</f>
        <v>0</v>
      </c>
      <c r="M96" s="70">
        <f>'Headcount Roster -&gt;'!IF147</f>
        <v>0</v>
      </c>
      <c r="N96" s="70">
        <f>'Headcount Roster -&gt;'!IG147</f>
        <v>0</v>
      </c>
      <c r="O96" s="70">
        <f>'Headcount Roster -&gt;'!IH147</f>
        <v>0</v>
      </c>
      <c r="P96" s="70">
        <f>'Headcount Roster -&gt;'!II147</f>
        <v>0</v>
      </c>
      <c r="Q96" s="70">
        <f>'Headcount Roster -&gt;'!IJ147</f>
        <v>0</v>
      </c>
      <c r="R96" s="70">
        <f>'Headcount Roster -&gt;'!IK147</f>
        <v>0</v>
      </c>
      <c r="S96" s="70">
        <f>'Headcount Roster -&gt;'!IL147</f>
        <v>0</v>
      </c>
      <c r="T96" s="70">
        <f>'Headcount Roster -&gt;'!IM147</f>
        <v>0</v>
      </c>
      <c r="U96" s="70">
        <f>'Headcount Roster -&gt;'!IN147</f>
        <v>0</v>
      </c>
      <c r="V96" s="70">
        <f>'Headcount Roster -&gt;'!IO147</f>
        <v>0</v>
      </c>
      <c r="W96" s="70">
        <f>'Headcount Roster -&gt;'!IP147</f>
        <v>0</v>
      </c>
      <c r="X96" s="70">
        <f>'Headcount Roster -&gt;'!IQ147</f>
        <v>0</v>
      </c>
      <c r="Y96" s="70">
        <f>'Headcount Roster -&gt;'!IR147</f>
        <v>0</v>
      </c>
      <c r="Z96" s="70">
        <f>'Headcount Roster -&gt;'!IS147</f>
        <v>0</v>
      </c>
      <c r="AA96" s="70">
        <f>'Headcount Roster -&gt;'!IT147</f>
        <v>0</v>
      </c>
      <c r="AB96" s="70">
        <f>'Headcount Roster -&gt;'!IU147</f>
        <v>0</v>
      </c>
      <c r="AC96" s="70">
        <f>'Headcount Roster -&gt;'!IV147</f>
        <v>0</v>
      </c>
      <c r="AD96" s="70">
        <f>'Headcount Roster -&gt;'!IW147</f>
        <v>0</v>
      </c>
      <c r="AE96" s="70">
        <f>'Headcount Roster -&gt;'!IX147</f>
        <v>0</v>
      </c>
      <c r="AF96" s="70">
        <f>'Headcount Roster -&gt;'!IY147</f>
        <v>0</v>
      </c>
      <c r="AG96" s="70">
        <f>'Headcount Roster -&gt;'!IZ147</f>
        <v>0</v>
      </c>
      <c r="AH96" s="70">
        <f>'Headcount Roster -&gt;'!JA147</f>
        <v>0</v>
      </c>
      <c r="AI96" s="70">
        <f>'Headcount Roster -&gt;'!JB147</f>
        <v>0</v>
      </c>
      <c r="AJ96" s="70">
        <f>'Headcount Roster -&gt;'!JC147</f>
        <v>0</v>
      </c>
      <c r="AK96" s="70">
        <f>'Headcount Roster -&gt;'!JD147</f>
        <v>0</v>
      </c>
      <c r="AL96" s="70">
        <f>'Headcount Roster -&gt;'!JE147</f>
        <v>0</v>
      </c>
      <c r="AM96" s="70">
        <f>'Headcount Roster -&gt;'!JF147</f>
        <v>0</v>
      </c>
      <c r="AN96" s="70">
        <f>'Headcount Roster -&gt;'!JG147</f>
        <v>0</v>
      </c>
      <c r="AO96" s="70">
        <f>'Headcount Roster -&gt;'!JH147</f>
        <v>0</v>
      </c>
      <c r="AP96" s="70">
        <f>'Headcount Roster -&gt;'!JI147</f>
        <v>0</v>
      </c>
      <c r="AQ96" s="70">
        <f>'Headcount Roster -&gt;'!JJ147</f>
        <v>0</v>
      </c>
      <c r="AR96" s="70">
        <f>'Headcount Roster -&gt;'!JK147</f>
        <v>0</v>
      </c>
      <c r="AS96" s="70">
        <f>'Headcount Roster -&gt;'!JL147</f>
        <v>0</v>
      </c>
      <c r="AT96" s="70">
        <f>'Headcount Roster -&gt;'!JM147</f>
        <v>0</v>
      </c>
      <c r="AU96" s="70">
        <f>'Headcount Roster -&gt;'!JN147</f>
        <v>0</v>
      </c>
      <c r="AV96" s="70">
        <f>'Headcount Roster -&gt;'!JO147</f>
        <v>0</v>
      </c>
      <c r="AW96" s="70">
        <f>'Headcount Roster -&gt;'!JP147</f>
        <v>0</v>
      </c>
      <c r="AX96" s="70">
        <f>'Headcount Roster -&gt;'!JQ147</f>
        <v>0</v>
      </c>
      <c r="AY96" s="70">
        <f>'Headcount Roster -&gt;'!JR147</f>
        <v>0</v>
      </c>
      <c r="AZ96" s="70">
        <f>'Headcount Roster -&gt;'!JS147</f>
        <v>0</v>
      </c>
      <c r="BA96" s="70">
        <f>'Headcount Roster -&gt;'!JT147</f>
        <v>0</v>
      </c>
      <c r="BB96" s="70">
        <f>'Headcount Roster -&gt;'!JU147</f>
        <v>0</v>
      </c>
      <c r="BC96" s="70">
        <f>'Headcount Roster -&gt;'!JV147</f>
        <v>0</v>
      </c>
      <c r="BD96" s="70">
        <f>'Headcount Roster -&gt;'!JW147</f>
        <v>0</v>
      </c>
      <c r="BE96" s="70">
        <f>'Headcount Roster -&gt;'!JX147</f>
        <v>0</v>
      </c>
      <c r="BF96" s="70">
        <f>'Headcount Roster -&gt;'!JY147</f>
        <v>0</v>
      </c>
      <c r="BG96" s="70">
        <f>'Headcount Roster -&gt;'!JZ147</f>
        <v>0</v>
      </c>
      <c r="BH96" s="70">
        <f>'Headcount Roster -&gt;'!KA147</f>
        <v>0</v>
      </c>
      <c r="BI96" s="70">
        <f>'Headcount Roster -&gt;'!KB147</f>
        <v>0</v>
      </c>
      <c r="BJ96" s="70">
        <f>'Headcount Roster -&gt;'!KC147</f>
        <v>0</v>
      </c>
      <c r="BK96" s="70">
        <f>'Headcount Roster -&gt;'!KD147</f>
        <v>0</v>
      </c>
      <c r="BL96" s="70">
        <f>'Headcount Roster -&gt;'!KE147</f>
        <v>0</v>
      </c>
      <c r="BM96" s="70">
        <f>'Headcount Roster -&gt;'!KF147</f>
        <v>0</v>
      </c>
      <c r="BN96" s="70">
        <f>'Headcount Roster -&gt;'!KG147</f>
        <v>0</v>
      </c>
      <c r="BO96" s="70">
        <f>'Headcount Roster -&gt;'!KH147</f>
        <v>0</v>
      </c>
      <c r="BP96" s="70">
        <f>'Headcount Roster -&gt;'!KI147</f>
        <v>0</v>
      </c>
      <c r="BQ96" s="70">
        <f>'Headcount Roster -&gt;'!KJ147</f>
        <v>0</v>
      </c>
      <c r="BR96" s="70">
        <f>'Headcount Roster -&gt;'!KK147</f>
        <v>0</v>
      </c>
      <c r="BS96" s="70">
        <f>'Headcount Roster -&gt;'!KL147</f>
        <v>0</v>
      </c>
      <c r="BT96" s="70">
        <f>'Headcount Roster -&gt;'!KM147</f>
        <v>0</v>
      </c>
      <c r="BU96" s="70">
        <f>'Headcount Roster -&gt;'!KN147</f>
        <v>0</v>
      </c>
      <c r="BV96" s="70">
        <f>'Headcount Roster -&gt;'!KO147</f>
        <v>0</v>
      </c>
      <c r="BW96" s="70">
        <f>'Headcount Roster -&gt;'!KP147</f>
        <v>0</v>
      </c>
      <c r="BX96" s="70">
        <f>'Headcount Roster -&gt;'!KQ147</f>
        <v>0</v>
      </c>
      <c r="BY96" s="70">
        <f>'Headcount Roster -&gt;'!KR147</f>
        <v>0</v>
      </c>
      <c r="BZ96" s="70">
        <f>'Headcount Roster -&gt;'!KS147</f>
        <v>0</v>
      </c>
      <c r="CA96" s="70">
        <f>'Headcount Roster -&gt;'!KT147</f>
        <v>0</v>
      </c>
      <c r="CB96" s="70">
        <f>'Headcount Roster -&gt;'!KU147</f>
        <v>0</v>
      </c>
    </row>
    <row r="97" spans="1:80" x14ac:dyDescent="0.3">
      <c r="A97" s="76" t="str">
        <f t="shared" si="69"/>
        <v>Services</v>
      </c>
      <c r="B97" s="84" t="s">
        <v>22</v>
      </c>
      <c r="C97" s="69" t="s">
        <v>264</v>
      </c>
      <c r="E97" s="69" t="s">
        <v>265</v>
      </c>
      <c r="F97" s="86">
        <v>42370</v>
      </c>
      <c r="G97" s="86">
        <v>45291</v>
      </c>
      <c r="H97" s="85">
        <v>0</v>
      </c>
      <c r="I97" s="70">
        <f>IF(AND($F97&lt;=I$6,$G97&gt;=I$7),$H97*Summary!C75,0)</f>
        <v>0</v>
      </c>
      <c r="J97" s="70">
        <f>IF(AND($F97&lt;=J$6,$G97&gt;=J$7),$H97*Summary!D75,0)</f>
        <v>0</v>
      </c>
      <c r="K97" s="70">
        <f>IF(AND($F97&lt;=K$6,$G97&gt;=K$7),$H97*Summary!E75,0)</f>
        <v>0</v>
      </c>
      <c r="L97" s="70">
        <f>IF(AND($F97&lt;=L$6,$G97&gt;=L$7),$H97*Summary!F75,0)</f>
        <v>0</v>
      </c>
      <c r="M97" s="70">
        <f>IF(AND($F97&lt;=M$6,$G97&gt;=M$7),$H97*Summary!G75,0)</f>
        <v>0</v>
      </c>
      <c r="N97" s="70">
        <f>IF(AND($F97&lt;=N$6,$G97&gt;=N$7),$H97*Summary!H75,0)</f>
        <v>0</v>
      </c>
      <c r="O97" s="70">
        <f>IF(AND($F97&lt;=O$6,$G97&gt;=O$7),$H97*Summary!I75,0)</f>
        <v>0</v>
      </c>
      <c r="P97" s="70">
        <f>IF(AND($F97&lt;=P$6,$G97&gt;=P$7),$H97*Summary!J75,0)</f>
        <v>0</v>
      </c>
      <c r="Q97" s="70">
        <f>IF(AND($F97&lt;=Q$6,$G97&gt;=Q$7),$H97*Summary!K75,0)</f>
        <v>0</v>
      </c>
      <c r="R97" s="70">
        <f>IF(AND($F97&lt;=R$6,$G97&gt;=R$7),$H97*Summary!L75,0)</f>
        <v>0</v>
      </c>
      <c r="S97" s="70">
        <f>IF(AND($F97&lt;=S$6,$G97&gt;=S$7),$H97*Summary!M75,0)</f>
        <v>0</v>
      </c>
      <c r="T97" s="70">
        <f>IF(AND($F97&lt;=T$6,$G97&gt;=T$7),$H97*Summary!N75,0)</f>
        <v>0</v>
      </c>
      <c r="U97" s="70">
        <f>IF(AND($F97&lt;=U$6,$G97&gt;=U$7),$H97*Summary!O75,0)</f>
        <v>0</v>
      </c>
      <c r="V97" s="70">
        <f>IF(AND($F97&lt;=V$6,$G97&gt;=V$7),$H97*Summary!P75,0)</f>
        <v>0</v>
      </c>
      <c r="W97" s="70">
        <f>IF(AND($F97&lt;=W$6,$G97&gt;=W$7),$H97*Summary!Q75,0)</f>
        <v>0</v>
      </c>
      <c r="X97" s="70">
        <f>IF(AND($F97&lt;=X$6,$G97&gt;=X$7),$H97*Summary!R75,0)</f>
        <v>0</v>
      </c>
      <c r="Y97" s="70">
        <f>IF(AND($F97&lt;=Y$6,$G97&gt;=Y$7),$H97*Summary!S75,0)</f>
        <v>0</v>
      </c>
      <c r="Z97" s="70">
        <f>IF(AND($F97&lt;=Z$6,$G97&gt;=Z$7),$H97*Summary!T75,0)</f>
        <v>0</v>
      </c>
      <c r="AA97" s="70">
        <f>IF(AND($F97&lt;=AA$6,$G97&gt;=AA$7),$H97*Summary!U75,0)</f>
        <v>0</v>
      </c>
      <c r="AB97" s="70">
        <f>IF(AND($F97&lt;=AB$6,$G97&gt;=AB$7),$H97*Summary!V75,0)</f>
        <v>0</v>
      </c>
      <c r="AC97" s="70">
        <f>IF(AND($F97&lt;=AC$6,$G97&gt;=AC$7),$H97*Summary!W75,0)</f>
        <v>0</v>
      </c>
      <c r="AD97" s="70">
        <f>IF(AND($F97&lt;=AD$6,$G97&gt;=AD$7),$H97*Summary!X75,0)</f>
        <v>0</v>
      </c>
      <c r="AE97" s="70">
        <f>IF(AND($F97&lt;=AE$6,$G97&gt;=AE$7),$H97*Summary!Y75,0)</f>
        <v>0</v>
      </c>
      <c r="AF97" s="70">
        <f>IF(AND($F97&lt;=AF$6,$G97&gt;=AF$7),$H97*Summary!Z75,0)</f>
        <v>0</v>
      </c>
      <c r="AG97" s="70">
        <f>IF(AND($F97&lt;=AG$6,$G97&gt;=AG$7),$H97*Summary!AA75,0)</f>
        <v>0</v>
      </c>
      <c r="AH97" s="70">
        <f>IF(AND($F97&lt;=AH$6,$G97&gt;=AH$7),$H97*Summary!AB75,0)</f>
        <v>0</v>
      </c>
      <c r="AI97" s="70">
        <f>IF(AND($F97&lt;=AI$6,$G97&gt;=AI$7),$H97*Summary!AC75,0)</f>
        <v>0</v>
      </c>
      <c r="AJ97" s="70">
        <f>IF(AND($F97&lt;=AJ$6,$G97&gt;=AJ$7),$H97*Summary!AD75,0)</f>
        <v>0</v>
      </c>
      <c r="AK97" s="70">
        <f>IF(AND($F97&lt;=AK$6,$G97&gt;=AK$7),$H97*Summary!AE75,0)</f>
        <v>0</v>
      </c>
      <c r="AL97" s="70">
        <f>IF(AND($F97&lt;=AL$6,$G97&gt;=AL$7),$H97*Summary!AF75,0)</f>
        <v>0</v>
      </c>
      <c r="AM97" s="70">
        <f>IF(AND($F97&lt;=AM$6,$G97&gt;=AM$7),$H97*Summary!AG75,0)</f>
        <v>0</v>
      </c>
      <c r="AN97" s="70">
        <f>IF(AND($F97&lt;=AN$6,$G97&gt;=AN$7),$H97*Summary!AH75,0)</f>
        <v>0</v>
      </c>
      <c r="AO97" s="70">
        <f>IF(AND($F97&lt;=AO$6,$G97&gt;=AO$7),$H97*Summary!AI75,0)</f>
        <v>0</v>
      </c>
      <c r="AP97" s="70">
        <f>IF(AND($F97&lt;=AP$6,$G97&gt;=AP$7),$H97*Summary!AJ75,0)</f>
        <v>0</v>
      </c>
      <c r="AQ97" s="70">
        <f>IF(AND($F97&lt;=AQ$6,$G97&gt;=AQ$7),$H97*Summary!AK75,0)</f>
        <v>0</v>
      </c>
      <c r="AR97" s="70">
        <f>IF(AND($F97&lt;=AR$6,$G97&gt;=AR$7),$H97*Summary!AL75,0)</f>
        <v>0</v>
      </c>
      <c r="AS97" s="70">
        <f>IF(AND($F97&lt;=AS$6,$G97&gt;=AS$7),$H97*Summary!AM75,0)</f>
        <v>0</v>
      </c>
      <c r="AT97" s="70">
        <f>IF(AND($F97&lt;=AT$6,$G97&gt;=AT$7),$H97*Summary!AN75,0)</f>
        <v>0</v>
      </c>
      <c r="AU97" s="70">
        <f>IF(AND($F97&lt;=AU$6,$G97&gt;=AU$7),$H97*Summary!AO75,0)</f>
        <v>0</v>
      </c>
      <c r="AV97" s="70">
        <f>IF(AND($F97&lt;=AV$6,$G97&gt;=AV$7),$H97*Summary!AP75,0)</f>
        <v>0</v>
      </c>
      <c r="AW97" s="70">
        <f>IF(AND($F97&lt;=AW$6,$G97&gt;=AW$7),$H97*Summary!AQ75,0)</f>
        <v>0</v>
      </c>
      <c r="AX97" s="70">
        <f>IF(AND($F97&lt;=AX$6,$G97&gt;=AX$7),$H97*Summary!AR75,0)</f>
        <v>0</v>
      </c>
      <c r="AY97" s="70">
        <f>IF(AND($F97&lt;=AY$6,$G97&gt;=AY$7),$H97*Summary!AS75,0)</f>
        <v>0</v>
      </c>
      <c r="AZ97" s="70">
        <f>IF(AND($F97&lt;=AZ$6,$G97&gt;=AZ$7),$H97*Summary!AT75,0)</f>
        <v>0</v>
      </c>
      <c r="BA97" s="70">
        <f>IF(AND($F97&lt;=BA$6,$G97&gt;=BA$7),$H97*Summary!AU75,0)</f>
        <v>0</v>
      </c>
      <c r="BB97" s="70">
        <f>IF(AND($F97&lt;=BB$6,$G97&gt;=BB$7),$H97*Summary!AV75,0)</f>
        <v>0</v>
      </c>
      <c r="BC97" s="70">
        <f>IF(AND($F97&lt;=BC$6,$G97&gt;=BC$7),$H97*Summary!AW75,0)</f>
        <v>0</v>
      </c>
      <c r="BD97" s="70">
        <f>IF(AND($F97&lt;=BD$6,$G97&gt;=BD$7),$H97*Summary!AX75,0)</f>
        <v>0</v>
      </c>
      <c r="BE97" s="70">
        <f>IF(AND($F97&lt;=BE$6,$G97&gt;=BE$7),$H97*Summary!AY75,0)</f>
        <v>0</v>
      </c>
      <c r="BF97" s="70">
        <f>IF(AND($F97&lt;=BF$6,$G97&gt;=BF$7),$H97*Summary!AZ75,0)</f>
        <v>0</v>
      </c>
      <c r="BG97" s="70">
        <f>IF(AND($F97&lt;=BG$6,$G97&gt;=BG$7),$H97*Summary!BA75,0)</f>
        <v>0</v>
      </c>
      <c r="BH97" s="70">
        <f>IF(AND($F97&lt;=BH$6,$G97&gt;=BH$7),$H97*Summary!BB75,0)</f>
        <v>0</v>
      </c>
      <c r="BI97" s="70">
        <f>IF(AND($F97&lt;=BI$6,$G97&gt;=BI$7),$H97*Summary!BC75,0)</f>
        <v>0</v>
      </c>
      <c r="BJ97" s="70">
        <f>IF(AND($F97&lt;=BJ$6,$G97&gt;=BJ$7),$H97*Summary!BD75,0)</f>
        <v>0</v>
      </c>
      <c r="BK97" s="70">
        <f>IF(AND($F97&lt;=BK$6,$G97&gt;=BK$7),$H97*Summary!BE75,0)</f>
        <v>0</v>
      </c>
      <c r="BL97" s="70">
        <f>IF(AND($F97&lt;=BL$6,$G97&gt;=BL$7),$H97*Summary!BF75,0)</f>
        <v>0</v>
      </c>
      <c r="BM97" s="70">
        <f>IF(AND($F97&lt;=BM$6,$G97&gt;=BM$7),$H97*Summary!BG75,0)</f>
        <v>0</v>
      </c>
      <c r="BN97" s="70">
        <f>IF(AND($F97&lt;=BN$6,$G97&gt;=BN$7),$H97*Summary!BH75,0)</f>
        <v>0</v>
      </c>
      <c r="BO97" s="70">
        <f>IF(AND($F97&lt;=BO$6,$G97&gt;=BO$7),$H97*Summary!BI75,0)</f>
        <v>0</v>
      </c>
      <c r="BP97" s="70">
        <f>IF(AND($F97&lt;=BP$6,$G97&gt;=BP$7),$H97*Summary!BJ75,0)</f>
        <v>0</v>
      </c>
      <c r="BQ97" s="70">
        <f>IF(AND($F97&lt;=BQ$6,$G97&gt;=BQ$7),$H97*Summary!BK75,0)</f>
        <v>0</v>
      </c>
      <c r="BR97" s="70">
        <f>IF(AND($F97&lt;=BR$6,$G97&gt;=BR$7),$H97*Summary!BL75,0)</f>
        <v>0</v>
      </c>
      <c r="BS97" s="70">
        <f>IF(AND($F97&lt;=BS$6,$G97&gt;=BS$7),$H97*Summary!BM75,0)</f>
        <v>0</v>
      </c>
      <c r="BT97" s="70">
        <f>IF(AND($F97&lt;=BT$6,$G97&gt;=BT$7),$H97*Summary!BN75,0)</f>
        <v>0</v>
      </c>
      <c r="BU97" s="70">
        <f>IF(AND($F97&lt;=BU$6,$G97&gt;=BU$7),$H97*Summary!BO75,0)</f>
        <v>0</v>
      </c>
      <c r="BV97" s="70">
        <f>IF(AND($F97&lt;=BV$6,$G97&gt;=BV$7),$H97*Summary!BP75,0)</f>
        <v>0</v>
      </c>
      <c r="BW97" s="70">
        <f>IF(AND($F97&lt;=BW$6,$G97&gt;=BW$7),$H97*Summary!BQ75,0)</f>
        <v>0</v>
      </c>
      <c r="BX97" s="70">
        <f>IF(AND($F97&lt;=BX$6,$G97&gt;=BX$7),$H97*Summary!BR75,0)</f>
        <v>0</v>
      </c>
      <c r="BY97" s="70">
        <f>IF(AND($F97&lt;=BY$6,$G97&gt;=BY$7),$H97*Summary!BS75,0)</f>
        <v>0</v>
      </c>
      <c r="BZ97" s="70">
        <f>IF(AND($F97&lt;=BZ$6,$G97&gt;=BZ$7),$H97*Summary!BT75,0)</f>
        <v>0</v>
      </c>
      <c r="CA97" s="70">
        <f>IF(AND($F97&lt;=CA$6,$G97&gt;=CA$7),$H97*Summary!BU75,0)</f>
        <v>0</v>
      </c>
      <c r="CB97" s="70">
        <f>IF(AND($F97&lt;=CB$6,$G97&gt;=CB$7),$H97*Summary!BV75,0)</f>
        <v>0</v>
      </c>
    </row>
    <row r="98" spans="1:80" x14ac:dyDescent="0.3">
      <c r="A98" s="76" t="str">
        <f t="shared" si="69"/>
        <v>Services</v>
      </c>
      <c r="B98" s="84" t="s">
        <v>243</v>
      </c>
      <c r="C98" s="69" t="s">
        <v>263</v>
      </c>
      <c r="E98" s="69" t="s">
        <v>265</v>
      </c>
      <c r="F98" s="86">
        <v>42370</v>
      </c>
      <c r="G98" s="86">
        <v>45291</v>
      </c>
      <c r="H98" s="254">
        <v>0</v>
      </c>
      <c r="I98" s="70">
        <f>IF(AND($F98&lt;=I$6,$G98&gt;=I$7),$H98*Summary!C75,0)</f>
        <v>0</v>
      </c>
      <c r="J98" s="70">
        <f>IF(AND($F98&lt;=J$6,$G98&gt;=J$7),$H98*Summary!D75,0)</f>
        <v>0</v>
      </c>
      <c r="K98" s="70">
        <f>IF(AND($F98&lt;=K$6,$G98&gt;=K$7),$H98*Summary!E75,0)</f>
        <v>0</v>
      </c>
      <c r="L98" s="70">
        <f>IF(AND($F98&lt;=L$6,$G98&gt;=L$7),$H98*Summary!F75,0)</f>
        <v>0</v>
      </c>
      <c r="M98" s="70">
        <f>IF(AND($F98&lt;=M$6,$G98&gt;=M$7),$H98*Summary!G75,0)</f>
        <v>0</v>
      </c>
      <c r="N98" s="70">
        <f>IF(AND($F98&lt;=N$6,$G98&gt;=N$7),$H98*Summary!H75,0)</f>
        <v>0</v>
      </c>
      <c r="O98" s="70">
        <f>IF(AND($F98&lt;=O$6,$G98&gt;=O$7),$H98*Summary!I75,0)</f>
        <v>0</v>
      </c>
      <c r="P98" s="70">
        <f>IF(AND($F98&lt;=P$6,$G98&gt;=P$7),$H98*Summary!J75,0)</f>
        <v>0</v>
      </c>
      <c r="Q98" s="70">
        <f>IF(AND($F98&lt;=Q$6,$G98&gt;=Q$7),$H98*Summary!K75,0)</f>
        <v>0</v>
      </c>
      <c r="R98" s="70">
        <f>IF(AND($F98&lt;=R$6,$G98&gt;=R$7),$H98*Summary!L75,0)</f>
        <v>0</v>
      </c>
      <c r="S98" s="70">
        <f>IF(AND($F98&lt;=S$6,$G98&gt;=S$7),$H98*Summary!M75,0)</f>
        <v>0</v>
      </c>
      <c r="T98" s="70">
        <f>IF(AND($F98&lt;=T$6,$G98&gt;=T$7),$H98*Summary!N75,0)</f>
        <v>0</v>
      </c>
      <c r="U98" s="70">
        <f>IF(AND($F98&lt;=U$6,$G98&gt;=U$7),$H98*Summary!O75,0)</f>
        <v>0</v>
      </c>
      <c r="V98" s="70">
        <f>IF(AND($F98&lt;=V$6,$G98&gt;=V$7),$H98*Summary!P75,0)</f>
        <v>0</v>
      </c>
      <c r="W98" s="70">
        <f>IF(AND($F98&lt;=W$6,$G98&gt;=W$7),$H98*Summary!Q75,0)</f>
        <v>0</v>
      </c>
      <c r="X98" s="70">
        <f>IF(AND($F98&lt;=X$6,$G98&gt;=X$7),$H98*Summary!R75,0)</f>
        <v>0</v>
      </c>
      <c r="Y98" s="70">
        <f>IF(AND($F98&lt;=Y$6,$G98&gt;=Y$7),$H98*Summary!S75,0)</f>
        <v>0</v>
      </c>
      <c r="Z98" s="70">
        <f>IF(AND($F98&lt;=Z$6,$G98&gt;=Z$7),$H98*Summary!T75,0)</f>
        <v>0</v>
      </c>
      <c r="AA98" s="70">
        <f>IF(AND($F98&lt;=AA$6,$G98&gt;=AA$7),$H98*Summary!U75,0)</f>
        <v>0</v>
      </c>
      <c r="AB98" s="70">
        <f>IF(AND($F98&lt;=AB$6,$G98&gt;=AB$7),$H98*Summary!V75,0)</f>
        <v>0</v>
      </c>
      <c r="AC98" s="70">
        <f>IF(AND($F98&lt;=AC$6,$G98&gt;=AC$7),$H98*Summary!W75,0)</f>
        <v>0</v>
      </c>
      <c r="AD98" s="70">
        <f>IF(AND($F98&lt;=AD$6,$G98&gt;=AD$7),$H98*Summary!X75,0)</f>
        <v>0</v>
      </c>
      <c r="AE98" s="70">
        <f>IF(AND($F98&lt;=AE$6,$G98&gt;=AE$7),$H98*Summary!Y75,0)</f>
        <v>0</v>
      </c>
      <c r="AF98" s="70">
        <f>IF(AND($F98&lt;=AF$6,$G98&gt;=AF$7),$H98*Summary!Z75,0)</f>
        <v>0</v>
      </c>
      <c r="AG98" s="70">
        <f>IF(AND($F98&lt;=AG$6,$G98&gt;=AG$7),$H98*Summary!AA75,0)</f>
        <v>0</v>
      </c>
      <c r="AH98" s="70">
        <f>IF(AND($F98&lt;=AH$6,$G98&gt;=AH$7),$H98*Summary!AB75,0)</f>
        <v>0</v>
      </c>
      <c r="AI98" s="70">
        <f>IF(AND($F98&lt;=AI$6,$G98&gt;=AI$7),$H98*Summary!AC75,0)</f>
        <v>0</v>
      </c>
      <c r="AJ98" s="70">
        <f>IF(AND($F98&lt;=AJ$6,$G98&gt;=AJ$7),$H98*Summary!AD75,0)</f>
        <v>0</v>
      </c>
      <c r="AK98" s="70">
        <f>IF(AND($F98&lt;=AK$6,$G98&gt;=AK$7),$H98*Summary!AE75,0)</f>
        <v>0</v>
      </c>
      <c r="AL98" s="70">
        <f>IF(AND($F98&lt;=AL$6,$G98&gt;=AL$7),$H98*Summary!AF75,0)</f>
        <v>0</v>
      </c>
      <c r="AM98" s="70">
        <f>IF(AND($F98&lt;=AM$6,$G98&gt;=AM$7),$H98*Summary!AG75,0)</f>
        <v>0</v>
      </c>
      <c r="AN98" s="70">
        <f>IF(AND($F98&lt;=AN$6,$G98&gt;=AN$7),$H98*Summary!AH75,0)</f>
        <v>0</v>
      </c>
      <c r="AO98" s="70">
        <f>IF(AND($F98&lt;=AO$6,$G98&gt;=AO$7),$H98*Summary!AI75,0)</f>
        <v>0</v>
      </c>
      <c r="AP98" s="70">
        <f>IF(AND($F98&lt;=AP$6,$G98&gt;=AP$7),$H98*Summary!AJ75,0)</f>
        <v>0</v>
      </c>
      <c r="AQ98" s="70">
        <f>IF(AND($F98&lt;=AQ$6,$G98&gt;=AQ$7),$H98*Summary!AK75,0)</f>
        <v>0</v>
      </c>
      <c r="AR98" s="70">
        <f>IF(AND($F98&lt;=AR$6,$G98&gt;=AR$7),$H98*Summary!AL75,0)</f>
        <v>0</v>
      </c>
      <c r="AS98" s="70">
        <f>IF(AND($F98&lt;=AS$6,$G98&gt;=AS$7),$H98*Summary!AM75,0)</f>
        <v>0</v>
      </c>
      <c r="AT98" s="70">
        <f>IF(AND($F98&lt;=AT$6,$G98&gt;=AT$7),$H98*Summary!AN75,0)</f>
        <v>0</v>
      </c>
      <c r="AU98" s="70">
        <f>IF(AND($F98&lt;=AU$6,$G98&gt;=AU$7),$H98*Summary!AO75,0)</f>
        <v>0</v>
      </c>
      <c r="AV98" s="70">
        <f>IF(AND($F98&lt;=AV$6,$G98&gt;=AV$7),$H98*Summary!AP75,0)</f>
        <v>0</v>
      </c>
      <c r="AW98" s="70">
        <f>IF(AND($F98&lt;=AW$6,$G98&gt;=AW$7),$H98*Summary!AQ75,0)</f>
        <v>0</v>
      </c>
      <c r="AX98" s="70">
        <f>IF(AND($F98&lt;=AX$6,$G98&gt;=AX$7),$H98*Summary!AR75,0)</f>
        <v>0</v>
      </c>
      <c r="AY98" s="70">
        <f>IF(AND($F98&lt;=AY$6,$G98&gt;=AY$7),$H98*Summary!AS75,0)</f>
        <v>0</v>
      </c>
      <c r="AZ98" s="70">
        <f>IF(AND($F98&lt;=AZ$6,$G98&gt;=AZ$7),$H98*Summary!AT75,0)</f>
        <v>0</v>
      </c>
      <c r="BA98" s="70">
        <f>IF(AND($F98&lt;=BA$6,$G98&gt;=BA$7),$H98*Summary!AU75,0)</f>
        <v>0</v>
      </c>
      <c r="BB98" s="70">
        <f>IF(AND($F98&lt;=BB$6,$G98&gt;=BB$7),$H98*Summary!AV75,0)</f>
        <v>0</v>
      </c>
      <c r="BC98" s="70">
        <f>IF(AND($F98&lt;=BC$6,$G98&gt;=BC$7),$H98*Summary!AW75,0)</f>
        <v>0</v>
      </c>
      <c r="BD98" s="70">
        <f>IF(AND($F98&lt;=BD$6,$G98&gt;=BD$7),$H98*Summary!AX75,0)</f>
        <v>0</v>
      </c>
      <c r="BE98" s="70">
        <f>IF(AND($F98&lt;=BE$6,$G98&gt;=BE$7),$H98*Summary!AY75,0)</f>
        <v>0</v>
      </c>
      <c r="BF98" s="70">
        <f>IF(AND($F98&lt;=BF$6,$G98&gt;=BF$7),$H98*Summary!AZ75,0)</f>
        <v>0</v>
      </c>
      <c r="BG98" s="70">
        <f>IF(AND($F98&lt;=BG$6,$G98&gt;=BG$7),$H98*Summary!BA75,0)</f>
        <v>0</v>
      </c>
      <c r="BH98" s="70">
        <f>IF(AND($F98&lt;=BH$6,$G98&gt;=BH$7),$H98*Summary!BB75,0)</f>
        <v>0</v>
      </c>
      <c r="BI98" s="70">
        <f>IF(AND($F98&lt;=BI$6,$G98&gt;=BI$7),$H98*Summary!BC75,0)</f>
        <v>0</v>
      </c>
      <c r="BJ98" s="70">
        <f>IF(AND($F98&lt;=BJ$6,$G98&gt;=BJ$7),$H98*Summary!BD75,0)</f>
        <v>0</v>
      </c>
      <c r="BK98" s="70">
        <f>IF(AND($F98&lt;=BK$6,$G98&gt;=BK$7),$H98*Summary!BE75,0)</f>
        <v>0</v>
      </c>
      <c r="BL98" s="70">
        <f>IF(AND($F98&lt;=BL$6,$G98&gt;=BL$7),$H98*Summary!BF75,0)</f>
        <v>0</v>
      </c>
      <c r="BM98" s="70">
        <f>IF(AND($F98&lt;=BM$6,$G98&gt;=BM$7),$H98*Summary!BG75,0)</f>
        <v>0</v>
      </c>
      <c r="BN98" s="70">
        <f>IF(AND($F98&lt;=BN$6,$G98&gt;=BN$7),$H98*Summary!BH75,0)</f>
        <v>0</v>
      </c>
      <c r="BO98" s="70">
        <f>IF(AND($F98&lt;=BO$6,$G98&gt;=BO$7),$H98*Summary!BI75,0)</f>
        <v>0</v>
      </c>
      <c r="BP98" s="70">
        <f>IF(AND($F98&lt;=BP$6,$G98&gt;=BP$7),$H98*Summary!BJ75,0)</f>
        <v>0</v>
      </c>
      <c r="BQ98" s="70">
        <f>IF(AND($F98&lt;=BQ$6,$G98&gt;=BQ$7),$H98*Summary!BK75,0)</f>
        <v>0</v>
      </c>
      <c r="BR98" s="70">
        <f>IF(AND($F98&lt;=BR$6,$G98&gt;=BR$7),$H98*Summary!BL75,0)</f>
        <v>0</v>
      </c>
      <c r="BS98" s="70">
        <f>IF(AND($F98&lt;=BS$6,$G98&gt;=BS$7),$H98*Summary!BM75,0)</f>
        <v>0</v>
      </c>
      <c r="BT98" s="70">
        <f>IF(AND($F98&lt;=BT$6,$G98&gt;=BT$7),$H98*Summary!BN75,0)</f>
        <v>0</v>
      </c>
      <c r="BU98" s="70">
        <f>IF(AND($F98&lt;=BU$6,$G98&gt;=BU$7),$H98*Summary!BO75,0)</f>
        <v>0</v>
      </c>
      <c r="BV98" s="70">
        <f>IF(AND($F98&lt;=BV$6,$G98&gt;=BV$7),$H98*Summary!BP75,0)</f>
        <v>0</v>
      </c>
      <c r="BW98" s="70">
        <f>IF(AND($F98&lt;=BW$6,$G98&gt;=BW$7),$H98*Summary!BQ75,0)</f>
        <v>0</v>
      </c>
      <c r="BX98" s="70">
        <f>IF(AND($F98&lt;=BX$6,$G98&gt;=BX$7),$H98*Summary!BR75,0)</f>
        <v>0</v>
      </c>
      <c r="BY98" s="70">
        <f>IF(AND($F98&lt;=BY$6,$G98&gt;=BY$7),$H98*Summary!BS75,0)</f>
        <v>0</v>
      </c>
      <c r="BZ98" s="70">
        <f>IF(AND($F98&lt;=BZ$6,$G98&gt;=BZ$7),$H98*Summary!BT75,0)</f>
        <v>0</v>
      </c>
      <c r="CA98" s="70">
        <f>IF(AND($F98&lt;=CA$6,$G98&gt;=CA$7),$H98*Summary!BU75,0)</f>
        <v>0</v>
      </c>
      <c r="CB98" s="70">
        <f>IF(AND($F98&lt;=CB$6,$G98&gt;=CB$7),$H98*Summary!BV75,0)</f>
        <v>0</v>
      </c>
    </row>
    <row r="99" spans="1:80" x14ac:dyDescent="0.3">
      <c r="A99" s="76" t="str">
        <f t="shared" si="69"/>
        <v>Services</v>
      </c>
      <c r="B99" s="84" t="s">
        <v>240</v>
      </c>
      <c r="C99" s="69" t="s">
        <v>266</v>
      </c>
      <c r="E99" s="69" t="s">
        <v>265</v>
      </c>
      <c r="F99" s="86">
        <v>42370</v>
      </c>
      <c r="G99" s="86">
        <v>45291</v>
      </c>
      <c r="H99" s="254">
        <v>0</v>
      </c>
      <c r="I99" s="70">
        <f>IF(AND($F99&lt;=I$6,$G99&gt;=I$7),$H99*Summary!C75,0)</f>
        <v>0</v>
      </c>
      <c r="J99" s="70">
        <f>IF(AND($F99&lt;=J$6,$G99&gt;=J$7),$H99*Summary!D75,0)</f>
        <v>0</v>
      </c>
      <c r="K99" s="70">
        <f>IF(AND($F99&lt;=K$6,$G99&gt;=K$7),$H99*Summary!E75,0)</f>
        <v>0</v>
      </c>
      <c r="L99" s="70">
        <f>IF(AND($F99&lt;=L$6,$G99&gt;=L$7),$H99*Summary!F75,0)</f>
        <v>0</v>
      </c>
      <c r="M99" s="70">
        <f>IF(AND($F99&lt;=M$6,$G99&gt;=M$7),$H99*Summary!G75,0)</f>
        <v>0</v>
      </c>
      <c r="N99" s="70">
        <f>IF(AND($F99&lt;=N$6,$G99&gt;=N$7),$H99*Summary!H75,0)</f>
        <v>0</v>
      </c>
      <c r="O99" s="70">
        <f>IF(AND($F99&lt;=O$6,$G99&gt;=O$7),$H99*Summary!I75,0)</f>
        <v>0</v>
      </c>
      <c r="P99" s="70">
        <f>IF(AND($F99&lt;=P$6,$G99&gt;=P$7),$H99*Summary!J75,0)</f>
        <v>0</v>
      </c>
      <c r="Q99" s="70">
        <f>IF(AND($F99&lt;=Q$6,$G99&gt;=Q$7),$H99*Summary!K75,0)</f>
        <v>0</v>
      </c>
      <c r="R99" s="70">
        <f>IF(AND($F99&lt;=R$6,$G99&gt;=R$7),$H99*Summary!L75,0)</f>
        <v>0</v>
      </c>
      <c r="S99" s="70">
        <f>IF(AND($F99&lt;=S$6,$G99&gt;=S$7),$H99*Summary!M75,0)</f>
        <v>0</v>
      </c>
      <c r="T99" s="70">
        <f>IF(AND($F99&lt;=T$6,$G99&gt;=T$7),$H99*Summary!N75,0)</f>
        <v>0</v>
      </c>
      <c r="U99" s="70">
        <f>IF(AND($F99&lt;=U$6,$G99&gt;=U$7),$H99*Summary!O75,0)</f>
        <v>0</v>
      </c>
      <c r="V99" s="70">
        <f>IF(AND($F99&lt;=V$6,$G99&gt;=V$7),$H99*Summary!P75,0)</f>
        <v>0</v>
      </c>
      <c r="W99" s="70">
        <f>IF(AND($F99&lt;=W$6,$G99&gt;=W$7),$H99*Summary!Q75,0)</f>
        <v>0</v>
      </c>
      <c r="X99" s="70">
        <f>IF(AND($F99&lt;=X$6,$G99&gt;=X$7),$H99*Summary!R75,0)</f>
        <v>0</v>
      </c>
      <c r="Y99" s="70">
        <f>IF(AND($F99&lt;=Y$6,$G99&gt;=Y$7),$H99*Summary!S75,0)</f>
        <v>0</v>
      </c>
      <c r="Z99" s="70">
        <f>IF(AND($F99&lt;=Z$6,$G99&gt;=Z$7),$H99*Summary!T75,0)</f>
        <v>0</v>
      </c>
      <c r="AA99" s="70">
        <f>IF(AND($F99&lt;=AA$6,$G99&gt;=AA$7),$H99*Summary!U75,0)</f>
        <v>0</v>
      </c>
      <c r="AB99" s="70">
        <f>IF(AND($F99&lt;=AB$6,$G99&gt;=AB$7),$H99*Summary!V75,0)</f>
        <v>0</v>
      </c>
      <c r="AC99" s="70">
        <f>IF(AND($F99&lt;=AC$6,$G99&gt;=AC$7),$H99*Summary!W75,0)</f>
        <v>0</v>
      </c>
      <c r="AD99" s="70">
        <f>IF(AND($F99&lt;=AD$6,$G99&gt;=AD$7),$H99*Summary!X75,0)</f>
        <v>0</v>
      </c>
      <c r="AE99" s="70">
        <f>IF(AND($F99&lt;=AE$6,$G99&gt;=AE$7),$H99*Summary!Y75,0)</f>
        <v>0</v>
      </c>
      <c r="AF99" s="70">
        <f>IF(AND($F99&lt;=AF$6,$G99&gt;=AF$7),$H99*Summary!Z75,0)</f>
        <v>0</v>
      </c>
      <c r="AG99" s="70">
        <f>IF(AND($F99&lt;=AG$6,$G99&gt;=AG$7),$H99*Summary!AA75,0)</f>
        <v>0</v>
      </c>
      <c r="AH99" s="70">
        <f>IF(AND($F99&lt;=AH$6,$G99&gt;=AH$7),$H99*Summary!AB75,0)</f>
        <v>0</v>
      </c>
      <c r="AI99" s="70">
        <f>IF(AND($F99&lt;=AI$6,$G99&gt;=AI$7),$H99*Summary!AC75,0)</f>
        <v>0</v>
      </c>
      <c r="AJ99" s="70">
        <f>IF(AND($F99&lt;=AJ$6,$G99&gt;=AJ$7),$H99*Summary!AD75,0)</f>
        <v>0</v>
      </c>
      <c r="AK99" s="70">
        <f>IF(AND($F99&lt;=AK$6,$G99&gt;=AK$7),$H99*Summary!AE75,0)</f>
        <v>0</v>
      </c>
      <c r="AL99" s="70">
        <f>IF(AND($F99&lt;=AL$6,$G99&gt;=AL$7),$H99*Summary!AF75,0)</f>
        <v>0</v>
      </c>
      <c r="AM99" s="70">
        <f>IF(AND($F99&lt;=AM$6,$G99&gt;=AM$7),$H99*Summary!AG75,0)</f>
        <v>0</v>
      </c>
      <c r="AN99" s="70">
        <f>IF(AND($F99&lt;=AN$6,$G99&gt;=AN$7),$H99*Summary!AH75,0)</f>
        <v>0</v>
      </c>
      <c r="AO99" s="70">
        <f>IF(AND($F99&lt;=AO$6,$G99&gt;=AO$7),$H99*Summary!AI75,0)</f>
        <v>0</v>
      </c>
      <c r="AP99" s="70">
        <f>IF(AND($F99&lt;=AP$6,$G99&gt;=AP$7),$H99*Summary!AJ75,0)</f>
        <v>0</v>
      </c>
      <c r="AQ99" s="70">
        <f>IF(AND($F99&lt;=AQ$6,$G99&gt;=AQ$7),$H99*Summary!AK75,0)</f>
        <v>0</v>
      </c>
      <c r="AR99" s="70">
        <f>IF(AND($F99&lt;=AR$6,$G99&gt;=AR$7),$H99*Summary!AL75,0)</f>
        <v>0</v>
      </c>
      <c r="AS99" s="70">
        <f>IF(AND($F99&lt;=AS$6,$G99&gt;=AS$7),$H99*Summary!AM75,0)</f>
        <v>0</v>
      </c>
      <c r="AT99" s="70">
        <f>IF(AND($F99&lt;=AT$6,$G99&gt;=AT$7),$H99*Summary!AN75,0)</f>
        <v>0</v>
      </c>
      <c r="AU99" s="70">
        <f>IF(AND($F99&lt;=AU$6,$G99&gt;=AU$7),$H99*Summary!AO75,0)</f>
        <v>0</v>
      </c>
      <c r="AV99" s="70">
        <f>IF(AND($F99&lt;=AV$6,$G99&gt;=AV$7),$H99*Summary!AP75,0)</f>
        <v>0</v>
      </c>
      <c r="AW99" s="70">
        <f>IF(AND($F99&lt;=AW$6,$G99&gt;=AW$7),$H99*Summary!AQ75,0)</f>
        <v>0</v>
      </c>
      <c r="AX99" s="70">
        <f>IF(AND($F99&lt;=AX$6,$G99&gt;=AX$7),$H99*Summary!AR75,0)</f>
        <v>0</v>
      </c>
      <c r="AY99" s="70">
        <f>IF(AND($F99&lt;=AY$6,$G99&gt;=AY$7),$H99*Summary!AS75,0)</f>
        <v>0</v>
      </c>
      <c r="AZ99" s="70">
        <f>IF(AND($F99&lt;=AZ$6,$G99&gt;=AZ$7),$H99*Summary!AT75,0)</f>
        <v>0</v>
      </c>
      <c r="BA99" s="70">
        <f>IF(AND($F99&lt;=BA$6,$G99&gt;=BA$7),$H99*Summary!AU75,0)</f>
        <v>0</v>
      </c>
      <c r="BB99" s="70">
        <f>IF(AND($F99&lt;=BB$6,$G99&gt;=BB$7),$H99*Summary!AV75,0)</f>
        <v>0</v>
      </c>
      <c r="BC99" s="70">
        <f>IF(AND($F99&lt;=BC$6,$G99&gt;=BC$7),$H99*Summary!AW75,0)</f>
        <v>0</v>
      </c>
      <c r="BD99" s="70">
        <f>IF(AND($F99&lt;=BD$6,$G99&gt;=BD$7),$H99*Summary!AX75,0)</f>
        <v>0</v>
      </c>
      <c r="BE99" s="70">
        <f>IF(AND($F99&lt;=BE$6,$G99&gt;=BE$7),$H99*Summary!AY75,0)</f>
        <v>0</v>
      </c>
      <c r="BF99" s="70">
        <f>IF(AND($F99&lt;=BF$6,$G99&gt;=BF$7),$H99*Summary!AZ75,0)</f>
        <v>0</v>
      </c>
      <c r="BG99" s="70">
        <f>IF(AND($F99&lt;=BG$6,$G99&gt;=BG$7),$H99*Summary!BA75,0)</f>
        <v>0</v>
      </c>
      <c r="BH99" s="70">
        <f>IF(AND($F99&lt;=BH$6,$G99&gt;=BH$7),$H99*Summary!BB75,0)</f>
        <v>0</v>
      </c>
      <c r="BI99" s="70">
        <f>IF(AND($F99&lt;=BI$6,$G99&gt;=BI$7),$H99*Summary!BC75,0)</f>
        <v>0</v>
      </c>
      <c r="BJ99" s="70">
        <f>IF(AND($F99&lt;=BJ$6,$G99&gt;=BJ$7),$H99*Summary!BD75,0)</f>
        <v>0</v>
      </c>
      <c r="BK99" s="70">
        <f>IF(AND($F99&lt;=BK$6,$G99&gt;=BK$7),$H99*Summary!BE75,0)</f>
        <v>0</v>
      </c>
      <c r="BL99" s="70">
        <f>IF(AND($F99&lt;=BL$6,$G99&gt;=BL$7),$H99*Summary!BF75,0)</f>
        <v>0</v>
      </c>
      <c r="BM99" s="70">
        <f>IF(AND($F99&lt;=BM$6,$G99&gt;=BM$7),$H99*Summary!BG75,0)</f>
        <v>0</v>
      </c>
      <c r="BN99" s="70">
        <f>IF(AND($F99&lt;=BN$6,$G99&gt;=BN$7),$H99*Summary!BH75,0)</f>
        <v>0</v>
      </c>
      <c r="BO99" s="70">
        <f>IF(AND($F99&lt;=BO$6,$G99&gt;=BO$7),$H99*Summary!BI75,0)</f>
        <v>0</v>
      </c>
      <c r="BP99" s="70">
        <f>IF(AND($F99&lt;=BP$6,$G99&gt;=BP$7),$H99*Summary!BJ75,0)</f>
        <v>0</v>
      </c>
      <c r="BQ99" s="70">
        <f>IF(AND($F99&lt;=BQ$6,$G99&gt;=BQ$7),$H99*Summary!BK75,0)</f>
        <v>0</v>
      </c>
      <c r="BR99" s="70">
        <f>IF(AND($F99&lt;=BR$6,$G99&gt;=BR$7),$H99*Summary!BL75,0)</f>
        <v>0</v>
      </c>
      <c r="BS99" s="70">
        <f>IF(AND($F99&lt;=BS$6,$G99&gt;=BS$7),$H99*Summary!BM75,0)</f>
        <v>0</v>
      </c>
      <c r="BT99" s="70">
        <f>IF(AND($F99&lt;=BT$6,$G99&gt;=BT$7),$H99*Summary!BN75,0)</f>
        <v>0</v>
      </c>
      <c r="BU99" s="70">
        <f>IF(AND($F99&lt;=BU$6,$G99&gt;=BU$7),$H99*Summary!BO75,0)</f>
        <v>0</v>
      </c>
      <c r="BV99" s="70">
        <f>IF(AND($F99&lt;=BV$6,$G99&gt;=BV$7),$H99*Summary!BP75,0)</f>
        <v>0</v>
      </c>
      <c r="BW99" s="70">
        <f>IF(AND($F99&lt;=BW$6,$G99&gt;=BW$7),$H99*Summary!BQ75,0)</f>
        <v>0</v>
      </c>
      <c r="BX99" s="70">
        <f>IF(AND($F99&lt;=BX$6,$G99&gt;=BX$7),$H99*Summary!BR75,0)</f>
        <v>0</v>
      </c>
      <c r="BY99" s="70">
        <f>IF(AND($F99&lt;=BY$6,$G99&gt;=BY$7),$H99*Summary!BS75,0)</f>
        <v>0</v>
      </c>
      <c r="BZ99" s="70">
        <f>IF(AND($F99&lt;=BZ$6,$G99&gt;=BZ$7),$H99*Summary!BT75,0)</f>
        <v>0</v>
      </c>
      <c r="CA99" s="70">
        <f>IF(AND($F99&lt;=CA$6,$G99&gt;=CA$7),$H99*Summary!BU75,0)</f>
        <v>0</v>
      </c>
      <c r="CB99" s="70">
        <f>IF(AND($F99&lt;=CB$6,$G99&gt;=CB$7),$H99*Summary!BV75,0)</f>
        <v>0</v>
      </c>
    </row>
    <row r="100" spans="1:80" x14ac:dyDescent="0.3">
      <c r="A100" s="76" t="str">
        <f t="shared" si="69"/>
        <v>Services</v>
      </c>
      <c r="B100" s="84" t="s">
        <v>64</v>
      </c>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row>
    <row r="101" spans="1:80" x14ac:dyDescent="0.3">
      <c r="A101" s="76" t="str">
        <f t="shared" si="69"/>
        <v>Services</v>
      </c>
      <c r="B101" s="84" t="s">
        <v>65</v>
      </c>
      <c r="I101" s="70"/>
    </row>
    <row r="102" spans="1:80" x14ac:dyDescent="0.3">
      <c r="A102" s="76" t="str">
        <f t="shared" si="69"/>
        <v>Services</v>
      </c>
      <c r="B102" s="84" t="s">
        <v>66</v>
      </c>
      <c r="C102" s="65" t="s">
        <v>262</v>
      </c>
      <c r="E102" s="69" t="s">
        <v>98</v>
      </c>
      <c r="F102" s="86">
        <v>42370</v>
      </c>
      <c r="G102" s="86">
        <v>45291</v>
      </c>
      <c r="H102" s="85"/>
      <c r="I102" s="70">
        <f t="shared" ref="I102:BT102" si="70">IF(AND($F102&lt;=I$6,$G102&gt;I$7),I$5*($H102/($G102-$F102+1)),IF(AND($F102&gt;I$6,$F102&lt;=I$7),(I$7-$F102+1)*($H102/($G102-$F102+1)),IF(AND($G102&gt;=I$6,$G102&lt;=I$7),($G102-I$6+1)*($H102/($G102-$F102+1)),0)))</f>
        <v>0</v>
      </c>
      <c r="J102" s="70">
        <f t="shared" si="70"/>
        <v>0</v>
      </c>
      <c r="K102" s="70">
        <f t="shared" si="70"/>
        <v>0</v>
      </c>
      <c r="L102" s="70">
        <f t="shared" si="70"/>
        <v>0</v>
      </c>
      <c r="M102" s="70">
        <f t="shared" si="70"/>
        <v>0</v>
      </c>
      <c r="N102" s="70">
        <f t="shared" si="70"/>
        <v>0</v>
      </c>
      <c r="O102" s="70">
        <f t="shared" si="70"/>
        <v>0</v>
      </c>
      <c r="P102" s="70">
        <f t="shared" si="70"/>
        <v>0</v>
      </c>
      <c r="Q102" s="70">
        <f t="shared" si="70"/>
        <v>0</v>
      </c>
      <c r="R102" s="70">
        <f t="shared" si="70"/>
        <v>0</v>
      </c>
      <c r="S102" s="70">
        <f t="shared" si="70"/>
        <v>0</v>
      </c>
      <c r="T102" s="70">
        <f t="shared" si="70"/>
        <v>0</v>
      </c>
      <c r="U102" s="70">
        <f t="shared" si="70"/>
        <v>0</v>
      </c>
      <c r="V102" s="70">
        <f t="shared" si="70"/>
        <v>0</v>
      </c>
      <c r="W102" s="70">
        <f t="shared" si="70"/>
        <v>0</v>
      </c>
      <c r="X102" s="70">
        <f t="shared" si="70"/>
        <v>0</v>
      </c>
      <c r="Y102" s="70">
        <f t="shared" si="70"/>
        <v>0</v>
      </c>
      <c r="Z102" s="70">
        <f t="shared" si="70"/>
        <v>0</v>
      </c>
      <c r="AA102" s="70">
        <f t="shared" si="70"/>
        <v>0</v>
      </c>
      <c r="AB102" s="70">
        <f t="shared" si="70"/>
        <v>0</v>
      </c>
      <c r="AC102" s="70">
        <f t="shared" si="70"/>
        <v>0</v>
      </c>
      <c r="AD102" s="70">
        <f t="shared" si="70"/>
        <v>0</v>
      </c>
      <c r="AE102" s="70">
        <f t="shared" si="70"/>
        <v>0</v>
      </c>
      <c r="AF102" s="70">
        <f t="shared" si="70"/>
        <v>0</v>
      </c>
      <c r="AG102" s="70">
        <f t="shared" si="70"/>
        <v>0</v>
      </c>
      <c r="AH102" s="70">
        <f t="shared" si="70"/>
        <v>0</v>
      </c>
      <c r="AI102" s="70">
        <f t="shared" si="70"/>
        <v>0</v>
      </c>
      <c r="AJ102" s="70">
        <f t="shared" si="70"/>
        <v>0</v>
      </c>
      <c r="AK102" s="70">
        <f t="shared" si="70"/>
        <v>0</v>
      </c>
      <c r="AL102" s="70">
        <f t="shared" si="70"/>
        <v>0</v>
      </c>
      <c r="AM102" s="70">
        <f t="shared" si="70"/>
        <v>0</v>
      </c>
      <c r="AN102" s="70">
        <f t="shared" si="70"/>
        <v>0</v>
      </c>
      <c r="AO102" s="70">
        <f t="shared" si="70"/>
        <v>0</v>
      </c>
      <c r="AP102" s="70">
        <f t="shared" si="70"/>
        <v>0</v>
      </c>
      <c r="AQ102" s="70">
        <f t="shared" si="70"/>
        <v>0</v>
      </c>
      <c r="AR102" s="70">
        <f t="shared" si="70"/>
        <v>0</v>
      </c>
      <c r="AS102" s="70">
        <f t="shared" si="70"/>
        <v>0</v>
      </c>
      <c r="AT102" s="70">
        <f t="shared" si="70"/>
        <v>0</v>
      </c>
      <c r="AU102" s="70">
        <f t="shared" si="70"/>
        <v>0</v>
      </c>
      <c r="AV102" s="70">
        <f t="shared" si="70"/>
        <v>0</v>
      </c>
      <c r="AW102" s="70">
        <f t="shared" si="70"/>
        <v>0</v>
      </c>
      <c r="AX102" s="70">
        <f t="shared" si="70"/>
        <v>0</v>
      </c>
      <c r="AY102" s="70">
        <f t="shared" si="70"/>
        <v>0</v>
      </c>
      <c r="AZ102" s="70">
        <f t="shared" si="70"/>
        <v>0</v>
      </c>
      <c r="BA102" s="70">
        <f t="shared" si="70"/>
        <v>0</v>
      </c>
      <c r="BB102" s="70">
        <f t="shared" si="70"/>
        <v>0</v>
      </c>
      <c r="BC102" s="70">
        <f t="shared" si="70"/>
        <v>0</v>
      </c>
      <c r="BD102" s="70">
        <f t="shared" si="70"/>
        <v>0</v>
      </c>
      <c r="BE102" s="70">
        <f t="shared" si="70"/>
        <v>0</v>
      </c>
      <c r="BF102" s="70">
        <f t="shared" si="70"/>
        <v>0</v>
      </c>
      <c r="BG102" s="70">
        <f t="shared" si="70"/>
        <v>0</v>
      </c>
      <c r="BH102" s="70">
        <f t="shared" si="70"/>
        <v>0</v>
      </c>
      <c r="BI102" s="70">
        <f t="shared" si="70"/>
        <v>0</v>
      </c>
      <c r="BJ102" s="70">
        <f t="shared" si="70"/>
        <v>0</v>
      </c>
      <c r="BK102" s="70">
        <f t="shared" si="70"/>
        <v>0</v>
      </c>
      <c r="BL102" s="70">
        <f t="shared" si="70"/>
        <v>0</v>
      </c>
      <c r="BM102" s="70">
        <f t="shared" si="70"/>
        <v>0</v>
      </c>
      <c r="BN102" s="70">
        <f t="shared" si="70"/>
        <v>0</v>
      </c>
      <c r="BO102" s="70">
        <f t="shared" si="70"/>
        <v>0</v>
      </c>
      <c r="BP102" s="70">
        <f t="shared" si="70"/>
        <v>0</v>
      </c>
      <c r="BQ102" s="70">
        <f t="shared" si="70"/>
        <v>0</v>
      </c>
      <c r="BR102" s="70">
        <f t="shared" si="70"/>
        <v>0</v>
      </c>
      <c r="BS102" s="70">
        <f t="shared" si="70"/>
        <v>0</v>
      </c>
      <c r="BT102" s="70">
        <f t="shared" si="70"/>
        <v>0</v>
      </c>
      <c r="BU102" s="70">
        <f t="shared" ref="BU102:CB102" si="71">IF(AND($F102&lt;=BU$6,$G102&gt;BU$7),BU$5*($H102/($G102-$F102+1)),IF(AND($F102&gt;BU$6,$F102&lt;=BU$7),(BU$7-$F102+1)*($H102/($G102-$F102+1)),IF(AND($G102&gt;=BU$6,$G102&lt;=BU$7),($G102-BU$6+1)*($H102/($G102-$F102+1)),0)))</f>
        <v>0</v>
      </c>
      <c r="BV102" s="70">
        <f t="shared" si="71"/>
        <v>0</v>
      </c>
      <c r="BW102" s="70">
        <f t="shared" si="71"/>
        <v>0</v>
      </c>
      <c r="BX102" s="70">
        <f t="shared" si="71"/>
        <v>0</v>
      </c>
      <c r="BY102" s="70">
        <f t="shared" si="71"/>
        <v>0</v>
      </c>
      <c r="BZ102" s="70">
        <f t="shared" si="71"/>
        <v>0</v>
      </c>
      <c r="CA102" s="70">
        <f t="shared" si="71"/>
        <v>0</v>
      </c>
      <c r="CB102" s="70">
        <f t="shared" si="71"/>
        <v>0</v>
      </c>
    </row>
    <row r="103" spans="1:80" x14ac:dyDescent="0.3">
      <c r="A103" s="76" t="str">
        <f t="shared" si="69"/>
        <v>Services</v>
      </c>
      <c r="B103" s="84" t="s">
        <v>67</v>
      </c>
      <c r="C103" s="65" t="s">
        <v>262</v>
      </c>
    </row>
    <row r="104" spans="1:80" x14ac:dyDescent="0.3">
      <c r="A104" s="76" t="str">
        <f t="shared" si="69"/>
        <v>Services</v>
      </c>
      <c r="B104" s="84" t="s">
        <v>68</v>
      </c>
      <c r="C104" s="65" t="s">
        <v>262</v>
      </c>
      <c r="E104" s="69" t="s">
        <v>97</v>
      </c>
      <c r="F104" s="84"/>
      <c r="G104" s="84"/>
      <c r="H104" s="85">
        <v>0</v>
      </c>
      <c r="I104" s="70">
        <f t="shared" ref="I104:BT104" si="72">IF(OR(MONTH(I$8)=3,MONTH(I$8)=6,MONTH(I$8)=9,MONTH(I$8)=12),$H104,0)</f>
        <v>0</v>
      </c>
      <c r="J104" s="70">
        <f t="shared" si="72"/>
        <v>0</v>
      </c>
      <c r="K104" s="70">
        <f t="shared" si="72"/>
        <v>0</v>
      </c>
      <c r="L104" s="70">
        <f t="shared" si="72"/>
        <v>0</v>
      </c>
      <c r="M104" s="70">
        <f t="shared" si="72"/>
        <v>0</v>
      </c>
      <c r="N104" s="70">
        <f t="shared" si="72"/>
        <v>0</v>
      </c>
      <c r="O104" s="70">
        <f t="shared" si="72"/>
        <v>0</v>
      </c>
      <c r="P104" s="70">
        <f t="shared" si="72"/>
        <v>0</v>
      </c>
      <c r="Q104" s="70">
        <f t="shared" si="72"/>
        <v>0</v>
      </c>
      <c r="R104" s="70">
        <f t="shared" si="72"/>
        <v>0</v>
      </c>
      <c r="S104" s="70">
        <f t="shared" si="72"/>
        <v>0</v>
      </c>
      <c r="T104" s="70">
        <f t="shared" si="72"/>
        <v>0</v>
      </c>
      <c r="U104" s="70">
        <f t="shared" si="72"/>
        <v>0</v>
      </c>
      <c r="V104" s="70">
        <f t="shared" si="72"/>
        <v>0</v>
      </c>
      <c r="W104" s="70">
        <f t="shared" si="72"/>
        <v>0</v>
      </c>
      <c r="X104" s="70">
        <f t="shared" si="72"/>
        <v>0</v>
      </c>
      <c r="Y104" s="70">
        <f t="shared" si="72"/>
        <v>0</v>
      </c>
      <c r="Z104" s="70">
        <f t="shared" si="72"/>
        <v>0</v>
      </c>
      <c r="AA104" s="70">
        <f t="shared" si="72"/>
        <v>0</v>
      </c>
      <c r="AB104" s="70">
        <f t="shared" si="72"/>
        <v>0</v>
      </c>
      <c r="AC104" s="70">
        <f t="shared" si="72"/>
        <v>0</v>
      </c>
      <c r="AD104" s="70">
        <f t="shared" si="72"/>
        <v>0</v>
      </c>
      <c r="AE104" s="70">
        <f t="shared" si="72"/>
        <v>0</v>
      </c>
      <c r="AF104" s="70">
        <f t="shared" si="72"/>
        <v>0</v>
      </c>
      <c r="AG104" s="70">
        <f t="shared" si="72"/>
        <v>0</v>
      </c>
      <c r="AH104" s="70">
        <f t="shared" si="72"/>
        <v>0</v>
      </c>
      <c r="AI104" s="70">
        <f t="shared" si="72"/>
        <v>0</v>
      </c>
      <c r="AJ104" s="70">
        <f t="shared" si="72"/>
        <v>0</v>
      </c>
      <c r="AK104" s="70">
        <f t="shared" si="72"/>
        <v>0</v>
      </c>
      <c r="AL104" s="70">
        <f t="shared" si="72"/>
        <v>0</v>
      </c>
      <c r="AM104" s="70">
        <f t="shared" si="72"/>
        <v>0</v>
      </c>
      <c r="AN104" s="70">
        <f t="shared" si="72"/>
        <v>0</v>
      </c>
      <c r="AO104" s="70">
        <f t="shared" si="72"/>
        <v>0</v>
      </c>
      <c r="AP104" s="70">
        <f t="shared" si="72"/>
        <v>0</v>
      </c>
      <c r="AQ104" s="70">
        <f t="shared" si="72"/>
        <v>0</v>
      </c>
      <c r="AR104" s="70">
        <f t="shared" si="72"/>
        <v>0</v>
      </c>
      <c r="AS104" s="70">
        <f t="shared" si="72"/>
        <v>0</v>
      </c>
      <c r="AT104" s="70">
        <f t="shared" si="72"/>
        <v>0</v>
      </c>
      <c r="AU104" s="70">
        <f t="shared" si="72"/>
        <v>0</v>
      </c>
      <c r="AV104" s="70">
        <f t="shared" si="72"/>
        <v>0</v>
      </c>
      <c r="AW104" s="70">
        <f t="shared" si="72"/>
        <v>0</v>
      </c>
      <c r="AX104" s="70">
        <f t="shared" si="72"/>
        <v>0</v>
      </c>
      <c r="AY104" s="70">
        <f t="shared" si="72"/>
        <v>0</v>
      </c>
      <c r="AZ104" s="70">
        <f t="shared" si="72"/>
        <v>0</v>
      </c>
      <c r="BA104" s="70">
        <f t="shared" si="72"/>
        <v>0</v>
      </c>
      <c r="BB104" s="70">
        <f t="shared" si="72"/>
        <v>0</v>
      </c>
      <c r="BC104" s="70">
        <f t="shared" si="72"/>
        <v>0</v>
      </c>
      <c r="BD104" s="70">
        <f t="shared" si="72"/>
        <v>0</v>
      </c>
      <c r="BE104" s="70">
        <f t="shared" si="72"/>
        <v>0</v>
      </c>
      <c r="BF104" s="70">
        <f t="shared" si="72"/>
        <v>0</v>
      </c>
      <c r="BG104" s="70">
        <f t="shared" si="72"/>
        <v>0</v>
      </c>
      <c r="BH104" s="70">
        <f t="shared" si="72"/>
        <v>0</v>
      </c>
      <c r="BI104" s="70">
        <f t="shared" si="72"/>
        <v>0</v>
      </c>
      <c r="BJ104" s="70">
        <f t="shared" si="72"/>
        <v>0</v>
      </c>
      <c r="BK104" s="70">
        <f t="shared" si="72"/>
        <v>0</v>
      </c>
      <c r="BL104" s="70">
        <f t="shared" si="72"/>
        <v>0</v>
      </c>
      <c r="BM104" s="70">
        <f t="shared" si="72"/>
        <v>0</v>
      </c>
      <c r="BN104" s="70">
        <f t="shared" si="72"/>
        <v>0</v>
      </c>
      <c r="BO104" s="70">
        <f t="shared" si="72"/>
        <v>0</v>
      </c>
      <c r="BP104" s="70">
        <f t="shared" si="72"/>
        <v>0</v>
      </c>
      <c r="BQ104" s="70">
        <f t="shared" si="72"/>
        <v>0</v>
      </c>
      <c r="BR104" s="70">
        <f t="shared" si="72"/>
        <v>0</v>
      </c>
      <c r="BS104" s="70">
        <f t="shared" si="72"/>
        <v>0</v>
      </c>
      <c r="BT104" s="70">
        <f t="shared" si="72"/>
        <v>0</v>
      </c>
      <c r="BU104" s="70">
        <f t="shared" ref="BU104:CB104" si="73">IF(OR(MONTH(BU$8)=3,MONTH(BU$8)=6,MONTH(BU$8)=9,MONTH(BU$8)=12),$H104,0)</f>
        <v>0</v>
      </c>
      <c r="BV104" s="70">
        <f t="shared" si="73"/>
        <v>0</v>
      </c>
      <c r="BW104" s="70">
        <f t="shared" si="73"/>
        <v>0</v>
      </c>
      <c r="BX104" s="70">
        <f t="shared" si="73"/>
        <v>0</v>
      </c>
      <c r="BY104" s="70">
        <f t="shared" si="73"/>
        <v>0</v>
      </c>
      <c r="BZ104" s="70">
        <f t="shared" si="73"/>
        <v>0</v>
      </c>
      <c r="CA104" s="70">
        <f t="shared" si="73"/>
        <v>0</v>
      </c>
      <c r="CB104" s="70">
        <f t="shared" si="73"/>
        <v>0</v>
      </c>
    </row>
    <row r="105" spans="1:80" x14ac:dyDescent="0.3">
      <c r="A105" s="76" t="str">
        <f t="shared" si="69"/>
        <v>Services</v>
      </c>
      <c r="B105" s="84" t="s">
        <v>69</v>
      </c>
      <c r="C105" s="65" t="s">
        <v>262</v>
      </c>
      <c r="E105" s="69" t="s">
        <v>96</v>
      </c>
      <c r="F105" s="84"/>
      <c r="G105" s="84"/>
      <c r="H105" s="85">
        <v>0</v>
      </c>
      <c r="I105" s="70">
        <f t="shared" ref="I105:BT105" si="74">$H105</f>
        <v>0</v>
      </c>
      <c r="J105" s="70">
        <f t="shared" si="74"/>
        <v>0</v>
      </c>
      <c r="K105" s="70">
        <f t="shared" si="74"/>
        <v>0</v>
      </c>
      <c r="L105" s="70">
        <f t="shared" si="74"/>
        <v>0</v>
      </c>
      <c r="M105" s="70">
        <f t="shared" si="74"/>
        <v>0</v>
      </c>
      <c r="N105" s="70">
        <f t="shared" si="74"/>
        <v>0</v>
      </c>
      <c r="O105" s="70">
        <f t="shared" si="74"/>
        <v>0</v>
      </c>
      <c r="P105" s="70">
        <f t="shared" si="74"/>
        <v>0</v>
      </c>
      <c r="Q105" s="70">
        <f t="shared" si="74"/>
        <v>0</v>
      </c>
      <c r="R105" s="70">
        <f t="shared" si="74"/>
        <v>0</v>
      </c>
      <c r="S105" s="70">
        <f t="shared" si="74"/>
        <v>0</v>
      </c>
      <c r="T105" s="70">
        <f t="shared" si="74"/>
        <v>0</v>
      </c>
      <c r="U105" s="70">
        <f t="shared" si="74"/>
        <v>0</v>
      </c>
      <c r="V105" s="70">
        <f t="shared" si="74"/>
        <v>0</v>
      </c>
      <c r="W105" s="70">
        <f t="shared" si="74"/>
        <v>0</v>
      </c>
      <c r="X105" s="70">
        <f t="shared" si="74"/>
        <v>0</v>
      </c>
      <c r="Y105" s="70">
        <f t="shared" si="74"/>
        <v>0</v>
      </c>
      <c r="Z105" s="70">
        <f t="shared" si="74"/>
        <v>0</v>
      </c>
      <c r="AA105" s="70">
        <f t="shared" si="74"/>
        <v>0</v>
      </c>
      <c r="AB105" s="70">
        <f t="shared" si="74"/>
        <v>0</v>
      </c>
      <c r="AC105" s="70">
        <f t="shared" si="74"/>
        <v>0</v>
      </c>
      <c r="AD105" s="70">
        <f t="shared" si="74"/>
        <v>0</v>
      </c>
      <c r="AE105" s="70">
        <f t="shared" si="74"/>
        <v>0</v>
      </c>
      <c r="AF105" s="70">
        <f t="shared" si="74"/>
        <v>0</v>
      </c>
      <c r="AG105" s="70">
        <f t="shared" si="74"/>
        <v>0</v>
      </c>
      <c r="AH105" s="70">
        <f t="shared" si="74"/>
        <v>0</v>
      </c>
      <c r="AI105" s="70">
        <f t="shared" si="74"/>
        <v>0</v>
      </c>
      <c r="AJ105" s="70">
        <f t="shared" si="74"/>
        <v>0</v>
      </c>
      <c r="AK105" s="70">
        <f t="shared" si="74"/>
        <v>0</v>
      </c>
      <c r="AL105" s="70">
        <f t="shared" si="74"/>
        <v>0</v>
      </c>
      <c r="AM105" s="70">
        <f t="shared" si="74"/>
        <v>0</v>
      </c>
      <c r="AN105" s="70">
        <f t="shared" si="74"/>
        <v>0</v>
      </c>
      <c r="AO105" s="70">
        <f t="shared" si="74"/>
        <v>0</v>
      </c>
      <c r="AP105" s="70">
        <f t="shared" si="74"/>
        <v>0</v>
      </c>
      <c r="AQ105" s="70">
        <f t="shared" si="74"/>
        <v>0</v>
      </c>
      <c r="AR105" s="70">
        <f t="shared" si="74"/>
        <v>0</v>
      </c>
      <c r="AS105" s="70">
        <f t="shared" si="74"/>
        <v>0</v>
      </c>
      <c r="AT105" s="70">
        <f t="shared" si="74"/>
        <v>0</v>
      </c>
      <c r="AU105" s="70">
        <f t="shared" si="74"/>
        <v>0</v>
      </c>
      <c r="AV105" s="70">
        <f t="shared" si="74"/>
        <v>0</v>
      </c>
      <c r="AW105" s="70">
        <f t="shared" si="74"/>
        <v>0</v>
      </c>
      <c r="AX105" s="70">
        <f t="shared" si="74"/>
        <v>0</v>
      </c>
      <c r="AY105" s="70">
        <f t="shared" si="74"/>
        <v>0</v>
      </c>
      <c r="AZ105" s="70">
        <f t="shared" si="74"/>
        <v>0</v>
      </c>
      <c r="BA105" s="70">
        <f t="shared" si="74"/>
        <v>0</v>
      </c>
      <c r="BB105" s="70">
        <f t="shared" si="74"/>
        <v>0</v>
      </c>
      <c r="BC105" s="70">
        <f t="shared" si="74"/>
        <v>0</v>
      </c>
      <c r="BD105" s="70">
        <f t="shared" si="74"/>
        <v>0</v>
      </c>
      <c r="BE105" s="70">
        <f t="shared" si="74"/>
        <v>0</v>
      </c>
      <c r="BF105" s="70">
        <f t="shared" si="74"/>
        <v>0</v>
      </c>
      <c r="BG105" s="70">
        <f t="shared" si="74"/>
        <v>0</v>
      </c>
      <c r="BH105" s="70">
        <f t="shared" si="74"/>
        <v>0</v>
      </c>
      <c r="BI105" s="70">
        <f t="shared" si="74"/>
        <v>0</v>
      </c>
      <c r="BJ105" s="70">
        <f t="shared" si="74"/>
        <v>0</v>
      </c>
      <c r="BK105" s="70">
        <f t="shared" si="74"/>
        <v>0</v>
      </c>
      <c r="BL105" s="70">
        <f t="shared" si="74"/>
        <v>0</v>
      </c>
      <c r="BM105" s="70">
        <f t="shared" si="74"/>
        <v>0</v>
      </c>
      <c r="BN105" s="70">
        <f t="shared" si="74"/>
        <v>0</v>
      </c>
      <c r="BO105" s="70">
        <f t="shared" si="74"/>
        <v>0</v>
      </c>
      <c r="BP105" s="70">
        <f t="shared" si="74"/>
        <v>0</v>
      </c>
      <c r="BQ105" s="70">
        <f t="shared" si="74"/>
        <v>0</v>
      </c>
      <c r="BR105" s="70">
        <f t="shared" si="74"/>
        <v>0</v>
      </c>
      <c r="BS105" s="70">
        <f t="shared" si="74"/>
        <v>0</v>
      </c>
      <c r="BT105" s="70">
        <f t="shared" si="74"/>
        <v>0</v>
      </c>
      <c r="BU105" s="70">
        <f t="shared" ref="BU105:CB105" si="75">$H105</f>
        <v>0</v>
      </c>
      <c r="BV105" s="70">
        <f t="shared" si="75"/>
        <v>0</v>
      </c>
      <c r="BW105" s="70">
        <f t="shared" si="75"/>
        <v>0</v>
      </c>
      <c r="BX105" s="70">
        <f t="shared" si="75"/>
        <v>0</v>
      </c>
      <c r="BY105" s="70">
        <f t="shared" si="75"/>
        <v>0</v>
      </c>
      <c r="BZ105" s="70">
        <f t="shared" si="75"/>
        <v>0</v>
      </c>
      <c r="CA105" s="70">
        <f t="shared" si="75"/>
        <v>0</v>
      </c>
      <c r="CB105" s="70">
        <f t="shared" si="75"/>
        <v>0</v>
      </c>
    </row>
    <row r="106" spans="1:80" x14ac:dyDescent="0.3">
      <c r="A106" s="76" t="str">
        <f t="shared" si="69"/>
        <v>Services</v>
      </c>
      <c r="B106" s="84" t="s">
        <v>70</v>
      </c>
      <c r="C106" s="65" t="s">
        <v>262</v>
      </c>
      <c r="E106" s="69" t="s">
        <v>100</v>
      </c>
      <c r="F106" s="84"/>
      <c r="G106" s="84"/>
      <c r="H106" s="85">
        <v>0</v>
      </c>
      <c r="I106" s="70">
        <f t="shared" ref="I106:BT106" si="76">IF(ISODD(MONTH(I$8)),$H106,0)</f>
        <v>0</v>
      </c>
      <c r="J106" s="70">
        <f t="shared" si="76"/>
        <v>0</v>
      </c>
      <c r="K106" s="70">
        <f t="shared" si="76"/>
        <v>0</v>
      </c>
      <c r="L106" s="70">
        <f t="shared" si="76"/>
        <v>0</v>
      </c>
      <c r="M106" s="70">
        <f t="shared" si="76"/>
        <v>0</v>
      </c>
      <c r="N106" s="70">
        <f t="shared" si="76"/>
        <v>0</v>
      </c>
      <c r="O106" s="70">
        <f t="shared" si="76"/>
        <v>0</v>
      </c>
      <c r="P106" s="70">
        <f t="shared" si="76"/>
        <v>0</v>
      </c>
      <c r="Q106" s="70">
        <f t="shared" si="76"/>
        <v>0</v>
      </c>
      <c r="R106" s="70">
        <f t="shared" si="76"/>
        <v>0</v>
      </c>
      <c r="S106" s="70">
        <f t="shared" si="76"/>
        <v>0</v>
      </c>
      <c r="T106" s="70">
        <f t="shared" si="76"/>
        <v>0</v>
      </c>
      <c r="U106" s="70">
        <f t="shared" si="76"/>
        <v>0</v>
      </c>
      <c r="V106" s="70">
        <f t="shared" si="76"/>
        <v>0</v>
      </c>
      <c r="W106" s="70">
        <f t="shared" si="76"/>
        <v>0</v>
      </c>
      <c r="X106" s="70">
        <f t="shared" si="76"/>
        <v>0</v>
      </c>
      <c r="Y106" s="70">
        <f t="shared" si="76"/>
        <v>0</v>
      </c>
      <c r="Z106" s="70">
        <f t="shared" si="76"/>
        <v>0</v>
      </c>
      <c r="AA106" s="70">
        <f t="shared" si="76"/>
        <v>0</v>
      </c>
      <c r="AB106" s="70">
        <f t="shared" si="76"/>
        <v>0</v>
      </c>
      <c r="AC106" s="70">
        <f t="shared" si="76"/>
        <v>0</v>
      </c>
      <c r="AD106" s="70">
        <f t="shared" si="76"/>
        <v>0</v>
      </c>
      <c r="AE106" s="70">
        <f t="shared" si="76"/>
        <v>0</v>
      </c>
      <c r="AF106" s="70">
        <f t="shared" si="76"/>
        <v>0</v>
      </c>
      <c r="AG106" s="70">
        <f t="shared" si="76"/>
        <v>0</v>
      </c>
      <c r="AH106" s="70">
        <f t="shared" si="76"/>
        <v>0</v>
      </c>
      <c r="AI106" s="70">
        <f t="shared" si="76"/>
        <v>0</v>
      </c>
      <c r="AJ106" s="70">
        <f t="shared" si="76"/>
        <v>0</v>
      </c>
      <c r="AK106" s="70">
        <f t="shared" si="76"/>
        <v>0</v>
      </c>
      <c r="AL106" s="70">
        <f t="shared" si="76"/>
        <v>0</v>
      </c>
      <c r="AM106" s="70">
        <f t="shared" si="76"/>
        <v>0</v>
      </c>
      <c r="AN106" s="70">
        <f t="shared" si="76"/>
        <v>0</v>
      </c>
      <c r="AO106" s="70">
        <f t="shared" si="76"/>
        <v>0</v>
      </c>
      <c r="AP106" s="70">
        <f t="shared" si="76"/>
        <v>0</v>
      </c>
      <c r="AQ106" s="70">
        <f t="shared" si="76"/>
        <v>0</v>
      </c>
      <c r="AR106" s="70">
        <f t="shared" si="76"/>
        <v>0</v>
      </c>
      <c r="AS106" s="70">
        <f t="shared" si="76"/>
        <v>0</v>
      </c>
      <c r="AT106" s="70">
        <f t="shared" si="76"/>
        <v>0</v>
      </c>
      <c r="AU106" s="70">
        <f t="shared" si="76"/>
        <v>0</v>
      </c>
      <c r="AV106" s="70">
        <f t="shared" si="76"/>
        <v>0</v>
      </c>
      <c r="AW106" s="70">
        <f t="shared" si="76"/>
        <v>0</v>
      </c>
      <c r="AX106" s="70">
        <f t="shared" si="76"/>
        <v>0</v>
      </c>
      <c r="AY106" s="70">
        <f t="shared" si="76"/>
        <v>0</v>
      </c>
      <c r="AZ106" s="70">
        <f t="shared" si="76"/>
        <v>0</v>
      </c>
      <c r="BA106" s="70">
        <f t="shared" si="76"/>
        <v>0</v>
      </c>
      <c r="BB106" s="70">
        <f t="shared" si="76"/>
        <v>0</v>
      </c>
      <c r="BC106" s="70">
        <f t="shared" si="76"/>
        <v>0</v>
      </c>
      <c r="BD106" s="70">
        <f t="shared" si="76"/>
        <v>0</v>
      </c>
      <c r="BE106" s="70">
        <f t="shared" si="76"/>
        <v>0</v>
      </c>
      <c r="BF106" s="70">
        <f t="shared" si="76"/>
        <v>0</v>
      </c>
      <c r="BG106" s="70">
        <f t="shared" si="76"/>
        <v>0</v>
      </c>
      <c r="BH106" s="70">
        <f t="shared" si="76"/>
        <v>0</v>
      </c>
      <c r="BI106" s="70">
        <f t="shared" si="76"/>
        <v>0</v>
      </c>
      <c r="BJ106" s="70">
        <f t="shared" si="76"/>
        <v>0</v>
      </c>
      <c r="BK106" s="70">
        <f t="shared" si="76"/>
        <v>0</v>
      </c>
      <c r="BL106" s="70">
        <f t="shared" si="76"/>
        <v>0</v>
      </c>
      <c r="BM106" s="70">
        <f t="shared" si="76"/>
        <v>0</v>
      </c>
      <c r="BN106" s="70">
        <f t="shared" si="76"/>
        <v>0</v>
      </c>
      <c r="BO106" s="70">
        <f t="shared" si="76"/>
        <v>0</v>
      </c>
      <c r="BP106" s="70">
        <f t="shared" si="76"/>
        <v>0</v>
      </c>
      <c r="BQ106" s="70">
        <f t="shared" si="76"/>
        <v>0</v>
      </c>
      <c r="BR106" s="70">
        <f t="shared" si="76"/>
        <v>0</v>
      </c>
      <c r="BS106" s="70">
        <f t="shared" si="76"/>
        <v>0</v>
      </c>
      <c r="BT106" s="70">
        <f t="shared" si="76"/>
        <v>0</v>
      </c>
      <c r="BU106" s="70">
        <f t="shared" ref="BU106:CB106" si="77">IF(ISODD(MONTH(BU$8)),$H106,0)</f>
        <v>0</v>
      </c>
      <c r="BV106" s="70">
        <f t="shared" si="77"/>
        <v>0</v>
      </c>
      <c r="BW106" s="70">
        <f t="shared" si="77"/>
        <v>0</v>
      </c>
      <c r="BX106" s="70">
        <f t="shared" si="77"/>
        <v>0</v>
      </c>
      <c r="BY106" s="70">
        <f t="shared" si="77"/>
        <v>0</v>
      </c>
      <c r="BZ106" s="70">
        <f t="shared" si="77"/>
        <v>0</v>
      </c>
      <c r="CA106" s="70">
        <f t="shared" si="77"/>
        <v>0</v>
      </c>
      <c r="CB106" s="70">
        <f t="shared" si="77"/>
        <v>0</v>
      </c>
    </row>
    <row r="107" spans="1:80" x14ac:dyDescent="0.3">
      <c r="A107" s="76" t="str">
        <f t="shared" si="69"/>
        <v>Services</v>
      </c>
      <c r="B107" s="84" t="s">
        <v>243</v>
      </c>
      <c r="C107" s="65" t="s">
        <v>262</v>
      </c>
      <c r="E107" s="69" t="s">
        <v>101</v>
      </c>
      <c r="F107" s="86">
        <v>43497</v>
      </c>
      <c r="G107" s="86">
        <v>44926</v>
      </c>
      <c r="H107" s="85">
        <v>0</v>
      </c>
      <c r="I107" s="70">
        <f>IF(AND($F107&lt;=I$6,$G107&gt;=I$7),$H107,0)</f>
        <v>0</v>
      </c>
      <c r="J107" s="70">
        <f t="shared" ref="J107:BU107" si="78">IF(AND($F107&lt;=J$6,$G107&gt;=J$7),$H107,0)</f>
        <v>0</v>
      </c>
      <c r="K107" s="70">
        <f t="shared" si="78"/>
        <v>0</v>
      </c>
      <c r="L107" s="70">
        <f t="shared" si="78"/>
        <v>0</v>
      </c>
      <c r="M107" s="70">
        <f t="shared" si="78"/>
        <v>0</v>
      </c>
      <c r="N107" s="70">
        <f t="shared" si="78"/>
        <v>0</v>
      </c>
      <c r="O107" s="70">
        <f t="shared" si="78"/>
        <v>0</v>
      </c>
      <c r="P107" s="70">
        <f t="shared" si="78"/>
        <v>0</v>
      </c>
      <c r="Q107" s="70">
        <f t="shared" si="78"/>
        <v>0</v>
      </c>
      <c r="R107" s="70">
        <f t="shared" si="78"/>
        <v>0</v>
      </c>
      <c r="S107" s="70">
        <f t="shared" si="78"/>
        <v>0</v>
      </c>
      <c r="T107" s="70">
        <f t="shared" si="78"/>
        <v>0</v>
      </c>
      <c r="U107" s="70">
        <f t="shared" si="78"/>
        <v>0</v>
      </c>
      <c r="V107" s="70">
        <f t="shared" si="78"/>
        <v>0</v>
      </c>
      <c r="W107" s="70">
        <f t="shared" si="78"/>
        <v>0</v>
      </c>
      <c r="X107" s="70">
        <f t="shared" si="78"/>
        <v>0</v>
      </c>
      <c r="Y107" s="70">
        <f t="shared" si="78"/>
        <v>0</v>
      </c>
      <c r="Z107" s="70">
        <f t="shared" si="78"/>
        <v>0</v>
      </c>
      <c r="AA107" s="70">
        <f t="shared" si="78"/>
        <v>0</v>
      </c>
      <c r="AB107" s="70">
        <f t="shared" si="78"/>
        <v>0</v>
      </c>
      <c r="AC107" s="70">
        <f t="shared" si="78"/>
        <v>0</v>
      </c>
      <c r="AD107" s="70">
        <f t="shared" si="78"/>
        <v>0</v>
      </c>
      <c r="AE107" s="70">
        <f t="shared" si="78"/>
        <v>0</v>
      </c>
      <c r="AF107" s="70">
        <f t="shared" si="78"/>
        <v>0</v>
      </c>
      <c r="AG107" s="70">
        <f t="shared" si="78"/>
        <v>0</v>
      </c>
      <c r="AH107" s="70">
        <f t="shared" si="78"/>
        <v>0</v>
      </c>
      <c r="AI107" s="70">
        <f t="shared" si="78"/>
        <v>0</v>
      </c>
      <c r="AJ107" s="70">
        <f t="shared" si="78"/>
        <v>0</v>
      </c>
      <c r="AK107" s="70">
        <f t="shared" si="78"/>
        <v>0</v>
      </c>
      <c r="AL107" s="70">
        <f t="shared" si="78"/>
        <v>0</v>
      </c>
      <c r="AM107" s="70">
        <f t="shared" si="78"/>
        <v>0</v>
      </c>
      <c r="AN107" s="70">
        <f t="shared" si="78"/>
        <v>0</v>
      </c>
      <c r="AO107" s="70">
        <f t="shared" si="78"/>
        <v>0</v>
      </c>
      <c r="AP107" s="70">
        <f t="shared" si="78"/>
        <v>0</v>
      </c>
      <c r="AQ107" s="70">
        <f t="shared" si="78"/>
        <v>0</v>
      </c>
      <c r="AR107" s="70">
        <f t="shared" si="78"/>
        <v>0</v>
      </c>
      <c r="AS107" s="70">
        <f t="shared" si="78"/>
        <v>0</v>
      </c>
      <c r="AT107" s="70">
        <f t="shared" si="78"/>
        <v>0</v>
      </c>
      <c r="AU107" s="70">
        <f t="shared" si="78"/>
        <v>0</v>
      </c>
      <c r="AV107" s="70">
        <f t="shared" si="78"/>
        <v>0</v>
      </c>
      <c r="AW107" s="70">
        <f t="shared" si="78"/>
        <v>0</v>
      </c>
      <c r="AX107" s="70">
        <f t="shared" si="78"/>
        <v>0</v>
      </c>
      <c r="AY107" s="70">
        <f t="shared" si="78"/>
        <v>0</v>
      </c>
      <c r="AZ107" s="70">
        <f t="shared" si="78"/>
        <v>0</v>
      </c>
      <c r="BA107" s="70">
        <f t="shared" si="78"/>
        <v>0</v>
      </c>
      <c r="BB107" s="70">
        <f t="shared" si="78"/>
        <v>0</v>
      </c>
      <c r="BC107" s="70">
        <f t="shared" si="78"/>
        <v>0</v>
      </c>
      <c r="BD107" s="70">
        <f t="shared" si="78"/>
        <v>0</v>
      </c>
      <c r="BE107" s="70">
        <f t="shared" si="78"/>
        <v>0</v>
      </c>
      <c r="BF107" s="70">
        <f t="shared" si="78"/>
        <v>0</v>
      </c>
      <c r="BG107" s="70">
        <f t="shared" si="78"/>
        <v>0</v>
      </c>
      <c r="BH107" s="70">
        <f t="shared" si="78"/>
        <v>0</v>
      </c>
      <c r="BI107" s="70">
        <f t="shared" si="78"/>
        <v>0</v>
      </c>
      <c r="BJ107" s="70">
        <f t="shared" si="78"/>
        <v>0</v>
      </c>
      <c r="BK107" s="70">
        <f t="shared" si="78"/>
        <v>0</v>
      </c>
      <c r="BL107" s="70">
        <f t="shared" si="78"/>
        <v>0</v>
      </c>
      <c r="BM107" s="70">
        <f t="shared" si="78"/>
        <v>0</v>
      </c>
      <c r="BN107" s="70">
        <f t="shared" si="78"/>
        <v>0</v>
      </c>
      <c r="BO107" s="70">
        <f t="shared" si="78"/>
        <v>0</v>
      </c>
      <c r="BP107" s="70">
        <f t="shared" si="78"/>
        <v>0</v>
      </c>
      <c r="BQ107" s="70">
        <f t="shared" si="78"/>
        <v>0</v>
      </c>
      <c r="BR107" s="70">
        <f t="shared" si="78"/>
        <v>0</v>
      </c>
      <c r="BS107" s="70">
        <f t="shared" si="78"/>
        <v>0</v>
      </c>
      <c r="BT107" s="70">
        <f t="shared" si="78"/>
        <v>0</v>
      </c>
      <c r="BU107" s="70">
        <f t="shared" si="78"/>
        <v>0</v>
      </c>
      <c r="BV107" s="70">
        <f t="shared" ref="BV107:CB107" si="79">IF(AND($F107&lt;=BV$6,$G107&gt;=BV$7),$H107,0)</f>
        <v>0</v>
      </c>
      <c r="BW107" s="70">
        <f t="shared" si="79"/>
        <v>0</v>
      </c>
      <c r="BX107" s="70">
        <f t="shared" si="79"/>
        <v>0</v>
      </c>
      <c r="BY107" s="70">
        <f t="shared" si="79"/>
        <v>0</v>
      </c>
      <c r="BZ107" s="70">
        <f t="shared" si="79"/>
        <v>0</v>
      </c>
      <c r="CA107" s="70">
        <f t="shared" si="79"/>
        <v>0</v>
      </c>
      <c r="CB107" s="70">
        <f t="shared" si="79"/>
        <v>0</v>
      </c>
    </row>
    <row r="108" spans="1:80" x14ac:dyDescent="0.3">
      <c r="A108" s="76" t="str">
        <f t="shared" si="69"/>
        <v>Services</v>
      </c>
      <c r="B108" s="84" t="s">
        <v>72</v>
      </c>
      <c r="C108" s="65" t="s">
        <v>262</v>
      </c>
      <c r="E108" s="69" t="s">
        <v>97</v>
      </c>
      <c r="F108" s="84"/>
      <c r="G108" s="84"/>
      <c r="H108" s="85">
        <v>0</v>
      </c>
      <c r="I108" s="70">
        <f t="shared" ref="I108:BT108" si="80">IF(OR(MONTH(I$8)=3,MONTH(I$8)=6,MONTH(I$8)=9,MONTH(I$8)=12),$H108,0)</f>
        <v>0</v>
      </c>
      <c r="J108" s="70">
        <f t="shared" si="80"/>
        <v>0</v>
      </c>
      <c r="K108" s="70">
        <f t="shared" si="80"/>
        <v>0</v>
      </c>
      <c r="L108" s="70">
        <f t="shared" si="80"/>
        <v>0</v>
      </c>
      <c r="M108" s="70">
        <f t="shared" si="80"/>
        <v>0</v>
      </c>
      <c r="N108" s="70">
        <f t="shared" si="80"/>
        <v>0</v>
      </c>
      <c r="O108" s="70">
        <f t="shared" si="80"/>
        <v>0</v>
      </c>
      <c r="P108" s="70">
        <f t="shared" si="80"/>
        <v>0</v>
      </c>
      <c r="Q108" s="70">
        <f t="shared" si="80"/>
        <v>0</v>
      </c>
      <c r="R108" s="70">
        <f t="shared" si="80"/>
        <v>0</v>
      </c>
      <c r="S108" s="70">
        <f t="shared" si="80"/>
        <v>0</v>
      </c>
      <c r="T108" s="70">
        <f t="shared" si="80"/>
        <v>0</v>
      </c>
      <c r="U108" s="70">
        <f t="shared" si="80"/>
        <v>0</v>
      </c>
      <c r="V108" s="70">
        <f t="shared" si="80"/>
        <v>0</v>
      </c>
      <c r="W108" s="70">
        <f t="shared" si="80"/>
        <v>0</v>
      </c>
      <c r="X108" s="70">
        <f t="shared" si="80"/>
        <v>0</v>
      </c>
      <c r="Y108" s="70">
        <f t="shared" si="80"/>
        <v>0</v>
      </c>
      <c r="Z108" s="70">
        <f t="shared" si="80"/>
        <v>0</v>
      </c>
      <c r="AA108" s="70">
        <f t="shared" si="80"/>
        <v>0</v>
      </c>
      <c r="AB108" s="70">
        <f t="shared" si="80"/>
        <v>0</v>
      </c>
      <c r="AC108" s="70">
        <f t="shared" si="80"/>
        <v>0</v>
      </c>
      <c r="AD108" s="70">
        <f t="shared" si="80"/>
        <v>0</v>
      </c>
      <c r="AE108" s="70">
        <f t="shared" si="80"/>
        <v>0</v>
      </c>
      <c r="AF108" s="70">
        <f t="shared" si="80"/>
        <v>0</v>
      </c>
      <c r="AG108" s="70">
        <f t="shared" si="80"/>
        <v>0</v>
      </c>
      <c r="AH108" s="70">
        <f t="shared" si="80"/>
        <v>0</v>
      </c>
      <c r="AI108" s="70">
        <f t="shared" si="80"/>
        <v>0</v>
      </c>
      <c r="AJ108" s="70">
        <f t="shared" si="80"/>
        <v>0</v>
      </c>
      <c r="AK108" s="70">
        <f t="shared" si="80"/>
        <v>0</v>
      </c>
      <c r="AL108" s="70">
        <f t="shared" si="80"/>
        <v>0</v>
      </c>
      <c r="AM108" s="70">
        <f t="shared" si="80"/>
        <v>0</v>
      </c>
      <c r="AN108" s="70">
        <f t="shared" si="80"/>
        <v>0</v>
      </c>
      <c r="AO108" s="70">
        <f t="shared" si="80"/>
        <v>0</v>
      </c>
      <c r="AP108" s="70">
        <f t="shared" si="80"/>
        <v>0</v>
      </c>
      <c r="AQ108" s="70">
        <f t="shared" si="80"/>
        <v>0</v>
      </c>
      <c r="AR108" s="70">
        <f t="shared" si="80"/>
        <v>0</v>
      </c>
      <c r="AS108" s="70">
        <f t="shared" si="80"/>
        <v>0</v>
      </c>
      <c r="AT108" s="70">
        <f t="shared" si="80"/>
        <v>0</v>
      </c>
      <c r="AU108" s="70">
        <f t="shared" si="80"/>
        <v>0</v>
      </c>
      <c r="AV108" s="70">
        <f t="shared" si="80"/>
        <v>0</v>
      </c>
      <c r="AW108" s="70">
        <f t="shared" si="80"/>
        <v>0</v>
      </c>
      <c r="AX108" s="70">
        <f t="shared" si="80"/>
        <v>0</v>
      </c>
      <c r="AY108" s="70">
        <f t="shared" si="80"/>
        <v>0</v>
      </c>
      <c r="AZ108" s="70">
        <f t="shared" si="80"/>
        <v>0</v>
      </c>
      <c r="BA108" s="70">
        <f t="shared" si="80"/>
        <v>0</v>
      </c>
      <c r="BB108" s="70">
        <f t="shared" si="80"/>
        <v>0</v>
      </c>
      <c r="BC108" s="70">
        <f t="shared" si="80"/>
        <v>0</v>
      </c>
      <c r="BD108" s="70">
        <f t="shared" si="80"/>
        <v>0</v>
      </c>
      <c r="BE108" s="70">
        <f t="shared" si="80"/>
        <v>0</v>
      </c>
      <c r="BF108" s="70">
        <f t="shared" si="80"/>
        <v>0</v>
      </c>
      <c r="BG108" s="70">
        <f t="shared" si="80"/>
        <v>0</v>
      </c>
      <c r="BH108" s="70">
        <f t="shared" si="80"/>
        <v>0</v>
      </c>
      <c r="BI108" s="70">
        <f t="shared" si="80"/>
        <v>0</v>
      </c>
      <c r="BJ108" s="70">
        <f t="shared" si="80"/>
        <v>0</v>
      </c>
      <c r="BK108" s="70">
        <f t="shared" si="80"/>
        <v>0</v>
      </c>
      <c r="BL108" s="70">
        <f t="shared" si="80"/>
        <v>0</v>
      </c>
      <c r="BM108" s="70">
        <f t="shared" si="80"/>
        <v>0</v>
      </c>
      <c r="BN108" s="70">
        <f t="shared" si="80"/>
        <v>0</v>
      </c>
      <c r="BO108" s="70">
        <f t="shared" si="80"/>
        <v>0</v>
      </c>
      <c r="BP108" s="70">
        <f t="shared" si="80"/>
        <v>0</v>
      </c>
      <c r="BQ108" s="70">
        <f t="shared" si="80"/>
        <v>0</v>
      </c>
      <c r="BR108" s="70">
        <f t="shared" si="80"/>
        <v>0</v>
      </c>
      <c r="BS108" s="70">
        <f t="shared" si="80"/>
        <v>0</v>
      </c>
      <c r="BT108" s="70">
        <f t="shared" si="80"/>
        <v>0</v>
      </c>
      <c r="BU108" s="70">
        <f t="shared" ref="BU108:CB108" si="81">IF(OR(MONTH(BU$8)=3,MONTH(BU$8)=6,MONTH(BU$8)=9,MONTH(BU$8)=12),$H108,0)</f>
        <v>0</v>
      </c>
      <c r="BV108" s="70">
        <f t="shared" si="81"/>
        <v>0</v>
      </c>
      <c r="BW108" s="70">
        <f t="shared" si="81"/>
        <v>0</v>
      </c>
      <c r="BX108" s="70">
        <f t="shared" si="81"/>
        <v>0</v>
      </c>
      <c r="BY108" s="70">
        <f t="shared" si="81"/>
        <v>0</v>
      </c>
      <c r="BZ108" s="70">
        <f t="shared" si="81"/>
        <v>0</v>
      </c>
      <c r="CA108" s="70">
        <f t="shared" si="81"/>
        <v>0</v>
      </c>
      <c r="CB108" s="70">
        <f t="shared" si="81"/>
        <v>0</v>
      </c>
    </row>
    <row r="109" spans="1:80" x14ac:dyDescent="0.3">
      <c r="A109" s="76" t="str">
        <f t="shared" si="69"/>
        <v>Services</v>
      </c>
      <c r="B109" s="84" t="s">
        <v>73</v>
      </c>
      <c r="C109" s="65" t="s">
        <v>262</v>
      </c>
      <c r="E109" s="69" t="s">
        <v>99</v>
      </c>
      <c r="F109" s="86">
        <v>43497</v>
      </c>
      <c r="G109" s="84"/>
      <c r="H109" s="85">
        <v>0</v>
      </c>
      <c r="I109" s="70">
        <f>IF(MONTH(I$8)=MONTH($F109),$H109,0)</f>
        <v>0</v>
      </c>
      <c r="J109" s="70">
        <f t="shared" ref="J109:BU109" si="82">IF(MONTH(J$8)=MONTH($F109),$H109,0)</f>
        <v>0</v>
      </c>
      <c r="K109" s="70">
        <f t="shared" si="82"/>
        <v>0</v>
      </c>
      <c r="L109" s="70">
        <f t="shared" si="82"/>
        <v>0</v>
      </c>
      <c r="M109" s="70">
        <f t="shared" si="82"/>
        <v>0</v>
      </c>
      <c r="N109" s="70">
        <f t="shared" si="82"/>
        <v>0</v>
      </c>
      <c r="O109" s="70">
        <f t="shared" si="82"/>
        <v>0</v>
      </c>
      <c r="P109" s="70">
        <f t="shared" si="82"/>
        <v>0</v>
      </c>
      <c r="Q109" s="70">
        <f t="shared" si="82"/>
        <v>0</v>
      </c>
      <c r="R109" s="70">
        <f t="shared" si="82"/>
        <v>0</v>
      </c>
      <c r="S109" s="70">
        <f t="shared" si="82"/>
        <v>0</v>
      </c>
      <c r="T109" s="70">
        <f t="shared" si="82"/>
        <v>0</v>
      </c>
      <c r="U109" s="70">
        <f t="shared" si="82"/>
        <v>0</v>
      </c>
      <c r="V109" s="70">
        <f t="shared" si="82"/>
        <v>0</v>
      </c>
      <c r="W109" s="70">
        <f t="shared" si="82"/>
        <v>0</v>
      </c>
      <c r="X109" s="70">
        <f t="shared" si="82"/>
        <v>0</v>
      </c>
      <c r="Y109" s="70">
        <f t="shared" si="82"/>
        <v>0</v>
      </c>
      <c r="Z109" s="70">
        <f t="shared" si="82"/>
        <v>0</v>
      </c>
      <c r="AA109" s="70">
        <f t="shared" si="82"/>
        <v>0</v>
      </c>
      <c r="AB109" s="70">
        <f t="shared" si="82"/>
        <v>0</v>
      </c>
      <c r="AC109" s="70">
        <f t="shared" si="82"/>
        <v>0</v>
      </c>
      <c r="AD109" s="70">
        <f t="shared" si="82"/>
        <v>0</v>
      </c>
      <c r="AE109" s="70">
        <f t="shared" si="82"/>
        <v>0</v>
      </c>
      <c r="AF109" s="70">
        <f t="shared" si="82"/>
        <v>0</v>
      </c>
      <c r="AG109" s="70">
        <f t="shared" si="82"/>
        <v>0</v>
      </c>
      <c r="AH109" s="70">
        <f t="shared" si="82"/>
        <v>0</v>
      </c>
      <c r="AI109" s="70">
        <f t="shared" si="82"/>
        <v>0</v>
      </c>
      <c r="AJ109" s="70">
        <f t="shared" si="82"/>
        <v>0</v>
      </c>
      <c r="AK109" s="70">
        <f t="shared" si="82"/>
        <v>0</v>
      </c>
      <c r="AL109" s="70">
        <f t="shared" si="82"/>
        <v>0</v>
      </c>
      <c r="AM109" s="70">
        <f t="shared" si="82"/>
        <v>0</v>
      </c>
      <c r="AN109" s="70">
        <f t="shared" si="82"/>
        <v>0</v>
      </c>
      <c r="AO109" s="70">
        <f t="shared" si="82"/>
        <v>0</v>
      </c>
      <c r="AP109" s="70">
        <f t="shared" si="82"/>
        <v>0</v>
      </c>
      <c r="AQ109" s="70">
        <f t="shared" si="82"/>
        <v>0</v>
      </c>
      <c r="AR109" s="70">
        <f t="shared" si="82"/>
        <v>0</v>
      </c>
      <c r="AS109" s="70">
        <f t="shared" si="82"/>
        <v>0</v>
      </c>
      <c r="AT109" s="70">
        <f t="shared" si="82"/>
        <v>0</v>
      </c>
      <c r="AU109" s="70">
        <f t="shared" si="82"/>
        <v>0</v>
      </c>
      <c r="AV109" s="70">
        <f t="shared" si="82"/>
        <v>0</v>
      </c>
      <c r="AW109" s="70">
        <f t="shared" si="82"/>
        <v>0</v>
      </c>
      <c r="AX109" s="70">
        <f t="shared" si="82"/>
        <v>0</v>
      </c>
      <c r="AY109" s="70">
        <f t="shared" si="82"/>
        <v>0</v>
      </c>
      <c r="AZ109" s="70">
        <f t="shared" si="82"/>
        <v>0</v>
      </c>
      <c r="BA109" s="70">
        <f t="shared" si="82"/>
        <v>0</v>
      </c>
      <c r="BB109" s="70">
        <f t="shared" si="82"/>
        <v>0</v>
      </c>
      <c r="BC109" s="70">
        <f t="shared" si="82"/>
        <v>0</v>
      </c>
      <c r="BD109" s="70">
        <f t="shared" si="82"/>
        <v>0</v>
      </c>
      <c r="BE109" s="70">
        <f t="shared" si="82"/>
        <v>0</v>
      </c>
      <c r="BF109" s="70">
        <f t="shared" si="82"/>
        <v>0</v>
      </c>
      <c r="BG109" s="70">
        <f t="shared" si="82"/>
        <v>0</v>
      </c>
      <c r="BH109" s="70">
        <f t="shared" si="82"/>
        <v>0</v>
      </c>
      <c r="BI109" s="70">
        <f t="shared" si="82"/>
        <v>0</v>
      </c>
      <c r="BJ109" s="70">
        <f t="shared" si="82"/>
        <v>0</v>
      </c>
      <c r="BK109" s="70">
        <f t="shared" si="82"/>
        <v>0</v>
      </c>
      <c r="BL109" s="70">
        <f t="shared" si="82"/>
        <v>0</v>
      </c>
      <c r="BM109" s="70">
        <f t="shared" si="82"/>
        <v>0</v>
      </c>
      <c r="BN109" s="70">
        <f t="shared" si="82"/>
        <v>0</v>
      </c>
      <c r="BO109" s="70">
        <f t="shared" si="82"/>
        <v>0</v>
      </c>
      <c r="BP109" s="70">
        <f t="shared" si="82"/>
        <v>0</v>
      </c>
      <c r="BQ109" s="70">
        <f t="shared" si="82"/>
        <v>0</v>
      </c>
      <c r="BR109" s="70">
        <f t="shared" si="82"/>
        <v>0</v>
      </c>
      <c r="BS109" s="70">
        <f t="shared" si="82"/>
        <v>0</v>
      </c>
      <c r="BT109" s="70">
        <f t="shared" si="82"/>
        <v>0</v>
      </c>
      <c r="BU109" s="70">
        <f t="shared" si="82"/>
        <v>0</v>
      </c>
      <c r="BV109" s="70">
        <f t="shared" ref="BV109:CB109" si="83">IF(MONTH(BV$8)=MONTH($F109),$H109,0)</f>
        <v>0</v>
      </c>
      <c r="BW109" s="70">
        <f t="shared" si="83"/>
        <v>0</v>
      </c>
      <c r="BX109" s="70">
        <f t="shared" si="83"/>
        <v>0</v>
      </c>
      <c r="BY109" s="70">
        <f t="shared" si="83"/>
        <v>0</v>
      </c>
      <c r="BZ109" s="70">
        <f t="shared" si="83"/>
        <v>0</v>
      </c>
      <c r="CA109" s="70">
        <f t="shared" si="83"/>
        <v>0</v>
      </c>
      <c r="CB109" s="70">
        <f t="shared" si="83"/>
        <v>0</v>
      </c>
    </row>
    <row r="110" spans="1:80" x14ac:dyDescent="0.3">
      <c r="A110" s="76" t="str">
        <f t="shared" si="69"/>
        <v>Services</v>
      </c>
      <c r="B110" s="84" t="s">
        <v>74</v>
      </c>
      <c r="C110" s="65" t="s">
        <v>262</v>
      </c>
      <c r="E110" s="69" t="s">
        <v>98</v>
      </c>
      <c r="F110" s="86">
        <v>43120</v>
      </c>
      <c r="G110" s="86">
        <v>43449</v>
      </c>
      <c r="H110" s="85">
        <v>0</v>
      </c>
      <c r="I110" s="70">
        <f t="shared" ref="I110:BT110" si="84">IF(AND($F110&lt;=I$6,$G110&gt;I$7),I$5*($H110/($G110-$F110+1)),IF(AND($F110&gt;I$6,$F110&lt;=I$7),(I$7-$F110+1)*($H110/($G110-$F110+1)),IF(AND($G110&gt;=I$6,$G110&lt;=I$7),($G110-I$6+1)*($H110/($G110-$F110+1)),0)))</f>
        <v>0</v>
      </c>
      <c r="J110" s="70">
        <f t="shared" si="84"/>
        <v>0</v>
      </c>
      <c r="K110" s="70">
        <f t="shared" si="84"/>
        <v>0</v>
      </c>
      <c r="L110" s="70">
        <f t="shared" si="84"/>
        <v>0</v>
      </c>
      <c r="M110" s="70">
        <f t="shared" si="84"/>
        <v>0</v>
      </c>
      <c r="N110" s="70">
        <f t="shared" si="84"/>
        <v>0</v>
      </c>
      <c r="O110" s="70">
        <f t="shared" si="84"/>
        <v>0</v>
      </c>
      <c r="P110" s="70">
        <f t="shared" si="84"/>
        <v>0</v>
      </c>
      <c r="Q110" s="70">
        <f t="shared" si="84"/>
        <v>0</v>
      </c>
      <c r="R110" s="70">
        <f t="shared" si="84"/>
        <v>0</v>
      </c>
      <c r="S110" s="70">
        <f t="shared" si="84"/>
        <v>0</v>
      </c>
      <c r="T110" s="70">
        <f t="shared" si="84"/>
        <v>0</v>
      </c>
      <c r="U110" s="70">
        <f t="shared" si="84"/>
        <v>0</v>
      </c>
      <c r="V110" s="70">
        <f t="shared" si="84"/>
        <v>0</v>
      </c>
      <c r="W110" s="70">
        <f t="shared" si="84"/>
        <v>0</v>
      </c>
      <c r="X110" s="70">
        <f t="shared" si="84"/>
        <v>0</v>
      </c>
      <c r="Y110" s="70">
        <f t="shared" si="84"/>
        <v>0</v>
      </c>
      <c r="Z110" s="70">
        <f t="shared" si="84"/>
        <v>0</v>
      </c>
      <c r="AA110" s="70">
        <f t="shared" si="84"/>
        <v>0</v>
      </c>
      <c r="AB110" s="70">
        <f t="shared" si="84"/>
        <v>0</v>
      </c>
      <c r="AC110" s="70">
        <f t="shared" si="84"/>
        <v>0</v>
      </c>
      <c r="AD110" s="70">
        <f t="shared" si="84"/>
        <v>0</v>
      </c>
      <c r="AE110" s="70">
        <f t="shared" si="84"/>
        <v>0</v>
      </c>
      <c r="AF110" s="70">
        <f t="shared" si="84"/>
        <v>0</v>
      </c>
      <c r="AG110" s="70">
        <f t="shared" si="84"/>
        <v>0</v>
      </c>
      <c r="AH110" s="70">
        <f t="shared" si="84"/>
        <v>0</v>
      </c>
      <c r="AI110" s="70">
        <f t="shared" si="84"/>
        <v>0</v>
      </c>
      <c r="AJ110" s="70">
        <f t="shared" si="84"/>
        <v>0</v>
      </c>
      <c r="AK110" s="70">
        <f t="shared" si="84"/>
        <v>0</v>
      </c>
      <c r="AL110" s="70">
        <f t="shared" si="84"/>
        <v>0</v>
      </c>
      <c r="AM110" s="70">
        <f t="shared" si="84"/>
        <v>0</v>
      </c>
      <c r="AN110" s="70">
        <f t="shared" si="84"/>
        <v>0</v>
      </c>
      <c r="AO110" s="70">
        <f t="shared" si="84"/>
        <v>0</v>
      </c>
      <c r="AP110" s="70">
        <f t="shared" si="84"/>
        <v>0</v>
      </c>
      <c r="AQ110" s="70">
        <f t="shared" si="84"/>
        <v>0</v>
      </c>
      <c r="AR110" s="70">
        <f t="shared" si="84"/>
        <v>0</v>
      </c>
      <c r="AS110" s="70">
        <f t="shared" si="84"/>
        <v>0</v>
      </c>
      <c r="AT110" s="70">
        <f t="shared" si="84"/>
        <v>0</v>
      </c>
      <c r="AU110" s="70">
        <f t="shared" si="84"/>
        <v>0</v>
      </c>
      <c r="AV110" s="70">
        <f t="shared" si="84"/>
        <v>0</v>
      </c>
      <c r="AW110" s="70">
        <f t="shared" si="84"/>
        <v>0</v>
      </c>
      <c r="AX110" s="70">
        <f t="shared" si="84"/>
        <v>0</v>
      </c>
      <c r="AY110" s="70">
        <f t="shared" si="84"/>
        <v>0</v>
      </c>
      <c r="AZ110" s="70">
        <f t="shared" si="84"/>
        <v>0</v>
      </c>
      <c r="BA110" s="70">
        <f t="shared" si="84"/>
        <v>0</v>
      </c>
      <c r="BB110" s="70">
        <f t="shared" si="84"/>
        <v>0</v>
      </c>
      <c r="BC110" s="70">
        <f t="shared" si="84"/>
        <v>0</v>
      </c>
      <c r="BD110" s="70">
        <f t="shared" si="84"/>
        <v>0</v>
      </c>
      <c r="BE110" s="70">
        <f t="shared" si="84"/>
        <v>0</v>
      </c>
      <c r="BF110" s="70">
        <f t="shared" si="84"/>
        <v>0</v>
      </c>
      <c r="BG110" s="70">
        <f t="shared" si="84"/>
        <v>0</v>
      </c>
      <c r="BH110" s="70">
        <f t="shared" si="84"/>
        <v>0</v>
      </c>
      <c r="BI110" s="70">
        <f t="shared" si="84"/>
        <v>0</v>
      </c>
      <c r="BJ110" s="70">
        <f t="shared" si="84"/>
        <v>0</v>
      </c>
      <c r="BK110" s="70">
        <f t="shared" si="84"/>
        <v>0</v>
      </c>
      <c r="BL110" s="70">
        <f t="shared" si="84"/>
        <v>0</v>
      </c>
      <c r="BM110" s="70">
        <f t="shared" si="84"/>
        <v>0</v>
      </c>
      <c r="BN110" s="70">
        <f t="shared" si="84"/>
        <v>0</v>
      </c>
      <c r="BO110" s="70">
        <f t="shared" si="84"/>
        <v>0</v>
      </c>
      <c r="BP110" s="70">
        <f t="shared" si="84"/>
        <v>0</v>
      </c>
      <c r="BQ110" s="70">
        <f t="shared" si="84"/>
        <v>0</v>
      </c>
      <c r="BR110" s="70">
        <f t="shared" si="84"/>
        <v>0</v>
      </c>
      <c r="BS110" s="70">
        <f t="shared" si="84"/>
        <v>0</v>
      </c>
      <c r="BT110" s="70">
        <f t="shared" si="84"/>
        <v>0</v>
      </c>
      <c r="BU110" s="70">
        <f t="shared" ref="BU110:CB110" si="85">IF(AND($F110&lt;=BU$6,$G110&gt;BU$7),BU$5*($H110/($G110-$F110+1)),IF(AND($F110&gt;BU$6,$F110&lt;=BU$7),(BU$7-$F110+1)*($H110/($G110-$F110+1)),IF(AND($G110&gt;=BU$6,$G110&lt;=BU$7),($G110-BU$6+1)*($H110/($G110-$F110+1)),0)))</f>
        <v>0</v>
      </c>
      <c r="BV110" s="70">
        <f t="shared" si="85"/>
        <v>0</v>
      </c>
      <c r="BW110" s="70">
        <f t="shared" si="85"/>
        <v>0</v>
      </c>
      <c r="BX110" s="70">
        <f t="shared" si="85"/>
        <v>0</v>
      </c>
      <c r="BY110" s="70">
        <f t="shared" si="85"/>
        <v>0</v>
      </c>
      <c r="BZ110" s="70">
        <f t="shared" si="85"/>
        <v>0</v>
      </c>
      <c r="CA110" s="70">
        <f t="shared" si="85"/>
        <v>0</v>
      </c>
      <c r="CB110" s="70">
        <f t="shared" si="85"/>
        <v>0</v>
      </c>
    </row>
    <row r="111" spans="1:80" x14ac:dyDescent="0.3">
      <c r="A111" s="76" t="str">
        <f t="shared" si="69"/>
        <v>Services</v>
      </c>
      <c r="B111" s="84" t="s">
        <v>75</v>
      </c>
    </row>
    <row r="112" spans="1:80" x14ac:dyDescent="0.3">
      <c r="A112" s="76" t="str">
        <f t="shared" si="69"/>
        <v>Services</v>
      </c>
      <c r="B112" s="84" t="s">
        <v>76</v>
      </c>
    </row>
    <row r="113" spans="1:80" x14ac:dyDescent="0.3">
      <c r="A113" s="76" t="str">
        <f t="shared" si="69"/>
        <v>Services</v>
      </c>
      <c r="B113" s="84" t="s">
        <v>77</v>
      </c>
    </row>
    <row r="114" spans="1:80" x14ac:dyDescent="0.3">
      <c r="A114" s="76" t="str">
        <f t="shared" si="69"/>
        <v>Services</v>
      </c>
      <c r="B114" s="84" t="s">
        <v>78</v>
      </c>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row>
    <row r="115" spans="1:80" x14ac:dyDescent="0.3">
      <c r="I115" s="70"/>
      <c r="J115" s="70"/>
      <c r="K115" s="70"/>
      <c r="L115" s="70"/>
      <c r="M115" s="70"/>
      <c r="N115" s="70"/>
      <c r="O115" s="70"/>
    </row>
    <row r="117" spans="1:80" x14ac:dyDescent="0.3">
      <c r="B117" s="75" t="str">
        <f>B50</f>
        <v>Customer Success</v>
      </c>
      <c r="C117" s="79" t="s">
        <v>91</v>
      </c>
      <c r="D117" s="64"/>
      <c r="E117" s="80" t="s">
        <v>92</v>
      </c>
      <c r="F117" s="81" t="s">
        <v>93</v>
      </c>
      <c r="G117" s="81" t="s">
        <v>94</v>
      </c>
      <c r="H117" s="82" t="s">
        <v>95</v>
      </c>
      <c r="I117" s="74">
        <f>I$6</f>
        <v>44562</v>
      </c>
      <c r="J117" s="74">
        <f t="shared" ref="J117:BU117" si="86">J$6</f>
        <v>44593</v>
      </c>
      <c r="K117" s="74">
        <f t="shared" si="86"/>
        <v>44621</v>
      </c>
      <c r="L117" s="74">
        <f t="shared" si="86"/>
        <v>44652</v>
      </c>
      <c r="M117" s="74">
        <f t="shared" si="86"/>
        <v>44682</v>
      </c>
      <c r="N117" s="74">
        <f t="shared" si="86"/>
        <v>44713</v>
      </c>
      <c r="O117" s="74">
        <f t="shared" si="86"/>
        <v>44743</v>
      </c>
      <c r="P117" s="74">
        <f t="shared" si="86"/>
        <v>44774</v>
      </c>
      <c r="Q117" s="74">
        <f t="shared" si="86"/>
        <v>44805</v>
      </c>
      <c r="R117" s="74">
        <f t="shared" si="86"/>
        <v>44835</v>
      </c>
      <c r="S117" s="74">
        <f t="shared" si="86"/>
        <v>44866</v>
      </c>
      <c r="T117" s="74">
        <f t="shared" si="86"/>
        <v>44896</v>
      </c>
      <c r="U117" s="74">
        <f t="shared" si="86"/>
        <v>44927</v>
      </c>
      <c r="V117" s="74">
        <f t="shared" si="86"/>
        <v>44958</v>
      </c>
      <c r="W117" s="74">
        <f t="shared" si="86"/>
        <v>44986</v>
      </c>
      <c r="X117" s="74">
        <f t="shared" si="86"/>
        <v>45017</v>
      </c>
      <c r="Y117" s="74">
        <f t="shared" si="86"/>
        <v>45047</v>
      </c>
      <c r="Z117" s="74">
        <f t="shared" si="86"/>
        <v>45078</v>
      </c>
      <c r="AA117" s="74">
        <f t="shared" si="86"/>
        <v>45108</v>
      </c>
      <c r="AB117" s="74">
        <f t="shared" si="86"/>
        <v>45139</v>
      </c>
      <c r="AC117" s="74">
        <f t="shared" si="86"/>
        <v>45170</v>
      </c>
      <c r="AD117" s="74">
        <f t="shared" si="86"/>
        <v>45200</v>
      </c>
      <c r="AE117" s="74">
        <f t="shared" si="86"/>
        <v>45231</v>
      </c>
      <c r="AF117" s="74">
        <f t="shared" si="86"/>
        <v>45261</v>
      </c>
      <c r="AG117" s="74">
        <f t="shared" si="86"/>
        <v>45292</v>
      </c>
      <c r="AH117" s="74">
        <f t="shared" si="86"/>
        <v>45323</v>
      </c>
      <c r="AI117" s="74">
        <f t="shared" si="86"/>
        <v>45352</v>
      </c>
      <c r="AJ117" s="74">
        <f t="shared" si="86"/>
        <v>45383</v>
      </c>
      <c r="AK117" s="74">
        <f t="shared" si="86"/>
        <v>45413</v>
      </c>
      <c r="AL117" s="74">
        <f t="shared" si="86"/>
        <v>45444</v>
      </c>
      <c r="AM117" s="74">
        <f t="shared" si="86"/>
        <v>45474</v>
      </c>
      <c r="AN117" s="74">
        <f t="shared" si="86"/>
        <v>45505</v>
      </c>
      <c r="AO117" s="74">
        <f t="shared" si="86"/>
        <v>45536</v>
      </c>
      <c r="AP117" s="74">
        <f t="shared" si="86"/>
        <v>45566</v>
      </c>
      <c r="AQ117" s="74">
        <f t="shared" si="86"/>
        <v>45597</v>
      </c>
      <c r="AR117" s="74">
        <f t="shared" si="86"/>
        <v>45627</v>
      </c>
      <c r="AS117" s="74">
        <f t="shared" si="86"/>
        <v>45658</v>
      </c>
      <c r="AT117" s="74">
        <f t="shared" si="86"/>
        <v>45689</v>
      </c>
      <c r="AU117" s="74">
        <f t="shared" si="86"/>
        <v>45717</v>
      </c>
      <c r="AV117" s="74">
        <f t="shared" si="86"/>
        <v>45748</v>
      </c>
      <c r="AW117" s="74">
        <f t="shared" si="86"/>
        <v>45778</v>
      </c>
      <c r="AX117" s="74">
        <f t="shared" si="86"/>
        <v>45809</v>
      </c>
      <c r="AY117" s="74">
        <f t="shared" si="86"/>
        <v>45839</v>
      </c>
      <c r="AZ117" s="74">
        <f t="shared" si="86"/>
        <v>45870</v>
      </c>
      <c r="BA117" s="74">
        <f t="shared" si="86"/>
        <v>45901</v>
      </c>
      <c r="BB117" s="74">
        <f t="shared" si="86"/>
        <v>45931</v>
      </c>
      <c r="BC117" s="74">
        <f t="shared" si="86"/>
        <v>45962</v>
      </c>
      <c r="BD117" s="74">
        <f t="shared" si="86"/>
        <v>45992</v>
      </c>
      <c r="BE117" s="74">
        <f t="shared" si="86"/>
        <v>46023</v>
      </c>
      <c r="BF117" s="74">
        <f t="shared" si="86"/>
        <v>46054</v>
      </c>
      <c r="BG117" s="74">
        <f t="shared" si="86"/>
        <v>46082</v>
      </c>
      <c r="BH117" s="74">
        <f t="shared" si="86"/>
        <v>46113</v>
      </c>
      <c r="BI117" s="74">
        <f t="shared" si="86"/>
        <v>46143</v>
      </c>
      <c r="BJ117" s="74">
        <f t="shared" si="86"/>
        <v>46174</v>
      </c>
      <c r="BK117" s="74">
        <f t="shared" si="86"/>
        <v>46204</v>
      </c>
      <c r="BL117" s="74">
        <f t="shared" si="86"/>
        <v>46235</v>
      </c>
      <c r="BM117" s="74">
        <f t="shared" si="86"/>
        <v>46266</v>
      </c>
      <c r="BN117" s="74">
        <f t="shared" si="86"/>
        <v>46296</v>
      </c>
      <c r="BO117" s="74">
        <f t="shared" si="86"/>
        <v>46327</v>
      </c>
      <c r="BP117" s="74">
        <f t="shared" si="86"/>
        <v>46357</v>
      </c>
      <c r="BQ117" s="74">
        <f t="shared" si="86"/>
        <v>46388</v>
      </c>
      <c r="BR117" s="74">
        <f t="shared" si="86"/>
        <v>46419</v>
      </c>
      <c r="BS117" s="74">
        <f t="shared" si="86"/>
        <v>46447</v>
      </c>
      <c r="BT117" s="74">
        <f t="shared" si="86"/>
        <v>46478</v>
      </c>
      <c r="BU117" s="74">
        <f t="shared" si="86"/>
        <v>46508</v>
      </c>
      <c r="BV117" s="74">
        <f t="shared" ref="BV117:CB117" si="87">BV$6</f>
        <v>46539</v>
      </c>
      <c r="BW117" s="74">
        <f t="shared" si="87"/>
        <v>46569</v>
      </c>
      <c r="BX117" s="74">
        <f t="shared" si="87"/>
        <v>46600</v>
      </c>
      <c r="BY117" s="74">
        <f t="shared" si="87"/>
        <v>46631</v>
      </c>
      <c r="BZ117" s="74">
        <f t="shared" si="87"/>
        <v>46661</v>
      </c>
      <c r="CA117" s="74">
        <f t="shared" si="87"/>
        <v>46692</v>
      </c>
      <c r="CB117" s="74">
        <f t="shared" si="87"/>
        <v>46722</v>
      </c>
    </row>
    <row r="119" spans="1:80" x14ac:dyDescent="0.3">
      <c r="A119" s="76" t="str">
        <f t="shared" ref="A119:A142" si="88">$B$117</f>
        <v>Customer Success</v>
      </c>
      <c r="B119" s="183" t="s">
        <v>21</v>
      </c>
      <c r="C119" s="183" t="s">
        <v>229</v>
      </c>
      <c r="E119" s="183" t="s">
        <v>231</v>
      </c>
      <c r="F119" s="183"/>
      <c r="G119" s="183"/>
      <c r="H119" s="183"/>
      <c r="I119" s="70">
        <f>SUMIF('Scale Ops Summary'!$A$2:$A$45,TRIM($A119&amp;$B119),INDEX('Scale Ops Summary'!$C$2:$BV$45,0,MATCH(I$8,'Scale Ops Summary'!$C$2:$BV$2,0)))</f>
        <v>0</v>
      </c>
      <c r="J119" s="70">
        <f>SUMIF('Scale Ops Summary'!$A$2:$A$45,TRIM($A119&amp;$B119),INDEX('Scale Ops Summary'!$C$2:$BV$45,0,MATCH(J$8,'Scale Ops Summary'!$C$2:$BV$2,0)))</f>
        <v>0</v>
      </c>
      <c r="K119" s="70">
        <f>SUMIF('Scale Ops Summary'!$A$2:$A$45,TRIM($A119&amp;$B119),INDEX('Scale Ops Summary'!$C$2:$BV$45,0,MATCH(K$8,'Scale Ops Summary'!$C$2:$BV$2,0)))</f>
        <v>0</v>
      </c>
      <c r="L119" s="70">
        <f>SUMIF('Scale Ops Summary'!$A$2:$A$45,TRIM($A119&amp;$B119),INDEX('Scale Ops Summary'!$C$2:$BV$45,0,MATCH(L$8,'Scale Ops Summary'!$C$2:$BV$2,0)))</f>
        <v>0</v>
      </c>
      <c r="M119" s="70">
        <f>SUMIF('Scale Ops Summary'!$A$2:$A$45,TRIM($A119&amp;$B119),INDEX('Scale Ops Summary'!$C$2:$BV$45,0,MATCH(M$8,'Scale Ops Summary'!$C$2:$BV$2,0)))</f>
        <v>0</v>
      </c>
      <c r="N119" s="70">
        <f>SUMIF('Scale Ops Summary'!$A$2:$A$45,TRIM($A119&amp;$B119),INDEX('Scale Ops Summary'!$C$2:$BV$45,0,MATCH(N$8,'Scale Ops Summary'!$C$2:$BV$2,0)))</f>
        <v>0</v>
      </c>
      <c r="O119" s="70">
        <f>SUMIF('Scale Ops Summary'!$A$2:$A$45,TRIM($A119&amp;$B119),INDEX('Scale Ops Summary'!$C$2:$BV$45,0,MATCH(O$8,'Scale Ops Summary'!$C$2:$BV$2,0)))</f>
        <v>0</v>
      </c>
      <c r="P119" s="70">
        <f>SUMIF('Scale Ops Summary'!$A$2:$A$45,TRIM($A119&amp;$B119),INDEX('Scale Ops Summary'!$C$2:$BV$45,0,MATCH(P$8,'Scale Ops Summary'!$C$2:$BV$2,0)))</f>
        <v>0</v>
      </c>
      <c r="Q119" s="70">
        <f>SUMIF('Scale Ops Summary'!$A$2:$A$45,TRIM($A119&amp;$B119),INDEX('Scale Ops Summary'!$C$2:$BV$45,0,MATCH(Q$8,'Scale Ops Summary'!$C$2:$BV$2,0)))</f>
        <v>0</v>
      </c>
      <c r="R119" s="70">
        <f>SUMIF('Scale Ops Summary'!$A$2:$A$45,TRIM($A119&amp;$B119),INDEX('Scale Ops Summary'!$C$2:$BV$45,0,MATCH(R$8,'Scale Ops Summary'!$C$2:$BV$2,0)))</f>
        <v>0</v>
      </c>
      <c r="S119" s="70">
        <f>SUMIF('Scale Ops Summary'!$A$2:$A$45,TRIM($A119&amp;$B119),INDEX('Scale Ops Summary'!$C$2:$BV$45,0,MATCH(S$8,'Scale Ops Summary'!$C$2:$BV$2,0)))</f>
        <v>0</v>
      </c>
      <c r="T119" s="70">
        <f>SUMIF('Scale Ops Summary'!$A$2:$A$45,TRIM($A119&amp;$B119),INDEX('Scale Ops Summary'!$C$2:$BV$45,0,MATCH(T$8,'Scale Ops Summary'!$C$2:$BV$2,0)))</f>
        <v>0</v>
      </c>
      <c r="U119" s="70">
        <f>SUMIF('Scale Ops Summary'!$A$2:$A$45,TRIM($A119&amp;$B119),INDEX('Scale Ops Summary'!$C$2:$BV$45,0,MATCH(U$8,'Scale Ops Summary'!$C$2:$BV$2,0)))</f>
        <v>0</v>
      </c>
      <c r="V119" s="70">
        <f>SUMIF('Scale Ops Summary'!$A$2:$A$45,TRIM($A119&amp;$B119),INDEX('Scale Ops Summary'!$C$2:$BV$45,0,MATCH(V$8,'Scale Ops Summary'!$C$2:$BV$2,0)))</f>
        <v>0</v>
      </c>
      <c r="W119" s="70">
        <f>SUMIF('Scale Ops Summary'!$A$2:$A$45,TRIM($A119&amp;$B119),INDEX('Scale Ops Summary'!$C$2:$BV$45,0,MATCH(W$8,'Scale Ops Summary'!$C$2:$BV$2,0)))</f>
        <v>0</v>
      </c>
      <c r="X119" s="70">
        <f>SUMIF('Scale Ops Summary'!$A$2:$A$45,TRIM($A119&amp;$B119),INDEX('Scale Ops Summary'!$C$2:$BV$45,0,MATCH(X$8,'Scale Ops Summary'!$C$2:$BV$2,0)))</f>
        <v>0</v>
      </c>
      <c r="Y119" s="70">
        <f>SUMIF('Scale Ops Summary'!$A$2:$A$45,TRIM($A119&amp;$B119),INDEX('Scale Ops Summary'!$C$2:$BV$45,0,MATCH(Y$8,'Scale Ops Summary'!$C$2:$BV$2,0)))</f>
        <v>0</v>
      </c>
      <c r="Z119" s="70">
        <f>SUMIF('Scale Ops Summary'!$A$2:$A$45,TRIM($A119&amp;$B119),INDEX('Scale Ops Summary'!$C$2:$BV$45,0,MATCH(Z$8,'Scale Ops Summary'!$C$2:$BV$2,0)))</f>
        <v>0</v>
      </c>
      <c r="AA119" s="70">
        <f>SUMIF('Scale Ops Summary'!$A$2:$A$45,TRIM($A119&amp;$B119),INDEX('Scale Ops Summary'!$C$2:$BV$45,0,MATCH(AA$8,'Scale Ops Summary'!$C$2:$BV$2,0)))</f>
        <v>0</v>
      </c>
      <c r="AB119" s="70">
        <f>SUMIF('Scale Ops Summary'!$A$2:$A$45,TRIM($A119&amp;$B119),INDEX('Scale Ops Summary'!$C$2:$BV$45,0,MATCH(AB$8,'Scale Ops Summary'!$C$2:$BV$2,0)))</f>
        <v>0</v>
      </c>
      <c r="AC119" s="70">
        <f>SUMIF('Scale Ops Summary'!$A$2:$A$45,TRIM($A119&amp;$B119),INDEX('Scale Ops Summary'!$C$2:$BV$45,0,MATCH(AC$8,'Scale Ops Summary'!$C$2:$BV$2,0)))</f>
        <v>0</v>
      </c>
      <c r="AD119" s="70">
        <f>SUMIF('Scale Ops Summary'!$A$2:$A$45,TRIM($A119&amp;$B119),INDEX('Scale Ops Summary'!$C$2:$BV$45,0,MATCH(AD$8,'Scale Ops Summary'!$C$2:$BV$2,0)))</f>
        <v>0</v>
      </c>
      <c r="AE119" s="70">
        <f>SUMIF('Scale Ops Summary'!$A$2:$A$45,TRIM($A119&amp;$B119),INDEX('Scale Ops Summary'!$C$2:$BV$45,0,MATCH(AE$8,'Scale Ops Summary'!$C$2:$BV$2,0)))</f>
        <v>0</v>
      </c>
      <c r="AF119" s="70">
        <f>SUMIF('Scale Ops Summary'!$A$2:$A$45,TRIM($A119&amp;$B119),INDEX('Scale Ops Summary'!$C$2:$BV$45,0,MATCH(AF$8,'Scale Ops Summary'!$C$2:$BV$2,0)))</f>
        <v>0</v>
      </c>
      <c r="AG119" s="70">
        <f>SUMIF('Scale Ops Summary'!$A$2:$A$45,TRIM($A119&amp;$B119),INDEX('Scale Ops Summary'!$C$2:$BV$45,0,MATCH(AG$8,'Scale Ops Summary'!$C$2:$BV$2,0)))</f>
        <v>0</v>
      </c>
      <c r="AH119" s="70">
        <f>SUMIF('Scale Ops Summary'!$A$2:$A$45,TRIM($A119&amp;$B119),INDEX('Scale Ops Summary'!$C$2:$BV$45,0,MATCH(AH$8,'Scale Ops Summary'!$C$2:$BV$2,0)))</f>
        <v>0</v>
      </c>
      <c r="AI119" s="70">
        <f>SUMIF('Scale Ops Summary'!$A$2:$A$45,TRIM($A119&amp;$B119),INDEX('Scale Ops Summary'!$C$2:$BV$45,0,MATCH(AI$8,'Scale Ops Summary'!$C$2:$BV$2,0)))</f>
        <v>0</v>
      </c>
      <c r="AJ119" s="70">
        <f>SUMIF('Scale Ops Summary'!$A$2:$A$45,TRIM($A119&amp;$B119),INDEX('Scale Ops Summary'!$C$2:$BV$45,0,MATCH(AJ$8,'Scale Ops Summary'!$C$2:$BV$2,0)))</f>
        <v>0</v>
      </c>
      <c r="AK119" s="70">
        <f>SUMIF('Scale Ops Summary'!$A$2:$A$45,TRIM($A119&amp;$B119),INDEX('Scale Ops Summary'!$C$2:$BV$45,0,MATCH(AK$8,'Scale Ops Summary'!$C$2:$BV$2,0)))</f>
        <v>0</v>
      </c>
      <c r="AL119" s="70">
        <f>SUMIF('Scale Ops Summary'!$A$2:$A$45,TRIM($A119&amp;$B119),INDEX('Scale Ops Summary'!$C$2:$BV$45,0,MATCH(AL$8,'Scale Ops Summary'!$C$2:$BV$2,0)))</f>
        <v>0</v>
      </c>
      <c r="AM119" s="70">
        <f>SUMIF('Scale Ops Summary'!$A$2:$A$45,TRIM($A119&amp;$B119),INDEX('Scale Ops Summary'!$C$2:$BV$45,0,MATCH(AM$8,'Scale Ops Summary'!$C$2:$BV$2,0)))</f>
        <v>0</v>
      </c>
      <c r="AN119" s="70">
        <f>SUMIF('Scale Ops Summary'!$A$2:$A$45,TRIM($A119&amp;$B119),INDEX('Scale Ops Summary'!$C$2:$BV$45,0,MATCH(AN$8,'Scale Ops Summary'!$C$2:$BV$2,0)))</f>
        <v>0</v>
      </c>
      <c r="AO119" s="70">
        <f>SUMIF('Scale Ops Summary'!$A$2:$A$45,TRIM($A119&amp;$B119),INDEX('Scale Ops Summary'!$C$2:$BV$45,0,MATCH(AO$8,'Scale Ops Summary'!$C$2:$BV$2,0)))</f>
        <v>0</v>
      </c>
      <c r="AP119" s="70">
        <f>SUMIF('Scale Ops Summary'!$A$2:$A$45,TRIM($A119&amp;$B119),INDEX('Scale Ops Summary'!$C$2:$BV$45,0,MATCH(AP$8,'Scale Ops Summary'!$C$2:$BV$2,0)))</f>
        <v>0</v>
      </c>
      <c r="AQ119" s="70">
        <f>SUMIF('Scale Ops Summary'!$A$2:$A$45,TRIM($A119&amp;$B119),INDEX('Scale Ops Summary'!$C$2:$BV$45,0,MATCH(AQ$8,'Scale Ops Summary'!$C$2:$BV$2,0)))</f>
        <v>0</v>
      </c>
      <c r="AR119" s="70">
        <f>SUMIF('Scale Ops Summary'!$A$2:$A$45,TRIM($A119&amp;$B119),INDEX('Scale Ops Summary'!$C$2:$BV$45,0,MATCH(AR$8,'Scale Ops Summary'!$C$2:$BV$2,0)))</f>
        <v>0</v>
      </c>
      <c r="AS119" s="70">
        <f>SUMIF('Scale Ops Summary'!$A$2:$A$45,TRIM($A119&amp;$B119),INDEX('Scale Ops Summary'!$C$2:$BV$45,0,MATCH(AS$8,'Scale Ops Summary'!$C$2:$BV$2,0)))</f>
        <v>0</v>
      </c>
      <c r="AT119" s="70">
        <f>SUMIF('Scale Ops Summary'!$A$2:$A$45,TRIM($A119&amp;$B119),INDEX('Scale Ops Summary'!$C$2:$BV$45,0,MATCH(AT$8,'Scale Ops Summary'!$C$2:$BV$2,0)))</f>
        <v>0</v>
      </c>
      <c r="AU119" s="70">
        <f>SUMIF('Scale Ops Summary'!$A$2:$A$45,TRIM($A119&amp;$B119),INDEX('Scale Ops Summary'!$C$2:$BV$45,0,MATCH(AU$8,'Scale Ops Summary'!$C$2:$BV$2,0)))</f>
        <v>0</v>
      </c>
      <c r="AV119" s="70">
        <f>SUMIF('Scale Ops Summary'!$A$2:$A$45,TRIM($A119&amp;$B119),INDEX('Scale Ops Summary'!$C$2:$BV$45,0,MATCH(AV$8,'Scale Ops Summary'!$C$2:$BV$2,0)))</f>
        <v>0</v>
      </c>
      <c r="AW119" s="70">
        <f>SUMIF('Scale Ops Summary'!$A$2:$A$45,TRIM($A119&amp;$B119),INDEX('Scale Ops Summary'!$C$2:$BV$45,0,MATCH(AW$8,'Scale Ops Summary'!$C$2:$BV$2,0)))</f>
        <v>0</v>
      </c>
      <c r="AX119" s="70">
        <f>SUMIF('Scale Ops Summary'!$A$2:$A$45,TRIM($A119&amp;$B119),INDEX('Scale Ops Summary'!$C$2:$BV$45,0,MATCH(AX$8,'Scale Ops Summary'!$C$2:$BV$2,0)))</f>
        <v>0</v>
      </c>
      <c r="AY119" s="70">
        <f>SUMIF('Scale Ops Summary'!$A$2:$A$45,TRIM($A119&amp;$B119),INDEX('Scale Ops Summary'!$C$2:$BV$45,0,MATCH(AY$8,'Scale Ops Summary'!$C$2:$BV$2,0)))</f>
        <v>0</v>
      </c>
      <c r="AZ119" s="70">
        <f>SUMIF('Scale Ops Summary'!$A$2:$A$45,TRIM($A119&amp;$B119),INDEX('Scale Ops Summary'!$C$2:$BV$45,0,MATCH(AZ$8,'Scale Ops Summary'!$C$2:$BV$2,0)))</f>
        <v>0</v>
      </c>
      <c r="BA119" s="70">
        <f>SUMIF('Scale Ops Summary'!$A$2:$A$45,TRIM($A119&amp;$B119),INDEX('Scale Ops Summary'!$C$2:$BV$45,0,MATCH(BA$8,'Scale Ops Summary'!$C$2:$BV$2,0)))</f>
        <v>0</v>
      </c>
      <c r="BB119" s="70">
        <f>SUMIF('Scale Ops Summary'!$A$2:$A$45,TRIM($A119&amp;$B119),INDEX('Scale Ops Summary'!$C$2:$BV$45,0,MATCH(BB$8,'Scale Ops Summary'!$C$2:$BV$2,0)))</f>
        <v>0</v>
      </c>
      <c r="BC119" s="70">
        <f>SUMIF('Scale Ops Summary'!$A$2:$A$45,TRIM($A119&amp;$B119),INDEX('Scale Ops Summary'!$C$2:$BV$45,0,MATCH(BC$8,'Scale Ops Summary'!$C$2:$BV$2,0)))</f>
        <v>0</v>
      </c>
      <c r="BD119" s="70">
        <f>SUMIF('Scale Ops Summary'!$A$2:$A$45,TRIM($A119&amp;$B119),INDEX('Scale Ops Summary'!$C$2:$BV$45,0,MATCH(BD$8,'Scale Ops Summary'!$C$2:$BV$2,0)))</f>
        <v>0</v>
      </c>
      <c r="BE119" s="70">
        <f>SUMIF('Scale Ops Summary'!$A$2:$A$45,TRIM($A119&amp;$B119),INDEX('Scale Ops Summary'!$C$2:$BV$45,0,MATCH(BE$8,'Scale Ops Summary'!$C$2:$BV$2,0)))</f>
        <v>0</v>
      </c>
      <c r="BF119" s="70">
        <f>SUMIF('Scale Ops Summary'!$A$2:$A$45,TRIM($A119&amp;$B119),INDEX('Scale Ops Summary'!$C$2:$BV$45,0,MATCH(BF$8,'Scale Ops Summary'!$C$2:$BV$2,0)))</f>
        <v>0</v>
      </c>
      <c r="BG119" s="70">
        <f>SUMIF('Scale Ops Summary'!$A$2:$A$45,TRIM($A119&amp;$B119),INDEX('Scale Ops Summary'!$C$2:$BV$45,0,MATCH(BG$8,'Scale Ops Summary'!$C$2:$BV$2,0)))</f>
        <v>0</v>
      </c>
      <c r="BH119" s="70">
        <f>SUMIF('Scale Ops Summary'!$A$2:$A$45,TRIM($A119&amp;$B119),INDEX('Scale Ops Summary'!$C$2:$BV$45,0,MATCH(BH$8,'Scale Ops Summary'!$C$2:$BV$2,0)))</f>
        <v>0</v>
      </c>
      <c r="BI119" s="70">
        <f>SUMIF('Scale Ops Summary'!$A$2:$A$45,TRIM($A119&amp;$B119),INDEX('Scale Ops Summary'!$C$2:$BV$45,0,MATCH(BI$8,'Scale Ops Summary'!$C$2:$BV$2,0)))</f>
        <v>0</v>
      </c>
      <c r="BJ119" s="70">
        <f>SUMIF('Scale Ops Summary'!$A$2:$A$45,TRIM($A119&amp;$B119),INDEX('Scale Ops Summary'!$C$2:$BV$45,0,MATCH(BJ$8,'Scale Ops Summary'!$C$2:$BV$2,0)))</f>
        <v>0</v>
      </c>
      <c r="BK119" s="70">
        <f>SUMIF('Scale Ops Summary'!$A$2:$A$45,TRIM($A119&amp;$B119),INDEX('Scale Ops Summary'!$C$2:$BV$45,0,MATCH(BK$8,'Scale Ops Summary'!$C$2:$BV$2,0)))</f>
        <v>0</v>
      </c>
      <c r="BL119" s="70">
        <f>SUMIF('Scale Ops Summary'!$A$2:$A$45,TRIM($A119&amp;$B119),INDEX('Scale Ops Summary'!$C$2:$BV$45,0,MATCH(BL$8,'Scale Ops Summary'!$C$2:$BV$2,0)))</f>
        <v>0</v>
      </c>
      <c r="BM119" s="70">
        <f>SUMIF('Scale Ops Summary'!$A$2:$A$45,TRIM($A119&amp;$B119),INDEX('Scale Ops Summary'!$C$2:$BV$45,0,MATCH(BM$8,'Scale Ops Summary'!$C$2:$BV$2,0)))</f>
        <v>0</v>
      </c>
      <c r="BN119" s="70">
        <f>SUMIF('Scale Ops Summary'!$A$2:$A$45,TRIM($A119&amp;$B119),INDEX('Scale Ops Summary'!$C$2:$BV$45,0,MATCH(BN$8,'Scale Ops Summary'!$C$2:$BV$2,0)))</f>
        <v>0</v>
      </c>
      <c r="BO119" s="70">
        <f>SUMIF('Scale Ops Summary'!$A$2:$A$45,TRIM($A119&amp;$B119),INDEX('Scale Ops Summary'!$C$2:$BV$45,0,MATCH(BO$8,'Scale Ops Summary'!$C$2:$BV$2,0)))</f>
        <v>0</v>
      </c>
      <c r="BP119" s="70">
        <f>SUMIF('Scale Ops Summary'!$A$2:$A$45,TRIM($A119&amp;$B119),INDEX('Scale Ops Summary'!$C$2:$BV$45,0,MATCH(BP$8,'Scale Ops Summary'!$C$2:$BV$2,0)))</f>
        <v>0</v>
      </c>
      <c r="BQ119" s="70">
        <f>SUMIF('Scale Ops Summary'!$A$2:$A$45,TRIM($A119&amp;$B119),INDEX('Scale Ops Summary'!$C$2:$BV$45,0,MATCH(BQ$8,'Scale Ops Summary'!$C$2:$BV$2,0)))</f>
        <v>0</v>
      </c>
      <c r="BR119" s="70">
        <f>SUMIF('Scale Ops Summary'!$A$2:$A$45,TRIM($A119&amp;$B119),INDEX('Scale Ops Summary'!$C$2:$BV$45,0,MATCH(BR$8,'Scale Ops Summary'!$C$2:$BV$2,0)))</f>
        <v>0</v>
      </c>
      <c r="BS119" s="70">
        <f>SUMIF('Scale Ops Summary'!$A$2:$A$45,TRIM($A119&amp;$B119),INDEX('Scale Ops Summary'!$C$2:$BV$45,0,MATCH(BS$8,'Scale Ops Summary'!$C$2:$BV$2,0)))</f>
        <v>0</v>
      </c>
      <c r="BT119" s="70">
        <f>SUMIF('Scale Ops Summary'!$A$2:$A$45,TRIM($A119&amp;$B119),INDEX('Scale Ops Summary'!$C$2:$BV$45,0,MATCH(BT$8,'Scale Ops Summary'!$C$2:$BV$2,0)))</f>
        <v>0</v>
      </c>
      <c r="BU119" s="70">
        <f>SUMIF('Scale Ops Summary'!$A$2:$A$45,TRIM($A119&amp;$B119),INDEX('Scale Ops Summary'!$C$2:$BV$45,0,MATCH(BU$8,'Scale Ops Summary'!$C$2:$BV$2,0)))</f>
        <v>0</v>
      </c>
      <c r="BV119" s="70">
        <f>SUMIF('Scale Ops Summary'!$A$2:$A$45,TRIM($A119&amp;$B119),INDEX('Scale Ops Summary'!$C$2:$BV$45,0,MATCH(BV$8,'Scale Ops Summary'!$C$2:$BV$2,0)))</f>
        <v>0</v>
      </c>
      <c r="BW119" s="70">
        <f>SUMIF('Scale Ops Summary'!$A$2:$A$45,TRIM($A119&amp;$B119),INDEX('Scale Ops Summary'!$C$2:$BV$45,0,MATCH(BW$8,'Scale Ops Summary'!$C$2:$BV$2,0)))</f>
        <v>0</v>
      </c>
      <c r="BX119" s="70">
        <f>SUMIF('Scale Ops Summary'!$A$2:$A$45,TRIM($A119&amp;$B119),INDEX('Scale Ops Summary'!$C$2:$BV$45,0,MATCH(BX$8,'Scale Ops Summary'!$C$2:$BV$2,0)))</f>
        <v>0</v>
      </c>
      <c r="BY119" s="70">
        <f>SUMIF('Scale Ops Summary'!$A$2:$A$45,TRIM($A119&amp;$B119),INDEX('Scale Ops Summary'!$C$2:$BV$45,0,MATCH(BY$8,'Scale Ops Summary'!$C$2:$BV$2,0)))</f>
        <v>0</v>
      </c>
      <c r="BZ119" s="70">
        <f>SUMIF('Scale Ops Summary'!$A$2:$A$45,TRIM($A119&amp;$B119),INDEX('Scale Ops Summary'!$C$2:$BV$45,0,MATCH(BZ$8,'Scale Ops Summary'!$C$2:$BV$2,0)))</f>
        <v>0</v>
      </c>
      <c r="CA119" s="70">
        <f>SUMIF('Scale Ops Summary'!$A$2:$A$45,TRIM($A119&amp;$B119),INDEX('Scale Ops Summary'!$C$2:$BV$45,0,MATCH(CA$8,'Scale Ops Summary'!$C$2:$BV$2,0)))</f>
        <v>0</v>
      </c>
      <c r="CB119" s="70">
        <f>SUMIF('Scale Ops Summary'!$A$2:$A$45,TRIM($A119&amp;$B119),INDEX('Scale Ops Summary'!$C$2:$BV$45,0,MATCH(CB$8,'Scale Ops Summary'!$C$2:$BV$2,0)))</f>
        <v>0</v>
      </c>
    </row>
    <row r="120" spans="1:80" x14ac:dyDescent="0.3">
      <c r="A120" s="76" t="str">
        <f t="shared" si="88"/>
        <v>Customer Success</v>
      </c>
      <c r="B120" s="183" t="s">
        <v>107</v>
      </c>
      <c r="C120" s="183" t="s">
        <v>229</v>
      </c>
      <c r="E120" s="183" t="s">
        <v>231</v>
      </c>
      <c r="F120" s="183"/>
      <c r="G120" s="183"/>
      <c r="H120" s="183"/>
      <c r="I120" s="70">
        <f>SUMIF('Scale Ops Summary'!$A$2:$A$45,TRIM($A120&amp;$B120),INDEX('Scale Ops Summary'!$C$2:$BV$45,0,MATCH(I$8,'Scale Ops Summary'!$C$2:$BV$2,0)))</f>
        <v>0</v>
      </c>
      <c r="J120" s="70">
        <f>SUMIF('Scale Ops Summary'!$A$2:$A$45,TRIM($A120&amp;$B120),INDEX('Scale Ops Summary'!$C$2:$BV$45,0,MATCH(J$8,'Scale Ops Summary'!$C$2:$BV$2,0)))</f>
        <v>0</v>
      </c>
      <c r="K120" s="70">
        <f>SUMIF('Scale Ops Summary'!$A$2:$A$45,TRIM($A120&amp;$B120),INDEX('Scale Ops Summary'!$C$2:$BV$45,0,MATCH(K$8,'Scale Ops Summary'!$C$2:$BV$2,0)))</f>
        <v>0</v>
      </c>
      <c r="L120" s="70">
        <f>SUMIF('Scale Ops Summary'!$A$2:$A$45,TRIM($A120&amp;$B120),INDEX('Scale Ops Summary'!$C$2:$BV$45,0,MATCH(L$8,'Scale Ops Summary'!$C$2:$BV$2,0)))</f>
        <v>0</v>
      </c>
      <c r="M120" s="70">
        <f>SUMIF('Scale Ops Summary'!$A$2:$A$45,TRIM($A120&amp;$B120),INDEX('Scale Ops Summary'!$C$2:$BV$45,0,MATCH(M$8,'Scale Ops Summary'!$C$2:$BV$2,0)))</f>
        <v>0</v>
      </c>
      <c r="N120" s="70">
        <f>SUMIF('Scale Ops Summary'!$A$2:$A$45,TRIM($A120&amp;$B120),INDEX('Scale Ops Summary'!$C$2:$BV$45,0,MATCH(N$8,'Scale Ops Summary'!$C$2:$BV$2,0)))</f>
        <v>0</v>
      </c>
      <c r="O120" s="70">
        <f>SUMIF('Scale Ops Summary'!$A$2:$A$45,TRIM($A120&amp;$B120),INDEX('Scale Ops Summary'!$C$2:$BV$45,0,MATCH(O$8,'Scale Ops Summary'!$C$2:$BV$2,0)))</f>
        <v>0</v>
      </c>
      <c r="P120" s="70">
        <f>SUMIF('Scale Ops Summary'!$A$2:$A$45,TRIM($A120&amp;$B120),INDEX('Scale Ops Summary'!$C$2:$BV$45,0,MATCH(P$8,'Scale Ops Summary'!$C$2:$BV$2,0)))</f>
        <v>0</v>
      </c>
      <c r="Q120" s="70">
        <f>SUMIF('Scale Ops Summary'!$A$2:$A$45,TRIM($A120&amp;$B120),INDEX('Scale Ops Summary'!$C$2:$BV$45,0,MATCH(Q$8,'Scale Ops Summary'!$C$2:$BV$2,0)))</f>
        <v>0</v>
      </c>
      <c r="R120" s="70">
        <f>SUMIF('Scale Ops Summary'!$A$2:$A$45,TRIM($A120&amp;$B120),INDEX('Scale Ops Summary'!$C$2:$BV$45,0,MATCH(R$8,'Scale Ops Summary'!$C$2:$BV$2,0)))</f>
        <v>0</v>
      </c>
      <c r="S120" s="70">
        <f>SUMIF('Scale Ops Summary'!$A$2:$A$45,TRIM($A120&amp;$B120),INDEX('Scale Ops Summary'!$C$2:$BV$45,0,MATCH(S$8,'Scale Ops Summary'!$C$2:$BV$2,0)))</f>
        <v>0</v>
      </c>
      <c r="T120" s="70">
        <f>SUMIF('Scale Ops Summary'!$A$2:$A$45,TRIM($A120&amp;$B120),INDEX('Scale Ops Summary'!$C$2:$BV$45,0,MATCH(T$8,'Scale Ops Summary'!$C$2:$BV$2,0)))</f>
        <v>0</v>
      </c>
      <c r="U120" s="70">
        <f>SUMIF('Scale Ops Summary'!$A$2:$A$45,TRIM($A120&amp;$B120),INDEX('Scale Ops Summary'!$C$2:$BV$45,0,MATCH(U$8,'Scale Ops Summary'!$C$2:$BV$2,0)))</f>
        <v>0</v>
      </c>
      <c r="V120" s="70">
        <f>SUMIF('Scale Ops Summary'!$A$2:$A$45,TRIM($A120&amp;$B120),INDEX('Scale Ops Summary'!$C$2:$BV$45,0,MATCH(V$8,'Scale Ops Summary'!$C$2:$BV$2,0)))</f>
        <v>0</v>
      </c>
      <c r="W120" s="70">
        <f>SUMIF('Scale Ops Summary'!$A$2:$A$45,TRIM($A120&amp;$B120),INDEX('Scale Ops Summary'!$C$2:$BV$45,0,MATCH(W$8,'Scale Ops Summary'!$C$2:$BV$2,0)))</f>
        <v>0</v>
      </c>
      <c r="X120" s="70">
        <f>SUMIF('Scale Ops Summary'!$A$2:$A$45,TRIM($A120&amp;$B120),INDEX('Scale Ops Summary'!$C$2:$BV$45,0,MATCH(X$8,'Scale Ops Summary'!$C$2:$BV$2,0)))</f>
        <v>0</v>
      </c>
      <c r="Y120" s="70">
        <f>SUMIF('Scale Ops Summary'!$A$2:$A$45,TRIM($A120&amp;$B120),INDEX('Scale Ops Summary'!$C$2:$BV$45,0,MATCH(Y$8,'Scale Ops Summary'!$C$2:$BV$2,0)))</f>
        <v>0</v>
      </c>
      <c r="Z120" s="70">
        <f>SUMIF('Scale Ops Summary'!$A$2:$A$45,TRIM($A120&amp;$B120),INDEX('Scale Ops Summary'!$C$2:$BV$45,0,MATCH(Z$8,'Scale Ops Summary'!$C$2:$BV$2,0)))</f>
        <v>0</v>
      </c>
      <c r="AA120" s="70">
        <f>SUMIF('Scale Ops Summary'!$A$2:$A$45,TRIM($A120&amp;$B120),INDEX('Scale Ops Summary'!$C$2:$BV$45,0,MATCH(AA$8,'Scale Ops Summary'!$C$2:$BV$2,0)))</f>
        <v>0</v>
      </c>
      <c r="AB120" s="70">
        <f>SUMIF('Scale Ops Summary'!$A$2:$A$45,TRIM($A120&amp;$B120),INDEX('Scale Ops Summary'!$C$2:$BV$45,0,MATCH(AB$8,'Scale Ops Summary'!$C$2:$BV$2,0)))</f>
        <v>0</v>
      </c>
      <c r="AC120" s="70">
        <f>SUMIF('Scale Ops Summary'!$A$2:$A$45,TRIM($A120&amp;$B120),INDEX('Scale Ops Summary'!$C$2:$BV$45,0,MATCH(AC$8,'Scale Ops Summary'!$C$2:$BV$2,0)))</f>
        <v>0</v>
      </c>
      <c r="AD120" s="70">
        <f>SUMIF('Scale Ops Summary'!$A$2:$A$45,TRIM($A120&amp;$B120),INDEX('Scale Ops Summary'!$C$2:$BV$45,0,MATCH(AD$8,'Scale Ops Summary'!$C$2:$BV$2,0)))</f>
        <v>0</v>
      </c>
      <c r="AE120" s="70">
        <f>SUMIF('Scale Ops Summary'!$A$2:$A$45,TRIM($A120&amp;$B120),INDEX('Scale Ops Summary'!$C$2:$BV$45,0,MATCH(AE$8,'Scale Ops Summary'!$C$2:$BV$2,0)))</f>
        <v>0</v>
      </c>
      <c r="AF120" s="70">
        <f>SUMIF('Scale Ops Summary'!$A$2:$A$45,TRIM($A120&amp;$B120),INDEX('Scale Ops Summary'!$C$2:$BV$45,0,MATCH(AF$8,'Scale Ops Summary'!$C$2:$BV$2,0)))</f>
        <v>0</v>
      </c>
      <c r="AG120" s="70">
        <f>SUMIF('Scale Ops Summary'!$A$2:$A$45,TRIM($A120&amp;$B120),INDEX('Scale Ops Summary'!$C$2:$BV$45,0,MATCH(AG$8,'Scale Ops Summary'!$C$2:$BV$2,0)))</f>
        <v>0</v>
      </c>
      <c r="AH120" s="70">
        <f>SUMIF('Scale Ops Summary'!$A$2:$A$45,TRIM($A120&amp;$B120),INDEX('Scale Ops Summary'!$C$2:$BV$45,0,MATCH(AH$8,'Scale Ops Summary'!$C$2:$BV$2,0)))</f>
        <v>0</v>
      </c>
      <c r="AI120" s="70">
        <f>SUMIF('Scale Ops Summary'!$A$2:$A$45,TRIM($A120&amp;$B120),INDEX('Scale Ops Summary'!$C$2:$BV$45,0,MATCH(AI$8,'Scale Ops Summary'!$C$2:$BV$2,0)))</f>
        <v>0</v>
      </c>
      <c r="AJ120" s="70">
        <f>SUMIF('Scale Ops Summary'!$A$2:$A$45,TRIM($A120&amp;$B120),INDEX('Scale Ops Summary'!$C$2:$BV$45,0,MATCH(AJ$8,'Scale Ops Summary'!$C$2:$BV$2,0)))</f>
        <v>0</v>
      </c>
      <c r="AK120" s="70">
        <f>SUMIF('Scale Ops Summary'!$A$2:$A$45,TRIM($A120&amp;$B120),INDEX('Scale Ops Summary'!$C$2:$BV$45,0,MATCH(AK$8,'Scale Ops Summary'!$C$2:$BV$2,0)))</f>
        <v>0</v>
      </c>
      <c r="AL120" s="70">
        <f>SUMIF('Scale Ops Summary'!$A$2:$A$45,TRIM($A120&amp;$B120),INDEX('Scale Ops Summary'!$C$2:$BV$45,0,MATCH(AL$8,'Scale Ops Summary'!$C$2:$BV$2,0)))</f>
        <v>0</v>
      </c>
      <c r="AM120" s="70">
        <f>SUMIF('Scale Ops Summary'!$A$2:$A$45,TRIM($A120&amp;$B120),INDEX('Scale Ops Summary'!$C$2:$BV$45,0,MATCH(AM$8,'Scale Ops Summary'!$C$2:$BV$2,0)))</f>
        <v>0</v>
      </c>
      <c r="AN120" s="70">
        <f>SUMIF('Scale Ops Summary'!$A$2:$A$45,TRIM($A120&amp;$B120),INDEX('Scale Ops Summary'!$C$2:$BV$45,0,MATCH(AN$8,'Scale Ops Summary'!$C$2:$BV$2,0)))</f>
        <v>0</v>
      </c>
      <c r="AO120" s="70">
        <f>SUMIF('Scale Ops Summary'!$A$2:$A$45,TRIM($A120&amp;$B120),INDEX('Scale Ops Summary'!$C$2:$BV$45,0,MATCH(AO$8,'Scale Ops Summary'!$C$2:$BV$2,0)))</f>
        <v>0</v>
      </c>
      <c r="AP120" s="70">
        <f>SUMIF('Scale Ops Summary'!$A$2:$A$45,TRIM($A120&amp;$B120),INDEX('Scale Ops Summary'!$C$2:$BV$45,0,MATCH(AP$8,'Scale Ops Summary'!$C$2:$BV$2,0)))</f>
        <v>0</v>
      </c>
      <c r="AQ120" s="70">
        <f>SUMIF('Scale Ops Summary'!$A$2:$A$45,TRIM($A120&amp;$B120),INDEX('Scale Ops Summary'!$C$2:$BV$45,0,MATCH(AQ$8,'Scale Ops Summary'!$C$2:$BV$2,0)))</f>
        <v>0</v>
      </c>
      <c r="AR120" s="70">
        <f>SUMIF('Scale Ops Summary'!$A$2:$A$45,TRIM($A120&amp;$B120),INDEX('Scale Ops Summary'!$C$2:$BV$45,0,MATCH(AR$8,'Scale Ops Summary'!$C$2:$BV$2,0)))</f>
        <v>0</v>
      </c>
      <c r="AS120" s="70">
        <f>SUMIF('Scale Ops Summary'!$A$2:$A$45,TRIM($A120&amp;$B120),INDEX('Scale Ops Summary'!$C$2:$BV$45,0,MATCH(AS$8,'Scale Ops Summary'!$C$2:$BV$2,0)))</f>
        <v>0</v>
      </c>
      <c r="AT120" s="70">
        <f>SUMIF('Scale Ops Summary'!$A$2:$A$45,TRIM($A120&amp;$B120),INDEX('Scale Ops Summary'!$C$2:$BV$45,0,MATCH(AT$8,'Scale Ops Summary'!$C$2:$BV$2,0)))</f>
        <v>0</v>
      </c>
      <c r="AU120" s="70">
        <f>SUMIF('Scale Ops Summary'!$A$2:$A$45,TRIM($A120&amp;$B120),INDEX('Scale Ops Summary'!$C$2:$BV$45,0,MATCH(AU$8,'Scale Ops Summary'!$C$2:$BV$2,0)))</f>
        <v>0</v>
      </c>
      <c r="AV120" s="70">
        <f>SUMIF('Scale Ops Summary'!$A$2:$A$45,TRIM($A120&amp;$B120),INDEX('Scale Ops Summary'!$C$2:$BV$45,0,MATCH(AV$8,'Scale Ops Summary'!$C$2:$BV$2,0)))</f>
        <v>0</v>
      </c>
      <c r="AW120" s="70">
        <f>SUMIF('Scale Ops Summary'!$A$2:$A$45,TRIM($A120&amp;$B120),INDEX('Scale Ops Summary'!$C$2:$BV$45,0,MATCH(AW$8,'Scale Ops Summary'!$C$2:$BV$2,0)))</f>
        <v>0</v>
      </c>
      <c r="AX120" s="70">
        <f>SUMIF('Scale Ops Summary'!$A$2:$A$45,TRIM($A120&amp;$B120),INDEX('Scale Ops Summary'!$C$2:$BV$45,0,MATCH(AX$8,'Scale Ops Summary'!$C$2:$BV$2,0)))</f>
        <v>0</v>
      </c>
      <c r="AY120" s="70">
        <f>SUMIF('Scale Ops Summary'!$A$2:$A$45,TRIM($A120&amp;$B120),INDEX('Scale Ops Summary'!$C$2:$BV$45,0,MATCH(AY$8,'Scale Ops Summary'!$C$2:$BV$2,0)))</f>
        <v>0</v>
      </c>
      <c r="AZ120" s="70">
        <f>SUMIF('Scale Ops Summary'!$A$2:$A$45,TRIM($A120&amp;$B120),INDEX('Scale Ops Summary'!$C$2:$BV$45,0,MATCH(AZ$8,'Scale Ops Summary'!$C$2:$BV$2,0)))</f>
        <v>0</v>
      </c>
      <c r="BA120" s="70">
        <f>SUMIF('Scale Ops Summary'!$A$2:$A$45,TRIM($A120&amp;$B120),INDEX('Scale Ops Summary'!$C$2:$BV$45,0,MATCH(BA$8,'Scale Ops Summary'!$C$2:$BV$2,0)))</f>
        <v>0</v>
      </c>
      <c r="BB120" s="70">
        <f>SUMIF('Scale Ops Summary'!$A$2:$A$45,TRIM($A120&amp;$B120),INDEX('Scale Ops Summary'!$C$2:$BV$45,0,MATCH(BB$8,'Scale Ops Summary'!$C$2:$BV$2,0)))</f>
        <v>0</v>
      </c>
      <c r="BC120" s="70">
        <f>SUMIF('Scale Ops Summary'!$A$2:$A$45,TRIM($A120&amp;$B120),INDEX('Scale Ops Summary'!$C$2:$BV$45,0,MATCH(BC$8,'Scale Ops Summary'!$C$2:$BV$2,0)))</f>
        <v>0</v>
      </c>
      <c r="BD120" s="70">
        <f>SUMIF('Scale Ops Summary'!$A$2:$A$45,TRIM($A120&amp;$B120),INDEX('Scale Ops Summary'!$C$2:$BV$45,0,MATCH(BD$8,'Scale Ops Summary'!$C$2:$BV$2,0)))</f>
        <v>0</v>
      </c>
      <c r="BE120" s="70">
        <f>SUMIF('Scale Ops Summary'!$A$2:$A$45,TRIM($A120&amp;$B120),INDEX('Scale Ops Summary'!$C$2:$BV$45,0,MATCH(BE$8,'Scale Ops Summary'!$C$2:$BV$2,0)))</f>
        <v>0</v>
      </c>
      <c r="BF120" s="70">
        <f>SUMIF('Scale Ops Summary'!$A$2:$A$45,TRIM($A120&amp;$B120),INDEX('Scale Ops Summary'!$C$2:$BV$45,0,MATCH(BF$8,'Scale Ops Summary'!$C$2:$BV$2,0)))</f>
        <v>0</v>
      </c>
      <c r="BG120" s="70">
        <f>SUMIF('Scale Ops Summary'!$A$2:$A$45,TRIM($A120&amp;$B120),INDEX('Scale Ops Summary'!$C$2:$BV$45,0,MATCH(BG$8,'Scale Ops Summary'!$C$2:$BV$2,0)))</f>
        <v>0</v>
      </c>
      <c r="BH120" s="70">
        <f>SUMIF('Scale Ops Summary'!$A$2:$A$45,TRIM($A120&amp;$B120),INDEX('Scale Ops Summary'!$C$2:$BV$45,0,MATCH(BH$8,'Scale Ops Summary'!$C$2:$BV$2,0)))</f>
        <v>0</v>
      </c>
      <c r="BI120" s="70">
        <f>SUMIF('Scale Ops Summary'!$A$2:$A$45,TRIM($A120&amp;$B120),INDEX('Scale Ops Summary'!$C$2:$BV$45,0,MATCH(BI$8,'Scale Ops Summary'!$C$2:$BV$2,0)))</f>
        <v>0</v>
      </c>
      <c r="BJ120" s="70">
        <f>SUMIF('Scale Ops Summary'!$A$2:$A$45,TRIM($A120&amp;$B120),INDEX('Scale Ops Summary'!$C$2:$BV$45,0,MATCH(BJ$8,'Scale Ops Summary'!$C$2:$BV$2,0)))</f>
        <v>0</v>
      </c>
      <c r="BK120" s="70">
        <f>SUMIF('Scale Ops Summary'!$A$2:$A$45,TRIM($A120&amp;$B120),INDEX('Scale Ops Summary'!$C$2:$BV$45,0,MATCH(BK$8,'Scale Ops Summary'!$C$2:$BV$2,0)))</f>
        <v>0</v>
      </c>
      <c r="BL120" s="70">
        <f>SUMIF('Scale Ops Summary'!$A$2:$A$45,TRIM($A120&amp;$B120),INDEX('Scale Ops Summary'!$C$2:$BV$45,0,MATCH(BL$8,'Scale Ops Summary'!$C$2:$BV$2,0)))</f>
        <v>0</v>
      </c>
      <c r="BM120" s="70">
        <f>SUMIF('Scale Ops Summary'!$A$2:$A$45,TRIM($A120&amp;$B120),INDEX('Scale Ops Summary'!$C$2:$BV$45,0,MATCH(BM$8,'Scale Ops Summary'!$C$2:$BV$2,0)))</f>
        <v>0</v>
      </c>
      <c r="BN120" s="70">
        <f>SUMIF('Scale Ops Summary'!$A$2:$A$45,TRIM($A120&amp;$B120),INDEX('Scale Ops Summary'!$C$2:$BV$45,0,MATCH(BN$8,'Scale Ops Summary'!$C$2:$BV$2,0)))</f>
        <v>0</v>
      </c>
      <c r="BO120" s="70">
        <f>SUMIF('Scale Ops Summary'!$A$2:$A$45,TRIM($A120&amp;$B120),INDEX('Scale Ops Summary'!$C$2:$BV$45,0,MATCH(BO$8,'Scale Ops Summary'!$C$2:$BV$2,0)))</f>
        <v>0</v>
      </c>
      <c r="BP120" s="70">
        <f>SUMIF('Scale Ops Summary'!$A$2:$A$45,TRIM($A120&amp;$B120),INDEX('Scale Ops Summary'!$C$2:$BV$45,0,MATCH(BP$8,'Scale Ops Summary'!$C$2:$BV$2,0)))</f>
        <v>0</v>
      </c>
      <c r="BQ120" s="70">
        <f>SUMIF('Scale Ops Summary'!$A$2:$A$45,TRIM($A120&amp;$B120),INDEX('Scale Ops Summary'!$C$2:$BV$45,0,MATCH(BQ$8,'Scale Ops Summary'!$C$2:$BV$2,0)))</f>
        <v>0</v>
      </c>
      <c r="BR120" s="70">
        <f>SUMIF('Scale Ops Summary'!$A$2:$A$45,TRIM($A120&amp;$B120),INDEX('Scale Ops Summary'!$C$2:$BV$45,0,MATCH(BR$8,'Scale Ops Summary'!$C$2:$BV$2,0)))</f>
        <v>0</v>
      </c>
      <c r="BS120" s="70">
        <f>SUMIF('Scale Ops Summary'!$A$2:$A$45,TRIM($A120&amp;$B120),INDEX('Scale Ops Summary'!$C$2:$BV$45,0,MATCH(BS$8,'Scale Ops Summary'!$C$2:$BV$2,0)))</f>
        <v>0</v>
      </c>
      <c r="BT120" s="70">
        <f>SUMIF('Scale Ops Summary'!$A$2:$A$45,TRIM($A120&amp;$B120),INDEX('Scale Ops Summary'!$C$2:$BV$45,0,MATCH(BT$8,'Scale Ops Summary'!$C$2:$BV$2,0)))</f>
        <v>0</v>
      </c>
      <c r="BU120" s="70">
        <f>SUMIF('Scale Ops Summary'!$A$2:$A$45,TRIM($A120&amp;$B120),INDEX('Scale Ops Summary'!$C$2:$BV$45,0,MATCH(BU$8,'Scale Ops Summary'!$C$2:$BV$2,0)))</f>
        <v>0</v>
      </c>
      <c r="BV120" s="70">
        <f>SUMIF('Scale Ops Summary'!$A$2:$A$45,TRIM($A120&amp;$B120),INDEX('Scale Ops Summary'!$C$2:$BV$45,0,MATCH(BV$8,'Scale Ops Summary'!$C$2:$BV$2,0)))</f>
        <v>0</v>
      </c>
      <c r="BW120" s="70">
        <f>SUMIF('Scale Ops Summary'!$A$2:$A$45,TRIM($A120&amp;$B120),INDEX('Scale Ops Summary'!$C$2:$BV$45,0,MATCH(BW$8,'Scale Ops Summary'!$C$2:$BV$2,0)))</f>
        <v>0</v>
      </c>
      <c r="BX120" s="70">
        <f>SUMIF('Scale Ops Summary'!$A$2:$A$45,TRIM($A120&amp;$B120),INDEX('Scale Ops Summary'!$C$2:$BV$45,0,MATCH(BX$8,'Scale Ops Summary'!$C$2:$BV$2,0)))</f>
        <v>0</v>
      </c>
      <c r="BY120" s="70">
        <f>SUMIF('Scale Ops Summary'!$A$2:$A$45,TRIM($A120&amp;$B120),INDEX('Scale Ops Summary'!$C$2:$BV$45,0,MATCH(BY$8,'Scale Ops Summary'!$C$2:$BV$2,0)))</f>
        <v>0</v>
      </c>
      <c r="BZ120" s="70">
        <f>SUMIF('Scale Ops Summary'!$A$2:$A$45,TRIM($A120&amp;$B120),INDEX('Scale Ops Summary'!$C$2:$BV$45,0,MATCH(BZ$8,'Scale Ops Summary'!$C$2:$BV$2,0)))</f>
        <v>0</v>
      </c>
      <c r="CA120" s="70">
        <f>SUMIF('Scale Ops Summary'!$A$2:$A$45,TRIM($A120&amp;$B120),INDEX('Scale Ops Summary'!$C$2:$BV$45,0,MATCH(CA$8,'Scale Ops Summary'!$C$2:$BV$2,0)))</f>
        <v>0</v>
      </c>
      <c r="CB120" s="70">
        <f>SUMIF('Scale Ops Summary'!$A$2:$A$45,TRIM($A120&amp;$B120),INDEX('Scale Ops Summary'!$C$2:$BV$45,0,MATCH(CB$8,'Scale Ops Summary'!$C$2:$BV$2,0)))</f>
        <v>0</v>
      </c>
    </row>
    <row r="121" spans="1:80" x14ac:dyDescent="0.3">
      <c r="A121" s="76" t="str">
        <f t="shared" si="88"/>
        <v>Customer Success</v>
      </c>
      <c r="B121" s="183" t="s">
        <v>21</v>
      </c>
      <c r="C121" s="183" t="s">
        <v>230</v>
      </c>
      <c r="E121" s="183" t="s">
        <v>231</v>
      </c>
      <c r="F121" s="183"/>
      <c r="G121" s="183"/>
      <c r="H121" s="183"/>
      <c r="I121" s="70">
        <f>'Headcount Roster -&gt;'!N148</f>
        <v>65413.044493150679</v>
      </c>
      <c r="J121" s="70">
        <f>'Headcount Roster -&gt;'!O148</f>
        <v>59546.975671232874</v>
      </c>
      <c r="K121" s="70">
        <f>'Headcount Roster -&gt;'!P148</f>
        <v>84141.058191780816</v>
      </c>
      <c r="L121" s="70">
        <f>'Headcount Roster -&gt;'!Q148</f>
        <v>85931.304657534245</v>
      </c>
      <c r="M121" s="70">
        <f>'Headcount Roster -&gt;'!R148</f>
        <v>88635.781479452053</v>
      </c>
      <c r="N121" s="70">
        <f>'Headcount Roster -&gt;'!S148</f>
        <v>85931.304657534245</v>
      </c>
      <c r="O121" s="70">
        <f>'Headcount Roster -&gt;'!T148</f>
        <v>91450.897643835619</v>
      </c>
      <c r="P121" s="70">
        <f>'Headcount Roster -&gt;'!U148</f>
        <v>95597.143397260268</v>
      </c>
      <c r="Q121" s="70">
        <f>'Headcount Roster -&gt;'!V148</f>
        <v>99242.6005479452</v>
      </c>
      <c r="R121" s="70">
        <f>'Headcount Roster -&gt;'!W148</f>
        <v>103967.88312328767</v>
      </c>
      <c r="S121" s="70">
        <f>'Headcount Roster -&gt;'!X148</f>
        <v>105156.71013698629</v>
      </c>
      <c r="T121" s="70">
        <f>'Headcount Roster -&gt;'!Y148</f>
        <v>108502.03380821917</v>
      </c>
      <c r="U121" s="70">
        <f>'Headcount Roster -&gt;'!Z148</f>
        <v>108502.03380821917</v>
      </c>
      <c r="V121" s="70">
        <f>'Headcount Roster -&gt;'!AA148</f>
        <v>98999.849095890415</v>
      </c>
      <c r="W121" s="70">
        <f>'Headcount Roster -&gt;'!AB148</f>
        <v>116775.72147945206</v>
      </c>
      <c r="X121" s="70">
        <f>'Headcount Roster -&gt;'!AC148</f>
        <v>113163.50465753424</v>
      </c>
      <c r="Y121" s="70">
        <f>'Headcount Roster -&gt;'!AD148</f>
        <v>116775.72147945206</v>
      </c>
      <c r="Z121" s="70">
        <f>'Headcount Roster -&gt;'!AE148</f>
        <v>113163.50465753424</v>
      </c>
      <c r="AA121" s="70">
        <f>'Headcount Roster -&gt;'!AF148</f>
        <v>116775.72147945206</v>
      </c>
      <c r="AB121" s="70">
        <f>'Headcount Roster -&gt;'!AG148</f>
        <v>116775.72147945206</v>
      </c>
      <c r="AC121" s="70">
        <f>'Headcount Roster -&gt;'!AH148</f>
        <v>113163.50465753424</v>
      </c>
      <c r="AD121" s="70">
        <f>'Headcount Roster -&gt;'!AI148</f>
        <v>116775.72147945206</v>
      </c>
      <c r="AE121" s="70">
        <f>'Headcount Roster -&gt;'!AJ148</f>
        <v>113163.50465753424</v>
      </c>
      <c r="AF121" s="70">
        <f>'Headcount Roster -&gt;'!AK148</f>
        <v>116775.72147945206</v>
      </c>
      <c r="AG121" s="70">
        <f>'Headcount Roster -&gt;'!AL148</f>
        <v>116775.72147945206</v>
      </c>
      <c r="AH121" s="70">
        <f>'Headcount Roster -&gt;'!AM148</f>
        <v>109551.28783561644</v>
      </c>
      <c r="AI121" s="70">
        <f>'Headcount Roster -&gt;'!AN148</f>
        <v>116775.72147945206</v>
      </c>
      <c r="AJ121" s="70">
        <f>'Headcount Roster -&gt;'!AO148</f>
        <v>113163.50465753424</v>
      </c>
      <c r="AK121" s="70">
        <f>'Headcount Roster -&gt;'!AP148</f>
        <v>116775.72147945206</v>
      </c>
      <c r="AL121" s="70">
        <f>'Headcount Roster -&gt;'!AQ148</f>
        <v>113163.50465753424</v>
      </c>
      <c r="AM121" s="70">
        <f>'Headcount Roster -&gt;'!AR148</f>
        <v>116775.72147945206</v>
      </c>
      <c r="AN121" s="70">
        <f>'Headcount Roster -&gt;'!AS148</f>
        <v>116775.72147945206</v>
      </c>
      <c r="AO121" s="70">
        <f>'Headcount Roster -&gt;'!AT148</f>
        <v>113163.50465753424</v>
      </c>
      <c r="AP121" s="70">
        <f>'Headcount Roster -&gt;'!AU148</f>
        <v>116775.72147945206</v>
      </c>
      <c r="AQ121" s="70">
        <f>'Headcount Roster -&gt;'!AV148</f>
        <v>113163.50465753424</v>
      </c>
      <c r="AR121" s="70">
        <f>'Headcount Roster -&gt;'!AW148</f>
        <v>116775.72147945206</v>
      </c>
      <c r="AS121" s="70">
        <f>'Headcount Roster -&gt;'!AX148</f>
        <v>116775.72147945206</v>
      </c>
      <c r="AT121" s="70">
        <f>'Headcount Roster -&gt;'!AY148</f>
        <v>105939.07101369862</v>
      </c>
      <c r="AU121" s="70">
        <f>'Headcount Roster -&gt;'!AZ148</f>
        <v>116775.72147945206</v>
      </c>
      <c r="AV121" s="70">
        <f>'Headcount Roster -&gt;'!BA148</f>
        <v>113163.50465753424</v>
      </c>
      <c r="AW121" s="70">
        <f>'Headcount Roster -&gt;'!BB148</f>
        <v>116775.72147945206</v>
      </c>
      <c r="AX121" s="70">
        <f>'Headcount Roster -&gt;'!BC148</f>
        <v>113163.50465753424</v>
      </c>
      <c r="AY121" s="70">
        <f>'Headcount Roster -&gt;'!BD148</f>
        <v>116775.72147945206</v>
      </c>
      <c r="AZ121" s="70">
        <f>'Headcount Roster -&gt;'!BE148</f>
        <v>116775.72147945206</v>
      </c>
      <c r="BA121" s="70">
        <f>'Headcount Roster -&gt;'!BF148</f>
        <v>113163.50465753424</v>
      </c>
      <c r="BB121" s="70">
        <f>'Headcount Roster -&gt;'!BG148</f>
        <v>116775.72147945206</v>
      </c>
      <c r="BC121" s="70">
        <f>'Headcount Roster -&gt;'!BH148</f>
        <v>113163.50465753424</v>
      </c>
      <c r="BD121" s="70">
        <f>'Headcount Roster -&gt;'!BI148</f>
        <v>116775.72147945206</v>
      </c>
      <c r="BE121" s="70">
        <f>'Headcount Roster -&gt;'!BJ148</f>
        <v>0</v>
      </c>
      <c r="BF121" s="70">
        <f>'Headcount Roster -&gt;'!BK148</f>
        <v>0</v>
      </c>
      <c r="BG121" s="70">
        <f>'Headcount Roster -&gt;'!BL148</f>
        <v>0</v>
      </c>
      <c r="BH121" s="70">
        <f>'Headcount Roster -&gt;'!BM148</f>
        <v>0</v>
      </c>
      <c r="BI121" s="70">
        <f>'Headcount Roster -&gt;'!BN148</f>
        <v>0</v>
      </c>
      <c r="BJ121" s="70">
        <f>'Headcount Roster -&gt;'!BO148</f>
        <v>0</v>
      </c>
      <c r="BK121" s="70">
        <f>'Headcount Roster -&gt;'!BP148</f>
        <v>0</v>
      </c>
      <c r="BL121" s="70">
        <f>'Headcount Roster -&gt;'!BQ148</f>
        <v>0</v>
      </c>
      <c r="BM121" s="70">
        <f>'Headcount Roster -&gt;'!BR148</f>
        <v>0</v>
      </c>
      <c r="BN121" s="70">
        <f>'Headcount Roster -&gt;'!BS148</f>
        <v>0</v>
      </c>
      <c r="BO121" s="70">
        <f>'Headcount Roster -&gt;'!BT148</f>
        <v>0</v>
      </c>
      <c r="BP121" s="70">
        <f>'Headcount Roster -&gt;'!BU148</f>
        <v>0</v>
      </c>
      <c r="BQ121" s="70">
        <f>'Headcount Roster -&gt;'!BV148</f>
        <v>0</v>
      </c>
      <c r="BR121" s="70">
        <f>'Headcount Roster -&gt;'!BW148</f>
        <v>0</v>
      </c>
      <c r="BS121" s="70">
        <f>'Headcount Roster -&gt;'!BX148</f>
        <v>0</v>
      </c>
      <c r="BT121" s="70">
        <f>'Headcount Roster -&gt;'!BY148</f>
        <v>0</v>
      </c>
      <c r="BU121" s="70">
        <f>'Headcount Roster -&gt;'!BZ148</f>
        <v>0</v>
      </c>
      <c r="BV121" s="70">
        <f>'Headcount Roster -&gt;'!CA148</f>
        <v>0</v>
      </c>
      <c r="BW121" s="70">
        <f>'Headcount Roster -&gt;'!CB148</f>
        <v>0</v>
      </c>
      <c r="BX121" s="70">
        <f>'Headcount Roster -&gt;'!CC148</f>
        <v>0</v>
      </c>
      <c r="BY121" s="70">
        <f>'Headcount Roster -&gt;'!CD148</f>
        <v>0</v>
      </c>
      <c r="BZ121" s="70">
        <f>'Headcount Roster -&gt;'!CE148</f>
        <v>0</v>
      </c>
      <c r="CA121" s="70">
        <f>'Headcount Roster -&gt;'!CF148</f>
        <v>0</v>
      </c>
      <c r="CB121" s="70">
        <f>'Headcount Roster -&gt;'!CG148</f>
        <v>0</v>
      </c>
    </row>
    <row r="122" spans="1:80" x14ac:dyDescent="0.3">
      <c r="A122" s="76" t="str">
        <f t="shared" si="88"/>
        <v>Customer Success</v>
      </c>
      <c r="B122" s="183" t="s">
        <v>107</v>
      </c>
      <c r="C122" s="183" t="s">
        <v>230</v>
      </c>
      <c r="E122" s="183" t="s">
        <v>231</v>
      </c>
      <c r="F122" s="183"/>
      <c r="G122" s="183"/>
      <c r="H122" s="183"/>
      <c r="I122" s="70">
        <f>'Headcount Roster -&gt;'!IB148</f>
        <v>595</v>
      </c>
      <c r="J122" s="70">
        <f>'Headcount Roster -&gt;'!IC148</f>
        <v>595</v>
      </c>
      <c r="K122" s="70">
        <f>'Headcount Roster -&gt;'!ID148</f>
        <v>850</v>
      </c>
      <c r="L122" s="70">
        <f>'Headcount Roster -&gt;'!IE148</f>
        <v>850</v>
      </c>
      <c r="M122" s="70">
        <f>'Headcount Roster -&gt;'!IF148</f>
        <v>850</v>
      </c>
      <c r="N122" s="70">
        <f>'Headcount Roster -&gt;'!IG148</f>
        <v>850</v>
      </c>
      <c r="O122" s="70">
        <f>'Headcount Roster -&gt;'!IH148</f>
        <v>935</v>
      </c>
      <c r="P122" s="70">
        <f>'Headcount Roster -&gt;'!II148</f>
        <v>1020</v>
      </c>
      <c r="Q122" s="70">
        <f>'Headcount Roster -&gt;'!IJ148</f>
        <v>1020</v>
      </c>
      <c r="R122" s="70">
        <f>'Headcount Roster -&gt;'!IK148</f>
        <v>1105</v>
      </c>
      <c r="S122" s="70">
        <f>'Headcount Roster -&gt;'!IL148</f>
        <v>1105</v>
      </c>
      <c r="T122" s="70">
        <f>'Headcount Roster -&gt;'!IM148</f>
        <v>1105</v>
      </c>
      <c r="U122" s="70">
        <f>'Headcount Roster -&gt;'!IN148</f>
        <v>1105</v>
      </c>
      <c r="V122" s="70">
        <f>'Headcount Roster -&gt;'!IO148</f>
        <v>1190</v>
      </c>
      <c r="W122" s="70">
        <f>'Headcount Roster -&gt;'!IP148</f>
        <v>1190</v>
      </c>
      <c r="X122" s="70">
        <f>'Headcount Roster -&gt;'!IQ148</f>
        <v>1190</v>
      </c>
      <c r="Y122" s="70">
        <f>'Headcount Roster -&gt;'!IR148</f>
        <v>1190</v>
      </c>
      <c r="Z122" s="70">
        <f>'Headcount Roster -&gt;'!IS148</f>
        <v>1190</v>
      </c>
      <c r="AA122" s="70">
        <f>'Headcount Roster -&gt;'!IT148</f>
        <v>1190</v>
      </c>
      <c r="AB122" s="70">
        <f>'Headcount Roster -&gt;'!IU148</f>
        <v>1190</v>
      </c>
      <c r="AC122" s="70">
        <f>'Headcount Roster -&gt;'!IV148</f>
        <v>1190</v>
      </c>
      <c r="AD122" s="70">
        <f>'Headcount Roster -&gt;'!IW148</f>
        <v>1190</v>
      </c>
      <c r="AE122" s="70">
        <f>'Headcount Roster -&gt;'!IX148</f>
        <v>1190</v>
      </c>
      <c r="AF122" s="70">
        <f>'Headcount Roster -&gt;'!IY148</f>
        <v>1190</v>
      </c>
      <c r="AG122" s="70">
        <f>'Headcount Roster -&gt;'!IZ148</f>
        <v>1190</v>
      </c>
      <c r="AH122" s="70">
        <f>'Headcount Roster -&gt;'!JA148</f>
        <v>1190</v>
      </c>
      <c r="AI122" s="70">
        <f>'Headcount Roster -&gt;'!JB148</f>
        <v>1190</v>
      </c>
      <c r="AJ122" s="70">
        <f>'Headcount Roster -&gt;'!JC148</f>
        <v>1190</v>
      </c>
      <c r="AK122" s="70">
        <f>'Headcount Roster -&gt;'!JD148</f>
        <v>1190</v>
      </c>
      <c r="AL122" s="70">
        <f>'Headcount Roster -&gt;'!JE148</f>
        <v>1190</v>
      </c>
      <c r="AM122" s="70">
        <f>'Headcount Roster -&gt;'!JF148</f>
        <v>1190</v>
      </c>
      <c r="AN122" s="70">
        <f>'Headcount Roster -&gt;'!JG148</f>
        <v>1190</v>
      </c>
      <c r="AO122" s="70">
        <f>'Headcount Roster -&gt;'!JH148</f>
        <v>1190</v>
      </c>
      <c r="AP122" s="70">
        <f>'Headcount Roster -&gt;'!JI148</f>
        <v>1190</v>
      </c>
      <c r="AQ122" s="70">
        <f>'Headcount Roster -&gt;'!JJ148</f>
        <v>1190</v>
      </c>
      <c r="AR122" s="70">
        <f>'Headcount Roster -&gt;'!JK148</f>
        <v>1190</v>
      </c>
      <c r="AS122" s="70">
        <f>'Headcount Roster -&gt;'!JL148</f>
        <v>1190</v>
      </c>
      <c r="AT122" s="70">
        <f>'Headcount Roster -&gt;'!JM148</f>
        <v>1190</v>
      </c>
      <c r="AU122" s="70">
        <f>'Headcount Roster -&gt;'!JN148</f>
        <v>1190</v>
      </c>
      <c r="AV122" s="70">
        <f>'Headcount Roster -&gt;'!JO148</f>
        <v>1190</v>
      </c>
      <c r="AW122" s="70">
        <f>'Headcount Roster -&gt;'!JP148</f>
        <v>1190</v>
      </c>
      <c r="AX122" s="70">
        <f>'Headcount Roster -&gt;'!JQ148</f>
        <v>1190</v>
      </c>
      <c r="AY122" s="70">
        <f>'Headcount Roster -&gt;'!JR148</f>
        <v>1190</v>
      </c>
      <c r="AZ122" s="70">
        <f>'Headcount Roster -&gt;'!JS148</f>
        <v>1190</v>
      </c>
      <c r="BA122" s="70">
        <f>'Headcount Roster -&gt;'!JT148</f>
        <v>1190</v>
      </c>
      <c r="BB122" s="70">
        <f>'Headcount Roster -&gt;'!JU148</f>
        <v>1190</v>
      </c>
      <c r="BC122" s="70">
        <f>'Headcount Roster -&gt;'!JV148</f>
        <v>1190</v>
      </c>
      <c r="BD122" s="70">
        <f>'Headcount Roster -&gt;'!JW148</f>
        <v>1190</v>
      </c>
      <c r="BE122" s="70">
        <f>'Headcount Roster -&gt;'!JX148</f>
        <v>0</v>
      </c>
      <c r="BF122" s="70">
        <f>'Headcount Roster -&gt;'!JY148</f>
        <v>0</v>
      </c>
      <c r="BG122" s="70">
        <f>'Headcount Roster -&gt;'!JZ148</f>
        <v>0</v>
      </c>
      <c r="BH122" s="70">
        <f>'Headcount Roster -&gt;'!KA148</f>
        <v>0</v>
      </c>
      <c r="BI122" s="70">
        <f>'Headcount Roster -&gt;'!KB148</f>
        <v>0</v>
      </c>
      <c r="BJ122" s="70">
        <f>'Headcount Roster -&gt;'!KC148</f>
        <v>0</v>
      </c>
      <c r="BK122" s="70">
        <f>'Headcount Roster -&gt;'!KD148</f>
        <v>0</v>
      </c>
      <c r="BL122" s="70">
        <f>'Headcount Roster -&gt;'!KE148</f>
        <v>0</v>
      </c>
      <c r="BM122" s="70">
        <f>'Headcount Roster -&gt;'!KF148</f>
        <v>0</v>
      </c>
      <c r="BN122" s="70">
        <f>'Headcount Roster -&gt;'!KG148</f>
        <v>0</v>
      </c>
      <c r="BO122" s="70">
        <f>'Headcount Roster -&gt;'!KH148</f>
        <v>0</v>
      </c>
      <c r="BP122" s="70">
        <f>'Headcount Roster -&gt;'!KI148</f>
        <v>0</v>
      </c>
      <c r="BQ122" s="70">
        <f>'Headcount Roster -&gt;'!KJ148</f>
        <v>0</v>
      </c>
      <c r="BR122" s="70">
        <f>'Headcount Roster -&gt;'!KK148</f>
        <v>0</v>
      </c>
      <c r="BS122" s="70">
        <f>'Headcount Roster -&gt;'!KL148</f>
        <v>0</v>
      </c>
      <c r="BT122" s="70">
        <f>'Headcount Roster -&gt;'!KM148</f>
        <v>0</v>
      </c>
      <c r="BU122" s="70">
        <f>'Headcount Roster -&gt;'!KN148</f>
        <v>0</v>
      </c>
      <c r="BV122" s="70">
        <f>'Headcount Roster -&gt;'!KO148</f>
        <v>0</v>
      </c>
      <c r="BW122" s="70">
        <f>'Headcount Roster -&gt;'!KP148</f>
        <v>0</v>
      </c>
      <c r="BX122" s="70">
        <f>'Headcount Roster -&gt;'!KQ148</f>
        <v>0</v>
      </c>
      <c r="BY122" s="70">
        <f>'Headcount Roster -&gt;'!KR148</f>
        <v>0</v>
      </c>
      <c r="BZ122" s="70">
        <f>'Headcount Roster -&gt;'!KS148</f>
        <v>0</v>
      </c>
      <c r="CA122" s="70">
        <f>'Headcount Roster -&gt;'!KT148</f>
        <v>0</v>
      </c>
      <c r="CB122" s="70">
        <f>'Headcount Roster -&gt;'!KU148</f>
        <v>0</v>
      </c>
    </row>
    <row r="123" spans="1:80" x14ac:dyDescent="0.3">
      <c r="A123" s="76" t="str">
        <f t="shared" si="88"/>
        <v>Customer Success</v>
      </c>
      <c r="B123" s="84" t="s">
        <v>22</v>
      </c>
      <c r="C123" s="69" t="s">
        <v>254</v>
      </c>
      <c r="E123" s="69" t="s">
        <v>260</v>
      </c>
      <c r="F123" s="86">
        <v>42370</v>
      </c>
      <c r="G123" s="86">
        <v>45291</v>
      </c>
      <c r="H123" s="85">
        <v>0</v>
      </c>
      <c r="I123" s="70">
        <f>IF(AND($F123&lt;=I$6,$G123&gt;=I$7),$H123*Summary!C76,0)</f>
        <v>0</v>
      </c>
      <c r="J123" s="70">
        <f>IF(AND($F123&lt;=J$6,$G123&gt;=J$7),$H123*Summary!D76,0)</f>
        <v>0</v>
      </c>
      <c r="K123" s="70">
        <f>IF(AND($F123&lt;=K$6,$G123&gt;=K$7),$H123*Summary!E76,0)</f>
        <v>0</v>
      </c>
      <c r="L123" s="70">
        <f>IF(AND($F123&lt;=L$6,$G123&gt;=L$7),$H123*Summary!F76,0)</f>
        <v>0</v>
      </c>
      <c r="M123" s="70">
        <f>IF(AND($F123&lt;=M$6,$G123&gt;=M$7),$H123*Summary!G76,0)</f>
        <v>0</v>
      </c>
      <c r="N123" s="70">
        <f>IF(AND($F123&lt;=N$6,$G123&gt;=N$7),$H123*Summary!H76,0)</f>
        <v>0</v>
      </c>
      <c r="O123" s="70">
        <f>IF(AND($F123&lt;=O$6,$G123&gt;=O$7),$H123*Summary!I76,0)</f>
        <v>0</v>
      </c>
      <c r="P123" s="70">
        <f>IF(AND($F123&lt;=P$6,$G123&gt;=P$7),$H123*Summary!J76,0)</f>
        <v>0</v>
      </c>
      <c r="Q123" s="70">
        <f>IF(AND($F123&lt;=Q$6,$G123&gt;=Q$7),$H123*Summary!K76,0)</f>
        <v>0</v>
      </c>
      <c r="R123" s="70">
        <f>IF(AND($F123&lt;=R$6,$G123&gt;=R$7),$H123*Summary!L76,0)</f>
        <v>0</v>
      </c>
      <c r="S123" s="70">
        <f>IF(AND($F123&lt;=S$6,$G123&gt;=S$7),$H123*Summary!M76,0)</f>
        <v>0</v>
      </c>
      <c r="T123" s="70">
        <f>IF(AND($F123&lt;=T$6,$G123&gt;=T$7),$H123*Summary!N76,0)</f>
        <v>0</v>
      </c>
      <c r="U123" s="70">
        <f>IF(AND($F123&lt;=U$6,$G123&gt;=U$7),$H123*Summary!O76,0)</f>
        <v>0</v>
      </c>
      <c r="V123" s="70">
        <f>IF(AND($F123&lt;=V$6,$G123&gt;=V$7),$H123*Summary!P76,0)</f>
        <v>0</v>
      </c>
      <c r="W123" s="70">
        <f>IF(AND($F123&lt;=W$6,$G123&gt;=W$7),$H123*Summary!Q76,0)</f>
        <v>0</v>
      </c>
      <c r="X123" s="70">
        <f>IF(AND($F123&lt;=X$6,$G123&gt;=X$7),$H123*Summary!R76,0)</f>
        <v>0</v>
      </c>
      <c r="Y123" s="70">
        <f>IF(AND($F123&lt;=Y$6,$G123&gt;=Y$7),$H123*Summary!S76,0)</f>
        <v>0</v>
      </c>
      <c r="Z123" s="70">
        <f>IF(AND($F123&lt;=Z$6,$G123&gt;=Z$7),$H123*Summary!T76,0)</f>
        <v>0</v>
      </c>
      <c r="AA123" s="70">
        <f>IF(AND($F123&lt;=AA$6,$G123&gt;=AA$7),$H123*Summary!U76,0)</f>
        <v>0</v>
      </c>
      <c r="AB123" s="70">
        <f>IF(AND($F123&lt;=AB$6,$G123&gt;=AB$7),$H123*Summary!V76,0)</f>
        <v>0</v>
      </c>
      <c r="AC123" s="70">
        <f>IF(AND($F123&lt;=AC$6,$G123&gt;=AC$7),$H123*Summary!W76,0)</f>
        <v>0</v>
      </c>
      <c r="AD123" s="70">
        <f>IF(AND($F123&lt;=AD$6,$G123&gt;=AD$7),$H123*Summary!X76,0)</f>
        <v>0</v>
      </c>
      <c r="AE123" s="70">
        <f>IF(AND($F123&lt;=AE$6,$G123&gt;=AE$7),$H123*Summary!Y76,0)</f>
        <v>0</v>
      </c>
      <c r="AF123" s="70">
        <f>IF(AND($F123&lt;=AF$6,$G123&gt;=AF$7),$H123*Summary!Z76,0)</f>
        <v>0</v>
      </c>
      <c r="AG123" s="70">
        <f>IF(AND($F123&lt;=AG$6,$G123&gt;=AG$7),$H123*Summary!AA76,0)</f>
        <v>0</v>
      </c>
      <c r="AH123" s="70">
        <f>IF(AND($F123&lt;=AH$6,$G123&gt;=AH$7),$H123*Summary!AB76,0)</f>
        <v>0</v>
      </c>
      <c r="AI123" s="70">
        <f>IF(AND($F123&lt;=AI$6,$G123&gt;=AI$7),$H123*Summary!AC76,0)</f>
        <v>0</v>
      </c>
      <c r="AJ123" s="70">
        <f>IF(AND($F123&lt;=AJ$6,$G123&gt;=AJ$7),$H123*Summary!AD76,0)</f>
        <v>0</v>
      </c>
      <c r="AK123" s="70">
        <f>IF(AND($F123&lt;=AK$6,$G123&gt;=AK$7),$H123*Summary!AE76,0)</f>
        <v>0</v>
      </c>
      <c r="AL123" s="70">
        <f>IF(AND($F123&lt;=AL$6,$G123&gt;=AL$7),$H123*Summary!AF76,0)</f>
        <v>0</v>
      </c>
      <c r="AM123" s="70">
        <f>IF(AND($F123&lt;=AM$6,$G123&gt;=AM$7),$H123*Summary!AG76,0)</f>
        <v>0</v>
      </c>
      <c r="AN123" s="70">
        <f>IF(AND($F123&lt;=AN$6,$G123&gt;=AN$7),$H123*Summary!AH76,0)</f>
        <v>0</v>
      </c>
      <c r="AO123" s="70">
        <f>IF(AND($F123&lt;=AO$6,$G123&gt;=AO$7),$H123*Summary!AI76,0)</f>
        <v>0</v>
      </c>
      <c r="AP123" s="70">
        <f>IF(AND($F123&lt;=AP$6,$G123&gt;=AP$7),$H123*Summary!AJ76,0)</f>
        <v>0</v>
      </c>
      <c r="AQ123" s="70">
        <f>IF(AND($F123&lt;=AQ$6,$G123&gt;=AQ$7),$H123*Summary!AK76,0)</f>
        <v>0</v>
      </c>
      <c r="AR123" s="70">
        <f>IF(AND($F123&lt;=AR$6,$G123&gt;=AR$7),$H123*Summary!AL76,0)</f>
        <v>0</v>
      </c>
      <c r="AS123" s="70">
        <f>IF(AND($F123&lt;=AS$6,$G123&gt;=AS$7),$H123*Summary!AM76,0)</f>
        <v>0</v>
      </c>
      <c r="AT123" s="70">
        <f>IF(AND($F123&lt;=AT$6,$G123&gt;=AT$7),$H123*Summary!AN76,0)</f>
        <v>0</v>
      </c>
      <c r="AU123" s="70">
        <f>IF(AND($F123&lt;=AU$6,$G123&gt;=AU$7),$H123*Summary!AO76,0)</f>
        <v>0</v>
      </c>
      <c r="AV123" s="70">
        <f>IF(AND($F123&lt;=AV$6,$G123&gt;=AV$7),$H123*Summary!AP76,0)</f>
        <v>0</v>
      </c>
      <c r="AW123" s="70">
        <f>IF(AND($F123&lt;=AW$6,$G123&gt;=AW$7),$H123*Summary!AQ76,0)</f>
        <v>0</v>
      </c>
      <c r="AX123" s="70">
        <f>IF(AND($F123&lt;=AX$6,$G123&gt;=AX$7),$H123*Summary!AR76,0)</f>
        <v>0</v>
      </c>
      <c r="AY123" s="70">
        <f>IF(AND($F123&lt;=AY$6,$G123&gt;=AY$7),$H123*Summary!AS76,0)</f>
        <v>0</v>
      </c>
      <c r="AZ123" s="70">
        <f>IF(AND($F123&lt;=AZ$6,$G123&gt;=AZ$7),$H123*Summary!AT76,0)</f>
        <v>0</v>
      </c>
      <c r="BA123" s="70">
        <f>IF(AND($F123&lt;=BA$6,$G123&gt;=BA$7),$H123*Summary!AU76,0)</f>
        <v>0</v>
      </c>
      <c r="BB123" s="70">
        <f>IF(AND($F123&lt;=BB$6,$G123&gt;=BB$7),$H123*Summary!AV76,0)</f>
        <v>0</v>
      </c>
      <c r="BC123" s="70">
        <f>IF(AND($F123&lt;=BC$6,$G123&gt;=BC$7),$H123*Summary!AW76,0)</f>
        <v>0</v>
      </c>
      <c r="BD123" s="70">
        <f>IF(AND($F123&lt;=BD$6,$G123&gt;=BD$7),$H123*Summary!AX76,0)</f>
        <v>0</v>
      </c>
      <c r="BE123" s="70">
        <f>IF(AND($F123&lt;=BE$6,$G123&gt;=BE$7),$H123*Summary!AY76,0)</f>
        <v>0</v>
      </c>
      <c r="BF123" s="70">
        <f>IF(AND($F123&lt;=BF$6,$G123&gt;=BF$7),$H123*Summary!AZ76,0)</f>
        <v>0</v>
      </c>
      <c r="BG123" s="70">
        <f>IF(AND($F123&lt;=BG$6,$G123&gt;=BG$7),$H123*Summary!BA76,0)</f>
        <v>0</v>
      </c>
      <c r="BH123" s="70">
        <f>IF(AND($F123&lt;=BH$6,$G123&gt;=BH$7),$H123*Summary!BB76,0)</f>
        <v>0</v>
      </c>
      <c r="BI123" s="70">
        <f>IF(AND($F123&lt;=BI$6,$G123&gt;=BI$7),$H123*Summary!BC76,0)</f>
        <v>0</v>
      </c>
      <c r="BJ123" s="70">
        <f>IF(AND($F123&lt;=BJ$6,$G123&gt;=BJ$7),$H123*Summary!BD76,0)</f>
        <v>0</v>
      </c>
      <c r="BK123" s="70">
        <f>IF(AND($F123&lt;=BK$6,$G123&gt;=BK$7),$H123*Summary!BE76,0)</f>
        <v>0</v>
      </c>
      <c r="BL123" s="70">
        <f>IF(AND($F123&lt;=BL$6,$G123&gt;=BL$7),$H123*Summary!BF76,0)</f>
        <v>0</v>
      </c>
      <c r="BM123" s="70">
        <f>IF(AND($F123&lt;=BM$6,$G123&gt;=BM$7),$H123*Summary!BG76,0)</f>
        <v>0</v>
      </c>
      <c r="BN123" s="70">
        <f>IF(AND($F123&lt;=BN$6,$G123&gt;=BN$7),$H123*Summary!BH76,0)</f>
        <v>0</v>
      </c>
      <c r="BO123" s="70">
        <f>IF(AND($F123&lt;=BO$6,$G123&gt;=BO$7),$H123*Summary!BI76,0)</f>
        <v>0</v>
      </c>
      <c r="BP123" s="70">
        <f>IF(AND($F123&lt;=BP$6,$G123&gt;=BP$7),$H123*Summary!BJ76,0)</f>
        <v>0</v>
      </c>
      <c r="BQ123" s="70">
        <f>IF(AND($F123&lt;=BQ$6,$G123&gt;=BQ$7),$H123*Summary!BK76,0)</f>
        <v>0</v>
      </c>
      <c r="BR123" s="70">
        <f>IF(AND($F123&lt;=BR$6,$G123&gt;=BR$7),$H123*Summary!BL76,0)</f>
        <v>0</v>
      </c>
      <c r="BS123" s="70">
        <f>IF(AND($F123&lt;=BS$6,$G123&gt;=BS$7),$H123*Summary!BM76,0)</f>
        <v>0</v>
      </c>
      <c r="BT123" s="70">
        <f>IF(AND($F123&lt;=BT$6,$G123&gt;=BT$7),$H123*Summary!BN76,0)</f>
        <v>0</v>
      </c>
      <c r="BU123" s="70">
        <f>IF(AND($F123&lt;=BU$6,$G123&gt;=BU$7),$H123*Summary!BO76,0)</f>
        <v>0</v>
      </c>
      <c r="BV123" s="70">
        <f>IF(AND($F123&lt;=BV$6,$G123&gt;=BV$7),$H123*Summary!BP76,0)</f>
        <v>0</v>
      </c>
      <c r="BW123" s="70">
        <f>IF(AND($F123&lt;=BW$6,$G123&gt;=BW$7),$H123*Summary!BQ76,0)</f>
        <v>0</v>
      </c>
      <c r="BX123" s="70">
        <f>IF(AND($F123&lt;=BX$6,$G123&gt;=BX$7),$H123*Summary!BR76,0)</f>
        <v>0</v>
      </c>
      <c r="BY123" s="70">
        <f>IF(AND($F123&lt;=BY$6,$G123&gt;=BY$7),$H123*Summary!BS76,0)</f>
        <v>0</v>
      </c>
      <c r="BZ123" s="70">
        <f>IF(AND($F123&lt;=BZ$6,$G123&gt;=BZ$7),$H123*Summary!BT76,0)</f>
        <v>0</v>
      </c>
      <c r="CA123" s="70">
        <f>IF(AND($F123&lt;=CA$6,$G123&gt;=CA$7),$H123*Summary!BU76,0)</f>
        <v>0</v>
      </c>
      <c r="CB123" s="70">
        <f>IF(AND($F123&lt;=CB$6,$G123&gt;=CB$7),$H123*Summary!BV76,0)</f>
        <v>0</v>
      </c>
    </row>
    <row r="124" spans="1:80" x14ac:dyDescent="0.3">
      <c r="A124" s="76" t="str">
        <f t="shared" si="88"/>
        <v>Customer Success</v>
      </c>
      <c r="B124" s="84" t="s">
        <v>243</v>
      </c>
      <c r="C124" s="69" t="s">
        <v>253</v>
      </c>
      <c r="E124" s="69" t="s">
        <v>260</v>
      </c>
      <c r="F124" s="86">
        <v>42370</v>
      </c>
      <c r="G124" s="86">
        <v>45291</v>
      </c>
      <c r="H124" s="254">
        <v>0</v>
      </c>
      <c r="I124" s="70">
        <f>IF(AND($F124&lt;=I$6,$G124&gt;=I$7),$H124*Summary!C76,0)</f>
        <v>0</v>
      </c>
      <c r="J124" s="70">
        <f>IF(AND($F124&lt;=J$6,$G124&gt;=J$7),$H124*Summary!D76,0)</f>
        <v>0</v>
      </c>
      <c r="K124" s="70">
        <f>IF(AND($F124&lt;=K$6,$G124&gt;=K$7),$H124*Summary!E76,0)</f>
        <v>0</v>
      </c>
      <c r="L124" s="70">
        <f>IF(AND($F124&lt;=L$6,$G124&gt;=L$7),$H124*Summary!F76,0)</f>
        <v>0</v>
      </c>
      <c r="M124" s="70">
        <f>IF(AND($F124&lt;=M$6,$G124&gt;=M$7),$H124*Summary!G76,0)</f>
        <v>0</v>
      </c>
      <c r="N124" s="70">
        <f>IF(AND($F124&lt;=N$6,$G124&gt;=N$7),$H124*Summary!H76,0)</f>
        <v>0</v>
      </c>
      <c r="O124" s="70">
        <f>IF(AND($F124&lt;=O$6,$G124&gt;=O$7),$H124*Summary!I76,0)</f>
        <v>0</v>
      </c>
      <c r="P124" s="70">
        <f>IF(AND($F124&lt;=P$6,$G124&gt;=P$7),$H124*Summary!J76,0)</f>
        <v>0</v>
      </c>
      <c r="Q124" s="70">
        <f>IF(AND($F124&lt;=Q$6,$G124&gt;=Q$7),$H124*Summary!K76,0)</f>
        <v>0</v>
      </c>
      <c r="R124" s="70">
        <f>IF(AND($F124&lt;=R$6,$G124&gt;=R$7),$H124*Summary!L76,0)</f>
        <v>0</v>
      </c>
      <c r="S124" s="70">
        <f>IF(AND($F124&lt;=S$6,$G124&gt;=S$7),$H124*Summary!M76,0)</f>
        <v>0</v>
      </c>
      <c r="T124" s="70">
        <f>IF(AND($F124&lt;=T$6,$G124&gt;=T$7),$H124*Summary!N76,0)</f>
        <v>0</v>
      </c>
      <c r="U124" s="70">
        <f>IF(AND($F124&lt;=U$6,$G124&gt;=U$7),$H124*Summary!O76,0)</f>
        <v>0</v>
      </c>
      <c r="V124" s="70">
        <f>IF(AND($F124&lt;=V$6,$G124&gt;=V$7),$H124*Summary!P76,0)</f>
        <v>0</v>
      </c>
      <c r="W124" s="70">
        <f>IF(AND($F124&lt;=W$6,$G124&gt;=W$7),$H124*Summary!Q76,0)</f>
        <v>0</v>
      </c>
      <c r="X124" s="70">
        <f>IF(AND($F124&lt;=X$6,$G124&gt;=X$7),$H124*Summary!R76,0)</f>
        <v>0</v>
      </c>
      <c r="Y124" s="70">
        <f>IF(AND($F124&lt;=Y$6,$G124&gt;=Y$7),$H124*Summary!S76,0)</f>
        <v>0</v>
      </c>
      <c r="Z124" s="70">
        <f>IF(AND($F124&lt;=Z$6,$G124&gt;=Z$7),$H124*Summary!T76,0)</f>
        <v>0</v>
      </c>
      <c r="AA124" s="70">
        <f>IF(AND($F124&lt;=AA$6,$G124&gt;=AA$7),$H124*Summary!U76,0)</f>
        <v>0</v>
      </c>
      <c r="AB124" s="70">
        <f>IF(AND($F124&lt;=AB$6,$G124&gt;=AB$7),$H124*Summary!V76,0)</f>
        <v>0</v>
      </c>
      <c r="AC124" s="70">
        <f>IF(AND($F124&lt;=AC$6,$G124&gt;=AC$7),$H124*Summary!W76,0)</f>
        <v>0</v>
      </c>
      <c r="AD124" s="70">
        <f>IF(AND($F124&lt;=AD$6,$G124&gt;=AD$7),$H124*Summary!X76,0)</f>
        <v>0</v>
      </c>
      <c r="AE124" s="70">
        <f>IF(AND($F124&lt;=AE$6,$G124&gt;=AE$7),$H124*Summary!Y76,0)</f>
        <v>0</v>
      </c>
      <c r="AF124" s="70">
        <f>IF(AND($F124&lt;=AF$6,$G124&gt;=AF$7),$H124*Summary!Z76,0)</f>
        <v>0</v>
      </c>
      <c r="AG124" s="70">
        <f>IF(AND($F124&lt;=AG$6,$G124&gt;=AG$7),$H124*Summary!AA76,0)</f>
        <v>0</v>
      </c>
      <c r="AH124" s="70">
        <f>IF(AND($F124&lt;=AH$6,$G124&gt;=AH$7),$H124*Summary!AB76,0)</f>
        <v>0</v>
      </c>
      <c r="AI124" s="70">
        <f>IF(AND($F124&lt;=AI$6,$G124&gt;=AI$7),$H124*Summary!AC76,0)</f>
        <v>0</v>
      </c>
      <c r="AJ124" s="70">
        <f>IF(AND($F124&lt;=AJ$6,$G124&gt;=AJ$7),$H124*Summary!AD76,0)</f>
        <v>0</v>
      </c>
      <c r="AK124" s="70">
        <f>IF(AND($F124&lt;=AK$6,$G124&gt;=AK$7),$H124*Summary!AE76,0)</f>
        <v>0</v>
      </c>
      <c r="AL124" s="70">
        <f>IF(AND($F124&lt;=AL$6,$G124&gt;=AL$7),$H124*Summary!AF76,0)</f>
        <v>0</v>
      </c>
      <c r="AM124" s="70">
        <f>IF(AND($F124&lt;=AM$6,$G124&gt;=AM$7),$H124*Summary!AG76,0)</f>
        <v>0</v>
      </c>
      <c r="AN124" s="70">
        <f>IF(AND($F124&lt;=AN$6,$G124&gt;=AN$7),$H124*Summary!AH76,0)</f>
        <v>0</v>
      </c>
      <c r="AO124" s="70">
        <f>IF(AND($F124&lt;=AO$6,$G124&gt;=AO$7),$H124*Summary!AI76,0)</f>
        <v>0</v>
      </c>
      <c r="AP124" s="70">
        <f>IF(AND($F124&lt;=AP$6,$G124&gt;=AP$7),$H124*Summary!AJ76,0)</f>
        <v>0</v>
      </c>
      <c r="AQ124" s="70">
        <f>IF(AND($F124&lt;=AQ$6,$G124&gt;=AQ$7),$H124*Summary!AK76,0)</f>
        <v>0</v>
      </c>
      <c r="AR124" s="70">
        <f>IF(AND($F124&lt;=AR$6,$G124&gt;=AR$7),$H124*Summary!AL76,0)</f>
        <v>0</v>
      </c>
      <c r="AS124" s="70">
        <f>IF(AND($F124&lt;=AS$6,$G124&gt;=AS$7),$H124*Summary!AM76,0)</f>
        <v>0</v>
      </c>
      <c r="AT124" s="70">
        <f>IF(AND($F124&lt;=AT$6,$G124&gt;=AT$7),$H124*Summary!AN76,0)</f>
        <v>0</v>
      </c>
      <c r="AU124" s="70">
        <f>IF(AND($F124&lt;=AU$6,$G124&gt;=AU$7),$H124*Summary!AO76,0)</f>
        <v>0</v>
      </c>
      <c r="AV124" s="70">
        <f>IF(AND($F124&lt;=AV$6,$G124&gt;=AV$7),$H124*Summary!AP76,0)</f>
        <v>0</v>
      </c>
      <c r="AW124" s="70">
        <f>IF(AND($F124&lt;=AW$6,$G124&gt;=AW$7),$H124*Summary!AQ76,0)</f>
        <v>0</v>
      </c>
      <c r="AX124" s="70">
        <f>IF(AND($F124&lt;=AX$6,$G124&gt;=AX$7),$H124*Summary!AR76,0)</f>
        <v>0</v>
      </c>
      <c r="AY124" s="70">
        <f>IF(AND($F124&lt;=AY$6,$G124&gt;=AY$7),$H124*Summary!AS76,0)</f>
        <v>0</v>
      </c>
      <c r="AZ124" s="70">
        <f>IF(AND($F124&lt;=AZ$6,$G124&gt;=AZ$7),$H124*Summary!AT76,0)</f>
        <v>0</v>
      </c>
      <c r="BA124" s="70">
        <f>IF(AND($F124&lt;=BA$6,$G124&gt;=BA$7),$H124*Summary!AU76,0)</f>
        <v>0</v>
      </c>
      <c r="BB124" s="70">
        <f>IF(AND($F124&lt;=BB$6,$G124&gt;=BB$7),$H124*Summary!AV76,0)</f>
        <v>0</v>
      </c>
      <c r="BC124" s="70">
        <f>IF(AND($F124&lt;=BC$6,$G124&gt;=BC$7),$H124*Summary!AW76,0)</f>
        <v>0</v>
      </c>
      <c r="BD124" s="70">
        <f>IF(AND($F124&lt;=BD$6,$G124&gt;=BD$7),$H124*Summary!AX76,0)</f>
        <v>0</v>
      </c>
      <c r="BE124" s="70">
        <f>IF(AND($F124&lt;=BE$6,$G124&gt;=BE$7),$H124*Summary!AY76,0)</f>
        <v>0</v>
      </c>
      <c r="BF124" s="70">
        <f>IF(AND($F124&lt;=BF$6,$G124&gt;=BF$7),$H124*Summary!AZ76,0)</f>
        <v>0</v>
      </c>
      <c r="BG124" s="70">
        <f>IF(AND($F124&lt;=BG$6,$G124&gt;=BG$7),$H124*Summary!BA76,0)</f>
        <v>0</v>
      </c>
      <c r="BH124" s="70">
        <f>IF(AND($F124&lt;=BH$6,$G124&gt;=BH$7),$H124*Summary!BB76,0)</f>
        <v>0</v>
      </c>
      <c r="BI124" s="70">
        <f>IF(AND($F124&lt;=BI$6,$G124&gt;=BI$7),$H124*Summary!BC76,0)</f>
        <v>0</v>
      </c>
      <c r="BJ124" s="70">
        <f>IF(AND($F124&lt;=BJ$6,$G124&gt;=BJ$7),$H124*Summary!BD76,0)</f>
        <v>0</v>
      </c>
      <c r="BK124" s="70">
        <f>IF(AND($F124&lt;=BK$6,$G124&gt;=BK$7),$H124*Summary!BE76,0)</f>
        <v>0</v>
      </c>
      <c r="BL124" s="70">
        <f>IF(AND($F124&lt;=BL$6,$G124&gt;=BL$7),$H124*Summary!BF76,0)</f>
        <v>0</v>
      </c>
      <c r="BM124" s="70">
        <f>IF(AND($F124&lt;=BM$6,$G124&gt;=BM$7),$H124*Summary!BG76,0)</f>
        <v>0</v>
      </c>
      <c r="BN124" s="70">
        <f>IF(AND($F124&lt;=BN$6,$G124&gt;=BN$7),$H124*Summary!BH76,0)</f>
        <v>0</v>
      </c>
      <c r="BO124" s="70">
        <f>IF(AND($F124&lt;=BO$6,$G124&gt;=BO$7),$H124*Summary!BI76,0)</f>
        <v>0</v>
      </c>
      <c r="BP124" s="70">
        <f>IF(AND($F124&lt;=BP$6,$G124&gt;=BP$7),$H124*Summary!BJ76,0)</f>
        <v>0</v>
      </c>
      <c r="BQ124" s="70">
        <f>IF(AND($F124&lt;=BQ$6,$G124&gt;=BQ$7),$H124*Summary!BK76,0)</f>
        <v>0</v>
      </c>
      <c r="BR124" s="70">
        <f>IF(AND($F124&lt;=BR$6,$G124&gt;=BR$7),$H124*Summary!BL76,0)</f>
        <v>0</v>
      </c>
      <c r="BS124" s="70">
        <f>IF(AND($F124&lt;=BS$6,$G124&gt;=BS$7),$H124*Summary!BM76,0)</f>
        <v>0</v>
      </c>
      <c r="BT124" s="70">
        <f>IF(AND($F124&lt;=BT$6,$G124&gt;=BT$7),$H124*Summary!BN76,0)</f>
        <v>0</v>
      </c>
      <c r="BU124" s="70">
        <f>IF(AND($F124&lt;=BU$6,$G124&gt;=BU$7),$H124*Summary!BO76,0)</f>
        <v>0</v>
      </c>
      <c r="BV124" s="70">
        <f>IF(AND($F124&lt;=BV$6,$G124&gt;=BV$7),$H124*Summary!BP76,0)</f>
        <v>0</v>
      </c>
      <c r="BW124" s="70">
        <f>IF(AND($F124&lt;=BW$6,$G124&gt;=BW$7),$H124*Summary!BQ76,0)</f>
        <v>0</v>
      </c>
      <c r="BX124" s="70">
        <f>IF(AND($F124&lt;=BX$6,$G124&gt;=BX$7),$H124*Summary!BR76,0)</f>
        <v>0</v>
      </c>
      <c r="BY124" s="70">
        <f>IF(AND($F124&lt;=BY$6,$G124&gt;=BY$7),$H124*Summary!BS76,0)</f>
        <v>0</v>
      </c>
      <c r="BZ124" s="70">
        <f>IF(AND($F124&lt;=BZ$6,$G124&gt;=BZ$7),$H124*Summary!BT76,0)</f>
        <v>0</v>
      </c>
      <c r="CA124" s="70">
        <f>IF(AND($F124&lt;=CA$6,$G124&gt;=CA$7),$H124*Summary!BU76,0)</f>
        <v>0</v>
      </c>
      <c r="CB124" s="70">
        <f>IF(AND($F124&lt;=CB$6,$G124&gt;=CB$7),$H124*Summary!BV76,0)</f>
        <v>0</v>
      </c>
    </row>
    <row r="125" spans="1:80" x14ac:dyDescent="0.3">
      <c r="A125" s="76" t="str">
        <f t="shared" si="88"/>
        <v>Customer Success</v>
      </c>
      <c r="B125" s="84" t="s">
        <v>240</v>
      </c>
      <c r="C125" s="69" t="s">
        <v>261</v>
      </c>
      <c r="E125" s="69" t="s">
        <v>260</v>
      </c>
      <c r="F125" s="86">
        <v>42370</v>
      </c>
      <c r="G125" s="86">
        <v>45291</v>
      </c>
      <c r="H125" s="254">
        <v>0</v>
      </c>
      <c r="I125" s="70">
        <f>IF(AND($F125&lt;=I$6,$G125&gt;=I$7),$H125*Summary!C76,0)</f>
        <v>0</v>
      </c>
      <c r="J125" s="70">
        <f>IF(AND($F125&lt;=J$6,$G125&gt;=J$7),$H125*Summary!D76,0)</f>
        <v>0</v>
      </c>
      <c r="K125" s="70">
        <f>IF(AND($F125&lt;=K$6,$G125&gt;=K$7),$H125*Summary!E76,0)</f>
        <v>0</v>
      </c>
      <c r="L125" s="70">
        <f>IF(AND($F125&lt;=L$6,$G125&gt;=L$7),$H125*Summary!F76,0)</f>
        <v>0</v>
      </c>
      <c r="M125" s="70">
        <f>IF(AND($F125&lt;=M$6,$G125&gt;=M$7),$H125*Summary!G76,0)</f>
        <v>0</v>
      </c>
      <c r="N125" s="70">
        <f>IF(AND($F125&lt;=N$6,$G125&gt;=N$7),$H125*Summary!H76,0)</f>
        <v>0</v>
      </c>
      <c r="O125" s="70">
        <f>IF(AND($F125&lt;=O$6,$G125&gt;=O$7),$H125*Summary!I76,0)</f>
        <v>0</v>
      </c>
      <c r="P125" s="70">
        <f>IF(AND($F125&lt;=P$6,$G125&gt;=P$7),$H125*Summary!J76,0)</f>
        <v>0</v>
      </c>
      <c r="Q125" s="70">
        <f>IF(AND($F125&lt;=Q$6,$G125&gt;=Q$7),$H125*Summary!K76,0)</f>
        <v>0</v>
      </c>
      <c r="R125" s="70">
        <f>IF(AND($F125&lt;=R$6,$G125&gt;=R$7),$H125*Summary!L76,0)</f>
        <v>0</v>
      </c>
      <c r="S125" s="70">
        <f>IF(AND($F125&lt;=S$6,$G125&gt;=S$7),$H125*Summary!M76,0)</f>
        <v>0</v>
      </c>
      <c r="T125" s="70">
        <f>IF(AND($F125&lt;=T$6,$G125&gt;=T$7),$H125*Summary!N76,0)</f>
        <v>0</v>
      </c>
      <c r="U125" s="70">
        <f>IF(AND($F125&lt;=U$6,$G125&gt;=U$7),$H125*Summary!O76,0)</f>
        <v>0</v>
      </c>
      <c r="V125" s="70">
        <f>IF(AND($F125&lt;=V$6,$G125&gt;=V$7),$H125*Summary!P76,0)</f>
        <v>0</v>
      </c>
      <c r="W125" s="70">
        <f>IF(AND($F125&lt;=W$6,$G125&gt;=W$7),$H125*Summary!Q76,0)</f>
        <v>0</v>
      </c>
      <c r="X125" s="70">
        <f>IF(AND($F125&lt;=X$6,$G125&gt;=X$7),$H125*Summary!R76,0)</f>
        <v>0</v>
      </c>
      <c r="Y125" s="70">
        <f>IF(AND($F125&lt;=Y$6,$G125&gt;=Y$7),$H125*Summary!S76,0)</f>
        <v>0</v>
      </c>
      <c r="Z125" s="70">
        <f>IF(AND($F125&lt;=Z$6,$G125&gt;=Z$7),$H125*Summary!T76,0)</f>
        <v>0</v>
      </c>
      <c r="AA125" s="70">
        <f>IF(AND($F125&lt;=AA$6,$G125&gt;=AA$7),$H125*Summary!U76,0)</f>
        <v>0</v>
      </c>
      <c r="AB125" s="70">
        <f>IF(AND($F125&lt;=AB$6,$G125&gt;=AB$7),$H125*Summary!V76,0)</f>
        <v>0</v>
      </c>
      <c r="AC125" s="70">
        <f>IF(AND($F125&lt;=AC$6,$G125&gt;=AC$7),$H125*Summary!W76,0)</f>
        <v>0</v>
      </c>
      <c r="AD125" s="70">
        <f>IF(AND($F125&lt;=AD$6,$G125&gt;=AD$7),$H125*Summary!X76,0)</f>
        <v>0</v>
      </c>
      <c r="AE125" s="70">
        <f>IF(AND($F125&lt;=AE$6,$G125&gt;=AE$7),$H125*Summary!Y76,0)</f>
        <v>0</v>
      </c>
      <c r="AF125" s="70">
        <f>IF(AND($F125&lt;=AF$6,$G125&gt;=AF$7),$H125*Summary!Z76,0)</f>
        <v>0</v>
      </c>
      <c r="AG125" s="70">
        <f>IF(AND($F125&lt;=AG$6,$G125&gt;=AG$7),$H125*Summary!AA76,0)</f>
        <v>0</v>
      </c>
      <c r="AH125" s="70">
        <f>IF(AND($F125&lt;=AH$6,$G125&gt;=AH$7),$H125*Summary!AB76,0)</f>
        <v>0</v>
      </c>
      <c r="AI125" s="70">
        <f>IF(AND($F125&lt;=AI$6,$G125&gt;=AI$7),$H125*Summary!AC76,0)</f>
        <v>0</v>
      </c>
      <c r="AJ125" s="70">
        <f>IF(AND($F125&lt;=AJ$6,$G125&gt;=AJ$7),$H125*Summary!AD76,0)</f>
        <v>0</v>
      </c>
      <c r="AK125" s="70">
        <f>IF(AND($F125&lt;=AK$6,$G125&gt;=AK$7),$H125*Summary!AE76,0)</f>
        <v>0</v>
      </c>
      <c r="AL125" s="70">
        <f>IF(AND($F125&lt;=AL$6,$G125&gt;=AL$7),$H125*Summary!AF76,0)</f>
        <v>0</v>
      </c>
      <c r="AM125" s="70">
        <f>IF(AND($F125&lt;=AM$6,$G125&gt;=AM$7),$H125*Summary!AG76,0)</f>
        <v>0</v>
      </c>
      <c r="AN125" s="70">
        <f>IF(AND($F125&lt;=AN$6,$G125&gt;=AN$7),$H125*Summary!AH76,0)</f>
        <v>0</v>
      </c>
      <c r="AO125" s="70">
        <f>IF(AND($F125&lt;=AO$6,$G125&gt;=AO$7),$H125*Summary!AI76,0)</f>
        <v>0</v>
      </c>
      <c r="AP125" s="70">
        <f>IF(AND($F125&lt;=AP$6,$G125&gt;=AP$7),$H125*Summary!AJ76,0)</f>
        <v>0</v>
      </c>
      <c r="AQ125" s="70">
        <f>IF(AND($F125&lt;=AQ$6,$G125&gt;=AQ$7),$H125*Summary!AK76,0)</f>
        <v>0</v>
      </c>
      <c r="AR125" s="70">
        <f>IF(AND($F125&lt;=AR$6,$G125&gt;=AR$7),$H125*Summary!AL76,0)</f>
        <v>0</v>
      </c>
      <c r="AS125" s="70">
        <f>IF(AND($F125&lt;=AS$6,$G125&gt;=AS$7),$H125*Summary!AM76,0)</f>
        <v>0</v>
      </c>
      <c r="AT125" s="70">
        <f>IF(AND($F125&lt;=AT$6,$G125&gt;=AT$7),$H125*Summary!AN76,0)</f>
        <v>0</v>
      </c>
      <c r="AU125" s="70">
        <f>IF(AND($F125&lt;=AU$6,$G125&gt;=AU$7),$H125*Summary!AO76,0)</f>
        <v>0</v>
      </c>
      <c r="AV125" s="70">
        <f>IF(AND($F125&lt;=AV$6,$G125&gt;=AV$7),$H125*Summary!AP76,0)</f>
        <v>0</v>
      </c>
      <c r="AW125" s="70">
        <f>IF(AND($F125&lt;=AW$6,$G125&gt;=AW$7),$H125*Summary!AQ76,0)</f>
        <v>0</v>
      </c>
      <c r="AX125" s="70">
        <f>IF(AND($F125&lt;=AX$6,$G125&gt;=AX$7),$H125*Summary!AR76,0)</f>
        <v>0</v>
      </c>
      <c r="AY125" s="70">
        <f>IF(AND($F125&lt;=AY$6,$G125&gt;=AY$7),$H125*Summary!AS76,0)</f>
        <v>0</v>
      </c>
      <c r="AZ125" s="70">
        <f>IF(AND($F125&lt;=AZ$6,$G125&gt;=AZ$7),$H125*Summary!AT76,0)</f>
        <v>0</v>
      </c>
      <c r="BA125" s="70">
        <f>IF(AND($F125&lt;=BA$6,$G125&gt;=BA$7),$H125*Summary!AU76,0)</f>
        <v>0</v>
      </c>
      <c r="BB125" s="70">
        <f>IF(AND($F125&lt;=BB$6,$G125&gt;=BB$7),$H125*Summary!AV76,0)</f>
        <v>0</v>
      </c>
      <c r="BC125" s="70">
        <f>IF(AND($F125&lt;=BC$6,$G125&gt;=BC$7),$H125*Summary!AW76,0)</f>
        <v>0</v>
      </c>
      <c r="BD125" s="70">
        <f>IF(AND($F125&lt;=BD$6,$G125&gt;=BD$7),$H125*Summary!AX76,0)</f>
        <v>0</v>
      </c>
      <c r="BE125" s="70">
        <f>IF(AND($F125&lt;=BE$6,$G125&gt;=BE$7),$H125*Summary!AY76,0)</f>
        <v>0</v>
      </c>
      <c r="BF125" s="70">
        <f>IF(AND($F125&lt;=BF$6,$G125&gt;=BF$7),$H125*Summary!AZ76,0)</f>
        <v>0</v>
      </c>
      <c r="BG125" s="70">
        <f>IF(AND($F125&lt;=BG$6,$G125&gt;=BG$7),$H125*Summary!BA76,0)</f>
        <v>0</v>
      </c>
      <c r="BH125" s="70">
        <f>IF(AND($F125&lt;=BH$6,$G125&gt;=BH$7),$H125*Summary!BB76,0)</f>
        <v>0</v>
      </c>
      <c r="BI125" s="70">
        <f>IF(AND($F125&lt;=BI$6,$G125&gt;=BI$7),$H125*Summary!BC76,0)</f>
        <v>0</v>
      </c>
      <c r="BJ125" s="70">
        <f>IF(AND($F125&lt;=BJ$6,$G125&gt;=BJ$7),$H125*Summary!BD76,0)</f>
        <v>0</v>
      </c>
      <c r="BK125" s="70">
        <f>IF(AND($F125&lt;=BK$6,$G125&gt;=BK$7),$H125*Summary!BE76,0)</f>
        <v>0</v>
      </c>
      <c r="BL125" s="70">
        <f>IF(AND($F125&lt;=BL$6,$G125&gt;=BL$7),$H125*Summary!BF76,0)</f>
        <v>0</v>
      </c>
      <c r="BM125" s="70">
        <f>IF(AND($F125&lt;=BM$6,$G125&gt;=BM$7),$H125*Summary!BG76,0)</f>
        <v>0</v>
      </c>
      <c r="BN125" s="70">
        <f>IF(AND($F125&lt;=BN$6,$G125&gt;=BN$7),$H125*Summary!BH76,0)</f>
        <v>0</v>
      </c>
      <c r="BO125" s="70">
        <f>IF(AND($F125&lt;=BO$6,$G125&gt;=BO$7),$H125*Summary!BI76,0)</f>
        <v>0</v>
      </c>
      <c r="BP125" s="70">
        <f>IF(AND($F125&lt;=BP$6,$G125&gt;=BP$7),$H125*Summary!BJ76,0)</f>
        <v>0</v>
      </c>
      <c r="BQ125" s="70">
        <f>IF(AND($F125&lt;=BQ$6,$G125&gt;=BQ$7),$H125*Summary!BK76,0)</f>
        <v>0</v>
      </c>
      <c r="BR125" s="70">
        <f>IF(AND($F125&lt;=BR$6,$G125&gt;=BR$7),$H125*Summary!BL76,0)</f>
        <v>0</v>
      </c>
      <c r="BS125" s="70">
        <f>IF(AND($F125&lt;=BS$6,$G125&gt;=BS$7),$H125*Summary!BM76,0)</f>
        <v>0</v>
      </c>
      <c r="BT125" s="70">
        <f>IF(AND($F125&lt;=BT$6,$G125&gt;=BT$7),$H125*Summary!BN76,0)</f>
        <v>0</v>
      </c>
      <c r="BU125" s="70">
        <f>IF(AND($F125&lt;=BU$6,$G125&gt;=BU$7),$H125*Summary!BO76,0)</f>
        <v>0</v>
      </c>
      <c r="BV125" s="70">
        <f>IF(AND($F125&lt;=BV$6,$G125&gt;=BV$7),$H125*Summary!BP76,0)</f>
        <v>0</v>
      </c>
      <c r="BW125" s="70">
        <f>IF(AND($F125&lt;=BW$6,$G125&gt;=BW$7),$H125*Summary!BQ76,0)</f>
        <v>0</v>
      </c>
      <c r="BX125" s="70">
        <f>IF(AND($F125&lt;=BX$6,$G125&gt;=BX$7),$H125*Summary!BR76,0)</f>
        <v>0</v>
      </c>
      <c r="BY125" s="70">
        <f>IF(AND($F125&lt;=BY$6,$G125&gt;=BY$7),$H125*Summary!BS76,0)</f>
        <v>0</v>
      </c>
      <c r="BZ125" s="70">
        <f>IF(AND($F125&lt;=BZ$6,$G125&gt;=BZ$7),$H125*Summary!BT76,0)</f>
        <v>0</v>
      </c>
      <c r="CA125" s="70">
        <f>IF(AND($F125&lt;=CA$6,$G125&gt;=CA$7),$H125*Summary!BU76,0)</f>
        <v>0</v>
      </c>
      <c r="CB125" s="70">
        <f>IF(AND($F125&lt;=CB$6,$G125&gt;=CB$7),$H125*Summary!BV76,0)</f>
        <v>0</v>
      </c>
    </row>
    <row r="126" spans="1:80" x14ac:dyDescent="0.3">
      <c r="A126" s="76" t="str">
        <f t="shared" si="88"/>
        <v>Customer Success</v>
      </c>
      <c r="B126" s="84" t="s">
        <v>62</v>
      </c>
      <c r="C126" s="65" t="s">
        <v>619</v>
      </c>
      <c r="E126" s="69" t="s">
        <v>101</v>
      </c>
      <c r="F126" s="86">
        <v>43466</v>
      </c>
      <c r="G126" s="86">
        <v>46022</v>
      </c>
      <c r="H126" s="85">
        <v>23000</v>
      </c>
      <c r="I126" s="70">
        <f>IF(AND($F126&lt;=I$6,$G126&gt;=I$7),$H126,0)</f>
        <v>23000</v>
      </c>
      <c r="J126" s="70">
        <f t="shared" ref="J126:BU126" si="89">IF(AND($F126&lt;=J$6,$G126&gt;=J$7),$H126,0)</f>
        <v>23000</v>
      </c>
      <c r="K126" s="70">
        <f t="shared" si="89"/>
        <v>23000</v>
      </c>
      <c r="L126" s="70">
        <f t="shared" si="89"/>
        <v>23000</v>
      </c>
      <c r="M126" s="70">
        <f t="shared" si="89"/>
        <v>23000</v>
      </c>
      <c r="N126" s="70">
        <f t="shared" si="89"/>
        <v>23000</v>
      </c>
      <c r="O126" s="70">
        <f t="shared" si="89"/>
        <v>23000</v>
      </c>
      <c r="P126" s="70">
        <f t="shared" si="89"/>
        <v>23000</v>
      </c>
      <c r="Q126" s="70">
        <f t="shared" si="89"/>
        <v>23000</v>
      </c>
      <c r="R126" s="70">
        <f t="shared" si="89"/>
        <v>23000</v>
      </c>
      <c r="S126" s="70">
        <f t="shared" si="89"/>
        <v>23000</v>
      </c>
      <c r="T126" s="70">
        <f t="shared" si="89"/>
        <v>23000</v>
      </c>
      <c r="U126" s="70">
        <f t="shared" si="89"/>
        <v>23000</v>
      </c>
      <c r="V126" s="70">
        <f t="shared" si="89"/>
        <v>23000</v>
      </c>
      <c r="W126" s="70">
        <f t="shared" si="89"/>
        <v>23000</v>
      </c>
      <c r="X126" s="70">
        <f t="shared" si="89"/>
        <v>23000</v>
      </c>
      <c r="Y126" s="70">
        <f t="shared" si="89"/>
        <v>23000</v>
      </c>
      <c r="Z126" s="70">
        <f t="shared" si="89"/>
        <v>23000</v>
      </c>
      <c r="AA126" s="70">
        <f t="shared" si="89"/>
        <v>23000</v>
      </c>
      <c r="AB126" s="70">
        <f t="shared" si="89"/>
        <v>23000</v>
      </c>
      <c r="AC126" s="70">
        <f t="shared" si="89"/>
        <v>23000</v>
      </c>
      <c r="AD126" s="70">
        <f t="shared" si="89"/>
        <v>23000</v>
      </c>
      <c r="AE126" s="70">
        <f t="shared" si="89"/>
        <v>23000</v>
      </c>
      <c r="AF126" s="70">
        <f t="shared" si="89"/>
        <v>23000</v>
      </c>
      <c r="AG126" s="70">
        <f t="shared" si="89"/>
        <v>23000</v>
      </c>
      <c r="AH126" s="70">
        <f t="shared" si="89"/>
        <v>23000</v>
      </c>
      <c r="AI126" s="70">
        <f t="shared" si="89"/>
        <v>23000</v>
      </c>
      <c r="AJ126" s="70">
        <f t="shared" si="89"/>
        <v>23000</v>
      </c>
      <c r="AK126" s="70">
        <f t="shared" si="89"/>
        <v>23000</v>
      </c>
      <c r="AL126" s="70">
        <f t="shared" si="89"/>
        <v>23000</v>
      </c>
      <c r="AM126" s="70">
        <f t="shared" si="89"/>
        <v>23000</v>
      </c>
      <c r="AN126" s="70">
        <f t="shared" si="89"/>
        <v>23000</v>
      </c>
      <c r="AO126" s="70">
        <f t="shared" si="89"/>
        <v>23000</v>
      </c>
      <c r="AP126" s="70">
        <f t="shared" si="89"/>
        <v>23000</v>
      </c>
      <c r="AQ126" s="70">
        <f t="shared" si="89"/>
        <v>23000</v>
      </c>
      <c r="AR126" s="70">
        <f t="shared" si="89"/>
        <v>23000</v>
      </c>
      <c r="AS126" s="70">
        <f t="shared" si="89"/>
        <v>23000</v>
      </c>
      <c r="AT126" s="70">
        <f t="shared" si="89"/>
        <v>23000</v>
      </c>
      <c r="AU126" s="70">
        <f t="shared" si="89"/>
        <v>23000</v>
      </c>
      <c r="AV126" s="70">
        <f t="shared" si="89"/>
        <v>23000</v>
      </c>
      <c r="AW126" s="70">
        <f t="shared" si="89"/>
        <v>23000</v>
      </c>
      <c r="AX126" s="70">
        <f t="shared" si="89"/>
        <v>23000</v>
      </c>
      <c r="AY126" s="70">
        <f t="shared" si="89"/>
        <v>23000</v>
      </c>
      <c r="AZ126" s="70">
        <f t="shared" si="89"/>
        <v>23000</v>
      </c>
      <c r="BA126" s="70">
        <f t="shared" si="89"/>
        <v>23000</v>
      </c>
      <c r="BB126" s="70">
        <f t="shared" si="89"/>
        <v>23000</v>
      </c>
      <c r="BC126" s="70">
        <f t="shared" si="89"/>
        <v>23000</v>
      </c>
      <c r="BD126" s="70">
        <f t="shared" si="89"/>
        <v>23000</v>
      </c>
      <c r="BE126" s="70">
        <f t="shared" si="89"/>
        <v>0</v>
      </c>
      <c r="BF126" s="70">
        <f t="shared" si="89"/>
        <v>0</v>
      </c>
      <c r="BG126" s="70">
        <f t="shared" si="89"/>
        <v>0</v>
      </c>
      <c r="BH126" s="70">
        <f t="shared" si="89"/>
        <v>0</v>
      </c>
      <c r="BI126" s="70">
        <f t="shared" si="89"/>
        <v>0</v>
      </c>
      <c r="BJ126" s="70">
        <f t="shared" si="89"/>
        <v>0</v>
      </c>
      <c r="BK126" s="70">
        <f t="shared" si="89"/>
        <v>0</v>
      </c>
      <c r="BL126" s="70">
        <f t="shared" si="89"/>
        <v>0</v>
      </c>
      <c r="BM126" s="70">
        <f t="shared" si="89"/>
        <v>0</v>
      </c>
      <c r="BN126" s="70">
        <f t="shared" si="89"/>
        <v>0</v>
      </c>
      <c r="BO126" s="70">
        <f t="shared" si="89"/>
        <v>0</v>
      </c>
      <c r="BP126" s="70">
        <f t="shared" si="89"/>
        <v>0</v>
      </c>
      <c r="BQ126" s="70">
        <f t="shared" si="89"/>
        <v>0</v>
      </c>
      <c r="BR126" s="70">
        <f t="shared" si="89"/>
        <v>0</v>
      </c>
      <c r="BS126" s="70">
        <f t="shared" si="89"/>
        <v>0</v>
      </c>
      <c r="BT126" s="70">
        <f t="shared" si="89"/>
        <v>0</v>
      </c>
      <c r="BU126" s="70">
        <f t="shared" si="89"/>
        <v>0</v>
      </c>
      <c r="BV126" s="70">
        <f t="shared" ref="BV126:CB126" si="90">IF(AND($F126&lt;=BV$6,$G126&gt;=BV$7),$H126,0)</f>
        <v>0</v>
      </c>
      <c r="BW126" s="70">
        <f t="shared" si="90"/>
        <v>0</v>
      </c>
      <c r="BX126" s="70">
        <f t="shared" si="90"/>
        <v>0</v>
      </c>
      <c r="BY126" s="70">
        <f t="shared" si="90"/>
        <v>0</v>
      </c>
      <c r="BZ126" s="70">
        <f t="shared" si="90"/>
        <v>0</v>
      </c>
      <c r="CA126" s="70">
        <f t="shared" si="90"/>
        <v>0</v>
      </c>
      <c r="CB126" s="70">
        <f t="shared" si="90"/>
        <v>0</v>
      </c>
    </row>
    <row r="127" spans="1:80" x14ac:dyDescent="0.3">
      <c r="A127" s="76" t="str">
        <f t="shared" si="88"/>
        <v>Customer Success</v>
      </c>
      <c r="B127" s="84" t="s">
        <v>62</v>
      </c>
      <c r="I127" s="70"/>
    </row>
    <row r="128" spans="1:80" x14ac:dyDescent="0.3">
      <c r="A128" s="76" t="str">
        <f t="shared" si="88"/>
        <v>Customer Success</v>
      </c>
      <c r="B128" s="84" t="s">
        <v>62</v>
      </c>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row>
    <row r="129" spans="1:80" x14ac:dyDescent="0.3">
      <c r="A129" s="76" t="str">
        <f t="shared" si="88"/>
        <v>Customer Success</v>
      </c>
      <c r="B129" s="84" t="s">
        <v>62</v>
      </c>
      <c r="I129" s="70"/>
    </row>
    <row r="130" spans="1:80" x14ac:dyDescent="0.3">
      <c r="A130" s="76" t="str">
        <f t="shared" si="88"/>
        <v>Customer Success</v>
      </c>
      <c r="B130" s="84" t="s">
        <v>68</v>
      </c>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row>
    <row r="131" spans="1:80" x14ac:dyDescent="0.3">
      <c r="A131" s="76" t="str">
        <f t="shared" si="88"/>
        <v>Customer Success</v>
      </c>
      <c r="B131" s="84" t="s">
        <v>69</v>
      </c>
    </row>
    <row r="132" spans="1:80" x14ac:dyDescent="0.3">
      <c r="A132" s="76" t="str">
        <f t="shared" si="88"/>
        <v>Customer Success</v>
      </c>
      <c r="B132" s="84" t="s">
        <v>70</v>
      </c>
    </row>
    <row r="133" spans="1:80" x14ac:dyDescent="0.3">
      <c r="A133" s="76" t="str">
        <f t="shared" si="88"/>
        <v>Customer Success</v>
      </c>
      <c r="B133" s="84" t="s">
        <v>71</v>
      </c>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c r="CB133" s="70"/>
    </row>
    <row r="134" spans="1:80" x14ac:dyDescent="0.3">
      <c r="A134" s="76" t="str">
        <f t="shared" si="88"/>
        <v>Customer Success</v>
      </c>
      <c r="B134" s="84" t="s">
        <v>72</v>
      </c>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c r="CB134" s="70"/>
    </row>
    <row r="135" spans="1:80" x14ac:dyDescent="0.3">
      <c r="A135" s="76" t="str">
        <f t="shared" si="88"/>
        <v>Customer Success</v>
      </c>
      <c r="B135" s="84" t="s">
        <v>73</v>
      </c>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c r="CB135" s="70"/>
    </row>
    <row r="136" spans="1:80" x14ac:dyDescent="0.3">
      <c r="A136" s="76" t="str">
        <f t="shared" si="88"/>
        <v>Customer Success</v>
      </c>
      <c r="B136" s="84" t="s">
        <v>74</v>
      </c>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row>
    <row r="137" spans="1:80" x14ac:dyDescent="0.3">
      <c r="A137" s="76" t="str">
        <f t="shared" si="88"/>
        <v>Customer Success</v>
      </c>
      <c r="B137" s="84" t="s">
        <v>75</v>
      </c>
    </row>
    <row r="138" spans="1:80" x14ac:dyDescent="0.3">
      <c r="A138" s="76" t="str">
        <f t="shared" si="88"/>
        <v>Customer Success</v>
      </c>
      <c r="B138" s="84" t="s">
        <v>76</v>
      </c>
    </row>
    <row r="139" spans="1:80" x14ac:dyDescent="0.3">
      <c r="A139" s="76" t="str">
        <f t="shared" si="88"/>
        <v>Customer Success</v>
      </c>
      <c r="B139" s="84" t="s">
        <v>77</v>
      </c>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row>
    <row r="140" spans="1:80" x14ac:dyDescent="0.3">
      <c r="A140" s="76" t="str">
        <f t="shared" si="88"/>
        <v>Customer Success</v>
      </c>
      <c r="B140" s="84" t="s">
        <v>78</v>
      </c>
    </row>
    <row r="141" spans="1:80" x14ac:dyDescent="0.3">
      <c r="A141" s="76" t="str">
        <f t="shared" si="88"/>
        <v>Customer Success</v>
      </c>
      <c r="B141" s="84" t="s">
        <v>22</v>
      </c>
      <c r="E141" s="69"/>
      <c r="F141" s="86"/>
      <c r="G141" s="86"/>
      <c r="H141" s="85"/>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c r="CB141" s="70"/>
    </row>
    <row r="142" spans="1:80" x14ac:dyDescent="0.3">
      <c r="A142" s="76" t="str">
        <f t="shared" si="88"/>
        <v>Customer Success</v>
      </c>
      <c r="B142" s="84" t="s">
        <v>23</v>
      </c>
      <c r="E142" s="69"/>
      <c r="F142" s="86"/>
      <c r="G142" s="86"/>
      <c r="H142" s="153"/>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c r="CB142" s="70"/>
    </row>
    <row r="145" spans="1:80" x14ac:dyDescent="0.3">
      <c r="B145" s="75" t="str">
        <f>B51</f>
        <v>Transaction</v>
      </c>
      <c r="C145" s="79" t="s">
        <v>91</v>
      </c>
      <c r="D145" s="64"/>
      <c r="E145" s="80" t="s">
        <v>92</v>
      </c>
      <c r="F145" s="81" t="s">
        <v>93</v>
      </c>
      <c r="G145" s="81" t="s">
        <v>94</v>
      </c>
      <c r="H145" s="82" t="s">
        <v>95</v>
      </c>
      <c r="I145" s="74">
        <f>I$6</f>
        <v>44562</v>
      </c>
      <c r="J145" s="74">
        <f t="shared" ref="J145:BU145" si="91">J$6</f>
        <v>44593</v>
      </c>
      <c r="K145" s="74">
        <f t="shared" si="91"/>
        <v>44621</v>
      </c>
      <c r="L145" s="74">
        <f t="shared" si="91"/>
        <v>44652</v>
      </c>
      <c r="M145" s="74">
        <f t="shared" si="91"/>
        <v>44682</v>
      </c>
      <c r="N145" s="74">
        <f t="shared" si="91"/>
        <v>44713</v>
      </c>
      <c r="O145" s="74">
        <f t="shared" si="91"/>
        <v>44743</v>
      </c>
      <c r="P145" s="74">
        <f t="shared" si="91"/>
        <v>44774</v>
      </c>
      <c r="Q145" s="74">
        <f t="shared" si="91"/>
        <v>44805</v>
      </c>
      <c r="R145" s="74">
        <f t="shared" si="91"/>
        <v>44835</v>
      </c>
      <c r="S145" s="74">
        <f t="shared" si="91"/>
        <v>44866</v>
      </c>
      <c r="T145" s="74">
        <f t="shared" si="91"/>
        <v>44896</v>
      </c>
      <c r="U145" s="74">
        <f t="shared" si="91"/>
        <v>44927</v>
      </c>
      <c r="V145" s="74">
        <f t="shared" si="91"/>
        <v>44958</v>
      </c>
      <c r="W145" s="74">
        <f t="shared" si="91"/>
        <v>44986</v>
      </c>
      <c r="X145" s="74">
        <f t="shared" si="91"/>
        <v>45017</v>
      </c>
      <c r="Y145" s="74">
        <f t="shared" si="91"/>
        <v>45047</v>
      </c>
      <c r="Z145" s="74">
        <f t="shared" si="91"/>
        <v>45078</v>
      </c>
      <c r="AA145" s="74">
        <f t="shared" si="91"/>
        <v>45108</v>
      </c>
      <c r="AB145" s="74">
        <f t="shared" si="91"/>
        <v>45139</v>
      </c>
      <c r="AC145" s="74">
        <f t="shared" si="91"/>
        <v>45170</v>
      </c>
      <c r="AD145" s="74">
        <f t="shared" si="91"/>
        <v>45200</v>
      </c>
      <c r="AE145" s="74">
        <f t="shared" si="91"/>
        <v>45231</v>
      </c>
      <c r="AF145" s="74">
        <f t="shared" si="91"/>
        <v>45261</v>
      </c>
      <c r="AG145" s="74">
        <f t="shared" si="91"/>
        <v>45292</v>
      </c>
      <c r="AH145" s="74">
        <f t="shared" si="91"/>
        <v>45323</v>
      </c>
      <c r="AI145" s="74">
        <f t="shared" si="91"/>
        <v>45352</v>
      </c>
      <c r="AJ145" s="74">
        <f t="shared" si="91"/>
        <v>45383</v>
      </c>
      <c r="AK145" s="74">
        <f t="shared" si="91"/>
        <v>45413</v>
      </c>
      <c r="AL145" s="74">
        <f t="shared" si="91"/>
        <v>45444</v>
      </c>
      <c r="AM145" s="74">
        <f t="shared" si="91"/>
        <v>45474</v>
      </c>
      <c r="AN145" s="74">
        <f t="shared" si="91"/>
        <v>45505</v>
      </c>
      <c r="AO145" s="74">
        <f t="shared" si="91"/>
        <v>45536</v>
      </c>
      <c r="AP145" s="74">
        <f t="shared" si="91"/>
        <v>45566</v>
      </c>
      <c r="AQ145" s="74">
        <f t="shared" si="91"/>
        <v>45597</v>
      </c>
      <c r="AR145" s="74">
        <f t="shared" si="91"/>
        <v>45627</v>
      </c>
      <c r="AS145" s="74">
        <f t="shared" si="91"/>
        <v>45658</v>
      </c>
      <c r="AT145" s="74">
        <f t="shared" si="91"/>
        <v>45689</v>
      </c>
      <c r="AU145" s="74">
        <f t="shared" si="91"/>
        <v>45717</v>
      </c>
      <c r="AV145" s="74">
        <f t="shared" si="91"/>
        <v>45748</v>
      </c>
      <c r="AW145" s="74">
        <f t="shared" si="91"/>
        <v>45778</v>
      </c>
      <c r="AX145" s="74">
        <f t="shared" si="91"/>
        <v>45809</v>
      </c>
      <c r="AY145" s="74">
        <f t="shared" si="91"/>
        <v>45839</v>
      </c>
      <c r="AZ145" s="74">
        <f t="shared" si="91"/>
        <v>45870</v>
      </c>
      <c r="BA145" s="74">
        <f t="shared" si="91"/>
        <v>45901</v>
      </c>
      <c r="BB145" s="74">
        <f t="shared" si="91"/>
        <v>45931</v>
      </c>
      <c r="BC145" s="74">
        <f t="shared" si="91"/>
        <v>45962</v>
      </c>
      <c r="BD145" s="74">
        <f t="shared" si="91"/>
        <v>45992</v>
      </c>
      <c r="BE145" s="74">
        <f t="shared" si="91"/>
        <v>46023</v>
      </c>
      <c r="BF145" s="74">
        <f t="shared" si="91"/>
        <v>46054</v>
      </c>
      <c r="BG145" s="74">
        <f t="shared" si="91"/>
        <v>46082</v>
      </c>
      <c r="BH145" s="74">
        <f t="shared" si="91"/>
        <v>46113</v>
      </c>
      <c r="BI145" s="74">
        <f t="shared" si="91"/>
        <v>46143</v>
      </c>
      <c r="BJ145" s="74">
        <f t="shared" si="91"/>
        <v>46174</v>
      </c>
      <c r="BK145" s="74">
        <f t="shared" si="91"/>
        <v>46204</v>
      </c>
      <c r="BL145" s="74">
        <f t="shared" si="91"/>
        <v>46235</v>
      </c>
      <c r="BM145" s="74">
        <f t="shared" si="91"/>
        <v>46266</v>
      </c>
      <c r="BN145" s="74">
        <f t="shared" si="91"/>
        <v>46296</v>
      </c>
      <c r="BO145" s="74">
        <f t="shared" si="91"/>
        <v>46327</v>
      </c>
      <c r="BP145" s="74">
        <f t="shared" si="91"/>
        <v>46357</v>
      </c>
      <c r="BQ145" s="74">
        <f t="shared" si="91"/>
        <v>46388</v>
      </c>
      <c r="BR145" s="74">
        <f t="shared" si="91"/>
        <v>46419</v>
      </c>
      <c r="BS145" s="74">
        <f t="shared" si="91"/>
        <v>46447</v>
      </c>
      <c r="BT145" s="74">
        <f t="shared" si="91"/>
        <v>46478</v>
      </c>
      <c r="BU145" s="74">
        <f t="shared" si="91"/>
        <v>46508</v>
      </c>
      <c r="BV145" s="74">
        <f t="shared" ref="BV145:CB145" si="92">BV$6</f>
        <v>46539</v>
      </c>
      <c r="BW145" s="74">
        <f t="shared" si="92"/>
        <v>46569</v>
      </c>
      <c r="BX145" s="74">
        <f t="shared" si="92"/>
        <v>46600</v>
      </c>
      <c r="BY145" s="74">
        <f t="shared" si="92"/>
        <v>46631</v>
      </c>
      <c r="BZ145" s="74">
        <f t="shared" si="92"/>
        <v>46661</v>
      </c>
      <c r="CA145" s="74">
        <f t="shared" si="92"/>
        <v>46692</v>
      </c>
      <c r="CB145" s="74">
        <f t="shared" si="92"/>
        <v>46722</v>
      </c>
    </row>
    <row r="147" spans="1:80" x14ac:dyDescent="0.3">
      <c r="A147" s="76" t="str">
        <f t="shared" ref="A147:A168" si="93">$B$145</f>
        <v>Transaction</v>
      </c>
      <c r="B147" s="183" t="s">
        <v>21</v>
      </c>
      <c r="C147" s="183" t="s">
        <v>230</v>
      </c>
      <c r="E147" s="183" t="s">
        <v>231</v>
      </c>
      <c r="F147" s="183"/>
      <c r="G147" s="183"/>
      <c r="H147" s="183"/>
      <c r="I147" s="70">
        <f>'Headcount Roster -&gt;'!N149</f>
        <v>0</v>
      </c>
      <c r="J147" s="70">
        <f>'Headcount Roster -&gt;'!O149</f>
        <v>0</v>
      </c>
      <c r="K147" s="70">
        <f>'Headcount Roster -&gt;'!P149</f>
        <v>0</v>
      </c>
      <c r="L147" s="70">
        <f>'Headcount Roster -&gt;'!Q149</f>
        <v>0</v>
      </c>
      <c r="M147" s="70">
        <f>'Headcount Roster -&gt;'!R149</f>
        <v>0</v>
      </c>
      <c r="N147" s="70">
        <f>'Headcount Roster -&gt;'!S149</f>
        <v>0</v>
      </c>
      <c r="O147" s="70">
        <f>'Headcount Roster -&gt;'!T149</f>
        <v>0</v>
      </c>
      <c r="P147" s="70">
        <f>'Headcount Roster -&gt;'!U149</f>
        <v>0</v>
      </c>
      <c r="Q147" s="70">
        <f>'Headcount Roster -&gt;'!V149</f>
        <v>0</v>
      </c>
      <c r="R147" s="70">
        <f>'Headcount Roster -&gt;'!W149</f>
        <v>0</v>
      </c>
      <c r="S147" s="70">
        <f>'Headcount Roster -&gt;'!X149</f>
        <v>0</v>
      </c>
      <c r="T147" s="70">
        <f>'Headcount Roster -&gt;'!Y149</f>
        <v>0</v>
      </c>
      <c r="U147" s="70">
        <f>'Headcount Roster -&gt;'!Z149</f>
        <v>0</v>
      </c>
      <c r="V147" s="70">
        <f>'Headcount Roster -&gt;'!AA149</f>
        <v>0</v>
      </c>
      <c r="W147" s="70">
        <f>'Headcount Roster -&gt;'!AB149</f>
        <v>0</v>
      </c>
      <c r="X147" s="70">
        <f>'Headcount Roster -&gt;'!AC149</f>
        <v>0</v>
      </c>
      <c r="Y147" s="70">
        <f>'Headcount Roster -&gt;'!AD149</f>
        <v>0</v>
      </c>
      <c r="Z147" s="70">
        <f>'Headcount Roster -&gt;'!AE149</f>
        <v>0</v>
      </c>
      <c r="AA147" s="70">
        <f>'Headcount Roster -&gt;'!AF149</f>
        <v>0</v>
      </c>
      <c r="AB147" s="70">
        <f>'Headcount Roster -&gt;'!AG149</f>
        <v>0</v>
      </c>
      <c r="AC147" s="70">
        <f>'Headcount Roster -&gt;'!AH149</f>
        <v>0</v>
      </c>
      <c r="AD147" s="70">
        <f>'Headcount Roster -&gt;'!AI149</f>
        <v>0</v>
      </c>
      <c r="AE147" s="70">
        <f>'Headcount Roster -&gt;'!AJ149</f>
        <v>0</v>
      </c>
      <c r="AF147" s="70">
        <f>'Headcount Roster -&gt;'!AK149</f>
        <v>0</v>
      </c>
      <c r="AG147" s="70">
        <f>'Headcount Roster -&gt;'!AL149</f>
        <v>0</v>
      </c>
      <c r="AH147" s="70">
        <f>'Headcount Roster -&gt;'!AM149</f>
        <v>0</v>
      </c>
      <c r="AI147" s="70">
        <f>'Headcount Roster -&gt;'!AN149</f>
        <v>0</v>
      </c>
      <c r="AJ147" s="70">
        <f>'Headcount Roster -&gt;'!AO149</f>
        <v>0</v>
      </c>
      <c r="AK147" s="70">
        <f>'Headcount Roster -&gt;'!AP149</f>
        <v>0</v>
      </c>
      <c r="AL147" s="70">
        <f>'Headcount Roster -&gt;'!AQ149</f>
        <v>0</v>
      </c>
      <c r="AM147" s="70">
        <f>'Headcount Roster -&gt;'!AR149</f>
        <v>0</v>
      </c>
      <c r="AN147" s="70">
        <f>'Headcount Roster -&gt;'!AS149</f>
        <v>0</v>
      </c>
      <c r="AO147" s="70">
        <f>'Headcount Roster -&gt;'!AT149</f>
        <v>0</v>
      </c>
      <c r="AP147" s="70">
        <f>'Headcount Roster -&gt;'!AU149</f>
        <v>0</v>
      </c>
      <c r="AQ147" s="70">
        <f>'Headcount Roster -&gt;'!AV149</f>
        <v>0</v>
      </c>
      <c r="AR147" s="70">
        <f>'Headcount Roster -&gt;'!AW149</f>
        <v>0</v>
      </c>
      <c r="AS147" s="70">
        <f>'Headcount Roster -&gt;'!AX149</f>
        <v>0</v>
      </c>
      <c r="AT147" s="70">
        <f>'Headcount Roster -&gt;'!AY149</f>
        <v>0</v>
      </c>
      <c r="AU147" s="70">
        <f>'Headcount Roster -&gt;'!AZ149</f>
        <v>0</v>
      </c>
      <c r="AV147" s="70">
        <f>'Headcount Roster -&gt;'!BA149</f>
        <v>0</v>
      </c>
      <c r="AW147" s="70">
        <f>'Headcount Roster -&gt;'!BB149</f>
        <v>0</v>
      </c>
      <c r="AX147" s="70">
        <f>'Headcount Roster -&gt;'!BC149</f>
        <v>0</v>
      </c>
      <c r="AY147" s="70">
        <f>'Headcount Roster -&gt;'!BD149</f>
        <v>0</v>
      </c>
      <c r="AZ147" s="70">
        <f>'Headcount Roster -&gt;'!BE149</f>
        <v>0</v>
      </c>
      <c r="BA147" s="70">
        <f>'Headcount Roster -&gt;'!BF149</f>
        <v>0</v>
      </c>
      <c r="BB147" s="70">
        <f>'Headcount Roster -&gt;'!BG149</f>
        <v>0</v>
      </c>
      <c r="BC147" s="70">
        <f>'Headcount Roster -&gt;'!BH149</f>
        <v>0</v>
      </c>
      <c r="BD147" s="70">
        <f>'Headcount Roster -&gt;'!BI149</f>
        <v>0</v>
      </c>
      <c r="BE147" s="70">
        <f>'Headcount Roster -&gt;'!BJ149</f>
        <v>0</v>
      </c>
      <c r="BF147" s="70">
        <f>'Headcount Roster -&gt;'!BK149</f>
        <v>0</v>
      </c>
      <c r="BG147" s="70">
        <f>'Headcount Roster -&gt;'!BL149</f>
        <v>0</v>
      </c>
      <c r="BH147" s="70">
        <f>'Headcount Roster -&gt;'!BM149</f>
        <v>0</v>
      </c>
      <c r="BI147" s="70">
        <f>'Headcount Roster -&gt;'!BN149</f>
        <v>0</v>
      </c>
      <c r="BJ147" s="70">
        <f>'Headcount Roster -&gt;'!BO149</f>
        <v>0</v>
      </c>
      <c r="BK147" s="70">
        <f>'Headcount Roster -&gt;'!BP149</f>
        <v>0</v>
      </c>
      <c r="BL147" s="70">
        <f>'Headcount Roster -&gt;'!BQ149</f>
        <v>0</v>
      </c>
      <c r="BM147" s="70">
        <f>'Headcount Roster -&gt;'!BR149</f>
        <v>0</v>
      </c>
      <c r="BN147" s="70">
        <f>'Headcount Roster -&gt;'!BS149</f>
        <v>0</v>
      </c>
      <c r="BO147" s="70">
        <f>'Headcount Roster -&gt;'!BT149</f>
        <v>0</v>
      </c>
      <c r="BP147" s="70">
        <f>'Headcount Roster -&gt;'!BU149</f>
        <v>0</v>
      </c>
      <c r="BQ147" s="70">
        <f>'Headcount Roster -&gt;'!BV149</f>
        <v>0</v>
      </c>
      <c r="BR147" s="70">
        <f>'Headcount Roster -&gt;'!BW149</f>
        <v>0</v>
      </c>
      <c r="BS147" s="70">
        <f>'Headcount Roster -&gt;'!BX149</f>
        <v>0</v>
      </c>
      <c r="BT147" s="70">
        <f>'Headcount Roster -&gt;'!BY149</f>
        <v>0</v>
      </c>
      <c r="BU147" s="70">
        <f>'Headcount Roster -&gt;'!BZ149</f>
        <v>0</v>
      </c>
      <c r="BV147" s="70">
        <f>'Headcount Roster -&gt;'!CA149</f>
        <v>0</v>
      </c>
      <c r="BW147" s="70">
        <f>'Headcount Roster -&gt;'!CB149</f>
        <v>0</v>
      </c>
      <c r="BX147" s="70">
        <f>'Headcount Roster -&gt;'!CC149</f>
        <v>0</v>
      </c>
      <c r="BY147" s="70">
        <f>'Headcount Roster -&gt;'!CD149</f>
        <v>0</v>
      </c>
      <c r="BZ147" s="70">
        <f>'Headcount Roster -&gt;'!CE149</f>
        <v>0</v>
      </c>
      <c r="CA147" s="70">
        <f>'Headcount Roster -&gt;'!CF149</f>
        <v>0</v>
      </c>
      <c r="CB147" s="70">
        <f>'Headcount Roster -&gt;'!CG149</f>
        <v>0</v>
      </c>
    </row>
    <row r="148" spans="1:80" x14ac:dyDescent="0.3">
      <c r="A148" s="76" t="str">
        <f t="shared" si="93"/>
        <v>Transaction</v>
      </c>
      <c r="B148" s="183" t="s">
        <v>107</v>
      </c>
      <c r="C148" s="183" t="s">
        <v>230</v>
      </c>
      <c r="E148" s="183" t="s">
        <v>231</v>
      </c>
      <c r="F148" s="183"/>
      <c r="G148" s="183"/>
      <c r="H148" s="183"/>
      <c r="I148" s="70">
        <f>'Headcount Roster -&gt;'!IB149</f>
        <v>0</v>
      </c>
      <c r="J148" s="70">
        <f>'Headcount Roster -&gt;'!IC149</f>
        <v>0</v>
      </c>
      <c r="K148" s="70">
        <f>'Headcount Roster -&gt;'!ID149</f>
        <v>0</v>
      </c>
      <c r="L148" s="70">
        <f>'Headcount Roster -&gt;'!IE149</f>
        <v>0</v>
      </c>
      <c r="M148" s="70">
        <f>'Headcount Roster -&gt;'!IF149</f>
        <v>0</v>
      </c>
      <c r="N148" s="70">
        <f>'Headcount Roster -&gt;'!IG149</f>
        <v>0</v>
      </c>
      <c r="O148" s="70">
        <f>'Headcount Roster -&gt;'!IH149</f>
        <v>0</v>
      </c>
      <c r="P148" s="70">
        <f>'Headcount Roster -&gt;'!II149</f>
        <v>0</v>
      </c>
      <c r="Q148" s="70">
        <f>'Headcount Roster -&gt;'!IJ149</f>
        <v>0</v>
      </c>
      <c r="R148" s="70">
        <f>'Headcount Roster -&gt;'!IK149</f>
        <v>0</v>
      </c>
      <c r="S148" s="70">
        <f>'Headcount Roster -&gt;'!IL149</f>
        <v>0</v>
      </c>
      <c r="T148" s="70">
        <f>'Headcount Roster -&gt;'!IM149</f>
        <v>0</v>
      </c>
      <c r="U148" s="70">
        <f>'Headcount Roster -&gt;'!IN149</f>
        <v>0</v>
      </c>
      <c r="V148" s="70">
        <f>'Headcount Roster -&gt;'!IO149</f>
        <v>0</v>
      </c>
      <c r="W148" s="70">
        <f>'Headcount Roster -&gt;'!IP149</f>
        <v>0</v>
      </c>
      <c r="X148" s="70">
        <f>'Headcount Roster -&gt;'!IQ149</f>
        <v>0</v>
      </c>
      <c r="Y148" s="70">
        <f>'Headcount Roster -&gt;'!IR149</f>
        <v>0</v>
      </c>
      <c r="Z148" s="70">
        <f>'Headcount Roster -&gt;'!IS149</f>
        <v>0</v>
      </c>
      <c r="AA148" s="70">
        <f>'Headcount Roster -&gt;'!IT149</f>
        <v>0</v>
      </c>
      <c r="AB148" s="70">
        <f>'Headcount Roster -&gt;'!IU149</f>
        <v>0</v>
      </c>
      <c r="AC148" s="70">
        <f>'Headcount Roster -&gt;'!IV149</f>
        <v>0</v>
      </c>
      <c r="AD148" s="70">
        <f>'Headcount Roster -&gt;'!IW149</f>
        <v>0</v>
      </c>
      <c r="AE148" s="70">
        <f>'Headcount Roster -&gt;'!IX149</f>
        <v>0</v>
      </c>
      <c r="AF148" s="70">
        <f>'Headcount Roster -&gt;'!IY149</f>
        <v>0</v>
      </c>
      <c r="AG148" s="70">
        <f>'Headcount Roster -&gt;'!IZ149</f>
        <v>0</v>
      </c>
      <c r="AH148" s="70">
        <f>'Headcount Roster -&gt;'!JA149</f>
        <v>0</v>
      </c>
      <c r="AI148" s="70">
        <f>'Headcount Roster -&gt;'!JB149</f>
        <v>0</v>
      </c>
      <c r="AJ148" s="70">
        <f>'Headcount Roster -&gt;'!JC149</f>
        <v>0</v>
      </c>
      <c r="AK148" s="70">
        <f>'Headcount Roster -&gt;'!JD149</f>
        <v>0</v>
      </c>
      <c r="AL148" s="70">
        <f>'Headcount Roster -&gt;'!JE149</f>
        <v>0</v>
      </c>
      <c r="AM148" s="70">
        <f>'Headcount Roster -&gt;'!JF149</f>
        <v>0</v>
      </c>
      <c r="AN148" s="70">
        <f>'Headcount Roster -&gt;'!JG149</f>
        <v>0</v>
      </c>
      <c r="AO148" s="70">
        <f>'Headcount Roster -&gt;'!JH149</f>
        <v>0</v>
      </c>
      <c r="AP148" s="70">
        <f>'Headcount Roster -&gt;'!JI149</f>
        <v>0</v>
      </c>
      <c r="AQ148" s="70">
        <f>'Headcount Roster -&gt;'!JJ149</f>
        <v>0</v>
      </c>
      <c r="AR148" s="70">
        <f>'Headcount Roster -&gt;'!JK149</f>
        <v>0</v>
      </c>
      <c r="AS148" s="70">
        <f>'Headcount Roster -&gt;'!JL149</f>
        <v>0</v>
      </c>
      <c r="AT148" s="70">
        <f>'Headcount Roster -&gt;'!JM149</f>
        <v>0</v>
      </c>
      <c r="AU148" s="70">
        <f>'Headcount Roster -&gt;'!JN149</f>
        <v>0</v>
      </c>
      <c r="AV148" s="70">
        <f>'Headcount Roster -&gt;'!JO149</f>
        <v>0</v>
      </c>
      <c r="AW148" s="70">
        <f>'Headcount Roster -&gt;'!JP149</f>
        <v>0</v>
      </c>
      <c r="AX148" s="70">
        <f>'Headcount Roster -&gt;'!JQ149</f>
        <v>0</v>
      </c>
      <c r="AY148" s="70">
        <f>'Headcount Roster -&gt;'!JR149</f>
        <v>0</v>
      </c>
      <c r="AZ148" s="70">
        <f>'Headcount Roster -&gt;'!JS149</f>
        <v>0</v>
      </c>
      <c r="BA148" s="70">
        <f>'Headcount Roster -&gt;'!JT149</f>
        <v>0</v>
      </c>
      <c r="BB148" s="70">
        <f>'Headcount Roster -&gt;'!JU149</f>
        <v>0</v>
      </c>
      <c r="BC148" s="70">
        <f>'Headcount Roster -&gt;'!JV149</f>
        <v>0</v>
      </c>
      <c r="BD148" s="70">
        <f>'Headcount Roster -&gt;'!JW149</f>
        <v>0</v>
      </c>
      <c r="BE148" s="70">
        <f>'Headcount Roster -&gt;'!JX149</f>
        <v>0</v>
      </c>
      <c r="BF148" s="70">
        <f>'Headcount Roster -&gt;'!JY149</f>
        <v>0</v>
      </c>
      <c r="BG148" s="70">
        <f>'Headcount Roster -&gt;'!JZ149</f>
        <v>0</v>
      </c>
      <c r="BH148" s="70">
        <f>'Headcount Roster -&gt;'!KA149</f>
        <v>0</v>
      </c>
      <c r="BI148" s="70">
        <f>'Headcount Roster -&gt;'!KB149</f>
        <v>0</v>
      </c>
      <c r="BJ148" s="70">
        <f>'Headcount Roster -&gt;'!KC149</f>
        <v>0</v>
      </c>
      <c r="BK148" s="70">
        <f>'Headcount Roster -&gt;'!KD149</f>
        <v>0</v>
      </c>
      <c r="BL148" s="70">
        <f>'Headcount Roster -&gt;'!KE149</f>
        <v>0</v>
      </c>
      <c r="BM148" s="70">
        <f>'Headcount Roster -&gt;'!KF149</f>
        <v>0</v>
      </c>
      <c r="BN148" s="70">
        <f>'Headcount Roster -&gt;'!KG149</f>
        <v>0</v>
      </c>
      <c r="BO148" s="70">
        <f>'Headcount Roster -&gt;'!KH149</f>
        <v>0</v>
      </c>
      <c r="BP148" s="70">
        <f>'Headcount Roster -&gt;'!KI149</f>
        <v>0</v>
      </c>
      <c r="BQ148" s="70">
        <f>'Headcount Roster -&gt;'!KJ149</f>
        <v>0</v>
      </c>
      <c r="BR148" s="70">
        <f>'Headcount Roster -&gt;'!KK149</f>
        <v>0</v>
      </c>
      <c r="BS148" s="70">
        <f>'Headcount Roster -&gt;'!KL149</f>
        <v>0</v>
      </c>
      <c r="BT148" s="70">
        <f>'Headcount Roster -&gt;'!KM149</f>
        <v>0</v>
      </c>
      <c r="BU148" s="70">
        <f>'Headcount Roster -&gt;'!KN149</f>
        <v>0</v>
      </c>
      <c r="BV148" s="70">
        <f>'Headcount Roster -&gt;'!KO149</f>
        <v>0</v>
      </c>
      <c r="BW148" s="70">
        <f>'Headcount Roster -&gt;'!KP149</f>
        <v>0</v>
      </c>
      <c r="BX148" s="70">
        <f>'Headcount Roster -&gt;'!KQ149</f>
        <v>0</v>
      </c>
      <c r="BY148" s="70">
        <f>'Headcount Roster -&gt;'!KR149</f>
        <v>0</v>
      </c>
      <c r="BZ148" s="70">
        <f>'Headcount Roster -&gt;'!KS149</f>
        <v>0</v>
      </c>
      <c r="CA148" s="70">
        <f>'Headcount Roster -&gt;'!KT149</f>
        <v>0</v>
      </c>
      <c r="CB148" s="70">
        <f>'Headcount Roster -&gt;'!KU149</f>
        <v>0</v>
      </c>
    </row>
    <row r="149" spans="1:80" x14ac:dyDescent="0.3">
      <c r="A149" s="76" t="str">
        <f t="shared" si="93"/>
        <v>Transaction</v>
      </c>
      <c r="B149" s="84" t="s">
        <v>22</v>
      </c>
      <c r="C149" s="69" t="s">
        <v>254</v>
      </c>
      <c r="E149" s="69" t="s">
        <v>260</v>
      </c>
      <c r="F149" s="86">
        <v>42370</v>
      </c>
      <c r="G149" s="86">
        <v>45291</v>
      </c>
      <c r="H149" s="85">
        <v>0</v>
      </c>
      <c r="I149" s="70">
        <f>IF(AND($F149&lt;=I$6,$G149&gt;=I$7),$H149*Summary!C111,0)</f>
        <v>0</v>
      </c>
      <c r="J149" s="70">
        <f>IF(AND($F149&lt;=J$6,$G149&gt;=J$7),$H149*Summary!D111,0)</f>
        <v>0</v>
      </c>
      <c r="K149" s="70">
        <f>IF(AND($F149&lt;=K$6,$G149&gt;=K$7),$H149*Summary!E111,0)</f>
        <v>0</v>
      </c>
      <c r="L149" s="70">
        <f>IF(AND($F149&lt;=L$6,$G149&gt;=L$7),$H149*Summary!F111,0)</f>
        <v>0</v>
      </c>
      <c r="M149" s="70">
        <f>IF(AND($F149&lt;=M$6,$G149&gt;=M$7),$H149*Summary!G111,0)</f>
        <v>0</v>
      </c>
      <c r="N149" s="70">
        <f>IF(AND($F149&lt;=N$6,$G149&gt;=N$7),$H149*Summary!H111,0)</f>
        <v>0</v>
      </c>
      <c r="O149" s="70">
        <f>IF(AND($F149&lt;=O$6,$G149&gt;=O$7),$H149*Summary!I111,0)</f>
        <v>0</v>
      </c>
      <c r="P149" s="70">
        <f>IF(AND($F149&lt;=P$6,$G149&gt;=P$7),$H149*Summary!J111,0)</f>
        <v>0</v>
      </c>
      <c r="Q149" s="70">
        <f>IF(AND($F149&lt;=Q$6,$G149&gt;=Q$7),$H149*Summary!K111,0)</f>
        <v>0</v>
      </c>
      <c r="R149" s="70">
        <f>IF(AND($F149&lt;=R$6,$G149&gt;=R$7),$H149*Summary!L111,0)</f>
        <v>0</v>
      </c>
      <c r="S149" s="70">
        <f>IF(AND($F149&lt;=S$6,$G149&gt;=S$7),$H149*Summary!M111,0)</f>
        <v>0</v>
      </c>
      <c r="T149" s="70">
        <f>IF(AND($F149&lt;=T$6,$G149&gt;=T$7),$H149*Summary!N111,0)</f>
        <v>0</v>
      </c>
      <c r="U149" s="70">
        <f>IF(AND($F149&lt;=U$6,$G149&gt;=U$7),$H149*Summary!O111,0)</f>
        <v>0</v>
      </c>
      <c r="V149" s="70">
        <f>IF(AND($F149&lt;=V$6,$G149&gt;=V$7),$H149*Summary!P111,0)</f>
        <v>0</v>
      </c>
      <c r="W149" s="70">
        <f>IF(AND($F149&lt;=W$6,$G149&gt;=W$7),$H149*Summary!Q111,0)</f>
        <v>0</v>
      </c>
      <c r="X149" s="70">
        <f>IF(AND($F149&lt;=X$6,$G149&gt;=X$7),$H149*Summary!R111,0)</f>
        <v>0</v>
      </c>
      <c r="Y149" s="70">
        <f>IF(AND($F149&lt;=Y$6,$G149&gt;=Y$7),$H149*Summary!S111,0)</f>
        <v>0</v>
      </c>
      <c r="Z149" s="70">
        <f>IF(AND($F149&lt;=Z$6,$G149&gt;=Z$7),$H149*Summary!T111,0)</f>
        <v>0</v>
      </c>
      <c r="AA149" s="70">
        <f>IF(AND($F149&lt;=AA$6,$G149&gt;=AA$7),$H149*Summary!U111,0)</f>
        <v>0</v>
      </c>
      <c r="AB149" s="70">
        <f>IF(AND($F149&lt;=AB$6,$G149&gt;=AB$7),$H149*Summary!V111,0)</f>
        <v>0</v>
      </c>
      <c r="AC149" s="70">
        <f>IF(AND($F149&lt;=AC$6,$G149&gt;=AC$7),$H149*Summary!W111,0)</f>
        <v>0</v>
      </c>
      <c r="AD149" s="70">
        <f>IF(AND($F149&lt;=AD$6,$G149&gt;=AD$7),$H149*Summary!X111,0)</f>
        <v>0</v>
      </c>
      <c r="AE149" s="70">
        <f>IF(AND($F149&lt;=AE$6,$G149&gt;=AE$7),$H149*Summary!Y111,0)</f>
        <v>0</v>
      </c>
      <c r="AF149" s="70">
        <f>IF(AND($F149&lt;=AF$6,$G149&gt;=AF$7),$H149*Summary!Z111,0)</f>
        <v>0</v>
      </c>
      <c r="AG149" s="70">
        <f>IF(AND($F149&lt;=AG$6,$G149&gt;=AG$7),$H149*Summary!AA111,0)</f>
        <v>0</v>
      </c>
      <c r="AH149" s="70">
        <f>IF(AND($F149&lt;=AH$6,$G149&gt;=AH$7),$H149*Summary!AB111,0)</f>
        <v>0</v>
      </c>
      <c r="AI149" s="70">
        <f>IF(AND($F149&lt;=AI$6,$G149&gt;=AI$7),$H149*Summary!AC111,0)</f>
        <v>0</v>
      </c>
      <c r="AJ149" s="70">
        <f>IF(AND($F149&lt;=AJ$6,$G149&gt;=AJ$7),$H149*Summary!AD111,0)</f>
        <v>0</v>
      </c>
      <c r="AK149" s="70">
        <f>IF(AND($F149&lt;=AK$6,$G149&gt;=AK$7),$H149*Summary!AE111,0)</f>
        <v>0</v>
      </c>
      <c r="AL149" s="70">
        <f>IF(AND($F149&lt;=AL$6,$G149&gt;=AL$7),$H149*Summary!AF111,0)</f>
        <v>0</v>
      </c>
      <c r="AM149" s="70">
        <f>IF(AND($F149&lt;=AM$6,$G149&gt;=AM$7),$H149*Summary!AG111,0)</f>
        <v>0</v>
      </c>
      <c r="AN149" s="70">
        <f>IF(AND($F149&lt;=AN$6,$G149&gt;=AN$7),$H149*Summary!AH111,0)</f>
        <v>0</v>
      </c>
      <c r="AO149" s="70">
        <f>IF(AND($F149&lt;=AO$6,$G149&gt;=AO$7),$H149*Summary!AI111,0)</f>
        <v>0</v>
      </c>
      <c r="AP149" s="70">
        <f>IF(AND($F149&lt;=AP$6,$G149&gt;=AP$7),$H149*Summary!AJ111,0)</f>
        <v>0</v>
      </c>
      <c r="AQ149" s="70">
        <f>IF(AND($F149&lt;=AQ$6,$G149&gt;=AQ$7),$H149*Summary!AK111,0)</f>
        <v>0</v>
      </c>
      <c r="AR149" s="70">
        <f>IF(AND($F149&lt;=AR$6,$G149&gt;=AR$7),$H149*Summary!AL111,0)</f>
        <v>0</v>
      </c>
      <c r="AS149" s="70">
        <f>IF(AND($F149&lt;=AS$6,$G149&gt;=AS$7),$H149*Summary!AM111,0)</f>
        <v>0</v>
      </c>
      <c r="AT149" s="70">
        <f>IF(AND($F149&lt;=AT$6,$G149&gt;=AT$7),$H149*Summary!AN111,0)</f>
        <v>0</v>
      </c>
      <c r="AU149" s="70">
        <f>IF(AND($F149&lt;=AU$6,$G149&gt;=AU$7),$H149*Summary!AO111,0)</f>
        <v>0</v>
      </c>
      <c r="AV149" s="70">
        <f>IF(AND($F149&lt;=AV$6,$G149&gt;=AV$7),$H149*Summary!AP111,0)</f>
        <v>0</v>
      </c>
      <c r="AW149" s="70">
        <f>IF(AND($F149&lt;=AW$6,$G149&gt;=AW$7),$H149*Summary!AQ111,0)</f>
        <v>0</v>
      </c>
      <c r="AX149" s="70">
        <f>IF(AND($F149&lt;=AX$6,$G149&gt;=AX$7),$H149*Summary!AR111,0)</f>
        <v>0</v>
      </c>
      <c r="AY149" s="70">
        <f>IF(AND($F149&lt;=AY$6,$G149&gt;=AY$7),$H149*Summary!AS111,0)</f>
        <v>0</v>
      </c>
      <c r="AZ149" s="70">
        <f>IF(AND($F149&lt;=AZ$6,$G149&gt;=AZ$7),$H149*Summary!AT111,0)</f>
        <v>0</v>
      </c>
      <c r="BA149" s="70">
        <f>IF(AND($F149&lt;=BA$6,$G149&gt;=BA$7),$H149*Summary!AU111,0)</f>
        <v>0</v>
      </c>
      <c r="BB149" s="70">
        <f>IF(AND($F149&lt;=BB$6,$G149&gt;=BB$7),$H149*Summary!AV111,0)</f>
        <v>0</v>
      </c>
      <c r="BC149" s="70">
        <f>IF(AND($F149&lt;=BC$6,$G149&gt;=BC$7),$H149*Summary!AW111,0)</f>
        <v>0</v>
      </c>
      <c r="BD149" s="70">
        <f>IF(AND($F149&lt;=BD$6,$G149&gt;=BD$7),$H149*Summary!AX111,0)</f>
        <v>0</v>
      </c>
      <c r="BE149" s="70">
        <f>IF(AND($F149&lt;=BE$6,$G149&gt;=BE$7),$H149*Summary!AY111,0)</f>
        <v>0</v>
      </c>
      <c r="BF149" s="70">
        <f>IF(AND($F149&lt;=BF$6,$G149&gt;=BF$7),$H149*Summary!AZ111,0)</f>
        <v>0</v>
      </c>
      <c r="BG149" s="70">
        <f>IF(AND($F149&lt;=BG$6,$G149&gt;=BG$7),$H149*Summary!BA111,0)</f>
        <v>0</v>
      </c>
      <c r="BH149" s="70">
        <f>IF(AND($F149&lt;=BH$6,$G149&gt;=BH$7),$H149*Summary!BB111,0)</f>
        <v>0</v>
      </c>
      <c r="BI149" s="70">
        <f>IF(AND($F149&lt;=BI$6,$G149&gt;=BI$7),$H149*Summary!BC111,0)</f>
        <v>0</v>
      </c>
      <c r="BJ149" s="70">
        <f>IF(AND($F149&lt;=BJ$6,$G149&gt;=BJ$7),$H149*Summary!BD111,0)</f>
        <v>0</v>
      </c>
      <c r="BK149" s="70">
        <f>IF(AND($F149&lt;=BK$6,$G149&gt;=BK$7),$H149*Summary!BE111,0)</f>
        <v>0</v>
      </c>
      <c r="BL149" s="70">
        <f>IF(AND($F149&lt;=BL$6,$G149&gt;=BL$7),$H149*Summary!BF111,0)</f>
        <v>0</v>
      </c>
      <c r="BM149" s="70">
        <f>IF(AND($F149&lt;=BM$6,$G149&gt;=BM$7),$H149*Summary!BG111,0)</f>
        <v>0</v>
      </c>
      <c r="BN149" s="70">
        <f>IF(AND($F149&lt;=BN$6,$G149&gt;=BN$7),$H149*Summary!BH111,0)</f>
        <v>0</v>
      </c>
      <c r="BO149" s="70">
        <f>IF(AND($F149&lt;=BO$6,$G149&gt;=BO$7),$H149*Summary!BI111,0)</f>
        <v>0</v>
      </c>
      <c r="BP149" s="70">
        <f>IF(AND($F149&lt;=BP$6,$G149&gt;=BP$7),$H149*Summary!BJ111,0)</f>
        <v>0</v>
      </c>
      <c r="BQ149" s="70">
        <f>IF(AND($F149&lt;=BQ$6,$G149&gt;=BQ$7),$H149*Summary!BK111,0)</f>
        <v>0</v>
      </c>
      <c r="BR149" s="70">
        <f>IF(AND($F149&lt;=BR$6,$G149&gt;=BR$7),$H149*Summary!BL111,0)</f>
        <v>0</v>
      </c>
      <c r="BS149" s="70">
        <f>IF(AND($F149&lt;=BS$6,$G149&gt;=BS$7),$H149*Summary!BM111,0)</f>
        <v>0</v>
      </c>
      <c r="BT149" s="70">
        <f>IF(AND($F149&lt;=BT$6,$G149&gt;=BT$7),$H149*Summary!BN111,0)</f>
        <v>0</v>
      </c>
      <c r="BU149" s="70">
        <f>IF(AND($F149&lt;=BU$6,$G149&gt;=BU$7),$H149*Summary!BO111,0)</f>
        <v>0</v>
      </c>
      <c r="BV149" s="70">
        <f>IF(AND($F149&lt;=BV$6,$G149&gt;=BV$7),$H149*Summary!BP111,0)</f>
        <v>0</v>
      </c>
      <c r="BW149" s="70">
        <f>IF(AND($F149&lt;=BW$6,$G149&gt;=BW$7),$H149*Summary!BQ111,0)</f>
        <v>0</v>
      </c>
      <c r="BX149" s="70">
        <f>IF(AND($F149&lt;=BX$6,$G149&gt;=BX$7),$H149*Summary!BR111,0)</f>
        <v>0</v>
      </c>
      <c r="BY149" s="70">
        <f>IF(AND($F149&lt;=BY$6,$G149&gt;=BY$7),$H149*Summary!BS111,0)</f>
        <v>0</v>
      </c>
      <c r="BZ149" s="70">
        <f>IF(AND($F149&lt;=BZ$6,$G149&gt;=BZ$7),$H149*Summary!BT111,0)</f>
        <v>0</v>
      </c>
      <c r="CA149" s="70">
        <f>IF(AND($F149&lt;=CA$6,$G149&gt;=CA$7),$H149*Summary!BU111,0)</f>
        <v>0</v>
      </c>
      <c r="CB149" s="70">
        <f>IF(AND($F149&lt;=CB$6,$G149&gt;=CB$7),$H149*Summary!BV111,0)</f>
        <v>0</v>
      </c>
    </row>
    <row r="150" spans="1:80" x14ac:dyDescent="0.3">
      <c r="A150" s="76" t="str">
        <f t="shared" si="93"/>
        <v>Transaction</v>
      </c>
      <c r="B150" s="84" t="s">
        <v>243</v>
      </c>
      <c r="C150" s="69" t="s">
        <v>253</v>
      </c>
      <c r="E150" s="69" t="s">
        <v>260</v>
      </c>
      <c r="F150" s="86">
        <v>42370</v>
      </c>
      <c r="G150" s="86">
        <v>45291</v>
      </c>
      <c r="H150" s="254">
        <v>0</v>
      </c>
      <c r="I150" s="70">
        <f>IF(AND($F150&lt;=I$6,$G150&gt;=I$7),$H150*Summary!C111,0)</f>
        <v>0</v>
      </c>
      <c r="J150" s="70">
        <f>IF(AND($F150&lt;=J$6,$G150&gt;=J$7),$H150*Summary!D111,0)</f>
        <v>0</v>
      </c>
      <c r="K150" s="70">
        <f>IF(AND($F150&lt;=K$6,$G150&gt;=K$7),$H150*Summary!E111,0)</f>
        <v>0</v>
      </c>
      <c r="L150" s="70">
        <f>IF(AND($F150&lt;=L$6,$G150&gt;=L$7),$H150*Summary!F111,0)</f>
        <v>0</v>
      </c>
      <c r="M150" s="70">
        <f>IF(AND($F150&lt;=M$6,$G150&gt;=M$7),$H150*Summary!G111,0)</f>
        <v>0</v>
      </c>
      <c r="N150" s="70">
        <f>IF(AND($F150&lt;=N$6,$G150&gt;=N$7),$H150*Summary!H111,0)</f>
        <v>0</v>
      </c>
      <c r="O150" s="70">
        <f>IF(AND($F150&lt;=O$6,$G150&gt;=O$7),$H150*Summary!I111,0)</f>
        <v>0</v>
      </c>
      <c r="P150" s="70">
        <f>IF(AND($F150&lt;=P$6,$G150&gt;=P$7),$H150*Summary!J111,0)</f>
        <v>0</v>
      </c>
      <c r="Q150" s="70">
        <f>IF(AND($F150&lt;=Q$6,$G150&gt;=Q$7),$H150*Summary!K111,0)</f>
        <v>0</v>
      </c>
      <c r="R150" s="70">
        <f>IF(AND($F150&lt;=R$6,$G150&gt;=R$7),$H150*Summary!L111,0)</f>
        <v>0</v>
      </c>
      <c r="S150" s="70">
        <f>IF(AND($F150&lt;=S$6,$G150&gt;=S$7),$H150*Summary!M111,0)</f>
        <v>0</v>
      </c>
      <c r="T150" s="70">
        <f>IF(AND($F150&lt;=T$6,$G150&gt;=T$7),$H150*Summary!N111,0)</f>
        <v>0</v>
      </c>
      <c r="U150" s="70">
        <f>IF(AND($F150&lt;=U$6,$G150&gt;=U$7),$H150*Summary!O111,0)</f>
        <v>0</v>
      </c>
      <c r="V150" s="70">
        <f>IF(AND($F150&lt;=V$6,$G150&gt;=V$7),$H150*Summary!P111,0)</f>
        <v>0</v>
      </c>
      <c r="W150" s="70">
        <f>IF(AND($F150&lt;=W$6,$G150&gt;=W$7),$H150*Summary!Q111,0)</f>
        <v>0</v>
      </c>
      <c r="X150" s="70">
        <f>IF(AND($F150&lt;=X$6,$G150&gt;=X$7),$H150*Summary!R111,0)</f>
        <v>0</v>
      </c>
      <c r="Y150" s="70">
        <f>IF(AND($F150&lt;=Y$6,$G150&gt;=Y$7),$H150*Summary!S111,0)</f>
        <v>0</v>
      </c>
      <c r="Z150" s="70">
        <f>IF(AND($F150&lt;=Z$6,$G150&gt;=Z$7),$H150*Summary!T111,0)</f>
        <v>0</v>
      </c>
      <c r="AA150" s="70">
        <f>IF(AND($F150&lt;=AA$6,$G150&gt;=AA$7),$H150*Summary!U111,0)</f>
        <v>0</v>
      </c>
      <c r="AB150" s="70">
        <f>IF(AND($F150&lt;=AB$6,$G150&gt;=AB$7),$H150*Summary!V111,0)</f>
        <v>0</v>
      </c>
      <c r="AC150" s="70">
        <f>IF(AND($F150&lt;=AC$6,$G150&gt;=AC$7),$H150*Summary!W111,0)</f>
        <v>0</v>
      </c>
      <c r="AD150" s="70">
        <f>IF(AND($F150&lt;=AD$6,$G150&gt;=AD$7),$H150*Summary!X111,0)</f>
        <v>0</v>
      </c>
      <c r="AE150" s="70">
        <f>IF(AND($F150&lt;=AE$6,$G150&gt;=AE$7),$H150*Summary!Y111,0)</f>
        <v>0</v>
      </c>
      <c r="AF150" s="70">
        <f>IF(AND($F150&lt;=AF$6,$G150&gt;=AF$7),$H150*Summary!Z111,0)</f>
        <v>0</v>
      </c>
      <c r="AG150" s="70">
        <f>IF(AND($F150&lt;=AG$6,$G150&gt;=AG$7),$H150*Summary!AA111,0)</f>
        <v>0</v>
      </c>
      <c r="AH150" s="70">
        <f>IF(AND($F150&lt;=AH$6,$G150&gt;=AH$7),$H150*Summary!AB111,0)</f>
        <v>0</v>
      </c>
      <c r="AI150" s="70">
        <f>IF(AND($F150&lt;=AI$6,$G150&gt;=AI$7),$H150*Summary!AC111,0)</f>
        <v>0</v>
      </c>
      <c r="AJ150" s="70">
        <f>IF(AND($F150&lt;=AJ$6,$G150&gt;=AJ$7),$H150*Summary!AD111,0)</f>
        <v>0</v>
      </c>
      <c r="AK150" s="70">
        <f>IF(AND($F150&lt;=AK$6,$G150&gt;=AK$7),$H150*Summary!AE111,0)</f>
        <v>0</v>
      </c>
      <c r="AL150" s="70">
        <f>IF(AND($F150&lt;=AL$6,$G150&gt;=AL$7),$H150*Summary!AF111,0)</f>
        <v>0</v>
      </c>
      <c r="AM150" s="70">
        <f>IF(AND($F150&lt;=AM$6,$G150&gt;=AM$7),$H150*Summary!AG111,0)</f>
        <v>0</v>
      </c>
      <c r="AN150" s="70">
        <f>IF(AND($F150&lt;=AN$6,$G150&gt;=AN$7),$H150*Summary!AH111,0)</f>
        <v>0</v>
      </c>
      <c r="AO150" s="70">
        <f>IF(AND($F150&lt;=AO$6,$G150&gt;=AO$7),$H150*Summary!AI111,0)</f>
        <v>0</v>
      </c>
      <c r="AP150" s="70">
        <f>IF(AND($F150&lt;=AP$6,$G150&gt;=AP$7),$H150*Summary!AJ111,0)</f>
        <v>0</v>
      </c>
      <c r="AQ150" s="70">
        <f>IF(AND($F150&lt;=AQ$6,$G150&gt;=AQ$7),$H150*Summary!AK111,0)</f>
        <v>0</v>
      </c>
      <c r="AR150" s="70">
        <f>IF(AND($F150&lt;=AR$6,$G150&gt;=AR$7),$H150*Summary!AL111,0)</f>
        <v>0</v>
      </c>
      <c r="AS150" s="70">
        <f>IF(AND($F150&lt;=AS$6,$G150&gt;=AS$7),$H150*Summary!AM111,0)</f>
        <v>0</v>
      </c>
      <c r="AT150" s="70">
        <f>IF(AND($F150&lt;=AT$6,$G150&gt;=AT$7),$H150*Summary!AN111,0)</f>
        <v>0</v>
      </c>
      <c r="AU150" s="70">
        <f>IF(AND($F150&lt;=AU$6,$G150&gt;=AU$7),$H150*Summary!AO111,0)</f>
        <v>0</v>
      </c>
      <c r="AV150" s="70">
        <f>IF(AND($F150&lt;=AV$6,$G150&gt;=AV$7),$H150*Summary!AP111,0)</f>
        <v>0</v>
      </c>
      <c r="AW150" s="70">
        <f>IF(AND($F150&lt;=AW$6,$G150&gt;=AW$7),$H150*Summary!AQ111,0)</f>
        <v>0</v>
      </c>
      <c r="AX150" s="70">
        <f>IF(AND($F150&lt;=AX$6,$G150&gt;=AX$7),$H150*Summary!AR111,0)</f>
        <v>0</v>
      </c>
      <c r="AY150" s="70">
        <f>IF(AND($F150&lt;=AY$6,$G150&gt;=AY$7),$H150*Summary!AS111,0)</f>
        <v>0</v>
      </c>
      <c r="AZ150" s="70">
        <f>IF(AND($F150&lt;=AZ$6,$G150&gt;=AZ$7),$H150*Summary!AT111,0)</f>
        <v>0</v>
      </c>
      <c r="BA150" s="70">
        <f>IF(AND($F150&lt;=BA$6,$G150&gt;=BA$7),$H150*Summary!AU111,0)</f>
        <v>0</v>
      </c>
      <c r="BB150" s="70">
        <f>IF(AND($F150&lt;=BB$6,$G150&gt;=BB$7),$H150*Summary!AV111,0)</f>
        <v>0</v>
      </c>
      <c r="BC150" s="70">
        <f>IF(AND($F150&lt;=BC$6,$G150&gt;=BC$7),$H150*Summary!AW111,0)</f>
        <v>0</v>
      </c>
      <c r="BD150" s="70">
        <f>IF(AND($F150&lt;=BD$6,$G150&gt;=BD$7),$H150*Summary!AX111,0)</f>
        <v>0</v>
      </c>
      <c r="BE150" s="70">
        <f>IF(AND($F150&lt;=BE$6,$G150&gt;=BE$7),$H150*Summary!AY111,0)</f>
        <v>0</v>
      </c>
      <c r="BF150" s="70">
        <f>IF(AND($F150&lt;=BF$6,$G150&gt;=BF$7),$H150*Summary!AZ111,0)</f>
        <v>0</v>
      </c>
      <c r="BG150" s="70">
        <f>IF(AND($F150&lt;=BG$6,$G150&gt;=BG$7),$H150*Summary!BA111,0)</f>
        <v>0</v>
      </c>
      <c r="BH150" s="70">
        <f>IF(AND($F150&lt;=BH$6,$G150&gt;=BH$7),$H150*Summary!BB111,0)</f>
        <v>0</v>
      </c>
      <c r="BI150" s="70">
        <f>IF(AND($F150&lt;=BI$6,$G150&gt;=BI$7),$H150*Summary!BC111,0)</f>
        <v>0</v>
      </c>
      <c r="BJ150" s="70">
        <f>IF(AND($F150&lt;=BJ$6,$G150&gt;=BJ$7),$H150*Summary!BD111,0)</f>
        <v>0</v>
      </c>
      <c r="BK150" s="70">
        <f>IF(AND($F150&lt;=BK$6,$G150&gt;=BK$7),$H150*Summary!BE111,0)</f>
        <v>0</v>
      </c>
      <c r="BL150" s="70">
        <f>IF(AND($F150&lt;=BL$6,$G150&gt;=BL$7),$H150*Summary!BF111,0)</f>
        <v>0</v>
      </c>
      <c r="BM150" s="70">
        <f>IF(AND($F150&lt;=BM$6,$G150&gt;=BM$7),$H150*Summary!BG111,0)</f>
        <v>0</v>
      </c>
      <c r="BN150" s="70">
        <f>IF(AND($F150&lt;=BN$6,$G150&gt;=BN$7),$H150*Summary!BH111,0)</f>
        <v>0</v>
      </c>
      <c r="BO150" s="70">
        <f>IF(AND($F150&lt;=BO$6,$G150&gt;=BO$7),$H150*Summary!BI111,0)</f>
        <v>0</v>
      </c>
      <c r="BP150" s="70">
        <f>IF(AND($F150&lt;=BP$6,$G150&gt;=BP$7),$H150*Summary!BJ111,0)</f>
        <v>0</v>
      </c>
      <c r="BQ150" s="70">
        <f>IF(AND($F150&lt;=BQ$6,$G150&gt;=BQ$7),$H150*Summary!BK111,0)</f>
        <v>0</v>
      </c>
      <c r="BR150" s="70">
        <f>IF(AND($F150&lt;=BR$6,$G150&gt;=BR$7),$H150*Summary!BL111,0)</f>
        <v>0</v>
      </c>
      <c r="BS150" s="70">
        <f>IF(AND($F150&lt;=BS$6,$G150&gt;=BS$7),$H150*Summary!BM111,0)</f>
        <v>0</v>
      </c>
      <c r="BT150" s="70">
        <f>IF(AND($F150&lt;=BT$6,$G150&gt;=BT$7),$H150*Summary!BN111,0)</f>
        <v>0</v>
      </c>
      <c r="BU150" s="70">
        <f>IF(AND($F150&lt;=BU$6,$G150&gt;=BU$7),$H150*Summary!BO111,0)</f>
        <v>0</v>
      </c>
      <c r="BV150" s="70">
        <f>IF(AND($F150&lt;=BV$6,$G150&gt;=BV$7),$H150*Summary!BP111,0)</f>
        <v>0</v>
      </c>
      <c r="BW150" s="70">
        <f>IF(AND($F150&lt;=BW$6,$G150&gt;=BW$7),$H150*Summary!BQ111,0)</f>
        <v>0</v>
      </c>
      <c r="BX150" s="70">
        <f>IF(AND($F150&lt;=BX$6,$G150&gt;=BX$7),$H150*Summary!BR111,0)</f>
        <v>0</v>
      </c>
      <c r="BY150" s="70">
        <f>IF(AND($F150&lt;=BY$6,$G150&gt;=BY$7),$H150*Summary!BS111,0)</f>
        <v>0</v>
      </c>
      <c r="BZ150" s="70">
        <f>IF(AND($F150&lt;=BZ$6,$G150&gt;=BZ$7),$H150*Summary!BT111,0)</f>
        <v>0</v>
      </c>
      <c r="CA150" s="70">
        <f>IF(AND($F150&lt;=CA$6,$G150&gt;=CA$7),$H150*Summary!BU111,0)</f>
        <v>0</v>
      </c>
      <c r="CB150" s="70">
        <f>IF(AND($F150&lt;=CB$6,$G150&gt;=CB$7),$H150*Summary!BV111,0)</f>
        <v>0</v>
      </c>
    </row>
    <row r="151" spans="1:80" x14ac:dyDescent="0.3">
      <c r="A151" s="76" t="str">
        <f t="shared" si="93"/>
        <v>Transaction</v>
      </c>
      <c r="B151" s="84" t="s">
        <v>240</v>
      </c>
      <c r="C151" s="69" t="s">
        <v>261</v>
      </c>
      <c r="E151" s="69" t="s">
        <v>260</v>
      </c>
      <c r="F151" s="86">
        <v>42370</v>
      </c>
      <c r="G151" s="86">
        <v>45291</v>
      </c>
      <c r="H151" s="254">
        <v>0</v>
      </c>
      <c r="I151" s="70">
        <f>IF(AND($F151&lt;=I$6,$G151&gt;=I$7),$H151*Summary!C111,0)</f>
        <v>0</v>
      </c>
      <c r="J151" s="70">
        <f>IF(AND($F151&lt;=J$6,$G151&gt;=J$7),$H151*Summary!D111,0)</f>
        <v>0</v>
      </c>
      <c r="K151" s="70">
        <f>IF(AND($F151&lt;=K$6,$G151&gt;=K$7),$H151*Summary!E111,0)</f>
        <v>0</v>
      </c>
      <c r="L151" s="70">
        <f>IF(AND($F151&lt;=L$6,$G151&gt;=L$7),$H151*Summary!F111,0)</f>
        <v>0</v>
      </c>
      <c r="M151" s="70">
        <f>IF(AND($F151&lt;=M$6,$G151&gt;=M$7),$H151*Summary!G111,0)</f>
        <v>0</v>
      </c>
      <c r="N151" s="70">
        <f>IF(AND($F151&lt;=N$6,$G151&gt;=N$7),$H151*Summary!H111,0)</f>
        <v>0</v>
      </c>
      <c r="O151" s="70">
        <f>IF(AND($F151&lt;=O$6,$G151&gt;=O$7),$H151*Summary!I111,0)</f>
        <v>0</v>
      </c>
      <c r="P151" s="70">
        <f>IF(AND($F151&lt;=P$6,$G151&gt;=P$7),$H151*Summary!J111,0)</f>
        <v>0</v>
      </c>
      <c r="Q151" s="70">
        <f>IF(AND($F151&lt;=Q$6,$G151&gt;=Q$7),$H151*Summary!K111,0)</f>
        <v>0</v>
      </c>
      <c r="R151" s="70">
        <f>IF(AND($F151&lt;=R$6,$G151&gt;=R$7),$H151*Summary!L111,0)</f>
        <v>0</v>
      </c>
      <c r="S151" s="70">
        <f>IF(AND($F151&lt;=S$6,$G151&gt;=S$7),$H151*Summary!M111,0)</f>
        <v>0</v>
      </c>
      <c r="T151" s="70">
        <f>IF(AND($F151&lt;=T$6,$G151&gt;=T$7),$H151*Summary!N111,0)</f>
        <v>0</v>
      </c>
      <c r="U151" s="70">
        <f>IF(AND($F151&lt;=U$6,$G151&gt;=U$7),$H151*Summary!O111,0)</f>
        <v>0</v>
      </c>
      <c r="V151" s="70">
        <f>IF(AND($F151&lt;=V$6,$G151&gt;=V$7),$H151*Summary!P111,0)</f>
        <v>0</v>
      </c>
      <c r="W151" s="70">
        <f>IF(AND($F151&lt;=W$6,$G151&gt;=W$7),$H151*Summary!Q111,0)</f>
        <v>0</v>
      </c>
      <c r="X151" s="70">
        <f>IF(AND($F151&lt;=X$6,$G151&gt;=X$7),$H151*Summary!R111,0)</f>
        <v>0</v>
      </c>
      <c r="Y151" s="70">
        <f>IF(AND($F151&lt;=Y$6,$G151&gt;=Y$7),$H151*Summary!S111,0)</f>
        <v>0</v>
      </c>
      <c r="Z151" s="70">
        <f>IF(AND($F151&lt;=Z$6,$G151&gt;=Z$7),$H151*Summary!T111,0)</f>
        <v>0</v>
      </c>
      <c r="AA151" s="70">
        <f>IF(AND($F151&lt;=AA$6,$G151&gt;=AA$7),$H151*Summary!U111,0)</f>
        <v>0</v>
      </c>
      <c r="AB151" s="70">
        <f>IF(AND($F151&lt;=AB$6,$G151&gt;=AB$7),$H151*Summary!V111,0)</f>
        <v>0</v>
      </c>
      <c r="AC151" s="70">
        <f>IF(AND($F151&lt;=AC$6,$G151&gt;=AC$7),$H151*Summary!W111,0)</f>
        <v>0</v>
      </c>
      <c r="AD151" s="70">
        <f>IF(AND($F151&lt;=AD$6,$G151&gt;=AD$7),$H151*Summary!X111,0)</f>
        <v>0</v>
      </c>
      <c r="AE151" s="70">
        <f>IF(AND($F151&lt;=AE$6,$G151&gt;=AE$7),$H151*Summary!Y111,0)</f>
        <v>0</v>
      </c>
      <c r="AF151" s="70">
        <f>IF(AND($F151&lt;=AF$6,$G151&gt;=AF$7),$H151*Summary!Z111,0)</f>
        <v>0</v>
      </c>
      <c r="AG151" s="70">
        <f>IF(AND($F151&lt;=AG$6,$G151&gt;=AG$7),$H151*Summary!AA111,0)</f>
        <v>0</v>
      </c>
      <c r="AH151" s="70">
        <f>IF(AND($F151&lt;=AH$6,$G151&gt;=AH$7),$H151*Summary!AB111,0)</f>
        <v>0</v>
      </c>
      <c r="AI151" s="70">
        <f>IF(AND($F151&lt;=AI$6,$G151&gt;=AI$7),$H151*Summary!AC111,0)</f>
        <v>0</v>
      </c>
      <c r="AJ151" s="70">
        <f>IF(AND($F151&lt;=AJ$6,$G151&gt;=AJ$7),$H151*Summary!AD111,0)</f>
        <v>0</v>
      </c>
      <c r="AK151" s="70">
        <f>IF(AND($F151&lt;=AK$6,$G151&gt;=AK$7),$H151*Summary!AE111,0)</f>
        <v>0</v>
      </c>
      <c r="AL151" s="70">
        <f>IF(AND($F151&lt;=AL$6,$G151&gt;=AL$7),$H151*Summary!AF111,0)</f>
        <v>0</v>
      </c>
      <c r="AM151" s="70">
        <f>IF(AND($F151&lt;=AM$6,$G151&gt;=AM$7),$H151*Summary!AG111,0)</f>
        <v>0</v>
      </c>
      <c r="AN151" s="70">
        <f>IF(AND($F151&lt;=AN$6,$G151&gt;=AN$7),$H151*Summary!AH111,0)</f>
        <v>0</v>
      </c>
      <c r="AO151" s="70">
        <f>IF(AND($F151&lt;=AO$6,$G151&gt;=AO$7),$H151*Summary!AI111,0)</f>
        <v>0</v>
      </c>
      <c r="AP151" s="70">
        <f>IF(AND($F151&lt;=AP$6,$G151&gt;=AP$7),$H151*Summary!AJ111,0)</f>
        <v>0</v>
      </c>
      <c r="AQ151" s="70">
        <f>IF(AND($F151&lt;=AQ$6,$G151&gt;=AQ$7),$H151*Summary!AK111,0)</f>
        <v>0</v>
      </c>
      <c r="AR151" s="70">
        <f>IF(AND($F151&lt;=AR$6,$G151&gt;=AR$7),$H151*Summary!AL111,0)</f>
        <v>0</v>
      </c>
      <c r="AS151" s="70">
        <f>IF(AND($F151&lt;=AS$6,$G151&gt;=AS$7),$H151*Summary!AM111,0)</f>
        <v>0</v>
      </c>
      <c r="AT151" s="70">
        <f>IF(AND($F151&lt;=AT$6,$G151&gt;=AT$7),$H151*Summary!AN111,0)</f>
        <v>0</v>
      </c>
      <c r="AU151" s="70">
        <f>IF(AND($F151&lt;=AU$6,$G151&gt;=AU$7),$H151*Summary!AO111,0)</f>
        <v>0</v>
      </c>
      <c r="AV151" s="70">
        <f>IF(AND($F151&lt;=AV$6,$G151&gt;=AV$7),$H151*Summary!AP111,0)</f>
        <v>0</v>
      </c>
      <c r="AW151" s="70">
        <f>IF(AND($F151&lt;=AW$6,$G151&gt;=AW$7),$H151*Summary!AQ111,0)</f>
        <v>0</v>
      </c>
      <c r="AX151" s="70">
        <f>IF(AND($F151&lt;=AX$6,$G151&gt;=AX$7),$H151*Summary!AR111,0)</f>
        <v>0</v>
      </c>
      <c r="AY151" s="70">
        <f>IF(AND($F151&lt;=AY$6,$G151&gt;=AY$7),$H151*Summary!AS111,0)</f>
        <v>0</v>
      </c>
      <c r="AZ151" s="70">
        <f>IF(AND($F151&lt;=AZ$6,$G151&gt;=AZ$7),$H151*Summary!AT111,0)</f>
        <v>0</v>
      </c>
      <c r="BA151" s="70">
        <f>IF(AND($F151&lt;=BA$6,$G151&gt;=BA$7),$H151*Summary!AU111,0)</f>
        <v>0</v>
      </c>
      <c r="BB151" s="70">
        <f>IF(AND($F151&lt;=BB$6,$G151&gt;=BB$7),$H151*Summary!AV111,0)</f>
        <v>0</v>
      </c>
      <c r="BC151" s="70">
        <f>IF(AND($F151&lt;=BC$6,$G151&gt;=BC$7),$H151*Summary!AW111,0)</f>
        <v>0</v>
      </c>
      <c r="BD151" s="70">
        <f>IF(AND($F151&lt;=BD$6,$G151&gt;=BD$7),$H151*Summary!AX111,0)</f>
        <v>0</v>
      </c>
      <c r="BE151" s="70">
        <f>IF(AND($F151&lt;=BE$6,$G151&gt;=BE$7),$H151*Summary!AY111,0)</f>
        <v>0</v>
      </c>
      <c r="BF151" s="70">
        <f>IF(AND($F151&lt;=BF$6,$G151&gt;=BF$7),$H151*Summary!AZ111,0)</f>
        <v>0</v>
      </c>
      <c r="BG151" s="70">
        <f>IF(AND($F151&lt;=BG$6,$G151&gt;=BG$7),$H151*Summary!BA111,0)</f>
        <v>0</v>
      </c>
      <c r="BH151" s="70">
        <f>IF(AND($F151&lt;=BH$6,$G151&gt;=BH$7),$H151*Summary!BB111,0)</f>
        <v>0</v>
      </c>
      <c r="BI151" s="70">
        <f>IF(AND($F151&lt;=BI$6,$G151&gt;=BI$7),$H151*Summary!BC111,0)</f>
        <v>0</v>
      </c>
      <c r="BJ151" s="70">
        <f>IF(AND($F151&lt;=BJ$6,$G151&gt;=BJ$7),$H151*Summary!BD111,0)</f>
        <v>0</v>
      </c>
      <c r="BK151" s="70">
        <f>IF(AND($F151&lt;=BK$6,$G151&gt;=BK$7),$H151*Summary!BE111,0)</f>
        <v>0</v>
      </c>
      <c r="BL151" s="70">
        <f>IF(AND($F151&lt;=BL$6,$G151&gt;=BL$7),$H151*Summary!BF111,0)</f>
        <v>0</v>
      </c>
      <c r="BM151" s="70">
        <f>IF(AND($F151&lt;=BM$6,$G151&gt;=BM$7),$H151*Summary!BG111,0)</f>
        <v>0</v>
      </c>
      <c r="BN151" s="70">
        <f>IF(AND($F151&lt;=BN$6,$G151&gt;=BN$7),$H151*Summary!BH111,0)</f>
        <v>0</v>
      </c>
      <c r="BO151" s="70">
        <f>IF(AND($F151&lt;=BO$6,$G151&gt;=BO$7),$H151*Summary!BI111,0)</f>
        <v>0</v>
      </c>
      <c r="BP151" s="70">
        <f>IF(AND($F151&lt;=BP$6,$G151&gt;=BP$7),$H151*Summary!BJ111,0)</f>
        <v>0</v>
      </c>
      <c r="BQ151" s="70">
        <f>IF(AND($F151&lt;=BQ$6,$G151&gt;=BQ$7),$H151*Summary!BK111,0)</f>
        <v>0</v>
      </c>
      <c r="BR151" s="70">
        <f>IF(AND($F151&lt;=BR$6,$G151&gt;=BR$7),$H151*Summary!BL111,0)</f>
        <v>0</v>
      </c>
      <c r="BS151" s="70">
        <f>IF(AND($F151&lt;=BS$6,$G151&gt;=BS$7),$H151*Summary!BM111,0)</f>
        <v>0</v>
      </c>
      <c r="BT151" s="70">
        <f>IF(AND($F151&lt;=BT$6,$G151&gt;=BT$7),$H151*Summary!BN111,0)</f>
        <v>0</v>
      </c>
      <c r="BU151" s="70">
        <f>IF(AND($F151&lt;=BU$6,$G151&gt;=BU$7),$H151*Summary!BO111,0)</f>
        <v>0</v>
      </c>
      <c r="BV151" s="70">
        <f>IF(AND($F151&lt;=BV$6,$G151&gt;=BV$7),$H151*Summary!BP111,0)</f>
        <v>0</v>
      </c>
      <c r="BW151" s="70">
        <f>IF(AND($F151&lt;=BW$6,$G151&gt;=BW$7),$H151*Summary!BQ111,0)</f>
        <v>0</v>
      </c>
      <c r="BX151" s="70">
        <f>IF(AND($F151&lt;=BX$6,$G151&gt;=BX$7),$H151*Summary!BR111,0)</f>
        <v>0</v>
      </c>
      <c r="BY151" s="70">
        <f>IF(AND($F151&lt;=BY$6,$G151&gt;=BY$7),$H151*Summary!BS111,0)</f>
        <v>0</v>
      </c>
      <c r="BZ151" s="70">
        <f>IF(AND($F151&lt;=BZ$6,$G151&gt;=BZ$7),$H151*Summary!BT111,0)</f>
        <v>0</v>
      </c>
      <c r="CA151" s="70">
        <f>IF(AND($F151&lt;=CA$6,$G151&gt;=CA$7),$H151*Summary!BU111,0)</f>
        <v>0</v>
      </c>
      <c r="CB151" s="70">
        <f>IF(AND($F151&lt;=CB$6,$G151&gt;=CB$7),$H151*Summary!BV111,0)</f>
        <v>0</v>
      </c>
    </row>
    <row r="152" spans="1:80" x14ac:dyDescent="0.3">
      <c r="A152" s="76" t="str">
        <f t="shared" si="93"/>
        <v>Transaction</v>
      </c>
      <c r="B152" s="84" t="s">
        <v>62</v>
      </c>
      <c r="E152" s="69" t="s">
        <v>101</v>
      </c>
      <c r="F152" s="86">
        <v>43497</v>
      </c>
      <c r="G152" s="86">
        <v>44926</v>
      </c>
      <c r="H152" s="153">
        <v>0.5</v>
      </c>
      <c r="I152" s="70">
        <f>IF(AND($F152&lt;=I$6,$G152&gt;=I$7),$H152*Summary!C15*1000,0)</f>
        <v>0</v>
      </c>
      <c r="J152" s="70">
        <f>IF(AND($F152&lt;=J$6,$G152&gt;=J$7),$H152*Summary!D15*1000,0)</f>
        <v>0</v>
      </c>
      <c r="K152" s="70">
        <f>IF(AND($F152&lt;=K$6,$G152&gt;=K$7),$H152*Summary!E15*1000,0)</f>
        <v>0</v>
      </c>
      <c r="L152" s="70">
        <f>IF(AND($F152&lt;=L$6,$G152&gt;=L$7),$H152*Summary!F15*1000,0)</f>
        <v>0</v>
      </c>
      <c r="M152" s="70">
        <f>IF(AND($F152&lt;=M$6,$G152&gt;=M$7),$H152*Summary!G15*1000,0)</f>
        <v>0</v>
      </c>
      <c r="N152" s="70">
        <f>IF(AND($F152&lt;=N$6,$G152&gt;=N$7),$H152*Summary!H15*1000,0)</f>
        <v>0</v>
      </c>
      <c r="O152" s="70">
        <f>IF(AND($F152&lt;=O$6,$G152&gt;=O$7),$H152*Summary!I15*1000,0)</f>
        <v>0</v>
      </c>
      <c r="P152" s="70">
        <f>IF(AND($F152&lt;=P$6,$G152&gt;=P$7),$H152*Summary!J15*1000,0)</f>
        <v>0</v>
      </c>
      <c r="Q152" s="70">
        <f>IF(AND($F152&lt;=Q$6,$G152&gt;=Q$7),$H152*Summary!K15*1000,0)</f>
        <v>0</v>
      </c>
      <c r="R152" s="70">
        <f>IF(AND($F152&lt;=R$6,$G152&gt;=R$7),$H152*Summary!L15*1000,0)</f>
        <v>0</v>
      </c>
      <c r="S152" s="70">
        <f>IF(AND($F152&lt;=S$6,$G152&gt;=S$7),$H152*Summary!M15*1000,0)</f>
        <v>0</v>
      </c>
      <c r="T152" s="70">
        <f>IF(AND($F152&lt;=T$6,$G152&gt;=T$7),$H152*Summary!N15*1000,0)</f>
        <v>0</v>
      </c>
      <c r="U152" s="70">
        <f>IF(AND($F152&lt;=U$6,$G152&gt;=U$7),$H152*Summary!O15*1000,0)</f>
        <v>0</v>
      </c>
      <c r="V152" s="70">
        <f>IF(AND($F152&lt;=V$6,$G152&gt;=V$7),$H152*Summary!P15*1000,0)</f>
        <v>0</v>
      </c>
      <c r="W152" s="70">
        <f>IF(AND($F152&lt;=W$6,$G152&gt;=W$7),$H152*Summary!Q15*1000,0)</f>
        <v>0</v>
      </c>
      <c r="X152" s="70">
        <f>IF(AND($F152&lt;=X$6,$G152&gt;=X$7),$H152*Summary!R15*1000,0)</f>
        <v>0</v>
      </c>
      <c r="Y152" s="70">
        <f>IF(AND($F152&lt;=Y$6,$G152&gt;=Y$7),$H152*Summary!S15*1000,0)</f>
        <v>0</v>
      </c>
      <c r="Z152" s="70">
        <f>IF(AND($F152&lt;=Z$6,$G152&gt;=Z$7),$H152*Summary!T15*1000,0)</f>
        <v>0</v>
      </c>
      <c r="AA152" s="70">
        <f>IF(AND($F152&lt;=AA$6,$G152&gt;=AA$7),$H152*Summary!U15*1000,0)</f>
        <v>0</v>
      </c>
      <c r="AB152" s="70">
        <f>IF(AND($F152&lt;=AB$6,$G152&gt;=AB$7),$H152*Summary!V15*1000,0)</f>
        <v>0</v>
      </c>
      <c r="AC152" s="70">
        <f>IF(AND($F152&lt;=AC$6,$G152&gt;=AC$7),$H152*Summary!W15*1000,0)</f>
        <v>0</v>
      </c>
      <c r="AD152" s="70">
        <f>IF(AND($F152&lt;=AD$6,$G152&gt;=AD$7),$H152*Summary!X15*1000,0)</f>
        <v>0</v>
      </c>
      <c r="AE152" s="70">
        <f>IF(AND($F152&lt;=AE$6,$G152&gt;=AE$7),$H152*Summary!Y15*1000,0)</f>
        <v>0</v>
      </c>
      <c r="AF152" s="70">
        <f>IF(AND($F152&lt;=AF$6,$G152&gt;=AF$7),$H152*Summary!Z15*1000,0)</f>
        <v>0</v>
      </c>
      <c r="AG152" s="70">
        <f>IF(AND($F152&lt;=AG$6,$G152&gt;=AG$7),$H152*Summary!AA15*1000,0)</f>
        <v>0</v>
      </c>
      <c r="AH152" s="70">
        <f>IF(AND($F152&lt;=AH$6,$G152&gt;=AH$7),$H152*Summary!AB15*1000,0)</f>
        <v>0</v>
      </c>
      <c r="AI152" s="70">
        <f>IF(AND($F152&lt;=AI$6,$G152&gt;=AI$7),$H152*Summary!AC15*1000,0)</f>
        <v>0</v>
      </c>
      <c r="AJ152" s="70">
        <f>IF(AND($F152&lt;=AJ$6,$G152&gt;=AJ$7),$H152*Summary!AD15*1000,0)</f>
        <v>0</v>
      </c>
      <c r="AK152" s="70">
        <f>IF(AND($F152&lt;=AK$6,$G152&gt;=AK$7),$H152*Summary!AE15*1000,0)</f>
        <v>0</v>
      </c>
      <c r="AL152" s="70">
        <f>IF(AND($F152&lt;=AL$6,$G152&gt;=AL$7),$H152*Summary!AF15*1000,0)</f>
        <v>0</v>
      </c>
      <c r="AM152" s="70">
        <f>IF(AND($F152&lt;=AM$6,$G152&gt;=AM$7),$H152*Summary!AG15*1000,0)</f>
        <v>0</v>
      </c>
      <c r="AN152" s="70">
        <f>IF(AND($F152&lt;=AN$6,$G152&gt;=AN$7),$H152*Summary!AH15*1000,0)</f>
        <v>0</v>
      </c>
      <c r="AO152" s="70">
        <f>IF(AND($F152&lt;=AO$6,$G152&gt;=AO$7),$H152*Summary!AI15*1000,0)</f>
        <v>0</v>
      </c>
      <c r="AP152" s="70">
        <f>IF(AND($F152&lt;=AP$6,$G152&gt;=AP$7),$H152*Summary!AJ15*1000,0)</f>
        <v>0</v>
      </c>
      <c r="AQ152" s="70">
        <f>IF(AND($F152&lt;=AQ$6,$G152&gt;=AQ$7),$H152*Summary!AK15*1000,0)</f>
        <v>0</v>
      </c>
      <c r="AR152" s="70">
        <f>IF(AND($F152&lt;=AR$6,$G152&gt;=AR$7),$H152*Summary!AL15*1000,0)</f>
        <v>0</v>
      </c>
      <c r="AS152" s="70">
        <f>IF(AND($F152&lt;=AS$6,$G152&gt;=AS$7),$H152*Summary!AM15*1000,0)</f>
        <v>0</v>
      </c>
      <c r="AT152" s="70">
        <f>IF(AND($F152&lt;=AT$6,$G152&gt;=AT$7),$H152*Summary!AN15*1000,0)</f>
        <v>0</v>
      </c>
      <c r="AU152" s="70">
        <f>IF(AND($F152&lt;=AU$6,$G152&gt;=AU$7),$H152*Summary!AO15*1000,0)</f>
        <v>0</v>
      </c>
      <c r="AV152" s="70">
        <f>IF(AND($F152&lt;=AV$6,$G152&gt;=AV$7),$H152*Summary!AP15*1000,0)</f>
        <v>0</v>
      </c>
      <c r="AW152" s="70">
        <f>IF(AND($F152&lt;=AW$6,$G152&gt;=AW$7),$H152*Summary!AQ15*1000,0)</f>
        <v>0</v>
      </c>
      <c r="AX152" s="70">
        <f>IF(AND($F152&lt;=AX$6,$G152&gt;=AX$7),$H152*Summary!AR15*1000,0)</f>
        <v>0</v>
      </c>
      <c r="AY152" s="70">
        <f>IF(AND($F152&lt;=AY$6,$G152&gt;=AY$7),$H152*Summary!AS15*1000,0)</f>
        <v>0</v>
      </c>
      <c r="AZ152" s="70">
        <f>IF(AND($F152&lt;=AZ$6,$G152&gt;=AZ$7),$H152*Summary!AT15*1000,0)</f>
        <v>0</v>
      </c>
      <c r="BA152" s="70">
        <f>IF(AND($F152&lt;=BA$6,$G152&gt;=BA$7),$H152*Summary!AU15*1000,0)</f>
        <v>0</v>
      </c>
      <c r="BB152" s="70">
        <f>IF(AND($F152&lt;=BB$6,$G152&gt;=BB$7),$H152*Summary!AV15*1000,0)</f>
        <v>0</v>
      </c>
      <c r="BC152" s="70">
        <f>IF(AND($F152&lt;=BC$6,$G152&gt;=BC$7),$H152*Summary!AW15*1000,0)</f>
        <v>0</v>
      </c>
      <c r="BD152" s="70">
        <f>IF(AND($F152&lt;=BD$6,$G152&gt;=BD$7),$H152*Summary!AX15*1000,0)</f>
        <v>0</v>
      </c>
      <c r="BE152" s="70">
        <f>IF(AND($F152&lt;=BE$6,$G152&gt;=BE$7),$H152*Summary!AY15*1000,0)</f>
        <v>0</v>
      </c>
      <c r="BF152" s="70">
        <f>IF(AND($F152&lt;=BF$6,$G152&gt;=BF$7),$H152*Summary!AZ15*1000,0)</f>
        <v>0</v>
      </c>
      <c r="BG152" s="70">
        <f>IF(AND($F152&lt;=BG$6,$G152&gt;=BG$7),$H152*Summary!BA15*1000,0)</f>
        <v>0</v>
      </c>
      <c r="BH152" s="70">
        <f>IF(AND($F152&lt;=BH$6,$G152&gt;=BH$7),$H152*Summary!BB15*1000,0)</f>
        <v>0</v>
      </c>
      <c r="BI152" s="70">
        <f>IF(AND($F152&lt;=BI$6,$G152&gt;=BI$7),$H152*Summary!BC15*1000,0)</f>
        <v>0</v>
      </c>
      <c r="BJ152" s="70">
        <f>IF(AND($F152&lt;=BJ$6,$G152&gt;=BJ$7),$H152*Summary!BD15*1000,0)</f>
        <v>0</v>
      </c>
      <c r="BK152" s="70">
        <f>IF(AND($F152&lt;=BK$6,$G152&gt;=BK$7),$H152*Summary!BE15*1000,0)</f>
        <v>0</v>
      </c>
      <c r="BL152" s="70">
        <f>IF(AND($F152&lt;=BL$6,$G152&gt;=BL$7),$H152*Summary!BF15*1000,0)</f>
        <v>0</v>
      </c>
      <c r="BM152" s="70">
        <f>IF(AND($F152&lt;=BM$6,$G152&gt;=BM$7),$H152*Summary!BG15*1000,0)</f>
        <v>0</v>
      </c>
      <c r="BN152" s="70">
        <f>IF(AND($F152&lt;=BN$6,$G152&gt;=BN$7),$H152*Summary!BH15*1000,0)</f>
        <v>0</v>
      </c>
      <c r="BO152" s="70">
        <f>IF(AND($F152&lt;=BO$6,$G152&gt;=BO$7),$H152*Summary!BI15*1000,0)</f>
        <v>0</v>
      </c>
      <c r="BP152" s="70">
        <f>IF(AND($F152&lt;=BP$6,$G152&gt;=BP$7),$H152*Summary!BJ15*1000,0)</f>
        <v>0</v>
      </c>
      <c r="BQ152" s="70">
        <f>IF(AND($F152&lt;=BQ$6,$G152&gt;=BQ$7),$H152*Summary!BK15*1000,0)</f>
        <v>0</v>
      </c>
      <c r="BR152" s="70">
        <f>IF(AND($F152&lt;=BR$6,$G152&gt;=BR$7),$H152*Summary!BL15*1000,0)</f>
        <v>0</v>
      </c>
      <c r="BS152" s="70">
        <f>IF(AND($F152&lt;=BS$6,$G152&gt;=BS$7),$H152*Summary!BM15*1000,0)</f>
        <v>0</v>
      </c>
      <c r="BT152" s="70">
        <f>IF(AND($F152&lt;=BT$6,$G152&gt;=BT$7),$H152*Summary!BN15*1000,0)</f>
        <v>0</v>
      </c>
      <c r="BU152" s="70">
        <f>IF(AND($F152&lt;=BU$6,$G152&gt;=BU$7),$H152*Summary!BO15*1000,0)</f>
        <v>0</v>
      </c>
      <c r="BV152" s="70">
        <f>IF(AND($F152&lt;=BV$6,$G152&gt;=BV$7),$H152*Summary!BP15*1000,0)</f>
        <v>0</v>
      </c>
      <c r="BW152" s="70">
        <f>IF(AND($F152&lt;=BW$6,$G152&gt;=BW$7),$H152*Summary!BQ15*1000,0)</f>
        <v>0</v>
      </c>
      <c r="BX152" s="70">
        <f>IF(AND($F152&lt;=BX$6,$G152&gt;=BX$7),$H152*Summary!BR15*1000,0)</f>
        <v>0</v>
      </c>
      <c r="BY152" s="70">
        <f>IF(AND($F152&lt;=BY$6,$G152&gt;=BY$7),$H152*Summary!BS15*1000,0)</f>
        <v>0</v>
      </c>
      <c r="BZ152" s="70">
        <f>IF(AND($F152&lt;=BZ$6,$G152&gt;=BZ$7),$H152*Summary!BT15*1000,0)</f>
        <v>0</v>
      </c>
      <c r="CA152" s="70">
        <f>IF(AND($F152&lt;=CA$6,$G152&gt;=CA$7),$H152*Summary!BU15*1000,0)</f>
        <v>0</v>
      </c>
      <c r="CB152" s="70">
        <f>IF(AND($F152&lt;=CB$6,$G152&gt;=CB$7),$H152*Summary!BV15*1000,0)</f>
        <v>0</v>
      </c>
    </row>
    <row r="153" spans="1:80" x14ac:dyDescent="0.3">
      <c r="A153" s="76" t="str">
        <f t="shared" si="93"/>
        <v>Transaction</v>
      </c>
      <c r="B153" s="84" t="s">
        <v>62</v>
      </c>
      <c r="I153" s="70"/>
    </row>
    <row r="154" spans="1:80" x14ac:dyDescent="0.3">
      <c r="A154" s="76" t="str">
        <f t="shared" si="93"/>
        <v>Transaction</v>
      </c>
      <c r="B154" s="84" t="s">
        <v>62</v>
      </c>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c r="CB154" s="70"/>
    </row>
    <row r="155" spans="1:80" x14ac:dyDescent="0.3">
      <c r="A155" s="76" t="str">
        <f t="shared" si="93"/>
        <v>Transaction</v>
      </c>
      <c r="B155" s="84" t="s">
        <v>62</v>
      </c>
      <c r="I155" s="70"/>
    </row>
    <row r="156" spans="1:80" x14ac:dyDescent="0.3">
      <c r="A156" s="76" t="str">
        <f t="shared" si="93"/>
        <v>Transaction</v>
      </c>
      <c r="B156" s="84" t="s">
        <v>68</v>
      </c>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c r="CB156" s="70"/>
    </row>
    <row r="157" spans="1:80" x14ac:dyDescent="0.3">
      <c r="A157" s="76" t="str">
        <f t="shared" si="93"/>
        <v>Transaction</v>
      </c>
      <c r="B157" s="84" t="s">
        <v>69</v>
      </c>
    </row>
    <row r="158" spans="1:80" x14ac:dyDescent="0.3">
      <c r="A158" s="76" t="str">
        <f t="shared" si="93"/>
        <v>Transaction</v>
      </c>
      <c r="B158" s="84" t="s">
        <v>70</v>
      </c>
    </row>
    <row r="159" spans="1:80" x14ac:dyDescent="0.3">
      <c r="A159" s="76" t="str">
        <f t="shared" si="93"/>
        <v>Transaction</v>
      </c>
      <c r="B159" s="84" t="s">
        <v>71</v>
      </c>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c r="CB159" s="70"/>
    </row>
    <row r="160" spans="1:80" x14ac:dyDescent="0.3">
      <c r="A160" s="76" t="str">
        <f t="shared" si="93"/>
        <v>Transaction</v>
      </c>
      <c r="B160" s="84" t="s">
        <v>72</v>
      </c>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row>
    <row r="161" spans="1:80" x14ac:dyDescent="0.3">
      <c r="A161" s="76" t="str">
        <f t="shared" si="93"/>
        <v>Transaction</v>
      </c>
      <c r="B161" s="84" t="s">
        <v>73</v>
      </c>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c r="CB161" s="70"/>
    </row>
    <row r="162" spans="1:80" x14ac:dyDescent="0.3">
      <c r="A162" s="76" t="str">
        <f t="shared" si="93"/>
        <v>Transaction</v>
      </c>
      <c r="B162" s="84" t="s">
        <v>74</v>
      </c>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c r="CB162" s="70"/>
    </row>
    <row r="163" spans="1:80" x14ac:dyDescent="0.3">
      <c r="A163" s="76" t="str">
        <f t="shared" si="93"/>
        <v>Transaction</v>
      </c>
      <c r="B163" s="84" t="s">
        <v>75</v>
      </c>
    </row>
    <row r="164" spans="1:80" x14ac:dyDescent="0.3">
      <c r="A164" s="76" t="str">
        <f t="shared" si="93"/>
        <v>Transaction</v>
      </c>
      <c r="B164" s="84" t="s">
        <v>76</v>
      </c>
    </row>
    <row r="165" spans="1:80" x14ac:dyDescent="0.3">
      <c r="A165" s="76" t="str">
        <f t="shared" si="93"/>
        <v>Transaction</v>
      </c>
      <c r="B165" s="84" t="s">
        <v>77</v>
      </c>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row>
    <row r="166" spans="1:80" x14ac:dyDescent="0.3">
      <c r="A166" s="76" t="str">
        <f t="shared" si="93"/>
        <v>Transaction</v>
      </c>
      <c r="B166" s="84" t="s">
        <v>78</v>
      </c>
    </row>
    <row r="167" spans="1:80" x14ac:dyDescent="0.3">
      <c r="A167" s="76" t="str">
        <f t="shared" si="93"/>
        <v>Transaction</v>
      </c>
      <c r="B167" s="84" t="s">
        <v>22</v>
      </c>
      <c r="E167" s="69"/>
      <c r="F167" s="86"/>
      <c r="G167" s="86"/>
      <c r="H167" s="85"/>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c r="CB167" s="70"/>
    </row>
    <row r="168" spans="1:80" x14ac:dyDescent="0.3">
      <c r="A168" s="76" t="str">
        <f t="shared" si="93"/>
        <v>Transaction</v>
      </c>
      <c r="B168" s="84" t="s">
        <v>23</v>
      </c>
      <c r="E168" s="69"/>
      <c r="F168" s="86"/>
      <c r="G168" s="86"/>
      <c r="H168" s="153"/>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c r="CB168" s="70"/>
    </row>
    <row r="171" spans="1:80" x14ac:dyDescent="0.3">
      <c r="B171" s="75" t="str">
        <f>B52</f>
        <v>Hardware</v>
      </c>
      <c r="C171" s="79" t="s">
        <v>91</v>
      </c>
      <c r="D171" s="64"/>
      <c r="E171" s="80" t="s">
        <v>92</v>
      </c>
      <c r="F171" s="81" t="s">
        <v>93</v>
      </c>
      <c r="G171" s="81" t="s">
        <v>94</v>
      </c>
      <c r="H171" s="82" t="s">
        <v>95</v>
      </c>
      <c r="I171" s="74">
        <f>I$6</f>
        <v>44562</v>
      </c>
      <c r="J171" s="74">
        <f t="shared" ref="J171:BU171" si="94">J$6</f>
        <v>44593</v>
      </c>
      <c r="K171" s="74">
        <f t="shared" si="94"/>
        <v>44621</v>
      </c>
      <c r="L171" s="74">
        <f t="shared" si="94"/>
        <v>44652</v>
      </c>
      <c r="M171" s="74">
        <f t="shared" si="94"/>
        <v>44682</v>
      </c>
      <c r="N171" s="74">
        <f t="shared" si="94"/>
        <v>44713</v>
      </c>
      <c r="O171" s="74">
        <f t="shared" si="94"/>
        <v>44743</v>
      </c>
      <c r="P171" s="74">
        <f t="shared" si="94"/>
        <v>44774</v>
      </c>
      <c r="Q171" s="74">
        <f t="shared" si="94"/>
        <v>44805</v>
      </c>
      <c r="R171" s="74">
        <f t="shared" si="94"/>
        <v>44835</v>
      </c>
      <c r="S171" s="74">
        <f t="shared" si="94"/>
        <v>44866</v>
      </c>
      <c r="T171" s="74">
        <f t="shared" si="94"/>
        <v>44896</v>
      </c>
      <c r="U171" s="74">
        <f t="shared" si="94"/>
        <v>44927</v>
      </c>
      <c r="V171" s="74">
        <f t="shared" si="94"/>
        <v>44958</v>
      </c>
      <c r="W171" s="74">
        <f t="shared" si="94"/>
        <v>44986</v>
      </c>
      <c r="X171" s="74">
        <f t="shared" si="94"/>
        <v>45017</v>
      </c>
      <c r="Y171" s="74">
        <f t="shared" si="94"/>
        <v>45047</v>
      </c>
      <c r="Z171" s="74">
        <f t="shared" si="94"/>
        <v>45078</v>
      </c>
      <c r="AA171" s="74">
        <f t="shared" si="94"/>
        <v>45108</v>
      </c>
      <c r="AB171" s="74">
        <f t="shared" si="94"/>
        <v>45139</v>
      </c>
      <c r="AC171" s="74">
        <f t="shared" si="94"/>
        <v>45170</v>
      </c>
      <c r="AD171" s="74">
        <f t="shared" si="94"/>
        <v>45200</v>
      </c>
      <c r="AE171" s="74">
        <f t="shared" si="94"/>
        <v>45231</v>
      </c>
      <c r="AF171" s="74">
        <f t="shared" si="94"/>
        <v>45261</v>
      </c>
      <c r="AG171" s="74">
        <f t="shared" si="94"/>
        <v>45292</v>
      </c>
      <c r="AH171" s="74">
        <f t="shared" si="94"/>
        <v>45323</v>
      </c>
      <c r="AI171" s="74">
        <f t="shared" si="94"/>
        <v>45352</v>
      </c>
      <c r="AJ171" s="74">
        <f t="shared" si="94"/>
        <v>45383</v>
      </c>
      <c r="AK171" s="74">
        <f t="shared" si="94"/>
        <v>45413</v>
      </c>
      <c r="AL171" s="74">
        <f t="shared" si="94"/>
        <v>45444</v>
      </c>
      <c r="AM171" s="74">
        <f t="shared" si="94"/>
        <v>45474</v>
      </c>
      <c r="AN171" s="74">
        <f t="shared" si="94"/>
        <v>45505</v>
      </c>
      <c r="AO171" s="74">
        <f t="shared" si="94"/>
        <v>45536</v>
      </c>
      <c r="AP171" s="74">
        <f t="shared" si="94"/>
        <v>45566</v>
      </c>
      <c r="AQ171" s="74">
        <f t="shared" si="94"/>
        <v>45597</v>
      </c>
      <c r="AR171" s="74">
        <f t="shared" si="94"/>
        <v>45627</v>
      </c>
      <c r="AS171" s="74">
        <f t="shared" si="94"/>
        <v>45658</v>
      </c>
      <c r="AT171" s="74">
        <f t="shared" si="94"/>
        <v>45689</v>
      </c>
      <c r="AU171" s="74">
        <f t="shared" si="94"/>
        <v>45717</v>
      </c>
      <c r="AV171" s="74">
        <f t="shared" si="94"/>
        <v>45748</v>
      </c>
      <c r="AW171" s="74">
        <f t="shared" si="94"/>
        <v>45778</v>
      </c>
      <c r="AX171" s="74">
        <f t="shared" si="94"/>
        <v>45809</v>
      </c>
      <c r="AY171" s="74">
        <f t="shared" si="94"/>
        <v>45839</v>
      </c>
      <c r="AZ171" s="74">
        <f t="shared" si="94"/>
        <v>45870</v>
      </c>
      <c r="BA171" s="74">
        <f t="shared" si="94"/>
        <v>45901</v>
      </c>
      <c r="BB171" s="74">
        <f t="shared" si="94"/>
        <v>45931</v>
      </c>
      <c r="BC171" s="74">
        <f t="shared" si="94"/>
        <v>45962</v>
      </c>
      <c r="BD171" s="74">
        <f t="shared" si="94"/>
        <v>45992</v>
      </c>
      <c r="BE171" s="74">
        <f t="shared" si="94"/>
        <v>46023</v>
      </c>
      <c r="BF171" s="74">
        <f t="shared" si="94"/>
        <v>46054</v>
      </c>
      <c r="BG171" s="74">
        <f t="shared" si="94"/>
        <v>46082</v>
      </c>
      <c r="BH171" s="74">
        <f t="shared" si="94"/>
        <v>46113</v>
      </c>
      <c r="BI171" s="74">
        <f t="shared" si="94"/>
        <v>46143</v>
      </c>
      <c r="BJ171" s="74">
        <f t="shared" si="94"/>
        <v>46174</v>
      </c>
      <c r="BK171" s="74">
        <f t="shared" si="94"/>
        <v>46204</v>
      </c>
      <c r="BL171" s="74">
        <f t="shared" si="94"/>
        <v>46235</v>
      </c>
      <c r="BM171" s="74">
        <f t="shared" si="94"/>
        <v>46266</v>
      </c>
      <c r="BN171" s="74">
        <f t="shared" si="94"/>
        <v>46296</v>
      </c>
      <c r="BO171" s="74">
        <f t="shared" si="94"/>
        <v>46327</v>
      </c>
      <c r="BP171" s="74">
        <f t="shared" si="94"/>
        <v>46357</v>
      </c>
      <c r="BQ171" s="74">
        <f t="shared" si="94"/>
        <v>46388</v>
      </c>
      <c r="BR171" s="74">
        <f t="shared" si="94"/>
        <v>46419</v>
      </c>
      <c r="BS171" s="74">
        <f t="shared" si="94"/>
        <v>46447</v>
      </c>
      <c r="BT171" s="74">
        <f t="shared" si="94"/>
        <v>46478</v>
      </c>
      <c r="BU171" s="74">
        <f t="shared" si="94"/>
        <v>46508</v>
      </c>
      <c r="BV171" s="74">
        <f t="shared" ref="BV171:CB171" si="95">BV$6</f>
        <v>46539</v>
      </c>
      <c r="BW171" s="74">
        <f t="shared" si="95"/>
        <v>46569</v>
      </c>
      <c r="BX171" s="74">
        <f t="shared" si="95"/>
        <v>46600</v>
      </c>
      <c r="BY171" s="74">
        <f t="shared" si="95"/>
        <v>46631</v>
      </c>
      <c r="BZ171" s="74">
        <f t="shared" si="95"/>
        <v>46661</v>
      </c>
      <c r="CA171" s="74">
        <f t="shared" si="95"/>
        <v>46692</v>
      </c>
      <c r="CB171" s="74">
        <f t="shared" si="95"/>
        <v>46722</v>
      </c>
    </row>
    <row r="173" spans="1:80" x14ac:dyDescent="0.3">
      <c r="A173" s="76" t="str">
        <f>$B$171</f>
        <v>Hardware</v>
      </c>
      <c r="B173" s="183" t="s">
        <v>21</v>
      </c>
      <c r="C173" s="183" t="s">
        <v>230</v>
      </c>
      <c r="E173" s="183" t="s">
        <v>231</v>
      </c>
      <c r="F173" s="183"/>
      <c r="G173" s="183"/>
      <c r="H173" s="183"/>
      <c r="I173" s="70">
        <f>'Headcount Roster -&gt;'!N150</f>
        <v>0</v>
      </c>
      <c r="J173" s="70">
        <f>'Headcount Roster -&gt;'!O150</f>
        <v>0</v>
      </c>
      <c r="K173" s="70">
        <f>'Headcount Roster -&gt;'!P150</f>
        <v>0</v>
      </c>
      <c r="L173" s="70">
        <f>'Headcount Roster -&gt;'!Q150</f>
        <v>0</v>
      </c>
      <c r="M173" s="70">
        <f>'Headcount Roster -&gt;'!R150</f>
        <v>0</v>
      </c>
      <c r="N173" s="70">
        <f>'Headcount Roster -&gt;'!S150</f>
        <v>0</v>
      </c>
      <c r="O173" s="70">
        <f>'Headcount Roster -&gt;'!T150</f>
        <v>0</v>
      </c>
      <c r="P173" s="70">
        <f>'Headcount Roster -&gt;'!U150</f>
        <v>0</v>
      </c>
      <c r="Q173" s="70">
        <f>'Headcount Roster -&gt;'!V150</f>
        <v>0</v>
      </c>
      <c r="R173" s="70">
        <f>'Headcount Roster -&gt;'!W150</f>
        <v>0</v>
      </c>
      <c r="S173" s="70">
        <f>'Headcount Roster -&gt;'!X150</f>
        <v>0</v>
      </c>
      <c r="T173" s="70">
        <f>'Headcount Roster -&gt;'!Y150</f>
        <v>0</v>
      </c>
      <c r="U173" s="70">
        <f>'Headcount Roster -&gt;'!Z150</f>
        <v>0</v>
      </c>
      <c r="V173" s="70">
        <f>'Headcount Roster -&gt;'!AA150</f>
        <v>0</v>
      </c>
      <c r="W173" s="70">
        <f>'Headcount Roster -&gt;'!AB150</f>
        <v>0</v>
      </c>
      <c r="X173" s="70">
        <f>'Headcount Roster -&gt;'!AC150</f>
        <v>0</v>
      </c>
      <c r="Y173" s="70">
        <f>'Headcount Roster -&gt;'!AD150</f>
        <v>0</v>
      </c>
      <c r="Z173" s="70">
        <f>'Headcount Roster -&gt;'!AE150</f>
        <v>0</v>
      </c>
      <c r="AA173" s="70">
        <f>'Headcount Roster -&gt;'!AF150</f>
        <v>0</v>
      </c>
      <c r="AB173" s="70">
        <f>'Headcount Roster -&gt;'!AG150</f>
        <v>0</v>
      </c>
      <c r="AC173" s="70">
        <f>'Headcount Roster -&gt;'!AH150</f>
        <v>0</v>
      </c>
      <c r="AD173" s="70">
        <f>'Headcount Roster -&gt;'!AI150</f>
        <v>0</v>
      </c>
      <c r="AE173" s="70">
        <f>'Headcount Roster -&gt;'!AJ150</f>
        <v>0</v>
      </c>
      <c r="AF173" s="70">
        <f>'Headcount Roster -&gt;'!AK150</f>
        <v>0</v>
      </c>
      <c r="AG173" s="70">
        <f>'Headcount Roster -&gt;'!AL150</f>
        <v>0</v>
      </c>
      <c r="AH173" s="70">
        <f>'Headcount Roster -&gt;'!AM150</f>
        <v>0</v>
      </c>
      <c r="AI173" s="70">
        <f>'Headcount Roster -&gt;'!AN150</f>
        <v>0</v>
      </c>
      <c r="AJ173" s="70">
        <f>'Headcount Roster -&gt;'!AO150</f>
        <v>0</v>
      </c>
      <c r="AK173" s="70">
        <f>'Headcount Roster -&gt;'!AP150</f>
        <v>0</v>
      </c>
      <c r="AL173" s="70">
        <f>'Headcount Roster -&gt;'!AQ150</f>
        <v>0</v>
      </c>
      <c r="AM173" s="70">
        <f>'Headcount Roster -&gt;'!AR150</f>
        <v>0</v>
      </c>
      <c r="AN173" s="70">
        <f>'Headcount Roster -&gt;'!AS150</f>
        <v>0</v>
      </c>
      <c r="AO173" s="70">
        <f>'Headcount Roster -&gt;'!AT150</f>
        <v>0</v>
      </c>
      <c r="AP173" s="70">
        <f>'Headcount Roster -&gt;'!AU150</f>
        <v>0</v>
      </c>
      <c r="AQ173" s="70">
        <f>'Headcount Roster -&gt;'!AV150</f>
        <v>0</v>
      </c>
      <c r="AR173" s="70">
        <f>'Headcount Roster -&gt;'!AW150</f>
        <v>0</v>
      </c>
      <c r="AS173" s="70">
        <f>'Headcount Roster -&gt;'!AX150</f>
        <v>0</v>
      </c>
      <c r="AT173" s="70">
        <f>'Headcount Roster -&gt;'!AY150</f>
        <v>0</v>
      </c>
      <c r="AU173" s="70">
        <f>'Headcount Roster -&gt;'!AZ150</f>
        <v>0</v>
      </c>
      <c r="AV173" s="70">
        <f>'Headcount Roster -&gt;'!BA150</f>
        <v>0</v>
      </c>
      <c r="AW173" s="70">
        <f>'Headcount Roster -&gt;'!BB150</f>
        <v>0</v>
      </c>
      <c r="AX173" s="70">
        <f>'Headcount Roster -&gt;'!BC150</f>
        <v>0</v>
      </c>
      <c r="AY173" s="70">
        <f>'Headcount Roster -&gt;'!BD150</f>
        <v>0</v>
      </c>
      <c r="AZ173" s="70">
        <f>'Headcount Roster -&gt;'!BE150</f>
        <v>0</v>
      </c>
      <c r="BA173" s="70">
        <f>'Headcount Roster -&gt;'!BF150</f>
        <v>0</v>
      </c>
      <c r="BB173" s="70">
        <f>'Headcount Roster -&gt;'!BG150</f>
        <v>0</v>
      </c>
      <c r="BC173" s="70">
        <f>'Headcount Roster -&gt;'!BH150</f>
        <v>0</v>
      </c>
      <c r="BD173" s="70">
        <f>'Headcount Roster -&gt;'!BI150</f>
        <v>0</v>
      </c>
      <c r="BE173" s="70">
        <f>'Headcount Roster -&gt;'!BJ150</f>
        <v>0</v>
      </c>
      <c r="BF173" s="70">
        <f>'Headcount Roster -&gt;'!BK150</f>
        <v>0</v>
      </c>
      <c r="BG173" s="70">
        <f>'Headcount Roster -&gt;'!BL150</f>
        <v>0</v>
      </c>
      <c r="BH173" s="70">
        <f>'Headcount Roster -&gt;'!BM150</f>
        <v>0</v>
      </c>
      <c r="BI173" s="70">
        <f>'Headcount Roster -&gt;'!BN150</f>
        <v>0</v>
      </c>
      <c r="BJ173" s="70">
        <f>'Headcount Roster -&gt;'!BO150</f>
        <v>0</v>
      </c>
      <c r="BK173" s="70">
        <f>'Headcount Roster -&gt;'!BP150</f>
        <v>0</v>
      </c>
      <c r="BL173" s="70">
        <f>'Headcount Roster -&gt;'!BQ150</f>
        <v>0</v>
      </c>
      <c r="BM173" s="70">
        <f>'Headcount Roster -&gt;'!BR150</f>
        <v>0</v>
      </c>
      <c r="BN173" s="70">
        <f>'Headcount Roster -&gt;'!BS150</f>
        <v>0</v>
      </c>
      <c r="BO173" s="70">
        <f>'Headcount Roster -&gt;'!BT150</f>
        <v>0</v>
      </c>
      <c r="BP173" s="70">
        <f>'Headcount Roster -&gt;'!BU150</f>
        <v>0</v>
      </c>
      <c r="BQ173" s="70">
        <f>'Headcount Roster -&gt;'!BV150</f>
        <v>0</v>
      </c>
      <c r="BR173" s="70">
        <f>'Headcount Roster -&gt;'!BW150</f>
        <v>0</v>
      </c>
      <c r="BS173" s="70">
        <f>'Headcount Roster -&gt;'!BX150</f>
        <v>0</v>
      </c>
      <c r="BT173" s="70">
        <f>'Headcount Roster -&gt;'!BY150</f>
        <v>0</v>
      </c>
      <c r="BU173" s="70">
        <f>'Headcount Roster -&gt;'!BZ150</f>
        <v>0</v>
      </c>
      <c r="BV173" s="70">
        <f>'Headcount Roster -&gt;'!CA150</f>
        <v>0</v>
      </c>
      <c r="BW173" s="70">
        <f>'Headcount Roster -&gt;'!CB150</f>
        <v>0</v>
      </c>
      <c r="BX173" s="70">
        <f>'Headcount Roster -&gt;'!CC150</f>
        <v>0</v>
      </c>
      <c r="BY173" s="70">
        <f>'Headcount Roster -&gt;'!CD150</f>
        <v>0</v>
      </c>
      <c r="BZ173" s="70">
        <f>'Headcount Roster -&gt;'!CE150</f>
        <v>0</v>
      </c>
      <c r="CA173" s="70">
        <f>'Headcount Roster -&gt;'!CF150</f>
        <v>0</v>
      </c>
      <c r="CB173" s="70">
        <f>'Headcount Roster -&gt;'!CG150</f>
        <v>0</v>
      </c>
    </row>
    <row r="174" spans="1:80" x14ac:dyDescent="0.3">
      <c r="A174" s="76" t="str">
        <f t="shared" ref="A174:A194" si="96">$B$171</f>
        <v>Hardware</v>
      </c>
      <c r="B174" s="183" t="s">
        <v>107</v>
      </c>
      <c r="C174" s="183" t="s">
        <v>230</v>
      </c>
      <c r="E174" s="183" t="s">
        <v>231</v>
      </c>
      <c r="F174" s="183"/>
      <c r="G174" s="183"/>
      <c r="H174" s="183"/>
      <c r="I174" s="70">
        <f>'Headcount Roster -&gt;'!IB150</f>
        <v>0</v>
      </c>
      <c r="J174" s="70">
        <f>'Headcount Roster -&gt;'!IC150</f>
        <v>0</v>
      </c>
      <c r="K174" s="70">
        <f>'Headcount Roster -&gt;'!ID150</f>
        <v>0</v>
      </c>
      <c r="L174" s="70">
        <f>'Headcount Roster -&gt;'!IE150</f>
        <v>0</v>
      </c>
      <c r="M174" s="70">
        <f>'Headcount Roster -&gt;'!IF150</f>
        <v>0</v>
      </c>
      <c r="N174" s="70">
        <f>'Headcount Roster -&gt;'!IG150</f>
        <v>0</v>
      </c>
      <c r="O174" s="70">
        <f>'Headcount Roster -&gt;'!IH150</f>
        <v>0</v>
      </c>
      <c r="P174" s="70">
        <f>'Headcount Roster -&gt;'!II150</f>
        <v>0</v>
      </c>
      <c r="Q174" s="70">
        <f>'Headcount Roster -&gt;'!IJ150</f>
        <v>0</v>
      </c>
      <c r="R174" s="70">
        <f>'Headcount Roster -&gt;'!IK150</f>
        <v>0</v>
      </c>
      <c r="S174" s="70">
        <f>'Headcount Roster -&gt;'!IL150</f>
        <v>0</v>
      </c>
      <c r="T174" s="70">
        <f>'Headcount Roster -&gt;'!IM150</f>
        <v>0</v>
      </c>
      <c r="U174" s="70">
        <f>'Headcount Roster -&gt;'!IN150</f>
        <v>0</v>
      </c>
      <c r="V174" s="70">
        <f>'Headcount Roster -&gt;'!IO150</f>
        <v>0</v>
      </c>
      <c r="W174" s="70">
        <f>'Headcount Roster -&gt;'!IP150</f>
        <v>0</v>
      </c>
      <c r="X174" s="70">
        <f>'Headcount Roster -&gt;'!IQ150</f>
        <v>0</v>
      </c>
      <c r="Y174" s="70">
        <f>'Headcount Roster -&gt;'!IR150</f>
        <v>0</v>
      </c>
      <c r="Z174" s="70">
        <f>'Headcount Roster -&gt;'!IS150</f>
        <v>0</v>
      </c>
      <c r="AA174" s="70">
        <f>'Headcount Roster -&gt;'!IT150</f>
        <v>0</v>
      </c>
      <c r="AB174" s="70">
        <f>'Headcount Roster -&gt;'!IU150</f>
        <v>0</v>
      </c>
      <c r="AC174" s="70">
        <f>'Headcount Roster -&gt;'!IV150</f>
        <v>0</v>
      </c>
      <c r="AD174" s="70">
        <f>'Headcount Roster -&gt;'!IW150</f>
        <v>0</v>
      </c>
      <c r="AE174" s="70">
        <f>'Headcount Roster -&gt;'!IX150</f>
        <v>0</v>
      </c>
      <c r="AF174" s="70">
        <f>'Headcount Roster -&gt;'!IY150</f>
        <v>0</v>
      </c>
      <c r="AG174" s="70">
        <f>'Headcount Roster -&gt;'!IZ150</f>
        <v>0</v>
      </c>
      <c r="AH174" s="70">
        <f>'Headcount Roster -&gt;'!JA150</f>
        <v>0</v>
      </c>
      <c r="AI174" s="70">
        <f>'Headcount Roster -&gt;'!JB150</f>
        <v>0</v>
      </c>
      <c r="AJ174" s="70">
        <f>'Headcount Roster -&gt;'!JC150</f>
        <v>0</v>
      </c>
      <c r="AK174" s="70">
        <f>'Headcount Roster -&gt;'!JD150</f>
        <v>0</v>
      </c>
      <c r="AL174" s="70">
        <f>'Headcount Roster -&gt;'!JE150</f>
        <v>0</v>
      </c>
      <c r="AM174" s="70">
        <f>'Headcount Roster -&gt;'!JF150</f>
        <v>0</v>
      </c>
      <c r="AN174" s="70">
        <f>'Headcount Roster -&gt;'!JG150</f>
        <v>0</v>
      </c>
      <c r="AO174" s="70">
        <f>'Headcount Roster -&gt;'!JH150</f>
        <v>0</v>
      </c>
      <c r="AP174" s="70">
        <f>'Headcount Roster -&gt;'!JI150</f>
        <v>0</v>
      </c>
      <c r="AQ174" s="70">
        <f>'Headcount Roster -&gt;'!JJ150</f>
        <v>0</v>
      </c>
      <c r="AR174" s="70">
        <f>'Headcount Roster -&gt;'!JK150</f>
        <v>0</v>
      </c>
      <c r="AS174" s="70">
        <f>'Headcount Roster -&gt;'!JL150</f>
        <v>0</v>
      </c>
      <c r="AT174" s="70">
        <f>'Headcount Roster -&gt;'!JM150</f>
        <v>0</v>
      </c>
      <c r="AU174" s="70">
        <f>'Headcount Roster -&gt;'!JN150</f>
        <v>0</v>
      </c>
      <c r="AV174" s="70">
        <f>'Headcount Roster -&gt;'!JO150</f>
        <v>0</v>
      </c>
      <c r="AW174" s="70">
        <f>'Headcount Roster -&gt;'!JP150</f>
        <v>0</v>
      </c>
      <c r="AX174" s="70">
        <f>'Headcount Roster -&gt;'!JQ150</f>
        <v>0</v>
      </c>
      <c r="AY174" s="70">
        <f>'Headcount Roster -&gt;'!JR150</f>
        <v>0</v>
      </c>
      <c r="AZ174" s="70">
        <f>'Headcount Roster -&gt;'!JS150</f>
        <v>0</v>
      </c>
      <c r="BA174" s="70">
        <f>'Headcount Roster -&gt;'!JT150</f>
        <v>0</v>
      </c>
      <c r="BB174" s="70">
        <f>'Headcount Roster -&gt;'!JU150</f>
        <v>0</v>
      </c>
      <c r="BC174" s="70">
        <f>'Headcount Roster -&gt;'!JV150</f>
        <v>0</v>
      </c>
      <c r="BD174" s="70">
        <f>'Headcount Roster -&gt;'!JW150</f>
        <v>0</v>
      </c>
      <c r="BE174" s="70">
        <f>'Headcount Roster -&gt;'!JX150</f>
        <v>0</v>
      </c>
      <c r="BF174" s="70">
        <f>'Headcount Roster -&gt;'!JY150</f>
        <v>0</v>
      </c>
      <c r="BG174" s="70">
        <f>'Headcount Roster -&gt;'!JZ150</f>
        <v>0</v>
      </c>
      <c r="BH174" s="70">
        <f>'Headcount Roster -&gt;'!KA150</f>
        <v>0</v>
      </c>
      <c r="BI174" s="70">
        <f>'Headcount Roster -&gt;'!KB150</f>
        <v>0</v>
      </c>
      <c r="BJ174" s="70">
        <f>'Headcount Roster -&gt;'!KC150</f>
        <v>0</v>
      </c>
      <c r="BK174" s="70">
        <f>'Headcount Roster -&gt;'!KD150</f>
        <v>0</v>
      </c>
      <c r="BL174" s="70">
        <f>'Headcount Roster -&gt;'!KE150</f>
        <v>0</v>
      </c>
      <c r="BM174" s="70">
        <f>'Headcount Roster -&gt;'!KF150</f>
        <v>0</v>
      </c>
      <c r="BN174" s="70">
        <f>'Headcount Roster -&gt;'!KG150</f>
        <v>0</v>
      </c>
      <c r="BO174" s="70">
        <f>'Headcount Roster -&gt;'!KH150</f>
        <v>0</v>
      </c>
      <c r="BP174" s="70">
        <f>'Headcount Roster -&gt;'!KI150</f>
        <v>0</v>
      </c>
      <c r="BQ174" s="70">
        <f>'Headcount Roster -&gt;'!KJ150</f>
        <v>0</v>
      </c>
      <c r="BR174" s="70">
        <f>'Headcount Roster -&gt;'!KK150</f>
        <v>0</v>
      </c>
      <c r="BS174" s="70">
        <f>'Headcount Roster -&gt;'!KL150</f>
        <v>0</v>
      </c>
      <c r="BT174" s="70">
        <f>'Headcount Roster -&gt;'!KM150</f>
        <v>0</v>
      </c>
      <c r="BU174" s="70">
        <f>'Headcount Roster -&gt;'!KN150</f>
        <v>0</v>
      </c>
      <c r="BV174" s="70">
        <f>'Headcount Roster -&gt;'!KO150</f>
        <v>0</v>
      </c>
      <c r="BW174" s="70">
        <f>'Headcount Roster -&gt;'!KP150</f>
        <v>0</v>
      </c>
      <c r="BX174" s="70">
        <f>'Headcount Roster -&gt;'!KQ150</f>
        <v>0</v>
      </c>
      <c r="BY174" s="70">
        <f>'Headcount Roster -&gt;'!KR150</f>
        <v>0</v>
      </c>
      <c r="BZ174" s="70">
        <f>'Headcount Roster -&gt;'!KS150</f>
        <v>0</v>
      </c>
      <c r="CA174" s="70">
        <f>'Headcount Roster -&gt;'!KT150</f>
        <v>0</v>
      </c>
      <c r="CB174" s="70">
        <f>'Headcount Roster -&gt;'!KU150</f>
        <v>0</v>
      </c>
    </row>
    <row r="175" spans="1:80" x14ac:dyDescent="0.3">
      <c r="A175" s="76" t="str">
        <f t="shared" si="96"/>
        <v>Hardware</v>
      </c>
      <c r="B175" s="84" t="s">
        <v>22</v>
      </c>
      <c r="C175" s="69" t="s">
        <v>254</v>
      </c>
      <c r="E175" s="69" t="s">
        <v>260</v>
      </c>
      <c r="F175" s="86">
        <v>42370</v>
      </c>
      <c r="G175" s="86">
        <v>45291</v>
      </c>
      <c r="H175" s="85">
        <v>0</v>
      </c>
      <c r="I175" s="70">
        <f>IF(AND($F175&lt;=I$6,$G175&gt;=I$7),$H175*Summary!C137,0)</f>
        <v>0</v>
      </c>
      <c r="J175" s="70">
        <f>IF(AND($F175&lt;=J$6,$G175&gt;=J$7),$H175*Summary!D137,0)</f>
        <v>0</v>
      </c>
      <c r="K175" s="70">
        <f>IF(AND($F175&lt;=K$6,$G175&gt;=K$7),$H175*Summary!E137,0)</f>
        <v>0</v>
      </c>
      <c r="L175" s="70">
        <f>IF(AND($F175&lt;=L$6,$G175&gt;=L$7),$H175*Summary!F137,0)</f>
        <v>0</v>
      </c>
      <c r="M175" s="70">
        <f>IF(AND($F175&lt;=M$6,$G175&gt;=M$7),$H175*Summary!G137,0)</f>
        <v>0</v>
      </c>
      <c r="N175" s="70">
        <f>IF(AND($F175&lt;=N$6,$G175&gt;=N$7),$H175*Summary!H137,0)</f>
        <v>0</v>
      </c>
      <c r="O175" s="70">
        <f>IF(AND($F175&lt;=O$6,$G175&gt;=O$7),$H175*Summary!I137,0)</f>
        <v>0</v>
      </c>
      <c r="P175" s="70">
        <f>IF(AND($F175&lt;=P$6,$G175&gt;=P$7),$H175*Summary!J137,0)</f>
        <v>0</v>
      </c>
      <c r="Q175" s="70">
        <f>IF(AND($F175&lt;=Q$6,$G175&gt;=Q$7),$H175*Summary!K137,0)</f>
        <v>0</v>
      </c>
      <c r="R175" s="70">
        <f>IF(AND($F175&lt;=R$6,$G175&gt;=R$7),$H175*Summary!L137,0)</f>
        <v>0</v>
      </c>
      <c r="S175" s="70">
        <f>IF(AND($F175&lt;=S$6,$G175&gt;=S$7),$H175*Summary!M137,0)</f>
        <v>0</v>
      </c>
      <c r="T175" s="70">
        <f>IF(AND($F175&lt;=T$6,$G175&gt;=T$7),$H175*Summary!N137,0)</f>
        <v>0</v>
      </c>
      <c r="U175" s="70">
        <f>IF(AND($F175&lt;=U$6,$G175&gt;=U$7),$H175*Summary!O137,0)</f>
        <v>0</v>
      </c>
      <c r="V175" s="70">
        <f>IF(AND($F175&lt;=V$6,$G175&gt;=V$7),$H175*Summary!P137,0)</f>
        <v>0</v>
      </c>
      <c r="W175" s="70">
        <f>IF(AND($F175&lt;=W$6,$G175&gt;=W$7),$H175*Summary!Q137,0)</f>
        <v>0</v>
      </c>
      <c r="X175" s="70">
        <f>IF(AND($F175&lt;=X$6,$G175&gt;=X$7),$H175*Summary!R137,0)</f>
        <v>0</v>
      </c>
      <c r="Y175" s="70">
        <f>IF(AND($F175&lt;=Y$6,$G175&gt;=Y$7),$H175*Summary!S137,0)</f>
        <v>0</v>
      </c>
      <c r="Z175" s="70">
        <f>IF(AND($F175&lt;=Z$6,$G175&gt;=Z$7),$H175*Summary!T137,0)</f>
        <v>0</v>
      </c>
      <c r="AA175" s="70">
        <f>IF(AND($F175&lt;=AA$6,$G175&gt;=AA$7),$H175*Summary!U137,0)</f>
        <v>0</v>
      </c>
      <c r="AB175" s="70">
        <f>IF(AND($F175&lt;=AB$6,$G175&gt;=AB$7),$H175*Summary!V137,0)</f>
        <v>0</v>
      </c>
      <c r="AC175" s="70">
        <f>IF(AND($F175&lt;=AC$6,$G175&gt;=AC$7),$H175*Summary!W137,0)</f>
        <v>0</v>
      </c>
      <c r="AD175" s="70">
        <f>IF(AND($F175&lt;=AD$6,$G175&gt;=AD$7),$H175*Summary!X137,0)</f>
        <v>0</v>
      </c>
      <c r="AE175" s="70">
        <f>IF(AND($F175&lt;=AE$6,$G175&gt;=AE$7),$H175*Summary!Y137,0)</f>
        <v>0</v>
      </c>
      <c r="AF175" s="70">
        <f>IF(AND($F175&lt;=AF$6,$G175&gt;=AF$7),$H175*Summary!Z137,0)</f>
        <v>0</v>
      </c>
      <c r="AG175" s="70">
        <f>IF(AND($F175&lt;=AG$6,$G175&gt;=AG$7),$H175*Summary!AA137,0)</f>
        <v>0</v>
      </c>
      <c r="AH175" s="70">
        <f>IF(AND($F175&lt;=AH$6,$G175&gt;=AH$7),$H175*Summary!AB137,0)</f>
        <v>0</v>
      </c>
      <c r="AI175" s="70">
        <f>IF(AND($F175&lt;=AI$6,$G175&gt;=AI$7),$H175*Summary!AC137,0)</f>
        <v>0</v>
      </c>
      <c r="AJ175" s="70">
        <f>IF(AND($F175&lt;=AJ$6,$G175&gt;=AJ$7),$H175*Summary!AD137,0)</f>
        <v>0</v>
      </c>
      <c r="AK175" s="70">
        <f>IF(AND($F175&lt;=AK$6,$G175&gt;=AK$7),$H175*Summary!AE137,0)</f>
        <v>0</v>
      </c>
      <c r="AL175" s="70">
        <f>IF(AND($F175&lt;=AL$6,$G175&gt;=AL$7),$H175*Summary!AF137,0)</f>
        <v>0</v>
      </c>
      <c r="AM175" s="70">
        <f>IF(AND($F175&lt;=AM$6,$G175&gt;=AM$7),$H175*Summary!AG137,0)</f>
        <v>0</v>
      </c>
      <c r="AN175" s="70">
        <f>IF(AND($F175&lt;=AN$6,$G175&gt;=AN$7),$H175*Summary!AH137,0)</f>
        <v>0</v>
      </c>
      <c r="AO175" s="70">
        <f>IF(AND($F175&lt;=AO$6,$G175&gt;=AO$7),$H175*Summary!AI137,0)</f>
        <v>0</v>
      </c>
      <c r="AP175" s="70">
        <f>IF(AND($F175&lt;=AP$6,$G175&gt;=AP$7),$H175*Summary!AJ137,0)</f>
        <v>0</v>
      </c>
      <c r="AQ175" s="70">
        <f>IF(AND($F175&lt;=AQ$6,$G175&gt;=AQ$7),$H175*Summary!AK137,0)</f>
        <v>0</v>
      </c>
      <c r="AR175" s="70">
        <f>IF(AND($F175&lt;=AR$6,$G175&gt;=AR$7),$H175*Summary!AL137,0)</f>
        <v>0</v>
      </c>
      <c r="AS175" s="70">
        <f>IF(AND($F175&lt;=AS$6,$G175&gt;=AS$7),$H175*Summary!AM137,0)</f>
        <v>0</v>
      </c>
      <c r="AT175" s="70">
        <f>IF(AND($F175&lt;=AT$6,$G175&gt;=AT$7),$H175*Summary!AN137,0)</f>
        <v>0</v>
      </c>
      <c r="AU175" s="70">
        <f>IF(AND($F175&lt;=AU$6,$G175&gt;=AU$7),$H175*Summary!AO137,0)</f>
        <v>0</v>
      </c>
      <c r="AV175" s="70">
        <f>IF(AND($F175&lt;=AV$6,$G175&gt;=AV$7),$H175*Summary!AP137,0)</f>
        <v>0</v>
      </c>
      <c r="AW175" s="70">
        <f>IF(AND($F175&lt;=AW$6,$G175&gt;=AW$7),$H175*Summary!AQ137,0)</f>
        <v>0</v>
      </c>
      <c r="AX175" s="70">
        <f>IF(AND($F175&lt;=AX$6,$G175&gt;=AX$7),$H175*Summary!AR137,0)</f>
        <v>0</v>
      </c>
      <c r="AY175" s="70">
        <f>IF(AND($F175&lt;=AY$6,$G175&gt;=AY$7),$H175*Summary!AS137,0)</f>
        <v>0</v>
      </c>
      <c r="AZ175" s="70">
        <f>IF(AND($F175&lt;=AZ$6,$G175&gt;=AZ$7),$H175*Summary!AT137,0)</f>
        <v>0</v>
      </c>
      <c r="BA175" s="70">
        <f>IF(AND($F175&lt;=BA$6,$G175&gt;=BA$7),$H175*Summary!AU137,0)</f>
        <v>0</v>
      </c>
      <c r="BB175" s="70">
        <f>IF(AND($F175&lt;=BB$6,$G175&gt;=BB$7),$H175*Summary!AV137,0)</f>
        <v>0</v>
      </c>
      <c r="BC175" s="70">
        <f>IF(AND($F175&lt;=BC$6,$G175&gt;=BC$7),$H175*Summary!AW137,0)</f>
        <v>0</v>
      </c>
      <c r="BD175" s="70">
        <f>IF(AND($F175&lt;=BD$6,$G175&gt;=BD$7),$H175*Summary!AX137,0)</f>
        <v>0</v>
      </c>
      <c r="BE175" s="70">
        <f>IF(AND($F175&lt;=BE$6,$G175&gt;=BE$7),$H175*Summary!AY137,0)</f>
        <v>0</v>
      </c>
      <c r="BF175" s="70">
        <f>IF(AND($F175&lt;=BF$6,$G175&gt;=BF$7),$H175*Summary!AZ137,0)</f>
        <v>0</v>
      </c>
      <c r="BG175" s="70">
        <f>IF(AND($F175&lt;=BG$6,$G175&gt;=BG$7),$H175*Summary!BA137,0)</f>
        <v>0</v>
      </c>
      <c r="BH175" s="70">
        <f>IF(AND($F175&lt;=BH$6,$G175&gt;=BH$7),$H175*Summary!BB137,0)</f>
        <v>0</v>
      </c>
      <c r="BI175" s="70">
        <f>IF(AND($F175&lt;=BI$6,$G175&gt;=BI$7),$H175*Summary!BC137,0)</f>
        <v>0</v>
      </c>
      <c r="BJ175" s="70">
        <f>IF(AND($F175&lt;=BJ$6,$G175&gt;=BJ$7),$H175*Summary!BD137,0)</f>
        <v>0</v>
      </c>
      <c r="BK175" s="70">
        <f>IF(AND($F175&lt;=BK$6,$G175&gt;=BK$7),$H175*Summary!BE137,0)</f>
        <v>0</v>
      </c>
      <c r="BL175" s="70">
        <f>IF(AND($F175&lt;=BL$6,$G175&gt;=BL$7),$H175*Summary!BF137,0)</f>
        <v>0</v>
      </c>
      <c r="BM175" s="70">
        <f>IF(AND($F175&lt;=BM$6,$G175&gt;=BM$7),$H175*Summary!BG137,0)</f>
        <v>0</v>
      </c>
      <c r="BN175" s="70">
        <f>IF(AND($F175&lt;=BN$6,$G175&gt;=BN$7),$H175*Summary!BH137,0)</f>
        <v>0</v>
      </c>
      <c r="BO175" s="70">
        <f>IF(AND($F175&lt;=BO$6,$G175&gt;=BO$7),$H175*Summary!BI137,0)</f>
        <v>0</v>
      </c>
      <c r="BP175" s="70">
        <f>IF(AND($F175&lt;=BP$6,$G175&gt;=BP$7),$H175*Summary!BJ137,0)</f>
        <v>0</v>
      </c>
      <c r="BQ175" s="70">
        <f>IF(AND($F175&lt;=BQ$6,$G175&gt;=BQ$7),$H175*Summary!BK137,0)</f>
        <v>0</v>
      </c>
      <c r="BR175" s="70">
        <f>IF(AND($F175&lt;=BR$6,$G175&gt;=BR$7),$H175*Summary!BL137,0)</f>
        <v>0</v>
      </c>
      <c r="BS175" s="70">
        <f>IF(AND($F175&lt;=BS$6,$G175&gt;=BS$7),$H175*Summary!BM137,0)</f>
        <v>0</v>
      </c>
      <c r="BT175" s="70">
        <f>IF(AND($F175&lt;=BT$6,$G175&gt;=BT$7),$H175*Summary!BN137,0)</f>
        <v>0</v>
      </c>
      <c r="BU175" s="70">
        <f>IF(AND($F175&lt;=BU$6,$G175&gt;=BU$7),$H175*Summary!BO137,0)</f>
        <v>0</v>
      </c>
      <c r="BV175" s="70">
        <f>IF(AND($F175&lt;=BV$6,$G175&gt;=BV$7),$H175*Summary!BP137,0)</f>
        <v>0</v>
      </c>
      <c r="BW175" s="70">
        <f>IF(AND($F175&lt;=BW$6,$G175&gt;=BW$7),$H175*Summary!BQ137,0)</f>
        <v>0</v>
      </c>
      <c r="BX175" s="70">
        <f>IF(AND($F175&lt;=BX$6,$G175&gt;=BX$7),$H175*Summary!BR137,0)</f>
        <v>0</v>
      </c>
      <c r="BY175" s="70">
        <f>IF(AND($F175&lt;=BY$6,$G175&gt;=BY$7),$H175*Summary!BS137,0)</f>
        <v>0</v>
      </c>
      <c r="BZ175" s="70">
        <f>IF(AND($F175&lt;=BZ$6,$G175&gt;=BZ$7),$H175*Summary!BT137,0)</f>
        <v>0</v>
      </c>
      <c r="CA175" s="70">
        <f>IF(AND($F175&lt;=CA$6,$G175&gt;=CA$7),$H175*Summary!BU137,0)</f>
        <v>0</v>
      </c>
      <c r="CB175" s="70">
        <f>IF(AND($F175&lt;=CB$6,$G175&gt;=CB$7),$H175*Summary!BV137,0)</f>
        <v>0</v>
      </c>
    </row>
    <row r="176" spans="1:80" x14ac:dyDescent="0.3">
      <c r="A176" s="76" t="str">
        <f t="shared" si="96"/>
        <v>Hardware</v>
      </c>
      <c r="B176" s="84" t="s">
        <v>243</v>
      </c>
      <c r="C176" s="69" t="s">
        <v>253</v>
      </c>
      <c r="E176" s="69" t="s">
        <v>260</v>
      </c>
      <c r="F176" s="86">
        <v>42370</v>
      </c>
      <c r="G176" s="86">
        <v>45291</v>
      </c>
      <c r="H176" s="254">
        <v>0</v>
      </c>
      <c r="I176" s="70">
        <f>IF(AND($F176&lt;=I$6,$G176&gt;=I$7),$H176*Summary!C137,0)</f>
        <v>0</v>
      </c>
      <c r="J176" s="70">
        <f>IF(AND($F176&lt;=J$6,$G176&gt;=J$7),$H176*Summary!D137,0)</f>
        <v>0</v>
      </c>
      <c r="K176" s="70">
        <f>IF(AND($F176&lt;=K$6,$G176&gt;=K$7),$H176*Summary!E137,0)</f>
        <v>0</v>
      </c>
      <c r="L176" s="70">
        <f>IF(AND($F176&lt;=L$6,$G176&gt;=L$7),$H176*Summary!F137,0)</f>
        <v>0</v>
      </c>
      <c r="M176" s="70">
        <f>IF(AND($F176&lt;=M$6,$G176&gt;=M$7),$H176*Summary!G137,0)</f>
        <v>0</v>
      </c>
      <c r="N176" s="70">
        <f>IF(AND($F176&lt;=N$6,$G176&gt;=N$7),$H176*Summary!H137,0)</f>
        <v>0</v>
      </c>
      <c r="O176" s="70">
        <f>IF(AND($F176&lt;=O$6,$G176&gt;=O$7),$H176*Summary!I137,0)</f>
        <v>0</v>
      </c>
      <c r="P176" s="70">
        <f>IF(AND($F176&lt;=P$6,$G176&gt;=P$7),$H176*Summary!J137,0)</f>
        <v>0</v>
      </c>
      <c r="Q176" s="70">
        <f>IF(AND($F176&lt;=Q$6,$G176&gt;=Q$7),$H176*Summary!K137,0)</f>
        <v>0</v>
      </c>
      <c r="R176" s="70">
        <f>IF(AND($F176&lt;=R$6,$G176&gt;=R$7),$H176*Summary!L137,0)</f>
        <v>0</v>
      </c>
      <c r="S176" s="70">
        <f>IF(AND($F176&lt;=S$6,$G176&gt;=S$7),$H176*Summary!M137,0)</f>
        <v>0</v>
      </c>
      <c r="T176" s="70">
        <f>IF(AND($F176&lt;=T$6,$G176&gt;=T$7),$H176*Summary!N137,0)</f>
        <v>0</v>
      </c>
      <c r="U176" s="70">
        <f>IF(AND($F176&lt;=U$6,$G176&gt;=U$7),$H176*Summary!O137,0)</f>
        <v>0</v>
      </c>
      <c r="V176" s="70">
        <f>IF(AND($F176&lt;=V$6,$G176&gt;=V$7),$H176*Summary!P137,0)</f>
        <v>0</v>
      </c>
      <c r="W176" s="70">
        <f>IF(AND($F176&lt;=W$6,$G176&gt;=W$7),$H176*Summary!Q137,0)</f>
        <v>0</v>
      </c>
      <c r="X176" s="70">
        <f>IF(AND($F176&lt;=X$6,$G176&gt;=X$7),$H176*Summary!R137,0)</f>
        <v>0</v>
      </c>
      <c r="Y176" s="70">
        <f>IF(AND($F176&lt;=Y$6,$G176&gt;=Y$7),$H176*Summary!S137,0)</f>
        <v>0</v>
      </c>
      <c r="Z176" s="70">
        <f>IF(AND($F176&lt;=Z$6,$G176&gt;=Z$7),$H176*Summary!T137,0)</f>
        <v>0</v>
      </c>
      <c r="AA176" s="70">
        <f>IF(AND($F176&lt;=AA$6,$G176&gt;=AA$7),$H176*Summary!U137,0)</f>
        <v>0</v>
      </c>
      <c r="AB176" s="70">
        <f>IF(AND($F176&lt;=AB$6,$G176&gt;=AB$7),$H176*Summary!V137,0)</f>
        <v>0</v>
      </c>
      <c r="AC176" s="70">
        <f>IF(AND($F176&lt;=AC$6,$G176&gt;=AC$7),$H176*Summary!W137,0)</f>
        <v>0</v>
      </c>
      <c r="AD176" s="70">
        <f>IF(AND($F176&lt;=AD$6,$G176&gt;=AD$7),$H176*Summary!X137,0)</f>
        <v>0</v>
      </c>
      <c r="AE176" s="70">
        <f>IF(AND($F176&lt;=AE$6,$G176&gt;=AE$7),$H176*Summary!Y137,0)</f>
        <v>0</v>
      </c>
      <c r="AF176" s="70">
        <f>IF(AND($F176&lt;=AF$6,$G176&gt;=AF$7),$H176*Summary!Z137,0)</f>
        <v>0</v>
      </c>
      <c r="AG176" s="70">
        <f>IF(AND($F176&lt;=AG$6,$G176&gt;=AG$7),$H176*Summary!AA137,0)</f>
        <v>0</v>
      </c>
      <c r="AH176" s="70">
        <f>IF(AND($F176&lt;=AH$6,$G176&gt;=AH$7),$H176*Summary!AB137,0)</f>
        <v>0</v>
      </c>
      <c r="AI176" s="70">
        <f>IF(AND($F176&lt;=AI$6,$G176&gt;=AI$7),$H176*Summary!AC137,0)</f>
        <v>0</v>
      </c>
      <c r="AJ176" s="70">
        <f>IF(AND($F176&lt;=AJ$6,$G176&gt;=AJ$7),$H176*Summary!AD137,0)</f>
        <v>0</v>
      </c>
      <c r="AK176" s="70">
        <f>IF(AND($F176&lt;=AK$6,$G176&gt;=AK$7),$H176*Summary!AE137,0)</f>
        <v>0</v>
      </c>
      <c r="AL176" s="70">
        <f>IF(AND($F176&lt;=AL$6,$G176&gt;=AL$7),$H176*Summary!AF137,0)</f>
        <v>0</v>
      </c>
      <c r="AM176" s="70">
        <f>IF(AND($F176&lt;=AM$6,$G176&gt;=AM$7),$H176*Summary!AG137,0)</f>
        <v>0</v>
      </c>
      <c r="AN176" s="70">
        <f>IF(AND($F176&lt;=AN$6,$G176&gt;=AN$7),$H176*Summary!AH137,0)</f>
        <v>0</v>
      </c>
      <c r="AO176" s="70">
        <f>IF(AND($F176&lt;=AO$6,$G176&gt;=AO$7),$H176*Summary!AI137,0)</f>
        <v>0</v>
      </c>
      <c r="AP176" s="70">
        <f>IF(AND($F176&lt;=AP$6,$G176&gt;=AP$7),$H176*Summary!AJ137,0)</f>
        <v>0</v>
      </c>
      <c r="AQ176" s="70">
        <f>IF(AND($F176&lt;=AQ$6,$G176&gt;=AQ$7),$H176*Summary!AK137,0)</f>
        <v>0</v>
      </c>
      <c r="AR176" s="70">
        <f>IF(AND($F176&lt;=AR$6,$G176&gt;=AR$7),$H176*Summary!AL137,0)</f>
        <v>0</v>
      </c>
      <c r="AS176" s="70">
        <f>IF(AND($F176&lt;=AS$6,$G176&gt;=AS$7),$H176*Summary!AM137,0)</f>
        <v>0</v>
      </c>
      <c r="AT176" s="70">
        <f>IF(AND($F176&lt;=AT$6,$G176&gt;=AT$7),$H176*Summary!AN137,0)</f>
        <v>0</v>
      </c>
      <c r="AU176" s="70">
        <f>IF(AND($F176&lt;=AU$6,$G176&gt;=AU$7),$H176*Summary!AO137,0)</f>
        <v>0</v>
      </c>
      <c r="AV176" s="70">
        <f>IF(AND($F176&lt;=AV$6,$G176&gt;=AV$7),$H176*Summary!AP137,0)</f>
        <v>0</v>
      </c>
      <c r="AW176" s="70">
        <f>IF(AND($F176&lt;=AW$6,$G176&gt;=AW$7),$H176*Summary!AQ137,0)</f>
        <v>0</v>
      </c>
      <c r="AX176" s="70">
        <f>IF(AND($F176&lt;=AX$6,$G176&gt;=AX$7),$H176*Summary!AR137,0)</f>
        <v>0</v>
      </c>
      <c r="AY176" s="70">
        <f>IF(AND($F176&lt;=AY$6,$G176&gt;=AY$7),$H176*Summary!AS137,0)</f>
        <v>0</v>
      </c>
      <c r="AZ176" s="70">
        <f>IF(AND($F176&lt;=AZ$6,$G176&gt;=AZ$7),$H176*Summary!AT137,0)</f>
        <v>0</v>
      </c>
      <c r="BA176" s="70">
        <f>IF(AND($F176&lt;=BA$6,$G176&gt;=BA$7),$H176*Summary!AU137,0)</f>
        <v>0</v>
      </c>
      <c r="BB176" s="70">
        <f>IF(AND($F176&lt;=BB$6,$G176&gt;=BB$7),$H176*Summary!AV137,0)</f>
        <v>0</v>
      </c>
      <c r="BC176" s="70">
        <f>IF(AND($F176&lt;=BC$6,$G176&gt;=BC$7),$H176*Summary!AW137,0)</f>
        <v>0</v>
      </c>
      <c r="BD176" s="70">
        <f>IF(AND($F176&lt;=BD$6,$G176&gt;=BD$7),$H176*Summary!AX137,0)</f>
        <v>0</v>
      </c>
      <c r="BE176" s="70">
        <f>IF(AND($F176&lt;=BE$6,$G176&gt;=BE$7),$H176*Summary!AY137,0)</f>
        <v>0</v>
      </c>
      <c r="BF176" s="70">
        <f>IF(AND($F176&lt;=BF$6,$G176&gt;=BF$7),$H176*Summary!AZ137,0)</f>
        <v>0</v>
      </c>
      <c r="BG176" s="70">
        <f>IF(AND($F176&lt;=BG$6,$G176&gt;=BG$7),$H176*Summary!BA137,0)</f>
        <v>0</v>
      </c>
      <c r="BH176" s="70">
        <f>IF(AND($F176&lt;=BH$6,$G176&gt;=BH$7),$H176*Summary!BB137,0)</f>
        <v>0</v>
      </c>
      <c r="BI176" s="70">
        <f>IF(AND($F176&lt;=BI$6,$G176&gt;=BI$7),$H176*Summary!BC137,0)</f>
        <v>0</v>
      </c>
      <c r="BJ176" s="70">
        <f>IF(AND($F176&lt;=BJ$6,$G176&gt;=BJ$7),$H176*Summary!BD137,0)</f>
        <v>0</v>
      </c>
      <c r="BK176" s="70">
        <f>IF(AND($F176&lt;=BK$6,$G176&gt;=BK$7),$H176*Summary!BE137,0)</f>
        <v>0</v>
      </c>
      <c r="BL176" s="70">
        <f>IF(AND($F176&lt;=BL$6,$G176&gt;=BL$7),$H176*Summary!BF137,0)</f>
        <v>0</v>
      </c>
      <c r="BM176" s="70">
        <f>IF(AND($F176&lt;=BM$6,$G176&gt;=BM$7),$H176*Summary!BG137,0)</f>
        <v>0</v>
      </c>
      <c r="BN176" s="70">
        <f>IF(AND($F176&lt;=BN$6,$G176&gt;=BN$7),$H176*Summary!BH137,0)</f>
        <v>0</v>
      </c>
      <c r="BO176" s="70">
        <f>IF(AND($F176&lt;=BO$6,$G176&gt;=BO$7),$H176*Summary!BI137,0)</f>
        <v>0</v>
      </c>
      <c r="BP176" s="70">
        <f>IF(AND($F176&lt;=BP$6,$G176&gt;=BP$7),$H176*Summary!BJ137,0)</f>
        <v>0</v>
      </c>
      <c r="BQ176" s="70">
        <f>IF(AND($F176&lt;=BQ$6,$G176&gt;=BQ$7),$H176*Summary!BK137,0)</f>
        <v>0</v>
      </c>
      <c r="BR176" s="70">
        <f>IF(AND($F176&lt;=BR$6,$G176&gt;=BR$7),$H176*Summary!BL137,0)</f>
        <v>0</v>
      </c>
      <c r="BS176" s="70">
        <f>IF(AND($F176&lt;=BS$6,$G176&gt;=BS$7),$H176*Summary!BM137,0)</f>
        <v>0</v>
      </c>
      <c r="BT176" s="70">
        <f>IF(AND($F176&lt;=BT$6,$G176&gt;=BT$7),$H176*Summary!BN137,0)</f>
        <v>0</v>
      </c>
      <c r="BU176" s="70">
        <f>IF(AND($F176&lt;=BU$6,$G176&gt;=BU$7),$H176*Summary!BO137,0)</f>
        <v>0</v>
      </c>
      <c r="BV176" s="70">
        <f>IF(AND($F176&lt;=BV$6,$G176&gt;=BV$7),$H176*Summary!BP137,0)</f>
        <v>0</v>
      </c>
      <c r="BW176" s="70">
        <f>IF(AND($F176&lt;=BW$6,$G176&gt;=BW$7),$H176*Summary!BQ137,0)</f>
        <v>0</v>
      </c>
      <c r="BX176" s="70">
        <f>IF(AND($F176&lt;=BX$6,$G176&gt;=BX$7),$H176*Summary!BR137,0)</f>
        <v>0</v>
      </c>
      <c r="BY176" s="70">
        <f>IF(AND($F176&lt;=BY$6,$G176&gt;=BY$7),$H176*Summary!BS137,0)</f>
        <v>0</v>
      </c>
      <c r="BZ176" s="70">
        <f>IF(AND($F176&lt;=BZ$6,$G176&gt;=BZ$7),$H176*Summary!BT137,0)</f>
        <v>0</v>
      </c>
      <c r="CA176" s="70">
        <f>IF(AND($F176&lt;=CA$6,$G176&gt;=CA$7),$H176*Summary!BU137,0)</f>
        <v>0</v>
      </c>
      <c r="CB176" s="70">
        <f>IF(AND($F176&lt;=CB$6,$G176&gt;=CB$7),$H176*Summary!BV137,0)</f>
        <v>0</v>
      </c>
    </row>
    <row r="177" spans="1:80" x14ac:dyDescent="0.3">
      <c r="A177" s="76" t="str">
        <f t="shared" si="96"/>
        <v>Hardware</v>
      </c>
      <c r="B177" s="84" t="s">
        <v>240</v>
      </c>
      <c r="C177" s="69" t="s">
        <v>261</v>
      </c>
      <c r="E177" s="69" t="s">
        <v>260</v>
      </c>
      <c r="F177" s="86">
        <v>42370</v>
      </c>
      <c r="G177" s="86">
        <v>45291</v>
      </c>
      <c r="H177" s="254">
        <v>0</v>
      </c>
      <c r="I177" s="70">
        <f>IF(AND($F177&lt;=I$6,$G177&gt;=I$7),$H177*Summary!C137,0)</f>
        <v>0</v>
      </c>
      <c r="J177" s="70">
        <f>IF(AND($F177&lt;=J$6,$G177&gt;=J$7),$H177*Summary!D137,0)</f>
        <v>0</v>
      </c>
      <c r="K177" s="70">
        <f>IF(AND($F177&lt;=K$6,$G177&gt;=K$7),$H177*Summary!E137,0)</f>
        <v>0</v>
      </c>
      <c r="L177" s="70">
        <f>IF(AND($F177&lt;=L$6,$G177&gt;=L$7),$H177*Summary!F137,0)</f>
        <v>0</v>
      </c>
      <c r="M177" s="70">
        <f>IF(AND($F177&lt;=M$6,$G177&gt;=M$7),$H177*Summary!G137,0)</f>
        <v>0</v>
      </c>
      <c r="N177" s="70">
        <f>IF(AND($F177&lt;=N$6,$G177&gt;=N$7),$H177*Summary!H137,0)</f>
        <v>0</v>
      </c>
      <c r="O177" s="70">
        <f>IF(AND($F177&lt;=O$6,$G177&gt;=O$7),$H177*Summary!I137,0)</f>
        <v>0</v>
      </c>
      <c r="P177" s="70">
        <f>IF(AND($F177&lt;=P$6,$G177&gt;=P$7),$H177*Summary!J137,0)</f>
        <v>0</v>
      </c>
      <c r="Q177" s="70">
        <f>IF(AND($F177&lt;=Q$6,$G177&gt;=Q$7),$H177*Summary!K137,0)</f>
        <v>0</v>
      </c>
      <c r="R177" s="70">
        <f>IF(AND($F177&lt;=R$6,$G177&gt;=R$7),$H177*Summary!L137,0)</f>
        <v>0</v>
      </c>
      <c r="S177" s="70">
        <f>IF(AND($F177&lt;=S$6,$G177&gt;=S$7),$H177*Summary!M137,0)</f>
        <v>0</v>
      </c>
      <c r="T177" s="70">
        <f>IF(AND($F177&lt;=T$6,$G177&gt;=T$7),$H177*Summary!N137,0)</f>
        <v>0</v>
      </c>
      <c r="U177" s="70">
        <f>IF(AND($F177&lt;=U$6,$G177&gt;=U$7),$H177*Summary!O137,0)</f>
        <v>0</v>
      </c>
      <c r="V177" s="70">
        <f>IF(AND($F177&lt;=V$6,$G177&gt;=V$7),$H177*Summary!P137,0)</f>
        <v>0</v>
      </c>
      <c r="W177" s="70">
        <f>IF(AND($F177&lt;=W$6,$G177&gt;=W$7),$H177*Summary!Q137,0)</f>
        <v>0</v>
      </c>
      <c r="X177" s="70">
        <f>IF(AND($F177&lt;=X$6,$G177&gt;=X$7),$H177*Summary!R137,0)</f>
        <v>0</v>
      </c>
      <c r="Y177" s="70">
        <f>IF(AND($F177&lt;=Y$6,$G177&gt;=Y$7),$H177*Summary!S137,0)</f>
        <v>0</v>
      </c>
      <c r="Z177" s="70">
        <f>IF(AND($F177&lt;=Z$6,$G177&gt;=Z$7),$H177*Summary!T137,0)</f>
        <v>0</v>
      </c>
      <c r="AA177" s="70">
        <f>IF(AND($F177&lt;=AA$6,$G177&gt;=AA$7),$H177*Summary!U137,0)</f>
        <v>0</v>
      </c>
      <c r="AB177" s="70">
        <f>IF(AND($F177&lt;=AB$6,$G177&gt;=AB$7),$H177*Summary!V137,0)</f>
        <v>0</v>
      </c>
      <c r="AC177" s="70">
        <f>IF(AND($F177&lt;=AC$6,$G177&gt;=AC$7),$H177*Summary!W137,0)</f>
        <v>0</v>
      </c>
      <c r="AD177" s="70">
        <f>IF(AND($F177&lt;=AD$6,$G177&gt;=AD$7),$H177*Summary!X137,0)</f>
        <v>0</v>
      </c>
      <c r="AE177" s="70">
        <f>IF(AND($F177&lt;=AE$6,$G177&gt;=AE$7),$H177*Summary!Y137,0)</f>
        <v>0</v>
      </c>
      <c r="AF177" s="70">
        <f>IF(AND($F177&lt;=AF$6,$G177&gt;=AF$7),$H177*Summary!Z137,0)</f>
        <v>0</v>
      </c>
      <c r="AG177" s="70">
        <f>IF(AND($F177&lt;=AG$6,$G177&gt;=AG$7),$H177*Summary!AA137,0)</f>
        <v>0</v>
      </c>
      <c r="AH177" s="70">
        <f>IF(AND($F177&lt;=AH$6,$G177&gt;=AH$7),$H177*Summary!AB137,0)</f>
        <v>0</v>
      </c>
      <c r="AI177" s="70">
        <f>IF(AND($F177&lt;=AI$6,$G177&gt;=AI$7),$H177*Summary!AC137,0)</f>
        <v>0</v>
      </c>
      <c r="AJ177" s="70">
        <f>IF(AND($F177&lt;=AJ$6,$G177&gt;=AJ$7),$H177*Summary!AD137,0)</f>
        <v>0</v>
      </c>
      <c r="AK177" s="70">
        <f>IF(AND($F177&lt;=AK$6,$G177&gt;=AK$7),$H177*Summary!AE137,0)</f>
        <v>0</v>
      </c>
      <c r="AL177" s="70">
        <f>IF(AND($F177&lt;=AL$6,$G177&gt;=AL$7),$H177*Summary!AF137,0)</f>
        <v>0</v>
      </c>
      <c r="AM177" s="70">
        <f>IF(AND($F177&lt;=AM$6,$G177&gt;=AM$7),$H177*Summary!AG137,0)</f>
        <v>0</v>
      </c>
      <c r="AN177" s="70">
        <f>IF(AND($F177&lt;=AN$6,$G177&gt;=AN$7),$H177*Summary!AH137,0)</f>
        <v>0</v>
      </c>
      <c r="AO177" s="70">
        <f>IF(AND($F177&lt;=AO$6,$G177&gt;=AO$7),$H177*Summary!AI137,0)</f>
        <v>0</v>
      </c>
      <c r="AP177" s="70">
        <f>IF(AND($F177&lt;=AP$6,$G177&gt;=AP$7),$H177*Summary!AJ137,0)</f>
        <v>0</v>
      </c>
      <c r="AQ177" s="70">
        <f>IF(AND($F177&lt;=AQ$6,$G177&gt;=AQ$7),$H177*Summary!AK137,0)</f>
        <v>0</v>
      </c>
      <c r="AR177" s="70">
        <f>IF(AND($F177&lt;=AR$6,$G177&gt;=AR$7),$H177*Summary!AL137,0)</f>
        <v>0</v>
      </c>
      <c r="AS177" s="70">
        <f>IF(AND($F177&lt;=AS$6,$G177&gt;=AS$7),$H177*Summary!AM137,0)</f>
        <v>0</v>
      </c>
      <c r="AT177" s="70">
        <f>IF(AND($F177&lt;=AT$6,$G177&gt;=AT$7),$H177*Summary!AN137,0)</f>
        <v>0</v>
      </c>
      <c r="AU177" s="70">
        <f>IF(AND($F177&lt;=AU$6,$G177&gt;=AU$7),$H177*Summary!AO137,0)</f>
        <v>0</v>
      </c>
      <c r="AV177" s="70">
        <f>IF(AND($F177&lt;=AV$6,$G177&gt;=AV$7),$H177*Summary!AP137,0)</f>
        <v>0</v>
      </c>
      <c r="AW177" s="70">
        <f>IF(AND($F177&lt;=AW$6,$G177&gt;=AW$7),$H177*Summary!AQ137,0)</f>
        <v>0</v>
      </c>
      <c r="AX177" s="70">
        <f>IF(AND($F177&lt;=AX$6,$G177&gt;=AX$7),$H177*Summary!AR137,0)</f>
        <v>0</v>
      </c>
      <c r="AY177" s="70">
        <f>IF(AND($F177&lt;=AY$6,$G177&gt;=AY$7),$H177*Summary!AS137,0)</f>
        <v>0</v>
      </c>
      <c r="AZ177" s="70">
        <f>IF(AND($F177&lt;=AZ$6,$G177&gt;=AZ$7),$H177*Summary!AT137,0)</f>
        <v>0</v>
      </c>
      <c r="BA177" s="70">
        <f>IF(AND($F177&lt;=BA$6,$G177&gt;=BA$7),$H177*Summary!AU137,0)</f>
        <v>0</v>
      </c>
      <c r="BB177" s="70">
        <f>IF(AND($F177&lt;=BB$6,$G177&gt;=BB$7),$H177*Summary!AV137,0)</f>
        <v>0</v>
      </c>
      <c r="BC177" s="70">
        <f>IF(AND($F177&lt;=BC$6,$G177&gt;=BC$7),$H177*Summary!AW137,0)</f>
        <v>0</v>
      </c>
      <c r="BD177" s="70">
        <f>IF(AND($F177&lt;=BD$6,$G177&gt;=BD$7),$H177*Summary!AX137,0)</f>
        <v>0</v>
      </c>
      <c r="BE177" s="70">
        <f>IF(AND($F177&lt;=BE$6,$G177&gt;=BE$7),$H177*Summary!AY137,0)</f>
        <v>0</v>
      </c>
      <c r="BF177" s="70">
        <f>IF(AND($F177&lt;=BF$6,$G177&gt;=BF$7),$H177*Summary!AZ137,0)</f>
        <v>0</v>
      </c>
      <c r="BG177" s="70">
        <f>IF(AND($F177&lt;=BG$6,$G177&gt;=BG$7),$H177*Summary!BA137,0)</f>
        <v>0</v>
      </c>
      <c r="BH177" s="70">
        <f>IF(AND($F177&lt;=BH$6,$G177&gt;=BH$7),$H177*Summary!BB137,0)</f>
        <v>0</v>
      </c>
      <c r="BI177" s="70">
        <f>IF(AND($F177&lt;=BI$6,$G177&gt;=BI$7),$H177*Summary!BC137,0)</f>
        <v>0</v>
      </c>
      <c r="BJ177" s="70">
        <f>IF(AND($F177&lt;=BJ$6,$G177&gt;=BJ$7),$H177*Summary!BD137,0)</f>
        <v>0</v>
      </c>
      <c r="BK177" s="70">
        <f>IF(AND($F177&lt;=BK$6,$G177&gt;=BK$7),$H177*Summary!BE137,0)</f>
        <v>0</v>
      </c>
      <c r="BL177" s="70">
        <f>IF(AND($F177&lt;=BL$6,$G177&gt;=BL$7),$H177*Summary!BF137,0)</f>
        <v>0</v>
      </c>
      <c r="BM177" s="70">
        <f>IF(AND($F177&lt;=BM$6,$G177&gt;=BM$7),$H177*Summary!BG137,0)</f>
        <v>0</v>
      </c>
      <c r="BN177" s="70">
        <f>IF(AND($F177&lt;=BN$6,$G177&gt;=BN$7),$H177*Summary!BH137,0)</f>
        <v>0</v>
      </c>
      <c r="BO177" s="70">
        <f>IF(AND($F177&lt;=BO$6,$G177&gt;=BO$7),$H177*Summary!BI137,0)</f>
        <v>0</v>
      </c>
      <c r="BP177" s="70">
        <f>IF(AND($F177&lt;=BP$6,$G177&gt;=BP$7),$H177*Summary!BJ137,0)</f>
        <v>0</v>
      </c>
      <c r="BQ177" s="70">
        <f>IF(AND($F177&lt;=BQ$6,$G177&gt;=BQ$7),$H177*Summary!BK137,0)</f>
        <v>0</v>
      </c>
      <c r="BR177" s="70">
        <f>IF(AND($F177&lt;=BR$6,$G177&gt;=BR$7),$H177*Summary!BL137,0)</f>
        <v>0</v>
      </c>
      <c r="BS177" s="70">
        <f>IF(AND($F177&lt;=BS$6,$G177&gt;=BS$7),$H177*Summary!BM137,0)</f>
        <v>0</v>
      </c>
      <c r="BT177" s="70">
        <f>IF(AND($F177&lt;=BT$6,$G177&gt;=BT$7),$H177*Summary!BN137,0)</f>
        <v>0</v>
      </c>
      <c r="BU177" s="70">
        <f>IF(AND($F177&lt;=BU$6,$G177&gt;=BU$7),$H177*Summary!BO137,0)</f>
        <v>0</v>
      </c>
      <c r="BV177" s="70">
        <f>IF(AND($F177&lt;=BV$6,$G177&gt;=BV$7),$H177*Summary!BP137,0)</f>
        <v>0</v>
      </c>
      <c r="BW177" s="70">
        <f>IF(AND($F177&lt;=BW$6,$G177&gt;=BW$7),$H177*Summary!BQ137,0)</f>
        <v>0</v>
      </c>
      <c r="BX177" s="70">
        <f>IF(AND($F177&lt;=BX$6,$G177&gt;=BX$7),$H177*Summary!BR137,0)</f>
        <v>0</v>
      </c>
      <c r="BY177" s="70">
        <f>IF(AND($F177&lt;=BY$6,$G177&gt;=BY$7),$H177*Summary!BS137,0)</f>
        <v>0</v>
      </c>
      <c r="BZ177" s="70">
        <f>IF(AND($F177&lt;=BZ$6,$G177&gt;=BZ$7),$H177*Summary!BT137,0)</f>
        <v>0</v>
      </c>
      <c r="CA177" s="70">
        <f>IF(AND($F177&lt;=CA$6,$G177&gt;=CA$7),$H177*Summary!BU137,0)</f>
        <v>0</v>
      </c>
      <c r="CB177" s="70">
        <f>IF(AND($F177&lt;=CB$6,$G177&gt;=CB$7),$H177*Summary!BV137,0)</f>
        <v>0</v>
      </c>
    </row>
    <row r="178" spans="1:80" x14ac:dyDescent="0.3">
      <c r="A178" s="76" t="str">
        <f t="shared" si="96"/>
        <v>Hardware</v>
      </c>
      <c r="B178" s="84" t="s">
        <v>62</v>
      </c>
      <c r="E178" s="69"/>
      <c r="F178" s="86"/>
      <c r="G178" s="86"/>
      <c r="H178" s="261"/>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row>
    <row r="179" spans="1:80" x14ac:dyDescent="0.3">
      <c r="A179" s="76" t="str">
        <f t="shared" si="96"/>
        <v>Hardware</v>
      </c>
      <c r="B179" s="84" t="s">
        <v>62</v>
      </c>
      <c r="I179" s="70"/>
    </row>
    <row r="180" spans="1:80" x14ac:dyDescent="0.3">
      <c r="A180" s="76" t="str">
        <f t="shared" si="96"/>
        <v>Hardware</v>
      </c>
      <c r="B180" s="84" t="s">
        <v>62</v>
      </c>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row>
    <row r="181" spans="1:80" x14ac:dyDescent="0.3">
      <c r="A181" s="76" t="str">
        <f t="shared" si="96"/>
        <v>Hardware</v>
      </c>
      <c r="B181" s="84" t="s">
        <v>62</v>
      </c>
      <c r="I181" s="70"/>
    </row>
    <row r="182" spans="1:80" x14ac:dyDescent="0.3">
      <c r="A182" s="76" t="str">
        <f t="shared" si="96"/>
        <v>Hardware</v>
      </c>
      <c r="B182" s="84" t="s">
        <v>68</v>
      </c>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c r="CB182" s="70"/>
    </row>
    <row r="183" spans="1:80" x14ac:dyDescent="0.3">
      <c r="A183" s="76" t="str">
        <f t="shared" si="96"/>
        <v>Hardware</v>
      </c>
      <c r="B183" s="84" t="s">
        <v>69</v>
      </c>
    </row>
    <row r="184" spans="1:80" x14ac:dyDescent="0.3">
      <c r="A184" s="76" t="str">
        <f t="shared" si="96"/>
        <v>Hardware</v>
      </c>
      <c r="B184" s="84" t="s">
        <v>70</v>
      </c>
    </row>
    <row r="185" spans="1:80" x14ac:dyDescent="0.3">
      <c r="A185" s="76" t="str">
        <f t="shared" si="96"/>
        <v>Hardware</v>
      </c>
      <c r="B185" s="84" t="s">
        <v>71</v>
      </c>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c r="CB185" s="70"/>
    </row>
    <row r="186" spans="1:80" x14ac:dyDescent="0.3">
      <c r="A186" s="76" t="str">
        <f t="shared" si="96"/>
        <v>Hardware</v>
      </c>
      <c r="B186" s="84" t="s">
        <v>72</v>
      </c>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c r="CB186" s="70"/>
    </row>
    <row r="187" spans="1:80" x14ac:dyDescent="0.3">
      <c r="A187" s="76" t="str">
        <f t="shared" si="96"/>
        <v>Hardware</v>
      </c>
      <c r="B187" s="84" t="s">
        <v>73</v>
      </c>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row>
    <row r="188" spans="1:80" x14ac:dyDescent="0.3">
      <c r="A188" s="76" t="str">
        <f t="shared" si="96"/>
        <v>Hardware</v>
      </c>
      <c r="B188" s="84" t="s">
        <v>74</v>
      </c>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row>
    <row r="189" spans="1:80" x14ac:dyDescent="0.3">
      <c r="A189" s="76" t="str">
        <f t="shared" si="96"/>
        <v>Hardware</v>
      </c>
      <c r="B189" s="84" t="s">
        <v>75</v>
      </c>
    </row>
    <row r="190" spans="1:80" x14ac:dyDescent="0.3">
      <c r="A190" s="76" t="str">
        <f t="shared" si="96"/>
        <v>Hardware</v>
      </c>
      <c r="B190" s="84" t="s">
        <v>76</v>
      </c>
    </row>
    <row r="191" spans="1:80" x14ac:dyDescent="0.3">
      <c r="A191" s="76" t="str">
        <f t="shared" si="96"/>
        <v>Hardware</v>
      </c>
      <c r="B191" s="84" t="s">
        <v>77</v>
      </c>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c r="CB191" s="70"/>
    </row>
    <row r="192" spans="1:80" x14ac:dyDescent="0.3">
      <c r="A192" s="76" t="str">
        <f t="shared" si="96"/>
        <v>Hardware</v>
      </c>
      <c r="B192" s="84" t="s">
        <v>78</v>
      </c>
    </row>
    <row r="193" spans="1:80" x14ac:dyDescent="0.3">
      <c r="A193" s="76" t="str">
        <f t="shared" si="96"/>
        <v>Hardware</v>
      </c>
      <c r="B193" s="84" t="s">
        <v>22</v>
      </c>
      <c r="E193" s="69"/>
      <c r="F193" s="86"/>
      <c r="G193" s="86"/>
      <c r="H193" s="85"/>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c r="CB193" s="70"/>
    </row>
    <row r="194" spans="1:80" x14ac:dyDescent="0.3">
      <c r="A194" s="76" t="str">
        <f t="shared" si="96"/>
        <v>Hardware</v>
      </c>
      <c r="B194" s="84" t="s">
        <v>23</v>
      </c>
      <c r="E194" s="69"/>
      <c r="F194" s="86"/>
      <c r="G194" s="86"/>
      <c r="H194" s="153"/>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c r="CB194" s="70"/>
    </row>
    <row r="200" spans="1:80" x14ac:dyDescent="0.3">
      <c r="B200" s="75" t="str">
        <f>B53</f>
        <v>Dev Ops</v>
      </c>
      <c r="C200" s="79" t="s">
        <v>91</v>
      </c>
      <c r="D200" s="64"/>
      <c r="E200" s="80" t="s">
        <v>92</v>
      </c>
      <c r="F200" s="81" t="s">
        <v>93</v>
      </c>
      <c r="G200" s="81" t="s">
        <v>94</v>
      </c>
      <c r="H200" s="82" t="s">
        <v>95</v>
      </c>
      <c r="I200" s="74">
        <f>I$6</f>
        <v>44562</v>
      </c>
      <c r="J200" s="74">
        <f t="shared" ref="J200:BU200" si="97">J$6</f>
        <v>44593</v>
      </c>
      <c r="K200" s="74">
        <f t="shared" si="97"/>
        <v>44621</v>
      </c>
      <c r="L200" s="74">
        <f t="shared" si="97"/>
        <v>44652</v>
      </c>
      <c r="M200" s="74">
        <f t="shared" si="97"/>
        <v>44682</v>
      </c>
      <c r="N200" s="74">
        <f t="shared" si="97"/>
        <v>44713</v>
      </c>
      <c r="O200" s="74">
        <f t="shared" si="97"/>
        <v>44743</v>
      </c>
      <c r="P200" s="74">
        <f t="shared" si="97"/>
        <v>44774</v>
      </c>
      <c r="Q200" s="74">
        <f t="shared" si="97"/>
        <v>44805</v>
      </c>
      <c r="R200" s="74">
        <f t="shared" si="97"/>
        <v>44835</v>
      </c>
      <c r="S200" s="74">
        <f t="shared" si="97"/>
        <v>44866</v>
      </c>
      <c r="T200" s="74">
        <f t="shared" si="97"/>
        <v>44896</v>
      </c>
      <c r="U200" s="74">
        <f t="shared" si="97"/>
        <v>44927</v>
      </c>
      <c r="V200" s="74">
        <f t="shared" si="97"/>
        <v>44958</v>
      </c>
      <c r="W200" s="74">
        <f t="shared" si="97"/>
        <v>44986</v>
      </c>
      <c r="X200" s="74">
        <f t="shared" si="97"/>
        <v>45017</v>
      </c>
      <c r="Y200" s="74">
        <f t="shared" si="97"/>
        <v>45047</v>
      </c>
      <c r="Z200" s="74">
        <f t="shared" si="97"/>
        <v>45078</v>
      </c>
      <c r="AA200" s="74">
        <f t="shared" si="97"/>
        <v>45108</v>
      </c>
      <c r="AB200" s="74">
        <f t="shared" si="97"/>
        <v>45139</v>
      </c>
      <c r="AC200" s="74">
        <f t="shared" si="97"/>
        <v>45170</v>
      </c>
      <c r="AD200" s="74">
        <f t="shared" si="97"/>
        <v>45200</v>
      </c>
      <c r="AE200" s="74">
        <f t="shared" si="97"/>
        <v>45231</v>
      </c>
      <c r="AF200" s="74">
        <f t="shared" si="97"/>
        <v>45261</v>
      </c>
      <c r="AG200" s="74">
        <f t="shared" si="97"/>
        <v>45292</v>
      </c>
      <c r="AH200" s="74">
        <f t="shared" si="97"/>
        <v>45323</v>
      </c>
      <c r="AI200" s="74">
        <f t="shared" si="97"/>
        <v>45352</v>
      </c>
      <c r="AJ200" s="74">
        <f t="shared" si="97"/>
        <v>45383</v>
      </c>
      <c r="AK200" s="74">
        <f t="shared" si="97"/>
        <v>45413</v>
      </c>
      <c r="AL200" s="74">
        <f t="shared" si="97"/>
        <v>45444</v>
      </c>
      <c r="AM200" s="74">
        <f t="shared" si="97"/>
        <v>45474</v>
      </c>
      <c r="AN200" s="74">
        <f t="shared" si="97"/>
        <v>45505</v>
      </c>
      <c r="AO200" s="74">
        <f t="shared" si="97"/>
        <v>45536</v>
      </c>
      <c r="AP200" s="74">
        <f t="shared" si="97"/>
        <v>45566</v>
      </c>
      <c r="AQ200" s="74">
        <f t="shared" si="97"/>
        <v>45597</v>
      </c>
      <c r="AR200" s="74">
        <f t="shared" si="97"/>
        <v>45627</v>
      </c>
      <c r="AS200" s="74">
        <f t="shared" si="97"/>
        <v>45658</v>
      </c>
      <c r="AT200" s="74">
        <f t="shared" si="97"/>
        <v>45689</v>
      </c>
      <c r="AU200" s="74">
        <f t="shared" si="97"/>
        <v>45717</v>
      </c>
      <c r="AV200" s="74">
        <f t="shared" si="97"/>
        <v>45748</v>
      </c>
      <c r="AW200" s="74">
        <f t="shared" si="97"/>
        <v>45778</v>
      </c>
      <c r="AX200" s="74">
        <f t="shared" si="97"/>
        <v>45809</v>
      </c>
      <c r="AY200" s="74">
        <f t="shared" si="97"/>
        <v>45839</v>
      </c>
      <c r="AZ200" s="74">
        <f t="shared" si="97"/>
        <v>45870</v>
      </c>
      <c r="BA200" s="74">
        <f t="shared" si="97"/>
        <v>45901</v>
      </c>
      <c r="BB200" s="74">
        <f t="shared" si="97"/>
        <v>45931</v>
      </c>
      <c r="BC200" s="74">
        <f t="shared" si="97"/>
        <v>45962</v>
      </c>
      <c r="BD200" s="74">
        <f t="shared" si="97"/>
        <v>45992</v>
      </c>
      <c r="BE200" s="74">
        <f t="shared" si="97"/>
        <v>46023</v>
      </c>
      <c r="BF200" s="74">
        <f t="shared" si="97"/>
        <v>46054</v>
      </c>
      <c r="BG200" s="74">
        <f t="shared" si="97"/>
        <v>46082</v>
      </c>
      <c r="BH200" s="74">
        <f t="shared" si="97"/>
        <v>46113</v>
      </c>
      <c r="BI200" s="74">
        <f t="shared" si="97"/>
        <v>46143</v>
      </c>
      <c r="BJ200" s="74">
        <f t="shared" si="97"/>
        <v>46174</v>
      </c>
      <c r="BK200" s="74">
        <f t="shared" si="97"/>
        <v>46204</v>
      </c>
      <c r="BL200" s="74">
        <f t="shared" si="97"/>
        <v>46235</v>
      </c>
      <c r="BM200" s="74">
        <f t="shared" si="97"/>
        <v>46266</v>
      </c>
      <c r="BN200" s="74">
        <f t="shared" si="97"/>
        <v>46296</v>
      </c>
      <c r="BO200" s="74">
        <f t="shared" si="97"/>
        <v>46327</v>
      </c>
      <c r="BP200" s="74">
        <f t="shared" si="97"/>
        <v>46357</v>
      </c>
      <c r="BQ200" s="74">
        <f t="shared" si="97"/>
        <v>46388</v>
      </c>
      <c r="BR200" s="74">
        <f t="shared" si="97"/>
        <v>46419</v>
      </c>
      <c r="BS200" s="74">
        <f t="shared" si="97"/>
        <v>46447</v>
      </c>
      <c r="BT200" s="74">
        <f t="shared" si="97"/>
        <v>46478</v>
      </c>
      <c r="BU200" s="74">
        <f t="shared" si="97"/>
        <v>46508</v>
      </c>
      <c r="BV200" s="74">
        <f t="shared" ref="BV200:CB200" si="98">BV$6</f>
        <v>46539</v>
      </c>
      <c r="BW200" s="74">
        <f t="shared" si="98"/>
        <v>46569</v>
      </c>
      <c r="BX200" s="74">
        <f t="shared" si="98"/>
        <v>46600</v>
      </c>
      <c r="BY200" s="74">
        <f t="shared" si="98"/>
        <v>46631</v>
      </c>
      <c r="BZ200" s="74">
        <f t="shared" si="98"/>
        <v>46661</v>
      </c>
      <c r="CA200" s="74">
        <f t="shared" si="98"/>
        <v>46692</v>
      </c>
      <c r="CB200" s="74">
        <f t="shared" si="98"/>
        <v>46722</v>
      </c>
    </row>
    <row r="202" spans="1:80" x14ac:dyDescent="0.3">
      <c r="A202" s="76" t="str">
        <f t="shared" ref="A202:A225" si="99">$B$200</f>
        <v>Dev Ops</v>
      </c>
      <c r="B202" s="183" t="s">
        <v>21</v>
      </c>
      <c r="C202" s="183" t="s">
        <v>230</v>
      </c>
      <c r="E202" s="183" t="s">
        <v>231</v>
      </c>
      <c r="F202" s="183"/>
      <c r="G202" s="183"/>
      <c r="H202" s="183"/>
      <c r="I202" s="70">
        <f>'Headcount Roster -&gt;'!N151</f>
        <v>0</v>
      </c>
      <c r="J202" s="70">
        <f>'Headcount Roster -&gt;'!O151</f>
        <v>0</v>
      </c>
      <c r="K202" s="70">
        <f>'Headcount Roster -&gt;'!P151</f>
        <v>0</v>
      </c>
      <c r="L202" s="70">
        <f>'Headcount Roster -&gt;'!Q151</f>
        <v>0</v>
      </c>
      <c r="M202" s="70">
        <f>'Headcount Roster -&gt;'!R151</f>
        <v>0</v>
      </c>
      <c r="N202" s="70">
        <f>'Headcount Roster -&gt;'!S151</f>
        <v>0</v>
      </c>
      <c r="O202" s="70">
        <f>'Headcount Roster -&gt;'!T151</f>
        <v>0</v>
      </c>
      <c r="P202" s="70">
        <f>'Headcount Roster -&gt;'!U151</f>
        <v>0</v>
      </c>
      <c r="Q202" s="70">
        <f>'Headcount Roster -&gt;'!V151</f>
        <v>0</v>
      </c>
      <c r="R202" s="70">
        <f>'Headcount Roster -&gt;'!W151</f>
        <v>0</v>
      </c>
      <c r="S202" s="70">
        <f>'Headcount Roster -&gt;'!X151</f>
        <v>0</v>
      </c>
      <c r="T202" s="70">
        <f>'Headcount Roster -&gt;'!Y151</f>
        <v>0</v>
      </c>
      <c r="U202" s="70">
        <f>'Headcount Roster -&gt;'!Z151</f>
        <v>0</v>
      </c>
      <c r="V202" s="70">
        <f>'Headcount Roster -&gt;'!AA151</f>
        <v>0</v>
      </c>
      <c r="W202" s="70">
        <f>'Headcount Roster -&gt;'!AB151</f>
        <v>0</v>
      </c>
      <c r="X202" s="70">
        <f>'Headcount Roster -&gt;'!AC151</f>
        <v>0</v>
      </c>
      <c r="Y202" s="70">
        <f>'Headcount Roster -&gt;'!AD151</f>
        <v>0</v>
      </c>
      <c r="Z202" s="70">
        <f>'Headcount Roster -&gt;'!AE151</f>
        <v>0</v>
      </c>
      <c r="AA202" s="70">
        <f>'Headcount Roster -&gt;'!AF151</f>
        <v>0</v>
      </c>
      <c r="AB202" s="70">
        <f>'Headcount Roster -&gt;'!AG151</f>
        <v>0</v>
      </c>
      <c r="AC202" s="70">
        <f>'Headcount Roster -&gt;'!AH151</f>
        <v>0</v>
      </c>
      <c r="AD202" s="70">
        <f>'Headcount Roster -&gt;'!AI151</f>
        <v>0</v>
      </c>
      <c r="AE202" s="70">
        <f>'Headcount Roster -&gt;'!AJ151</f>
        <v>0</v>
      </c>
      <c r="AF202" s="70">
        <f>'Headcount Roster -&gt;'!AK151</f>
        <v>0</v>
      </c>
      <c r="AG202" s="70">
        <f>'Headcount Roster -&gt;'!AL151</f>
        <v>0</v>
      </c>
      <c r="AH202" s="70">
        <f>'Headcount Roster -&gt;'!AM151</f>
        <v>0</v>
      </c>
      <c r="AI202" s="70">
        <f>'Headcount Roster -&gt;'!AN151</f>
        <v>0</v>
      </c>
      <c r="AJ202" s="70">
        <f>'Headcount Roster -&gt;'!AO151</f>
        <v>0</v>
      </c>
      <c r="AK202" s="70">
        <f>'Headcount Roster -&gt;'!AP151</f>
        <v>0</v>
      </c>
      <c r="AL202" s="70">
        <f>'Headcount Roster -&gt;'!AQ151</f>
        <v>0</v>
      </c>
      <c r="AM202" s="70">
        <f>'Headcount Roster -&gt;'!AR151</f>
        <v>0</v>
      </c>
      <c r="AN202" s="70">
        <f>'Headcount Roster -&gt;'!AS151</f>
        <v>0</v>
      </c>
      <c r="AO202" s="70">
        <f>'Headcount Roster -&gt;'!AT151</f>
        <v>0</v>
      </c>
      <c r="AP202" s="70">
        <f>'Headcount Roster -&gt;'!AU151</f>
        <v>0</v>
      </c>
      <c r="AQ202" s="70">
        <f>'Headcount Roster -&gt;'!AV151</f>
        <v>0</v>
      </c>
      <c r="AR202" s="70">
        <f>'Headcount Roster -&gt;'!AW151</f>
        <v>0</v>
      </c>
      <c r="AS202" s="70">
        <f>'Headcount Roster -&gt;'!AX151</f>
        <v>0</v>
      </c>
      <c r="AT202" s="70">
        <f>'Headcount Roster -&gt;'!AY151</f>
        <v>0</v>
      </c>
      <c r="AU202" s="70">
        <f>'Headcount Roster -&gt;'!AZ151</f>
        <v>0</v>
      </c>
      <c r="AV202" s="70">
        <f>'Headcount Roster -&gt;'!BA151</f>
        <v>0</v>
      </c>
      <c r="AW202" s="70">
        <f>'Headcount Roster -&gt;'!BB151</f>
        <v>0</v>
      </c>
      <c r="AX202" s="70">
        <f>'Headcount Roster -&gt;'!BC151</f>
        <v>0</v>
      </c>
      <c r="AY202" s="70">
        <f>'Headcount Roster -&gt;'!BD151</f>
        <v>0</v>
      </c>
      <c r="AZ202" s="70">
        <f>'Headcount Roster -&gt;'!BE151</f>
        <v>0</v>
      </c>
      <c r="BA202" s="70">
        <f>'Headcount Roster -&gt;'!BF151</f>
        <v>0</v>
      </c>
      <c r="BB202" s="70">
        <f>'Headcount Roster -&gt;'!BG151</f>
        <v>0</v>
      </c>
      <c r="BC202" s="70">
        <f>'Headcount Roster -&gt;'!BH151</f>
        <v>0</v>
      </c>
      <c r="BD202" s="70">
        <f>'Headcount Roster -&gt;'!BI151</f>
        <v>0</v>
      </c>
      <c r="BE202" s="70">
        <f>'Headcount Roster -&gt;'!BJ151</f>
        <v>0</v>
      </c>
      <c r="BF202" s="70">
        <f>'Headcount Roster -&gt;'!BK151</f>
        <v>0</v>
      </c>
      <c r="BG202" s="70">
        <f>'Headcount Roster -&gt;'!BL151</f>
        <v>0</v>
      </c>
      <c r="BH202" s="70">
        <f>'Headcount Roster -&gt;'!BM151</f>
        <v>0</v>
      </c>
      <c r="BI202" s="70">
        <f>'Headcount Roster -&gt;'!BN151</f>
        <v>0</v>
      </c>
      <c r="BJ202" s="70">
        <f>'Headcount Roster -&gt;'!BO151</f>
        <v>0</v>
      </c>
      <c r="BK202" s="70">
        <f>'Headcount Roster -&gt;'!BP151</f>
        <v>0</v>
      </c>
      <c r="BL202" s="70">
        <f>'Headcount Roster -&gt;'!BQ151</f>
        <v>0</v>
      </c>
      <c r="BM202" s="70">
        <f>'Headcount Roster -&gt;'!BR151</f>
        <v>0</v>
      </c>
      <c r="BN202" s="70">
        <f>'Headcount Roster -&gt;'!BS151</f>
        <v>0</v>
      </c>
      <c r="BO202" s="70">
        <f>'Headcount Roster -&gt;'!BT151</f>
        <v>0</v>
      </c>
      <c r="BP202" s="70">
        <f>'Headcount Roster -&gt;'!BU151</f>
        <v>0</v>
      </c>
      <c r="BQ202" s="70">
        <f>'Headcount Roster -&gt;'!BV151</f>
        <v>0</v>
      </c>
      <c r="BR202" s="70">
        <f>'Headcount Roster -&gt;'!BW151</f>
        <v>0</v>
      </c>
      <c r="BS202" s="70">
        <f>'Headcount Roster -&gt;'!BX151</f>
        <v>0</v>
      </c>
      <c r="BT202" s="70">
        <f>'Headcount Roster -&gt;'!BY151</f>
        <v>0</v>
      </c>
      <c r="BU202" s="70">
        <f>'Headcount Roster -&gt;'!BZ151</f>
        <v>0</v>
      </c>
      <c r="BV202" s="70">
        <f>'Headcount Roster -&gt;'!CA151</f>
        <v>0</v>
      </c>
      <c r="BW202" s="70">
        <f>'Headcount Roster -&gt;'!CB151</f>
        <v>0</v>
      </c>
      <c r="BX202" s="70">
        <f>'Headcount Roster -&gt;'!CC151</f>
        <v>0</v>
      </c>
      <c r="BY202" s="70">
        <f>'Headcount Roster -&gt;'!CD151</f>
        <v>0</v>
      </c>
      <c r="BZ202" s="70">
        <f>'Headcount Roster -&gt;'!CE151</f>
        <v>0</v>
      </c>
      <c r="CA202" s="70">
        <f>'Headcount Roster -&gt;'!CF151</f>
        <v>0</v>
      </c>
      <c r="CB202" s="70">
        <f>'Headcount Roster -&gt;'!CG151</f>
        <v>0</v>
      </c>
    </row>
    <row r="203" spans="1:80" x14ac:dyDescent="0.3">
      <c r="A203" s="76" t="str">
        <f t="shared" si="99"/>
        <v>Dev Ops</v>
      </c>
      <c r="B203" s="183" t="s">
        <v>107</v>
      </c>
      <c r="C203" s="183" t="s">
        <v>230</v>
      </c>
      <c r="E203" s="183" t="s">
        <v>231</v>
      </c>
      <c r="F203" s="183"/>
      <c r="G203" s="183"/>
      <c r="H203" s="183"/>
      <c r="I203" s="70">
        <f>'Headcount Roster -&gt;'!IB151</f>
        <v>0</v>
      </c>
      <c r="J203" s="70">
        <f>'Headcount Roster -&gt;'!IC151</f>
        <v>0</v>
      </c>
      <c r="K203" s="70">
        <f>'Headcount Roster -&gt;'!ID151</f>
        <v>0</v>
      </c>
      <c r="L203" s="70">
        <f>'Headcount Roster -&gt;'!IE151</f>
        <v>0</v>
      </c>
      <c r="M203" s="70">
        <f>'Headcount Roster -&gt;'!IF151</f>
        <v>0</v>
      </c>
      <c r="N203" s="70">
        <f>'Headcount Roster -&gt;'!IG151</f>
        <v>0</v>
      </c>
      <c r="O203" s="70">
        <f>'Headcount Roster -&gt;'!IH151</f>
        <v>0</v>
      </c>
      <c r="P203" s="70">
        <f>'Headcount Roster -&gt;'!II151</f>
        <v>0</v>
      </c>
      <c r="Q203" s="70">
        <f>'Headcount Roster -&gt;'!IJ151</f>
        <v>0</v>
      </c>
      <c r="R203" s="70">
        <f>'Headcount Roster -&gt;'!IK151</f>
        <v>0</v>
      </c>
      <c r="S203" s="70">
        <f>'Headcount Roster -&gt;'!IL151</f>
        <v>0</v>
      </c>
      <c r="T203" s="70">
        <f>'Headcount Roster -&gt;'!IM151</f>
        <v>0</v>
      </c>
      <c r="U203" s="70">
        <f>'Headcount Roster -&gt;'!IN151</f>
        <v>0</v>
      </c>
      <c r="V203" s="70">
        <f>'Headcount Roster -&gt;'!IO151</f>
        <v>0</v>
      </c>
      <c r="W203" s="70">
        <f>'Headcount Roster -&gt;'!IP151</f>
        <v>0</v>
      </c>
      <c r="X203" s="70">
        <f>'Headcount Roster -&gt;'!IQ151</f>
        <v>0</v>
      </c>
      <c r="Y203" s="70">
        <f>'Headcount Roster -&gt;'!IR151</f>
        <v>0</v>
      </c>
      <c r="Z203" s="70">
        <f>'Headcount Roster -&gt;'!IS151</f>
        <v>0</v>
      </c>
      <c r="AA203" s="70">
        <f>'Headcount Roster -&gt;'!IT151</f>
        <v>0</v>
      </c>
      <c r="AB203" s="70">
        <f>'Headcount Roster -&gt;'!IU151</f>
        <v>0</v>
      </c>
      <c r="AC203" s="70">
        <f>'Headcount Roster -&gt;'!IV151</f>
        <v>0</v>
      </c>
      <c r="AD203" s="70">
        <f>'Headcount Roster -&gt;'!IW151</f>
        <v>0</v>
      </c>
      <c r="AE203" s="70">
        <f>'Headcount Roster -&gt;'!IX151</f>
        <v>0</v>
      </c>
      <c r="AF203" s="70">
        <f>'Headcount Roster -&gt;'!IY151</f>
        <v>0</v>
      </c>
      <c r="AG203" s="70">
        <f>'Headcount Roster -&gt;'!IZ151</f>
        <v>0</v>
      </c>
      <c r="AH203" s="70">
        <f>'Headcount Roster -&gt;'!JA151</f>
        <v>0</v>
      </c>
      <c r="AI203" s="70">
        <f>'Headcount Roster -&gt;'!JB151</f>
        <v>0</v>
      </c>
      <c r="AJ203" s="70">
        <f>'Headcount Roster -&gt;'!JC151</f>
        <v>0</v>
      </c>
      <c r="AK203" s="70">
        <f>'Headcount Roster -&gt;'!JD151</f>
        <v>0</v>
      </c>
      <c r="AL203" s="70">
        <f>'Headcount Roster -&gt;'!JE151</f>
        <v>0</v>
      </c>
      <c r="AM203" s="70">
        <f>'Headcount Roster -&gt;'!JF151</f>
        <v>0</v>
      </c>
      <c r="AN203" s="70">
        <f>'Headcount Roster -&gt;'!JG151</f>
        <v>0</v>
      </c>
      <c r="AO203" s="70">
        <f>'Headcount Roster -&gt;'!JH151</f>
        <v>0</v>
      </c>
      <c r="AP203" s="70">
        <f>'Headcount Roster -&gt;'!JI151</f>
        <v>0</v>
      </c>
      <c r="AQ203" s="70">
        <f>'Headcount Roster -&gt;'!JJ151</f>
        <v>0</v>
      </c>
      <c r="AR203" s="70">
        <f>'Headcount Roster -&gt;'!JK151</f>
        <v>0</v>
      </c>
      <c r="AS203" s="70">
        <f>'Headcount Roster -&gt;'!JL151</f>
        <v>0</v>
      </c>
      <c r="AT203" s="70">
        <f>'Headcount Roster -&gt;'!JM151</f>
        <v>0</v>
      </c>
      <c r="AU203" s="70">
        <f>'Headcount Roster -&gt;'!JN151</f>
        <v>0</v>
      </c>
      <c r="AV203" s="70">
        <f>'Headcount Roster -&gt;'!JO151</f>
        <v>0</v>
      </c>
      <c r="AW203" s="70">
        <f>'Headcount Roster -&gt;'!JP151</f>
        <v>0</v>
      </c>
      <c r="AX203" s="70">
        <f>'Headcount Roster -&gt;'!JQ151</f>
        <v>0</v>
      </c>
      <c r="AY203" s="70">
        <f>'Headcount Roster -&gt;'!JR151</f>
        <v>0</v>
      </c>
      <c r="AZ203" s="70">
        <f>'Headcount Roster -&gt;'!JS151</f>
        <v>0</v>
      </c>
      <c r="BA203" s="70">
        <f>'Headcount Roster -&gt;'!JT151</f>
        <v>0</v>
      </c>
      <c r="BB203" s="70">
        <f>'Headcount Roster -&gt;'!JU151</f>
        <v>0</v>
      </c>
      <c r="BC203" s="70">
        <f>'Headcount Roster -&gt;'!JV151</f>
        <v>0</v>
      </c>
      <c r="BD203" s="70">
        <f>'Headcount Roster -&gt;'!JW151</f>
        <v>0</v>
      </c>
      <c r="BE203" s="70">
        <f>'Headcount Roster -&gt;'!JX151</f>
        <v>0</v>
      </c>
      <c r="BF203" s="70">
        <f>'Headcount Roster -&gt;'!JY151</f>
        <v>0</v>
      </c>
      <c r="BG203" s="70">
        <f>'Headcount Roster -&gt;'!JZ151</f>
        <v>0</v>
      </c>
      <c r="BH203" s="70">
        <f>'Headcount Roster -&gt;'!KA151</f>
        <v>0</v>
      </c>
      <c r="BI203" s="70">
        <f>'Headcount Roster -&gt;'!KB151</f>
        <v>0</v>
      </c>
      <c r="BJ203" s="70">
        <f>'Headcount Roster -&gt;'!KC151</f>
        <v>0</v>
      </c>
      <c r="BK203" s="70">
        <f>'Headcount Roster -&gt;'!KD151</f>
        <v>0</v>
      </c>
      <c r="BL203" s="70">
        <f>'Headcount Roster -&gt;'!KE151</f>
        <v>0</v>
      </c>
      <c r="BM203" s="70">
        <f>'Headcount Roster -&gt;'!KF151</f>
        <v>0</v>
      </c>
      <c r="BN203" s="70">
        <f>'Headcount Roster -&gt;'!KG151</f>
        <v>0</v>
      </c>
      <c r="BO203" s="70">
        <f>'Headcount Roster -&gt;'!KH151</f>
        <v>0</v>
      </c>
      <c r="BP203" s="70">
        <f>'Headcount Roster -&gt;'!KI151</f>
        <v>0</v>
      </c>
      <c r="BQ203" s="70">
        <f>'Headcount Roster -&gt;'!KJ151</f>
        <v>0</v>
      </c>
      <c r="BR203" s="70">
        <f>'Headcount Roster -&gt;'!KK151</f>
        <v>0</v>
      </c>
      <c r="BS203" s="70">
        <f>'Headcount Roster -&gt;'!KL151</f>
        <v>0</v>
      </c>
      <c r="BT203" s="70">
        <f>'Headcount Roster -&gt;'!KM151</f>
        <v>0</v>
      </c>
      <c r="BU203" s="70">
        <f>'Headcount Roster -&gt;'!KN151</f>
        <v>0</v>
      </c>
      <c r="BV203" s="70">
        <f>'Headcount Roster -&gt;'!KO151</f>
        <v>0</v>
      </c>
      <c r="BW203" s="70">
        <f>'Headcount Roster -&gt;'!KP151</f>
        <v>0</v>
      </c>
      <c r="BX203" s="70">
        <f>'Headcount Roster -&gt;'!KQ151</f>
        <v>0</v>
      </c>
      <c r="BY203" s="70">
        <f>'Headcount Roster -&gt;'!KR151</f>
        <v>0</v>
      </c>
      <c r="BZ203" s="70">
        <f>'Headcount Roster -&gt;'!KS151</f>
        <v>0</v>
      </c>
      <c r="CA203" s="70">
        <f>'Headcount Roster -&gt;'!KT151</f>
        <v>0</v>
      </c>
      <c r="CB203" s="70">
        <f>'Headcount Roster -&gt;'!KU151</f>
        <v>0</v>
      </c>
    </row>
    <row r="204" spans="1:80" x14ac:dyDescent="0.3">
      <c r="A204" s="76" t="str">
        <f t="shared" si="99"/>
        <v>Dev Ops</v>
      </c>
      <c r="B204" s="84" t="s">
        <v>240</v>
      </c>
      <c r="C204" s="69" t="s">
        <v>255</v>
      </c>
      <c r="E204" s="69" t="s">
        <v>256</v>
      </c>
      <c r="F204" s="86">
        <v>42370</v>
      </c>
      <c r="G204" s="86">
        <v>45291</v>
      </c>
      <c r="H204" s="254">
        <v>0</v>
      </c>
      <c r="I204" s="70">
        <f>IF(AND($F204&lt;=I$6,$G204&gt;=I$7),$H204*Summary!C102,0)</f>
        <v>0</v>
      </c>
      <c r="J204" s="70">
        <f>IF(AND($F204&lt;=J$6,$G204&gt;=J$7),$H204*Summary!D102,0)</f>
        <v>0</v>
      </c>
      <c r="K204" s="70">
        <f>IF(AND($F204&lt;=K$6,$G204&gt;=K$7),$H204*Summary!E102,0)</f>
        <v>0</v>
      </c>
      <c r="L204" s="70">
        <f>IF(AND($F204&lt;=L$6,$G204&gt;=L$7),$H204*Summary!F102,0)</f>
        <v>0</v>
      </c>
      <c r="M204" s="70">
        <f>IF(AND($F204&lt;=M$6,$G204&gt;=M$7),$H204*Summary!G102,0)</f>
        <v>0</v>
      </c>
      <c r="N204" s="70">
        <f>IF(AND($F204&lt;=N$6,$G204&gt;=N$7),$H204*Summary!H102,0)</f>
        <v>0</v>
      </c>
      <c r="O204" s="70">
        <f>IF(AND($F204&lt;=O$6,$G204&gt;=O$7),$H204*Summary!I102,0)</f>
        <v>0</v>
      </c>
      <c r="P204" s="70">
        <f>IF(AND($F204&lt;=P$6,$G204&gt;=P$7),$H204*Summary!J102,0)</f>
        <v>0</v>
      </c>
      <c r="Q204" s="70">
        <f>IF(AND($F204&lt;=Q$6,$G204&gt;=Q$7),$H204*Summary!K102,0)</f>
        <v>0</v>
      </c>
      <c r="R204" s="70">
        <f>IF(AND($F204&lt;=R$6,$G204&gt;=R$7),$H204*Summary!L102,0)</f>
        <v>0</v>
      </c>
      <c r="S204" s="70">
        <f>IF(AND($F204&lt;=S$6,$G204&gt;=S$7),$H204*Summary!M102,0)</f>
        <v>0</v>
      </c>
      <c r="T204" s="70">
        <f>IF(AND($F204&lt;=T$6,$G204&gt;=T$7),$H204*Summary!N102,0)</f>
        <v>0</v>
      </c>
      <c r="U204" s="70">
        <f>IF(AND($F204&lt;=U$6,$G204&gt;=U$7),$H204*Summary!O102,0)</f>
        <v>0</v>
      </c>
      <c r="V204" s="70">
        <f>IF(AND($F204&lt;=V$6,$G204&gt;=V$7),$H204*Summary!P102,0)</f>
        <v>0</v>
      </c>
      <c r="W204" s="70">
        <f>IF(AND($F204&lt;=W$6,$G204&gt;=W$7),$H204*Summary!Q102,0)</f>
        <v>0</v>
      </c>
      <c r="X204" s="70">
        <f>IF(AND($F204&lt;=X$6,$G204&gt;=X$7),$H204*Summary!R102,0)</f>
        <v>0</v>
      </c>
      <c r="Y204" s="70">
        <f>IF(AND($F204&lt;=Y$6,$G204&gt;=Y$7),$H204*Summary!S102,0)</f>
        <v>0</v>
      </c>
      <c r="Z204" s="70">
        <f>IF(AND($F204&lt;=Z$6,$G204&gt;=Z$7),$H204*Summary!T102,0)</f>
        <v>0</v>
      </c>
      <c r="AA204" s="70">
        <f>IF(AND($F204&lt;=AA$6,$G204&gt;=AA$7),$H204*Summary!U102,0)</f>
        <v>0</v>
      </c>
      <c r="AB204" s="70">
        <f>IF(AND($F204&lt;=AB$6,$G204&gt;=AB$7),$H204*Summary!V102,0)</f>
        <v>0</v>
      </c>
      <c r="AC204" s="70">
        <f>IF(AND($F204&lt;=AC$6,$G204&gt;=AC$7),$H204*Summary!W102,0)</f>
        <v>0</v>
      </c>
      <c r="AD204" s="70">
        <f>IF(AND($F204&lt;=AD$6,$G204&gt;=AD$7),$H204*Summary!X102,0)</f>
        <v>0</v>
      </c>
      <c r="AE204" s="70">
        <f>IF(AND($F204&lt;=AE$6,$G204&gt;=AE$7),$H204*Summary!Y102,0)</f>
        <v>0</v>
      </c>
      <c r="AF204" s="70">
        <f>IF(AND($F204&lt;=AF$6,$G204&gt;=AF$7),$H204*Summary!Z102,0)</f>
        <v>0</v>
      </c>
      <c r="AG204" s="70">
        <f>IF(AND($F204&lt;=AG$6,$G204&gt;=AG$7),$H204*Summary!AA102,0)</f>
        <v>0</v>
      </c>
      <c r="AH204" s="70">
        <f>IF(AND($F204&lt;=AH$6,$G204&gt;=AH$7),$H204*Summary!AB102,0)</f>
        <v>0</v>
      </c>
      <c r="AI204" s="70">
        <f>IF(AND($F204&lt;=AI$6,$G204&gt;=AI$7),$H204*Summary!AC102,0)</f>
        <v>0</v>
      </c>
      <c r="AJ204" s="70">
        <f>IF(AND($F204&lt;=AJ$6,$G204&gt;=AJ$7),$H204*Summary!AD102,0)</f>
        <v>0</v>
      </c>
      <c r="AK204" s="70">
        <f>IF(AND($F204&lt;=AK$6,$G204&gt;=AK$7),$H204*Summary!AE102,0)</f>
        <v>0</v>
      </c>
      <c r="AL204" s="70">
        <f>IF(AND($F204&lt;=AL$6,$G204&gt;=AL$7),$H204*Summary!AF102,0)</f>
        <v>0</v>
      </c>
      <c r="AM204" s="70">
        <f>IF(AND($F204&lt;=AM$6,$G204&gt;=AM$7),$H204*Summary!AG102,0)</f>
        <v>0</v>
      </c>
      <c r="AN204" s="70">
        <f>IF(AND($F204&lt;=AN$6,$G204&gt;=AN$7),$H204*Summary!AH102,0)</f>
        <v>0</v>
      </c>
      <c r="AO204" s="70">
        <f>IF(AND($F204&lt;=AO$6,$G204&gt;=AO$7),$H204*Summary!AI102,0)</f>
        <v>0</v>
      </c>
      <c r="AP204" s="70">
        <f>IF(AND($F204&lt;=AP$6,$G204&gt;=AP$7),$H204*Summary!AJ102,0)</f>
        <v>0</v>
      </c>
      <c r="AQ204" s="70">
        <f>IF(AND($F204&lt;=AQ$6,$G204&gt;=AQ$7),$H204*Summary!AK102,0)</f>
        <v>0</v>
      </c>
      <c r="AR204" s="70">
        <f>IF(AND($F204&lt;=AR$6,$G204&gt;=AR$7),$H204*Summary!AL102,0)</f>
        <v>0</v>
      </c>
      <c r="AS204" s="70">
        <f>IF(AND($F204&lt;=AS$6,$G204&gt;=AS$7),$H204*Summary!AM102,0)</f>
        <v>0</v>
      </c>
      <c r="AT204" s="70">
        <f>IF(AND($F204&lt;=AT$6,$G204&gt;=AT$7),$H204*Summary!AN102,0)</f>
        <v>0</v>
      </c>
      <c r="AU204" s="70">
        <f>IF(AND($F204&lt;=AU$6,$G204&gt;=AU$7),$H204*Summary!AO102,0)</f>
        <v>0</v>
      </c>
      <c r="AV204" s="70">
        <f>IF(AND($F204&lt;=AV$6,$G204&gt;=AV$7),$H204*Summary!AP102,0)</f>
        <v>0</v>
      </c>
      <c r="AW204" s="70">
        <f>IF(AND($F204&lt;=AW$6,$G204&gt;=AW$7),$H204*Summary!AQ102,0)</f>
        <v>0</v>
      </c>
      <c r="AX204" s="70">
        <f>IF(AND($F204&lt;=AX$6,$G204&gt;=AX$7),$H204*Summary!AR102,0)</f>
        <v>0</v>
      </c>
      <c r="AY204" s="70">
        <f>IF(AND($F204&lt;=AY$6,$G204&gt;=AY$7),$H204*Summary!AS102,0)</f>
        <v>0</v>
      </c>
      <c r="AZ204" s="70">
        <f>IF(AND($F204&lt;=AZ$6,$G204&gt;=AZ$7),$H204*Summary!AT102,0)</f>
        <v>0</v>
      </c>
      <c r="BA204" s="70">
        <f>IF(AND($F204&lt;=BA$6,$G204&gt;=BA$7),$H204*Summary!AU102,0)</f>
        <v>0</v>
      </c>
      <c r="BB204" s="70">
        <f>IF(AND($F204&lt;=BB$6,$G204&gt;=BB$7),$H204*Summary!AV102,0)</f>
        <v>0</v>
      </c>
      <c r="BC204" s="70">
        <f>IF(AND($F204&lt;=BC$6,$G204&gt;=BC$7),$H204*Summary!AW102,0)</f>
        <v>0</v>
      </c>
      <c r="BD204" s="70">
        <f>IF(AND($F204&lt;=BD$6,$G204&gt;=BD$7),$H204*Summary!AX102,0)</f>
        <v>0</v>
      </c>
      <c r="BE204" s="70">
        <f>IF(AND($F204&lt;=BE$6,$G204&gt;=BE$7),$H204*Summary!AY102,0)</f>
        <v>0</v>
      </c>
      <c r="BF204" s="70">
        <f>IF(AND($F204&lt;=BF$6,$G204&gt;=BF$7),$H204*Summary!AZ102,0)</f>
        <v>0</v>
      </c>
      <c r="BG204" s="70">
        <f>IF(AND($F204&lt;=BG$6,$G204&gt;=BG$7),$H204*Summary!BA102,0)</f>
        <v>0</v>
      </c>
      <c r="BH204" s="70">
        <f>IF(AND($F204&lt;=BH$6,$G204&gt;=BH$7),$H204*Summary!BB102,0)</f>
        <v>0</v>
      </c>
      <c r="BI204" s="70">
        <f>IF(AND($F204&lt;=BI$6,$G204&gt;=BI$7),$H204*Summary!BC102,0)</f>
        <v>0</v>
      </c>
      <c r="BJ204" s="70">
        <f>IF(AND($F204&lt;=BJ$6,$G204&gt;=BJ$7),$H204*Summary!BD102,0)</f>
        <v>0</v>
      </c>
      <c r="BK204" s="70">
        <f>IF(AND($F204&lt;=BK$6,$G204&gt;=BK$7),$H204*Summary!BE102,0)</f>
        <v>0</v>
      </c>
      <c r="BL204" s="70">
        <f>IF(AND($F204&lt;=BL$6,$G204&gt;=BL$7),$H204*Summary!BF102,0)</f>
        <v>0</v>
      </c>
      <c r="BM204" s="70">
        <f>IF(AND($F204&lt;=BM$6,$G204&gt;=BM$7),$H204*Summary!BG102,0)</f>
        <v>0</v>
      </c>
      <c r="BN204" s="70">
        <f>IF(AND($F204&lt;=BN$6,$G204&gt;=BN$7),$H204*Summary!BH102,0)</f>
        <v>0</v>
      </c>
      <c r="BO204" s="70">
        <f>IF(AND($F204&lt;=BO$6,$G204&gt;=BO$7),$H204*Summary!BI102,0)</f>
        <v>0</v>
      </c>
      <c r="BP204" s="70">
        <f>IF(AND($F204&lt;=BP$6,$G204&gt;=BP$7),$H204*Summary!BJ102,0)</f>
        <v>0</v>
      </c>
      <c r="BQ204" s="70">
        <f>IF(AND($F204&lt;=BQ$6,$G204&gt;=BQ$7),$H204*Summary!BK102,0)</f>
        <v>0</v>
      </c>
      <c r="BR204" s="70">
        <f>IF(AND($F204&lt;=BR$6,$G204&gt;=BR$7),$H204*Summary!BL102,0)</f>
        <v>0</v>
      </c>
      <c r="BS204" s="70">
        <f>IF(AND($F204&lt;=BS$6,$G204&gt;=BS$7),$H204*Summary!BM102,0)</f>
        <v>0</v>
      </c>
      <c r="BT204" s="70">
        <f>IF(AND($F204&lt;=BT$6,$G204&gt;=BT$7),$H204*Summary!BN102,0)</f>
        <v>0</v>
      </c>
      <c r="BU204" s="70">
        <f>IF(AND($F204&lt;=BU$6,$G204&gt;=BU$7),$H204*Summary!BO102,0)</f>
        <v>0</v>
      </c>
      <c r="BV204" s="70">
        <f>IF(AND($F204&lt;=BV$6,$G204&gt;=BV$7),$H204*Summary!BP102,0)</f>
        <v>0</v>
      </c>
      <c r="BW204" s="70">
        <f>IF(AND($F204&lt;=BW$6,$G204&gt;=BW$7),$H204*Summary!BQ102,0)</f>
        <v>0</v>
      </c>
      <c r="BX204" s="70">
        <f>IF(AND($F204&lt;=BX$6,$G204&gt;=BX$7),$H204*Summary!BR102,0)</f>
        <v>0</v>
      </c>
      <c r="BY204" s="70">
        <f>IF(AND($F204&lt;=BY$6,$G204&gt;=BY$7),$H204*Summary!BS102,0)</f>
        <v>0</v>
      </c>
      <c r="BZ204" s="70">
        <f>IF(AND($F204&lt;=BZ$6,$G204&gt;=BZ$7),$H204*Summary!BT102,0)</f>
        <v>0</v>
      </c>
      <c r="CA204" s="70">
        <f>IF(AND($F204&lt;=CA$6,$G204&gt;=CA$7),$H204*Summary!BU102,0)</f>
        <v>0</v>
      </c>
      <c r="CB204" s="70">
        <f>IF(AND($F204&lt;=CB$6,$G204&gt;=CB$7),$H204*Summary!BV102,0)</f>
        <v>0</v>
      </c>
    </row>
    <row r="205" spans="1:80" x14ac:dyDescent="0.3">
      <c r="A205" s="76" t="str">
        <f t="shared" si="99"/>
        <v>Dev Ops</v>
      </c>
      <c r="B205" s="84" t="s">
        <v>240</v>
      </c>
      <c r="C205" s="69" t="s">
        <v>257</v>
      </c>
      <c r="E205" s="69" t="s">
        <v>96</v>
      </c>
      <c r="F205" s="86">
        <v>42370</v>
      </c>
      <c r="G205" s="86">
        <v>45291</v>
      </c>
      <c r="H205" s="254"/>
      <c r="I205" s="70">
        <f>IF(AND($F205&lt;=I$6,$G205&gt;=I$7),$H205,0)</f>
        <v>0</v>
      </c>
      <c r="J205" s="70">
        <f t="shared" ref="J205:BU205" si="100">IF(AND($F205&lt;=J$6,$G205&gt;=J$7),$H205,0)</f>
        <v>0</v>
      </c>
      <c r="K205" s="70">
        <f t="shared" si="100"/>
        <v>0</v>
      </c>
      <c r="L205" s="70">
        <f t="shared" si="100"/>
        <v>0</v>
      </c>
      <c r="M205" s="70">
        <f t="shared" si="100"/>
        <v>0</v>
      </c>
      <c r="N205" s="70">
        <f t="shared" si="100"/>
        <v>0</v>
      </c>
      <c r="O205" s="70">
        <f t="shared" si="100"/>
        <v>0</v>
      </c>
      <c r="P205" s="70">
        <f t="shared" si="100"/>
        <v>0</v>
      </c>
      <c r="Q205" s="70">
        <f t="shared" si="100"/>
        <v>0</v>
      </c>
      <c r="R205" s="70">
        <f t="shared" si="100"/>
        <v>0</v>
      </c>
      <c r="S205" s="70">
        <f t="shared" si="100"/>
        <v>0</v>
      </c>
      <c r="T205" s="70">
        <f t="shared" si="100"/>
        <v>0</v>
      </c>
      <c r="U205" s="70">
        <f t="shared" si="100"/>
        <v>0</v>
      </c>
      <c r="V205" s="70">
        <f t="shared" si="100"/>
        <v>0</v>
      </c>
      <c r="W205" s="70">
        <f t="shared" si="100"/>
        <v>0</v>
      </c>
      <c r="X205" s="70">
        <f t="shared" si="100"/>
        <v>0</v>
      </c>
      <c r="Y205" s="70">
        <f t="shared" si="100"/>
        <v>0</v>
      </c>
      <c r="Z205" s="70">
        <f t="shared" si="100"/>
        <v>0</v>
      </c>
      <c r="AA205" s="70">
        <f t="shared" si="100"/>
        <v>0</v>
      </c>
      <c r="AB205" s="70">
        <f t="shared" si="100"/>
        <v>0</v>
      </c>
      <c r="AC205" s="70">
        <f t="shared" si="100"/>
        <v>0</v>
      </c>
      <c r="AD205" s="70">
        <f t="shared" si="100"/>
        <v>0</v>
      </c>
      <c r="AE205" s="70">
        <f t="shared" si="100"/>
        <v>0</v>
      </c>
      <c r="AF205" s="70">
        <f t="shared" si="100"/>
        <v>0</v>
      </c>
      <c r="AG205" s="70">
        <f t="shared" si="100"/>
        <v>0</v>
      </c>
      <c r="AH205" s="70">
        <f t="shared" si="100"/>
        <v>0</v>
      </c>
      <c r="AI205" s="70">
        <f t="shared" si="100"/>
        <v>0</v>
      </c>
      <c r="AJ205" s="70">
        <f t="shared" si="100"/>
        <v>0</v>
      </c>
      <c r="AK205" s="70">
        <f t="shared" si="100"/>
        <v>0</v>
      </c>
      <c r="AL205" s="70">
        <f t="shared" si="100"/>
        <v>0</v>
      </c>
      <c r="AM205" s="70">
        <f t="shared" si="100"/>
        <v>0</v>
      </c>
      <c r="AN205" s="70">
        <f t="shared" si="100"/>
        <v>0</v>
      </c>
      <c r="AO205" s="70">
        <f t="shared" si="100"/>
        <v>0</v>
      </c>
      <c r="AP205" s="70">
        <f t="shared" si="100"/>
        <v>0</v>
      </c>
      <c r="AQ205" s="70">
        <f t="shared" si="100"/>
        <v>0</v>
      </c>
      <c r="AR205" s="70">
        <f t="shared" si="100"/>
        <v>0</v>
      </c>
      <c r="AS205" s="70">
        <f t="shared" si="100"/>
        <v>0</v>
      </c>
      <c r="AT205" s="70">
        <f t="shared" si="100"/>
        <v>0</v>
      </c>
      <c r="AU205" s="70">
        <f t="shared" si="100"/>
        <v>0</v>
      </c>
      <c r="AV205" s="70">
        <f t="shared" si="100"/>
        <v>0</v>
      </c>
      <c r="AW205" s="70">
        <f t="shared" si="100"/>
        <v>0</v>
      </c>
      <c r="AX205" s="70">
        <f t="shared" si="100"/>
        <v>0</v>
      </c>
      <c r="AY205" s="70">
        <f t="shared" si="100"/>
        <v>0</v>
      </c>
      <c r="AZ205" s="70">
        <f t="shared" si="100"/>
        <v>0</v>
      </c>
      <c r="BA205" s="70">
        <f t="shared" si="100"/>
        <v>0</v>
      </c>
      <c r="BB205" s="70">
        <f t="shared" si="100"/>
        <v>0</v>
      </c>
      <c r="BC205" s="70">
        <f t="shared" si="100"/>
        <v>0</v>
      </c>
      <c r="BD205" s="70">
        <f t="shared" si="100"/>
        <v>0</v>
      </c>
      <c r="BE205" s="70">
        <f t="shared" si="100"/>
        <v>0</v>
      </c>
      <c r="BF205" s="70">
        <f t="shared" si="100"/>
        <v>0</v>
      </c>
      <c r="BG205" s="70">
        <f t="shared" si="100"/>
        <v>0</v>
      </c>
      <c r="BH205" s="70">
        <f t="shared" si="100"/>
        <v>0</v>
      </c>
      <c r="BI205" s="70">
        <f t="shared" si="100"/>
        <v>0</v>
      </c>
      <c r="BJ205" s="70">
        <f t="shared" si="100"/>
        <v>0</v>
      </c>
      <c r="BK205" s="70">
        <f t="shared" si="100"/>
        <v>0</v>
      </c>
      <c r="BL205" s="70">
        <f t="shared" si="100"/>
        <v>0</v>
      </c>
      <c r="BM205" s="70">
        <f t="shared" si="100"/>
        <v>0</v>
      </c>
      <c r="BN205" s="70">
        <f t="shared" si="100"/>
        <v>0</v>
      </c>
      <c r="BO205" s="70">
        <f t="shared" si="100"/>
        <v>0</v>
      </c>
      <c r="BP205" s="70">
        <f t="shared" si="100"/>
        <v>0</v>
      </c>
      <c r="BQ205" s="70">
        <f t="shared" si="100"/>
        <v>0</v>
      </c>
      <c r="BR205" s="70">
        <f t="shared" si="100"/>
        <v>0</v>
      </c>
      <c r="BS205" s="70">
        <f t="shared" si="100"/>
        <v>0</v>
      </c>
      <c r="BT205" s="70">
        <f t="shared" si="100"/>
        <v>0</v>
      </c>
      <c r="BU205" s="70">
        <f t="shared" si="100"/>
        <v>0</v>
      </c>
      <c r="BV205" s="70">
        <f t="shared" ref="BV205:CB205" si="101">IF(AND($F205&lt;=BV$6,$G205&gt;=BV$7),$H205,0)</f>
        <v>0</v>
      </c>
      <c r="BW205" s="70">
        <f t="shared" si="101"/>
        <v>0</v>
      </c>
      <c r="BX205" s="70">
        <f t="shared" si="101"/>
        <v>0</v>
      </c>
      <c r="BY205" s="70">
        <f t="shared" si="101"/>
        <v>0</v>
      </c>
      <c r="BZ205" s="70">
        <f t="shared" si="101"/>
        <v>0</v>
      </c>
      <c r="CA205" s="70">
        <f t="shared" si="101"/>
        <v>0</v>
      </c>
      <c r="CB205" s="70">
        <f t="shared" si="101"/>
        <v>0</v>
      </c>
    </row>
    <row r="206" spans="1:80" x14ac:dyDescent="0.3">
      <c r="A206" s="76" t="str">
        <f t="shared" si="99"/>
        <v>Dev Ops</v>
      </c>
      <c r="B206" s="84" t="s">
        <v>61</v>
      </c>
      <c r="C206" s="65" t="s">
        <v>275</v>
      </c>
      <c r="E206" s="69" t="s">
        <v>276</v>
      </c>
      <c r="F206" s="86">
        <v>42370</v>
      </c>
      <c r="G206" s="86">
        <v>45291</v>
      </c>
      <c r="H206" s="153">
        <v>0</v>
      </c>
      <c r="I206" s="70">
        <f>IF(AND($F206&lt;=I$6,$G206&gt;=I$7),$H206*Summary!C17*1000,0)</f>
        <v>0</v>
      </c>
      <c r="J206" s="70">
        <f>IF(AND($F206&lt;=J$6,$G206&gt;=J$7),$H206*Summary!D17*1000,0)</f>
        <v>0</v>
      </c>
      <c r="K206" s="70">
        <f>IF(AND($F206&lt;=K$6,$G206&gt;=K$7),$H206*Summary!E17*1000,0)</f>
        <v>0</v>
      </c>
      <c r="L206" s="70">
        <f>IF(AND($F206&lt;=L$6,$G206&gt;=L$7),$H206*Summary!F17*1000,0)</f>
        <v>0</v>
      </c>
      <c r="M206" s="70">
        <f>IF(AND($F206&lt;=M$6,$G206&gt;=M$7),$H206*Summary!G17*1000,0)</f>
        <v>0</v>
      </c>
      <c r="N206" s="70">
        <f>IF(AND($F206&lt;=N$6,$G206&gt;=N$7),$H206*Summary!H17*1000,0)</f>
        <v>0</v>
      </c>
      <c r="O206" s="70">
        <f>IF(AND($F206&lt;=O$6,$G206&gt;=O$7),$H206*Summary!I17*1000,0)</f>
        <v>0</v>
      </c>
      <c r="P206" s="70">
        <f>IF(AND($F206&lt;=P$6,$G206&gt;=P$7),$H206*Summary!J17*1000,0)</f>
        <v>0</v>
      </c>
      <c r="Q206" s="70">
        <f>IF(AND($F206&lt;=Q$6,$G206&gt;=Q$7),$H206*Summary!K17*1000,0)</f>
        <v>0</v>
      </c>
      <c r="R206" s="70">
        <f>IF(AND($F206&lt;=R$6,$G206&gt;=R$7),$H206*Summary!L17*1000,0)</f>
        <v>0</v>
      </c>
      <c r="S206" s="70">
        <f>IF(AND($F206&lt;=S$6,$G206&gt;=S$7),$H206*Summary!M17*1000,0)</f>
        <v>0</v>
      </c>
      <c r="T206" s="70">
        <f>IF(AND($F206&lt;=T$6,$G206&gt;=T$7),$H206*Summary!N17*1000,0)</f>
        <v>0</v>
      </c>
      <c r="U206" s="70">
        <f>IF(AND($F206&lt;=U$6,$G206&gt;=U$7),$H206*Summary!O17*1000,0)</f>
        <v>0</v>
      </c>
      <c r="V206" s="70">
        <f>IF(AND($F206&lt;=V$6,$G206&gt;=V$7),$H206*Summary!P17*1000,0)</f>
        <v>0</v>
      </c>
      <c r="W206" s="70">
        <f>IF(AND($F206&lt;=W$6,$G206&gt;=W$7),$H206*Summary!Q17*1000,0)</f>
        <v>0</v>
      </c>
      <c r="X206" s="70">
        <f>IF(AND($F206&lt;=X$6,$G206&gt;=X$7),$H206*Summary!R17*1000,0)</f>
        <v>0</v>
      </c>
      <c r="Y206" s="70">
        <f>IF(AND($F206&lt;=Y$6,$G206&gt;=Y$7),$H206*Summary!S17*1000,0)</f>
        <v>0</v>
      </c>
      <c r="Z206" s="70">
        <f>IF(AND($F206&lt;=Z$6,$G206&gt;=Z$7),$H206*Summary!T17*1000,0)</f>
        <v>0</v>
      </c>
      <c r="AA206" s="70">
        <f>IF(AND($F206&lt;=AA$6,$G206&gt;=AA$7),$H206*Summary!U17*1000,0)</f>
        <v>0</v>
      </c>
      <c r="AB206" s="70">
        <f>IF(AND($F206&lt;=AB$6,$G206&gt;=AB$7),$H206*Summary!V17*1000,0)</f>
        <v>0</v>
      </c>
      <c r="AC206" s="70">
        <f>IF(AND($F206&lt;=AC$6,$G206&gt;=AC$7),$H206*Summary!W17*1000,0)</f>
        <v>0</v>
      </c>
      <c r="AD206" s="70">
        <f>IF(AND($F206&lt;=AD$6,$G206&gt;=AD$7),$H206*Summary!X17*1000,0)</f>
        <v>0</v>
      </c>
      <c r="AE206" s="70">
        <f>IF(AND($F206&lt;=AE$6,$G206&gt;=AE$7),$H206*Summary!Y17*1000,0)</f>
        <v>0</v>
      </c>
      <c r="AF206" s="70">
        <f>IF(AND($F206&lt;=AF$6,$G206&gt;=AF$7),$H206*Summary!Z17*1000,0)</f>
        <v>0</v>
      </c>
      <c r="AG206" s="70">
        <f>IF(AND($F206&lt;=AG$6,$G206&gt;=AG$7),$H206*Summary!AA17*1000,0)</f>
        <v>0</v>
      </c>
      <c r="AH206" s="70">
        <f>IF(AND($F206&lt;=AH$6,$G206&gt;=AH$7),$H206*Summary!AB17*1000,0)</f>
        <v>0</v>
      </c>
      <c r="AI206" s="70">
        <f>IF(AND($F206&lt;=AI$6,$G206&gt;=AI$7),$H206*Summary!AC17*1000,0)</f>
        <v>0</v>
      </c>
      <c r="AJ206" s="70">
        <f>IF(AND($F206&lt;=AJ$6,$G206&gt;=AJ$7),$H206*Summary!AD17*1000,0)</f>
        <v>0</v>
      </c>
      <c r="AK206" s="70">
        <f>IF(AND($F206&lt;=AK$6,$G206&gt;=AK$7),$H206*Summary!AE17*1000,0)</f>
        <v>0</v>
      </c>
      <c r="AL206" s="70">
        <f>IF(AND($F206&lt;=AL$6,$G206&gt;=AL$7),$H206*Summary!AF17*1000,0)</f>
        <v>0</v>
      </c>
      <c r="AM206" s="70">
        <f>IF(AND($F206&lt;=AM$6,$G206&gt;=AM$7),$H206*Summary!AG17*1000,0)</f>
        <v>0</v>
      </c>
      <c r="AN206" s="70">
        <f>IF(AND($F206&lt;=AN$6,$G206&gt;=AN$7),$H206*Summary!AH17*1000,0)</f>
        <v>0</v>
      </c>
      <c r="AO206" s="70">
        <f>IF(AND($F206&lt;=AO$6,$G206&gt;=AO$7),$H206*Summary!AI17*1000,0)</f>
        <v>0</v>
      </c>
      <c r="AP206" s="70">
        <f>IF(AND($F206&lt;=AP$6,$G206&gt;=AP$7),$H206*Summary!AJ17*1000,0)</f>
        <v>0</v>
      </c>
      <c r="AQ206" s="70">
        <f>IF(AND($F206&lt;=AQ$6,$G206&gt;=AQ$7),$H206*Summary!AK17*1000,0)</f>
        <v>0</v>
      </c>
      <c r="AR206" s="70">
        <f>IF(AND($F206&lt;=AR$6,$G206&gt;=AR$7),$H206*Summary!AL17*1000,0)</f>
        <v>0</v>
      </c>
      <c r="AS206" s="70">
        <f>IF(AND($F206&lt;=AS$6,$G206&gt;=AS$7),$H206*Summary!AM17*1000,0)</f>
        <v>0</v>
      </c>
      <c r="AT206" s="70">
        <f>IF(AND($F206&lt;=AT$6,$G206&gt;=AT$7),$H206*Summary!AN17*1000,0)</f>
        <v>0</v>
      </c>
      <c r="AU206" s="70">
        <f>IF(AND($F206&lt;=AU$6,$G206&gt;=AU$7),$H206*Summary!AO17*1000,0)</f>
        <v>0</v>
      </c>
      <c r="AV206" s="70">
        <f>IF(AND($F206&lt;=AV$6,$G206&gt;=AV$7),$H206*Summary!AP17*1000,0)</f>
        <v>0</v>
      </c>
      <c r="AW206" s="70">
        <f>IF(AND($F206&lt;=AW$6,$G206&gt;=AW$7),$H206*Summary!AQ17*1000,0)</f>
        <v>0</v>
      </c>
      <c r="AX206" s="70">
        <f>IF(AND($F206&lt;=AX$6,$G206&gt;=AX$7),$H206*Summary!AR17*1000,0)</f>
        <v>0</v>
      </c>
      <c r="AY206" s="70">
        <f>IF(AND($F206&lt;=AY$6,$G206&gt;=AY$7),$H206*Summary!AS17*1000,0)</f>
        <v>0</v>
      </c>
      <c r="AZ206" s="70">
        <f>IF(AND($F206&lt;=AZ$6,$G206&gt;=AZ$7),$H206*Summary!AT17*1000,0)</f>
        <v>0</v>
      </c>
      <c r="BA206" s="70">
        <f>IF(AND($F206&lt;=BA$6,$G206&gt;=BA$7),$H206*Summary!AU17*1000,0)</f>
        <v>0</v>
      </c>
      <c r="BB206" s="70">
        <f>IF(AND($F206&lt;=BB$6,$G206&gt;=BB$7),$H206*Summary!AV17*1000,0)</f>
        <v>0</v>
      </c>
      <c r="BC206" s="70">
        <f>IF(AND($F206&lt;=BC$6,$G206&gt;=BC$7),$H206*Summary!AW17*1000,0)</f>
        <v>0</v>
      </c>
      <c r="BD206" s="70">
        <f>IF(AND($F206&lt;=BD$6,$G206&gt;=BD$7),$H206*Summary!AX17*1000,0)</f>
        <v>0</v>
      </c>
      <c r="BE206" s="70">
        <f>IF(AND($F206&lt;=BE$6,$G206&gt;=BE$7),$H206*Summary!AY17*1000,0)</f>
        <v>0</v>
      </c>
      <c r="BF206" s="70">
        <f>IF(AND($F206&lt;=BF$6,$G206&gt;=BF$7),$H206*Summary!AZ17*1000,0)</f>
        <v>0</v>
      </c>
      <c r="BG206" s="70">
        <f>IF(AND($F206&lt;=BG$6,$G206&gt;=BG$7),$H206*Summary!BA17*1000,0)</f>
        <v>0</v>
      </c>
      <c r="BH206" s="70">
        <f>IF(AND($F206&lt;=BH$6,$G206&gt;=BH$7),$H206*Summary!BB17*1000,0)</f>
        <v>0</v>
      </c>
      <c r="BI206" s="70">
        <f>IF(AND($F206&lt;=BI$6,$G206&gt;=BI$7),$H206*Summary!BC17*1000,0)</f>
        <v>0</v>
      </c>
      <c r="BJ206" s="70">
        <f>IF(AND($F206&lt;=BJ$6,$G206&gt;=BJ$7),$H206*Summary!BD17*1000,0)</f>
        <v>0</v>
      </c>
      <c r="BK206" s="70">
        <f>IF(AND($F206&lt;=BK$6,$G206&gt;=BK$7),$H206*Summary!BE17*1000,0)</f>
        <v>0</v>
      </c>
      <c r="BL206" s="70">
        <f>IF(AND($F206&lt;=BL$6,$G206&gt;=BL$7),$H206*Summary!BF17*1000,0)</f>
        <v>0</v>
      </c>
      <c r="BM206" s="70">
        <f>IF(AND($F206&lt;=BM$6,$G206&gt;=BM$7),$H206*Summary!BG17*1000,0)</f>
        <v>0</v>
      </c>
      <c r="BN206" s="70">
        <f>IF(AND($F206&lt;=BN$6,$G206&gt;=BN$7),$H206*Summary!BH17*1000,0)</f>
        <v>0</v>
      </c>
      <c r="BO206" s="70">
        <f>IF(AND($F206&lt;=BO$6,$G206&gt;=BO$7),$H206*Summary!BI17*1000,0)</f>
        <v>0</v>
      </c>
      <c r="BP206" s="70">
        <f>IF(AND($F206&lt;=BP$6,$G206&gt;=BP$7),$H206*Summary!BJ17*1000,0)</f>
        <v>0</v>
      </c>
      <c r="BQ206" s="70">
        <f>IF(AND($F206&lt;=BQ$6,$G206&gt;=BQ$7),$H206*Summary!BK17*1000,0)</f>
        <v>0</v>
      </c>
      <c r="BR206" s="70">
        <f>IF(AND($F206&lt;=BR$6,$G206&gt;=BR$7),$H206*Summary!BL17*1000,0)</f>
        <v>0</v>
      </c>
      <c r="BS206" s="70">
        <f>IF(AND($F206&lt;=BS$6,$G206&gt;=BS$7),$H206*Summary!BM17*1000,0)</f>
        <v>0</v>
      </c>
      <c r="BT206" s="70">
        <f>IF(AND($F206&lt;=BT$6,$G206&gt;=BT$7),$H206*Summary!BN17*1000,0)</f>
        <v>0</v>
      </c>
      <c r="BU206" s="70">
        <f>IF(AND($F206&lt;=BU$6,$G206&gt;=BU$7),$H206*Summary!BO17*1000,0)</f>
        <v>0</v>
      </c>
      <c r="BV206" s="70">
        <f>IF(AND($F206&lt;=BV$6,$G206&gt;=BV$7),$H206*Summary!BP17*1000,0)</f>
        <v>0</v>
      </c>
      <c r="BW206" s="70">
        <f>IF(AND($F206&lt;=BW$6,$G206&gt;=BW$7),$H206*Summary!BQ17*1000,0)</f>
        <v>0</v>
      </c>
      <c r="BX206" s="70">
        <f>IF(AND($F206&lt;=BX$6,$G206&gt;=BX$7),$H206*Summary!BR17*1000,0)</f>
        <v>0</v>
      </c>
      <c r="BY206" s="70">
        <f>IF(AND($F206&lt;=BY$6,$G206&gt;=BY$7),$H206*Summary!BS17*1000,0)</f>
        <v>0</v>
      </c>
      <c r="BZ206" s="70">
        <f>IF(AND($F206&lt;=BZ$6,$G206&gt;=BZ$7),$H206*Summary!BT17*1000,0)</f>
        <v>0</v>
      </c>
      <c r="CA206" s="70">
        <f>IF(AND($F206&lt;=CA$6,$G206&gt;=CA$7),$H206*Summary!BU17*1000,0)</f>
        <v>0</v>
      </c>
      <c r="CB206" s="70">
        <f>IF(AND($F206&lt;=CB$6,$G206&gt;=CB$7),$H206*Summary!BV17*1000,0)</f>
        <v>0</v>
      </c>
    </row>
    <row r="207" spans="1:80" x14ac:dyDescent="0.3">
      <c r="A207" s="76" t="str">
        <f t="shared" si="99"/>
        <v>Dev Ops</v>
      </c>
      <c r="B207" s="84" t="s">
        <v>62</v>
      </c>
      <c r="C207" s="65" t="s">
        <v>277</v>
      </c>
      <c r="E207" s="69" t="s">
        <v>276</v>
      </c>
      <c r="F207" s="86">
        <v>42370</v>
      </c>
      <c r="G207" s="86">
        <v>45291</v>
      </c>
      <c r="H207" s="153">
        <v>0</v>
      </c>
      <c r="I207" s="70">
        <f>IF(AND($F207&lt;=I$6,$G207&gt;=I$7),$H207*Summary!C15*1000,0)</f>
        <v>0</v>
      </c>
      <c r="J207" s="70">
        <f>IF(AND($F207&lt;=J$6,$G207&gt;=J$7),$H207*Summary!D15*1000,0)</f>
        <v>0</v>
      </c>
      <c r="K207" s="70">
        <f>IF(AND($F207&lt;=K$6,$G207&gt;=K$7),$H207*Summary!E15*1000,0)</f>
        <v>0</v>
      </c>
      <c r="L207" s="70">
        <f>IF(AND($F207&lt;=L$6,$G207&gt;=L$7),$H207*Summary!F15*1000,0)</f>
        <v>0</v>
      </c>
      <c r="M207" s="70">
        <f>IF(AND($F207&lt;=M$6,$G207&gt;=M$7),$H207*Summary!G15*1000,0)</f>
        <v>0</v>
      </c>
      <c r="N207" s="70">
        <f>IF(AND($F207&lt;=N$6,$G207&gt;=N$7),$H207*Summary!H15*1000,0)</f>
        <v>0</v>
      </c>
      <c r="O207" s="70">
        <f>IF(AND($F207&lt;=O$6,$G207&gt;=O$7),$H207*Summary!I15*1000,0)</f>
        <v>0</v>
      </c>
      <c r="P207" s="70">
        <f>IF(AND($F207&lt;=P$6,$G207&gt;=P$7),$H207*Summary!J15*1000,0)</f>
        <v>0</v>
      </c>
      <c r="Q207" s="70">
        <f>IF(AND($F207&lt;=Q$6,$G207&gt;=Q$7),$H207*Summary!K15*1000,0)</f>
        <v>0</v>
      </c>
      <c r="R207" s="70">
        <f>IF(AND($F207&lt;=R$6,$G207&gt;=R$7),$H207*Summary!L15*1000,0)</f>
        <v>0</v>
      </c>
      <c r="S207" s="70">
        <f>IF(AND($F207&lt;=S$6,$G207&gt;=S$7),$H207*Summary!M15*1000,0)</f>
        <v>0</v>
      </c>
      <c r="T207" s="70">
        <f>IF(AND($F207&lt;=T$6,$G207&gt;=T$7),$H207*Summary!N15*1000,0)</f>
        <v>0</v>
      </c>
      <c r="U207" s="70">
        <f>IF(AND($F207&lt;=U$6,$G207&gt;=U$7),$H207*Summary!O15*1000,0)</f>
        <v>0</v>
      </c>
      <c r="V207" s="70">
        <f>IF(AND($F207&lt;=V$6,$G207&gt;=V$7),$H207*Summary!P15*1000,0)</f>
        <v>0</v>
      </c>
      <c r="W207" s="70">
        <f>IF(AND($F207&lt;=W$6,$G207&gt;=W$7),$H207*Summary!Q15*1000,0)</f>
        <v>0</v>
      </c>
      <c r="X207" s="70">
        <f>IF(AND($F207&lt;=X$6,$G207&gt;=X$7),$H207*Summary!R15*1000,0)</f>
        <v>0</v>
      </c>
      <c r="Y207" s="70">
        <f>IF(AND($F207&lt;=Y$6,$G207&gt;=Y$7),$H207*Summary!S15*1000,0)</f>
        <v>0</v>
      </c>
      <c r="Z207" s="70">
        <f>IF(AND($F207&lt;=Z$6,$G207&gt;=Z$7),$H207*Summary!T15*1000,0)</f>
        <v>0</v>
      </c>
      <c r="AA207" s="70">
        <f>IF(AND($F207&lt;=AA$6,$G207&gt;=AA$7),$H207*Summary!U15*1000,0)</f>
        <v>0</v>
      </c>
      <c r="AB207" s="70">
        <f>IF(AND($F207&lt;=AB$6,$G207&gt;=AB$7),$H207*Summary!V15*1000,0)</f>
        <v>0</v>
      </c>
      <c r="AC207" s="70">
        <f>IF(AND($F207&lt;=AC$6,$G207&gt;=AC$7),$H207*Summary!W15*1000,0)</f>
        <v>0</v>
      </c>
      <c r="AD207" s="70">
        <f>IF(AND($F207&lt;=AD$6,$G207&gt;=AD$7),$H207*Summary!X15*1000,0)</f>
        <v>0</v>
      </c>
      <c r="AE207" s="70">
        <f>IF(AND($F207&lt;=AE$6,$G207&gt;=AE$7),$H207*Summary!Y15*1000,0)</f>
        <v>0</v>
      </c>
      <c r="AF207" s="70">
        <f>IF(AND($F207&lt;=AF$6,$G207&gt;=AF$7),$H207*Summary!Z15*1000,0)</f>
        <v>0</v>
      </c>
      <c r="AG207" s="70">
        <f>IF(AND($F207&lt;=AG$6,$G207&gt;=AG$7),$H207*Summary!AA15*1000,0)</f>
        <v>0</v>
      </c>
      <c r="AH207" s="70">
        <f>IF(AND($F207&lt;=AH$6,$G207&gt;=AH$7),$H207*Summary!AB15*1000,0)</f>
        <v>0</v>
      </c>
      <c r="AI207" s="70">
        <f>IF(AND($F207&lt;=AI$6,$G207&gt;=AI$7),$H207*Summary!AC15*1000,0)</f>
        <v>0</v>
      </c>
      <c r="AJ207" s="70">
        <f>IF(AND($F207&lt;=AJ$6,$G207&gt;=AJ$7),$H207*Summary!AD15*1000,0)</f>
        <v>0</v>
      </c>
      <c r="AK207" s="70">
        <f>IF(AND($F207&lt;=AK$6,$G207&gt;=AK$7),$H207*Summary!AE15*1000,0)</f>
        <v>0</v>
      </c>
      <c r="AL207" s="70">
        <f>IF(AND($F207&lt;=AL$6,$G207&gt;=AL$7),$H207*Summary!AF15*1000,0)</f>
        <v>0</v>
      </c>
      <c r="AM207" s="70">
        <f>IF(AND($F207&lt;=AM$6,$G207&gt;=AM$7),$H207*Summary!AG15*1000,0)</f>
        <v>0</v>
      </c>
      <c r="AN207" s="70">
        <f>IF(AND($F207&lt;=AN$6,$G207&gt;=AN$7),$H207*Summary!AH15*1000,0)</f>
        <v>0</v>
      </c>
      <c r="AO207" s="70">
        <f>IF(AND($F207&lt;=AO$6,$G207&gt;=AO$7),$H207*Summary!AI15*1000,0)</f>
        <v>0</v>
      </c>
      <c r="AP207" s="70">
        <f>IF(AND($F207&lt;=AP$6,$G207&gt;=AP$7),$H207*Summary!AJ15*1000,0)</f>
        <v>0</v>
      </c>
      <c r="AQ207" s="70">
        <f>IF(AND($F207&lt;=AQ$6,$G207&gt;=AQ$7),$H207*Summary!AK15*1000,0)</f>
        <v>0</v>
      </c>
      <c r="AR207" s="70">
        <f>IF(AND($F207&lt;=AR$6,$G207&gt;=AR$7),$H207*Summary!AL15*1000,0)</f>
        <v>0</v>
      </c>
      <c r="AS207" s="70">
        <f>IF(AND($F207&lt;=AS$6,$G207&gt;=AS$7),$H207*Summary!AM15*1000,0)</f>
        <v>0</v>
      </c>
      <c r="AT207" s="70">
        <f>IF(AND($F207&lt;=AT$6,$G207&gt;=AT$7),$H207*Summary!AN15*1000,0)</f>
        <v>0</v>
      </c>
      <c r="AU207" s="70">
        <f>IF(AND($F207&lt;=AU$6,$G207&gt;=AU$7),$H207*Summary!AO15*1000,0)</f>
        <v>0</v>
      </c>
      <c r="AV207" s="70">
        <f>IF(AND($F207&lt;=AV$6,$G207&gt;=AV$7),$H207*Summary!AP15*1000,0)</f>
        <v>0</v>
      </c>
      <c r="AW207" s="70">
        <f>IF(AND($F207&lt;=AW$6,$G207&gt;=AW$7),$H207*Summary!AQ15*1000,0)</f>
        <v>0</v>
      </c>
      <c r="AX207" s="70">
        <f>IF(AND($F207&lt;=AX$6,$G207&gt;=AX$7),$H207*Summary!AR15*1000,0)</f>
        <v>0</v>
      </c>
      <c r="AY207" s="70">
        <f>IF(AND($F207&lt;=AY$6,$G207&gt;=AY$7),$H207*Summary!AS15*1000,0)</f>
        <v>0</v>
      </c>
      <c r="AZ207" s="70">
        <f>IF(AND($F207&lt;=AZ$6,$G207&gt;=AZ$7),$H207*Summary!AT15*1000,0)</f>
        <v>0</v>
      </c>
      <c r="BA207" s="70">
        <f>IF(AND($F207&lt;=BA$6,$G207&gt;=BA$7),$H207*Summary!AU15*1000,0)</f>
        <v>0</v>
      </c>
      <c r="BB207" s="70">
        <f>IF(AND($F207&lt;=BB$6,$G207&gt;=BB$7),$H207*Summary!AV15*1000,0)</f>
        <v>0</v>
      </c>
      <c r="BC207" s="70">
        <f>IF(AND($F207&lt;=BC$6,$G207&gt;=BC$7),$H207*Summary!AW15*1000,0)</f>
        <v>0</v>
      </c>
      <c r="BD207" s="70">
        <f>IF(AND($F207&lt;=BD$6,$G207&gt;=BD$7),$H207*Summary!AX15*1000,0)</f>
        <v>0</v>
      </c>
      <c r="BE207" s="70">
        <f>IF(AND($F207&lt;=BE$6,$G207&gt;=BE$7),$H207*Summary!AY15*1000,0)</f>
        <v>0</v>
      </c>
      <c r="BF207" s="70">
        <f>IF(AND($F207&lt;=BF$6,$G207&gt;=BF$7),$H207*Summary!AZ15*1000,0)</f>
        <v>0</v>
      </c>
      <c r="BG207" s="70">
        <f>IF(AND($F207&lt;=BG$6,$G207&gt;=BG$7),$H207*Summary!BA15*1000,0)</f>
        <v>0</v>
      </c>
      <c r="BH207" s="70">
        <f>IF(AND($F207&lt;=BH$6,$G207&gt;=BH$7),$H207*Summary!BB15*1000,0)</f>
        <v>0</v>
      </c>
      <c r="BI207" s="70">
        <f>IF(AND($F207&lt;=BI$6,$G207&gt;=BI$7),$H207*Summary!BC15*1000,0)</f>
        <v>0</v>
      </c>
      <c r="BJ207" s="70">
        <f>IF(AND($F207&lt;=BJ$6,$G207&gt;=BJ$7),$H207*Summary!BD15*1000,0)</f>
        <v>0</v>
      </c>
      <c r="BK207" s="70">
        <f>IF(AND($F207&lt;=BK$6,$G207&gt;=BK$7),$H207*Summary!BE15*1000,0)</f>
        <v>0</v>
      </c>
      <c r="BL207" s="70">
        <f>IF(AND($F207&lt;=BL$6,$G207&gt;=BL$7),$H207*Summary!BF15*1000,0)</f>
        <v>0</v>
      </c>
      <c r="BM207" s="70">
        <f>IF(AND($F207&lt;=BM$6,$G207&gt;=BM$7),$H207*Summary!BG15*1000,0)</f>
        <v>0</v>
      </c>
      <c r="BN207" s="70">
        <f>IF(AND($F207&lt;=BN$6,$G207&gt;=BN$7),$H207*Summary!BH15*1000,0)</f>
        <v>0</v>
      </c>
      <c r="BO207" s="70">
        <f>IF(AND($F207&lt;=BO$6,$G207&gt;=BO$7),$H207*Summary!BI15*1000,0)</f>
        <v>0</v>
      </c>
      <c r="BP207" s="70">
        <f>IF(AND($F207&lt;=BP$6,$G207&gt;=BP$7),$H207*Summary!BJ15*1000,0)</f>
        <v>0</v>
      </c>
      <c r="BQ207" s="70">
        <f>IF(AND($F207&lt;=BQ$6,$G207&gt;=BQ$7),$H207*Summary!BK15*1000,0)</f>
        <v>0</v>
      </c>
      <c r="BR207" s="70">
        <f>IF(AND($F207&lt;=BR$6,$G207&gt;=BR$7),$H207*Summary!BL15*1000,0)</f>
        <v>0</v>
      </c>
      <c r="BS207" s="70">
        <f>IF(AND($F207&lt;=BS$6,$G207&gt;=BS$7),$H207*Summary!BM15*1000,0)</f>
        <v>0</v>
      </c>
      <c r="BT207" s="70">
        <f>IF(AND($F207&lt;=BT$6,$G207&gt;=BT$7),$H207*Summary!BN15*1000,0)</f>
        <v>0</v>
      </c>
      <c r="BU207" s="70">
        <f>IF(AND($F207&lt;=BU$6,$G207&gt;=BU$7),$H207*Summary!BO15*1000,0)</f>
        <v>0</v>
      </c>
      <c r="BV207" s="70">
        <f>IF(AND($F207&lt;=BV$6,$G207&gt;=BV$7),$H207*Summary!BP15*1000,0)</f>
        <v>0</v>
      </c>
      <c r="BW207" s="70">
        <f>IF(AND($F207&lt;=BW$6,$G207&gt;=BW$7),$H207*Summary!BQ15*1000,0)</f>
        <v>0</v>
      </c>
      <c r="BX207" s="70">
        <f>IF(AND($F207&lt;=BX$6,$G207&gt;=BX$7),$H207*Summary!BR15*1000,0)</f>
        <v>0</v>
      </c>
      <c r="BY207" s="70">
        <f>IF(AND($F207&lt;=BY$6,$G207&gt;=BY$7),$H207*Summary!BS15*1000,0)</f>
        <v>0</v>
      </c>
      <c r="BZ207" s="70">
        <f>IF(AND($F207&lt;=BZ$6,$G207&gt;=BZ$7),$H207*Summary!BT15*1000,0)</f>
        <v>0</v>
      </c>
      <c r="CA207" s="70">
        <f>IF(AND($F207&lt;=CA$6,$G207&gt;=CA$7),$H207*Summary!BU15*1000,0)</f>
        <v>0</v>
      </c>
      <c r="CB207" s="70">
        <f>IF(AND($F207&lt;=CB$6,$G207&gt;=CB$7),$H207*Summary!BV15*1000,0)</f>
        <v>0</v>
      </c>
    </row>
    <row r="208" spans="1:80" x14ac:dyDescent="0.3">
      <c r="A208" s="76" t="str">
        <f t="shared" si="99"/>
        <v>Dev Ops</v>
      </c>
      <c r="B208" s="84" t="s">
        <v>63</v>
      </c>
      <c r="C208" s="65" t="s">
        <v>278</v>
      </c>
      <c r="E208" s="69" t="s">
        <v>248</v>
      </c>
      <c r="F208" s="86">
        <v>42370</v>
      </c>
      <c r="G208" s="86">
        <v>45291</v>
      </c>
      <c r="H208" s="260"/>
      <c r="I208" s="70">
        <f>IF(AND($F208&lt;=I$6,$G208&gt;=I$7),$H208*Summary!C18*1000,0)</f>
        <v>0</v>
      </c>
      <c r="J208" s="70">
        <f>IF(AND($F208&lt;=J$6,$G208&gt;=J$7),$H208*Summary!D18*1000,0)</f>
        <v>0</v>
      </c>
      <c r="K208" s="70">
        <f>IF(AND($F208&lt;=K$6,$G208&gt;=K$7),$H208*Summary!E18*1000,0)</f>
        <v>0</v>
      </c>
      <c r="L208" s="70">
        <f>IF(AND($F208&lt;=L$6,$G208&gt;=L$7),$H208*Summary!F18*1000,0)</f>
        <v>0</v>
      </c>
      <c r="M208" s="70">
        <f>IF(AND($F208&lt;=M$6,$G208&gt;=M$7),$H208*Summary!G18*1000,0)</f>
        <v>0</v>
      </c>
      <c r="N208" s="70">
        <f>IF(AND($F208&lt;=N$6,$G208&gt;=N$7),$H208*Summary!H18*1000,0)</f>
        <v>0</v>
      </c>
      <c r="O208" s="70">
        <f>IF(AND($F208&lt;=O$6,$G208&gt;=O$7),$H208*Summary!I18*1000,0)</f>
        <v>0</v>
      </c>
      <c r="P208" s="70">
        <f>IF(AND($F208&lt;=P$6,$G208&gt;=P$7),$H208*Summary!J18*1000,0)</f>
        <v>0</v>
      </c>
      <c r="Q208" s="70">
        <f>IF(AND($F208&lt;=Q$6,$G208&gt;=Q$7),$H208*Summary!K18*1000,0)</f>
        <v>0</v>
      </c>
      <c r="R208" s="70">
        <f>IF(AND($F208&lt;=R$6,$G208&gt;=R$7),$H208*Summary!L18*1000,0)</f>
        <v>0</v>
      </c>
      <c r="S208" s="70">
        <f>IF(AND($F208&lt;=S$6,$G208&gt;=S$7),$H208*Summary!M18*1000,0)</f>
        <v>0</v>
      </c>
      <c r="T208" s="70">
        <f>IF(AND($F208&lt;=T$6,$G208&gt;=T$7),$H208*Summary!N18*1000,0)</f>
        <v>0</v>
      </c>
      <c r="U208" s="70">
        <f>IF(AND($F208&lt;=U$6,$G208&gt;=U$7),$H208*Summary!O18*1000,0)</f>
        <v>0</v>
      </c>
      <c r="V208" s="70">
        <f>IF(AND($F208&lt;=V$6,$G208&gt;=V$7),$H208*Summary!P18*1000,0)</f>
        <v>0</v>
      </c>
      <c r="W208" s="70">
        <f>IF(AND($F208&lt;=W$6,$G208&gt;=W$7),$H208*Summary!Q18*1000,0)</f>
        <v>0</v>
      </c>
      <c r="X208" s="70">
        <f>IF(AND($F208&lt;=X$6,$G208&gt;=X$7),$H208*Summary!R18*1000,0)</f>
        <v>0</v>
      </c>
      <c r="Y208" s="70">
        <f>IF(AND($F208&lt;=Y$6,$G208&gt;=Y$7),$H208*Summary!S18*1000,0)</f>
        <v>0</v>
      </c>
      <c r="Z208" s="70">
        <f>IF(AND($F208&lt;=Z$6,$G208&gt;=Z$7),$H208*Summary!T18*1000,0)</f>
        <v>0</v>
      </c>
      <c r="AA208" s="70">
        <f>IF(AND($F208&lt;=AA$6,$G208&gt;=AA$7),$H208*Summary!U18*1000,0)</f>
        <v>0</v>
      </c>
      <c r="AB208" s="70">
        <f>IF(AND($F208&lt;=AB$6,$G208&gt;=AB$7),$H208*Summary!V18*1000,0)</f>
        <v>0</v>
      </c>
      <c r="AC208" s="70">
        <f>IF(AND($F208&lt;=AC$6,$G208&gt;=AC$7),$H208*Summary!W18*1000,0)</f>
        <v>0</v>
      </c>
      <c r="AD208" s="70">
        <f>IF(AND($F208&lt;=AD$6,$G208&gt;=AD$7),$H208*Summary!X18*1000,0)</f>
        <v>0</v>
      </c>
      <c r="AE208" s="70">
        <f>IF(AND($F208&lt;=AE$6,$G208&gt;=AE$7),$H208*Summary!Y18*1000,0)</f>
        <v>0</v>
      </c>
      <c r="AF208" s="70">
        <f>IF(AND($F208&lt;=AF$6,$G208&gt;=AF$7),$H208*Summary!Z18*1000,0)</f>
        <v>0</v>
      </c>
      <c r="AG208" s="70">
        <f>IF(AND($F208&lt;=AG$6,$G208&gt;=AG$7),$H208*Summary!AA18*1000,0)</f>
        <v>0</v>
      </c>
      <c r="AH208" s="70">
        <f>IF(AND($F208&lt;=AH$6,$G208&gt;=AH$7),$H208*Summary!AB18*1000,0)</f>
        <v>0</v>
      </c>
      <c r="AI208" s="70">
        <f>IF(AND($F208&lt;=AI$6,$G208&gt;=AI$7),$H208*Summary!AC18*1000,0)</f>
        <v>0</v>
      </c>
      <c r="AJ208" s="70">
        <f>IF(AND($F208&lt;=AJ$6,$G208&gt;=AJ$7),$H208*Summary!AD18*1000,0)</f>
        <v>0</v>
      </c>
      <c r="AK208" s="70">
        <f>IF(AND($F208&lt;=AK$6,$G208&gt;=AK$7),$H208*Summary!AE18*1000,0)</f>
        <v>0</v>
      </c>
      <c r="AL208" s="70">
        <f>IF(AND($F208&lt;=AL$6,$G208&gt;=AL$7),$H208*Summary!AF18*1000,0)</f>
        <v>0</v>
      </c>
      <c r="AM208" s="70">
        <f>IF(AND($F208&lt;=AM$6,$G208&gt;=AM$7),$H208*Summary!AG18*1000,0)</f>
        <v>0</v>
      </c>
      <c r="AN208" s="70">
        <f>IF(AND($F208&lt;=AN$6,$G208&gt;=AN$7),$H208*Summary!AH18*1000,0)</f>
        <v>0</v>
      </c>
      <c r="AO208" s="70">
        <f>IF(AND($F208&lt;=AO$6,$G208&gt;=AO$7),$H208*Summary!AI18*1000,0)</f>
        <v>0</v>
      </c>
      <c r="AP208" s="70">
        <f>IF(AND($F208&lt;=AP$6,$G208&gt;=AP$7),$H208*Summary!AJ18*1000,0)</f>
        <v>0</v>
      </c>
      <c r="AQ208" s="70">
        <f>IF(AND($F208&lt;=AQ$6,$G208&gt;=AQ$7),$H208*Summary!AK18*1000,0)</f>
        <v>0</v>
      </c>
      <c r="AR208" s="70">
        <f>IF(AND($F208&lt;=AR$6,$G208&gt;=AR$7),$H208*Summary!AL18*1000,0)</f>
        <v>0</v>
      </c>
      <c r="AS208" s="70">
        <f>IF(AND($F208&lt;=AS$6,$G208&gt;=AS$7),$H208*Summary!AM18*1000,0)</f>
        <v>0</v>
      </c>
      <c r="AT208" s="70">
        <f>IF(AND($F208&lt;=AT$6,$G208&gt;=AT$7),$H208*Summary!AN18*1000,0)</f>
        <v>0</v>
      </c>
      <c r="AU208" s="70">
        <f>IF(AND($F208&lt;=AU$6,$G208&gt;=AU$7),$H208*Summary!AO18*1000,0)</f>
        <v>0</v>
      </c>
      <c r="AV208" s="70">
        <f>IF(AND($F208&lt;=AV$6,$G208&gt;=AV$7),$H208*Summary!AP18*1000,0)</f>
        <v>0</v>
      </c>
      <c r="AW208" s="70">
        <f>IF(AND($F208&lt;=AW$6,$G208&gt;=AW$7),$H208*Summary!AQ18*1000,0)</f>
        <v>0</v>
      </c>
      <c r="AX208" s="70">
        <f>IF(AND($F208&lt;=AX$6,$G208&gt;=AX$7),$H208*Summary!AR18*1000,0)</f>
        <v>0</v>
      </c>
      <c r="AY208" s="70">
        <f>IF(AND($F208&lt;=AY$6,$G208&gt;=AY$7),$H208*Summary!AS18*1000,0)</f>
        <v>0</v>
      </c>
      <c r="AZ208" s="70">
        <f>IF(AND($F208&lt;=AZ$6,$G208&gt;=AZ$7),$H208*Summary!AT18*1000,0)</f>
        <v>0</v>
      </c>
      <c r="BA208" s="70">
        <f>IF(AND($F208&lt;=BA$6,$G208&gt;=BA$7),$H208*Summary!AU18*1000,0)</f>
        <v>0</v>
      </c>
      <c r="BB208" s="70">
        <f>IF(AND($F208&lt;=BB$6,$G208&gt;=BB$7),$H208*Summary!AV18*1000,0)</f>
        <v>0</v>
      </c>
      <c r="BC208" s="70">
        <f>IF(AND($F208&lt;=BC$6,$G208&gt;=BC$7),$H208*Summary!AW18*1000,0)</f>
        <v>0</v>
      </c>
      <c r="BD208" s="70">
        <f>IF(AND($F208&lt;=BD$6,$G208&gt;=BD$7),$H208*Summary!AX18*1000,0)</f>
        <v>0</v>
      </c>
      <c r="BE208" s="70">
        <f>IF(AND($F208&lt;=BE$6,$G208&gt;=BE$7),$H208*Summary!AY18*1000,0)</f>
        <v>0</v>
      </c>
      <c r="BF208" s="70">
        <f>IF(AND($F208&lt;=BF$6,$G208&gt;=BF$7),$H208*Summary!AZ18*1000,0)</f>
        <v>0</v>
      </c>
      <c r="BG208" s="70">
        <f>IF(AND($F208&lt;=BG$6,$G208&gt;=BG$7),$H208*Summary!BA18*1000,0)</f>
        <v>0</v>
      </c>
      <c r="BH208" s="70">
        <f>IF(AND($F208&lt;=BH$6,$G208&gt;=BH$7),$H208*Summary!BB18*1000,0)</f>
        <v>0</v>
      </c>
      <c r="BI208" s="70">
        <f>IF(AND($F208&lt;=BI$6,$G208&gt;=BI$7),$H208*Summary!BC18*1000,0)</f>
        <v>0</v>
      </c>
      <c r="BJ208" s="70">
        <f>IF(AND($F208&lt;=BJ$6,$G208&gt;=BJ$7),$H208*Summary!BD18*1000,0)</f>
        <v>0</v>
      </c>
      <c r="BK208" s="70">
        <f>IF(AND($F208&lt;=BK$6,$G208&gt;=BK$7),$H208*Summary!BE18*1000,0)</f>
        <v>0</v>
      </c>
      <c r="BL208" s="70">
        <f>IF(AND($F208&lt;=BL$6,$G208&gt;=BL$7),$H208*Summary!BF18*1000,0)</f>
        <v>0</v>
      </c>
      <c r="BM208" s="70">
        <f>IF(AND($F208&lt;=BM$6,$G208&gt;=BM$7),$H208*Summary!BG18*1000,0)</f>
        <v>0</v>
      </c>
      <c r="BN208" s="70">
        <f>IF(AND($F208&lt;=BN$6,$G208&gt;=BN$7),$H208*Summary!BH18*1000,0)</f>
        <v>0</v>
      </c>
      <c r="BO208" s="70">
        <f>IF(AND($F208&lt;=BO$6,$G208&gt;=BO$7),$H208*Summary!BI18*1000,0)</f>
        <v>0</v>
      </c>
      <c r="BP208" s="70">
        <f>IF(AND($F208&lt;=BP$6,$G208&gt;=BP$7),$H208*Summary!BJ18*1000,0)</f>
        <v>0</v>
      </c>
      <c r="BQ208" s="70">
        <f>IF(AND($F208&lt;=BQ$6,$G208&gt;=BQ$7),$H208*Summary!BK18*1000,0)</f>
        <v>0</v>
      </c>
      <c r="BR208" s="70">
        <f>IF(AND($F208&lt;=BR$6,$G208&gt;=BR$7),$H208*Summary!BL18*1000,0)</f>
        <v>0</v>
      </c>
      <c r="BS208" s="70">
        <f>IF(AND($F208&lt;=BS$6,$G208&gt;=BS$7),$H208*Summary!BM18*1000,0)</f>
        <v>0</v>
      </c>
      <c r="BT208" s="70">
        <f>IF(AND($F208&lt;=BT$6,$G208&gt;=BT$7),$H208*Summary!BN18*1000,0)</f>
        <v>0</v>
      </c>
      <c r="BU208" s="70">
        <f>IF(AND($F208&lt;=BU$6,$G208&gt;=BU$7),$H208*Summary!BO18*1000,0)</f>
        <v>0</v>
      </c>
      <c r="BV208" s="70">
        <f>IF(AND($F208&lt;=BV$6,$G208&gt;=BV$7),$H208*Summary!BP18*1000,0)</f>
        <v>0</v>
      </c>
      <c r="BW208" s="70">
        <f>IF(AND($F208&lt;=BW$6,$G208&gt;=BW$7),$H208*Summary!BQ18*1000,0)</f>
        <v>0</v>
      </c>
      <c r="BX208" s="70">
        <f>IF(AND($F208&lt;=BX$6,$G208&gt;=BX$7),$H208*Summary!BR18*1000,0)</f>
        <v>0</v>
      </c>
      <c r="BY208" s="70">
        <f>IF(AND($F208&lt;=BY$6,$G208&gt;=BY$7),$H208*Summary!BS18*1000,0)</f>
        <v>0</v>
      </c>
      <c r="BZ208" s="70">
        <f>IF(AND($F208&lt;=BZ$6,$G208&gt;=BZ$7),$H208*Summary!BT18*1000,0)</f>
        <v>0</v>
      </c>
      <c r="CA208" s="70">
        <f>IF(AND($F208&lt;=CA$6,$G208&gt;=CA$7),$H208*Summary!BU18*1000,0)</f>
        <v>0</v>
      </c>
      <c r="CB208" s="70">
        <f>IF(AND($F208&lt;=CB$6,$G208&gt;=CB$7),$H208*Summary!BV18*1000,0)</f>
        <v>0</v>
      </c>
    </row>
    <row r="209" spans="1:80" x14ac:dyDescent="0.3">
      <c r="A209" s="76" t="str">
        <f t="shared" si="99"/>
        <v>Dev Ops</v>
      </c>
      <c r="B209" s="84" t="s">
        <v>64</v>
      </c>
      <c r="C209" s="65" t="s">
        <v>542</v>
      </c>
      <c r="E209" s="69" t="s">
        <v>96</v>
      </c>
      <c r="F209" s="84"/>
      <c r="G209" s="84"/>
      <c r="H209" s="85"/>
      <c r="I209" s="70">
        <f t="shared" ref="I209:BQ213" si="102">$H209</f>
        <v>0</v>
      </c>
      <c r="J209" s="70">
        <f t="shared" si="102"/>
        <v>0</v>
      </c>
      <c r="K209" s="70">
        <f t="shared" si="102"/>
        <v>0</v>
      </c>
      <c r="L209" s="70">
        <f t="shared" si="102"/>
        <v>0</v>
      </c>
      <c r="M209" s="70">
        <f t="shared" si="102"/>
        <v>0</v>
      </c>
      <c r="N209" s="70">
        <f t="shared" si="102"/>
        <v>0</v>
      </c>
      <c r="O209" s="70">
        <f t="shared" si="102"/>
        <v>0</v>
      </c>
      <c r="P209" s="70">
        <f t="shared" si="102"/>
        <v>0</v>
      </c>
      <c r="Q209" s="70">
        <f t="shared" si="102"/>
        <v>0</v>
      </c>
      <c r="R209" s="70">
        <f t="shared" si="102"/>
        <v>0</v>
      </c>
      <c r="S209" s="70">
        <f t="shared" si="102"/>
        <v>0</v>
      </c>
      <c r="T209" s="70">
        <f t="shared" si="102"/>
        <v>0</v>
      </c>
      <c r="U209" s="70">
        <f t="shared" si="102"/>
        <v>0</v>
      </c>
      <c r="V209" s="70">
        <f t="shared" si="102"/>
        <v>0</v>
      </c>
      <c r="W209" s="70">
        <f t="shared" si="102"/>
        <v>0</v>
      </c>
      <c r="X209" s="70">
        <f t="shared" si="102"/>
        <v>0</v>
      </c>
      <c r="Y209" s="70">
        <f t="shared" si="102"/>
        <v>0</v>
      </c>
      <c r="Z209" s="70">
        <f t="shared" si="102"/>
        <v>0</v>
      </c>
      <c r="AA209" s="70">
        <f t="shared" si="102"/>
        <v>0</v>
      </c>
      <c r="AB209" s="70">
        <f t="shared" si="102"/>
        <v>0</v>
      </c>
      <c r="AC209" s="70">
        <f t="shared" si="102"/>
        <v>0</v>
      </c>
      <c r="AD209" s="70">
        <f t="shared" si="102"/>
        <v>0</v>
      </c>
      <c r="AE209" s="70">
        <f t="shared" si="102"/>
        <v>0</v>
      </c>
      <c r="AF209" s="70">
        <f t="shared" si="102"/>
        <v>0</v>
      </c>
      <c r="AG209" s="70">
        <f t="shared" si="102"/>
        <v>0</v>
      </c>
      <c r="AH209" s="70">
        <f t="shared" si="102"/>
        <v>0</v>
      </c>
      <c r="AI209" s="70">
        <f t="shared" si="102"/>
        <v>0</v>
      </c>
      <c r="AJ209" s="70">
        <f t="shared" si="102"/>
        <v>0</v>
      </c>
      <c r="AK209" s="70">
        <f t="shared" si="102"/>
        <v>0</v>
      </c>
      <c r="AL209" s="70">
        <f t="shared" si="102"/>
        <v>0</v>
      </c>
      <c r="AM209" s="70">
        <f t="shared" si="102"/>
        <v>0</v>
      </c>
      <c r="AN209" s="70">
        <f t="shared" si="102"/>
        <v>0</v>
      </c>
      <c r="AO209" s="70">
        <f t="shared" si="102"/>
        <v>0</v>
      </c>
      <c r="AP209" s="70">
        <f t="shared" si="102"/>
        <v>0</v>
      </c>
      <c r="AQ209" s="70">
        <f t="shared" si="102"/>
        <v>0</v>
      </c>
      <c r="AR209" s="70">
        <f t="shared" si="102"/>
        <v>0</v>
      </c>
      <c r="AS209" s="70">
        <f t="shared" si="102"/>
        <v>0</v>
      </c>
      <c r="AT209" s="70">
        <f t="shared" si="102"/>
        <v>0</v>
      </c>
      <c r="AU209" s="70">
        <f t="shared" si="102"/>
        <v>0</v>
      </c>
      <c r="AV209" s="70">
        <f t="shared" si="102"/>
        <v>0</v>
      </c>
      <c r="AW209" s="70">
        <f t="shared" si="102"/>
        <v>0</v>
      </c>
      <c r="AX209" s="70">
        <f t="shared" si="102"/>
        <v>0</v>
      </c>
      <c r="AY209" s="70">
        <f t="shared" si="102"/>
        <v>0</v>
      </c>
      <c r="AZ209" s="70">
        <f t="shared" si="102"/>
        <v>0</v>
      </c>
      <c r="BA209" s="70">
        <f t="shared" si="102"/>
        <v>0</v>
      </c>
      <c r="BB209" s="70">
        <f t="shared" si="102"/>
        <v>0</v>
      </c>
      <c r="BC209" s="70">
        <f t="shared" si="102"/>
        <v>0</v>
      </c>
      <c r="BD209" s="70">
        <f t="shared" si="102"/>
        <v>0</v>
      </c>
      <c r="BE209" s="70">
        <f t="shared" si="102"/>
        <v>0</v>
      </c>
      <c r="BF209" s="70">
        <f t="shared" si="102"/>
        <v>0</v>
      </c>
      <c r="BG209" s="70">
        <f t="shared" si="102"/>
        <v>0</v>
      </c>
      <c r="BH209" s="70">
        <f t="shared" si="102"/>
        <v>0</v>
      </c>
      <c r="BI209" s="70">
        <f t="shared" si="102"/>
        <v>0</v>
      </c>
      <c r="BJ209" s="70">
        <f t="shared" si="102"/>
        <v>0</v>
      </c>
      <c r="BK209" s="70">
        <f t="shared" si="102"/>
        <v>0</v>
      </c>
      <c r="BL209" s="70">
        <f t="shared" si="102"/>
        <v>0</v>
      </c>
      <c r="BM209" s="70">
        <f t="shared" si="102"/>
        <v>0</v>
      </c>
      <c r="BN209" s="70">
        <f t="shared" si="102"/>
        <v>0</v>
      </c>
      <c r="BO209" s="70">
        <f t="shared" si="102"/>
        <v>0</v>
      </c>
      <c r="BP209" s="70">
        <f t="shared" si="102"/>
        <v>0</v>
      </c>
      <c r="BQ209" s="70">
        <f t="shared" si="102"/>
        <v>0</v>
      </c>
      <c r="BR209" s="70">
        <f t="shared" ref="BR209:CB209" si="103">$H209</f>
        <v>0</v>
      </c>
      <c r="BS209" s="70">
        <f t="shared" si="103"/>
        <v>0</v>
      </c>
      <c r="BT209" s="70">
        <f t="shared" si="103"/>
        <v>0</v>
      </c>
      <c r="BU209" s="70">
        <f t="shared" si="103"/>
        <v>0</v>
      </c>
      <c r="BV209" s="70">
        <f t="shared" si="103"/>
        <v>0</v>
      </c>
      <c r="BW209" s="70">
        <f t="shared" si="103"/>
        <v>0</v>
      </c>
      <c r="BX209" s="70">
        <f t="shared" si="103"/>
        <v>0</v>
      </c>
      <c r="BY209" s="70">
        <f t="shared" si="103"/>
        <v>0</v>
      </c>
      <c r="BZ209" s="70">
        <f t="shared" si="103"/>
        <v>0</v>
      </c>
      <c r="CA209" s="70">
        <f t="shared" si="103"/>
        <v>0</v>
      </c>
      <c r="CB209" s="70">
        <f t="shared" si="103"/>
        <v>0</v>
      </c>
    </row>
    <row r="210" spans="1:80" x14ac:dyDescent="0.3">
      <c r="A210" s="76" t="str">
        <f t="shared" si="99"/>
        <v>Dev Ops</v>
      </c>
      <c r="B210" s="84" t="s">
        <v>65</v>
      </c>
      <c r="C210" s="65" t="s">
        <v>450</v>
      </c>
      <c r="E210" s="69" t="s">
        <v>441</v>
      </c>
      <c r="F210" s="86">
        <v>42370</v>
      </c>
      <c r="G210" s="86">
        <v>45291</v>
      </c>
      <c r="H210" s="260"/>
      <c r="I210" s="70">
        <f>IF(AND($F210&lt;=I$6,$G210&gt;=I$7),$H210*Summary!C15*1000,0)</f>
        <v>0</v>
      </c>
      <c r="J210" s="70">
        <f>IF(AND($F210&lt;=J$6,$G210&gt;=J$7),$H210*Summary!D15*1000,0)</f>
        <v>0</v>
      </c>
      <c r="K210" s="70">
        <f>IF(AND($F210&lt;=K$6,$G210&gt;=K$7),$H210*Summary!E15*1000,0)</f>
        <v>0</v>
      </c>
      <c r="L210" s="70">
        <f>IF(AND($F210&lt;=L$6,$G210&gt;=L$7),$H210*Summary!F15*1000,0)</f>
        <v>0</v>
      </c>
      <c r="M210" s="70">
        <f>IF(AND($F210&lt;=M$6,$G210&gt;=M$7),$H210*Summary!G15*1000,0)</f>
        <v>0</v>
      </c>
      <c r="N210" s="70">
        <f>IF(AND($F210&lt;=N$6,$G210&gt;=N$7),$H210*Summary!H15*1000,0)</f>
        <v>0</v>
      </c>
      <c r="O210" s="70">
        <f>IF(AND($F210&lt;=O$6,$G210&gt;=O$7),$H210*Summary!I15*1000,0)</f>
        <v>0</v>
      </c>
      <c r="P210" s="70">
        <f>IF(AND($F210&lt;=P$6,$G210&gt;=P$7),$H210*Summary!J15*1000,0)</f>
        <v>0</v>
      </c>
      <c r="Q210" s="70">
        <f>IF(AND($F210&lt;=Q$6,$G210&gt;=Q$7),$H210*Summary!K15*1000,0)</f>
        <v>0</v>
      </c>
      <c r="R210" s="70">
        <f>IF(AND($F210&lt;=R$6,$G210&gt;=R$7),$H210*Summary!L15*1000,0)</f>
        <v>0</v>
      </c>
      <c r="S210" s="70">
        <f>IF(AND($F210&lt;=S$6,$G210&gt;=S$7),$H210*Summary!M15*1000,0)</f>
        <v>0</v>
      </c>
      <c r="T210" s="70">
        <f>IF(AND($F210&lt;=T$6,$G210&gt;=T$7),$H210*Summary!N15*1000,0)</f>
        <v>0</v>
      </c>
      <c r="U210" s="70">
        <f>IF(AND($F210&lt;=U$6,$G210&gt;=U$7),$H210*Summary!O15*1000,0)</f>
        <v>0</v>
      </c>
      <c r="V210" s="70">
        <f>IF(AND($F210&lt;=V$6,$G210&gt;=V$7),$H210*Summary!P15*1000,0)</f>
        <v>0</v>
      </c>
      <c r="W210" s="70">
        <f>IF(AND($F210&lt;=W$6,$G210&gt;=W$7),$H210*Summary!Q15*1000,0)</f>
        <v>0</v>
      </c>
      <c r="X210" s="70">
        <f>IF(AND($F210&lt;=X$6,$G210&gt;=X$7),$H210*Summary!R15*1000,0)</f>
        <v>0</v>
      </c>
      <c r="Y210" s="70">
        <f>IF(AND($F210&lt;=Y$6,$G210&gt;=Y$7),$H210*Summary!S15*1000,0)</f>
        <v>0</v>
      </c>
      <c r="Z210" s="70">
        <f>IF(AND($F210&lt;=Z$6,$G210&gt;=Z$7),$H210*Summary!T15*1000,0)</f>
        <v>0</v>
      </c>
      <c r="AA210" s="70">
        <f>IF(AND($F210&lt;=AA$6,$G210&gt;=AA$7),$H210*Summary!U15*1000,0)</f>
        <v>0</v>
      </c>
      <c r="AB210" s="70">
        <f>IF(AND($F210&lt;=AB$6,$G210&gt;=AB$7),$H210*Summary!V15*1000,0)</f>
        <v>0</v>
      </c>
      <c r="AC210" s="70">
        <f>IF(AND($F210&lt;=AC$6,$G210&gt;=AC$7),$H210*Summary!W15*1000,0)</f>
        <v>0</v>
      </c>
      <c r="AD210" s="70">
        <f>IF(AND($F210&lt;=AD$6,$G210&gt;=AD$7),$H210*Summary!X15*1000,0)</f>
        <v>0</v>
      </c>
      <c r="AE210" s="70">
        <f>IF(AND($F210&lt;=AE$6,$G210&gt;=AE$7),$H210*Summary!Y15*1000,0)</f>
        <v>0</v>
      </c>
      <c r="AF210" s="70">
        <f>IF(AND($F210&lt;=AF$6,$G210&gt;=AF$7),$H210*Summary!Z15*1000,0)</f>
        <v>0</v>
      </c>
      <c r="AG210" s="70">
        <f>IF(AND($F210&lt;=AG$6,$G210&gt;=AG$7),$H210*Summary!AA15*1000,0)</f>
        <v>0</v>
      </c>
      <c r="AH210" s="70">
        <f>IF(AND($F210&lt;=AH$6,$G210&gt;=AH$7),$H210*Summary!AB15*1000,0)</f>
        <v>0</v>
      </c>
      <c r="AI210" s="70">
        <f>IF(AND($F210&lt;=AI$6,$G210&gt;=AI$7),$H210*Summary!AC15*1000,0)</f>
        <v>0</v>
      </c>
      <c r="AJ210" s="70">
        <f>IF(AND($F210&lt;=AJ$6,$G210&gt;=AJ$7),$H210*Summary!AD15*1000,0)</f>
        <v>0</v>
      </c>
      <c r="AK210" s="70">
        <f>IF(AND($F210&lt;=AK$6,$G210&gt;=AK$7),$H210*Summary!AE15*1000,0)</f>
        <v>0</v>
      </c>
      <c r="AL210" s="70">
        <f>IF(AND($F210&lt;=AL$6,$G210&gt;=AL$7),$H210*Summary!AF15*1000,0)</f>
        <v>0</v>
      </c>
      <c r="AM210" s="70">
        <f>IF(AND($F210&lt;=AM$6,$G210&gt;=AM$7),$H210*Summary!AG15*1000,0)</f>
        <v>0</v>
      </c>
      <c r="AN210" s="70">
        <f>IF(AND($F210&lt;=AN$6,$G210&gt;=AN$7),$H210*Summary!AH15*1000,0)</f>
        <v>0</v>
      </c>
      <c r="AO210" s="70">
        <f>IF(AND($F210&lt;=AO$6,$G210&gt;=AO$7),$H210*Summary!AI15*1000,0)</f>
        <v>0</v>
      </c>
      <c r="AP210" s="70">
        <f>IF(AND($F210&lt;=AP$6,$G210&gt;=AP$7),$H210*Summary!AJ15*1000,0)</f>
        <v>0</v>
      </c>
      <c r="AQ210" s="70">
        <f>IF(AND($F210&lt;=AQ$6,$G210&gt;=AQ$7),$H210*Summary!AK15*1000,0)</f>
        <v>0</v>
      </c>
      <c r="AR210" s="70">
        <f>IF(AND($F210&lt;=AR$6,$G210&gt;=AR$7),$H210*Summary!AL15*1000,0)</f>
        <v>0</v>
      </c>
      <c r="AS210" s="70">
        <f>IF(AND($F210&lt;=AS$6,$G210&gt;=AS$7),$H210*Summary!AM15*1000,0)</f>
        <v>0</v>
      </c>
      <c r="AT210" s="70">
        <f>IF(AND($F210&lt;=AT$6,$G210&gt;=AT$7),$H210*Summary!AN15*1000,0)</f>
        <v>0</v>
      </c>
      <c r="AU210" s="70">
        <f>IF(AND($F210&lt;=AU$6,$G210&gt;=AU$7),$H210*Summary!AO15*1000,0)</f>
        <v>0</v>
      </c>
      <c r="AV210" s="70">
        <f>IF(AND($F210&lt;=AV$6,$G210&gt;=AV$7),$H210*Summary!AP15*1000,0)</f>
        <v>0</v>
      </c>
      <c r="AW210" s="70">
        <f>IF(AND($F210&lt;=AW$6,$G210&gt;=AW$7),$H210*Summary!AQ15*1000,0)</f>
        <v>0</v>
      </c>
      <c r="AX210" s="70">
        <f>IF(AND($F210&lt;=AX$6,$G210&gt;=AX$7),$H210*Summary!AR15*1000,0)</f>
        <v>0</v>
      </c>
      <c r="AY210" s="70">
        <f>IF(AND($F210&lt;=AY$6,$G210&gt;=AY$7),$H210*Summary!AS15*1000,0)</f>
        <v>0</v>
      </c>
      <c r="AZ210" s="70">
        <f>IF(AND($F210&lt;=AZ$6,$G210&gt;=AZ$7),$H210*Summary!AT15*1000,0)</f>
        <v>0</v>
      </c>
      <c r="BA210" s="70">
        <f>IF(AND($F210&lt;=BA$6,$G210&gt;=BA$7),$H210*Summary!AU15*1000,0)</f>
        <v>0</v>
      </c>
      <c r="BB210" s="70">
        <f>IF(AND($F210&lt;=BB$6,$G210&gt;=BB$7),$H210*Summary!AV15*1000,0)</f>
        <v>0</v>
      </c>
      <c r="BC210" s="70">
        <f>IF(AND($F210&lt;=BC$6,$G210&gt;=BC$7),$H210*Summary!AW15*1000,0)</f>
        <v>0</v>
      </c>
      <c r="BD210" s="70">
        <f>IF(AND($F210&lt;=BD$6,$G210&gt;=BD$7),$H210*Summary!AX15*1000,0)</f>
        <v>0</v>
      </c>
      <c r="BE210" s="70">
        <f>IF(AND($F210&lt;=BE$6,$G210&gt;=BE$7),$H210*Summary!AY15*1000,0)</f>
        <v>0</v>
      </c>
      <c r="BF210" s="70">
        <f>IF(AND($F210&lt;=BF$6,$G210&gt;=BF$7),$H210*Summary!AZ15*1000,0)</f>
        <v>0</v>
      </c>
      <c r="BG210" s="70">
        <f>IF(AND($F210&lt;=BG$6,$G210&gt;=BG$7),$H210*Summary!BA15*1000,0)</f>
        <v>0</v>
      </c>
      <c r="BH210" s="70">
        <f>IF(AND($F210&lt;=BH$6,$G210&gt;=BH$7),$H210*Summary!BB15*1000,0)</f>
        <v>0</v>
      </c>
      <c r="BI210" s="70">
        <f>IF(AND($F210&lt;=BI$6,$G210&gt;=BI$7),$H210*Summary!BC15*1000,0)</f>
        <v>0</v>
      </c>
      <c r="BJ210" s="70">
        <f>IF(AND($F210&lt;=BJ$6,$G210&gt;=BJ$7),$H210*Summary!BD15*1000,0)</f>
        <v>0</v>
      </c>
      <c r="BK210" s="70">
        <f>IF(AND($F210&lt;=BK$6,$G210&gt;=BK$7),$H210*Summary!BE15*1000,0)</f>
        <v>0</v>
      </c>
      <c r="BL210" s="70">
        <f>IF(AND($F210&lt;=BL$6,$G210&gt;=BL$7),$H210*Summary!BF15*1000,0)</f>
        <v>0</v>
      </c>
      <c r="BM210" s="70">
        <f>IF(AND($F210&lt;=BM$6,$G210&gt;=BM$7),$H210*Summary!BG15*1000,0)</f>
        <v>0</v>
      </c>
      <c r="BN210" s="70">
        <f>IF(AND($F210&lt;=BN$6,$G210&gt;=BN$7),$H210*Summary!BH15*1000,0)</f>
        <v>0</v>
      </c>
      <c r="BO210" s="70">
        <f>IF(AND($F210&lt;=BO$6,$G210&gt;=BO$7),$H210*Summary!BI15*1000,0)</f>
        <v>0</v>
      </c>
      <c r="BP210" s="70">
        <f>IF(AND($F210&lt;=BP$6,$G210&gt;=BP$7),$H210*Summary!BJ15*1000,0)</f>
        <v>0</v>
      </c>
      <c r="BQ210" s="70">
        <f>IF(AND($F210&lt;=BQ$6,$G210&gt;=BQ$7),$H210*Summary!BK15*1000,0)</f>
        <v>0</v>
      </c>
      <c r="BR210" s="70">
        <f>IF(AND($F210&lt;=BR$6,$G210&gt;=BR$7),$H210*Summary!BL15*1000,0)</f>
        <v>0</v>
      </c>
      <c r="BS210" s="70">
        <f>IF(AND($F210&lt;=BS$6,$G210&gt;=BS$7),$H210*Summary!BM15*1000,0)</f>
        <v>0</v>
      </c>
      <c r="BT210" s="70">
        <f>IF(AND($F210&lt;=BT$6,$G210&gt;=BT$7),$H210*Summary!BN15*1000,0)</f>
        <v>0</v>
      </c>
      <c r="BU210" s="70">
        <f>IF(AND($F210&lt;=BU$6,$G210&gt;=BU$7),$H210*Summary!BO15*1000,0)</f>
        <v>0</v>
      </c>
      <c r="BV210" s="70">
        <f>IF(AND($F210&lt;=BV$6,$G210&gt;=BV$7),$H210*Summary!BP15*1000,0)</f>
        <v>0</v>
      </c>
      <c r="BW210" s="70">
        <f>IF(AND($F210&lt;=BW$6,$G210&gt;=BW$7),$H210*Summary!BQ15*1000,0)</f>
        <v>0</v>
      </c>
      <c r="BX210" s="70">
        <f>IF(AND($F210&lt;=BX$6,$G210&gt;=BX$7),$H210*Summary!BR15*1000,0)</f>
        <v>0</v>
      </c>
      <c r="BY210" s="70">
        <f>IF(AND($F210&lt;=BY$6,$G210&gt;=BY$7),$H210*Summary!BS15*1000,0)</f>
        <v>0</v>
      </c>
      <c r="BZ210" s="70">
        <f>IF(AND($F210&lt;=BZ$6,$G210&gt;=BZ$7),$H210*Summary!BT15*1000,0)</f>
        <v>0</v>
      </c>
      <c r="CA210" s="70">
        <f>IF(AND($F210&lt;=CA$6,$G210&gt;=CA$7),$H210*Summary!BU15*1000,0)</f>
        <v>0</v>
      </c>
      <c r="CB210" s="70">
        <f>IF(AND($F210&lt;=CB$6,$G210&gt;=CB$7),$H210*Summary!BV15*1000,0)</f>
        <v>0</v>
      </c>
    </row>
    <row r="211" spans="1:80" x14ac:dyDescent="0.3">
      <c r="A211" s="76" t="str">
        <f t="shared" si="99"/>
        <v>Dev Ops</v>
      </c>
      <c r="B211" s="84" t="s">
        <v>66</v>
      </c>
      <c r="C211" s="65" t="s">
        <v>442</v>
      </c>
      <c r="E211" s="69" t="s">
        <v>96</v>
      </c>
      <c r="F211" s="84"/>
      <c r="G211" s="84"/>
      <c r="H211" s="85">
        <v>13000</v>
      </c>
      <c r="I211" s="70">
        <f t="shared" si="102"/>
        <v>13000</v>
      </c>
      <c r="J211" s="70">
        <f t="shared" si="102"/>
        <v>13000</v>
      </c>
      <c r="K211" s="70">
        <f t="shared" si="102"/>
        <v>13000</v>
      </c>
      <c r="L211" s="70">
        <f t="shared" si="102"/>
        <v>13000</v>
      </c>
      <c r="M211" s="70">
        <f t="shared" si="102"/>
        <v>13000</v>
      </c>
      <c r="N211" s="70">
        <f t="shared" si="102"/>
        <v>13000</v>
      </c>
      <c r="O211" s="70">
        <f t="shared" si="102"/>
        <v>13000</v>
      </c>
      <c r="P211" s="70">
        <f t="shared" si="102"/>
        <v>13000</v>
      </c>
      <c r="Q211" s="70">
        <f t="shared" si="102"/>
        <v>13000</v>
      </c>
      <c r="R211" s="70">
        <f t="shared" si="102"/>
        <v>13000</v>
      </c>
      <c r="S211" s="70">
        <f t="shared" si="102"/>
        <v>13000</v>
      </c>
      <c r="T211" s="70">
        <f t="shared" si="102"/>
        <v>13000</v>
      </c>
      <c r="U211" s="70">
        <f t="shared" si="102"/>
        <v>13000</v>
      </c>
      <c r="V211" s="70">
        <f t="shared" si="102"/>
        <v>13000</v>
      </c>
      <c r="W211" s="70">
        <f t="shared" si="102"/>
        <v>13000</v>
      </c>
      <c r="X211" s="70">
        <f t="shared" si="102"/>
        <v>13000</v>
      </c>
      <c r="Y211" s="70">
        <f t="shared" si="102"/>
        <v>13000</v>
      </c>
      <c r="Z211" s="70">
        <f t="shared" si="102"/>
        <v>13000</v>
      </c>
      <c r="AA211" s="70">
        <f t="shared" si="102"/>
        <v>13000</v>
      </c>
      <c r="AB211" s="70">
        <f t="shared" si="102"/>
        <v>13000</v>
      </c>
      <c r="AC211" s="70">
        <f t="shared" si="102"/>
        <v>13000</v>
      </c>
      <c r="AD211" s="70">
        <f t="shared" si="102"/>
        <v>13000</v>
      </c>
      <c r="AE211" s="70">
        <f t="shared" si="102"/>
        <v>13000</v>
      </c>
      <c r="AF211" s="70">
        <f t="shared" si="102"/>
        <v>13000</v>
      </c>
      <c r="AG211" s="70">
        <f t="shared" si="102"/>
        <v>13000</v>
      </c>
      <c r="AH211" s="70">
        <f t="shared" si="102"/>
        <v>13000</v>
      </c>
      <c r="AI211" s="70">
        <f t="shared" si="102"/>
        <v>13000</v>
      </c>
      <c r="AJ211" s="70">
        <f t="shared" si="102"/>
        <v>13000</v>
      </c>
      <c r="AK211" s="70">
        <f t="shared" si="102"/>
        <v>13000</v>
      </c>
      <c r="AL211" s="70">
        <f t="shared" si="102"/>
        <v>13000</v>
      </c>
      <c r="AM211" s="70">
        <f t="shared" si="102"/>
        <v>13000</v>
      </c>
      <c r="AN211" s="70">
        <f t="shared" si="102"/>
        <v>13000</v>
      </c>
      <c r="AO211" s="70">
        <f t="shared" si="102"/>
        <v>13000</v>
      </c>
      <c r="AP211" s="70">
        <f t="shared" si="102"/>
        <v>13000</v>
      </c>
      <c r="AQ211" s="70">
        <f t="shared" si="102"/>
        <v>13000</v>
      </c>
      <c r="AR211" s="70">
        <f t="shared" si="102"/>
        <v>13000</v>
      </c>
      <c r="AS211" s="70">
        <f t="shared" si="102"/>
        <v>13000</v>
      </c>
      <c r="AT211" s="70">
        <f t="shared" si="102"/>
        <v>13000</v>
      </c>
      <c r="AU211" s="70">
        <f t="shared" si="102"/>
        <v>13000</v>
      </c>
      <c r="AV211" s="70">
        <f t="shared" si="102"/>
        <v>13000</v>
      </c>
      <c r="AW211" s="70">
        <f t="shared" si="102"/>
        <v>13000</v>
      </c>
      <c r="AX211" s="70">
        <f t="shared" si="102"/>
        <v>13000</v>
      </c>
      <c r="AY211" s="70">
        <f t="shared" si="102"/>
        <v>13000</v>
      </c>
      <c r="AZ211" s="70">
        <f t="shared" si="102"/>
        <v>13000</v>
      </c>
      <c r="BA211" s="70">
        <f t="shared" si="102"/>
        <v>13000</v>
      </c>
      <c r="BB211" s="70">
        <f t="shared" si="102"/>
        <v>13000</v>
      </c>
      <c r="BC211" s="70">
        <f t="shared" si="102"/>
        <v>13000</v>
      </c>
      <c r="BD211" s="70">
        <f t="shared" si="102"/>
        <v>13000</v>
      </c>
      <c r="BE211" s="70">
        <f t="shared" si="102"/>
        <v>13000</v>
      </c>
      <c r="BF211" s="70">
        <f t="shared" si="102"/>
        <v>13000</v>
      </c>
      <c r="BG211" s="70">
        <f t="shared" si="102"/>
        <v>13000</v>
      </c>
      <c r="BH211" s="70">
        <f t="shared" si="102"/>
        <v>13000</v>
      </c>
      <c r="BI211" s="70">
        <f t="shared" si="102"/>
        <v>13000</v>
      </c>
      <c r="BJ211" s="70">
        <f t="shared" si="102"/>
        <v>13000</v>
      </c>
      <c r="BK211" s="70">
        <f t="shared" si="102"/>
        <v>13000</v>
      </c>
      <c r="BL211" s="70">
        <f t="shared" si="102"/>
        <v>13000</v>
      </c>
      <c r="BM211" s="70">
        <f t="shared" si="102"/>
        <v>13000</v>
      </c>
      <c r="BN211" s="70">
        <f t="shared" si="102"/>
        <v>13000</v>
      </c>
      <c r="BO211" s="70">
        <f t="shared" si="102"/>
        <v>13000</v>
      </c>
      <c r="BP211" s="70">
        <f t="shared" si="102"/>
        <v>13000</v>
      </c>
      <c r="BQ211" s="70">
        <f t="shared" si="102"/>
        <v>13000</v>
      </c>
      <c r="BR211" s="70">
        <f t="shared" ref="BR211:CB213" si="104">$H211</f>
        <v>13000</v>
      </c>
      <c r="BS211" s="70">
        <f t="shared" si="104"/>
        <v>13000</v>
      </c>
      <c r="BT211" s="70">
        <f t="shared" si="104"/>
        <v>13000</v>
      </c>
      <c r="BU211" s="70">
        <f t="shared" si="104"/>
        <v>13000</v>
      </c>
      <c r="BV211" s="70">
        <f t="shared" si="104"/>
        <v>13000</v>
      </c>
      <c r="BW211" s="70">
        <f t="shared" si="104"/>
        <v>13000</v>
      </c>
      <c r="BX211" s="70">
        <f t="shared" si="104"/>
        <v>13000</v>
      </c>
      <c r="BY211" s="70">
        <f t="shared" si="104"/>
        <v>13000</v>
      </c>
      <c r="BZ211" s="70">
        <f t="shared" si="104"/>
        <v>13000</v>
      </c>
      <c r="CA211" s="70">
        <f t="shared" si="104"/>
        <v>13000</v>
      </c>
      <c r="CB211" s="70">
        <f t="shared" si="104"/>
        <v>13000</v>
      </c>
    </row>
    <row r="212" spans="1:80" x14ac:dyDescent="0.3">
      <c r="A212" s="76" t="str">
        <f t="shared" si="99"/>
        <v>Dev Ops</v>
      </c>
      <c r="B212" s="84" t="s">
        <v>67</v>
      </c>
      <c r="C212" s="65" t="s">
        <v>773</v>
      </c>
      <c r="E212" s="69" t="s">
        <v>96</v>
      </c>
      <c r="F212" s="86">
        <v>42370</v>
      </c>
      <c r="G212" s="86">
        <v>46387</v>
      </c>
      <c r="H212" s="253">
        <v>3.2000000000000001E-2</v>
      </c>
      <c r="I212" s="70">
        <f>IF(AND($F212&lt;=I$6,$G212&gt;=I$7),$H212*Summary!C13*1000,0)</f>
        <v>5956.7315199999994</v>
      </c>
      <c r="J212" s="70">
        <f>IF(AND($F212&lt;=J$6,$G212&gt;=J$7),$H212*Summary!D13*1000,0)</f>
        <v>5949.44992</v>
      </c>
      <c r="K212" s="70">
        <f>IF(AND($F212&lt;=K$6,$G212&gt;=K$7),$H212*Summary!E13*1000,0)</f>
        <v>6531.97984</v>
      </c>
      <c r="L212" s="70">
        <f>IF(AND($F212&lt;=L$6,$G212&gt;=L$7),$H212*Summary!F13*1000,0)</f>
        <v>6592.8076799999999</v>
      </c>
      <c r="M212" s="70">
        <f>IF(AND($F212&lt;=M$6,$G212&gt;=M$7),$H212*Summary!G13*1000,0)</f>
        <v>7015.0374399999992</v>
      </c>
      <c r="N212" s="70">
        <f>IF(AND($F212&lt;=N$6,$G212&gt;=N$7),$H212*Summary!H13*1000,0)</f>
        <v>7198.3923199999999</v>
      </c>
      <c r="O212" s="70">
        <f>IF(AND($F212&lt;=O$6,$G212&gt;=O$7),$H212*Summary!I13*1000,0)</f>
        <v>7857.2073599999994</v>
      </c>
      <c r="P212" s="70">
        <f>IF(AND($F212&lt;=P$6,$G212&gt;=P$7),$H212*Summary!J13*1000,0)</f>
        <v>19611.269129636203</v>
      </c>
      <c r="Q212" s="70">
        <f>IF(AND($F212&lt;=Q$6,$G212&gt;=Q$7),$H212*Summary!K13*1000,0)</f>
        <v>19612.076824389471</v>
      </c>
      <c r="R212" s="70">
        <f>IF(AND($F212&lt;=R$6,$G212&gt;=R$7),$H212*Summary!L13*1000,0)</f>
        <v>19503.175089039585</v>
      </c>
      <c r="S212" s="70">
        <f>IF(AND($F212&lt;=S$6,$G212&gt;=S$7),$H212*Summary!M13*1000,0)</f>
        <v>19825.370270617743</v>
      </c>
      <c r="T212" s="70">
        <f>IF(AND($F212&lt;=T$6,$G212&gt;=T$7),$H212*Summary!N13*1000,0)</f>
        <v>19976.237713761384</v>
      </c>
      <c r="U212" s="70">
        <f>IF(AND($F212&lt;=U$6,$G212&gt;=U$7),$H212*Summary!O13*1000,0)</f>
        <v>20045.266512550894</v>
      </c>
      <c r="V212" s="70">
        <f>IF(AND($F212&lt;=V$6,$G212&gt;=V$7),$H212*Summary!P13*1000,0)</f>
        <v>20651.772008524553</v>
      </c>
      <c r="W212" s="70">
        <f>IF(AND($F212&lt;=W$6,$G212&gt;=W$7),$H212*Summary!Q13*1000,0)</f>
        <v>20572.155966366838</v>
      </c>
      <c r="X212" s="70">
        <f>IF(AND($F212&lt;=X$6,$G212&gt;=X$7),$H212*Summary!R13*1000,0)</f>
        <v>21380.536023097509</v>
      </c>
      <c r="Y212" s="70">
        <f>IF(AND($F212&lt;=Y$6,$G212&gt;=Y$7),$H212*Summary!S13*1000,0)</f>
        <v>20953.15969260233</v>
      </c>
      <c r="Z212" s="70">
        <f>IF(AND($F212&lt;=Z$6,$G212&gt;=Z$7),$H212*Summary!T13*1000,0)</f>
        <v>20952.419465934861</v>
      </c>
      <c r="AA212" s="70">
        <f>IF(AND($F212&lt;=AA$6,$G212&gt;=AA$7),$H212*Summary!U13*1000,0)</f>
        <v>22837.572459057887</v>
      </c>
      <c r="AB212" s="70">
        <f>IF(AND($F212&lt;=AB$6,$G212&gt;=AB$7),$H212*Summary!V13*1000,0)</f>
        <v>22829.145728871896</v>
      </c>
      <c r="AC212" s="70">
        <f>IF(AND($F212&lt;=AC$6,$G212&gt;=AC$7),$H212*Summary!W13*1000,0)</f>
        <v>22740.278042746395</v>
      </c>
      <c r="AD212" s="70">
        <f>IF(AND($F212&lt;=AD$6,$G212&gt;=AD$7),$H212*Summary!X13*1000,0)</f>
        <v>23968.638795713523</v>
      </c>
      <c r="AE212" s="70">
        <f>IF(AND($F212&lt;=AE$6,$G212&gt;=AE$7),$H212*Summary!Y13*1000,0)</f>
        <v>23850.81535286643</v>
      </c>
      <c r="AF212" s="70">
        <f>IF(AND($F212&lt;=AF$6,$G212&gt;=AF$7),$H212*Summary!Z13*1000,0)</f>
        <v>26070.219708507404</v>
      </c>
      <c r="AG212" s="70">
        <f>IF(AND($F212&lt;=AG$6,$G212&gt;=AG$7),$H212*Summary!AA13*1000,0)</f>
        <v>25052.260126878366</v>
      </c>
      <c r="AH212" s="70">
        <f>IF(AND($F212&lt;=AH$6,$G212&gt;=AH$7),$H212*Summary!AB13*1000,0)</f>
        <v>24886.29803642544</v>
      </c>
      <c r="AI212" s="70">
        <f>IF(AND($F212&lt;=AI$6,$G212&gt;=AI$7),$H212*Summary!AC13*1000,0)</f>
        <v>26942.591409012995</v>
      </c>
      <c r="AJ212" s="70">
        <f>IF(AND($F212&lt;=AJ$6,$G212&gt;=AJ$7),$H212*Summary!AD13*1000,0)</f>
        <v>27299.100844395041</v>
      </c>
      <c r="AK212" s="70">
        <f>IF(AND($F212&lt;=AK$6,$G212&gt;=AK$7),$H212*Summary!AE13*1000,0)</f>
        <v>28939.92058031214</v>
      </c>
      <c r="AL212" s="70">
        <f>IF(AND($F212&lt;=AL$6,$G212&gt;=AL$7),$H212*Summary!AF13*1000,0)</f>
        <v>29411.60730977797</v>
      </c>
      <c r="AM212" s="70">
        <f>IF(AND($F212&lt;=AM$6,$G212&gt;=AM$7),$H212*Summary!AG13*1000,0)</f>
        <v>30758.81197384432</v>
      </c>
      <c r="AN212" s="70">
        <f>IF(AND($F212&lt;=AN$6,$G212&gt;=AN$7),$H212*Summary!AH13*1000,0)</f>
        <v>30740.669513706129</v>
      </c>
      <c r="AO212" s="70">
        <f>IF(AND($F212&lt;=AO$6,$G212&gt;=AO$7),$H212*Summary!AI13*1000,0)</f>
        <v>33506.84291782396</v>
      </c>
      <c r="AP212" s="70">
        <f>IF(AND($F212&lt;=AP$6,$G212&gt;=AP$7),$H212*Summary!AJ13*1000,0)</f>
        <v>33551.043355382681</v>
      </c>
      <c r="AQ212" s="70">
        <f>IF(AND($F212&lt;=AQ$6,$G212&gt;=AQ$7),$H212*Summary!AK13*1000,0)</f>
        <v>33394.190429869195</v>
      </c>
      <c r="AR212" s="70">
        <f>IF(AND($F212&lt;=AR$6,$G212&gt;=AR$7),$H212*Summary!AL13*1000,0)</f>
        <v>37334.714974242954</v>
      </c>
      <c r="AS212" s="70">
        <f>IF(AND($F212&lt;=AS$6,$G212&gt;=AS$7),$H212*Summary!AM13*1000,0)</f>
        <v>35208.670675779402</v>
      </c>
      <c r="AT212" s="70">
        <f>IF(AND($F212&lt;=AT$6,$G212&gt;=AT$7),$H212*Summary!AN13*1000,0)</f>
        <v>38051.30535180719</v>
      </c>
      <c r="AU212" s="70">
        <f>IF(AND($F212&lt;=AU$6,$G212&gt;=AU$7),$H212*Summary!AO13*1000,0)</f>
        <v>38607.277531725558</v>
      </c>
      <c r="AV212" s="70">
        <f>IF(AND($F212&lt;=AV$6,$G212&gt;=AV$7),$H212*Summary!AP13*1000,0)</f>
        <v>37915.679627326033</v>
      </c>
      <c r="AW212" s="70">
        <f>IF(AND($F212&lt;=AW$6,$G212&gt;=AW$7),$H212*Summary!AQ13*1000,0)</f>
        <v>40193.00263119764</v>
      </c>
      <c r="AX212" s="70">
        <f>IF(AND($F212&lt;=AX$6,$G212&gt;=AX$7),$H212*Summary!AR13*1000,0)</f>
        <v>40774.650120785256</v>
      </c>
      <c r="AY212" s="70">
        <f>IF(AND($F212&lt;=AY$6,$G212&gt;=AY$7),$H212*Summary!AS13*1000,0)</f>
        <v>44175.5030970425</v>
      </c>
      <c r="AZ212" s="70">
        <f>IF(AND($F212&lt;=AZ$6,$G212&gt;=AZ$7),$H212*Summary!AT13*1000,0)</f>
        <v>43107.235624242552</v>
      </c>
      <c r="BA212" s="70">
        <f>IF(AND($F212&lt;=BA$6,$G212&gt;=BA$7),$H212*Summary!AU13*1000,0)</f>
        <v>44418.541159688881</v>
      </c>
      <c r="BB212" s="70">
        <f>IF(AND($F212&lt;=BB$6,$G212&gt;=BB$7),$H212*Summary!AV13*1000,0)</f>
        <v>45193.881199002171</v>
      </c>
      <c r="BC212" s="70">
        <f>IF(AND($F212&lt;=BC$6,$G212&gt;=BC$7),$H212*Summary!AW13*1000,0)</f>
        <v>46221.342017259929</v>
      </c>
      <c r="BD212" s="70">
        <f>IF(AND($F212&lt;=BD$6,$G212&gt;=BD$7),$H212*Summary!AX13*1000,0)</f>
        <v>47251.148673779993</v>
      </c>
      <c r="BE212" s="70">
        <f>IF(AND($F212&lt;=BE$6,$G212&gt;=BE$7),$H212*Summary!AY13*1000,0)</f>
        <v>48216.711030391256</v>
      </c>
      <c r="BF212" s="70">
        <f>IF(AND($F212&lt;=BF$6,$G212&gt;=BF$7),$H212*Summary!AZ13*1000,0)</f>
        <v>49248.789214953082</v>
      </c>
      <c r="BG212" s="70">
        <f>IF(AND($F212&lt;=BG$6,$G212&gt;=BG$7),$H212*Summary!BA13*1000,0)</f>
        <v>50509.333437071306</v>
      </c>
      <c r="BH212" s="70">
        <f>IF(AND($F212&lt;=BH$6,$G212&gt;=BH$7),$H212*Summary!BB13*1000,0)</f>
        <v>51907.942350921461</v>
      </c>
      <c r="BI212" s="70">
        <f>IF(AND($F212&lt;=BI$6,$G212&gt;=BI$7),$H212*Summary!BC13*1000,0)</f>
        <v>53658.638214888961</v>
      </c>
      <c r="BJ212" s="70">
        <f>IF(AND($F212&lt;=BJ$6,$G212&gt;=BJ$7),$H212*Summary!BD13*1000,0)</f>
        <v>55526.343842812086</v>
      </c>
      <c r="BK212" s="70">
        <f>IF(AND($F212&lt;=BK$6,$G212&gt;=BK$7),$H212*Summary!BE13*1000,0)</f>
        <v>57396.546035833824</v>
      </c>
      <c r="BL212" s="70">
        <f>IF(AND($F212&lt;=BL$6,$G212&gt;=BL$7),$H212*Summary!BF13*1000,0)</f>
        <v>59402.719362577744</v>
      </c>
      <c r="BM212" s="70">
        <f>IF(AND($F212&lt;=BM$6,$G212&gt;=BM$7),$H212*Summary!BG13*1000,0)</f>
        <v>61459.6602530085</v>
      </c>
      <c r="BN212" s="70">
        <f>IF(AND($F212&lt;=BN$6,$G212&gt;=BN$7),$H212*Summary!BH13*1000,0)</f>
        <v>63584.960302313892</v>
      </c>
      <c r="BO212" s="70">
        <f>IF(AND($F212&lt;=BO$6,$G212&gt;=BO$7),$H212*Summary!BI13*1000,0)</f>
        <v>65845.544124847176</v>
      </c>
      <c r="BP212" s="70">
        <f>IF(AND($F212&lt;=BP$6,$G212&gt;=BP$7),$H212*Summary!BJ13*1000,0)</f>
        <v>68157.042016897307</v>
      </c>
      <c r="BQ212" s="70">
        <f>IF(AND($F212&lt;=BQ$6,$G212&gt;=BQ$7),$H212*Summary!BK13*1000,0)</f>
        <v>0</v>
      </c>
      <c r="BR212" s="70">
        <f>IF(AND($F212&lt;=BR$6,$G212&gt;=BR$7),$H212*Summary!BL13*1000,0)</f>
        <v>0</v>
      </c>
      <c r="BS212" s="70">
        <f>IF(AND($F212&lt;=BS$6,$G212&gt;=BS$7),$H212*Summary!BM13*1000,0)</f>
        <v>0</v>
      </c>
      <c r="BT212" s="70">
        <f>IF(AND($F212&lt;=BT$6,$G212&gt;=BT$7),$H212*Summary!BN13*1000,0)</f>
        <v>0</v>
      </c>
      <c r="BU212" s="70">
        <f>IF(AND($F212&lt;=BU$6,$G212&gt;=BU$7),$H212*Summary!BO13*1000,0)</f>
        <v>0</v>
      </c>
      <c r="BV212" s="70">
        <f>IF(AND($F212&lt;=BV$6,$G212&gt;=BV$7),$H212*Summary!BP13*1000,0)</f>
        <v>0</v>
      </c>
      <c r="BW212" s="70">
        <f>IF(AND($F212&lt;=BW$6,$G212&gt;=BW$7),$H212*Summary!BQ13*1000,0)</f>
        <v>0</v>
      </c>
      <c r="BX212" s="70">
        <f>IF(AND($F212&lt;=BX$6,$G212&gt;=BX$7),$H212*Summary!BR13*1000,0)</f>
        <v>0</v>
      </c>
      <c r="BY212" s="70">
        <f>IF(AND($F212&lt;=BY$6,$G212&gt;=BY$7),$H212*Summary!BS13*1000,0)</f>
        <v>0</v>
      </c>
      <c r="BZ212" s="70">
        <f>IF(AND($F212&lt;=BZ$6,$G212&gt;=BZ$7),$H212*Summary!BT13*1000,0)</f>
        <v>0</v>
      </c>
      <c r="CA212" s="70">
        <f>IF(AND($F212&lt;=CA$6,$G212&gt;=CA$7),$H212*Summary!BU13*1000,0)</f>
        <v>0</v>
      </c>
      <c r="CB212" s="70">
        <f>IF(AND($F212&lt;=CB$6,$G212&gt;=CB$7),$H212*Summary!BV13*1000,0)</f>
        <v>0</v>
      </c>
    </row>
    <row r="213" spans="1:80" x14ac:dyDescent="0.3">
      <c r="A213" s="76" t="str">
        <f t="shared" si="99"/>
        <v>Dev Ops</v>
      </c>
      <c r="B213" s="84" t="s">
        <v>68</v>
      </c>
      <c r="C213" s="65" t="s">
        <v>774</v>
      </c>
      <c r="E213" s="69" t="s">
        <v>96</v>
      </c>
      <c r="F213" s="84"/>
      <c r="G213" s="84"/>
      <c r="H213" s="85">
        <v>6500</v>
      </c>
      <c r="I213" s="70">
        <f t="shared" si="102"/>
        <v>6500</v>
      </c>
      <c r="J213" s="70">
        <f t="shared" si="102"/>
        <v>6500</v>
      </c>
      <c r="K213" s="70">
        <f t="shared" si="102"/>
        <v>6500</v>
      </c>
      <c r="L213" s="70">
        <f t="shared" si="102"/>
        <v>6500</v>
      </c>
      <c r="M213" s="70">
        <f t="shared" si="102"/>
        <v>6500</v>
      </c>
      <c r="N213" s="70">
        <f t="shared" si="102"/>
        <v>6500</v>
      </c>
      <c r="O213" s="70">
        <f t="shared" si="102"/>
        <v>6500</v>
      </c>
      <c r="P213" s="70">
        <f t="shared" si="102"/>
        <v>6500</v>
      </c>
      <c r="Q213" s="70">
        <f t="shared" si="102"/>
        <v>6500</v>
      </c>
      <c r="R213" s="70">
        <f t="shared" si="102"/>
        <v>6500</v>
      </c>
      <c r="S213" s="70">
        <f t="shared" si="102"/>
        <v>6500</v>
      </c>
      <c r="T213" s="70">
        <f t="shared" si="102"/>
        <v>6500</v>
      </c>
      <c r="U213" s="70">
        <f t="shared" si="102"/>
        <v>6500</v>
      </c>
      <c r="V213" s="70">
        <f t="shared" si="102"/>
        <v>6500</v>
      </c>
      <c r="W213" s="70">
        <f t="shared" si="102"/>
        <v>6500</v>
      </c>
      <c r="X213" s="70">
        <f t="shared" si="102"/>
        <v>6500</v>
      </c>
      <c r="Y213" s="70">
        <f t="shared" si="102"/>
        <v>6500</v>
      </c>
      <c r="Z213" s="70">
        <f t="shared" si="102"/>
        <v>6500</v>
      </c>
      <c r="AA213" s="70">
        <f t="shared" si="102"/>
        <v>6500</v>
      </c>
      <c r="AB213" s="70">
        <f t="shared" si="102"/>
        <v>6500</v>
      </c>
      <c r="AC213" s="70">
        <f t="shared" si="102"/>
        <v>6500</v>
      </c>
      <c r="AD213" s="70">
        <f t="shared" si="102"/>
        <v>6500</v>
      </c>
      <c r="AE213" s="70">
        <f t="shared" si="102"/>
        <v>6500</v>
      </c>
      <c r="AF213" s="70">
        <f t="shared" si="102"/>
        <v>6500</v>
      </c>
      <c r="AG213" s="70">
        <f t="shared" si="102"/>
        <v>6500</v>
      </c>
      <c r="AH213" s="70">
        <f t="shared" si="102"/>
        <v>6500</v>
      </c>
      <c r="AI213" s="70">
        <f t="shared" si="102"/>
        <v>6500</v>
      </c>
      <c r="AJ213" s="70">
        <f t="shared" si="102"/>
        <v>6500</v>
      </c>
      <c r="AK213" s="70">
        <f t="shared" si="102"/>
        <v>6500</v>
      </c>
      <c r="AL213" s="70">
        <f t="shared" si="102"/>
        <v>6500</v>
      </c>
      <c r="AM213" s="70">
        <f t="shared" si="102"/>
        <v>6500</v>
      </c>
      <c r="AN213" s="70">
        <f t="shared" si="102"/>
        <v>6500</v>
      </c>
      <c r="AO213" s="70">
        <f t="shared" si="102"/>
        <v>6500</v>
      </c>
      <c r="AP213" s="70">
        <f t="shared" si="102"/>
        <v>6500</v>
      </c>
      <c r="AQ213" s="70">
        <f t="shared" si="102"/>
        <v>6500</v>
      </c>
      <c r="AR213" s="70">
        <f t="shared" si="102"/>
        <v>6500</v>
      </c>
      <c r="AS213" s="70">
        <f t="shared" si="102"/>
        <v>6500</v>
      </c>
      <c r="AT213" s="70">
        <f t="shared" si="102"/>
        <v>6500</v>
      </c>
      <c r="AU213" s="70">
        <f t="shared" si="102"/>
        <v>6500</v>
      </c>
      <c r="AV213" s="70">
        <f t="shared" si="102"/>
        <v>6500</v>
      </c>
      <c r="AW213" s="70">
        <f t="shared" si="102"/>
        <v>6500</v>
      </c>
      <c r="AX213" s="70">
        <f t="shared" si="102"/>
        <v>6500</v>
      </c>
      <c r="AY213" s="70">
        <f t="shared" si="102"/>
        <v>6500</v>
      </c>
      <c r="AZ213" s="70">
        <f t="shared" si="102"/>
        <v>6500</v>
      </c>
      <c r="BA213" s="70">
        <f t="shared" si="102"/>
        <v>6500</v>
      </c>
      <c r="BB213" s="70">
        <f t="shared" si="102"/>
        <v>6500</v>
      </c>
      <c r="BC213" s="70">
        <f t="shared" si="102"/>
        <v>6500</v>
      </c>
      <c r="BD213" s="70">
        <f t="shared" si="102"/>
        <v>6500</v>
      </c>
      <c r="BE213" s="70">
        <f t="shared" si="102"/>
        <v>6500</v>
      </c>
      <c r="BF213" s="70">
        <f t="shared" si="102"/>
        <v>6500</v>
      </c>
      <c r="BG213" s="70">
        <f t="shared" si="102"/>
        <v>6500</v>
      </c>
      <c r="BH213" s="70">
        <f t="shared" si="102"/>
        <v>6500</v>
      </c>
      <c r="BI213" s="70">
        <f t="shared" si="102"/>
        <v>6500</v>
      </c>
      <c r="BJ213" s="70">
        <f t="shared" si="102"/>
        <v>6500</v>
      </c>
      <c r="BK213" s="70">
        <f t="shared" si="102"/>
        <v>6500</v>
      </c>
      <c r="BL213" s="70">
        <f t="shared" si="102"/>
        <v>6500</v>
      </c>
      <c r="BM213" s="70">
        <f t="shared" si="102"/>
        <v>6500</v>
      </c>
      <c r="BN213" s="70">
        <f t="shared" si="102"/>
        <v>6500</v>
      </c>
      <c r="BO213" s="70">
        <f t="shared" si="102"/>
        <v>6500</v>
      </c>
      <c r="BP213" s="70">
        <f t="shared" si="102"/>
        <v>6500</v>
      </c>
      <c r="BQ213" s="70">
        <f t="shared" si="102"/>
        <v>6500</v>
      </c>
      <c r="BR213" s="70">
        <f t="shared" ref="BR213:BU213" si="105">$H213</f>
        <v>6500</v>
      </c>
      <c r="BS213" s="70">
        <f t="shared" si="105"/>
        <v>6500</v>
      </c>
      <c r="BT213" s="70">
        <f t="shared" si="105"/>
        <v>6500</v>
      </c>
      <c r="BU213" s="70">
        <f t="shared" si="105"/>
        <v>6500</v>
      </c>
      <c r="BV213" s="70">
        <f t="shared" si="104"/>
        <v>6500</v>
      </c>
      <c r="BW213" s="70">
        <f t="shared" si="104"/>
        <v>6500</v>
      </c>
      <c r="BX213" s="70">
        <f t="shared" si="104"/>
        <v>6500</v>
      </c>
      <c r="BY213" s="70">
        <f t="shared" si="104"/>
        <v>6500</v>
      </c>
      <c r="BZ213" s="70">
        <f t="shared" si="104"/>
        <v>6500</v>
      </c>
      <c r="CA213" s="70">
        <f t="shared" si="104"/>
        <v>6500</v>
      </c>
      <c r="CB213" s="70">
        <f t="shared" si="104"/>
        <v>6500</v>
      </c>
    </row>
    <row r="214" spans="1:80" x14ac:dyDescent="0.3">
      <c r="A214" s="76" t="str">
        <f t="shared" si="99"/>
        <v>Dev Ops</v>
      </c>
      <c r="B214" s="84" t="s">
        <v>69</v>
      </c>
    </row>
    <row r="215" spans="1:80" x14ac:dyDescent="0.3">
      <c r="A215" s="76" t="str">
        <f t="shared" si="99"/>
        <v>Dev Ops</v>
      </c>
      <c r="B215" s="84" t="s">
        <v>70</v>
      </c>
    </row>
    <row r="216" spans="1:80" x14ac:dyDescent="0.3">
      <c r="A216" s="76" t="str">
        <f t="shared" si="99"/>
        <v>Dev Ops</v>
      </c>
      <c r="B216" s="84" t="s">
        <v>71</v>
      </c>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row>
    <row r="217" spans="1:80" x14ac:dyDescent="0.3">
      <c r="A217" s="76" t="str">
        <f t="shared" si="99"/>
        <v>Dev Ops</v>
      </c>
      <c r="B217" s="84" t="s">
        <v>72</v>
      </c>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row>
    <row r="218" spans="1:80" x14ac:dyDescent="0.3">
      <c r="A218" s="76" t="str">
        <f t="shared" si="99"/>
        <v>Dev Ops</v>
      </c>
      <c r="B218" s="84" t="s">
        <v>73</v>
      </c>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row>
    <row r="219" spans="1:80" x14ac:dyDescent="0.3">
      <c r="A219" s="76" t="str">
        <f t="shared" si="99"/>
        <v>Dev Ops</v>
      </c>
      <c r="B219" s="84" t="s">
        <v>74</v>
      </c>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row>
    <row r="220" spans="1:80" x14ac:dyDescent="0.3">
      <c r="A220" s="76" t="str">
        <f t="shared" si="99"/>
        <v>Dev Ops</v>
      </c>
      <c r="B220" s="84" t="s">
        <v>75</v>
      </c>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c r="CB220" s="70"/>
    </row>
    <row r="221" spans="1:80" x14ac:dyDescent="0.3">
      <c r="A221" s="76" t="str">
        <f t="shared" si="99"/>
        <v>Dev Ops</v>
      </c>
      <c r="B221" s="84" t="s">
        <v>76</v>
      </c>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row>
    <row r="222" spans="1:80" x14ac:dyDescent="0.3">
      <c r="A222" s="76" t="str">
        <f t="shared" si="99"/>
        <v>Dev Ops</v>
      </c>
      <c r="B222" s="84" t="s">
        <v>77</v>
      </c>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row>
    <row r="223" spans="1:80" x14ac:dyDescent="0.3">
      <c r="A223" s="76" t="str">
        <f t="shared" si="99"/>
        <v>Dev Ops</v>
      </c>
      <c r="B223" s="84" t="s">
        <v>78</v>
      </c>
    </row>
    <row r="224" spans="1:80" x14ac:dyDescent="0.3">
      <c r="A224" s="76" t="str">
        <f t="shared" si="99"/>
        <v>Dev Ops</v>
      </c>
      <c r="B224" s="84" t="s">
        <v>79</v>
      </c>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row>
    <row r="225" spans="1:80" x14ac:dyDescent="0.3">
      <c r="A225" s="76" t="str">
        <f t="shared" si="99"/>
        <v>Dev Ops</v>
      </c>
      <c r="B225" s="84" t="s">
        <v>80</v>
      </c>
      <c r="I225" s="88"/>
      <c r="J225" s="88"/>
      <c r="K225" s="88"/>
      <c r="L225" s="88"/>
      <c r="M225" s="88"/>
      <c r="N225" s="88"/>
      <c r="O225" s="88"/>
      <c r="P225" s="88"/>
      <c r="Q225" s="88"/>
      <c r="R225" s="88"/>
      <c r="S225" s="88"/>
      <c r="T225" s="88"/>
      <c r="U225" s="88"/>
      <c r="V225" s="88"/>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row>
    <row r="228" spans="1:80" x14ac:dyDescent="0.3">
      <c r="B228" s="75" t="str">
        <f>B54</f>
        <v>R&amp;D</v>
      </c>
      <c r="C228" s="79" t="s">
        <v>91</v>
      </c>
      <c r="D228" s="64"/>
      <c r="E228" s="80" t="s">
        <v>92</v>
      </c>
      <c r="F228" s="81" t="s">
        <v>93</v>
      </c>
      <c r="G228" s="81" t="s">
        <v>94</v>
      </c>
      <c r="H228" s="82" t="s">
        <v>95</v>
      </c>
      <c r="I228" s="74">
        <f>I$6</f>
        <v>44562</v>
      </c>
      <c r="J228" s="74">
        <f t="shared" ref="J228:BU228" si="106">J$6</f>
        <v>44593</v>
      </c>
      <c r="K228" s="74">
        <f t="shared" si="106"/>
        <v>44621</v>
      </c>
      <c r="L228" s="74">
        <f t="shared" si="106"/>
        <v>44652</v>
      </c>
      <c r="M228" s="74">
        <f t="shared" si="106"/>
        <v>44682</v>
      </c>
      <c r="N228" s="74">
        <f t="shared" si="106"/>
        <v>44713</v>
      </c>
      <c r="O228" s="74">
        <f t="shared" si="106"/>
        <v>44743</v>
      </c>
      <c r="P228" s="74">
        <f t="shared" si="106"/>
        <v>44774</v>
      </c>
      <c r="Q228" s="74">
        <f t="shared" si="106"/>
        <v>44805</v>
      </c>
      <c r="R228" s="74">
        <f t="shared" si="106"/>
        <v>44835</v>
      </c>
      <c r="S228" s="74">
        <f t="shared" si="106"/>
        <v>44866</v>
      </c>
      <c r="T228" s="74">
        <f t="shared" si="106"/>
        <v>44896</v>
      </c>
      <c r="U228" s="74">
        <f t="shared" si="106"/>
        <v>44927</v>
      </c>
      <c r="V228" s="74">
        <f t="shared" si="106"/>
        <v>44958</v>
      </c>
      <c r="W228" s="74">
        <f t="shared" si="106"/>
        <v>44986</v>
      </c>
      <c r="X228" s="74">
        <f t="shared" si="106"/>
        <v>45017</v>
      </c>
      <c r="Y228" s="74">
        <f t="shared" si="106"/>
        <v>45047</v>
      </c>
      <c r="Z228" s="74">
        <f t="shared" si="106"/>
        <v>45078</v>
      </c>
      <c r="AA228" s="74">
        <f t="shared" si="106"/>
        <v>45108</v>
      </c>
      <c r="AB228" s="74">
        <f t="shared" si="106"/>
        <v>45139</v>
      </c>
      <c r="AC228" s="74">
        <f t="shared" si="106"/>
        <v>45170</v>
      </c>
      <c r="AD228" s="74">
        <f t="shared" si="106"/>
        <v>45200</v>
      </c>
      <c r="AE228" s="74">
        <f t="shared" si="106"/>
        <v>45231</v>
      </c>
      <c r="AF228" s="74">
        <f t="shared" si="106"/>
        <v>45261</v>
      </c>
      <c r="AG228" s="74">
        <f t="shared" si="106"/>
        <v>45292</v>
      </c>
      <c r="AH228" s="74">
        <f t="shared" si="106"/>
        <v>45323</v>
      </c>
      <c r="AI228" s="74">
        <f t="shared" si="106"/>
        <v>45352</v>
      </c>
      <c r="AJ228" s="74">
        <f t="shared" si="106"/>
        <v>45383</v>
      </c>
      <c r="AK228" s="74">
        <f t="shared" si="106"/>
        <v>45413</v>
      </c>
      <c r="AL228" s="74">
        <f t="shared" si="106"/>
        <v>45444</v>
      </c>
      <c r="AM228" s="74">
        <f t="shared" si="106"/>
        <v>45474</v>
      </c>
      <c r="AN228" s="74">
        <f t="shared" si="106"/>
        <v>45505</v>
      </c>
      <c r="AO228" s="74">
        <f t="shared" si="106"/>
        <v>45536</v>
      </c>
      <c r="AP228" s="74">
        <f t="shared" si="106"/>
        <v>45566</v>
      </c>
      <c r="AQ228" s="74">
        <f t="shared" si="106"/>
        <v>45597</v>
      </c>
      <c r="AR228" s="74">
        <f t="shared" si="106"/>
        <v>45627</v>
      </c>
      <c r="AS228" s="74">
        <f t="shared" si="106"/>
        <v>45658</v>
      </c>
      <c r="AT228" s="74">
        <f t="shared" si="106"/>
        <v>45689</v>
      </c>
      <c r="AU228" s="74">
        <f t="shared" si="106"/>
        <v>45717</v>
      </c>
      <c r="AV228" s="74">
        <f t="shared" si="106"/>
        <v>45748</v>
      </c>
      <c r="AW228" s="74">
        <f t="shared" si="106"/>
        <v>45778</v>
      </c>
      <c r="AX228" s="74">
        <f t="shared" si="106"/>
        <v>45809</v>
      </c>
      <c r="AY228" s="74">
        <f t="shared" si="106"/>
        <v>45839</v>
      </c>
      <c r="AZ228" s="74">
        <f t="shared" si="106"/>
        <v>45870</v>
      </c>
      <c r="BA228" s="74">
        <f t="shared" si="106"/>
        <v>45901</v>
      </c>
      <c r="BB228" s="74">
        <f t="shared" si="106"/>
        <v>45931</v>
      </c>
      <c r="BC228" s="74">
        <f t="shared" si="106"/>
        <v>45962</v>
      </c>
      <c r="BD228" s="74">
        <f t="shared" si="106"/>
        <v>45992</v>
      </c>
      <c r="BE228" s="74">
        <f t="shared" si="106"/>
        <v>46023</v>
      </c>
      <c r="BF228" s="74">
        <f t="shared" si="106"/>
        <v>46054</v>
      </c>
      <c r="BG228" s="74">
        <f t="shared" si="106"/>
        <v>46082</v>
      </c>
      <c r="BH228" s="74">
        <f t="shared" si="106"/>
        <v>46113</v>
      </c>
      <c r="BI228" s="74">
        <f t="shared" si="106"/>
        <v>46143</v>
      </c>
      <c r="BJ228" s="74">
        <f t="shared" si="106"/>
        <v>46174</v>
      </c>
      <c r="BK228" s="74">
        <f t="shared" si="106"/>
        <v>46204</v>
      </c>
      <c r="BL228" s="74">
        <f t="shared" si="106"/>
        <v>46235</v>
      </c>
      <c r="BM228" s="74">
        <f t="shared" si="106"/>
        <v>46266</v>
      </c>
      <c r="BN228" s="74">
        <f t="shared" si="106"/>
        <v>46296</v>
      </c>
      <c r="BO228" s="74">
        <f t="shared" si="106"/>
        <v>46327</v>
      </c>
      <c r="BP228" s="74">
        <f t="shared" si="106"/>
        <v>46357</v>
      </c>
      <c r="BQ228" s="74">
        <f t="shared" si="106"/>
        <v>46388</v>
      </c>
      <c r="BR228" s="74">
        <f t="shared" si="106"/>
        <v>46419</v>
      </c>
      <c r="BS228" s="74">
        <f t="shared" si="106"/>
        <v>46447</v>
      </c>
      <c r="BT228" s="74">
        <f t="shared" si="106"/>
        <v>46478</v>
      </c>
      <c r="BU228" s="74">
        <f t="shared" si="106"/>
        <v>46508</v>
      </c>
      <c r="BV228" s="74">
        <f t="shared" ref="BV228:CB228" si="107">BV$6</f>
        <v>46539</v>
      </c>
      <c r="BW228" s="74">
        <f t="shared" si="107"/>
        <v>46569</v>
      </c>
      <c r="BX228" s="74">
        <f t="shared" si="107"/>
        <v>46600</v>
      </c>
      <c r="BY228" s="74">
        <f t="shared" si="107"/>
        <v>46631</v>
      </c>
      <c r="BZ228" s="74">
        <f t="shared" si="107"/>
        <v>46661</v>
      </c>
      <c r="CA228" s="74">
        <f t="shared" si="107"/>
        <v>46692</v>
      </c>
      <c r="CB228" s="74">
        <f t="shared" si="107"/>
        <v>46722</v>
      </c>
    </row>
    <row r="230" spans="1:80" x14ac:dyDescent="0.3">
      <c r="A230" s="76" t="str">
        <f t="shared" ref="A230:A244" si="108">$B$228</f>
        <v>R&amp;D</v>
      </c>
      <c r="B230" s="183" t="s">
        <v>21</v>
      </c>
      <c r="C230" s="183" t="s">
        <v>229</v>
      </c>
      <c r="E230" s="183" t="s">
        <v>231</v>
      </c>
      <c r="F230" s="183"/>
      <c r="G230" s="183"/>
      <c r="H230" s="183"/>
      <c r="I230" s="70">
        <f>SUMIF('Scale Ops Summary'!$A$2:$A$45,TRIM($A230&amp;$B230),INDEX('Scale Ops Summary'!$C$2:$BV$45,0,MATCH(I$8,'Scale Ops Summary'!$C$2:$BV$2,0)))</f>
        <v>0</v>
      </c>
      <c r="J230" s="70">
        <f>SUMIF('Scale Ops Summary'!$A$2:$A$45,TRIM($A230&amp;$B230),INDEX('Scale Ops Summary'!$C$2:$BV$45,0,MATCH(J$8,'Scale Ops Summary'!$C$2:$BV$2,0)))</f>
        <v>0</v>
      </c>
      <c r="K230" s="70">
        <f>SUMIF('Scale Ops Summary'!$A$2:$A$45,TRIM($A230&amp;$B230),INDEX('Scale Ops Summary'!$C$2:$BV$45,0,MATCH(K$8,'Scale Ops Summary'!$C$2:$BV$2,0)))</f>
        <v>0</v>
      </c>
      <c r="L230" s="70">
        <f>SUMIF('Scale Ops Summary'!$A$2:$A$45,TRIM($A230&amp;$B230),INDEX('Scale Ops Summary'!$C$2:$BV$45,0,MATCH(L$8,'Scale Ops Summary'!$C$2:$BV$2,0)))</f>
        <v>0</v>
      </c>
      <c r="M230" s="70">
        <f>SUMIF('Scale Ops Summary'!$A$2:$A$45,TRIM($A230&amp;$B230),INDEX('Scale Ops Summary'!$C$2:$BV$45,0,MATCH(M$8,'Scale Ops Summary'!$C$2:$BV$2,0)))</f>
        <v>0</v>
      </c>
      <c r="N230" s="70">
        <f>SUMIF('Scale Ops Summary'!$A$2:$A$45,TRIM($A230&amp;$B230),INDEX('Scale Ops Summary'!$C$2:$BV$45,0,MATCH(N$8,'Scale Ops Summary'!$C$2:$BV$2,0)))</f>
        <v>0</v>
      </c>
      <c r="O230" s="70">
        <f>SUMIF('Scale Ops Summary'!$A$2:$A$45,TRIM($A230&amp;$B230),INDEX('Scale Ops Summary'!$C$2:$BV$45,0,MATCH(O$8,'Scale Ops Summary'!$C$2:$BV$2,0)))</f>
        <v>0</v>
      </c>
      <c r="P230" s="70">
        <f>SUMIF('Scale Ops Summary'!$A$2:$A$45,TRIM($A230&amp;$B230),INDEX('Scale Ops Summary'!$C$2:$BV$45,0,MATCH(P$8,'Scale Ops Summary'!$C$2:$BV$2,0)))</f>
        <v>0</v>
      </c>
      <c r="Q230" s="70">
        <f>SUMIF('Scale Ops Summary'!$A$2:$A$45,TRIM($A230&amp;$B230),INDEX('Scale Ops Summary'!$C$2:$BV$45,0,MATCH(Q$8,'Scale Ops Summary'!$C$2:$BV$2,0)))</f>
        <v>0</v>
      </c>
      <c r="R230" s="70">
        <f>SUMIF('Scale Ops Summary'!$A$2:$A$45,TRIM($A230&amp;$B230),INDEX('Scale Ops Summary'!$C$2:$BV$45,0,MATCH(R$8,'Scale Ops Summary'!$C$2:$BV$2,0)))</f>
        <v>0</v>
      </c>
      <c r="S230" s="70">
        <f>SUMIF('Scale Ops Summary'!$A$2:$A$45,TRIM($A230&amp;$B230),INDEX('Scale Ops Summary'!$C$2:$BV$45,0,MATCH(S$8,'Scale Ops Summary'!$C$2:$BV$2,0)))</f>
        <v>0</v>
      </c>
      <c r="T230" s="70">
        <f>SUMIF('Scale Ops Summary'!$A$2:$A$45,TRIM($A230&amp;$B230),INDEX('Scale Ops Summary'!$C$2:$BV$45,0,MATCH(T$8,'Scale Ops Summary'!$C$2:$BV$2,0)))</f>
        <v>0</v>
      </c>
      <c r="U230" s="70">
        <f>SUMIF('Scale Ops Summary'!$A$2:$A$45,TRIM($A230&amp;$B230),INDEX('Scale Ops Summary'!$C$2:$BV$45,0,MATCH(U$8,'Scale Ops Summary'!$C$2:$BV$2,0)))</f>
        <v>0</v>
      </c>
      <c r="V230" s="70">
        <f>SUMIF('Scale Ops Summary'!$A$2:$A$45,TRIM($A230&amp;$B230),INDEX('Scale Ops Summary'!$C$2:$BV$45,0,MATCH(V$8,'Scale Ops Summary'!$C$2:$BV$2,0)))</f>
        <v>0</v>
      </c>
      <c r="W230" s="70">
        <f>SUMIF('Scale Ops Summary'!$A$2:$A$45,TRIM($A230&amp;$B230),INDEX('Scale Ops Summary'!$C$2:$BV$45,0,MATCH(W$8,'Scale Ops Summary'!$C$2:$BV$2,0)))</f>
        <v>0</v>
      </c>
      <c r="X230" s="70">
        <f>SUMIF('Scale Ops Summary'!$A$2:$A$45,TRIM($A230&amp;$B230),INDEX('Scale Ops Summary'!$C$2:$BV$45,0,MATCH(X$8,'Scale Ops Summary'!$C$2:$BV$2,0)))</f>
        <v>0</v>
      </c>
      <c r="Y230" s="70">
        <f>SUMIF('Scale Ops Summary'!$A$2:$A$45,TRIM($A230&amp;$B230),INDEX('Scale Ops Summary'!$C$2:$BV$45,0,MATCH(Y$8,'Scale Ops Summary'!$C$2:$BV$2,0)))</f>
        <v>0</v>
      </c>
      <c r="Z230" s="70">
        <f>SUMIF('Scale Ops Summary'!$A$2:$A$45,TRIM($A230&amp;$B230),INDEX('Scale Ops Summary'!$C$2:$BV$45,0,MATCH(Z$8,'Scale Ops Summary'!$C$2:$BV$2,0)))</f>
        <v>0</v>
      </c>
      <c r="AA230" s="70">
        <f>SUMIF('Scale Ops Summary'!$A$2:$A$45,TRIM($A230&amp;$B230),INDEX('Scale Ops Summary'!$C$2:$BV$45,0,MATCH(AA$8,'Scale Ops Summary'!$C$2:$BV$2,0)))</f>
        <v>0</v>
      </c>
      <c r="AB230" s="70">
        <f>SUMIF('Scale Ops Summary'!$A$2:$A$45,TRIM($A230&amp;$B230),INDEX('Scale Ops Summary'!$C$2:$BV$45,0,MATCH(AB$8,'Scale Ops Summary'!$C$2:$BV$2,0)))</f>
        <v>0</v>
      </c>
      <c r="AC230" s="70">
        <f>SUMIF('Scale Ops Summary'!$A$2:$A$45,TRIM($A230&amp;$B230),INDEX('Scale Ops Summary'!$C$2:$BV$45,0,MATCH(AC$8,'Scale Ops Summary'!$C$2:$BV$2,0)))</f>
        <v>0</v>
      </c>
      <c r="AD230" s="70">
        <f>SUMIF('Scale Ops Summary'!$A$2:$A$45,TRIM($A230&amp;$B230),INDEX('Scale Ops Summary'!$C$2:$BV$45,0,MATCH(AD$8,'Scale Ops Summary'!$C$2:$BV$2,0)))</f>
        <v>0</v>
      </c>
      <c r="AE230" s="70">
        <f>SUMIF('Scale Ops Summary'!$A$2:$A$45,TRIM($A230&amp;$B230),INDEX('Scale Ops Summary'!$C$2:$BV$45,0,MATCH(AE$8,'Scale Ops Summary'!$C$2:$BV$2,0)))</f>
        <v>0</v>
      </c>
      <c r="AF230" s="70">
        <f>SUMIF('Scale Ops Summary'!$A$2:$A$45,TRIM($A230&amp;$B230),INDEX('Scale Ops Summary'!$C$2:$BV$45,0,MATCH(AF$8,'Scale Ops Summary'!$C$2:$BV$2,0)))</f>
        <v>0</v>
      </c>
      <c r="AG230" s="70">
        <f>SUMIF('Scale Ops Summary'!$A$2:$A$45,TRIM($A230&amp;$B230),INDEX('Scale Ops Summary'!$C$2:$BV$45,0,MATCH(AG$8,'Scale Ops Summary'!$C$2:$BV$2,0)))</f>
        <v>0</v>
      </c>
      <c r="AH230" s="70">
        <f>SUMIF('Scale Ops Summary'!$A$2:$A$45,TRIM($A230&amp;$B230),INDEX('Scale Ops Summary'!$C$2:$BV$45,0,MATCH(AH$8,'Scale Ops Summary'!$C$2:$BV$2,0)))</f>
        <v>0</v>
      </c>
      <c r="AI230" s="70">
        <f>SUMIF('Scale Ops Summary'!$A$2:$A$45,TRIM($A230&amp;$B230),INDEX('Scale Ops Summary'!$C$2:$BV$45,0,MATCH(AI$8,'Scale Ops Summary'!$C$2:$BV$2,0)))</f>
        <v>0</v>
      </c>
      <c r="AJ230" s="70">
        <f>SUMIF('Scale Ops Summary'!$A$2:$A$45,TRIM($A230&amp;$B230),INDEX('Scale Ops Summary'!$C$2:$BV$45,0,MATCH(AJ$8,'Scale Ops Summary'!$C$2:$BV$2,0)))</f>
        <v>0</v>
      </c>
      <c r="AK230" s="70">
        <f>SUMIF('Scale Ops Summary'!$A$2:$A$45,TRIM($A230&amp;$B230),INDEX('Scale Ops Summary'!$C$2:$BV$45,0,MATCH(AK$8,'Scale Ops Summary'!$C$2:$BV$2,0)))</f>
        <v>0</v>
      </c>
      <c r="AL230" s="70">
        <f>SUMIF('Scale Ops Summary'!$A$2:$A$45,TRIM($A230&amp;$B230),INDEX('Scale Ops Summary'!$C$2:$BV$45,0,MATCH(AL$8,'Scale Ops Summary'!$C$2:$BV$2,0)))</f>
        <v>0</v>
      </c>
      <c r="AM230" s="70">
        <f>SUMIF('Scale Ops Summary'!$A$2:$A$45,TRIM($A230&amp;$B230),INDEX('Scale Ops Summary'!$C$2:$BV$45,0,MATCH(AM$8,'Scale Ops Summary'!$C$2:$BV$2,0)))</f>
        <v>0</v>
      </c>
      <c r="AN230" s="70">
        <f>SUMIF('Scale Ops Summary'!$A$2:$A$45,TRIM($A230&amp;$B230),INDEX('Scale Ops Summary'!$C$2:$BV$45,0,MATCH(AN$8,'Scale Ops Summary'!$C$2:$BV$2,0)))</f>
        <v>0</v>
      </c>
      <c r="AO230" s="70">
        <f>SUMIF('Scale Ops Summary'!$A$2:$A$45,TRIM($A230&amp;$B230),INDEX('Scale Ops Summary'!$C$2:$BV$45,0,MATCH(AO$8,'Scale Ops Summary'!$C$2:$BV$2,0)))</f>
        <v>0</v>
      </c>
      <c r="AP230" s="70">
        <f>SUMIF('Scale Ops Summary'!$A$2:$A$45,TRIM($A230&amp;$B230),INDEX('Scale Ops Summary'!$C$2:$BV$45,0,MATCH(AP$8,'Scale Ops Summary'!$C$2:$BV$2,0)))</f>
        <v>0</v>
      </c>
      <c r="AQ230" s="70">
        <f>SUMIF('Scale Ops Summary'!$A$2:$A$45,TRIM($A230&amp;$B230),INDEX('Scale Ops Summary'!$C$2:$BV$45,0,MATCH(AQ$8,'Scale Ops Summary'!$C$2:$BV$2,0)))</f>
        <v>0</v>
      </c>
      <c r="AR230" s="70">
        <f>SUMIF('Scale Ops Summary'!$A$2:$A$45,TRIM($A230&amp;$B230),INDEX('Scale Ops Summary'!$C$2:$BV$45,0,MATCH(AR$8,'Scale Ops Summary'!$C$2:$BV$2,0)))</f>
        <v>0</v>
      </c>
      <c r="AS230" s="70">
        <f>SUMIF('Scale Ops Summary'!$A$2:$A$45,TRIM($A230&amp;$B230),INDEX('Scale Ops Summary'!$C$2:$BV$45,0,MATCH(AS$8,'Scale Ops Summary'!$C$2:$BV$2,0)))</f>
        <v>0</v>
      </c>
      <c r="AT230" s="70">
        <f>SUMIF('Scale Ops Summary'!$A$2:$A$45,TRIM($A230&amp;$B230),INDEX('Scale Ops Summary'!$C$2:$BV$45,0,MATCH(AT$8,'Scale Ops Summary'!$C$2:$BV$2,0)))</f>
        <v>0</v>
      </c>
      <c r="AU230" s="70">
        <f>SUMIF('Scale Ops Summary'!$A$2:$A$45,TRIM($A230&amp;$B230),INDEX('Scale Ops Summary'!$C$2:$BV$45,0,MATCH(AU$8,'Scale Ops Summary'!$C$2:$BV$2,0)))</f>
        <v>0</v>
      </c>
      <c r="AV230" s="70">
        <f>SUMIF('Scale Ops Summary'!$A$2:$A$45,TRIM($A230&amp;$B230),INDEX('Scale Ops Summary'!$C$2:$BV$45,0,MATCH(AV$8,'Scale Ops Summary'!$C$2:$BV$2,0)))</f>
        <v>0</v>
      </c>
      <c r="AW230" s="70">
        <f>SUMIF('Scale Ops Summary'!$A$2:$A$45,TRIM($A230&amp;$B230),INDEX('Scale Ops Summary'!$C$2:$BV$45,0,MATCH(AW$8,'Scale Ops Summary'!$C$2:$BV$2,0)))</f>
        <v>0</v>
      </c>
      <c r="AX230" s="70">
        <f>SUMIF('Scale Ops Summary'!$A$2:$A$45,TRIM($A230&amp;$B230),INDEX('Scale Ops Summary'!$C$2:$BV$45,0,MATCH(AX$8,'Scale Ops Summary'!$C$2:$BV$2,0)))</f>
        <v>0</v>
      </c>
      <c r="AY230" s="70">
        <f>SUMIF('Scale Ops Summary'!$A$2:$A$45,TRIM($A230&amp;$B230),INDEX('Scale Ops Summary'!$C$2:$BV$45,0,MATCH(AY$8,'Scale Ops Summary'!$C$2:$BV$2,0)))</f>
        <v>0</v>
      </c>
      <c r="AZ230" s="70">
        <f>SUMIF('Scale Ops Summary'!$A$2:$A$45,TRIM($A230&amp;$B230),INDEX('Scale Ops Summary'!$C$2:$BV$45,0,MATCH(AZ$8,'Scale Ops Summary'!$C$2:$BV$2,0)))</f>
        <v>0</v>
      </c>
      <c r="BA230" s="70">
        <f>SUMIF('Scale Ops Summary'!$A$2:$A$45,TRIM($A230&amp;$B230),INDEX('Scale Ops Summary'!$C$2:$BV$45,0,MATCH(BA$8,'Scale Ops Summary'!$C$2:$BV$2,0)))</f>
        <v>0</v>
      </c>
      <c r="BB230" s="70">
        <f>SUMIF('Scale Ops Summary'!$A$2:$A$45,TRIM($A230&amp;$B230),INDEX('Scale Ops Summary'!$C$2:$BV$45,0,MATCH(BB$8,'Scale Ops Summary'!$C$2:$BV$2,0)))</f>
        <v>0</v>
      </c>
      <c r="BC230" s="70">
        <f>SUMIF('Scale Ops Summary'!$A$2:$A$45,TRIM($A230&amp;$B230),INDEX('Scale Ops Summary'!$C$2:$BV$45,0,MATCH(BC$8,'Scale Ops Summary'!$C$2:$BV$2,0)))</f>
        <v>0</v>
      </c>
      <c r="BD230" s="70">
        <f>SUMIF('Scale Ops Summary'!$A$2:$A$45,TRIM($A230&amp;$B230),INDEX('Scale Ops Summary'!$C$2:$BV$45,0,MATCH(BD$8,'Scale Ops Summary'!$C$2:$BV$2,0)))</f>
        <v>0</v>
      </c>
      <c r="BE230" s="70">
        <f>SUMIF('Scale Ops Summary'!$A$2:$A$45,TRIM($A230&amp;$B230),INDEX('Scale Ops Summary'!$C$2:$BV$45,0,MATCH(BE$8,'Scale Ops Summary'!$C$2:$BV$2,0)))</f>
        <v>0</v>
      </c>
      <c r="BF230" s="70">
        <f>SUMIF('Scale Ops Summary'!$A$2:$A$45,TRIM($A230&amp;$B230),INDEX('Scale Ops Summary'!$C$2:$BV$45,0,MATCH(BF$8,'Scale Ops Summary'!$C$2:$BV$2,0)))</f>
        <v>0</v>
      </c>
      <c r="BG230" s="70">
        <f>SUMIF('Scale Ops Summary'!$A$2:$A$45,TRIM($A230&amp;$B230),INDEX('Scale Ops Summary'!$C$2:$BV$45,0,MATCH(BG$8,'Scale Ops Summary'!$C$2:$BV$2,0)))</f>
        <v>0</v>
      </c>
      <c r="BH230" s="70">
        <f>SUMIF('Scale Ops Summary'!$A$2:$A$45,TRIM($A230&amp;$B230),INDEX('Scale Ops Summary'!$C$2:$BV$45,0,MATCH(BH$8,'Scale Ops Summary'!$C$2:$BV$2,0)))</f>
        <v>0</v>
      </c>
      <c r="BI230" s="70">
        <f>SUMIF('Scale Ops Summary'!$A$2:$A$45,TRIM($A230&amp;$B230),INDEX('Scale Ops Summary'!$C$2:$BV$45,0,MATCH(BI$8,'Scale Ops Summary'!$C$2:$BV$2,0)))</f>
        <v>0</v>
      </c>
      <c r="BJ230" s="70">
        <f>SUMIF('Scale Ops Summary'!$A$2:$A$45,TRIM($A230&amp;$B230),INDEX('Scale Ops Summary'!$C$2:$BV$45,0,MATCH(BJ$8,'Scale Ops Summary'!$C$2:$BV$2,0)))</f>
        <v>0</v>
      </c>
      <c r="BK230" s="70">
        <f>SUMIF('Scale Ops Summary'!$A$2:$A$45,TRIM($A230&amp;$B230),INDEX('Scale Ops Summary'!$C$2:$BV$45,0,MATCH(BK$8,'Scale Ops Summary'!$C$2:$BV$2,0)))</f>
        <v>0</v>
      </c>
      <c r="BL230" s="70">
        <f>SUMIF('Scale Ops Summary'!$A$2:$A$45,TRIM($A230&amp;$B230),INDEX('Scale Ops Summary'!$C$2:$BV$45,0,MATCH(BL$8,'Scale Ops Summary'!$C$2:$BV$2,0)))</f>
        <v>0</v>
      </c>
      <c r="BM230" s="70">
        <f>SUMIF('Scale Ops Summary'!$A$2:$A$45,TRIM($A230&amp;$B230),INDEX('Scale Ops Summary'!$C$2:$BV$45,0,MATCH(BM$8,'Scale Ops Summary'!$C$2:$BV$2,0)))</f>
        <v>0</v>
      </c>
      <c r="BN230" s="70">
        <f>SUMIF('Scale Ops Summary'!$A$2:$A$45,TRIM($A230&amp;$B230),INDEX('Scale Ops Summary'!$C$2:$BV$45,0,MATCH(BN$8,'Scale Ops Summary'!$C$2:$BV$2,0)))</f>
        <v>0</v>
      </c>
      <c r="BO230" s="70">
        <f>SUMIF('Scale Ops Summary'!$A$2:$A$45,TRIM($A230&amp;$B230),INDEX('Scale Ops Summary'!$C$2:$BV$45,0,MATCH(BO$8,'Scale Ops Summary'!$C$2:$BV$2,0)))</f>
        <v>0</v>
      </c>
      <c r="BP230" s="70">
        <f>SUMIF('Scale Ops Summary'!$A$2:$A$45,TRIM($A230&amp;$B230),INDEX('Scale Ops Summary'!$C$2:$BV$45,0,MATCH(BP$8,'Scale Ops Summary'!$C$2:$BV$2,0)))</f>
        <v>0</v>
      </c>
      <c r="BQ230" s="70">
        <f>SUMIF('Scale Ops Summary'!$A$2:$A$45,TRIM($A230&amp;$B230),INDEX('Scale Ops Summary'!$C$2:$BV$45,0,MATCH(BQ$8,'Scale Ops Summary'!$C$2:$BV$2,0)))</f>
        <v>0</v>
      </c>
      <c r="BR230" s="70">
        <f>SUMIF('Scale Ops Summary'!$A$2:$A$45,TRIM($A230&amp;$B230),INDEX('Scale Ops Summary'!$C$2:$BV$45,0,MATCH(BR$8,'Scale Ops Summary'!$C$2:$BV$2,0)))</f>
        <v>0</v>
      </c>
      <c r="BS230" s="70">
        <f>SUMIF('Scale Ops Summary'!$A$2:$A$45,TRIM($A230&amp;$B230),INDEX('Scale Ops Summary'!$C$2:$BV$45,0,MATCH(BS$8,'Scale Ops Summary'!$C$2:$BV$2,0)))</f>
        <v>0</v>
      </c>
      <c r="BT230" s="70">
        <f>SUMIF('Scale Ops Summary'!$A$2:$A$45,TRIM($A230&amp;$B230),INDEX('Scale Ops Summary'!$C$2:$BV$45,0,MATCH(BT$8,'Scale Ops Summary'!$C$2:$BV$2,0)))</f>
        <v>0</v>
      </c>
      <c r="BU230" s="70">
        <f>SUMIF('Scale Ops Summary'!$A$2:$A$45,TRIM($A230&amp;$B230),INDEX('Scale Ops Summary'!$C$2:$BV$45,0,MATCH(BU$8,'Scale Ops Summary'!$C$2:$BV$2,0)))</f>
        <v>0</v>
      </c>
      <c r="BV230" s="70">
        <f>SUMIF('Scale Ops Summary'!$A$2:$A$45,TRIM($A230&amp;$B230),INDEX('Scale Ops Summary'!$C$2:$BV$45,0,MATCH(BV$8,'Scale Ops Summary'!$C$2:$BV$2,0)))</f>
        <v>0</v>
      </c>
      <c r="BW230" s="70">
        <f>SUMIF('Scale Ops Summary'!$A$2:$A$45,TRIM($A230&amp;$B230),INDEX('Scale Ops Summary'!$C$2:$BV$45,0,MATCH(BW$8,'Scale Ops Summary'!$C$2:$BV$2,0)))</f>
        <v>0</v>
      </c>
      <c r="BX230" s="70">
        <f>SUMIF('Scale Ops Summary'!$A$2:$A$45,TRIM($A230&amp;$B230),INDEX('Scale Ops Summary'!$C$2:$BV$45,0,MATCH(BX$8,'Scale Ops Summary'!$C$2:$BV$2,0)))</f>
        <v>0</v>
      </c>
      <c r="BY230" s="70">
        <f>SUMIF('Scale Ops Summary'!$A$2:$A$45,TRIM($A230&amp;$B230),INDEX('Scale Ops Summary'!$C$2:$BV$45,0,MATCH(BY$8,'Scale Ops Summary'!$C$2:$BV$2,0)))</f>
        <v>0</v>
      </c>
      <c r="BZ230" s="70">
        <f>SUMIF('Scale Ops Summary'!$A$2:$A$45,TRIM($A230&amp;$B230),INDEX('Scale Ops Summary'!$C$2:$BV$45,0,MATCH(BZ$8,'Scale Ops Summary'!$C$2:$BV$2,0)))</f>
        <v>0</v>
      </c>
      <c r="CA230" s="70">
        <f>SUMIF('Scale Ops Summary'!$A$2:$A$45,TRIM($A230&amp;$B230),INDEX('Scale Ops Summary'!$C$2:$BV$45,0,MATCH(CA$8,'Scale Ops Summary'!$C$2:$BV$2,0)))</f>
        <v>0</v>
      </c>
      <c r="CB230" s="70">
        <f>SUMIF('Scale Ops Summary'!$A$2:$A$45,TRIM($A230&amp;$B230),INDEX('Scale Ops Summary'!$C$2:$BV$45,0,MATCH(CB$8,'Scale Ops Summary'!$C$2:$BV$2,0)))</f>
        <v>0</v>
      </c>
    </row>
    <row r="231" spans="1:80" x14ac:dyDescent="0.3">
      <c r="A231" s="76" t="str">
        <f t="shared" si="108"/>
        <v>R&amp;D</v>
      </c>
      <c r="B231" s="183" t="s">
        <v>107</v>
      </c>
      <c r="C231" s="183" t="s">
        <v>229</v>
      </c>
      <c r="E231" s="183" t="s">
        <v>231</v>
      </c>
      <c r="F231" s="183"/>
      <c r="G231" s="183"/>
      <c r="H231" s="183"/>
      <c r="I231" s="70">
        <f>SUMIF('Scale Ops Summary'!$A$2:$A$45,TRIM($A231&amp;$B231),INDEX('Scale Ops Summary'!$C$2:$BV$45,0,MATCH(I$8,'Scale Ops Summary'!$C$2:$BV$2,0)))</f>
        <v>0</v>
      </c>
      <c r="J231" s="70">
        <f>SUMIF('Scale Ops Summary'!$A$2:$A$45,TRIM($A231&amp;$B231),INDEX('Scale Ops Summary'!$C$2:$BV$45,0,MATCH(J$8,'Scale Ops Summary'!$C$2:$BV$2,0)))</f>
        <v>0</v>
      </c>
      <c r="K231" s="70">
        <f>SUMIF('Scale Ops Summary'!$A$2:$A$45,TRIM($A231&amp;$B231),INDEX('Scale Ops Summary'!$C$2:$BV$45,0,MATCH(K$8,'Scale Ops Summary'!$C$2:$BV$2,0)))</f>
        <v>0</v>
      </c>
      <c r="L231" s="70">
        <f>SUMIF('Scale Ops Summary'!$A$2:$A$45,TRIM($A231&amp;$B231),INDEX('Scale Ops Summary'!$C$2:$BV$45,0,MATCH(L$8,'Scale Ops Summary'!$C$2:$BV$2,0)))</f>
        <v>0</v>
      </c>
      <c r="M231" s="70">
        <f>SUMIF('Scale Ops Summary'!$A$2:$A$45,TRIM($A231&amp;$B231),INDEX('Scale Ops Summary'!$C$2:$BV$45,0,MATCH(M$8,'Scale Ops Summary'!$C$2:$BV$2,0)))</f>
        <v>0</v>
      </c>
      <c r="N231" s="70">
        <f>SUMIF('Scale Ops Summary'!$A$2:$A$45,TRIM($A231&amp;$B231),INDEX('Scale Ops Summary'!$C$2:$BV$45,0,MATCH(N$8,'Scale Ops Summary'!$C$2:$BV$2,0)))</f>
        <v>0</v>
      </c>
      <c r="O231" s="70">
        <f>SUMIF('Scale Ops Summary'!$A$2:$A$45,TRIM($A231&amp;$B231),INDEX('Scale Ops Summary'!$C$2:$BV$45,0,MATCH(O$8,'Scale Ops Summary'!$C$2:$BV$2,0)))</f>
        <v>0</v>
      </c>
      <c r="P231" s="70">
        <f>SUMIF('Scale Ops Summary'!$A$2:$A$45,TRIM($A231&amp;$B231),INDEX('Scale Ops Summary'!$C$2:$BV$45,0,MATCH(P$8,'Scale Ops Summary'!$C$2:$BV$2,0)))</f>
        <v>0</v>
      </c>
      <c r="Q231" s="70">
        <f>SUMIF('Scale Ops Summary'!$A$2:$A$45,TRIM($A231&amp;$B231),INDEX('Scale Ops Summary'!$C$2:$BV$45,0,MATCH(Q$8,'Scale Ops Summary'!$C$2:$BV$2,0)))</f>
        <v>0</v>
      </c>
      <c r="R231" s="70">
        <f>SUMIF('Scale Ops Summary'!$A$2:$A$45,TRIM($A231&amp;$B231),INDEX('Scale Ops Summary'!$C$2:$BV$45,0,MATCH(R$8,'Scale Ops Summary'!$C$2:$BV$2,0)))</f>
        <v>0</v>
      </c>
      <c r="S231" s="70">
        <f>SUMIF('Scale Ops Summary'!$A$2:$A$45,TRIM($A231&amp;$B231),INDEX('Scale Ops Summary'!$C$2:$BV$45,0,MATCH(S$8,'Scale Ops Summary'!$C$2:$BV$2,0)))</f>
        <v>0</v>
      </c>
      <c r="T231" s="70">
        <f>SUMIF('Scale Ops Summary'!$A$2:$A$45,TRIM($A231&amp;$B231),INDEX('Scale Ops Summary'!$C$2:$BV$45,0,MATCH(T$8,'Scale Ops Summary'!$C$2:$BV$2,0)))</f>
        <v>0</v>
      </c>
      <c r="U231" s="70">
        <f>SUMIF('Scale Ops Summary'!$A$2:$A$45,TRIM($A231&amp;$B231),INDEX('Scale Ops Summary'!$C$2:$BV$45,0,MATCH(U$8,'Scale Ops Summary'!$C$2:$BV$2,0)))</f>
        <v>0</v>
      </c>
      <c r="V231" s="70">
        <f>SUMIF('Scale Ops Summary'!$A$2:$A$45,TRIM($A231&amp;$B231),INDEX('Scale Ops Summary'!$C$2:$BV$45,0,MATCH(V$8,'Scale Ops Summary'!$C$2:$BV$2,0)))</f>
        <v>0</v>
      </c>
      <c r="W231" s="70">
        <f>SUMIF('Scale Ops Summary'!$A$2:$A$45,TRIM($A231&amp;$B231),INDEX('Scale Ops Summary'!$C$2:$BV$45,0,MATCH(W$8,'Scale Ops Summary'!$C$2:$BV$2,0)))</f>
        <v>0</v>
      </c>
      <c r="X231" s="70">
        <f>SUMIF('Scale Ops Summary'!$A$2:$A$45,TRIM($A231&amp;$B231),INDEX('Scale Ops Summary'!$C$2:$BV$45,0,MATCH(X$8,'Scale Ops Summary'!$C$2:$BV$2,0)))</f>
        <v>0</v>
      </c>
      <c r="Y231" s="70">
        <f>SUMIF('Scale Ops Summary'!$A$2:$A$45,TRIM($A231&amp;$B231),INDEX('Scale Ops Summary'!$C$2:$BV$45,0,MATCH(Y$8,'Scale Ops Summary'!$C$2:$BV$2,0)))</f>
        <v>0</v>
      </c>
      <c r="Z231" s="70">
        <f>SUMIF('Scale Ops Summary'!$A$2:$A$45,TRIM($A231&amp;$B231),INDEX('Scale Ops Summary'!$C$2:$BV$45,0,MATCH(Z$8,'Scale Ops Summary'!$C$2:$BV$2,0)))</f>
        <v>0</v>
      </c>
      <c r="AA231" s="70">
        <f>SUMIF('Scale Ops Summary'!$A$2:$A$45,TRIM($A231&amp;$B231),INDEX('Scale Ops Summary'!$C$2:$BV$45,0,MATCH(AA$8,'Scale Ops Summary'!$C$2:$BV$2,0)))</f>
        <v>0</v>
      </c>
      <c r="AB231" s="70">
        <f>SUMIF('Scale Ops Summary'!$A$2:$A$45,TRIM($A231&amp;$B231),INDEX('Scale Ops Summary'!$C$2:$BV$45,0,MATCH(AB$8,'Scale Ops Summary'!$C$2:$BV$2,0)))</f>
        <v>0</v>
      </c>
      <c r="AC231" s="70">
        <f>SUMIF('Scale Ops Summary'!$A$2:$A$45,TRIM($A231&amp;$B231),INDEX('Scale Ops Summary'!$C$2:$BV$45,0,MATCH(AC$8,'Scale Ops Summary'!$C$2:$BV$2,0)))</f>
        <v>0</v>
      </c>
      <c r="AD231" s="70">
        <f>SUMIF('Scale Ops Summary'!$A$2:$A$45,TRIM($A231&amp;$B231),INDEX('Scale Ops Summary'!$C$2:$BV$45,0,MATCH(AD$8,'Scale Ops Summary'!$C$2:$BV$2,0)))</f>
        <v>0</v>
      </c>
      <c r="AE231" s="70">
        <f>SUMIF('Scale Ops Summary'!$A$2:$A$45,TRIM($A231&amp;$B231),INDEX('Scale Ops Summary'!$C$2:$BV$45,0,MATCH(AE$8,'Scale Ops Summary'!$C$2:$BV$2,0)))</f>
        <v>0</v>
      </c>
      <c r="AF231" s="70">
        <f>SUMIF('Scale Ops Summary'!$A$2:$A$45,TRIM($A231&amp;$B231),INDEX('Scale Ops Summary'!$C$2:$BV$45,0,MATCH(AF$8,'Scale Ops Summary'!$C$2:$BV$2,0)))</f>
        <v>0</v>
      </c>
      <c r="AG231" s="70">
        <f>SUMIF('Scale Ops Summary'!$A$2:$A$45,TRIM($A231&amp;$B231),INDEX('Scale Ops Summary'!$C$2:$BV$45,0,MATCH(AG$8,'Scale Ops Summary'!$C$2:$BV$2,0)))</f>
        <v>0</v>
      </c>
      <c r="AH231" s="70">
        <f>SUMIF('Scale Ops Summary'!$A$2:$A$45,TRIM($A231&amp;$B231),INDEX('Scale Ops Summary'!$C$2:$BV$45,0,MATCH(AH$8,'Scale Ops Summary'!$C$2:$BV$2,0)))</f>
        <v>0</v>
      </c>
      <c r="AI231" s="70">
        <f>SUMIF('Scale Ops Summary'!$A$2:$A$45,TRIM($A231&amp;$B231),INDEX('Scale Ops Summary'!$C$2:$BV$45,0,MATCH(AI$8,'Scale Ops Summary'!$C$2:$BV$2,0)))</f>
        <v>0</v>
      </c>
      <c r="AJ231" s="70">
        <f>SUMIF('Scale Ops Summary'!$A$2:$A$45,TRIM($A231&amp;$B231),INDEX('Scale Ops Summary'!$C$2:$BV$45,0,MATCH(AJ$8,'Scale Ops Summary'!$C$2:$BV$2,0)))</f>
        <v>0</v>
      </c>
      <c r="AK231" s="70">
        <f>SUMIF('Scale Ops Summary'!$A$2:$A$45,TRIM($A231&amp;$B231),INDEX('Scale Ops Summary'!$C$2:$BV$45,0,MATCH(AK$8,'Scale Ops Summary'!$C$2:$BV$2,0)))</f>
        <v>0</v>
      </c>
      <c r="AL231" s="70">
        <f>SUMIF('Scale Ops Summary'!$A$2:$A$45,TRIM($A231&amp;$B231),INDEX('Scale Ops Summary'!$C$2:$BV$45,0,MATCH(AL$8,'Scale Ops Summary'!$C$2:$BV$2,0)))</f>
        <v>0</v>
      </c>
      <c r="AM231" s="70">
        <f>SUMIF('Scale Ops Summary'!$A$2:$A$45,TRIM($A231&amp;$B231),INDEX('Scale Ops Summary'!$C$2:$BV$45,0,MATCH(AM$8,'Scale Ops Summary'!$C$2:$BV$2,0)))</f>
        <v>0</v>
      </c>
      <c r="AN231" s="70">
        <f>SUMIF('Scale Ops Summary'!$A$2:$A$45,TRIM($A231&amp;$B231),INDEX('Scale Ops Summary'!$C$2:$BV$45,0,MATCH(AN$8,'Scale Ops Summary'!$C$2:$BV$2,0)))</f>
        <v>0</v>
      </c>
      <c r="AO231" s="70">
        <f>SUMIF('Scale Ops Summary'!$A$2:$A$45,TRIM($A231&amp;$B231),INDEX('Scale Ops Summary'!$C$2:$BV$45,0,MATCH(AO$8,'Scale Ops Summary'!$C$2:$BV$2,0)))</f>
        <v>0</v>
      </c>
      <c r="AP231" s="70">
        <f>SUMIF('Scale Ops Summary'!$A$2:$A$45,TRIM($A231&amp;$B231),INDEX('Scale Ops Summary'!$C$2:$BV$45,0,MATCH(AP$8,'Scale Ops Summary'!$C$2:$BV$2,0)))</f>
        <v>0</v>
      </c>
      <c r="AQ231" s="70">
        <f>SUMIF('Scale Ops Summary'!$A$2:$A$45,TRIM($A231&amp;$B231),INDEX('Scale Ops Summary'!$C$2:$BV$45,0,MATCH(AQ$8,'Scale Ops Summary'!$C$2:$BV$2,0)))</f>
        <v>0</v>
      </c>
      <c r="AR231" s="70">
        <f>SUMIF('Scale Ops Summary'!$A$2:$A$45,TRIM($A231&amp;$B231),INDEX('Scale Ops Summary'!$C$2:$BV$45,0,MATCH(AR$8,'Scale Ops Summary'!$C$2:$BV$2,0)))</f>
        <v>0</v>
      </c>
      <c r="AS231" s="70">
        <f>SUMIF('Scale Ops Summary'!$A$2:$A$45,TRIM($A231&amp;$B231),INDEX('Scale Ops Summary'!$C$2:$BV$45,0,MATCH(AS$8,'Scale Ops Summary'!$C$2:$BV$2,0)))</f>
        <v>0</v>
      </c>
      <c r="AT231" s="70">
        <f>SUMIF('Scale Ops Summary'!$A$2:$A$45,TRIM($A231&amp;$B231),INDEX('Scale Ops Summary'!$C$2:$BV$45,0,MATCH(AT$8,'Scale Ops Summary'!$C$2:$BV$2,0)))</f>
        <v>0</v>
      </c>
      <c r="AU231" s="70">
        <f>SUMIF('Scale Ops Summary'!$A$2:$A$45,TRIM($A231&amp;$B231),INDEX('Scale Ops Summary'!$C$2:$BV$45,0,MATCH(AU$8,'Scale Ops Summary'!$C$2:$BV$2,0)))</f>
        <v>0</v>
      </c>
      <c r="AV231" s="70">
        <f>SUMIF('Scale Ops Summary'!$A$2:$A$45,TRIM($A231&amp;$B231),INDEX('Scale Ops Summary'!$C$2:$BV$45,0,MATCH(AV$8,'Scale Ops Summary'!$C$2:$BV$2,0)))</f>
        <v>0</v>
      </c>
      <c r="AW231" s="70">
        <f>SUMIF('Scale Ops Summary'!$A$2:$A$45,TRIM($A231&amp;$B231),INDEX('Scale Ops Summary'!$C$2:$BV$45,0,MATCH(AW$8,'Scale Ops Summary'!$C$2:$BV$2,0)))</f>
        <v>0</v>
      </c>
      <c r="AX231" s="70">
        <f>SUMIF('Scale Ops Summary'!$A$2:$A$45,TRIM($A231&amp;$B231),INDEX('Scale Ops Summary'!$C$2:$BV$45,0,MATCH(AX$8,'Scale Ops Summary'!$C$2:$BV$2,0)))</f>
        <v>0</v>
      </c>
      <c r="AY231" s="70">
        <f>SUMIF('Scale Ops Summary'!$A$2:$A$45,TRIM($A231&amp;$B231),INDEX('Scale Ops Summary'!$C$2:$BV$45,0,MATCH(AY$8,'Scale Ops Summary'!$C$2:$BV$2,0)))</f>
        <v>0</v>
      </c>
      <c r="AZ231" s="70">
        <f>SUMIF('Scale Ops Summary'!$A$2:$A$45,TRIM($A231&amp;$B231),INDEX('Scale Ops Summary'!$C$2:$BV$45,0,MATCH(AZ$8,'Scale Ops Summary'!$C$2:$BV$2,0)))</f>
        <v>0</v>
      </c>
      <c r="BA231" s="70">
        <f>SUMIF('Scale Ops Summary'!$A$2:$A$45,TRIM($A231&amp;$B231),INDEX('Scale Ops Summary'!$C$2:$BV$45,0,MATCH(BA$8,'Scale Ops Summary'!$C$2:$BV$2,0)))</f>
        <v>0</v>
      </c>
      <c r="BB231" s="70">
        <f>SUMIF('Scale Ops Summary'!$A$2:$A$45,TRIM($A231&amp;$B231),INDEX('Scale Ops Summary'!$C$2:$BV$45,0,MATCH(BB$8,'Scale Ops Summary'!$C$2:$BV$2,0)))</f>
        <v>0</v>
      </c>
      <c r="BC231" s="70">
        <f>SUMIF('Scale Ops Summary'!$A$2:$A$45,TRIM($A231&amp;$B231),INDEX('Scale Ops Summary'!$C$2:$BV$45,0,MATCH(BC$8,'Scale Ops Summary'!$C$2:$BV$2,0)))</f>
        <v>0</v>
      </c>
      <c r="BD231" s="70">
        <f>SUMIF('Scale Ops Summary'!$A$2:$A$45,TRIM($A231&amp;$B231),INDEX('Scale Ops Summary'!$C$2:$BV$45,0,MATCH(BD$8,'Scale Ops Summary'!$C$2:$BV$2,0)))</f>
        <v>0</v>
      </c>
      <c r="BE231" s="70">
        <f>SUMIF('Scale Ops Summary'!$A$2:$A$45,TRIM($A231&amp;$B231),INDEX('Scale Ops Summary'!$C$2:$BV$45,0,MATCH(BE$8,'Scale Ops Summary'!$C$2:$BV$2,0)))</f>
        <v>0</v>
      </c>
      <c r="BF231" s="70">
        <f>SUMIF('Scale Ops Summary'!$A$2:$A$45,TRIM($A231&amp;$B231),INDEX('Scale Ops Summary'!$C$2:$BV$45,0,MATCH(BF$8,'Scale Ops Summary'!$C$2:$BV$2,0)))</f>
        <v>0</v>
      </c>
      <c r="BG231" s="70">
        <f>SUMIF('Scale Ops Summary'!$A$2:$A$45,TRIM($A231&amp;$B231),INDEX('Scale Ops Summary'!$C$2:$BV$45,0,MATCH(BG$8,'Scale Ops Summary'!$C$2:$BV$2,0)))</f>
        <v>0</v>
      </c>
      <c r="BH231" s="70">
        <f>SUMIF('Scale Ops Summary'!$A$2:$A$45,TRIM($A231&amp;$B231),INDEX('Scale Ops Summary'!$C$2:$BV$45,0,MATCH(BH$8,'Scale Ops Summary'!$C$2:$BV$2,0)))</f>
        <v>0</v>
      </c>
      <c r="BI231" s="70">
        <f>SUMIF('Scale Ops Summary'!$A$2:$A$45,TRIM($A231&amp;$B231),INDEX('Scale Ops Summary'!$C$2:$BV$45,0,MATCH(BI$8,'Scale Ops Summary'!$C$2:$BV$2,0)))</f>
        <v>0</v>
      </c>
      <c r="BJ231" s="70">
        <f>SUMIF('Scale Ops Summary'!$A$2:$A$45,TRIM($A231&amp;$B231),INDEX('Scale Ops Summary'!$C$2:$BV$45,0,MATCH(BJ$8,'Scale Ops Summary'!$C$2:$BV$2,0)))</f>
        <v>0</v>
      </c>
      <c r="BK231" s="70">
        <f>SUMIF('Scale Ops Summary'!$A$2:$A$45,TRIM($A231&amp;$B231),INDEX('Scale Ops Summary'!$C$2:$BV$45,0,MATCH(BK$8,'Scale Ops Summary'!$C$2:$BV$2,0)))</f>
        <v>0</v>
      </c>
      <c r="BL231" s="70">
        <f>SUMIF('Scale Ops Summary'!$A$2:$A$45,TRIM($A231&amp;$B231),INDEX('Scale Ops Summary'!$C$2:$BV$45,0,MATCH(BL$8,'Scale Ops Summary'!$C$2:$BV$2,0)))</f>
        <v>0</v>
      </c>
      <c r="BM231" s="70">
        <f>SUMIF('Scale Ops Summary'!$A$2:$A$45,TRIM($A231&amp;$B231),INDEX('Scale Ops Summary'!$C$2:$BV$45,0,MATCH(BM$8,'Scale Ops Summary'!$C$2:$BV$2,0)))</f>
        <v>0</v>
      </c>
      <c r="BN231" s="70">
        <f>SUMIF('Scale Ops Summary'!$A$2:$A$45,TRIM($A231&amp;$B231),INDEX('Scale Ops Summary'!$C$2:$BV$45,0,MATCH(BN$8,'Scale Ops Summary'!$C$2:$BV$2,0)))</f>
        <v>0</v>
      </c>
      <c r="BO231" s="70">
        <f>SUMIF('Scale Ops Summary'!$A$2:$A$45,TRIM($A231&amp;$B231),INDEX('Scale Ops Summary'!$C$2:$BV$45,0,MATCH(BO$8,'Scale Ops Summary'!$C$2:$BV$2,0)))</f>
        <v>0</v>
      </c>
      <c r="BP231" s="70">
        <f>SUMIF('Scale Ops Summary'!$A$2:$A$45,TRIM($A231&amp;$B231),INDEX('Scale Ops Summary'!$C$2:$BV$45,0,MATCH(BP$8,'Scale Ops Summary'!$C$2:$BV$2,0)))</f>
        <v>0</v>
      </c>
      <c r="BQ231" s="70">
        <f>SUMIF('Scale Ops Summary'!$A$2:$A$45,TRIM($A231&amp;$B231),INDEX('Scale Ops Summary'!$C$2:$BV$45,0,MATCH(BQ$8,'Scale Ops Summary'!$C$2:$BV$2,0)))</f>
        <v>0</v>
      </c>
      <c r="BR231" s="70">
        <f>SUMIF('Scale Ops Summary'!$A$2:$A$45,TRIM($A231&amp;$B231),INDEX('Scale Ops Summary'!$C$2:$BV$45,0,MATCH(BR$8,'Scale Ops Summary'!$C$2:$BV$2,0)))</f>
        <v>0</v>
      </c>
      <c r="BS231" s="70">
        <f>SUMIF('Scale Ops Summary'!$A$2:$A$45,TRIM($A231&amp;$B231),INDEX('Scale Ops Summary'!$C$2:$BV$45,0,MATCH(BS$8,'Scale Ops Summary'!$C$2:$BV$2,0)))</f>
        <v>0</v>
      </c>
      <c r="BT231" s="70">
        <f>SUMIF('Scale Ops Summary'!$A$2:$A$45,TRIM($A231&amp;$B231),INDEX('Scale Ops Summary'!$C$2:$BV$45,0,MATCH(BT$8,'Scale Ops Summary'!$C$2:$BV$2,0)))</f>
        <v>0</v>
      </c>
      <c r="BU231" s="70">
        <f>SUMIF('Scale Ops Summary'!$A$2:$A$45,TRIM($A231&amp;$B231),INDEX('Scale Ops Summary'!$C$2:$BV$45,0,MATCH(BU$8,'Scale Ops Summary'!$C$2:$BV$2,0)))</f>
        <v>0</v>
      </c>
      <c r="BV231" s="70">
        <f>SUMIF('Scale Ops Summary'!$A$2:$A$45,TRIM($A231&amp;$B231),INDEX('Scale Ops Summary'!$C$2:$BV$45,0,MATCH(BV$8,'Scale Ops Summary'!$C$2:$BV$2,0)))</f>
        <v>0</v>
      </c>
      <c r="BW231" s="70">
        <f>SUMIF('Scale Ops Summary'!$A$2:$A$45,TRIM($A231&amp;$B231),INDEX('Scale Ops Summary'!$C$2:$BV$45,0,MATCH(BW$8,'Scale Ops Summary'!$C$2:$BV$2,0)))</f>
        <v>0</v>
      </c>
      <c r="BX231" s="70">
        <f>SUMIF('Scale Ops Summary'!$A$2:$A$45,TRIM($A231&amp;$B231),INDEX('Scale Ops Summary'!$C$2:$BV$45,0,MATCH(BX$8,'Scale Ops Summary'!$C$2:$BV$2,0)))</f>
        <v>0</v>
      </c>
      <c r="BY231" s="70">
        <f>SUMIF('Scale Ops Summary'!$A$2:$A$45,TRIM($A231&amp;$B231),INDEX('Scale Ops Summary'!$C$2:$BV$45,0,MATCH(BY$8,'Scale Ops Summary'!$C$2:$BV$2,0)))</f>
        <v>0</v>
      </c>
      <c r="BZ231" s="70">
        <f>SUMIF('Scale Ops Summary'!$A$2:$A$45,TRIM($A231&amp;$B231),INDEX('Scale Ops Summary'!$C$2:$BV$45,0,MATCH(BZ$8,'Scale Ops Summary'!$C$2:$BV$2,0)))</f>
        <v>0</v>
      </c>
      <c r="CA231" s="70">
        <f>SUMIF('Scale Ops Summary'!$A$2:$A$45,TRIM($A231&amp;$B231),INDEX('Scale Ops Summary'!$C$2:$BV$45,0,MATCH(CA$8,'Scale Ops Summary'!$C$2:$BV$2,0)))</f>
        <v>0</v>
      </c>
      <c r="CB231" s="70">
        <f>SUMIF('Scale Ops Summary'!$A$2:$A$45,TRIM($A231&amp;$B231),INDEX('Scale Ops Summary'!$C$2:$BV$45,0,MATCH(CB$8,'Scale Ops Summary'!$C$2:$BV$2,0)))</f>
        <v>0</v>
      </c>
    </row>
    <row r="232" spans="1:80" x14ac:dyDescent="0.3">
      <c r="A232" s="76" t="str">
        <f t="shared" si="108"/>
        <v>R&amp;D</v>
      </c>
      <c r="B232" s="183" t="s">
        <v>21</v>
      </c>
      <c r="C232" s="183" t="s">
        <v>230</v>
      </c>
      <c r="E232" s="183" t="s">
        <v>231</v>
      </c>
      <c r="F232" s="183"/>
      <c r="G232" s="183"/>
      <c r="H232" s="183"/>
      <c r="I232" s="70">
        <f>'Headcount Roster -&gt;'!N152</f>
        <v>64929.636862027401</v>
      </c>
      <c r="J232" s="70">
        <f>'Headcount Roster -&gt;'!O152</f>
        <v>58646.123617315076</v>
      </c>
      <c r="K232" s="70">
        <f>'Headcount Roster -&gt;'!P152</f>
        <v>76302.924533260273</v>
      </c>
      <c r="L232" s="70">
        <f>'Headcount Roster -&gt;'!Q152</f>
        <v>76483.077652602733</v>
      </c>
      <c r="M232" s="70">
        <f>'Headcount Roster -&gt;'!R152</f>
        <v>83826.885081205473</v>
      </c>
      <c r="N232" s="70">
        <f>'Headcount Roster -&gt;'!S152</f>
        <v>85472.524227945192</v>
      </c>
      <c r="O232" s="70">
        <f>'Headcount Roster -&gt;'!T152</f>
        <v>88321.60836887671</v>
      </c>
      <c r="P232" s="70">
        <f>'Headcount Roster -&gt;'!U152</f>
        <v>88321.60836887671</v>
      </c>
      <c r="Q232" s="70">
        <f>'Headcount Roster -&gt;'!V152</f>
        <v>85472.524227945192</v>
      </c>
      <c r="R232" s="70">
        <f>'Headcount Roster -&gt;'!W152</f>
        <v>88321.60836887671</v>
      </c>
      <c r="S232" s="70">
        <f>'Headcount Roster -&gt;'!X152</f>
        <v>85472.524227945192</v>
      </c>
      <c r="T232" s="70">
        <f>'Headcount Roster -&gt;'!Y152</f>
        <v>103634.60288942466</v>
      </c>
      <c r="U232" s="70">
        <f>'Headcount Roster -&gt;'!Z152</f>
        <v>105903.19467024658</v>
      </c>
      <c r="V232" s="70">
        <f>'Headcount Roster -&gt;'!AA152</f>
        <v>95654.498411835622</v>
      </c>
      <c r="W232" s="70">
        <f>'Headcount Roster -&gt;'!AB152</f>
        <v>113379.23576613699</v>
      </c>
      <c r="X232" s="70">
        <f>'Headcount Roster -&gt;'!AC152</f>
        <v>115679.97628273974</v>
      </c>
      <c r="Y232" s="70">
        <f>'Headcount Roster -&gt;'!AD152</f>
        <v>122502.91159468317</v>
      </c>
      <c r="Z232" s="70">
        <f>'Headcount Roster -&gt;'!AE152</f>
        <v>140262.45299506851</v>
      </c>
      <c r="AA232" s="70">
        <f>'Headcount Roster -&gt;'!AF152</f>
        <v>144809.94809490413</v>
      </c>
      <c r="AB232" s="70">
        <f>'Headcount Roster -&gt;'!AG152</f>
        <v>144809.94809490413</v>
      </c>
      <c r="AC232" s="70">
        <f>'Headcount Roster -&gt;'!AH152</f>
        <v>140262.45299506851</v>
      </c>
      <c r="AD232" s="70">
        <f>'Headcount Roster -&gt;'!AI152</f>
        <v>144809.94809490413</v>
      </c>
      <c r="AE232" s="70">
        <f>'Headcount Roster -&gt;'!AJ152</f>
        <v>140262.45299506851</v>
      </c>
      <c r="AF232" s="70">
        <f>'Headcount Roster -&gt;'!AK152</f>
        <v>144809.94809490413</v>
      </c>
      <c r="AG232" s="70">
        <f>'Headcount Roster -&gt;'!AL152</f>
        <v>144809.94809490413</v>
      </c>
      <c r="AH232" s="70">
        <f>'Headcount Roster -&gt;'!AM152</f>
        <v>135714.95789523289</v>
      </c>
      <c r="AI232" s="70">
        <f>'Headcount Roster -&gt;'!AN152</f>
        <v>144809.94809490413</v>
      </c>
      <c r="AJ232" s="70">
        <f>'Headcount Roster -&gt;'!AO152</f>
        <v>140262.45299506851</v>
      </c>
      <c r="AK232" s="70">
        <f>'Headcount Roster -&gt;'!AP152</f>
        <v>144809.94809490413</v>
      </c>
      <c r="AL232" s="70">
        <f>'Headcount Roster -&gt;'!AQ152</f>
        <v>140262.45299506851</v>
      </c>
      <c r="AM232" s="70">
        <f>'Headcount Roster -&gt;'!AR152</f>
        <v>144809.94809490413</v>
      </c>
      <c r="AN232" s="70">
        <f>'Headcount Roster -&gt;'!AS152</f>
        <v>144809.94809490413</v>
      </c>
      <c r="AO232" s="70">
        <f>'Headcount Roster -&gt;'!AT152</f>
        <v>140262.45299506851</v>
      </c>
      <c r="AP232" s="70">
        <f>'Headcount Roster -&gt;'!AU152</f>
        <v>144809.94809490413</v>
      </c>
      <c r="AQ232" s="70">
        <f>'Headcount Roster -&gt;'!AV152</f>
        <v>140262.45299506851</v>
      </c>
      <c r="AR232" s="70">
        <f>'Headcount Roster -&gt;'!AW152</f>
        <v>144809.94809490413</v>
      </c>
      <c r="AS232" s="70">
        <f>'Headcount Roster -&gt;'!AX152</f>
        <v>144809.94809490413</v>
      </c>
      <c r="AT232" s="70">
        <f>'Headcount Roster -&gt;'!AY152</f>
        <v>131167.46279539727</v>
      </c>
      <c r="AU232" s="70">
        <f>'Headcount Roster -&gt;'!AZ152</f>
        <v>144809.94809490413</v>
      </c>
      <c r="AV232" s="70">
        <f>'Headcount Roster -&gt;'!BA152</f>
        <v>140262.45299506851</v>
      </c>
      <c r="AW232" s="70">
        <f>'Headcount Roster -&gt;'!BB152</f>
        <v>144809.94809490413</v>
      </c>
      <c r="AX232" s="70">
        <f>'Headcount Roster -&gt;'!BC152</f>
        <v>140262.45299506851</v>
      </c>
      <c r="AY232" s="70">
        <f>'Headcount Roster -&gt;'!BD152</f>
        <v>144809.94809490413</v>
      </c>
      <c r="AZ232" s="70">
        <f>'Headcount Roster -&gt;'!BE152</f>
        <v>144809.94809490413</v>
      </c>
      <c r="BA232" s="70">
        <f>'Headcount Roster -&gt;'!BF152</f>
        <v>140262.45299506851</v>
      </c>
      <c r="BB232" s="70">
        <f>'Headcount Roster -&gt;'!BG152</f>
        <v>144809.94809490413</v>
      </c>
      <c r="BC232" s="70">
        <f>'Headcount Roster -&gt;'!BH152</f>
        <v>140262.45299506851</v>
      </c>
      <c r="BD232" s="70">
        <f>'Headcount Roster -&gt;'!BI152</f>
        <v>144809.94809490413</v>
      </c>
      <c r="BE232" s="70">
        <f>'Headcount Roster -&gt;'!BJ152</f>
        <v>0</v>
      </c>
      <c r="BF232" s="70">
        <f>'Headcount Roster -&gt;'!BK152</f>
        <v>0</v>
      </c>
      <c r="BG232" s="70">
        <f>'Headcount Roster -&gt;'!BL152</f>
        <v>0</v>
      </c>
      <c r="BH232" s="70">
        <f>'Headcount Roster -&gt;'!BM152</f>
        <v>0</v>
      </c>
      <c r="BI232" s="70">
        <f>'Headcount Roster -&gt;'!BN152</f>
        <v>0</v>
      </c>
      <c r="BJ232" s="70">
        <f>'Headcount Roster -&gt;'!BO152</f>
        <v>0</v>
      </c>
      <c r="BK232" s="70">
        <f>'Headcount Roster -&gt;'!BP152</f>
        <v>0</v>
      </c>
      <c r="BL232" s="70">
        <f>'Headcount Roster -&gt;'!BQ152</f>
        <v>0</v>
      </c>
      <c r="BM232" s="70">
        <f>'Headcount Roster -&gt;'!BR152</f>
        <v>0</v>
      </c>
      <c r="BN232" s="70">
        <f>'Headcount Roster -&gt;'!BS152</f>
        <v>0</v>
      </c>
      <c r="BO232" s="70">
        <f>'Headcount Roster -&gt;'!BT152</f>
        <v>0</v>
      </c>
      <c r="BP232" s="70">
        <f>'Headcount Roster -&gt;'!BU152</f>
        <v>0</v>
      </c>
      <c r="BQ232" s="70">
        <f>'Headcount Roster -&gt;'!BV152</f>
        <v>0</v>
      </c>
      <c r="BR232" s="70">
        <f>'Headcount Roster -&gt;'!BW152</f>
        <v>0</v>
      </c>
      <c r="BS232" s="70">
        <f>'Headcount Roster -&gt;'!BX152</f>
        <v>0</v>
      </c>
      <c r="BT232" s="70">
        <f>'Headcount Roster -&gt;'!BY152</f>
        <v>0</v>
      </c>
      <c r="BU232" s="70">
        <f>'Headcount Roster -&gt;'!BZ152</f>
        <v>0</v>
      </c>
      <c r="BV232" s="70">
        <f>'Headcount Roster -&gt;'!CA152</f>
        <v>0</v>
      </c>
      <c r="BW232" s="70">
        <f>'Headcount Roster -&gt;'!CB152</f>
        <v>0</v>
      </c>
      <c r="BX232" s="70">
        <f>'Headcount Roster -&gt;'!CC152</f>
        <v>0</v>
      </c>
      <c r="BY232" s="70">
        <f>'Headcount Roster -&gt;'!CD152</f>
        <v>0</v>
      </c>
      <c r="BZ232" s="70">
        <f>'Headcount Roster -&gt;'!CE152</f>
        <v>0</v>
      </c>
      <c r="CA232" s="70">
        <f>'Headcount Roster -&gt;'!CF152</f>
        <v>0</v>
      </c>
      <c r="CB232" s="70">
        <f>'Headcount Roster -&gt;'!CG152</f>
        <v>0</v>
      </c>
    </row>
    <row r="233" spans="1:80" x14ac:dyDescent="0.3">
      <c r="A233" s="76" t="str">
        <f t="shared" si="108"/>
        <v>R&amp;D</v>
      </c>
      <c r="B233" s="183" t="s">
        <v>107</v>
      </c>
      <c r="C233" s="183" t="s">
        <v>230</v>
      </c>
      <c r="E233" s="183" t="s">
        <v>231</v>
      </c>
      <c r="F233" s="183"/>
      <c r="G233" s="183"/>
      <c r="H233" s="183"/>
      <c r="I233" s="70">
        <f>'Headcount Roster -&gt;'!IB152</f>
        <v>425</v>
      </c>
      <c r="J233" s="70">
        <f>'Headcount Roster -&gt;'!IC152</f>
        <v>425</v>
      </c>
      <c r="K233" s="70">
        <f>'Headcount Roster -&gt;'!ID152</f>
        <v>510</v>
      </c>
      <c r="L233" s="70">
        <f>'Headcount Roster -&gt;'!IE152</f>
        <v>510</v>
      </c>
      <c r="M233" s="70">
        <f>'Headcount Roster -&gt;'!IF152</f>
        <v>595</v>
      </c>
      <c r="N233" s="70">
        <f>'Headcount Roster -&gt;'!IG152</f>
        <v>595</v>
      </c>
      <c r="O233" s="70">
        <f>'Headcount Roster -&gt;'!IH152</f>
        <v>595</v>
      </c>
      <c r="P233" s="70">
        <f>'Headcount Roster -&gt;'!II152</f>
        <v>595</v>
      </c>
      <c r="Q233" s="70">
        <f>'Headcount Roster -&gt;'!IJ152</f>
        <v>595</v>
      </c>
      <c r="R233" s="70">
        <f>'Headcount Roster -&gt;'!IK152</f>
        <v>595</v>
      </c>
      <c r="S233" s="70">
        <f>'Headcount Roster -&gt;'!IL152</f>
        <v>595</v>
      </c>
      <c r="T233" s="70">
        <f>'Headcount Roster -&gt;'!IM152</f>
        <v>680</v>
      </c>
      <c r="U233" s="70">
        <f>'Headcount Roster -&gt;'!IN152</f>
        <v>680</v>
      </c>
      <c r="V233" s="70">
        <f>'Headcount Roster -&gt;'!IO152</f>
        <v>680</v>
      </c>
      <c r="W233" s="70">
        <f>'Headcount Roster -&gt;'!IP152</f>
        <v>765</v>
      </c>
      <c r="X233" s="70">
        <f>'Headcount Roster -&gt;'!IQ152</f>
        <v>765</v>
      </c>
      <c r="Y233" s="70">
        <f>'Headcount Roster -&gt;'!IR152</f>
        <v>1020</v>
      </c>
      <c r="Z233" s="70">
        <f>'Headcount Roster -&gt;'!IS152</f>
        <v>1020</v>
      </c>
      <c r="AA233" s="70">
        <f>'Headcount Roster -&gt;'!IT152</f>
        <v>1020</v>
      </c>
      <c r="AB233" s="70">
        <f>'Headcount Roster -&gt;'!IU152</f>
        <v>1020</v>
      </c>
      <c r="AC233" s="70">
        <f>'Headcount Roster -&gt;'!IV152</f>
        <v>1020</v>
      </c>
      <c r="AD233" s="70">
        <f>'Headcount Roster -&gt;'!IW152</f>
        <v>1020</v>
      </c>
      <c r="AE233" s="70">
        <f>'Headcount Roster -&gt;'!IX152</f>
        <v>1020</v>
      </c>
      <c r="AF233" s="70">
        <f>'Headcount Roster -&gt;'!IY152</f>
        <v>1020</v>
      </c>
      <c r="AG233" s="70">
        <f>'Headcount Roster -&gt;'!IZ152</f>
        <v>1020</v>
      </c>
      <c r="AH233" s="70">
        <f>'Headcount Roster -&gt;'!JA152</f>
        <v>1020</v>
      </c>
      <c r="AI233" s="70">
        <f>'Headcount Roster -&gt;'!JB152</f>
        <v>1020</v>
      </c>
      <c r="AJ233" s="70">
        <f>'Headcount Roster -&gt;'!JC152</f>
        <v>1020</v>
      </c>
      <c r="AK233" s="70">
        <f>'Headcount Roster -&gt;'!JD152</f>
        <v>1020</v>
      </c>
      <c r="AL233" s="70">
        <f>'Headcount Roster -&gt;'!JE152</f>
        <v>1020</v>
      </c>
      <c r="AM233" s="70">
        <f>'Headcount Roster -&gt;'!JF152</f>
        <v>1020</v>
      </c>
      <c r="AN233" s="70">
        <f>'Headcount Roster -&gt;'!JG152</f>
        <v>1020</v>
      </c>
      <c r="AO233" s="70">
        <f>'Headcount Roster -&gt;'!JH152</f>
        <v>1020</v>
      </c>
      <c r="AP233" s="70">
        <f>'Headcount Roster -&gt;'!JI152</f>
        <v>1020</v>
      </c>
      <c r="AQ233" s="70">
        <f>'Headcount Roster -&gt;'!JJ152</f>
        <v>1020</v>
      </c>
      <c r="AR233" s="70">
        <f>'Headcount Roster -&gt;'!JK152</f>
        <v>1020</v>
      </c>
      <c r="AS233" s="70">
        <f>'Headcount Roster -&gt;'!JL152</f>
        <v>1020</v>
      </c>
      <c r="AT233" s="70">
        <f>'Headcount Roster -&gt;'!JM152</f>
        <v>1020</v>
      </c>
      <c r="AU233" s="70">
        <f>'Headcount Roster -&gt;'!JN152</f>
        <v>1020</v>
      </c>
      <c r="AV233" s="70">
        <f>'Headcount Roster -&gt;'!JO152</f>
        <v>1020</v>
      </c>
      <c r="AW233" s="70">
        <f>'Headcount Roster -&gt;'!JP152</f>
        <v>1020</v>
      </c>
      <c r="AX233" s="70">
        <f>'Headcount Roster -&gt;'!JQ152</f>
        <v>1020</v>
      </c>
      <c r="AY233" s="70">
        <f>'Headcount Roster -&gt;'!JR152</f>
        <v>1020</v>
      </c>
      <c r="AZ233" s="70">
        <f>'Headcount Roster -&gt;'!JS152</f>
        <v>1020</v>
      </c>
      <c r="BA233" s="70">
        <f>'Headcount Roster -&gt;'!JT152</f>
        <v>1020</v>
      </c>
      <c r="BB233" s="70">
        <f>'Headcount Roster -&gt;'!JU152</f>
        <v>1020</v>
      </c>
      <c r="BC233" s="70">
        <f>'Headcount Roster -&gt;'!JV152</f>
        <v>1020</v>
      </c>
      <c r="BD233" s="70">
        <f>'Headcount Roster -&gt;'!JW152</f>
        <v>1020</v>
      </c>
      <c r="BE233" s="70">
        <f>'Headcount Roster -&gt;'!JX152</f>
        <v>0</v>
      </c>
      <c r="BF233" s="70">
        <f>'Headcount Roster -&gt;'!JY152</f>
        <v>0</v>
      </c>
      <c r="BG233" s="70">
        <f>'Headcount Roster -&gt;'!JZ152</f>
        <v>0</v>
      </c>
      <c r="BH233" s="70">
        <f>'Headcount Roster -&gt;'!KA152</f>
        <v>0</v>
      </c>
      <c r="BI233" s="70">
        <f>'Headcount Roster -&gt;'!KB152</f>
        <v>0</v>
      </c>
      <c r="BJ233" s="70">
        <f>'Headcount Roster -&gt;'!KC152</f>
        <v>0</v>
      </c>
      <c r="BK233" s="70">
        <f>'Headcount Roster -&gt;'!KD152</f>
        <v>0</v>
      </c>
      <c r="BL233" s="70">
        <f>'Headcount Roster -&gt;'!KE152</f>
        <v>0</v>
      </c>
      <c r="BM233" s="70">
        <f>'Headcount Roster -&gt;'!KF152</f>
        <v>0</v>
      </c>
      <c r="BN233" s="70">
        <f>'Headcount Roster -&gt;'!KG152</f>
        <v>0</v>
      </c>
      <c r="BO233" s="70">
        <f>'Headcount Roster -&gt;'!KH152</f>
        <v>0</v>
      </c>
      <c r="BP233" s="70">
        <f>'Headcount Roster -&gt;'!KI152</f>
        <v>0</v>
      </c>
      <c r="BQ233" s="70">
        <f>'Headcount Roster -&gt;'!KJ152</f>
        <v>0</v>
      </c>
      <c r="BR233" s="70">
        <f>'Headcount Roster -&gt;'!KK152</f>
        <v>0</v>
      </c>
      <c r="BS233" s="70">
        <f>'Headcount Roster -&gt;'!KL152</f>
        <v>0</v>
      </c>
      <c r="BT233" s="70">
        <f>'Headcount Roster -&gt;'!KM152</f>
        <v>0</v>
      </c>
      <c r="BU233" s="70">
        <f>'Headcount Roster -&gt;'!KN152</f>
        <v>0</v>
      </c>
      <c r="BV233" s="70">
        <f>'Headcount Roster -&gt;'!KO152</f>
        <v>0</v>
      </c>
      <c r="BW233" s="70">
        <f>'Headcount Roster -&gt;'!KP152</f>
        <v>0</v>
      </c>
      <c r="BX233" s="70">
        <f>'Headcount Roster -&gt;'!KQ152</f>
        <v>0</v>
      </c>
      <c r="BY233" s="70">
        <f>'Headcount Roster -&gt;'!KR152</f>
        <v>0</v>
      </c>
      <c r="BZ233" s="70">
        <f>'Headcount Roster -&gt;'!KS152</f>
        <v>0</v>
      </c>
      <c r="CA233" s="70">
        <f>'Headcount Roster -&gt;'!KT152</f>
        <v>0</v>
      </c>
      <c r="CB233" s="70">
        <f>'Headcount Roster -&gt;'!KU152</f>
        <v>0</v>
      </c>
    </row>
    <row r="234" spans="1:80" x14ac:dyDescent="0.3">
      <c r="A234" s="76" t="str">
        <f t="shared" si="108"/>
        <v>R&amp;D</v>
      </c>
      <c r="B234" s="84" t="s">
        <v>22</v>
      </c>
      <c r="C234" s="69" t="s">
        <v>254</v>
      </c>
      <c r="E234" s="69" t="s">
        <v>251</v>
      </c>
      <c r="F234" s="86">
        <v>42370</v>
      </c>
      <c r="G234" s="86">
        <v>46387</v>
      </c>
      <c r="H234" s="85">
        <v>0</v>
      </c>
      <c r="I234" s="70">
        <f>IF(AND($F234&lt;=I$6,$G234&gt;=I$7),$H234*Summary!C80,0)</f>
        <v>0</v>
      </c>
      <c r="J234" s="70">
        <f>IF(AND($F234&lt;=J$6,$G234&gt;=J$7),$H234*Summary!D80,0)</f>
        <v>0</v>
      </c>
      <c r="K234" s="70">
        <f>IF(AND($F234&lt;=K$6,$G234&gt;=K$7),$H234*Summary!E80,0)</f>
        <v>0</v>
      </c>
      <c r="L234" s="70">
        <f>IF(AND($F234&lt;=L$6,$G234&gt;=L$7),$H234*Summary!F80,0)</f>
        <v>0</v>
      </c>
      <c r="M234" s="70">
        <f>IF(AND($F234&lt;=M$6,$G234&gt;=M$7),$H234*Summary!G80,0)</f>
        <v>0</v>
      </c>
      <c r="N234" s="70">
        <f>IF(AND($F234&lt;=N$6,$G234&gt;=N$7),$H234*Summary!H80,0)</f>
        <v>0</v>
      </c>
      <c r="O234" s="70">
        <f>IF(AND($F234&lt;=O$6,$G234&gt;=O$7),$H234*Summary!I80,0)</f>
        <v>0</v>
      </c>
      <c r="P234" s="70">
        <f>IF(AND($F234&lt;=P$6,$G234&gt;=P$7),$H234*Summary!J80,0)</f>
        <v>0</v>
      </c>
      <c r="Q234" s="70">
        <f>IF(AND($F234&lt;=Q$6,$G234&gt;=Q$7),$H234*Summary!K80,0)</f>
        <v>0</v>
      </c>
      <c r="R234" s="70">
        <f>IF(AND($F234&lt;=R$6,$G234&gt;=R$7),$H234*Summary!L80,0)</f>
        <v>0</v>
      </c>
      <c r="S234" s="70">
        <f>IF(AND($F234&lt;=S$6,$G234&gt;=S$7),$H234*Summary!M80,0)</f>
        <v>0</v>
      </c>
      <c r="T234" s="70">
        <f>IF(AND($F234&lt;=T$6,$G234&gt;=T$7),$H234*Summary!N80,0)</f>
        <v>0</v>
      </c>
      <c r="U234" s="70">
        <f>IF(AND($F234&lt;=U$6,$G234&gt;=U$7),$H234*Summary!O80,0)</f>
        <v>0</v>
      </c>
      <c r="V234" s="70">
        <f>IF(AND($F234&lt;=V$6,$G234&gt;=V$7),$H234*Summary!P80,0)</f>
        <v>0</v>
      </c>
      <c r="W234" s="70">
        <f>IF(AND($F234&lt;=W$6,$G234&gt;=W$7),$H234*Summary!Q80,0)</f>
        <v>0</v>
      </c>
      <c r="X234" s="70">
        <f>IF(AND($F234&lt;=X$6,$G234&gt;=X$7),$H234*Summary!R80,0)</f>
        <v>0</v>
      </c>
      <c r="Y234" s="70">
        <f>IF(AND($F234&lt;=Y$6,$G234&gt;=Y$7),$H234*Summary!S80,0)</f>
        <v>0</v>
      </c>
      <c r="Z234" s="70">
        <f>IF(AND($F234&lt;=Z$6,$G234&gt;=Z$7),$H234*Summary!T80,0)</f>
        <v>0</v>
      </c>
      <c r="AA234" s="70">
        <f>IF(AND($F234&lt;=AA$6,$G234&gt;=AA$7),$H234*Summary!U80,0)</f>
        <v>0</v>
      </c>
      <c r="AB234" s="70">
        <f>IF(AND($F234&lt;=AB$6,$G234&gt;=AB$7),$H234*Summary!V80,0)</f>
        <v>0</v>
      </c>
      <c r="AC234" s="70">
        <f>IF(AND($F234&lt;=AC$6,$G234&gt;=AC$7),$H234*Summary!W80,0)</f>
        <v>0</v>
      </c>
      <c r="AD234" s="70">
        <f>IF(AND($F234&lt;=AD$6,$G234&gt;=AD$7),$H234*Summary!X80,0)</f>
        <v>0</v>
      </c>
      <c r="AE234" s="70">
        <f>IF(AND($F234&lt;=AE$6,$G234&gt;=AE$7),$H234*Summary!Y80,0)</f>
        <v>0</v>
      </c>
      <c r="AF234" s="70">
        <f>IF(AND($F234&lt;=AF$6,$G234&gt;=AF$7),$H234*Summary!Z80,0)</f>
        <v>0</v>
      </c>
      <c r="AG234" s="70">
        <f>IF(AND($F234&lt;=AG$6,$G234&gt;=AG$7),$H234*Summary!AA80,0)</f>
        <v>0</v>
      </c>
      <c r="AH234" s="70">
        <f>IF(AND($F234&lt;=AH$6,$G234&gt;=AH$7),$H234*Summary!AB80,0)</f>
        <v>0</v>
      </c>
      <c r="AI234" s="70">
        <f>IF(AND($F234&lt;=AI$6,$G234&gt;=AI$7),$H234*Summary!AC80,0)</f>
        <v>0</v>
      </c>
      <c r="AJ234" s="70">
        <f>IF(AND($F234&lt;=AJ$6,$G234&gt;=AJ$7),$H234*Summary!AD80,0)</f>
        <v>0</v>
      </c>
      <c r="AK234" s="70">
        <f>IF(AND($F234&lt;=AK$6,$G234&gt;=AK$7),$H234*Summary!AE80,0)</f>
        <v>0</v>
      </c>
      <c r="AL234" s="70">
        <f>IF(AND($F234&lt;=AL$6,$G234&gt;=AL$7),$H234*Summary!AF80,0)</f>
        <v>0</v>
      </c>
      <c r="AM234" s="70">
        <f>IF(AND($F234&lt;=AM$6,$G234&gt;=AM$7),$H234*Summary!AG80,0)</f>
        <v>0</v>
      </c>
      <c r="AN234" s="70">
        <f>IF(AND($F234&lt;=AN$6,$G234&gt;=AN$7),$H234*Summary!AH80,0)</f>
        <v>0</v>
      </c>
      <c r="AO234" s="70">
        <f>IF(AND($F234&lt;=AO$6,$G234&gt;=AO$7),$H234*Summary!AI80,0)</f>
        <v>0</v>
      </c>
      <c r="AP234" s="70">
        <f>IF(AND($F234&lt;=AP$6,$G234&gt;=AP$7),$H234*Summary!AJ80,0)</f>
        <v>0</v>
      </c>
      <c r="AQ234" s="70">
        <f>IF(AND($F234&lt;=AQ$6,$G234&gt;=AQ$7),$H234*Summary!AK80,0)</f>
        <v>0</v>
      </c>
      <c r="AR234" s="70">
        <f>IF(AND($F234&lt;=AR$6,$G234&gt;=AR$7),$H234*Summary!AL80,0)</f>
        <v>0</v>
      </c>
      <c r="AS234" s="70">
        <f>IF(AND($F234&lt;=AS$6,$G234&gt;=AS$7),$H234*Summary!AM80,0)</f>
        <v>0</v>
      </c>
      <c r="AT234" s="70">
        <f>IF(AND($F234&lt;=AT$6,$G234&gt;=AT$7),$H234*Summary!AN80,0)</f>
        <v>0</v>
      </c>
      <c r="AU234" s="70">
        <f>IF(AND($F234&lt;=AU$6,$G234&gt;=AU$7),$H234*Summary!AO80,0)</f>
        <v>0</v>
      </c>
      <c r="AV234" s="70">
        <f>IF(AND($F234&lt;=AV$6,$G234&gt;=AV$7),$H234*Summary!AP80,0)</f>
        <v>0</v>
      </c>
      <c r="AW234" s="70">
        <f>IF(AND($F234&lt;=AW$6,$G234&gt;=AW$7),$H234*Summary!AQ80,0)</f>
        <v>0</v>
      </c>
      <c r="AX234" s="70">
        <f>IF(AND($F234&lt;=AX$6,$G234&gt;=AX$7),$H234*Summary!AR80,0)</f>
        <v>0</v>
      </c>
      <c r="AY234" s="70">
        <f>IF(AND($F234&lt;=AY$6,$G234&gt;=AY$7),$H234*Summary!AS80,0)</f>
        <v>0</v>
      </c>
      <c r="AZ234" s="70">
        <f>IF(AND($F234&lt;=AZ$6,$G234&gt;=AZ$7),$H234*Summary!AT80,0)</f>
        <v>0</v>
      </c>
      <c r="BA234" s="70">
        <f>IF(AND($F234&lt;=BA$6,$G234&gt;=BA$7),$H234*Summary!AU80,0)</f>
        <v>0</v>
      </c>
      <c r="BB234" s="70">
        <f>IF(AND($F234&lt;=BB$6,$G234&gt;=BB$7),$H234*Summary!AV80,0)</f>
        <v>0</v>
      </c>
      <c r="BC234" s="70">
        <f>IF(AND($F234&lt;=BC$6,$G234&gt;=BC$7),$H234*Summary!AW80,0)</f>
        <v>0</v>
      </c>
      <c r="BD234" s="70">
        <f>IF(AND($F234&lt;=BD$6,$G234&gt;=BD$7),$H234*Summary!AX80,0)</f>
        <v>0</v>
      </c>
      <c r="BE234" s="70">
        <f>IF(AND($F234&lt;=BE$6,$G234&gt;=BE$7),$H234*Summary!AY80,0)</f>
        <v>0</v>
      </c>
      <c r="BF234" s="70">
        <f>IF(AND($F234&lt;=BF$6,$G234&gt;=BF$7),$H234*Summary!AZ80,0)</f>
        <v>0</v>
      </c>
      <c r="BG234" s="70">
        <f>IF(AND($F234&lt;=BG$6,$G234&gt;=BG$7),$H234*Summary!BA80,0)</f>
        <v>0</v>
      </c>
      <c r="BH234" s="70">
        <f>IF(AND($F234&lt;=BH$6,$G234&gt;=BH$7),$H234*Summary!BB80,0)</f>
        <v>0</v>
      </c>
      <c r="BI234" s="70">
        <f>IF(AND($F234&lt;=BI$6,$G234&gt;=BI$7),$H234*Summary!BC80,0)</f>
        <v>0</v>
      </c>
      <c r="BJ234" s="70">
        <f>IF(AND($F234&lt;=BJ$6,$G234&gt;=BJ$7),$H234*Summary!BD80,0)</f>
        <v>0</v>
      </c>
      <c r="BK234" s="70">
        <f>IF(AND($F234&lt;=BK$6,$G234&gt;=BK$7),$H234*Summary!BE80,0)</f>
        <v>0</v>
      </c>
      <c r="BL234" s="70">
        <f>IF(AND($F234&lt;=BL$6,$G234&gt;=BL$7),$H234*Summary!BF80,0)</f>
        <v>0</v>
      </c>
      <c r="BM234" s="70">
        <f>IF(AND($F234&lt;=BM$6,$G234&gt;=BM$7),$H234*Summary!BG80,0)</f>
        <v>0</v>
      </c>
      <c r="BN234" s="70">
        <f>IF(AND($F234&lt;=BN$6,$G234&gt;=BN$7),$H234*Summary!BH80,0)</f>
        <v>0</v>
      </c>
      <c r="BO234" s="70">
        <f>IF(AND($F234&lt;=BO$6,$G234&gt;=BO$7),$H234*Summary!BI80,0)</f>
        <v>0</v>
      </c>
      <c r="BP234" s="70">
        <f>IF(AND($F234&lt;=BP$6,$G234&gt;=BP$7),$H234*Summary!BJ80,0)</f>
        <v>0</v>
      </c>
      <c r="BQ234" s="70">
        <f>IF(AND($F234&lt;=BQ$6,$G234&gt;=BQ$7),$H234*Summary!BK80,0)</f>
        <v>0</v>
      </c>
      <c r="BR234" s="70">
        <f>IF(AND($F234&lt;=BR$6,$G234&gt;=BR$7),$H234*Summary!BL80,0)</f>
        <v>0</v>
      </c>
      <c r="BS234" s="70">
        <f>IF(AND($F234&lt;=BS$6,$G234&gt;=BS$7),$H234*Summary!BM80,0)</f>
        <v>0</v>
      </c>
      <c r="BT234" s="70">
        <f>IF(AND($F234&lt;=BT$6,$G234&gt;=BT$7),$H234*Summary!BN80,0)</f>
        <v>0</v>
      </c>
      <c r="BU234" s="70">
        <f>IF(AND($F234&lt;=BU$6,$G234&gt;=BU$7),$H234*Summary!BO80,0)</f>
        <v>0</v>
      </c>
      <c r="BV234" s="70">
        <f>IF(AND($F234&lt;=BV$6,$G234&gt;=BV$7),$H234*Summary!BP80,0)</f>
        <v>0</v>
      </c>
      <c r="BW234" s="70">
        <f>IF(AND($F234&lt;=BW$6,$G234&gt;=BW$7),$H234*Summary!BQ80,0)</f>
        <v>0</v>
      </c>
      <c r="BX234" s="70">
        <f>IF(AND($F234&lt;=BX$6,$G234&gt;=BX$7),$H234*Summary!BR80,0)</f>
        <v>0</v>
      </c>
      <c r="BY234" s="70">
        <f>IF(AND($F234&lt;=BY$6,$G234&gt;=BY$7),$H234*Summary!BS80,0)</f>
        <v>0</v>
      </c>
      <c r="BZ234" s="70">
        <f>IF(AND($F234&lt;=BZ$6,$G234&gt;=BZ$7),$H234*Summary!BT80,0)</f>
        <v>0</v>
      </c>
      <c r="CA234" s="70">
        <f>IF(AND($F234&lt;=CA$6,$G234&gt;=CA$7),$H234*Summary!BU80,0)</f>
        <v>0</v>
      </c>
      <c r="CB234" s="70">
        <f>IF(AND($F234&lt;=CB$6,$G234&gt;=CB$7),$H234*Summary!BV80,0)</f>
        <v>0</v>
      </c>
    </row>
    <row r="235" spans="1:80" x14ac:dyDescent="0.3">
      <c r="A235" s="76" t="str">
        <f t="shared" si="108"/>
        <v>R&amp;D</v>
      </c>
      <c r="B235" s="84" t="s">
        <v>243</v>
      </c>
      <c r="C235" s="69" t="s">
        <v>253</v>
      </c>
      <c r="E235" s="69" t="s">
        <v>251</v>
      </c>
      <c r="F235" s="86">
        <v>42370</v>
      </c>
      <c r="G235" s="86">
        <v>46387</v>
      </c>
      <c r="H235" s="254">
        <v>0</v>
      </c>
      <c r="I235" s="70">
        <f>IF(AND($F235&lt;=I$6,$G235&gt;=I$7),$H235*Summary!C80,0)</f>
        <v>0</v>
      </c>
      <c r="J235" s="70">
        <f>IF(AND($F235&lt;=J$6,$G235&gt;=J$7),$H235*Summary!D80,0)</f>
        <v>0</v>
      </c>
      <c r="K235" s="70">
        <f>IF(AND($F235&lt;=K$6,$G235&gt;=K$7),$H235*Summary!E80,0)</f>
        <v>0</v>
      </c>
      <c r="L235" s="70">
        <f>IF(AND($F235&lt;=L$6,$G235&gt;=L$7),$H235*Summary!F80,0)</f>
        <v>0</v>
      </c>
      <c r="M235" s="70">
        <f>IF(AND($F235&lt;=M$6,$G235&gt;=M$7),$H235*Summary!G80,0)</f>
        <v>0</v>
      </c>
      <c r="N235" s="70">
        <f>IF(AND($F235&lt;=N$6,$G235&gt;=N$7),$H235*Summary!H80,0)</f>
        <v>0</v>
      </c>
      <c r="O235" s="70">
        <f>IF(AND($F235&lt;=O$6,$G235&gt;=O$7),$H235*Summary!I80,0)</f>
        <v>0</v>
      </c>
      <c r="P235" s="70">
        <f>IF(AND($F235&lt;=P$6,$G235&gt;=P$7),$H235*Summary!J80,0)</f>
        <v>0</v>
      </c>
      <c r="Q235" s="70">
        <f>IF(AND($F235&lt;=Q$6,$G235&gt;=Q$7),$H235*Summary!K80,0)</f>
        <v>0</v>
      </c>
      <c r="R235" s="70">
        <f>IF(AND($F235&lt;=R$6,$G235&gt;=R$7),$H235*Summary!L80,0)</f>
        <v>0</v>
      </c>
      <c r="S235" s="70">
        <f>IF(AND($F235&lt;=S$6,$G235&gt;=S$7),$H235*Summary!M80,0)</f>
        <v>0</v>
      </c>
      <c r="T235" s="70">
        <f>IF(AND($F235&lt;=T$6,$G235&gt;=T$7),$H235*Summary!N80,0)</f>
        <v>0</v>
      </c>
      <c r="U235" s="70">
        <f>IF(AND($F235&lt;=U$6,$G235&gt;=U$7),$H235*Summary!O80,0)</f>
        <v>0</v>
      </c>
      <c r="V235" s="70">
        <f>IF(AND($F235&lt;=V$6,$G235&gt;=V$7),$H235*Summary!P80,0)</f>
        <v>0</v>
      </c>
      <c r="W235" s="70">
        <f>IF(AND($F235&lt;=W$6,$G235&gt;=W$7),$H235*Summary!Q80,0)</f>
        <v>0</v>
      </c>
      <c r="X235" s="70">
        <f>IF(AND($F235&lt;=X$6,$G235&gt;=X$7),$H235*Summary!R80,0)</f>
        <v>0</v>
      </c>
      <c r="Y235" s="70">
        <f>IF(AND($F235&lt;=Y$6,$G235&gt;=Y$7),$H235*Summary!S80,0)</f>
        <v>0</v>
      </c>
      <c r="Z235" s="70">
        <f>IF(AND($F235&lt;=Z$6,$G235&gt;=Z$7),$H235*Summary!T80,0)</f>
        <v>0</v>
      </c>
      <c r="AA235" s="70">
        <f>IF(AND($F235&lt;=AA$6,$G235&gt;=AA$7),$H235*Summary!U80,0)</f>
        <v>0</v>
      </c>
      <c r="AB235" s="70">
        <f>IF(AND($F235&lt;=AB$6,$G235&gt;=AB$7),$H235*Summary!V80,0)</f>
        <v>0</v>
      </c>
      <c r="AC235" s="70">
        <f>IF(AND($F235&lt;=AC$6,$G235&gt;=AC$7),$H235*Summary!W80,0)</f>
        <v>0</v>
      </c>
      <c r="AD235" s="70">
        <f>IF(AND($F235&lt;=AD$6,$G235&gt;=AD$7),$H235*Summary!X80,0)</f>
        <v>0</v>
      </c>
      <c r="AE235" s="70">
        <f>IF(AND($F235&lt;=AE$6,$G235&gt;=AE$7),$H235*Summary!Y80,0)</f>
        <v>0</v>
      </c>
      <c r="AF235" s="70">
        <f>IF(AND($F235&lt;=AF$6,$G235&gt;=AF$7),$H235*Summary!Z80,0)</f>
        <v>0</v>
      </c>
      <c r="AG235" s="70">
        <f>IF(AND($F235&lt;=AG$6,$G235&gt;=AG$7),$H235*Summary!AA80,0)</f>
        <v>0</v>
      </c>
      <c r="AH235" s="70">
        <f>IF(AND($F235&lt;=AH$6,$G235&gt;=AH$7),$H235*Summary!AB80,0)</f>
        <v>0</v>
      </c>
      <c r="AI235" s="70">
        <f>IF(AND($F235&lt;=AI$6,$G235&gt;=AI$7),$H235*Summary!AC80,0)</f>
        <v>0</v>
      </c>
      <c r="AJ235" s="70">
        <f>IF(AND($F235&lt;=AJ$6,$G235&gt;=AJ$7),$H235*Summary!AD80,0)</f>
        <v>0</v>
      </c>
      <c r="AK235" s="70">
        <f>IF(AND($F235&lt;=AK$6,$G235&gt;=AK$7),$H235*Summary!AE80,0)</f>
        <v>0</v>
      </c>
      <c r="AL235" s="70">
        <f>IF(AND($F235&lt;=AL$6,$G235&gt;=AL$7),$H235*Summary!AF80,0)</f>
        <v>0</v>
      </c>
      <c r="AM235" s="70">
        <f>IF(AND($F235&lt;=AM$6,$G235&gt;=AM$7),$H235*Summary!AG80,0)</f>
        <v>0</v>
      </c>
      <c r="AN235" s="70">
        <f>IF(AND($F235&lt;=AN$6,$G235&gt;=AN$7),$H235*Summary!AH80,0)</f>
        <v>0</v>
      </c>
      <c r="AO235" s="70">
        <f>IF(AND($F235&lt;=AO$6,$G235&gt;=AO$7),$H235*Summary!AI80,0)</f>
        <v>0</v>
      </c>
      <c r="AP235" s="70">
        <f>IF(AND($F235&lt;=AP$6,$G235&gt;=AP$7),$H235*Summary!AJ80,0)</f>
        <v>0</v>
      </c>
      <c r="AQ235" s="70">
        <f>IF(AND($F235&lt;=AQ$6,$G235&gt;=AQ$7),$H235*Summary!AK80,0)</f>
        <v>0</v>
      </c>
      <c r="AR235" s="70">
        <f>IF(AND($F235&lt;=AR$6,$G235&gt;=AR$7),$H235*Summary!AL80,0)</f>
        <v>0</v>
      </c>
      <c r="AS235" s="70">
        <f>IF(AND($F235&lt;=AS$6,$G235&gt;=AS$7),$H235*Summary!AM80,0)</f>
        <v>0</v>
      </c>
      <c r="AT235" s="70">
        <f>IF(AND($F235&lt;=AT$6,$G235&gt;=AT$7),$H235*Summary!AN80,0)</f>
        <v>0</v>
      </c>
      <c r="AU235" s="70">
        <f>IF(AND($F235&lt;=AU$6,$G235&gt;=AU$7),$H235*Summary!AO80,0)</f>
        <v>0</v>
      </c>
      <c r="AV235" s="70">
        <f>IF(AND($F235&lt;=AV$6,$G235&gt;=AV$7),$H235*Summary!AP80,0)</f>
        <v>0</v>
      </c>
      <c r="AW235" s="70">
        <f>IF(AND($F235&lt;=AW$6,$G235&gt;=AW$7),$H235*Summary!AQ80,0)</f>
        <v>0</v>
      </c>
      <c r="AX235" s="70">
        <f>IF(AND($F235&lt;=AX$6,$G235&gt;=AX$7),$H235*Summary!AR80,0)</f>
        <v>0</v>
      </c>
      <c r="AY235" s="70">
        <f>IF(AND($F235&lt;=AY$6,$G235&gt;=AY$7),$H235*Summary!AS80,0)</f>
        <v>0</v>
      </c>
      <c r="AZ235" s="70">
        <f>IF(AND($F235&lt;=AZ$6,$G235&gt;=AZ$7),$H235*Summary!AT80,0)</f>
        <v>0</v>
      </c>
      <c r="BA235" s="70">
        <f>IF(AND($F235&lt;=BA$6,$G235&gt;=BA$7),$H235*Summary!AU80,0)</f>
        <v>0</v>
      </c>
      <c r="BB235" s="70">
        <f>IF(AND($F235&lt;=BB$6,$G235&gt;=BB$7),$H235*Summary!AV80,0)</f>
        <v>0</v>
      </c>
      <c r="BC235" s="70">
        <f>IF(AND($F235&lt;=BC$6,$G235&gt;=BC$7),$H235*Summary!AW80,0)</f>
        <v>0</v>
      </c>
      <c r="BD235" s="70">
        <f>IF(AND($F235&lt;=BD$6,$G235&gt;=BD$7),$H235*Summary!AX80,0)</f>
        <v>0</v>
      </c>
      <c r="BE235" s="70">
        <f>IF(AND($F235&lt;=BE$6,$G235&gt;=BE$7),$H235*Summary!AY80,0)</f>
        <v>0</v>
      </c>
      <c r="BF235" s="70">
        <f>IF(AND($F235&lt;=BF$6,$G235&gt;=BF$7),$H235*Summary!AZ80,0)</f>
        <v>0</v>
      </c>
      <c r="BG235" s="70">
        <f>IF(AND($F235&lt;=BG$6,$G235&gt;=BG$7),$H235*Summary!BA80,0)</f>
        <v>0</v>
      </c>
      <c r="BH235" s="70">
        <f>IF(AND($F235&lt;=BH$6,$G235&gt;=BH$7),$H235*Summary!BB80,0)</f>
        <v>0</v>
      </c>
      <c r="BI235" s="70">
        <f>IF(AND($F235&lt;=BI$6,$G235&gt;=BI$7),$H235*Summary!BC80,0)</f>
        <v>0</v>
      </c>
      <c r="BJ235" s="70">
        <f>IF(AND($F235&lt;=BJ$6,$G235&gt;=BJ$7),$H235*Summary!BD80,0)</f>
        <v>0</v>
      </c>
      <c r="BK235" s="70">
        <f>IF(AND($F235&lt;=BK$6,$G235&gt;=BK$7),$H235*Summary!BE80,0)</f>
        <v>0</v>
      </c>
      <c r="BL235" s="70">
        <f>IF(AND($F235&lt;=BL$6,$G235&gt;=BL$7),$H235*Summary!BF80,0)</f>
        <v>0</v>
      </c>
      <c r="BM235" s="70">
        <f>IF(AND($F235&lt;=BM$6,$G235&gt;=BM$7),$H235*Summary!BG80,0)</f>
        <v>0</v>
      </c>
      <c r="BN235" s="70">
        <f>IF(AND($F235&lt;=BN$6,$G235&gt;=BN$7),$H235*Summary!BH80,0)</f>
        <v>0</v>
      </c>
      <c r="BO235" s="70">
        <f>IF(AND($F235&lt;=BO$6,$G235&gt;=BO$7),$H235*Summary!BI80,0)</f>
        <v>0</v>
      </c>
      <c r="BP235" s="70">
        <f>IF(AND($F235&lt;=BP$6,$G235&gt;=BP$7),$H235*Summary!BJ80,0)</f>
        <v>0</v>
      </c>
      <c r="BQ235" s="70">
        <f>IF(AND($F235&lt;=BQ$6,$G235&gt;=BQ$7),$H235*Summary!BK80,0)</f>
        <v>0</v>
      </c>
      <c r="BR235" s="70">
        <f>IF(AND($F235&lt;=BR$6,$G235&gt;=BR$7),$H235*Summary!BL80,0)</f>
        <v>0</v>
      </c>
      <c r="BS235" s="70">
        <f>IF(AND($F235&lt;=BS$6,$G235&gt;=BS$7),$H235*Summary!BM80,0)</f>
        <v>0</v>
      </c>
      <c r="BT235" s="70">
        <f>IF(AND($F235&lt;=BT$6,$G235&gt;=BT$7),$H235*Summary!BN80,0)</f>
        <v>0</v>
      </c>
      <c r="BU235" s="70">
        <f>IF(AND($F235&lt;=BU$6,$G235&gt;=BU$7),$H235*Summary!BO80,0)</f>
        <v>0</v>
      </c>
      <c r="BV235" s="70">
        <f>IF(AND($F235&lt;=BV$6,$G235&gt;=BV$7),$H235*Summary!BP80,0)</f>
        <v>0</v>
      </c>
      <c r="BW235" s="70">
        <f>IF(AND($F235&lt;=BW$6,$G235&gt;=BW$7),$H235*Summary!BQ80,0)</f>
        <v>0</v>
      </c>
      <c r="BX235" s="70">
        <f>IF(AND($F235&lt;=BX$6,$G235&gt;=BX$7),$H235*Summary!BR80,0)</f>
        <v>0</v>
      </c>
      <c r="BY235" s="70">
        <f>IF(AND($F235&lt;=BY$6,$G235&gt;=BY$7),$H235*Summary!BS80,0)</f>
        <v>0</v>
      </c>
      <c r="BZ235" s="70">
        <f>IF(AND($F235&lt;=BZ$6,$G235&gt;=BZ$7),$H235*Summary!BT80,0)</f>
        <v>0</v>
      </c>
      <c r="CA235" s="70">
        <f>IF(AND($F235&lt;=CA$6,$G235&gt;=CA$7),$H235*Summary!BU80,0)</f>
        <v>0</v>
      </c>
      <c r="CB235" s="70">
        <f>IF(AND($F235&lt;=CB$6,$G235&gt;=CB$7),$H235*Summary!BV80,0)</f>
        <v>0</v>
      </c>
    </row>
    <row r="236" spans="1:80" x14ac:dyDescent="0.3">
      <c r="A236" s="76" t="str">
        <f t="shared" si="108"/>
        <v>R&amp;D</v>
      </c>
      <c r="B236" s="84" t="s">
        <v>242</v>
      </c>
      <c r="C236" s="69" t="s">
        <v>252</v>
      </c>
      <c r="E236" s="69" t="s">
        <v>251</v>
      </c>
      <c r="F236" s="86">
        <v>42370</v>
      </c>
      <c r="G236" s="86">
        <v>46387</v>
      </c>
      <c r="H236" s="254">
        <v>0</v>
      </c>
      <c r="I236" s="70">
        <f>IF(AND($F236&lt;=I$6,$G236&gt;=I$7),$H236*Summary!C80,0)</f>
        <v>0</v>
      </c>
      <c r="J236" s="70">
        <f>IF(AND($F236&lt;=J$6,$G236&gt;=J$7),$H236*Summary!D80,0)</f>
        <v>0</v>
      </c>
      <c r="K236" s="70">
        <f>IF(AND($F236&lt;=K$6,$G236&gt;=K$7),$H236*Summary!E80,0)</f>
        <v>0</v>
      </c>
      <c r="L236" s="70">
        <f>IF(AND($F236&lt;=L$6,$G236&gt;=L$7),$H236*Summary!F80,0)</f>
        <v>0</v>
      </c>
      <c r="M236" s="70">
        <f>IF(AND($F236&lt;=M$6,$G236&gt;=M$7),$H236*Summary!G80,0)</f>
        <v>0</v>
      </c>
      <c r="N236" s="70">
        <f>IF(AND($F236&lt;=N$6,$G236&gt;=N$7),$H236*Summary!H80,0)</f>
        <v>0</v>
      </c>
      <c r="O236" s="70">
        <f>IF(AND($F236&lt;=O$6,$G236&gt;=O$7),$H236*Summary!I80,0)</f>
        <v>0</v>
      </c>
      <c r="P236" s="70">
        <f>IF(AND($F236&lt;=P$6,$G236&gt;=P$7),$H236*Summary!J80,0)</f>
        <v>0</v>
      </c>
      <c r="Q236" s="70">
        <f>IF(AND($F236&lt;=Q$6,$G236&gt;=Q$7),$H236*Summary!K80,0)</f>
        <v>0</v>
      </c>
      <c r="R236" s="70">
        <f>IF(AND($F236&lt;=R$6,$G236&gt;=R$7),$H236*Summary!L80,0)</f>
        <v>0</v>
      </c>
      <c r="S236" s="70">
        <f>IF(AND($F236&lt;=S$6,$G236&gt;=S$7),$H236*Summary!M80,0)</f>
        <v>0</v>
      </c>
      <c r="T236" s="70">
        <f>IF(AND($F236&lt;=T$6,$G236&gt;=T$7),$H236*Summary!N80,0)</f>
        <v>0</v>
      </c>
      <c r="U236" s="70">
        <f>IF(AND($F236&lt;=U$6,$G236&gt;=U$7),$H236*Summary!O80,0)</f>
        <v>0</v>
      </c>
      <c r="V236" s="70">
        <f>IF(AND($F236&lt;=V$6,$G236&gt;=V$7),$H236*Summary!P80,0)</f>
        <v>0</v>
      </c>
      <c r="W236" s="70">
        <f>IF(AND($F236&lt;=W$6,$G236&gt;=W$7),$H236*Summary!Q80,0)</f>
        <v>0</v>
      </c>
      <c r="X236" s="70">
        <f>IF(AND($F236&lt;=X$6,$G236&gt;=X$7),$H236*Summary!R80,0)</f>
        <v>0</v>
      </c>
      <c r="Y236" s="70">
        <f>IF(AND($F236&lt;=Y$6,$G236&gt;=Y$7),$H236*Summary!S80,0)</f>
        <v>0</v>
      </c>
      <c r="Z236" s="70">
        <f>IF(AND($F236&lt;=Z$6,$G236&gt;=Z$7),$H236*Summary!T80,0)</f>
        <v>0</v>
      </c>
      <c r="AA236" s="70">
        <f>IF(AND($F236&lt;=AA$6,$G236&gt;=AA$7),$H236*Summary!U80,0)</f>
        <v>0</v>
      </c>
      <c r="AB236" s="70">
        <f>IF(AND($F236&lt;=AB$6,$G236&gt;=AB$7),$H236*Summary!V80,0)</f>
        <v>0</v>
      </c>
      <c r="AC236" s="70">
        <f>IF(AND($F236&lt;=AC$6,$G236&gt;=AC$7),$H236*Summary!W80,0)</f>
        <v>0</v>
      </c>
      <c r="AD236" s="70">
        <f>IF(AND($F236&lt;=AD$6,$G236&gt;=AD$7),$H236*Summary!X80,0)</f>
        <v>0</v>
      </c>
      <c r="AE236" s="70">
        <f>IF(AND($F236&lt;=AE$6,$G236&gt;=AE$7),$H236*Summary!Y80,0)</f>
        <v>0</v>
      </c>
      <c r="AF236" s="70">
        <f>IF(AND($F236&lt;=AF$6,$G236&gt;=AF$7),$H236*Summary!Z80,0)</f>
        <v>0</v>
      </c>
      <c r="AG236" s="70">
        <f>IF(AND($F236&lt;=AG$6,$G236&gt;=AG$7),$H236*Summary!AA80,0)</f>
        <v>0</v>
      </c>
      <c r="AH236" s="70">
        <f>IF(AND($F236&lt;=AH$6,$G236&gt;=AH$7),$H236*Summary!AB80,0)</f>
        <v>0</v>
      </c>
      <c r="AI236" s="70">
        <f>IF(AND($F236&lt;=AI$6,$G236&gt;=AI$7),$H236*Summary!AC80,0)</f>
        <v>0</v>
      </c>
      <c r="AJ236" s="70">
        <f>IF(AND($F236&lt;=AJ$6,$G236&gt;=AJ$7),$H236*Summary!AD80,0)</f>
        <v>0</v>
      </c>
      <c r="AK236" s="70">
        <f>IF(AND($F236&lt;=AK$6,$G236&gt;=AK$7),$H236*Summary!AE80,0)</f>
        <v>0</v>
      </c>
      <c r="AL236" s="70">
        <f>IF(AND($F236&lt;=AL$6,$G236&gt;=AL$7),$H236*Summary!AF80,0)</f>
        <v>0</v>
      </c>
      <c r="AM236" s="70">
        <f>IF(AND($F236&lt;=AM$6,$G236&gt;=AM$7),$H236*Summary!AG80,0)</f>
        <v>0</v>
      </c>
      <c r="AN236" s="70">
        <f>IF(AND($F236&lt;=AN$6,$G236&gt;=AN$7),$H236*Summary!AH80,0)</f>
        <v>0</v>
      </c>
      <c r="AO236" s="70">
        <f>IF(AND($F236&lt;=AO$6,$G236&gt;=AO$7),$H236*Summary!AI80,0)</f>
        <v>0</v>
      </c>
      <c r="AP236" s="70">
        <f>IF(AND($F236&lt;=AP$6,$G236&gt;=AP$7),$H236*Summary!AJ80,0)</f>
        <v>0</v>
      </c>
      <c r="AQ236" s="70">
        <f>IF(AND($F236&lt;=AQ$6,$G236&gt;=AQ$7),$H236*Summary!AK80,0)</f>
        <v>0</v>
      </c>
      <c r="AR236" s="70">
        <f>IF(AND($F236&lt;=AR$6,$G236&gt;=AR$7),$H236*Summary!AL80,0)</f>
        <v>0</v>
      </c>
      <c r="AS236" s="70">
        <f>IF(AND($F236&lt;=AS$6,$G236&gt;=AS$7),$H236*Summary!AM80,0)</f>
        <v>0</v>
      </c>
      <c r="AT236" s="70">
        <f>IF(AND($F236&lt;=AT$6,$G236&gt;=AT$7),$H236*Summary!AN80,0)</f>
        <v>0</v>
      </c>
      <c r="AU236" s="70">
        <f>IF(AND($F236&lt;=AU$6,$G236&gt;=AU$7),$H236*Summary!AO80,0)</f>
        <v>0</v>
      </c>
      <c r="AV236" s="70">
        <f>IF(AND($F236&lt;=AV$6,$G236&gt;=AV$7),$H236*Summary!AP80,0)</f>
        <v>0</v>
      </c>
      <c r="AW236" s="70">
        <f>IF(AND($F236&lt;=AW$6,$G236&gt;=AW$7),$H236*Summary!AQ80,0)</f>
        <v>0</v>
      </c>
      <c r="AX236" s="70">
        <f>IF(AND($F236&lt;=AX$6,$G236&gt;=AX$7),$H236*Summary!AR80,0)</f>
        <v>0</v>
      </c>
      <c r="AY236" s="70">
        <f>IF(AND($F236&lt;=AY$6,$G236&gt;=AY$7),$H236*Summary!AS80,0)</f>
        <v>0</v>
      </c>
      <c r="AZ236" s="70">
        <f>IF(AND($F236&lt;=AZ$6,$G236&gt;=AZ$7),$H236*Summary!AT80,0)</f>
        <v>0</v>
      </c>
      <c r="BA236" s="70">
        <f>IF(AND($F236&lt;=BA$6,$G236&gt;=BA$7),$H236*Summary!AU80,0)</f>
        <v>0</v>
      </c>
      <c r="BB236" s="70">
        <f>IF(AND($F236&lt;=BB$6,$G236&gt;=BB$7),$H236*Summary!AV80,0)</f>
        <v>0</v>
      </c>
      <c r="BC236" s="70">
        <f>IF(AND($F236&lt;=BC$6,$G236&gt;=BC$7),$H236*Summary!AW80,0)</f>
        <v>0</v>
      </c>
      <c r="BD236" s="70">
        <f>IF(AND($F236&lt;=BD$6,$G236&gt;=BD$7),$H236*Summary!AX80,0)</f>
        <v>0</v>
      </c>
      <c r="BE236" s="70">
        <f>IF(AND($F236&lt;=BE$6,$G236&gt;=BE$7),$H236*Summary!AY80,0)</f>
        <v>0</v>
      </c>
      <c r="BF236" s="70">
        <f>IF(AND($F236&lt;=BF$6,$G236&gt;=BF$7),$H236*Summary!AZ80,0)</f>
        <v>0</v>
      </c>
      <c r="BG236" s="70">
        <f>IF(AND($F236&lt;=BG$6,$G236&gt;=BG$7),$H236*Summary!BA80,0)</f>
        <v>0</v>
      </c>
      <c r="BH236" s="70">
        <f>IF(AND($F236&lt;=BH$6,$G236&gt;=BH$7),$H236*Summary!BB80,0)</f>
        <v>0</v>
      </c>
      <c r="BI236" s="70">
        <f>IF(AND($F236&lt;=BI$6,$G236&gt;=BI$7),$H236*Summary!BC80,0)</f>
        <v>0</v>
      </c>
      <c r="BJ236" s="70">
        <f>IF(AND($F236&lt;=BJ$6,$G236&gt;=BJ$7),$H236*Summary!BD80,0)</f>
        <v>0</v>
      </c>
      <c r="BK236" s="70">
        <f>IF(AND($F236&lt;=BK$6,$G236&gt;=BK$7),$H236*Summary!BE80,0)</f>
        <v>0</v>
      </c>
      <c r="BL236" s="70">
        <f>IF(AND($F236&lt;=BL$6,$G236&gt;=BL$7),$H236*Summary!BF80,0)</f>
        <v>0</v>
      </c>
      <c r="BM236" s="70">
        <f>IF(AND($F236&lt;=BM$6,$G236&gt;=BM$7),$H236*Summary!BG80,0)</f>
        <v>0</v>
      </c>
      <c r="BN236" s="70">
        <f>IF(AND($F236&lt;=BN$6,$G236&gt;=BN$7),$H236*Summary!BH80,0)</f>
        <v>0</v>
      </c>
      <c r="BO236" s="70">
        <f>IF(AND($F236&lt;=BO$6,$G236&gt;=BO$7),$H236*Summary!BI80,0)</f>
        <v>0</v>
      </c>
      <c r="BP236" s="70">
        <f>IF(AND($F236&lt;=BP$6,$G236&gt;=BP$7),$H236*Summary!BJ80,0)</f>
        <v>0</v>
      </c>
      <c r="BQ236" s="70">
        <f>IF(AND($F236&lt;=BQ$6,$G236&gt;=BQ$7),$H236*Summary!BK80,0)</f>
        <v>0</v>
      </c>
      <c r="BR236" s="70">
        <f>IF(AND($F236&lt;=BR$6,$G236&gt;=BR$7),$H236*Summary!BL80,0)</f>
        <v>0</v>
      </c>
      <c r="BS236" s="70">
        <f>IF(AND($F236&lt;=BS$6,$G236&gt;=BS$7),$H236*Summary!BM80,0)</f>
        <v>0</v>
      </c>
      <c r="BT236" s="70">
        <f>IF(AND($F236&lt;=BT$6,$G236&gt;=BT$7),$H236*Summary!BN80,0)</f>
        <v>0</v>
      </c>
      <c r="BU236" s="70">
        <f>IF(AND($F236&lt;=BU$6,$G236&gt;=BU$7),$H236*Summary!BO80,0)</f>
        <v>0</v>
      </c>
      <c r="BV236" s="70">
        <f>IF(AND($F236&lt;=BV$6,$G236&gt;=BV$7),$H236*Summary!BP80,0)</f>
        <v>0</v>
      </c>
      <c r="BW236" s="70">
        <f>IF(AND($F236&lt;=BW$6,$G236&gt;=BW$7),$H236*Summary!BQ80,0)</f>
        <v>0</v>
      </c>
      <c r="BX236" s="70">
        <f>IF(AND($F236&lt;=BX$6,$G236&gt;=BX$7),$H236*Summary!BR80,0)</f>
        <v>0</v>
      </c>
      <c r="BY236" s="70">
        <f>IF(AND($F236&lt;=BY$6,$G236&gt;=BY$7),$H236*Summary!BS80,0)</f>
        <v>0</v>
      </c>
      <c r="BZ236" s="70">
        <f>IF(AND($F236&lt;=BZ$6,$G236&gt;=BZ$7),$H236*Summary!BT80,0)</f>
        <v>0</v>
      </c>
      <c r="CA236" s="70">
        <f>IF(AND($F236&lt;=CA$6,$G236&gt;=CA$7),$H236*Summary!BU80,0)</f>
        <v>0</v>
      </c>
      <c r="CB236" s="70">
        <f>IF(AND($F236&lt;=CB$6,$G236&gt;=CB$7),$H236*Summary!BV80,0)</f>
        <v>0</v>
      </c>
    </row>
    <row r="237" spans="1:80" x14ac:dyDescent="0.3">
      <c r="A237" s="76" t="str">
        <f t="shared" si="108"/>
        <v>R&amp;D</v>
      </c>
      <c r="B237" s="84" t="s">
        <v>64</v>
      </c>
      <c r="C237" s="65" t="s">
        <v>537</v>
      </c>
      <c r="E237" s="69" t="s">
        <v>101</v>
      </c>
      <c r="F237" s="86">
        <v>43466</v>
      </c>
      <c r="G237" s="86">
        <v>46022</v>
      </c>
      <c r="H237" s="85">
        <v>52000</v>
      </c>
      <c r="I237" s="70">
        <f>IF(AND($F237&lt;=I$6,$G237&gt;=I$7),$H237,0)</f>
        <v>52000</v>
      </c>
      <c r="J237" s="70">
        <f t="shared" ref="J237:BU237" si="109">IF(AND($F237&lt;=J$6,$G237&gt;=J$7),$H237,0)</f>
        <v>52000</v>
      </c>
      <c r="K237" s="70">
        <f t="shared" si="109"/>
        <v>52000</v>
      </c>
      <c r="L237" s="70">
        <f t="shared" si="109"/>
        <v>52000</v>
      </c>
      <c r="M237" s="70">
        <f t="shared" si="109"/>
        <v>52000</v>
      </c>
      <c r="N237" s="70">
        <f t="shared" si="109"/>
        <v>52000</v>
      </c>
      <c r="O237" s="70">
        <f t="shared" si="109"/>
        <v>52000</v>
      </c>
      <c r="P237" s="70">
        <f t="shared" si="109"/>
        <v>52000</v>
      </c>
      <c r="Q237" s="70">
        <f t="shared" si="109"/>
        <v>52000</v>
      </c>
      <c r="R237" s="70">
        <f t="shared" si="109"/>
        <v>52000</v>
      </c>
      <c r="S237" s="70">
        <f t="shared" si="109"/>
        <v>52000</v>
      </c>
      <c r="T237" s="70">
        <f t="shared" si="109"/>
        <v>52000</v>
      </c>
      <c r="U237" s="70">
        <f t="shared" si="109"/>
        <v>52000</v>
      </c>
      <c r="V237" s="70">
        <f t="shared" si="109"/>
        <v>52000</v>
      </c>
      <c r="W237" s="70">
        <f t="shared" si="109"/>
        <v>52000</v>
      </c>
      <c r="X237" s="70">
        <f t="shared" si="109"/>
        <v>52000</v>
      </c>
      <c r="Y237" s="70">
        <f t="shared" si="109"/>
        <v>52000</v>
      </c>
      <c r="Z237" s="70">
        <f t="shared" si="109"/>
        <v>52000</v>
      </c>
      <c r="AA237" s="70">
        <f t="shared" si="109"/>
        <v>52000</v>
      </c>
      <c r="AB237" s="70">
        <f t="shared" si="109"/>
        <v>52000</v>
      </c>
      <c r="AC237" s="70">
        <f t="shared" si="109"/>
        <v>52000</v>
      </c>
      <c r="AD237" s="70">
        <f t="shared" si="109"/>
        <v>52000</v>
      </c>
      <c r="AE237" s="70">
        <f t="shared" si="109"/>
        <v>52000</v>
      </c>
      <c r="AF237" s="70">
        <f t="shared" si="109"/>
        <v>52000</v>
      </c>
      <c r="AG237" s="70">
        <f t="shared" si="109"/>
        <v>52000</v>
      </c>
      <c r="AH237" s="70">
        <f t="shared" si="109"/>
        <v>52000</v>
      </c>
      <c r="AI237" s="70">
        <f t="shared" si="109"/>
        <v>52000</v>
      </c>
      <c r="AJ237" s="70">
        <f t="shared" si="109"/>
        <v>52000</v>
      </c>
      <c r="AK237" s="70">
        <f t="shared" si="109"/>
        <v>52000</v>
      </c>
      <c r="AL237" s="70">
        <f t="shared" si="109"/>
        <v>52000</v>
      </c>
      <c r="AM237" s="70">
        <f t="shared" si="109"/>
        <v>52000</v>
      </c>
      <c r="AN237" s="70">
        <f t="shared" si="109"/>
        <v>52000</v>
      </c>
      <c r="AO237" s="70">
        <f t="shared" si="109"/>
        <v>52000</v>
      </c>
      <c r="AP237" s="70">
        <f t="shared" si="109"/>
        <v>52000</v>
      </c>
      <c r="AQ237" s="70">
        <f t="shared" si="109"/>
        <v>52000</v>
      </c>
      <c r="AR237" s="70">
        <f t="shared" si="109"/>
        <v>52000</v>
      </c>
      <c r="AS237" s="70">
        <f t="shared" si="109"/>
        <v>52000</v>
      </c>
      <c r="AT237" s="70">
        <f t="shared" si="109"/>
        <v>52000</v>
      </c>
      <c r="AU237" s="70">
        <f t="shared" si="109"/>
        <v>52000</v>
      </c>
      <c r="AV237" s="70">
        <f t="shared" si="109"/>
        <v>52000</v>
      </c>
      <c r="AW237" s="70">
        <f t="shared" si="109"/>
        <v>52000</v>
      </c>
      <c r="AX237" s="70">
        <f t="shared" si="109"/>
        <v>52000</v>
      </c>
      <c r="AY237" s="70">
        <f t="shared" si="109"/>
        <v>52000</v>
      </c>
      <c r="AZ237" s="70">
        <f t="shared" si="109"/>
        <v>52000</v>
      </c>
      <c r="BA237" s="70">
        <f t="shared" si="109"/>
        <v>52000</v>
      </c>
      <c r="BB237" s="70">
        <f t="shared" si="109"/>
        <v>52000</v>
      </c>
      <c r="BC237" s="70">
        <f t="shared" si="109"/>
        <v>52000</v>
      </c>
      <c r="BD237" s="70">
        <f t="shared" si="109"/>
        <v>52000</v>
      </c>
      <c r="BE237" s="70">
        <f t="shared" si="109"/>
        <v>0</v>
      </c>
      <c r="BF237" s="70">
        <f t="shared" si="109"/>
        <v>0</v>
      </c>
      <c r="BG237" s="70">
        <f t="shared" si="109"/>
        <v>0</v>
      </c>
      <c r="BH237" s="70">
        <f t="shared" si="109"/>
        <v>0</v>
      </c>
      <c r="BI237" s="70">
        <f t="shared" si="109"/>
        <v>0</v>
      </c>
      <c r="BJ237" s="70">
        <f t="shared" si="109"/>
        <v>0</v>
      </c>
      <c r="BK237" s="70">
        <f t="shared" si="109"/>
        <v>0</v>
      </c>
      <c r="BL237" s="70">
        <f t="shared" si="109"/>
        <v>0</v>
      </c>
      <c r="BM237" s="70">
        <f t="shared" si="109"/>
        <v>0</v>
      </c>
      <c r="BN237" s="70">
        <f t="shared" si="109"/>
        <v>0</v>
      </c>
      <c r="BO237" s="70">
        <f t="shared" si="109"/>
        <v>0</v>
      </c>
      <c r="BP237" s="70">
        <f t="shared" si="109"/>
        <v>0</v>
      </c>
      <c r="BQ237" s="70">
        <f t="shared" si="109"/>
        <v>0</v>
      </c>
      <c r="BR237" s="70">
        <f t="shared" si="109"/>
        <v>0</v>
      </c>
      <c r="BS237" s="70">
        <f t="shared" si="109"/>
        <v>0</v>
      </c>
      <c r="BT237" s="70">
        <f t="shared" si="109"/>
        <v>0</v>
      </c>
      <c r="BU237" s="70">
        <f t="shared" si="109"/>
        <v>0</v>
      </c>
      <c r="BV237" s="70">
        <f t="shared" ref="BV237:CB237" si="110">IF(AND($F237&lt;=BV$6,$G237&gt;=BV$7),$H237,0)</f>
        <v>0</v>
      </c>
      <c r="BW237" s="70">
        <f t="shared" si="110"/>
        <v>0</v>
      </c>
      <c r="BX237" s="70">
        <f t="shared" si="110"/>
        <v>0</v>
      </c>
      <c r="BY237" s="70">
        <f t="shared" si="110"/>
        <v>0</v>
      </c>
      <c r="BZ237" s="70">
        <f t="shared" si="110"/>
        <v>0</v>
      </c>
      <c r="CA237" s="70">
        <f t="shared" si="110"/>
        <v>0</v>
      </c>
      <c r="CB237" s="70">
        <f t="shared" si="110"/>
        <v>0</v>
      </c>
    </row>
    <row r="238" spans="1:80" x14ac:dyDescent="0.3">
      <c r="A238" s="76" t="str">
        <f t="shared" si="108"/>
        <v>R&amp;D</v>
      </c>
      <c r="B238" s="84" t="s">
        <v>76</v>
      </c>
      <c r="C238" s="65" t="s">
        <v>554</v>
      </c>
      <c r="E238" s="69" t="s">
        <v>101</v>
      </c>
      <c r="F238" s="86">
        <v>44713</v>
      </c>
      <c r="G238" s="86">
        <v>46022</v>
      </c>
      <c r="H238" s="85">
        <v>3000</v>
      </c>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f t="shared" ref="AJ238:BU238" si="111">IF(AND($F238&lt;=AJ$6,$G238&gt;=AJ$7),$H238,0)</f>
        <v>3000</v>
      </c>
      <c r="AK238" s="70">
        <f t="shared" si="111"/>
        <v>3000</v>
      </c>
      <c r="AL238" s="70">
        <f t="shared" si="111"/>
        <v>3000</v>
      </c>
      <c r="AM238" s="70">
        <f t="shared" si="111"/>
        <v>3000</v>
      </c>
      <c r="AN238" s="70">
        <f t="shared" si="111"/>
        <v>3000</v>
      </c>
      <c r="AO238" s="70">
        <f t="shared" si="111"/>
        <v>3000</v>
      </c>
      <c r="AP238" s="70">
        <f t="shared" si="111"/>
        <v>3000</v>
      </c>
      <c r="AQ238" s="70">
        <f t="shared" si="111"/>
        <v>3000</v>
      </c>
      <c r="AR238" s="70">
        <f t="shared" si="111"/>
        <v>3000</v>
      </c>
      <c r="AS238" s="70">
        <f t="shared" si="111"/>
        <v>3000</v>
      </c>
      <c r="AT238" s="70">
        <f t="shared" si="111"/>
        <v>3000</v>
      </c>
      <c r="AU238" s="70">
        <f t="shared" si="111"/>
        <v>3000</v>
      </c>
      <c r="AV238" s="70">
        <f t="shared" si="111"/>
        <v>3000</v>
      </c>
      <c r="AW238" s="70">
        <f t="shared" si="111"/>
        <v>3000</v>
      </c>
      <c r="AX238" s="70">
        <f t="shared" si="111"/>
        <v>3000</v>
      </c>
      <c r="AY238" s="70">
        <f t="shared" si="111"/>
        <v>3000</v>
      </c>
      <c r="AZ238" s="70">
        <f t="shared" si="111"/>
        <v>3000</v>
      </c>
      <c r="BA238" s="70">
        <f t="shared" si="111"/>
        <v>3000</v>
      </c>
      <c r="BB238" s="70">
        <f t="shared" si="111"/>
        <v>3000</v>
      </c>
      <c r="BC238" s="70">
        <f t="shared" si="111"/>
        <v>3000</v>
      </c>
      <c r="BD238" s="70">
        <f t="shared" si="111"/>
        <v>3000</v>
      </c>
      <c r="BE238" s="70">
        <f t="shared" si="111"/>
        <v>0</v>
      </c>
      <c r="BF238" s="70">
        <f t="shared" si="111"/>
        <v>0</v>
      </c>
      <c r="BG238" s="70">
        <f t="shared" si="111"/>
        <v>0</v>
      </c>
      <c r="BH238" s="70">
        <f t="shared" si="111"/>
        <v>0</v>
      </c>
      <c r="BI238" s="70">
        <f t="shared" si="111"/>
        <v>0</v>
      </c>
      <c r="BJ238" s="70">
        <f t="shared" si="111"/>
        <v>0</v>
      </c>
      <c r="BK238" s="70">
        <f t="shared" si="111"/>
        <v>0</v>
      </c>
      <c r="BL238" s="70">
        <f t="shared" si="111"/>
        <v>0</v>
      </c>
      <c r="BM238" s="70">
        <f t="shared" si="111"/>
        <v>0</v>
      </c>
      <c r="BN238" s="70">
        <f t="shared" si="111"/>
        <v>0</v>
      </c>
      <c r="BO238" s="70">
        <f t="shared" si="111"/>
        <v>0</v>
      </c>
      <c r="BP238" s="70">
        <f t="shared" si="111"/>
        <v>0</v>
      </c>
      <c r="BQ238" s="70">
        <f t="shared" si="111"/>
        <v>0</v>
      </c>
      <c r="BR238" s="70">
        <f t="shared" si="111"/>
        <v>0</v>
      </c>
      <c r="BS238" s="70">
        <f t="shared" si="111"/>
        <v>0</v>
      </c>
      <c r="BT238" s="70">
        <f t="shared" si="111"/>
        <v>0</v>
      </c>
      <c r="BU238" s="70">
        <f t="shared" si="111"/>
        <v>0</v>
      </c>
      <c r="BV238" s="70">
        <f t="shared" ref="BV238:CB238" si="112">IF(AND($F238&lt;=BV$6,$G238&gt;=BV$7),$H238,0)</f>
        <v>0</v>
      </c>
      <c r="BW238" s="70">
        <f t="shared" si="112"/>
        <v>0</v>
      </c>
      <c r="BX238" s="70">
        <f t="shared" si="112"/>
        <v>0</v>
      </c>
      <c r="BY238" s="70">
        <f t="shared" si="112"/>
        <v>0</v>
      </c>
      <c r="BZ238" s="70">
        <f t="shared" si="112"/>
        <v>0</v>
      </c>
      <c r="CA238" s="70">
        <f t="shared" si="112"/>
        <v>0</v>
      </c>
      <c r="CB238" s="70">
        <f t="shared" si="112"/>
        <v>0</v>
      </c>
    </row>
    <row r="239" spans="1:80" x14ac:dyDescent="0.3">
      <c r="A239" s="76" t="str">
        <f t="shared" si="108"/>
        <v>R&amp;D</v>
      </c>
      <c r="B239" s="84" t="s">
        <v>77</v>
      </c>
    </row>
    <row r="240" spans="1:80" x14ac:dyDescent="0.3">
      <c r="A240" s="76" t="str">
        <f t="shared" si="108"/>
        <v>R&amp;D</v>
      </c>
      <c r="B240" s="84" t="s">
        <v>78</v>
      </c>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row>
    <row r="241" spans="1:80" x14ac:dyDescent="0.3">
      <c r="A241" s="76" t="str">
        <f t="shared" si="108"/>
        <v>R&amp;D</v>
      </c>
      <c r="B241" s="84" t="s">
        <v>79</v>
      </c>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row>
    <row r="242" spans="1:80" x14ac:dyDescent="0.3">
      <c r="A242" s="76" t="str">
        <f t="shared" si="108"/>
        <v>R&amp;D</v>
      </c>
      <c r="B242" s="84" t="s">
        <v>80</v>
      </c>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row>
    <row r="243" spans="1:80" x14ac:dyDescent="0.3">
      <c r="A243" s="76" t="str">
        <f t="shared" si="108"/>
        <v>R&amp;D</v>
      </c>
      <c r="B243" s="84" t="s">
        <v>81</v>
      </c>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row>
    <row r="244" spans="1:80" x14ac:dyDescent="0.3">
      <c r="A244" s="76" t="str">
        <f t="shared" si="108"/>
        <v>R&amp;D</v>
      </c>
      <c r="B244" s="84" t="s">
        <v>82</v>
      </c>
      <c r="I244" s="88"/>
      <c r="J244" s="88"/>
      <c r="K244" s="88"/>
      <c r="L244" s="88"/>
      <c r="M244" s="88"/>
      <c r="N244" s="88"/>
      <c r="O244" s="88"/>
      <c r="P244" s="88"/>
      <c r="Q244" s="88"/>
      <c r="R244" s="88"/>
      <c r="S244" s="88"/>
      <c r="T244" s="88"/>
      <c r="U244" s="88"/>
      <c r="V244" s="88"/>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row>
    <row r="247" spans="1:80" x14ac:dyDescent="0.3">
      <c r="B247" s="75" t="str">
        <f>B55</f>
        <v>Sales</v>
      </c>
      <c r="C247" s="79" t="s">
        <v>91</v>
      </c>
      <c r="D247" s="64"/>
      <c r="E247" s="80" t="s">
        <v>92</v>
      </c>
      <c r="F247" s="81" t="s">
        <v>93</v>
      </c>
      <c r="G247" s="81" t="s">
        <v>94</v>
      </c>
      <c r="H247" s="82" t="s">
        <v>95</v>
      </c>
      <c r="I247" s="74">
        <f>I$6</f>
        <v>44562</v>
      </c>
      <c r="J247" s="74">
        <f t="shared" ref="J247:BU247" si="113">J$6</f>
        <v>44593</v>
      </c>
      <c r="K247" s="74">
        <f t="shared" si="113"/>
        <v>44621</v>
      </c>
      <c r="L247" s="74">
        <f t="shared" si="113"/>
        <v>44652</v>
      </c>
      <c r="M247" s="74">
        <f t="shared" si="113"/>
        <v>44682</v>
      </c>
      <c r="N247" s="74">
        <f t="shared" si="113"/>
        <v>44713</v>
      </c>
      <c r="O247" s="74">
        <f t="shared" si="113"/>
        <v>44743</v>
      </c>
      <c r="P247" s="74">
        <f t="shared" si="113"/>
        <v>44774</v>
      </c>
      <c r="Q247" s="74">
        <f t="shared" si="113"/>
        <v>44805</v>
      </c>
      <c r="R247" s="74">
        <f t="shared" si="113"/>
        <v>44835</v>
      </c>
      <c r="S247" s="74">
        <f t="shared" si="113"/>
        <v>44866</v>
      </c>
      <c r="T247" s="74">
        <f t="shared" si="113"/>
        <v>44896</v>
      </c>
      <c r="U247" s="74">
        <f t="shared" si="113"/>
        <v>44927</v>
      </c>
      <c r="V247" s="74">
        <f t="shared" si="113"/>
        <v>44958</v>
      </c>
      <c r="W247" s="74">
        <f t="shared" si="113"/>
        <v>44986</v>
      </c>
      <c r="X247" s="74">
        <f t="shared" si="113"/>
        <v>45017</v>
      </c>
      <c r="Y247" s="74">
        <f t="shared" si="113"/>
        <v>45047</v>
      </c>
      <c r="Z247" s="74">
        <f t="shared" si="113"/>
        <v>45078</v>
      </c>
      <c r="AA247" s="74">
        <f t="shared" si="113"/>
        <v>45108</v>
      </c>
      <c r="AB247" s="74">
        <f t="shared" si="113"/>
        <v>45139</v>
      </c>
      <c r="AC247" s="74">
        <f t="shared" si="113"/>
        <v>45170</v>
      </c>
      <c r="AD247" s="74">
        <f t="shared" si="113"/>
        <v>45200</v>
      </c>
      <c r="AE247" s="74">
        <f t="shared" si="113"/>
        <v>45231</v>
      </c>
      <c r="AF247" s="74">
        <f t="shared" si="113"/>
        <v>45261</v>
      </c>
      <c r="AG247" s="74">
        <f t="shared" si="113"/>
        <v>45292</v>
      </c>
      <c r="AH247" s="74">
        <f t="shared" si="113"/>
        <v>45323</v>
      </c>
      <c r="AI247" s="74">
        <f t="shared" si="113"/>
        <v>45352</v>
      </c>
      <c r="AJ247" s="74">
        <f t="shared" si="113"/>
        <v>45383</v>
      </c>
      <c r="AK247" s="74">
        <f t="shared" si="113"/>
        <v>45413</v>
      </c>
      <c r="AL247" s="74">
        <f t="shared" si="113"/>
        <v>45444</v>
      </c>
      <c r="AM247" s="74">
        <f t="shared" si="113"/>
        <v>45474</v>
      </c>
      <c r="AN247" s="74">
        <f t="shared" si="113"/>
        <v>45505</v>
      </c>
      <c r="AO247" s="74">
        <f t="shared" si="113"/>
        <v>45536</v>
      </c>
      <c r="AP247" s="74">
        <f t="shared" si="113"/>
        <v>45566</v>
      </c>
      <c r="AQ247" s="74">
        <f t="shared" si="113"/>
        <v>45597</v>
      </c>
      <c r="AR247" s="74">
        <f t="shared" si="113"/>
        <v>45627</v>
      </c>
      <c r="AS247" s="74">
        <f t="shared" si="113"/>
        <v>45658</v>
      </c>
      <c r="AT247" s="74">
        <f t="shared" si="113"/>
        <v>45689</v>
      </c>
      <c r="AU247" s="74">
        <f t="shared" si="113"/>
        <v>45717</v>
      </c>
      <c r="AV247" s="74">
        <f t="shared" si="113"/>
        <v>45748</v>
      </c>
      <c r="AW247" s="74">
        <f t="shared" si="113"/>
        <v>45778</v>
      </c>
      <c r="AX247" s="74">
        <f t="shared" si="113"/>
        <v>45809</v>
      </c>
      <c r="AY247" s="74">
        <f t="shared" si="113"/>
        <v>45839</v>
      </c>
      <c r="AZ247" s="74">
        <f t="shared" si="113"/>
        <v>45870</v>
      </c>
      <c r="BA247" s="74">
        <f t="shared" si="113"/>
        <v>45901</v>
      </c>
      <c r="BB247" s="74">
        <f t="shared" si="113"/>
        <v>45931</v>
      </c>
      <c r="BC247" s="74">
        <f t="shared" si="113"/>
        <v>45962</v>
      </c>
      <c r="BD247" s="74">
        <f t="shared" si="113"/>
        <v>45992</v>
      </c>
      <c r="BE247" s="74">
        <f t="shared" si="113"/>
        <v>46023</v>
      </c>
      <c r="BF247" s="74">
        <f t="shared" si="113"/>
        <v>46054</v>
      </c>
      <c r="BG247" s="74">
        <f t="shared" si="113"/>
        <v>46082</v>
      </c>
      <c r="BH247" s="74">
        <f t="shared" si="113"/>
        <v>46113</v>
      </c>
      <c r="BI247" s="74">
        <f t="shared" si="113"/>
        <v>46143</v>
      </c>
      <c r="BJ247" s="74">
        <f t="shared" si="113"/>
        <v>46174</v>
      </c>
      <c r="BK247" s="74">
        <f t="shared" si="113"/>
        <v>46204</v>
      </c>
      <c r="BL247" s="74">
        <f t="shared" si="113"/>
        <v>46235</v>
      </c>
      <c r="BM247" s="74">
        <f t="shared" si="113"/>
        <v>46266</v>
      </c>
      <c r="BN247" s="74">
        <f t="shared" si="113"/>
        <v>46296</v>
      </c>
      <c r="BO247" s="74">
        <f t="shared" si="113"/>
        <v>46327</v>
      </c>
      <c r="BP247" s="74">
        <f t="shared" si="113"/>
        <v>46357</v>
      </c>
      <c r="BQ247" s="74">
        <f t="shared" si="113"/>
        <v>46388</v>
      </c>
      <c r="BR247" s="74">
        <f t="shared" si="113"/>
        <v>46419</v>
      </c>
      <c r="BS247" s="74">
        <f t="shared" si="113"/>
        <v>46447</v>
      </c>
      <c r="BT247" s="74">
        <f t="shared" si="113"/>
        <v>46478</v>
      </c>
      <c r="BU247" s="74">
        <f t="shared" si="113"/>
        <v>46508</v>
      </c>
      <c r="BV247" s="74">
        <f t="shared" ref="BV247:CB247" si="114">BV$6</f>
        <v>46539</v>
      </c>
      <c r="BW247" s="74">
        <f t="shared" si="114"/>
        <v>46569</v>
      </c>
      <c r="BX247" s="74">
        <f t="shared" si="114"/>
        <v>46600</v>
      </c>
      <c r="BY247" s="74">
        <f t="shared" si="114"/>
        <v>46631</v>
      </c>
      <c r="BZ247" s="74">
        <f t="shared" si="114"/>
        <v>46661</v>
      </c>
      <c r="CA247" s="74">
        <f t="shared" si="114"/>
        <v>46692</v>
      </c>
      <c r="CB247" s="74">
        <f t="shared" si="114"/>
        <v>46722</v>
      </c>
    </row>
    <row r="249" spans="1:80" x14ac:dyDescent="0.3">
      <c r="A249" s="76" t="str">
        <f t="shared" ref="A249:A274" si="115">$B$247</f>
        <v>Sales</v>
      </c>
      <c r="B249" s="183" t="s">
        <v>21</v>
      </c>
      <c r="C249" s="183" t="s">
        <v>229</v>
      </c>
      <c r="E249" s="183" t="s">
        <v>231</v>
      </c>
      <c r="F249" s="183"/>
      <c r="G249" s="183"/>
      <c r="H249" s="183"/>
      <c r="I249" s="70">
        <f>SUMIF('Scale Ops Summary'!$A$2:$A$45,TRIM($A249&amp;$B249),INDEX('Scale Ops Summary'!$C$2:$BV$45,0,MATCH(I$8,'Scale Ops Summary'!$C$2:$BV$2,0)))</f>
        <v>0</v>
      </c>
      <c r="J249" s="70">
        <f>SUMIF('Scale Ops Summary'!$A$2:$A$45,TRIM($A249&amp;$B249),INDEX('Scale Ops Summary'!$C$2:$BV$45,0,MATCH(J$8,'Scale Ops Summary'!$C$2:$BV$2,0)))</f>
        <v>0</v>
      </c>
      <c r="K249" s="70">
        <f>SUMIF('Scale Ops Summary'!$A$2:$A$45,TRIM($A249&amp;$B249),INDEX('Scale Ops Summary'!$C$2:$BV$45,0,MATCH(K$8,'Scale Ops Summary'!$C$2:$BV$2,0)))</f>
        <v>0</v>
      </c>
      <c r="L249" s="70">
        <f>SUMIF('Scale Ops Summary'!$A$2:$A$45,TRIM($A249&amp;$B249),INDEX('Scale Ops Summary'!$C$2:$BV$45,0,MATCH(L$8,'Scale Ops Summary'!$C$2:$BV$2,0)))</f>
        <v>0</v>
      </c>
      <c r="M249" s="70">
        <f>SUMIF('Scale Ops Summary'!$A$2:$A$45,TRIM($A249&amp;$B249),INDEX('Scale Ops Summary'!$C$2:$BV$45,0,MATCH(M$8,'Scale Ops Summary'!$C$2:$BV$2,0)))</f>
        <v>0</v>
      </c>
      <c r="N249" s="70">
        <f>SUMIF('Scale Ops Summary'!$A$2:$A$45,TRIM($A249&amp;$B249),INDEX('Scale Ops Summary'!$C$2:$BV$45,0,MATCH(N$8,'Scale Ops Summary'!$C$2:$BV$2,0)))</f>
        <v>0</v>
      </c>
      <c r="O249" s="70">
        <f>SUMIF('Scale Ops Summary'!$A$2:$A$45,TRIM($A249&amp;$B249),INDEX('Scale Ops Summary'!$C$2:$BV$45,0,MATCH(O$8,'Scale Ops Summary'!$C$2:$BV$2,0)))</f>
        <v>0</v>
      </c>
      <c r="P249" s="70">
        <f>SUMIF('Scale Ops Summary'!$A$2:$A$45,TRIM($A249&amp;$B249),INDEX('Scale Ops Summary'!$C$2:$BV$45,0,MATCH(P$8,'Scale Ops Summary'!$C$2:$BV$2,0)))</f>
        <v>0</v>
      </c>
      <c r="Q249" s="70">
        <f>SUMIF('Scale Ops Summary'!$A$2:$A$45,TRIM($A249&amp;$B249),INDEX('Scale Ops Summary'!$C$2:$BV$45,0,MATCH(Q$8,'Scale Ops Summary'!$C$2:$BV$2,0)))</f>
        <v>0</v>
      </c>
      <c r="R249" s="70">
        <f>SUMIF('Scale Ops Summary'!$A$2:$A$45,TRIM($A249&amp;$B249),INDEX('Scale Ops Summary'!$C$2:$BV$45,0,MATCH(R$8,'Scale Ops Summary'!$C$2:$BV$2,0)))</f>
        <v>0</v>
      </c>
      <c r="S249" s="70">
        <f>SUMIF('Scale Ops Summary'!$A$2:$A$45,TRIM($A249&amp;$B249),INDEX('Scale Ops Summary'!$C$2:$BV$45,0,MATCH(S$8,'Scale Ops Summary'!$C$2:$BV$2,0)))</f>
        <v>0</v>
      </c>
      <c r="T249" s="70">
        <f>SUMIF('Scale Ops Summary'!$A$2:$A$45,TRIM($A249&amp;$B249),INDEX('Scale Ops Summary'!$C$2:$BV$45,0,MATCH(T$8,'Scale Ops Summary'!$C$2:$BV$2,0)))</f>
        <v>0</v>
      </c>
      <c r="U249" s="70">
        <f>SUMIF('Scale Ops Summary'!$A$2:$A$45,TRIM($A249&amp;$B249),INDEX('Scale Ops Summary'!$C$2:$BV$45,0,MATCH(U$8,'Scale Ops Summary'!$C$2:$BV$2,0)))</f>
        <v>0</v>
      </c>
      <c r="V249" s="70">
        <f>SUMIF('Scale Ops Summary'!$A$2:$A$45,TRIM($A249&amp;$B249),INDEX('Scale Ops Summary'!$C$2:$BV$45,0,MATCH(V$8,'Scale Ops Summary'!$C$2:$BV$2,0)))</f>
        <v>0</v>
      </c>
      <c r="W249" s="70">
        <f>SUMIF('Scale Ops Summary'!$A$2:$A$45,TRIM($A249&amp;$B249),INDEX('Scale Ops Summary'!$C$2:$BV$45,0,MATCH(W$8,'Scale Ops Summary'!$C$2:$BV$2,0)))</f>
        <v>0</v>
      </c>
      <c r="X249" s="70">
        <f>SUMIF('Scale Ops Summary'!$A$2:$A$45,TRIM($A249&amp;$B249),INDEX('Scale Ops Summary'!$C$2:$BV$45,0,MATCH(X$8,'Scale Ops Summary'!$C$2:$BV$2,0)))</f>
        <v>0</v>
      </c>
      <c r="Y249" s="70">
        <f>SUMIF('Scale Ops Summary'!$A$2:$A$45,TRIM($A249&amp;$B249),INDEX('Scale Ops Summary'!$C$2:$BV$45,0,MATCH(Y$8,'Scale Ops Summary'!$C$2:$BV$2,0)))</f>
        <v>0</v>
      </c>
      <c r="Z249" s="70">
        <f>SUMIF('Scale Ops Summary'!$A$2:$A$45,TRIM($A249&amp;$B249),INDEX('Scale Ops Summary'!$C$2:$BV$45,0,MATCH(Z$8,'Scale Ops Summary'!$C$2:$BV$2,0)))</f>
        <v>0</v>
      </c>
      <c r="AA249" s="70">
        <f>SUMIF('Scale Ops Summary'!$A$2:$A$45,TRIM($A249&amp;$B249),INDEX('Scale Ops Summary'!$C$2:$BV$45,0,MATCH(AA$8,'Scale Ops Summary'!$C$2:$BV$2,0)))</f>
        <v>0</v>
      </c>
      <c r="AB249" s="70">
        <f>SUMIF('Scale Ops Summary'!$A$2:$A$45,TRIM($A249&amp;$B249),INDEX('Scale Ops Summary'!$C$2:$BV$45,0,MATCH(AB$8,'Scale Ops Summary'!$C$2:$BV$2,0)))</f>
        <v>0</v>
      </c>
      <c r="AC249" s="70">
        <f>SUMIF('Scale Ops Summary'!$A$2:$A$45,TRIM($A249&amp;$B249),INDEX('Scale Ops Summary'!$C$2:$BV$45,0,MATCH(AC$8,'Scale Ops Summary'!$C$2:$BV$2,0)))</f>
        <v>0</v>
      </c>
      <c r="AD249" s="70">
        <f>SUMIF('Scale Ops Summary'!$A$2:$A$45,TRIM($A249&amp;$B249),INDEX('Scale Ops Summary'!$C$2:$BV$45,0,MATCH(AD$8,'Scale Ops Summary'!$C$2:$BV$2,0)))</f>
        <v>0</v>
      </c>
      <c r="AE249" s="70">
        <f>SUMIF('Scale Ops Summary'!$A$2:$A$45,TRIM($A249&amp;$B249),INDEX('Scale Ops Summary'!$C$2:$BV$45,0,MATCH(AE$8,'Scale Ops Summary'!$C$2:$BV$2,0)))</f>
        <v>0</v>
      </c>
      <c r="AF249" s="70">
        <f>SUMIF('Scale Ops Summary'!$A$2:$A$45,TRIM($A249&amp;$B249),INDEX('Scale Ops Summary'!$C$2:$BV$45,0,MATCH(AF$8,'Scale Ops Summary'!$C$2:$BV$2,0)))</f>
        <v>0</v>
      </c>
      <c r="AG249" s="70">
        <f>SUMIF('Scale Ops Summary'!$A$2:$A$45,TRIM($A249&amp;$B249),INDEX('Scale Ops Summary'!$C$2:$BV$45,0,MATCH(AG$8,'Scale Ops Summary'!$C$2:$BV$2,0)))</f>
        <v>0</v>
      </c>
      <c r="AH249" s="70">
        <f>SUMIF('Scale Ops Summary'!$A$2:$A$45,TRIM($A249&amp;$B249),INDEX('Scale Ops Summary'!$C$2:$BV$45,0,MATCH(AH$8,'Scale Ops Summary'!$C$2:$BV$2,0)))</f>
        <v>0</v>
      </c>
      <c r="AI249" s="70">
        <f>SUMIF('Scale Ops Summary'!$A$2:$A$45,TRIM($A249&amp;$B249),INDEX('Scale Ops Summary'!$C$2:$BV$45,0,MATCH(AI$8,'Scale Ops Summary'!$C$2:$BV$2,0)))</f>
        <v>0</v>
      </c>
      <c r="AJ249" s="70">
        <f>SUMIF('Scale Ops Summary'!$A$2:$A$45,TRIM($A249&amp;$B249),INDEX('Scale Ops Summary'!$C$2:$BV$45,0,MATCH(AJ$8,'Scale Ops Summary'!$C$2:$BV$2,0)))</f>
        <v>0</v>
      </c>
      <c r="AK249" s="70">
        <f>SUMIF('Scale Ops Summary'!$A$2:$A$45,TRIM($A249&amp;$B249),INDEX('Scale Ops Summary'!$C$2:$BV$45,0,MATCH(AK$8,'Scale Ops Summary'!$C$2:$BV$2,0)))</f>
        <v>0</v>
      </c>
      <c r="AL249" s="70">
        <f>SUMIF('Scale Ops Summary'!$A$2:$A$45,TRIM($A249&amp;$B249),INDEX('Scale Ops Summary'!$C$2:$BV$45,0,MATCH(AL$8,'Scale Ops Summary'!$C$2:$BV$2,0)))</f>
        <v>0</v>
      </c>
      <c r="AM249" s="70">
        <f>SUMIF('Scale Ops Summary'!$A$2:$A$45,TRIM($A249&amp;$B249),INDEX('Scale Ops Summary'!$C$2:$BV$45,0,MATCH(AM$8,'Scale Ops Summary'!$C$2:$BV$2,0)))</f>
        <v>0</v>
      </c>
      <c r="AN249" s="70">
        <f>SUMIF('Scale Ops Summary'!$A$2:$A$45,TRIM($A249&amp;$B249),INDEX('Scale Ops Summary'!$C$2:$BV$45,0,MATCH(AN$8,'Scale Ops Summary'!$C$2:$BV$2,0)))</f>
        <v>0</v>
      </c>
      <c r="AO249" s="70">
        <f>SUMIF('Scale Ops Summary'!$A$2:$A$45,TRIM($A249&amp;$B249),INDEX('Scale Ops Summary'!$C$2:$BV$45,0,MATCH(AO$8,'Scale Ops Summary'!$C$2:$BV$2,0)))</f>
        <v>0</v>
      </c>
      <c r="AP249" s="70">
        <f>SUMIF('Scale Ops Summary'!$A$2:$A$45,TRIM($A249&amp;$B249),INDEX('Scale Ops Summary'!$C$2:$BV$45,0,MATCH(AP$8,'Scale Ops Summary'!$C$2:$BV$2,0)))</f>
        <v>0</v>
      </c>
      <c r="AQ249" s="70">
        <f>SUMIF('Scale Ops Summary'!$A$2:$A$45,TRIM($A249&amp;$B249),INDEX('Scale Ops Summary'!$C$2:$BV$45,0,MATCH(AQ$8,'Scale Ops Summary'!$C$2:$BV$2,0)))</f>
        <v>0</v>
      </c>
      <c r="AR249" s="70">
        <f>SUMIF('Scale Ops Summary'!$A$2:$A$45,TRIM($A249&amp;$B249),INDEX('Scale Ops Summary'!$C$2:$BV$45,0,MATCH(AR$8,'Scale Ops Summary'!$C$2:$BV$2,0)))</f>
        <v>0</v>
      </c>
      <c r="AS249" s="70">
        <f>SUMIF('Scale Ops Summary'!$A$2:$A$45,TRIM($A249&amp;$B249),INDEX('Scale Ops Summary'!$C$2:$BV$45,0,MATCH(AS$8,'Scale Ops Summary'!$C$2:$BV$2,0)))</f>
        <v>0</v>
      </c>
      <c r="AT249" s="70">
        <f>SUMIF('Scale Ops Summary'!$A$2:$A$45,TRIM($A249&amp;$B249),INDEX('Scale Ops Summary'!$C$2:$BV$45,0,MATCH(AT$8,'Scale Ops Summary'!$C$2:$BV$2,0)))</f>
        <v>0</v>
      </c>
      <c r="AU249" s="70">
        <f>SUMIF('Scale Ops Summary'!$A$2:$A$45,TRIM($A249&amp;$B249),INDEX('Scale Ops Summary'!$C$2:$BV$45,0,MATCH(AU$8,'Scale Ops Summary'!$C$2:$BV$2,0)))</f>
        <v>0</v>
      </c>
      <c r="AV249" s="70">
        <f>SUMIF('Scale Ops Summary'!$A$2:$A$45,TRIM($A249&amp;$B249),INDEX('Scale Ops Summary'!$C$2:$BV$45,0,MATCH(AV$8,'Scale Ops Summary'!$C$2:$BV$2,0)))</f>
        <v>0</v>
      </c>
      <c r="AW249" s="70">
        <f>SUMIF('Scale Ops Summary'!$A$2:$A$45,TRIM($A249&amp;$B249),INDEX('Scale Ops Summary'!$C$2:$BV$45,0,MATCH(AW$8,'Scale Ops Summary'!$C$2:$BV$2,0)))</f>
        <v>0</v>
      </c>
      <c r="AX249" s="70">
        <f>SUMIF('Scale Ops Summary'!$A$2:$A$45,TRIM($A249&amp;$B249),INDEX('Scale Ops Summary'!$C$2:$BV$45,0,MATCH(AX$8,'Scale Ops Summary'!$C$2:$BV$2,0)))</f>
        <v>0</v>
      </c>
      <c r="AY249" s="70">
        <f>SUMIF('Scale Ops Summary'!$A$2:$A$45,TRIM($A249&amp;$B249),INDEX('Scale Ops Summary'!$C$2:$BV$45,0,MATCH(AY$8,'Scale Ops Summary'!$C$2:$BV$2,0)))</f>
        <v>0</v>
      </c>
      <c r="AZ249" s="70">
        <f>SUMIF('Scale Ops Summary'!$A$2:$A$45,TRIM($A249&amp;$B249),INDEX('Scale Ops Summary'!$C$2:$BV$45,0,MATCH(AZ$8,'Scale Ops Summary'!$C$2:$BV$2,0)))</f>
        <v>0</v>
      </c>
      <c r="BA249" s="70">
        <f>SUMIF('Scale Ops Summary'!$A$2:$A$45,TRIM($A249&amp;$B249),INDEX('Scale Ops Summary'!$C$2:$BV$45,0,MATCH(BA$8,'Scale Ops Summary'!$C$2:$BV$2,0)))</f>
        <v>0</v>
      </c>
      <c r="BB249" s="70">
        <f>SUMIF('Scale Ops Summary'!$A$2:$A$45,TRIM($A249&amp;$B249),INDEX('Scale Ops Summary'!$C$2:$BV$45,0,MATCH(BB$8,'Scale Ops Summary'!$C$2:$BV$2,0)))</f>
        <v>0</v>
      </c>
      <c r="BC249" s="70">
        <f>SUMIF('Scale Ops Summary'!$A$2:$A$45,TRIM($A249&amp;$B249),INDEX('Scale Ops Summary'!$C$2:$BV$45,0,MATCH(BC$8,'Scale Ops Summary'!$C$2:$BV$2,0)))</f>
        <v>0</v>
      </c>
      <c r="BD249" s="70">
        <f>SUMIF('Scale Ops Summary'!$A$2:$A$45,TRIM($A249&amp;$B249),INDEX('Scale Ops Summary'!$C$2:$BV$45,0,MATCH(BD$8,'Scale Ops Summary'!$C$2:$BV$2,0)))</f>
        <v>0</v>
      </c>
      <c r="BE249" s="70">
        <f>SUMIF('Scale Ops Summary'!$A$2:$A$45,TRIM($A249&amp;$B249),INDEX('Scale Ops Summary'!$C$2:$BV$45,0,MATCH(BE$8,'Scale Ops Summary'!$C$2:$BV$2,0)))</f>
        <v>0</v>
      </c>
      <c r="BF249" s="70">
        <f>SUMIF('Scale Ops Summary'!$A$2:$A$45,TRIM($A249&amp;$B249),INDEX('Scale Ops Summary'!$C$2:$BV$45,0,MATCH(BF$8,'Scale Ops Summary'!$C$2:$BV$2,0)))</f>
        <v>0</v>
      </c>
      <c r="BG249" s="70">
        <f>SUMIF('Scale Ops Summary'!$A$2:$A$45,TRIM($A249&amp;$B249),INDEX('Scale Ops Summary'!$C$2:$BV$45,0,MATCH(BG$8,'Scale Ops Summary'!$C$2:$BV$2,0)))</f>
        <v>0</v>
      </c>
      <c r="BH249" s="70">
        <f>SUMIF('Scale Ops Summary'!$A$2:$A$45,TRIM($A249&amp;$B249),INDEX('Scale Ops Summary'!$C$2:$BV$45,0,MATCH(BH$8,'Scale Ops Summary'!$C$2:$BV$2,0)))</f>
        <v>0</v>
      </c>
      <c r="BI249" s="70">
        <f>SUMIF('Scale Ops Summary'!$A$2:$A$45,TRIM($A249&amp;$B249),INDEX('Scale Ops Summary'!$C$2:$BV$45,0,MATCH(BI$8,'Scale Ops Summary'!$C$2:$BV$2,0)))</f>
        <v>0</v>
      </c>
      <c r="BJ249" s="70">
        <f>SUMIF('Scale Ops Summary'!$A$2:$A$45,TRIM($A249&amp;$B249),INDEX('Scale Ops Summary'!$C$2:$BV$45,0,MATCH(BJ$8,'Scale Ops Summary'!$C$2:$BV$2,0)))</f>
        <v>0</v>
      </c>
      <c r="BK249" s="70">
        <f>SUMIF('Scale Ops Summary'!$A$2:$A$45,TRIM($A249&amp;$B249),INDEX('Scale Ops Summary'!$C$2:$BV$45,0,MATCH(BK$8,'Scale Ops Summary'!$C$2:$BV$2,0)))</f>
        <v>0</v>
      </c>
      <c r="BL249" s="70">
        <f>SUMIF('Scale Ops Summary'!$A$2:$A$45,TRIM($A249&amp;$B249),INDEX('Scale Ops Summary'!$C$2:$BV$45,0,MATCH(BL$8,'Scale Ops Summary'!$C$2:$BV$2,0)))</f>
        <v>0</v>
      </c>
      <c r="BM249" s="70">
        <f>SUMIF('Scale Ops Summary'!$A$2:$A$45,TRIM($A249&amp;$B249),INDEX('Scale Ops Summary'!$C$2:$BV$45,0,MATCH(BM$8,'Scale Ops Summary'!$C$2:$BV$2,0)))</f>
        <v>0</v>
      </c>
      <c r="BN249" s="70">
        <f>SUMIF('Scale Ops Summary'!$A$2:$A$45,TRIM($A249&amp;$B249),INDEX('Scale Ops Summary'!$C$2:$BV$45,0,MATCH(BN$8,'Scale Ops Summary'!$C$2:$BV$2,0)))</f>
        <v>0</v>
      </c>
      <c r="BO249" s="70">
        <f>SUMIF('Scale Ops Summary'!$A$2:$A$45,TRIM($A249&amp;$B249),INDEX('Scale Ops Summary'!$C$2:$BV$45,0,MATCH(BO$8,'Scale Ops Summary'!$C$2:$BV$2,0)))</f>
        <v>0</v>
      </c>
      <c r="BP249" s="70">
        <f>SUMIF('Scale Ops Summary'!$A$2:$A$45,TRIM($A249&amp;$B249),INDEX('Scale Ops Summary'!$C$2:$BV$45,0,MATCH(BP$8,'Scale Ops Summary'!$C$2:$BV$2,0)))</f>
        <v>0</v>
      </c>
      <c r="BQ249" s="70">
        <f>SUMIF('Scale Ops Summary'!$A$2:$A$45,TRIM($A249&amp;$B249),INDEX('Scale Ops Summary'!$C$2:$BV$45,0,MATCH(BQ$8,'Scale Ops Summary'!$C$2:$BV$2,0)))</f>
        <v>0</v>
      </c>
      <c r="BR249" s="70">
        <f>SUMIF('Scale Ops Summary'!$A$2:$A$45,TRIM($A249&amp;$B249),INDEX('Scale Ops Summary'!$C$2:$BV$45,0,MATCH(BR$8,'Scale Ops Summary'!$C$2:$BV$2,0)))</f>
        <v>0</v>
      </c>
      <c r="BS249" s="70">
        <f>SUMIF('Scale Ops Summary'!$A$2:$A$45,TRIM($A249&amp;$B249),INDEX('Scale Ops Summary'!$C$2:$BV$45,0,MATCH(BS$8,'Scale Ops Summary'!$C$2:$BV$2,0)))</f>
        <v>0</v>
      </c>
      <c r="BT249" s="70">
        <f>SUMIF('Scale Ops Summary'!$A$2:$A$45,TRIM($A249&amp;$B249),INDEX('Scale Ops Summary'!$C$2:$BV$45,0,MATCH(BT$8,'Scale Ops Summary'!$C$2:$BV$2,0)))</f>
        <v>0</v>
      </c>
      <c r="BU249" s="70">
        <f>SUMIF('Scale Ops Summary'!$A$2:$A$45,TRIM($A249&amp;$B249),INDEX('Scale Ops Summary'!$C$2:$BV$45,0,MATCH(BU$8,'Scale Ops Summary'!$C$2:$BV$2,0)))</f>
        <v>0</v>
      </c>
      <c r="BV249" s="70">
        <f>SUMIF('Scale Ops Summary'!$A$2:$A$45,TRIM($A249&amp;$B249),INDEX('Scale Ops Summary'!$C$2:$BV$45,0,MATCH(BV$8,'Scale Ops Summary'!$C$2:$BV$2,0)))</f>
        <v>0</v>
      </c>
      <c r="BW249" s="70">
        <f>SUMIF('Scale Ops Summary'!$A$2:$A$45,TRIM($A249&amp;$B249),INDEX('Scale Ops Summary'!$C$2:$BV$45,0,MATCH(BW$8,'Scale Ops Summary'!$C$2:$BV$2,0)))</f>
        <v>0</v>
      </c>
      <c r="BX249" s="70">
        <f>SUMIF('Scale Ops Summary'!$A$2:$A$45,TRIM($A249&amp;$B249),INDEX('Scale Ops Summary'!$C$2:$BV$45,0,MATCH(BX$8,'Scale Ops Summary'!$C$2:$BV$2,0)))</f>
        <v>0</v>
      </c>
      <c r="BY249" s="70">
        <f>SUMIF('Scale Ops Summary'!$A$2:$A$45,TRIM($A249&amp;$B249),INDEX('Scale Ops Summary'!$C$2:$BV$45,0,MATCH(BY$8,'Scale Ops Summary'!$C$2:$BV$2,0)))</f>
        <v>0</v>
      </c>
      <c r="BZ249" s="70">
        <f>SUMIF('Scale Ops Summary'!$A$2:$A$45,TRIM($A249&amp;$B249),INDEX('Scale Ops Summary'!$C$2:$BV$45,0,MATCH(BZ$8,'Scale Ops Summary'!$C$2:$BV$2,0)))</f>
        <v>0</v>
      </c>
      <c r="CA249" s="70">
        <f>SUMIF('Scale Ops Summary'!$A$2:$A$45,TRIM($A249&amp;$B249),INDEX('Scale Ops Summary'!$C$2:$BV$45,0,MATCH(CA$8,'Scale Ops Summary'!$C$2:$BV$2,0)))</f>
        <v>0</v>
      </c>
      <c r="CB249" s="70">
        <f>SUMIF('Scale Ops Summary'!$A$2:$A$45,TRIM($A249&amp;$B249),INDEX('Scale Ops Summary'!$C$2:$BV$45,0,MATCH(CB$8,'Scale Ops Summary'!$C$2:$BV$2,0)))</f>
        <v>0</v>
      </c>
    </row>
    <row r="250" spans="1:80" x14ac:dyDescent="0.3">
      <c r="A250" s="76" t="str">
        <f t="shared" si="115"/>
        <v>Sales</v>
      </c>
      <c r="B250" s="183" t="s">
        <v>214</v>
      </c>
      <c r="C250" s="183" t="s">
        <v>229</v>
      </c>
      <c r="E250" s="183" t="s">
        <v>231</v>
      </c>
      <c r="F250" s="183"/>
      <c r="G250" s="183"/>
      <c r="H250" s="183"/>
      <c r="I250" s="70">
        <f>SUMIF('Scale Ops Summary'!$A$2:$A$45,TRIM($A250&amp;$B250),INDEX('Scale Ops Summary'!$C$2:$BV$45,0,MATCH(I$8,'Scale Ops Summary'!$C$2:$BV$2,0)))</f>
        <v>0</v>
      </c>
      <c r="J250" s="70">
        <f>SUMIF('Scale Ops Summary'!$A$2:$A$45,TRIM($A250&amp;$B250),INDEX('Scale Ops Summary'!$C$2:$BV$45,0,MATCH(J$8,'Scale Ops Summary'!$C$2:$BV$2,0)))</f>
        <v>0</v>
      </c>
      <c r="K250" s="70">
        <f>SUMIF('Scale Ops Summary'!$A$2:$A$45,TRIM($A250&amp;$B250),INDEX('Scale Ops Summary'!$C$2:$BV$45,0,MATCH(K$8,'Scale Ops Summary'!$C$2:$BV$2,0)))</f>
        <v>0</v>
      </c>
      <c r="L250" s="70">
        <f>SUMIF('Scale Ops Summary'!$A$2:$A$45,TRIM($A250&amp;$B250),INDEX('Scale Ops Summary'!$C$2:$BV$45,0,MATCH(L$8,'Scale Ops Summary'!$C$2:$BV$2,0)))</f>
        <v>0</v>
      </c>
      <c r="M250" s="70">
        <f>SUMIF('Scale Ops Summary'!$A$2:$A$45,TRIM($A250&amp;$B250),INDEX('Scale Ops Summary'!$C$2:$BV$45,0,MATCH(M$8,'Scale Ops Summary'!$C$2:$BV$2,0)))</f>
        <v>0</v>
      </c>
      <c r="N250" s="70">
        <f>SUMIF('Scale Ops Summary'!$A$2:$A$45,TRIM($A250&amp;$B250),INDEX('Scale Ops Summary'!$C$2:$BV$45,0,MATCH(N$8,'Scale Ops Summary'!$C$2:$BV$2,0)))</f>
        <v>0</v>
      </c>
      <c r="O250" s="70">
        <f>SUMIF('Scale Ops Summary'!$A$2:$A$45,TRIM($A250&amp;$B250),INDEX('Scale Ops Summary'!$C$2:$BV$45,0,MATCH(O$8,'Scale Ops Summary'!$C$2:$BV$2,0)))</f>
        <v>0</v>
      </c>
      <c r="P250" s="70">
        <f>SUMIF('Scale Ops Summary'!$A$2:$A$45,TRIM($A250&amp;$B250),INDEX('Scale Ops Summary'!$C$2:$BV$45,0,MATCH(P$8,'Scale Ops Summary'!$C$2:$BV$2,0)))</f>
        <v>0</v>
      </c>
      <c r="Q250" s="70">
        <f>SUMIF('Scale Ops Summary'!$A$2:$A$45,TRIM($A250&amp;$B250),INDEX('Scale Ops Summary'!$C$2:$BV$45,0,MATCH(Q$8,'Scale Ops Summary'!$C$2:$BV$2,0)))</f>
        <v>0</v>
      </c>
      <c r="R250" s="70">
        <f>SUMIF('Scale Ops Summary'!$A$2:$A$45,TRIM($A250&amp;$B250),INDEX('Scale Ops Summary'!$C$2:$BV$45,0,MATCH(R$8,'Scale Ops Summary'!$C$2:$BV$2,0)))</f>
        <v>0</v>
      </c>
      <c r="S250" s="70">
        <f>SUMIF('Scale Ops Summary'!$A$2:$A$45,TRIM($A250&amp;$B250),INDEX('Scale Ops Summary'!$C$2:$BV$45,0,MATCH(S$8,'Scale Ops Summary'!$C$2:$BV$2,0)))</f>
        <v>0</v>
      </c>
      <c r="T250" s="70">
        <f>SUMIF('Scale Ops Summary'!$A$2:$A$45,TRIM($A250&amp;$B250),INDEX('Scale Ops Summary'!$C$2:$BV$45,0,MATCH(T$8,'Scale Ops Summary'!$C$2:$BV$2,0)))</f>
        <v>0</v>
      </c>
      <c r="U250" s="70">
        <f>SUMIF('Scale Ops Summary'!$A$2:$A$45,TRIM($A250&amp;$B250),INDEX('Scale Ops Summary'!$C$2:$BV$45,0,MATCH(U$8,'Scale Ops Summary'!$C$2:$BV$2,0)))</f>
        <v>0</v>
      </c>
      <c r="V250" s="70">
        <f>SUMIF('Scale Ops Summary'!$A$2:$A$45,TRIM($A250&amp;$B250),INDEX('Scale Ops Summary'!$C$2:$BV$45,0,MATCH(V$8,'Scale Ops Summary'!$C$2:$BV$2,0)))</f>
        <v>0</v>
      </c>
      <c r="W250" s="70">
        <f>SUMIF('Scale Ops Summary'!$A$2:$A$45,TRIM($A250&amp;$B250),INDEX('Scale Ops Summary'!$C$2:$BV$45,0,MATCH(W$8,'Scale Ops Summary'!$C$2:$BV$2,0)))</f>
        <v>0</v>
      </c>
      <c r="X250" s="70">
        <f>SUMIF('Scale Ops Summary'!$A$2:$A$45,TRIM($A250&amp;$B250),INDEX('Scale Ops Summary'!$C$2:$BV$45,0,MATCH(X$8,'Scale Ops Summary'!$C$2:$BV$2,0)))</f>
        <v>0</v>
      </c>
      <c r="Y250" s="70">
        <f>SUMIF('Scale Ops Summary'!$A$2:$A$45,TRIM($A250&amp;$B250),INDEX('Scale Ops Summary'!$C$2:$BV$45,0,MATCH(Y$8,'Scale Ops Summary'!$C$2:$BV$2,0)))</f>
        <v>0</v>
      </c>
      <c r="Z250" s="70">
        <f>SUMIF('Scale Ops Summary'!$A$2:$A$45,TRIM($A250&amp;$B250),INDEX('Scale Ops Summary'!$C$2:$BV$45,0,MATCH(Z$8,'Scale Ops Summary'!$C$2:$BV$2,0)))</f>
        <v>0</v>
      </c>
      <c r="AA250" s="70">
        <f>SUMIF('Scale Ops Summary'!$A$2:$A$45,TRIM($A250&amp;$B250),INDEX('Scale Ops Summary'!$C$2:$BV$45,0,MATCH(AA$8,'Scale Ops Summary'!$C$2:$BV$2,0)))</f>
        <v>0</v>
      </c>
      <c r="AB250" s="70">
        <f>SUMIF('Scale Ops Summary'!$A$2:$A$45,TRIM($A250&amp;$B250),INDEX('Scale Ops Summary'!$C$2:$BV$45,0,MATCH(AB$8,'Scale Ops Summary'!$C$2:$BV$2,0)))</f>
        <v>0</v>
      </c>
      <c r="AC250" s="70">
        <f>SUMIF('Scale Ops Summary'!$A$2:$A$45,TRIM($A250&amp;$B250),INDEX('Scale Ops Summary'!$C$2:$BV$45,0,MATCH(AC$8,'Scale Ops Summary'!$C$2:$BV$2,0)))</f>
        <v>0</v>
      </c>
      <c r="AD250" s="70">
        <f>SUMIF('Scale Ops Summary'!$A$2:$A$45,TRIM($A250&amp;$B250),INDEX('Scale Ops Summary'!$C$2:$BV$45,0,MATCH(AD$8,'Scale Ops Summary'!$C$2:$BV$2,0)))</f>
        <v>0</v>
      </c>
      <c r="AE250" s="70">
        <f>SUMIF('Scale Ops Summary'!$A$2:$A$45,TRIM($A250&amp;$B250),INDEX('Scale Ops Summary'!$C$2:$BV$45,0,MATCH(AE$8,'Scale Ops Summary'!$C$2:$BV$2,0)))</f>
        <v>0</v>
      </c>
      <c r="AF250" s="70">
        <f>SUMIF('Scale Ops Summary'!$A$2:$A$45,TRIM($A250&amp;$B250),INDEX('Scale Ops Summary'!$C$2:$BV$45,0,MATCH(AF$8,'Scale Ops Summary'!$C$2:$BV$2,0)))</f>
        <v>0</v>
      </c>
      <c r="AG250" s="70">
        <f>SUMIF('Scale Ops Summary'!$A$2:$A$45,TRIM($A250&amp;$B250),INDEX('Scale Ops Summary'!$C$2:$BV$45,0,MATCH(AG$8,'Scale Ops Summary'!$C$2:$BV$2,0)))</f>
        <v>0</v>
      </c>
      <c r="AH250" s="70">
        <f>SUMIF('Scale Ops Summary'!$A$2:$A$45,TRIM($A250&amp;$B250),INDEX('Scale Ops Summary'!$C$2:$BV$45,0,MATCH(AH$8,'Scale Ops Summary'!$C$2:$BV$2,0)))</f>
        <v>0</v>
      </c>
      <c r="AI250" s="70">
        <f>SUMIF('Scale Ops Summary'!$A$2:$A$45,TRIM($A250&amp;$B250),INDEX('Scale Ops Summary'!$C$2:$BV$45,0,MATCH(AI$8,'Scale Ops Summary'!$C$2:$BV$2,0)))</f>
        <v>0</v>
      </c>
      <c r="AJ250" s="70">
        <f>SUMIF('Scale Ops Summary'!$A$2:$A$45,TRIM($A250&amp;$B250),INDEX('Scale Ops Summary'!$C$2:$BV$45,0,MATCH(AJ$8,'Scale Ops Summary'!$C$2:$BV$2,0)))</f>
        <v>0</v>
      </c>
      <c r="AK250" s="70">
        <f>SUMIF('Scale Ops Summary'!$A$2:$A$45,TRIM($A250&amp;$B250),INDEX('Scale Ops Summary'!$C$2:$BV$45,0,MATCH(AK$8,'Scale Ops Summary'!$C$2:$BV$2,0)))</f>
        <v>0</v>
      </c>
      <c r="AL250" s="70">
        <f>SUMIF('Scale Ops Summary'!$A$2:$A$45,TRIM($A250&amp;$B250),INDEX('Scale Ops Summary'!$C$2:$BV$45,0,MATCH(AL$8,'Scale Ops Summary'!$C$2:$BV$2,0)))</f>
        <v>0</v>
      </c>
      <c r="AM250" s="70">
        <f>SUMIF('Scale Ops Summary'!$A$2:$A$45,TRIM($A250&amp;$B250),INDEX('Scale Ops Summary'!$C$2:$BV$45,0,MATCH(AM$8,'Scale Ops Summary'!$C$2:$BV$2,0)))</f>
        <v>0</v>
      </c>
      <c r="AN250" s="70">
        <f>SUMIF('Scale Ops Summary'!$A$2:$A$45,TRIM($A250&amp;$B250),INDEX('Scale Ops Summary'!$C$2:$BV$45,0,MATCH(AN$8,'Scale Ops Summary'!$C$2:$BV$2,0)))</f>
        <v>0</v>
      </c>
      <c r="AO250" s="70">
        <f>SUMIF('Scale Ops Summary'!$A$2:$A$45,TRIM($A250&amp;$B250),INDEX('Scale Ops Summary'!$C$2:$BV$45,0,MATCH(AO$8,'Scale Ops Summary'!$C$2:$BV$2,0)))</f>
        <v>0</v>
      </c>
      <c r="AP250" s="70">
        <f>SUMIF('Scale Ops Summary'!$A$2:$A$45,TRIM($A250&amp;$B250),INDEX('Scale Ops Summary'!$C$2:$BV$45,0,MATCH(AP$8,'Scale Ops Summary'!$C$2:$BV$2,0)))</f>
        <v>0</v>
      </c>
      <c r="AQ250" s="70">
        <f>SUMIF('Scale Ops Summary'!$A$2:$A$45,TRIM($A250&amp;$B250),INDEX('Scale Ops Summary'!$C$2:$BV$45,0,MATCH(AQ$8,'Scale Ops Summary'!$C$2:$BV$2,0)))</f>
        <v>0</v>
      </c>
      <c r="AR250" s="70">
        <f>SUMIF('Scale Ops Summary'!$A$2:$A$45,TRIM($A250&amp;$B250),INDEX('Scale Ops Summary'!$C$2:$BV$45,0,MATCH(AR$8,'Scale Ops Summary'!$C$2:$BV$2,0)))</f>
        <v>0</v>
      </c>
      <c r="AS250" s="70">
        <f>SUMIF('Scale Ops Summary'!$A$2:$A$45,TRIM($A250&amp;$B250),INDEX('Scale Ops Summary'!$C$2:$BV$45,0,MATCH(AS$8,'Scale Ops Summary'!$C$2:$BV$2,0)))</f>
        <v>0</v>
      </c>
      <c r="AT250" s="70">
        <f>SUMIF('Scale Ops Summary'!$A$2:$A$45,TRIM($A250&amp;$B250),INDEX('Scale Ops Summary'!$C$2:$BV$45,0,MATCH(AT$8,'Scale Ops Summary'!$C$2:$BV$2,0)))</f>
        <v>0</v>
      </c>
      <c r="AU250" s="70">
        <f>SUMIF('Scale Ops Summary'!$A$2:$A$45,TRIM($A250&amp;$B250),INDEX('Scale Ops Summary'!$C$2:$BV$45,0,MATCH(AU$8,'Scale Ops Summary'!$C$2:$BV$2,0)))</f>
        <v>0</v>
      </c>
      <c r="AV250" s="70">
        <f>SUMIF('Scale Ops Summary'!$A$2:$A$45,TRIM($A250&amp;$B250),INDEX('Scale Ops Summary'!$C$2:$BV$45,0,MATCH(AV$8,'Scale Ops Summary'!$C$2:$BV$2,0)))</f>
        <v>0</v>
      </c>
      <c r="AW250" s="70">
        <f>SUMIF('Scale Ops Summary'!$A$2:$A$45,TRIM($A250&amp;$B250),INDEX('Scale Ops Summary'!$C$2:$BV$45,0,MATCH(AW$8,'Scale Ops Summary'!$C$2:$BV$2,0)))</f>
        <v>0</v>
      </c>
      <c r="AX250" s="70">
        <f>SUMIF('Scale Ops Summary'!$A$2:$A$45,TRIM($A250&amp;$B250),INDEX('Scale Ops Summary'!$C$2:$BV$45,0,MATCH(AX$8,'Scale Ops Summary'!$C$2:$BV$2,0)))</f>
        <v>0</v>
      </c>
      <c r="AY250" s="70">
        <f>SUMIF('Scale Ops Summary'!$A$2:$A$45,TRIM($A250&amp;$B250),INDEX('Scale Ops Summary'!$C$2:$BV$45,0,MATCH(AY$8,'Scale Ops Summary'!$C$2:$BV$2,0)))</f>
        <v>0</v>
      </c>
      <c r="AZ250" s="70">
        <f>SUMIF('Scale Ops Summary'!$A$2:$A$45,TRIM($A250&amp;$B250),INDEX('Scale Ops Summary'!$C$2:$BV$45,0,MATCH(AZ$8,'Scale Ops Summary'!$C$2:$BV$2,0)))</f>
        <v>0</v>
      </c>
      <c r="BA250" s="70">
        <f>SUMIF('Scale Ops Summary'!$A$2:$A$45,TRIM($A250&amp;$B250),INDEX('Scale Ops Summary'!$C$2:$BV$45,0,MATCH(BA$8,'Scale Ops Summary'!$C$2:$BV$2,0)))</f>
        <v>0</v>
      </c>
      <c r="BB250" s="70">
        <f>SUMIF('Scale Ops Summary'!$A$2:$A$45,TRIM($A250&amp;$B250),INDEX('Scale Ops Summary'!$C$2:$BV$45,0,MATCH(BB$8,'Scale Ops Summary'!$C$2:$BV$2,0)))</f>
        <v>0</v>
      </c>
      <c r="BC250" s="70">
        <f>SUMIF('Scale Ops Summary'!$A$2:$A$45,TRIM($A250&amp;$B250),INDEX('Scale Ops Summary'!$C$2:$BV$45,0,MATCH(BC$8,'Scale Ops Summary'!$C$2:$BV$2,0)))</f>
        <v>0</v>
      </c>
      <c r="BD250" s="70">
        <f>SUMIF('Scale Ops Summary'!$A$2:$A$45,TRIM($A250&amp;$B250),INDEX('Scale Ops Summary'!$C$2:$BV$45,0,MATCH(BD$8,'Scale Ops Summary'!$C$2:$BV$2,0)))</f>
        <v>0</v>
      </c>
      <c r="BE250" s="70">
        <f>SUMIF('Scale Ops Summary'!$A$2:$A$45,TRIM($A250&amp;$B250),INDEX('Scale Ops Summary'!$C$2:$BV$45,0,MATCH(BE$8,'Scale Ops Summary'!$C$2:$BV$2,0)))</f>
        <v>0</v>
      </c>
      <c r="BF250" s="70">
        <f>SUMIF('Scale Ops Summary'!$A$2:$A$45,TRIM($A250&amp;$B250),INDEX('Scale Ops Summary'!$C$2:$BV$45,0,MATCH(BF$8,'Scale Ops Summary'!$C$2:$BV$2,0)))</f>
        <v>0</v>
      </c>
      <c r="BG250" s="70">
        <f>SUMIF('Scale Ops Summary'!$A$2:$A$45,TRIM($A250&amp;$B250),INDEX('Scale Ops Summary'!$C$2:$BV$45,0,MATCH(BG$8,'Scale Ops Summary'!$C$2:$BV$2,0)))</f>
        <v>0</v>
      </c>
      <c r="BH250" s="70">
        <f>SUMIF('Scale Ops Summary'!$A$2:$A$45,TRIM($A250&amp;$B250),INDEX('Scale Ops Summary'!$C$2:$BV$45,0,MATCH(BH$8,'Scale Ops Summary'!$C$2:$BV$2,0)))</f>
        <v>0</v>
      </c>
      <c r="BI250" s="70">
        <f>SUMIF('Scale Ops Summary'!$A$2:$A$45,TRIM($A250&amp;$B250),INDEX('Scale Ops Summary'!$C$2:$BV$45,0,MATCH(BI$8,'Scale Ops Summary'!$C$2:$BV$2,0)))</f>
        <v>0</v>
      </c>
      <c r="BJ250" s="70">
        <f>SUMIF('Scale Ops Summary'!$A$2:$A$45,TRIM($A250&amp;$B250),INDEX('Scale Ops Summary'!$C$2:$BV$45,0,MATCH(BJ$8,'Scale Ops Summary'!$C$2:$BV$2,0)))</f>
        <v>0</v>
      </c>
      <c r="BK250" s="70">
        <f>SUMIF('Scale Ops Summary'!$A$2:$A$45,TRIM($A250&amp;$B250),INDEX('Scale Ops Summary'!$C$2:$BV$45,0,MATCH(BK$8,'Scale Ops Summary'!$C$2:$BV$2,0)))</f>
        <v>0</v>
      </c>
      <c r="BL250" s="70">
        <f>SUMIF('Scale Ops Summary'!$A$2:$A$45,TRIM($A250&amp;$B250),INDEX('Scale Ops Summary'!$C$2:$BV$45,0,MATCH(BL$8,'Scale Ops Summary'!$C$2:$BV$2,0)))</f>
        <v>0</v>
      </c>
      <c r="BM250" s="70">
        <f>SUMIF('Scale Ops Summary'!$A$2:$A$45,TRIM($A250&amp;$B250),INDEX('Scale Ops Summary'!$C$2:$BV$45,0,MATCH(BM$8,'Scale Ops Summary'!$C$2:$BV$2,0)))</f>
        <v>0</v>
      </c>
      <c r="BN250" s="70">
        <f>SUMIF('Scale Ops Summary'!$A$2:$A$45,TRIM($A250&amp;$B250),INDEX('Scale Ops Summary'!$C$2:$BV$45,0,MATCH(BN$8,'Scale Ops Summary'!$C$2:$BV$2,0)))</f>
        <v>0</v>
      </c>
      <c r="BO250" s="70">
        <f>SUMIF('Scale Ops Summary'!$A$2:$A$45,TRIM($A250&amp;$B250),INDEX('Scale Ops Summary'!$C$2:$BV$45,0,MATCH(BO$8,'Scale Ops Summary'!$C$2:$BV$2,0)))</f>
        <v>0</v>
      </c>
      <c r="BP250" s="70">
        <f>SUMIF('Scale Ops Summary'!$A$2:$A$45,TRIM($A250&amp;$B250),INDEX('Scale Ops Summary'!$C$2:$BV$45,0,MATCH(BP$8,'Scale Ops Summary'!$C$2:$BV$2,0)))</f>
        <v>0</v>
      </c>
      <c r="BQ250" s="70">
        <f>SUMIF('Scale Ops Summary'!$A$2:$A$45,TRIM($A250&amp;$B250),INDEX('Scale Ops Summary'!$C$2:$BV$45,0,MATCH(BQ$8,'Scale Ops Summary'!$C$2:$BV$2,0)))</f>
        <v>0</v>
      </c>
      <c r="BR250" s="70">
        <f>SUMIF('Scale Ops Summary'!$A$2:$A$45,TRIM($A250&amp;$B250),INDEX('Scale Ops Summary'!$C$2:$BV$45,0,MATCH(BR$8,'Scale Ops Summary'!$C$2:$BV$2,0)))</f>
        <v>0</v>
      </c>
      <c r="BS250" s="70">
        <f>SUMIF('Scale Ops Summary'!$A$2:$A$45,TRIM($A250&amp;$B250),INDEX('Scale Ops Summary'!$C$2:$BV$45,0,MATCH(BS$8,'Scale Ops Summary'!$C$2:$BV$2,0)))</f>
        <v>0</v>
      </c>
      <c r="BT250" s="70">
        <f>SUMIF('Scale Ops Summary'!$A$2:$A$45,TRIM($A250&amp;$B250),INDEX('Scale Ops Summary'!$C$2:$BV$45,0,MATCH(BT$8,'Scale Ops Summary'!$C$2:$BV$2,0)))</f>
        <v>0</v>
      </c>
      <c r="BU250" s="70">
        <f>SUMIF('Scale Ops Summary'!$A$2:$A$45,TRIM($A250&amp;$B250),INDEX('Scale Ops Summary'!$C$2:$BV$45,0,MATCH(BU$8,'Scale Ops Summary'!$C$2:$BV$2,0)))</f>
        <v>0</v>
      </c>
      <c r="BV250" s="70">
        <f>SUMIF('Scale Ops Summary'!$A$2:$A$45,TRIM($A250&amp;$B250),INDEX('Scale Ops Summary'!$C$2:$BV$45,0,MATCH(BV$8,'Scale Ops Summary'!$C$2:$BV$2,0)))</f>
        <v>0</v>
      </c>
      <c r="BW250" s="70">
        <f>SUMIF('Scale Ops Summary'!$A$2:$A$45,TRIM($A250&amp;$B250),INDEX('Scale Ops Summary'!$C$2:$BV$45,0,MATCH(BW$8,'Scale Ops Summary'!$C$2:$BV$2,0)))</f>
        <v>0</v>
      </c>
      <c r="BX250" s="70">
        <f>SUMIF('Scale Ops Summary'!$A$2:$A$45,TRIM($A250&amp;$B250),INDEX('Scale Ops Summary'!$C$2:$BV$45,0,MATCH(BX$8,'Scale Ops Summary'!$C$2:$BV$2,0)))</f>
        <v>0</v>
      </c>
      <c r="BY250" s="70">
        <f>SUMIF('Scale Ops Summary'!$A$2:$A$45,TRIM($A250&amp;$B250),INDEX('Scale Ops Summary'!$C$2:$BV$45,0,MATCH(BY$8,'Scale Ops Summary'!$C$2:$BV$2,0)))</f>
        <v>0</v>
      </c>
      <c r="BZ250" s="70">
        <f>SUMIF('Scale Ops Summary'!$A$2:$A$45,TRIM($A250&amp;$B250),INDEX('Scale Ops Summary'!$C$2:$BV$45,0,MATCH(BZ$8,'Scale Ops Summary'!$C$2:$BV$2,0)))</f>
        <v>0</v>
      </c>
      <c r="CA250" s="70">
        <f>SUMIF('Scale Ops Summary'!$A$2:$A$45,TRIM($A250&amp;$B250),INDEX('Scale Ops Summary'!$C$2:$BV$45,0,MATCH(CA$8,'Scale Ops Summary'!$C$2:$BV$2,0)))</f>
        <v>0</v>
      </c>
      <c r="CB250" s="70">
        <f>SUMIF('Scale Ops Summary'!$A$2:$A$45,TRIM($A250&amp;$B250),INDEX('Scale Ops Summary'!$C$2:$BV$45,0,MATCH(CB$8,'Scale Ops Summary'!$C$2:$BV$2,0)))</f>
        <v>0</v>
      </c>
    </row>
    <row r="251" spans="1:80" x14ac:dyDescent="0.3">
      <c r="A251" s="76" t="str">
        <f t="shared" si="115"/>
        <v>Sales</v>
      </c>
      <c r="B251" s="183" t="s">
        <v>107</v>
      </c>
      <c r="C251" s="183" t="s">
        <v>229</v>
      </c>
      <c r="E251" s="183" t="s">
        <v>231</v>
      </c>
      <c r="F251" s="183"/>
      <c r="G251" s="183"/>
      <c r="H251" s="183"/>
      <c r="I251" s="70">
        <f>SUMIF('&lt;- Scale Ops'!$A$3:$A$413,TRIM($A251&amp;$B251),INDEX('&lt;- Scale Ops'!$D$3:$BW$413,0,MATCH(I$8,'&lt;- Scale Ops'!$D$3:$BW$3,0)))</f>
        <v>1000</v>
      </c>
      <c r="J251" s="70">
        <f>SUMIF('&lt;- Scale Ops'!$A$3:$A$413,TRIM($A251&amp;$B251),INDEX('&lt;- Scale Ops'!$D$3:$BW$413,0,MATCH(J$8,'&lt;- Scale Ops'!$D$3:$BW$3,0)))</f>
        <v>1000</v>
      </c>
      <c r="K251" s="70">
        <f>SUMIF('&lt;- Scale Ops'!$A$3:$A$413,TRIM($A251&amp;$B251),INDEX('&lt;- Scale Ops'!$D$3:$BW$413,0,MATCH(K$8,'&lt;- Scale Ops'!$D$3:$BW$3,0)))</f>
        <v>1500</v>
      </c>
      <c r="L251" s="70">
        <f>SUMIF('&lt;- Scale Ops'!$A$3:$A$413,TRIM($A251&amp;$B251),INDEX('&lt;- Scale Ops'!$D$3:$BW$413,0,MATCH(L$8,'&lt;- Scale Ops'!$D$3:$BW$3,0)))</f>
        <v>1000</v>
      </c>
      <c r="M251" s="70">
        <f>SUMIF('&lt;- Scale Ops'!$A$3:$A$413,TRIM($A251&amp;$B251),INDEX('&lt;- Scale Ops'!$D$3:$BW$413,0,MATCH(M$8,'&lt;- Scale Ops'!$D$3:$BW$3,0)))</f>
        <v>1000</v>
      </c>
      <c r="N251" s="70">
        <f>SUMIF('&lt;- Scale Ops'!$A$3:$A$413,TRIM($A251&amp;$B251),INDEX('&lt;- Scale Ops'!$D$3:$BW$413,0,MATCH(N$8,'&lt;- Scale Ops'!$D$3:$BW$3,0)))</f>
        <v>1500</v>
      </c>
      <c r="O251" s="70">
        <f>SUMIF('&lt;- Scale Ops'!$A$3:$A$413,TRIM($A251&amp;$B251),INDEX('&lt;- Scale Ops'!$D$3:$BW$413,0,MATCH(O$8,'&lt;- Scale Ops'!$D$3:$BW$3,0)))</f>
        <v>2500</v>
      </c>
      <c r="P251" s="70">
        <f>SUMIF('&lt;- Scale Ops'!$A$3:$A$413,TRIM($A251&amp;$B251),INDEX('&lt;- Scale Ops'!$D$3:$BW$413,0,MATCH(P$8,'&lt;- Scale Ops'!$D$3:$BW$3,0)))</f>
        <v>2500</v>
      </c>
      <c r="Q251" s="70">
        <f>SUMIF('&lt;- Scale Ops'!$A$3:$A$413,TRIM($A251&amp;$B251),INDEX('&lt;- Scale Ops'!$D$3:$BW$413,0,MATCH(Q$8,'&lt;- Scale Ops'!$D$3:$BW$3,0)))</f>
        <v>1500</v>
      </c>
      <c r="R251" s="70">
        <f>SUMIF('&lt;- Scale Ops'!$A$3:$A$413,TRIM($A251&amp;$B251),INDEX('&lt;- Scale Ops'!$D$3:$BW$413,0,MATCH(R$8,'&lt;- Scale Ops'!$D$3:$BW$3,0)))</f>
        <v>1000</v>
      </c>
      <c r="S251" s="70">
        <f>SUMIF('&lt;- Scale Ops'!$A$3:$A$413,TRIM($A251&amp;$B251),INDEX('&lt;- Scale Ops'!$D$3:$BW$413,0,MATCH(S$8,'&lt;- Scale Ops'!$D$3:$BW$3,0)))</f>
        <v>2000</v>
      </c>
      <c r="T251" s="70">
        <f>SUMIF('&lt;- Scale Ops'!$A$3:$A$413,TRIM($A251&amp;$B251),INDEX('&lt;- Scale Ops'!$D$3:$BW$413,0,MATCH(T$8,'&lt;- Scale Ops'!$D$3:$BW$3,0)))</f>
        <v>1500</v>
      </c>
      <c r="U251" s="70">
        <f>SUMIF('&lt;- Scale Ops'!$A$3:$A$413,TRIM($A251&amp;$B251),INDEX('&lt;- Scale Ops'!$D$3:$BW$413,0,MATCH(U$8,'&lt;- Scale Ops'!$D$3:$BW$3,0)))</f>
        <v>1500</v>
      </c>
      <c r="V251" s="70">
        <f>SUMIF('&lt;- Scale Ops'!$A$3:$A$413,TRIM($A251&amp;$B251),INDEX('&lt;- Scale Ops'!$D$3:$BW$413,0,MATCH(V$8,'&lt;- Scale Ops'!$D$3:$BW$3,0)))</f>
        <v>2000</v>
      </c>
      <c r="W251" s="70">
        <f>SUMIF('&lt;- Scale Ops'!$A$3:$A$413,TRIM($A251&amp;$B251),INDEX('&lt;- Scale Ops'!$D$3:$BW$413,0,MATCH(W$8,'&lt;- Scale Ops'!$D$3:$BW$3,0)))</f>
        <v>2000</v>
      </c>
      <c r="X251" s="70">
        <f>SUMIF('&lt;- Scale Ops'!$A$3:$A$413,TRIM($A251&amp;$B251),INDEX('&lt;- Scale Ops'!$D$3:$BW$413,0,MATCH(X$8,'&lt;- Scale Ops'!$D$3:$BW$3,0)))</f>
        <v>3000</v>
      </c>
      <c r="Y251" s="70">
        <f>SUMIF('&lt;- Scale Ops'!$A$3:$A$413,TRIM($A251&amp;$B251),INDEX('&lt;- Scale Ops'!$D$3:$BW$413,0,MATCH(Y$8,'&lt;- Scale Ops'!$D$3:$BW$3,0)))</f>
        <v>1500</v>
      </c>
      <c r="Z251" s="70">
        <f>SUMIF('&lt;- Scale Ops'!$A$3:$A$413,TRIM($A251&amp;$B251),INDEX('&lt;- Scale Ops'!$D$3:$BW$413,0,MATCH(Z$8,'&lt;- Scale Ops'!$D$3:$BW$3,0)))</f>
        <v>2000</v>
      </c>
      <c r="AA251" s="70">
        <f>SUMIF('&lt;- Scale Ops'!$A$3:$A$413,TRIM($A251&amp;$B251),INDEX('&lt;- Scale Ops'!$D$3:$BW$413,0,MATCH(AA$8,'&lt;- Scale Ops'!$D$3:$BW$3,0)))</f>
        <v>3500</v>
      </c>
      <c r="AB251" s="70">
        <f>SUMIF('&lt;- Scale Ops'!$A$3:$A$413,TRIM($A251&amp;$B251),INDEX('&lt;- Scale Ops'!$D$3:$BW$413,0,MATCH(AB$8,'&lt;- Scale Ops'!$D$3:$BW$3,0)))</f>
        <v>2500</v>
      </c>
      <c r="AC251" s="70">
        <f>SUMIF('&lt;- Scale Ops'!$A$3:$A$413,TRIM($A251&amp;$B251),INDEX('&lt;- Scale Ops'!$D$3:$BW$413,0,MATCH(AC$8,'&lt;- Scale Ops'!$D$3:$BW$3,0)))</f>
        <v>2000</v>
      </c>
      <c r="AD251" s="70">
        <f>SUMIF('&lt;- Scale Ops'!$A$3:$A$413,TRIM($A251&amp;$B251),INDEX('&lt;- Scale Ops'!$D$3:$BW$413,0,MATCH(AD$8,'&lt;- Scale Ops'!$D$3:$BW$3,0)))</f>
        <v>3500</v>
      </c>
      <c r="AE251" s="70">
        <f>SUMIF('&lt;- Scale Ops'!$A$3:$A$413,TRIM($A251&amp;$B251),INDEX('&lt;- Scale Ops'!$D$3:$BW$413,0,MATCH(AE$8,'&lt;- Scale Ops'!$D$3:$BW$3,0)))</f>
        <v>1500</v>
      </c>
      <c r="AF251" s="70">
        <f>SUMIF('&lt;- Scale Ops'!$A$3:$A$413,TRIM($A251&amp;$B251),INDEX('&lt;- Scale Ops'!$D$3:$BW$413,0,MATCH(AF$8,'&lt;- Scale Ops'!$D$3:$BW$3,0)))</f>
        <v>2500</v>
      </c>
      <c r="AG251" s="70">
        <f>SUMIF('&lt;- Scale Ops'!$A$3:$A$413,TRIM($A251&amp;$B251),INDEX('&lt;- Scale Ops'!$D$3:$BW$413,0,MATCH(AG$8,'&lt;- Scale Ops'!$D$3:$BW$3,0)))</f>
        <v>1500</v>
      </c>
      <c r="AH251" s="70">
        <f>SUMIF('&lt;- Scale Ops'!$A$3:$A$413,TRIM($A251&amp;$B251),INDEX('&lt;- Scale Ops'!$D$3:$BW$413,0,MATCH(AH$8,'&lt;- Scale Ops'!$D$3:$BW$3,0)))</f>
        <v>2000</v>
      </c>
      <c r="AI251" s="70">
        <f>SUMIF('&lt;- Scale Ops'!$A$3:$A$413,TRIM($A251&amp;$B251),INDEX('&lt;- Scale Ops'!$D$3:$BW$413,0,MATCH(AI$8,'&lt;- Scale Ops'!$D$3:$BW$3,0)))</f>
        <v>3000</v>
      </c>
      <c r="AJ251" s="70">
        <f>SUMIF('&lt;- Scale Ops'!$A$3:$A$413,TRIM($A251&amp;$B251),INDEX('&lt;- Scale Ops'!$D$3:$BW$413,0,MATCH(AJ$8,'&lt;- Scale Ops'!$D$3:$BW$3,0)))</f>
        <v>5500</v>
      </c>
      <c r="AK251" s="70">
        <f>SUMIF('&lt;- Scale Ops'!$A$3:$A$413,TRIM($A251&amp;$B251),INDEX('&lt;- Scale Ops'!$D$3:$BW$413,0,MATCH(AK$8,'&lt;- Scale Ops'!$D$3:$BW$3,0)))</f>
        <v>3000</v>
      </c>
      <c r="AL251" s="70">
        <f>SUMIF('&lt;- Scale Ops'!$A$3:$A$413,TRIM($A251&amp;$B251),INDEX('&lt;- Scale Ops'!$D$3:$BW$413,0,MATCH(AL$8,'&lt;- Scale Ops'!$D$3:$BW$3,0)))</f>
        <v>2500</v>
      </c>
      <c r="AM251" s="70">
        <f>SUMIF('&lt;- Scale Ops'!$A$3:$A$413,TRIM($A251&amp;$B251),INDEX('&lt;- Scale Ops'!$D$3:$BW$413,0,MATCH(AM$8,'&lt;- Scale Ops'!$D$3:$BW$3,0)))</f>
        <v>3000</v>
      </c>
      <c r="AN251" s="70">
        <f>SUMIF('&lt;- Scale Ops'!$A$3:$A$413,TRIM($A251&amp;$B251),INDEX('&lt;- Scale Ops'!$D$3:$BW$413,0,MATCH(AN$8,'&lt;- Scale Ops'!$D$3:$BW$3,0)))</f>
        <v>1000</v>
      </c>
      <c r="AO251" s="70">
        <f>SUMIF('&lt;- Scale Ops'!$A$3:$A$413,TRIM($A251&amp;$B251),INDEX('&lt;- Scale Ops'!$D$3:$BW$413,0,MATCH(AO$8,'&lt;- Scale Ops'!$D$3:$BW$3,0)))</f>
        <v>1000</v>
      </c>
      <c r="AP251" s="70">
        <f>SUMIF('&lt;- Scale Ops'!$A$3:$A$413,TRIM($A251&amp;$B251),INDEX('&lt;- Scale Ops'!$D$3:$BW$413,0,MATCH(AP$8,'&lt;- Scale Ops'!$D$3:$BW$3,0)))</f>
        <v>3000</v>
      </c>
      <c r="AQ251" s="70">
        <f>SUMIF('&lt;- Scale Ops'!$A$3:$A$413,TRIM($A251&amp;$B251),INDEX('&lt;- Scale Ops'!$D$3:$BW$413,0,MATCH(AQ$8,'&lt;- Scale Ops'!$D$3:$BW$3,0)))</f>
        <v>2000</v>
      </c>
      <c r="AR251" s="70">
        <f>SUMIF('&lt;- Scale Ops'!$A$3:$A$413,TRIM($A251&amp;$B251),INDEX('&lt;- Scale Ops'!$D$3:$BW$413,0,MATCH(AR$8,'&lt;- Scale Ops'!$D$3:$BW$3,0)))</f>
        <v>2500</v>
      </c>
      <c r="AS251" s="70">
        <f>SUMIF('&lt;- Scale Ops'!$A$3:$A$413,TRIM($A251&amp;$B251),INDEX('&lt;- Scale Ops'!$D$3:$BW$413,0,MATCH(AS$8,'&lt;- Scale Ops'!$D$3:$BW$3,0)))</f>
        <v>2000</v>
      </c>
      <c r="AT251" s="70">
        <f>SUMIF('&lt;- Scale Ops'!$A$3:$A$413,TRIM($A251&amp;$B251),INDEX('&lt;- Scale Ops'!$D$3:$BW$413,0,MATCH(AT$8,'&lt;- Scale Ops'!$D$3:$BW$3,0)))</f>
        <v>1500</v>
      </c>
      <c r="AU251" s="70">
        <f>SUMIF('&lt;- Scale Ops'!$A$3:$A$413,TRIM($A251&amp;$B251),INDEX('&lt;- Scale Ops'!$D$3:$BW$413,0,MATCH(AU$8,'&lt;- Scale Ops'!$D$3:$BW$3,0)))</f>
        <v>2000</v>
      </c>
      <c r="AV251" s="70">
        <f>SUMIF('&lt;- Scale Ops'!$A$3:$A$413,TRIM($A251&amp;$B251),INDEX('&lt;- Scale Ops'!$D$3:$BW$413,0,MATCH(AV$8,'&lt;- Scale Ops'!$D$3:$BW$3,0)))</f>
        <v>2000</v>
      </c>
      <c r="AW251" s="70">
        <f>SUMIF('&lt;- Scale Ops'!$A$3:$A$413,TRIM($A251&amp;$B251),INDEX('&lt;- Scale Ops'!$D$3:$BW$413,0,MATCH(AW$8,'&lt;- Scale Ops'!$D$3:$BW$3,0)))</f>
        <v>2000</v>
      </c>
      <c r="AX251" s="70">
        <f>SUMIF('&lt;- Scale Ops'!$A$3:$A$413,TRIM($A251&amp;$B251),INDEX('&lt;- Scale Ops'!$D$3:$BW$413,0,MATCH(AX$8,'&lt;- Scale Ops'!$D$3:$BW$3,0)))</f>
        <v>2000</v>
      </c>
      <c r="AY251" s="70">
        <f>SUMIF('&lt;- Scale Ops'!$A$3:$A$413,TRIM($A251&amp;$B251),INDEX('&lt;- Scale Ops'!$D$3:$BW$413,0,MATCH(AY$8,'&lt;- Scale Ops'!$D$3:$BW$3,0)))</f>
        <v>2000</v>
      </c>
      <c r="AZ251" s="70">
        <f>SUMIF('&lt;- Scale Ops'!$A$3:$A$413,TRIM($A251&amp;$B251),INDEX('&lt;- Scale Ops'!$D$3:$BW$413,0,MATCH(AZ$8,'&lt;- Scale Ops'!$D$3:$BW$3,0)))</f>
        <v>2000</v>
      </c>
      <c r="BA251" s="70">
        <f>SUMIF('&lt;- Scale Ops'!$A$3:$A$413,TRIM($A251&amp;$B251),INDEX('&lt;- Scale Ops'!$D$3:$BW$413,0,MATCH(BA$8,'&lt;- Scale Ops'!$D$3:$BW$3,0)))</f>
        <v>2500</v>
      </c>
      <c r="BB251" s="70">
        <f>SUMIF('&lt;- Scale Ops'!$A$3:$A$413,TRIM($A251&amp;$B251),INDEX('&lt;- Scale Ops'!$D$3:$BW$413,0,MATCH(BB$8,'&lt;- Scale Ops'!$D$3:$BW$3,0)))</f>
        <v>3000</v>
      </c>
      <c r="BC251" s="70">
        <f>SUMIF('&lt;- Scale Ops'!$A$3:$A$413,TRIM($A251&amp;$B251),INDEX('&lt;- Scale Ops'!$D$3:$BW$413,0,MATCH(BC$8,'&lt;- Scale Ops'!$D$3:$BW$3,0)))</f>
        <v>4000</v>
      </c>
      <c r="BD251" s="70">
        <f>SUMIF('&lt;- Scale Ops'!$A$3:$A$413,TRIM($A251&amp;$B251),INDEX('&lt;- Scale Ops'!$D$3:$BW$413,0,MATCH(BD$8,'&lt;- Scale Ops'!$D$3:$BW$3,0)))</f>
        <v>4000</v>
      </c>
      <c r="BE251" s="70">
        <f>SUMIF('&lt;- Scale Ops'!$A$3:$A$413,TRIM($A251&amp;$B251),INDEX('&lt;- Scale Ops'!$D$3:$BW$413,0,MATCH(BE$8,'&lt;- Scale Ops'!$D$3:$BW$3,0)))</f>
        <v>3500</v>
      </c>
      <c r="BF251" s="70">
        <f>SUMIF('&lt;- Scale Ops'!$A$3:$A$413,TRIM($A251&amp;$B251),INDEX('&lt;- Scale Ops'!$D$3:$BW$413,0,MATCH(BF$8,'&lt;- Scale Ops'!$D$3:$BW$3,0)))</f>
        <v>4000</v>
      </c>
      <c r="BG251" s="70">
        <f>SUMIF('&lt;- Scale Ops'!$A$3:$A$413,TRIM($A251&amp;$B251),INDEX('&lt;- Scale Ops'!$D$3:$BW$413,0,MATCH(BG$8,'&lt;- Scale Ops'!$D$3:$BW$3,0)))</f>
        <v>4500</v>
      </c>
      <c r="BH251" s="70">
        <f>SUMIF('&lt;- Scale Ops'!$A$3:$A$413,TRIM($A251&amp;$B251),INDEX('&lt;- Scale Ops'!$D$3:$BW$413,0,MATCH(BH$8,'&lt;- Scale Ops'!$D$3:$BW$3,0)))</f>
        <v>5000</v>
      </c>
      <c r="BI251" s="70">
        <f>SUMIF('&lt;- Scale Ops'!$A$3:$A$413,TRIM($A251&amp;$B251),INDEX('&lt;- Scale Ops'!$D$3:$BW$413,0,MATCH(BI$8,'&lt;- Scale Ops'!$D$3:$BW$3,0)))</f>
        <v>6500</v>
      </c>
      <c r="BJ251" s="70">
        <f>SUMIF('&lt;- Scale Ops'!$A$3:$A$413,TRIM($A251&amp;$B251),INDEX('&lt;- Scale Ops'!$D$3:$BW$413,0,MATCH(BJ$8,'&lt;- Scale Ops'!$D$3:$BW$3,0)))</f>
        <v>7000</v>
      </c>
      <c r="BK251" s="70">
        <f>SUMIF('&lt;- Scale Ops'!$A$3:$A$413,TRIM($A251&amp;$B251),INDEX('&lt;- Scale Ops'!$D$3:$BW$413,0,MATCH(BK$8,'&lt;- Scale Ops'!$D$3:$BW$3,0)))</f>
        <v>7000</v>
      </c>
      <c r="BL251" s="70">
        <f>SUMIF('&lt;- Scale Ops'!$A$3:$A$413,TRIM($A251&amp;$B251),INDEX('&lt;- Scale Ops'!$D$3:$BW$413,0,MATCH(BL$8,'&lt;- Scale Ops'!$D$3:$BW$3,0)))</f>
        <v>7500</v>
      </c>
      <c r="BM251" s="70">
        <f>SUMIF('&lt;- Scale Ops'!$A$3:$A$413,TRIM($A251&amp;$B251),INDEX('&lt;- Scale Ops'!$D$3:$BW$413,0,MATCH(BM$8,'&lt;- Scale Ops'!$D$3:$BW$3,0)))</f>
        <v>7500</v>
      </c>
      <c r="BN251" s="70">
        <f>SUMIF('&lt;- Scale Ops'!$A$3:$A$413,TRIM($A251&amp;$B251),INDEX('&lt;- Scale Ops'!$D$3:$BW$413,0,MATCH(BN$8,'&lt;- Scale Ops'!$D$3:$BW$3,0)))</f>
        <v>8000</v>
      </c>
      <c r="BO251" s="70">
        <f>SUMIF('&lt;- Scale Ops'!$A$3:$A$413,TRIM($A251&amp;$B251),INDEX('&lt;- Scale Ops'!$D$3:$BW$413,0,MATCH(BO$8,'&lt;- Scale Ops'!$D$3:$BW$3,0)))</f>
        <v>8500</v>
      </c>
      <c r="BP251" s="70">
        <f>SUMIF('&lt;- Scale Ops'!$A$3:$A$413,TRIM($A251&amp;$B251),INDEX('&lt;- Scale Ops'!$D$3:$BW$413,0,MATCH(BP$8,'&lt;- Scale Ops'!$D$3:$BW$3,0)))</f>
        <v>8500</v>
      </c>
      <c r="BQ251" s="70">
        <f>SUMIF('&lt;- Scale Ops'!$A$3:$A$413,TRIM($A251&amp;$B251),INDEX('&lt;- Scale Ops'!$D$3:$BW$413,0,MATCH(BQ$8,'&lt;- Scale Ops'!$D$3:$BW$3,0)))</f>
        <v>9000</v>
      </c>
      <c r="BR251" s="70">
        <f>SUMIF('&lt;- Scale Ops'!$A$3:$A$413,TRIM($A251&amp;$B251),INDEX('&lt;- Scale Ops'!$D$3:$BW$413,0,MATCH(BR$8,'&lt;- Scale Ops'!$D$3:$BW$3,0)))</f>
        <v>9000</v>
      </c>
      <c r="BS251" s="70">
        <f>SUMIF('&lt;- Scale Ops'!$A$3:$A$413,TRIM($A251&amp;$B251),INDEX('&lt;- Scale Ops'!$D$3:$BW$413,0,MATCH(BS$8,'&lt;- Scale Ops'!$D$3:$BW$3,0)))</f>
        <v>9000</v>
      </c>
      <c r="BT251" s="70">
        <f>SUMIF('&lt;- Scale Ops'!$A$3:$A$413,TRIM($A251&amp;$B251),INDEX('&lt;- Scale Ops'!$D$3:$BW$413,0,MATCH(BT$8,'&lt;- Scale Ops'!$D$3:$BW$3,0)))</f>
        <v>9500</v>
      </c>
      <c r="BU251" s="70">
        <f>SUMIF('&lt;- Scale Ops'!$A$3:$A$413,TRIM($A251&amp;$B251),INDEX('&lt;- Scale Ops'!$D$3:$BW$413,0,MATCH(BU$8,'&lt;- Scale Ops'!$D$3:$BW$3,0)))</f>
        <v>9500</v>
      </c>
      <c r="BV251" s="70">
        <f>SUMIF('&lt;- Scale Ops'!$A$3:$A$413,TRIM($A251&amp;$B251),INDEX('&lt;- Scale Ops'!$D$3:$BW$413,0,MATCH(BV$8,'&lt;- Scale Ops'!$D$3:$BW$3,0)))</f>
        <v>10000</v>
      </c>
      <c r="BW251" s="70">
        <f>SUMIF('&lt;- Scale Ops'!$A$3:$A$413,TRIM($A251&amp;$B251),INDEX('&lt;- Scale Ops'!$D$3:$BW$413,0,MATCH(BW$8,'&lt;- Scale Ops'!$D$3:$BW$3,0)))</f>
        <v>10000</v>
      </c>
      <c r="BX251" s="70">
        <f>SUMIF('&lt;- Scale Ops'!$A$3:$A$413,TRIM($A251&amp;$B251),INDEX('&lt;- Scale Ops'!$D$3:$BW$413,0,MATCH(BX$8,'&lt;- Scale Ops'!$D$3:$BW$3,0)))</f>
        <v>10000</v>
      </c>
      <c r="BY251" s="70">
        <f>SUMIF('&lt;- Scale Ops'!$A$3:$A$413,TRIM($A251&amp;$B251),INDEX('&lt;- Scale Ops'!$D$3:$BW$413,0,MATCH(BY$8,'&lt;- Scale Ops'!$D$3:$BW$3,0)))</f>
        <v>10500</v>
      </c>
      <c r="BZ251" s="70">
        <f>SUMIF('&lt;- Scale Ops'!$A$3:$A$413,TRIM($A251&amp;$B251),INDEX('&lt;- Scale Ops'!$D$3:$BW$413,0,MATCH(BZ$8,'&lt;- Scale Ops'!$D$3:$BW$3,0)))</f>
        <v>10500</v>
      </c>
      <c r="CA251" s="70">
        <f>SUMIF('&lt;- Scale Ops'!$A$3:$A$413,TRIM($A251&amp;$B251),INDEX('&lt;- Scale Ops'!$D$3:$BW$413,0,MATCH(CA$8,'&lt;- Scale Ops'!$D$3:$BW$3,0)))</f>
        <v>11000</v>
      </c>
      <c r="CB251" s="70">
        <f>SUMIF('&lt;- Scale Ops'!$A$3:$A$413,TRIM($A251&amp;$B251),INDEX('&lt;- Scale Ops'!$D$3:$BW$413,0,MATCH(CB$8,'&lt;- Scale Ops'!$D$3:$BW$3,0)))</f>
        <v>11000</v>
      </c>
    </row>
    <row r="252" spans="1:80" x14ac:dyDescent="0.3">
      <c r="A252" s="76" t="str">
        <f t="shared" si="115"/>
        <v>Sales</v>
      </c>
      <c r="B252" s="183" t="s">
        <v>21</v>
      </c>
      <c r="C252" s="183" t="s">
        <v>230</v>
      </c>
      <c r="E252" s="183" t="s">
        <v>231</v>
      </c>
      <c r="F252" s="183"/>
      <c r="G252" s="183"/>
      <c r="H252" s="183"/>
      <c r="I252" s="70">
        <f>'Headcount Roster -&gt;'!N153</f>
        <v>67049.936014684936</v>
      </c>
      <c r="J252" s="70">
        <f>'Headcount Roster -&gt;'!O153</f>
        <v>64640.314738849316</v>
      </c>
      <c r="K252" s="70">
        <f>'Headcount Roster -&gt;'!P153</f>
        <v>76559.824233863023</v>
      </c>
      <c r="L252" s="70">
        <f>'Headcount Roster -&gt;'!Q153</f>
        <v>74090.152484383565</v>
      </c>
      <c r="M252" s="70">
        <f>'Headcount Roster -&gt;'!R153</f>
        <v>79471.385877698616</v>
      </c>
      <c r="N252" s="70">
        <f>'Headcount Roster -&gt;'!S153</f>
        <v>85008.508648767121</v>
      </c>
      <c r="O252" s="70">
        <f>'Headcount Roster -&gt;'!T153</f>
        <v>87842.125603726032</v>
      </c>
      <c r="P252" s="70">
        <f>'Headcount Roster -&gt;'!U153</f>
        <v>92996.499576328773</v>
      </c>
      <c r="Q252" s="70">
        <f>'Headcount Roster -&gt;'!V153</f>
        <v>99350.982621369854</v>
      </c>
      <c r="R252" s="70">
        <f>'Headcount Roster -&gt;'!W153</f>
        <v>106436.99601468495</v>
      </c>
      <c r="S252" s="70">
        <f>'Headcount Roster -&gt;'!X153</f>
        <v>107564.01275835616</v>
      </c>
      <c r="T252" s="70">
        <f>'Headcount Roster -&gt;'!Y153</f>
        <v>134325.20724756166</v>
      </c>
      <c r="U252" s="70">
        <f>'Headcount Roster -&gt;'!Z153</f>
        <v>140436.45382290412</v>
      </c>
      <c r="V252" s="70">
        <f>'Headcount Roster -&gt;'!AA153</f>
        <v>130985.70597172601</v>
      </c>
      <c r="W252" s="70">
        <f>'Headcount Roster -&gt;'!AB153</f>
        <v>146547.70039824658</v>
      </c>
      <c r="X252" s="70">
        <f>'Headcount Roster -&gt;'!AC153</f>
        <v>141820.35522410957</v>
      </c>
      <c r="Y252" s="70">
        <f>'Headcount Roster -&gt;'!AD153</f>
        <v>175056.74149413698</v>
      </c>
      <c r="Z252" s="70">
        <f>'Headcount Roster -&gt;'!AE153</f>
        <v>180246.90316931505</v>
      </c>
      <c r="AA252" s="70">
        <f>'Headcount Roster -&gt;'!AF153</f>
        <v>190736.71409687668</v>
      </c>
      <c r="AB252" s="70">
        <f>'Headcount Roster -&gt;'!AG153</f>
        <v>254669.75519276707</v>
      </c>
      <c r="AC252" s="70">
        <f>'Headcount Roster -&gt;'!AH153</f>
        <v>278754.73878575343</v>
      </c>
      <c r="AD252" s="70">
        <f>'Headcount Roster -&gt;'!AI153</f>
        <v>315312.12505578075</v>
      </c>
      <c r="AE252" s="70">
        <f>'Headcount Roster -&gt;'!AJ153</f>
        <v>325157.75248438364</v>
      </c>
      <c r="AF252" s="70">
        <f>'Headcount Roster -&gt;'!AK153</f>
        <v>352919.79628865741</v>
      </c>
      <c r="AG252" s="70">
        <f>'Headcount Roster -&gt;'!AL153</f>
        <v>405100.44012427388</v>
      </c>
      <c r="AH252" s="70">
        <f>'Headcount Roster -&gt;'!AM153</f>
        <v>378964.92785819172</v>
      </c>
      <c r="AI252" s="70">
        <f>'Headcount Roster -&gt;'!AN153</f>
        <v>422023.89217906835</v>
      </c>
      <c r="AJ252" s="70">
        <f>'Headcount Roster -&gt;'!AO153</f>
        <v>428882.13604602759</v>
      </c>
      <c r="AK252" s="70">
        <f>'Headcount Roster -&gt;'!AP153</f>
        <v>443178.20724756148</v>
      </c>
      <c r="AL252" s="70">
        <f>'Headcount Roster -&gt;'!AQ153</f>
        <v>437070.90316931525</v>
      </c>
      <c r="AM252" s="70">
        <f>'Headcount Roster -&gt;'!AR153</f>
        <v>462922.23464482179</v>
      </c>
      <c r="AN252" s="70">
        <f>'Headcount Roster -&gt;'!AS153</f>
        <v>485486.83738454775</v>
      </c>
      <c r="AO252" s="70">
        <f>'Headcount Roster -&gt;'!AT153</f>
        <v>506220.49221041129</v>
      </c>
      <c r="AP252" s="70">
        <f>'Headcount Roster -&gt;'!AU153</f>
        <v>523094.50861742435</v>
      </c>
      <c r="AQ252" s="70">
        <f>'Headcount Roster -&gt;'!AV153</f>
        <v>506220.49221041129</v>
      </c>
      <c r="AR252" s="70">
        <f>'Headcount Roster -&gt;'!AW153</f>
        <v>523094.50861742435</v>
      </c>
      <c r="AS252" s="70">
        <f>'Headcount Roster -&gt;'!AX153</f>
        <v>523094.50861742435</v>
      </c>
      <c r="AT252" s="70">
        <f>'Headcount Roster -&gt;'!AY153</f>
        <v>472472.45939638396</v>
      </c>
      <c r="AU252" s="70">
        <f>'Headcount Roster -&gt;'!AZ153</f>
        <v>523094.50861742435</v>
      </c>
      <c r="AV252" s="70">
        <f>'Headcount Roster -&gt;'!BA153</f>
        <v>506220.49221041129</v>
      </c>
      <c r="AW252" s="70">
        <f>'Headcount Roster -&gt;'!BB153</f>
        <v>523094.50861742435</v>
      </c>
      <c r="AX252" s="70">
        <f>'Headcount Roster -&gt;'!BC153</f>
        <v>506220.49221041129</v>
      </c>
      <c r="AY252" s="70">
        <f>'Headcount Roster -&gt;'!BD153</f>
        <v>523094.50861742435</v>
      </c>
      <c r="AZ252" s="70">
        <f>'Headcount Roster -&gt;'!BE153</f>
        <v>523094.50861742435</v>
      </c>
      <c r="BA252" s="70">
        <f>'Headcount Roster -&gt;'!BF153</f>
        <v>506220.49221041129</v>
      </c>
      <c r="BB252" s="70">
        <f>'Headcount Roster -&gt;'!BG153</f>
        <v>523094.50861742435</v>
      </c>
      <c r="BC252" s="70">
        <f>'Headcount Roster -&gt;'!BH153</f>
        <v>506220.49221041129</v>
      </c>
      <c r="BD252" s="70">
        <f>'Headcount Roster -&gt;'!BI153</f>
        <v>523094.50861742435</v>
      </c>
      <c r="BE252" s="70">
        <f>'Headcount Roster -&gt;'!BJ153</f>
        <v>0</v>
      </c>
      <c r="BF252" s="70">
        <f>'Headcount Roster -&gt;'!BK153</f>
        <v>0</v>
      </c>
      <c r="BG252" s="70">
        <f>'Headcount Roster -&gt;'!BL153</f>
        <v>0</v>
      </c>
      <c r="BH252" s="70">
        <f>'Headcount Roster -&gt;'!BM153</f>
        <v>0</v>
      </c>
      <c r="BI252" s="70">
        <f>'Headcount Roster -&gt;'!BN153</f>
        <v>0</v>
      </c>
      <c r="BJ252" s="70">
        <f>'Headcount Roster -&gt;'!BO153</f>
        <v>0</v>
      </c>
      <c r="BK252" s="70">
        <f>'Headcount Roster -&gt;'!BP153</f>
        <v>0</v>
      </c>
      <c r="BL252" s="70">
        <f>'Headcount Roster -&gt;'!BQ153</f>
        <v>0</v>
      </c>
      <c r="BM252" s="70">
        <f>'Headcount Roster -&gt;'!BR153</f>
        <v>0</v>
      </c>
      <c r="BN252" s="70">
        <f>'Headcount Roster -&gt;'!BS153</f>
        <v>0</v>
      </c>
      <c r="BO252" s="70">
        <f>'Headcount Roster -&gt;'!BT153</f>
        <v>0</v>
      </c>
      <c r="BP252" s="70">
        <f>'Headcount Roster -&gt;'!BU153</f>
        <v>0</v>
      </c>
      <c r="BQ252" s="70">
        <f>'Headcount Roster -&gt;'!BV153</f>
        <v>0</v>
      </c>
      <c r="BR252" s="70">
        <f>'Headcount Roster -&gt;'!BW153</f>
        <v>0</v>
      </c>
      <c r="BS252" s="70">
        <f>'Headcount Roster -&gt;'!BX153</f>
        <v>0</v>
      </c>
      <c r="BT252" s="70">
        <f>'Headcount Roster -&gt;'!BY153</f>
        <v>0</v>
      </c>
      <c r="BU252" s="70">
        <f>'Headcount Roster -&gt;'!BZ153</f>
        <v>0</v>
      </c>
      <c r="BV252" s="70">
        <f>'Headcount Roster -&gt;'!CA153</f>
        <v>0</v>
      </c>
      <c r="BW252" s="70">
        <f>'Headcount Roster -&gt;'!CB153</f>
        <v>0</v>
      </c>
      <c r="BX252" s="70">
        <f>'Headcount Roster -&gt;'!CC153</f>
        <v>0</v>
      </c>
      <c r="BY252" s="70">
        <f>'Headcount Roster -&gt;'!CD153</f>
        <v>0</v>
      </c>
      <c r="BZ252" s="70">
        <f>'Headcount Roster -&gt;'!CE153</f>
        <v>0</v>
      </c>
      <c r="CA252" s="70">
        <f>'Headcount Roster -&gt;'!CF153</f>
        <v>0</v>
      </c>
      <c r="CB252" s="70">
        <f>'Headcount Roster -&gt;'!CG153</f>
        <v>0</v>
      </c>
    </row>
    <row r="253" spans="1:80" x14ac:dyDescent="0.3">
      <c r="A253" s="76" t="str">
        <f t="shared" si="115"/>
        <v>Sales</v>
      </c>
      <c r="B253" s="183" t="s">
        <v>107</v>
      </c>
      <c r="C253" s="183" t="s">
        <v>230</v>
      </c>
      <c r="E253" s="183" t="s">
        <v>231</v>
      </c>
      <c r="F253" s="183"/>
      <c r="G253" s="183"/>
      <c r="H253" s="183"/>
      <c r="I253" s="70">
        <f>'Headcount Roster -&gt;'!IB153</f>
        <v>637</v>
      </c>
      <c r="J253" s="70">
        <f>'Headcount Roster -&gt;'!IC153</f>
        <v>722</v>
      </c>
      <c r="K253" s="70">
        <f>'Headcount Roster -&gt;'!ID153</f>
        <v>722</v>
      </c>
      <c r="L253" s="70">
        <f>'Headcount Roster -&gt;'!IE153</f>
        <v>722</v>
      </c>
      <c r="M253" s="70">
        <f>'Headcount Roster -&gt;'!IF153</f>
        <v>764</v>
      </c>
      <c r="N253" s="70">
        <f>'Headcount Roster -&gt;'!IG153</f>
        <v>764</v>
      </c>
      <c r="O253" s="70">
        <f>'Headcount Roster -&gt;'!IH153</f>
        <v>764</v>
      </c>
      <c r="P253" s="70">
        <f>'Headcount Roster -&gt;'!II153</f>
        <v>934</v>
      </c>
      <c r="Q253" s="70">
        <f>'Headcount Roster -&gt;'!IJ153</f>
        <v>1019</v>
      </c>
      <c r="R253" s="70">
        <f>'Headcount Roster -&gt;'!IK153</f>
        <v>1104</v>
      </c>
      <c r="S253" s="70">
        <f>'Headcount Roster -&gt;'!IL153</f>
        <v>1359</v>
      </c>
      <c r="T253" s="70">
        <f>'Headcount Roster -&gt;'!IM153</f>
        <v>1359</v>
      </c>
      <c r="U253" s="70">
        <f>'Headcount Roster -&gt;'!IN153</f>
        <v>1444</v>
      </c>
      <c r="V253" s="70">
        <f>'Headcount Roster -&gt;'!IO153</f>
        <v>1529</v>
      </c>
      <c r="W253" s="70">
        <f>'Headcount Roster -&gt;'!IP153</f>
        <v>1529</v>
      </c>
      <c r="X253" s="70">
        <f>'Headcount Roster -&gt;'!IQ153</f>
        <v>1529</v>
      </c>
      <c r="Y253" s="70">
        <f>'Headcount Roster -&gt;'!IR153</f>
        <v>1784</v>
      </c>
      <c r="Z253" s="70">
        <f>'Headcount Roster -&gt;'!IS153</f>
        <v>1954</v>
      </c>
      <c r="AA253" s="70">
        <f>'Headcount Roster -&gt;'!IT153</f>
        <v>1954</v>
      </c>
      <c r="AB253" s="70">
        <f>'Headcount Roster -&gt;'!IU153</f>
        <v>2719</v>
      </c>
      <c r="AC253" s="70">
        <f>'Headcount Roster -&gt;'!IV153</f>
        <v>2974</v>
      </c>
      <c r="AD253" s="70">
        <f>'Headcount Roster -&gt;'!IW153</f>
        <v>3229</v>
      </c>
      <c r="AE253" s="70">
        <f>'Headcount Roster -&gt;'!IX153</f>
        <v>3569</v>
      </c>
      <c r="AF253" s="70">
        <f>'Headcount Roster -&gt;'!IY153</f>
        <v>3824</v>
      </c>
      <c r="AG253" s="70">
        <f>'Headcount Roster -&gt;'!IZ153</f>
        <v>4334</v>
      </c>
      <c r="AH253" s="70">
        <f>'Headcount Roster -&gt;'!JA153</f>
        <v>4334</v>
      </c>
      <c r="AI253" s="70">
        <f>'Headcount Roster -&gt;'!JB153</f>
        <v>4589</v>
      </c>
      <c r="AJ253" s="70">
        <f>'Headcount Roster -&gt;'!JC153</f>
        <v>4845</v>
      </c>
      <c r="AK253" s="70">
        <f>'Headcount Roster -&gt;'!JD153</f>
        <v>4845</v>
      </c>
      <c r="AL253" s="70">
        <f>'Headcount Roster -&gt;'!JE153</f>
        <v>4930</v>
      </c>
      <c r="AM253" s="70">
        <f>'Headcount Roster -&gt;'!JF153</f>
        <v>5015</v>
      </c>
      <c r="AN253" s="70">
        <f>'Headcount Roster -&gt;'!JG153</f>
        <v>5355</v>
      </c>
      <c r="AO253" s="70">
        <f>'Headcount Roster -&gt;'!JH153</f>
        <v>5695</v>
      </c>
      <c r="AP253" s="70">
        <f>'Headcount Roster -&gt;'!JI153</f>
        <v>5695</v>
      </c>
      <c r="AQ253" s="70">
        <f>'Headcount Roster -&gt;'!JJ153</f>
        <v>5695</v>
      </c>
      <c r="AR253" s="70">
        <f>'Headcount Roster -&gt;'!JK153</f>
        <v>5695</v>
      </c>
      <c r="AS253" s="70">
        <f>'Headcount Roster -&gt;'!JL153</f>
        <v>5695</v>
      </c>
      <c r="AT253" s="70">
        <f>'Headcount Roster -&gt;'!JM153</f>
        <v>5695</v>
      </c>
      <c r="AU253" s="70">
        <f>'Headcount Roster -&gt;'!JN153</f>
        <v>5695</v>
      </c>
      <c r="AV253" s="70">
        <f>'Headcount Roster -&gt;'!JO153</f>
        <v>5695</v>
      </c>
      <c r="AW253" s="70">
        <f>'Headcount Roster -&gt;'!JP153</f>
        <v>5695</v>
      </c>
      <c r="AX253" s="70">
        <f>'Headcount Roster -&gt;'!JQ153</f>
        <v>5695</v>
      </c>
      <c r="AY253" s="70">
        <f>'Headcount Roster -&gt;'!JR153</f>
        <v>5695</v>
      </c>
      <c r="AZ253" s="70">
        <f>'Headcount Roster -&gt;'!JS153</f>
        <v>5695</v>
      </c>
      <c r="BA253" s="70">
        <f>'Headcount Roster -&gt;'!JT153</f>
        <v>5695</v>
      </c>
      <c r="BB253" s="70">
        <f>'Headcount Roster -&gt;'!JU153</f>
        <v>5695</v>
      </c>
      <c r="BC253" s="70">
        <f>'Headcount Roster -&gt;'!JV153</f>
        <v>5695</v>
      </c>
      <c r="BD253" s="70">
        <f>'Headcount Roster -&gt;'!JW153</f>
        <v>5695</v>
      </c>
      <c r="BE253" s="70">
        <f>'Headcount Roster -&gt;'!JX153</f>
        <v>0</v>
      </c>
      <c r="BF253" s="70">
        <f>'Headcount Roster -&gt;'!JY153</f>
        <v>0</v>
      </c>
      <c r="BG253" s="70">
        <f>'Headcount Roster -&gt;'!JZ153</f>
        <v>0</v>
      </c>
      <c r="BH253" s="70">
        <f>'Headcount Roster -&gt;'!KA153</f>
        <v>0</v>
      </c>
      <c r="BI253" s="70">
        <f>'Headcount Roster -&gt;'!KB153</f>
        <v>0</v>
      </c>
      <c r="BJ253" s="70">
        <f>'Headcount Roster -&gt;'!KC153</f>
        <v>0</v>
      </c>
      <c r="BK253" s="70">
        <f>'Headcount Roster -&gt;'!KD153</f>
        <v>0</v>
      </c>
      <c r="BL253" s="70">
        <f>'Headcount Roster -&gt;'!KE153</f>
        <v>0</v>
      </c>
      <c r="BM253" s="70">
        <f>'Headcount Roster -&gt;'!KF153</f>
        <v>0</v>
      </c>
      <c r="BN253" s="70">
        <f>'Headcount Roster -&gt;'!KG153</f>
        <v>0</v>
      </c>
      <c r="BO253" s="70">
        <f>'Headcount Roster -&gt;'!KH153</f>
        <v>0</v>
      </c>
      <c r="BP253" s="70">
        <f>'Headcount Roster -&gt;'!KI153</f>
        <v>0</v>
      </c>
      <c r="BQ253" s="70">
        <f>'Headcount Roster -&gt;'!KJ153</f>
        <v>0</v>
      </c>
      <c r="BR253" s="70">
        <f>'Headcount Roster -&gt;'!KK153</f>
        <v>0</v>
      </c>
      <c r="BS253" s="70">
        <f>'Headcount Roster -&gt;'!KL153</f>
        <v>0</v>
      </c>
      <c r="BT253" s="70">
        <f>'Headcount Roster -&gt;'!KM153</f>
        <v>0</v>
      </c>
      <c r="BU253" s="70">
        <f>'Headcount Roster -&gt;'!KN153</f>
        <v>0</v>
      </c>
      <c r="BV253" s="70">
        <f>'Headcount Roster -&gt;'!KO153</f>
        <v>0</v>
      </c>
      <c r="BW253" s="70">
        <f>'Headcount Roster -&gt;'!KP153</f>
        <v>0</v>
      </c>
      <c r="BX253" s="70">
        <f>'Headcount Roster -&gt;'!KQ153</f>
        <v>0</v>
      </c>
      <c r="BY253" s="70">
        <f>'Headcount Roster -&gt;'!KR153</f>
        <v>0</v>
      </c>
      <c r="BZ253" s="70">
        <f>'Headcount Roster -&gt;'!KS153</f>
        <v>0</v>
      </c>
      <c r="CA253" s="70">
        <f>'Headcount Roster -&gt;'!KT153</f>
        <v>0</v>
      </c>
      <c r="CB253" s="70">
        <f>'Headcount Roster -&gt;'!KU153</f>
        <v>0</v>
      </c>
    </row>
    <row r="254" spans="1:80" x14ac:dyDescent="0.3">
      <c r="A254" s="76" t="str">
        <f t="shared" si="115"/>
        <v>Sales</v>
      </c>
      <c r="B254" s="84" t="s">
        <v>22</v>
      </c>
      <c r="C254" s="69" t="s">
        <v>101</v>
      </c>
      <c r="E254" s="69" t="s">
        <v>247</v>
      </c>
      <c r="F254" s="86">
        <v>42370</v>
      </c>
      <c r="G254" s="86">
        <v>46387</v>
      </c>
      <c r="H254" s="85">
        <v>0</v>
      </c>
      <c r="I254" s="70">
        <f>IF(AND($F254&lt;=I$6,$G254&gt;=I$7),$H254*Summary!C81,0)</f>
        <v>0</v>
      </c>
      <c r="J254" s="70">
        <f>IF(AND($F254&lt;=J$6,$G254&gt;=J$7),$H254*Summary!D81,0)</f>
        <v>0</v>
      </c>
      <c r="K254" s="70">
        <f>IF(AND($F254&lt;=K$6,$G254&gt;=K$7),$H254*Summary!E81,0)</f>
        <v>0</v>
      </c>
      <c r="L254" s="70">
        <f>IF(AND($F254&lt;=L$6,$G254&gt;=L$7),$H254*Summary!F81,0)</f>
        <v>0</v>
      </c>
      <c r="M254" s="70">
        <f>IF(AND($F254&lt;=M$6,$G254&gt;=M$7),$H254*Summary!G81,0)</f>
        <v>0</v>
      </c>
      <c r="N254" s="70">
        <f>IF(AND($F254&lt;=N$6,$G254&gt;=N$7),$H254*Summary!H81,0)</f>
        <v>0</v>
      </c>
      <c r="O254" s="70">
        <f>IF(AND($F254&lt;=O$6,$G254&gt;=O$7),$H254*Summary!I81,0)</f>
        <v>0</v>
      </c>
      <c r="P254" s="70">
        <f>IF(AND($F254&lt;=P$6,$G254&gt;=P$7),$H254*Summary!J81,0)</f>
        <v>0</v>
      </c>
      <c r="Q254" s="70">
        <f>IF(AND($F254&lt;=Q$6,$G254&gt;=Q$7),$H254*Summary!K81,0)</f>
        <v>0</v>
      </c>
      <c r="R254" s="70">
        <f>IF(AND($F254&lt;=R$6,$G254&gt;=R$7),$H254*Summary!L81,0)</f>
        <v>0</v>
      </c>
      <c r="S254" s="70">
        <f>IF(AND($F254&lt;=S$6,$G254&gt;=S$7),$H254*Summary!M81,0)</f>
        <v>0</v>
      </c>
      <c r="T254" s="70">
        <f>IF(AND($F254&lt;=T$6,$G254&gt;=T$7),$H254*Summary!N81,0)</f>
        <v>0</v>
      </c>
      <c r="U254" s="70">
        <f>IF(AND($F254&lt;=U$6,$G254&gt;=U$7),$H254*Summary!O81,0)</f>
        <v>0</v>
      </c>
      <c r="V254" s="70">
        <f>IF(AND($F254&lt;=V$6,$G254&gt;=V$7),$H254*Summary!P81,0)</f>
        <v>0</v>
      </c>
      <c r="W254" s="70">
        <f>IF(AND($F254&lt;=W$6,$G254&gt;=W$7),$H254*Summary!Q81,0)</f>
        <v>0</v>
      </c>
      <c r="X254" s="70">
        <f>IF(AND($F254&lt;=X$6,$G254&gt;=X$7),$H254*Summary!R81,0)</f>
        <v>0</v>
      </c>
      <c r="Y254" s="70">
        <f>IF(AND($F254&lt;=Y$6,$G254&gt;=Y$7),$H254*Summary!S81,0)</f>
        <v>0</v>
      </c>
      <c r="Z254" s="70">
        <f>IF(AND($F254&lt;=Z$6,$G254&gt;=Z$7),$H254*Summary!T81,0)</f>
        <v>0</v>
      </c>
      <c r="AA254" s="70">
        <f>IF(AND($F254&lt;=AA$6,$G254&gt;=AA$7),$H254*Summary!U81,0)</f>
        <v>0</v>
      </c>
      <c r="AB254" s="70">
        <f>IF(AND($F254&lt;=AB$6,$G254&gt;=AB$7),$H254*Summary!V81,0)</f>
        <v>0</v>
      </c>
      <c r="AC254" s="70">
        <f>IF(AND($F254&lt;=AC$6,$G254&gt;=AC$7),$H254*Summary!W81,0)</f>
        <v>0</v>
      </c>
      <c r="AD254" s="70">
        <f>IF(AND($F254&lt;=AD$6,$G254&gt;=AD$7),$H254*Summary!X81,0)</f>
        <v>0</v>
      </c>
      <c r="AE254" s="70">
        <f>IF(AND($F254&lt;=AE$6,$G254&gt;=AE$7),$H254*Summary!Y81,0)</f>
        <v>0</v>
      </c>
      <c r="AF254" s="70">
        <f>IF(AND($F254&lt;=AF$6,$G254&gt;=AF$7),$H254*Summary!Z81,0)</f>
        <v>0</v>
      </c>
      <c r="AG254" s="70">
        <f>IF(AND($F254&lt;=AG$6,$G254&gt;=AG$7),$H254*Summary!AA81,0)</f>
        <v>0</v>
      </c>
      <c r="AH254" s="70">
        <f>IF(AND($F254&lt;=AH$6,$G254&gt;=AH$7),$H254*Summary!AB81,0)</f>
        <v>0</v>
      </c>
      <c r="AI254" s="70">
        <f>IF(AND($F254&lt;=AI$6,$G254&gt;=AI$7),$H254*Summary!AC81,0)</f>
        <v>0</v>
      </c>
      <c r="AJ254" s="70">
        <f>IF(AND($F254&lt;=AJ$6,$G254&gt;=AJ$7),$H254*Summary!AD81,0)</f>
        <v>0</v>
      </c>
      <c r="AK254" s="70">
        <f>IF(AND($F254&lt;=AK$6,$G254&gt;=AK$7),$H254*Summary!AE81,0)</f>
        <v>0</v>
      </c>
      <c r="AL254" s="70">
        <f>IF(AND($F254&lt;=AL$6,$G254&gt;=AL$7),$H254*Summary!AF81,0)</f>
        <v>0</v>
      </c>
      <c r="AM254" s="70">
        <f>IF(AND($F254&lt;=AM$6,$G254&gt;=AM$7),$H254*Summary!AG81,0)</f>
        <v>0</v>
      </c>
      <c r="AN254" s="70">
        <f>IF(AND($F254&lt;=AN$6,$G254&gt;=AN$7),$H254*Summary!AH81,0)</f>
        <v>0</v>
      </c>
      <c r="AO254" s="70">
        <f>IF(AND($F254&lt;=AO$6,$G254&gt;=AO$7),$H254*Summary!AI81,0)</f>
        <v>0</v>
      </c>
      <c r="AP254" s="70">
        <f>IF(AND($F254&lt;=AP$6,$G254&gt;=AP$7),$H254*Summary!AJ81,0)</f>
        <v>0</v>
      </c>
      <c r="AQ254" s="70">
        <f>IF(AND($F254&lt;=AQ$6,$G254&gt;=AQ$7),$H254*Summary!AK81,0)</f>
        <v>0</v>
      </c>
      <c r="AR254" s="70">
        <f>IF(AND($F254&lt;=AR$6,$G254&gt;=AR$7),$H254*Summary!AL81,0)</f>
        <v>0</v>
      </c>
      <c r="AS254" s="70">
        <f>IF(AND($F254&lt;=AS$6,$G254&gt;=AS$7),$H254*Summary!AM81,0)</f>
        <v>0</v>
      </c>
      <c r="AT254" s="70">
        <f>IF(AND($F254&lt;=AT$6,$G254&gt;=AT$7),$H254*Summary!AN81,0)</f>
        <v>0</v>
      </c>
      <c r="AU254" s="70">
        <f>IF(AND($F254&lt;=AU$6,$G254&gt;=AU$7),$H254*Summary!AO81,0)</f>
        <v>0</v>
      </c>
      <c r="AV254" s="70">
        <f>IF(AND($F254&lt;=AV$6,$G254&gt;=AV$7),$H254*Summary!AP81,0)</f>
        <v>0</v>
      </c>
      <c r="AW254" s="70">
        <f>IF(AND($F254&lt;=AW$6,$G254&gt;=AW$7),$H254*Summary!AQ81,0)</f>
        <v>0</v>
      </c>
      <c r="AX254" s="70">
        <f>IF(AND($F254&lt;=AX$6,$G254&gt;=AX$7),$H254*Summary!AR81,0)</f>
        <v>0</v>
      </c>
      <c r="AY254" s="70">
        <f>IF(AND($F254&lt;=AY$6,$G254&gt;=AY$7),$H254*Summary!AS81,0)</f>
        <v>0</v>
      </c>
      <c r="AZ254" s="70">
        <f>IF(AND($F254&lt;=AZ$6,$G254&gt;=AZ$7),$H254*Summary!AT81,0)</f>
        <v>0</v>
      </c>
      <c r="BA254" s="70">
        <f>IF(AND($F254&lt;=BA$6,$G254&gt;=BA$7),$H254*Summary!AU81,0)</f>
        <v>0</v>
      </c>
      <c r="BB254" s="70">
        <f>IF(AND($F254&lt;=BB$6,$G254&gt;=BB$7),$H254*Summary!AV81,0)</f>
        <v>0</v>
      </c>
      <c r="BC254" s="70">
        <f>IF(AND($F254&lt;=BC$6,$G254&gt;=BC$7),$H254*Summary!AW81,0)</f>
        <v>0</v>
      </c>
      <c r="BD254" s="70">
        <f>IF(AND($F254&lt;=BD$6,$G254&gt;=BD$7),$H254*Summary!AX81,0)</f>
        <v>0</v>
      </c>
      <c r="BE254" s="70">
        <f>IF(AND($F254&lt;=BE$6,$G254&gt;=BE$7),$H254*Summary!AY81,0)</f>
        <v>0</v>
      </c>
      <c r="BF254" s="70">
        <f>IF(AND($F254&lt;=BF$6,$G254&gt;=BF$7),$H254*Summary!AZ81,0)</f>
        <v>0</v>
      </c>
      <c r="BG254" s="70">
        <f>IF(AND($F254&lt;=BG$6,$G254&gt;=BG$7),$H254*Summary!BA81,0)</f>
        <v>0</v>
      </c>
      <c r="BH254" s="70">
        <f>IF(AND($F254&lt;=BH$6,$G254&gt;=BH$7),$H254*Summary!BB81,0)</f>
        <v>0</v>
      </c>
      <c r="BI254" s="70">
        <f>IF(AND($F254&lt;=BI$6,$G254&gt;=BI$7),$H254*Summary!BC81,0)</f>
        <v>0</v>
      </c>
      <c r="BJ254" s="70">
        <f>IF(AND($F254&lt;=BJ$6,$G254&gt;=BJ$7),$H254*Summary!BD81,0)</f>
        <v>0</v>
      </c>
      <c r="BK254" s="70">
        <f>IF(AND($F254&lt;=BK$6,$G254&gt;=BK$7),$H254*Summary!BE81,0)</f>
        <v>0</v>
      </c>
      <c r="BL254" s="70">
        <f>IF(AND($F254&lt;=BL$6,$G254&gt;=BL$7),$H254*Summary!BF81,0)</f>
        <v>0</v>
      </c>
      <c r="BM254" s="70">
        <f>IF(AND($F254&lt;=BM$6,$G254&gt;=BM$7),$H254*Summary!BG81,0)</f>
        <v>0</v>
      </c>
      <c r="BN254" s="70">
        <f>IF(AND($F254&lt;=BN$6,$G254&gt;=BN$7),$H254*Summary!BH81,0)</f>
        <v>0</v>
      </c>
      <c r="BO254" s="70">
        <f>IF(AND($F254&lt;=BO$6,$G254&gt;=BO$7),$H254*Summary!BI81,0)</f>
        <v>0</v>
      </c>
      <c r="BP254" s="70">
        <f>IF(AND($F254&lt;=BP$6,$G254&gt;=BP$7),$H254*Summary!BJ81,0)</f>
        <v>0</v>
      </c>
      <c r="BQ254" s="70">
        <f>IF(AND($F254&lt;=BQ$6,$G254&gt;=BQ$7),$H254*Summary!BK81,0)</f>
        <v>0</v>
      </c>
      <c r="BR254" s="70">
        <f>IF(AND($F254&lt;=BR$6,$G254&gt;=BR$7),$H254*Summary!BL81,0)</f>
        <v>0</v>
      </c>
      <c r="BS254" s="70">
        <f>IF(AND($F254&lt;=BS$6,$G254&gt;=BS$7),$H254*Summary!BM81,0)</f>
        <v>0</v>
      </c>
      <c r="BT254" s="70">
        <f>IF(AND($F254&lt;=BT$6,$G254&gt;=BT$7),$H254*Summary!BN81,0)</f>
        <v>0</v>
      </c>
      <c r="BU254" s="70">
        <f>IF(AND($F254&lt;=BU$6,$G254&gt;=BU$7),$H254*Summary!BO81,0)</f>
        <v>0</v>
      </c>
      <c r="BV254" s="70">
        <f>IF(AND($F254&lt;=BV$6,$G254&gt;=BV$7),$H254*Summary!BP81,0)</f>
        <v>0</v>
      </c>
      <c r="BW254" s="70">
        <f>IF(AND($F254&lt;=BW$6,$G254&gt;=BW$7),$H254*Summary!BQ81,0)</f>
        <v>0</v>
      </c>
      <c r="BX254" s="70">
        <f>IF(AND($F254&lt;=BX$6,$G254&gt;=BX$7),$H254*Summary!BR81,0)</f>
        <v>0</v>
      </c>
      <c r="BY254" s="70">
        <f>IF(AND($F254&lt;=BY$6,$G254&gt;=BY$7),$H254*Summary!BS81,0)</f>
        <v>0</v>
      </c>
      <c r="BZ254" s="70">
        <f>IF(AND($F254&lt;=BZ$6,$G254&gt;=BZ$7),$H254*Summary!BT81,0)</f>
        <v>0</v>
      </c>
      <c r="CA254" s="70">
        <f>IF(AND($F254&lt;=CA$6,$G254&gt;=CA$7),$H254*Summary!BU81,0)</f>
        <v>0</v>
      </c>
      <c r="CB254" s="70">
        <f>IF(AND($F254&lt;=CB$6,$G254&gt;=CB$7),$H254*Summary!BV81,0)</f>
        <v>0</v>
      </c>
    </row>
    <row r="255" spans="1:80" x14ac:dyDescent="0.3">
      <c r="A255" s="76" t="str">
        <f t="shared" si="115"/>
        <v>Sales</v>
      </c>
      <c r="B255" s="84" t="s">
        <v>243</v>
      </c>
      <c r="C255" s="69" t="s">
        <v>101</v>
      </c>
      <c r="E255" s="69" t="s">
        <v>247</v>
      </c>
      <c r="F255" s="86">
        <v>42370</v>
      </c>
      <c r="G255" s="86">
        <v>46387</v>
      </c>
      <c r="H255" s="254">
        <v>0</v>
      </c>
      <c r="I255" s="70">
        <f>IF(AND($F255&lt;=I$6,$G255&gt;=I$7),$H255*Summary!C81,0)</f>
        <v>0</v>
      </c>
      <c r="J255" s="70">
        <f>IF(AND($F255&lt;=J$6,$G255&gt;=J$7),$H255*Summary!D81,0)</f>
        <v>0</v>
      </c>
      <c r="K255" s="70">
        <f>IF(AND($F255&lt;=K$6,$G255&gt;=K$7),$H255*Summary!E81,0)</f>
        <v>0</v>
      </c>
      <c r="L255" s="70">
        <f>IF(AND($F255&lt;=L$6,$G255&gt;=L$7),$H255*Summary!F81,0)</f>
        <v>0</v>
      </c>
      <c r="M255" s="70">
        <f>IF(AND($F255&lt;=M$6,$G255&gt;=M$7),$H255*Summary!G81,0)</f>
        <v>0</v>
      </c>
      <c r="N255" s="70">
        <f>IF(AND($F255&lt;=N$6,$G255&gt;=N$7),$H255*Summary!H81,0)</f>
        <v>0</v>
      </c>
      <c r="O255" s="70">
        <f>IF(AND($F255&lt;=O$6,$G255&gt;=O$7),$H255*Summary!I81,0)</f>
        <v>0</v>
      </c>
      <c r="P255" s="70">
        <f>IF(AND($F255&lt;=P$6,$G255&gt;=P$7),$H255*Summary!J81,0)</f>
        <v>0</v>
      </c>
      <c r="Q255" s="70">
        <f>IF(AND($F255&lt;=Q$6,$G255&gt;=Q$7),$H255*Summary!K81,0)</f>
        <v>0</v>
      </c>
      <c r="R255" s="70">
        <f>IF(AND($F255&lt;=R$6,$G255&gt;=R$7),$H255*Summary!L81,0)</f>
        <v>0</v>
      </c>
      <c r="S255" s="70">
        <f>IF(AND($F255&lt;=S$6,$G255&gt;=S$7),$H255*Summary!M81,0)</f>
        <v>0</v>
      </c>
      <c r="T255" s="70">
        <f>IF(AND($F255&lt;=T$6,$G255&gt;=T$7),$H255*Summary!N81,0)</f>
        <v>0</v>
      </c>
      <c r="U255" s="70">
        <f>IF(AND($F255&lt;=U$6,$G255&gt;=U$7),$H255*Summary!O81,0)</f>
        <v>0</v>
      </c>
      <c r="V255" s="70">
        <f>IF(AND($F255&lt;=V$6,$G255&gt;=V$7),$H255*Summary!P81,0)</f>
        <v>0</v>
      </c>
      <c r="W255" s="70">
        <f>IF(AND($F255&lt;=W$6,$G255&gt;=W$7),$H255*Summary!Q81,0)</f>
        <v>0</v>
      </c>
      <c r="X255" s="70">
        <f>IF(AND($F255&lt;=X$6,$G255&gt;=X$7),$H255*Summary!R81,0)</f>
        <v>0</v>
      </c>
      <c r="Y255" s="70">
        <f>IF(AND($F255&lt;=Y$6,$G255&gt;=Y$7),$H255*Summary!S81,0)</f>
        <v>0</v>
      </c>
      <c r="Z255" s="70">
        <f>IF(AND($F255&lt;=Z$6,$G255&gt;=Z$7),$H255*Summary!T81,0)</f>
        <v>0</v>
      </c>
      <c r="AA255" s="70">
        <f>IF(AND($F255&lt;=AA$6,$G255&gt;=AA$7),$H255*Summary!U81,0)</f>
        <v>0</v>
      </c>
      <c r="AB255" s="70">
        <f>IF(AND($F255&lt;=AB$6,$G255&gt;=AB$7),$H255*Summary!V81,0)</f>
        <v>0</v>
      </c>
      <c r="AC255" s="70">
        <f>IF(AND($F255&lt;=AC$6,$G255&gt;=AC$7),$H255*Summary!W81,0)</f>
        <v>0</v>
      </c>
      <c r="AD255" s="70">
        <f>IF(AND($F255&lt;=AD$6,$G255&gt;=AD$7),$H255*Summary!X81,0)</f>
        <v>0</v>
      </c>
      <c r="AE255" s="70">
        <f>IF(AND($F255&lt;=AE$6,$G255&gt;=AE$7),$H255*Summary!Y81,0)</f>
        <v>0</v>
      </c>
      <c r="AF255" s="70">
        <f>IF(AND($F255&lt;=AF$6,$G255&gt;=AF$7),$H255*Summary!Z81,0)</f>
        <v>0</v>
      </c>
      <c r="AG255" s="70">
        <f>IF(AND($F255&lt;=AG$6,$G255&gt;=AG$7),$H255*Summary!AA81,0)</f>
        <v>0</v>
      </c>
      <c r="AH255" s="70">
        <f>IF(AND($F255&lt;=AH$6,$G255&gt;=AH$7),$H255*Summary!AB81,0)</f>
        <v>0</v>
      </c>
      <c r="AI255" s="70">
        <f>IF(AND($F255&lt;=AI$6,$G255&gt;=AI$7),$H255*Summary!AC81,0)</f>
        <v>0</v>
      </c>
      <c r="AJ255" s="70">
        <f>IF(AND($F255&lt;=AJ$6,$G255&gt;=AJ$7),$H255*Summary!AD81,0)</f>
        <v>0</v>
      </c>
      <c r="AK255" s="70">
        <f>IF(AND($F255&lt;=AK$6,$G255&gt;=AK$7),$H255*Summary!AE81,0)</f>
        <v>0</v>
      </c>
      <c r="AL255" s="70">
        <f>IF(AND($F255&lt;=AL$6,$G255&gt;=AL$7),$H255*Summary!AF81,0)</f>
        <v>0</v>
      </c>
      <c r="AM255" s="70">
        <f>IF(AND($F255&lt;=AM$6,$G255&gt;=AM$7),$H255*Summary!AG81,0)</f>
        <v>0</v>
      </c>
      <c r="AN255" s="70">
        <f>IF(AND($F255&lt;=AN$6,$G255&gt;=AN$7),$H255*Summary!AH81,0)</f>
        <v>0</v>
      </c>
      <c r="AO255" s="70">
        <f>IF(AND($F255&lt;=AO$6,$G255&gt;=AO$7),$H255*Summary!AI81,0)</f>
        <v>0</v>
      </c>
      <c r="AP255" s="70">
        <f>IF(AND($F255&lt;=AP$6,$G255&gt;=AP$7),$H255*Summary!AJ81,0)</f>
        <v>0</v>
      </c>
      <c r="AQ255" s="70">
        <f>IF(AND($F255&lt;=AQ$6,$G255&gt;=AQ$7),$H255*Summary!AK81,0)</f>
        <v>0</v>
      </c>
      <c r="AR255" s="70">
        <f>IF(AND($F255&lt;=AR$6,$G255&gt;=AR$7),$H255*Summary!AL81,0)</f>
        <v>0</v>
      </c>
      <c r="AS255" s="70">
        <f>IF(AND($F255&lt;=AS$6,$G255&gt;=AS$7),$H255*Summary!AM81,0)</f>
        <v>0</v>
      </c>
      <c r="AT255" s="70">
        <f>IF(AND($F255&lt;=AT$6,$G255&gt;=AT$7),$H255*Summary!AN81,0)</f>
        <v>0</v>
      </c>
      <c r="AU255" s="70">
        <f>IF(AND($F255&lt;=AU$6,$G255&gt;=AU$7),$H255*Summary!AO81,0)</f>
        <v>0</v>
      </c>
      <c r="AV255" s="70">
        <f>IF(AND($F255&lt;=AV$6,$G255&gt;=AV$7),$H255*Summary!AP81,0)</f>
        <v>0</v>
      </c>
      <c r="AW255" s="70">
        <f>IF(AND($F255&lt;=AW$6,$G255&gt;=AW$7),$H255*Summary!AQ81,0)</f>
        <v>0</v>
      </c>
      <c r="AX255" s="70">
        <f>IF(AND($F255&lt;=AX$6,$G255&gt;=AX$7),$H255*Summary!AR81,0)</f>
        <v>0</v>
      </c>
      <c r="AY255" s="70">
        <f>IF(AND($F255&lt;=AY$6,$G255&gt;=AY$7),$H255*Summary!AS81,0)</f>
        <v>0</v>
      </c>
      <c r="AZ255" s="70">
        <f>IF(AND($F255&lt;=AZ$6,$G255&gt;=AZ$7),$H255*Summary!AT81,0)</f>
        <v>0</v>
      </c>
      <c r="BA255" s="70">
        <f>IF(AND($F255&lt;=BA$6,$G255&gt;=BA$7),$H255*Summary!AU81,0)</f>
        <v>0</v>
      </c>
      <c r="BB255" s="70">
        <f>IF(AND($F255&lt;=BB$6,$G255&gt;=BB$7),$H255*Summary!AV81,0)</f>
        <v>0</v>
      </c>
      <c r="BC255" s="70">
        <f>IF(AND($F255&lt;=BC$6,$G255&gt;=BC$7),$H255*Summary!AW81,0)</f>
        <v>0</v>
      </c>
      <c r="BD255" s="70">
        <f>IF(AND($F255&lt;=BD$6,$G255&gt;=BD$7),$H255*Summary!AX81,0)</f>
        <v>0</v>
      </c>
      <c r="BE255" s="70">
        <f>IF(AND($F255&lt;=BE$6,$G255&gt;=BE$7),$H255*Summary!AY81,0)</f>
        <v>0</v>
      </c>
      <c r="BF255" s="70">
        <f>IF(AND($F255&lt;=BF$6,$G255&gt;=BF$7),$H255*Summary!AZ81,0)</f>
        <v>0</v>
      </c>
      <c r="BG255" s="70">
        <f>IF(AND($F255&lt;=BG$6,$G255&gt;=BG$7),$H255*Summary!BA81,0)</f>
        <v>0</v>
      </c>
      <c r="BH255" s="70">
        <f>IF(AND($F255&lt;=BH$6,$G255&gt;=BH$7),$H255*Summary!BB81,0)</f>
        <v>0</v>
      </c>
      <c r="BI255" s="70">
        <f>IF(AND($F255&lt;=BI$6,$G255&gt;=BI$7),$H255*Summary!BC81,0)</f>
        <v>0</v>
      </c>
      <c r="BJ255" s="70">
        <f>IF(AND($F255&lt;=BJ$6,$G255&gt;=BJ$7),$H255*Summary!BD81,0)</f>
        <v>0</v>
      </c>
      <c r="BK255" s="70">
        <f>IF(AND($F255&lt;=BK$6,$G255&gt;=BK$7),$H255*Summary!BE81,0)</f>
        <v>0</v>
      </c>
      <c r="BL255" s="70">
        <f>IF(AND($F255&lt;=BL$6,$G255&gt;=BL$7),$H255*Summary!BF81,0)</f>
        <v>0</v>
      </c>
      <c r="BM255" s="70">
        <f>IF(AND($F255&lt;=BM$6,$G255&gt;=BM$7),$H255*Summary!BG81,0)</f>
        <v>0</v>
      </c>
      <c r="BN255" s="70">
        <f>IF(AND($F255&lt;=BN$6,$G255&gt;=BN$7),$H255*Summary!BH81,0)</f>
        <v>0</v>
      </c>
      <c r="BO255" s="70">
        <f>IF(AND($F255&lt;=BO$6,$G255&gt;=BO$7),$H255*Summary!BI81,0)</f>
        <v>0</v>
      </c>
      <c r="BP255" s="70">
        <f>IF(AND($F255&lt;=BP$6,$G255&gt;=BP$7),$H255*Summary!BJ81,0)</f>
        <v>0</v>
      </c>
      <c r="BQ255" s="70">
        <f>IF(AND($F255&lt;=BQ$6,$G255&gt;=BQ$7),$H255*Summary!BK81,0)</f>
        <v>0</v>
      </c>
      <c r="BR255" s="70">
        <f>IF(AND($F255&lt;=BR$6,$G255&gt;=BR$7),$H255*Summary!BL81,0)</f>
        <v>0</v>
      </c>
      <c r="BS255" s="70">
        <f>IF(AND($F255&lt;=BS$6,$G255&gt;=BS$7),$H255*Summary!BM81,0)</f>
        <v>0</v>
      </c>
      <c r="BT255" s="70">
        <f>IF(AND($F255&lt;=BT$6,$G255&gt;=BT$7),$H255*Summary!BN81,0)</f>
        <v>0</v>
      </c>
      <c r="BU255" s="70">
        <f>IF(AND($F255&lt;=BU$6,$G255&gt;=BU$7),$H255*Summary!BO81,0)</f>
        <v>0</v>
      </c>
      <c r="BV255" s="70">
        <f>IF(AND($F255&lt;=BV$6,$G255&gt;=BV$7),$H255*Summary!BP81,0)</f>
        <v>0</v>
      </c>
      <c r="BW255" s="70">
        <f>IF(AND($F255&lt;=BW$6,$G255&gt;=BW$7),$H255*Summary!BQ81,0)</f>
        <v>0</v>
      </c>
      <c r="BX255" s="70">
        <f>IF(AND($F255&lt;=BX$6,$G255&gt;=BX$7),$H255*Summary!BR81,0)</f>
        <v>0</v>
      </c>
      <c r="BY255" s="70">
        <f>IF(AND($F255&lt;=BY$6,$G255&gt;=BY$7),$H255*Summary!BS81,0)</f>
        <v>0</v>
      </c>
      <c r="BZ255" s="70">
        <f>IF(AND($F255&lt;=BZ$6,$G255&gt;=BZ$7),$H255*Summary!BT81,0)</f>
        <v>0</v>
      </c>
      <c r="CA255" s="70">
        <f>IF(AND($F255&lt;=CA$6,$G255&gt;=CA$7),$H255*Summary!BU81,0)</f>
        <v>0</v>
      </c>
      <c r="CB255" s="70">
        <f>IF(AND($F255&lt;=CB$6,$G255&gt;=CB$7),$H255*Summary!BV81,0)</f>
        <v>0</v>
      </c>
    </row>
    <row r="256" spans="1:80" x14ac:dyDescent="0.3">
      <c r="A256" s="76" t="str">
        <f t="shared" si="115"/>
        <v>Sales</v>
      </c>
      <c r="B256" s="84" t="s">
        <v>23</v>
      </c>
      <c r="C256" s="69" t="s">
        <v>101</v>
      </c>
      <c r="E256" s="69" t="s">
        <v>258</v>
      </c>
      <c r="F256" s="86">
        <v>42370</v>
      </c>
      <c r="G256" s="86">
        <v>46387</v>
      </c>
      <c r="H256" s="153">
        <v>0</v>
      </c>
      <c r="I256" s="70">
        <f>IF(AND($F256&lt;=I$6,$G256&gt;=I$7),$H256*Summary!C$8*1000,0)</f>
        <v>0</v>
      </c>
      <c r="J256" s="70">
        <f>IF(AND($F256&lt;=J$6,$G256&gt;=J$7),$H256*Summary!D$8*1000,0)</f>
        <v>0</v>
      </c>
      <c r="K256" s="70">
        <f>IF(AND($F256&lt;=K$6,$G256&gt;=K$7),$H256*Summary!E$8*1000,0)</f>
        <v>0</v>
      </c>
      <c r="L256" s="70">
        <f>IF(AND($F256&lt;=L$6,$G256&gt;=L$7),$H256*Summary!F$8*1000,0)</f>
        <v>0</v>
      </c>
      <c r="M256" s="70">
        <f>IF(AND($F256&lt;=M$6,$G256&gt;=M$7),$H256*Summary!G$8*1000,0)</f>
        <v>0</v>
      </c>
      <c r="N256" s="70">
        <f>IF(AND($F256&lt;=N$6,$G256&gt;=N$7),$H256*Summary!H$8*1000,0)</f>
        <v>0</v>
      </c>
      <c r="O256" s="70">
        <f>IF(AND($F256&lt;=O$6,$G256&gt;=O$7),$H256*Summary!I$8*1000,0)</f>
        <v>0</v>
      </c>
      <c r="P256" s="70">
        <f>IF(AND($F256&lt;=P$6,$G256&gt;=P$7),$H256*Summary!J$8*1000,0)</f>
        <v>0</v>
      </c>
      <c r="Q256" s="70">
        <f>IF(AND($F256&lt;=Q$6,$G256&gt;=Q$7),$H256*Summary!K$8*1000,0)</f>
        <v>0</v>
      </c>
      <c r="R256" s="70">
        <f>IF(AND($F256&lt;=R$6,$G256&gt;=R$7),$H256*Summary!L$8*1000,0)</f>
        <v>0</v>
      </c>
      <c r="S256" s="70">
        <f>IF(AND($F256&lt;=S$6,$G256&gt;=S$7),$H256*Summary!M$8*1000,0)</f>
        <v>0</v>
      </c>
      <c r="T256" s="70">
        <f>IF(AND($F256&lt;=T$6,$G256&gt;=T$7),$H256*Summary!N$8*1000,0)</f>
        <v>0</v>
      </c>
      <c r="U256" s="70">
        <f>IF(AND($F256&lt;=U$6,$G256&gt;=U$7),$H256*Summary!O$8*1000,0)</f>
        <v>0</v>
      </c>
      <c r="V256" s="70">
        <f>IF(AND($F256&lt;=V$6,$G256&gt;=V$7),$H256*Summary!P$8*1000,0)</f>
        <v>0</v>
      </c>
      <c r="W256" s="70">
        <f>IF(AND($F256&lt;=W$6,$G256&gt;=W$7),$H256*Summary!Q$8*1000,0)</f>
        <v>0</v>
      </c>
      <c r="X256" s="70">
        <f>IF(AND($F256&lt;=X$6,$G256&gt;=X$7),$H256*Summary!R$8*1000,0)</f>
        <v>0</v>
      </c>
      <c r="Y256" s="70">
        <f>IF(AND($F256&lt;=Y$6,$G256&gt;=Y$7),$H256*Summary!S$8*1000,0)</f>
        <v>0</v>
      </c>
      <c r="Z256" s="70">
        <f>IF(AND($F256&lt;=Z$6,$G256&gt;=Z$7),$H256*Summary!T$8*1000,0)</f>
        <v>0</v>
      </c>
      <c r="AA256" s="70">
        <f>IF(AND($F256&lt;=AA$6,$G256&gt;=AA$7),$H256*Summary!U$8*1000,0)</f>
        <v>0</v>
      </c>
      <c r="AB256" s="70">
        <f>IF(AND($F256&lt;=AB$6,$G256&gt;=AB$7),$H256*Summary!V$8*1000,0)</f>
        <v>0</v>
      </c>
      <c r="AC256" s="70">
        <f>IF(AND($F256&lt;=AC$6,$G256&gt;=AC$7),$H256*Summary!W$8*1000,0)</f>
        <v>0</v>
      </c>
      <c r="AD256" s="70">
        <f>IF(AND($F256&lt;=AD$6,$G256&gt;=AD$7),$H256*Summary!X$8*1000,0)</f>
        <v>0</v>
      </c>
      <c r="AE256" s="70">
        <f>IF(AND($F256&lt;=AE$6,$G256&gt;=AE$7),$H256*Summary!Y$8*1000,0)</f>
        <v>0</v>
      </c>
      <c r="AF256" s="70">
        <f>IF(AND($F256&lt;=AF$6,$G256&gt;=AF$7),$H256*Summary!Z$8*1000,0)</f>
        <v>0</v>
      </c>
      <c r="AG256" s="70">
        <f>IF(AND($F256&lt;=AG$6,$G256&gt;=AG$7),$H256*Summary!AA$8*1000,0)</f>
        <v>0</v>
      </c>
      <c r="AH256" s="70">
        <f>IF(AND($F256&lt;=AH$6,$G256&gt;=AH$7),$H256*Summary!AB$8*1000,0)</f>
        <v>0</v>
      </c>
      <c r="AI256" s="70">
        <f>IF(AND($F256&lt;=AI$6,$G256&gt;=AI$7),$H256*Summary!AC$8*1000,0)</f>
        <v>0</v>
      </c>
      <c r="AJ256" s="70">
        <f>IF(AND($F256&lt;=AJ$6,$G256&gt;=AJ$7),$H256*Summary!AD$8*1000,0)</f>
        <v>0</v>
      </c>
      <c r="AK256" s="70">
        <f>IF(AND($F256&lt;=AK$6,$G256&gt;=AK$7),$H256*Summary!AE$8*1000,0)</f>
        <v>0</v>
      </c>
      <c r="AL256" s="70">
        <f>IF(AND($F256&lt;=AL$6,$G256&gt;=AL$7),$H256*Summary!AF$8*1000,0)</f>
        <v>0</v>
      </c>
      <c r="AM256" s="70">
        <f>IF(AND($F256&lt;=AM$6,$G256&gt;=AM$7),$H256*Summary!AG$8*1000,0)</f>
        <v>0</v>
      </c>
      <c r="AN256" s="70">
        <f>IF(AND($F256&lt;=AN$6,$G256&gt;=AN$7),$H256*Summary!AH$8*1000,0)</f>
        <v>0</v>
      </c>
      <c r="AO256" s="70">
        <f>IF(AND($F256&lt;=AO$6,$G256&gt;=AO$7),$H256*Summary!AI$8*1000,0)</f>
        <v>0</v>
      </c>
      <c r="AP256" s="70">
        <f>IF(AND($F256&lt;=AP$6,$G256&gt;=AP$7),$H256*Summary!AJ$8*1000,0)</f>
        <v>0</v>
      </c>
      <c r="AQ256" s="70">
        <f>IF(AND($F256&lt;=AQ$6,$G256&gt;=AQ$7),$H256*Summary!AK$8*1000,0)</f>
        <v>0</v>
      </c>
      <c r="AR256" s="70">
        <f>IF(AND($F256&lt;=AR$6,$G256&gt;=AR$7),$H256*Summary!AL$8*1000,0)</f>
        <v>0</v>
      </c>
      <c r="AS256" s="70">
        <f>IF(AND($F256&lt;=AS$6,$G256&gt;=AS$7),$H256*Summary!AM$8*1000,0)</f>
        <v>0</v>
      </c>
      <c r="AT256" s="70">
        <f>IF(AND($F256&lt;=AT$6,$G256&gt;=AT$7),$H256*Summary!AN$8*1000,0)</f>
        <v>0</v>
      </c>
      <c r="AU256" s="70">
        <f>IF(AND($F256&lt;=AU$6,$G256&gt;=AU$7),$H256*Summary!AO$8*1000,0)</f>
        <v>0</v>
      </c>
      <c r="AV256" s="70">
        <f>IF(AND($F256&lt;=AV$6,$G256&gt;=AV$7),$H256*Summary!AP$8*1000,0)</f>
        <v>0</v>
      </c>
      <c r="AW256" s="70">
        <f>IF(AND($F256&lt;=AW$6,$G256&gt;=AW$7),$H256*Summary!AQ$8*1000,0)</f>
        <v>0</v>
      </c>
      <c r="AX256" s="70">
        <f>IF(AND($F256&lt;=AX$6,$G256&gt;=AX$7),$H256*Summary!AR$8*1000,0)</f>
        <v>0</v>
      </c>
      <c r="AY256" s="70">
        <f>IF(AND($F256&lt;=AY$6,$G256&gt;=AY$7),$H256*Summary!AS$8*1000,0)</f>
        <v>0</v>
      </c>
      <c r="AZ256" s="70">
        <f>IF(AND($F256&lt;=AZ$6,$G256&gt;=AZ$7),$H256*Summary!AT$8*1000,0)</f>
        <v>0</v>
      </c>
      <c r="BA256" s="70">
        <f>IF(AND($F256&lt;=BA$6,$G256&gt;=BA$7),$H256*Summary!AU$8*1000,0)</f>
        <v>0</v>
      </c>
      <c r="BB256" s="70">
        <f>IF(AND($F256&lt;=BB$6,$G256&gt;=BB$7),$H256*Summary!AV$8*1000,0)</f>
        <v>0</v>
      </c>
      <c r="BC256" s="70">
        <f>IF(AND($F256&lt;=BC$6,$G256&gt;=BC$7),$H256*Summary!AW$8*1000,0)</f>
        <v>0</v>
      </c>
      <c r="BD256" s="70">
        <f>IF(AND($F256&lt;=BD$6,$G256&gt;=BD$7),$H256*Summary!AX$8*1000,0)</f>
        <v>0</v>
      </c>
      <c r="BE256" s="70">
        <f>IF(AND($F256&lt;=BE$6,$G256&gt;=BE$7),$H256*Summary!AY$8*1000,0)</f>
        <v>0</v>
      </c>
      <c r="BF256" s="70">
        <f>IF(AND($F256&lt;=BF$6,$G256&gt;=BF$7),$H256*Summary!AZ$8*1000,0)</f>
        <v>0</v>
      </c>
      <c r="BG256" s="70">
        <f>IF(AND($F256&lt;=BG$6,$G256&gt;=BG$7),$H256*Summary!BA$8*1000,0)</f>
        <v>0</v>
      </c>
      <c r="BH256" s="70">
        <f>IF(AND($F256&lt;=BH$6,$G256&gt;=BH$7),$H256*Summary!BB$8*1000,0)</f>
        <v>0</v>
      </c>
      <c r="BI256" s="70">
        <f>IF(AND($F256&lt;=BI$6,$G256&gt;=BI$7),$H256*Summary!BC$8*1000,0)</f>
        <v>0</v>
      </c>
      <c r="BJ256" s="70">
        <f>IF(AND($F256&lt;=BJ$6,$G256&gt;=BJ$7),$H256*Summary!BD$8*1000,0)</f>
        <v>0</v>
      </c>
      <c r="BK256" s="70">
        <f>IF(AND($F256&lt;=BK$6,$G256&gt;=BK$7),$H256*Summary!BE$8*1000,0)</f>
        <v>0</v>
      </c>
      <c r="BL256" s="70">
        <f>IF(AND($F256&lt;=BL$6,$G256&gt;=BL$7),$H256*Summary!BF$8*1000,0)</f>
        <v>0</v>
      </c>
      <c r="BM256" s="70">
        <f>IF(AND($F256&lt;=BM$6,$G256&gt;=BM$7),$H256*Summary!BG$8*1000,0)</f>
        <v>0</v>
      </c>
      <c r="BN256" s="70">
        <f>IF(AND($F256&lt;=BN$6,$G256&gt;=BN$7),$H256*Summary!BH$8*1000,0)</f>
        <v>0</v>
      </c>
      <c r="BO256" s="70">
        <f>IF(AND($F256&lt;=BO$6,$G256&gt;=BO$7),$H256*Summary!BI$8*1000,0)</f>
        <v>0</v>
      </c>
      <c r="BP256" s="70">
        <f>IF(AND($F256&lt;=BP$6,$G256&gt;=BP$7),$H256*Summary!BJ$8*1000,0)</f>
        <v>0</v>
      </c>
      <c r="BQ256" s="70">
        <f>IF(AND($F256&lt;=BQ$6,$G256&gt;=BQ$7),$H256*Summary!BK$8*1000,0)</f>
        <v>0</v>
      </c>
      <c r="BR256" s="70">
        <f>IF(AND($F256&lt;=BR$6,$G256&gt;=BR$7),$H256*Summary!BL$8*1000,0)</f>
        <v>0</v>
      </c>
      <c r="BS256" s="70">
        <f>IF(AND($F256&lt;=BS$6,$G256&gt;=BS$7),$H256*Summary!BM$8*1000,0)</f>
        <v>0</v>
      </c>
      <c r="BT256" s="70">
        <f>IF(AND($F256&lt;=BT$6,$G256&gt;=BT$7),$H256*Summary!BN$8*1000,0)</f>
        <v>0</v>
      </c>
      <c r="BU256" s="70">
        <f>IF(AND($F256&lt;=BU$6,$G256&gt;=BU$7),$H256*Summary!BO$8*1000,0)</f>
        <v>0</v>
      </c>
      <c r="BV256" s="70">
        <f>IF(AND($F256&lt;=BV$6,$G256&gt;=BV$7),$H256*Summary!BP$8*1000,0)</f>
        <v>0</v>
      </c>
      <c r="BW256" s="70">
        <f>IF(AND($F256&lt;=BW$6,$G256&gt;=BW$7),$H256*Summary!BQ$8*1000,0)</f>
        <v>0</v>
      </c>
      <c r="BX256" s="70">
        <f>IF(AND($F256&lt;=BX$6,$G256&gt;=BX$7),$H256*Summary!BR$8*1000,0)</f>
        <v>0</v>
      </c>
      <c r="BY256" s="70">
        <f>IF(AND($F256&lt;=BY$6,$G256&gt;=BY$7),$H256*Summary!BS$8*1000,0)</f>
        <v>0</v>
      </c>
      <c r="BZ256" s="70">
        <f>IF(AND($F256&lt;=BZ$6,$G256&gt;=BZ$7),$H256*Summary!BT$8*1000,0)</f>
        <v>0</v>
      </c>
      <c r="CA256" s="70">
        <f>IF(AND($F256&lt;=CA$6,$G256&gt;=CA$7),$H256*Summary!BU$8*1000,0)</f>
        <v>0</v>
      </c>
      <c r="CB256" s="70">
        <f>IF(AND($F256&lt;=CB$6,$G256&gt;=CB$7),$H256*Summary!BV$8*1000,0)</f>
        <v>0</v>
      </c>
    </row>
    <row r="257" spans="1:80" x14ac:dyDescent="0.3">
      <c r="A257" s="76" t="str">
        <f t="shared" si="115"/>
        <v>Sales</v>
      </c>
      <c r="B257" s="84" t="s">
        <v>23</v>
      </c>
      <c r="C257" s="69" t="s">
        <v>101</v>
      </c>
      <c r="E257" s="69" t="s">
        <v>259</v>
      </c>
      <c r="F257" s="86">
        <v>42370</v>
      </c>
      <c r="G257" s="86">
        <v>46387</v>
      </c>
      <c r="H257" s="153">
        <v>0</v>
      </c>
      <c r="I257" s="70">
        <f>IF(AND($F257&lt;=I$6,$G257&gt;=I$7),$H257*Summary!C$9*1000,0)</f>
        <v>0</v>
      </c>
      <c r="J257" s="70">
        <f>IF(AND($F257&lt;=J$6,$G257&gt;=J$7),$H257*Summary!D$9*1000,0)</f>
        <v>0</v>
      </c>
      <c r="K257" s="70">
        <f>IF(AND($F257&lt;=K$6,$G257&gt;=K$7),$H257*Summary!E$9*1000,0)</f>
        <v>0</v>
      </c>
      <c r="L257" s="70">
        <f>IF(AND($F257&lt;=L$6,$G257&gt;=L$7),$H257*Summary!F$9*1000,0)</f>
        <v>0</v>
      </c>
      <c r="M257" s="70">
        <f>IF(AND($F257&lt;=M$6,$G257&gt;=M$7),$H257*Summary!G$9*1000,0)</f>
        <v>0</v>
      </c>
      <c r="N257" s="70">
        <f>IF(AND($F257&lt;=N$6,$G257&gt;=N$7),$H257*Summary!H$9*1000,0)</f>
        <v>0</v>
      </c>
      <c r="O257" s="70">
        <f>IF(AND($F257&lt;=O$6,$G257&gt;=O$7),$H257*Summary!I$9*1000,0)</f>
        <v>0</v>
      </c>
      <c r="P257" s="70">
        <f>IF(AND($F257&lt;=P$6,$G257&gt;=P$7),$H257*Summary!J$9*1000,0)</f>
        <v>0</v>
      </c>
      <c r="Q257" s="70">
        <f>IF(AND($F257&lt;=Q$6,$G257&gt;=Q$7),$H257*Summary!K$9*1000,0)</f>
        <v>0</v>
      </c>
      <c r="R257" s="70">
        <f>IF(AND($F257&lt;=R$6,$G257&gt;=R$7),$H257*Summary!L$9*1000,0)</f>
        <v>0</v>
      </c>
      <c r="S257" s="70">
        <f>IF(AND($F257&lt;=S$6,$G257&gt;=S$7),$H257*Summary!M$9*1000,0)</f>
        <v>0</v>
      </c>
      <c r="T257" s="70">
        <f>IF(AND($F257&lt;=T$6,$G257&gt;=T$7),$H257*Summary!N$9*1000,0)</f>
        <v>0</v>
      </c>
      <c r="U257" s="70">
        <f>IF(AND($F257&lt;=U$6,$G257&gt;=U$7),$H257*Summary!O$9*1000,0)</f>
        <v>0</v>
      </c>
      <c r="V257" s="70">
        <f>IF(AND($F257&lt;=V$6,$G257&gt;=V$7),$H257*Summary!P$9*1000,0)</f>
        <v>0</v>
      </c>
      <c r="W257" s="70">
        <f>IF(AND($F257&lt;=W$6,$G257&gt;=W$7),$H257*Summary!Q$9*1000,0)</f>
        <v>0</v>
      </c>
      <c r="X257" s="70">
        <f>IF(AND($F257&lt;=X$6,$G257&gt;=X$7),$H257*Summary!R$9*1000,0)</f>
        <v>0</v>
      </c>
      <c r="Y257" s="70">
        <f>IF(AND($F257&lt;=Y$6,$G257&gt;=Y$7),$H257*Summary!S$9*1000,0)</f>
        <v>0</v>
      </c>
      <c r="Z257" s="70">
        <f>IF(AND($F257&lt;=Z$6,$G257&gt;=Z$7),$H257*Summary!T$9*1000,0)</f>
        <v>0</v>
      </c>
      <c r="AA257" s="70">
        <f>IF(AND($F257&lt;=AA$6,$G257&gt;=AA$7),$H257*Summary!U$9*1000,0)</f>
        <v>0</v>
      </c>
      <c r="AB257" s="70">
        <f>IF(AND($F257&lt;=AB$6,$G257&gt;=AB$7),$H257*Summary!V$9*1000,0)</f>
        <v>0</v>
      </c>
      <c r="AC257" s="70">
        <f>IF(AND($F257&lt;=AC$6,$G257&gt;=AC$7),$H257*Summary!W$9*1000,0)</f>
        <v>0</v>
      </c>
      <c r="AD257" s="70">
        <f>IF(AND($F257&lt;=AD$6,$G257&gt;=AD$7),$H257*Summary!X$9*1000,0)</f>
        <v>0</v>
      </c>
      <c r="AE257" s="70">
        <f>IF(AND($F257&lt;=AE$6,$G257&gt;=AE$7),$H257*Summary!Y$9*1000,0)</f>
        <v>0</v>
      </c>
      <c r="AF257" s="70">
        <f>IF(AND($F257&lt;=AF$6,$G257&gt;=AF$7),$H257*Summary!Z$9*1000,0)</f>
        <v>0</v>
      </c>
      <c r="AG257" s="70">
        <f>IF(AND($F257&lt;=AG$6,$G257&gt;=AG$7),$H257*Summary!AA$9*1000,0)</f>
        <v>0</v>
      </c>
      <c r="AH257" s="70">
        <f>IF(AND($F257&lt;=AH$6,$G257&gt;=AH$7),$H257*Summary!AB$9*1000,0)</f>
        <v>0</v>
      </c>
      <c r="AI257" s="70">
        <f>IF(AND($F257&lt;=AI$6,$G257&gt;=AI$7),$H257*Summary!AC$9*1000,0)</f>
        <v>0</v>
      </c>
      <c r="AJ257" s="70">
        <f>IF(AND($F257&lt;=AJ$6,$G257&gt;=AJ$7),$H257*Summary!AD$9*1000,0)</f>
        <v>0</v>
      </c>
      <c r="AK257" s="70">
        <f>IF(AND($F257&lt;=AK$6,$G257&gt;=AK$7),$H257*Summary!AE$9*1000,0)</f>
        <v>0</v>
      </c>
      <c r="AL257" s="70">
        <f>IF(AND($F257&lt;=AL$6,$G257&gt;=AL$7),$H257*Summary!AF$9*1000,0)</f>
        <v>0</v>
      </c>
      <c r="AM257" s="70">
        <f>IF(AND($F257&lt;=AM$6,$G257&gt;=AM$7),$H257*Summary!AG$9*1000,0)</f>
        <v>0</v>
      </c>
      <c r="AN257" s="70">
        <f>IF(AND($F257&lt;=AN$6,$G257&gt;=AN$7),$H257*Summary!AH$9*1000,0)</f>
        <v>0</v>
      </c>
      <c r="AO257" s="70">
        <f>IF(AND($F257&lt;=AO$6,$G257&gt;=AO$7),$H257*Summary!AI$9*1000,0)</f>
        <v>0</v>
      </c>
      <c r="AP257" s="70">
        <f>IF(AND($F257&lt;=AP$6,$G257&gt;=AP$7),$H257*Summary!AJ$9*1000,0)</f>
        <v>0</v>
      </c>
      <c r="AQ257" s="70">
        <f>IF(AND($F257&lt;=AQ$6,$G257&gt;=AQ$7),$H257*Summary!AK$9*1000,0)</f>
        <v>0</v>
      </c>
      <c r="AR257" s="70">
        <f>IF(AND($F257&lt;=AR$6,$G257&gt;=AR$7),$H257*Summary!AL$9*1000,0)</f>
        <v>0</v>
      </c>
      <c r="AS257" s="70">
        <f>IF(AND($F257&lt;=AS$6,$G257&gt;=AS$7),$H257*Summary!AM$9*1000,0)</f>
        <v>0</v>
      </c>
      <c r="AT257" s="70">
        <f>IF(AND($F257&lt;=AT$6,$G257&gt;=AT$7),$H257*Summary!AN$9*1000,0)</f>
        <v>0</v>
      </c>
      <c r="AU257" s="70">
        <f>IF(AND($F257&lt;=AU$6,$G257&gt;=AU$7),$H257*Summary!AO$9*1000,0)</f>
        <v>0</v>
      </c>
      <c r="AV257" s="70">
        <f>IF(AND($F257&lt;=AV$6,$G257&gt;=AV$7),$H257*Summary!AP$9*1000,0)</f>
        <v>0</v>
      </c>
      <c r="AW257" s="70">
        <f>IF(AND($F257&lt;=AW$6,$G257&gt;=AW$7),$H257*Summary!AQ$9*1000,0)</f>
        <v>0</v>
      </c>
      <c r="AX257" s="70">
        <f>IF(AND($F257&lt;=AX$6,$G257&gt;=AX$7),$H257*Summary!AR$9*1000,0)</f>
        <v>0</v>
      </c>
      <c r="AY257" s="70">
        <f>IF(AND($F257&lt;=AY$6,$G257&gt;=AY$7),$H257*Summary!AS$9*1000,0)</f>
        <v>0</v>
      </c>
      <c r="AZ257" s="70">
        <f>IF(AND($F257&lt;=AZ$6,$G257&gt;=AZ$7),$H257*Summary!AT$9*1000,0)</f>
        <v>0</v>
      </c>
      <c r="BA257" s="70">
        <f>IF(AND($F257&lt;=BA$6,$G257&gt;=BA$7),$H257*Summary!AU$9*1000,0)</f>
        <v>0</v>
      </c>
      <c r="BB257" s="70">
        <f>IF(AND($F257&lt;=BB$6,$G257&gt;=BB$7),$H257*Summary!AV$9*1000,0)</f>
        <v>0</v>
      </c>
      <c r="BC257" s="70">
        <f>IF(AND($F257&lt;=BC$6,$G257&gt;=BC$7),$H257*Summary!AW$9*1000,0)</f>
        <v>0</v>
      </c>
      <c r="BD257" s="70">
        <f>IF(AND($F257&lt;=BD$6,$G257&gt;=BD$7),$H257*Summary!AX$9*1000,0)</f>
        <v>0</v>
      </c>
      <c r="BE257" s="70">
        <f>IF(AND($F257&lt;=BE$6,$G257&gt;=BE$7),$H257*Summary!AY$9*1000,0)</f>
        <v>0</v>
      </c>
      <c r="BF257" s="70">
        <f>IF(AND($F257&lt;=BF$6,$G257&gt;=BF$7),$H257*Summary!AZ$9*1000,0)</f>
        <v>0</v>
      </c>
      <c r="BG257" s="70">
        <f>IF(AND($F257&lt;=BG$6,$G257&gt;=BG$7),$H257*Summary!BA$9*1000,0)</f>
        <v>0</v>
      </c>
      <c r="BH257" s="70">
        <f>IF(AND($F257&lt;=BH$6,$G257&gt;=BH$7),$H257*Summary!BB$9*1000,0)</f>
        <v>0</v>
      </c>
      <c r="BI257" s="70">
        <f>IF(AND($F257&lt;=BI$6,$G257&gt;=BI$7),$H257*Summary!BC$9*1000,0)</f>
        <v>0</v>
      </c>
      <c r="BJ257" s="70">
        <f>IF(AND($F257&lt;=BJ$6,$G257&gt;=BJ$7),$H257*Summary!BD$9*1000,0)</f>
        <v>0</v>
      </c>
      <c r="BK257" s="70">
        <f>IF(AND($F257&lt;=BK$6,$G257&gt;=BK$7),$H257*Summary!BE$9*1000,0)</f>
        <v>0</v>
      </c>
      <c r="BL257" s="70">
        <f>IF(AND($F257&lt;=BL$6,$G257&gt;=BL$7),$H257*Summary!BF$9*1000,0)</f>
        <v>0</v>
      </c>
      <c r="BM257" s="70">
        <f>IF(AND($F257&lt;=BM$6,$G257&gt;=BM$7),$H257*Summary!BG$9*1000,0)</f>
        <v>0</v>
      </c>
      <c r="BN257" s="70">
        <f>IF(AND($F257&lt;=BN$6,$G257&gt;=BN$7),$H257*Summary!BH$9*1000,0)</f>
        <v>0</v>
      </c>
      <c r="BO257" s="70">
        <f>IF(AND($F257&lt;=BO$6,$G257&gt;=BO$7),$H257*Summary!BI$9*1000,0)</f>
        <v>0</v>
      </c>
      <c r="BP257" s="70">
        <f>IF(AND($F257&lt;=BP$6,$G257&gt;=BP$7),$H257*Summary!BJ$9*1000,0)</f>
        <v>0</v>
      </c>
      <c r="BQ257" s="70">
        <f>IF(AND($F257&lt;=BQ$6,$G257&gt;=BQ$7),$H257*Summary!BK$9*1000,0)</f>
        <v>0</v>
      </c>
      <c r="BR257" s="70">
        <f>IF(AND($F257&lt;=BR$6,$G257&gt;=BR$7),$H257*Summary!BL$9*1000,0)</f>
        <v>0</v>
      </c>
      <c r="BS257" s="70">
        <f>IF(AND($F257&lt;=BS$6,$G257&gt;=BS$7),$H257*Summary!BM$9*1000,0)</f>
        <v>0</v>
      </c>
      <c r="BT257" s="70">
        <f>IF(AND($F257&lt;=BT$6,$G257&gt;=BT$7),$H257*Summary!BN$9*1000,0)</f>
        <v>0</v>
      </c>
      <c r="BU257" s="70">
        <f>IF(AND($F257&lt;=BU$6,$G257&gt;=BU$7),$H257*Summary!BO$9*1000,0)</f>
        <v>0</v>
      </c>
      <c r="BV257" s="70">
        <f>IF(AND($F257&lt;=BV$6,$G257&gt;=BV$7),$H257*Summary!BP$9*1000,0)</f>
        <v>0</v>
      </c>
      <c r="BW257" s="70">
        <f>IF(AND($F257&lt;=BW$6,$G257&gt;=BW$7),$H257*Summary!BQ$9*1000,0)</f>
        <v>0</v>
      </c>
      <c r="BX257" s="70">
        <f>IF(AND($F257&lt;=BX$6,$G257&gt;=BX$7),$H257*Summary!BR$9*1000,0)</f>
        <v>0</v>
      </c>
      <c r="BY257" s="70">
        <f>IF(AND($F257&lt;=BY$6,$G257&gt;=BY$7),$H257*Summary!BS$9*1000,0)</f>
        <v>0</v>
      </c>
      <c r="BZ257" s="70">
        <f>IF(AND($F257&lt;=BZ$6,$G257&gt;=BZ$7),$H257*Summary!BT$9*1000,0)</f>
        <v>0</v>
      </c>
      <c r="CA257" s="70">
        <f>IF(AND($F257&lt;=CA$6,$G257&gt;=CA$7),$H257*Summary!BU$9*1000,0)</f>
        <v>0</v>
      </c>
      <c r="CB257" s="70">
        <f>IF(AND($F257&lt;=CB$6,$G257&gt;=CB$7),$H257*Summary!BV$9*1000,0)</f>
        <v>0</v>
      </c>
    </row>
    <row r="258" spans="1:80" x14ac:dyDescent="0.3">
      <c r="A258" s="76" t="str">
        <f t="shared" si="115"/>
        <v>Sales</v>
      </c>
      <c r="B258" s="84" t="s">
        <v>65</v>
      </c>
      <c r="C258" s="65" t="s">
        <v>538</v>
      </c>
      <c r="E258" s="69" t="s">
        <v>101</v>
      </c>
      <c r="F258" s="86">
        <v>43101</v>
      </c>
      <c r="G258" s="86">
        <v>46387</v>
      </c>
      <c r="H258" s="85">
        <v>0</v>
      </c>
      <c r="I258" s="70">
        <f t="shared" ref="I258:BT266" si="116">IF(AND($F258&lt;=I$6,$G258&gt;=I$7),$H258,0)</f>
        <v>0</v>
      </c>
      <c r="J258" s="70">
        <f t="shared" si="116"/>
        <v>0</v>
      </c>
      <c r="K258" s="70">
        <f t="shared" si="116"/>
        <v>0</v>
      </c>
      <c r="L258" s="70">
        <f t="shared" si="116"/>
        <v>0</v>
      </c>
      <c r="M258" s="70">
        <f t="shared" si="116"/>
        <v>0</v>
      </c>
      <c r="N258" s="70">
        <f t="shared" si="116"/>
        <v>0</v>
      </c>
      <c r="O258" s="70">
        <f t="shared" si="116"/>
        <v>0</v>
      </c>
      <c r="P258" s="70">
        <f t="shared" si="116"/>
        <v>0</v>
      </c>
      <c r="Q258" s="70">
        <f t="shared" si="116"/>
        <v>0</v>
      </c>
      <c r="R258" s="70">
        <f t="shared" si="116"/>
        <v>0</v>
      </c>
      <c r="S258" s="70">
        <f t="shared" si="116"/>
        <v>0</v>
      </c>
      <c r="T258" s="70">
        <f t="shared" si="116"/>
        <v>0</v>
      </c>
      <c r="U258" s="70">
        <f t="shared" si="116"/>
        <v>0</v>
      </c>
      <c r="V258" s="70">
        <f t="shared" si="116"/>
        <v>0</v>
      </c>
      <c r="W258" s="70">
        <f t="shared" si="116"/>
        <v>0</v>
      </c>
      <c r="X258" s="70">
        <f t="shared" si="116"/>
        <v>0</v>
      </c>
      <c r="Y258" s="70">
        <f t="shared" si="116"/>
        <v>0</v>
      </c>
      <c r="Z258" s="70">
        <f t="shared" si="116"/>
        <v>0</v>
      </c>
      <c r="AA258" s="70">
        <f t="shared" si="116"/>
        <v>0</v>
      </c>
      <c r="AB258" s="70">
        <f t="shared" si="116"/>
        <v>0</v>
      </c>
      <c r="AC258" s="70">
        <f t="shared" si="116"/>
        <v>0</v>
      </c>
      <c r="AD258" s="70">
        <f t="shared" si="116"/>
        <v>0</v>
      </c>
      <c r="AE258" s="70">
        <f t="shared" si="116"/>
        <v>0</v>
      </c>
      <c r="AF258" s="70">
        <f t="shared" si="116"/>
        <v>0</v>
      </c>
      <c r="AG258" s="70">
        <f t="shared" si="116"/>
        <v>0</v>
      </c>
      <c r="AH258" s="70">
        <f t="shared" si="116"/>
        <v>0</v>
      </c>
      <c r="AI258" s="70">
        <f t="shared" si="116"/>
        <v>0</v>
      </c>
      <c r="AJ258" s="70">
        <f t="shared" si="116"/>
        <v>0</v>
      </c>
      <c r="AK258" s="70">
        <f t="shared" si="116"/>
        <v>0</v>
      </c>
      <c r="AL258" s="70">
        <f t="shared" si="116"/>
        <v>0</v>
      </c>
      <c r="AM258" s="70">
        <f t="shared" si="116"/>
        <v>0</v>
      </c>
      <c r="AN258" s="70">
        <f t="shared" si="116"/>
        <v>0</v>
      </c>
      <c r="AO258" s="70">
        <f t="shared" si="116"/>
        <v>0</v>
      </c>
      <c r="AP258" s="70">
        <f t="shared" si="116"/>
        <v>0</v>
      </c>
      <c r="AQ258" s="70">
        <f t="shared" si="116"/>
        <v>0</v>
      </c>
      <c r="AR258" s="70">
        <f t="shared" si="116"/>
        <v>0</v>
      </c>
      <c r="AS258" s="70">
        <f t="shared" si="116"/>
        <v>0</v>
      </c>
      <c r="AT258" s="70">
        <f t="shared" si="116"/>
        <v>0</v>
      </c>
      <c r="AU258" s="70">
        <f t="shared" si="116"/>
        <v>0</v>
      </c>
      <c r="AV258" s="70">
        <f t="shared" si="116"/>
        <v>0</v>
      </c>
      <c r="AW258" s="70">
        <f t="shared" si="116"/>
        <v>0</v>
      </c>
      <c r="AX258" s="70">
        <f t="shared" si="116"/>
        <v>0</v>
      </c>
      <c r="AY258" s="70">
        <f t="shared" si="116"/>
        <v>0</v>
      </c>
      <c r="AZ258" s="70">
        <f t="shared" si="116"/>
        <v>0</v>
      </c>
      <c r="BA258" s="70">
        <f t="shared" si="116"/>
        <v>0</v>
      </c>
      <c r="BB258" s="70">
        <f t="shared" si="116"/>
        <v>0</v>
      </c>
      <c r="BC258" s="70">
        <f t="shared" si="116"/>
        <v>0</v>
      </c>
      <c r="BD258" s="70">
        <f t="shared" si="116"/>
        <v>0</v>
      </c>
      <c r="BE258" s="70">
        <f t="shared" si="116"/>
        <v>0</v>
      </c>
      <c r="BF258" s="70">
        <f t="shared" si="116"/>
        <v>0</v>
      </c>
      <c r="BG258" s="70">
        <f t="shared" si="116"/>
        <v>0</v>
      </c>
      <c r="BH258" s="70">
        <f t="shared" si="116"/>
        <v>0</v>
      </c>
      <c r="BI258" s="70">
        <f t="shared" si="116"/>
        <v>0</v>
      </c>
      <c r="BJ258" s="70">
        <f t="shared" si="116"/>
        <v>0</v>
      </c>
      <c r="BK258" s="70">
        <f t="shared" si="116"/>
        <v>0</v>
      </c>
      <c r="BL258" s="70">
        <f t="shared" si="116"/>
        <v>0</v>
      </c>
      <c r="BM258" s="70">
        <f t="shared" si="116"/>
        <v>0</v>
      </c>
      <c r="BN258" s="70">
        <f t="shared" si="116"/>
        <v>0</v>
      </c>
      <c r="BO258" s="70">
        <f t="shared" si="116"/>
        <v>0</v>
      </c>
      <c r="BP258" s="70">
        <f t="shared" si="116"/>
        <v>0</v>
      </c>
      <c r="BQ258" s="70">
        <f t="shared" si="116"/>
        <v>0</v>
      </c>
      <c r="BR258" s="70">
        <f t="shared" si="116"/>
        <v>0</v>
      </c>
      <c r="BS258" s="70">
        <f t="shared" si="116"/>
        <v>0</v>
      </c>
      <c r="BT258" s="70">
        <f t="shared" si="116"/>
        <v>0</v>
      </c>
      <c r="BU258" s="70">
        <f t="shared" ref="BU258:CB258" si="117">IF(AND($F258&lt;=BU$6,$G258&gt;=BU$7),$H258,0)</f>
        <v>0</v>
      </c>
      <c r="BV258" s="70">
        <f t="shared" si="117"/>
        <v>0</v>
      </c>
      <c r="BW258" s="70">
        <f t="shared" si="117"/>
        <v>0</v>
      </c>
      <c r="BX258" s="70">
        <f t="shared" si="117"/>
        <v>0</v>
      </c>
      <c r="BY258" s="70">
        <f t="shared" si="117"/>
        <v>0</v>
      </c>
      <c r="BZ258" s="70">
        <f t="shared" si="117"/>
        <v>0</v>
      </c>
      <c r="CA258" s="70">
        <f t="shared" si="117"/>
        <v>0</v>
      </c>
      <c r="CB258" s="70">
        <f t="shared" si="117"/>
        <v>0</v>
      </c>
    </row>
    <row r="259" spans="1:80" x14ac:dyDescent="0.3">
      <c r="A259" s="76" t="str">
        <f t="shared" si="115"/>
        <v>Sales</v>
      </c>
      <c r="B259" s="84" t="s">
        <v>214</v>
      </c>
      <c r="C259" s="65" t="s">
        <v>23</v>
      </c>
      <c r="E259" s="69" t="s">
        <v>101</v>
      </c>
      <c r="F259" s="86">
        <v>44228</v>
      </c>
      <c r="G259" s="86">
        <v>46387</v>
      </c>
      <c r="H259" s="153">
        <v>0.05</v>
      </c>
      <c r="I259" s="70">
        <f t="shared" si="116"/>
        <v>0.05</v>
      </c>
      <c r="J259" s="70">
        <f>IF(AND($F259&lt;=J$6,$G259&gt;=J$7),$H259*Summary!D18*1000,0)</f>
        <v>9296.0155000000013</v>
      </c>
      <c r="K259" s="70">
        <f>IF(AND($F259&lt;=K$6,$G259&gt;=K$7),$H259*Summary!E18*1000,0)</f>
        <v>10206.218500000001</v>
      </c>
      <c r="L259" s="70">
        <f>IF(AND($F259&lt;=L$6,$G259&gt;=L$7),$H259*Summary!F18*1000,0)</f>
        <v>10301.262000000001</v>
      </c>
      <c r="M259" s="70">
        <f>IF(AND($F259&lt;=M$6,$G259&gt;=M$7),$H259*Summary!G18*1000,0)</f>
        <v>10960.995999999999</v>
      </c>
      <c r="N259" s="70">
        <f>IF(AND($F259&lt;=N$6,$G259&gt;=N$7),$H259*Summary!H18*1000,0)</f>
        <v>11415.5355</v>
      </c>
      <c r="O259" s="70">
        <f>IF(AND($F259&lt;=O$6,$G259&gt;=O$7),$H259*Summary!I18*1000,0)</f>
        <v>12479.675000000001</v>
      </c>
      <c r="P259" s="70">
        <f>IF(AND($F259&lt;=P$6,$G259&gt;=P$7),$H259*Summary!J18*1000,0)</f>
        <v>32142.608015056569</v>
      </c>
      <c r="Q259" s="70">
        <f>IF(AND($F259&lt;=Q$6,$G259&gt;=Q$7),$H259*Summary!K18*1000,0)</f>
        <v>32143.870038108551</v>
      </c>
      <c r="R259" s="70">
        <f>IF(AND($F259&lt;=R$6,$G259&gt;=R$7),$H259*Summary!L18*1000,0)</f>
        <v>31973.711076624353</v>
      </c>
      <c r="S259" s="70">
        <f>IF(AND($F259&lt;=S$6,$G259&gt;=S$7),$H259*Summary!M18*1000,0)</f>
        <v>32477.141047840229</v>
      </c>
      <c r="T259" s="70">
        <f>IF(AND($F259&lt;=T$6,$G259&gt;=T$7),$H259*Summary!N18*1000,0)</f>
        <v>32712.871427752161</v>
      </c>
      <c r="U259" s="70">
        <f>IF(AND($F259&lt;=U$6,$G259&gt;=U$7),$H259*Summary!O18*1000,0)</f>
        <v>32820.728925860771</v>
      </c>
      <c r="V259" s="70">
        <f>IF(AND($F259&lt;=V$6,$G259&gt;=V$7),$H259*Summary!P18*1000,0)</f>
        <v>33768.393763319618</v>
      </c>
      <c r="W259" s="70">
        <f>IF(AND($F259&lt;=W$6,$G259&gt;=W$7),$H259*Summary!Q18*1000,0)</f>
        <v>33643.99369744819</v>
      </c>
      <c r="X259" s="70">
        <f>IF(AND($F259&lt;=X$6,$G259&gt;=X$7),$H259*Summary!R18*1000,0)</f>
        <v>34907.087536089864</v>
      </c>
      <c r="Y259" s="70">
        <f>IF(AND($F259&lt;=Y$6,$G259&gt;=Y$7),$H259*Summary!S18*1000,0)</f>
        <v>34239.31201969114</v>
      </c>
      <c r="Z259" s="70">
        <f>IF(AND($F259&lt;=Z$6,$G259&gt;=Z$7),$H259*Summary!T18*1000,0)</f>
        <v>34238.155415523222</v>
      </c>
      <c r="AA259" s="70">
        <f>IF(AND($F259&lt;=AA$6,$G259&gt;=AA$7),$H259*Summary!U18*1000,0)</f>
        <v>37183.70696727794</v>
      </c>
      <c r="AB259" s="70">
        <f>IF(AND($F259&lt;=AB$6,$G259&gt;=AB$7),$H259*Summary!V18*1000,0)</f>
        <v>37170.540201362339</v>
      </c>
      <c r="AC259" s="70">
        <f>IF(AND($F259&lt;=AC$6,$G259&gt;=AC$7),$H259*Summary!W18*1000,0)</f>
        <v>37031.684441791243</v>
      </c>
      <c r="AD259" s="70">
        <f>IF(AND($F259&lt;=AD$6,$G259&gt;=AD$7),$H259*Summary!X18*1000,0)</f>
        <v>38950.998118302377</v>
      </c>
      <c r="AE259" s="70">
        <f>IF(AND($F259&lt;=AE$6,$G259&gt;=AE$7),$H259*Summary!Y18*1000,0)</f>
        <v>38766.898988853798</v>
      </c>
      <c r="AF259" s="70">
        <f>IF(AND($F259&lt;=AF$6,$G259&gt;=AF$7),$H259*Summary!Z18*1000,0)</f>
        <v>42234.718294542821</v>
      </c>
      <c r="AG259" s="70">
        <f>IF(AND($F259&lt;=AG$6,$G259&gt;=AG$7),$H259*Summary!AA18*1000,0)</f>
        <v>40644.15644824745</v>
      </c>
      <c r="AH259" s="70">
        <f>IF(AND($F259&lt;=AH$6,$G259&gt;=AH$7),$H259*Summary!AB18*1000,0)</f>
        <v>40384.840681914749</v>
      </c>
      <c r="AI259" s="70">
        <f>IF(AND($F259&lt;=AI$6,$G259&gt;=AI$7),$H259*Summary!AC18*1000,0)</f>
        <v>43597.799076582807</v>
      </c>
      <c r="AJ259" s="70">
        <f>IF(AND($F259&lt;=AJ$6,$G259&gt;=AJ$7),$H259*Summary!AD18*1000,0)</f>
        <v>44154.845069367257</v>
      </c>
      <c r="AK259" s="70">
        <f>IF(AND($F259&lt;=AK$6,$G259&gt;=AK$7),$H259*Summary!AE18*1000,0)</f>
        <v>46718.625906737718</v>
      </c>
      <c r="AL259" s="70">
        <f>IF(AND($F259&lt;=AL$6,$G259&gt;=AL$7),$H259*Summary!AF18*1000,0)</f>
        <v>47455.636421528085</v>
      </c>
      <c r="AM259" s="70">
        <f>IF(AND($F259&lt;=AM$6,$G259&gt;=AM$7),$H259*Summary!AG18*1000,0)</f>
        <v>49560.643709131757</v>
      </c>
      <c r="AN259" s="70">
        <f>IF(AND($F259&lt;=AN$6,$G259&gt;=AN$7),$H259*Summary!AH18*1000,0)</f>
        <v>49532.296115165824</v>
      </c>
      <c r="AO259" s="70">
        <f>IF(AND($F259&lt;=AO$6,$G259&gt;=AO$7),$H259*Summary!AI18*1000,0)</f>
        <v>53854.442059099936</v>
      </c>
      <c r="AP259" s="70">
        <f>IF(AND($F259&lt;=AP$6,$G259&gt;=AP$7),$H259*Summary!AJ18*1000,0)</f>
        <v>53923.505242785439</v>
      </c>
      <c r="AQ259" s="70">
        <f>IF(AND($F259&lt;=AQ$6,$G259&gt;=AQ$7),$H259*Summary!AK18*1000,0)</f>
        <v>53678.422546670619</v>
      </c>
      <c r="AR259" s="70">
        <f>IF(AND($F259&lt;=AR$6,$G259&gt;=AR$7),$H259*Summary!AL18*1000,0)</f>
        <v>59835.492147254619</v>
      </c>
      <c r="AS259" s="70">
        <f>IF(AND($F259&lt;=AS$6,$G259&gt;=AS$7),$H259*Summary!AM18*1000,0)</f>
        <v>56513.547930905319</v>
      </c>
      <c r="AT259" s="70">
        <f>IF(AND($F259&lt;=AT$6,$G259&gt;=AT$7),$H259*Summary!AN18*1000,0)</f>
        <v>60955.164612198729</v>
      </c>
      <c r="AU259" s="70">
        <f>IF(AND($F259&lt;=AU$6,$G259&gt;=AU$7),$H259*Summary!AO18*1000,0)</f>
        <v>61823.871143321187</v>
      </c>
      <c r="AV259" s="70">
        <f>IF(AND($F259&lt;=AV$6,$G259&gt;=AV$7),$H259*Summary!AP18*1000,0)</f>
        <v>60743.249417696927</v>
      </c>
      <c r="AW259" s="70">
        <f>IF(AND($F259&lt;=AW$6,$G259&gt;=AW$7),$H259*Summary!AQ18*1000,0)</f>
        <v>64301.5666112463</v>
      </c>
      <c r="AX259" s="70">
        <f>IF(AND($F259&lt;=AX$6,$G259&gt;=AX$7),$H259*Summary!AR18*1000,0)</f>
        <v>65210.390813726961</v>
      </c>
      <c r="AY259" s="70">
        <f>IF(AND($F259&lt;=AY$6,$G259&gt;=AY$7),$H259*Summary!AS18*1000,0)</f>
        <v>70524.223589128902</v>
      </c>
      <c r="AZ259" s="70">
        <f>IF(AND($F259&lt;=AZ$6,$G259&gt;=AZ$7),$H259*Summary!AT18*1000,0)</f>
        <v>68855.055662878993</v>
      </c>
      <c r="BA259" s="70">
        <f>IF(AND($F259&lt;=BA$6,$G259&gt;=BA$7),$H259*Summary!AU18*1000,0)</f>
        <v>70903.970562013885</v>
      </c>
      <c r="BB259" s="70">
        <f>IF(AND($F259&lt;=BB$6,$G259&gt;=BB$7),$H259*Summary!AV18*1000,0)</f>
        <v>72115.439373440895</v>
      </c>
      <c r="BC259" s="70">
        <f>IF(AND($F259&lt;=BC$6,$G259&gt;=BC$7),$H259*Summary!AW18*1000,0)</f>
        <v>73720.846901968645</v>
      </c>
      <c r="BD259" s="70">
        <f>IF(AND($F259&lt;=BD$6,$G259&gt;=BD$7),$H259*Summary!AX18*1000,0)</f>
        <v>75329.919802781253</v>
      </c>
      <c r="BE259" s="70">
        <f>IF(AND($F259&lt;=BE$6,$G259&gt;=BE$7),$H259*Summary!AY18*1000,0)</f>
        <v>75338.610984986342</v>
      </c>
      <c r="BF259" s="70">
        <f>IF(AND($F259&lt;=BF$6,$G259&gt;=BF$7),$H259*Summary!AZ18*1000,0)</f>
        <v>76951.23314836419</v>
      </c>
      <c r="BG259" s="70">
        <f>IF(AND($F259&lt;=BG$6,$G259&gt;=BG$7),$H259*Summary!BA18*1000,0)</f>
        <v>78920.833495423925</v>
      </c>
      <c r="BH259" s="70">
        <f>IF(AND($F259&lt;=BH$6,$G259&gt;=BH$7),$H259*Summary!BB18*1000,0)</f>
        <v>81106.159923314786</v>
      </c>
      <c r="BI259" s="70">
        <f>IF(AND($F259&lt;=BI$6,$G259&gt;=BI$7),$H259*Summary!BC18*1000,0)</f>
        <v>83841.622210764006</v>
      </c>
      <c r="BJ259" s="70">
        <f>IF(AND($F259&lt;=BJ$6,$G259&gt;=BJ$7),$H259*Summary!BD18*1000,0)</f>
        <v>86759.912254393901</v>
      </c>
      <c r="BK259" s="70">
        <f>IF(AND($F259&lt;=BK$6,$G259&gt;=BK$7),$H259*Summary!BE18*1000,0)</f>
        <v>89682.103180990351</v>
      </c>
      <c r="BL259" s="70">
        <f>IF(AND($F259&lt;=BL$6,$G259&gt;=BL$7),$H259*Summary!BF18*1000,0)</f>
        <v>92816.749004027733</v>
      </c>
      <c r="BM259" s="70">
        <f>IF(AND($F259&lt;=BM$6,$G259&gt;=BM$7),$H259*Summary!BG18*1000,0)</f>
        <v>96030.719145325784</v>
      </c>
      <c r="BN259" s="70">
        <f>IF(AND($F259&lt;=BN$6,$G259&gt;=BN$7),$H259*Summary!BH18*1000,0)</f>
        <v>99351.500472365442</v>
      </c>
      <c r="BO259" s="70">
        <f>IF(AND($F259&lt;=BO$6,$G259&gt;=BO$7),$H259*Summary!BI18*1000,0)</f>
        <v>102883.66269507373</v>
      </c>
      <c r="BP259" s="70">
        <f>IF(AND($F259&lt;=BP$6,$G259&gt;=BP$7),$H259*Summary!BJ18*1000,0)</f>
        <v>106495.37815140205</v>
      </c>
      <c r="BQ259" s="70">
        <f>IF(AND($F259&lt;=BQ$6,$G259&gt;=BQ$7),$H259*Summary!BK18*1000,0)</f>
        <v>0</v>
      </c>
      <c r="BR259" s="70">
        <f>IF(AND($F259&lt;=BR$6,$G259&gt;=BR$7),$H259*Summary!BL18*1000,0)</f>
        <v>0</v>
      </c>
      <c r="BS259" s="70">
        <f>IF(AND($F259&lt;=BS$6,$G259&gt;=BS$7),$H259*Summary!BM18*1000,0)</f>
        <v>0</v>
      </c>
      <c r="BT259" s="70">
        <f>IF(AND($F259&lt;=BT$6,$G259&gt;=BT$7),$H259*Summary!BN18*1000,0)</f>
        <v>0</v>
      </c>
      <c r="BU259" s="70">
        <f>IF(AND($F259&lt;=BU$6,$G259&gt;=BU$7),$H259*Summary!BO18*1000,0)</f>
        <v>0</v>
      </c>
      <c r="BV259" s="70">
        <f>IF(AND($F259&lt;=BV$6,$G259&gt;=BV$7),$H259*Summary!BP18*1000,0)</f>
        <v>0</v>
      </c>
      <c r="BW259" s="70">
        <f>IF(AND($F259&lt;=BW$6,$G259&gt;=BW$7),$H259*Summary!BQ18*1000,0)</f>
        <v>0</v>
      </c>
      <c r="BX259" s="70">
        <f>IF(AND($F259&lt;=BX$6,$G259&gt;=BX$7),$H259*Summary!BR18*1000,0)</f>
        <v>0</v>
      </c>
      <c r="BY259" s="70">
        <f>IF(AND($F259&lt;=BY$6,$G259&gt;=BY$7),$H259*Summary!BS18*1000,0)</f>
        <v>0</v>
      </c>
      <c r="BZ259" s="70">
        <f>IF(AND($F259&lt;=BZ$6,$G259&gt;=BZ$7),$H259*Summary!BT18*1000,0)</f>
        <v>0</v>
      </c>
      <c r="CA259" s="70">
        <f>IF(AND($F259&lt;=CA$6,$G259&gt;=CA$7),$H259*Summary!BU18*1000,0)</f>
        <v>0</v>
      </c>
      <c r="CB259" s="70">
        <f>IF(AND($F259&lt;=CB$6,$G259&gt;=CB$7),$H259*Summary!BV18*1000,0)</f>
        <v>0</v>
      </c>
    </row>
    <row r="260" spans="1:80" x14ac:dyDescent="0.3">
      <c r="A260" s="76" t="str">
        <f t="shared" si="115"/>
        <v>Sales</v>
      </c>
      <c r="B260" s="84" t="s">
        <v>67</v>
      </c>
      <c r="C260" s="65" t="s">
        <v>470</v>
      </c>
      <c r="E260" s="69" t="s">
        <v>97</v>
      </c>
      <c r="F260" s="84"/>
      <c r="G260" s="84"/>
      <c r="H260" s="85"/>
      <c r="I260" s="70">
        <f t="shared" ref="I260:BT260" si="118">IF(OR(MONTH(I$8)=3,MONTH(I$8)=6,MONTH(I$8)=9,MONTH(I$8)=12),$H260,0)</f>
        <v>0</v>
      </c>
      <c r="J260" s="70">
        <f t="shared" si="118"/>
        <v>0</v>
      </c>
      <c r="K260" s="70">
        <f t="shared" si="118"/>
        <v>0</v>
      </c>
      <c r="L260" s="70">
        <f t="shared" si="118"/>
        <v>0</v>
      </c>
      <c r="M260" s="70">
        <f t="shared" si="118"/>
        <v>0</v>
      </c>
      <c r="N260" s="70">
        <f t="shared" si="118"/>
        <v>0</v>
      </c>
      <c r="O260" s="70">
        <f t="shared" si="118"/>
        <v>0</v>
      </c>
      <c r="P260" s="70">
        <f t="shared" si="118"/>
        <v>0</v>
      </c>
      <c r="Q260" s="70">
        <f t="shared" si="118"/>
        <v>0</v>
      </c>
      <c r="R260" s="70">
        <f t="shared" si="118"/>
        <v>0</v>
      </c>
      <c r="S260" s="70">
        <f t="shared" si="118"/>
        <v>0</v>
      </c>
      <c r="T260" s="70">
        <f t="shared" si="118"/>
        <v>0</v>
      </c>
      <c r="U260" s="70">
        <f t="shared" si="118"/>
        <v>0</v>
      </c>
      <c r="V260" s="70">
        <f t="shared" si="118"/>
        <v>0</v>
      </c>
      <c r="W260" s="70">
        <f t="shared" si="118"/>
        <v>0</v>
      </c>
      <c r="X260" s="70">
        <f t="shared" si="118"/>
        <v>0</v>
      </c>
      <c r="Y260" s="70">
        <f t="shared" si="118"/>
        <v>0</v>
      </c>
      <c r="Z260" s="70">
        <f t="shared" si="118"/>
        <v>0</v>
      </c>
      <c r="AA260" s="70">
        <f t="shared" si="118"/>
        <v>0</v>
      </c>
      <c r="AB260" s="70">
        <f t="shared" si="118"/>
        <v>0</v>
      </c>
      <c r="AC260" s="70">
        <f t="shared" si="118"/>
        <v>0</v>
      </c>
      <c r="AD260" s="70">
        <f t="shared" si="118"/>
        <v>0</v>
      </c>
      <c r="AE260" s="70">
        <f t="shared" si="118"/>
        <v>0</v>
      </c>
      <c r="AF260" s="70">
        <f t="shared" si="118"/>
        <v>0</v>
      </c>
      <c r="AG260" s="70">
        <f t="shared" si="118"/>
        <v>0</v>
      </c>
      <c r="AH260" s="70">
        <f t="shared" si="118"/>
        <v>0</v>
      </c>
      <c r="AI260" s="70">
        <f t="shared" si="118"/>
        <v>0</v>
      </c>
      <c r="AJ260" s="70">
        <f t="shared" si="118"/>
        <v>0</v>
      </c>
      <c r="AK260" s="70">
        <f t="shared" si="118"/>
        <v>0</v>
      </c>
      <c r="AL260" s="70">
        <f t="shared" si="118"/>
        <v>0</v>
      </c>
      <c r="AM260" s="70">
        <f t="shared" si="118"/>
        <v>0</v>
      </c>
      <c r="AN260" s="70">
        <f t="shared" si="118"/>
        <v>0</v>
      </c>
      <c r="AO260" s="70">
        <f t="shared" si="118"/>
        <v>0</v>
      </c>
      <c r="AP260" s="70">
        <f t="shared" si="118"/>
        <v>0</v>
      </c>
      <c r="AQ260" s="70">
        <f t="shared" si="118"/>
        <v>0</v>
      </c>
      <c r="AR260" s="70">
        <f t="shared" si="118"/>
        <v>0</v>
      </c>
      <c r="AS260" s="70">
        <f t="shared" si="118"/>
        <v>0</v>
      </c>
      <c r="AT260" s="70">
        <f t="shared" si="118"/>
        <v>0</v>
      </c>
      <c r="AU260" s="70">
        <f t="shared" si="118"/>
        <v>0</v>
      </c>
      <c r="AV260" s="70">
        <f t="shared" si="118"/>
        <v>0</v>
      </c>
      <c r="AW260" s="70">
        <f t="shared" si="118"/>
        <v>0</v>
      </c>
      <c r="AX260" s="70">
        <f t="shared" si="118"/>
        <v>0</v>
      </c>
      <c r="AY260" s="70">
        <f t="shared" si="118"/>
        <v>0</v>
      </c>
      <c r="AZ260" s="70">
        <f t="shared" si="118"/>
        <v>0</v>
      </c>
      <c r="BA260" s="70">
        <f t="shared" si="118"/>
        <v>0</v>
      </c>
      <c r="BB260" s="70">
        <f t="shared" si="118"/>
        <v>0</v>
      </c>
      <c r="BC260" s="70">
        <f t="shared" si="118"/>
        <v>0</v>
      </c>
      <c r="BD260" s="70">
        <f t="shared" si="118"/>
        <v>0</v>
      </c>
      <c r="BE260" s="70">
        <f t="shared" si="118"/>
        <v>0</v>
      </c>
      <c r="BF260" s="70">
        <f t="shared" si="118"/>
        <v>0</v>
      </c>
      <c r="BG260" s="70">
        <f t="shared" si="118"/>
        <v>0</v>
      </c>
      <c r="BH260" s="70">
        <f t="shared" si="118"/>
        <v>0</v>
      </c>
      <c r="BI260" s="70">
        <f t="shared" si="118"/>
        <v>0</v>
      </c>
      <c r="BJ260" s="70">
        <f t="shared" si="118"/>
        <v>0</v>
      </c>
      <c r="BK260" s="70">
        <f t="shared" si="118"/>
        <v>0</v>
      </c>
      <c r="BL260" s="70">
        <f t="shared" si="118"/>
        <v>0</v>
      </c>
      <c r="BM260" s="70">
        <f t="shared" si="118"/>
        <v>0</v>
      </c>
      <c r="BN260" s="70">
        <f t="shared" si="118"/>
        <v>0</v>
      </c>
      <c r="BO260" s="70">
        <f t="shared" si="118"/>
        <v>0</v>
      </c>
      <c r="BP260" s="70">
        <f t="shared" si="118"/>
        <v>0</v>
      </c>
      <c r="BQ260" s="70">
        <f t="shared" si="118"/>
        <v>0</v>
      </c>
      <c r="BR260" s="70">
        <f t="shared" si="118"/>
        <v>0</v>
      </c>
      <c r="BS260" s="70">
        <f t="shared" si="118"/>
        <v>0</v>
      </c>
      <c r="BT260" s="70">
        <f t="shared" si="118"/>
        <v>0</v>
      </c>
      <c r="BU260" s="70">
        <f t="shared" ref="BU260:CB260" si="119">IF(OR(MONTH(BU$8)=3,MONTH(BU$8)=6,MONTH(BU$8)=9,MONTH(BU$8)=12),$H260,0)</f>
        <v>0</v>
      </c>
      <c r="BV260" s="70">
        <f t="shared" si="119"/>
        <v>0</v>
      </c>
      <c r="BW260" s="70">
        <f t="shared" si="119"/>
        <v>0</v>
      </c>
      <c r="BX260" s="70">
        <f t="shared" si="119"/>
        <v>0</v>
      </c>
      <c r="BY260" s="70">
        <f t="shared" si="119"/>
        <v>0</v>
      </c>
      <c r="BZ260" s="70">
        <f t="shared" si="119"/>
        <v>0</v>
      </c>
      <c r="CA260" s="70">
        <f t="shared" si="119"/>
        <v>0</v>
      </c>
      <c r="CB260" s="70">
        <f t="shared" si="119"/>
        <v>0</v>
      </c>
    </row>
    <row r="261" spans="1:80" x14ac:dyDescent="0.3">
      <c r="A261" s="76" t="str">
        <f t="shared" si="115"/>
        <v>Sales</v>
      </c>
      <c r="B261" s="84" t="s">
        <v>68</v>
      </c>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row>
    <row r="262" spans="1:80" x14ac:dyDescent="0.3">
      <c r="A262" s="76" t="str">
        <f t="shared" si="115"/>
        <v>Sales</v>
      </c>
      <c r="B262" s="84" t="s">
        <v>69</v>
      </c>
      <c r="C262" s="65" t="s">
        <v>531</v>
      </c>
      <c r="E262" s="69" t="s">
        <v>101</v>
      </c>
      <c r="F262" s="86">
        <v>43101</v>
      </c>
      <c r="G262" s="86">
        <v>46387</v>
      </c>
      <c r="H262" s="85">
        <v>38000</v>
      </c>
      <c r="I262" s="70">
        <f t="shared" si="116"/>
        <v>38000</v>
      </c>
      <c r="J262" s="70">
        <f t="shared" si="116"/>
        <v>38000</v>
      </c>
      <c r="K262" s="70">
        <f t="shared" si="116"/>
        <v>38000</v>
      </c>
      <c r="L262" s="70">
        <f t="shared" si="116"/>
        <v>38000</v>
      </c>
      <c r="M262" s="70">
        <f t="shared" si="116"/>
        <v>38000</v>
      </c>
      <c r="N262" s="70">
        <f t="shared" si="116"/>
        <v>38000</v>
      </c>
      <c r="O262" s="70">
        <f t="shared" si="116"/>
        <v>38000</v>
      </c>
      <c r="P262" s="70">
        <f t="shared" si="116"/>
        <v>38000</v>
      </c>
      <c r="Q262" s="70">
        <f t="shared" si="116"/>
        <v>38000</v>
      </c>
      <c r="R262" s="70">
        <f t="shared" si="116"/>
        <v>38000</v>
      </c>
      <c r="S262" s="70">
        <f t="shared" si="116"/>
        <v>38000</v>
      </c>
      <c r="T262" s="70">
        <f t="shared" si="116"/>
        <v>38000</v>
      </c>
      <c r="U262" s="70">
        <f t="shared" si="116"/>
        <v>38000</v>
      </c>
      <c r="V262" s="70">
        <f t="shared" si="116"/>
        <v>38000</v>
      </c>
      <c r="W262" s="70">
        <f t="shared" si="116"/>
        <v>38000</v>
      </c>
      <c r="X262" s="70">
        <f t="shared" si="116"/>
        <v>38000</v>
      </c>
      <c r="Y262" s="70">
        <f t="shared" si="116"/>
        <v>38000</v>
      </c>
      <c r="Z262" s="70">
        <f t="shared" si="116"/>
        <v>38000</v>
      </c>
      <c r="AA262" s="70">
        <f t="shared" si="116"/>
        <v>38000</v>
      </c>
      <c r="AB262" s="70">
        <f t="shared" si="116"/>
        <v>38000</v>
      </c>
      <c r="AC262" s="70">
        <f t="shared" si="116"/>
        <v>38000</v>
      </c>
      <c r="AD262" s="70">
        <f t="shared" si="116"/>
        <v>38000</v>
      </c>
      <c r="AE262" s="70">
        <f t="shared" si="116"/>
        <v>38000</v>
      </c>
      <c r="AF262" s="70">
        <f t="shared" si="116"/>
        <v>38000</v>
      </c>
      <c r="AG262" s="70">
        <f t="shared" si="116"/>
        <v>38000</v>
      </c>
      <c r="AH262" s="70">
        <f t="shared" si="116"/>
        <v>38000</v>
      </c>
      <c r="AI262" s="70">
        <f t="shared" si="116"/>
        <v>38000</v>
      </c>
      <c r="AJ262" s="70">
        <f t="shared" si="116"/>
        <v>38000</v>
      </c>
      <c r="AK262" s="70">
        <f t="shared" si="116"/>
        <v>38000</v>
      </c>
      <c r="AL262" s="70">
        <f t="shared" si="116"/>
        <v>38000</v>
      </c>
      <c r="AM262" s="70">
        <f t="shared" si="116"/>
        <v>38000</v>
      </c>
      <c r="AN262" s="70">
        <f t="shared" si="116"/>
        <v>38000</v>
      </c>
      <c r="AO262" s="70">
        <f t="shared" si="116"/>
        <v>38000</v>
      </c>
      <c r="AP262" s="70">
        <f t="shared" si="116"/>
        <v>38000</v>
      </c>
      <c r="AQ262" s="70">
        <f t="shared" si="116"/>
        <v>38000</v>
      </c>
      <c r="AR262" s="70">
        <f t="shared" si="116"/>
        <v>38000</v>
      </c>
      <c r="AS262" s="70">
        <f t="shared" si="116"/>
        <v>38000</v>
      </c>
      <c r="AT262" s="70">
        <f t="shared" si="116"/>
        <v>38000</v>
      </c>
      <c r="AU262" s="70">
        <f t="shared" si="116"/>
        <v>38000</v>
      </c>
      <c r="AV262" s="70">
        <f t="shared" si="116"/>
        <v>38000</v>
      </c>
      <c r="AW262" s="70">
        <f t="shared" si="116"/>
        <v>38000</v>
      </c>
      <c r="AX262" s="70">
        <f t="shared" si="116"/>
        <v>38000</v>
      </c>
      <c r="AY262" s="70">
        <f t="shared" si="116"/>
        <v>38000</v>
      </c>
      <c r="AZ262" s="70">
        <f t="shared" si="116"/>
        <v>38000</v>
      </c>
      <c r="BA262" s="70">
        <f t="shared" si="116"/>
        <v>38000</v>
      </c>
      <c r="BB262" s="70">
        <f t="shared" si="116"/>
        <v>38000</v>
      </c>
      <c r="BC262" s="70">
        <f t="shared" si="116"/>
        <v>38000</v>
      </c>
      <c r="BD262" s="70">
        <f t="shared" si="116"/>
        <v>38000</v>
      </c>
      <c r="BE262" s="70">
        <f t="shared" si="116"/>
        <v>38000</v>
      </c>
      <c r="BF262" s="70">
        <f t="shared" si="116"/>
        <v>38000</v>
      </c>
      <c r="BG262" s="70">
        <f t="shared" si="116"/>
        <v>38000</v>
      </c>
      <c r="BH262" s="70">
        <f t="shared" si="116"/>
        <v>38000</v>
      </c>
      <c r="BI262" s="70">
        <f t="shared" si="116"/>
        <v>38000</v>
      </c>
      <c r="BJ262" s="70">
        <f t="shared" si="116"/>
        <v>38000</v>
      </c>
      <c r="BK262" s="70">
        <f t="shared" si="116"/>
        <v>38000</v>
      </c>
      <c r="BL262" s="70">
        <f t="shared" si="116"/>
        <v>38000</v>
      </c>
      <c r="BM262" s="70">
        <f t="shared" si="116"/>
        <v>38000</v>
      </c>
      <c r="BN262" s="70">
        <f t="shared" si="116"/>
        <v>38000</v>
      </c>
      <c r="BO262" s="70">
        <f t="shared" si="116"/>
        <v>38000</v>
      </c>
      <c r="BP262" s="70">
        <f t="shared" si="116"/>
        <v>38000</v>
      </c>
      <c r="BQ262" s="70">
        <f t="shared" si="116"/>
        <v>0</v>
      </c>
      <c r="BR262" s="70">
        <f t="shared" si="116"/>
        <v>0</v>
      </c>
      <c r="BS262" s="70">
        <f t="shared" si="116"/>
        <v>0</v>
      </c>
      <c r="BT262" s="70">
        <f t="shared" si="116"/>
        <v>0</v>
      </c>
      <c r="BU262" s="70">
        <f t="shared" ref="BU262:CB265" si="120">IF(AND($F262&lt;=BU$6,$G262&gt;=BU$7),$H262,0)</f>
        <v>0</v>
      </c>
      <c r="BV262" s="70">
        <f t="shared" si="120"/>
        <v>0</v>
      </c>
      <c r="BW262" s="70">
        <f t="shared" si="120"/>
        <v>0</v>
      </c>
      <c r="BX262" s="70">
        <f t="shared" si="120"/>
        <v>0</v>
      </c>
      <c r="BY262" s="70">
        <f t="shared" si="120"/>
        <v>0</v>
      </c>
      <c r="BZ262" s="70">
        <f t="shared" si="120"/>
        <v>0</v>
      </c>
      <c r="CA262" s="70">
        <f t="shared" si="120"/>
        <v>0</v>
      </c>
      <c r="CB262" s="70">
        <f t="shared" si="120"/>
        <v>0</v>
      </c>
    </row>
    <row r="263" spans="1:80" x14ac:dyDescent="0.3">
      <c r="A263" s="76" t="str">
        <f t="shared" si="115"/>
        <v>Sales</v>
      </c>
      <c r="B263" s="84" t="s">
        <v>70</v>
      </c>
      <c r="C263" s="65" t="s">
        <v>775</v>
      </c>
      <c r="E263" s="69" t="s">
        <v>101</v>
      </c>
      <c r="F263" s="86">
        <v>43101</v>
      </c>
      <c r="G263" s="86">
        <v>46387</v>
      </c>
      <c r="H263" s="85">
        <v>0</v>
      </c>
      <c r="I263" s="70">
        <f t="shared" si="116"/>
        <v>0</v>
      </c>
      <c r="J263" s="70">
        <f t="shared" ref="J263:BU266" si="121">IF(AND($F263&lt;=J$6,$G263&gt;=J$7),$H263,0)</f>
        <v>0</v>
      </c>
      <c r="K263" s="70">
        <f t="shared" si="121"/>
        <v>0</v>
      </c>
      <c r="L263" s="70">
        <f t="shared" si="121"/>
        <v>0</v>
      </c>
      <c r="M263" s="70">
        <f t="shared" si="121"/>
        <v>0</v>
      </c>
      <c r="N263" s="70">
        <f t="shared" si="121"/>
        <v>0</v>
      </c>
      <c r="O263" s="70">
        <f t="shared" si="121"/>
        <v>0</v>
      </c>
      <c r="P263" s="70">
        <f t="shared" si="121"/>
        <v>0</v>
      </c>
      <c r="Q263" s="70">
        <f t="shared" si="121"/>
        <v>0</v>
      </c>
      <c r="R263" s="70">
        <f t="shared" si="121"/>
        <v>0</v>
      </c>
      <c r="S263" s="70">
        <f t="shared" si="121"/>
        <v>0</v>
      </c>
      <c r="T263" s="70">
        <f t="shared" si="121"/>
        <v>0</v>
      </c>
      <c r="U263" s="70">
        <f t="shared" si="121"/>
        <v>0</v>
      </c>
      <c r="V263" s="70">
        <f t="shared" si="121"/>
        <v>0</v>
      </c>
      <c r="W263" s="70">
        <f t="shared" si="121"/>
        <v>0</v>
      </c>
      <c r="X263" s="70">
        <f t="shared" si="121"/>
        <v>0</v>
      </c>
      <c r="Y263" s="70">
        <f t="shared" si="121"/>
        <v>0</v>
      </c>
      <c r="Z263" s="70">
        <f t="shared" si="121"/>
        <v>0</v>
      </c>
      <c r="AA263" s="70">
        <f t="shared" si="121"/>
        <v>0</v>
      </c>
      <c r="AB263" s="70">
        <f t="shared" si="121"/>
        <v>0</v>
      </c>
      <c r="AC263" s="70">
        <f t="shared" si="121"/>
        <v>0</v>
      </c>
      <c r="AD263" s="70">
        <f t="shared" si="121"/>
        <v>0</v>
      </c>
      <c r="AE263" s="70">
        <f t="shared" si="121"/>
        <v>0</v>
      </c>
      <c r="AF263" s="70">
        <f t="shared" si="121"/>
        <v>0</v>
      </c>
      <c r="AG263" s="70">
        <f t="shared" si="121"/>
        <v>0</v>
      </c>
      <c r="AH263" s="70">
        <f t="shared" si="121"/>
        <v>0</v>
      </c>
      <c r="AI263" s="70">
        <f t="shared" si="121"/>
        <v>0</v>
      </c>
      <c r="AJ263" s="70">
        <f t="shared" si="121"/>
        <v>0</v>
      </c>
      <c r="AK263" s="70">
        <f t="shared" si="121"/>
        <v>0</v>
      </c>
      <c r="AL263" s="70">
        <f t="shared" si="121"/>
        <v>0</v>
      </c>
      <c r="AM263" s="70">
        <f t="shared" si="121"/>
        <v>0</v>
      </c>
      <c r="AN263" s="70">
        <f t="shared" si="121"/>
        <v>0</v>
      </c>
      <c r="AO263" s="70">
        <f t="shared" si="121"/>
        <v>0</v>
      </c>
      <c r="AP263" s="70">
        <f t="shared" si="121"/>
        <v>0</v>
      </c>
      <c r="AQ263" s="70">
        <f t="shared" si="121"/>
        <v>0</v>
      </c>
      <c r="AR263" s="70">
        <f t="shared" si="121"/>
        <v>0</v>
      </c>
      <c r="AS263" s="70">
        <f t="shared" si="121"/>
        <v>0</v>
      </c>
      <c r="AT263" s="70">
        <f t="shared" si="121"/>
        <v>0</v>
      </c>
      <c r="AU263" s="70">
        <f t="shared" si="121"/>
        <v>0</v>
      </c>
      <c r="AV263" s="70">
        <f t="shared" si="121"/>
        <v>0</v>
      </c>
      <c r="AW263" s="70">
        <f t="shared" si="121"/>
        <v>0</v>
      </c>
      <c r="AX263" s="70">
        <f t="shared" si="121"/>
        <v>0</v>
      </c>
      <c r="AY263" s="70">
        <f t="shared" si="121"/>
        <v>0</v>
      </c>
      <c r="AZ263" s="70">
        <f t="shared" si="121"/>
        <v>0</v>
      </c>
      <c r="BA263" s="70">
        <f t="shared" si="121"/>
        <v>0</v>
      </c>
      <c r="BB263" s="70">
        <f t="shared" si="121"/>
        <v>0</v>
      </c>
      <c r="BC263" s="70">
        <f t="shared" si="121"/>
        <v>0</v>
      </c>
      <c r="BD263" s="70">
        <f t="shared" si="121"/>
        <v>0</v>
      </c>
      <c r="BE263" s="70">
        <f t="shared" si="121"/>
        <v>0</v>
      </c>
      <c r="BF263" s="70">
        <f t="shared" si="121"/>
        <v>0</v>
      </c>
      <c r="BG263" s="70">
        <f t="shared" si="121"/>
        <v>0</v>
      </c>
      <c r="BH263" s="70">
        <f t="shared" si="121"/>
        <v>0</v>
      </c>
      <c r="BI263" s="70">
        <f t="shared" si="121"/>
        <v>0</v>
      </c>
      <c r="BJ263" s="70">
        <f t="shared" si="121"/>
        <v>0</v>
      </c>
      <c r="BK263" s="70">
        <f t="shared" si="121"/>
        <v>0</v>
      </c>
      <c r="BL263" s="70">
        <f t="shared" si="121"/>
        <v>0</v>
      </c>
      <c r="BM263" s="70">
        <f t="shared" si="121"/>
        <v>0</v>
      </c>
      <c r="BN263" s="70">
        <f t="shared" si="121"/>
        <v>0</v>
      </c>
      <c r="BO263" s="70">
        <f t="shared" si="121"/>
        <v>0</v>
      </c>
      <c r="BP263" s="70">
        <f t="shared" si="121"/>
        <v>0</v>
      </c>
      <c r="BQ263" s="70">
        <f t="shared" si="121"/>
        <v>0</v>
      </c>
      <c r="BR263" s="70">
        <f t="shared" si="121"/>
        <v>0</v>
      </c>
      <c r="BS263" s="70">
        <f t="shared" si="121"/>
        <v>0</v>
      </c>
      <c r="BT263" s="70">
        <f t="shared" si="121"/>
        <v>0</v>
      </c>
      <c r="BU263" s="70">
        <f t="shared" si="121"/>
        <v>0</v>
      </c>
      <c r="BV263" s="70">
        <f t="shared" si="120"/>
        <v>0</v>
      </c>
      <c r="BW263" s="70">
        <f t="shared" si="120"/>
        <v>0</v>
      </c>
      <c r="BX263" s="70">
        <f t="shared" si="120"/>
        <v>0</v>
      </c>
      <c r="BY263" s="70">
        <f t="shared" si="120"/>
        <v>0</v>
      </c>
      <c r="BZ263" s="70">
        <f t="shared" si="120"/>
        <v>0</v>
      </c>
      <c r="CA263" s="70">
        <f t="shared" si="120"/>
        <v>0</v>
      </c>
      <c r="CB263" s="70">
        <f t="shared" si="120"/>
        <v>0</v>
      </c>
    </row>
    <row r="264" spans="1:80" x14ac:dyDescent="0.3">
      <c r="A264" s="76" t="str">
        <f t="shared" si="115"/>
        <v>Sales</v>
      </c>
      <c r="B264" s="84" t="s">
        <v>71</v>
      </c>
      <c r="E264" s="69" t="s">
        <v>101</v>
      </c>
      <c r="F264" s="86">
        <v>43101</v>
      </c>
      <c r="G264" s="86">
        <v>46387</v>
      </c>
      <c r="H264" s="85">
        <v>0</v>
      </c>
      <c r="I264" s="70">
        <f t="shared" si="116"/>
        <v>0</v>
      </c>
      <c r="J264" s="70">
        <f t="shared" si="121"/>
        <v>0</v>
      </c>
      <c r="K264" s="70">
        <f t="shared" si="121"/>
        <v>0</v>
      </c>
      <c r="L264" s="70">
        <f t="shared" si="121"/>
        <v>0</v>
      </c>
      <c r="M264" s="70">
        <f t="shared" si="121"/>
        <v>0</v>
      </c>
      <c r="N264" s="70">
        <f t="shared" si="121"/>
        <v>0</v>
      </c>
      <c r="O264" s="70">
        <f t="shared" si="121"/>
        <v>0</v>
      </c>
      <c r="P264" s="70">
        <f t="shared" si="121"/>
        <v>0</v>
      </c>
      <c r="Q264" s="70">
        <f t="shared" si="121"/>
        <v>0</v>
      </c>
      <c r="R264" s="70">
        <f t="shared" si="121"/>
        <v>0</v>
      </c>
      <c r="S264" s="70">
        <f t="shared" si="121"/>
        <v>0</v>
      </c>
      <c r="T264" s="70">
        <f t="shared" si="121"/>
        <v>0</v>
      </c>
      <c r="U264" s="70">
        <f t="shared" si="121"/>
        <v>0</v>
      </c>
      <c r="V264" s="70">
        <f t="shared" si="121"/>
        <v>0</v>
      </c>
      <c r="W264" s="70">
        <f t="shared" si="121"/>
        <v>0</v>
      </c>
      <c r="X264" s="70">
        <f t="shared" si="121"/>
        <v>0</v>
      </c>
      <c r="Y264" s="70">
        <f t="shared" si="121"/>
        <v>0</v>
      </c>
      <c r="Z264" s="70">
        <f t="shared" si="121"/>
        <v>0</v>
      </c>
      <c r="AA264" s="70">
        <f t="shared" si="121"/>
        <v>0</v>
      </c>
      <c r="AB264" s="70">
        <f t="shared" si="121"/>
        <v>0</v>
      </c>
      <c r="AC264" s="70">
        <f t="shared" si="121"/>
        <v>0</v>
      </c>
      <c r="AD264" s="70">
        <f t="shared" si="121"/>
        <v>0</v>
      </c>
      <c r="AE264" s="70">
        <f t="shared" si="121"/>
        <v>0</v>
      </c>
      <c r="AF264" s="70">
        <f t="shared" si="121"/>
        <v>0</v>
      </c>
      <c r="AG264" s="70">
        <f t="shared" si="121"/>
        <v>0</v>
      </c>
      <c r="AH264" s="70">
        <f t="shared" si="121"/>
        <v>0</v>
      </c>
      <c r="AI264" s="70">
        <f t="shared" si="121"/>
        <v>0</v>
      </c>
      <c r="AJ264" s="70">
        <f t="shared" si="121"/>
        <v>0</v>
      </c>
      <c r="AK264" s="70">
        <f t="shared" si="121"/>
        <v>0</v>
      </c>
      <c r="AL264" s="70">
        <f t="shared" si="121"/>
        <v>0</v>
      </c>
      <c r="AM264" s="70">
        <f t="shared" si="121"/>
        <v>0</v>
      </c>
      <c r="AN264" s="70">
        <f t="shared" si="121"/>
        <v>0</v>
      </c>
      <c r="AO264" s="70">
        <f t="shared" si="121"/>
        <v>0</v>
      </c>
      <c r="AP264" s="70">
        <f t="shared" si="121"/>
        <v>0</v>
      </c>
      <c r="AQ264" s="70">
        <f t="shared" si="121"/>
        <v>0</v>
      </c>
      <c r="AR264" s="70">
        <f t="shared" si="121"/>
        <v>0</v>
      </c>
      <c r="AS264" s="70">
        <f t="shared" si="121"/>
        <v>0</v>
      </c>
      <c r="AT264" s="70">
        <f t="shared" si="121"/>
        <v>0</v>
      </c>
      <c r="AU264" s="70">
        <f t="shared" si="121"/>
        <v>0</v>
      </c>
      <c r="AV264" s="70">
        <f t="shared" si="121"/>
        <v>0</v>
      </c>
      <c r="AW264" s="70">
        <f t="shared" si="121"/>
        <v>0</v>
      </c>
      <c r="AX264" s="70">
        <f t="shared" si="121"/>
        <v>0</v>
      </c>
      <c r="AY264" s="70">
        <f t="shared" si="121"/>
        <v>0</v>
      </c>
      <c r="AZ264" s="70">
        <f t="shared" si="121"/>
        <v>0</v>
      </c>
      <c r="BA264" s="70">
        <f t="shared" si="121"/>
        <v>0</v>
      </c>
      <c r="BB264" s="70">
        <f t="shared" si="121"/>
        <v>0</v>
      </c>
      <c r="BC264" s="70">
        <f t="shared" si="121"/>
        <v>0</v>
      </c>
      <c r="BD264" s="70">
        <f t="shared" si="121"/>
        <v>0</v>
      </c>
      <c r="BE264" s="70">
        <f t="shared" si="121"/>
        <v>0</v>
      </c>
      <c r="BF264" s="70">
        <f t="shared" si="121"/>
        <v>0</v>
      </c>
      <c r="BG264" s="70">
        <f t="shared" si="121"/>
        <v>0</v>
      </c>
      <c r="BH264" s="70">
        <f t="shared" si="121"/>
        <v>0</v>
      </c>
      <c r="BI264" s="70">
        <f t="shared" si="121"/>
        <v>0</v>
      </c>
      <c r="BJ264" s="70">
        <f t="shared" si="121"/>
        <v>0</v>
      </c>
      <c r="BK264" s="70">
        <f t="shared" si="121"/>
        <v>0</v>
      </c>
      <c r="BL264" s="70">
        <f t="shared" si="121"/>
        <v>0</v>
      </c>
      <c r="BM264" s="70">
        <f t="shared" si="121"/>
        <v>0</v>
      </c>
      <c r="BN264" s="70">
        <f t="shared" si="121"/>
        <v>0</v>
      </c>
      <c r="BO264" s="70">
        <f t="shared" si="121"/>
        <v>0</v>
      </c>
      <c r="BP264" s="70">
        <f t="shared" si="121"/>
        <v>0</v>
      </c>
      <c r="BQ264" s="70">
        <f t="shared" si="121"/>
        <v>0</v>
      </c>
      <c r="BR264" s="70">
        <f t="shared" si="121"/>
        <v>0</v>
      </c>
      <c r="BS264" s="70">
        <f t="shared" si="121"/>
        <v>0</v>
      </c>
      <c r="BT264" s="70">
        <f t="shared" si="121"/>
        <v>0</v>
      </c>
      <c r="BU264" s="70">
        <f t="shared" si="121"/>
        <v>0</v>
      </c>
      <c r="BV264" s="70">
        <f t="shared" si="120"/>
        <v>0</v>
      </c>
      <c r="BW264" s="70">
        <f t="shared" si="120"/>
        <v>0</v>
      </c>
      <c r="BX264" s="70">
        <f t="shared" si="120"/>
        <v>0</v>
      </c>
      <c r="BY264" s="70">
        <f t="shared" si="120"/>
        <v>0</v>
      </c>
      <c r="BZ264" s="70">
        <f t="shared" si="120"/>
        <v>0</v>
      </c>
      <c r="CA264" s="70">
        <f t="shared" si="120"/>
        <v>0</v>
      </c>
      <c r="CB264" s="70">
        <f t="shared" si="120"/>
        <v>0</v>
      </c>
    </row>
    <row r="265" spans="1:80" x14ac:dyDescent="0.3">
      <c r="A265" s="76" t="str">
        <f t="shared" si="115"/>
        <v>Sales</v>
      </c>
      <c r="B265" s="84" t="s">
        <v>72</v>
      </c>
      <c r="E265" s="69" t="s">
        <v>101</v>
      </c>
      <c r="F265" s="86">
        <v>43101</v>
      </c>
      <c r="G265" s="86">
        <v>46387</v>
      </c>
      <c r="H265" s="85">
        <v>0</v>
      </c>
      <c r="I265" s="70">
        <f t="shared" si="116"/>
        <v>0</v>
      </c>
      <c r="J265" s="70">
        <f t="shared" si="121"/>
        <v>0</v>
      </c>
      <c r="K265" s="70">
        <f t="shared" si="121"/>
        <v>0</v>
      </c>
      <c r="L265" s="70">
        <f t="shared" si="121"/>
        <v>0</v>
      </c>
      <c r="M265" s="70">
        <f t="shared" si="121"/>
        <v>0</v>
      </c>
      <c r="N265" s="70">
        <f t="shared" si="121"/>
        <v>0</v>
      </c>
      <c r="O265" s="70">
        <f t="shared" si="121"/>
        <v>0</v>
      </c>
      <c r="P265" s="70">
        <f t="shared" si="121"/>
        <v>0</v>
      </c>
      <c r="Q265" s="70">
        <f t="shared" si="121"/>
        <v>0</v>
      </c>
      <c r="R265" s="70">
        <f t="shared" si="121"/>
        <v>0</v>
      </c>
      <c r="S265" s="70">
        <f t="shared" si="121"/>
        <v>0</v>
      </c>
      <c r="T265" s="70">
        <f t="shared" si="121"/>
        <v>0</v>
      </c>
      <c r="U265" s="70">
        <f t="shared" si="121"/>
        <v>0</v>
      </c>
      <c r="V265" s="70">
        <f t="shared" si="121"/>
        <v>0</v>
      </c>
      <c r="W265" s="70">
        <f t="shared" si="121"/>
        <v>0</v>
      </c>
      <c r="X265" s="70">
        <f t="shared" si="121"/>
        <v>0</v>
      </c>
      <c r="Y265" s="70">
        <f t="shared" si="121"/>
        <v>0</v>
      </c>
      <c r="Z265" s="70">
        <f t="shared" si="121"/>
        <v>0</v>
      </c>
      <c r="AA265" s="70">
        <f t="shared" si="121"/>
        <v>0</v>
      </c>
      <c r="AB265" s="70">
        <f t="shared" si="121"/>
        <v>0</v>
      </c>
      <c r="AC265" s="70">
        <f t="shared" si="121"/>
        <v>0</v>
      </c>
      <c r="AD265" s="70">
        <f t="shared" si="121"/>
        <v>0</v>
      </c>
      <c r="AE265" s="70">
        <f t="shared" si="121"/>
        <v>0</v>
      </c>
      <c r="AF265" s="70">
        <f t="shared" si="121"/>
        <v>0</v>
      </c>
      <c r="AG265" s="70">
        <f t="shared" si="121"/>
        <v>0</v>
      </c>
      <c r="AH265" s="70">
        <f t="shared" si="121"/>
        <v>0</v>
      </c>
      <c r="AI265" s="70">
        <f t="shared" si="121"/>
        <v>0</v>
      </c>
      <c r="AJ265" s="70">
        <f t="shared" si="121"/>
        <v>0</v>
      </c>
      <c r="AK265" s="70">
        <f t="shared" si="121"/>
        <v>0</v>
      </c>
      <c r="AL265" s="70">
        <f t="shared" si="121"/>
        <v>0</v>
      </c>
      <c r="AM265" s="70">
        <f t="shared" si="121"/>
        <v>0</v>
      </c>
      <c r="AN265" s="70">
        <f t="shared" si="121"/>
        <v>0</v>
      </c>
      <c r="AO265" s="70">
        <f t="shared" si="121"/>
        <v>0</v>
      </c>
      <c r="AP265" s="70">
        <f t="shared" si="121"/>
        <v>0</v>
      </c>
      <c r="AQ265" s="70">
        <f t="shared" si="121"/>
        <v>0</v>
      </c>
      <c r="AR265" s="70">
        <f t="shared" si="121"/>
        <v>0</v>
      </c>
      <c r="AS265" s="70">
        <f t="shared" si="121"/>
        <v>0</v>
      </c>
      <c r="AT265" s="70">
        <f t="shared" si="121"/>
        <v>0</v>
      </c>
      <c r="AU265" s="70">
        <f t="shared" si="121"/>
        <v>0</v>
      </c>
      <c r="AV265" s="70">
        <f t="shared" si="121"/>
        <v>0</v>
      </c>
      <c r="AW265" s="70">
        <f t="shared" si="121"/>
        <v>0</v>
      </c>
      <c r="AX265" s="70">
        <f t="shared" si="121"/>
        <v>0</v>
      </c>
      <c r="AY265" s="70">
        <f t="shared" si="121"/>
        <v>0</v>
      </c>
      <c r="AZ265" s="70">
        <f t="shared" si="121"/>
        <v>0</v>
      </c>
      <c r="BA265" s="70">
        <f t="shared" si="121"/>
        <v>0</v>
      </c>
      <c r="BB265" s="70">
        <f t="shared" si="121"/>
        <v>0</v>
      </c>
      <c r="BC265" s="70">
        <f t="shared" si="121"/>
        <v>0</v>
      </c>
      <c r="BD265" s="70">
        <f t="shared" si="121"/>
        <v>0</v>
      </c>
      <c r="BE265" s="70">
        <f t="shared" si="121"/>
        <v>0</v>
      </c>
      <c r="BF265" s="70">
        <f t="shared" si="121"/>
        <v>0</v>
      </c>
      <c r="BG265" s="70">
        <f t="shared" si="121"/>
        <v>0</v>
      </c>
      <c r="BH265" s="70">
        <f t="shared" si="121"/>
        <v>0</v>
      </c>
      <c r="BI265" s="70">
        <f t="shared" si="121"/>
        <v>0</v>
      </c>
      <c r="BJ265" s="70">
        <f t="shared" si="121"/>
        <v>0</v>
      </c>
      <c r="BK265" s="70">
        <f t="shared" si="121"/>
        <v>0</v>
      </c>
      <c r="BL265" s="70">
        <f t="shared" si="121"/>
        <v>0</v>
      </c>
      <c r="BM265" s="70">
        <f t="shared" si="121"/>
        <v>0</v>
      </c>
      <c r="BN265" s="70">
        <f t="shared" si="121"/>
        <v>0</v>
      </c>
      <c r="BO265" s="70">
        <f t="shared" si="121"/>
        <v>0</v>
      </c>
      <c r="BP265" s="70">
        <f t="shared" si="121"/>
        <v>0</v>
      </c>
      <c r="BQ265" s="70">
        <f t="shared" si="121"/>
        <v>0</v>
      </c>
      <c r="BR265" s="70">
        <f t="shared" si="121"/>
        <v>0</v>
      </c>
      <c r="BS265" s="70">
        <f t="shared" si="121"/>
        <v>0</v>
      </c>
      <c r="BT265" s="70">
        <f t="shared" si="121"/>
        <v>0</v>
      </c>
      <c r="BU265" s="70">
        <f t="shared" si="121"/>
        <v>0</v>
      </c>
      <c r="BV265" s="70">
        <f t="shared" si="120"/>
        <v>0</v>
      </c>
      <c r="BW265" s="70">
        <f t="shared" si="120"/>
        <v>0</v>
      </c>
      <c r="BX265" s="70">
        <f t="shared" si="120"/>
        <v>0</v>
      </c>
      <c r="BY265" s="70">
        <f t="shared" si="120"/>
        <v>0</v>
      </c>
      <c r="BZ265" s="70">
        <f t="shared" si="120"/>
        <v>0</v>
      </c>
      <c r="CA265" s="70">
        <f t="shared" si="120"/>
        <v>0</v>
      </c>
      <c r="CB265" s="70">
        <f t="shared" si="120"/>
        <v>0</v>
      </c>
    </row>
    <row r="266" spans="1:80" x14ac:dyDescent="0.3">
      <c r="A266" s="76" t="str">
        <f t="shared" si="115"/>
        <v>Sales</v>
      </c>
      <c r="B266" s="84" t="s">
        <v>73</v>
      </c>
      <c r="C266" s="65" t="s">
        <v>470</v>
      </c>
      <c r="E266" s="69" t="s">
        <v>101</v>
      </c>
      <c r="F266" s="86">
        <v>44713</v>
      </c>
      <c r="G266" s="86">
        <v>46387</v>
      </c>
      <c r="H266" s="85">
        <v>16000</v>
      </c>
      <c r="I266" s="70">
        <f t="shared" si="116"/>
        <v>0</v>
      </c>
      <c r="J266" s="70">
        <f t="shared" si="121"/>
        <v>0</v>
      </c>
      <c r="K266" s="70">
        <f t="shared" si="121"/>
        <v>0</v>
      </c>
      <c r="L266" s="70">
        <f t="shared" si="121"/>
        <v>0</v>
      </c>
      <c r="M266" s="70">
        <f t="shared" si="121"/>
        <v>0</v>
      </c>
      <c r="N266" s="70">
        <f t="shared" si="121"/>
        <v>16000</v>
      </c>
      <c r="O266" s="70">
        <f t="shared" si="121"/>
        <v>16000</v>
      </c>
      <c r="P266" s="70">
        <f t="shared" si="121"/>
        <v>16000</v>
      </c>
      <c r="Q266" s="70">
        <f t="shared" si="121"/>
        <v>16000</v>
      </c>
      <c r="R266" s="70">
        <f t="shared" si="121"/>
        <v>16000</v>
      </c>
      <c r="S266" s="70">
        <f t="shared" si="121"/>
        <v>16000</v>
      </c>
      <c r="T266" s="70">
        <f t="shared" si="121"/>
        <v>16000</v>
      </c>
      <c r="U266" s="70">
        <f t="shared" si="121"/>
        <v>16000</v>
      </c>
      <c r="V266" s="70">
        <f t="shared" si="121"/>
        <v>16000</v>
      </c>
      <c r="W266" s="70">
        <f t="shared" si="121"/>
        <v>16000</v>
      </c>
      <c r="X266" s="70">
        <f t="shared" si="121"/>
        <v>16000</v>
      </c>
      <c r="Y266" s="70">
        <f t="shared" si="121"/>
        <v>16000</v>
      </c>
      <c r="Z266" s="70">
        <f t="shared" si="121"/>
        <v>16000</v>
      </c>
      <c r="AA266" s="70">
        <f t="shared" si="121"/>
        <v>16000</v>
      </c>
      <c r="AB266" s="70">
        <f t="shared" si="121"/>
        <v>16000</v>
      </c>
      <c r="AC266" s="70">
        <f t="shared" si="121"/>
        <v>16000</v>
      </c>
      <c r="AD266" s="70">
        <f t="shared" si="121"/>
        <v>16000</v>
      </c>
      <c r="AE266" s="70">
        <f t="shared" si="121"/>
        <v>16000</v>
      </c>
      <c r="AF266" s="70">
        <f t="shared" si="121"/>
        <v>16000</v>
      </c>
      <c r="AG266" s="70">
        <f t="shared" si="121"/>
        <v>16000</v>
      </c>
      <c r="AH266" s="70">
        <f t="shared" si="121"/>
        <v>16000</v>
      </c>
      <c r="AI266" s="70">
        <f t="shared" si="121"/>
        <v>16000</v>
      </c>
      <c r="AJ266" s="70">
        <f t="shared" si="121"/>
        <v>16000</v>
      </c>
      <c r="AK266" s="70">
        <f t="shared" si="121"/>
        <v>16000</v>
      </c>
      <c r="AL266" s="70">
        <f t="shared" si="121"/>
        <v>16000</v>
      </c>
      <c r="AM266" s="70">
        <f t="shared" si="121"/>
        <v>16000</v>
      </c>
      <c r="AN266" s="70">
        <f t="shared" si="121"/>
        <v>16000</v>
      </c>
      <c r="AO266" s="70">
        <f t="shared" si="121"/>
        <v>16000</v>
      </c>
      <c r="AP266" s="70">
        <f t="shared" si="121"/>
        <v>16000</v>
      </c>
      <c r="AQ266" s="70">
        <f t="shared" si="121"/>
        <v>16000</v>
      </c>
      <c r="AR266" s="70">
        <f t="shared" si="121"/>
        <v>16000</v>
      </c>
      <c r="AS266" s="70">
        <f t="shared" si="121"/>
        <v>16000</v>
      </c>
      <c r="AT266" s="70">
        <f t="shared" si="121"/>
        <v>16000</v>
      </c>
      <c r="AU266" s="70">
        <f t="shared" si="121"/>
        <v>16000</v>
      </c>
      <c r="AV266" s="70">
        <f t="shared" si="121"/>
        <v>16000</v>
      </c>
      <c r="AW266" s="70">
        <f t="shared" si="121"/>
        <v>16000</v>
      </c>
      <c r="AX266" s="70">
        <f t="shared" si="121"/>
        <v>16000</v>
      </c>
      <c r="AY266" s="70">
        <f t="shared" si="121"/>
        <v>16000</v>
      </c>
      <c r="AZ266" s="70">
        <f t="shared" si="121"/>
        <v>16000</v>
      </c>
      <c r="BA266" s="70">
        <f t="shared" si="121"/>
        <v>16000</v>
      </c>
      <c r="BB266" s="70">
        <f t="shared" si="121"/>
        <v>16000</v>
      </c>
      <c r="BC266" s="70">
        <f t="shared" si="121"/>
        <v>16000</v>
      </c>
      <c r="BD266" s="70">
        <f t="shared" si="121"/>
        <v>16000</v>
      </c>
      <c r="BE266" s="70">
        <f t="shared" si="121"/>
        <v>16000</v>
      </c>
      <c r="BF266" s="70">
        <f t="shared" si="121"/>
        <v>16000</v>
      </c>
      <c r="BG266" s="70">
        <f t="shared" si="121"/>
        <v>16000</v>
      </c>
      <c r="BH266" s="70">
        <f t="shared" si="121"/>
        <v>16000</v>
      </c>
      <c r="BI266" s="70">
        <f t="shared" si="121"/>
        <v>16000</v>
      </c>
      <c r="BJ266" s="70">
        <f t="shared" si="121"/>
        <v>16000</v>
      </c>
      <c r="BK266" s="70">
        <f t="shared" si="121"/>
        <v>16000</v>
      </c>
      <c r="BL266" s="70">
        <f t="shared" si="121"/>
        <v>16000</v>
      </c>
      <c r="BM266" s="70">
        <f t="shared" si="121"/>
        <v>16000</v>
      </c>
      <c r="BN266" s="70">
        <f t="shared" si="121"/>
        <v>16000</v>
      </c>
      <c r="BO266" s="70">
        <f t="shared" si="121"/>
        <v>16000</v>
      </c>
      <c r="BP266" s="70">
        <f t="shared" si="121"/>
        <v>16000</v>
      </c>
      <c r="BQ266" s="70">
        <f t="shared" si="121"/>
        <v>0</v>
      </c>
      <c r="BR266" s="70">
        <f t="shared" si="121"/>
        <v>0</v>
      </c>
      <c r="BS266" s="70">
        <f t="shared" si="121"/>
        <v>0</v>
      </c>
      <c r="BT266" s="70">
        <f t="shared" si="121"/>
        <v>0</v>
      </c>
      <c r="BU266" s="70">
        <f t="shared" ref="BU266:CB266" si="122">IF(AND($F266&lt;=BU$6,$G266&gt;=BU$7),$H266,0)</f>
        <v>0</v>
      </c>
      <c r="BV266" s="70">
        <f t="shared" si="122"/>
        <v>0</v>
      </c>
      <c r="BW266" s="70">
        <f t="shared" si="122"/>
        <v>0</v>
      </c>
      <c r="BX266" s="70">
        <f t="shared" si="122"/>
        <v>0</v>
      </c>
      <c r="BY266" s="70">
        <f t="shared" si="122"/>
        <v>0</v>
      </c>
      <c r="BZ266" s="70">
        <f t="shared" si="122"/>
        <v>0</v>
      </c>
      <c r="CA266" s="70">
        <f t="shared" si="122"/>
        <v>0</v>
      </c>
      <c r="CB266" s="70">
        <f t="shared" si="122"/>
        <v>0</v>
      </c>
    </row>
    <row r="267" spans="1:80" x14ac:dyDescent="0.3">
      <c r="A267" s="76" t="str">
        <f t="shared" si="115"/>
        <v>Sales</v>
      </c>
      <c r="B267" s="84" t="s">
        <v>74</v>
      </c>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row>
    <row r="268" spans="1:80" x14ac:dyDescent="0.3">
      <c r="A268" s="76" t="str">
        <f t="shared" si="115"/>
        <v>Sales</v>
      </c>
      <c r="B268" s="84" t="s">
        <v>75</v>
      </c>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row>
    <row r="269" spans="1:80" x14ac:dyDescent="0.3">
      <c r="A269" s="76" t="str">
        <f t="shared" si="115"/>
        <v>Sales</v>
      </c>
      <c r="B269" s="84" t="s">
        <v>76</v>
      </c>
      <c r="U269" s="70"/>
      <c r="V269" s="70"/>
      <c r="W269" s="70"/>
      <c r="X269" s="70"/>
      <c r="Y269" s="70"/>
      <c r="Z269" s="70"/>
      <c r="AA269" s="70"/>
      <c r="AB269" s="70"/>
      <c r="AC269" s="70"/>
      <c r="AD269" s="70"/>
      <c r="AE269" s="70"/>
      <c r="AF269" s="70"/>
    </row>
    <row r="270" spans="1:80" x14ac:dyDescent="0.3">
      <c r="A270" s="76" t="str">
        <f t="shared" si="115"/>
        <v>Sales</v>
      </c>
      <c r="B270" s="84" t="s">
        <v>77</v>
      </c>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row>
    <row r="271" spans="1:80" x14ac:dyDescent="0.3">
      <c r="A271" s="76" t="str">
        <f t="shared" si="115"/>
        <v>Sales</v>
      </c>
      <c r="B271" s="84" t="s">
        <v>78</v>
      </c>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row>
    <row r="272" spans="1:80" x14ac:dyDescent="0.3">
      <c r="A272" s="76" t="str">
        <f t="shared" si="115"/>
        <v>Sales</v>
      </c>
      <c r="B272" s="84" t="s">
        <v>79</v>
      </c>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row>
    <row r="273" spans="1:80" x14ac:dyDescent="0.3">
      <c r="A273" s="76" t="str">
        <f t="shared" si="115"/>
        <v>Sales</v>
      </c>
      <c r="B273" s="84" t="s">
        <v>80</v>
      </c>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row>
    <row r="274" spans="1:80" x14ac:dyDescent="0.3">
      <c r="A274" s="76" t="str">
        <f t="shared" si="115"/>
        <v>Sales</v>
      </c>
      <c r="B274" s="84" t="s">
        <v>81</v>
      </c>
      <c r="I274" s="88"/>
      <c r="J274" s="88"/>
      <c r="K274" s="88"/>
      <c r="L274" s="88"/>
      <c r="M274" s="88"/>
      <c r="N274" s="88"/>
      <c r="O274" s="88"/>
      <c r="P274" s="88"/>
      <c r="Q274" s="88"/>
      <c r="R274" s="88"/>
      <c r="S274" s="88"/>
      <c r="T274" s="88"/>
      <c r="U274" s="88"/>
      <c r="V274" s="88"/>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row>
    <row r="277" spans="1:80" x14ac:dyDescent="0.3">
      <c r="B277" s="75" t="str">
        <f>B56</f>
        <v>Marketing</v>
      </c>
      <c r="C277" s="79" t="s">
        <v>91</v>
      </c>
      <c r="D277" s="64"/>
      <c r="E277" s="80" t="s">
        <v>92</v>
      </c>
      <c r="F277" s="81" t="s">
        <v>93</v>
      </c>
      <c r="G277" s="81" t="s">
        <v>94</v>
      </c>
      <c r="H277" s="82" t="s">
        <v>95</v>
      </c>
      <c r="I277" s="74">
        <f>I$6</f>
        <v>44562</v>
      </c>
      <c r="J277" s="74">
        <f t="shared" ref="J277:BU277" si="123">J$6</f>
        <v>44593</v>
      </c>
      <c r="K277" s="74">
        <f t="shared" si="123"/>
        <v>44621</v>
      </c>
      <c r="L277" s="74">
        <f t="shared" si="123"/>
        <v>44652</v>
      </c>
      <c r="M277" s="74">
        <f t="shared" si="123"/>
        <v>44682</v>
      </c>
      <c r="N277" s="74">
        <f t="shared" si="123"/>
        <v>44713</v>
      </c>
      <c r="O277" s="74">
        <f t="shared" si="123"/>
        <v>44743</v>
      </c>
      <c r="P277" s="74">
        <f t="shared" si="123"/>
        <v>44774</v>
      </c>
      <c r="Q277" s="74">
        <f t="shared" si="123"/>
        <v>44805</v>
      </c>
      <c r="R277" s="74">
        <f t="shared" si="123"/>
        <v>44835</v>
      </c>
      <c r="S277" s="74">
        <f t="shared" si="123"/>
        <v>44866</v>
      </c>
      <c r="T277" s="74">
        <f t="shared" si="123"/>
        <v>44896</v>
      </c>
      <c r="U277" s="74">
        <f t="shared" si="123"/>
        <v>44927</v>
      </c>
      <c r="V277" s="74">
        <f t="shared" si="123"/>
        <v>44958</v>
      </c>
      <c r="W277" s="74">
        <f t="shared" si="123"/>
        <v>44986</v>
      </c>
      <c r="X277" s="74">
        <f t="shared" si="123"/>
        <v>45017</v>
      </c>
      <c r="Y277" s="74">
        <f t="shared" si="123"/>
        <v>45047</v>
      </c>
      <c r="Z277" s="74">
        <f t="shared" si="123"/>
        <v>45078</v>
      </c>
      <c r="AA277" s="74">
        <f t="shared" si="123"/>
        <v>45108</v>
      </c>
      <c r="AB277" s="74">
        <f t="shared" si="123"/>
        <v>45139</v>
      </c>
      <c r="AC277" s="74">
        <f t="shared" si="123"/>
        <v>45170</v>
      </c>
      <c r="AD277" s="74">
        <f t="shared" si="123"/>
        <v>45200</v>
      </c>
      <c r="AE277" s="74">
        <f t="shared" si="123"/>
        <v>45231</v>
      </c>
      <c r="AF277" s="74">
        <f t="shared" si="123"/>
        <v>45261</v>
      </c>
      <c r="AG277" s="74">
        <f t="shared" si="123"/>
        <v>45292</v>
      </c>
      <c r="AH277" s="74">
        <f t="shared" si="123"/>
        <v>45323</v>
      </c>
      <c r="AI277" s="74">
        <f t="shared" si="123"/>
        <v>45352</v>
      </c>
      <c r="AJ277" s="74">
        <f t="shared" si="123"/>
        <v>45383</v>
      </c>
      <c r="AK277" s="74">
        <f t="shared" si="123"/>
        <v>45413</v>
      </c>
      <c r="AL277" s="74">
        <f t="shared" si="123"/>
        <v>45444</v>
      </c>
      <c r="AM277" s="74">
        <f t="shared" si="123"/>
        <v>45474</v>
      </c>
      <c r="AN277" s="74">
        <f t="shared" si="123"/>
        <v>45505</v>
      </c>
      <c r="AO277" s="74">
        <f t="shared" si="123"/>
        <v>45536</v>
      </c>
      <c r="AP277" s="74">
        <f t="shared" si="123"/>
        <v>45566</v>
      </c>
      <c r="AQ277" s="74">
        <f t="shared" si="123"/>
        <v>45597</v>
      </c>
      <c r="AR277" s="74">
        <f t="shared" si="123"/>
        <v>45627</v>
      </c>
      <c r="AS277" s="74">
        <f t="shared" si="123"/>
        <v>45658</v>
      </c>
      <c r="AT277" s="74">
        <f t="shared" si="123"/>
        <v>45689</v>
      </c>
      <c r="AU277" s="74">
        <f t="shared" si="123"/>
        <v>45717</v>
      </c>
      <c r="AV277" s="74">
        <f t="shared" si="123"/>
        <v>45748</v>
      </c>
      <c r="AW277" s="74">
        <f t="shared" si="123"/>
        <v>45778</v>
      </c>
      <c r="AX277" s="74">
        <f t="shared" si="123"/>
        <v>45809</v>
      </c>
      <c r="AY277" s="74">
        <f t="shared" si="123"/>
        <v>45839</v>
      </c>
      <c r="AZ277" s="74">
        <f t="shared" si="123"/>
        <v>45870</v>
      </c>
      <c r="BA277" s="74">
        <f t="shared" si="123"/>
        <v>45901</v>
      </c>
      <c r="BB277" s="74">
        <f t="shared" si="123"/>
        <v>45931</v>
      </c>
      <c r="BC277" s="74">
        <f t="shared" si="123"/>
        <v>45962</v>
      </c>
      <c r="BD277" s="74">
        <f t="shared" si="123"/>
        <v>45992</v>
      </c>
      <c r="BE277" s="74">
        <f t="shared" si="123"/>
        <v>46023</v>
      </c>
      <c r="BF277" s="74">
        <f t="shared" si="123"/>
        <v>46054</v>
      </c>
      <c r="BG277" s="74">
        <f t="shared" si="123"/>
        <v>46082</v>
      </c>
      <c r="BH277" s="74">
        <f t="shared" si="123"/>
        <v>46113</v>
      </c>
      <c r="BI277" s="74">
        <f t="shared" si="123"/>
        <v>46143</v>
      </c>
      <c r="BJ277" s="74">
        <f t="shared" si="123"/>
        <v>46174</v>
      </c>
      <c r="BK277" s="74">
        <f t="shared" si="123"/>
        <v>46204</v>
      </c>
      <c r="BL277" s="74">
        <f t="shared" si="123"/>
        <v>46235</v>
      </c>
      <c r="BM277" s="74">
        <f t="shared" si="123"/>
        <v>46266</v>
      </c>
      <c r="BN277" s="74">
        <f t="shared" si="123"/>
        <v>46296</v>
      </c>
      <c r="BO277" s="74">
        <f t="shared" si="123"/>
        <v>46327</v>
      </c>
      <c r="BP277" s="74">
        <f t="shared" si="123"/>
        <v>46357</v>
      </c>
      <c r="BQ277" s="74">
        <f t="shared" si="123"/>
        <v>46388</v>
      </c>
      <c r="BR277" s="74">
        <f t="shared" si="123"/>
        <v>46419</v>
      </c>
      <c r="BS277" s="74">
        <f t="shared" si="123"/>
        <v>46447</v>
      </c>
      <c r="BT277" s="74">
        <f t="shared" si="123"/>
        <v>46478</v>
      </c>
      <c r="BU277" s="74">
        <f t="shared" si="123"/>
        <v>46508</v>
      </c>
      <c r="BV277" s="74">
        <f t="shared" ref="BV277:CB277" si="124">BV$6</f>
        <v>46539</v>
      </c>
      <c r="BW277" s="74">
        <f t="shared" si="124"/>
        <v>46569</v>
      </c>
      <c r="BX277" s="74">
        <f t="shared" si="124"/>
        <v>46600</v>
      </c>
      <c r="BY277" s="74">
        <f t="shared" si="124"/>
        <v>46631</v>
      </c>
      <c r="BZ277" s="74">
        <f t="shared" si="124"/>
        <v>46661</v>
      </c>
      <c r="CA277" s="74">
        <f t="shared" si="124"/>
        <v>46692</v>
      </c>
      <c r="CB277" s="74">
        <f t="shared" si="124"/>
        <v>46722</v>
      </c>
    </row>
    <row r="279" spans="1:80" x14ac:dyDescent="0.3">
      <c r="A279" s="76" t="str">
        <f t="shared" ref="A279:A305" si="125">$B$277</f>
        <v>Marketing</v>
      </c>
      <c r="B279" s="183" t="s">
        <v>21</v>
      </c>
      <c r="C279" s="183" t="s">
        <v>229</v>
      </c>
      <c r="E279" s="183" t="s">
        <v>231</v>
      </c>
      <c r="F279" s="183"/>
      <c r="G279" s="183"/>
      <c r="H279" s="183"/>
      <c r="I279" s="70">
        <f>SUMIF('Scale Ops Summary'!$A$2:$A$45,TRIM($A279&amp;$B279),INDEX('Scale Ops Summary'!$C$2:$BV$45,0,MATCH(I$8,'Scale Ops Summary'!$C$2:$BV$2,0)))</f>
        <v>0</v>
      </c>
      <c r="J279" s="70">
        <f>SUMIF('Scale Ops Summary'!$A$2:$A$45,TRIM($A279&amp;$B279),INDEX('Scale Ops Summary'!$C$2:$BV$45,0,MATCH(J$8,'Scale Ops Summary'!$C$2:$BV$2,0)))</f>
        <v>0</v>
      </c>
      <c r="K279" s="70">
        <f>SUMIF('Scale Ops Summary'!$A$2:$A$45,TRIM($A279&amp;$B279),INDEX('Scale Ops Summary'!$C$2:$BV$45,0,MATCH(K$8,'Scale Ops Summary'!$C$2:$BV$2,0)))</f>
        <v>0</v>
      </c>
      <c r="L279" s="70">
        <f>SUMIF('Scale Ops Summary'!$A$2:$A$45,TRIM($A279&amp;$B279),INDEX('Scale Ops Summary'!$C$2:$BV$45,0,MATCH(L$8,'Scale Ops Summary'!$C$2:$BV$2,0)))</f>
        <v>0</v>
      </c>
      <c r="M279" s="70">
        <f>SUMIF('Scale Ops Summary'!$A$2:$A$45,TRIM($A279&amp;$B279),INDEX('Scale Ops Summary'!$C$2:$BV$45,0,MATCH(M$8,'Scale Ops Summary'!$C$2:$BV$2,0)))</f>
        <v>0</v>
      </c>
      <c r="N279" s="70">
        <f>SUMIF('Scale Ops Summary'!$A$2:$A$45,TRIM($A279&amp;$B279),INDEX('Scale Ops Summary'!$C$2:$BV$45,0,MATCH(N$8,'Scale Ops Summary'!$C$2:$BV$2,0)))</f>
        <v>0</v>
      </c>
      <c r="O279" s="70">
        <f>SUMIF('Scale Ops Summary'!$A$2:$A$45,TRIM($A279&amp;$B279),INDEX('Scale Ops Summary'!$C$2:$BV$45,0,MATCH(O$8,'Scale Ops Summary'!$C$2:$BV$2,0)))</f>
        <v>0</v>
      </c>
      <c r="P279" s="70">
        <f>SUMIF('Scale Ops Summary'!$A$2:$A$45,TRIM($A279&amp;$B279),INDEX('Scale Ops Summary'!$C$2:$BV$45,0,MATCH(P$8,'Scale Ops Summary'!$C$2:$BV$2,0)))</f>
        <v>0</v>
      </c>
      <c r="Q279" s="70">
        <f>SUMIF('Scale Ops Summary'!$A$2:$A$45,TRIM($A279&amp;$B279),INDEX('Scale Ops Summary'!$C$2:$BV$45,0,MATCH(Q$8,'Scale Ops Summary'!$C$2:$BV$2,0)))</f>
        <v>0</v>
      </c>
      <c r="R279" s="70">
        <f>SUMIF('Scale Ops Summary'!$A$2:$A$45,TRIM($A279&amp;$B279),INDEX('Scale Ops Summary'!$C$2:$BV$45,0,MATCH(R$8,'Scale Ops Summary'!$C$2:$BV$2,0)))</f>
        <v>0</v>
      </c>
      <c r="S279" s="70">
        <f>SUMIF('Scale Ops Summary'!$A$2:$A$45,TRIM($A279&amp;$B279),INDEX('Scale Ops Summary'!$C$2:$BV$45,0,MATCH(S$8,'Scale Ops Summary'!$C$2:$BV$2,0)))</f>
        <v>0</v>
      </c>
      <c r="T279" s="70">
        <f>SUMIF('Scale Ops Summary'!$A$2:$A$45,TRIM($A279&amp;$B279),INDEX('Scale Ops Summary'!$C$2:$BV$45,0,MATCH(T$8,'Scale Ops Summary'!$C$2:$BV$2,0)))</f>
        <v>0</v>
      </c>
      <c r="U279" s="70">
        <f>SUMIF('Scale Ops Summary'!$A$2:$A$45,TRIM($A279&amp;$B279),INDEX('Scale Ops Summary'!$C$2:$BV$45,0,MATCH(U$8,'Scale Ops Summary'!$C$2:$BV$2,0)))</f>
        <v>0</v>
      </c>
      <c r="V279" s="70">
        <f>SUMIF('Scale Ops Summary'!$A$2:$A$45,TRIM($A279&amp;$B279),INDEX('Scale Ops Summary'!$C$2:$BV$45,0,MATCH(V$8,'Scale Ops Summary'!$C$2:$BV$2,0)))</f>
        <v>0</v>
      </c>
      <c r="W279" s="70">
        <f>SUMIF('Scale Ops Summary'!$A$2:$A$45,TRIM($A279&amp;$B279),INDEX('Scale Ops Summary'!$C$2:$BV$45,0,MATCH(W$8,'Scale Ops Summary'!$C$2:$BV$2,0)))</f>
        <v>0</v>
      </c>
      <c r="X279" s="70">
        <f>SUMIF('Scale Ops Summary'!$A$2:$A$45,TRIM($A279&amp;$B279),INDEX('Scale Ops Summary'!$C$2:$BV$45,0,MATCH(X$8,'Scale Ops Summary'!$C$2:$BV$2,0)))</f>
        <v>0</v>
      </c>
      <c r="Y279" s="70">
        <f>SUMIF('Scale Ops Summary'!$A$2:$A$45,TRIM($A279&amp;$B279),INDEX('Scale Ops Summary'!$C$2:$BV$45,0,MATCH(Y$8,'Scale Ops Summary'!$C$2:$BV$2,0)))</f>
        <v>0</v>
      </c>
      <c r="Z279" s="70">
        <f>SUMIF('Scale Ops Summary'!$A$2:$A$45,TRIM($A279&amp;$B279),INDEX('Scale Ops Summary'!$C$2:$BV$45,0,MATCH(Z$8,'Scale Ops Summary'!$C$2:$BV$2,0)))</f>
        <v>0</v>
      </c>
      <c r="AA279" s="70">
        <f>SUMIF('Scale Ops Summary'!$A$2:$A$45,TRIM($A279&amp;$B279),INDEX('Scale Ops Summary'!$C$2:$BV$45,0,MATCH(AA$8,'Scale Ops Summary'!$C$2:$BV$2,0)))</f>
        <v>0</v>
      </c>
      <c r="AB279" s="70">
        <f>SUMIF('Scale Ops Summary'!$A$2:$A$45,TRIM($A279&amp;$B279),INDEX('Scale Ops Summary'!$C$2:$BV$45,0,MATCH(AB$8,'Scale Ops Summary'!$C$2:$BV$2,0)))</f>
        <v>0</v>
      </c>
      <c r="AC279" s="70">
        <f>SUMIF('Scale Ops Summary'!$A$2:$A$45,TRIM($A279&amp;$B279),INDEX('Scale Ops Summary'!$C$2:$BV$45,0,MATCH(AC$8,'Scale Ops Summary'!$C$2:$BV$2,0)))</f>
        <v>0</v>
      </c>
      <c r="AD279" s="70">
        <f>SUMIF('Scale Ops Summary'!$A$2:$A$45,TRIM($A279&amp;$B279),INDEX('Scale Ops Summary'!$C$2:$BV$45,0,MATCH(AD$8,'Scale Ops Summary'!$C$2:$BV$2,0)))</f>
        <v>0</v>
      </c>
      <c r="AE279" s="70">
        <f>SUMIF('Scale Ops Summary'!$A$2:$A$45,TRIM($A279&amp;$B279),INDEX('Scale Ops Summary'!$C$2:$BV$45,0,MATCH(AE$8,'Scale Ops Summary'!$C$2:$BV$2,0)))</f>
        <v>0</v>
      </c>
      <c r="AF279" s="70">
        <f>SUMIF('Scale Ops Summary'!$A$2:$A$45,TRIM($A279&amp;$B279),INDEX('Scale Ops Summary'!$C$2:$BV$45,0,MATCH(AF$8,'Scale Ops Summary'!$C$2:$BV$2,0)))</f>
        <v>0</v>
      </c>
      <c r="AG279" s="70">
        <f>SUMIF('Scale Ops Summary'!$A$2:$A$45,TRIM($A279&amp;$B279),INDEX('Scale Ops Summary'!$C$2:$BV$45,0,MATCH(AG$8,'Scale Ops Summary'!$C$2:$BV$2,0)))</f>
        <v>0</v>
      </c>
      <c r="AH279" s="70">
        <f>SUMIF('Scale Ops Summary'!$A$2:$A$45,TRIM($A279&amp;$B279),INDEX('Scale Ops Summary'!$C$2:$BV$45,0,MATCH(AH$8,'Scale Ops Summary'!$C$2:$BV$2,0)))</f>
        <v>0</v>
      </c>
      <c r="AI279" s="70">
        <f>SUMIF('Scale Ops Summary'!$A$2:$A$45,TRIM($A279&amp;$B279),INDEX('Scale Ops Summary'!$C$2:$BV$45,0,MATCH(AI$8,'Scale Ops Summary'!$C$2:$BV$2,0)))</f>
        <v>0</v>
      </c>
      <c r="AJ279" s="70">
        <f>SUMIF('Scale Ops Summary'!$A$2:$A$45,TRIM($A279&amp;$B279),INDEX('Scale Ops Summary'!$C$2:$BV$45,0,MATCH(AJ$8,'Scale Ops Summary'!$C$2:$BV$2,0)))</f>
        <v>0</v>
      </c>
      <c r="AK279" s="70">
        <f>SUMIF('Scale Ops Summary'!$A$2:$A$45,TRIM($A279&amp;$B279),INDEX('Scale Ops Summary'!$C$2:$BV$45,0,MATCH(AK$8,'Scale Ops Summary'!$C$2:$BV$2,0)))</f>
        <v>0</v>
      </c>
      <c r="AL279" s="70">
        <f>SUMIF('Scale Ops Summary'!$A$2:$A$45,TRIM($A279&amp;$B279),INDEX('Scale Ops Summary'!$C$2:$BV$45,0,MATCH(AL$8,'Scale Ops Summary'!$C$2:$BV$2,0)))</f>
        <v>0</v>
      </c>
      <c r="AM279" s="70">
        <f>SUMIF('Scale Ops Summary'!$A$2:$A$45,TRIM($A279&amp;$B279),INDEX('Scale Ops Summary'!$C$2:$BV$45,0,MATCH(AM$8,'Scale Ops Summary'!$C$2:$BV$2,0)))</f>
        <v>0</v>
      </c>
      <c r="AN279" s="70">
        <f>SUMIF('Scale Ops Summary'!$A$2:$A$45,TRIM($A279&amp;$B279),INDEX('Scale Ops Summary'!$C$2:$BV$45,0,MATCH(AN$8,'Scale Ops Summary'!$C$2:$BV$2,0)))</f>
        <v>0</v>
      </c>
      <c r="AO279" s="70">
        <f>SUMIF('Scale Ops Summary'!$A$2:$A$45,TRIM($A279&amp;$B279),INDEX('Scale Ops Summary'!$C$2:$BV$45,0,MATCH(AO$8,'Scale Ops Summary'!$C$2:$BV$2,0)))</f>
        <v>0</v>
      </c>
      <c r="AP279" s="70">
        <f>SUMIF('Scale Ops Summary'!$A$2:$A$45,TRIM($A279&amp;$B279),INDEX('Scale Ops Summary'!$C$2:$BV$45,0,MATCH(AP$8,'Scale Ops Summary'!$C$2:$BV$2,0)))</f>
        <v>0</v>
      </c>
      <c r="AQ279" s="70">
        <f>SUMIF('Scale Ops Summary'!$A$2:$A$45,TRIM($A279&amp;$B279),INDEX('Scale Ops Summary'!$C$2:$BV$45,0,MATCH(AQ$8,'Scale Ops Summary'!$C$2:$BV$2,0)))</f>
        <v>0</v>
      </c>
      <c r="AR279" s="70">
        <f>SUMIF('Scale Ops Summary'!$A$2:$A$45,TRIM($A279&amp;$B279),INDEX('Scale Ops Summary'!$C$2:$BV$45,0,MATCH(AR$8,'Scale Ops Summary'!$C$2:$BV$2,0)))</f>
        <v>0</v>
      </c>
      <c r="AS279" s="70">
        <f>SUMIF('Scale Ops Summary'!$A$2:$A$45,TRIM($A279&amp;$B279),INDEX('Scale Ops Summary'!$C$2:$BV$45,0,MATCH(AS$8,'Scale Ops Summary'!$C$2:$BV$2,0)))</f>
        <v>0</v>
      </c>
      <c r="AT279" s="70">
        <f>SUMIF('Scale Ops Summary'!$A$2:$A$45,TRIM($A279&amp;$B279),INDEX('Scale Ops Summary'!$C$2:$BV$45,0,MATCH(AT$8,'Scale Ops Summary'!$C$2:$BV$2,0)))</f>
        <v>0</v>
      </c>
      <c r="AU279" s="70">
        <f>SUMIF('Scale Ops Summary'!$A$2:$A$45,TRIM($A279&amp;$B279),INDEX('Scale Ops Summary'!$C$2:$BV$45,0,MATCH(AU$8,'Scale Ops Summary'!$C$2:$BV$2,0)))</f>
        <v>0</v>
      </c>
      <c r="AV279" s="70">
        <f>SUMIF('Scale Ops Summary'!$A$2:$A$45,TRIM($A279&amp;$B279),INDEX('Scale Ops Summary'!$C$2:$BV$45,0,MATCH(AV$8,'Scale Ops Summary'!$C$2:$BV$2,0)))</f>
        <v>0</v>
      </c>
      <c r="AW279" s="70">
        <f>SUMIF('Scale Ops Summary'!$A$2:$A$45,TRIM($A279&amp;$B279),INDEX('Scale Ops Summary'!$C$2:$BV$45,0,MATCH(AW$8,'Scale Ops Summary'!$C$2:$BV$2,0)))</f>
        <v>0</v>
      </c>
      <c r="AX279" s="70">
        <f>SUMIF('Scale Ops Summary'!$A$2:$A$45,TRIM($A279&amp;$B279),INDEX('Scale Ops Summary'!$C$2:$BV$45,0,MATCH(AX$8,'Scale Ops Summary'!$C$2:$BV$2,0)))</f>
        <v>0</v>
      </c>
      <c r="AY279" s="70">
        <f>SUMIF('Scale Ops Summary'!$A$2:$A$45,TRIM($A279&amp;$B279),INDEX('Scale Ops Summary'!$C$2:$BV$45,0,MATCH(AY$8,'Scale Ops Summary'!$C$2:$BV$2,0)))</f>
        <v>0</v>
      </c>
      <c r="AZ279" s="70">
        <f>SUMIF('Scale Ops Summary'!$A$2:$A$45,TRIM($A279&amp;$B279),INDEX('Scale Ops Summary'!$C$2:$BV$45,0,MATCH(AZ$8,'Scale Ops Summary'!$C$2:$BV$2,0)))</f>
        <v>0</v>
      </c>
      <c r="BA279" s="70">
        <f>SUMIF('Scale Ops Summary'!$A$2:$A$45,TRIM($A279&amp;$B279),INDEX('Scale Ops Summary'!$C$2:$BV$45,0,MATCH(BA$8,'Scale Ops Summary'!$C$2:$BV$2,0)))</f>
        <v>0</v>
      </c>
      <c r="BB279" s="70">
        <f>SUMIF('Scale Ops Summary'!$A$2:$A$45,TRIM($A279&amp;$B279),INDEX('Scale Ops Summary'!$C$2:$BV$45,0,MATCH(BB$8,'Scale Ops Summary'!$C$2:$BV$2,0)))</f>
        <v>0</v>
      </c>
      <c r="BC279" s="70">
        <f>SUMIF('Scale Ops Summary'!$A$2:$A$45,TRIM($A279&amp;$B279),INDEX('Scale Ops Summary'!$C$2:$BV$45,0,MATCH(BC$8,'Scale Ops Summary'!$C$2:$BV$2,0)))</f>
        <v>0</v>
      </c>
      <c r="BD279" s="70">
        <f>SUMIF('Scale Ops Summary'!$A$2:$A$45,TRIM($A279&amp;$B279),INDEX('Scale Ops Summary'!$C$2:$BV$45,0,MATCH(BD$8,'Scale Ops Summary'!$C$2:$BV$2,0)))</f>
        <v>0</v>
      </c>
      <c r="BE279" s="70">
        <f>SUMIF('Scale Ops Summary'!$A$2:$A$45,TRIM($A279&amp;$B279),INDEX('Scale Ops Summary'!$C$2:$BV$45,0,MATCH(BE$8,'Scale Ops Summary'!$C$2:$BV$2,0)))</f>
        <v>0</v>
      </c>
      <c r="BF279" s="70">
        <f>SUMIF('Scale Ops Summary'!$A$2:$A$45,TRIM($A279&amp;$B279),INDEX('Scale Ops Summary'!$C$2:$BV$45,0,MATCH(BF$8,'Scale Ops Summary'!$C$2:$BV$2,0)))</f>
        <v>0</v>
      </c>
      <c r="BG279" s="70">
        <f>SUMIF('Scale Ops Summary'!$A$2:$A$45,TRIM($A279&amp;$B279),INDEX('Scale Ops Summary'!$C$2:$BV$45,0,MATCH(BG$8,'Scale Ops Summary'!$C$2:$BV$2,0)))</f>
        <v>0</v>
      </c>
      <c r="BH279" s="70">
        <f>SUMIF('Scale Ops Summary'!$A$2:$A$45,TRIM($A279&amp;$B279),INDEX('Scale Ops Summary'!$C$2:$BV$45,0,MATCH(BH$8,'Scale Ops Summary'!$C$2:$BV$2,0)))</f>
        <v>0</v>
      </c>
      <c r="BI279" s="70">
        <f>SUMIF('Scale Ops Summary'!$A$2:$A$45,TRIM($A279&amp;$B279),INDEX('Scale Ops Summary'!$C$2:$BV$45,0,MATCH(BI$8,'Scale Ops Summary'!$C$2:$BV$2,0)))</f>
        <v>0</v>
      </c>
      <c r="BJ279" s="70">
        <f>SUMIF('Scale Ops Summary'!$A$2:$A$45,TRIM($A279&amp;$B279),INDEX('Scale Ops Summary'!$C$2:$BV$45,0,MATCH(BJ$8,'Scale Ops Summary'!$C$2:$BV$2,0)))</f>
        <v>0</v>
      </c>
      <c r="BK279" s="70">
        <f>SUMIF('Scale Ops Summary'!$A$2:$A$45,TRIM($A279&amp;$B279),INDEX('Scale Ops Summary'!$C$2:$BV$45,0,MATCH(BK$8,'Scale Ops Summary'!$C$2:$BV$2,0)))</f>
        <v>0</v>
      </c>
      <c r="BL279" s="70">
        <f>SUMIF('Scale Ops Summary'!$A$2:$A$45,TRIM($A279&amp;$B279),INDEX('Scale Ops Summary'!$C$2:$BV$45,0,MATCH(BL$8,'Scale Ops Summary'!$C$2:$BV$2,0)))</f>
        <v>0</v>
      </c>
      <c r="BM279" s="70">
        <f>SUMIF('Scale Ops Summary'!$A$2:$A$45,TRIM($A279&amp;$B279),INDEX('Scale Ops Summary'!$C$2:$BV$45,0,MATCH(BM$8,'Scale Ops Summary'!$C$2:$BV$2,0)))</f>
        <v>0</v>
      </c>
      <c r="BN279" s="70">
        <f>SUMIF('Scale Ops Summary'!$A$2:$A$45,TRIM($A279&amp;$B279),INDEX('Scale Ops Summary'!$C$2:$BV$45,0,MATCH(BN$8,'Scale Ops Summary'!$C$2:$BV$2,0)))</f>
        <v>0</v>
      </c>
      <c r="BO279" s="70">
        <f>SUMIF('Scale Ops Summary'!$A$2:$A$45,TRIM($A279&amp;$B279),INDEX('Scale Ops Summary'!$C$2:$BV$45,0,MATCH(BO$8,'Scale Ops Summary'!$C$2:$BV$2,0)))</f>
        <v>0</v>
      </c>
      <c r="BP279" s="70">
        <f>SUMIF('Scale Ops Summary'!$A$2:$A$45,TRIM($A279&amp;$B279),INDEX('Scale Ops Summary'!$C$2:$BV$45,0,MATCH(BP$8,'Scale Ops Summary'!$C$2:$BV$2,0)))</f>
        <v>0</v>
      </c>
      <c r="BQ279" s="70">
        <f>SUMIF('Scale Ops Summary'!$A$2:$A$45,TRIM($A279&amp;$B279),INDEX('Scale Ops Summary'!$C$2:$BV$45,0,MATCH(BQ$8,'Scale Ops Summary'!$C$2:$BV$2,0)))</f>
        <v>0</v>
      </c>
      <c r="BR279" s="70">
        <f>SUMIF('Scale Ops Summary'!$A$2:$A$45,TRIM($A279&amp;$B279),INDEX('Scale Ops Summary'!$C$2:$BV$45,0,MATCH(BR$8,'Scale Ops Summary'!$C$2:$BV$2,0)))</f>
        <v>0</v>
      </c>
      <c r="BS279" s="70">
        <f>SUMIF('Scale Ops Summary'!$A$2:$A$45,TRIM($A279&amp;$B279),INDEX('Scale Ops Summary'!$C$2:$BV$45,0,MATCH(BS$8,'Scale Ops Summary'!$C$2:$BV$2,0)))</f>
        <v>0</v>
      </c>
      <c r="BT279" s="70">
        <f>SUMIF('Scale Ops Summary'!$A$2:$A$45,TRIM($A279&amp;$B279),INDEX('Scale Ops Summary'!$C$2:$BV$45,0,MATCH(BT$8,'Scale Ops Summary'!$C$2:$BV$2,0)))</f>
        <v>0</v>
      </c>
      <c r="BU279" s="70">
        <f>SUMIF('Scale Ops Summary'!$A$2:$A$45,TRIM($A279&amp;$B279),INDEX('Scale Ops Summary'!$C$2:$BV$45,0,MATCH(BU$8,'Scale Ops Summary'!$C$2:$BV$2,0)))</f>
        <v>0</v>
      </c>
      <c r="BV279" s="70">
        <f>SUMIF('Scale Ops Summary'!$A$2:$A$45,TRIM($A279&amp;$B279),INDEX('Scale Ops Summary'!$C$2:$BV$45,0,MATCH(BV$8,'Scale Ops Summary'!$C$2:$BV$2,0)))</f>
        <v>0</v>
      </c>
      <c r="BW279" s="70">
        <f>SUMIF('Scale Ops Summary'!$A$2:$A$45,TRIM($A279&amp;$B279),INDEX('Scale Ops Summary'!$C$2:$BV$45,0,MATCH(BW$8,'Scale Ops Summary'!$C$2:$BV$2,0)))</f>
        <v>0</v>
      </c>
      <c r="BX279" s="70">
        <f>SUMIF('Scale Ops Summary'!$A$2:$A$45,TRIM($A279&amp;$B279),INDEX('Scale Ops Summary'!$C$2:$BV$45,0,MATCH(BX$8,'Scale Ops Summary'!$C$2:$BV$2,0)))</f>
        <v>0</v>
      </c>
      <c r="BY279" s="70">
        <f>SUMIF('Scale Ops Summary'!$A$2:$A$45,TRIM($A279&amp;$B279),INDEX('Scale Ops Summary'!$C$2:$BV$45,0,MATCH(BY$8,'Scale Ops Summary'!$C$2:$BV$2,0)))</f>
        <v>0</v>
      </c>
      <c r="BZ279" s="70">
        <f>SUMIF('Scale Ops Summary'!$A$2:$A$45,TRIM($A279&amp;$B279),INDEX('Scale Ops Summary'!$C$2:$BV$45,0,MATCH(BZ$8,'Scale Ops Summary'!$C$2:$BV$2,0)))</f>
        <v>0</v>
      </c>
      <c r="CA279" s="70">
        <f>SUMIF('Scale Ops Summary'!$A$2:$A$45,TRIM($A279&amp;$B279),INDEX('Scale Ops Summary'!$C$2:$BV$45,0,MATCH(CA$8,'Scale Ops Summary'!$C$2:$BV$2,0)))</f>
        <v>0</v>
      </c>
      <c r="CB279" s="70">
        <f>SUMIF('Scale Ops Summary'!$A$2:$A$45,TRIM($A279&amp;$B279),INDEX('Scale Ops Summary'!$C$2:$BV$45,0,MATCH(CB$8,'Scale Ops Summary'!$C$2:$BV$2,0)))</f>
        <v>0</v>
      </c>
    </row>
    <row r="280" spans="1:80" x14ac:dyDescent="0.3">
      <c r="A280" s="76" t="str">
        <f t="shared" si="125"/>
        <v>Marketing</v>
      </c>
      <c r="B280" s="183" t="s">
        <v>107</v>
      </c>
      <c r="C280" s="183" t="s">
        <v>229</v>
      </c>
      <c r="E280" s="183" t="s">
        <v>231</v>
      </c>
      <c r="F280" s="183"/>
      <c r="G280" s="183"/>
      <c r="H280" s="183"/>
      <c r="I280" s="70">
        <f>SUMIF('Scale Ops Summary'!$A$2:$A$45,TRIM($A280&amp;$B280),INDEX('Scale Ops Summary'!$C$2:$BV$45,0,MATCH(I$8,'Scale Ops Summary'!$C$2:$BV$2,0)))</f>
        <v>0</v>
      </c>
      <c r="J280" s="70">
        <f>SUMIF('Scale Ops Summary'!$A$2:$A$45,TRIM($A280&amp;$B280),INDEX('Scale Ops Summary'!$C$2:$BV$45,0,MATCH(J$8,'Scale Ops Summary'!$C$2:$BV$2,0)))</f>
        <v>0</v>
      </c>
      <c r="K280" s="70">
        <f>SUMIF('Scale Ops Summary'!$A$2:$A$45,TRIM($A280&amp;$B280),INDEX('Scale Ops Summary'!$C$2:$BV$45,0,MATCH(K$8,'Scale Ops Summary'!$C$2:$BV$2,0)))</f>
        <v>0</v>
      </c>
      <c r="L280" s="70">
        <f>SUMIF('Scale Ops Summary'!$A$2:$A$45,TRIM($A280&amp;$B280),INDEX('Scale Ops Summary'!$C$2:$BV$45,0,MATCH(L$8,'Scale Ops Summary'!$C$2:$BV$2,0)))</f>
        <v>0</v>
      </c>
      <c r="M280" s="70">
        <f>SUMIF('Scale Ops Summary'!$A$2:$A$45,TRIM($A280&amp;$B280),INDEX('Scale Ops Summary'!$C$2:$BV$45,0,MATCH(M$8,'Scale Ops Summary'!$C$2:$BV$2,0)))</f>
        <v>0</v>
      </c>
      <c r="N280" s="70">
        <f>SUMIF('Scale Ops Summary'!$A$2:$A$45,TRIM($A280&amp;$B280),INDEX('Scale Ops Summary'!$C$2:$BV$45,0,MATCH(N$8,'Scale Ops Summary'!$C$2:$BV$2,0)))</f>
        <v>0</v>
      </c>
      <c r="O280" s="70">
        <f>SUMIF('Scale Ops Summary'!$A$2:$A$45,TRIM($A280&amp;$B280),INDEX('Scale Ops Summary'!$C$2:$BV$45,0,MATCH(O$8,'Scale Ops Summary'!$C$2:$BV$2,0)))</f>
        <v>0</v>
      </c>
      <c r="P280" s="70">
        <f>SUMIF('Scale Ops Summary'!$A$2:$A$45,TRIM($A280&amp;$B280),INDEX('Scale Ops Summary'!$C$2:$BV$45,0,MATCH(P$8,'Scale Ops Summary'!$C$2:$BV$2,0)))</f>
        <v>0</v>
      </c>
      <c r="Q280" s="70">
        <f>SUMIF('Scale Ops Summary'!$A$2:$A$45,TRIM($A280&amp;$B280),INDEX('Scale Ops Summary'!$C$2:$BV$45,0,MATCH(Q$8,'Scale Ops Summary'!$C$2:$BV$2,0)))</f>
        <v>0</v>
      </c>
      <c r="R280" s="70">
        <f>SUMIF('Scale Ops Summary'!$A$2:$A$45,TRIM($A280&amp;$B280),INDEX('Scale Ops Summary'!$C$2:$BV$45,0,MATCH(R$8,'Scale Ops Summary'!$C$2:$BV$2,0)))</f>
        <v>0</v>
      </c>
      <c r="S280" s="70">
        <f>SUMIF('Scale Ops Summary'!$A$2:$A$45,TRIM($A280&amp;$B280),INDEX('Scale Ops Summary'!$C$2:$BV$45,0,MATCH(S$8,'Scale Ops Summary'!$C$2:$BV$2,0)))</f>
        <v>0</v>
      </c>
      <c r="T280" s="70">
        <f>SUMIF('Scale Ops Summary'!$A$2:$A$45,TRIM($A280&amp;$B280),INDEX('Scale Ops Summary'!$C$2:$BV$45,0,MATCH(T$8,'Scale Ops Summary'!$C$2:$BV$2,0)))</f>
        <v>0</v>
      </c>
      <c r="U280" s="70">
        <f>SUMIF('Scale Ops Summary'!$A$2:$A$45,TRIM($A280&amp;$B280),INDEX('Scale Ops Summary'!$C$2:$BV$45,0,MATCH(U$8,'Scale Ops Summary'!$C$2:$BV$2,0)))</f>
        <v>0</v>
      </c>
      <c r="V280" s="70">
        <f>SUMIF('Scale Ops Summary'!$A$2:$A$45,TRIM($A280&amp;$B280),INDEX('Scale Ops Summary'!$C$2:$BV$45,0,MATCH(V$8,'Scale Ops Summary'!$C$2:$BV$2,0)))</f>
        <v>0</v>
      </c>
      <c r="W280" s="70">
        <f>SUMIF('Scale Ops Summary'!$A$2:$A$45,TRIM($A280&amp;$B280),INDEX('Scale Ops Summary'!$C$2:$BV$45,0,MATCH(W$8,'Scale Ops Summary'!$C$2:$BV$2,0)))</f>
        <v>0</v>
      </c>
      <c r="X280" s="70">
        <f>SUMIF('Scale Ops Summary'!$A$2:$A$45,TRIM($A280&amp;$B280),INDEX('Scale Ops Summary'!$C$2:$BV$45,0,MATCH(X$8,'Scale Ops Summary'!$C$2:$BV$2,0)))</f>
        <v>0</v>
      </c>
      <c r="Y280" s="70">
        <f>SUMIF('Scale Ops Summary'!$A$2:$A$45,TRIM($A280&amp;$B280),INDEX('Scale Ops Summary'!$C$2:$BV$45,0,MATCH(Y$8,'Scale Ops Summary'!$C$2:$BV$2,0)))</f>
        <v>0</v>
      </c>
      <c r="Z280" s="70">
        <f>SUMIF('Scale Ops Summary'!$A$2:$A$45,TRIM($A280&amp;$B280),INDEX('Scale Ops Summary'!$C$2:$BV$45,0,MATCH(Z$8,'Scale Ops Summary'!$C$2:$BV$2,0)))</f>
        <v>0</v>
      </c>
      <c r="AA280" s="70">
        <f>SUMIF('Scale Ops Summary'!$A$2:$A$45,TRIM($A280&amp;$B280),INDEX('Scale Ops Summary'!$C$2:$BV$45,0,MATCH(AA$8,'Scale Ops Summary'!$C$2:$BV$2,0)))</f>
        <v>0</v>
      </c>
      <c r="AB280" s="70">
        <f>SUMIF('Scale Ops Summary'!$A$2:$A$45,TRIM($A280&amp;$B280),INDEX('Scale Ops Summary'!$C$2:$BV$45,0,MATCH(AB$8,'Scale Ops Summary'!$C$2:$BV$2,0)))</f>
        <v>0</v>
      </c>
      <c r="AC280" s="70">
        <f>SUMIF('Scale Ops Summary'!$A$2:$A$45,TRIM($A280&amp;$B280),INDEX('Scale Ops Summary'!$C$2:$BV$45,0,MATCH(AC$8,'Scale Ops Summary'!$C$2:$BV$2,0)))</f>
        <v>0</v>
      </c>
      <c r="AD280" s="70">
        <f>SUMIF('Scale Ops Summary'!$A$2:$A$45,TRIM($A280&amp;$B280),INDEX('Scale Ops Summary'!$C$2:$BV$45,0,MATCH(AD$8,'Scale Ops Summary'!$C$2:$BV$2,0)))</f>
        <v>0</v>
      </c>
      <c r="AE280" s="70">
        <f>SUMIF('Scale Ops Summary'!$A$2:$A$45,TRIM($A280&amp;$B280),INDEX('Scale Ops Summary'!$C$2:$BV$45,0,MATCH(AE$8,'Scale Ops Summary'!$C$2:$BV$2,0)))</f>
        <v>0</v>
      </c>
      <c r="AF280" s="70">
        <f>SUMIF('Scale Ops Summary'!$A$2:$A$45,TRIM($A280&amp;$B280),INDEX('Scale Ops Summary'!$C$2:$BV$45,0,MATCH(AF$8,'Scale Ops Summary'!$C$2:$BV$2,0)))</f>
        <v>0</v>
      </c>
      <c r="AG280" s="70">
        <f>SUMIF('Scale Ops Summary'!$A$2:$A$45,TRIM($A280&amp;$B280),INDEX('Scale Ops Summary'!$C$2:$BV$45,0,MATCH(AG$8,'Scale Ops Summary'!$C$2:$BV$2,0)))</f>
        <v>0</v>
      </c>
      <c r="AH280" s="70">
        <f>SUMIF('Scale Ops Summary'!$A$2:$A$45,TRIM($A280&amp;$B280),INDEX('Scale Ops Summary'!$C$2:$BV$45,0,MATCH(AH$8,'Scale Ops Summary'!$C$2:$BV$2,0)))</f>
        <v>0</v>
      </c>
      <c r="AI280" s="70">
        <f>SUMIF('Scale Ops Summary'!$A$2:$A$45,TRIM($A280&amp;$B280),INDEX('Scale Ops Summary'!$C$2:$BV$45,0,MATCH(AI$8,'Scale Ops Summary'!$C$2:$BV$2,0)))</f>
        <v>0</v>
      </c>
      <c r="AJ280" s="70">
        <f>SUMIF('Scale Ops Summary'!$A$2:$A$45,TRIM($A280&amp;$B280),INDEX('Scale Ops Summary'!$C$2:$BV$45,0,MATCH(AJ$8,'Scale Ops Summary'!$C$2:$BV$2,0)))</f>
        <v>0</v>
      </c>
      <c r="AK280" s="70">
        <f>SUMIF('Scale Ops Summary'!$A$2:$A$45,TRIM($A280&amp;$B280),INDEX('Scale Ops Summary'!$C$2:$BV$45,0,MATCH(AK$8,'Scale Ops Summary'!$C$2:$BV$2,0)))</f>
        <v>0</v>
      </c>
      <c r="AL280" s="70">
        <f>SUMIF('Scale Ops Summary'!$A$2:$A$45,TRIM($A280&amp;$B280),INDEX('Scale Ops Summary'!$C$2:$BV$45,0,MATCH(AL$8,'Scale Ops Summary'!$C$2:$BV$2,0)))</f>
        <v>0</v>
      </c>
      <c r="AM280" s="70">
        <f>SUMIF('Scale Ops Summary'!$A$2:$A$45,TRIM($A280&amp;$B280),INDEX('Scale Ops Summary'!$C$2:$BV$45,0,MATCH(AM$8,'Scale Ops Summary'!$C$2:$BV$2,0)))</f>
        <v>0</v>
      </c>
      <c r="AN280" s="70">
        <f>SUMIF('Scale Ops Summary'!$A$2:$A$45,TRIM($A280&amp;$B280),INDEX('Scale Ops Summary'!$C$2:$BV$45,0,MATCH(AN$8,'Scale Ops Summary'!$C$2:$BV$2,0)))</f>
        <v>0</v>
      </c>
      <c r="AO280" s="70">
        <f>SUMIF('Scale Ops Summary'!$A$2:$A$45,TRIM($A280&amp;$B280),INDEX('Scale Ops Summary'!$C$2:$BV$45,0,MATCH(AO$8,'Scale Ops Summary'!$C$2:$BV$2,0)))</f>
        <v>0</v>
      </c>
      <c r="AP280" s="70">
        <f>SUMIF('Scale Ops Summary'!$A$2:$A$45,TRIM($A280&amp;$B280),INDEX('Scale Ops Summary'!$C$2:$BV$45,0,MATCH(AP$8,'Scale Ops Summary'!$C$2:$BV$2,0)))</f>
        <v>0</v>
      </c>
      <c r="AQ280" s="70">
        <f>SUMIF('Scale Ops Summary'!$A$2:$A$45,TRIM($A280&amp;$B280),INDEX('Scale Ops Summary'!$C$2:$BV$45,0,MATCH(AQ$8,'Scale Ops Summary'!$C$2:$BV$2,0)))</f>
        <v>0</v>
      </c>
      <c r="AR280" s="70">
        <f>SUMIF('Scale Ops Summary'!$A$2:$A$45,TRIM($A280&amp;$B280),INDEX('Scale Ops Summary'!$C$2:$BV$45,0,MATCH(AR$8,'Scale Ops Summary'!$C$2:$BV$2,0)))</f>
        <v>0</v>
      </c>
      <c r="AS280" s="70">
        <f>SUMIF('Scale Ops Summary'!$A$2:$A$45,TRIM($A280&amp;$B280),INDEX('Scale Ops Summary'!$C$2:$BV$45,0,MATCH(AS$8,'Scale Ops Summary'!$C$2:$BV$2,0)))</f>
        <v>0</v>
      </c>
      <c r="AT280" s="70">
        <f>SUMIF('Scale Ops Summary'!$A$2:$A$45,TRIM($A280&amp;$B280),INDEX('Scale Ops Summary'!$C$2:$BV$45,0,MATCH(AT$8,'Scale Ops Summary'!$C$2:$BV$2,0)))</f>
        <v>0</v>
      </c>
      <c r="AU280" s="70">
        <f>SUMIF('Scale Ops Summary'!$A$2:$A$45,TRIM($A280&amp;$B280),INDEX('Scale Ops Summary'!$C$2:$BV$45,0,MATCH(AU$8,'Scale Ops Summary'!$C$2:$BV$2,0)))</f>
        <v>0</v>
      </c>
      <c r="AV280" s="70">
        <f>SUMIF('Scale Ops Summary'!$A$2:$A$45,TRIM($A280&amp;$B280),INDEX('Scale Ops Summary'!$C$2:$BV$45,0,MATCH(AV$8,'Scale Ops Summary'!$C$2:$BV$2,0)))</f>
        <v>0</v>
      </c>
      <c r="AW280" s="70">
        <f>SUMIF('Scale Ops Summary'!$A$2:$A$45,TRIM($A280&amp;$B280),INDEX('Scale Ops Summary'!$C$2:$BV$45,0,MATCH(AW$8,'Scale Ops Summary'!$C$2:$BV$2,0)))</f>
        <v>0</v>
      </c>
      <c r="AX280" s="70">
        <f>SUMIF('Scale Ops Summary'!$A$2:$A$45,TRIM($A280&amp;$B280),INDEX('Scale Ops Summary'!$C$2:$BV$45,0,MATCH(AX$8,'Scale Ops Summary'!$C$2:$BV$2,0)))</f>
        <v>0</v>
      </c>
      <c r="AY280" s="70">
        <f>SUMIF('Scale Ops Summary'!$A$2:$A$45,TRIM($A280&amp;$B280),INDEX('Scale Ops Summary'!$C$2:$BV$45,0,MATCH(AY$8,'Scale Ops Summary'!$C$2:$BV$2,0)))</f>
        <v>0</v>
      </c>
      <c r="AZ280" s="70">
        <f>SUMIF('Scale Ops Summary'!$A$2:$A$45,TRIM($A280&amp;$B280),INDEX('Scale Ops Summary'!$C$2:$BV$45,0,MATCH(AZ$8,'Scale Ops Summary'!$C$2:$BV$2,0)))</f>
        <v>0</v>
      </c>
      <c r="BA280" s="70">
        <f>SUMIF('Scale Ops Summary'!$A$2:$A$45,TRIM($A280&amp;$B280),INDEX('Scale Ops Summary'!$C$2:$BV$45,0,MATCH(BA$8,'Scale Ops Summary'!$C$2:$BV$2,0)))</f>
        <v>0</v>
      </c>
      <c r="BB280" s="70">
        <f>SUMIF('Scale Ops Summary'!$A$2:$A$45,TRIM($A280&amp;$B280),INDEX('Scale Ops Summary'!$C$2:$BV$45,0,MATCH(BB$8,'Scale Ops Summary'!$C$2:$BV$2,0)))</f>
        <v>0</v>
      </c>
      <c r="BC280" s="70">
        <f>SUMIF('Scale Ops Summary'!$A$2:$A$45,TRIM($A280&amp;$B280),INDEX('Scale Ops Summary'!$C$2:$BV$45,0,MATCH(BC$8,'Scale Ops Summary'!$C$2:$BV$2,0)))</f>
        <v>0</v>
      </c>
      <c r="BD280" s="70">
        <f>SUMIF('Scale Ops Summary'!$A$2:$A$45,TRIM($A280&amp;$B280),INDEX('Scale Ops Summary'!$C$2:$BV$45,0,MATCH(BD$8,'Scale Ops Summary'!$C$2:$BV$2,0)))</f>
        <v>0</v>
      </c>
      <c r="BE280" s="70">
        <f>SUMIF('Scale Ops Summary'!$A$2:$A$45,TRIM($A280&amp;$B280),INDEX('Scale Ops Summary'!$C$2:$BV$45,0,MATCH(BE$8,'Scale Ops Summary'!$C$2:$BV$2,0)))</f>
        <v>0</v>
      </c>
      <c r="BF280" s="70">
        <f>SUMIF('Scale Ops Summary'!$A$2:$A$45,TRIM($A280&amp;$B280),INDEX('Scale Ops Summary'!$C$2:$BV$45,0,MATCH(BF$8,'Scale Ops Summary'!$C$2:$BV$2,0)))</f>
        <v>0</v>
      </c>
      <c r="BG280" s="70">
        <f>SUMIF('Scale Ops Summary'!$A$2:$A$45,TRIM($A280&amp;$B280),INDEX('Scale Ops Summary'!$C$2:$BV$45,0,MATCH(BG$8,'Scale Ops Summary'!$C$2:$BV$2,0)))</f>
        <v>0</v>
      </c>
      <c r="BH280" s="70">
        <f>SUMIF('Scale Ops Summary'!$A$2:$A$45,TRIM($A280&amp;$B280),INDEX('Scale Ops Summary'!$C$2:$BV$45,0,MATCH(BH$8,'Scale Ops Summary'!$C$2:$BV$2,0)))</f>
        <v>0</v>
      </c>
      <c r="BI280" s="70">
        <f>SUMIF('Scale Ops Summary'!$A$2:$A$45,TRIM($A280&amp;$B280),INDEX('Scale Ops Summary'!$C$2:$BV$45,0,MATCH(BI$8,'Scale Ops Summary'!$C$2:$BV$2,0)))</f>
        <v>0</v>
      </c>
      <c r="BJ280" s="70">
        <f>SUMIF('Scale Ops Summary'!$A$2:$A$45,TRIM($A280&amp;$B280),INDEX('Scale Ops Summary'!$C$2:$BV$45,0,MATCH(BJ$8,'Scale Ops Summary'!$C$2:$BV$2,0)))</f>
        <v>0</v>
      </c>
      <c r="BK280" s="70">
        <f>SUMIF('Scale Ops Summary'!$A$2:$A$45,TRIM($A280&amp;$B280),INDEX('Scale Ops Summary'!$C$2:$BV$45,0,MATCH(BK$8,'Scale Ops Summary'!$C$2:$BV$2,0)))</f>
        <v>0</v>
      </c>
      <c r="BL280" s="70">
        <f>SUMIF('Scale Ops Summary'!$A$2:$A$45,TRIM($A280&amp;$B280),INDEX('Scale Ops Summary'!$C$2:$BV$45,0,MATCH(BL$8,'Scale Ops Summary'!$C$2:$BV$2,0)))</f>
        <v>0</v>
      </c>
      <c r="BM280" s="70">
        <f>SUMIF('Scale Ops Summary'!$A$2:$A$45,TRIM($A280&amp;$B280),INDEX('Scale Ops Summary'!$C$2:$BV$45,0,MATCH(BM$8,'Scale Ops Summary'!$C$2:$BV$2,0)))</f>
        <v>0</v>
      </c>
      <c r="BN280" s="70">
        <f>SUMIF('Scale Ops Summary'!$A$2:$A$45,TRIM($A280&amp;$B280),INDEX('Scale Ops Summary'!$C$2:$BV$45,0,MATCH(BN$8,'Scale Ops Summary'!$C$2:$BV$2,0)))</f>
        <v>0</v>
      </c>
      <c r="BO280" s="70">
        <f>SUMIF('Scale Ops Summary'!$A$2:$A$45,TRIM($A280&amp;$B280),INDEX('Scale Ops Summary'!$C$2:$BV$45,0,MATCH(BO$8,'Scale Ops Summary'!$C$2:$BV$2,0)))</f>
        <v>0</v>
      </c>
      <c r="BP280" s="70">
        <f>SUMIF('Scale Ops Summary'!$A$2:$A$45,TRIM($A280&amp;$B280),INDEX('Scale Ops Summary'!$C$2:$BV$45,0,MATCH(BP$8,'Scale Ops Summary'!$C$2:$BV$2,0)))</f>
        <v>0</v>
      </c>
      <c r="BQ280" s="70">
        <f>SUMIF('Scale Ops Summary'!$A$2:$A$45,TRIM($A280&amp;$B280),INDEX('Scale Ops Summary'!$C$2:$BV$45,0,MATCH(BQ$8,'Scale Ops Summary'!$C$2:$BV$2,0)))</f>
        <v>0</v>
      </c>
      <c r="BR280" s="70">
        <f>SUMIF('Scale Ops Summary'!$A$2:$A$45,TRIM($A280&amp;$B280),INDEX('Scale Ops Summary'!$C$2:$BV$45,0,MATCH(BR$8,'Scale Ops Summary'!$C$2:$BV$2,0)))</f>
        <v>0</v>
      </c>
      <c r="BS280" s="70">
        <f>SUMIF('Scale Ops Summary'!$A$2:$A$45,TRIM($A280&amp;$B280),INDEX('Scale Ops Summary'!$C$2:$BV$45,0,MATCH(BS$8,'Scale Ops Summary'!$C$2:$BV$2,0)))</f>
        <v>0</v>
      </c>
      <c r="BT280" s="70">
        <f>SUMIF('Scale Ops Summary'!$A$2:$A$45,TRIM($A280&amp;$B280),INDEX('Scale Ops Summary'!$C$2:$BV$45,0,MATCH(BT$8,'Scale Ops Summary'!$C$2:$BV$2,0)))</f>
        <v>0</v>
      </c>
      <c r="BU280" s="70">
        <f>SUMIF('Scale Ops Summary'!$A$2:$A$45,TRIM($A280&amp;$B280),INDEX('Scale Ops Summary'!$C$2:$BV$45,0,MATCH(BU$8,'Scale Ops Summary'!$C$2:$BV$2,0)))</f>
        <v>0</v>
      </c>
      <c r="BV280" s="70">
        <f>SUMIF('Scale Ops Summary'!$A$2:$A$45,TRIM($A280&amp;$B280),INDEX('Scale Ops Summary'!$C$2:$BV$45,0,MATCH(BV$8,'Scale Ops Summary'!$C$2:$BV$2,0)))</f>
        <v>0</v>
      </c>
      <c r="BW280" s="70">
        <f>SUMIF('Scale Ops Summary'!$A$2:$A$45,TRIM($A280&amp;$B280),INDEX('Scale Ops Summary'!$C$2:$BV$45,0,MATCH(BW$8,'Scale Ops Summary'!$C$2:$BV$2,0)))</f>
        <v>0</v>
      </c>
      <c r="BX280" s="70">
        <f>SUMIF('Scale Ops Summary'!$A$2:$A$45,TRIM($A280&amp;$B280),INDEX('Scale Ops Summary'!$C$2:$BV$45,0,MATCH(BX$8,'Scale Ops Summary'!$C$2:$BV$2,0)))</f>
        <v>0</v>
      </c>
      <c r="BY280" s="70">
        <f>SUMIF('Scale Ops Summary'!$A$2:$A$45,TRIM($A280&amp;$B280),INDEX('Scale Ops Summary'!$C$2:$BV$45,0,MATCH(BY$8,'Scale Ops Summary'!$C$2:$BV$2,0)))</f>
        <v>0</v>
      </c>
      <c r="BZ280" s="70">
        <f>SUMIF('Scale Ops Summary'!$A$2:$A$45,TRIM($A280&amp;$B280),INDEX('Scale Ops Summary'!$C$2:$BV$45,0,MATCH(BZ$8,'Scale Ops Summary'!$C$2:$BV$2,0)))</f>
        <v>0</v>
      </c>
      <c r="CA280" s="70">
        <f>SUMIF('Scale Ops Summary'!$A$2:$A$45,TRIM($A280&amp;$B280),INDEX('Scale Ops Summary'!$C$2:$BV$45,0,MATCH(CA$8,'Scale Ops Summary'!$C$2:$BV$2,0)))</f>
        <v>0</v>
      </c>
      <c r="CB280" s="70">
        <f>SUMIF('Scale Ops Summary'!$A$2:$A$45,TRIM($A280&amp;$B280),INDEX('Scale Ops Summary'!$C$2:$BV$45,0,MATCH(CB$8,'Scale Ops Summary'!$C$2:$BV$2,0)))</f>
        <v>0</v>
      </c>
    </row>
    <row r="281" spans="1:80" x14ac:dyDescent="0.3">
      <c r="A281" s="76" t="str">
        <f t="shared" si="125"/>
        <v>Marketing</v>
      </c>
      <c r="B281" s="183" t="s">
        <v>21</v>
      </c>
      <c r="C281" s="183" t="s">
        <v>230</v>
      </c>
      <c r="E281" s="183" t="s">
        <v>231</v>
      </c>
      <c r="F281" s="183"/>
      <c r="G281" s="183"/>
      <c r="H281" s="183"/>
      <c r="I281" s="70">
        <f>'Headcount Roster -&gt;'!N154</f>
        <v>46723.863747945201</v>
      </c>
      <c r="J281" s="70">
        <f>'Headcount Roster -&gt;'!O154</f>
        <v>46647.702147945209</v>
      </c>
      <c r="K281" s="70">
        <f>'Headcount Roster -&gt;'!P154</f>
        <v>55420.637720547951</v>
      </c>
      <c r="L281" s="70">
        <f>'Headcount Roster -&gt;'!Q154</f>
        <v>53899.031342465758</v>
      </c>
      <c r="M281" s="70">
        <f>'Headcount Roster -&gt;'!R154</f>
        <v>55420.637720547951</v>
      </c>
      <c r="N281" s="70">
        <f>'Headcount Roster -&gt;'!S154</f>
        <v>53899.031342465758</v>
      </c>
      <c r="O281" s="70">
        <f>'Headcount Roster -&gt;'!T154</f>
        <v>55420.637720547951</v>
      </c>
      <c r="P281" s="70">
        <f>'Headcount Roster -&gt;'!U154</f>
        <v>55420.637720547951</v>
      </c>
      <c r="Q281" s="70">
        <f>'Headcount Roster -&gt;'!V154</f>
        <v>53899.031342465758</v>
      </c>
      <c r="R281" s="70">
        <f>'Headcount Roster -&gt;'!W154</f>
        <v>55420.637720547951</v>
      </c>
      <c r="S281" s="70">
        <f>'Headcount Roster -&gt;'!X154</f>
        <v>58509.003945205484</v>
      </c>
      <c r="T281" s="70">
        <f>'Headcount Roster -&gt;'!Y154</f>
        <v>64352.459638356173</v>
      </c>
      <c r="U281" s="70">
        <f>'Headcount Roster -&gt;'!Z154</f>
        <v>71476.687035616444</v>
      </c>
      <c r="V281" s="70">
        <f>'Headcount Roster -&gt;'!AA154</f>
        <v>66311.358312328783</v>
      </c>
      <c r="W281" s="70">
        <f>'Headcount Roster -&gt;'!AB154</f>
        <v>72532.128131506863</v>
      </c>
      <c r="X281" s="70">
        <f>'Headcount Roster -&gt;'!AC154</f>
        <v>70458.538191780826</v>
      </c>
      <c r="Y281" s="70">
        <f>'Headcount Roster -&gt;'!AD154</f>
        <v>72532.128131506863</v>
      </c>
      <c r="Z281" s="70">
        <f>'Headcount Roster -&gt;'!AE154</f>
        <v>70458.538191780826</v>
      </c>
      <c r="AA281" s="70">
        <f>'Headcount Roster -&gt;'!AF154</f>
        <v>72532.128131506863</v>
      </c>
      <c r="AB281" s="70">
        <f>'Headcount Roster -&gt;'!AG154</f>
        <v>72532.128131506863</v>
      </c>
      <c r="AC281" s="70">
        <f>'Headcount Roster -&gt;'!AH154</f>
        <v>70458.538191780826</v>
      </c>
      <c r="AD281" s="70">
        <f>'Headcount Roster -&gt;'!AI154</f>
        <v>72532.128131506863</v>
      </c>
      <c r="AE281" s="70">
        <f>'Headcount Roster -&gt;'!AJ154</f>
        <v>70458.538191780826</v>
      </c>
      <c r="AF281" s="70">
        <f>'Headcount Roster -&gt;'!AK154</f>
        <v>72532.128131506863</v>
      </c>
      <c r="AG281" s="70">
        <f>'Headcount Roster -&gt;'!AL154</f>
        <v>72532.128131506863</v>
      </c>
      <c r="AH281" s="70">
        <f>'Headcount Roster -&gt;'!AM154</f>
        <v>68384.948252054804</v>
      </c>
      <c r="AI281" s="70">
        <f>'Headcount Roster -&gt;'!AN154</f>
        <v>72532.128131506863</v>
      </c>
      <c r="AJ281" s="70">
        <f>'Headcount Roster -&gt;'!AO154</f>
        <v>70458.538191780826</v>
      </c>
      <c r="AK281" s="70">
        <f>'Headcount Roster -&gt;'!AP154</f>
        <v>72532.128131506863</v>
      </c>
      <c r="AL281" s="70">
        <f>'Headcount Roster -&gt;'!AQ154</f>
        <v>70458.538191780826</v>
      </c>
      <c r="AM281" s="70">
        <f>'Headcount Roster -&gt;'!AR154</f>
        <v>72532.128131506863</v>
      </c>
      <c r="AN281" s="70">
        <f>'Headcount Roster -&gt;'!AS154</f>
        <v>72532.128131506863</v>
      </c>
      <c r="AO281" s="70">
        <f>'Headcount Roster -&gt;'!AT154</f>
        <v>70458.538191780826</v>
      </c>
      <c r="AP281" s="70">
        <f>'Headcount Roster -&gt;'!AU154</f>
        <v>72532.128131506863</v>
      </c>
      <c r="AQ281" s="70">
        <f>'Headcount Roster -&gt;'!AV154</f>
        <v>70458.538191780826</v>
      </c>
      <c r="AR281" s="70">
        <f>'Headcount Roster -&gt;'!AW154</f>
        <v>72532.128131506863</v>
      </c>
      <c r="AS281" s="70">
        <f>'Headcount Roster -&gt;'!AX154</f>
        <v>72532.128131506863</v>
      </c>
      <c r="AT281" s="70">
        <f>'Headcount Roster -&gt;'!AY154</f>
        <v>66311.358312328783</v>
      </c>
      <c r="AU281" s="70">
        <f>'Headcount Roster -&gt;'!AZ154</f>
        <v>72532.128131506863</v>
      </c>
      <c r="AV281" s="70">
        <f>'Headcount Roster -&gt;'!BA154</f>
        <v>70458.538191780826</v>
      </c>
      <c r="AW281" s="70">
        <f>'Headcount Roster -&gt;'!BB154</f>
        <v>72532.128131506863</v>
      </c>
      <c r="AX281" s="70">
        <f>'Headcount Roster -&gt;'!BC154</f>
        <v>70458.538191780826</v>
      </c>
      <c r="AY281" s="70">
        <f>'Headcount Roster -&gt;'!BD154</f>
        <v>72532.128131506863</v>
      </c>
      <c r="AZ281" s="70">
        <f>'Headcount Roster -&gt;'!BE154</f>
        <v>72532.128131506863</v>
      </c>
      <c r="BA281" s="70">
        <f>'Headcount Roster -&gt;'!BF154</f>
        <v>70458.538191780826</v>
      </c>
      <c r="BB281" s="70">
        <f>'Headcount Roster -&gt;'!BG154</f>
        <v>72532.128131506863</v>
      </c>
      <c r="BC281" s="70">
        <f>'Headcount Roster -&gt;'!BH154</f>
        <v>70458.538191780826</v>
      </c>
      <c r="BD281" s="70">
        <f>'Headcount Roster -&gt;'!BI154</f>
        <v>72532.128131506863</v>
      </c>
      <c r="BE281" s="70">
        <f>'Headcount Roster -&gt;'!BJ154</f>
        <v>0</v>
      </c>
      <c r="BF281" s="70">
        <f>'Headcount Roster -&gt;'!BK154</f>
        <v>0</v>
      </c>
      <c r="BG281" s="70">
        <f>'Headcount Roster -&gt;'!BL154</f>
        <v>0</v>
      </c>
      <c r="BH281" s="70">
        <f>'Headcount Roster -&gt;'!BM154</f>
        <v>0</v>
      </c>
      <c r="BI281" s="70">
        <f>'Headcount Roster -&gt;'!BN154</f>
        <v>0</v>
      </c>
      <c r="BJ281" s="70">
        <f>'Headcount Roster -&gt;'!BO154</f>
        <v>0</v>
      </c>
      <c r="BK281" s="70">
        <f>'Headcount Roster -&gt;'!BP154</f>
        <v>0</v>
      </c>
      <c r="BL281" s="70">
        <f>'Headcount Roster -&gt;'!BQ154</f>
        <v>0</v>
      </c>
      <c r="BM281" s="70">
        <f>'Headcount Roster -&gt;'!BR154</f>
        <v>0</v>
      </c>
      <c r="BN281" s="70">
        <f>'Headcount Roster -&gt;'!BS154</f>
        <v>0</v>
      </c>
      <c r="BO281" s="70">
        <f>'Headcount Roster -&gt;'!BT154</f>
        <v>0</v>
      </c>
      <c r="BP281" s="70">
        <f>'Headcount Roster -&gt;'!BU154</f>
        <v>0</v>
      </c>
      <c r="BQ281" s="70">
        <f>'Headcount Roster -&gt;'!BV154</f>
        <v>0</v>
      </c>
      <c r="BR281" s="70">
        <f>'Headcount Roster -&gt;'!BW154</f>
        <v>0</v>
      </c>
      <c r="BS281" s="70">
        <f>'Headcount Roster -&gt;'!BX154</f>
        <v>0</v>
      </c>
      <c r="BT281" s="70">
        <f>'Headcount Roster -&gt;'!BY154</f>
        <v>0</v>
      </c>
      <c r="BU281" s="70">
        <f>'Headcount Roster -&gt;'!BZ154</f>
        <v>0</v>
      </c>
      <c r="BV281" s="70">
        <f>'Headcount Roster -&gt;'!CA154</f>
        <v>0</v>
      </c>
      <c r="BW281" s="70">
        <f>'Headcount Roster -&gt;'!CB154</f>
        <v>0</v>
      </c>
      <c r="BX281" s="70">
        <f>'Headcount Roster -&gt;'!CC154</f>
        <v>0</v>
      </c>
      <c r="BY281" s="70">
        <f>'Headcount Roster -&gt;'!CD154</f>
        <v>0</v>
      </c>
      <c r="BZ281" s="70">
        <f>'Headcount Roster -&gt;'!CE154</f>
        <v>0</v>
      </c>
      <c r="CA281" s="70">
        <f>'Headcount Roster -&gt;'!CF154</f>
        <v>0</v>
      </c>
      <c r="CB281" s="70">
        <f>'Headcount Roster -&gt;'!CG154</f>
        <v>0</v>
      </c>
    </row>
    <row r="282" spans="1:80" x14ac:dyDescent="0.3">
      <c r="A282" s="76" t="str">
        <f t="shared" si="125"/>
        <v>Marketing</v>
      </c>
      <c r="B282" s="183" t="s">
        <v>107</v>
      </c>
      <c r="C282" s="183" t="s">
        <v>230</v>
      </c>
      <c r="E282" s="183" t="s">
        <v>231</v>
      </c>
      <c r="F282" s="183"/>
      <c r="G282" s="183"/>
      <c r="H282" s="183"/>
      <c r="I282" s="70">
        <f>'Headcount Roster -&gt;'!IB154</f>
        <v>425</v>
      </c>
      <c r="J282" s="70">
        <f>'Headcount Roster -&gt;'!IC154</f>
        <v>510</v>
      </c>
      <c r="K282" s="70">
        <f>'Headcount Roster -&gt;'!ID154</f>
        <v>510</v>
      </c>
      <c r="L282" s="70">
        <f>'Headcount Roster -&gt;'!IE154</f>
        <v>510</v>
      </c>
      <c r="M282" s="70">
        <f>'Headcount Roster -&gt;'!IF154</f>
        <v>510</v>
      </c>
      <c r="N282" s="70">
        <f>'Headcount Roster -&gt;'!IG154</f>
        <v>510</v>
      </c>
      <c r="O282" s="70">
        <f>'Headcount Roster -&gt;'!IH154</f>
        <v>510</v>
      </c>
      <c r="P282" s="70">
        <f>'Headcount Roster -&gt;'!II154</f>
        <v>510</v>
      </c>
      <c r="Q282" s="70">
        <f>'Headcount Roster -&gt;'!IJ154</f>
        <v>510</v>
      </c>
      <c r="R282" s="70">
        <f>'Headcount Roster -&gt;'!IK154</f>
        <v>510</v>
      </c>
      <c r="S282" s="70">
        <f>'Headcount Roster -&gt;'!IL154</f>
        <v>595</v>
      </c>
      <c r="T282" s="70">
        <f>'Headcount Roster -&gt;'!IM154</f>
        <v>595</v>
      </c>
      <c r="U282" s="70">
        <f>'Headcount Roster -&gt;'!IN154</f>
        <v>680</v>
      </c>
      <c r="V282" s="70">
        <f>'Headcount Roster -&gt;'!IO154</f>
        <v>680</v>
      </c>
      <c r="W282" s="70">
        <f>'Headcount Roster -&gt;'!IP154</f>
        <v>680</v>
      </c>
      <c r="X282" s="70">
        <f>'Headcount Roster -&gt;'!IQ154</f>
        <v>680</v>
      </c>
      <c r="Y282" s="70">
        <f>'Headcount Roster -&gt;'!IR154</f>
        <v>680</v>
      </c>
      <c r="Z282" s="70">
        <f>'Headcount Roster -&gt;'!IS154</f>
        <v>680</v>
      </c>
      <c r="AA282" s="70">
        <f>'Headcount Roster -&gt;'!IT154</f>
        <v>680</v>
      </c>
      <c r="AB282" s="70">
        <f>'Headcount Roster -&gt;'!IU154</f>
        <v>680</v>
      </c>
      <c r="AC282" s="70">
        <f>'Headcount Roster -&gt;'!IV154</f>
        <v>680</v>
      </c>
      <c r="AD282" s="70">
        <f>'Headcount Roster -&gt;'!IW154</f>
        <v>680</v>
      </c>
      <c r="AE282" s="70">
        <f>'Headcount Roster -&gt;'!IX154</f>
        <v>680</v>
      </c>
      <c r="AF282" s="70">
        <f>'Headcount Roster -&gt;'!IY154</f>
        <v>680</v>
      </c>
      <c r="AG282" s="70">
        <f>'Headcount Roster -&gt;'!IZ154</f>
        <v>680</v>
      </c>
      <c r="AH282" s="70">
        <f>'Headcount Roster -&gt;'!JA154</f>
        <v>680</v>
      </c>
      <c r="AI282" s="70">
        <f>'Headcount Roster -&gt;'!JB154</f>
        <v>680</v>
      </c>
      <c r="AJ282" s="70">
        <f>'Headcount Roster -&gt;'!JC154</f>
        <v>680</v>
      </c>
      <c r="AK282" s="70">
        <f>'Headcount Roster -&gt;'!JD154</f>
        <v>680</v>
      </c>
      <c r="AL282" s="70">
        <f>'Headcount Roster -&gt;'!JE154</f>
        <v>680</v>
      </c>
      <c r="AM282" s="70">
        <f>'Headcount Roster -&gt;'!JF154</f>
        <v>680</v>
      </c>
      <c r="AN282" s="70">
        <f>'Headcount Roster -&gt;'!JG154</f>
        <v>680</v>
      </c>
      <c r="AO282" s="70">
        <f>'Headcount Roster -&gt;'!JH154</f>
        <v>680</v>
      </c>
      <c r="AP282" s="70">
        <f>'Headcount Roster -&gt;'!JI154</f>
        <v>680</v>
      </c>
      <c r="AQ282" s="70">
        <f>'Headcount Roster -&gt;'!JJ154</f>
        <v>680</v>
      </c>
      <c r="AR282" s="70">
        <f>'Headcount Roster -&gt;'!JK154</f>
        <v>680</v>
      </c>
      <c r="AS282" s="70">
        <f>'Headcount Roster -&gt;'!JL154</f>
        <v>680</v>
      </c>
      <c r="AT282" s="70">
        <f>'Headcount Roster -&gt;'!JM154</f>
        <v>680</v>
      </c>
      <c r="AU282" s="70">
        <f>'Headcount Roster -&gt;'!JN154</f>
        <v>680</v>
      </c>
      <c r="AV282" s="70">
        <f>'Headcount Roster -&gt;'!JO154</f>
        <v>680</v>
      </c>
      <c r="AW282" s="70">
        <f>'Headcount Roster -&gt;'!JP154</f>
        <v>680</v>
      </c>
      <c r="AX282" s="70">
        <f>'Headcount Roster -&gt;'!JQ154</f>
        <v>680</v>
      </c>
      <c r="AY282" s="70">
        <f>'Headcount Roster -&gt;'!JR154</f>
        <v>680</v>
      </c>
      <c r="AZ282" s="70">
        <f>'Headcount Roster -&gt;'!JS154</f>
        <v>680</v>
      </c>
      <c r="BA282" s="70">
        <f>'Headcount Roster -&gt;'!JT154</f>
        <v>680</v>
      </c>
      <c r="BB282" s="70">
        <f>'Headcount Roster -&gt;'!JU154</f>
        <v>680</v>
      </c>
      <c r="BC282" s="70">
        <f>'Headcount Roster -&gt;'!JV154</f>
        <v>680</v>
      </c>
      <c r="BD282" s="70">
        <f>'Headcount Roster -&gt;'!JW154</f>
        <v>680</v>
      </c>
      <c r="BE282" s="70">
        <f>'Headcount Roster -&gt;'!JX154</f>
        <v>0</v>
      </c>
      <c r="BF282" s="70">
        <f>'Headcount Roster -&gt;'!JY154</f>
        <v>0</v>
      </c>
      <c r="BG282" s="70">
        <f>'Headcount Roster -&gt;'!JZ154</f>
        <v>0</v>
      </c>
      <c r="BH282" s="70">
        <f>'Headcount Roster -&gt;'!KA154</f>
        <v>0</v>
      </c>
      <c r="BI282" s="70">
        <f>'Headcount Roster -&gt;'!KB154</f>
        <v>0</v>
      </c>
      <c r="BJ282" s="70">
        <f>'Headcount Roster -&gt;'!KC154</f>
        <v>0</v>
      </c>
      <c r="BK282" s="70">
        <f>'Headcount Roster -&gt;'!KD154</f>
        <v>0</v>
      </c>
      <c r="BL282" s="70">
        <f>'Headcount Roster -&gt;'!KE154</f>
        <v>0</v>
      </c>
      <c r="BM282" s="70">
        <f>'Headcount Roster -&gt;'!KF154</f>
        <v>0</v>
      </c>
      <c r="BN282" s="70">
        <f>'Headcount Roster -&gt;'!KG154</f>
        <v>0</v>
      </c>
      <c r="BO282" s="70">
        <f>'Headcount Roster -&gt;'!KH154</f>
        <v>0</v>
      </c>
      <c r="BP282" s="70">
        <f>'Headcount Roster -&gt;'!KI154</f>
        <v>0</v>
      </c>
      <c r="BQ282" s="70">
        <f>'Headcount Roster -&gt;'!KJ154</f>
        <v>0</v>
      </c>
      <c r="BR282" s="70">
        <f>'Headcount Roster -&gt;'!KK154</f>
        <v>0</v>
      </c>
      <c r="BS282" s="70">
        <f>'Headcount Roster -&gt;'!KL154</f>
        <v>0</v>
      </c>
      <c r="BT282" s="70">
        <f>'Headcount Roster -&gt;'!KM154</f>
        <v>0</v>
      </c>
      <c r="BU282" s="70">
        <f>'Headcount Roster -&gt;'!KN154</f>
        <v>0</v>
      </c>
      <c r="BV282" s="70">
        <f>'Headcount Roster -&gt;'!KO154</f>
        <v>0</v>
      </c>
      <c r="BW282" s="70">
        <f>'Headcount Roster -&gt;'!KP154</f>
        <v>0</v>
      </c>
      <c r="BX282" s="70">
        <f>'Headcount Roster -&gt;'!KQ154</f>
        <v>0</v>
      </c>
      <c r="BY282" s="70">
        <f>'Headcount Roster -&gt;'!KR154</f>
        <v>0</v>
      </c>
      <c r="BZ282" s="70">
        <f>'Headcount Roster -&gt;'!KS154</f>
        <v>0</v>
      </c>
      <c r="CA282" s="70">
        <f>'Headcount Roster -&gt;'!KT154</f>
        <v>0</v>
      </c>
      <c r="CB282" s="70">
        <f>'Headcount Roster -&gt;'!KU154</f>
        <v>0</v>
      </c>
    </row>
    <row r="283" spans="1:80" x14ac:dyDescent="0.3">
      <c r="A283" s="76" t="str">
        <f t="shared" si="125"/>
        <v>Marketing</v>
      </c>
      <c r="B283" s="84" t="s">
        <v>234</v>
      </c>
      <c r="C283" s="69" t="s">
        <v>101</v>
      </c>
      <c r="E283" s="69" t="s">
        <v>248</v>
      </c>
      <c r="F283" s="86">
        <v>42370</v>
      </c>
      <c r="G283" s="86">
        <v>46387</v>
      </c>
      <c r="H283" s="253">
        <v>0</v>
      </c>
      <c r="I283" s="70">
        <f>IF(AND($F283&lt;=I$6,$G283&gt;=I$7),$H283*Summary!C18*1000,0)</f>
        <v>0</v>
      </c>
      <c r="J283" s="70">
        <f>IF(AND($F283&lt;=J$6,$G283&gt;=J$7),$H283*Summary!D18*1000,0)</f>
        <v>0</v>
      </c>
      <c r="K283" s="70">
        <f>IF(AND($F283&lt;=K$6,$G283&gt;=K$7),$H283*Summary!E18*1000,0)</f>
        <v>0</v>
      </c>
      <c r="L283" s="70">
        <f>IF(AND($F283&lt;=L$6,$G283&gt;=L$7),$H283*Summary!F18*1000,0)</f>
        <v>0</v>
      </c>
      <c r="M283" s="70">
        <f>IF(AND($F283&lt;=M$6,$G283&gt;=M$7),$H283*Summary!G18*1000,0)</f>
        <v>0</v>
      </c>
      <c r="N283" s="70">
        <f>IF(AND($F283&lt;=N$6,$G283&gt;=N$7),$H283*Summary!H18*1000,0)</f>
        <v>0</v>
      </c>
      <c r="O283" s="70">
        <f>IF(AND($F283&lt;=O$6,$G283&gt;=O$7),$H283*Summary!I18*1000,0)</f>
        <v>0</v>
      </c>
      <c r="P283" s="70">
        <f>IF(AND($F283&lt;=P$6,$G283&gt;=P$7),$H283*Summary!J18*1000,0)</f>
        <v>0</v>
      </c>
      <c r="Q283" s="70">
        <f>IF(AND($F283&lt;=Q$6,$G283&gt;=Q$7),$H283*Summary!K18*1000,0)</f>
        <v>0</v>
      </c>
      <c r="R283" s="70">
        <f>IF(AND($F283&lt;=R$6,$G283&gt;=R$7),$H283*Summary!L18*1000,0)</f>
        <v>0</v>
      </c>
      <c r="S283" s="70">
        <f>IF(AND($F283&lt;=S$6,$G283&gt;=S$7),$H283*Summary!M18*1000,0)</f>
        <v>0</v>
      </c>
      <c r="T283" s="70">
        <f>IF(AND($F283&lt;=T$6,$G283&gt;=T$7),$H283*Summary!N18*1000,0)</f>
        <v>0</v>
      </c>
      <c r="U283" s="70">
        <f>IF(AND($F283&lt;=U$6,$G283&gt;=U$7),$H283*Summary!O18*1000,0)</f>
        <v>0</v>
      </c>
      <c r="V283" s="70">
        <f>IF(AND($F283&lt;=V$6,$G283&gt;=V$7),$H283*Summary!P18*1000,0)</f>
        <v>0</v>
      </c>
      <c r="W283" s="70">
        <f>IF(AND($F283&lt;=W$6,$G283&gt;=W$7),$H283*Summary!Q18*1000,0)</f>
        <v>0</v>
      </c>
      <c r="X283" s="70">
        <f>IF(AND($F283&lt;=X$6,$G283&gt;=X$7),$H283*Summary!R18*1000,0)</f>
        <v>0</v>
      </c>
      <c r="Y283" s="70">
        <f>IF(AND($F283&lt;=Y$6,$G283&gt;=Y$7),$H283*Summary!S18*1000,0)</f>
        <v>0</v>
      </c>
      <c r="Z283" s="70">
        <f>IF(AND($F283&lt;=Z$6,$G283&gt;=Z$7),$H283*Summary!T18*1000,0)</f>
        <v>0</v>
      </c>
      <c r="AA283" s="70">
        <f>IF(AND($F283&lt;=AA$6,$G283&gt;=AA$7),$H283*Summary!U18*1000,0)</f>
        <v>0</v>
      </c>
      <c r="AB283" s="70">
        <f>IF(AND($F283&lt;=AB$6,$G283&gt;=AB$7),$H283*Summary!V18*1000,0)</f>
        <v>0</v>
      </c>
      <c r="AC283" s="70">
        <f>IF(AND($F283&lt;=AC$6,$G283&gt;=AC$7),$H283*Summary!W18*1000,0)</f>
        <v>0</v>
      </c>
      <c r="AD283" s="70">
        <f>IF(AND($F283&lt;=AD$6,$G283&gt;=AD$7),$H283*Summary!X18*1000,0)</f>
        <v>0</v>
      </c>
      <c r="AE283" s="70">
        <f>IF(AND($F283&lt;=AE$6,$G283&gt;=AE$7),$H283*Summary!Y18*1000,0)</f>
        <v>0</v>
      </c>
      <c r="AF283" s="70">
        <f>IF(AND($F283&lt;=AF$6,$G283&gt;=AF$7),$H283*Summary!Z18*1000,0)</f>
        <v>0</v>
      </c>
      <c r="AG283" s="70">
        <f>IF(AND($F283&lt;=AG$6,$G283&gt;=AG$7),$H283*Summary!AA18*1000,0)</f>
        <v>0</v>
      </c>
      <c r="AH283" s="70">
        <f>IF(AND($F283&lt;=AH$6,$G283&gt;=AH$7),$H283*Summary!AB18*1000,0)</f>
        <v>0</v>
      </c>
      <c r="AI283" s="70">
        <f>IF(AND($F283&lt;=AI$6,$G283&gt;=AI$7),$H283*Summary!AC18*1000,0)</f>
        <v>0</v>
      </c>
      <c r="AJ283" s="70">
        <f>IF(AND($F283&lt;=AJ$6,$G283&gt;=AJ$7),$H283*Summary!AD18*1000,0)</f>
        <v>0</v>
      </c>
      <c r="AK283" s="70">
        <f>IF(AND($F283&lt;=AK$6,$G283&gt;=AK$7),$H283*Summary!AE18*1000,0)</f>
        <v>0</v>
      </c>
      <c r="AL283" s="70">
        <f>IF(AND($F283&lt;=AL$6,$G283&gt;=AL$7),$H283*Summary!AF18*1000,0)</f>
        <v>0</v>
      </c>
      <c r="AM283" s="70">
        <f>IF(AND($F283&lt;=AM$6,$G283&gt;=AM$7),$H283*Summary!AG18*1000,0)</f>
        <v>0</v>
      </c>
      <c r="AN283" s="70">
        <f>IF(AND($F283&lt;=AN$6,$G283&gt;=AN$7),$H283*Summary!AH18*1000,0)</f>
        <v>0</v>
      </c>
      <c r="AO283" s="70">
        <f>IF(AND($F283&lt;=AO$6,$G283&gt;=AO$7),$H283*Summary!AI18*1000,0)</f>
        <v>0</v>
      </c>
      <c r="AP283" s="70">
        <f>IF(AND($F283&lt;=AP$6,$G283&gt;=AP$7),$H283*Summary!AJ18*1000,0)</f>
        <v>0</v>
      </c>
      <c r="AQ283" s="70">
        <f>IF(AND($F283&lt;=AQ$6,$G283&gt;=AQ$7),$H283*Summary!AK18*1000,0)</f>
        <v>0</v>
      </c>
      <c r="AR283" s="70">
        <f>IF(AND($F283&lt;=AR$6,$G283&gt;=AR$7),$H283*Summary!AL18*1000,0)</f>
        <v>0</v>
      </c>
      <c r="AS283" s="70">
        <f>IF(AND($F283&lt;=AS$6,$G283&gt;=AS$7),$H283*Summary!AM18*1000,0)</f>
        <v>0</v>
      </c>
      <c r="AT283" s="70">
        <f>IF(AND($F283&lt;=AT$6,$G283&gt;=AT$7),$H283*Summary!AN18*1000,0)</f>
        <v>0</v>
      </c>
      <c r="AU283" s="70">
        <f>IF(AND($F283&lt;=AU$6,$G283&gt;=AU$7),$H283*Summary!AO18*1000,0)</f>
        <v>0</v>
      </c>
      <c r="AV283" s="70">
        <f>IF(AND($F283&lt;=AV$6,$G283&gt;=AV$7),$H283*Summary!AP18*1000,0)</f>
        <v>0</v>
      </c>
      <c r="AW283" s="70">
        <f>IF(AND($F283&lt;=AW$6,$G283&gt;=AW$7),$H283*Summary!AQ18*1000,0)</f>
        <v>0</v>
      </c>
      <c r="AX283" s="70">
        <f>IF(AND($F283&lt;=AX$6,$G283&gt;=AX$7),$H283*Summary!AR18*1000,0)</f>
        <v>0</v>
      </c>
      <c r="AY283" s="70">
        <f>IF(AND($F283&lt;=AY$6,$G283&gt;=AY$7),$H283*Summary!AS18*1000,0)</f>
        <v>0</v>
      </c>
      <c r="AZ283" s="70">
        <f>IF(AND($F283&lt;=AZ$6,$G283&gt;=AZ$7),$H283*Summary!AT18*1000,0)</f>
        <v>0</v>
      </c>
      <c r="BA283" s="70">
        <f>IF(AND($F283&lt;=BA$6,$G283&gt;=BA$7),$H283*Summary!AU18*1000,0)</f>
        <v>0</v>
      </c>
      <c r="BB283" s="70">
        <f>IF(AND($F283&lt;=BB$6,$G283&gt;=BB$7),$H283*Summary!AV18*1000,0)</f>
        <v>0</v>
      </c>
      <c r="BC283" s="70">
        <f>IF(AND($F283&lt;=BC$6,$G283&gt;=BC$7),$H283*Summary!AW18*1000,0)</f>
        <v>0</v>
      </c>
      <c r="BD283" s="70">
        <f>IF(AND($F283&lt;=BD$6,$G283&gt;=BD$7),$H283*Summary!AX18*1000,0)</f>
        <v>0</v>
      </c>
      <c r="BE283" s="70">
        <f>IF(AND($F283&lt;=BE$6,$G283&gt;=BE$7),$H283*Summary!AY18*1000,0)</f>
        <v>0</v>
      </c>
      <c r="BF283" s="70">
        <f>IF(AND($F283&lt;=BF$6,$G283&gt;=BF$7),$H283*Summary!AZ18*1000,0)</f>
        <v>0</v>
      </c>
      <c r="BG283" s="70">
        <f>IF(AND($F283&lt;=BG$6,$G283&gt;=BG$7),$H283*Summary!BA18*1000,0)</f>
        <v>0</v>
      </c>
      <c r="BH283" s="70">
        <f>IF(AND($F283&lt;=BH$6,$G283&gt;=BH$7),$H283*Summary!BB18*1000,0)</f>
        <v>0</v>
      </c>
      <c r="BI283" s="70">
        <f>IF(AND($F283&lt;=BI$6,$G283&gt;=BI$7),$H283*Summary!BC18*1000,0)</f>
        <v>0</v>
      </c>
      <c r="BJ283" s="70">
        <f>IF(AND($F283&lt;=BJ$6,$G283&gt;=BJ$7),$H283*Summary!BD18*1000,0)</f>
        <v>0</v>
      </c>
      <c r="BK283" s="70">
        <f>IF(AND($F283&lt;=BK$6,$G283&gt;=BK$7),$H283*Summary!BE18*1000,0)</f>
        <v>0</v>
      </c>
      <c r="BL283" s="70">
        <f>IF(AND($F283&lt;=BL$6,$G283&gt;=BL$7),$H283*Summary!BF18*1000,0)</f>
        <v>0</v>
      </c>
      <c r="BM283" s="70">
        <f>IF(AND($F283&lt;=BM$6,$G283&gt;=BM$7),$H283*Summary!BG18*1000,0)</f>
        <v>0</v>
      </c>
      <c r="BN283" s="70">
        <f>IF(AND($F283&lt;=BN$6,$G283&gt;=BN$7),$H283*Summary!BH18*1000,0)</f>
        <v>0</v>
      </c>
      <c r="BO283" s="70">
        <f>IF(AND($F283&lt;=BO$6,$G283&gt;=BO$7),$H283*Summary!BI18*1000,0)</f>
        <v>0</v>
      </c>
      <c r="BP283" s="70">
        <f>IF(AND($F283&lt;=BP$6,$G283&gt;=BP$7),$H283*Summary!BJ18*1000,0)</f>
        <v>0</v>
      </c>
      <c r="BQ283" s="70">
        <f>IF(AND($F283&lt;=BQ$6,$G283&gt;=BQ$7),$H283*Summary!BK18*1000,0)</f>
        <v>0</v>
      </c>
      <c r="BR283" s="70">
        <f>IF(AND($F283&lt;=BR$6,$G283&gt;=BR$7),$H283*Summary!BL18*1000,0)</f>
        <v>0</v>
      </c>
      <c r="BS283" s="70">
        <f>IF(AND($F283&lt;=BS$6,$G283&gt;=BS$7),$H283*Summary!BM18*1000,0)</f>
        <v>0</v>
      </c>
      <c r="BT283" s="70">
        <f>IF(AND($F283&lt;=BT$6,$G283&gt;=BT$7),$H283*Summary!BN18*1000,0)</f>
        <v>0</v>
      </c>
      <c r="BU283" s="70">
        <f>IF(AND($F283&lt;=BU$6,$G283&gt;=BU$7),$H283*Summary!BO18*1000,0)</f>
        <v>0</v>
      </c>
      <c r="BV283" s="70">
        <f>IF(AND($F283&lt;=BV$6,$G283&gt;=BV$7),$H283*Summary!BP18*1000,0)</f>
        <v>0</v>
      </c>
      <c r="BW283" s="70">
        <f>IF(AND($F283&lt;=BW$6,$G283&gt;=BW$7),$H283*Summary!BQ18*1000,0)</f>
        <v>0</v>
      </c>
      <c r="BX283" s="70">
        <f>IF(AND($F283&lt;=BX$6,$G283&gt;=BX$7),$H283*Summary!BR18*1000,0)</f>
        <v>0</v>
      </c>
      <c r="BY283" s="70">
        <f>IF(AND($F283&lt;=BY$6,$G283&gt;=BY$7),$H283*Summary!BS18*1000,0)</f>
        <v>0</v>
      </c>
      <c r="BZ283" s="70">
        <f>IF(AND($F283&lt;=BZ$6,$G283&gt;=BZ$7),$H283*Summary!BT18*1000,0)</f>
        <v>0</v>
      </c>
      <c r="CA283" s="70">
        <f>IF(AND($F283&lt;=CA$6,$G283&gt;=CA$7),$H283*Summary!BU18*1000,0)</f>
        <v>0</v>
      </c>
      <c r="CB283" s="70">
        <f>IF(AND($F283&lt;=CB$6,$G283&gt;=CB$7),$H283*Summary!BV18*1000,0)</f>
        <v>0</v>
      </c>
    </row>
    <row r="284" spans="1:80" x14ac:dyDescent="0.3">
      <c r="A284" s="76" t="str">
        <f t="shared" si="125"/>
        <v>Marketing</v>
      </c>
      <c r="B284" s="84" t="s">
        <v>22</v>
      </c>
      <c r="C284" s="69" t="s">
        <v>101</v>
      </c>
      <c r="E284" s="69" t="s">
        <v>250</v>
      </c>
      <c r="F284" s="86">
        <v>42370</v>
      </c>
      <c r="G284" s="86">
        <v>46387</v>
      </c>
      <c r="H284" s="85">
        <v>0</v>
      </c>
      <c r="I284" s="70">
        <f>IF(AND($F284&lt;=I$6,$G284&gt;=I$7),$H284*Summary!C82,0)</f>
        <v>0</v>
      </c>
      <c r="J284" s="70">
        <f>IF(AND($F284&lt;=J$6,$G284&gt;=J$7),$H284*Summary!D82,0)</f>
        <v>0</v>
      </c>
      <c r="K284" s="70">
        <f>IF(AND($F284&lt;=K$6,$G284&gt;=K$7),$H284*Summary!E82,0)</f>
        <v>0</v>
      </c>
      <c r="L284" s="70">
        <f>IF(AND($F284&lt;=L$6,$G284&gt;=L$7),$H284*Summary!F82,0)</f>
        <v>0</v>
      </c>
      <c r="M284" s="70">
        <f>IF(AND($F284&lt;=M$6,$G284&gt;=M$7),$H284*Summary!G82,0)</f>
        <v>0</v>
      </c>
      <c r="N284" s="70">
        <f>IF(AND($F284&lt;=N$6,$G284&gt;=N$7),$H284*Summary!H82,0)</f>
        <v>0</v>
      </c>
      <c r="O284" s="70">
        <f>IF(AND($F284&lt;=O$6,$G284&gt;=O$7),$H284*Summary!I82,0)</f>
        <v>0</v>
      </c>
      <c r="P284" s="70">
        <f>IF(AND($F284&lt;=P$6,$G284&gt;=P$7),$H284*Summary!J82,0)</f>
        <v>0</v>
      </c>
      <c r="Q284" s="70">
        <f>IF(AND($F284&lt;=Q$6,$G284&gt;=Q$7),$H284*Summary!K82,0)</f>
        <v>0</v>
      </c>
      <c r="R284" s="70">
        <f>IF(AND($F284&lt;=R$6,$G284&gt;=R$7),$H284*Summary!L82,0)</f>
        <v>0</v>
      </c>
      <c r="S284" s="70">
        <f>IF(AND($F284&lt;=S$6,$G284&gt;=S$7),$H284*Summary!M82,0)</f>
        <v>0</v>
      </c>
      <c r="T284" s="70">
        <f>IF(AND($F284&lt;=T$6,$G284&gt;=T$7),$H284*Summary!N82,0)</f>
        <v>0</v>
      </c>
      <c r="U284" s="70">
        <f>IF(AND($F284&lt;=U$6,$G284&gt;=U$7),$H284*Summary!O82,0)</f>
        <v>0</v>
      </c>
      <c r="V284" s="70">
        <f>IF(AND($F284&lt;=V$6,$G284&gt;=V$7),$H284*Summary!P82,0)</f>
        <v>0</v>
      </c>
      <c r="W284" s="70">
        <f>IF(AND($F284&lt;=W$6,$G284&gt;=W$7),$H284*Summary!Q82,0)</f>
        <v>0</v>
      </c>
      <c r="X284" s="70">
        <f>IF(AND($F284&lt;=X$6,$G284&gt;=X$7),$H284*Summary!R82,0)</f>
        <v>0</v>
      </c>
      <c r="Y284" s="70">
        <f>IF(AND($F284&lt;=Y$6,$G284&gt;=Y$7),$H284*Summary!S82,0)</f>
        <v>0</v>
      </c>
      <c r="Z284" s="70">
        <f>IF(AND($F284&lt;=Z$6,$G284&gt;=Z$7),$H284*Summary!T82,0)</f>
        <v>0</v>
      </c>
      <c r="AA284" s="70">
        <f>IF(AND($F284&lt;=AA$6,$G284&gt;=AA$7),$H284*Summary!U82,0)</f>
        <v>0</v>
      </c>
      <c r="AB284" s="70">
        <f>IF(AND($F284&lt;=AB$6,$G284&gt;=AB$7),$H284*Summary!V82,0)</f>
        <v>0</v>
      </c>
      <c r="AC284" s="70">
        <f>IF(AND($F284&lt;=AC$6,$G284&gt;=AC$7),$H284*Summary!W82,0)</f>
        <v>0</v>
      </c>
      <c r="AD284" s="70">
        <f>IF(AND($F284&lt;=AD$6,$G284&gt;=AD$7),$H284*Summary!X82,0)</f>
        <v>0</v>
      </c>
      <c r="AE284" s="70">
        <f>IF(AND($F284&lt;=AE$6,$G284&gt;=AE$7),$H284*Summary!Y82,0)</f>
        <v>0</v>
      </c>
      <c r="AF284" s="70">
        <f>IF(AND($F284&lt;=AF$6,$G284&gt;=AF$7),$H284*Summary!Z82,0)</f>
        <v>0</v>
      </c>
      <c r="AG284" s="70">
        <f>IF(AND($F284&lt;=AG$6,$G284&gt;=AG$7),$H284*Summary!AA82,0)</f>
        <v>0</v>
      </c>
      <c r="AH284" s="70">
        <f>IF(AND($F284&lt;=AH$6,$G284&gt;=AH$7),$H284*Summary!AB82,0)</f>
        <v>0</v>
      </c>
      <c r="AI284" s="70">
        <f>IF(AND($F284&lt;=AI$6,$G284&gt;=AI$7),$H284*Summary!AC82,0)</f>
        <v>0</v>
      </c>
      <c r="AJ284" s="70">
        <f>IF(AND($F284&lt;=AJ$6,$G284&gt;=AJ$7),$H284*Summary!AD82,0)</f>
        <v>0</v>
      </c>
      <c r="AK284" s="70">
        <f>IF(AND($F284&lt;=AK$6,$G284&gt;=AK$7),$H284*Summary!AE82,0)</f>
        <v>0</v>
      </c>
      <c r="AL284" s="70">
        <f>IF(AND($F284&lt;=AL$6,$G284&gt;=AL$7),$H284*Summary!AF82,0)</f>
        <v>0</v>
      </c>
      <c r="AM284" s="70">
        <f>IF(AND($F284&lt;=AM$6,$G284&gt;=AM$7),$H284*Summary!AG82,0)</f>
        <v>0</v>
      </c>
      <c r="AN284" s="70">
        <f>IF(AND($F284&lt;=AN$6,$G284&gt;=AN$7),$H284*Summary!AH82,0)</f>
        <v>0</v>
      </c>
      <c r="AO284" s="70">
        <f>IF(AND($F284&lt;=AO$6,$G284&gt;=AO$7),$H284*Summary!AI82,0)</f>
        <v>0</v>
      </c>
      <c r="AP284" s="70">
        <f>IF(AND($F284&lt;=AP$6,$G284&gt;=AP$7),$H284*Summary!AJ82,0)</f>
        <v>0</v>
      </c>
      <c r="AQ284" s="70">
        <f>IF(AND($F284&lt;=AQ$6,$G284&gt;=AQ$7),$H284*Summary!AK82,0)</f>
        <v>0</v>
      </c>
      <c r="AR284" s="70">
        <f>IF(AND($F284&lt;=AR$6,$G284&gt;=AR$7),$H284*Summary!AL82,0)</f>
        <v>0</v>
      </c>
      <c r="AS284" s="70">
        <f>IF(AND($F284&lt;=AS$6,$G284&gt;=AS$7),$H284*Summary!AM82,0)</f>
        <v>0</v>
      </c>
      <c r="AT284" s="70">
        <f>IF(AND($F284&lt;=AT$6,$G284&gt;=AT$7),$H284*Summary!AN82,0)</f>
        <v>0</v>
      </c>
      <c r="AU284" s="70">
        <f>IF(AND($F284&lt;=AU$6,$G284&gt;=AU$7),$H284*Summary!AO82,0)</f>
        <v>0</v>
      </c>
      <c r="AV284" s="70">
        <f>IF(AND($F284&lt;=AV$6,$G284&gt;=AV$7),$H284*Summary!AP82,0)</f>
        <v>0</v>
      </c>
      <c r="AW284" s="70">
        <f>IF(AND($F284&lt;=AW$6,$G284&gt;=AW$7),$H284*Summary!AQ82,0)</f>
        <v>0</v>
      </c>
      <c r="AX284" s="70">
        <f>IF(AND($F284&lt;=AX$6,$G284&gt;=AX$7),$H284*Summary!AR82,0)</f>
        <v>0</v>
      </c>
      <c r="AY284" s="70">
        <f>IF(AND($F284&lt;=AY$6,$G284&gt;=AY$7),$H284*Summary!AS82,0)</f>
        <v>0</v>
      </c>
      <c r="AZ284" s="70">
        <f>IF(AND($F284&lt;=AZ$6,$G284&gt;=AZ$7),$H284*Summary!AT82,0)</f>
        <v>0</v>
      </c>
      <c r="BA284" s="70">
        <f>IF(AND($F284&lt;=BA$6,$G284&gt;=BA$7),$H284*Summary!AU82,0)</f>
        <v>0</v>
      </c>
      <c r="BB284" s="70">
        <f>IF(AND($F284&lt;=BB$6,$G284&gt;=BB$7),$H284*Summary!AV82,0)</f>
        <v>0</v>
      </c>
      <c r="BC284" s="70">
        <f>IF(AND($F284&lt;=BC$6,$G284&gt;=BC$7),$H284*Summary!AW82,0)</f>
        <v>0</v>
      </c>
      <c r="BD284" s="70">
        <f>IF(AND($F284&lt;=BD$6,$G284&gt;=BD$7),$H284*Summary!AX82,0)</f>
        <v>0</v>
      </c>
      <c r="BE284" s="70">
        <f>IF(AND($F284&lt;=BE$6,$G284&gt;=BE$7),$H284*Summary!AY82,0)</f>
        <v>0</v>
      </c>
      <c r="BF284" s="70">
        <f>IF(AND($F284&lt;=BF$6,$G284&gt;=BF$7),$H284*Summary!AZ82,0)</f>
        <v>0</v>
      </c>
      <c r="BG284" s="70">
        <f>IF(AND($F284&lt;=BG$6,$G284&gt;=BG$7),$H284*Summary!BA82,0)</f>
        <v>0</v>
      </c>
      <c r="BH284" s="70">
        <f>IF(AND($F284&lt;=BH$6,$G284&gt;=BH$7),$H284*Summary!BB82,0)</f>
        <v>0</v>
      </c>
      <c r="BI284" s="70">
        <f>IF(AND($F284&lt;=BI$6,$G284&gt;=BI$7),$H284*Summary!BC82,0)</f>
        <v>0</v>
      </c>
      <c r="BJ284" s="70">
        <f>IF(AND($F284&lt;=BJ$6,$G284&gt;=BJ$7),$H284*Summary!BD82,0)</f>
        <v>0</v>
      </c>
      <c r="BK284" s="70">
        <f>IF(AND($F284&lt;=BK$6,$G284&gt;=BK$7),$H284*Summary!BE82,0)</f>
        <v>0</v>
      </c>
      <c r="BL284" s="70">
        <f>IF(AND($F284&lt;=BL$6,$G284&gt;=BL$7),$H284*Summary!BF82,0)</f>
        <v>0</v>
      </c>
      <c r="BM284" s="70">
        <f>IF(AND($F284&lt;=BM$6,$G284&gt;=BM$7),$H284*Summary!BG82,0)</f>
        <v>0</v>
      </c>
      <c r="BN284" s="70">
        <f>IF(AND($F284&lt;=BN$6,$G284&gt;=BN$7),$H284*Summary!BH82,0)</f>
        <v>0</v>
      </c>
      <c r="BO284" s="70">
        <f>IF(AND($F284&lt;=BO$6,$G284&gt;=BO$7),$H284*Summary!BI82,0)</f>
        <v>0</v>
      </c>
      <c r="BP284" s="70">
        <f>IF(AND($F284&lt;=BP$6,$G284&gt;=BP$7),$H284*Summary!BJ82,0)</f>
        <v>0</v>
      </c>
      <c r="BQ284" s="70">
        <f>IF(AND($F284&lt;=BQ$6,$G284&gt;=BQ$7),$H284*Summary!BK82,0)</f>
        <v>0</v>
      </c>
      <c r="BR284" s="70">
        <f>IF(AND($F284&lt;=BR$6,$G284&gt;=BR$7),$H284*Summary!BL82,0)</f>
        <v>0</v>
      </c>
      <c r="BS284" s="70">
        <f>IF(AND($F284&lt;=BS$6,$G284&gt;=BS$7),$H284*Summary!BM82,0)</f>
        <v>0</v>
      </c>
      <c r="BT284" s="70">
        <f>IF(AND($F284&lt;=BT$6,$G284&gt;=BT$7),$H284*Summary!BN82,0)</f>
        <v>0</v>
      </c>
      <c r="BU284" s="70">
        <f>IF(AND($F284&lt;=BU$6,$G284&gt;=BU$7),$H284*Summary!BO82,0)</f>
        <v>0</v>
      </c>
      <c r="BV284" s="70">
        <f>IF(AND($F284&lt;=BV$6,$G284&gt;=BV$7),$H284*Summary!BP82,0)</f>
        <v>0</v>
      </c>
      <c r="BW284" s="70">
        <f>IF(AND($F284&lt;=BW$6,$G284&gt;=BW$7),$H284*Summary!BQ82,0)</f>
        <v>0</v>
      </c>
      <c r="BX284" s="70">
        <f>IF(AND($F284&lt;=BX$6,$G284&gt;=BX$7),$H284*Summary!BR82,0)</f>
        <v>0</v>
      </c>
      <c r="BY284" s="70">
        <f>IF(AND($F284&lt;=BY$6,$G284&gt;=BY$7),$H284*Summary!BS82,0)</f>
        <v>0</v>
      </c>
      <c r="BZ284" s="70">
        <f>IF(AND($F284&lt;=BZ$6,$G284&gt;=BZ$7),$H284*Summary!BT82,0)</f>
        <v>0</v>
      </c>
      <c r="CA284" s="70">
        <f>IF(AND($F284&lt;=CA$6,$G284&gt;=CA$7),$H284*Summary!BU82,0)</f>
        <v>0</v>
      </c>
      <c r="CB284" s="70">
        <f>IF(AND($F284&lt;=CB$6,$G284&gt;=CB$7),$H284*Summary!BV82,0)</f>
        <v>0</v>
      </c>
    </row>
    <row r="285" spans="1:80" x14ac:dyDescent="0.3">
      <c r="A285" s="76" t="str">
        <f t="shared" si="125"/>
        <v>Marketing</v>
      </c>
      <c r="B285" s="84" t="s">
        <v>243</v>
      </c>
      <c r="C285" s="69" t="s">
        <v>101</v>
      </c>
      <c r="E285" s="69" t="s">
        <v>250</v>
      </c>
      <c r="F285" s="86">
        <v>42370</v>
      </c>
      <c r="G285" s="86">
        <v>46387</v>
      </c>
      <c r="H285" s="254">
        <v>0</v>
      </c>
      <c r="I285" s="70">
        <f>IF(AND($F285&lt;=I$6,$G285&gt;=I$7),$H285*Summary!C60,0)</f>
        <v>0</v>
      </c>
      <c r="J285" s="70">
        <f>IF(AND($F285&lt;=J$6,$G285&gt;=J$7),$H285*Summary!D60,0)</f>
        <v>0</v>
      </c>
      <c r="K285" s="70">
        <f>IF(AND($F285&lt;=K$6,$G285&gt;=K$7),$H285*Summary!E60,0)</f>
        <v>0</v>
      </c>
      <c r="L285" s="70">
        <f>IF(AND($F285&lt;=L$6,$G285&gt;=L$7),$H285*Summary!F60,0)</f>
        <v>0</v>
      </c>
      <c r="M285" s="70">
        <f>IF(AND($F285&lt;=M$6,$G285&gt;=M$7),$H285*Summary!G60,0)</f>
        <v>0</v>
      </c>
      <c r="N285" s="70">
        <f>IF(AND($F285&lt;=N$6,$G285&gt;=N$7),$H285*Summary!H60,0)</f>
        <v>0</v>
      </c>
      <c r="O285" s="70">
        <f>IF(AND($F285&lt;=O$6,$G285&gt;=O$7),$H285*Summary!I60,0)</f>
        <v>0</v>
      </c>
      <c r="P285" s="70">
        <f>IF(AND($F285&lt;=P$6,$G285&gt;=P$7),$H285*Summary!J60,0)</f>
        <v>0</v>
      </c>
      <c r="Q285" s="70">
        <f>IF(AND($F285&lt;=Q$6,$G285&gt;=Q$7),$H285*Summary!K60,0)</f>
        <v>0</v>
      </c>
      <c r="R285" s="70">
        <f>IF(AND($F285&lt;=R$6,$G285&gt;=R$7),$H285*Summary!L60,0)</f>
        <v>0</v>
      </c>
      <c r="S285" s="70">
        <f>IF(AND($F285&lt;=S$6,$G285&gt;=S$7),$H285*Summary!M60,0)</f>
        <v>0</v>
      </c>
      <c r="T285" s="70">
        <f>IF(AND($F285&lt;=T$6,$G285&gt;=T$7),$H285*Summary!N60,0)</f>
        <v>0</v>
      </c>
      <c r="U285" s="70">
        <f>IF(AND($F285&lt;=U$6,$G285&gt;=U$7),$H285*Summary!O60,0)</f>
        <v>0</v>
      </c>
      <c r="V285" s="70">
        <f>IF(AND($F285&lt;=V$6,$G285&gt;=V$7),$H285*Summary!P60,0)</f>
        <v>0</v>
      </c>
      <c r="W285" s="70">
        <f>IF(AND($F285&lt;=W$6,$G285&gt;=W$7),$H285*Summary!Q60,0)</f>
        <v>0</v>
      </c>
      <c r="X285" s="70">
        <f>IF(AND($F285&lt;=X$6,$G285&gt;=X$7),$H285*Summary!R60,0)</f>
        <v>0</v>
      </c>
      <c r="Y285" s="70">
        <f>IF(AND($F285&lt;=Y$6,$G285&gt;=Y$7),$H285*Summary!S60,0)</f>
        <v>0</v>
      </c>
      <c r="Z285" s="70">
        <f>IF(AND($F285&lt;=Z$6,$G285&gt;=Z$7),$H285*Summary!T60,0)</f>
        <v>0</v>
      </c>
      <c r="AA285" s="70">
        <f>IF(AND($F285&lt;=AA$6,$G285&gt;=AA$7),$H285*Summary!U60,0)</f>
        <v>0</v>
      </c>
      <c r="AB285" s="70">
        <f>IF(AND($F285&lt;=AB$6,$G285&gt;=AB$7),$H285*Summary!V60,0)</f>
        <v>0</v>
      </c>
      <c r="AC285" s="70">
        <f>IF(AND($F285&lt;=AC$6,$G285&gt;=AC$7),$H285*Summary!W60,0)</f>
        <v>0</v>
      </c>
      <c r="AD285" s="70">
        <f>IF(AND($F285&lt;=AD$6,$G285&gt;=AD$7),$H285*Summary!X60,0)</f>
        <v>0</v>
      </c>
      <c r="AE285" s="70">
        <f>IF(AND($F285&lt;=AE$6,$G285&gt;=AE$7),$H285*Summary!Y60,0)</f>
        <v>0</v>
      </c>
      <c r="AF285" s="70">
        <f>IF(AND($F285&lt;=AF$6,$G285&gt;=AF$7),$H285*Summary!Z60,0)</f>
        <v>0</v>
      </c>
      <c r="AG285" s="70">
        <f>IF(AND($F285&lt;=AG$6,$G285&gt;=AG$7),$H285*Summary!AA60,0)</f>
        <v>0</v>
      </c>
      <c r="AH285" s="70">
        <f>IF(AND($F285&lt;=AH$6,$G285&gt;=AH$7),$H285*Summary!AB60,0)</f>
        <v>0</v>
      </c>
      <c r="AI285" s="70">
        <f>IF(AND($F285&lt;=AI$6,$G285&gt;=AI$7),$H285*Summary!AC60,0)</f>
        <v>0</v>
      </c>
      <c r="AJ285" s="70">
        <f>IF(AND($F285&lt;=AJ$6,$G285&gt;=AJ$7),$H285*Summary!AD60,0)</f>
        <v>0</v>
      </c>
      <c r="AK285" s="70">
        <f>IF(AND($F285&lt;=AK$6,$G285&gt;=AK$7),$H285*Summary!AE60,0)</f>
        <v>0</v>
      </c>
      <c r="AL285" s="70">
        <f>IF(AND($F285&lt;=AL$6,$G285&gt;=AL$7),$H285*Summary!AF60,0)</f>
        <v>0</v>
      </c>
      <c r="AM285" s="70">
        <f>IF(AND($F285&lt;=AM$6,$G285&gt;=AM$7),$H285*Summary!AG60,0)</f>
        <v>0</v>
      </c>
      <c r="AN285" s="70">
        <f>IF(AND($F285&lt;=AN$6,$G285&gt;=AN$7),$H285*Summary!AH60,0)</f>
        <v>0</v>
      </c>
      <c r="AO285" s="70">
        <f>IF(AND($F285&lt;=AO$6,$G285&gt;=AO$7),$H285*Summary!AI60,0)</f>
        <v>0</v>
      </c>
      <c r="AP285" s="70">
        <f>IF(AND($F285&lt;=AP$6,$G285&gt;=AP$7),$H285*Summary!AJ60,0)</f>
        <v>0</v>
      </c>
      <c r="AQ285" s="70">
        <f>IF(AND($F285&lt;=AQ$6,$G285&gt;=AQ$7),$H285*Summary!AK60,0)</f>
        <v>0</v>
      </c>
      <c r="AR285" s="70">
        <f>IF(AND($F285&lt;=AR$6,$G285&gt;=AR$7),$H285*Summary!AL60,0)</f>
        <v>0</v>
      </c>
      <c r="AS285" s="70">
        <f>IF(AND($F285&lt;=AS$6,$G285&gt;=AS$7),$H285*Summary!AM60,0)</f>
        <v>0</v>
      </c>
      <c r="AT285" s="70">
        <f>IF(AND($F285&lt;=AT$6,$G285&gt;=AT$7),$H285*Summary!AN60,0)</f>
        <v>0</v>
      </c>
      <c r="AU285" s="70">
        <f>IF(AND($F285&lt;=AU$6,$G285&gt;=AU$7),$H285*Summary!AO60,0)</f>
        <v>0</v>
      </c>
      <c r="AV285" s="70">
        <f>IF(AND($F285&lt;=AV$6,$G285&gt;=AV$7),$H285*Summary!AP60,0)</f>
        <v>0</v>
      </c>
      <c r="AW285" s="70">
        <f>IF(AND($F285&lt;=AW$6,$G285&gt;=AW$7),$H285*Summary!AQ82,0)</f>
        <v>0</v>
      </c>
      <c r="AX285" s="70">
        <f>IF(AND($F285&lt;=AX$6,$G285&gt;=AX$7),$H285*Summary!AR82,0)</f>
        <v>0</v>
      </c>
      <c r="AY285" s="70">
        <f>IF(AND($F285&lt;=AY$6,$G285&gt;=AY$7),$H285*Summary!AS82,0)</f>
        <v>0</v>
      </c>
      <c r="AZ285" s="70">
        <f>IF(AND($F285&lt;=AZ$6,$G285&gt;=AZ$7),$H285*Summary!AT82,0)</f>
        <v>0</v>
      </c>
      <c r="BA285" s="70">
        <f>IF(AND($F285&lt;=BA$6,$G285&gt;=BA$7),$H285*Summary!AU82,0)</f>
        <v>0</v>
      </c>
      <c r="BB285" s="70">
        <f>IF(AND($F285&lt;=BB$6,$G285&gt;=BB$7),$H285*Summary!AV82,0)</f>
        <v>0</v>
      </c>
      <c r="BC285" s="70">
        <f>IF(AND($F285&lt;=BC$6,$G285&gt;=BC$7),$H285*Summary!AW82,0)</f>
        <v>0</v>
      </c>
      <c r="BD285" s="70">
        <f>IF(AND($F285&lt;=BD$6,$G285&gt;=BD$7),$H285*Summary!AX82,0)</f>
        <v>0</v>
      </c>
      <c r="BE285" s="70">
        <f>IF(AND($F285&lt;=BE$6,$G285&gt;=BE$7),$H285*Summary!AY82,0)</f>
        <v>0</v>
      </c>
      <c r="BF285" s="70">
        <f>IF(AND($F285&lt;=BF$6,$G285&gt;=BF$7),$H285*Summary!AZ82,0)</f>
        <v>0</v>
      </c>
      <c r="BG285" s="70">
        <f>IF(AND($F285&lt;=BG$6,$G285&gt;=BG$7),$H285*Summary!BA82,0)</f>
        <v>0</v>
      </c>
      <c r="BH285" s="70">
        <f>IF(AND($F285&lt;=BH$6,$G285&gt;=BH$7),$H285*Summary!BB82,0)</f>
        <v>0</v>
      </c>
      <c r="BI285" s="70">
        <f>IF(AND($F285&lt;=BI$6,$G285&gt;=BI$7),$H285*Summary!BC82,0)</f>
        <v>0</v>
      </c>
      <c r="BJ285" s="70">
        <f>IF(AND($F285&lt;=BJ$6,$G285&gt;=BJ$7),$H285*Summary!BD82,0)</f>
        <v>0</v>
      </c>
      <c r="BK285" s="70">
        <f>IF(AND($F285&lt;=BK$6,$G285&gt;=BK$7),$H285*Summary!BE82,0)</f>
        <v>0</v>
      </c>
      <c r="BL285" s="70">
        <f>IF(AND($F285&lt;=BL$6,$G285&gt;=BL$7),$H285*Summary!BF82,0)</f>
        <v>0</v>
      </c>
      <c r="BM285" s="70">
        <f>IF(AND($F285&lt;=BM$6,$G285&gt;=BM$7),$H285*Summary!BG82,0)</f>
        <v>0</v>
      </c>
      <c r="BN285" s="70">
        <f>IF(AND($F285&lt;=BN$6,$G285&gt;=BN$7),$H285*Summary!BH82,0)</f>
        <v>0</v>
      </c>
      <c r="BO285" s="70">
        <f>IF(AND($F285&lt;=BO$6,$G285&gt;=BO$7),$H285*Summary!BI82,0)</f>
        <v>0</v>
      </c>
      <c r="BP285" s="70">
        <f>IF(AND($F285&lt;=BP$6,$G285&gt;=BP$7),$H285*Summary!BJ82,0)</f>
        <v>0</v>
      </c>
      <c r="BQ285" s="70">
        <f>IF(AND($F285&lt;=BQ$6,$G285&gt;=BQ$7),$H285*Summary!BK82,0)</f>
        <v>0</v>
      </c>
      <c r="BR285" s="70">
        <f>IF(AND($F285&lt;=BR$6,$G285&gt;=BR$7),$H285*Summary!BL82,0)</f>
        <v>0</v>
      </c>
      <c r="BS285" s="70">
        <f>IF(AND($F285&lt;=BS$6,$G285&gt;=BS$7),$H285*Summary!BM82,0)</f>
        <v>0</v>
      </c>
      <c r="BT285" s="70">
        <f>IF(AND($F285&lt;=BT$6,$G285&gt;=BT$7),$H285*Summary!BN82,0)</f>
        <v>0</v>
      </c>
      <c r="BU285" s="70">
        <f>IF(AND($F285&lt;=BU$6,$G285&gt;=BU$7),$H285*Summary!BO82,0)</f>
        <v>0</v>
      </c>
      <c r="BV285" s="70">
        <f>IF(AND($F285&lt;=BV$6,$G285&gt;=BV$7),$H285*Summary!BP82,0)</f>
        <v>0</v>
      </c>
      <c r="BW285" s="70">
        <f>IF(AND($F285&lt;=BW$6,$G285&gt;=BW$7),$H285*Summary!BQ82,0)</f>
        <v>0</v>
      </c>
      <c r="BX285" s="70">
        <f>IF(AND($F285&lt;=BX$6,$G285&gt;=BX$7),$H285*Summary!BR82,0)</f>
        <v>0</v>
      </c>
      <c r="BY285" s="70">
        <f>IF(AND($F285&lt;=BY$6,$G285&gt;=BY$7),$H285*Summary!BS82,0)</f>
        <v>0</v>
      </c>
      <c r="BZ285" s="70">
        <f>IF(AND($F285&lt;=BZ$6,$G285&gt;=BZ$7),$H285*Summary!BT82,0)</f>
        <v>0</v>
      </c>
      <c r="CA285" s="70">
        <f>IF(AND($F285&lt;=CA$6,$G285&gt;=CA$7),$H285*Summary!BU82,0)</f>
        <v>0</v>
      </c>
      <c r="CB285" s="70">
        <f>IF(AND($F285&lt;=CB$6,$G285&gt;=CB$7),$H285*Summary!BV82,0)</f>
        <v>0</v>
      </c>
    </row>
    <row r="286" spans="1:80" x14ac:dyDescent="0.3">
      <c r="A286" s="76" t="str">
        <f t="shared" si="125"/>
        <v>Marketing</v>
      </c>
      <c r="B286" s="84" t="s">
        <v>64</v>
      </c>
      <c r="C286" s="69" t="s">
        <v>101</v>
      </c>
      <c r="E286" s="69" t="s">
        <v>404</v>
      </c>
      <c r="F286" s="86">
        <v>42370</v>
      </c>
      <c r="G286" s="86">
        <v>46387</v>
      </c>
      <c r="H286" s="254">
        <v>0</v>
      </c>
      <c r="I286" s="70">
        <f>IF(AND($F286&lt;=I$6,$G286&gt;=I$7),$H286*'Revenue E Inputs'!B7,0)</f>
        <v>0</v>
      </c>
      <c r="J286" s="70">
        <f>IF(AND($F286&lt;=J$6,$G286&gt;=J$7),$H286*'Revenue E Inputs'!C7,0)</f>
        <v>0</v>
      </c>
      <c r="K286" s="70">
        <f>IF(AND($F286&lt;=K$6,$G286&gt;=K$7),$H286*'Revenue E Inputs'!D7,0)</f>
        <v>0</v>
      </c>
      <c r="L286" s="70">
        <f>IF(AND($F286&lt;=L$6,$G286&gt;=L$7),$H286*'Revenue E Inputs'!E7,0)</f>
        <v>0</v>
      </c>
      <c r="M286" s="70">
        <f>IF(AND($F286&lt;=M$6,$G286&gt;=M$7),$H286*'Revenue E Inputs'!F7,0)</f>
        <v>0</v>
      </c>
      <c r="N286" s="70">
        <f>IF(AND($F286&lt;=N$6,$G286&gt;=N$7),$H286*'Revenue E Inputs'!G7,0)</f>
        <v>0</v>
      </c>
      <c r="O286" s="70">
        <f>IF(AND($F286&lt;=O$6,$G286&gt;=O$7),$H286*'Revenue E Inputs'!H7,0)</f>
        <v>0</v>
      </c>
      <c r="P286" s="70">
        <f>IF(AND($F286&lt;=P$6,$G286&gt;=P$7),$H286*'Revenue E Inputs'!I7,0)</f>
        <v>0</v>
      </c>
      <c r="Q286" s="70">
        <f>IF(AND($F286&lt;=Q$6,$G286&gt;=Q$7),$H286*'Revenue E Inputs'!J7,0)</f>
        <v>0</v>
      </c>
      <c r="R286" s="70">
        <f>IF(AND($F286&lt;=R$6,$G286&gt;=R$7),$H286*'Revenue E Inputs'!K7,0)</f>
        <v>0</v>
      </c>
      <c r="S286" s="70">
        <f>IF(AND($F286&lt;=S$6,$G286&gt;=S$7),$H286*'Revenue E Inputs'!L7,0)</f>
        <v>0</v>
      </c>
      <c r="T286" s="70">
        <f>IF(AND($F286&lt;=T$6,$G286&gt;=T$7),$H286*'Revenue E Inputs'!M7,0)</f>
        <v>0</v>
      </c>
      <c r="U286" s="70">
        <f>IF(AND($F286&lt;=U$6,$G286&gt;=U$7),$H286*'Revenue E Inputs'!N7,0)</f>
        <v>0</v>
      </c>
      <c r="V286" s="70">
        <f>IF(AND($F286&lt;=V$6,$G286&gt;=V$7),$H286*'Revenue E Inputs'!O7,0)</f>
        <v>0</v>
      </c>
      <c r="W286" s="70">
        <f>IF(AND($F286&lt;=W$6,$G286&gt;=W$7),$H286*'Revenue E Inputs'!P7,0)</f>
        <v>0</v>
      </c>
      <c r="X286" s="70">
        <f>IF(AND($F286&lt;=X$6,$G286&gt;=X$7),$H286*'Revenue E Inputs'!Q7,0)</f>
        <v>0</v>
      </c>
      <c r="Y286" s="70">
        <f>IF(AND($F286&lt;=Y$6,$G286&gt;=Y$7),$H286*'Revenue E Inputs'!R7,0)</f>
        <v>0</v>
      </c>
      <c r="Z286" s="70">
        <f>IF(AND($F286&lt;=Z$6,$G286&gt;=Z$7),$H286*'Revenue E Inputs'!S7,0)</f>
        <v>0</v>
      </c>
      <c r="AA286" s="70">
        <f>IF(AND($F286&lt;=AA$6,$G286&gt;=AA$7),$H286*'Revenue E Inputs'!T7,0)</f>
        <v>0</v>
      </c>
      <c r="AB286" s="70">
        <f>IF(AND($F286&lt;=AB$6,$G286&gt;=AB$7),$H286*'Revenue E Inputs'!U7,0)</f>
        <v>0</v>
      </c>
      <c r="AC286" s="70">
        <f>IF(AND($F286&lt;=AC$6,$G286&gt;=AC$7),$H286*'Revenue E Inputs'!V7,0)</f>
        <v>0</v>
      </c>
      <c r="AD286" s="70">
        <f>IF(AND($F286&lt;=AD$6,$G286&gt;=AD$7),$H286*'Revenue E Inputs'!W7,0)</f>
        <v>0</v>
      </c>
      <c r="AE286" s="70">
        <f>IF(AND($F286&lt;=AE$6,$G286&gt;=AE$7),$H286*'Revenue E Inputs'!X7,0)</f>
        <v>0</v>
      </c>
      <c r="AF286" s="70">
        <f>IF(AND($F286&lt;=AF$6,$G286&gt;=AF$7),$H286*'Revenue E Inputs'!Y7,0)</f>
        <v>0</v>
      </c>
      <c r="AG286" s="70">
        <f>IF(AND($F286&lt;=AG$6,$G286&gt;=AG$7),$H286*'Revenue E Inputs'!Z7,0)</f>
        <v>0</v>
      </c>
      <c r="AH286" s="70">
        <f>IF(AND($F286&lt;=AH$6,$G286&gt;=AH$7),$H286*'Revenue E Inputs'!AA7,0)</f>
        <v>0</v>
      </c>
      <c r="AI286" s="70">
        <f>IF(AND($F286&lt;=AI$6,$G286&gt;=AI$7),$H286*'Revenue E Inputs'!AB7,0)</f>
        <v>0</v>
      </c>
      <c r="AJ286" s="70">
        <f>IF(AND($F286&lt;=AJ$6,$G286&gt;=AJ$7),$H286*'Revenue E Inputs'!AC7,0)</f>
        <v>0</v>
      </c>
      <c r="AK286" s="70">
        <f>IF(AND($F286&lt;=AK$6,$G286&gt;=AK$7),$H286*'Revenue E Inputs'!AD7,0)</f>
        <v>0</v>
      </c>
      <c r="AL286" s="70">
        <f>IF(AND($F286&lt;=AL$6,$G286&gt;=AL$7),$H286*'Revenue E Inputs'!AE7,0)</f>
        <v>0</v>
      </c>
      <c r="AM286" s="70">
        <f>IF(AND($F286&lt;=AM$6,$G286&gt;=AM$7),$H286*'Revenue E Inputs'!AF7,0)</f>
        <v>0</v>
      </c>
      <c r="AN286" s="70">
        <f>IF(AND($F286&lt;=AN$6,$G286&gt;=AN$7),$H286*'Revenue E Inputs'!AG7,0)</f>
        <v>0</v>
      </c>
      <c r="AO286" s="70">
        <f>IF(AND($F286&lt;=AO$6,$G286&gt;=AO$7),$H286*'Revenue E Inputs'!AH7,0)</f>
        <v>0</v>
      </c>
      <c r="AP286" s="70">
        <f>IF(AND($F286&lt;=AP$6,$G286&gt;=AP$7),$H286*'Revenue E Inputs'!AI7,0)</f>
        <v>0</v>
      </c>
      <c r="AQ286" s="70">
        <f>IF(AND($F286&lt;=AQ$6,$G286&gt;=AQ$7),$H286*'Revenue E Inputs'!AJ7,0)</f>
        <v>0</v>
      </c>
      <c r="AR286" s="70">
        <f>IF(AND($F286&lt;=AR$6,$G286&gt;=AR$7),$H286*'Revenue E Inputs'!AK7,0)</f>
        <v>0</v>
      </c>
      <c r="AS286" s="70">
        <f>IF(AND($F286&lt;=AS$6,$G286&gt;=AS$7),$H286*'Revenue E Inputs'!AL7,0)</f>
        <v>0</v>
      </c>
      <c r="AT286" s="70">
        <f>IF(AND($F286&lt;=AT$6,$G286&gt;=AT$7),$H286*'Revenue E Inputs'!AM7,0)</f>
        <v>0</v>
      </c>
      <c r="AU286" s="70">
        <f>IF(AND($F286&lt;=AU$6,$G286&gt;=AU$7),$H286*'Revenue E Inputs'!AN7,0)</f>
        <v>0</v>
      </c>
      <c r="AV286" s="70">
        <f>IF(AND($F286&lt;=AV$6,$G286&gt;=AV$7),$H286*'Revenue E Inputs'!AO7,0)</f>
        <v>0</v>
      </c>
      <c r="AW286" s="70">
        <f>IF(AND($F286&lt;=AW$6,$G286&gt;=AW$7),$H286*'Revenue E Inputs'!AP7,0)</f>
        <v>0</v>
      </c>
      <c r="AX286" s="70">
        <f>IF(AND($F286&lt;=AX$6,$G286&gt;=AX$7),$H286*'Revenue E Inputs'!AQ7,0)</f>
        <v>0</v>
      </c>
      <c r="AY286" s="70">
        <f>IF(AND($F286&lt;=AY$6,$G286&gt;=AY$7),$H286*'Revenue E Inputs'!AR7,0)</f>
        <v>0</v>
      </c>
      <c r="AZ286" s="70">
        <f>IF(AND($F286&lt;=AZ$6,$G286&gt;=AZ$7),$H286*'Revenue E Inputs'!AS7,0)</f>
        <v>0</v>
      </c>
      <c r="BA286" s="70">
        <f>IF(AND($F286&lt;=BA$6,$G286&gt;=BA$7),$H286*'Revenue E Inputs'!AT7,0)</f>
        <v>0</v>
      </c>
      <c r="BB286" s="70">
        <f>IF(AND($F286&lt;=BB$6,$G286&gt;=BB$7),$H286*'Revenue E Inputs'!AU7,0)</f>
        <v>0</v>
      </c>
      <c r="BC286" s="70">
        <f>IF(AND($F286&lt;=BC$6,$G286&gt;=BC$7),$H286*'Revenue E Inputs'!AV7,0)</f>
        <v>0</v>
      </c>
      <c r="BD286" s="70">
        <f>IF(AND($F286&lt;=BD$6,$G286&gt;=BD$7),$H286*'Revenue E Inputs'!AW7,0)</f>
        <v>0</v>
      </c>
      <c r="BE286" s="70">
        <f>IF(AND($F286&lt;=BE$6,$G286&gt;=BE$7),$H286*'Revenue E Inputs'!AX7,0)</f>
        <v>0</v>
      </c>
      <c r="BF286" s="70">
        <f>IF(AND($F286&lt;=BF$6,$G286&gt;=BF$7),$H286*'Revenue E Inputs'!AY7,0)</f>
        <v>0</v>
      </c>
      <c r="BG286" s="70">
        <f>IF(AND($F286&lt;=BG$6,$G286&gt;=BG$7),$H286*'Revenue E Inputs'!AZ7,0)</f>
        <v>0</v>
      </c>
      <c r="BH286" s="70">
        <f>IF(AND($F286&lt;=BH$6,$G286&gt;=BH$7),$H286*'Revenue E Inputs'!BA7,0)</f>
        <v>0</v>
      </c>
      <c r="BI286" s="70">
        <f>IF(AND($F286&lt;=BI$6,$G286&gt;=BI$7),$H286*'Revenue E Inputs'!BB7,0)</f>
        <v>0</v>
      </c>
      <c r="BJ286" s="70">
        <f>IF(AND($F286&lt;=BJ$6,$G286&gt;=BJ$7),$H286*'Revenue E Inputs'!BC7,0)</f>
        <v>0</v>
      </c>
      <c r="BK286" s="70">
        <f>IF(AND($F286&lt;=BK$6,$G286&gt;=BK$7),$H286*'Revenue E Inputs'!BD7,0)</f>
        <v>0</v>
      </c>
      <c r="BL286" s="70">
        <f>IF(AND($F286&lt;=BL$6,$G286&gt;=BL$7),$H286*'Revenue E Inputs'!BE7,0)</f>
        <v>0</v>
      </c>
      <c r="BM286" s="70">
        <f>IF(AND($F286&lt;=BM$6,$G286&gt;=BM$7),$H286*'Revenue E Inputs'!BF7,0)</f>
        <v>0</v>
      </c>
      <c r="BN286" s="70">
        <f>IF(AND($F286&lt;=BN$6,$G286&gt;=BN$7),$H286*'Revenue E Inputs'!BG7,0)</f>
        <v>0</v>
      </c>
      <c r="BO286" s="70">
        <f>IF(AND($F286&lt;=BO$6,$G286&gt;=BO$7),$H286*'Revenue E Inputs'!BH7,0)</f>
        <v>0</v>
      </c>
      <c r="BP286" s="70">
        <f>IF(AND($F286&lt;=BP$6,$G286&gt;=BP$7),$H286*'Revenue E Inputs'!BI7,0)</f>
        <v>0</v>
      </c>
      <c r="BQ286" s="70">
        <f>IF(AND($F286&lt;=BQ$6,$G286&gt;=BQ$7),$H286*'Revenue E Inputs'!BJ7,0)</f>
        <v>0</v>
      </c>
      <c r="BR286" s="70">
        <f>IF(AND($F286&lt;=BR$6,$G286&gt;=BR$7),$H286*'Revenue E Inputs'!BK7,0)</f>
        <v>0</v>
      </c>
      <c r="BS286" s="70">
        <f>IF(AND($F286&lt;=BS$6,$G286&gt;=BS$7),$H286*'Revenue E Inputs'!BL7,0)</f>
        <v>0</v>
      </c>
      <c r="BT286" s="70">
        <f>IF(AND($F286&lt;=BT$6,$G286&gt;=BT$7),$H286*'Revenue E Inputs'!BM7,0)</f>
        <v>0</v>
      </c>
      <c r="BU286" s="70">
        <f>IF(AND($F286&lt;=BU$6,$G286&gt;=BU$7),$H286*'Revenue E Inputs'!BN7,0)</f>
        <v>0</v>
      </c>
      <c r="BV286" s="70">
        <f>IF(AND($F286&lt;=BV$6,$G286&gt;=BV$7),$H286*'Revenue E Inputs'!BO7,0)</f>
        <v>0</v>
      </c>
      <c r="BW286" s="70">
        <f>IF(AND($F286&lt;=BW$6,$G286&gt;=BW$7),$H286*'Revenue E Inputs'!BP7,0)</f>
        <v>0</v>
      </c>
      <c r="BX286" s="70">
        <f>IF(AND($F286&lt;=BX$6,$G286&gt;=BX$7),$H286*'Revenue E Inputs'!BQ7,0)</f>
        <v>0</v>
      </c>
      <c r="BY286" s="70">
        <f>IF(AND($F286&lt;=BY$6,$G286&gt;=BY$7),$H286*'Revenue E Inputs'!BR7,0)</f>
        <v>0</v>
      </c>
      <c r="BZ286" s="70">
        <f>IF(AND($F286&lt;=BZ$6,$G286&gt;=BZ$7),$H286*'Revenue E Inputs'!BS7,0)</f>
        <v>0</v>
      </c>
      <c r="CA286" s="70">
        <f>IF(AND($F286&lt;=CA$6,$G286&gt;=CA$7),$H286*'Revenue E Inputs'!BT7,0)</f>
        <v>0</v>
      </c>
      <c r="CB286" s="70">
        <f>IF(AND($F286&lt;=CB$6,$G286&gt;=CB$7),$H286*'Revenue E Inputs'!BU7,0)</f>
        <v>0</v>
      </c>
    </row>
    <row r="287" spans="1:80" x14ac:dyDescent="0.3">
      <c r="A287" s="76" t="str">
        <f t="shared" si="125"/>
        <v>Marketing</v>
      </c>
      <c r="B287" s="84" t="s">
        <v>65</v>
      </c>
      <c r="C287" s="65" t="s">
        <v>535</v>
      </c>
      <c r="E287" s="69" t="s">
        <v>101</v>
      </c>
      <c r="F287" s="86">
        <v>43101</v>
      </c>
      <c r="G287" s="86">
        <v>46387</v>
      </c>
      <c r="H287" s="85">
        <v>50000</v>
      </c>
      <c r="I287" s="70">
        <f t="shared" ref="I287:X289" si="126">IF(AND($F287&lt;=I$6,$G287&gt;=I$7),$H287,0)</f>
        <v>50000</v>
      </c>
      <c r="J287" s="70">
        <f t="shared" si="126"/>
        <v>50000</v>
      </c>
      <c r="K287" s="70">
        <f t="shared" si="126"/>
        <v>50000</v>
      </c>
      <c r="L287" s="70">
        <f t="shared" si="126"/>
        <v>50000</v>
      </c>
      <c r="M287" s="70">
        <f t="shared" si="126"/>
        <v>50000</v>
      </c>
      <c r="N287" s="70">
        <f t="shared" si="126"/>
        <v>50000</v>
      </c>
      <c r="O287" s="70">
        <f t="shared" si="126"/>
        <v>50000</v>
      </c>
      <c r="P287" s="70">
        <f t="shared" si="126"/>
        <v>50000</v>
      </c>
      <c r="Q287" s="70">
        <f t="shared" si="126"/>
        <v>50000</v>
      </c>
      <c r="R287" s="70">
        <f t="shared" si="126"/>
        <v>50000</v>
      </c>
      <c r="S287" s="70">
        <f t="shared" si="126"/>
        <v>50000</v>
      </c>
      <c r="T287" s="70">
        <f t="shared" si="126"/>
        <v>50000</v>
      </c>
      <c r="U287" s="70">
        <f t="shared" si="126"/>
        <v>50000</v>
      </c>
      <c r="V287" s="70">
        <f t="shared" si="126"/>
        <v>50000</v>
      </c>
      <c r="W287" s="70">
        <f t="shared" si="126"/>
        <v>50000</v>
      </c>
      <c r="X287" s="70">
        <f t="shared" si="126"/>
        <v>50000</v>
      </c>
      <c r="Y287" s="70">
        <f t="shared" ref="Y287:AN289" si="127">IF(AND($F287&lt;=Y$6,$G287&gt;=Y$7),$H287,0)</f>
        <v>50000</v>
      </c>
      <c r="Z287" s="70">
        <f t="shared" si="127"/>
        <v>50000</v>
      </c>
      <c r="AA287" s="70">
        <f t="shared" si="127"/>
        <v>50000</v>
      </c>
      <c r="AB287" s="70">
        <f t="shared" si="127"/>
        <v>50000</v>
      </c>
      <c r="AC287" s="70">
        <f t="shared" si="127"/>
        <v>50000</v>
      </c>
      <c r="AD287" s="70">
        <f t="shared" si="127"/>
        <v>50000</v>
      </c>
      <c r="AE287" s="70">
        <f t="shared" si="127"/>
        <v>50000</v>
      </c>
      <c r="AF287" s="70">
        <f t="shared" si="127"/>
        <v>50000</v>
      </c>
      <c r="AG287" s="70">
        <f t="shared" si="127"/>
        <v>50000</v>
      </c>
      <c r="AH287" s="70">
        <f t="shared" si="127"/>
        <v>50000</v>
      </c>
      <c r="AI287" s="70">
        <f t="shared" si="127"/>
        <v>50000</v>
      </c>
      <c r="AJ287" s="70">
        <f t="shared" si="127"/>
        <v>50000</v>
      </c>
      <c r="AK287" s="70">
        <f t="shared" si="127"/>
        <v>50000</v>
      </c>
      <c r="AL287" s="70">
        <f t="shared" si="127"/>
        <v>50000</v>
      </c>
      <c r="AM287" s="70">
        <f t="shared" si="127"/>
        <v>50000</v>
      </c>
      <c r="AN287" s="70">
        <f t="shared" si="127"/>
        <v>50000</v>
      </c>
      <c r="AO287" s="70">
        <f t="shared" ref="AO287:BD289" si="128">IF(AND($F287&lt;=AO$6,$G287&gt;=AO$7),$H287,0)</f>
        <v>50000</v>
      </c>
      <c r="AP287" s="70">
        <f t="shared" si="128"/>
        <v>50000</v>
      </c>
      <c r="AQ287" s="70">
        <f t="shared" si="128"/>
        <v>50000</v>
      </c>
      <c r="AR287" s="70">
        <f t="shared" si="128"/>
        <v>50000</v>
      </c>
      <c r="AS287" s="70">
        <f t="shared" si="128"/>
        <v>50000</v>
      </c>
      <c r="AT287" s="70">
        <f t="shared" si="128"/>
        <v>50000</v>
      </c>
      <c r="AU287" s="70">
        <f t="shared" si="128"/>
        <v>50000</v>
      </c>
      <c r="AV287" s="70">
        <f t="shared" si="128"/>
        <v>50000</v>
      </c>
      <c r="AW287" s="70">
        <f t="shared" si="128"/>
        <v>50000</v>
      </c>
      <c r="AX287" s="70">
        <f t="shared" si="128"/>
        <v>50000</v>
      </c>
      <c r="AY287" s="70">
        <f t="shared" si="128"/>
        <v>50000</v>
      </c>
      <c r="AZ287" s="70">
        <f t="shared" si="128"/>
        <v>50000</v>
      </c>
      <c r="BA287" s="70">
        <f t="shared" si="128"/>
        <v>50000</v>
      </c>
      <c r="BB287" s="70">
        <f t="shared" si="128"/>
        <v>50000</v>
      </c>
      <c r="BC287" s="70">
        <f t="shared" si="128"/>
        <v>50000</v>
      </c>
      <c r="BD287" s="70">
        <f t="shared" si="128"/>
        <v>50000</v>
      </c>
      <c r="BE287" s="70">
        <f t="shared" ref="BE287:BT289" si="129">IF(AND($F287&lt;=BE$6,$G287&gt;=BE$7),$H287,0)</f>
        <v>50000</v>
      </c>
      <c r="BF287" s="70">
        <f t="shared" si="129"/>
        <v>50000</v>
      </c>
      <c r="BG287" s="70">
        <f t="shared" si="129"/>
        <v>50000</v>
      </c>
      <c r="BH287" s="70">
        <f t="shared" si="129"/>
        <v>50000</v>
      </c>
      <c r="BI287" s="70">
        <f t="shared" si="129"/>
        <v>50000</v>
      </c>
      <c r="BJ287" s="70">
        <f t="shared" si="129"/>
        <v>50000</v>
      </c>
      <c r="BK287" s="70">
        <f t="shared" si="129"/>
        <v>50000</v>
      </c>
      <c r="BL287" s="70">
        <f t="shared" si="129"/>
        <v>50000</v>
      </c>
      <c r="BM287" s="70">
        <f t="shared" si="129"/>
        <v>50000</v>
      </c>
      <c r="BN287" s="70">
        <f t="shared" si="129"/>
        <v>50000</v>
      </c>
      <c r="BO287" s="70">
        <f t="shared" si="129"/>
        <v>50000</v>
      </c>
      <c r="BP287" s="70">
        <f t="shared" si="129"/>
        <v>50000</v>
      </c>
      <c r="BQ287" s="70">
        <f t="shared" si="129"/>
        <v>0</v>
      </c>
      <c r="BR287" s="70">
        <f t="shared" si="129"/>
        <v>0</v>
      </c>
      <c r="BS287" s="70">
        <f t="shared" si="129"/>
        <v>0</v>
      </c>
      <c r="BT287" s="70">
        <f t="shared" si="129"/>
        <v>0</v>
      </c>
      <c r="BU287" s="70">
        <f t="shared" ref="BQ287:CB294" si="130">IF(AND($F287&lt;=BU$6,$G287&gt;=BU$7),$H287,0)</f>
        <v>0</v>
      </c>
      <c r="BV287" s="70">
        <f t="shared" si="130"/>
        <v>0</v>
      </c>
      <c r="BW287" s="70">
        <f t="shared" si="130"/>
        <v>0</v>
      </c>
      <c r="BX287" s="70">
        <f t="shared" si="130"/>
        <v>0</v>
      </c>
      <c r="BY287" s="70">
        <f t="shared" si="130"/>
        <v>0</v>
      </c>
      <c r="BZ287" s="70">
        <f t="shared" si="130"/>
        <v>0</v>
      </c>
      <c r="CA287" s="70">
        <f t="shared" si="130"/>
        <v>0</v>
      </c>
      <c r="CB287" s="70">
        <f t="shared" si="130"/>
        <v>0</v>
      </c>
    </row>
    <row r="288" spans="1:80" x14ac:dyDescent="0.3">
      <c r="A288" s="76" t="str">
        <f t="shared" si="125"/>
        <v>Marketing</v>
      </c>
      <c r="B288" s="84" t="s">
        <v>66</v>
      </c>
      <c r="C288" s="65" t="s">
        <v>536</v>
      </c>
      <c r="E288" s="69" t="s">
        <v>101</v>
      </c>
      <c r="F288" s="86">
        <v>43101</v>
      </c>
      <c r="G288" s="86">
        <v>46387</v>
      </c>
      <c r="H288" s="85">
        <v>28000</v>
      </c>
      <c r="I288" s="70">
        <f t="shared" si="126"/>
        <v>28000</v>
      </c>
      <c r="J288" s="70">
        <f t="shared" si="126"/>
        <v>28000</v>
      </c>
      <c r="K288" s="70">
        <f t="shared" si="126"/>
        <v>28000</v>
      </c>
      <c r="L288" s="70">
        <f t="shared" si="126"/>
        <v>28000</v>
      </c>
      <c r="M288" s="70">
        <f t="shared" si="126"/>
        <v>28000</v>
      </c>
      <c r="N288" s="70">
        <f t="shared" si="126"/>
        <v>28000</v>
      </c>
      <c r="O288" s="70">
        <f t="shared" si="126"/>
        <v>28000</v>
      </c>
      <c r="P288" s="70">
        <f t="shared" si="126"/>
        <v>28000</v>
      </c>
      <c r="Q288" s="70">
        <f t="shared" si="126"/>
        <v>28000</v>
      </c>
      <c r="R288" s="70">
        <f t="shared" si="126"/>
        <v>28000</v>
      </c>
      <c r="S288" s="70">
        <f t="shared" si="126"/>
        <v>28000</v>
      </c>
      <c r="T288" s="70">
        <f t="shared" si="126"/>
        <v>28000</v>
      </c>
      <c r="U288" s="70">
        <f t="shared" si="126"/>
        <v>28000</v>
      </c>
      <c r="V288" s="70">
        <f t="shared" si="126"/>
        <v>28000</v>
      </c>
      <c r="W288" s="70">
        <f t="shared" si="126"/>
        <v>28000</v>
      </c>
      <c r="X288" s="70">
        <f t="shared" si="126"/>
        <v>28000</v>
      </c>
      <c r="Y288" s="70">
        <f t="shared" si="127"/>
        <v>28000</v>
      </c>
      <c r="Z288" s="70">
        <f t="shared" si="127"/>
        <v>28000</v>
      </c>
      <c r="AA288" s="70">
        <f t="shared" si="127"/>
        <v>28000</v>
      </c>
      <c r="AB288" s="70">
        <f t="shared" si="127"/>
        <v>28000</v>
      </c>
      <c r="AC288" s="70">
        <f t="shared" si="127"/>
        <v>28000</v>
      </c>
      <c r="AD288" s="70">
        <f t="shared" si="127"/>
        <v>28000</v>
      </c>
      <c r="AE288" s="70">
        <f t="shared" si="127"/>
        <v>28000</v>
      </c>
      <c r="AF288" s="70">
        <f t="shared" si="127"/>
        <v>28000</v>
      </c>
      <c r="AG288" s="70">
        <f t="shared" si="127"/>
        <v>28000</v>
      </c>
      <c r="AH288" s="70">
        <f t="shared" si="127"/>
        <v>28000</v>
      </c>
      <c r="AI288" s="70">
        <f t="shared" si="127"/>
        <v>28000</v>
      </c>
      <c r="AJ288" s="70">
        <f t="shared" si="127"/>
        <v>28000</v>
      </c>
      <c r="AK288" s="70">
        <f t="shared" si="127"/>
        <v>28000</v>
      </c>
      <c r="AL288" s="70">
        <f t="shared" si="127"/>
        <v>28000</v>
      </c>
      <c r="AM288" s="70">
        <f t="shared" si="127"/>
        <v>28000</v>
      </c>
      <c r="AN288" s="70">
        <f t="shared" si="127"/>
        <v>28000</v>
      </c>
      <c r="AO288" s="70">
        <f t="shared" si="128"/>
        <v>28000</v>
      </c>
      <c r="AP288" s="70">
        <f t="shared" si="128"/>
        <v>28000</v>
      </c>
      <c r="AQ288" s="70">
        <f t="shared" si="128"/>
        <v>28000</v>
      </c>
      <c r="AR288" s="70">
        <f t="shared" si="128"/>
        <v>28000</v>
      </c>
      <c r="AS288" s="70">
        <f t="shared" si="128"/>
        <v>28000</v>
      </c>
      <c r="AT288" s="70">
        <f t="shared" si="128"/>
        <v>28000</v>
      </c>
      <c r="AU288" s="70">
        <f t="shared" si="128"/>
        <v>28000</v>
      </c>
      <c r="AV288" s="70">
        <f t="shared" si="128"/>
        <v>28000</v>
      </c>
      <c r="AW288" s="70">
        <f t="shared" si="128"/>
        <v>28000</v>
      </c>
      <c r="AX288" s="70">
        <f t="shared" si="128"/>
        <v>28000</v>
      </c>
      <c r="AY288" s="70">
        <f t="shared" si="128"/>
        <v>28000</v>
      </c>
      <c r="AZ288" s="70">
        <f t="shared" si="128"/>
        <v>28000</v>
      </c>
      <c r="BA288" s="70">
        <f t="shared" si="128"/>
        <v>28000</v>
      </c>
      <c r="BB288" s="70">
        <f t="shared" si="128"/>
        <v>28000</v>
      </c>
      <c r="BC288" s="70">
        <f t="shared" si="128"/>
        <v>28000</v>
      </c>
      <c r="BD288" s="70">
        <f t="shared" si="128"/>
        <v>28000</v>
      </c>
      <c r="BE288" s="70">
        <f t="shared" si="129"/>
        <v>28000</v>
      </c>
      <c r="BF288" s="70">
        <f t="shared" si="129"/>
        <v>28000</v>
      </c>
      <c r="BG288" s="70">
        <f t="shared" si="129"/>
        <v>28000</v>
      </c>
      <c r="BH288" s="70">
        <f t="shared" si="129"/>
        <v>28000</v>
      </c>
      <c r="BI288" s="70">
        <f t="shared" si="129"/>
        <v>28000</v>
      </c>
      <c r="BJ288" s="70">
        <f t="shared" si="129"/>
        <v>28000</v>
      </c>
      <c r="BK288" s="70">
        <f t="shared" si="129"/>
        <v>28000</v>
      </c>
      <c r="BL288" s="70">
        <f t="shared" si="129"/>
        <v>28000</v>
      </c>
      <c r="BM288" s="70">
        <f t="shared" si="129"/>
        <v>28000</v>
      </c>
      <c r="BN288" s="70">
        <f t="shared" si="129"/>
        <v>28000</v>
      </c>
      <c r="BO288" s="70">
        <f t="shared" si="129"/>
        <v>28000</v>
      </c>
      <c r="BP288" s="70">
        <f t="shared" si="129"/>
        <v>28000</v>
      </c>
      <c r="BQ288" s="70">
        <f t="shared" si="130"/>
        <v>0</v>
      </c>
      <c r="BR288" s="70">
        <f t="shared" si="130"/>
        <v>0</v>
      </c>
      <c r="BS288" s="70">
        <f t="shared" si="130"/>
        <v>0</v>
      </c>
      <c r="BT288" s="70">
        <f t="shared" si="130"/>
        <v>0</v>
      </c>
      <c r="BU288" s="70">
        <f t="shared" si="130"/>
        <v>0</v>
      </c>
      <c r="BV288" s="70">
        <f t="shared" si="130"/>
        <v>0</v>
      </c>
      <c r="BW288" s="70">
        <f t="shared" si="130"/>
        <v>0</v>
      </c>
      <c r="BX288" s="70">
        <f t="shared" si="130"/>
        <v>0</v>
      </c>
      <c r="BY288" s="70">
        <f t="shared" si="130"/>
        <v>0</v>
      </c>
      <c r="BZ288" s="70">
        <f t="shared" si="130"/>
        <v>0</v>
      </c>
      <c r="CA288" s="70">
        <f t="shared" si="130"/>
        <v>0</v>
      </c>
      <c r="CB288" s="70">
        <f t="shared" si="130"/>
        <v>0</v>
      </c>
    </row>
    <row r="289" spans="1:80" x14ac:dyDescent="0.3">
      <c r="A289" s="76" t="str">
        <f t="shared" si="125"/>
        <v>Marketing</v>
      </c>
      <c r="B289" s="84" t="s">
        <v>67</v>
      </c>
      <c r="E289" s="69" t="s">
        <v>101</v>
      </c>
      <c r="F289" s="86">
        <v>43101</v>
      </c>
      <c r="G289" s="86">
        <v>46387</v>
      </c>
      <c r="H289" s="85"/>
      <c r="I289" s="70">
        <f t="shared" si="126"/>
        <v>0</v>
      </c>
      <c r="J289" s="70">
        <f t="shared" si="126"/>
        <v>0</v>
      </c>
      <c r="K289" s="70">
        <f t="shared" si="126"/>
        <v>0</v>
      </c>
      <c r="L289" s="70">
        <f t="shared" si="126"/>
        <v>0</v>
      </c>
      <c r="M289" s="70">
        <f t="shared" si="126"/>
        <v>0</v>
      </c>
      <c r="N289" s="70">
        <f t="shared" si="126"/>
        <v>0</v>
      </c>
      <c r="O289" s="70">
        <f t="shared" si="126"/>
        <v>0</v>
      </c>
      <c r="P289" s="70">
        <f t="shared" si="126"/>
        <v>0</v>
      </c>
      <c r="Q289" s="70">
        <f t="shared" si="126"/>
        <v>0</v>
      </c>
      <c r="R289" s="70">
        <f t="shared" si="126"/>
        <v>0</v>
      </c>
      <c r="S289" s="70">
        <f t="shared" si="126"/>
        <v>0</v>
      </c>
      <c r="T289" s="70">
        <f t="shared" si="126"/>
        <v>0</v>
      </c>
      <c r="U289" s="70">
        <f t="shared" si="126"/>
        <v>0</v>
      </c>
      <c r="V289" s="70">
        <f t="shared" si="126"/>
        <v>0</v>
      </c>
      <c r="W289" s="70">
        <f t="shared" si="126"/>
        <v>0</v>
      </c>
      <c r="X289" s="70">
        <f t="shared" si="126"/>
        <v>0</v>
      </c>
      <c r="Y289" s="70">
        <f t="shared" si="127"/>
        <v>0</v>
      </c>
      <c r="Z289" s="70">
        <f t="shared" si="127"/>
        <v>0</v>
      </c>
      <c r="AA289" s="70">
        <f t="shared" si="127"/>
        <v>0</v>
      </c>
      <c r="AB289" s="70">
        <f t="shared" si="127"/>
        <v>0</v>
      </c>
      <c r="AC289" s="70">
        <f t="shared" si="127"/>
        <v>0</v>
      </c>
      <c r="AD289" s="70">
        <f t="shared" si="127"/>
        <v>0</v>
      </c>
      <c r="AE289" s="70">
        <f t="shared" si="127"/>
        <v>0</v>
      </c>
      <c r="AF289" s="70">
        <f t="shared" si="127"/>
        <v>0</v>
      </c>
      <c r="AG289" s="70">
        <f t="shared" si="127"/>
        <v>0</v>
      </c>
      <c r="AH289" s="70">
        <f t="shared" si="127"/>
        <v>0</v>
      </c>
      <c r="AI289" s="70">
        <f t="shared" si="127"/>
        <v>0</v>
      </c>
      <c r="AJ289" s="70">
        <f t="shared" si="127"/>
        <v>0</v>
      </c>
      <c r="AK289" s="70">
        <f t="shared" si="127"/>
        <v>0</v>
      </c>
      <c r="AL289" s="70">
        <f t="shared" si="127"/>
        <v>0</v>
      </c>
      <c r="AM289" s="70">
        <f t="shared" si="127"/>
        <v>0</v>
      </c>
      <c r="AN289" s="70">
        <f t="shared" si="127"/>
        <v>0</v>
      </c>
      <c r="AO289" s="70">
        <f t="shared" si="128"/>
        <v>0</v>
      </c>
      <c r="AP289" s="70">
        <f t="shared" si="128"/>
        <v>0</v>
      </c>
      <c r="AQ289" s="70">
        <f t="shared" si="128"/>
        <v>0</v>
      </c>
      <c r="AR289" s="70">
        <f t="shared" si="128"/>
        <v>0</v>
      </c>
      <c r="AS289" s="70">
        <f t="shared" si="128"/>
        <v>0</v>
      </c>
      <c r="AT289" s="70">
        <f t="shared" si="128"/>
        <v>0</v>
      </c>
      <c r="AU289" s="70">
        <f t="shared" si="128"/>
        <v>0</v>
      </c>
      <c r="AV289" s="70">
        <f t="shared" si="128"/>
        <v>0</v>
      </c>
      <c r="AW289" s="70">
        <f t="shared" si="128"/>
        <v>0</v>
      </c>
      <c r="AX289" s="70">
        <f t="shared" si="128"/>
        <v>0</v>
      </c>
      <c r="AY289" s="70">
        <f t="shared" si="128"/>
        <v>0</v>
      </c>
      <c r="AZ289" s="70">
        <f t="shared" si="128"/>
        <v>0</v>
      </c>
      <c r="BA289" s="70">
        <f t="shared" si="128"/>
        <v>0</v>
      </c>
      <c r="BB289" s="70">
        <f t="shared" si="128"/>
        <v>0</v>
      </c>
      <c r="BC289" s="70">
        <f t="shared" si="128"/>
        <v>0</v>
      </c>
      <c r="BD289" s="70">
        <f t="shared" si="128"/>
        <v>0</v>
      </c>
      <c r="BE289" s="70">
        <f t="shared" si="129"/>
        <v>0</v>
      </c>
      <c r="BF289" s="70">
        <f t="shared" si="129"/>
        <v>0</v>
      </c>
      <c r="BG289" s="70">
        <f t="shared" si="129"/>
        <v>0</v>
      </c>
      <c r="BH289" s="70">
        <f t="shared" si="129"/>
        <v>0</v>
      </c>
      <c r="BI289" s="70">
        <f t="shared" si="129"/>
        <v>0</v>
      </c>
      <c r="BJ289" s="70">
        <f t="shared" si="129"/>
        <v>0</v>
      </c>
      <c r="BK289" s="70">
        <f t="shared" si="129"/>
        <v>0</v>
      </c>
      <c r="BL289" s="70">
        <f t="shared" si="129"/>
        <v>0</v>
      </c>
      <c r="BM289" s="70">
        <f t="shared" si="129"/>
        <v>0</v>
      </c>
      <c r="BN289" s="70">
        <f t="shared" si="129"/>
        <v>0</v>
      </c>
      <c r="BO289" s="70">
        <f t="shared" si="129"/>
        <v>0</v>
      </c>
      <c r="BP289" s="70">
        <f t="shared" si="129"/>
        <v>0</v>
      </c>
      <c r="BQ289" s="70">
        <f t="shared" si="129"/>
        <v>0</v>
      </c>
      <c r="BR289" s="70">
        <f t="shared" si="129"/>
        <v>0</v>
      </c>
      <c r="BS289" s="70">
        <f t="shared" si="129"/>
        <v>0</v>
      </c>
      <c r="BT289" s="70">
        <f t="shared" si="129"/>
        <v>0</v>
      </c>
      <c r="BU289" s="70">
        <f t="shared" si="130"/>
        <v>0</v>
      </c>
      <c r="BV289" s="70">
        <f t="shared" si="130"/>
        <v>0</v>
      </c>
      <c r="BW289" s="70">
        <f t="shared" si="130"/>
        <v>0</v>
      </c>
      <c r="BX289" s="70">
        <f t="shared" si="130"/>
        <v>0</v>
      </c>
      <c r="BY289" s="70">
        <f t="shared" si="130"/>
        <v>0</v>
      </c>
      <c r="BZ289" s="70">
        <f t="shared" si="130"/>
        <v>0</v>
      </c>
      <c r="CA289" s="70">
        <f t="shared" si="130"/>
        <v>0</v>
      </c>
      <c r="CB289" s="70">
        <f t="shared" si="130"/>
        <v>0</v>
      </c>
    </row>
    <row r="290" spans="1:80" x14ac:dyDescent="0.3">
      <c r="A290" s="76" t="str">
        <f t="shared" si="125"/>
        <v>Marketing</v>
      </c>
      <c r="B290" s="84" t="s">
        <v>68</v>
      </c>
      <c r="E290" s="69" t="s">
        <v>101</v>
      </c>
      <c r="F290" s="86">
        <v>43101</v>
      </c>
      <c r="G290" s="86">
        <v>46387</v>
      </c>
      <c r="H290" s="85"/>
      <c r="I290" s="70">
        <f t="shared" ref="I290:BU294" si="131">IF(AND($F290&lt;=I$6,$G290&gt;=I$7),$H290,0)</f>
        <v>0</v>
      </c>
      <c r="J290" s="70">
        <f t="shared" si="131"/>
        <v>0</v>
      </c>
      <c r="K290" s="70">
        <f t="shared" si="131"/>
        <v>0</v>
      </c>
      <c r="L290" s="70">
        <f t="shared" si="131"/>
        <v>0</v>
      </c>
      <c r="M290" s="70">
        <f t="shared" si="131"/>
        <v>0</v>
      </c>
      <c r="N290" s="70">
        <f t="shared" si="131"/>
        <v>0</v>
      </c>
      <c r="O290" s="70">
        <f t="shared" si="131"/>
        <v>0</v>
      </c>
      <c r="P290" s="70">
        <f t="shared" si="131"/>
        <v>0</v>
      </c>
      <c r="Q290" s="70">
        <f t="shared" si="131"/>
        <v>0</v>
      </c>
      <c r="R290" s="70">
        <f t="shared" si="131"/>
        <v>0</v>
      </c>
      <c r="S290" s="70">
        <f t="shared" si="131"/>
        <v>0</v>
      </c>
      <c r="T290" s="70">
        <f t="shared" si="131"/>
        <v>0</v>
      </c>
      <c r="U290" s="70">
        <f t="shared" si="131"/>
        <v>0</v>
      </c>
      <c r="V290" s="70">
        <f t="shared" si="131"/>
        <v>0</v>
      </c>
      <c r="W290" s="70">
        <f t="shared" si="131"/>
        <v>0</v>
      </c>
      <c r="X290" s="70">
        <f t="shared" si="131"/>
        <v>0</v>
      </c>
      <c r="Y290" s="70">
        <f t="shared" si="131"/>
        <v>0</v>
      </c>
      <c r="Z290" s="70">
        <f t="shared" si="131"/>
        <v>0</v>
      </c>
      <c r="AA290" s="70">
        <f t="shared" si="131"/>
        <v>0</v>
      </c>
      <c r="AB290" s="70">
        <f t="shared" si="131"/>
        <v>0</v>
      </c>
      <c r="AC290" s="70">
        <f t="shared" si="131"/>
        <v>0</v>
      </c>
      <c r="AD290" s="70">
        <f t="shared" si="131"/>
        <v>0</v>
      </c>
      <c r="AE290" s="70">
        <f t="shared" si="131"/>
        <v>0</v>
      </c>
      <c r="AF290" s="70">
        <f t="shared" si="131"/>
        <v>0</v>
      </c>
      <c r="AG290" s="70">
        <f t="shared" si="131"/>
        <v>0</v>
      </c>
      <c r="AH290" s="70">
        <f t="shared" si="131"/>
        <v>0</v>
      </c>
      <c r="AI290" s="70">
        <f t="shared" si="131"/>
        <v>0</v>
      </c>
      <c r="AJ290" s="70">
        <f t="shared" si="131"/>
        <v>0</v>
      </c>
      <c r="AK290" s="70">
        <f t="shared" si="131"/>
        <v>0</v>
      </c>
      <c r="AL290" s="70">
        <f t="shared" si="131"/>
        <v>0</v>
      </c>
      <c r="AM290" s="70">
        <f t="shared" si="131"/>
        <v>0</v>
      </c>
      <c r="AN290" s="70">
        <f t="shared" si="131"/>
        <v>0</v>
      </c>
      <c r="AO290" s="70">
        <f t="shared" si="131"/>
        <v>0</v>
      </c>
      <c r="AP290" s="70">
        <f t="shared" si="131"/>
        <v>0</v>
      </c>
      <c r="AQ290" s="70">
        <f t="shared" si="131"/>
        <v>0</v>
      </c>
      <c r="AR290" s="70">
        <f t="shared" si="131"/>
        <v>0</v>
      </c>
      <c r="AS290" s="70">
        <f t="shared" si="131"/>
        <v>0</v>
      </c>
      <c r="AT290" s="70">
        <f t="shared" si="131"/>
        <v>0</v>
      </c>
      <c r="AU290" s="70">
        <f t="shared" si="131"/>
        <v>0</v>
      </c>
      <c r="AV290" s="70">
        <f t="shared" si="131"/>
        <v>0</v>
      </c>
      <c r="AW290" s="70">
        <f t="shared" si="131"/>
        <v>0</v>
      </c>
      <c r="AX290" s="70">
        <f t="shared" si="131"/>
        <v>0</v>
      </c>
      <c r="AY290" s="70">
        <f t="shared" si="131"/>
        <v>0</v>
      </c>
      <c r="AZ290" s="70">
        <f t="shared" si="131"/>
        <v>0</v>
      </c>
      <c r="BA290" s="70">
        <f t="shared" si="131"/>
        <v>0</v>
      </c>
      <c r="BB290" s="70">
        <f t="shared" si="131"/>
        <v>0</v>
      </c>
      <c r="BC290" s="70">
        <f t="shared" si="131"/>
        <v>0</v>
      </c>
      <c r="BD290" s="70">
        <f t="shared" si="131"/>
        <v>0</v>
      </c>
      <c r="BE290" s="70">
        <f t="shared" si="131"/>
        <v>0</v>
      </c>
      <c r="BF290" s="70">
        <f t="shared" si="131"/>
        <v>0</v>
      </c>
      <c r="BG290" s="70">
        <f t="shared" si="131"/>
        <v>0</v>
      </c>
      <c r="BH290" s="70">
        <f t="shared" si="131"/>
        <v>0</v>
      </c>
      <c r="BI290" s="70">
        <f t="shared" si="131"/>
        <v>0</v>
      </c>
      <c r="BJ290" s="70">
        <f t="shared" si="131"/>
        <v>0</v>
      </c>
      <c r="BK290" s="70">
        <f t="shared" si="131"/>
        <v>0</v>
      </c>
      <c r="BL290" s="70">
        <f t="shared" si="131"/>
        <v>0</v>
      </c>
      <c r="BM290" s="70">
        <f t="shared" si="131"/>
        <v>0</v>
      </c>
      <c r="BN290" s="70">
        <f t="shared" si="131"/>
        <v>0</v>
      </c>
      <c r="BO290" s="70">
        <f t="shared" si="131"/>
        <v>0</v>
      </c>
      <c r="BP290" s="70">
        <f t="shared" si="131"/>
        <v>0</v>
      </c>
      <c r="BQ290" s="70">
        <f t="shared" si="131"/>
        <v>0</v>
      </c>
      <c r="BR290" s="70">
        <f t="shared" si="131"/>
        <v>0</v>
      </c>
      <c r="BS290" s="70">
        <f t="shared" si="131"/>
        <v>0</v>
      </c>
      <c r="BT290" s="70">
        <f t="shared" si="131"/>
        <v>0</v>
      </c>
      <c r="BU290" s="70">
        <f t="shared" si="131"/>
        <v>0</v>
      </c>
      <c r="BV290" s="70">
        <f t="shared" si="130"/>
        <v>0</v>
      </c>
      <c r="BW290" s="70">
        <f t="shared" si="130"/>
        <v>0</v>
      </c>
      <c r="BX290" s="70">
        <f t="shared" si="130"/>
        <v>0</v>
      </c>
      <c r="BY290" s="70">
        <f t="shared" si="130"/>
        <v>0</v>
      </c>
      <c r="BZ290" s="70">
        <f t="shared" si="130"/>
        <v>0</v>
      </c>
      <c r="CA290" s="70">
        <f t="shared" si="130"/>
        <v>0</v>
      </c>
      <c r="CB290" s="70">
        <f t="shared" si="130"/>
        <v>0</v>
      </c>
    </row>
    <row r="291" spans="1:80" x14ac:dyDescent="0.3">
      <c r="A291" s="76" t="str">
        <f t="shared" si="125"/>
        <v>Marketing</v>
      </c>
      <c r="B291" s="84" t="s">
        <v>69</v>
      </c>
      <c r="C291" s="65" t="s">
        <v>594</v>
      </c>
      <c r="E291" s="69" t="s">
        <v>101</v>
      </c>
      <c r="F291" s="86">
        <v>43101</v>
      </c>
      <c r="G291" s="86">
        <v>46387</v>
      </c>
      <c r="H291" s="85">
        <v>15000</v>
      </c>
      <c r="I291" s="70">
        <f t="shared" si="131"/>
        <v>15000</v>
      </c>
      <c r="J291" s="70">
        <f t="shared" si="131"/>
        <v>15000</v>
      </c>
      <c r="K291" s="70">
        <f t="shared" si="131"/>
        <v>15000</v>
      </c>
      <c r="L291" s="70">
        <f t="shared" si="131"/>
        <v>15000</v>
      </c>
      <c r="M291" s="70">
        <f t="shared" si="131"/>
        <v>15000</v>
      </c>
      <c r="N291" s="70">
        <f t="shared" si="131"/>
        <v>15000</v>
      </c>
      <c r="O291" s="70">
        <f t="shared" si="131"/>
        <v>15000</v>
      </c>
      <c r="P291" s="70">
        <f t="shared" si="131"/>
        <v>15000</v>
      </c>
      <c r="Q291" s="70">
        <f t="shared" si="131"/>
        <v>15000</v>
      </c>
      <c r="R291" s="70">
        <f t="shared" si="131"/>
        <v>15000</v>
      </c>
      <c r="S291" s="70">
        <f t="shared" si="131"/>
        <v>15000</v>
      </c>
      <c r="T291" s="70">
        <f t="shared" si="131"/>
        <v>15000</v>
      </c>
      <c r="U291" s="70">
        <f t="shared" si="131"/>
        <v>15000</v>
      </c>
      <c r="V291" s="70">
        <f t="shared" si="131"/>
        <v>15000</v>
      </c>
      <c r="W291" s="70">
        <f t="shared" si="131"/>
        <v>15000</v>
      </c>
      <c r="X291" s="70">
        <f t="shared" si="131"/>
        <v>15000</v>
      </c>
      <c r="Y291" s="70">
        <f t="shared" si="131"/>
        <v>15000</v>
      </c>
      <c r="Z291" s="70">
        <f t="shared" si="131"/>
        <v>15000</v>
      </c>
      <c r="AA291" s="70">
        <f t="shared" si="131"/>
        <v>15000</v>
      </c>
      <c r="AB291" s="70">
        <f t="shared" si="131"/>
        <v>15000</v>
      </c>
      <c r="AC291" s="70">
        <f t="shared" si="131"/>
        <v>15000</v>
      </c>
      <c r="AD291" s="70">
        <f t="shared" si="131"/>
        <v>15000</v>
      </c>
      <c r="AE291" s="70">
        <f t="shared" si="131"/>
        <v>15000</v>
      </c>
      <c r="AF291" s="70">
        <f t="shared" si="131"/>
        <v>15000</v>
      </c>
      <c r="AG291" s="70">
        <f t="shared" si="131"/>
        <v>15000</v>
      </c>
      <c r="AH291" s="70">
        <f t="shared" si="131"/>
        <v>15000</v>
      </c>
      <c r="AI291" s="70">
        <f t="shared" si="131"/>
        <v>15000</v>
      </c>
      <c r="AJ291" s="70">
        <f t="shared" si="131"/>
        <v>15000</v>
      </c>
      <c r="AK291" s="70">
        <f t="shared" si="131"/>
        <v>15000</v>
      </c>
      <c r="AL291" s="70">
        <f t="shared" si="131"/>
        <v>15000</v>
      </c>
      <c r="AM291" s="70">
        <f t="shared" si="131"/>
        <v>15000</v>
      </c>
      <c r="AN291" s="70">
        <f t="shared" si="131"/>
        <v>15000</v>
      </c>
      <c r="AO291" s="70">
        <f t="shared" si="131"/>
        <v>15000</v>
      </c>
      <c r="AP291" s="70">
        <f t="shared" si="131"/>
        <v>15000</v>
      </c>
      <c r="AQ291" s="70">
        <f t="shared" si="131"/>
        <v>15000</v>
      </c>
      <c r="AR291" s="70">
        <f t="shared" si="131"/>
        <v>15000</v>
      </c>
      <c r="AS291" s="70">
        <f t="shared" si="131"/>
        <v>15000</v>
      </c>
      <c r="AT291" s="70">
        <f t="shared" si="131"/>
        <v>15000</v>
      </c>
      <c r="AU291" s="70">
        <f t="shared" si="131"/>
        <v>15000</v>
      </c>
      <c r="AV291" s="70">
        <f t="shared" si="131"/>
        <v>15000</v>
      </c>
      <c r="AW291" s="70">
        <f t="shared" si="131"/>
        <v>15000</v>
      </c>
      <c r="AX291" s="70">
        <f t="shared" si="131"/>
        <v>15000</v>
      </c>
      <c r="AY291" s="70">
        <f t="shared" si="131"/>
        <v>15000</v>
      </c>
      <c r="AZ291" s="70">
        <f t="shared" si="131"/>
        <v>15000</v>
      </c>
      <c r="BA291" s="70">
        <f t="shared" si="131"/>
        <v>15000</v>
      </c>
      <c r="BB291" s="70">
        <f t="shared" si="131"/>
        <v>15000</v>
      </c>
      <c r="BC291" s="70">
        <f t="shared" si="131"/>
        <v>15000</v>
      </c>
      <c r="BD291" s="70">
        <f t="shared" si="131"/>
        <v>15000</v>
      </c>
      <c r="BE291" s="70">
        <f t="shared" si="131"/>
        <v>15000</v>
      </c>
      <c r="BF291" s="70">
        <f t="shared" si="131"/>
        <v>15000</v>
      </c>
      <c r="BG291" s="70">
        <f t="shared" si="131"/>
        <v>15000</v>
      </c>
      <c r="BH291" s="70">
        <f t="shared" si="131"/>
        <v>15000</v>
      </c>
      <c r="BI291" s="70">
        <f t="shared" si="131"/>
        <v>15000</v>
      </c>
      <c r="BJ291" s="70">
        <f t="shared" si="131"/>
        <v>15000</v>
      </c>
      <c r="BK291" s="70">
        <f t="shared" si="131"/>
        <v>15000</v>
      </c>
      <c r="BL291" s="70">
        <f t="shared" si="131"/>
        <v>15000</v>
      </c>
      <c r="BM291" s="70">
        <f t="shared" si="131"/>
        <v>15000</v>
      </c>
      <c r="BN291" s="70">
        <f t="shared" si="131"/>
        <v>15000</v>
      </c>
      <c r="BO291" s="70">
        <f t="shared" si="131"/>
        <v>15000</v>
      </c>
      <c r="BP291" s="70">
        <f t="shared" si="131"/>
        <v>15000</v>
      </c>
      <c r="BQ291" s="70">
        <f t="shared" si="131"/>
        <v>0</v>
      </c>
      <c r="BR291" s="70">
        <f t="shared" si="131"/>
        <v>0</v>
      </c>
      <c r="BS291" s="70">
        <f t="shared" si="130"/>
        <v>0</v>
      </c>
      <c r="BT291" s="70">
        <f t="shared" si="130"/>
        <v>0</v>
      </c>
      <c r="BU291" s="70">
        <f t="shared" si="130"/>
        <v>0</v>
      </c>
      <c r="BV291" s="70">
        <f t="shared" si="130"/>
        <v>0</v>
      </c>
      <c r="BW291" s="70">
        <f t="shared" si="130"/>
        <v>0</v>
      </c>
      <c r="BX291" s="70">
        <f t="shared" si="130"/>
        <v>0</v>
      </c>
      <c r="BY291" s="70">
        <f t="shared" si="130"/>
        <v>0</v>
      </c>
      <c r="BZ291" s="70">
        <f t="shared" si="130"/>
        <v>0</v>
      </c>
      <c r="CA291" s="70">
        <f t="shared" si="130"/>
        <v>0</v>
      </c>
      <c r="CB291" s="70">
        <f t="shared" si="130"/>
        <v>0</v>
      </c>
    </row>
    <row r="292" spans="1:80" x14ac:dyDescent="0.3">
      <c r="A292" s="76" t="str">
        <f t="shared" si="125"/>
        <v>Marketing</v>
      </c>
      <c r="B292" s="84" t="s">
        <v>70</v>
      </c>
      <c r="I292" s="70">
        <f t="shared" si="131"/>
        <v>0</v>
      </c>
      <c r="J292" s="70">
        <f t="shared" si="131"/>
        <v>0</v>
      </c>
      <c r="K292" s="70">
        <f t="shared" si="131"/>
        <v>0</v>
      </c>
      <c r="L292" s="70">
        <f t="shared" si="131"/>
        <v>0</v>
      </c>
      <c r="M292" s="70">
        <f t="shared" si="131"/>
        <v>0</v>
      </c>
      <c r="N292" s="70">
        <f t="shared" si="131"/>
        <v>0</v>
      </c>
      <c r="O292" s="70">
        <f t="shared" si="131"/>
        <v>0</v>
      </c>
      <c r="P292" s="70">
        <f t="shared" si="131"/>
        <v>0</v>
      </c>
      <c r="Q292" s="70">
        <f t="shared" si="131"/>
        <v>0</v>
      </c>
      <c r="R292" s="70">
        <f t="shared" si="131"/>
        <v>0</v>
      </c>
      <c r="S292" s="70">
        <f t="shared" si="131"/>
        <v>0</v>
      </c>
      <c r="T292" s="70">
        <f t="shared" si="131"/>
        <v>0</v>
      </c>
      <c r="U292" s="70">
        <f t="shared" si="131"/>
        <v>0</v>
      </c>
      <c r="V292" s="70">
        <f t="shared" si="131"/>
        <v>0</v>
      </c>
      <c r="W292" s="70">
        <f t="shared" si="131"/>
        <v>0</v>
      </c>
      <c r="X292" s="70">
        <f t="shared" si="131"/>
        <v>0</v>
      </c>
      <c r="Y292" s="70">
        <f t="shared" si="131"/>
        <v>0</v>
      </c>
      <c r="Z292" s="70">
        <f t="shared" si="131"/>
        <v>0</v>
      </c>
      <c r="AA292" s="70">
        <f t="shared" si="131"/>
        <v>0</v>
      </c>
      <c r="AB292" s="70">
        <f t="shared" si="131"/>
        <v>0</v>
      </c>
      <c r="AC292" s="70">
        <f t="shared" si="131"/>
        <v>0</v>
      </c>
      <c r="AD292" s="70">
        <f t="shared" si="131"/>
        <v>0</v>
      </c>
      <c r="AE292" s="70">
        <f t="shared" si="131"/>
        <v>0</v>
      </c>
      <c r="AF292" s="70">
        <f t="shared" si="131"/>
        <v>0</v>
      </c>
      <c r="AG292" s="70">
        <f t="shared" si="131"/>
        <v>0</v>
      </c>
      <c r="AH292" s="70">
        <f t="shared" si="131"/>
        <v>0</v>
      </c>
      <c r="AI292" s="70">
        <f t="shared" si="131"/>
        <v>0</v>
      </c>
      <c r="AJ292" s="70">
        <f t="shared" si="131"/>
        <v>0</v>
      </c>
      <c r="AK292" s="70">
        <f t="shared" si="131"/>
        <v>0</v>
      </c>
      <c r="AL292" s="70">
        <f t="shared" si="131"/>
        <v>0</v>
      </c>
      <c r="AM292" s="70">
        <f t="shared" si="131"/>
        <v>0</v>
      </c>
      <c r="AN292" s="70">
        <f t="shared" si="131"/>
        <v>0</v>
      </c>
      <c r="AO292" s="70">
        <f t="shared" si="131"/>
        <v>0</v>
      </c>
      <c r="AP292" s="70">
        <f t="shared" si="131"/>
        <v>0</v>
      </c>
      <c r="AQ292" s="70">
        <f t="shared" si="131"/>
        <v>0</v>
      </c>
      <c r="AR292" s="70">
        <f t="shared" si="131"/>
        <v>0</v>
      </c>
      <c r="AS292" s="70">
        <f t="shared" si="131"/>
        <v>0</v>
      </c>
      <c r="AT292" s="70">
        <f t="shared" si="131"/>
        <v>0</v>
      </c>
      <c r="AU292" s="70">
        <f t="shared" si="131"/>
        <v>0</v>
      </c>
      <c r="AV292" s="70">
        <f t="shared" si="131"/>
        <v>0</v>
      </c>
      <c r="AW292" s="70">
        <f t="shared" si="131"/>
        <v>0</v>
      </c>
      <c r="AX292" s="70">
        <f t="shared" si="131"/>
        <v>0</v>
      </c>
      <c r="AY292" s="70">
        <f t="shared" si="131"/>
        <v>0</v>
      </c>
      <c r="AZ292" s="70">
        <f t="shared" si="131"/>
        <v>0</v>
      </c>
      <c r="BA292" s="70">
        <f t="shared" si="131"/>
        <v>0</v>
      </c>
      <c r="BB292" s="70">
        <f t="shared" si="131"/>
        <v>0</v>
      </c>
      <c r="BC292" s="70">
        <f t="shared" si="131"/>
        <v>0</v>
      </c>
      <c r="BD292" s="70">
        <f t="shared" si="131"/>
        <v>0</v>
      </c>
      <c r="BE292" s="70">
        <f t="shared" si="131"/>
        <v>0</v>
      </c>
      <c r="BF292" s="70">
        <f t="shared" si="131"/>
        <v>0</v>
      </c>
      <c r="BG292" s="70">
        <f t="shared" si="131"/>
        <v>0</v>
      </c>
      <c r="BH292" s="70">
        <f t="shared" si="131"/>
        <v>0</v>
      </c>
      <c r="BI292" s="70">
        <f t="shared" si="131"/>
        <v>0</v>
      </c>
      <c r="BJ292" s="70">
        <f t="shared" si="131"/>
        <v>0</v>
      </c>
      <c r="BK292" s="70">
        <f t="shared" si="131"/>
        <v>0</v>
      </c>
      <c r="BL292" s="70">
        <f t="shared" si="131"/>
        <v>0</v>
      </c>
      <c r="BM292" s="70">
        <f t="shared" si="131"/>
        <v>0</v>
      </c>
      <c r="BN292" s="70">
        <f t="shared" si="131"/>
        <v>0</v>
      </c>
      <c r="BO292" s="70">
        <f t="shared" si="131"/>
        <v>0</v>
      </c>
      <c r="BP292" s="70">
        <f t="shared" si="131"/>
        <v>0</v>
      </c>
      <c r="BQ292" s="70">
        <f t="shared" si="131"/>
        <v>0</v>
      </c>
      <c r="BR292" s="70">
        <f t="shared" si="131"/>
        <v>0</v>
      </c>
      <c r="BS292" s="70">
        <f t="shared" si="130"/>
        <v>0</v>
      </c>
      <c r="BT292" s="70">
        <f t="shared" si="130"/>
        <v>0</v>
      </c>
      <c r="BU292" s="70">
        <f t="shared" si="130"/>
        <v>0</v>
      </c>
      <c r="BV292" s="70">
        <f t="shared" si="130"/>
        <v>0</v>
      </c>
      <c r="BW292" s="70">
        <f t="shared" si="130"/>
        <v>0</v>
      </c>
      <c r="BX292" s="70">
        <f t="shared" si="130"/>
        <v>0</v>
      </c>
      <c r="BY292" s="70">
        <f t="shared" si="130"/>
        <v>0</v>
      </c>
      <c r="BZ292" s="70">
        <f t="shared" si="130"/>
        <v>0</v>
      </c>
      <c r="CA292" s="70">
        <f t="shared" si="130"/>
        <v>0</v>
      </c>
      <c r="CB292" s="70">
        <f t="shared" si="130"/>
        <v>0</v>
      </c>
    </row>
    <row r="293" spans="1:80" x14ac:dyDescent="0.3">
      <c r="A293" s="76" t="str">
        <f t="shared" si="125"/>
        <v>Marketing</v>
      </c>
      <c r="B293" s="84" t="s">
        <v>71</v>
      </c>
      <c r="I293" s="70">
        <f t="shared" si="131"/>
        <v>0</v>
      </c>
      <c r="J293" s="70">
        <f t="shared" ref="I293:BQ294" si="132">IF(AND($F293&lt;=J$6,$G293&gt;=J$7),$H293,0)</f>
        <v>0</v>
      </c>
      <c r="K293" s="70">
        <f t="shared" si="132"/>
        <v>0</v>
      </c>
      <c r="L293" s="70">
        <f t="shared" si="132"/>
        <v>0</v>
      </c>
      <c r="M293" s="70">
        <f t="shared" si="132"/>
        <v>0</v>
      </c>
      <c r="N293" s="70">
        <f t="shared" si="132"/>
        <v>0</v>
      </c>
      <c r="O293" s="70">
        <f t="shared" si="132"/>
        <v>0</v>
      </c>
      <c r="P293" s="70">
        <f t="shared" si="132"/>
        <v>0</v>
      </c>
      <c r="Q293" s="70">
        <f t="shared" si="132"/>
        <v>0</v>
      </c>
      <c r="R293" s="70">
        <f t="shared" si="132"/>
        <v>0</v>
      </c>
      <c r="S293" s="70">
        <f t="shared" si="132"/>
        <v>0</v>
      </c>
      <c r="T293" s="70">
        <f t="shared" si="132"/>
        <v>0</v>
      </c>
      <c r="U293" s="70">
        <f t="shared" si="132"/>
        <v>0</v>
      </c>
      <c r="V293" s="70">
        <f t="shared" si="132"/>
        <v>0</v>
      </c>
      <c r="W293" s="70">
        <f t="shared" si="132"/>
        <v>0</v>
      </c>
      <c r="X293" s="70">
        <f t="shared" si="132"/>
        <v>0</v>
      </c>
      <c r="Y293" s="70">
        <f t="shared" si="132"/>
        <v>0</v>
      </c>
      <c r="Z293" s="70">
        <f t="shared" si="132"/>
        <v>0</v>
      </c>
      <c r="AA293" s="70">
        <f t="shared" si="132"/>
        <v>0</v>
      </c>
      <c r="AB293" s="70">
        <f t="shared" si="132"/>
        <v>0</v>
      </c>
      <c r="AC293" s="70">
        <f t="shared" si="132"/>
        <v>0</v>
      </c>
      <c r="AD293" s="70">
        <f t="shared" si="132"/>
        <v>0</v>
      </c>
      <c r="AE293" s="70">
        <f t="shared" si="132"/>
        <v>0</v>
      </c>
      <c r="AF293" s="70">
        <f t="shared" si="132"/>
        <v>0</v>
      </c>
      <c r="AG293" s="70">
        <f t="shared" si="132"/>
        <v>0</v>
      </c>
      <c r="AH293" s="70">
        <f t="shared" si="132"/>
        <v>0</v>
      </c>
      <c r="AI293" s="70">
        <f t="shared" si="132"/>
        <v>0</v>
      </c>
      <c r="AJ293" s="70">
        <f t="shared" si="132"/>
        <v>0</v>
      </c>
      <c r="AK293" s="70">
        <f t="shared" si="132"/>
        <v>0</v>
      </c>
      <c r="AL293" s="70">
        <f t="shared" si="132"/>
        <v>0</v>
      </c>
      <c r="AM293" s="70">
        <f t="shared" si="132"/>
        <v>0</v>
      </c>
      <c r="AN293" s="70">
        <f t="shared" si="132"/>
        <v>0</v>
      </c>
      <c r="AO293" s="70">
        <f t="shared" si="132"/>
        <v>0</v>
      </c>
      <c r="AP293" s="70">
        <f t="shared" si="132"/>
        <v>0</v>
      </c>
      <c r="AQ293" s="70">
        <f t="shared" si="132"/>
        <v>0</v>
      </c>
      <c r="AR293" s="70">
        <f t="shared" si="132"/>
        <v>0</v>
      </c>
      <c r="AS293" s="70">
        <f t="shared" si="132"/>
        <v>0</v>
      </c>
      <c r="AT293" s="70">
        <f t="shared" si="132"/>
        <v>0</v>
      </c>
      <c r="AU293" s="70">
        <f t="shared" si="132"/>
        <v>0</v>
      </c>
      <c r="AV293" s="70">
        <f t="shared" si="132"/>
        <v>0</v>
      </c>
      <c r="AW293" s="70">
        <f t="shared" si="132"/>
        <v>0</v>
      </c>
      <c r="AX293" s="70">
        <f t="shared" si="132"/>
        <v>0</v>
      </c>
      <c r="AY293" s="70">
        <f t="shared" si="132"/>
        <v>0</v>
      </c>
      <c r="AZ293" s="70">
        <f t="shared" si="132"/>
        <v>0</v>
      </c>
      <c r="BA293" s="70">
        <f t="shared" si="132"/>
        <v>0</v>
      </c>
      <c r="BB293" s="70">
        <f t="shared" si="132"/>
        <v>0</v>
      </c>
      <c r="BC293" s="70">
        <f t="shared" si="132"/>
        <v>0</v>
      </c>
      <c r="BD293" s="70">
        <f t="shared" si="132"/>
        <v>0</v>
      </c>
      <c r="BE293" s="70">
        <f t="shared" si="132"/>
        <v>0</v>
      </c>
      <c r="BF293" s="70">
        <f t="shared" si="132"/>
        <v>0</v>
      </c>
      <c r="BG293" s="70">
        <f t="shared" si="132"/>
        <v>0</v>
      </c>
      <c r="BH293" s="70">
        <f t="shared" si="132"/>
        <v>0</v>
      </c>
      <c r="BI293" s="70">
        <f t="shared" si="132"/>
        <v>0</v>
      </c>
      <c r="BJ293" s="70">
        <f t="shared" si="132"/>
        <v>0</v>
      </c>
      <c r="BK293" s="70">
        <f t="shared" si="132"/>
        <v>0</v>
      </c>
      <c r="BL293" s="70">
        <f t="shared" si="132"/>
        <v>0</v>
      </c>
      <c r="BM293" s="70">
        <f t="shared" si="132"/>
        <v>0</v>
      </c>
      <c r="BN293" s="70">
        <f t="shared" si="132"/>
        <v>0</v>
      </c>
      <c r="BO293" s="70">
        <f t="shared" si="132"/>
        <v>0</v>
      </c>
      <c r="BP293" s="70">
        <f t="shared" si="132"/>
        <v>0</v>
      </c>
      <c r="BQ293" s="70">
        <f t="shared" si="132"/>
        <v>0</v>
      </c>
      <c r="BR293" s="70">
        <f t="shared" si="131"/>
        <v>0</v>
      </c>
      <c r="BS293" s="70">
        <f t="shared" si="130"/>
        <v>0</v>
      </c>
      <c r="BT293" s="70">
        <f t="shared" si="130"/>
        <v>0</v>
      </c>
      <c r="BU293" s="70">
        <f t="shared" si="130"/>
        <v>0</v>
      </c>
      <c r="BV293" s="70">
        <f t="shared" si="130"/>
        <v>0</v>
      </c>
      <c r="BW293" s="70">
        <f t="shared" si="130"/>
        <v>0</v>
      </c>
      <c r="BX293" s="70">
        <f t="shared" si="130"/>
        <v>0</v>
      </c>
      <c r="BY293" s="70">
        <f t="shared" si="130"/>
        <v>0</v>
      </c>
      <c r="BZ293" s="70">
        <f t="shared" si="130"/>
        <v>0</v>
      </c>
      <c r="CA293" s="70">
        <f t="shared" si="130"/>
        <v>0</v>
      </c>
      <c r="CB293" s="70">
        <f t="shared" si="130"/>
        <v>0</v>
      </c>
    </row>
    <row r="294" spans="1:80" x14ac:dyDescent="0.3">
      <c r="A294" s="76" t="str">
        <f t="shared" si="125"/>
        <v>Marketing</v>
      </c>
      <c r="B294" s="84" t="s">
        <v>72</v>
      </c>
      <c r="I294" s="70">
        <f t="shared" si="132"/>
        <v>0</v>
      </c>
      <c r="J294" s="70">
        <f t="shared" si="132"/>
        <v>0</v>
      </c>
      <c r="K294" s="70">
        <f t="shared" si="132"/>
        <v>0</v>
      </c>
      <c r="L294" s="70">
        <f t="shared" si="132"/>
        <v>0</v>
      </c>
      <c r="M294" s="70">
        <f t="shared" si="132"/>
        <v>0</v>
      </c>
      <c r="N294" s="70">
        <f t="shared" si="132"/>
        <v>0</v>
      </c>
      <c r="O294" s="70">
        <f t="shared" si="132"/>
        <v>0</v>
      </c>
      <c r="P294" s="70">
        <f t="shared" si="132"/>
        <v>0</v>
      </c>
      <c r="Q294" s="70">
        <f t="shared" si="132"/>
        <v>0</v>
      </c>
      <c r="R294" s="70">
        <f t="shared" si="132"/>
        <v>0</v>
      </c>
      <c r="S294" s="70">
        <f t="shared" si="132"/>
        <v>0</v>
      </c>
      <c r="T294" s="70">
        <f t="shared" si="132"/>
        <v>0</v>
      </c>
      <c r="U294" s="70">
        <f t="shared" si="132"/>
        <v>0</v>
      </c>
      <c r="V294" s="70">
        <f t="shared" si="132"/>
        <v>0</v>
      </c>
      <c r="W294" s="70">
        <f t="shared" si="132"/>
        <v>0</v>
      </c>
      <c r="X294" s="70">
        <f t="shared" si="132"/>
        <v>0</v>
      </c>
      <c r="Y294" s="70">
        <f t="shared" si="132"/>
        <v>0</v>
      </c>
      <c r="Z294" s="70">
        <f t="shared" si="132"/>
        <v>0</v>
      </c>
      <c r="AA294" s="70">
        <f t="shared" si="132"/>
        <v>0</v>
      </c>
      <c r="AB294" s="70">
        <f t="shared" si="132"/>
        <v>0</v>
      </c>
      <c r="AC294" s="70">
        <f t="shared" si="132"/>
        <v>0</v>
      </c>
      <c r="AD294" s="70">
        <f t="shared" si="132"/>
        <v>0</v>
      </c>
      <c r="AE294" s="70">
        <f t="shared" si="132"/>
        <v>0</v>
      </c>
      <c r="AF294" s="70">
        <f t="shared" si="132"/>
        <v>0</v>
      </c>
      <c r="AG294" s="70">
        <f t="shared" si="132"/>
        <v>0</v>
      </c>
      <c r="AH294" s="70">
        <f t="shared" si="132"/>
        <v>0</v>
      </c>
      <c r="AI294" s="70">
        <f t="shared" si="132"/>
        <v>0</v>
      </c>
      <c r="AJ294" s="70">
        <f t="shared" si="132"/>
        <v>0</v>
      </c>
      <c r="AK294" s="70">
        <f t="shared" si="132"/>
        <v>0</v>
      </c>
      <c r="AL294" s="70">
        <f t="shared" si="132"/>
        <v>0</v>
      </c>
      <c r="AM294" s="70">
        <f t="shared" si="132"/>
        <v>0</v>
      </c>
      <c r="AN294" s="70">
        <f t="shared" si="132"/>
        <v>0</v>
      </c>
      <c r="AO294" s="70">
        <f t="shared" si="132"/>
        <v>0</v>
      </c>
      <c r="AP294" s="70">
        <f t="shared" si="132"/>
        <v>0</v>
      </c>
      <c r="AQ294" s="70">
        <f t="shared" si="132"/>
        <v>0</v>
      </c>
      <c r="AR294" s="70">
        <f t="shared" si="132"/>
        <v>0</v>
      </c>
      <c r="AS294" s="70">
        <f t="shared" si="132"/>
        <v>0</v>
      </c>
      <c r="AT294" s="70">
        <f t="shared" si="132"/>
        <v>0</v>
      </c>
      <c r="AU294" s="70">
        <f t="shared" si="132"/>
        <v>0</v>
      </c>
      <c r="AV294" s="70">
        <f t="shared" si="132"/>
        <v>0</v>
      </c>
      <c r="AW294" s="70">
        <f t="shared" si="132"/>
        <v>0</v>
      </c>
      <c r="AX294" s="70">
        <f t="shared" si="132"/>
        <v>0</v>
      </c>
      <c r="AY294" s="70">
        <f t="shared" si="132"/>
        <v>0</v>
      </c>
      <c r="AZ294" s="70">
        <f t="shared" si="132"/>
        <v>0</v>
      </c>
      <c r="BA294" s="70">
        <f t="shared" si="132"/>
        <v>0</v>
      </c>
      <c r="BB294" s="70">
        <f t="shared" si="132"/>
        <v>0</v>
      </c>
      <c r="BC294" s="70">
        <f t="shared" si="132"/>
        <v>0</v>
      </c>
      <c r="BD294" s="70">
        <f t="shared" si="132"/>
        <v>0</v>
      </c>
      <c r="BE294" s="70">
        <f t="shared" si="132"/>
        <v>0</v>
      </c>
      <c r="BF294" s="70">
        <f t="shared" si="132"/>
        <v>0</v>
      </c>
      <c r="BG294" s="70">
        <f t="shared" si="132"/>
        <v>0</v>
      </c>
      <c r="BH294" s="70">
        <f t="shared" si="132"/>
        <v>0</v>
      </c>
      <c r="BI294" s="70">
        <f t="shared" si="132"/>
        <v>0</v>
      </c>
      <c r="BJ294" s="70">
        <f t="shared" si="132"/>
        <v>0</v>
      </c>
      <c r="BK294" s="70">
        <f t="shared" si="132"/>
        <v>0</v>
      </c>
      <c r="BL294" s="70">
        <f t="shared" si="132"/>
        <v>0</v>
      </c>
      <c r="BM294" s="70">
        <f t="shared" si="132"/>
        <v>0</v>
      </c>
      <c r="BN294" s="70">
        <f t="shared" si="132"/>
        <v>0</v>
      </c>
      <c r="BO294" s="70">
        <f t="shared" si="132"/>
        <v>0</v>
      </c>
      <c r="BP294" s="70">
        <f t="shared" si="132"/>
        <v>0</v>
      </c>
      <c r="BQ294" s="70">
        <f t="shared" si="132"/>
        <v>0</v>
      </c>
      <c r="BR294" s="70">
        <f t="shared" si="131"/>
        <v>0</v>
      </c>
      <c r="BS294" s="70">
        <f t="shared" si="130"/>
        <v>0</v>
      </c>
      <c r="BT294" s="70">
        <f t="shared" si="130"/>
        <v>0</v>
      </c>
      <c r="BU294" s="70">
        <f t="shared" si="130"/>
        <v>0</v>
      </c>
      <c r="BV294" s="70">
        <f t="shared" si="130"/>
        <v>0</v>
      </c>
      <c r="BW294" s="70">
        <f t="shared" si="130"/>
        <v>0</v>
      </c>
      <c r="BX294" s="70">
        <f t="shared" si="130"/>
        <v>0</v>
      </c>
      <c r="BY294" s="70">
        <f t="shared" si="130"/>
        <v>0</v>
      </c>
      <c r="BZ294" s="70">
        <f t="shared" si="130"/>
        <v>0</v>
      </c>
      <c r="CA294" s="70">
        <f t="shared" si="130"/>
        <v>0</v>
      </c>
      <c r="CB294" s="70">
        <f t="shared" si="130"/>
        <v>0</v>
      </c>
    </row>
    <row r="295" spans="1:80" x14ac:dyDescent="0.3">
      <c r="A295" s="76" t="str">
        <f t="shared" si="125"/>
        <v>Marketing</v>
      </c>
      <c r="B295" s="84" t="s">
        <v>73</v>
      </c>
    </row>
    <row r="296" spans="1:80" x14ac:dyDescent="0.3">
      <c r="A296" s="76" t="str">
        <f t="shared" si="125"/>
        <v>Marketing</v>
      </c>
      <c r="B296" s="84" t="s">
        <v>74</v>
      </c>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c r="CB296" s="70"/>
    </row>
    <row r="297" spans="1:80" x14ac:dyDescent="0.3">
      <c r="A297" s="76" t="str">
        <f t="shared" si="125"/>
        <v>Marketing</v>
      </c>
      <c r="B297" s="84" t="s">
        <v>75</v>
      </c>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c r="CB297" s="70"/>
    </row>
    <row r="298" spans="1:80" x14ac:dyDescent="0.3">
      <c r="A298" s="76" t="str">
        <f t="shared" si="125"/>
        <v>Marketing</v>
      </c>
      <c r="B298" s="84" t="s">
        <v>76</v>
      </c>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c r="CB298" s="70"/>
    </row>
    <row r="299" spans="1:80" x14ac:dyDescent="0.3">
      <c r="A299" s="76" t="str">
        <f t="shared" si="125"/>
        <v>Marketing</v>
      </c>
      <c r="B299" s="84" t="s">
        <v>77</v>
      </c>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row>
    <row r="300" spans="1:80" x14ac:dyDescent="0.3">
      <c r="A300" s="76" t="str">
        <f t="shared" si="125"/>
        <v>Marketing</v>
      </c>
      <c r="B300" s="84" t="s">
        <v>78</v>
      </c>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row>
    <row r="301" spans="1:80" x14ac:dyDescent="0.3">
      <c r="A301" s="76" t="str">
        <f t="shared" si="125"/>
        <v>Marketing</v>
      </c>
      <c r="B301" s="84" t="s">
        <v>79</v>
      </c>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row>
    <row r="302" spans="1:80" x14ac:dyDescent="0.3">
      <c r="A302" s="76" t="str">
        <f t="shared" si="125"/>
        <v>Marketing</v>
      </c>
      <c r="B302" s="84" t="s">
        <v>80</v>
      </c>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c r="CB302" s="70"/>
    </row>
    <row r="303" spans="1:80" x14ac:dyDescent="0.3">
      <c r="A303" s="76" t="str">
        <f t="shared" si="125"/>
        <v>Marketing</v>
      </c>
      <c r="B303" s="84"/>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c r="CB303" s="70"/>
    </row>
    <row r="304" spans="1:80" x14ac:dyDescent="0.3">
      <c r="A304" s="76" t="str">
        <f t="shared" si="125"/>
        <v>Marketing</v>
      </c>
      <c r="B304" s="84"/>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row>
    <row r="305" spans="1:80" x14ac:dyDescent="0.3">
      <c r="A305" s="76" t="str">
        <f t="shared" si="125"/>
        <v>Marketing</v>
      </c>
      <c r="B305" s="84"/>
      <c r="I305" s="88"/>
      <c r="J305" s="88"/>
      <c r="K305" s="88"/>
      <c r="L305" s="88"/>
      <c r="M305" s="88"/>
      <c r="N305" s="88"/>
      <c r="O305" s="88"/>
      <c r="P305" s="88"/>
      <c r="Q305" s="88"/>
      <c r="R305" s="88"/>
      <c r="S305" s="88"/>
      <c r="T305" s="88"/>
      <c r="U305" s="88"/>
      <c r="V305" s="88"/>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c r="CB305" s="70"/>
    </row>
    <row r="308" spans="1:80" x14ac:dyDescent="0.3">
      <c r="B308" s="75" t="str">
        <f>B57</f>
        <v>G&amp;A</v>
      </c>
      <c r="C308" s="79" t="s">
        <v>91</v>
      </c>
      <c r="D308" s="64"/>
      <c r="E308" s="80" t="s">
        <v>92</v>
      </c>
      <c r="F308" s="81" t="s">
        <v>93</v>
      </c>
      <c r="G308" s="81" t="s">
        <v>94</v>
      </c>
      <c r="H308" s="82" t="s">
        <v>95</v>
      </c>
      <c r="I308" s="74">
        <f>I$6</f>
        <v>44562</v>
      </c>
      <c r="J308" s="74">
        <f t="shared" ref="J308:BU308" si="133">J$6</f>
        <v>44593</v>
      </c>
      <c r="K308" s="74">
        <f t="shared" si="133"/>
        <v>44621</v>
      </c>
      <c r="L308" s="74">
        <f t="shared" si="133"/>
        <v>44652</v>
      </c>
      <c r="M308" s="74">
        <f t="shared" si="133"/>
        <v>44682</v>
      </c>
      <c r="N308" s="74">
        <f t="shared" si="133"/>
        <v>44713</v>
      </c>
      <c r="O308" s="74">
        <f t="shared" si="133"/>
        <v>44743</v>
      </c>
      <c r="P308" s="74">
        <f t="shared" si="133"/>
        <v>44774</v>
      </c>
      <c r="Q308" s="74">
        <f t="shared" si="133"/>
        <v>44805</v>
      </c>
      <c r="R308" s="74">
        <f t="shared" si="133"/>
        <v>44835</v>
      </c>
      <c r="S308" s="74">
        <f t="shared" si="133"/>
        <v>44866</v>
      </c>
      <c r="T308" s="74">
        <f t="shared" si="133"/>
        <v>44896</v>
      </c>
      <c r="U308" s="74">
        <f t="shared" si="133"/>
        <v>44927</v>
      </c>
      <c r="V308" s="74">
        <f t="shared" si="133"/>
        <v>44958</v>
      </c>
      <c r="W308" s="74">
        <f t="shared" si="133"/>
        <v>44986</v>
      </c>
      <c r="X308" s="74">
        <f t="shared" si="133"/>
        <v>45017</v>
      </c>
      <c r="Y308" s="74">
        <f t="shared" si="133"/>
        <v>45047</v>
      </c>
      <c r="Z308" s="74">
        <f t="shared" si="133"/>
        <v>45078</v>
      </c>
      <c r="AA308" s="74">
        <f t="shared" si="133"/>
        <v>45108</v>
      </c>
      <c r="AB308" s="74">
        <f t="shared" si="133"/>
        <v>45139</v>
      </c>
      <c r="AC308" s="74">
        <f t="shared" si="133"/>
        <v>45170</v>
      </c>
      <c r="AD308" s="74">
        <f t="shared" si="133"/>
        <v>45200</v>
      </c>
      <c r="AE308" s="74">
        <f t="shared" si="133"/>
        <v>45231</v>
      </c>
      <c r="AF308" s="74">
        <f t="shared" si="133"/>
        <v>45261</v>
      </c>
      <c r="AG308" s="74">
        <f t="shared" si="133"/>
        <v>45292</v>
      </c>
      <c r="AH308" s="74">
        <f t="shared" si="133"/>
        <v>45323</v>
      </c>
      <c r="AI308" s="74">
        <f t="shared" si="133"/>
        <v>45352</v>
      </c>
      <c r="AJ308" s="74">
        <f t="shared" si="133"/>
        <v>45383</v>
      </c>
      <c r="AK308" s="74">
        <f t="shared" si="133"/>
        <v>45413</v>
      </c>
      <c r="AL308" s="74">
        <f t="shared" si="133"/>
        <v>45444</v>
      </c>
      <c r="AM308" s="74">
        <f t="shared" si="133"/>
        <v>45474</v>
      </c>
      <c r="AN308" s="74">
        <f t="shared" si="133"/>
        <v>45505</v>
      </c>
      <c r="AO308" s="74">
        <f t="shared" si="133"/>
        <v>45536</v>
      </c>
      <c r="AP308" s="74">
        <f t="shared" si="133"/>
        <v>45566</v>
      </c>
      <c r="AQ308" s="74">
        <f t="shared" si="133"/>
        <v>45597</v>
      </c>
      <c r="AR308" s="74">
        <f t="shared" si="133"/>
        <v>45627</v>
      </c>
      <c r="AS308" s="74">
        <f t="shared" si="133"/>
        <v>45658</v>
      </c>
      <c r="AT308" s="74">
        <f t="shared" si="133"/>
        <v>45689</v>
      </c>
      <c r="AU308" s="74">
        <f t="shared" si="133"/>
        <v>45717</v>
      </c>
      <c r="AV308" s="74">
        <f t="shared" si="133"/>
        <v>45748</v>
      </c>
      <c r="AW308" s="74">
        <f t="shared" si="133"/>
        <v>45778</v>
      </c>
      <c r="AX308" s="74">
        <f t="shared" si="133"/>
        <v>45809</v>
      </c>
      <c r="AY308" s="74">
        <f t="shared" si="133"/>
        <v>45839</v>
      </c>
      <c r="AZ308" s="74">
        <f t="shared" si="133"/>
        <v>45870</v>
      </c>
      <c r="BA308" s="74">
        <f t="shared" si="133"/>
        <v>45901</v>
      </c>
      <c r="BB308" s="74">
        <f t="shared" si="133"/>
        <v>45931</v>
      </c>
      <c r="BC308" s="74">
        <f t="shared" si="133"/>
        <v>45962</v>
      </c>
      <c r="BD308" s="74">
        <f t="shared" si="133"/>
        <v>45992</v>
      </c>
      <c r="BE308" s="74">
        <f t="shared" si="133"/>
        <v>46023</v>
      </c>
      <c r="BF308" s="74">
        <f t="shared" si="133"/>
        <v>46054</v>
      </c>
      <c r="BG308" s="74">
        <f t="shared" si="133"/>
        <v>46082</v>
      </c>
      <c r="BH308" s="74">
        <f t="shared" si="133"/>
        <v>46113</v>
      </c>
      <c r="BI308" s="74">
        <f t="shared" si="133"/>
        <v>46143</v>
      </c>
      <c r="BJ308" s="74">
        <f t="shared" si="133"/>
        <v>46174</v>
      </c>
      <c r="BK308" s="74">
        <f t="shared" si="133"/>
        <v>46204</v>
      </c>
      <c r="BL308" s="74">
        <f t="shared" si="133"/>
        <v>46235</v>
      </c>
      <c r="BM308" s="74">
        <f t="shared" si="133"/>
        <v>46266</v>
      </c>
      <c r="BN308" s="74">
        <f t="shared" si="133"/>
        <v>46296</v>
      </c>
      <c r="BO308" s="74">
        <f t="shared" si="133"/>
        <v>46327</v>
      </c>
      <c r="BP308" s="74">
        <f t="shared" si="133"/>
        <v>46357</v>
      </c>
      <c r="BQ308" s="74">
        <f t="shared" si="133"/>
        <v>46388</v>
      </c>
      <c r="BR308" s="74">
        <f t="shared" si="133"/>
        <v>46419</v>
      </c>
      <c r="BS308" s="74">
        <f t="shared" si="133"/>
        <v>46447</v>
      </c>
      <c r="BT308" s="74">
        <f t="shared" si="133"/>
        <v>46478</v>
      </c>
      <c r="BU308" s="74">
        <f t="shared" si="133"/>
        <v>46508</v>
      </c>
      <c r="BV308" s="74">
        <f t="shared" ref="BV308:CB308" si="134">BV$6</f>
        <v>46539</v>
      </c>
      <c r="BW308" s="74">
        <f t="shared" si="134"/>
        <v>46569</v>
      </c>
      <c r="BX308" s="74">
        <f t="shared" si="134"/>
        <v>46600</v>
      </c>
      <c r="BY308" s="74">
        <f t="shared" si="134"/>
        <v>46631</v>
      </c>
      <c r="BZ308" s="74">
        <f t="shared" si="134"/>
        <v>46661</v>
      </c>
      <c r="CA308" s="74">
        <f t="shared" si="134"/>
        <v>46692</v>
      </c>
      <c r="CB308" s="74">
        <f t="shared" si="134"/>
        <v>46722</v>
      </c>
    </row>
    <row r="310" spans="1:80" x14ac:dyDescent="0.3">
      <c r="A310" s="76" t="str">
        <f t="shared" ref="A310:A350" si="135">$B$308</f>
        <v>G&amp;A</v>
      </c>
      <c r="B310" s="183" t="s">
        <v>21</v>
      </c>
      <c r="C310" s="183" t="s">
        <v>229</v>
      </c>
      <c r="E310" s="183" t="s">
        <v>231</v>
      </c>
      <c r="F310" s="183"/>
      <c r="G310" s="183"/>
      <c r="H310" s="183"/>
      <c r="I310" s="70">
        <f>SUMIF('Scale Ops Summary'!$A$2:$A$45,TRIM($A310&amp;$B310),INDEX('Scale Ops Summary'!$C$2:$BV$45,0,MATCH(I$8,'Scale Ops Summary'!$C$2:$BV$2,0)))</f>
        <v>0</v>
      </c>
      <c r="J310" s="70">
        <f>SUMIF('Scale Ops Summary'!$A$2:$A$45,TRIM($A310&amp;$B310),INDEX('Scale Ops Summary'!$C$2:$BV$45,0,MATCH(J$8,'Scale Ops Summary'!$C$2:$BV$2,0)))</f>
        <v>0</v>
      </c>
      <c r="K310" s="70">
        <f>SUMIF('Scale Ops Summary'!$A$2:$A$45,TRIM($A310&amp;$B310),INDEX('Scale Ops Summary'!$C$2:$BV$45,0,MATCH(K$8,'Scale Ops Summary'!$C$2:$BV$2,0)))</f>
        <v>0</v>
      </c>
      <c r="L310" s="70">
        <f>SUMIF('Scale Ops Summary'!$A$2:$A$45,TRIM($A310&amp;$B310),INDEX('Scale Ops Summary'!$C$2:$BV$45,0,MATCH(L$8,'Scale Ops Summary'!$C$2:$BV$2,0)))</f>
        <v>0</v>
      </c>
      <c r="M310" s="70">
        <f>SUMIF('Scale Ops Summary'!$A$2:$A$45,TRIM($A310&amp;$B310),INDEX('Scale Ops Summary'!$C$2:$BV$45,0,MATCH(M$8,'Scale Ops Summary'!$C$2:$BV$2,0)))</f>
        <v>0</v>
      </c>
      <c r="N310" s="70">
        <f>SUMIF('Scale Ops Summary'!$A$2:$A$45,TRIM($A310&amp;$B310),INDEX('Scale Ops Summary'!$C$2:$BV$45,0,MATCH(N$8,'Scale Ops Summary'!$C$2:$BV$2,0)))</f>
        <v>0</v>
      </c>
      <c r="O310" s="70">
        <f>SUMIF('Scale Ops Summary'!$A$2:$A$45,TRIM($A310&amp;$B310),INDEX('Scale Ops Summary'!$C$2:$BV$45,0,MATCH(O$8,'Scale Ops Summary'!$C$2:$BV$2,0)))</f>
        <v>0</v>
      </c>
      <c r="P310" s="70">
        <f>SUMIF('Scale Ops Summary'!$A$2:$A$45,TRIM($A310&amp;$B310),INDEX('Scale Ops Summary'!$C$2:$BV$45,0,MATCH(P$8,'Scale Ops Summary'!$C$2:$BV$2,0)))</f>
        <v>0</v>
      </c>
      <c r="Q310" s="70">
        <f>SUMIF('Scale Ops Summary'!$A$2:$A$45,TRIM($A310&amp;$B310),INDEX('Scale Ops Summary'!$C$2:$BV$45,0,MATCH(Q$8,'Scale Ops Summary'!$C$2:$BV$2,0)))</f>
        <v>0</v>
      </c>
      <c r="R310" s="70">
        <f>SUMIF('Scale Ops Summary'!$A$2:$A$45,TRIM($A310&amp;$B310),INDEX('Scale Ops Summary'!$C$2:$BV$45,0,MATCH(R$8,'Scale Ops Summary'!$C$2:$BV$2,0)))</f>
        <v>0</v>
      </c>
      <c r="S310" s="70">
        <f>SUMIF('Scale Ops Summary'!$A$2:$A$45,TRIM($A310&amp;$B310),INDEX('Scale Ops Summary'!$C$2:$BV$45,0,MATCH(S$8,'Scale Ops Summary'!$C$2:$BV$2,0)))</f>
        <v>0</v>
      </c>
      <c r="T310" s="70">
        <f>SUMIF('Scale Ops Summary'!$A$2:$A$45,TRIM($A310&amp;$B310),INDEX('Scale Ops Summary'!$C$2:$BV$45,0,MATCH(T$8,'Scale Ops Summary'!$C$2:$BV$2,0)))</f>
        <v>0</v>
      </c>
      <c r="U310" s="70">
        <f>SUMIF('Scale Ops Summary'!$A$2:$A$45,TRIM($A310&amp;$B310),INDEX('Scale Ops Summary'!$C$2:$BV$45,0,MATCH(U$8,'Scale Ops Summary'!$C$2:$BV$2,0)))</f>
        <v>0</v>
      </c>
      <c r="V310" s="70">
        <f>SUMIF('Scale Ops Summary'!$A$2:$A$45,TRIM($A310&amp;$B310),INDEX('Scale Ops Summary'!$C$2:$BV$45,0,MATCH(V$8,'Scale Ops Summary'!$C$2:$BV$2,0)))</f>
        <v>0</v>
      </c>
      <c r="W310" s="70">
        <f>SUMIF('Scale Ops Summary'!$A$2:$A$45,TRIM($A310&amp;$B310),INDEX('Scale Ops Summary'!$C$2:$BV$45,0,MATCH(W$8,'Scale Ops Summary'!$C$2:$BV$2,0)))</f>
        <v>0</v>
      </c>
      <c r="X310" s="70">
        <f>SUMIF('Scale Ops Summary'!$A$2:$A$45,TRIM($A310&amp;$B310),INDEX('Scale Ops Summary'!$C$2:$BV$45,0,MATCH(X$8,'Scale Ops Summary'!$C$2:$BV$2,0)))</f>
        <v>0</v>
      </c>
      <c r="Y310" s="70">
        <f>SUMIF('Scale Ops Summary'!$A$2:$A$45,TRIM($A310&amp;$B310),INDEX('Scale Ops Summary'!$C$2:$BV$45,0,MATCH(Y$8,'Scale Ops Summary'!$C$2:$BV$2,0)))</f>
        <v>0</v>
      </c>
      <c r="Z310" s="70">
        <f>SUMIF('Scale Ops Summary'!$A$2:$A$45,TRIM($A310&amp;$B310),INDEX('Scale Ops Summary'!$C$2:$BV$45,0,MATCH(Z$8,'Scale Ops Summary'!$C$2:$BV$2,0)))</f>
        <v>0</v>
      </c>
      <c r="AA310" s="70">
        <f>SUMIF('Scale Ops Summary'!$A$2:$A$45,TRIM($A310&amp;$B310),INDEX('Scale Ops Summary'!$C$2:$BV$45,0,MATCH(AA$8,'Scale Ops Summary'!$C$2:$BV$2,0)))</f>
        <v>0</v>
      </c>
      <c r="AB310" s="70">
        <f>SUMIF('Scale Ops Summary'!$A$2:$A$45,TRIM($A310&amp;$B310),INDEX('Scale Ops Summary'!$C$2:$BV$45,0,MATCH(AB$8,'Scale Ops Summary'!$C$2:$BV$2,0)))</f>
        <v>0</v>
      </c>
      <c r="AC310" s="70">
        <f>SUMIF('Scale Ops Summary'!$A$2:$A$45,TRIM($A310&amp;$B310),INDEX('Scale Ops Summary'!$C$2:$BV$45,0,MATCH(AC$8,'Scale Ops Summary'!$C$2:$BV$2,0)))</f>
        <v>0</v>
      </c>
      <c r="AD310" s="70">
        <f>SUMIF('Scale Ops Summary'!$A$2:$A$45,TRIM($A310&amp;$B310),INDEX('Scale Ops Summary'!$C$2:$BV$45,0,MATCH(AD$8,'Scale Ops Summary'!$C$2:$BV$2,0)))</f>
        <v>0</v>
      </c>
      <c r="AE310" s="70">
        <f>SUMIF('Scale Ops Summary'!$A$2:$A$45,TRIM($A310&amp;$B310),INDEX('Scale Ops Summary'!$C$2:$BV$45,0,MATCH(AE$8,'Scale Ops Summary'!$C$2:$BV$2,0)))</f>
        <v>0</v>
      </c>
      <c r="AF310" s="70">
        <f>SUMIF('Scale Ops Summary'!$A$2:$A$45,TRIM($A310&amp;$B310),INDEX('Scale Ops Summary'!$C$2:$BV$45,0,MATCH(AF$8,'Scale Ops Summary'!$C$2:$BV$2,0)))</f>
        <v>0</v>
      </c>
      <c r="AG310" s="70">
        <f>SUMIF('Scale Ops Summary'!$A$2:$A$45,TRIM($A310&amp;$B310),INDEX('Scale Ops Summary'!$C$2:$BV$45,0,MATCH(AG$8,'Scale Ops Summary'!$C$2:$BV$2,0)))</f>
        <v>0</v>
      </c>
      <c r="AH310" s="70">
        <f>SUMIF('Scale Ops Summary'!$A$2:$A$45,TRIM($A310&amp;$B310),INDEX('Scale Ops Summary'!$C$2:$BV$45,0,MATCH(AH$8,'Scale Ops Summary'!$C$2:$BV$2,0)))</f>
        <v>0</v>
      </c>
      <c r="AI310" s="70">
        <f>SUMIF('Scale Ops Summary'!$A$2:$A$45,TRIM($A310&amp;$B310),INDEX('Scale Ops Summary'!$C$2:$BV$45,0,MATCH(AI$8,'Scale Ops Summary'!$C$2:$BV$2,0)))</f>
        <v>0</v>
      </c>
      <c r="AJ310" s="70">
        <f>SUMIF('Scale Ops Summary'!$A$2:$A$45,TRIM($A310&amp;$B310),INDEX('Scale Ops Summary'!$C$2:$BV$45,0,MATCH(AJ$8,'Scale Ops Summary'!$C$2:$BV$2,0)))</f>
        <v>0</v>
      </c>
      <c r="AK310" s="70">
        <f>SUMIF('Scale Ops Summary'!$A$2:$A$45,TRIM($A310&amp;$B310),INDEX('Scale Ops Summary'!$C$2:$BV$45,0,MATCH(AK$8,'Scale Ops Summary'!$C$2:$BV$2,0)))</f>
        <v>0</v>
      </c>
      <c r="AL310" s="70">
        <f>SUMIF('Scale Ops Summary'!$A$2:$A$45,TRIM($A310&amp;$B310),INDEX('Scale Ops Summary'!$C$2:$BV$45,0,MATCH(AL$8,'Scale Ops Summary'!$C$2:$BV$2,0)))</f>
        <v>0</v>
      </c>
      <c r="AM310" s="70">
        <f>SUMIF('Scale Ops Summary'!$A$2:$A$45,TRIM($A310&amp;$B310),INDEX('Scale Ops Summary'!$C$2:$BV$45,0,MATCH(AM$8,'Scale Ops Summary'!$C$2:$BV$2,0)))</f>
        <v>0</v>
      </c>
      <c r="AN310" s="70">
        <f>SUMIF('Scale Ops Summary'!$A$2:$A$45,TRIM($A310&amp;$B310),INDEX('Scale Ops Summary'!$C$2:$BV$45,0,MATCH(AN$8,'Scale Ops Summary'!$C$2:$BV$2,0)))</f>
        <v>0</v>
      </c>
      <c r="AO310" s="70">
        <f>SUMIF('Scale Ops Summary'!$A$2:$A$45,TRIM($A310&amp;$B310),INDEX('Scale Ops Summary'!$C$2:$BV$45,0,MATCH(AO$8,'Scale Ops Summary'!$C$2:$BV$2,0)))</f>
        <v>0</v>
      </c>
      <c r="AP310" s="70">
        <f>SUMIF('Scale Ops Summary'!$A$2:$A$45,TRIM($A310&amp;$B310),INDEX('Scale Ops Summary'!$C$2:$BV$45,0,MATCH(AP$8,'Scale Ops Summary'!$C$2:$BV$2,0)))</f>
        <v>0</v>
      </c>
      <c r="AQ310" s="70">
        <f>SUMIF('Scale Ops Summary'!$A$2:$A$45,TRIM($A310&amp;$B310),INDEX('Scale Ops Summary'!$C$2:$BV$45,0,MATCH(AQ$8,'Scale Ops Summary'!$C$2:$BV$2,0)))</f>
        <v>0</v>
      </c>
      <c r="AR310" s="70">
        <f>SUMIF('Scale Ops Summary'!$A$2:$A$45,TRIM($A310&amp;$B310),INDEX('Scale Ops Summary'!$C$2:$BV$45,0,MATCH(AR$8,'Scale Ops Summary'!$C$2:$BV$2,0)))</f>
        <v>0</v>
      </c>
      <c r="AS310" s="70">
        <f>SUMIF('Scale Ops Summary'!$A$2:$A$45,TRIM($A310&amp;$B310),INDEX('Scale Ops Summary'!$C$2:$BV$45,0,MATCH(AS$8,'Scale Ops Summary'!$C$2:$BV$2,0)))</f>
        <v>0</v>
      </c>
      <c r="AT310" s="70">
        <f>SUMIF('Scale Ops Summary'!$A$2:$A$45,TRIM($A310&amp;$B310),INDEX('Scale Ops Summary'!$C$2:$BV$45,0,MATCH(AT$8,'Scale Ops Summary'!$C$2:$BV$2,0)))</f>
        <v>0</v>
      </c>
      <c r="AU310" s="70">
        <f>SUMIF('Scale Ops Summary'!$A$2:$A$45,TRIM($A310&amp;$B310),INDEX('Scale Ops Summary'!$C$2:$BV$45,0,MATCH(AU$8,'Scale Ops Summary'!$C$2:$BV$2,0)))</f>
        <v>0</v>
      </c>
      <c r="AV310" s="70">
        <f>SUMIF('Scale Ops Summary'!$A$2:$A$45,TRIM($A310&amp;$B310),INDEX('Scale Ops Summary'!$C$2:$BV$45,0,MATCH(AV$8,'Scale Ops Summary'!$C$2:$BV$2,0)))</f>
        <v>0</v>
      </c>
      <c r="AW310" s="70">
        <f>SUMIF('Scale Ops Summary'!$A$2:$A$45,TRIM($A310&amp;$B310),INDEX('Scale Ops Summary'!$C$2:$BV$45,0,MATCH(AW$8,'Scale Ops Summary'!$C$2:$BV$2,0)))</f>
        <v>0</v>
      </c>
      <c r="AX310" s="70">
        <f>SUMIF('Scale Ops Summary'!$A$2:$A$45,TRIM($A310&amp;$B310),INDEX('Scale Ops Summary'!$C$2:$BV$45,0,MATCH(AX$8,'Scale Ops Summary'!$C$2:$BV$2,0)))</f>
        <v>0</v>
      </c>
      <c r="AY310" s="70">
        <f>SUMIF('Scale Ops Summary'!$A$2:$A$45,TRIM($A310&amp;$B310),INDEX('Scale Ops Summary'!$C$2:$BV$45,0,MATCH(AY$8,'Scale Ops Summary'!$C$2:$BV$2,0)))</f>
        <v>0</v>
      </c>
      <c r="AZ310" s="70">
        <f>SUMIF('Scale Ops Summary'!$A$2:$A$45,TRIM($A310&amp;$B310),INDEX('Scale Ops Summary'!$C$2:$BV$45,0,MATCH(AZ$8,'Scale Ops Summary'!$C$2:$BV$2,0)))</f>
        <v>0</v>
      </c>
      <c r="BA310" s="70">
        <f>SUMIF('Scale Ops Summary'!$A$2:$A$45,TRIM($A310&amp;$B310),INDEX('Scale Ops Summary'!$C$2:$BV$45,0,MATCH(BA$8,'Scale Ops Summary'!$C$2:$BV$2,0)))</f>
        <v>0</v>
      </c>
      <c r="BB310" s="70">
        <f>SUMIF('Scale Ops Summary'!$A$2:$A$45,TRIM($A310&amp;$B310),INDEX('Scale Ops Summary'!$C$2:$BV$45,0,MATCH(BB$8,'Scale Ops Summary'!$C$2:$BV$2,0)))</f>
        <v>0</v>
      </c>
      <c r="BC310" s="70">
        <f>SUMIF('Scale Ops Summary'!$A$2:$A$45,TRIM($A310&amp;$B310),INDEX('Scale Ops Summary'!$C$2:$BV$45,0,MATCH(BC$8,'Scale Ops Summary'!$C$2:$BV$2,0)))</f>
        <v>0</v>
      </c>
      <c r="BD310" s="70">
        <f>SUMIF('Scale Ops Summary'!$A$2:$A$45,TRIM($A310&amp;$B310),INDEX('Scale Ops Summary'!$C$2:$BV$45,0,MATCH(BD$8,'Scale Ops Summary'!$C$2:$BV$2,0)))</f>
        <v>0</v>
      </c>
      <c r="BE310" s="70">
        <f>SUMIF('Scale Ops Summary'!$A$2:$A$45,TRIM($A310&amp;$B310),INDEX('Scale Ops Summary'!$C$2:$BV$45,0,MATCH(BE$8,'Scale Ops Summary'!$C$2:$BV$2,0)))</f>
        <v>0</v>
      </c>
      <c r="BF310" s="70">
        <f>SUMIF('Scale Ops Summary'!$A$2:$A$45,TRIM($A310&amp;$B310),INDEX('Scale Ops Summary'!$C$2:$BV$45,0,MATCH(BF$8,'Scale Ops Summary'!$C$2:$BV$2,0)))</f>
        <v>0</v>
      </c>
      <c r="BG310" s="70">
        <f>SUMIF('Scale Ops Summary'!$A$2:$A$45,TRIM($A310&amp;$B310),INDEX('Scale Ops Summary'!$C$2:$BV$45,0,MATCH(BG$8,'Scale Ops Summary'!$C$2:$BV$2,0)))</f>
        <v>0</v>
      </c>
      <c r="BH310" s="70">
        <f>SUMIF('Scale Ops Summary'!$A$2:$A$45,TRIM($A310&amp;$B310),INDEX('Scale Ops Summary'!$C$2:$BV$45,0,MATCH(BH$8,'Scale Ops Summary'!$C$2:$BV$2,0)))</f>
        <v>0</v>
      </c>
      <c r="BI310" s="70">
        <f>SUMIF('Scale Ops Summary'!$A$2:$A$45,TRIM($A310&amp;$B310),INDEX('Scale Ops Summary'!$C$2:$BV$45,0,MATCH(BI$8,'Scale Ops Summary'!$C$2:$BV$2,0)))</f>
        <v>0</v>
      </c>
      <c r="BJ310" s="70">
        <f>SUMIF('Scale Ops Summary'!$A$2:$A$45,TRIM($A310&amp;$B310),INDEX('Scale Ops Summary'!$C$2:$BV$45,0,MATCH(BJ$8,'Scale Ops Summary'!$C$2:$BV$2,0)))</f>
        <v>0</v>
      </c>
      <c r="BK310" s="70">
        <f>SUMIF('Scale Ops Summary'!$A$2:$A$45,TRIM($A310&amp;$B310),INDEX('Scale Ops Summary'!$C$2:$BV$45,0,MATCH(BK$8,'Scale Ops Summary'!$C$2:$BV$2,0)))</f>
        <v>0</v>
      </c>
      <c r="BL310" s="70">
        <f>SUMIF('Scale Ops Summary'!$A$2:$A$45,TRIM($A310&amp;$B310),INDEX('Scale Ops Summary'!$C$2:$BV$45,0,MATCH(BL$8,'Scale Ops Summary'!$C$2:$BV$2,0)))</f>
        <v>0</v>
      </c>
      <c r="BM310" s="70">
        <f>SUMIF('Scale Ops Summary'!$A$2:$A$45,TRIM($A310&amp;$B310),INDEX('Scale Ops Summary'!$C$2:$BV$45,0,MATCH(BM$8,'Scale Ops Summary'!$C$2:$BV$2,0)))</f>
        <v>0</v>
      </c>
      <c r="BN310" s="70">
        <f>SUMIF('Scale Ops Summary'!$A$2:$A$45,TRIM($A310&amp;$B310),INDEX('Scale Ops Summary'!$C$2:$BV$45,0,MATCH(BN$8,'Scale Ops Summary'!$C$2:$BV$2,0)))</f>
        <v>0</v>
      </c>
      <c r="BO310" s="70">
        <f>SUMIF('Scale Ops Summary'!$A$2:$A$45,TRIM($A310&amp;$B310),INDEX('Scale Ops Summary'!$C$2:$BV$45,0,MATCH(BO$8,'Scale Ops Summary'!$C$2:$BV$2,0)))</f>
        <v>0</v>
      </c>
      <c r="BP310" s="70">
        <f>SUMIF('Scale Ops Summary'!$A$2:$A$45,TRIM($A310&amp;$B310),INDEX('Scale Ops Summary'!$C$2:$BV$45,0,MATCH(BP$8,'Scale Ops Summary'!$C$2:$BV$2,0)))</f>
        <v>0</v>
      </c>
      <c r="BQ310" s="70">
        <f>SUMIF('Scale Ops Summary'!$A$2:$A$45,TRIM($A310&amp;$B310),INDEX('Scale Ops Summary'!$C$2:$BV$45,0,MATCH(BQ$8,'Scale Ops Summary'!$C$2:$BV$2,0)))</f>
        <v>0</v>
      </c>
      <c r="BR310" s="70">
        <f>SUMIF('Scale Ops Summary'!$A$2:$A$45,TRIM($A310&amp;$B310),INDEX('Scale Ops Summary'!$C$2:$BV$45,0,MATCH(BR$8,'Scale Ops Summary'!$C$2:$BV$2,0)))</f>
        <v>0</v>
      </c>
      <c r="BS310" s="70">
        <f>SUMIF('Scale Ops Summary'!$A$2:$A$45,TRIM($A310&amp;$B310),INDEX('Scale Ops Summary'!$C$2:$BV$45,0,MATCH(BS$8,'Scale Ops Summary'!$C$2:$BV$2,0)))</f>
        <v>0</v>
      </c>
      <c r="BT310" s="70">
        <f>SUMIF('Scale Ops Summary'!$A$2:$A$45,TRIM($A310&amp;$B310),INDEX('Scale Ops Summary'!$C$2:$BV$45,0,MATCH(BT$8,'Scale Ops Summary'!$C$2:$BV$2,0)))</f>
        <v>0</v>
      </c>
      <c r="BU310" s="70">
        <f>SUMIF('Scale Ops Summary'!$A$2:$A$45,TRIM($A310&amp;$B310),INDEX('Scale Ops Summary'!$C$2:$BV$45,0,MATCH(BU$8,'Scale Ops Summary'!$C$2:$BV$2,0)))</f>
        <v>0</v>
      </c>
      <c r="BV310" s="70">
        <f>SUMIF('Scale Ops Summary'!$A$2:$A$45,TRIM($A310&amp;$B310),INDEX('Scale Ops Summary'!$C$2:$BV$45,0,MATCH(BV$8,'Scale Ops Summary'!$C$2:$BV$2,0)))</f>
        <v>0</v>
      </c>
      <c r="BW310" s="70">
        <f>SUMIF('Scale Ops Summary'!$A$2:$A$45,TRIM($A310&amp;$B310),INDEX('Scale Ops Summary'!$C$2:$BV$45,0,MATCH(BW$8,'Scale Ops Summary'!$C$2:$BV$2,0)))</f>
        <v>0</v>
      </c>
      <c r="BX310" s="70">
        <f>SUMIF('Scale Ops Summary'!$A$2:$A$45,TRIM($A310&amp;$B310),INDEX('Scale Ops Summary'!$C$2:$BV$45,0,MATCH(BX$8,'Scale Ops Summary'!$C$2:$BV$2,0)))</f>
        <v>0</v>
      </c>
      <c r="BY310" s="70">
        <f>SUMIF('Scale Ops Summary'!$A$2:$A$45,TRIM($A310&amp;$B310),INDEX('Scale Ops Summary'!$C$2:$BV$45,0,MATCH(BY$8,'Scale Ops Summary'!$C$2:$BV$2,0)))</f>
        <v>0</v>
      </c>
      <c r="BZ310" s="70">
        <f>SUMIF('Scale Ops Summary'!$A$2:$A$45,TRIM($A310&amp;$B310),INDEX('Scale Ops Summary'!$C$2:$BV$45,0,MATCH(BZ$8,'Scale Ops Summary'!$C$2:$BV$2,0)))</f>
        <v>0</v>
      </c>
      <c r="CA310" s="70">
        <f>SUMIF('Scale Ops Summary'!$A$2:$A$45,TRIM($A310&amp;$B310),INDEX('Scale Ops Summary'!$C$2:$BV$45,0,MATCH(CA$8,'Scale Ops Summary'!$C$2:$BV$2,0)))</f>
        <v>0</v>
      </c>
      <c r="CB310" s="70">
        <f>SUMIF('Scale Ops Summary'!$A$2:$A$45,TRIM($A310&amp;$B310),INDEX('Scale Ops Summary'!$C$2:$BV$45,0,MATCH(CB$8,'Scale Ops Summary'!$C$2:$BV$2,0)))</f>
        <v>0</v>
      </c>
    </row>
    <row r="311" spans="1:80" x14ac:dyDescent="0.3">
      <c r="A311" s="76" t="str">
        <f t="shared" si="135"/>
        <v>G&amp;A</v>
      </c>
      <c r="B311" s="183" t="s">
        <v>107</v>
      </c>
      <c r="C311" s="183" t="s">
        <v>229</v>
      </c>
      <c r="E311" s="183" t="s">
        <v>231</v>
      </c>
      <c r="F311" s="183"/>
      <c r="G311" s="183"/>
      <c r="H311" s="183"/>
      <c r="I311" s="70">
        <f>SUMIF('Scale Ops Summary'!$A$2:$A$45,TRIM($A311&amp;$B311),INDEX('Scale Ops Summary'!$C$2:$BV$45,0,MATCH(I$8,'Scale Ops Summary'!$C$2:$BV$2,0)))</f>
        <v>0</v>
      </c>
      <c r="J311" s="70">
        <f>SUMIF('Scale Ops Summary'!$A$2:$A$45,TRIM($A311&amp;$B311),INDEX('Scale Ops Summary'!$C$2:$BV$45,0,MATCH(J$8,'Scale Ops Summary'!$C$2:$BV$2,0)))</f>
        <v>0</v>
      </c>
      <c r="K311" s="70">
        <f>SUMIF('Scale Ops Summary'!$A$2:$A$45,TRIM($A311&amp;$B311),INDEX('Scale Ops Summary'!$C$2:$BV$45,0,MATCH(K$8,'Scale Ops Summary'!$C$2:$BV$2,0)))</f>
        <v>0</v>
      </c>
      <c r="L311" s="70">
        <f>SUMIF('Scale Ops Summary'!$A$2:$A$45,TRIM($A311&amp;$B311),INDEX('Scale Ops Summary'!$C$2:$BV$45,0,MATCH(L$8,'Scale Ops Summary'!$C$2:$BV$2,0)))</f>
        <v>0</v>
      </c>
      <c r="M311" s="70">
        <f>SUMIF('Scale Ops Summary'!$A$2:$A$45,TRIM($A311&amp;$B311),INDEX('Scale Ops Summary'!$C$2:$BV$45,0,MATCH(M$8,'Scale Ops Summary'!$C$2:$BV$2,0)))</f>
        <v>0</v>
      </c>
      <c r="N311" s="70">
        <f>SUMIF('Scale Ops Summary'!$A$2:$A$45,TRIM($A311&amp;$B311),INDEX('Scale Ops Summary'!$C$2:$BV$45,0,MATCH(N$8,'Scale Ops Summary'!$C$2:$BV$2,0)))</f>
        <v>0</v>
      </c>
      <c r="O311" s="70">
        <f>SUMIF('Scale Ops Summary'!$A$2:$A$45,TRIM($A311&amp;$B311),INDEX('Scale Ops Summary'!$C$2:$BV$45,0,MATCH(O$8,'Scale Ops Summary'!$C$2:$BV$2,0)))</f>
        <v>0</v>
      </c>
      <c r="P311" s="70">
        <f>SUMIF('Scale Ops Summary'!$A$2:$A$45,TRIM($A311&amp;$B311),INDEX('Scale Ops Summary'!$C$2:$BV$45,0,MATCH(P$8,'Scale Ops Summary'!$C$2:$BV$2,0)))</f>
        <v>0</v>
      </c>
      <c r="Q311" s="70">
        <f>SUMIF('Scale Ops Summary'!$A$2:$A$45,TRIM($A311&amp;$B311),INDEX('Scale Ops Summary'!$C$2:$BV$45,0,MATCH(Q$8,'Scale Ops Summary'!$C$2:$BV$2,0)))</f>
        <v>0</v>
      </c>
      <c r="R311" s="70">
        <f>SUMIF('Scale Ops Summary'!$A$2:$A$45,TRIM($A311&amp;$B311),INDEX('Scale Ops Summary'!$C$2:$BV$45,0,MATCH(R$8,'Scale Ops Summary'!$C$2:$BV$2,0)))</f>
        <v>0</v>
      </c>
      <c r="S311" s="70">
        <f>SUMIF('Scale Ops Summary'!$A$2:$A$45,TRIM($A311&amp;$B311),INDEX('Scale Ops Summary'!$C$2:$BV$45,0,MATCH(S$8,'Scale Ops Summary'!$C$2:$BV$2,0)))</f>
        <v>0</v>
      </c>
      <c r="T311" s="70">
        <f>SUMIF('Scale Ops Summary'!$A$2:$A$45,TRIM($A311&amp;$B311),INDEX('Scale Ops Summary'!$C$2:$BV$45,0,MATCH(T$8,'Scale Ops Summary'!$C$2:$BV$2,0)))</f>
        <v>0</v>
      </c>
      <c r="U311" s="70">
        <f>SUMIF('Scale Ops Summary'!$A$2:$A$45,TRIM($A311&amp;$B311),INDEX('Scale Ops Summary'!$C$2:$BV$45,0,MATCH(U$8,'Scale Ops Summary'!$C$2:$BV$2,0)))</f>
        <v>0</v>
      </c>
      <c r="V311" s="70">
        <f>SUMIF('Scale Ops Summary'!$A$2:$A$45,TRIM($A311&amp;$B311),INDEX('Scale Ops Summary'!$C$2:$BV$45,0,MATCH(V$8,'Scale Ops Summary'!$C$2:$BV$2,0)))</f>
        <v>0</v>
      </c>
      <c r="W311" s="70">
        <f>SUMIF('Scale Ops Summary'!$A$2:$A$45,TRIM($A311&amp;$B311),INDEX('Scale Ops Summary'!$C$2:$BV$45,0,MATCH(W$8,'Scale Ops Summary'!$C$2:$BV$2,0)))</f>
        <v>0</v>
      </c>
      <c r="X311" s="70">
        <f>SUMIF('Scale Ops Summary'!$A$2:$A$45,TRIM($A311&amp;$B311),INDEX('Scale Ops Summary'!$C$2:$BV$45,0,MATCH(X$8,'Scale Ops Summary'!$C$2:$BV$2,0)))</f>
        <v>0</v>
      </c>
      <c r="Y311" s="70">
        <f>SUMIF('Scale Ops Summary'!$A$2:$A$45,TRIM($A311&amp;$B311),INDEX('Scale Ops Summary'!$C$2:$BV$45,0,MATCH(Y$8,'Scale Ops Summary'!$C$2:$BV$2,0)))</f>
        <v>0</v>
      </c>
      <c r="Z311" s="70">
        <f>SUMIF('Scale Ops Summary'!$A$2:$A$45,TRIM($A311&amp;$B311),INDEX('Scale Ops Summary'!$C$2:$BV$45,0,MATCH(Z$8,'Scale Ops Summary'!$C$2:$BV$2,0)))</f>
        <v>0</v>
      </c>
      <c r="AA311" s="70">
        <f>SUMIF('Scale Ops Summary'!$A$2:$A$45,TRIM($A311&amp;$B311),INDEX('Scale Ops Summary'!$C$2:$BV$45,0,MATCH(AA$8,'Scale Ops Summary'!$C$2:$BV$2,0)))</f>
        <v>0</v>
      </c>
      <c r="AB311" s="70">
        <f>SUMIF('Scale Ops Summary'!$A$2:$A$45,TRIM($A311&amp;$B311),INDEX('Scale Ops Summary'!$C$2:$BV$45,0,MATCH(AB$8,'Scale Ops Summary'!$C$2:$BV$2,0)))</f>
        <v>0</v>
      </c>
      <c r="AC311" s="70">
        <f>SUMIF('Scale Ops Summary'!$A$2:$A$45,TRIM($A311&amp;$B311),INDEX('Scale Ops Summary'!$C$2:$BV$45,0,MATCH(AC$8,'Scale Ops Summary'!$C$2:$BV$2,0)))</f>
        <v>0</v>
      </c>
      <c r="AD311" s="70">
        <f>SUMIF('Scale Ops Summary'!$A$2:$A$45,TRIM($A311&amp;$B311),INDEX('Scale Ops Summary'!$C$2:$BV$45,0,MATCH(AD$8,'Scale Ops Summary'!$C$2:$BV$2,0)))</f>
        <v>0</v>
      </c>
      <c r="AE311" s="70">
        <f>SUMIF('Scale Ops Summary'!$A$2:$A$45,TRIM($A311&amp;$B311),INDEX('Scale Ops Summary'!$C$2:$BV$45,0,MATCH(AE$8,'Scale Ops Summary'!$C$2:$BV$2,0)))</f>
        <v>0</v>
      </c>
      <c r="AF311" s="70">
        <f>SUMIF('Scale Ops Summary'!$A$2:$A$45,TRIM($A311&amp;$B311),INDEX('Scale Ops Summary'!$C$2:$BV$45,0,MATCH(AF$8,'Scale Ops Summary'!$C$2:$BV$2,0)))</f>
        <v>0</v>
      </c>
      <c r="AG311" s="70">
        <f>SUMIF('Scale Ops Summary'!$A$2:$A$45,TRIM($A311&amp;$B311),INDEX('Scale Ops Summary'!$C$2:$BV$45,0,MATCH(AG$8,'Scale Ops Summary'!$C$2:$BV$2,0)))</f>
        <v>0</v>
      </c>
      <c r="AH311" s="70">
        <f>SUMIF('Scale Ops Summary'!$A$2:$A$45,TRIM($A311&amp;$B311),INDEX('Scale Ops Summary'!$C$2:$BV$45,0,MATCH(AH$8,'Scale Ops Summary'!$C$2:$BV$2,0)))</f>
        <v>0</v>
      </c>
      <c r="AI311" s="70">
        <f>SUMIF('Scale Ops Summary'!$A$2:$A$45,TRIM($A311&amp;$B311),INDEX('Scale Ops Summary'!$C$2:$BV$45,0,MATCH(AI$8,'Scale Ops Summary'!$C$2:$BV$2,0)))</f>
        <v>0</v>
      </c>
      <c r="AJ311" s="70">
        <f>SUMIF('Scale Ops Summary'!$A$2:$A$45,TRIM($A311&amp;$B311),INDEX('Scale Ops Summary'!$C$2:$BV$45,0,MATCH(AJ$8,'Scale Ops Summary'!$C$2:$BV$2,0)))</f>
        <v>0</v>
      </c>
      <c r="AK311" s="70">
        <f>SUMIF('Scale Ops Summary'!$A$2:$A$45,TRIM($A311&amp;$B311),INDEX('Scale Ops Summary'!$C$2:$BV$45,0,MATCH(AK$8,'Scale Ops Summary'!$C$2:$BV$2,0)))</f>
        <v>0</v>
      </c>
      <c r="AL311" s="70">
        <f>SUMIF('Scale Ops Summary'!$A$2:$A$45,TRIM($A311&amp;$B311),INDEX('Scale Ops Summary'!$C$2:$BV$45,0,MATCH(AL$8,'Scale Ops Summary'!$C$2:$BV$2,0)))</f>
        <v>0</v>
      </c>
      <c r="AM311" s="70">
        <f>SUMIF('Scale Ops Summary'!$A$2:$A$45,TRIM($A311&amp;$B311),INDEX('Scale Ops Summary'!$C$2:$BV$45,0,MATCH(AM$8,'Scale Ops Summary'!$C$2:$BV$2,0)))</f>
        <v>0</v>
      </c>
      <c r="AN311" s="70">
        <f>SUMIF('Scale Ops Summary'!$A$2:$A$45,TRIM($A311&amp;$B311),INDEX('Scale Ops Summary'!$C$2:$BV$45,0,MATCH(AN$8,'Scale Ops Summary'!$C$2:$BV$2,0)))</f>
        <v>0</v>
      </c>
      <c r="AO311" s="70">
        <f>SUMIF('Scale Ops Summary'!$A$2:$A$45,TRIM($A311&amp;$B311),INDEX('Scale Ops Summary'!$C$2:$BV$45,0,MATCH(AO$8,'Scale Ops Summary'!$C$2:$BV$2,0)))</f>
        <v>0</v>
      </c>
      <c r="AP311" s="70">
        <f>SUMIF('Scale Ops Summary'!$A$2:$A$45,TRIM($A311&amp;$B311),INDEX('Scale Ops Summary'!$C$2:$BV$45,0,MATCH(AP$8,'Scale Ops Summary'!$C$2:$BV$2,0)))</f>
        <v>0</v>
      </c>
      <c r="AQ311" s="70">
        <f>SUMIF('Scale Ops Summary'!$A$2:$A$45,TRIM($A311&amp;$B311),INDEX('Scale Ops Summary'!$C$2:$BV$45,0,MATCH(AQ$8,'Scale Ops Summary'!$C$2:$BV$2,0)))</f>
        <v>0</v>
      </c>
      <c r="AR311" s="70">
        <f>SUMIF('Scale Ops Summary'!$A$2:$A$45,TRIM($A311&amp;$B311),INDEX('Scale Ops Summary'!$C$2:$BV$45,0,MATCH(AR$8,'Scale Ops Summary'!$C$2:$BV$2,0)))</f>
        <v>0</v>
      </c>
      <c r="AS311" s="70">
        <f>SUMIF('Scale Ops Summary'!$A$2:$A$45,TRIM($A311&amp;$B311),INDEX('Scale Ops Summary'!$C$2:$BV$45,0,MATCH(AS$8,'Scale Ops Summary'!$C$2:$BV$2,0)))</f>
        <v>0</v>
      </c>
      <c r="AT311" s="70">
        <f>SUMIF('Scale Ops Summary'!$A$2:$A$45,TRIM($A311&amp;$B311),INDEX('Scale Ops Summary'!$C$2:$BV$45,0,MATCH(AT$8,'Scale Ops Summary'!$C$2:$BV$2,0)))</f>
        <v>0</v>
      </c>
      <c r="AU311" s="70">
        <f>SUMIF('Scale Ops Summary'!$A$2:$A$45,TRIM($A311&amp;$B311),INDEX('Scale Ops Summary'!$C$2:$BV$45,0,MATCH(AU$8,'Scale Ops Summary'!$C$2:$BV$2,0)))</f>
        <v>0</v>
      </c>
      <c r="AV311" s="70">
        <f>SUMIF('Scale Ops Summary'!$A$2:$A$45,TRIM($A311&amp;$B311),INDEX('Scale Ops Summary'!$C$2:$BV$45,0,MATCH(AV$8,'Scale Ops Summary'!$C$2:$BV$2,0)))</f>
        <v>0</v>
      </c>
      <c r="AW311" s="70">
        <f>SUMIF('Scale Ops Summary'!$A$2:$A$45,TRIM($A311&amp;$B311),INDEX('Scale Ops Summary'!$C$2:$BV$45,0,MATCH(AW$8,'Scale Ops Summary'!$C$2:$BV$2,0)))</f>
        <v>0</v>
      </c>
      <c r="AX311" s="70">
        <f>SUMIF('Scale Ops Summary'!$A$2:$A$45,TRIM($A311&amp;$B311),INDEX('Scale Ops Summary'!$C$2:$BV$45,0,MATCH(AX$8,'Scale Ops Summary'!$C$2:$BV$2,0)))</f>
        <v>0</v>
      </c>
      <c r="AY311" s="70">
        <f>SUMIF('Scale Ops Summary'!$A$2:$A$45,TRIM($A311&amp;$B311),INDEX('Scale Ops Summary'!$C$2:$BV$45,0,MATCH(AY$8,'Scale Ops Summary'!$C$2:$BV$2,0)))</f>
        <v>0</v>
      </c>
      <c r="AZ311" s="70">
        <f>SUMIF('Scale Ops Summary'!$A$2:$A$45,TRIM($A311&amp;$B311),INDEX('Scale Ops Summary'!$C$2:$BV$45,0,MATCH(AZ$8,'Scale Ops Summary'!$C$2:$BV$2,0)))</f>
        <v>0</v>
      </c>
      <c r="BA311" s="70">
        <f>SUMIF('Scale Ops Summary'!$A$2:$A$45,TRIM($A311&amp;$B311),INDEX('Scale Ops Summary'!$C$2:$BV$45,0,MATCH(BA$8,'Scale Ops Summary'!$C$2:$BV$2,0)))</f>
        <v>0</v>
      </c>
      <c r="BB311" s="70">
        <f>SUMIF('Scale Ops Summary'!$A$2:$A$45,TRIM($A311&amp;$B311),INDEX('Scale Ops Summary'!$C$2:$BV$45,0,MATCH(BB$8,'Scale Ops Summary'!$C$2:$BV$2,0)))</f>
        <v>0</v>
      </c>
      <c r="BC311" s="70">
        <f>SUMIF('Scale Ops Summary'!$A$2:$A$45,TRIM($A311&amp;$B311),INDEX('Scale Ops Summary'!$C$2:$BV$45,0,MATCH(BC$8,'Scale Ops Summary'!$C$2:$BV$2,0)))</f>
        <v>0</v>
      </c>
      <c r="BD311" s="70">
        <f>SUMIF('Scale Ops Summary'!$A$2:$A$45,TRIM($A311&amp;$B311),INDEX('Scale Ops Summary'!$C$2:$BV$45,0,MATCH(BD$8,'Scale Ops Summary'!$C$2:$BV$2,0)))</f>
        <v>0</v>
      </c>
      <c r="BE311" s="70">
        <f>SUMIF('Scale Ops Summary'!$A$2:$A$45,TRIM($A311&amp;$B311),INDEX('Scale Ops Summary'!$C$2:$BV$45,0,MATCH(BE$8,'Scale Ops Summary'!$C$2:$BV$2,0)))</f>
        <v>0</v>
      </c>
      <c r="BF311" s="70">
        <f>SUMIF('Scale Ops Summary'!$A$2:$A$45,TRIM($A311&amp;$B311),INDEX('Scale Ops Summary'!$C$2:$BV$45,0,MATCH(BF$8,'Scale Ops Summary'!$C$2:$BV$2,0)))</f>
        <v>0</v>
      </c>
      <c r="BG311" s="70">
        <f>SUMIF('Scale Ops Summary'!$A$2:$A$45,TRIM($A311&amp;$B311),INDEX('Scale Ops Summary'!$C$2:$BV$45,0,MATCH(BG$8,'Scale Ops Summary'!$C$2:$BV$2,0)))</f>
        <v>0</v>
      </c>
      <c r="BH311" s="70">
        <f>SUMIF('Scale Ops Summary'!$A$2:$A$45,TRIM($A311&amp;$B311),INDEX('Scale Ops Summary'!$C$2:$BV$45,0,MATCH(BH$8,'Scale Ops Summary'!$C$2:$BV$2,0)))</f>
        <v>0</v>
      </c>
      <c r="BI311" s="70">
        <f>SUMIF('Scale Ops Summary'!$A$2:$A$45,TRIM($A311&amp;$B311),INDEX('Scale Ops Summary'!$C$2:$BV$45,0,MATCH(BI$8,'Scale Ops Summary'!$C$2:$BV$2,0)))</f>
        <v>0</v>
      </c>
      <c r="BJ311" s="70">
        <f>SUMIF('Scale Ops Summary'!$A$2:$A$45,TRIM($A311&amp;$B311),INDEX('Scale Ops Summary'!$C$2:$BV$45,0,MATCH(BJ$8,'Scale Ops Summary'!$C$2:$BV$2,0)))</f>
        <v>0</v>
      </c>
      <c r="BK311" s="70">
        <f>SUMIF('Scale Ops Summary'!$A$2:$A$45,TRIM($A311&amp;$B311),INDEX('Scale Ops Summary'!$C$2:$BV$45,0,MATCH(BK$8,'Scale Ops Summary'!$C$2:$BV$2,0)))</f>
        <v>0</v>
      </c>
      <c r="BL311" s="70">
        <f>SUMIF('Scale Ops Summary'!$A$2:$A$45,TRIM($A311&amp;$B311),INDEX('Scale Ops Summary'!$C$2:$BV$45,0,MATCH(BL$8,'Scale Ops Summary'!$C$2:$BV$2,0)))</f>
        <v>0</v>
      </c>
      <c r="BM311" s="70">
        <f>SUMIF('Scale Ops Summary'!$A$2:$A$45,TRIM($A311&amp;$B311),INDEX('Scale Ops Summary'!$C$2:$BV$45,0,MATCH(BM$8,'Scale Ops Summary'!$C$2:$BV$2,0)))</f>
        <v>0</v>
      </c>
      <c r="BN311" s="70">
        <f>SUMIF('Scale Ops Summary'!$A$2:$A$45,TRIM($A311&amp;$B311),INDEX('Scale Ops Summary'!$C$2:$BV$45,0,MATCH(BN$8,'Scale Ops Summary'!$C$2:$BV$2,0)))</f>
        <v>0</v>
      </c>
      <c r="BO311" s="70">
        <f>SUMIF('Scale Ops Summary'!$A$2:$A$45,TRIM($A311&amp;$B311),INDEX('Scale Ops Summary'!$C$2:$BV$45,0,MATCH(BO$8,'Scale Ops Summary'!$C$2:$BV$2,0)))</f>
        <v>0</v>
      </c>
      <c r="BP311" s="70">
        <f>SUMIF('Scale Ops Summary'!$A$2:$A$45,TRIM($A311&amp;$B311),INDEX('Scale Ops Summary'!$C$2:$BV$45,0,MATCH(BP$8,'Scale Ops Summary'!$C$2:$BV$2,0)))</f>
        <v>0</v>
      </c>
      <c r="BQ311" s="70">
        <f>SUMIF('Scale Ops Summary'!$A$2:$A$45,TRIM($A311&amp;$B311),INDEX('Scale Ops Summary'!$C$2:$BV$45,0,MATCH(BQ$8,'Scale Ops Summary'!$C$2:$BV$2,0)))</f>
        <v>0</v>
      </c>
      <c r="BR311" s="70">
        <f>SUMIF('Scale Ops Summary'!$A$2:$A$45,TRIM($A311&amp;$B311),INDEX('Scale Ops Summary'!$C$2:$BV$45,0,MATCH(BR$8,'Scale Ops Summary'!$C$2:$BV$2,0)))</f>
        <v>0</v>
      </c>
      <c r="BS311" s="70">
        <f>SUMIF('Scale Ops Summary'!$A$2:$A$45,TRIM($A311&amp;$B311),INDEX('Scale Ops Summary'!$C$2:$BV$45,0,MATCH(BS$8,'Scale Ops Summary'!$C$2:$BV$2,0)))</f>
        <v>0</v>
      </c>
      <c r="BT311" s="70">
        <f>SUMIF('Scale Ops Summary'!$A$2:$A$45,TRIM($A311&amp;$B311),INDEX('Scale Ops Summary'!$C$2:$BV$45,0,MATCH(BT$8,'Scale Ops Summary'!$C$2:$BV$2,0)))</f>
        <v>0</v>
      </c>
      <c r="BU311" s="70">
        <f>SUMIF('Scale Ops Summary'!$A$2:$A$45,TRIM($A311&amp;$B311),INDEX('Scale Ops Summary'!$C$2:$BV$45,0,MATCH(BU$8,'Scale Ops Summary'!$C$2:$BV$2,0)))</f>
        <v>0</v>
      </c>
      <c r="BV311" s="70">
        <f>SUMIF('Scale Ops Summary'!$A$2:$A$45,TRIM($A311&amp;$B311),INDEX('Scale Ops Summary'!$C$2:$BV$45,0,MATCH(BV$8,'Scale Ops Summary'!$C$2:$BV$2,0)))</f>
        <v>0</v>
      </c>
      <c r="BW311" s="70">
        <f>SUMIF('Scale Ops Summary'!$A$2:$A$45,TRIM($A311&amp;$B311),INDEX('Scale Ops Summary'!$C$2:$BV$45,0,MATCH(BW$8,'Scale Ops Summary'!$C$2:$BV$2,0)))</f>
        <v>0</v>
      </c>
      <c r="BX311" s="70">
        <f>SUMIF('Scale Ops Summary'!$A$2:$A$45,TRIM($A311&amp;$B311),INDEX('Scale Ops Summary'!$C$2:$BV$45,0,MATCH(BX$8,'Scale Ops Summary'!$C$2:$BV$2,0)))</f>
        <v>0</v>
      </c>
      <c r="BY311" s="70">
        <f>SUMIF('Scale Ops Summary'!$A$2:$A$45,TRIM($A311&amp;$B311),INDEX('Scale Ops Summary'!$C$2:$BV$45,0,MATCH(BY$8,'Scale Ops Summary'!$C$2:$BV$2,0)))</f>
        <v>0</v>
      </c>
      <c r="BZ311" s="70">
        <f>SUMIF('Scale Ops Summary'!$A$2:$A$45,TRIM($A311&amp;$B311),INDEX('Scale Ops Summary'!$C$2:$BV$45,0,MATCH(BZ$8,'Scale Ops Summary'!$C$2:$BV$2,0)))</f>
        <v>0</v>
      </c>
      <c r="CA311" s="70">
        <f>SUMIF('Scale Ops Summary'!$A$2:$A$45,TRIM($A311&amp;$B311),INDEX('Scale Ops Summary'!$C$2:$BV$45,0,MATCH(CA$8,'Scale Ops Summary'!$C$2:$BV$2,0)))</f>
        <v>0</v>
      </c>
      <c r="CB311" s="70">
        <f>SUMIF('Scale Ops Summary'!$A$2:$A$45,TRIM($A311&amp;$B311),INDEX('Scale Ops Summary'!$C$2:$BV$45,0,MATCH(CB$8,'Scale Ops Summary'!$C$2:$BV$2,0)))</f>
        <v>0</v>
      </c>
    </row>
    <row r="312" spans="1:80" x14ac:dyDescent="0.3">
      <c r="A312" s="76" t="str">
        <f t="shared" si="135"/>
        <v>G&amp;A</v>
      </c>
      <c r="B312" s="183" t="s">
        <v>21</v>
      </c>
      <c r="C312" s="183" t="s">
        <v>230</v>
      </c>
      <c r="E312" s="183" t="s">
        <v>231</v>
      </c>
      <c r="F312" s="183"/>
      <c r="G312" s="183"/>
      <c r="H312" s="183"/>
      <c r="I312" s="70">
        <f>'Headcount Roster -&gt;'!N155</f>
        <v>19744.027397260274</v>
      </c>
      <c r="J312" s="70">
        <f>'Headcount Roster -&gt;'!O155</f>
        <v>17833.31506849315</v>
      </c>
      <c r="K312" s="70">
        <f>'Headcount Roster -&gt;'!P155</f>
        <v>19744.027397260274</v>
      </c>
      <c r="L312" s="70">
        <f>'Headcount Roster -&gt;'!Q155</f>
        <v>19107.123287671231</v>
      </c>
      <c r="M312" s="70">
        <f>'Headcount Roster -&gt;'!R155</f>
        <v>19744.027397260274</v>
      </c>
      <c r="N312" s="70">
        <f>'Headcount Roster -&gt;'!S155</f>
        <v>19107.123287671231</v>
      </c>
      <c r="O312" s="70">
        <f>'Headcount Roster -&gt;'!T155</f>
        <v>19744.027397260274</v>
      </c>
      <c r="P312" s="70">
        <f>'Headcount Roster -&gt;'!U155</f>
        <v>32482.109589041094</v>
      </c>
      <c r="Q312" s="70">
        <f>'Headcount Roster -&gt;'!V155</f>
        <v>31845.205479452052</v>
      </c>
      <c r="R312" s="70">
        <f>'Headcount Roster -&gt;'!W155</f>
        <v>32906.71232876712</v>
      </c>
      <c r="S312" s="70">
        <f>'Headcount Roster -&gt;'!X155</f>
        <v>31845.205479452052</v>
      </c>
      <c r="T312" s="70">
        <f>'Headcount Roster -&gt;'!Y155</f>
        <v>32906.71232876712</v>
      </c>
      <c r="U312" s="70">
        <f>'Headcount Roster -&gt;'!Z155</f>
        <v>32906.71232876712</v>
      </c>
      <c r="V312" s="70">
        <f>'Headcount Roster -&gt;'!AA155</f>
        <v>29722.191780821915</v>
      </c>
      <c r="W312" s="70">
        <f>'Headcount Roster -&gt;'!AB155</f>
        <v>35772.780821917804</v>
      </c>
      <c r="X312" s="70">
        <f>'Headcount Roster -&gt;'!AC155</f>
        <v>41398.767123287667</v>
      </c>
      <c r="Y312" s="70">
        <f>'Headcount Roster -&gt;'!AD155</f>
        <v>45508.315068493146</v>
      </c>
      <c r="Z312" s="70">
        <f>'Headcount Roster -&gt;'!AE155</f>
        <v>46857.945205479446</v>
      </c>
      <c r="AA312" s="70">
        <f>'Headcount Roster -&gt;'!AF155</f>
        <v>48419.876712328762</v>
      </c>
      <c r="AB312" s="70">
        <f>'Headcount Roster -&gt;'!AG155</f>
        <v>48419.876712328762</v>
      </c>
      <c r="AC312" s="70">
        <f>'Headcount Roster -&gt;'!AH155</f>
        <v>46857.945205479446</v>
      </c>
      <c r="AD312" s="70">
        <f>'Headcount Roster -&gt;'!AI155</f>
        <v>48419.876712328762</v>
      </c>
      <c r="AE312" s="70">
        <f>'Headcount Roster -&gt;'!AJ155</f>
        <v>46857.945205479446</v>
      </c>
      <c r="AF312" s="70">
        <f>'Headcount Roster -&gt;'!AK155</f>
        <v>48419.876712328762</v>
      </c>
      <c r="AG312" s="70">
        <f>'Headcount Roster -&gt;'!AL155</f>
        <v>48419.876712328762</v>
      </c>
      <c r="AH312" s="70">
        <f>'Headcount Roster -&gt;'!AM155</f>
        <v>45296.013698630137</v>
      </c>
      <c r="AI312" s="70">
        <f>'Headcount Roster -&gt;'!AN155</f>
        <v>48419.876712328762</v>
      </c>
      <c r="AJ312" s="70">
        <f>'Headcount Roster -&gt;'!AO155</f>
        <v>46857.945205479446</v>
      </c>
      <c r="AK312" s="70">
        <f>'Headcount Roster -&gt;'!AP155</f>
        <v>48419.876712328762</v>
      </c>
      <c r="AL312" s="70">
        <f>'Headcount Roster -&gt;'!AQ155</f>
        <v>46857.945205479446</v>
      </c>
      <c r="AM312" s="70">
        <f>'Headcount Roster -&gt;'!AR155</f>
        <v>48419.876712328762</v>
      </c>
      <c r="AN312" s="70">
        <f>'Headcount Roster -&gt;'!AS155</f>
        <v>48419.876712328762</v>
      </c>
      <c r="AO312" s="70">
        <f>'Headcount Roster -&gt;'!AT155</f>
        <v>46857.945205479446</v>
      </c>
      <c r="AP312" s="70">
        <f>'Headcount Roster -&gt;'!AU155</f>
        <v>48419.876712328762</v>
      </c>
      <c r="AQ312" s="70">
        <f>'Headcount Roster -&gt;'!AV155</f>
        <v>46857.945205479446</v>
      </c>
      <c r="AR312" s="70">
        <f>'Headcount Roster -&gt;'!AW155</f>
        <v>48419.876712328762</v>
      </c>
      <c r="AS312" s="70">
        <f>'Headcount Roster -&gt;'!AX155</f>
        <v>48419.876712328762</v>
      </c>
      <c r="AT312" s="70">
        <f>'Headcount Roster -&gt;'!AY155</f>
        <v>43734.082191780821</v>
      </c>
      <c r="AU312" s="70">
        <f>'Headcount Roster -&gt;'!AZ155</f>
        <v>48419.876712328762</v>
      </c>
      <c r="AV312" s="70">
        <f>'Headcount Roster -&gt;'!BA155</f>
        <v>46857.945205479446</v>
      </c>
      <c r="AW312" s="70">
        <f>'Headcount Roster -&gt;'!BB155</f>
        <v>48419.876712328762</v>
      </c>
      <c r="AX312" s="70">
        <f>'Headcount Roster -&gt;'!BC155</f>
        <v>46857.945205479446</v>
      </c>
      <c r="AY312" s="70">
        <f>'Headcount Roster -&gt;'!BD155</f>
        <v>48419.876712328762</v>
      </c>
      <c r="AZ312" s="70">
        <f>'Headcount Roster -&gt;'!BE155</f>
        <v>48419.876712328762</v>
      </c>
      <c r="BA312" s="70">
        <f>'Headcount Roster -&gt;'!BF155</f>
        <v>46857.945205479446</v>
      </c>
      <c r="BB312" s="70">
        <f>'Headcount Roster -&gt;'!BG155</f>
        <v>48419.876712328762</v>
      </c>
      <c r="BC312" s="70">
        <f>'Headcount Roster -&gt;'!BH155</f>
        <v>46857.945205479446</v>
      </c>
      <c r="BD312" s="70">
        <f>'Headcount Roster -&gt;'!BI155</f>
        <v>48419.876712328762</v>
      </c>
      <c r="BE312" s="70">
        <f>'Headcount Roster -&gt;'!BJ155</f>
        <v>0</v>
      </c>
      <c r="BF312" s="70">
        <f>'Headcount Roster -&gt;'!BK155</f>
        <v>0</v>
      </c>
      <c r="BG312" s="70">
        <f>'Headcount Roster -&gt;'!BL155</f>
        <v>0</v>
      </c>
      <c r="BH312" s="70">
        <f>'Headcount Roster -&gt;'!BM155</f>
        <v>0</v>
      </c>
      <c r="BI312" s="70">
        <f>'Headcount Roster -&gt;'!BN155</f>
        <v>0</v>
      </c>
      <c r="BJ312" s="70">
        <f>'Headcount Roster -&gt;'!BO155</f>
        <v>0</v>
      </c>
      <c r="BK312" s="70">
        <f>'Headcount Roster -&gt;'!BP155</f>
        <v>0</v>
      </c>
      <c r="BL312" s="70">
        <f>'Headcount Roster -&gt;'!BQ155</f>
        <v>0</v>
      </c>
      <c r="BM312" s="70">
        <f>'Headcount Roster -&gt;'!BR155</f>
        <v>0</v>
      </c>
      <c r="BN312" s="70">
        <f>'Headcount Roster -&gt;'!BS155</f>
        <v>0</v>
      </c>
      <c r="BO312" s="70">
        <f>'Headcount Roster -&gt;'!BT155</f>
        <v>0</v>
      </c>
      <c r="BP312" s="70">
        <f>'Headcount Roster -&gt;'!BU155</f>
        <v>0</v>
      </c>
      <c r="BQ312" s="70">
        <f>'Headcount Roster -&gt;'!BV155</f>
        <v>0</v>
      </c>
      <c r="BR312" s="70">
        <f>'Headcount Roster -&gt;'!BW155</f>
        <v>0</v>
      </c>
      <c r="BS312" s="70">
        <f>'Headcount Roster -&gt;'!BX155</f>
        <v>0</v>
      </c>
      <c r="BT312" s="70">
        <f>'Headcount Roster -&gt;'!BY155</f>
        <v>0</v>
      </c>
      <c r="BU312" s="70">
        <f>'Headcount Roster -&gt;'!BZ155</f>
        <v>0</v>
      </c>
      <c r="BV312" s="70">
        <f>'Headcount Roster -&gt;'!CA155</f>
        <v>0</v>
      </c>
      <c r="BW312" s="70">
        <f>'Headcount Roster -&gt;'!CB155</f>
        <v>0</v>
      </c>
      <c r="BX312" s="70">
        <f>'Headcount Roster -&gt;'!CC155</f>
        <v>0</v>
      </c>
      <c r="BY312" s="70">
        <f>'Headcount Roster -&gt;'!CD155</f>
        <v>0</v>
      </c>
      <c r="BZ312" s="70">
        <f>'Headcount Roster -&gt;'!CE155</f>
        <v>0</v>
      </c>
      <c r="CA312" s="70">
        <f>'Headcount Roster -&gt;'!CF155</f>
        <v>0</v>
      </c>
      <c r="CB312" s="70">
        <f>'Headcount Roster -&gt;'!CG155</f>
        <v>0</v>
      </c>
    </row>
    <row r="313" spans="1:80" x14ac:dyDescent="0.3">
      <c r="A313" s="76" t="str">
        <f t="shared" si="135"/>
        <v>G&amp;A</v>
      </c>
      <c r="B313" s="183" t="s">
        <v>107</v>
      </c>
      <c r="C313" s="183" t="s">
        <v>230</v>
      </c>
      <c r="E313" s="183" t="s">
        <v>231</v>
      </c>
      <c r="F313" s="183"/>
      <c r="G313" s="183"/>
      <c r="H313" s="183"/>
      <c r="I313" s="70">
        <f>'Headcount Roster -&gt;'!IB155</f>
        <v>85</v>
      </c>
      <c r="J313" s="70">
        <f>'Headcount Roster -&gt;'!IC155</f>
        <v>85</v>
      </c>
      <c r="K313" s="70">
        <f>'Headcount Roster -&gt;'!ID155</f>
        <v>85</v>
      </c>
      <c r="L313" s="70">
        <f>'Headcount Roster -&gt;'!IE155</f>
        <v>85</v>
      </c>
      <c r="M313" s="70">
        <f>'Headcount Roster -&gt;'!IF155</f>
        <v>85</v>
      </c>
      <c r="N313" s="70">
        <f>'Headcount Roster -&gt;'!IG155</f>
        <v>85</v>
      </c>
      <c r="O313" s="70">
        <f>'Headcount Roster -&gt;'!IH155</f>
        <v>85</v>
      </c>
      <c r="P313" s="70">
        <f>'Headcount Roster -&gt;'!II155</f>
        <v>170</v>
      </c>
      <c r="Q313" s="70">
        <f>'Headcount Roster -&gt;'!IJ155</f>
        <v>170</v>
      </c>
      <c r="R313" s="70">
        <f>'Headcount Roster -&gt;'!IK155</f>
        <v>170</v>
      </c>
      <c r="S313" s="70">
        <f>'Headcount Roster -&gt;'!IL155</f>
        <v>170</v>
      </c>
      <c r="T313" s="70">
        <f>'Headcount Roster -&gt;'!IM155</f>
        <v>170</v>
      </c>
      <c r="U313" s="70">
        <f>'Headcount Roster -&gt;'!IN155</f>
        <v>170</v>
      </c>
      <c r="V313" s="70">
        <f>'Headcount Roster -&gt;'!IO155</f>
        <v>170</v>
      </c>
      <c r="W313" s="70">
        <f>'Headcount Roster -&gt;'!IP155</f>
        <v>255</v>
      </c>
      <c r="X313" s="70">
        <f>'Headcount Roster -&gt;'!IQ155</f>
        <v>255</v>
      </c>
      <c r="Y313" s="70">
        <f>'Headcount Roster -&gt;'!IR155</f>
        <v>340</v>
      </c>
      <c r="Z313" s="70">
        <f>'Headcount Roster -&gt;'!IS155</f>
        <v>340</v>
      </c>
      <c r="AA313" s="70">
        <f>'Headcount Roster -&gt;'!IT155</f>
        <v>340</v>
      </c>
      <c r="AB313" s="70">
        <f>'Headcount Roster -&gt;'!IU155</f>
        <v>340</v>
      </c>
      <c r="AC313" s="70">
        <f>'Headcount Roster -&gt;'!IV155</f>
        <v>340</v>
      </c>
      <c r="AD313" s="70">
        <f>'Headcount Roster -&gt;'!IW155</f>
        <v>340</v>
      </c>
      <c r="AE313" s="70">
        <f>'Headcount Roster -&gt;'!IX155</f>
        <v>340</v>
      </c>
      <c r="AF313" s="70">
        <f>'Headcount Roster -&gt;'!IY155</f>
        <v>340</v>
      </c>
      <c r="AG313" s="70">
        <f>'Headcount Roster -&gt;'!IZ155</f>
        <v>340</v>
      </c>
      <c r="AH313" s="70">
        <f>'Headcount Roster -&gt;'!JA155</f>
        <v>340</v>
      </c>
      <c r="AI313" s="70">
        <f>'Headcount Roster -&gt;'!JB155</f>
        <v>340</v>
      </c>
      <c r="AJ313" s="70">
        <f>'Headcount Roster -&gt;'!JC155</f>
        <v>340</v>
      </c>
      <c r="AK313" s="70">
        <f>'Headcount Roster -&gt;'!JD155</f>
        <v>340</v>
      </c>
      <c r="AL313" s="70">
        <f>'Headcount Roster -&gt;'!JE155</f>
        <v>340</v>
      </c>
      <c r="AM313" s="70">
        <f>'Headcount Roster -&gt;'!JF155</f>
        <v>340</v>
      </c>
      <c r="AN313" s="70">
        <f>'Headcount Roster -&gt;'!JG155</f>
        <v>340</v>
      </c>
      <c r="AO313" s="70">
        <f>'Headcount Roster -&gt;'!JH155</f>
        <v>340</v>
      </c>
      <c r="AP313" s="70">
        <f>'Headcount Roster -&gt;'!JI155</f>
        <v>340</v>
      </c>
      <c r="AQ313" s="70">
        <f>'Headcount Roster -&gt;'!JJ155</f>
        <v>340</v>
      </c>
      <c r="AR313" s="70">
        <f>'Headcount Roster -&gt;'!JK155</f>
        <v>340</v>
      </c>
      <c r="AS313" s="70">
        <f>'Headcount Roster -&gt;'!JL155</f>
        <v>340</v>
      </c>
      <c r="AT313" s="70">
        <f>'Headcount Roster -&gt;'!JM155</f>
        <v>340</v>
      </c>
      <c r="AU313" s="70">
        <f>'Headcount Roster -&gt;'!JN155</f>
        <v>340</v>
      </c>
      <c r="AV313" s="70">
        <f>'Headcount Roster -&gt;'!JO155</f>
        <v>340</v>
      </c>
      <c r="AW313" s="70">
        <f>'Headcount Roster -&gt;'!JP155</f>
        <v>340</v>
      </c>
      <c r="AX313" s="70">
        <f>'Headcount Roster -&gt;'!JQ155</f>
        <v>340</v>
      </c>
      <c r="AY313" s="70">
        <f>'Headcount Roster -&gt;'!JR155</f>
        <v>340</v>
      </c>
      <c r="AZ313" s="70">
        <f>'Headcount Roster -&gt;'!JS155</f>
        <v>340</v>
      </c>
      <c r="BA313" s="70">
        <f>'Headcount Roster -&gt;'!JT155</f>
        <v>340</v>
      </c>
      <c r="BB313" s="70">
        <f>'Headcount Roster -&gt;'!JU155</f>
        <v>340</v>
      </c>
      <c r="BC313" s="70">
        <f>'Headcount Roster -&gt;'!JV155</f>
        <v>340</v>
      </c>
      <c r="BD313" s="70">
        <f>'Headcount Roster -&gt;'!JW155</f>
        <v>340</v>
      </c>
      <c r="BE313" s="70">
        <f>'Headcount Roster -&gt;'!JX155</f>
        <v>0</v>
      </c>
      <c r="BF313" s="70">
        <f>'Headcount Roster -&gt;'!JY155</f>
        <v>0</v>
      </c>
      <c r="BG313" s="70">
        <f>'Headcount Roster -&gt;'!JZ155</f>
        <v>0</v>
      </c>
      <c r="BH313" s="70">
        <f>'Headcount Roster -&gt;'!KA155</f>
        <v>0</v>
      </c>
      <c r="BI313" s="70">
        <f>'Headcount Roster -&gt;'!KB155</f>
        <v>0</v>
      </c>
      <c r="BJ313" s="70">
        <f>'Headcount Roster -&gt;'!KC155</f>
        <v>0</v>
      </c>
      <c r="BK313" s="70">
        <f>'Headcount Roster -&gt;'!KD155</f>
        <v>0</v>
      </c>
      <c r="BL313" s="70">
        <f>'Headcount Roster -&gt;'!KE155</f>
        <v>0</v>
      </c>
      <c r="BM313" s="70">
        <f>'Headcount Roster -&gt;'!KF155</f>
        <v>0</v>
      </c>
      <c r="BN313" s="70">
        <f>'Headcount Roster -&gt;'!KG155</f>
        <v>0</v>
      </c>
      <c r="BO313" s="70">
        <f>'Headcount Roster -&gt;'!KH155</f>
        <v>0</v>
      </c>
      <c r="BP313" s="70">
        <f>'Headcount Roster -&gt;'!KI155</f>
        <v>0</v>
      </c>
      <c r="BQ313" s="70">
        <f>'Headcount Roster -&gt;'!KJ155</f>
        <v>0</v>
      </c>
      <c r="BR313" s="70">
        <f>'Headcount Roster -&gt;'!KK155</f>
        <v>0</v>
      </c>
      <c r="BS313" s="70">
        <f>'Headcount Roster -&gt;'!KL155</f>
        <v>0</v>
      </c>
      <c r="BT313" s="70">
        <f>'Headcount Roster -&gt;'!KM155</f>
        <v>0</v>
      </c>
      <c r="BU313" s="70">
        <f>'Headcount Roster -&gt;'!KN155</f>
        <v>0</v>
      </c>
      <c r="BV313" s="70">
        <f>'Headcount Roster -&gt;'!KO155</f>
        <v>0</v>
      </c>
      <c r="BW313" s="70">
        <f>'Headcount Roster -&gt;'!KP155</f>
        <v>0</v>
      </c>
      <c r="BX313" s="70">
        <f>'Headcount Roster -&gt;'!KQ155</f>
        <v>0</v>
      </c>
      <c r="BY313" s="70">
        <f>'Headcount Roster -&gt;'!KR155</f>
        <v>0</v>
      </c>
      <c r="BZ313" s="70">
        <f>'Headcount Roster -&gt;'!KS155</f>
        <v>0</v>
      </c>
      <c r="CA313" s="70">
        <f>'Headcount Roster -&gt;'!KT155</f>
        <v>0</v>
      </c>
      <c r="CB313" s="70">
        <f>'Headcount Roster -&gt;'!KU155</f>
        <v>0</v>
      </c>
    </row>
    <row r="314" spans="1:80" x14ac:dyDescent="0.3">
      <c r="A314" s="76" t="str">
        <f t="shared" si="135"/>
        <v>G&amp;A</v>
      </c>
      <c r="B314" s="84" t="s">
        <v>102</v>
      </c>
      <c r="C314" s="69" t="s">
        <v>101</v>
      </c>
      <c r="E314" s="69" t="s">
        <v>249</v>
      </c>
      <c r="F314" s="86">
        <v>42370</v>
      </c>
      <c r="G314" s="86">
        <v>46387</v>
      </c>
      <c r="H314" s="254">
        <v>0</v>
      </c>
      <c r="I314" s="70">
        <f>IF(AND($F314&lt;=I$6,$G314&gt;=I$7),$H314*Summary!C85,0)</f>
        <v>0</v>
      </c>
      <c r="J314" s="70">
        <f>IF(AND($F314&lt;=J$6,$G314&gt;=J$7),$H314*Summary!D85,0)</f>
        <v>0</v>
      </c>
      <c r="K314" s="70">
        <f>IF(AND($F314&lt;=K$6,$G314&gt;=K$7),$H314*Summary!E85,0)</f>
        <v>0</v>
      </c>
      <c r="L314" s="70">
        <f>IF(AND($F314&lt;=L$6,$G314&gt;=L$7),$H314*Summary!F85,0)</f>
        <v>0</v>
      </c>
      <c r="M314" s="70">
        <f>IF(AND($F314&lt;=M$6,$G314&gt;=M$7),$H314*Summary!G85,0)</f>
        <v>0</v>
      </c>
      <c r="N314" s="70">
        <f>IF(AND($F314&lt;=N$6,$G314&gt;=N$7),$H314*Summary!H85,0)</f>
        <v>0</v>
      </c>
      <c r="O314" s="70">
        <f>IF(AND($F314&lt;=O$6,$G314&gt;=O$7),$H314*Summary!I85,0)</f>
        <v>0</v>
      </c>
      <c r="P314" s="70">
        <f>IF(AND($F314&lt;=P$6,$G314&gt;=P$7),$H314*Summary!J85,0)</f>
        <v>0</v>
      </c>
      <c r="Q314" s="70">
        <f>IF(AND($F314&lt;=Q$6,$G314&gt;=Q$7),$H314*Summary!K85,0)</f>
        <v>0</v>
      </c>
      <c r="R314" s="70">
        <f>IF(AND($F314&lt;=R$6,$G314&gt;=R$7),$H314*Summary!L85,0)</f>
        <v>0</v>
      </c>
      <c r="S314" s="70">
        <f>IF(AND($F314&lt;=S$6,$G314&gt;=S$7),$H314*Summary!M85,0)</f>
        <v>0</v>
      </c>
      <c r="T314" s="70">
        <f>IF(AND($F314&lt;=T$6,$G314&gt;=T$7),$H314*Summary!N85,0)</f>
        <v>0</v>
      </c>
      <c r="U314" s="70">
        <f>IF(AND($F314&lt;=U$6,$G314&gt;=U$7),$H314*Summary!O85,0)</f>
        <v>0</v>
      </c>
      <c r="V314" s="70">
        <f>IF(AND($F314&lt;=V$6,$G314&gt;=V$7),$H314*Summary!P85,0)</f>
        <v>0</v>
      </c>
      <c r="W314" s="70">
        <f>IF(AND($F314&lt;=W$6,$G314&gt;=W$7),$H314*Summary!Q85,0)</f>
        <v>0</v>
      </c>
      <c r="X314" s="70">
        <f>IF(AND($F314&lt;=X$6,$G314&gt;=X$7),$H314*Summary!R85,0)</f>
        <v>0</v>
      </c>
      <c r="Y314" s="70">
        <f>IF(AND($F314&lt;=Y$6,$G314&gt;=Y$7),$H314*Summary!S85,0)</f>
        <v>0</v>
      </c>
      <c r="Z314" s="70">
        <f>IF(AND($F314&lt;=Z$6,$G314&gt;=Z$7),$H314*Summary!T85,0)</f>
        <v>0</v>
      </c>
      <c r="AA314" s="70">
        <f>IF(AND($F314&lt;=AA$6,$G314&gt;=AA$7),$H314*Summary!U85,0)</f>
        <v>0</v>
      </c>
      <c r="AB314" s="70">
        <f>IF(AND($F314&lt;=AB$6,$G314&gt;=AB$7),$H314*Summary!V85,0)</f>
        <v>0</v>
      </c>
      <c r="AC314" s="70">
        <f>IF(AND($F314&lt;=AC$6,$G314&gt;=AC$7),$H314*Summary!W85,0)</f>
        <v>0</v>
      </c>
      <c r="AD314" s="70">
        <f>IF(AND($F314&lt;=AD$6,$G314&gt;=AD$7),$H314*Summary!X85,0)</f>
        <v>0</v>
      </c>
      <c r="AE314" s="70">
        <f>IF(AND($F314&lt;=AE$6,$G314&gt;=AE$7),$H314*Summary!Y85,0)</f>
        <v>0</v>
      </c>
      <c r="AF314" s="70">
        <f>IF(AND($F314&lt;=AF$6,$G314&gt;=AF$7),$H314*Summary!Z85,0)</f>
        <v>0</v>
      </c>
      <c r="AG314" s="70">
        <f>IF(AND($F314&lt;=AG$6,$G314&gt;=AG$7),$H314*Summary!AA85,0)</f>
        <v>0</v>
      </c>
      <c r="AH314" s="70">
        <f>IF(AND($F314&lt;=AH$6,$G314&gt;=AH$7),$H314*Summary!AB85,0)</f>
        <v>0</v>
      </c>
      <c r="AI314" s="70">
        <f>IF(AND($F314&lt;=AI$6,$G314&gt;=AI$7),$H314*Summary!AC85,0)</f>
        <v>0</v>
      </c>
      <c r="AJ314" s="70">
        <f>IF(AND($F314&lt;=AJ$6,$G314&gt;=AJ$7),$H314*Summary!AD85,0)</f>
        <v>0</v>
      </c>
      <c r="AK314" s="70">
        <f>IF(AND($F314&lt;=AK$6,$G314&gt;=AK$7),$H314*Summary!AE85,0)</f>
        <v>0</v>
      </c>
      <c r="AL314" s="70">
        <f>IF(AND($F314&lt;=AL$6,$G314&gt;=AL$7),$H314*Summary!AF85,0)</f>
        <v>0</v>
      </c>
      <c r="AM314" s="70">
        <f>IF(AND($F314&lt;=AM$6,$G314&gt;=AM$7),$H314*Summary!AG85,0)</f>
        <v>0</v>
      </c>
      <c r="AN314" s="70">
        <f>IF(AND($F314&lt;=AN$6,$G314&gt;=AN$7),$H314*Summary!AH85,0)</f>
        <v>0</v>
      </c>
      <c r="AO314" s="70">
        <f>IF(AND($F314&lt;=AO$6,$G314&gt;=AO$7),$H314*Summary!AI85,0)</f>
        <v>0</v>
      </c>
      <c r="AP314" s="70">
        <f>IF(AND($F314&lt;=AP$6,$G314&gt;=AP$7),$H314*Summary!AJ85,0)</f>
        <v>0</v>
      </c>
      <c r="AQ314" s="70">
        <f>IF(AND($F314&lt;=AQ$6,$G314&gt;=AQ$7),$H314*Summary!AK85,0)</f>
        <v>0</v>
      </c>
      <c r="AR314" s="70">
        <f>IF(AND($F314&lt;=AR$6,$G314&gt;=AR$7),$H314*Summary!AL85,0)</f>
        <v>0</v>
      </c>
      <c r="AS314" s="70">
        <f>IF(AND($F314&lt;=AS$6,$G314&gt;=AS$7),$H314*Summary!AM85,0)</f>
        <v>0</v>
      </c>
      <c r="AT314" s="70">
        <f>IF(AND($F314&lt;=AT$6,$G314&gt;=AT$7),$H314*Summary!AN85,0)</f>
        <v>0</v>
      </c>
      <c r="AU314" s="70">
        <f>IF(AND($F314&lt;=AU$6,$G314&gt;=AU$7),$H314*Summary!AO85,0)</f>
        <v>0</v>
      </c>
      <c r="AV314" s="70">
        <f>IF(AND($F314&lt;=AV$6,$G314&gt;=AV$7),$H314*Summary!AP85,0)</f>
        <v>0</v>
      </c>
      <c r="AW314" s="70">
        <f>IF(AND($F314&lt;=AW$6,$G314&gt;=AW$7),$H314*Summary!AQ85,0)</f>
        <v>0</v>
      </c>
      <c r="AX314" s="70">
        <f>IF(AND($F314&lt;=AX$6,$G314&gt;=AX$7),$H314*Summary!AR85,0)</f>
        <v>0</v>
      </c>
      <c r="AY314" s="70">
        <f>IF(AND($F314&lt;=AY$6,$G314&gt;=AY$7),$H314*Summary!AS85,0)</f>
        <v>0</v>
      </c>
      <c r="AZ314" s="70">
        <f>IF(AND($F314&lt;=AZ$6,$G314&gt;=AZ$7),$H314*Summary!AT85,0)</f>
        <v>0</v>
      </c>
      <c r="BA314" s="70">
        <f>IF(AND($F314&lt;=BA$6,$G314&gt;=BA$7),$H314*Summary!AU85,0)</f>
        <v>0</v>
      </c>
      <c r="BB314" s="70">
        <f>IF(AND($F314&lt;=BB$6,$G314&gt;=BB$7),$H314*Summary!AV85,0)</f>
        <v>0</v>
      </c>
      <c r="BC314" s="70">
        <f>IF(AND($F314&lt;=BC$6,$G314&gt;=BC$7),$H314*Summary!AW85,0)</f>
        <v>0</v>
      </c>
      <c r="BD314" s="70">
        <f>IF(AND($F314&lt;=BD$6,$G314&gt;=BD$7),$H314*Summary!AX85,0)</f>
        <v>0</v>
      </c>
      <c r="BE314" s="70">
        <f>IF(AND($F314&lt;=BE$6,$G314&gt;=BE$7),$H314*Summary!AY85,0)</f>
        <v>0</v>
      </c>
      <c r="BF314" s="70">
        <f>IF(AND($F314&lt;=BF$6,$G314&gt;=BF$7),$H314*Summary!AZ85,0)</f>
        <v>0</v>
      </c>
      <c r="BG314" s="70">
        <f>IF(AND($F314&lt;=BG$6,$G314&gt;=BG$7),$H314*Summary!BA85,0)</f>
        <v>0</v>
      </c>
      <c r="BH314" s="70">
        <f>IF(AND($F314&lt;=BH$6,$G314&gt;=BH$7),$H314*Summary!BB85,0)</f>
        <v>0</v>
      </c>
      <c r="BI314" s="70">
        <f>IF(AND($F314&lt;=BI$6,$G314&gt;=BI$7),$H314*Summary!BC85,0)</f>
        <v>0</v>
      </c>
      <c r="BJ314" s="70">
        <f>IF(AND($F314&lt;=BJ$6,$G314&gt;=BJ$7),$H314*Summary!BD85,0)</f>
        <v>0</v>
      </c>
      <c r="BK314" s="70">
        <f>IF(AND($F314&lt;=BK$6,$G314&gt;=BK$7),$H314*Summary!BE85,0)</f>
        <v>0</v>
      </c>
      <c r="BL314" s="70">
        <f>IF(AND($F314&lt;=BL$6,$G314&gt;=BL$7),$H314*Summary!BF85,0)</f>
        <v>0</v>
      </c>
      <c r="BM314" s="70">
        <f>IF(AND($F314&lt;=BM$6,$G314&gt;=BM$7),$H314*Summary!BG85,0)</f>
        <v>0</v>
      </c>
      <c r="BN314" s="70">
        <f>IF(AND($F314&lt;=BN$6,$G314&gt;=BN$7),$H314*Summary!BH85,0)</f>
        <v>0</v>
      </c>
      <c r="BO314" s="70">
        <f>IF(AND($F314&lt;=BO$6,$G314&gt;=BO$7),$H314*Summary!BI85,0)</f>
        <v>0</v>
      </c>
      <c r="BP314" s="70">
        <f>IF(AND($F314&lt;=BP$6,$G314&gt;=BP$7),$H314*Summary!BJ85,0)</f>
        <v>0</v>
      </c>
      <c r="BQ314" s="70">
        <f>IF(AND($F314&lt;=BQ$6,$G314&gt;=BQ$7),$H314*Summary!BK85,0)</f>
        <v>0</v>
      </c>
      <c r="BR314" s="70">
        <f>IF(AND($F314&lt;=BR$6,$G314&gt;=BR$7),$H314*Summary!BL85,0)</f>
        <v>0</v>
      </c>
      <c r="BS314" s="70">
        <f>IF(AND($F314&lt;=BS$6,$G314&gt;=BS$7),$H314*Summary!BM85,0)</f>
        <v>0</v>
      </c>
      <c r="BT314" s="70">
        <f>IF(AND($F314&lt;=BT$6,$G314&gt;=BT$7),$H314*Summary!BN85,0)</f>
        <v>0</v>
      </c>
      <c r="BU314" s="70">
        <f>IF(AND($F314&lt;=BU$6,$G314&gt;=BU$7),$H314*Summary!BO85,0)</f>
        <v>0</v>
      </c>
      <c r="BV314" s="70">
        <f>IF(AND($F314&lt;=BV$6,$G314&gt;=BV$7),$H314*Summary!BP85,0)</f>
        <v>0</v>
      </c>
      <c r="BW314" s="70">
        <f>IF(AND($F314&lt;=BW$6,$G314&gt;=BW$7),$H314*Summary!BQ85,0)</f>
        <v>0</v>
      </c>
      <c r="BX314" s="70">
        <f>IF(AND($F314&lt;=BX$6,$G314&gt;=BX$7),$H314*Summary!BR85,0)</f>
        <v>0</v>
      </c>
      <c r="BY314" s="70">
        <f>IF(AND($F314&lt;=BY$6,$G314&gt;=BY$7),$H314*Summary!BS85,0)</f>
        <v>0</v>
      </c>
      <c r="BZ314" s="70">
        <f>IF(AND($F314&lt;=BZ$6,$G314&gt;=BZ$7),$H314*Summary!BT85,0)</f>
        <v>0</v>
      </c>
      <c r="CA314" s="70">
        <f>IF(AND($F314&lt;=CA$6,$G314&gt;=CA$7),$H314*Summary!BU85,0)</f>
        <v>0</v>
      </c>
      <c r="CB314" s="70">
        <f>IF(AND($F314&lt;=CB$6,$G314&gt;=CB$7),$H314*Summary!BV85,0)</f>
        <v>0</v>
      </c>
    </row>
    <row r="315" spans="1:80" x14ac:dyDescent="0.3">
      <c r="A315" s="76" t="str">
        <f t="shared" si="135"/>
        <v>G&amp;A</v>
      </c>
      <c r="B315" s="84" t="s">
        <v>239</v>
      </c>
      <c r="C315" s="69" t="s">
        <v>101</v>
      </c>
      <c r="E315" s="69" t="s">
        <v>248</v>
      </c>
      <c r="F315" s="86">
        <v>42370</v>
      </c>
      <c r="G315" s="86">
        <v>46387</v>
      </c>
      <c r="H315" s="253">
        <v>0</v>
      </c>
      <c r="I315" s="70">
        <f>IF(AND($F315&lt;=I$6,$G315&gt;=I$7),$H315*Summary!C18*1000,0)</f>
        <v>0</v>
      </c>
      <c r="J315" s="70">
        <f>IF(AND($F315&lt;=J$6,$G315&gt;=J$7),$H315*Summary!D55*1000,0)</f>
        <v>0</v>
      </c>
      <c r="K315" s="70">
        <f>IF(AND($F315&lt;=K$6,$G315&gt;=K$7),$H315*Summary!E55*1000,0)</f>
        <v>0</v>
      </c>
      <c r="L315" s="70">
        <f>IF(AND($F315&lt;=L$6,$G315&gt;=L$7),$H315*Summary!F55*1000,0)</f>
        <v>0</v>
      </c>
      <c r="M315" s="70">
        <f>IF(AND($F315&lt;=M$6,$G315&gt;=M$7),$H315*Summary!G55*1000,0)</f>
        <v>0</v>
      </c>
      <c r="N315" s="70">
        <f>IF(AND($F315&lt;=N$6,$G315&gt;=N$7),$H315*Summary!H55*1000,0)</f>
        <v>0</v>
      </c>
      <c r="O315" s="70">
        <f>IF(AND($F315&lt;=O$6,$G315&gt;=O$7),$H315*Summary!I55*1000,0)</f>
        <v>0</v>
      </c>
      <c r="P315" s="70">
        <f>IF(AND($F315&lt;=P$6,$G315&gt;=P$7),$H315*Summary!J55*1000,0)</f>
        <v>0</v>
      </c>
      <c r="Q315" s="70">
        <f>IF(AND($F315&lt;=Q$6,$G315&gt;=Q$7),$H315*Summary!K55*1000,0)</f>
        <v>0</v>
      </c>
      <c r="R315" s="70">
        <f>IF(AND($F315&lt;=R$6,$G315&gt;=R$7),$H315*Summary!L55*1000,0)</f>
        <v>0</v>
      </c>
      <c r="S315" s="70">
        <f>IF(AND($F315&lt;=S$6,$G315&gt;=S$7),$H315*Summary!M55*1000,0)</f>
        <v>0</v>
      </c>
      <c r="T315" s="70">
        <f>IF(AND($F315&lt;=T$6,$G315&gt;=T$7),$H315*Summary!N55*1000,0)</f>
        <v>0</v>
      </c>
      <c r="U315" s="70">
        <f>IF(AND($F315&lt;=U$6,$G315&gt;=U$7),$H315*Summary!O55*1000,0)</f>
        <v>0</v>
      </c>
      <c r="V315" s="70">
        <f>IF(AND($F315&lt;=V$6,$G315&gt;=V$7),$H315*Summary!P55*1000,0)</f>
        <v>0</v>
      </c>
      <c r="W315" s="70">
        <f>IF(AND($F315&lt;=W$6,$G315&gt;=W$7),$H315*Summary!Q55*1000,0)</f>
        <v>0</v>
      </c>
      <c r="X315" s="70">
        <f>IF(AND($F315&lt;=X$6,$G315&gt;=X$7),$H315*Summary!R55*1000,0)</f>
        <v>0</v>
      </c>
      <c r="Y315" s="70">
        <f>IF(AND($F315&lt;=Y$6,$G315&gt;=Y$7),$H315*Summary!S55*1000,0)</f>
        <v>0</v>
      </c>
      <c r="Z315" s="70">
        <f>IF(AND($F315&lt;=Z$6,$G315&gt;=Z$7),$H315*Summary!T55*1000,0)</f>
        <v>0</v>
      </c>
      <c r="AA315" s="70">
        <f>IF(AND($F315&lt;=AA$6,$G315&gt;=AA$7),$H315*Summary!U55*1000,0)</f>
        <v>0</v>
      </c>
      <c r="AB315" s="70">
        <f>IF(AND($F315&lt;=AB$6,$G315&gt;=AB$7),$H315*Summary!V55*1000,0)</f>
        <v>0</v>
      </c>
      <c r="AC315" s="70">
        <f>IF(AND($F315&lt;=AC$6,$G315&gt;=AC$7),$H315*Summary!W55*1000,0)</f>
        <v>0</v>
      </c>
      <c r="AD315" s="70">
        <f>IF(AND($F315&lt;=AD$6,$G315&gt;=AD$7),$H315*Summary!X55*1000,0)</f>
        <v>0</v>
      </c>
      <c r="AE315" s="70">
        <f>IF(AND($F315&lt;=AE$6,$G315&gt;=AE$7),$H315*Summary!Y55*1000,0)</f>
        <v>0</v>
      </c>
      <c r="AF315" s="70">
        <f>IF(AND($F315&lt;=AF$6,$G315&gt;=AF$7),$H315*Summary!Z55*1000,0)</f>
        <v>0</v>
      </c>
      <c r="AG315" s="70">
        <f>IF(AND($F315&lt;=AG$6,$G315&gt;=AG$7),$H315*Summary!AA55*1000,0)</f>
        <v>0</v>
      </c>
      <c r="AH315" s="70">
        <f>IF(AND($F315&lt;=AH$6,$G315&gt;=AH$7),$H315*Summary!AB55*1000,0)</f>
        <v>0</v>
      </c>
      <c r="AI315" s="70">
        <f>IF(AND($F315&lt;=AI$6,$G315&gt;=AI$7),$H315*Summary!AC55*1000,0)</f>
        <v>0</v>
      </c>
      <c r="AJ315" s="70">
        <f>IF(AND($F315&lt;=AJ$6,$G315&gt;=AJ$7),$H315*Summary!AD55*1000,0)</f>
        <v>0</v>
      </c>
      <c r="AK315" s="70">
        <f>IF(AND($F315&lt;=AK$6,$G315&gt;=AK$7),$H315*Summary!AE55*1000,0)</f>
        <v>0</v>
      </c>
      <c r="AL315" s="70">
        <f>IF(AND($F315&lt;=AL$6,$G315&gt;=AL$7),$H315*Summary!AF55*1000,0)</f>
        <v>0</v>
      </c>
      <c r="AM315" s="70">
        <f>IF(AND($F315&lt;=AM$6,$G315&gt;=AM$7),$H315*Summary!AG55*1000,0)</f>
        <v>0</v>
      </c>
      <c r="AN315" s="70">
        <f>IF(AND($F315&lt;=AN$6,$G315&gt;=AN$7),$H315*Summary!AH55*1000,0)</f>
        <v>0</v>
      </c>
      <c r="AO315" s="70">
        <f>IF(AND($F315&lt;=AO$6,$G315&gt;=AO$7),$H315*Summary!AI55*1000,0)</f>
        <v>0</v>
      </c>
      <c r="AP315" s="70">
        <f>IF(AND($F315&lt;=AP$6,$G315&gt;=AP$7),$H315*Summary!AJ55*1000,0)</f>
        <v>0</v>
      </c>
      <c r="AQ315" s="70">
        <f>IF(AND($F315&lt;=AQ$6,$G315&gt;=AQ$7),$H315*Summary!AK55*1000,0)</f>
        <v>0</v>
      </c>
      <c r="AR315" s="70">
        <f>IF(AND($F315&lt;=AR$6,$G315&gt;=AR$7),$H315*Summary!AL55*1000,0)</f>
        <v>0</v>
      </c>
      <c r="AS315" s="70">
        <f>IF(AND($F315&lt;=AS$6,$G315&gt;=AS$7),$H315*Summary!AM55*1000,0)</f>
        <v>0</v>
      </c>
      <c r="AT315" s="70">
        <f>IF(AND($F315&lt;=AT$6,$G315&gt;=AT$7),$H315*Summary!AN55*1000,0)</f>
        <v>0</v>
      </c>
      <c r="AU315" s="70">
        <f>IF(AND($F315&lt;=AU$6,$G315&gt;=AU$7),$H315*Summary!AO55*1000,0)</f>
        <v>0</v>
      </c>
      <c r="AV315" s="70">
        <f>IF(AND($F315&lt;=AV$6,$G315&gt;=AV$7),$H315*Summary!AP55*1000,0)</f>
        <v>0</v>
      </c>
      <c r="AW315" s="70">
        <f>IF(AND($F315&lt;=AW$6,$G315&gt;=AW$7),$H315*Summary!AQ55*1000,0)</f>
        <v>0</v>
      </c>
      <c r="AX315" s="70">
        <f>IF(AND($F315&lt;=AX$6,$G315&gt;=AX$7),$H315*Summary!AR55*1000,0)</f>
        <v>0</v>
      </c>
      <c r="AY315" s="70">
        <f>IF(AND($F315&lt;=AY$6,$G315&gt;=AY$7),$H315*Summary!AS55*1000,0)</f>
        <v>0</v>
      </c>
      <c r="AZ315" s="70">
        <f>IF(AND($F315&lt;=AZ$6,$G315&gt;=AZ$7),$H315*Summary!AT55*1000,0)</f>
        <v>0</v>
      </c>
      <c r="BA315" s="70">
        <f>IF(AND($F315&lt;=BA$6,$G315&gt;=BA$7),$H315*Summary!AU55*1000,0)</f>
        <v>0</v>
      </c>
      <c r="BB315" s="70">
        <f>IF(AND($F315&lt;=BB$6,$G315&gt;=BB$7),$H315*Summary!AV55*1000,0)</f>
        <v>0</v>
      </c>
      <c r="BC315" s="70">
        <f>IF(AND($F315&lt;=BC$6,$G315&gt;=BC$7),$H315*Summary!AW55*1000,0)</f>
        <v>0</v>
      </c>
      <c r="BD315" s="70">
        <f>IF(AND($F315&lt;=BD$6,$G315&gt;=BD$7),$H315*Summary!AX55*1000,0)</f>
        <v>0</v>
      </c>
      <c r="BE315" s="70">
        <f>IF(AND($F315&lt;=BE$6,$G315&gt;=BE$7),$H315*Summary!AY55*1000,0)</f>
        <v>0</v>
      </c>
      <c r="BF315" s="70">
        <f>IF(AND($F315&lt;=BF$6,$G315&gt;=BF$7),$H315*Summary!AZ55*1000,0)</f>
        <v>0</v>
      </c>
      <c r="BG315" s="70">
        <f>IF(AND($F315&lt;=BG$6,$G315&gt;=BG$7),$H315*Summary!BA55*1000,0)</f>
        <v>0</v>
      </c>
      <c r="BH315" s="70">
        <f>IF(AND($F315&lt;=BH$6,$G315&gt;=BH$7),$H315*Summary!BB55*1000,0)</f>
        <v>0</v>
      </c>
      <c r="BI315" s="70">
        <f>IF(AND($F315&lt;=BI$6,$G315&gt;=BI$7),$H315*Summary!BC55*1000,0)</f>
        <v>0</v>
      </c>
      <c r="BJ315" s="70">
        <f>IF(AND($F315&lt;=BJ$6,$G315&gt;=BJ$7),$H315*Summary!BD55*1000,0)</f>
        <v>0</v>
      </c>
      <c r="BK315" s="70">
        <f>IF(AND($F315&lt;=BK$6,$G315&gt;=BK$7),$H315*Summary!BE55*1000,0)</f>
        <v>0</v>
      </c>
      <c r="BL315" s="70">
        <f>IF(AND($F315&lt;=BL$6,$G315&gt;=BL$7),$H315*Summary!BF55*1000,0)</f>
        <v>0</v>
      </c>
      <c r="BM315" s="70">
        <f>IF(AND($F315&lt;=BM$6,$G315&gt;=BM$7),$H315*Summary!BG55*1000,0)</f>
        <v>0</v>
      </c>
      <c r="BN315" s="70">
        <f>IF(AND($F315&lt;=BN$6,$G315&gt;=BN$7),$H315*Summary!BH55*1000,0)</f>
        <v>0</v>
      </c>
      <c r="BO315" s="70">
        <f>IF(AND($F315&lt;=BO$6,$G315&gt;=BO$7),$H315*Summary!BI55*1000,0)</f>
        <v>0</v>
      </c>
      <c r="BP315" s="70">
        <f>IF(AND($F315&lt;=BP$6,$G315&gt;=BP$7),$H315*Summary!BJ55*1000,0)</f>
        <v>0</v>
      </c>
      <c r="BQ315" s="70">
        <f>IF(AND($F315&lt;=BQ$6,$G315&gt;=BQ$7),$H315*Summary!BK55*1000,0)</f>
        <v>0</v>
      </c>
      <c r="BR315" s="70">
        <f>IF(AND($F315&lt;=BR$6,$G315&gt;=BR$7),$H315*Summary!BL55*1000,0)</f>
        <v>0</v>
      </c>
      <c r="BS315" s="70">
        <f>IF(AND($F315&lt;=BS$6,$G315&gt;=BS$7),$H315*Summary!BM55*1000,0)</f>
        <v>0</v>
      </c>
      <c r="BT315" s="70">
        <f>IF(AND($F315&lt;=BT$6,$G315&gt;=BT$7),$H315*Summary!BN55*1000,0)</f>
        <v>0</v>
      </c>
      <c r="BU315" s="70">
        <f>IF(AND($F315&lt;=BU$6,$G315&gt;=BU$7),$H315*Summary!BO55*1000,0)</f>
        <v>0</v>
      </c>
      <c r="BV315" s="70">
        <f>IF(AND($F315&lt;=BV$6,$G315&gt;=BV$7),$H315*Summary!BP55*1000,0)</f>
        <v>0</v>
      </c>
      <c r="BW315" s="70">
        <f>IF(AND($F315&lt;=BW$6,$G315&gt;=BW$7),$H315*Summary!BQ55*1000,0)</f>
        <v>0</v>
      </c>
      <c r="BX315" s="70">
        <f>IF(AND($F315&lt;=BX$6,$G315&gt;=BX$7),$H315*Summary!BR55*1000,0)</f>
        <v>0</v>
      </c>
      <c r="BY315" s="70">
        <f>IF(AND($F315&lt;=BY$6,$G315&gt;=BY$7),$H315*Summary!BS55*1000,0)</f>
        <v>0</v>
      </c>
      <c r="BZ315" s="70">
        <f>IF(AND($F315&lt;=BZ$6,$G315&gt;=BZ$7),$H315*Summary!BT55*1000,0)</f>
        <v>0</v>
      </c>
      <c r="CA315" s="70">
        <f>IF(AND($F315&lt;=CA$6,$G315&gt;=CA$7),$H315*Summary!BU55*1000,0)</f>
        <v>0</v>
      </c>
      <c r="CB315" s="70">
        <f>IF(AND($F315&lt;=CB$6,$G315&gt;=CB$7),$H315*Summary!BV55*1000,0)</f>
        <v>0</v>
      </c>
    </row>
    <row r="316" spans="1:80" x14ac:dyDescent="0.3">
      <c r="A316" s="76" t="str">
        <f t="shared" si="135"/>
        <v>G&amp;A</v>
      </c>
      <c r="B316" s="84" t="s">
        <v>240</v>
      </c>
      <c r="C316" s="69" t="s">
        <v>101</v>
      </c>
      <c r="E316" s="69" t="s">
        <v>249</v>
      </c>
      <c r="F316" s="86">
        <v>42370</v>
      </c>
      <c r="G316" s="86">
        <v>46387</v>
      </c>
      <c r="H316" s="254">
        <v>0</v>
      </c>
      <c r="I316" s="70">
        <f>IF(AND($F316&lt;=I$6,$G316&gt;=I$7),$H316*Summary!C85,0)</f>
        <v>0</v>
      </c>
      <c r="J316" s="70">
        <f>IF(AND($F316&lt;=J$6,$G316&gt;=J$7),$H316*Summary!D85,0)</f>
        <v>0</v>
      </c>
      <c r="K316" s="70">
        <f>IF(AND($F316&lt;=K$6,$G316&gt;=K$7),$H316*Summary!E85,0)</f>
        <v>0</v>
      </c>
      <c r="L316" s="70">
        <f>IF(AND($F316&lt;=L$6,$G316&gt;=L$7),$H316*Summary!F85,0)</f>
        <v>0</v>
      </c>
      <c r="M316" s="70">
        <f>IF(AND($F316&lt;=M$6,$G316&gt;=M$7),$H316*Summary!G85,0)</f>
        <v>0</v>
      </c>
      <c r="N316" s="70">
        <f>IF(AND($F316&lt;=N$6,$G316&gt;=N$7),$H316*Summary!H85,0)</f>
        <v>0</v>
      </c>
      <c r="O316" s="70">
        <f>IF(AND($F316&lt;=O$6,$G316&gt;=O$7),$H316*Summary!I85,0)</f>
        <v>0</v>
      </c>
      <c r="P316" s="70">
        <f>IF(AND($F316&lt;=P$6,$G316&gt;=P$7),$H316*Summary!J85,0)</f>
        <v>0</v>
      </c>
      <c r="Q316" s="70">
        <f>IF(AND($F316&lt;=Q$6,$G316&gt;=Q$7),$H316*Summary!K85,0)</f>
        <v>0</v>
      </c>
      <c r="R316" s="70">
        <f>IF(AND($F316&lt;=R$6,$G316&gt;=R$7),$H316*Summary!L85,0)</f>
        <v>0</v>
      </c>
      <c r="S316" s="70">
        <f>IF(AND($F316&lt;=S$6,$G316&gt;=S$7),$H316*Summary!M85,0)</f>
        <v>0</v>
      </c>
      <c r="T316" s="70">
        <f>IF(AND($F316&lt;=T$6,$G316&gt;=T$7),$H316*Summary!N85,0)</f>
        <v>0</v>
      </c>
      <c r="U316" s="70">
        <f>IF(AND($F316&lt;=U$6,$G316&gt;=U$7),$H316*Summary!O85,0)</f>
        <v>0</v>
      </c>
      <c r="V316" s="70">
        <f>IF(AND($F316&lt;=V$6,$G316&gt;=V$7),$H316*Summary!P85,0)</f>
        <v>0</v>
      </c>
      <c r="W316" s="70">
        <f>IF(AND($F316&lt;=W$6,$G316&gt;=W$7),$H316*Summary!Q85,0)</f>
        <v>0</v>
      </c>
      <c r="X316" s="70">
        <f>IF(AND($F316&lt;=X$6,$G316&gt;=X$7),$H316*Summary!R85,0)</f>
        <v>0</v>
      </c>
      <c r="Y316" s="70">
        <f>IF(AND($F316&lt;=Y$6,$G316&gt;=Y$7),$H316*Summary!S85,0)</f>
        <v>0</v>
      </c>
      <c r="Z316" s="70">
        <f>IF(AND($F316&lt;=Z$6,$G316&gt;=Z$7),$H316*Summary!T85,0)</f>
        <v>0</v>
      </c>
      <c r="AA316" s="70">
        <f>IF(AND($F316&lt;=AA$6,$G316&gt;=AA$7),$H316*Summary!U85,0)</f>
        <v>0</v>
      </c>
      <c r="AB316" s="70">
        <f>IF(AND($F316&lt;=AB$6,$G316&gt;=AB$7),$H316*Summary!V85,0)</f>
        <v>0</v>
      </c>
      <c r="AC316" s="70">
        <f>IF(AND($F316&lt;=AC$6,$G316&gt;=AC$7),$H316*Summary!W85,0)</f>
        <v>0</v>
      </c>
      <c r="AD316" s="70">
        <f>IF(AND($F316&lt;=AD$6,$G316&gt;=AD$7),$H316*Summary!X85,0)</f>
        <v>0</v>
      </c>
      <c r="AE316" s="70">
        <f>IF(AND($F316&lt;=AE$6,$G316&gt;=AE$7),$H316*Summary!Y85,0)</f>
        <v>0</v>
      </c>
      <c r="AF316" s="70">
        <f>IF(AND($F316&lt;=AF$6,$G316&gt;=AF$7),$H316*Summary!Z85,0)</f>
        <v>0</v>
      </c>
      <c r="AG316" s="70">
        <f>IF(AND($F316&lt;=AG$6,$G316&gt;=AG$7),$H316*Summary!AA85,0)</f>
        <v>0</v>
      </c>
      <c r="AH316" s="70">
        <f>IF(AND($F316&lt;=AH$6,$G316&gt;=AH$7),$H316*Summary!AB85,0)</f>
        <v>0</v>
      </c>
      <c r="AI316" s="70">
        <f>IF(AND($F316&lt;=AI$6,$G316&gt;=AI$7),$H316*Summary!AC85,0)</f>
        <v>0</v>
      </c>
      <c r="AJ316" s="70">
        <f>IF(AND($F316&lt;=AJ$6,$G316&gt;=AJ$7),$H316*Summary!AD85,0)</f>
        <v>0</v>
      </c>
      <c r="AK316" s="70">
        <f>IF(AND($F316&lt;=AK$6,$G316&gt;=AK$7),$H316*Summary!AE85,0)</f>
        <v>0</v>
      </c>
      <c r="AL316" s="70">
        <f>IF(AND($F316&lt;=AL$6,$G316&gt;=AL$7),$H316*Summary!AF85,0)</f>
        <v>0</v>
      </c>
      <c r="AM316" s="70">
        <f>IF(AND($F316&lt;=AM$6,$G316&gt;=AM$7),$H316*Summary!AG85,0)</f>
        <v>0</v>
      </c>
      <c r="AN316" s="70">
        <f>IF(AND($F316&lt;=AN$6,$G316&gt;=AN$7),$H316*Summary!AH85,0)</f>
        <v>0</v>
      </c>
      <c r="AO316" s="70">
        <f>IF(AND($F316&lt;=AO$6,$G316&gt;=AO$7),$H316*Summary!AI85,0)</f>
        <v>0</v>
      </c>
      <c r="AP316" s="70">
        <f>IF(AND($F316&lt;=AP$6,$G316&gt;=AP$7),$H316*Summary!AJ85,0)</f>
        <v>0</v>
      </c>
      <c r="AQ316" s="70">
        <f>IF(AND($F316&lt;=AQ$6,$G316&gt;=AQ$7),$H316*Summary!AK85,0)</f>
        <v>0</v>
      </c>
      <c r="AR316" s="70">
        <f>IF(AND($F316&lt;=AR$6,$G316&gt;=AR$7),$H316*Summary!AL85,0)</f>
        <v>0</v>
      </c>
      <c r="AS316" s="70">
        <f>IF(AND($F316&lt;=AS$6,$G316&gt;=AS$7),$H316*Summary!AM85,0)</f>
        <v>0</v>
      </c>
      <c r="AT316" s="70">
        <f>IF(AND($F316&lt;=AT$6,$G316&gt;=AT$7),$H316*Summary!AN85,0)</f>
        <v>0</v>
      </c>
      <c r="AU316" s="70">
        <f>IF(AND($F316&lt;=AU$6,$G316&gt;=AU$7),$H316*Summary!AO85,0)</f>
        <v>0</v>
      </c>
      <c r="AV316" s="70">
        <f>IF(AND($F316&lt;=AV$6,$G316&gt;=AV$7),$H316*Summary!AP85,0)</f>
        <v>0</v>
      </c>
      <c r="AW316" s="70">
        <f>IF(AND($F316&lt;=AW$6,$G316&gt;=AW$7),$H316*Summary!AQ85,0)</f>
        <v>0</v>
      </c>
      <c r="AX316" s="70">
        <f>IF(AND($F316&lt;=AX$6,$G316&gt;=AX$7),$H316*Summary!AR85,0)</f>
        <v>0</v>
      </c>
      <c r="AY316" s="70">
        <f>IF(AND($F316&lt;=AY$6,$G316&gt;=AY$7),$H316*Summary!AS85,0)</f>
        <v>0</v>
      </c>
      <c r="AZ316" s="70">
        <f>IF(AND($F316&lt;=AZ$6,$G316&gt;=AZ$7),$H316*Summary!AT85,0)</f>
        <v>0</v>
      </c>
      <c r="BA316" s="70">
        <f>IF(AND($F316&lt;=BA$6,$G316&gt;=BA$7),$H316*Summary!AU85,0)</f>
        <v>0</v>
      </c>
      <c r="BB316" s="70">
        <f>IF(AND($F316&lt;=BB$6,$G316&gt;=BB$7),$H316*Summary!AV85,0)</f>
        <v>0</v>
      </c>
      <c r="BC316" s="70">
        <f>IF(AND($F316&lt;=BC$6,$G316&gt;=BC$7),$H316*Summary!AW85,0)</f>
        <v>0</v>
      </c>
      <c r="BD316" s="70">
        <f>IF(AND($F316&lt;=BD$6,$G316&gt;=BD$7),$H316*Summary!AX85,0)</f>
        <v>0</v>
      </c>
      <c r="BE316" s="70">
        <f>IF(AND($F316&lt;=BE$6,$G316&gt;=BE$7),$H316*Summary!AY85,0)</f>
        <v>0</v>
      </c>
      <c r="BF316" s="70">
        <f>IF(AND($F316&lt;=BF$6,$G316&gt;=BF$7),$H316*Summary!AZ85,0)</f>
        <v>0</v>
      </c>
      <c r="BG316" s="70">
        <f>IF(AND($F316&lt;=BG$6,$G316&gt;=BG$7),$H316*Summary!BA85,0)</f>
        <v>0</v>
      </c>
      <c r="BH316" s="70">
        <f>IF(AND($F316&lt;=BH$6,$G316&gt;=BH$7),$H316*Summary!BB85,0)</f>
        <v>0</v>
      </c>
      <c r="BI316" s="70">
        <f>IF(AND($F316&lt;=BI$6,$G316&gt;=BI$7),$H316*Summary!BC85,0)</f>
        <v>0</v>
      </c>
      <c r="BJ316" s="70">
        <f>IF(AND($F316&lt;=BJ$6,$G316&gt;=BJ$7),$H316*Summary!BD85,0)</f>
        <v>0</v>
      </c>
      <c r="BK316" s="70">
        <f>IF(AND($F316&lt;=BK$6,$G316&gt;=BK$7),$H316*Summary!BE85,0)</f>
        <v>0</v>
      </c>
      <c r="BL316" s="70">
        <f>IF(AND($F316&lt;=BL$6,$G316&gt;=BL$7),$H316*Summary!BF85,0)</f>
        <v>0</v>
      </c>
      <c r="BM316" s="70">
        <f>IF(AND($F316&lt;=BM$6,$G316&gt;=BM$7),$H316*Summary!BG85,0)</f>
        <v>0</v>
      </c>
      <c r="BN316" s="70">
        <f>IF(AND($F316&lt;=BN$6,$G316&gt;=BN$7),$H316*Summary!BH85,0)</f>
        <v>0</v>
      </c>
      <c r="BO316" s="70">
        <f>IF(AND($F316&lt;=BO$6,$G316&gt;=BO$7),$H316*Summary!BI85,0)</f>
        <v>0</v>
      </c>
      <c r="BP316" s="70">
        <f>IF(AND($F316&lt;=BP$6,$G316&gt;=BP$7),$H316*Summary!BJ85,0)</f>
        <v>0</v>
      </c>
      <c r="BQ316" s="70">
        <f>IF(AND($F316&lt;=BQ$6,$G316&gt;=BQ$7),$H316*Summary!BK85,0)</f>
        <v>0</v>
      </c>
      <c r="BR316" s="70">
        <f>IF(AND($F316&lt;=BR$6,$G316&gt;=BR$7),$H316*Summary!BL85,0)</f>
        <v>0</v>
      </c>
      <c r="BS316" s="70">
        <f>IF(AND($F316&lt;=BS$6,$G316&gt;=BS$7),$H316*Summary!BM85,0)</f>
        <v>0</v>
      </c>
      <c r="BT316" s="70">
        <f>IF(AND($F316&lt;=BT$6,$G316&gt;=BT$7),$H316*Summary!BN85,0)</f>
        <v>0</v>
      </c>
      <c r="BU316" s="70">
        <f>IF(AND($F316&lt;=BU$6,$G316&gt;=BU$7),$H316*Summary!BO85,0)</f>
        <v>0</v>
      </c>
      <c r="BV316" s="70">
        <f>IF(AND($F316&lt;=BV$6,$G316&gt;=BV$7),$H316*Summary!BP85,0)</f>
        <v>0</v>
      </c>
      <c r="BW316" s="70">
        <f>IF(AND($F316&lt;=BW$6,$G316&gt;=BW$7),$H316*Summary!BQ85,0)</f>
        <v>0</v>
      </c>
      <c r="BX316" s="70">
        <f>IF(AND($F316&lt;=BX$6,$G316&gt;=BX$7),$H316*Summary!BR85,0)</f>
        <v>0</v>
      </c>
      <c r="BY316" s="70">
        <f>IF(AND($F316&lt;=BY$6,$G316&gt;=BY$7),$H316*Summary!BS85,0)</f>
        <v>0</v>
      </c>
      <c r="BZ316" s="70">
        <f>IF(AND($F316&lt;=BZ$6,$G316&gt;=BZ$7),$H316*Summary!BT85,0)</f>
        <v>0</v>
      </c>
      <c r="CA316" s="70">
        <f>IF(AND($F316&lt;=CA$6,$G316&gt;=CA$7),$H316*Summary!BU85,0)</f>
        <v>0</v>
      </c>
      <c r="CB316" s="70">
        <f>IF(AND($F316&lt;=CB$6,$G316&gt;=CB$7),$H316*Summary!BV85,0)</f>
        <v>0</v>
      </c>
    </row>
    <row r="317" spans="1:80" x14ac:dyDescent="0.3">
      <c r="A317" s="76" t="str">
        <f t="shared" si="135"/>
        <v>G&amp;A</v>
      </c>
      <c r="B317" s="84" t="s">
        <v>241</v>
      </c>
      <c r="C317" s="69" t="s">
        <v>101</v>
      </c>
      <c r="E317" s="69" t="s">
        <v>248</v>
      </c>
      <c r="F317" s="86">
        <v>42370</v>
      </c>
      <c r="G317" s="86">
        <v>46387</v>
      </c>
      <c r="H317" s="254">
        <v>0</v>
      </c>
      <c r="I317" s="70">
        <f>IF(AND($F317&lt;=I$6,$G317&gt;=I$7),$H317*Summary!C85,0)</f>
        <v>0</v>
      </c>
      <c r="J317" s="70">
        <f>IF(AND($F317&lt;=J$6,$G317&gt;=J$7),$H317*Summary!D85,0)</f>
        <v>0</v>
      </c>
      <c r="K317" s="70">
        <f>IF(AND($F317&lt;=K$6,$G317&gt;=K$7),$H317*Summary!E85,0)</f>
        <v>0</v>
      </c>
      <c r="L317" s="70">
        <f>IF(AND($F317&lt;=L$6,$G317&gt;=L$7),$H317*Summary!F85,0)</f>
        <v>0</v>
      </c>
      <c r="M317" s="70">
        <f>IF(AND($F317&lt;=M$6,$G317&gt;=M$7),$H317*Summary!G85,0)</f>
        <v>0</v>
      </c>
      <c r="N317" s="70">
        <f>IF(AND($F317&lt;=N$6,$G317&gt;=N$7),$H317*Summary!H85,0)</f>
        <v>0</v>
      </c>
      <c r="O317" s="70">
        <f>IF(AND($F317&lt;=O$6,$G317&gt;=O$7),$H317*Summary!I85,0)</f>
        <v>0</v>
      </c>
      <c r="P317" s="70">
        <f>IF(AND($F317&lt;=P$6,$G317&gt;=P$7),$H317*Summary!J85,0)</f>
        <v>0</v>
      </c>
      <c r="Q317" s="70">
        <f>IF(AND($F317&lt;=Q$6,$G317&gt;=Q$7),$H317*Summary!K85,0)</f>
        <v>0</v>
      </c>
      <c r="R317" s="70">
        <f>IF(AND($F317&lt;=R$6,$G317&gt;=R$7),$H317*Summary!L85,0)</f>
        <v>0</v>
      </c>
      <c r="S317" s="70">
        <f>IF(AND($F317&lt;=S$6,$G317&gt;=S$7),$H317*Summary!M85,0)</f>
        <v>0</v>
      </c>
      <c r="T317" s="70">
        <f>IF(AND($F317&lt;=T$6,$G317&gt;=T$7),$H317*Summary!N85,0)</f>
        <v>0</v>
      </c>
      <c r="U317" s="70">
        <f>IF(AND($F317&lt;=U$6,$G317&gt;=U$7),$H317*Summary!O85,0)</f>
        <v>0</v>
      </c>
      <c r="V317" s="70">
        <f>IF(AND($F317&lt;=V$6,$G317&gt;=V$7),$H317*Summary!P85,0)</f>
        <v>0</v>
      </c>
      <c r="W317" s="70">
        <f>IF(AND($F317&lt;=W$6,$G317&gt;=W$7),$H317*Summary!Q85,0)</f>
        <v>0</v>
      </c>
      <c r="X317" s="70">
        <f>IF(AND($F317&lt;=X$6,$G317&gt;=X$7),$H317*Summary!R85,0)</f>
        <v>0</v>
      </c>
      <c r="Y317" s="70">
        <f>IF(AND($F317&lt;=Y$6,$G317&gt;=Y$7),$H317*Summary!S85,0)</f>
        <v>0</v>
      </c>
      <c r="Z317" s="70">
        <f>IF(AND($F317&lt;=Z$6,$G317&gt;=Z$7),$H317*Summary!T85,0)</f>
        <v>0</v>
      </c>
      <c r="AA317" s="70">
        <f>IF(AND($F317&lt;=AA$6,$G317&gt;=AA$7),$H317*Summary!U85,0)</f>
        <v>0</v>
      </c>
      <c r="AB317" s="70">
        <f>IF(AND($F317&lt;=AB$6,$G317&gt;=AB$7),$H317*Summary!V85,0)</f>
        <v>0</v>
      </c>
      <c r="AC317" s="70">
        <f>IF(AND($F317&lt;=AC$6,$G317&gt;=AC$7),$H317*Summary!W85,0)</f>
        <v>0</v>
      </c>
      <c r="AD317" s="70">
        <f>IF(AND($F317&lt;=AD$6,$G317&gt;=AD$7),$H317*Summary!X85,0)</f>
        <v>0</v>
      </c>
      <c r="AE317" s="70">
        <f>IF(AND($F317&lt;=AE$6,$G317&gt;=AE$7),$H317*Summary!Y85,0)</f>
        <v>0</v>
      </c>
      <c r="AF317" s="70">
        <f>IF(AND($F317&lt;=AF$6,$G317&gt;=AF$7),$H317*Summary!Z85,0)</f>
        <v>0</v>
      </c>
      <c r="AG317" s="70">
        <f>IF(AND($F317&lt;=AG$6,$G317&gt;=AG$7),$H317*Summary!AA85,0)</f>
        <v>0</v>
      </c>
      <c r="AH317" s="70">
        <f>IF(AND($F317&lt;=AH$6,$G317&gt;=AH$7),$H317*Summary!AB85,0)</f>
        <v>0</v>
      </c>
      <c r="AI317" s="70">
        <f>IF(AND($F317&lt;=AI$6,$G317&gt;=AI$7),$H317*Summary!AC85,0)</f>
        <v>0</v>
      </c>
      <c r="AJ317" s="70">
        <f>IF(AND($F317&lt;=AJ$6,$G317&gt;=AJ$7),$H317*Summary!AD85,0)</f>
        <v>0</v>
      </c>
      <c r="AK317" s="70">
        <f>IF(AND($F317&lt;=AK$6,$G317&gt;=AK$7),$H317*Summary!AE85,0)</f>
        <v>0</v>
      </c>
      <c r="AL317" s="70">
        <f>IF(AND($F317&lt;=AL$6,$G317&gt;=AL$7),$H317*Summary!AF85,0)</f>
        <v>0</v>
      </c>
      <c r="AM317" s="70">
        <f>IF(AND($F317&lt;=AM$6,$G317&gt;=AM$7),$H317*Summary!AG85,0)</f>
        <v>0</v>
      </c>
      <c r="AN317" s="70">
        <f>IF(AND($F317&lt;=AN$6,$G317&gt;=AN$7),$H317*Summary!AH85,0)</f>
        <v>0</v>
      </c>
      <c r="AO317" s="70">
        <f>IF(AND($F317&lt;=AO$6,$G317&gt;=AO$7),$H317*Summary!AI85,0)</f>
        <v>0</v>
      </c>
      <c r="AP317" s="70">
        <f>IF(AND($F317&lt;=AP$6,$G317&gt;=AP$7),$H317*Summary!AJ85,0)</f>
        <v>0</v>
      </c>
      <c r="AQ317" s="70">
        <f>IF(AND($F317&lt;=AQ$6,$G317&gt;=AQ$7),$H317*Summary!AK85,0)</f>
        <v>0</v>
      </c>
      <c r="AR317" s="70">
        <f>IF(AND($F317&lt;=AR$6,$G317&gt;=AR$7),$H317*Summary!AL85,0)</f>
        <v>0</v>
      </c>
      <c r="AS317" s="70">
        <f>IF(AND($F317&lt;=AS$6,$G317&gt;=AS$7),$H317*Summary!AM85,0)</f>
        <v>0</v>
      </c>
      <c r="AT317" s="70">
        <f>IF(AND($F317&lt;=AT$6,$G317&gt;=AT$7),$H317*Summary!AN85,0)</f>
        <v>0</v>
      </c>
      <c r="AU317" s="70">
        <f>IF(AND($F317&lt;=AU$6,$G317&gt;=AU$7),$H317*Summary!AO85,0)</f>
        <v>0</v>
      </c>
      <c r="AV317" s="70">
        <f>IF(AND($F317&lt;=AV$6,$G317&gt;=AV$7),$H317*Summary!AP85,0)</f>
        <v>0</v>
      </c>
      <c r="AW317" s="70">
        <f>IF(AND($F317&lt;=AW$6,$G317&gt;=AW$7),$H317*Summary!AQ85,0)</f>
        <v>0</v>
      </c>
      <c r="AX317" s="70">
        <f>IF(AND($F317&lt;=AX$6,$G317&gt;=AX$7),$H317*Summary!AR85,0)</f>
        <v>0</v>
      </c>
      <c r="AY317" s="70">
        <f>IF(AND($F317&lt;=AY$6,$G317&gt;=AY$7),$H317*Summary!AS85,0)</f>
        <v>0</v>
      </c>
      <c r="AZ317" s="70">
        <f>IF(AND($F317&lt;=AZ$6,$G317&gt;=AZ$7),$H317*Summary!AT85,0)</f>
        <v>0</v>
      </c>
      <c r="BA317" s="70">
        <f>IF(AND($F317&lt;=BA$6,$G317&gt;=BA$7),$H317*Summary!AU85,0)</f>
        <v>0</v>
      </c>
      <c r="BB317" s="70">
        <f>IF(AND($F317&lt;=BB$6,$G317&gt;=BB$7),$H317*Summary!AV85,0)</f>
        <v>0</v>
      </c>
      <c r="BC317" s="70">
        <f>IF(AND($F317&lt;=BC$6,$G317&gt;=BC$7),$H317*Summary!AW85,0)</f>
        <v>0</v>
      </c>
      <c r="BD317" s="70">
        <f>IF(AND($F317&lt;=BD$6,$G317&gt;=BD$7),$H317*Summary!AX85,0)</f>
        <v>0</v>
      </c>
      <c r="BE317" s="70">
        <f>IF(AND($F317&lt;=BE$6,$G317&gt;=BE$7),$H317*Summary!AY85,0)</f>
        <v>0</v>
      </c>
      <c r="BF317" s="70">
        <f>IF(AND($F317&lt;=BF$6,$G317&gt;=BF$7),$H317*Summary!AZ85,0)</f>
        <v>0</v>
      </c>
      <c r="BG317" s="70">
        <f>IF(AND($F317&lt;=BG$6,$G317&gt;=BG$7),$H317*Summary!BA85,0)</f>
        <v>0</v>
      </c>
      <c r="BH317" s="70">
        <f>IF(AND($F317&lt;=BH$6,$G317&gt;=BH$7),$H317*Summary!BB85,0)</f>
        <v>0</v>
      </c>
      <c r="BI317" s="70">
        <f>IF(AND($F317&lt;=BI$6,$G317&gt;=BI$7),$H317*Summary!BC85,0)</f>
        <v>0</v>
      </c>
      <c r="BJ317" s="70">
        <f>IF(AND($F317&lt;=BJ$6,$G317&gt;=BJ$7),$H317*Summary!BD85,0)</f>
        <v>0</v>
      </c>
      <c r="BK317" s="70">
        <f>IF(AND($F317&lt;=BK$6,$G317&gt;=BK$7),$H317*Summary!BE85,0)</f>
        <v>0</v>
      </c>
      <c r="BL317" s="70">
        <f>IF(AND($F317&lt;=BL$6,$G317&gt;=BL$7),$H317*Summary!BF85,0)</f>
        <v>0</v>
      </c>
      <c r="BM317" s="70">
        <f>IF(AND($F317&lt;=BM$6,$G317&gt;=BM$7),$H317*Summary!BG85,0)</f>
        <v>0</v>
      </c>
      <c r="BN317" s="70">
        <f>IF(AND($F317&lt;=BN$6,$G317&gt;=BN$7),$H317*Summary!BH85,0)</f>
        <v>0</v>
      </c>
      <c r="BO317" s="70">
        <f>IF(AND($F317&lt;=BO$6,$G317&gt;=BO$7),$H317*Summary!BI85,0)</f>
        <v>0</v>
      </c>
      <c r="BP317" s="70">
        <f>IF(AND($F317&lt;=BP$6,$G317&gt;=BP$7),$H317*Summary!BJ85,0)</f>
        <v>0</v>
      </c>
      <c r="BQ317" s="70">
        <f>IF(AND($F317&lt;=BQ$6,$G317&gt;=BQ$7),$H317*Summary!BK85,0)</f>
        <v>0</v>
      </c>
      <c r="BR317" s="70">
        <f>IF(AND($F317&lt;=BR$6,$G317&gt;=BR$7),$H317*Summary!BL85,0)</f>
        <v>0</v>
      </c>
      <c r="BS317" s="70">
        <f>IF(AND($F317&lt;=BS$6,$G317&gt;=BS$7),$H317*Summary!BM85,0)</f>
        <v>0</v>
      </c>
      <c r="BT317" s="70">
        <f>IF(AND($F317&lt;=BT$6,$G317&gt;=BT$7),$H317*Summary!BN85,0)</f>
        <v>0</v>
      </c>
      <c r="BU317" s="70">
        <f>IF(AND($F317&lt;=BU$6,$G317&gt;=BU$7),$H317*Summary!BO85,0)</f>
        <v>0</v>
      </c>
      <c r="BV317" s="70">
        <f>IF(AND($F317&lt;=BV$6,$G317&gt;=BV$7),$H317*Summary!BP85,0)</f>
        <v>0</v>
      </c>
      <c r="BW317" s="70">
        <f>IF(AND($F317&lt;=BW$6,$G317&gt;=BW$7),$H317*Summary!BQ85,0)</f>
        <v>0</v>
      </c>
      <c r="BX317" s="70">
        <f>IF(AND($F317&lt;=BX$6,$G317&gt;=BX$7),$H317*Summary!BR85,0)</f>
        <v>0</v>
      </c>
      <c r="BY317" s="70">
        <f>IF(AND($F317&lt;=BY$6,$G317&gt;=BY$7),$H317*Summary!BS85,0)</f>
        <v>0</v>
      </c>
      <c r="BZ317" s="70">
        <f>IF(AND($F317&lt;=BZ$6,$G317&gt;=BZ$7),$H317*Summary!BT85,0)</f>
        <v>0</v>
      </c>
      <c r="CA317" s="70">
        <f>IF(AND($F317&lt;=CA$6,$G317&gt;=CA$7),$H317*Summary!BU85,0)</f>
        <v>0</v>
      </c>
      <c r="CB317" s="70">
        <f>IF(AND($F317&lt;=CB$6,$G317&gt;=CB$7),$H317*Summary!BV85,0)</f>
        <v>0</v>
      </c>
    </row>
    <row r="318" spans="1:80" x14ac:dyDescent="0.3">
      <c r="A318" s="76" t="str">
        <f t="shared" si="135"/>
        <v>G&amp;A</v>
      </c>
      <c r="B318" s="84" t="s">
        <v>242</v>
      </c>
      <c r="C318" s="69" t="s">
        <v>101</v>
      </c>
      <c r="E318" s="69" t="s">
        <v>249</v>
      </c>
      <c r="F318" s="86">
        <v>42370</v>
      </c>
      <c r="G318" s="86">
        <v>46387</v>
      </c>
      <c r="H318" s="254">
        <v>0</v>
      </c>
      <c r="I318" s="70">
        <f>IF(AND($F318&lt;=I$6,$G318&gt;=I$7),$H318*Summary!C85,0)</f>
        <v>0</v>
      </c>
      <c r="J318" s="70">
        <f>IF(AND($F318&lt;=J$6,$G318&gt;=J$7),$H318*Summary!D85,0)</f>
        <v>0</v>
      </c>
      <c r="K318" s="70">
        <f>IF(AND($F318&lt;=K$6,$G318&gt;=K$7),$H318*Summary!E85,0)</f>
        <v>0</v>
      </c>
      <c r="L318" s="70">
        <f>IF(AND($F318&lt;=L$6,$G318&gt;=L$7),$H318*Summary!F85,0)</f>
        <v>0</v>
      </c>
      <c r="M318" s="70">
        <f>IF(AND($F318&lt;=M$6,$G318&gt;=M$7),$H318*Summary!G85,0)</f>
        <v>0</v>
      </c>
      <c r="N318" s="70">
        <f>IF(AND($F318&lt;=N$6,$G318&gt;=N$7),$H318*Summary!H85,0)</f>
        <v>0</v>
      </c>
      <c r="O318" s="70">
        <f>IF(AND($F318&lt;=O$6,$G318&gt;=O$7),$H318*Summary!I85,0)</f>
        <v>0</v>
      </c>
      <c r="P318" s="70">
        <f>IF(AND($F318&lt;=P$6,$G318&gt;=P$7),$H318*Summary!J85,0)</f>
        <v>0</v>
      </c>
      <c r="Q318" s="70">
        <f>IF(AND($F318&lt;=Q$6,$G318&gt;=Q$7),$H318*Summary!K85,0)</f>
        <v>0</v>
      </c>
      <c r="R318" s="70">
        <f>IF(AND($F318&lt;=R$6,$G318&gt;=R$7),$H318*Summary!L85,0)</f>
        <v>0</v>
      </c>
      <c r="S318" s="70">
        <f>IF(AND($F318&lt;=S$6,$G318&gt;=S$7),$H318*Summary!M85,0)</f>
        <v>0</v>
      </c>
      <c r="T318" s="70">
        <f>IF(AND($F318&lt;=T$6,$G318&gt;=T$7),$H318*Summary!N85,0)</f>
        <v>0</v>
      </c>
      <c r="U318" s="70">
        <f>IF(AND($F318&lt;=U$6,$G318&gt;=U$7),$H318*Summary!O85,0)</f>
        <v>0</v>
      </c>
      <c r="V318" s="70">
        <f>IF(AND($F318&lt;=V$6,$G318&gt;=V$7),$H318*Summary!P85,0)</f>
        <v>0</v>
      </c>
      <c r="W318" s="70">
        <f>IF(AND($F318&lt;=W$6,$G318&gt;=W$7),$H318*Summary!Q85,0)</f>
        <v>0</v>
      </c>
      <c r="X318" s="70">
        <f>IF(AND($F318&lt;=X$6,$G318&gt;=X$7),$H318*Summary!R85,0)</f>
        <v>0</v>
      </c>
      <c r="Y318" s="70">
        <f>IF(AND($F318&lt;=Y$6,$G318&gt;=Y$7),$H318*Summary!S85,0)</f>
        <v>0</v>
      </c>
      <c r="Z318" s="70">
        <f>IF(AND($F318&lt;=Z$6,$G318&gt;=Z$7),$H318*Summary!T85,0)</f>
        <v>0</v>
      </c>
      <c r="AA318" s="70">
        <f>IF(AND($F318&lt;=AA$6,$G318&gt;=AA$7),$H318*Summary!U85,0)</f>
        <v>0</v>
      </c>
      <c r="AB318" s="70">
        <f>IF(AND($F318&lt;=AB$6,$G318&gt;=AB$7),$H318*Summary!V85,0)</f>
        <v>0</v>
      </c>
      <c r="AC318" s="70">
        <f>IF(AND($F318&lt;=AC$6,$G318&gt;=AC$7),$H318*Summary!W85,0)</f>
        <v>0</v>
      </c>
      <c r="AD318" s="70">
        <f>IF(AND($F318&lt;=AD$6,$G318&gt;=AD$7),$H318*Summary!X85,0)</f>
        <v>0</v>
      </c>
      <c r="AE318" s="70">
        <f>IF(AND($F318&lt;=AE$6,$G318&gt;=AE$7),$H318*Summary!Y85,0)</f>
        <v>0</v>
      </c>
      <c r="AF318" s="70">
        <f>IF(AND($F318&lt;=AF$6,$G318&gt;=AF$7),$H318*Summary!Z85,0)</f>
        <v>0</v>
      </c>
      <c r="AG318" s="70">
        <f>IF(AND($F318&lt;=AG$6,$G318&gt;=AG$7),$H318*Summary!AA85,0)</f>
        <v>0</v>
      </c>
      <c r="AH318" s="70">
        <f>IF(AND($F318&lt;=AH$6,$G318&gt;=AH$7),$H318*Summary!AB85,0)</f>
        <v>0</v>
      </c>
      <c r="AI318" s="70">
        <f>IF(AND($F318&lt;=AI$6,$G318&gt;=AI$7),$H318*Summary!AC85,0)</f>
        <v>0</v>
      </c>
      <c r="AJ318" s="70">
        <f>IF(AND($F318&lt;=AJ$6,$G318&gt;=AJ$7),$H318*Summary!AD85,0)</f>
        <v>0</v>
      </c>
      <c r="AK318" s="70">
        <f>IF(AND($F318&lt;=AK$6,$G318&gt;=AK$7),$H318*Summary!AE85,0)</f>
        <v>0</v>
      </c>
      <c r="AL318" s="70">
        <f>IF(AND($F318&lt;=AL$6,$G318&gt;=AL$7),$H318*Summary!AF85,0)</f>
        <v>0</v>
      </c>
      <c r="AM318" s="70">
        <f>IF(AND($F318&lt;=AM$6,$G318&gt;=AM$7),$H318*Summary!AG85,0)</f>
        <v>0</v>
      </c>
      <c r="AN318" s="70">
        <f>IF(AND($F318&lt;=AN$6,$G318&gt;=AN$7),$H318*Summary!AH85,0)</f>
        <v>0</v>
      </c>
      <c r="AO318" s="70">
        <f>IF(AND($F318&lt;=AO$6,$G318&gt;=AO$7),$H318*Summary!AI85,0)</f>
        <v>0</v>
      </c>
      <c r="AP318" s="70">
        <f>IF(AND($F318&lt;=AP$6,$G318&gt;=AP$7),$H318*Summary!AJ85,0)</f>
        <v>0</v>
      </c>
      <c r="AQ318" s="70">
        <f>IF(AND($F318&lt;=AQ$6,$G318&gt;=AQ$7),$H318*Summary!AK85,0)</f>
        <v>0</v>
      </c>
      <c r="AR318" s="70">
        <f>IF(AND($F318&lt;=AR$6,$G318&gt;=AR$7),$H318*Summary!AL85,0)</f>
        <v>0</v>
      </c>
      <c r="AS318" s="70">
        <f>IF(AND($F318&lt;=AS$6,$G318&gt;=AS$7),$H318*Summary!AM85,0)</f>
        <v>0</v>
      </c>
      <c r="AT318" s="70">
        <f>IF(AND($F318&lt;=AT$6,$G318&gt;=AT$7),$H318*Summary!AN85,0)</f>
        <v>0</v>
      </c>
      <c r="AU318" s="70">
        <f>IF(AND($F318&lt;=AU$6,$G318&gt;=AU$7),$H318*Summary!AO85,0)</f>
        <v>0</v>
      </c>
      <c r="AV318" s="70">
        <f>IF(AND($F318&lt;=AV$6,$G318&gt;=AV$7),$H318*Summary!AP85,0)</f>
        <v>0</v>
      </c>
      <c r="AW318" s="70">
        <f>IF(AND($F318&lt;=AW$6,$G318&gt;=AW$7),$H318*Summary!AQ85,0)</f>
        <v>0</v>
      </c>
      <c r="AX318" s="70">
        <f>IF(AND($F318&lt;=AX$6,$G318&gt;=AX$7),$H318*Summary!AR85,0)</f>
        <v>0</v>
      </c>
      <c r="AY318" s="70">
        <f>IF(AND($F318&lt;=AY$6,$G318&gt;=AY$7),$H318*Summary!AS85,0)</f>
        <v>0</v>
      </c>
      <c r="AZ318" s="70">
        <f>IF(AND($F318&lt;=AZ$6,$G318&gt;=AZ$7),$H318*Summary!AT85,0)</f>
        <v>0</v>
      </c>
      <c r="BA318" s="70">
        <f>IF(AND($F318&lt;=BA$6,$G318&gt;=BA$7),$H318*Summary!AU85,0)</f>
        <v>0</v>
      </c>
      <c r="BB318" s="70">
        <f>IF(AND($F318&lt;=BB$6,$G318&gt;=BB$7),$H318*Summary!AV85,0)</f>
        <v>0</v>
      </c>
      <c r="BC318" s="70">
        <f>IF(AND($F318&lt;=BC$6,$G318&gt;=BC$7),$H318*Summary!AW85,0)</f>
        <v>0</v>
      </c>
      <c r="BD318" s="70">
        <f>IF(AND($F318&lt;=BD$6,$G318&gt;=BD$7),$H318*Summary!AX85,0)</f>
        <v>0</v>
      </c>
      <c r="BE318" s="70">
        <f>IF(AND($F318&lt;=BE$6,$G318&gt;=BE$7),$H318*Summary!AY85,0)</f>
        <v>0</v>
      </c>
      <c r="BF318" s="70">
        <f>IF(AND($F318&lt;=BF$6,$G318&gt;=BF$7),$H318*Summary!AZ85,0)</f>
        <v>0</v>
      </c>
      <c r="BG318" s="70">
        <f>IF(AND($F318&lt;=BG$6,$G318&gt;=BG$7),$H318*Summary!BA85,0)</f>
        <v>0</v>
      </c>
      <c r="BH318" s="70">
        <f>IF(AND($F318&lt;=BH$6,$G318&gt;=BH$7),$H318*Summary!BB85,0)</f>
        <v>0</v>
      </c>
      <c r="BI318" s="70">
        <f>IF(AND($F318&lt;=BI$6,$G318&gt;=BI$7),$H318*Summary!BC85,0)</f>
        <v>0</v>
      </c>
      <c r="BJ318" s="70">
        <f>IF(AND($F318&lt;=BJ$6,$G318&gt;=BJ$7),$H318*Summary!BD85,0)</f>
        <v>0</v>
      </c>
      <c r="BK318" s="70">
        <f>IF(AND($F318&lt;=BK$6,$G318&gt;=BK$7),$H318*Summary!BE85,0)</f>
        <v>0</v>
      </c>
      <c r="BL318" s="70">
        <f>IF(AND($F318&lt;=BL$6,$G318&gt;=BL$7),$H318*Summary!BF85,0)</f>
        <v>0</v>
      </c>
      <c r="BM318" s="70">
        <f>IF(AND($F318&lt;=BM$6,$G318&gt;=BM$7),$H318*Summary!BG85,0)</f>
        <v>0</v>
      </c>
      <c r="BN318" s="70">
        <f>IF(AND($F318&lt;=BN$6,$G318&gt;=BN$7),$H318*Summary!BH85,0)</f>
        <v>0</v>
      </c>
      <c r="BO318" s="70">
        <f>IF(AND($F318&lt;=BO$6,$G318&gt;=BO$7),$H318*Summary!BI85,0)</f>
        <v>0</v>
      </c>
      <c r="BP318" s="70">
        <f>IF(AND($F318&lt;=BP$6,$G318&gt;=BP$7),$H318*Summary!BJ85,0)</f>
        <v>0</v>
      </c>
      <c r="BQ318" s="70">
        <f>IF(AND($F318&lt;=BQ$6,$G318&gt;=BQ$7),$H318*Summary!BK85,0)</f>
        <v>0</v>
      </c>
      <c r="BR318" s="70">
        <f>IF(AND($F318&lt;=BR$6,$G318&gt;=BR$7),$H318*Summary!BL85,0)</f>
        <v>0</v>
      </c>
      <c r="BS318" s="70">
        <f>IF(AND($F318&lt;=BS$6,$G318&gt;=BS$7),$H318*Summary!BM85,0)</f>
        <v>0</v>
      </c>
      <c r="BT318" s="70">
        <f>IF(AND($F318&lt;=BT$6,$G318&gt;=BT$7),$H318*Summary!BN85,0)</f>
        <v>0</v>
      </c>
      <c r="BU318" s="70">
        <f>IF(AND($F318&lt;=BU$6,$G318&gt;=BU$7),$H318*Summary!BO85,0)</f>
        <v>0</v>
      </c>
      <c r="BV318" s="70">
        <f>IF(AND($F318&lt;=BV$6,$G318&gt;=BV$7),$H318*Summary!BP85,0)</f>
        <v>0</v>
      </c>
      <c r="BW318" s="70">
        <f>IF(AND($F318&lt;=BW$6,$G318&gt;=BW$7),$H318*Summary!BQ85,0)</f>
        <v>0</v>
      </c>
      <c r="BX318" s="70">
        <f>IF(AND($F318&lt;=BX$6,$G318&gt;=BX$7),$H318*Summary!BR85,0)</f>
        <v>0</v>
      </c>
      <c r="BY318" s="70">
        <f>IF(AND($F318&lt;=BY$6,$G318&gt;=BY$7),$H318*Summary!BS85,0)</f>
        <v>0</v>
      </c>
      <c r="BZ318" s="70">
        <f>IF(AND($F318&lt;=BZ$6,$G318&gt;=BZ$7),$H318*Summary!BT85,0)</f>
        <v>0</v>
      </c>
      <c r="CA318" s="70">
        <f>IF(AND($F318&lt;=CA$6,$G318&gt;=CA$7),$H318*Summary!BU85,0)</f>
        <v>0</v>
      </c>
      <c r="CB318" s="70">
        <f>IF(AND($F318&lt;=CB$6,$G318&gt;=CB$7),$H318*Summary!BV85,0)</f>
        <v>0</v>
      </c>
    </row>
    <row r="319" spans="1:80" x14ac:dyDescent="0.3">
      <c r="A319" s="76" t="str">
        <f t="shared" si="135"/>
        <v>G&amp;A</v>
      </c>
      <c r="B319" s="84" t="s">
        <v>243</v>
      </c>
      <c r="C319" s="69" t="s">
        <v>101</v>
      </c>
      <c r="E319" s="69" t="s">
        <v>249</v>
      </c>
      <c r="F319" s="86">
        <v>42370</v>
      </c>
      <c r="G319" s="86">
        <v>46387</v>
      </c>
      <c r="H319" s="254">
        <v>0</v>
      </c>
      <c r="I319" s="70">
        <f>IF(AND($F319&lt;=I$6,$G319&gt;=I$7),$H319*Summary!C85,0)</f>
        <v>0</v>
      </c>
      <c r="J319" s="70">
        <f>IF(AND($F319&lt;=J$6,$G319&gt;=J$7),$H319*Summary!D85,0)</f>
        <v>0</v>
      </c>
      <c r="K319" s="70">
        <f>IF(AND($F319&lt;=K$6,$G319&gt;=K$7),$H319*Summary!E85,0)</f>
        <v>0</v>
      </c>
      <c r="L319" s="70">
        <f>IF(AND($F319&lt;=L$6,$G319&gt;=L$7),$H319*Summary!F85,0)</f>
        <v>0</v>
      </c>
      <c r="M319" s="70">
        <f>IF(AND($F319&lt;=M$6,$G319&gt;=M$7),$H319*Summary!G85,0)</f>
        <v>0</v>
      </c>
      <c r="N319" s="70">
        <f>IF(AND($F319&lt;=N$6,$G319&gt;=N$7),$H319*Summary!H85,0)</f>
        <v>0</v>
      </c>
      <c r="O319" s="70">
        <f>IF(AND($F319&lt;=O$6,$G319&gt;=O$7),$H319*Summary!I85,0)</f>
        <v>0</v>
      </c>
      <c r="P319" s="70">
        <f>IF(AND($F319&lt;=P$6,$G319&gt;=P$7),$H319*Summary!J85,0)</f>
        <v>0</v>
      </c>
      <c r="Q319" s="70">
        <f>IF(AND($F319&lt;=Q$6,$G319&gt;=Q$7),$H319*Summary!K85,0)</f>
        <v>0</v>
      </c>
      <c r="R319" s="70">
        <f>IF(AND($F319&lt;=R$6,$G319&gt;=R$7),$H319*Summary!L85,0)</f>
        <v>0</v>
      </c>
      <c r="S319" s="70">
        <f>IF(AND($F319&lt;=S$6,$G319&gt;=S$7),$H319*Summary!M85,0)</f>
        <v>0</v>
      </c>
      <c r="T319" s="70">
        <f>IF(AND($F319&lt;=T$6,$G319&gt;=T$7),$H319*Summary!N85,0)</f>
        <v>0</v>
      </c>
      <c r="U319" s="70">
        <f>IF(AND($F319&lt;=U$6,$G319&gt;=U$7),$H319*Summary!O85,0)</f>
        <v>0</v>
      </c>
      <c r="V319" s="70">
        <f>IF(AND($F319&lt;=V$6,$G319&gt;=V$7),$H319*Summary!P85,0)</f>
        <v>0</v>
      </c>
      <c r="W319" s="70">
        <f>IF(AND($F319&lt;=W$6,$G319&gt;=W$7),$H319*Summary!Q85,0)</f>
        <v>0</v>
      </c>
      <c r="X319" s="70">
        <f>IF(AND($F319&lt;=X$6,$G319&gt;=X$7),$H319*Summary!R85,0)</f>
        <v>0</v>
      </c>
      <c r="Y319" s="70">
        <f>IF(AND($F319&lt;=Y$6,$G319&gt;=Y$7),$H319*Summary!S85,0)</f>
        <v>0</v>
      </c>
      <c r="Z319" s="70">
        <f>IF(AND($F319&lt;=Z$6,$G319&gt;=Z$7),$H319*Summary!T85,0)</f>
        <v>0</v>
      </c>
      <c r="AA319" s="70">
        <f>IF(AND($F319&lt;=AA$6,$G319&gt;=AA$7),$H319*Summary!U85,0)</f>
        <v>0</v>
      </c>
      <c r="AB319" s="70">
        <f>IF(AND($F319&lt;=AB$6,$G319&gt;=AB$7),$H319*Summary!V85,0)</f>
        <v>0</v>
      </c>
      <c r="AC319" s="70">
        <f>IF(AND($F319&lt;=AC$6,$G319&gt;=AC$7),$H319*Summary!W85,0)</f>
        <v>0</v>
      </c>
      <c r="AD319" s="70">
        <f>IF(AND($F319&lt;=AD$6,$G319&gt;=AD$7),$H319*Summary!X85,0)</f>
        <v>0</v>
      </c>
      <c r="AE319" s="70">
        <f>IF(AND($F319&lt;=AE$6,$G319&gt;=AE$7),$H319*Summary!Y85,0)</f>
        <v>0</v>
      </c>
      <c r="AF319" s="70">
        <f>IF(AND($F319&lt;=AF$6,$G319&gt;=AF$7),$H319*Summary!Z85,0)</f>
        <v>0</v>
      </c>
      <c r="AG319" s="70">
        <f>IF(AND($F319&lt;=AG$6,$G319&gt;=AG$7),$H319*Summary!AA85,0)</f>
        <v>0</v>
      </c>
      <c r="AH319" s="70">
        <f>IF(AND($F319&lt;=AH$6,$G319&gt;=AH$7),$H319*Summary!AB85,0)</f>
        <v>0</v>
      </c>
      <c r="AI319" s="70">
        <f>IF(AND($F319&lt;=AI$6,$G319&gt;=AI$7),$H319*Summary!AC85,0)</f>
        <v>0</v>
      </c>
      <c r="AJ319" s="70">
        <f>IF(AND($F319&lt;=AJ$6,$G319&gt;=AJ$7),$H319*Summary!AD85,0)</f>
        <v>0</v>
      </c>
      <c r="AK319" s="70">
        <f>IF(AND($F319&lt;=AK$6,$G319&gt;=AK$7),$H319*Summary!AE85,0)</f>
        <v>0</v>
      </c>
      <c r="AL319" s="70">
        <f>IF(AND($F319&lt;=AL$6,$G319&gt;=AL$7),$H319*Summary!AF85,0)</f>
        <v>0</v>
      </c>
      <c r="AM319" s="70">
        <f>IF(AND($F319&lt;=AM$6,$G319&gt;=AM$7),$H319*Summary!AG85,0)</f>
        <v>0</v>
      </c>
      <c r="AN319" s="70">
        <f>IF(AND($F319&lt;=AN$6,$G319&gt;=AN$7),$H319*Summary!AH85,0)</f>
        <v>0</v>
      </c>
      <c r="AO319" s="70">
        <f>IF(AND($F319&lt;=AO$6,$G319&gt;=AO$7),$H319*Summary!AI85,0)</f>
        <v>0</v>
      </c>
      <c r="AP319" s="70">
        <f>IF(AND($F319&lt;=AP$6,$G319&gt;=AP$7),$H319*Summary!AJ85,0)</f>
        <v>0</v>
      </c>
      <c r="AQ319" s="70">
        <f>IF(AND($F319&lt;=AQ$6,$G319&gt;=AQ$7),$H319*Summary!AK85,0)</f>
        <v>0</v>
      </c>
      <c r="AR319" s="70">
        <f>IF(AND($F319&lt;=AR$6,$G319&gt;=AR$7),$H319*Summary!AL85,0)</f>
        <v>0</v>
      </c>
      <c r="AS319" s="70">
        <f>IF(AND($F319&lt;=AS$6,$G319&gt;=AS$7),$H319*Summary!AM85,0)</f>
        <v>0</v>
      </c>
      <c r="AT319" s="70">
        <f>IF(AND($F319&lt;=AT$6,$G319&gt;=AT$7),$H319*Summary!AN85,0)</f>
        <v>0</v>
      </c>
      <c r="AU319" s="70">
        <f>IF(AND($F319&lt;=AU$6,$G319&gt;=AU$7),$H319*Summary!AO85,0)</f>
        <v>0</v>
      </c>
      <c r="AV319" s="70">
        <f>IF(AND($F319&lt;=AV$6,$G319&gt;=AV$7),$H319*Summary!AP85,0)</f>
        <v>0</v>
      </c>
      <c r="AW319" s="70">
        <f>IF(AND($F319&lt;=AW$6,$G319&gt;=AW$7),$H319*Summary!AQ85,0)</f>
        <v>0</v>
      </c>
      <c r="AX319" s="70">
        <f>IF(AND($F319&lt;=AX$6,$G319&gt;=AX$7),$H319*Summary!AR85,0)</f>
        <v>0</v>
      </c>
      <c r="AY319" s="70">
        <f>IF(AND($F319&lt;=AY$6,$G319&gt;=AY$7),$H319*Summary!AS85,0)</f>
        <v>0</v>
      </c>
      <c r="AZ319" s="70">
        <f>IF(AND($F319&lt;=AZ$6,$G319&gt;=AZ$7),$H319*Summary!AT85,0)</f>
        <v>0</v>
      </c>
      <c r="BA319" s="70">
        <f>IF(AND($F319&lt;=BA$6,$G319&gt;=BA$7),$H319*Summary!AU85,0)</f>
        <v>0</v>
      </c>
      <c r="BB319" s="70">
        <f>IF(AND($F319&lt;=BB$6,$G319&gt;=BB$7),$H319*Summary!AV85,0)</f>
        <v>0</v>
      </c>
      <c r="BC319" s="70">
        <f>IF(AND($F319&lt;=BC$6,$G319&gt;=BC$7),$H319*Summary!AW85,0)</f>
        <v>0</v>
      </c>
      <c r="BD319" s="70">
        <f>IF(AND($F319&lt;=BD$6,$G319&gt;=BD$7),$H319*Summary!AX85,0)</f>
        <v>0</v>
      </c>
      <c r="BE319" s="70">
        <f>IF(AND($F319&lt;=BE$6,$G319&gt;=BE$7),$H319*Summary!AY85,0)</f>
        <v>0</v>
      </c>
      <c r="BF319" s="70">
        <f>IF(AND($F319&lt;=BF$6,$G319&gt;=BF$7),$H319*Summary!AZ85,0)</f>
        <v>0</v>
      </c>
      <c r="BG319" s="70">
        <f>IF(AND($F319&lt;=BG$6,$G319&gt;=BG$7),$H319*Summary!BA85,0)</f>
        <v>0</v>
      </c>
      <c r="BH319" s="70">
        <f>IF(AND($F319&lt;=BH$6,$G319&gt;=BH$7),$H319*Summary!BB85,0)</f>
        <v>0</v>
      </c>
      <c r="BI319" s="70">
        <f>IF(AND($F319&lt;=BI$6,$G319&gt;=BI$7),$H319*Summary!BC85,0)</f>
        <v>0</v>
      </c>
      <c r="BJ319" s="70">
        <f>IF(AND($F319&lt;=BJ$6,$G319&gt;=BJ$7),$H319*Summary!BD85,0)</f>
        <v>0</v>
      </c>
      <c r="BK319" s="70">
        <f>IF(AND($F319&lt;=BK$6,$G319&gt;=BK$7),$H319*Summary!BE85,0)</f>
        <v>0</v>
      </c>
      <c r="BL319" s="70">
        <f>IF(AND($F319&lt;=BL$6,$G319&gt;=BL$7),$H319*Summary!BF85,0)</f>
        <v>0</v>
      </c>
      <c r="BM319" s="70">
        <f>IF(AND($F319&lt;=BM$6,$G319&gt;=BM$7),$H319*Summary!BG85,0)</f>
        <v>0</v>
      </c>
      <c r="BN319" s="70">
        <f>IF(AND($F319&lt;=BN$6,$G319&gt;=BN$7),$H319*Summary!BH85,0)</f>
        <v>0</v>
      </c>
      <c r="BO319" s="70">
        <f>IF(AND($F319&lt;=BO$6,$G319&gt;=BO$7),$H319*Summary!BI85,0)</f>
        <v>0</v>
      </c>
      <c r="BP319" s="70">
        <f>IF(AND($F319&lt;=BP$6,$G319&gt;=BP$7),$H319*Summary!BJ85,0)</f>
        <v>0</v>
      </c>
      <c r="BQ319" s="70">
        <f>IF(AND($F319&lt;=BQ$6,$G319&gt;=BQ$7),$H319*Summary!BK85,0)</f>
        <v>0</v>
      </c>
      <c r="BR319" s="70">
        <f>IF(AND($F319&lt;=BR$6,$G319&gt;=BR$7),$H319*Summary!BL85,0)</f>
        <v>0</v>
      </c>
      <c r="BS319" s="70">
        <f>IF(AND($F319&lt;=BS$6,$G319&gt;=BS$7),$H319*Summary!BM85,0)</f>
        <v>0</v>
      </c>
      <c r="BT319" s="70">
        <f>IF(AND($F319&lt;=BT$6,$G319&gt;=BT$7),$H319*Summary!BN85,0)</f>
        <v>0</v>
      </c>
      <c r="BU319" s="70">
        <f>IF(AND($F319&lt;=BU$6,$G319&gt;=BU$7),$H319*Summary!BO85,0)</f>
        <v>0</v>
      </c>
      <c r="BV319" s="70">
        <f>IF(AND($F319&lt;=BV$6,$G319&gt;=BV$7),$H319*Summary!BP85,0)</f>
        <v>0</v>
      </c>
      <c r="BW319" s="70">
        <f>IF(AND($F319&lt;=BW$6,$G319&gt;=BW$7),$H319*Summary!BQ85,0)</f>
        <v>0</v>
      </c>
      <c r="BX319" s="70">
        <f>IF(AND($F319&lt;=BX$6,$G319&gt;=BX$7),$H319*Summary!BR85,0)</f>
        <v>0</v>
      </c>
      <c r="BY319" s="70">
        <f>IF(AND($F319&lt;=BY$6,$G319&gt;=BY$7),$H319*Summary!BS85,0)</f>
        <v>0</v>
      </c>
      <c r="BZ319" s="70">
        <f>IF(AND($F319&lt;=BZ$6,$G319&gt;=BZ$7),$H319*Summary!BT85,0)</f>
        <v>0</v>
      </c>
      <c r="CA319" s="70">
        <f>IF(AND($F319&lt;=CA$6,$G319&gt;=CA$7),$H319*Summary!BU85,0)</f>
        <v>0</v>
      </c>
      <c r="CB319" s="70">
        <f>IF(AND($F319&lt;=CB$6,$G319&gt;=CB$7),$H319*Summary!BV85,0)</f>
        <v>0</v>
      </c>
    </row>
    <row r="320" spans="1:80" x14ac:dyDescent="0.3">
      <c r="A320" s="76" t="str">
        <f t="shared" si="135"/>
        <v>G&amp;A</v>
      </c>
      <c r="B320" s="84" t="s">
        <v>67</v>
      </c>
      <c r="C320" s="65" t="s">
        <v>516</v>
      </c>
      <c r="E320" s="69" t="s">
        <v>101</v>
      </c>
      <c r="F320" s="86">
        <v>43101</v>
      </c>
      <c r="G320" s="86">
        <v>46387</v>
      </c>
      <c r="H320" s="85">
        <v>4000</v>
      </c>
      <c r="I320" s="70">
        <f>IF(AND($F320&lt;=I$6,$G320&gt;=I$7),$H320,0)</f>
        <v>4000</v>
      </c>
      <c r="J320" s="70">
        <f t="shared" ref="J320:BP324" si="136">IF(AND($F320&lt;=J$6,$G320&gt;=J$7),$H320,0)</f>
        <v>4000</v>
      </c>
      <c r="K320" s="70">
        <f t="shared" si="136"/>
        <v>4000</v>
      </c>
      <c r="L320" s="70">
        <f t="shared" si="136"/>
        <v>4000</v>
      </c>
      <c r="M320" s="70">
        <f t="shared" si="136"/>
        <v>4000</v>
      </c>
      <c r="N320" s="70">
        <f t="shared" si="136"/>
        <v>4000</v>
      </c>
      <c r="O320" s="70">
        <f t="shared" si="136"/>
        <v>4000</v>
      </c>
      <c r="P320" s="70">
        <f t="shared" si="136"/>
        <v>4000</v>
      </c>
      <c r="Q320" s="70">
        <f t="shared" si="136"/>
        <v>4000</v>
      </c>
      <c r="R320" s="70">
        <f t="shared" si="136"/>
        <v>4000</v>
      </c>
      <c r="S320" s="70">
        <f t="shared" si="136"/>
        <v>4000</v>
      </c>
      <c r="T320" s="70">
        <f t="shared" si="136"/>
        <v>4000</v>
      </c>
      <c r="U320" s="70">
        <f t="shared" si="136"/>
        <v>4000</v>
      </c>
      <c r="V320" s="70">
        <f t="shared" si="136"/>
        <v>4000</v>
      </c>
      <c r="W320" s="70">
        <f t="shared" si="136"/>
        <v>4000</v>
      </c>
      <c r="X320" s="70">
        <f t="shared" si="136"/>
        <v>4000</v>
      </c>
      <c r="Y320" s="70">
        <f t="shared" si="136"/>
        <v>4000</v>
      </c>
      <c r="Z320" s="70">
        <f t="shared" si="136"/>
        <v>4000</v>
      </c>
      <c r="AA320" s="70">
        <f t="shared" si="136"/>
        <v>4000</v>
      </c>
      <c r="AB320" s="70">
        <f t="shared" si="136"/>
        <v>4000</v>
      </c>
      <c r="AC320" s="70">
        <f t="shared" si="136"/>
        <v>4000</v>
      </c>
      <c r="AD320" s="70">
        <f t="shared" si="136"/>
        <v>4000</v>
      </c>
      <c r="AE320" s="70">
        <f t="shared" si="136"/>
        <v>4000</v>
      </c>
      <c r="AF320" s="70">
        <f t="shared" si="136"/>
        <v>4000</v>
      </c>
      <c r="AG320" s="70">
        <f t="shared" si="136"/>
        <v>4000</v>
      </c>
      <c r="AH320" s="70">
        <f t="shared" si="136"/>
        <v>4000</v>
      </c>
      <c r="AI320" s="70">
        <f t="shared" si="136"/>
        <v>4000</v>
      </c>
      <c r="AJ320" s="70">
        <f t="shared" si="136"/>
        <v>4000</v>
      </c>
      <c r="AK320" s="70">
        <f t="shared" si="136"/>
        <v>4000</v>
      </c>
      <c r="AL320" s="70">
        <f t="shared" si="136"/>
        <v>4000</v>
      </c>
      <c r="AM320" s="70">
        <f t="shared" si="136"/>
        <v>4000</v>
      </c>
      <c r="AN320" s="70">
        <f t="shared" si="136"/>
        <v>4000</v>
      </c>
      <c r="AO320" s="70">
        <f t="shared" si="136"/>
        <v>4000</v>
      </c>
      <c r="AP320" s="70">
        <f t="shared" si="136"/>
        <v>4000</v>
      </c>
      <c r="AQ320" s="70">
        <f t="shared" si="136"/>
        <v>4000</v>
      </c>
      <c r="AR320" s="70">
        <f t="shared" si="136"/>
        <v>4000</v>
      </c>
      <c r="AS320" s="70">
        <f t="shared" si="136"/>
        <v>4000</v>
      </c>
      <c r="AT320" s="70">
        <f t="shared" si="136"/>
        <v>4000</v>
      </c>
      <c r="AU320" s="70">
        <f t="shared" si="136"/>
        <v>4000</v>
      </c>
      <c r="AV320" s="70">
        <f t="shared" si="136"/>
        <v>4000</v>
      </c>
      <c r="AW320" s="70">
        <f t="shared" si="136"/>
        <v>4000</v>
      </c>
      <c r="AX320" s="70">
        <f t="shared" si="136"/>
        <v>4000</v>
      </c>
      <c r="AY320" s="70">
        <f t="shared" si="136"/>
        <v>4000</v>
      </c>
      <c r="AZ320" s="70">
        <f t="shared" si="136"/>
        <v>4000</v>
      </c>
      <c r="BA320" s="70">
        <f t="shared" si="136"/>
        <v>4000</v>
      </c>
      <c r="BB320" s="70">
        <f t="shared" si="136"/>
        <v>4000</v>
      </c>
      <c r="BC320" s="70">
        <f t="shared" si="136"/>
        <v>4000</v>
      </c>
      <c r="BD320" s="70">
        <f t="shared" si="136"/>
        <v>4000</v>
      </c>
      <c r="BE320" s="70">
        <f t="shared" si="136"/>
        <v>4000</v>
      </c>
      <c r="BF320" s="70">
        <f t="shared" si="136"/>
        <v>4000</v>
      </c>
      <c r="BG320" s="70">
        <f t="shared" si="136"/>
        <v>4000</v>
      </c>
      <c r="BH320" s="70">
        <f t="shared" si="136"/>
        <v>4000</v>
      </c>
      <c r="BI320" s="70">
        <f t="shared" si="136"/>
        <v>4000</v>
      </c>
      <c r="BJ320" s="70">
        <f t="shared" si="136"/>
        <v>4000</v>
      </c>
      <c r="BK320" s="70">
        <f t="shared" si="136"/>
        <v>4000</v>
      </c>
      <c r="BL320" s="70">
        <f t="shared" si="136"/>
        <v>4000</v>
      </c>
      <c r="BM320" s="70">
        <f t="shared" si="136"/>
        <v>4000</v>
      </c>
      <c r="BN320" s="70">
        <f t="shared" si="136"/>
        <v>4000</v>
      </c>
      <c r="BO320" s="70">
        <f t="shared" si="136"/>
        <v>4000</v>
      </c>
      <c r="BP320" s="70">
        <f t="shared" si="136"/>
        <v>4000</v>
      </c>
      <c r="BQ320" s="70">
        <f t="shared" ref="BQ320:CB335" si="137">IF(AND($F320&lt;=BQ$6,$G320&gt;=BQ$7),$H320,0)</f>
        <v>0</v>
      </c>
      <c r="BR320" s="70">
        <f t="shared" si="137"/>
        <v>0</v>
      </c>
      <c r="BS320" s="70">
        <f t="shared" si="137"/>
        <v>0</v>
      </c>
      <c r="BT320" s="70">
        <f t="shared" si="137"/>
        <v>0</v>
      </c>
      <c r="BU320" s="70">
        <f t="shared" si="137"/>
        <v>0</v>
      </c>
      <c r="BV320" s="70">
        <f t="shared" si="137"/>
        <v>0</v>
      </c>
      <c r="BW320" s="70">
        <f t="shared" si="137"/>
        <v>0</v>
      </c>
      <c r="BX320" s="70">
        <f t="shared" si="137"/>
        <v>0</v>
      </c>
      <c r="BY320" s="70">
        <f t="shared" si="137"/>
        <v>0</v>
      </c>
      <c r="BZ320" s="70">
        <f t="shared" si="137"/>
        <v>0</v>
      </c>
      <c r="CA320" s="70">
        <f t="shared" si="137"/>
        <v>0</v>
      </c>
      <c r="CB320" s="70">
        <f t="shared" si="137"/>
        <v>0</v>
      </c>
    </row>
    <row r="321" spans="1:80" x14ac:dyDescent="0.3">
      <c r="A321" s="76" t="str">
        <f t="shared" si="135"/>
        <v>G&amp;A</v>
      </c>
      <c r="B321" s="84" t="s">
        <v>68</v>
      </c>
      <c r="C321" s="65" t="s">
        <v>518</v>
      </c>
      <c r="E321" s="69" t="s">
        <v>101</v>
      </c>
      <c r="F321" s="86">
        <v>43101</v>
      </c>
      <c r="G321" s="86">
        <v>46387</v>
      </c>
      <c r="H321" s="85">
        <v>1000</v>
      </c>
      <c r="I321" s="70">
        <f t="shared" ref="I321:X337" si="138">IF(AND($F321&lt;=I$6,$G321&gt;=I$7),$H321,0)</f>
        <v>1000</v>
      </c>
      <c r="J321" s="70">
        <f t="shared" si="136"/>
        <v>1000</v>
      </c>
      <c r="K321" s="70">
        <f t="shared" si="136"/>
        <v>1000</v>
      </c>
      <c r="L321" s="70">
        <f t="shared" si="136"/>
        <v>1000</v>
      </c>
      <c r="M321" s="70">
        <f t="shared" si="136"/>
        <v>1000</v>
      </c>
      <c r="N321" s="70">
        <f t="shared" si="136"/>
        <v>1000</v>
      </c>
      <c r="O321" s="70">
        <f t="shared" si="136"/>
        <v>1000</v>
      </c>
      <c r="P321" s="70">
        <f t="shared" si="136"/>
        <v>1000</v>
      </c>
      <c r="Q321" s="70">
        <f t="shared" si="136"/>
        <v>1000</v>
      </c>
      <c r="R321" s="70">
        <f t="shared" si="136"/>
        <v>1000</v>
      </c>
      <c r="S321" s="70">
        <f t="shared" si="136"/>
        <v>1000</v>
      </c>
      <c r="T321" s="70">
        <f t="shared" si="136"/>
        <v>1000</v>
      </c>
      <c r="U321" s="70">
        <f t="shared" si="136"/>
        <v>1000</v>
      </c>
      <c r="V321" s="70">
        <f t="shared" si="136"/>
        <v>1000</v>
      </c>
      <c r="W321" s="70">
        <f t="shared" si="136"/>
        <v>1000</v>
      </c>
      <c r="X321" s="70">
        <f t="shared" si="136"/>
        <v>1000</v>
      </c>
      <c r="Y321" s="70">
        <f t="shared" si="136"/>
        <v>1000</v>
      </c>
      <c r="Z321" s="70">
        <f t="shared" si="136"/>
        <v>1000</v>
      </c>
      <c r="AA321" s="70">
        <f t="shared" si="136"/>
        <v>1000</v>
      </c>
      <c r="AB321" s="70">
        <f t="shared" si="136"/>
        <v>1000</v>
      </c>
      <c r="AC321" s="70">
        <f t="shared" si="136"/>
        <v>1000</v>
      </c>
      <c r="AD321" s="70">
        <f t="shared" si="136"/>
        <v>1000</v>
      </c>
      <c r="AE321" s="70">
        <f t="shared" si="136"/>
        <v>1000</v>
      </c>
      <c r="AF321" s="70">
        <f t="shared" si="136"/>
        <v>1000</v>
      </c>
      <c r="AG321" s="70">
        <f t="shared" si="136"/>
        <v>1000</v>
      </c>
      <c r="AH321" s="70">
        <f t="shared" si="136"/>
        <v>1000</v>
      </c>
      <c r="AI321" s="70">
        <f t="shared" si="136"/>
        <v>1000</v>
      </c>
      <c r="AJ321" s="70">
        <f t="shared" si="136"/>
        <v>1000</v>
      </c>
      <c r="AK321" s="70">
        <f t="shared" si="136"/>
        <v>1000</v>
      </c>
      <c r="AL321" s="70">
        <f t="shared" si="136"/>
        <v>1000</v>
      </c>
      <c r="AM321" s="70">
        <f t="shared" si="136"/>
        <v>1000</v>
      </c>
      <c r="AN321" s="70">
        <f t="shared" si="136"/>
        <v>1000</v>
      </c>
      <c r="AO321" s="70">
        <f t="shared" si="136"/>
        <v>1000</v>
      </c>
      <c r="AP321" s="70">
        <f t="shared" si="136"/>
        <v>1000</v>
      </c>
      <c r="AQ321" s="70">
        <f t="shared" si="136"/>
        <v>1000</v>
      </c>
      <c r="AR321" s="70">
        <f t="shared" si="136"/>
        <v>1000</v>
      </c>
      <c r="AS321" s="70">
        <f t="shared" si="136"/>
        <v>1000</v>
      </c>
      <c r="AT321" s="70">
        <f t="shared" si="136"/>
        <v>1000</v>
      </c>
      <c r="AU321" s="70">
        <f t="shared" si="136"/>
        <v>1000</v>
      </c>
      <c r="AV321" s="70">
        <f t="shared" si="136"/>
        <v>1000</v>
      </c>
      <c r="AW321" s="70">
        <f t="shared" si="136"/>
        <v>1000</v>
      </c>
      <c r="AX321" s="70">
        <f t="shared" si="136"/>
        <v>1000</v>
      </c>
      <c r="AY321" s="70">
        <f t="shared" si="136"/>
        <v>1000</v>
      </c>
      <c r="AZ321" s="70">
        <f t="shared" si="136"/>
        <v>1000</v>
      </c>
      <c r="BA321" s="70">
        <f t="shared" si="136"/>
        <v>1000</v>
      </c>
      <c r="BB321" s="70">
        <f t="shared" si="136"/>
        <v>1000</v>
      </c>
      <c r="BC321" s="70">
        <f t="shared" si="136"/>
        <v>1000</v>
      </c>
      <c r="BD321" s="70">
        <f t="shared" si="136"/>
        <v>1000</v>
      </c>
      <c r="BE321" s="70">
        <f t="shared" si="136"/>
        <v>1000</v>
      </c>
      <c r="BF321" s="70">
        <f t="shared" si="136"/>
        <v>1000</v>
      </c>
      <c r="BG321" s="70">
        <f t="shared" si="136"/>
        <v>1000</v>
      </c>
      <c r="BH321" s="70">
        <f t="shared" si="136"/>
        <v>1000</v>
      </c>
      <c r="BI321" s="70">
        <f t="shared" si="136"/>
        <v>1000</v>
      </c>
      <c r="BJ321" s="70">
        <f t="shared" si="136"/>
        <v>1000</v>
      </c>
      <c r="BK321" s="70">
        <f t="shared" si="136"/>
        <v>1000</v>
      </c>
      <c r="BL321" s="70">
        <f t="shared" si="136"/>
        <v>1000</v>
      </c>
      <c r="BM321" s="70">
        <f t="shared" si="136"/>
        <v>1000</v>
      </c>
      <c r="BN321" s="70">
        <f t="shared" si="136"/>
        <v>1000</v>
      </c>
      <c r="BO321" s="70">
        <f t="shared" si="136"/>
        <v>1000</v>
      </c>
      <c r="BP321" s="70">
        <f t="shared" si="136"/>
        <v>1000</v>
      </c>
      <c r="BQ321" s="70">
        <f t="shared" si="137"/>
        <v>0</v>
      </c>
      <c r="BR321" s="70">
        <f t="shared" si="137"/>
        <v>0</v>
      </c>
      <c r="BS321" s="70">
        <f t="shared" si="137"/>
        <v>0</v>
      </c>
      <c r="BT321" s="70">
        <f t="shared" si="137"/>
        <v>0</v>
      </c>
      <c r="BU321" s="70">
        <f t="shared" si="137"/>
        <v>0</v>
      </c>
      <c r="BV321" s="70">
        <f t="shared" si="137"/>
        <v>0</v>
      </c>
      <c r="BW321" s="70">
        <f t="shared" si="137"/>
        <v>0</v>
      </c>
      <c r="BX321" s="70">
        <f t="shared" si="137"/>
        <v>0</v>
      </c>
      <c r="BY321" s="70">
        <f t="shared" si="137"/>
        <v>0</v>
      </c>
      <c r="BZ321" s="70">
        <f t="shared" si="137"/>
        <v>0</v>
      </c>
      <c r="CA321" s="70">
        <f t="shared" si="137"/>
        <v>0</v>
      </c>
      <c r="CB321" s="70">
        <f t="shared" si="137"/>
        <v>0</v>
      </c>
    </row>
    <row r="322" spans="1:80" x14ac:dyDescent="0.3">
      <c r="A322" s="76" t="str">
        <f t="shared" si="135"/>
        <v>G&amp;A</v>
      </c>
      <c r="B322" s="84" t="s">
        <v>69</v>
      </c>
      <c r="C322" s="65" t="s">
        <v>519</v>
      </c>
      <c r="E322" s="69" t="s">
        <v>101</v>
      </c>
      <c r="F322" s="86">
        <v>43101</v>
      </c>
      <c r="G322" s="86">
        <v>46387</v>
      </c>
      <c r="H322" s="85">
        <v>600</v>
      </c>
      <c r="I322" s="70">
        <f t="shared" si="138"/>
        <v>600</v>
      </c>
      <c r="J322" s="70">
        <f t="shared" si="136"/>
        <v>600</v>
      </c>
      <c r="K322" s="70">
        <f t="shared" si="136"/>
        <v>600</v>
      </c>
      <c r="L322" s="70">
        <f t="shared" si="136"/>
        <v>600</v>
      </c>
      <c r="M322" s="70">
        <f t="shared" si="136"/>
        <v>600</v>
      </c>
      <c r="N322" s="70">
        <f t="shared" si="136"/>
        <v>600</v>
      </c>
      <c r="O322" s="70">
        <f t="shared" si="136"/>
        <v>600</v>
      </c>
      <c r="P322" s="70">
        <f t="shared" si="136"/>
        <v>600</v>
      </c>
      <c r="Q322" s="70">
        <f t="shared" si="136"/>
        <v>600</v>
      </c>
      <c r="R322" s="70">
        <f t="shared" si="136"/>
        <v>600</v>
      </c>
      <c r="S322" s="70">
        <f t="shared" si="136"/>
        <v>600</v>
      </c>
      <c r="T322" s="70">
        <f t="shared" si="136"/>
        <v>600</v>
      </c>
      <c r="U322" s="70">
        <f t="shared" si="136"/>
        <v>600</v>
      </c>
      <c r="V322" s="70">
        <f t="shared" si="136"/>
        <v>600</v>
      </c>
      <c r="W322" s="70">
        <f t="shared" si="136"/>
        <v>600</v>
      </c>
      <c r="X322" s="70">
        <f t="shared" si="136"/>
        <v>600</v>
      </c>
      <c r="Y322" s="70">
        <f t="shared" si="136"/>
        <v>600</v>
      </c>
      <c r="Z322" s="70">
        <f t="shared" si="136"/>
        <v>600</v>
      </c>
      <c r="AA322" s="70">
        <f t="shared" si="136"/>
        <v>600</v>
      </c>
      <c r="AB322" s="70">
        <f t="shared" si="136"/>
        <v>600</v>
      </c>
      <c r="AC322" s="70">
        <f t="shared" si="136"/>
        <v>600</v>
      </c>
      <c r="AD322" s="70">
        <f t="shared" si="136"/>
        <v>600</v>
      </c>
      <c r="AE322" s="70">
        <f t="shared" si="136"/>
        <v>600</v>
      </c>
      <c r="AF322" s="70">
        <f t="shared" si="136"/>
        <v>600</v>
      </c>
      <c r="AG322" s="70">
        <f t="shared" si="136"/>
        <v>600</v>
      </c>
      <c r="AH322" s="70">
        <f t="shared" si="136"/>
        <v>600</v>
      </c>
      <c r="AI322" s="70">
        <f t="shared" si="136"/>
        <v>600</v>
      </c>
      <c r="AJ322" s="70">
        <f t="shared" si="136"/>
        <v>600</v>
      </c>
      <c r="AK322" s="70">
        <f t="shared" si="136"/>
        <v>600</v>
      </c>
      <c r="AL322" s="70">
        <f t="shared" si="136"/>
        <v>600</v>
      </c>
      <c r="AM322" s="70">
        <f t="shared" si="136"/>
        <v>600</v>
      </c>
      <c r="AN322" s="70">
        <f t="shared" si="136"/>
        <v>600</v>
      </c>
      <c r="AO322" s="70">
        <f t="shared" si="136"/>
        <v>600</v>
      </c>
      <c r="AP322" s="70">
        <f t="shared" si="136"/>
        <v>600</v>
      </c>
      <c r="AQ322" s="70">
        <f t="shared" si="136"/>
        <v>600</v>
      </c>
      <c r="AR322" s="70">
        <f t="shared" si="136"/>
        <v>600</v>
      </c>
      <c r="AS322" s="70">
        <f t="shared" si="136"/>
        <v>600</v>
      </c>
      <c r="AT322" s="70">
        <f t="shared" si="136"/>
        <v>600</v>
      </c>
      <c r="AU322" s="70">
        <f t="shared" si="136"/>
        <v>600</v>
      </c>
      <c r="AV322" s="70">
        <f t="shared" si="136"/>
        <v>600</v>
      </c>
      <c r="AW322" s="70">
        <f t="shared" si="136"/>
        <v>600</v>
      </c>
      <c r="AX322" s="70">
        <f t="shared" si="136"/>
        <v>600</v>
      </c>
      <c r="AY322" s="70">
        <f t="shared" si="136"/>
        <v>600</v>
      </c>
      <c r="AZ322" s="70">
        <f t="shared" si="136"/>
        <v>600</v>
      </c>
      <c r="BA322" s="70">
        <f t="shared" si="136"/>
        <v>600</v>
      </c>
      <c r="BB322" s="70">
        <f t="shared" si="136"/>
        <v>600</v>
      </c>
      <c r="BC322" s="70">
        <f t="shared" si="136"/>
        <v>600</v>
      </c>
      <c r="BD322" s="70">
        <f t="shared" si="136"/>
        <v>600</v>
      </c>
      <c r="BE322" s="70">
        <f t="shared" si="136"/>
        <v>600</v>
      </c>
      <c r="BF322" s="70">
        <f t="shared" si="136"/>
        <v>600</v>
      </c>
      <c r="BG322" s="70">
        <f t="shared" si="136"/>
        <v>600</v>
      </c>
      <c r="BH322" s="70">
        <f t="shared" si="136"/>
        <v>600</v>
      </c>
      <c r="BI322" s="70">
        <f t="shared" si="136"/>
        <v>600</v>
      </c>
      <c r="BJ322" s="70">
        <f t="shared" si="136"/>
        <v>600</v>
      </c>
      <c r="BK322" s="70">
        <f t="shared" si="136"/>
        <v>600</v>
      </c>
      <c r="BL322" s="70">
        <f t="shared" si="136"/>
        <v>600</v>
      </c>
      <c r="BM322" s="70">
        <f t="shared" si="136"/>
        <v>600</v>
      </c>
      <c r="BN322" s="70">
        <f t="shared" si="136"/>
        <v>600</v>
      </c>
      <c r="BO322" s="70">
        <f t="shared" si="136"/>
        <v>600</v>
      </c>
      <c r="BP322" s="70">
        <f t="shared" si="136"/>
        <v>600</v>
      </c>
      <c r="BQ322" s="70">
        <f t="shared" si="137"/>
        <v>0</v>
      </c>
      <c r="BR322" s="70">
        <f t="shared" si="137"/>
        <v>0</v>
      </c>
      <c r="BS322" s="70">
        <f t="shared" si="137"/>
        <v>0</v>
      </c>
      <c r="BT322" s="70">
        <f t="shared" si="137"/>
        <v>0</v>
      </c>
      <c r="BU322" s="70">
        <f t="shared" si="137"/>
        <v>0</v>
      </c>
      <c r="BV322" s="70">
        <f t="shared" si="137"/>
        <v>0</v>
      </c>
      <c r="BW322" s="70">
        <f t="shared" si="137"/>
        <v>0</v>
      </c>
      <c r="BX322" s="70">
        <f t="shared" si="137"/>
        <v>0</v>
      </c>
      <c r="BY322" s="70">
        <f t="shared" si="137"/>
        <v>0</v>
      </c>
      <c r="BZ322" s="70">
        <f t="shared" si="137"/>
        <v>0</v>
      </c>
      <c r="CA322" s="70">
        <f t="shared" si="137"/>
        <v>0</v>
      </c>
      <c r="CB322" s="70">
        <f t="shared" si="137"/>
        <v>0</v>
      </c>
    </row>
    <row r="323" spans="1:80" x14ac:dyDescent="0.3">
      <c r="A323" s="76" t="str">
        <f t="shared" si="135"/>
        <v>G&amp;A</v>
      </c>
      <c r="B323" s="84" t="s">
        <v>70</v>
      </c>
      <c r="C323" s="65" t="s">
        <v>520</v>
      </c>
      <c r="E323" s="69" t="s">
        <v>101</v>
      </c>
      <c r="F323" s="86">
        <v>43101</v>
      </c>
      <c r="G323" s="86">
        <v>46387</v>
      </c>
      <c r="H323" s="85">
        <v>36000</v>
      </c>
      <c r="I323" s="70">
        <f t="shared" si="138"/>
        <v>36000</v>
      </c>
      <c r="J323" s="70">
        <f t="shared" si="136"/>
        <v>36000</v>
      </c>
      <c r="K323" s="70">
        <f t="shared" si="136"/>
        <v>36000</v>
      </c>
      <c r="L323" s="70">
        <f t="shared" si="136"/>
        <v>36000</v>
      </c>
      <c r="M323" s="70">
        <f t="shared" si="136"/>
        <v>36000</v>
      </c>
      <c r="N323" s="70">
        <f t="shared" si="136"/>
        <v>36000</v>
      </c>
      <c r="O323" s="70">
        <f t="shared" si="136"/>
        <v>36000</v>
      </c>
      <c r="P323" s="70">
        <f t="shared" si="136"/>
        <v>36000</v>
      </c>
      <c r="Q323" s="70">
        <f t="shared" si="136"/>
        <v>36000</v>
      </c>
      <c r="R323" s="70">
        <f t="shared" si="136"/>
        <v>36000</v>
      </c>
      <c r="S323" s="70">
        <f t="shared" si="136"/>
        <v>36000</v>
      </c>
      <c r="T323" s="70">
        <f t="shared" si="136"/>
        <v>36000</v>
      </c>
      <c r="U323" s="70">
        <f t="shared" si="136"/>
        <v>36000</v>
      </c>
      <c r="V323" s="70">
        <f t="shared" si="136"/>
        <v>36000</v>
      </c>
      <c r="W323" s="70">
        <f t="shared" si="136"/>
        <v>36000</v>
      </c>
      <c r="X323" s="70">
        <f t="shared" si="136"/>
        <v>36000</v>
      </c>
      <c r="Y323" s="70">
        <f t="shared" si="136"/>
        <v>36000</v>
      </c>
      <c r="Z323" s="70">
        <f t="shared" si="136"/>
        <v>36000</v>
      </c>
      <c r="AA323" s="70">
        <f t="shared" si="136"/>
        <v>36000</v>
      </c>
      <c r="AB323" s="70">
        <f t="shared" si="136"/>
        <v>36000</v>
      </c>
      <c r="AC323" s="70">
        <f t="shared" si="136"/>
        <v>36000</v>
      </c>
      <c r="AD323" s="70">
        <f t="shared" si="136"/>
        <v>36000</v>
      </c>
      <c r="AE323" s="70">
        <f t="shared" si="136"/>
        <v>36000</v>
      </c>
      <c r="AF323" s="70">
        <f t="shared" si="136"/>
        <v>36000</v>
      </c>
      <c r="AG323" s="70">
        <f t="shared" si="136"/>
        <v>36000</v>
      </c>
      <c r="AH323" s="70">
        <f t="shared" si="136"/>
        <v>36000</v>
      </c>
      <c r="AI323" s="70">
        <f t="shared" si="136"/>
        <v>36000</v>
      </c>
      <c r="AJ323" s="70">
        <f t="shared" si="136"/>
        <v>36000</v>
      </c>
      <c r="AK323" s="70">
        <f t="shared" si="136"/>
        <v>36000</v>
      </c>
      <c r="AL323" s="70">
        <f t="shared" si="136"/>
        <v>36000</v>
      </c>
      <c r="AM323" s="70">
        <f t="shared" si="136"/>
        <v>36000</v>
      </c>
      <c r="AN323" s="70">
        <f t="shared" si="136"/>
        <v>36000</v>
      </c>
      <c r="AO323" s="70">
        <f t="shared" si="136"/>
        <v>36000</v>
      </c>
      <c r="AP323" s="70">
        <f t="shared" si="136"/>
        <v>36000</v>
      </c>
      <c r="AQ323" s="70">
        <f t="shared" si="136"/>
        <v>36000</v>
      </c>
      <c r="AR323" s="70">
        <f t="shared" si="136"/>
        <v>36000</v>
      </c>
      <c r="AS323" s="70">
        <f t="shared" si="136"/>
        <v>36000</v>
      </c>
      <c r="AT323" s="70">
        <f t="shared" si="136"/>
        <v>36000</v>
      </c>
      <c r="AU323" s="70">
        <f t="shared" si="136"/>
        <v>36000</v>
      </c>
      <c r="AV323" s="70">
        <f t="shared" si="136"/>
        <v>36000</v>
      </c>
      <c r="AW323" s="70">
        <f t="shared" si="136"/>
        <v>36000</v>
      </c>
      <c r="AX323" s="70">
        <f t="shared" si="136"/>
        <v>36000</v>
      </c>
      <c r="AY323" s="70">
        <f t="shared" si="136"/>
        <v>36000</v>
      </c>
      <c r="AZ323" s="70">
        <f t="shared" si="136"/>
        <v>36000</v>
      </c>
      <c r="BA323" s="70">
        <f t="shared" si="136"/>
        <v>36000</v>
      </c>
      <c r="BB323" s="70">
        <f t="shared" si="136"/>
        <v>36000</v>
      </c>
      <c r="BC323" s="70">
        <f t="shared" si="136"/>
        <v>36000</v>
      </c>
      <c r="BD323" s="70">
        <f t="shared" si="136"/>
        <v>36000</v>
      </c>
      <c r="BE323" s="70">
        <f t="shared" si="136"/>
        <v>36000</v>
      </c>
      <c r="BF323" s="70">
        <f t="shared" si="136"/>
        <v>36000</v>
      </c>
      <c r="BG323" s="70">
        <f t="shared" si="136"/>
        <v>36000</v>
      </c>
      <c r="BH323" s="70">
        <f t="shared" si="136"/>
        <v>36000</v>
      </c>
      <c r="BI323" s="70">
        <f t="shared" si="136"/>
        <v>36000</v>
      </c>
      <c r="BJ323" s="70">
        <f t="shared" si="136"/>
        <v>36000</v>
      </c>
      <c r="BK323" s="70">
        <f t="shared" si="136"/>
        <v>36000</v>
      </c>
      <c r="BL323" s="70">
        <f t="shared" si="136"/>
        <v>36000</v>
      </c>
      <c r="BM323" s="70">
        <f t="shared" si="136"/>
        <v>36000</v>
      </c>
      <c r="BN323" s="70">
        <f t="shared" si="136"/>
        <v>36000</v>
      </c>
      <c r="BO323" s="70">
        <f t="shared" si="136"/>
        <v>36000</v>
      </c>
      <c r="BP323" s="70">
        <f t="shared" si="136"/>
        <v>36000</v>
      </c>
      <c r="BQ323" s="70">
        <f t="shared" si="137"/>
        <v>0</v>
      </c>
      <c r="BR323" s="70">
        <f t="shared" si="137"/>
        <v>0</v>
      </c>
      <c r="BS323" s="70">
        <f t="shared" si="137"/>
        <v>0</v>
      </c>
      <c r="BT323" s="70">
        <f t="shared" si="137"/>
        <v>0</v>
      </c>
      <c r="BU323" s="70">
        <f t="shared" si="137"/>
        <v>0</v>
      </c>
      <c r="BV323" s="70">
        <f t="shared" si="137"/>
        <v>0</v>
      </c>
      <c r="BW323" s="70">
        <f t="shared" si="137"/>
        <v>0</v>
      </c>
      <c r="BX323" s="70">
        <f t="shared" si="137"/>
        <v>0</v>
      </c>
      <c r="BY323" s="70">
        <f t="shared" si="137"/>
        <v>0</v>
      </c>
      <c r="BZ323" s="70">
        <f t="shared" si="137"/>
        <v>0</v>
      </c>
      <c r="CA323" s="70">
        <f t="shared" si="137"/>
        <v>0</v>
      </c>
      <c r="CB323" s="70">
        <f t="shared" si="137"/>
        <v>0</v>
      </c>
    </row>
    <row r="324" spans="1:80" x14ac:dyDescent="0.3">
      <c r="A324" s="76" t="str">
        <f t="shared" si="135"/>
        <v>G&amp;A</v>
      </c>
      <c r="B324" s="84" t="s">
        <v>71</v>
      </c>
      <c r="C324" s="65" t="s">
        <v>776</v>
      </c>
      <c r="E324" s="69" t="s">
        <v>101</v>
      </c>
      <c r="F324" s="86">
        <v>43101</v>
      </c>
      <c r="G324" s="86">
        <v>46387</v>
      </c>
      <c r="H324" s="85">
        <v>130</v>
      </c>
      <c r="I324" s="70">
        <f t="shared" si="138"/>
        <v>130</v>
      </c>
      <c r="J324" s="70">
        <f t="shared" si="136"/>
        <v>130</v>
      </c>
      <c r="K324" s="70">
        <f t="shared" si="136"/>
        <v>130</v>
      </c>
      <c r="L324" s="70">
        <f t="shared" si="136"/>
        <v>130</v>
      </c>
      <c r="M324" s="70">
        <f t="shared" si="136"/>
        <v>130</v>
      </c>
      <c r="N324" s="70">
        <f t="shared" si="136"/>
        <v>130</v>
      </c>
      <c r="O324" s="70">
        <f t="shared" si="136"/>
        <v>130</v>
      </c>
      <c r="P324" s="70">
        <f t="shared" si="136"/>
        <v>130</v>
      </c>
      <c r="Q324" s="70">
        <f t="shared" si="136"/>
        <v>130</v>
      </c>
      <c r="R324" s="70">
        <f t="shared" si="136"/>
        <v>130</v>
      </c>
      <c r="S324" s="70">
        <f t="shared" si="136"/>
        <v>130</v>
      </c>
      <c r="T324" s="70">
        <f t="shared" si="136"/>
        <v>130</v>
      </c>
      <c r="U324" s="70">
        <f t="shared" si="136"/>
        <v>130</v>
      </c>
      <c r="V324" s="70">
        <f t="shared" si="136"/>
        <v>130</v>
      </c>
      <c r="W324" s="70">
        <f t="shared" si="136"/>
        <v>130</v>
      </c>
      <c r="X324" s="70">
        <f t="shared" si="136"/>
        <v>130</v>
      </c>
      <c r="Y324" s="70">
        <f t="shared" si="136"/>
        <v>130</v>
      </c>
      <c r="Z324" s="70">
        <f t="shared" si="136"/>
        <v>130</v>
      </c>
      <c r="AA324" s="70">
        <f t="shared" si="136"/>
        <v>130</v>
      </c>
      <c r="AB324" s="70">
        <f t="shared" si="136"/>
        <v>130</v>
      </c>
      <c r="AC324" s="70">
        <f t="shared" ref="AC324:AR346" si="139">IF(AND($F324&lt;=AC$6,$G324&gt;=AC$7),$H324,0)</f>
        <v>130</v>
      </c>
      <c r="AD324" s="70">
        <f t="shared" si="139"/>
        <v>130</v>
      </c>
      <c r="AE324" s="70">
        <f t="shared" si="139"/>
        <v>130</v>
      </c>
      <c r="AF324" s="70">
        <f t="shared" si="139"/>
        <v>130</v>
      </c>
      <c r="AG324" s="70">
        <f t="shared" si="139"/>
        <v>130</v>
      </c>
      <c r="AH324" s="70">
        <f t="shared" si="139"/>
        <v>130</v>
      </c>
      <c r="AI324" s="70">
        <f t="shared" si="139"/>
        <v>130</v>
      </c>
      <c r="AJ324" s="70">
        <f t="shared" si="139"/>
        <v>130</v>
      </c>
      <c r="AK324" s="70">
        <f t="shared" si="139"/>
        <v>130</v>
      </c>
      <c r="AL324" s="70">
        <f t="shared" si="139"/>
        <v>130</v>
      </c>
      <c r="AM324" s="70">
        <f t="shared" si="139"/>
        <v>130</v>
      </c>
      <c r="AN324" s="70">
        <f t="shared" si="139"/>
        <v>130</v>
      </c>
      <c r="AO324" s="70">
        <f t="shared" si="139"/>
        <v>130</v>
      </c>
      <c r="AP324" s="70">
        <f t="shared" si="139"/>
        <v>130</v>
      </c>
      <c r="AQ324" s="70">
        <f t="shared" si="139"/>
        <v>130</v>
      </c>
      <c r="AR324" s="70">
        <f t="shared" si="139"/>
        <v>130</v>
      </c>
      <c r="AS324" s="70">
        <f t="shared" ref="AS324:BH346" si="140">IF(AND($F324&lt;=AS$6,$G324&gt;=AS$7),$H324,0)</f>
        <v>130</v>
      </c>
      <c r="AT324" s="70">
        <f t="shared" si="140"/>
        <v>130</v>
      </c>
      <c r="AU324" s="70">
        <f t="shared" si="140"/>
        <v>130</v>
      </c>
      <c r="AV324" s="70">
        <f t="shared" si="140"/>
        <v>130</v>
      </c>
      <c r="AW324" s="70">
        <f t="shared" si="140"/>
        <v>130</v>
      </c>
      <c r="AX324" s="70">
        <f t="shared" si="140"/>
        <v>130</v>
      </c>
      <c r="AY324" s="70">
        <f t="shared" si="140"/>
        <v>130</v>
      </c>
      <c r="AZ324" s="70">
        <f t="shared" si="140"/>
        <v>130</v>
      </c>
      <c r="BA324" s="70">
        <f t="shared" si="140"/>
        <v>130</v>
      </c>
      <c r="BB324" s="70">
        <f t="shared" si="140"/>
        <v>130</v>
      </c>
      <c r="BC324" s="70">
        <f t="shared" si="140"/>
        <v>130</v>
      </c>
      <c r="BD324" s="70">
        <f t="shared" si="140"/>
        <v>130</v>
      </c>
      <c r="BE324" s="70">
        <f t="shared" si="140"/>
        <v>130</v>
      </c>
      <c r="BF324" s="70">
        <f t="shared" si="140"/>
        <v>130</v>
      </c>
      <c r="BG324" s="70">
        <f t="shared" si="140"/>
        <v>130</v>
      </c>
      <c r="BH324" s="70">
        <f t="shared" si="140"/>
        <v>130</v>
      </c>
      <c r="BI324" s="70">
        <f t="shared" ref="BI324:BX346" si="141">IF(AND($F324&lt;=BI$6,$G324&gt;=BI$7),$H324,0)</f>
        <v>130</v>
      </c>
      <c r="BJ324" s="70">
        <f t="shared" si="141"/>
        <v>130</v>
      </c>
      <c r="BK324" s="70">
        <f t="shared" si="141"/>
        <v>130</v>
      </c>
      <c r="BL324" s="70">
        <f t="shared" si="141"/>
        <v>130</v>
      </c>
      <c r="BM324" s="70">
        <f t="shared" si="141"/>
        <v>130</v>
      </c>
      <c r="BN324" s="70">
        <f t="shared" si="141"/>
        <v>130</v>
      </c>
      <c r="BO324" s="70">
        <f t="shared" si="141"/>
        <v>130</v>
      </c>
      <c r="BP324" s="70">
        <f t="shared" si="141"/>
        <v>130</v>
      </c>
      <c r="BQ324" s="70">
        <f t="shared" si="141"/>
        <v>0</v>
      </c>
      <c r="BR324" s="70">
        <f t="shared" si="141"/>
        <v>0</v>
      </c>
      <c r="BS324" s="70">
        <f t="shared" si="141"/>
        <v>0</v>
      </c>
      <c r="BT324" s="70">
        <f t="shared" si="141"/>
        <v>0</v>
      </c>
      <c r="BU324" s="70">
        <f t="shared" si="141"/>
        <v>0</v>
      </c>
      <c r="BV324" s="70">
        <f t="shared" si="141"/>
        <v>0</v>
      </c>
      <c r="BW324" s="70">
        <f t="shared" si="141"/>
        <v>0</v>
      </c>
      <c r="BX324" s="70">
        <f t="shared" si="141"/>
        <v>0</v>
      </c>
      <c r="BY324" s="70">
        <f t="shared" si="137"/>
        <v>0</v>
      </c>
      <c r="BZ324" s="70">
        <f t="shared" si="137"/>
        <v>0</v>
      </c>
      <c r="CA324" s="70">
        <f t="shared" si="137"/>
        <v>0</v>
      </c>
      <c r="CB324" s="70">
        <f t="shared" si="137"/>
        <v>0</v>
      </c>
    </row>
    <row r="325" spans="1:80" x14ac:dyDescent="0.3">
      <c r="A325" s="76" t="str">
        <f t="shared" si="135"/>
        <v>G&amp;A</v>
      </c>
      <c r="B325" s="84" t="s">
        <v>72</v>
      </c>
      <c r="C325" s="65" t="s">
        <v>592</v>
      </c>
      <c r="E325" s="69" t="s">
        <v>101</v>
      </c>
      <c r="F325" s="86">
        <v>43101</v>
      </c>
      <c r="G325" s="86">
        <v>46387</v>
      </c>
      <c r="H325" s="85">
        <v>35000</v>
      </c>
      <c r="I325" s="70">
        <f t="shared" si="138"/>
        <v>35000</v>
      </c>
      <c r="J325" s="70">
        <f t="shared" si="138"/>
        <v>35000</v>
      </c>
      <c r="K325" s="70">
        <f t="shared" si="138"/>
        <v>35000</v>
      </c>
      <c r="L325" s="70">
        <f t="shared" si="138"/>
        <v>35000</v>
      </c>
      <c r="M325" s="70">
        <f t="shared" si="138"/>
        <v>35000</v>
      </c>
      <c r="N325" s="70">
        <f t="shared" si="138"/>
        <v>35000</v>
      </c>
      <c r="O325" s="70">
        <f t="shared" si="138"/>
        <v>35000</v>
      </c>
      <c r="P325" s="70">
        <f t="shared" si="138"/>
        <v>35000</v>
      </c>
      <c r="Q325" s="70">
        <f t="shared" si="138"/>
        <v>35000</v>
      </c>
      <c r="R325" s="70">
        <f t="shared" si="138"/>
        <v>35000</v>
      </c>
      <c r="S325" s="70">
        <f t="shared" si="138"/>
        <v>35000</v>
      </c>
      <c r="T325" s="70">
        <f t="shared" si="138"/>
        <v>35000</v>
      </c>
      <c r="U325" s="70">
        <f t="shared" si="138"/>
        <v>35000</v>
      </c>
      <c r="V325" s="70">
        <f t="shared" si="138"/>
        <v>35000</v>
      </c>
      <c r="W325" s="70">
        <f t="shared" si="138"/>
        <v>35000</v>
      </c>
      <c r="X325" s="70">
        <f t="shared" si="138"/>
        <v>35000</v>
      </c>
      <c r="Y325" s="70">
        <f t="shared" ref="Y325:AN346" si="142">IF(AND($F325&lt;=Y$6,$G325&gt;=Y$7),$H325,0)</f>
        <v>35000</v>
      </c>
      <c r="Z325" s="70">
        <f t="shared" si="142"/>
        <v>35000</v>
      </c>
      <c r="AA325" s="70">
        <f t="shared" si="142"/>
        <v>35000</v>
      </c>
      <c r="AB325" s="70">
        <f t="shared" si="142"/>
        <v>35000</v>
      </c>
      <c r="AC325" s="70">
        <f t="shared" si="142"/>
        <v>35000</v>
      </c>
      <c r="AD325" s="70">
        <f t="shared" si="142"/>
        <v>35000</v>
      </c>
      <c r="AE325" s="70">
        <f t="shared" si="142"/>
        <v>35000</v>
      </c>
      <c r="AF325" s="70">
        <f t="shared" si="142"/>
        <v>35000</v>
      </c>
      <c r="AG325" s="70">
        <f t="shared" si="142"/>
        <v>35000</v>
      </c>
      <c r="AH325" s="70">
        <f t="shared" si="142"/>
        <v>35000</v>
      </c>
      <c r="AI325" s="70">
        <f t="shared" si="142"/>
        <v>35000</v>
      </c>
      <c r="AJ325" s="70">
        <f t="shared" si="142"/>
        <v>35000</v>
      </c>
      <c r="AK325" s="70">
        <f t="shared" si="142"/>
        <v>35000</v>
      </c>
      <c r="AL325" s="70">
        <f t="shared" si="142"/>
        <v>35000</v>
      </c>
      <c r="AM325" s="70">
        <f t="shared" si="142"/>
        <v>35000</v>
      </c>
      <c r="AN325" s="70">
        <f t="shared" si="142"/>
        <v>35000</v>
      </c>
      <c r="AO325" s="70">
        <f t="shared" si="139"/>
        <v>35000</v>
      </c>
      <c r="AP325" s="70">
        <f t="shared" si="139"/>
        <v>35000</v>
      </c>
      <c r="AQ325" s="70">
        <f t="shared" si="139"/>
        <v>35000</v>
      </c>
      <c r="AR325" s="70">
        <f t="shared" si="139"/>
        <v>35000</v>
      </c>
      <c r="AS325" s="70">
        <f t="shared" si="140"/>
        <v>35000</v>
      </c>
      <c r="AT325" s="70">
        <f t="shared" si="140"/>
        <v>35000</v>
      </c>
      <c r="AU325" s="70">
        <f t="shared" si="140"/>
        <v>35000</v>
      </c>
      <c r="AV325" s="70">
        <f t="shared" si="140"/>
        <v>35000</v>
      </c>
      <c r="AW325" s="70">
        <f t="shared" si="140"/>
        <v>35000</v>
      </c>
      <c r="AX325" s="70">
        <f t="shared" si="140"/>
        <v>35000</v>
      </c>
      <c r="AY325" s="70">
        <f t="shared" si="140"/>
        <v>35000</v>
      </c>
      <c r="AZ325" s="70">
        <f t="shared" si="140"/>
        <v>35000</v>
      </c>
      <c r="BA325" s="70">
        <f t="shared" si="140"/>
        <v>35000</v>
      </c>
      <c r="BB325" s="70">
        <f t="shared" si="140"/>
        <v>35000</v>
      </c>
      <c r="BC325" s="70">
        <f t="shared" si="140"/>
        <v>35000</v>
      </c>
      <c r="BD325" s="70">
        <f t="shared" si="140"/>
        <v>35000</v>
      </c>
      <c r="BE325" s="70">
        <f t="shared" si="140"/>
        <v>35000</v>
      </c>
      <c r="BF325" s="70">
        <f t="shared" si="140"/>
        <v>35000</v>
      </c>
      <c r="BG325" s="70">
        <f t="shared" si="140"/>
        <v>35000</v>
      </c>
      <c r="BH325" s="70">
        <f t="shared" si="140"/>
        <v>35000</v>
      </c>
      <c r="BI325" s="70">
        <f t="shared" si="141"/>
        <v>35000</v>
      </c>
      <c r="BJ325" s="70">
        <f t="shared" si="141"/>
        <v>35000</v>
      </c>
      <c r="BK325" s="70">
        <f t="shared" si="141"/>
        <v>35000</v>
      </c>
      <c r="BL325" s="70">
        <f t="shared" si="141"/>
        <v>35000</v>
      </c>
      <c r="BM325" s="70">
        <f t="shared" si="141"/>
        <v>35000</v>
      </c>
      <c r="BN325" s="70">
        <f t="shared" si="141"/>
        <v>35000</v>
      </c>
      <c r="BO325" s="70">
        <f t="shared" si="141"/>
        <v>35000</v>
      </c>
      <c r="BP325" s="70">
        <f t="shared" si="141"/>
        <v>35000</v>
      </c>
      <c r="BQ325" s="70">
        <f t="shared" si="137"/>
        <v>0</v>
      </c>
      <c r="BR325" s="70">
        <f t="shared" si="137"/>
        <v>0</v>
      </c>
      <c r="BS325" s="70">
        <f t="shared" si="137"/>
        <v>0</v>
      </c>
      <c r="BT325" s="70">
        <f t="shared" si="137"/>
        <v>0</v>
      </c>
      <c r="BU325" s="70">
        <f t="shared" si="137"/>
        <v>0</v>
      </c>
      <c r="BV325" s="70">
        <f t="shared" si="137"/>
        <v>0</v>
      </c>
      <c r="BW325" s="70">
        <f t="shared" si="137"/>
        <v>0</v>
      </c>
      <c r="BX325" s="70">
        <f t="shared" si="137"/>
        <v>0</v>
      </c>
      <c r="BY325" s="70">
        <f t="shared" si="137"/>
        <v>0</v>
      </c>
      <c r="BZ325" s="70">
        <f t="shared" si="137"/>
        <v>0</v>
      </c>
      <c r="CA325" s="70">
        <f t="shared" si="137"/>
        <v>0</v>
      </c>
      <c r="CB325" s="70">
        <f t="shared" si="137"/>
        <v>0</v>
      </c>
    </row>
    <row r="326" spans="1:80" x14ac:dyDescent="0.3">
      <c r="A326" s="76" t="str">
        <f t="shared" si="135"/>
        <v>G&amp;A</v>
      </c>
      <c r="B326" s="84" t="s">
        <v>73</v>
      </c>
      <c r="C326" s="65" t="s">
        <v>521</v>
      </c>
      <c r="E326" s="69" t="s">
        <v>101</v>
      </c>
      <c r="F326" s="86">
        <v>43101</v>
      </c>
      <c r="G326" s="86">
        <v>46387</v>
      </c>
      <c r="H326" s="85">
        <v>2000</v>
      </c>
      <c r="I326" s="70">
        <f t="shared" si="138"/>
        <v>2000</v>
      </c>
      <c r="J326" s="70">
        <f t="shared" si="138"/>
        <v>2000</v>
      </c>
      <c r="K326" s="70">
        <f t="shared" si="138"/>
        <v>2000</v>
      </c>
      <c r="L326" s="70">
        <f t="shared" si="138"/>
        <v>2000</v>
      </c>
      <c r="M326" s="70">
        <f t="shared" si="138"/>
        <v>2000</v>
      </c>
      <c r="N326" s="70">
        <f t="shared" si="138"/>
        <v>2000</v>
      </c>
      <c r="O326" s="70">
        <f t="shared" si="138"/>
        <v>2000</v>
      </c>
      <c r="P326" s="70">
        <f t="shared" si="138"/>
        <v>2000</v>
      </c>
      <c r="Q326" s="70">
        <f t="shared" si="138"/>
        <v>2000</v>
      </c>
      <c r="R326" s="70">
        <f t="shared" si="138"/>
        <v>2000</v>
      </c>
      <c r="S326" s="70">
        <f t="shared" si="138"/>
        <v>2000</v>
      </c>
      <c r="T326" s="70">
        <f t="shared" si="138"/>
        <v>2000</v>
      </c>
      <c r="U326" s="70">
        <f t="shared" si="138"/>
        <v>2000</v>
      </c>
      <c r="V326" s="70">
        <f t="shared" si="138"/>
        <v>2000</v>
      </c>
      <c r="W326" s="70">
        <f t="shared" si="138"/>
        <v>2000</v>
      </c>
      <c r="X326" s="70">
        <f t="shared" si="138"/>
        <v>2000</v>
      </c>
      <c r="Y326" s="70">
        <f t="shared" si="142"/>
        <v>2000</v>
      </c>
      <c r="Z326" s="70">
        <f t="shared" si="142"/>
        <v>2000</v>
      </c>
      <c r="AA326" s="70">
        <f t="shared" si="142"/>
        <v>2000</v>
      </c>
      <c r="AB326" s="70">
        <f t="shared" si="142"/>
        <v>2000</v>
      </c>
      <c r="AC326" s="70">
        <f t="shared" si="142"/>
        <v>2000</v>
      </c>
      <c r="AD326" s="70">
        <f t="shared" si="142"/>
        <v>2000</v>
      </c>
      <c r="AE326" s="70">
        <f t="shared" si="142"/>
        <v>2000</v>
      </c>
      <c r="AF326" s="70">
        <f t="shared" si="142"/>
        <v>2000</v>
      </c>
      <c r="AG326" s="70">
        <f t="shared" si="142"/>
        <v>2000</v>
      </c>
      <c r="AH326" s="70">
        <f t="shared" si="142"/>
        <v>2000</v>
      </c>
      <c r="AI326" s="70">
        <f t="shared" si="142"/>
        <v>2000</v>
      </c>
      <c r="AJ326" s="70">
        <f t="shared" si="142"/>
        <v>2000</v>
      </c>
      <c r="AK326" s="70">
        <f t="shared" si="142"/>
        <v>2000</v>
      </c>
      <c r="AL326" s="70">
        <f t="shared" si="142"/>
        <v>2000</v>
      </c>
      <c r="AM326" s="70">
        <f t="shared" si="142"/>
        <v>2000</v>
      </c>
      <c r="AN326" s="70">
        <f t="shared" si="142"/>
        <v>2000</v>
      </c>
      <c r="AO326" s="70">
        <f t="shared" si="139"/>
        <v>2000</v>
      </c>
      <c r="AP326" s="70">
        <f t="shared" si="139"/>
        <v>2000</v>
      </c>
      <c r="AQ326" s="70">
        <f t="shared" si="139"/>
        <v>2000</v>
      </c>
      <c r="AR326" s="70">
        <f t="shared" si="139"/>
        <v>2000</v>
      </c>
      <c r="AS326" s="70">
        <f t="shared" si="140"/>
        <v>2000</v>
      </c>
      <c r="AT326" s="70">
        <f t="shared" si="140"/>
        <v>2000</v>
      </c>
      <c r="AU326" s="70">
        <f t="shared" si="140"/>
        <v>2000</v>
      </c>
      <c r="AV326" s="70">
        <f t="shared" si="140"/>
        <v>2000</v>
      </c>
      <c r="AW326" s="70">
        <f t="shared" si="140"/>
        <v>2000</v>
      </c>
      <c r="AX326" s="70">
        <f t="shared" si="140"/>
        <v>2000</v>
      </c>
      <c r="AY326" s="70">
        <f t="shared" si="140"/>
        <v>2000</v>
      </c>
      <c r="AZ326" s="70">
        <f t="shared" si="140"/>
        <v>2000</v>
      </c>
      <c r="BA326" s="70">
        <f t="shared" si="140"/>
        <v>2000</v>
      </c>
      <c r="BB326" s="70">
        <f t="shared" si="140"/>
        <v>2000</v>
      </c>
      <c r="BC326" s="70">
        <f t="shared" si="140"/>
        <v>2000</v>
      </c>
      <c r="BD326" s="70">
        <f t="shared" si="140"/>
        <v>2000</v>
      </c>
      <c r="BE326" s="70">
        <f t="shared" si="140"/>
        <v>2000</v>
      </c>
      <c r="BF326" s="70">
        <f t="shared" si="140"/>
        <v>2000</v>
      </c>
      <c r="BG326" s="70">
        <f t="shared" si="140"/>
        <v>2000</v>
      </c>
      <c r="BH326" s="70">
        <f t="shared" si="140"/>
        <v>2000</v>
      </c>
      <c r="BI326" s="70">
        <f t="shared" si="141"/>
        <v>2000</v>
      </c>
      <c r="BJ326" s="70">
        <f t="shared" si="141"/>
        <v>2000</v>
      </c>
      <c r="BK326" s="70">
        <f t="shared" si="141"/>
        <v>2000</v>
      </c>
      <c r="BL326" s="70">
        <f t="shared" si="141"/>
        <v>2000</v>
      </c>
      <c r="BM326" s="70">
        <f t="shared" si="141"/>
        <v>2000</v>
      </c>
      <c r="BN326" s="70">
        <f t="shared" si="141"/>
        <v>2000</v>
      </c>
      <c r="BO326" s="70">
        <f t="shared" si="141"/>
        <v>2000</v>
      </c>
      <c r="BP326" s="70">
        <f t="shared" si="141"/>
        <v>2000</v>
      </c>
      <c r="BQ326" s="70">
        <f t="shared" si="137"/>
        <v>0</v>
      </c>
      <c r="BR326" s="70">
        <f t="shared" si="137"/>
        <v>0</v>
      </c>
      <c r="BS326" s="70">
        <f t="shared" si="137"/>
        <v>0</v>
      </c>
      <c r="BT326" s="70">
        <f t="shared" si="137"/>
        <v>0</v>
      </c>
      <c r="BU326" s="70">
        <f t="shared" si="137"/>
        <v>0</v>
      </c>
      <c r="BV326" s="70">
        <f t="shared" si="137"/>
        <v>0</v>
      </c>
      <c r="BW326" s="70">
        <f t="shared" si="137"/>
        <v>0</v>
      </c>
      <c r="BX326" s="70">
        <f t="shared" si="137"/>
        <v>0</v>
      </c>
      <c r="BY326" s="70">
        <f t="shared" si="137"/>
        <v>0</v>
      </c>
      <c r="BZ326" s="70">
        <f t="shared" si="137"/>
        <v>0</v>
      </c>
      <c r="CA326" s="70">
        <f t="shared" si="137"/>
        <v>0</v>
      </c>
      <c r="CB326" s="70">
        <f t="shared" si="137"/>
        <v>0</v>
      </c>
    </row>
    <row r="327" spans="1:80" x14ac:dyDescent="0.3">
      <c r="A327" s="76" t="str">
        <f t="shared" si="135"/>
        <v>G&amp;A</v>
      </c>
      <c r="B327" s="84" t="s">
        <v>74</v>
      </c>
      <c r="E327" s="69" t="s">
        <v>101</v>
      </c>
      <c r="F327" s="86">
        <v>43101</v>
      </c>
      <c r="G327" s="86">
        <v>46387</v>
      </c>
      <c r="H327" s="85"/>
      <c r="I327" s="70">
        <f t="shared" si="138"/>
        <v>0</v>
      </c>
      <c r="J327" s="70">
        <f t="shared" si="138"/>
        <v>0</v>
      </c>
      <c r="K327" s="70">
        <f t="shared" si="138"/>
        <v>0</v>
      </c>
      <c r="L327" s="70">
        <f t="shared" si="138"/>
        <v>0</v>
      </c>
      <c r="M327" s="70">
        <f t="shared" si="138"/>
        <v>0</v>
      </c>
      <c r="N327" s="70">
        <f t="shared" si="138"/>
        <v>0</v>
      </c>
      <c r="O327" s="70">
        <f t="shared" si="138"/>
        <v>0</v>
      </c>
      <c r="P327" s="70">
        <f t="shared" si="138"/>
        <v>0</v>
      </c>
      <c r="Q327" s="70">
        <f t="shared" si="138"/>
        <v>0</v>
      </c>
      <c r="R327" s="70">
        <f t="shared" si="138"/>
        <v>0</v>
      </c>
      <c r="S327" s="70">
        <f t="shared" si="138"/>
        <v>0</v>
      </c>
      <c r="T327" s="70">
        <f t="shared" si="138"/>
        <v>0</v>
      </c>
      <c r="U327" s="70">
        <f t="shared" si="138"/>
        <v>0</v>
      </c>
      <c r="V327" s="70">
        <f t="shared" si="138"/>
        <v>0</v>
      </c>
      <c r="W327" s="70">
        <f t="shared" si="138"/>
        <v>0</v>
      </c>
      <c r="X327" s="70">
        <f t="shared" si="138"/>
        <v>0</v>
      </c>
      <c r="Y327" s="70">
        <f t="shared" si="142"/>
        <v>0</v>
      </c>
      <c r="Z327" s="70">
        <f t="shared" si="142"/>
        <v>0</v>
      </c>
      <c r="AA327" s="70">
        <f t="shared" si="142"/>
        <v>0</v>
      </c>
      <c r="AB327" s="70">
        <f t="shared" si="142"/>
        <v>0</v>
      </c>
      <c r="AC327" s="70">
        <f t="shared" si="142"/>
        <v>0</v>
      </c>
      <c r="AD327" s="70">
        <f t="shared" si="142"/>
        <v>0</v>
      </c>
      <c r="AE327" s="70">
        <f t="shared" si="142"/>
        <v>0</v>
      </c>
      <c r="AF327" s="70">
        <f t="shared" si="142"/>
        <v>0</v>
      </c>
      <c r="AG327" s="70">
        <f t="shared" si="142"/>
        <v>0</v>
      </c>
      <c r="AH327" s="70">
        <f t="shared" si="142"/>
        <v>0</v>
      </c>
      <c r="AI327" s="70">
        <f t="shared" si="142"/>
        <v>0</v>
      </c>
      <c r="AJ327" s="70">
        <f t="shared" si="142"/>
        <v>0</v>
      </c>
      <c r="AK327" s="70">
        <f t="shared" si="142"/>
        <v>0</v>
      </c>
      <c r="AL327" s="70">
        <f t="shared" si="142"/>
        <v>0</v>
      </c>
      <c r="AM327" s="70">
        <f t="shared" si="142"/>
        <v>0</v>
      </c>
      <c r="AN327" s="70">
        <f t="shared" si="142"/>
        <v>0</v>
      </c>
      <c r="AO327" s="70">
        <f t="shared" si="139"/>
        <v>0</v>
      </c>
      <c r="AP327" s="70">
        <f t="shared" si="139"/>
        <v>0</v>
      </c>
      <c r="AQ327" s="70">
        <f t="shared" si="139"/>
        <v>0</v>
      </c>
      <c r="AR327" s="70">
        <f t="shared" si="139"/>
        <v>0</v>
      </c>
      <c r="AS327" s="70">
        <f t="shared" si="140"/>
        <v>0</v>
      </c>
      <c r="AT327" s="70">
        <f t="shared" si="140"/>
        <v>0</v>
      </c>
      <c r="AU327" s="70">
        <f t="shared" si="140"/>
        <v>0</v>
      </c>
      <c r="AV327" s="70">
        <f t="shared" si="140"/>
        <v>0</v>
      </c>
      <c r="AW327" s="70">
        <f t="shared" si="140"/>
        <v>0</v>
      </c>
      <c r="AX327" s="70">
        <f t="shared" si="140"/>
        <v>0</v>
      </c>
      <c r="AY327" s="70">
        <f t="shared" si="140"/>
        <v>0</v>
      </c>
      <c r="AZ327" s="70">
        <f t="shared" si="140"/>
        <v>0</v>
      </c>
      <c r="BA327" s="70">
        <f t="shared" si="140"/>
        <v>0</v>
      </c>
      <c r="BB327" s="70">
        <f t="shared" si="140"/>
        <v>0</v>
      </c>
      <c r="BC327" s="70">
        <f t="shared" si="140"/>
        <v>0</v>
      </c>
      <c r="BD327" s="70">
        <f t="shared" si="140"/>
        <v>0</v>
      </c>
      <c r="BE327" s="70">
        <f t="shared" si="140"/>
        <v>0</v>
      </c>
      <c r="BF327" s="70">
        <f t="shared" si="140"/>
        <v>0</v>
      </c>
      <c r="BG327" s="70">
        <f t="shared" si="140"/>
        <v>0</v>
      </c>
      <c r="BH327" s="70">
        <f t="shared" si="140"/>
        <v>0</v>
      </c>
      <c r="BI327" s="70">
        <f t="shared" si="141"/>
        <v>0</v>
      </c>
      <c r="BJ327" s="70">
        <f t="shared" si="141"/>
        <v>0</v>
      </c>
      <c r="BK327" s="70">
        <f t="shared" si="141"/>
        <v>0</v>
      </c>
      <c r="BL327" s="70">
        <f t="shared" si="141"/>
        <v>0</v>
      </c>
      <c r="BM327" s="70">
        <f t="shared" si="141"/>
        <v>0</v>
      </c>
      <c r="BN327" s="70">
        <f t="shared" si="141"/>
        <v>0</v>
      </c>
      <c r="BO327" s="70">
        <f t="shared" si="141"/>
        <v>0</v>
      </c>
      <c r="BP327" s="70">
        <f t="shared" si="141"/>
        <v>0</v>
      </c>
      <c r="BQ327" s="70">
        <f t="shared" si="137"/>
        <v>0</v>
      </c>
      <c r="BR327" s="70">
        <f t="shared" si="137"/>
        <v>0</v>
      </c>
      <c r="BS327" s="70">
        <f t="shared" si="137"/>
        <v>0</v>
      </c>
      <c r="BT327" s="70">
        <f t="shared" si="137"/>
        <v>0</v>
      </c>
      <c r="BU327" s="70">
        <f t="shared" si="137"/>
        <v>0</v>
      </c>
      <c r="BV327" s="70">
        <f t="shared" si="137"/>
        <v>0</v>
      </c>
      <c r="BW327" s="70">
        <f t="shared" si="137"/>
        <v>0</v>
      </c>
      <c r="BX327" s="70">
        <f t="shared" si="137"/>
        <v>0</v>
      </c>
      <c r="BY327" s="70">
        <f t="shared" si="137"/>
        <v>0</v>
      </c>
      <c r="BZ327" s="70">
        <f t="shared" si="137"/>
        <v>0</v>
      </c>
      <c r="CA327" s="70">
        <f t="shared" si="137"/>
        <v>0</v>
      </c>
      <c r="CB327" s="70">
        <f t="shared" si="137"/>
        <v>0</v>
      </c>
    </row>
    <row r="328" spans="1:80" x14ac:dyDescent="0.3">
      <c r="A328" s="76" t="str">
        <f t="shared" si="135"/>
        <v>G&amp;A</v>
      </c>
      <c r="B328" s="84" t="s">
        <v>75</v>
      </c>
      <c r="C328" s="65" t="s">
        <v>522</v>
      </c>
      <c r="E328" s="69" t="s">
        <v>101</v>
      </c>
      <c r="F328" s="86">
        <v>43101</v>
      </c>
      <c r="G328" s="86">
        <v>46387</v>
      </c>
      <c r="H328" s="85">
        <v>180</v>
      </c>
      <c r="I328" s="70">
        <f t="shared" si="138"/>
        <v>180</v>
      </c>
      <c r="J328" s="70">
        <f t="shared" si="138"/>
        <v>180</v>
      </c>
      <c r="K328" s="70">
        <f t="shared" si="138"/>
        <v>180</v>
      </c>
      <c r="L328" s="70">
        <f t="shared" si="138"/>
        <v>180</v>
      </c>
      <c r="M328" s="70">
        <f t="shared" si="138"/>
        <v>180</v>
      </c>
      <c r="N328" s="70">
        <f t="shared" si="138"/>
        <v>180</v>
      </c>
      <c r="O328" s="70">
        <f t="shared" si="138"/>
        <v>180</v>
      </c>
      <c r="P328" s="70">
        <f t="shared" si="138"/>
        <v>180</v>
      </c>
      <c r="Q328" s="70">
        <f t="shared" si="138"/>
        <v>180</v>
      </c>
      <c r="R328" s="70">
        <f t="shared" si="138"/>
        <v>180</v>
      </c>
      <c r="S328" s="70">
        <f t="shared" si="138"/>
        <v>180</v>
      </c>
      <c r="T328" s="70">
        <f t="shared" si="138"/>
        <v>180</v>
      </c>
      <c r="U328" s="70">
        <f t="shared" si="138"/>
        <v>180</v>
      </c>
      <c r="V328" s="70">
        <f t="shared" si="138"/>
        <v>180</v>
      </c>
      <c r="W328" s="70">
        <f t="shared" si="138"/>
        <v>180</v>
      </c>
      <c r="X328" s="70">
        <f t="shared" si="138"/>
        <v>180</v>
      </c>
      <c r="Y328" s="70">
        <f t="shared" si="142"/>
        <v>180</v>
      </c>
      <c r="Z328" s="70">
        <f t="shared" si="142"/>
        <v>180</v>
      </c>
      <c r="AA328" s="70">
        <f t="shared" si="142"/>
        <v>180</v>
      </c>
      <c r="AB328" s="70">
        <f t="shared" si="142"/>
        <v>180</v>
      </c>
      <c r="AC328" s="70">
        <f t="shared" si="142"/>
        <v>180</v>
      </c>
      <c r="AD328" s="70">
        <f t="shared" si="142"/>
        <v>180</v>
      </c>
      <c r="AE328" s="70">
        <f t="shared" si="142"/>
        <v>180</v>
      </c>
      <c r="AF328" s="70">
        <f t="shared" si="142"/>
        <v>180</v>
      </c>
      <c r="AG328" s="70">
        <f t="shared" si="142"/>
        <v>180</v>
      </c>
      <c r="AH328" s="70">
        <f t="shared" si="142"/>
        <v>180</v>
      </c>
      <c r="AI328" s="70">
        <f t="shared" si="142"/>
        <v>180</v>
      </c>
      <c r="AJ328" s="70">
        <f t="shared" si="142"/>
        <v>180</v>
      </c>
      <c r="AK328" s="70">
        <f t="shared" si="142"/>
        <v>180</v>
      </c>
      <c r="AL328" s="70">
        <f t="shared" si="142"/>
        <v>180</v>
      </c>
      <c r="AM328" s="70">
        <f t="shared" si="142"/>
        <v>180</v>
      </c>
      <c r="AN328" s="70">
        <f t="shared" si="142"/>
        <v>180</v>
      </c>
      <c r="AO328" s="70">
        <f t="shared" si="139"/>
        <v>180</v>
      </c>
      <c r="AP328" s="70">
        <f t="shared" si="139"/>
        <v>180</v>
      </c>
      <c r="AQ328" s="70">
        <f t="shared" si="139"/>
        <v>180</v>
      </c>
      <c r="AR328" s="70">
        <f t="shared" si="139"/>
        <v>180</v>
      </c>
      <c r="AS328" s="70">
        <f t="shared" si="140"/>
        <v>180</v>
      </c>
      <c r="AT328" s="70">
        <f t="shared" si="140"/>
        <v>180</v>
      </c>
      <c r="AU328" s="70">
        <f t="shared" si="140"/>
        <v>180</v>
      </c>
      <c r="AV328" s="70">
        <f t="shared" si="140"/>
        <v>180</v>
      </c>
      <c r="AW328" s="70">
        <f t="shared" si="140"/>
        <v>180</v>
      </c>
      <c r="AX328" s="70">
        <f t="shared" si="140"/>
        <v>180</v>
      </c>
      <c r="AY328" s="70">
        <f t="shared" si="140"/>
        <v>180</v>
      </c>
      <c r="AZ328" s="70">
        <f t="shared" si="140"/>
        <v>180</v>
      </c>
      <c r="BA328" s="70">
        <f t="shared" si="140"/>
        <v>180</v>
      </c>
      <c r="BB328" s="70">
        <f t="shared" si="140"/>
        <v>180</v>
      </c>
      <c r="BC328" s="70">
        <f t="shared" si="140"/>
        <v>180</v>
      </c>
      <c r="BD328" s="70">
        <f t="shared" si="140"/>
        <v>180</v>
      </c>
      <c r="BE328" s="70">
        <f t="shared" si="140"/>
        <v>180</v>
      </c>
      <c r="BF328" s="70">
        <f t="shared" si="140"/>
        <v>180</v>
      </c>
      <c r="BG328" s="70">
        <f t="shared" si="140"/>
        <v>180</v>
      </c>
      <c r="BH328" s="70">
        <f t="shared" si="140"/>
        <v>180</v>
      </c>
      <c r="BI328" s="70">
        <f t="shared" si="141"/>
        <v>180</v>
      </c>
      <c r="BJ328" s="70">
        <f t="shared" si="141"/>
        <v>180</v>
      </c>
      <c r="BK328" s="70">
        <f t="shared" si="141"/>
        <v>180</v>
      </c>
      <c r="BL328" s="70">
        <f t="shared" si="141"/>
        <v>180</v>
      </c>
      <c r="BM328" s="70">
        <f t="shared" si="141"/>
        <v>180</v>
      </c>
      <c r="BN328" s="70">
        <f t="shared" si="141"/>
        <v>180</v>
      </c>
      <c r="BO328" s="70">
        <f t="shared" si="141"/>
        <v>180</v>
      </c>
      <c r="BP328" s="70">
        <f t="shared" si="141"/>
        <v>180</v>
      </c>
      <c r="BQ328" s="70">
        <f t="shared" si="137"/>
        <v>0</v>
      </c>
      <c r="BR328" s="70">
        <f t="shared" si="137"/>
        <v>0</v>
      </c>
      <c r="BS328" s="70">
        <f t="shared" si="137"/>
        <v>0</v>
      </c>
      <c r="BT328" s="70">
        <f t="shared" si="137"/>
        <v>0</v>
      </c>
      <c r="BU328" s="70">
        <f t="shared" si="137"/>
        <v>0</v>
      </c>
      <c r="BV328" s="70">
        <f t="shared" si="137"/>
        <v>0</v>
      </c>
      <c r="BW328" s="70">
        <f t="shared" si="137"/>
        <v>0</v>
      </c>
      <c r="BX328" s="70">
        <f t="shared" si="137"/>
        <v>0</v>
      </c>
      <c r="BY328" s="70">
        <f t="shared" si="137"/>
        <v>0</v>
      </c>
      <c r="BZ328" s="70">
        <f t="shared" si="137"/>
        <v>0</v>
      </c>
      <c r="CA328" s="70">
        <f t="shared" si="137"/>
        <v>0</v>
      </c>
      <c r="CB328" s="70">
        <f t="shared" si="137"/>
        <v>0</v>
      </c>
    </row>
    <row r="329" spans="1:80" x14ac:dyDescent="0.3">
      <c r="A329" s="76" t="str">
        <f t="shared" si="135"/>
        <v>G&amp;A</v>
      </c>
      <c r="B329" s="84" t="s">
        <v>76</v>
      </c>
      <c r="C329" s="65" t="s">
        <v>777</v>
      </c>
      <c r="E329" s="69" t="s">
        <v>101</v>
      </c>
      <c r="F329" s="86">
        <v>43101</v>
      </c>
      <c r="G329" s="86">
        <v>46387</v>
      </c>
      <c r="H329" s="85">
        <v>9000</v>
      </c>
      <c r="I329" s="70">
        <f t="shared" si="138"/>
        <v>9000</v>
      </c>
      <c r="J329" s="70">
        <f t="shared" si="138"/>
        <v>9000</v>
      </c>
      <c r="K329" s="70">
        <f t="shared" si="138"/>
        <v>9000</v>
      </c>
      <c r="L329" s="70">
        <f t="shared" si="138"/>
        <v>9000</v>
      </c>
      <c r="M329" s="70">
        <f t="shared" si="138"/>
        <v>9000</v>
      </c>
      <c r="N329" s="70">
        <f t="shared" si="138"/>
        <v>9000</v>
      </c>
      <c r="O329" s="70">
        <f t="shared" si="138"/>
        <v>9000</v>
      </c>
      <c r="P329" s="70">
        <f t="shared" si="138"/>
        <v>9000</v>
      </c>
      <c r="Q329" s="70">
        <f t="shared" si="138"/>
        <v>9000</v>
      </c>
      <c r="R329" s="70">
        <f t="shared" si="138"/>
        <v>9000</v>
      </c>
      <c r="S329" s="70">
        <f t="shared" si="138"/>
        <v>9000</v>
      </c>
      <c r="T329" s="70">
        <f t="shared" si="138"/>
        <v>9000</v>
      </c>
      <c r="U329" s="70">
        <f t="shared" si="138"/>
        <v>9000</v>
      </c>
      <c r="V329" s="70">
        <f t="shared" si="138"/>
        <v>9000</v>
      </c>
      <c r="W329" s="70">
        <f t="shared" si="138"/>
        <v>9000</v>
      </c>
      <c r="X329" s="70">
        <f t="shared" si="138"/>
        <v>9000</v>
      </c>
      <c r="Y329" s="70">
        <f t="shared" si="142"/>
        <v>9000</v>
      </c>
      <c r="Z329" s="70">
        <f t="shared" si="142"/>
        <v>9000</v>
      </c>
      <c r="AA329" s="70">
        <f t="shared" si="142"/>
        <v>9000</v>
      </c>
      <c r="AB329" s="70">
        <f t="shared" si="142"/>
        <v>9000</v>
      </c>
      <c r="AC329" s="70">
        <f t="shared" si="142"/>
        <v>9000</v>
      </c>
      <c r="AD329" s="70">
        <f t="shared" si="142"/>
        <v>9000</v>
      </c>
      <c r="AE329" s="70">
        <f t="shared" si="142"/>
        <v>9000</v>
      </c>
      <c r="AF329" s="70">
        <f t="shared" si="142"/>
        <v>9000</v>
      </c>
      <c r="AG329" s="70">
        <f t="shared" si="142"/>
        <v>9000</v>
      </c>
      <c r="AH329" s="70">
        <f t="shared" si="142"/>
        <v>9000</v>
      </c>
      <c r="AI329" s="70">
        <f t="shared" si="142"/>
        <v>9000</v>
      </c>
      <c r="AJ329" s="70">
        <f t="shared" si="142"/>
        <v>9000</v>
      </c>
      <c r="AK329" s="70">
        <f t="shared" si="142"/>
        <v>9000</v>
      </c>
      <c r="AL329" s="70">
        <f t="shared" si="142"/>
        <v>9000</v>
      </c>
      <c r="AM329" s="70">
        <f t="shared" si="142"/>
        <v>9000</v>
      </c>
      <c r="AN329" s="70">
        <f t="shared" si="142"/>
        <v>9000</v>
      </c>
      <c r="AO329" s="70">
        <f t="shared" si="139"/>
        <v>9000</v>
      </c>
      <c r="AP329" s="70">
        <f t="shared" si="139"/>
        <v>9000</v>
      </c>
      <c r="AQ329" s="70">
        <f t="shared" si="139"/>
        <v>9000</v>
      </c>
      <c r="AR329" s="70">
        <f t="shared" si="139"/>
        <v>9000</v>
      </c>
      <c r="AS329" s="70">
        <f t="shared" si="140"/>
        <v>9000</v>
      </c>
      <c r="AT329" s="70">
        <f t="shared" si="140"/>
        <v>9000</v>
      </c>
      <c r="AU329" s="70">
        <f t="shared" si="140"/>
        <v>9000</v>
      </c>
      <c r="AV329" s="70">
        <f t="shared" si="140"/>
        <v>9000</v>
      </c>
      <c r="AW329" s="70">
        <f t="shared" si="140"/>
        <v>9000</v>
      </c>
      <c r="AX329" s="70">
        <f t="shared" si="140"/>
        <v>9000</v>
      </c>
      <c r="AY329" s="70">
        <f t="shared" si="140"/>
        <v>9000</v>
      </c>
      <c r="AZ329" s="70">
        <f t="shared" si="140"/>
        <v>9000</v>
      </c>
      <c r="BA329" s="70">
        <f t="shared" si="140"/>
        <v>9000</v>
      </c>
      <c r="BB329" s="70">
        <f t="shared" si="140"/>
        <v>9000</v>
      </c>
      <c r="BC329" s="70">
        <f t="shared" si="140"/>
        <v>9000</v>
      </c>
      <c r="BD329" s="70">
        <f t="shared" si="140"/>
        <v>9000</v>
      </c>
      <c r="BE329" s="70">
        <f t="shared" si="140"/>
        <v>9000</v>
      </c>
      <c r="BF329" s="70">
        <f t="shared" si="140"/>
        <v>9000</v>
      </c>
      <c r="BG329" s="70">
        <f t="shared" si="140"/>
        <v>9000</v>
      </c>
      <c r="BH329" s="70">
        <f t="shared" si="140"/>
        <v>9000</v>
      </c>
      <c r="BI329" s="70">
        <f t="shared" si="141"/>
        <v>9000</v>
      </c>
      <c r="BJ329" s="70">
        <f t="shared" si="141"/>
        <v>9000</v>
      </c>
      <c r="BK329" s="70">
        <f t="shared" si="141"/>
        <v>9000</v>
      </c>
      <c r="BL329" s="70">
        <f t="shared" si="141"/>
        <v>9000</v>
      </c>
      <c r="BM329" s="70">
        <f t="shared" si="141"/>
        <v>9000</v>
      </c>
      <c r="BN329" s="70">
        <f t="shared" si="141"/>
        <v>9000</v>
      </c>
      <c r="BO329" s="70">
        <f t="shared" si="141"/>
        <v>9000</v>
      </c>
      <c r="BP329" s="70">
        <f t="shared" si="141"/>
        <v>9000</v>
      </c>
      <c r="BQ329" s="70">
        <f t="shared" si="137"/>
        <v>0</v>
      </c>
      <c r="BR329" s="70">
        <f t="shared" si="137"/>
        <v>0</v>
      </c>
      <c r="BS329" s="70">
        <f t="shared" si="137"/>
        <v>0</v>
      </c>
      <c r="BT329" s="70">
        <f t="shared" si="137"/>
        <v>0</v>
      </c>
      <c r="BU329" s="70">
        <f t="shared" si="137"/>
        <v>0</v>
      </c>
      <c r="BV329" s="70">
        <f t="shared" si="137"/>
        <v>0</v>
      </c>
      <c r="BW329" s="70">
        <f t="shared" si="137"/>
        <v>0</v>
      </c>
      <c r="BX329" s="70">
        <f t="shared" si="137"/>
        <v>0</v>
      </c>
      <c r="BY329" s="70">
        <f t="shared" si="137"/>
        <v>0</v>
      </c>
      <c r="BZ329" s="70">
        <f t="shared" si="137"/>
        <v>0</v>
      </c>
      <c r="CA329" s="70">
        <f t="shared" si="137"/>
        <v>0</v>
      </c>
      <c r="CB329" s="70">
        <f t="shared" si="137"/>
        <v>0</v>
      </c>
    </row>
    <row r="330" spans="1:80" x14ac:dyDescent="0.3">
      <c r="A330" s="76" t="str">
        <f t="shared" si="135"/>
        <v>G&amp;A</v>
      </c>
      <c r="B330" s="84" t="s">
        <v>77</v>
      </c>
      <c r="C330" s="65" t="s">
        <v>778</v>
      </c>
      <c r="E330" s="69" t="s">
        <v>101</v>
      </c>
      <c r="F330" s="86">
        <v>43101</v>
      </c>
      <c r="G330" s="86">
        <v>46387</v>
      </c>
      <c r="H330" s="85">
        <v>5500</v>
      </c>
      <c r="I330" s="70">
        <f t="shared" si="138"/>
        <v>5500</v>
      </c>
      <c r="J330" s="70">
        <f t="shared" si="138"/>
        <v>5500</v>
      </c>
      <c r="K330" s="70">
        <f t="shared" si="138"/>
        <v>5500</v>
      </c>
      <c r="L330" s="70">
        <f t="shared" si="138"/>
        <v>5500</v>
      </c>
      <c r="M330" s="70">
        <f t="shared" si="138"/>
        <v>5500</v>
      </c>
      <c r="N330" s="70">
        <f t="shared" si="138"/>
        <v>5500</v>
      </c>
      <c r="O330" s="70">
        <f t="shared" si="138"/>
        <v>5500</v>
      </c>
      <c r="P330" s="70">
        <f t="shared" si="138"/>
        <v>5500</v>
      </c>
      <c r="Q330" s="70">
        <f t="shared" si="138"/>
        <v>5500</v>
      </c>
      <c r="R330" s="70">
        <f t="shared" si="138"/>
        <v>5500</v>
      </c>
      <c r="S330" s="70">
        <f t="shared" si="138"/>
        <v>5500</v>
      </c>
      <c r="T330" s="70">
        <f t="shared" si="138"/>
        <v>5500</v>
      </c>
      <c r="U330" s="70">
        <f t="shared" si="138"/>
        <v>5500</v>
      </c>
      <c r="V330" s="70">
        <f t="shared" si="138"/>
        <v>5500</v>
      </c>
      <c r="W330" s="70">
        <f t="shared" si="138"/>
        <v>5500</v>
      </c>
      <c r="X330" s="70">
        <f t="shared" si="138"/>
        <v>5500</v>
      </c>
      <c r="Y330" s="70">
        <f t="shared" si="142"/>
        <v>5500</v>
      </c>
      <c r="Z330" s="70">
        <f t="shared" si="142"/>
        <v>5500</v>
      </c>
      <c r="AA330" s="70">
        <f t="shared" si="142"/>
        <v>5500</v>
      </c>
      <c r="AB330" s="70">
        <f t="shared" si="142"/>
        <v>5500</v>
      </c>
      <c r="AC330" s="70">
        <f t="shared" si="142"/>
        <v>5500</v>
      </c>
      <c r="AD330" s="70">
        <f t="shared" si="142"/>
        <v>5500</v>
      </c>
      <c r="AE330" s="70">
        <f t="shared" si="142"/>
        <v>5500</v>
      </c>
      <c r="AF330" s="70">
        <f t="shared" si="142"/>
        <v>5500</v>
      </c>
      <c r="AG330" s="70">
        <f t="shared" si="142"/>
        <v>5500</v>
      </c>
      <c r="AH330" s="70">
        <f t="shared" si="142"/>
        <v>5500</v>
      </c>
      <c r="AI330" s="70">
        <f t="shared" si="142"/>
        <v>5500</v>
      </c>
      <c r="AJ330" s="70">
        <f t="shared" si="142"/>
        <v>5500</v>
      </c>
      <c r="AK330" s="70">
        <f t="shared" si="142"/>
        <v>5500</v>
      </c>
      <c r="AL330" s="70">
        <f t="shared" si="142"/>
        <v>5500</v>
      </c>
      <c r="AM330" s="70">
        <f t="shared" si="142"/>
        <v>5500</v>
      </c>
      <c r="AN330" s="70">
        <f t="shared" si="142"/>
        <v>5500</v>
      </c>
      <c r="AO330" s="70">
        <f t="shared" si="139"/>
        <v>5500</v>
      </c>
      <c r="AP330" s="70">
        <f t="shared" si="139"/>
        <v>5500</v>
      </c>
      <c r="AQ330" s="70">
        <f t="shared" si="139"/>
        <v>5500</v>
      </c>
      <c r="AR330" s="70">
        <f t="shared" si="139"/>
        <v>5500</v>
      </c>
      <c r="AS330" s="70">
        <f t="shared" si="140"/>
        <v>5500</v>
      </c>
      <c r="AT330" s="70">
        <f t="shared" si="140"/>
        <v>5500</v>
      </c>
      <c r="AU330" s="70">
        <f t="shared" si="140"/>
        <v>5500</v>
      </c>
      <c r="AV330" s="70">
        <f t="shared" si="140"/>
        <v>5500</v>
      </c>
      <c r="AW330" s="70">
        <f t="shared" si="140"/>
        <v>5500</v>
      </c>
      <c r="AX330" s="70">
        <f t="shared" si="140"/>
        <v>5500</v>
      </c>
      <c r="AY330" s="70">
        <f t="shared" si="140"/>
        <v>5500</v>
      </c>
      <c r="AZ330" s="70">
        <f t="shared" si="140"/>
        <v>5500</v>
      </c>
      <c r="BA330" s="70">
        <f t="shared" si="140"/>
        <v>5500</v>
      </c>
      <c r="BB330" s="70">
        <f t="shared" si="140"/>
        <v>5500</v>
      </c>
      <c r="BC330" s="70">
        <f t="shared" si="140"/>
        <v>5500</v>
      </c>
      <c r="BD330" s="70">
        <f t="shared" si="140"/>
        <v>5500</v>
      </c>
      <c r="BE330" s="70">
        <f t="shared" si="140"/>
        <v>5500</v>
      </c>
      <c r="BF330" s="70">
        <f t="shared" si="140"/>
        <v>5500</v>
      </c>
      <c r="BG330" s="70">
        <f t="shared" si="140"/>
        <v>5500</v>
      </c>
      <c r="BH330" s="70">
        <f t="shared" si="140"/>
        <v>5500</v>
      </c>
      <c r="BI330" s="70">
        <f t="shared" si="141"/>
        <v>5500</v>
      </c>
      <c r="BJ330" s="70">
        <f t="shared" si="141"/>
        <v>5500</v>
      </c>
      <c r="BK330" s="70">
        <f t="shared" si="141"/>
        <v>5500</v>
      </c>
      <c r="BL330" s="70">
        <f t="shared" si="141"/>
        <v>5500</v>
      </c>
      <c r="BM330" s="70">
        <f t="shared" si="141"/>
        <v>5500</v>
      </c>
      <c r="BN330" s="70">
        <f t="shared" si="141"/>
        <v>5500</v>
      </c>
      <c r="BO330" s="70">
        <f t="shared" si="141"/>
        <v>5500</v>
      </c>
      <c r="BP330" s="70">
        <f t="shared" si="141"/>
        <v>5500</v>
      </c>
      <c r="BQ330" s="70">
        <f t="shared" si="137"/>
        <v>0</v>
      </c>
      <c r="BR330" s="70">
        <f t="shared" si="137"/>
        <v>0</v>
      </c>
      <c r="BS330" s="70">
        <f t="shared" si="137"/>
        <v>0</v>
      </c>
      <c r="BT330" s="70">
        <f t="shared" si="137"/>
        <v>0</v>
      </c>
      <c r="BU330" s="70">
        <f t="shared" si="137"/>
        <v>0</v>
      </c>
      <c r="BV330" s="70">
        <f t="shared" si="137"/>
        <v>0</v>
      </c>
      <c r="BW330" s="70">
        <f t="shared" si="137"/>
        <v>0</v>
      </c>
      <c r="BX330" s="70">
        <f t="shared" si="137"/>
        <v>0</v>
      </c>
      <c r="BY330" s="70">
        <f t="shared" si="137"/>
        <v>0</v>
      </c>
      <c r="BZ330" s="70">
        <f t="shared" si="137"/>
        <v>0</v>
      </c>
      <c r="CA330" s="70">
        <f t="shared" si="137"/>
        <v>0</v>
      </c>
      <c r="CB330" s="70">
        <f t="shared" si="137"/>
        <v>0</v>
      </c>
    </row>
    <row r="331" spans="1:80" x14ac:dyDescent="0.3">
      <c r="A331" s="76" t="str">
        <f t="shared" si="135"/>
        <v>G&amp;A</v>
      </c>
      <c r="B331" s="84" t="s">
        <v>78</v>
      </c>
      <c r="C331" s="65" t="s">
        <v>523</v>
      </c>
      <c r="E331" s="69" t="s">
        <v>101</v>
      </c>
      <c r="F331" s="86">
        <v>43101</v>
      </c>
      <c r="G331" s="86">
        <v>46387</v>
      </c>
      <c r="H331" s="85">
        <v>34.96</v>
      </c>
      <c r="I331" s="70">
        <f t="shared" si="138"/>
        <v>34.96</v>
      </c>
      <c r="J331" s="70">
        <f t="shared" si="138"/>
        <v>34.96</v>
      </c>
      <c r="K331" s="70">
        <f t="shared" si="138"/>
        <v>34.96</v>
      </c>
      <c r="L331" s="70">
        <f t="shared" si="138"/>
        <v>34.96</v>
      </c>
      <c r="M331" s="70">
        <f t="shared" si="138"/>
        <v>34.96</v>
      </c>
      <c r="N331" s="70">
        <f t="shared" si="138"/>
        <v>34.96</v>
      </c>
      <c r="O331" s="70">
        <f t="shared" si="138"/>
        <v>34.96</v>
      </c>
      <c r="P331" s="70">
        <f t="shared" si="138"/>
        <v>34.96</v>
      </c>
      <c r="Q331" s="70">
        <f t="shared" si="138"/>
        <v>34.96</v>
      </c>
      <c r="R331" s="70">
        <f t="shared" si="138"/>
        <v>34.96</v>
      </c>
      <c r="S331" s="70">
        <f t="shared" si="138"/>
        <v>34.96</v>
      </c>
      <c r="T331" s="70">
        <f t="shared" si="138"/>
        <v>34.96</v>
      </c>
      <c r="U331" s="70">
        <f t="shared" si="138"/>
        <v>34.96</v>
      </c>
      <c r="V331" s="70">
        <f t="shared" si="138"/>
        <v>34.96</v>
      </c>
      <c r="W331" s="70">
        <f t="shared" si="138"/>
        <v>34.96</v>
      </c>
      <c r="X331" s="70">
        <f t="shared" si="138"/>
        <v>34.96</v>
      </c>
      <c r="Y331" s="70">
        <f t="shared" si="142"/>
        <v>34.96</v>
      </c>
      <c r="Z331" s="70">
        <f t="shared" si="142"/>
        <v>34.96</v>
      </c>
      <c r="AA331" s="70">
        <f t="shared" si="142"/>
        <v>34.96</v>
      </c>
      <c r="AB331" s="70">
        <f t="shared" si="142"/>
        <v>34.96</v>
      </c>
      <c r="AC331" s="70">
        <f t="shared" si="142"/>
        <v>34.96</v>
      </c>
      <c r="AD331" s="70">
        <f t="shared" si="142"/>
        <v>34.96</v>
      </c>
      <c r="AE331" s="70">
        <f t="shared" si="142"/>
        <v>34.96</v>
      </c>
      <c r="AF331" s="70">
        <f t="shared" si="142"/>
        <v>34.96</v>
      </c>
      <c r="AG331" s="70">
        <f t="shared" si="142"/>
        <v>34.96</v>
      </c>
      <c r="AH331" s="70">
        <f t="shared" si="142"/>
        <v>34.96</v>
      </c>
      <c r="AI331" s="70">
        <f t="shared" si="142"/>
        <v>34.96</v>
      </c>
      <c r="AJ331" s="70">
        <f t="shared" si="142"/>
        <v>34.96</v>
      </c>
      <c r="AK331" s="70">
        <f t="shared" si="142"/>
        <v>34.96</v>
      </c>
      <c r="AL331" s="70">
        <f t="shared" si="142"/>
        <v>34.96</v>
      </c>
      <c r="AM331" s="70">
        <f t="shared" si="142"/>
        <v>34.96</v>
      </c>
      <c r="AN331" s="70">
        <f t="shared" si="142"/>
        <v>34.96</v>
      </c>
      <c r="AO331" s="70">
        <f t="shared" si="139"/>
        <v>34.96</v>
      </c>
      <c r="AP331" s="70">
        <f t="shared" si="139"/>
        <v>34.96</v>
      </c>
      <c r="AQ331" s="70">
        <f t="shared" si="139"/>
        <v>34.96</v>
      </c>
      <c r="AR331" s="70">
        <f t="shared" si="139"/>
        <v>34.96</v>
      </c>
      <c r="AS331" s="70">
        <f t="shared" si="140"/>
        <v>34.96</v>
      </c>
      <c r="AT331" s="70">
        <f t="shared" si="140"/>
        <v>34.96</v>
      </c>
      <c r="AU331" s="70">
        <f t="shared" si="140"/>
        <v>34.96</v>
      </c>
      <c r="AV331" s="70">
        <f t="shared" si="140"/>
        <v>34.96</v>
      </c>
      <c r="AW331" s="70">
        <f t="shared" si="140"/>
        <v>34.96</v>
      </c>
      <c r="AX331" s="70">
        <f t="shared" si="140"/>
        <v>34.96</v>
      </c>
      <c r="AY331" s="70">
        <f t="shared" si="140"/>
        <v>34.96</v>
      </c>
      <c r="AZ331" s="70">
        <f t="shared" si="140"/>
        <v>34.96</v>
      </c>
      <c r="BA331" s="70">
        <f t="shared" si="140"/>
        <v>34.96</v>
      </c>
      <c r="BB331" s="70">
        <f t="shared" si="140"/>
        <v>34.96</v>
      </c>
      <c r="BC331" s="70">
        <f t="shared" si="140"/>
        <v>34.96</v>
      </c>
      <c r="BD331" s="70">
        <f t="shared" si="140"/>
        <v>34.96</v>
      </c>
      <c r="BE331" s="70">
        <f t="shared" si="140"/>
        <v>34.96</v>
      </c>
      <c r="BF331" s="70">
        <f t="shared" si="140"/>
        <v>34.96</v>
      </c>
      <c r="BG331" s="70">
        <f t="shared" si="140"/>
        <v>34.96</v>
      </c>
      <c r="BH331" s="70">
        <f t="shared" si="140"/>
        <v>34.96</v>
      </c>
      <c r="BI331" s="70">
        <f t="shared" si="141"/>
        <v>34.96</v>
      </c>
      <c r="BJ331" s="70">
        <f t="shared" si="141"/>
        <v>34.96</v>
      </c>
      <c r="BK331" s="70">
        <f t="shared" si="141"/>
        <v>34.96</v>
      </c>
      <c r="BL331" s="70">
        <f t="shared" si="141"/>
        <v>34.96</v>
      </c>
      <c r="BM331" s="70">
        <f t="shared" si="141"/>
        <v>34.96</v>
      </c>
      <c r="BN331" s="70">
        <f t="shared" si="141"/>
        <v>34.96</v>
      </c>
      <c r="BO331" s="70">
        <f t="shared" si="141"/>
        <v>34.96</v>
      </c>
      <c r="BP331" s="70">
        <f t="shared" si="141"/>
        <v>34.96</v>
      </c>
      <c r="BQ331" s="70">
        <f t="shared" si="137"/>
        <v>0</v>
      </c>
      <c r="BR331" s="70">
        <f t="shared" si="137"/>
        <v>0</v>
      </c>
      <c r="BS331" s="70">
        <f t="shared" si="137"/>
        <v>0</v>
      </c>
      <c r="BT331" s="70">
        <f t="shared" si="137"/>
        <v>0</v>
      </c>
      <c r="BU331" s="70">
        <f t="shared" si="137"/>
        <v>0</v>
      </c>
      <c r="BV331" s="70">
        <f t="shared" si="137"/>
        <v>0</v>
      </c>
      <c r="BW331" s="70">
        <f t="shared" si="137"/>
        <v>0</v>
      </c>
      <c r="BX331" s="70">
        <f t="shared" si="137"/>
        <v>0</v>
      </c>
      <c r="BY331" s="70">
        <f t="shared" si="137"/>
        <v>0</v>
      </c>
      <c r="BZ331" s="70">
        <f t="shared" si="137"/>
        <v>0</v>
      </c>
      <c r="CA331" s="70">
        <f t="shared" si="137"/>
        <v>0</v>
      </c>
      <c r="CB331" s="70">
        <f t="shared" si="137"/>
        <v>0</v>
      </c>
    </row>
    <row r="332" spans="1:80" x14ac:dyDescent="0.3">
      <c r="A332" s="76" t="str">
        <f t="shared" si="135"/>
        <v>G&amp;A</v>
      </c>
      <c r="B332" s="84" t="s">
        <v>79</v>
      </c>
      <c r="C332" s="65" t="s">
        <v>524</v>
      </c>
      <c r="E332" s="69" t="s">
        <v>101</v>
      </c>
      <c r="F332" s="86">
        <v>44287</v>
      </c>
      <c r="G332" s="86">
        <v>46387</v>
      </c>
      <c r="H332" s="85">
        <v>700</v>
      </c>
      <c r="I332" s="70">
        <f t="shared" si="138"/>
        <v>700</v>
      </c>
      <c r="J332" s="70">
        <f t="shared" si="138"/>
        <v>700</v>
      </c>
      <c r="K332" s="70">
        <f t="shared" si="138"/>
        <v>700</v>
      </c>
      <c r="L332" s="70">
        <f t="shared" si="138"/>
        <v>700</v>
      </c>
      <c r="M332" s="70">
        <f t="shared" si="138"/>
        <v>700</v>
      </c>
      <c r="N332" s="70">
        <f t="shared" si="138"/>
        <v>700</v>
      </c>
      <c r="O332" s="70">
        <f t="shared" si="138"/>
        <v>700</v>
      </c>
      <c r="P332" s="70">
        <f t="shared" si="138"/>
        <v>700</v>
      </c>
      <c r="Q332" s="70">
        <f t="shared" si="138"/>
        <v>700</v>
      </c>
      <c r="R332" s="70">
        <f t="shared" si="138"/>
        <v>700</v>
      </c>
      <c r="S332" s="70">
        <f t="shared" si="138"/>
        <v>700</v>
      </c>
      <c r="T332" s="70">
        <f t="shared" si="138"/>
        <v>700</v>
      </c>
      <c r="U332" s="70">
        <f t="shared" si="138"/>
        <v>700</v>
      </c>
      <c r="V332" s="70">
        <f t="shared" si="138"/>
        <v>700</v>
      </c>
      <c r="W332" s="70">
        <f t="shared" si="138"/>
        <v>700</v>
      </c>
      <c r="X332" s="70">
        <f t="shared" si="138"/>
        <v>700</v>
      </c>
      <c r="Y332" s="70">
        <f t="shared" si="142"/>
        <v>700</v>
      </c>
      <c r="Z332" s="70">
        <f t="shared" si="142"/>
        <v>700</v>
      </c>
      <c r="AA332" s="70">
        <f t="shared" si="142"/>
        <v>700</v>
      </c>
      <c r="AB332" s="70">
        <f t="shared" si="142"/>
        <v>700</v>
      </c>
      <c r="AC332" s="70">
        <f t="shared" si="142"/>
        <v>700</v>
      </c>
      <c r="AD332" s="70">
        <f t="shared" si="142"/>
        <v>700</v>
      </c>
      <c r="AE332" s="70">
        <f t="shared" si="142"/>
        <v>700</v>
      </c>
      <c r="AF332" s="70">
        <f t="shared" si="142"/>
        <v>700</v>
      </c>
      <c r="AG332" s="70">
        <f t="shared" si="142"/>
        <v>700</v>
      </c>
      <c r="AH332" s="70">
        <f t="shared" si="142"/>
        <v>700</v>
      </c>
      <c r="AI332" s="70">
        <f t="shared" si="142"/>
        <v>700</v>
      </c>
      <c r="AJ332" s="70">
        <f t="shared" si="142"/>
        <v>700</v>
      </c>
      <c r="AK332" s="70">
        <f t="shared" si="142"/>
        <v>700</v>
      </c>
      <c r="AL332" s="70">
        <f t="shared" si="142"/>
        <v>700</v>
      </c>
      <c r="AM332" s="70">
        <f t="shared" si="142"/>
        <v>700</v>
      </c>
      <c r="AN332" s="70">
        <f t="shared" si="142"/>
        <v>700</v>
      </c>
      <c r="AO332" s="70">
        <f t="shared" si="139"/>
        <v>700</v>
      </c>
      <c r="AP332" s="70">
        <f t="shared" si="139"/>
        <v>700</v>
      </c>
      <c r="AQ332" s="70">
        <f t="shared" si="139"/>
        <v>700</v>
      </c>
      <c r="AR332" s="70">
        <f t="shared" si="139"/>
        <v>700</v>
      </c>
      <c r="AS332" s="70">
        <f t="shared" si="140"/>
        <v>700</v>
      </c>
      <c r="AT332" s="70">
        <f t="shared" si="140"/>
        <v>700</v>
      </c>
      <c r="AU332" s="70">
        <f t="shared" si="140"/>
        <v>700</v>
      </c>
      <c r="AV332" s="70">
        <f t="shared" si="140"/>
        <v>700</v>
      </c>
      <c r="AW332" s="70">
        <f t="shared" si="140"/>
        <v>700</v>
      </c>
      <c r="AX332" s="70">
        <f t="shared" si="140"/>
        <v>700</v>
      </c>
      <c r="AY332" s="70">
        <f t="shared" si="140"/>
        <v>700</v>
      </c>
      <c r="AZ332" s="70">
        <f t="shared" si="140"/>
        <v>700</v>
      </c>
      <c r="BA332" s="70">
        <f t="shared" si="140"/>
        <v>700</v>
      </c>
      <c r="BB332" s="70">
        <f t="shared" si="140"/>
        <v>700</v>
      </c>
      <c r="BC332" s="70">
        <f t="shared" si="140"/>
        <v>700</v>
      </c>
      <c r="BD332" s="70">
        <f t="shared" si="140"/>
        <v>700</v>
      </c>
      <c r="BE332" s="70">
        <f t="shared" si="140"/>
        <v>700</v>
      </c>
      <c r="BF332" s="70">
        <f t="shared" si="140"/>
        <v>700</v>
      </c>
      <c r="BG332" s="70">
        <f t="shared" si="140"/>
        <v>700</v>
      </c>
      <c r="BH332" s="70">
        <f t="shared" si="140"/>
        <v>700</v>
      </c>
      <c r="BI332" s="70">
        <f t="shared" si="141"/>
        <v>700</v>
      </c>
      <c r="BJ332" s="70">
        <f t="shared" si="141"/>
        <v>700</v>
      </c>
      <c r="BK332" s="70">
        <f t="shared" si="141"/>
        <v>700</v>
      </c>
      <c r="BL332" s="70">
        <f t="shared" si="141"/>
        <v>700</v>
      </c>
      <c r="BM332" s="70">
        <f t="shared" si="141"/>
        <v>700</v>
      </c>
      <c r="BN332" s="70">
        <f t="shared" si="141"/>
        <v>700</v>
      </c>
      <c r="BO332" s="70">
        <f t="shared" si="141"/>
        <v>700</v>
      </c>
      <c r="BP332" s="70">
        <f t="shared" si="141"/>
        <v>700</v>
      </c>
      <c r="BQ332" s="70">
        <f t="shared" si="137"/>
        <v>0</v>
      </c>
      <c r="BR332" s="70">
        <f t="shared" si="137"/>
        <v>0</v>
      </c>
      <c r="BS332" s="70">
        <f t="shared" si="137"/>
        <v>0</v>
      </c>
      <c r="BT332" s="70">
        <f t="shared" si="137"/>
        <v>0</v>
      </c>
      <c r="BU332" s="70">
        <f t="shared" si="137"/>
        <v>0</v>
      </c>
      <c r="BV332" s="70">
        <f t="shared" si="137"/>
        <v>0</v>
      </c>
      <c r="BW332" s="70">
        <f t="shared" si="137"/>
        <v>0</v>
      </c>
      <c r="BX332" s="70">
        <f t="shared" si="137"/>
        <v>0</v>
      </c>
      <c r="BY332" s="70">
        <f t="shared" si="137"/>
        <v>0</v>
      </c>
      <c r="BZ332" s="70">
        <f t="shared" si="137"/>
        <v>0</v>
      </c>
      <c r="CA332" s="70">
        <f t="shared" si="137"/>
        <v>0</v>
      </c>
      <c r="CB332" s="70">
        <f t="shared" si="137"/>
        <v>0</v>
      </c>
    </row>
    <row r="333" spans="1:80" x14ac:dyDescent="0.3">
      <c r="A333" s="76" t="str">
        <f t="shared" si="135"/>
        <v>G&amp;A</v>
      </c>
      <c r="B333" s="84" t="s">
        <v>80</v>
      </c>
      <c r="C333" s="65" t="s">
        <v>239</v>
      </c>
      <c r="E333" s="69" t="s">
        <v>101</v>
      </c>
      <c r="F333" s="86">
        <v>43101</v>
      </c>
      <c r="G333" s="86">
        <v>46387</v>
      </c>
      <c r="H333" s="85">
        <v>900</v>
      </c>
      <c r="I333" s="70">
        <f t="shared" si="138"/>
        <v>900</v>
      </c>
      <c r="J333" s="70">
        <f t="shared" si="138"/>
        <v>900</v>
      </c>
      <c r="K333" s="70">
        <f t="shared" si="138"/>
        <v>900</v>
      </c>
      <c r="L333" s="70">
        <f t="shared" si="138"/>
        <v>900</v>
      </c>
      <c r="M333" s="70">
        <f t="shared" si="138"/>
        <v>900</v>
      </c>
      <c r="N333" s="70">
        <f t="shared" si="138"/>
        <v>900</v>
      </c>
      <c r="O333" s="70">
        <f t="shared" si="138"/>
        <v>900</v>
      </c>
      <c r="P333" s="70">
        <f t="shared" si="138"/>
        <v>900</v>
      </c>
      <c r="Q333" s="70">
        <f t="shared" si="138"/>
        <v>900</v>
      </c>
      <c r="R333" s="70">
        <f t="shared" si="138"/>
        <v>900</v>
      </c>
      <c r="S333" s="70">
        <f t="shared" si="138"/>
        <v>900</v>
      </c>
      <c r="T333" s="70">
        <f t="shared" si="138"/>
        <v>900</v>
      </c>
      <c r="U333" s="70">
        <f t="shared" si="138"/>
        <v>900</v>
      </c>
      <c r="V333" s="70">
        <f t="shared" si="138"/>
        <v>900</v>
      </c>
      <c r="W333" s="70">
        <f t="shared" si="138"/>
        <v>900</v>
      </c>
      <c r="X333" s="70">
        <f t="shared" si="138"/>
        <v>900</v>
      </c>
      <c r="Y333" s="70">
        <f t="shared" si="142"/>
        <v>900</v>
      </c>
      <c r="Z333" s="70">
        <f t="shared" si="142"/>
        <v>900</v>
      </c>
      <c r="AA333" s="70">
        <f t="shared" si="142"/>
        <v>900</v>
      </c>
      <c r="AB333" s="70">
        <f t="shared" si="142"/>
        <v>900</v>
      </c>
      <c r="AC333" s="70">
        <f t="shared" si="142"/>
        <v>900</v>
      </c>
      <c r="AD333" s="70">
        <f t="shared" si="142"/>
        <v>900</v>
      </c>
      <c r="AE333" s="70">
        <f t="shared" si="142"/>
        <v>900</v>
      </c>
      <c r="AF333" s="70">
        <f t="shared" si="142"/>
        <v>900</v>
      </c>
      <c r="AG333" s="70">
        <f t="shared" si="142"/>
        <v>900</v>
      </c>
      <c r="AH333" s="70">
        <f t="shared" si="142"/>
        <v>900</v>
      </c>
      <c r="AI333" s="70">
        <f t="shared" si="142"/>
        <v>900</v>
      </c>
      <c r="AJ333" s="70">
        <f t="shared" si="142"/>
        <v>900</v>
      </c>
      <c r="AK333" s="70">
        <f t="shared" si="142"/>
        <v>900</v>
      </c>
      <c r="AL333" s="70">
        <f t="shared" si="142"/>
        <v>900</v>
      </c>
      <c r="AM333" s="70">
        <f t="shared" si="142"/>
        <v>900</v>
      </c>
      <c r="AN333" s="70">
        <f t="shared" si="142"/>
        <v>900</v>
      </c>
      <c r="AO333" s="70">
        <f t="shared" si="139"/>
        <v>900</v>
      </c>
      <c r="AP333" s="70">
        <f t="shared" si="139"/>
        <v>900</v>
      </c>
      <c r="AQ333" s="70">
        <f t="shared" si="139"/>
        <v>900</v>
      </c>
      <c r="AR333" s="70">
        <f t="shared" si="139"/>
        <v>900</v>
      </c>
      <c r="AS333" s="70">
        <f t="shared" si="140"/>
        <v>900</v>
      </c>
      <c r="AT333" s="70">
        <f t="shared" si="140"/>
        <v>900</v>
      </c>
      <c r="AU333" s="70">
        <f t="shared" si="140"/>
        <v>900</v>
      </c>
      <c r="AV333" s="70">
        <f t="shared" si="140"/>
        <v>900</v>
      </c>
      <c r="AW333" s="70">
        <f t="shared" si="140"/>
        <v>900</v>
      </c>
      <c r="AX333" s="70">
        <f t="shared" si="140"/>
        <v>900</v>
      </c>
      <c r="AY333" s="70">
        <f t="shared" si="140"/>
        <v>900</v>
      </c>
      <c r="AZ333" s="70">
        <f t="shared" si="140"/>
        <v>900</v>
      </c>
      <c r="BA333" s="70">
        <f t="shared" si="140"/>
        <v>900</v>
      </c>
      <c r="BB333" s="70">
        <f t="shared" si="140"/>
        <v>900</v>
      </c>
      <c r="BC333" s="70">
        <f t="shared" si="140"/>
        <v>900</v>
      </c>
      <c r="BD333" s="70">
        <f t="shared" si="140"/>
        <v>900</v>
      </c>
      <c r="BE333" s="70">
        <f t="shared" si="140"/>
        <v>900</v>
      </c>
      <c r="BF333" s="70">
        <f t="shared" si="140"/>
        <v>900</v>
      </c>
      <c r="BG333" s="70">
        <f t="shared" si="140"/>
        <v>900</v>
      </c>
      <c r="BH333" s="70">
        <f t="shared" si="140"/>
        <v>900</v>
      </c>
      <c r="BI333" s="70">
        <f t="shared" si="141"/>
        <v>900</v>
      </c>
      <c r="BJ333" s="70">
        <f t="shared" si="141"/>
        <v>900</v>
      </c>
      <c r="BK333" s="70">
        <f t="shared" si="141"/>
        <v>900</v>
      </c>
      <c r="BL333" s="70">
        <f t="shared" si="141"/>
        <v>900</v>
      </c>
      <c r="BM333" s="70">
        <f t="shared" si="141"/>
        <v>900</v>
      </c>
      <c r="BN333" s="70">
        <f t="shared" si="141"/>
        <v>900</v>
      </c>
      <c r="BO333" s="70">
        <f t="shared" si="141"/>
        <v>900</v>
      </c>
      <c r="BP333" s="70">
        <f t="shared" si="141"/>
        <v>900</v>
      </c>
      <c r="BQ333" s="70">
        <f t="shared" si="137"/>
        <v>0</v>
      </c>
      <c r="BR333" s="70">
        <f t="shared" si="137"/>
        <v>0</v>
      </c>
      <c r="BS333" s="70">
        <f t="shared" si="137"/>
        <v>0</v>
      </c>
      <c r="BT333" s="70">
        <f t="shared" si="137"/>
        <v>0</v>
      </c>
      <c r="BU333" s="70">
        <f t="shared" si="137"/>
        <v>0</v>
      </c>
      <c r="BV333" s="70">
        <f t="shared" si="137"/>
        <v>0</v>
      </c>
      <c r="BW333" s="70">
        <f t="shared" si="137"/>
        <v>0</v>
      </c>
      <c r="BX333" s="70">
        <f t="shared" si="137"/>
        <v>0</v>
      </c>
      <c r="BY333" s="70">
        <f t="shared" si="137"/>
        <v>0</v>
      </c>
      <c r="BZ333" s="70">
        <f t="shared" si="137"/>
        <v>0</v>
      </c>
      <c r="CA333" s="70">
        <f t="shared" si="137"/>
        <v>0</v>
      </c>
      <c r="CB333" s="70">
        <f t="shared" si="137"/>
        <v>0</v>
      </c>
    </row>
    <row r="334" spans="1:80" x14ac:dyDescent="0.3">
      <c r="A334" s="76" t="str">
        <f t="shared" si="135"/>
        <v>G&amp;A</v>
      </c>
      <c r="B334" s="84" t="s">
        <v>80</v>
      </c>
      <c r="C334" s="65" t="s">
        <v>525</v>
      </c>
      <c r="E334" s="69" t="s">
        <v>101</v>
      </c>
      <c r="F334" s="86">
        <v>43101</v>
      </c>
      <c r="G334" s="86">
        <v>46387</v>
      </c>
      <c r="H334" s="85">
        <v>5500</v>
      </c>
      <c r="I334" s="70">
        <f t="shared" si="138"/>
        <v>5500</v>
      </c>
      <c r="J334" s="70">
        <f t="shared" si="138"/>
        <v>5500</v>
      </c>
      <c r="K334" s="70">
        <f t="shared" si="138"/>
        <v>5500</v>
      </c>
      <c r="L334" s="70">
        <f t="shared" si="138"/>
        <v>5500</v>
      </c>
      <c r="M334" s="70">
        <f t="shared" si="138"/>
        <v>5500</v>
      </c>
      <c r="N334" s="70">
        <f t="shared" si="138"/>
        <v>5500</v>
      </c>
      <c r="O334" s="70">
        <f t="shared" si="138"/>
        <v>5500</v>
      </c>
      <c r="P334" s="70">
        <f t="shared" si="138"/>
        <v>5500</v>
      </c>
      <c r="Q334" s="70">
        <f t="shared" si="138"/>
        <v>5500</v>
      </c>
      <c r="R334" s="70">
        <f t="shared" si="138"/>
        <v>5500</v>
      </c>
      <c r="S334" s="70">
        <f t="shared" si="138"/>
        <v>5500</v>
      </c>
      <c r="T334" s="70">
        <f t="shared" si="138"/>
        <v>5500</v>
      </c>
      <c r="U334" s="70">
        <f t="shared" si="138"/>
        <v>5500</v>
      </c>
      <c r="V334" s="70">
        <f t="shared" si="138"/>
        <v>5500</v>
      </c>
      <c r="W334" s="70">
        <f t="shared" si="138"/>
        <v>5500</v>
      </c>
      <c r="X334" s="70">
        <f t="shared" si="138"/>
        <v>5500</v>
      </c>
      <c r="Y334" s="70">
        <f t="shared" ref="Y334:CB334" si="143">IF(AND($F334&lt;=Y$6,$G334&gt;=Y$7),$H334,0)</f>
        <v>5500</v>
      </c>
      <c r="Z334" s="70">
        <f t="shared" si="143"/>
        <v>5500</v>
      </c>
      <c r="AA334" s="70">
        <f t="shared" si="143"/>
        <v>5500</v>
      </c>
      <c r="AB334" s="70">
        <f t="shared" si="143"/>
        <v>5500</v>
      </c>
      <c r="AC334" s="70">
        <f t="shared" si="143"/>
        <v>5500</v>
      </c>
      <c r="AD334" s="70">
        <f t="shared" si="143"/>
        <v>5500</v>
      </c>
      <c r="AE334" s="70">
        <f t="shared" si="143"/>
        <v>5500</v>
      </c>
      <c r="AF334" s="70">
        <f t="shared" si="143"/>
        <v>5500</v>
      </c>
      <c r="AG334" s="70">
        <f t="shared" si="143"/>
        <v>5500</v>
      </c>
      <c r="AH334" s="70">
        <f t="shared" si="143"/>
        <v>5500</v>
      </c>
      <c r="AI334" s="70">
        <f t="shared" si="143"/>
        <v>5500</v>
      </c>
      <c r="AJ334" s="70">
        <f t="shared" si="143"/>
        <v>5500</v>
      </c>
      <c r="AK334" s="70">
        <f t="shared" si="143"/>
        <v>5500</v>
      </c>
      <c r="AL334" s="70">
        <f t="shared" si="143"/>
        <v>5500</v>
      </c>
      <c r="AM334" s="70">
        <f t="shared" si="143"/>
        <v>5500</v>
      </c>
      <c r="AN334" s="70">
        <f t="shared" si="143"/>
        <v>5500</v>
      </c>
      <c r="AO334" s="70">
        <f t="shared" si="143"/>
        <v>5500</v>
      </c>
      <c r="AP334" s="70">
        <f t="shared" si="143"/>
        <v>5500</v>
      </c>
      <c r="AQ334" s="70">
        <f t="shared" si="143"/>
        <v>5500</v>
      </c>
      <c r="AR334" s="70">
        <f t="shared" si="143"/>
        <v>5500</v>
      </c>
      <c r="AS334" s="70">
        <f t="shared" si="143"/>
        <v>5500</v>
      </c>
      <c r="AT334" s="70">
        <f t="shared" si="143"/>
        <v>5500</v>
      </c>
      <c r="AU334" s="70">
        <f t="shared" si="143"/>
        <v>5500</v>
      </c>
      <c r="AV334" s="70">
        <f t="shared" si="143"/>
        <v>5500</v>
      </c>
      <c r="AW334" s="70">
        <f t="shared" si="143"/>
        <v>5500</v>
      </c>
      <c r="AX334" s="70">
        <f t="shared" si="143"/>
        <v>5500</v>
      </c>
      <c r="AY334" s="70">
        <f t="shared" si="143"/>
        <v>5500</v>
      </c>
      <c r="AZ334" s="70">
        <f t="shared" si="143"/>
        <v>5500</v>
      </c>
      <c r="BA334" s="70">
        <f t="shared" si="143"/>
        <v>5500</v>
      </c>
      <c r="BB334" s="70">
        <f t="shared" si="143"/>
        <v>5500</v>
      </c>
      <c r="BC334" s="70">
        <f t="shared" si="143"/>
        <v>5500</v>
      </c>
      <c r="BD334" s="70">
        <f t="shared" si="143"/>
        <v>5500</v>
      </c>
      <c r="BE334" s="70">
        <f t="shared" si="143"/>
        <v>5500</v>
      </c>
      <c r="BF334" s="70">
        <f t="shared" si="143"/>
        <v>5500</v>
      </c>
      <c r="BG334" s="70">
        <f t="shared" si="143"/>
        <v>5500</v>
      </c>
      <c r="BH334" s="70">
        <f t="shared" si="143"/>
        <v>5500</v>
      </c>
      <c r="BI334" s="70">
        <f t="shared" si="143"/>
        <v>5500</v>
      </c>
      <c r="BJ334" s="70">
        <f t="shared" si="143"/>
        <v>5500</v>
      </c>
      <c r="BK334" s="70">
        <f t="shared" si="143"/>
        <v>5500</v>
      </c>
      <c r="BL334" s="70">
        <f t="shared" si="143"/>
        <v>5500</v>
      </c>
      <c r="BM334" s="70">
        <f t="shared" si="143"/>
        <v>5500</v>
      </c>
      <c r="BN334" s="70">
        <f t="shared" si="143"/>
        <v>5500</v>
      </c>
      <c r="BO334" s="70">
        <f t="shared" si="143"/>
        <v>5500</v>
      </c>
      <c r="BP334" s="70">
        <f t="shared" si="143"/>
        <v>5500</v>
      </c>
      <c r="BQ334" s="70">
        <f t="shared" si="143"/>
        <v>0</v>
      </c>
      <c r="BR334" s="70">
        <f t="shared" si="143"/>
        <v>0</v>
      </c>
      <c r="BS334" s="70">
        <f t="shared" si="143"/>
        <v>0</v>
      </c>
      <c r="BT334" s="70">
        <f t="shared" si="143"/>
        <v>0</v>
      </c>
      <c r="BU334" s="70">
        <f t="shared" si="143"/>
        <v>0</v>
      </c>
      <c r="BV334" s="70">
        <f t="shared" si="143"/>
        <v>0</v>
      </c>
      <c r="BW334" s="70">
        <f t="shared" si="143"/>
        <v>0</v>
      </c>
      <c r="BX334" s="70">
        <f t="shared" si="143"/>
        <v>0</v>
      </c>
      <c r="BY334" s="70">
        <f t="shared" si="143"/>
        <v>0</v>
      </c>
      <c r="BZ334" s="70">
        <f t="shared" si="143"/>
        <v>0</v>
      </c>
      <c r="CA334" s="70">
        <f t="shared" si="143"/>
        <v>0</v>
      </c>
      <c r="CB334" s="70">
        <f t="shared" si="143"/>
        <v>0</v>
      </c>
    </row>
    <row r="335" spans="1:80" x14ac:dyDescent="0.3">
      <c r="A335" s="76" t="str">
        <f t="shared" si="135"/>
        <v>G&amp;A</v>
      </c>
      <c r="B335" s="84" t="s">
        <v>80</v>
      </c>
      <c r="C335" s="65" t="s">
        <v>593</v>
      </c>
      <c r="E335" s="69" t="s">
        <v>101</v>
      </c>
      <c r="F335" s="86">
        <v>43101</v>
      </c>
      <c r="G335" s="86">
        <v>46387</v>
      </c>
      <c r="H335" s="85">
        <v>4700</v>
      </c>
      <c r="I335" s="70">
        <f t="shared" si="138"/>
        <v>4700</v>
      </c>
      <c r="J335" s="70">
        <f t="shared" si="138"/>
        <v>4700</v>
      </c>
      <c r="K335" s="70">
        <f t="shared" si="138"/>
        <v>4700</v>
      </c>
      <c r="L335" s="70">
        <f t="shared" si="138"/>
        <v>4700</v>
      </c>
      <c r="M335" s="70">
        <f t="shared" si="138"/>
        <v>4700</v>
      </c>
      <c r="N335" s="70">
        <f t="shared" si="138"/>
        <v>4700</v>
      </c>
      <c r="O335" s="70">
        <f t="shared" si="138"/>
        <v>4700</v>
      </c>
      <c r="P335" s="70">
        <f t="shared" si="138"/>
        <v>4700</v>
      </c>
      <c r="Q335" s="70">
        <f t="shared" si="138"/>
        <v>4700</v>
      </c>
      <c r="R335" s="70">
        <f t="shared" si="138"/>
        <v>4700</v>
      </c>
      <c r="S335" s="70">
        <f t="shared" si="138"/>
        <v>4700</v>
      </c>
      <c r="T335" s="70">
        <f t="shared" si="138"/>
        <v>4700</v>
      </c>
      <c r="U335" s="70">
        <f t="shared" si="138"/>
        <v>4700</v>
      </c>
      <c r="V335" s="70">
        <f t="shared" si="138"/>
        <v>4700</v>
      </c>
      <c r="W335" s="70">
        <f t="shared" si="138"/>
        <v>4700</v>
      </c>
      <c r="X335" s="70">
        <f t="shared" si="138"/>
        <v>4700</v>
      </c>
      <c r="Y335" s="70">
        <f t="shared" si="142"/>
        <v>4700</v>
      </c>
      <c r="Z335" s="70">
        <f t="shared" si="142"/>
        <v>4700</v>
      </c>
      <c r="AA335" s="70">
        <f t="shared" si="142"/>
        <v>4700</v>
      </c>
      <c r="AB335" s="70">
        <f t="shared" si="142"/>
        <v>4700</v>
      </c>
      <c r="AC335" s="70">
        <f t="shared" si="142"/>
        <v>4700</v>
      </c>
      <c r="AD335" s="70">
        <f t="shared" si="142"/>
        <v>4700</v>
      </c>
      <c r="AE335" s="70">
        <f t="shared" si="142"/>
        <v>4700</v>
      </c>
      <c r="AF335" s="70">
        <f t="shared" si="142"/>
        <v>4700</v>
      </c>
      <c r="AG335" s="70">
        <f t="shared" si="142"/>
        <v>4700</v>
      </c>
      <c r="AH335" s="70">
        <f t="shared" si="142"/>
        <v>4700</v>
      </c>
      <c r="AI335" s="70">
        <f t="shared" si="142"/>
        <v>4700</v>
      </c>
      <c r="AJ335" s="70">
        <f t="shared" si="142"/>
        <v>4700</v>
      </c>
      <c r="AK335" s="70">
        <f t="shared" si="142"/>
        <v>4700</v>
      </c>
      <c r="AL335" s="70">
        <f t="shared" si="142"/>
        <v>4700</v>
      </c>
      <c r="AM335" s="70">
        <f t="shared" si="142"/>
        <v>4700</v>
      </c>
      <c r="AN335" s="70">
        <f t="shared" si="142"/>
        <v>4700</v>
      </c>
      <c r="AO335" s="70">
        <f t="shared" si="139"/>
        <v>4700</v>
      </c>
      <c r="AP335" s="70">
        <f t="shared" si="139"/>
        <v>4700</v>
      </c>
      <c r="AQ335" s="70">
        <f t="shared" si="139"/>
        <v>4700</v>
      </c>
      <c r="AR335" s="70">
        <f t="shared" si="139"/>
        <v>4700</v>
      </c>
      <c r="AS335" s="70">
        <f t="shared" si="140"/>
        <v>4700</v>
      </c>
      <c r="AT335" s="70">
        <f t="shared" si="140"/>
        <v>4700</v>
      </c>
      <c r="AU335" s="70">
        <f t="shared" si="140"/>
        <v>4700</v>
      </c>
      <c r="AV335" s="70">
        <f t="shared" si="140"/>
        <v>4700</v>
      </c>
      <c r="AW335" s="70">
        <f t="shared" si="140"/>
        <v>4700</v>
      </c>
      <c r="AX335" s="70">
        <f t="shared" si="140"/>
        <v>4700</v>
      </c>
      <c r="AY335" s="70">
        <f t="shared" si="140"/>
        <v>4700</v>
      </c>
      <c r="AZ335" s="70">
        <f t="shared" si="140"/>
        <v>4700</v>
      </c>
      <c r="BA335" s="70">
        <f t="shared" si="140"/>
        <v>4700</v>
      </c>
      <c r="BB335" s="70">
        <f t="shared" si="140"/>
        <v>4700</v>
      </c>
      <c r="BC335" s="70">
        <f t="shared" si="140"/>
        <v>4700</v>
      </c>
      <c r="BD335" s="70">
        <f t="shared" si="140"/>
        <v>4700</v>
      </c>
      <c r="BE335" s="70">
        <f t="shared" si="140"/>
        <v>4700</v>
      </c>
      <c r="BF335" s="70">
        <f t="shared" si="140"/>
        <v>4700</v>
      </c>
      <c r="BG335" s="70">
        <f t="shared" si="140"/>
        <v>4700</v>
      </c>
      <c r="BH335" s="70">
        <f t="shared" si="140"/>
        <v>4700</v>
      </c>
      <c r="BI335" s="70">
        <f t="shared" si="141"/>
        <v>4700</v>
      </c>
      <c r="BJ335" s="70">
        <f t="shared" si="141"/>
        <v>4700</v>
      </c>
      <c r="BK335" s="70">
        <f t="shared" si="141"/>
        <v>4700</v>
      </c>
      <c r="BL335" s="70">
        <f t="shared" si="141"/>
        <v>4700</v>
      </c>
      <c r="BM335" s="70">
        <f t="shared" si="141"/>
        <v>4700</v>
      </c>
      <c r="BN335" s="70">
        <f t="shared" si="141"/>
        <v>4700</v>
      </c>
      <c r="BO335" s="70">
        <f t="shared" si="141"/>
        <v>4700</v>
      </c>
      <c r="BP335" s="70">
        <f t="shared" si="141"/>
        <v>4700</v>
      </c>
      <c r="BQ335" s="70">
        <f t="shared" si="137"/>
        <v>0</v>
      </c>
      <c r="BR335" s="70">
        <f t="shared" si="137"/>
        <v>0</v>
      </c>
      <c r="BS335" s="70">
        <f t="shared" si="137"/>
        <v>0</v>
      </c>
      <c r="BT335" s="70">
        <f t="shared" si="137"/>
        <v>0</v>
      </c>
      <c r="BU335" s="70">
        <f t="shared" si="137"/>
        <v>0</v>
      </c>
      <c r="BV335" s="70">
        <f t="shared" si="137"/>
        <v>0</v>
      </c>
      <c r="BW335" s="70">
        <f t="shared" si="137"/>
        <v>0</v>
      </c>
      <c r="BX335" s="70">
        <f t="shared" si="137"/>
        <v>0</v>
      </c>
      <c r="BY335" s="70">
        <f t="shared" si="137"/>
        <v>0</v>
      </c>
      <c r="BZ335" s="70">
        <f t="shared" si="137"/>
        <v>0</v>
      </c>
      <c r="CA335" s="70">
        <f t="shared" si="137"/>
        <v>0</v>
      </c>
      <c r="CB335" s="70">
        <f t="shared" si="137"/>
        <v>0</v>
      </c>
    </row>
    <row r="336" spans="1:80" x14ac:dyDescent="0.3">
      <c r="A336" s="76" t="str">
        <f t="shared" si="135"/>
        <v>G&amp;A</v>
      </c>
      <c r="B336" s="84" t="s">
        <v>80</v>
      </c>
      <c r="C336" s="65" t="s">
        <v>526</v>
      </c>
      <c r="E336" s="69" t="s">
        <v>101</v>
      </c>
      <c r="F336" s="86">
        <v>43101</v>
      </c>
      <c r="G336" s="86">
        <v>46387</v>
      </c>
      <c r="H336" s="85">
        <v>8000</v>
      </c>
      <c r="I336" s="70">
        <f t="shared" si="138"/>
        <v>8000</v>
      </c>
      <c r="J336" s="70">
        <f t="shared" si="138"/>
        <v>8000</v>
      </c>
      <c r="K336" s="70">
        <f t="shared" si="138"/>
        <v>8000</v>
      </c>
      <c r="L336" s="70">
        <f t="shared" si="138"/>
        <v>8000</v>
      </c>
      <c r="M336" s="70">
        <f t="shared" si="138"/>
        <v>8000</v>
      </c>
      <c r="N336" s="70">
        <f t="shared" si="138"/>
        <v>8000</v>
      </c>
      <c r="O336" s="70">
        <f t="shared" si="138"/>
        <v>8000</v>
      </c>
      <c r="P336" s="70">
        <f t="shared" si="138"/>
        <v>8000</v>
      </c>
      <c r="Q336" s="70">
        <f t="shared" si="138"/>
        <v>8000</v>
      </c>
      <c r="R336" s="70">
        <f t="shared" si="138"/>
        <v>8000</v>
      </c>
      <c r="S336" s="70">
        <f t="shared" si="138"/>
        <v>8000</v>
      </c>
      <c r="T336" s="70">
        <f t="shared" si="138"/>
        <v>8000</v>
      </c>
      <c r="U336" s="70">
        <f t="shared" si="138"/>
        <v>8000</v>
      </c>
      <c r="V336" s="70">
        <f t="shared" si="138"/>
        <v>8000</v>
      </c>
      <c r="W336" s="70">
        <f t="shared" si="138"/>
        <v>8000</v>
      </c>
      <c r="X336" s="70">
        <f t="shared" si="138"/>
        <v>8000</v>
      </c>
      <c r="Y336" s="70">
        <f t="shared" si="142"/>
        <v>8000</v>
      </c>
      <c r="Z336" s="70">
        <f t="shared" si="142"/>
        <v>8000</v>
      </c>
      <c r="AA336" s="70">
        <f t="shared" si="142"/>
        <v>8000</v>
      </c>
      <c r="AB336" s="70">
        <f t="shared" si="142"/>
        <v>8000</v>
      </c>
      <c r="AC336" s="70">
        <f t="shared" si="142"/>
        <v>8000</v>
      </c>
      <c r="AD336" s="70">
        <f t="shared" si="142"/>
        <v>8000</v>
      </c>
      <c r="AE336" s="70">
        <f t="shared" si="142"/>
        <v>8000</v>
      </c>
      <c r="AF336" s="70">
        <f t="shared" si="142"/>
        <v>8000</v>
      </c>
      <c r="AG336" s="70">
        <f t="shared" si="142"/>
        <v>8000</v>
      </c>
      <c r="AH336" s="70">
        <f t="shared" si="142"/>
        <v>8000</v>
      </c>
      <c r="AI336" s="70">
        <f t="shared" si="142"/>
        <v>8000</v>
      </c>
      <c r="AJ336" s="70">
        <f t="shared" si="142"/>
        <v>8000</v>
      </c>
      <c r="AK336" s="70">
        <f t="shared" si="142"/>
        <v>8000</v>
      </c>
      <c r="AL336" s="70">
        <f t="shared" si="142"/>
        <v>8000</v>
      </c>
      <c r="AM336" s="70">
        <f t="shared" si="142"/>
        <v>8000</v>
      </c>
      <c r="AN336" s="70">
        <f t="shared" si="142"/>
        <v>8000</v>
      </c>
      <c r="AO336" s="70">
        <f t="shared" si="139"/>
        <v>8000</v>
      </c>
      <c r="AP336" s="70">
        <f t="shared" si="139"/>
        <v>8000</v>
      </c>
      <c r="AQ336" s="70">
        <f t="shared" si="139"/>
        <v>8000</v>
      </c>
      <c r="AR336" s="70">
        <f t="shared" si="139"/>
        <v>8000</v>
      </c>
      <c r="AS336" s="70">
        <f t="shared" si="140"/>
        <v>8000</v>
      </c>
      <c r="AT336" s="70">
        <f t="shared" si="140"/>
        <v>8000</v>
      </c>
      <c r="AU336" s="70">
        <f t="shared" si="140"/>
        <v>8000</v>
      </c>
      <c r="AV336" s="70">
        <f t="shared" si="140"/>
        <v>8000</v>
      </c>
      <c r="AW336" s="70">
        <f t="shared" si="140"/>
        <v>8000</v>
      </c>
      <c r="AX336" s="70">
        <f t="shared" si="140"/>
        <v>8000</v>
      </c>
      <c r="AY336" s="70">
        <f t="shared" si="140"/>
        <v>8000</v>
      </c>
      <c r="AZ336" s="70">
        <f t="shared" si="140"/>
        <v>8000</v>
      </c>
      <c r="BA336" s="70">
        <f t="shared" si="140"/>
        <v>8000</v>
      </c>
      <c r="BB336" s="70">
        <f t="shared" si="140"/>
        <v>8000</v>
      </c>
      <c r="BC336" s="70">
        <f t="shared" si="140"/>
        <v>8000</v>
      </c>
      <c r="BD336" s="70">
        <f t="shared" si="140"/>
        <v>8000</v>
      </c>
      <c r="BE336" s="70">
        <f t="shared" si="140"/>
        <v>8000</v>
      </c>
      <c r="BF336" s="70">
        <f t="shared" si="140"/>
        <v>8000</v>
      </c>
      <c r="BG336" s="70">
        <f t="shared" si="140"/>
        <v>8000</v>
      </c>
      <c r="BH336" s="70">
        <f t="shared" si="140"/>
        <v>8000</v>
      </c>
      <c r="BI336" s="70">
        <f t="shared" si="141"/>
        <v>8000</v>
      </c>
      <c r="BJ336" s="70">
        <f t="shared" si="141"/>
        <v>8000</v>
      </c>
      <c r="BK336" s="70">
        <f t="shared" si="141"/>
        <v>8000</v>
      </c>
      <c r="BL336" s="70">
        <f t="shared" si="141"/>
        <v>8000</v>
      </c>
      <c r="BM336" s="70">
        <f t="shared" si="141"/>
        <v>8000</v>
      </c>
      <c r="BN336" s="70">
        <f t="shared" si="141"/>
        <v>8000</v>
      </c>
      <c r="BO336" s="70">
        <f t="shared" si="141"/>
        <v>8000</v>
      </c>
      <c r="BP336" s="70">
        <f t="shared" si="141"/>
        <v>8000</v>
      </c>
      <c r="BQ336" s="70">
        <f t="shared" ref="BQ336:CB346" si="144">IF(AND($F336&lt;=BQ$6,$G336&gt;=BQ$7),$H336,0)</f>
        <v>0</v>
      </c>
      <c r="BR336" s="70">
        <f t="shared" si="144"/>
        <v>0</v>
      </c>
      <c r="BS336" s="70">
        <f t="shared" si="144"/>
        <v>0</v>
      </c>
      <c r="BT336" s="70">
        <f t="shared" si="144"/>
        <v>0</v>
      </c>
      <c r="BU336" s="70">
        <f t="shared" si="144"/>
        <v>0</v>
      </c>
      <c r="BV336" s="70">
        <f t="shared" si="144"/>
        <v>0</v>
      </c>
      <c r="BW336" s="70">
        <f t="shared" si="144"/>
        <v>0</v>
      </c>
      <c r="BX336" s="70">
        <f t="shared" si="144"/>
        <v>0</v>
      </c>
      <c r="BY336" s="70">
        <f t="shared" si="144"/>
        <v>0</v>
      </c>
      <c r="BZ336" s="70">
        <f t="shared" si="144"/>
        <v>0</v>
      </c>
      <c r="CA336" s="70">
        <f t="shared" si="144"/>
        <v>0</v>
      </c>
      <c r="CB336" s="70">
        <f t="shared" si="144"/>
        <v>0</v>
      </c>
    </row>
    <row r="337" spans="1:80" x14ac:dyDescent="0.3">
      <c r="A337" s="76" t="str">
        <f t="shared" si="135"/>
        <v>G&amp;A</v>
      </c>
      <c r="B337" s="84" t="s">
        <v>80</v>
      </c>
      <c r="C337" s="65" t="s">
        <v>527</v>
      </c>
      <c r="E337" s="69" t="s">
        <v>101</v>
      </c>
      <c r="F337" s="86">
        <v>43101</v>
      </c>
      <c r="G337" s="86">
        <v>46387</v>
      </c>
      <c r="H337" s="85">
        <v>4000</v>
      </c>
      <c r="I337" s="70">
        <f t="shared" si="138"/>
        <v>4000</v>
      </c>
      <c r="J337" s="70">
        <f t="shared" si="138"/>
        <v>4000</v>
      </c>
      <c r="K337" s="70">
        <f t="shared" si="138"/>
        <v>4000</v>
      </c>
      <c r="L337" s="70">
        <f t="shared" si="138"/>
        <v>4000</v>
      </c>
      <c r="M337" s="70">
        <f t="shared" si="138"/>
        <v>4000</v>
      </c>
      <c r="N337" s="70">
        <f t="shared" si="138"/>
        <v>4000</v>
      </c>
      <c r="O337" s="70">
        <f t="shared" si="138"/>
        <v>4000</v>
      </c>
      <c r="P337" s="70">
        <f t="shared" si="138"/>
        <v>4000</v>
      </c>
      <c r="Q337" s="70">
        <f t="shared" si="138"/>
        <v>4000</v>
      </c>
      <c r="R337" s="70">
        <f t="shared" si="138"/>
        <v>4000</v>
      </c>
      <c r="S337" s="70">
        <f t="shared" si="138"/>
        <v>4000</v>
      </c>
      <c r="T337" s="70">
        <f t="shared" si="138"/>
        <v>4000</v>
      </c>
      <c r="U337" s="70">
        <f t="shared" si="138"/>
        <v>4000</v>
      </c>
      <c r="V337" s="70">
        <f t="shared" si="138"/>
        <v>4000</v>
      </c>
      <c r="W337" s="70">
        <f t="shared" si="138"/>
        <v>4000</v>
      </c>
      <c r="X337" s="70">
        <f t="shared" si="138"/>
        <v>4000</v>
      </c>
      <c r="Y337" s="70">
        <f t="shared" si="142"/>
        <v>4000</v>
      </c>
      <c r="Z337" s="70">
        <f t="shared" si="142"/>
        <v>4000</v>
      </c>
      <c r="AA337" s="70">
        <f t="shared" si="142"/>
        <v>4000</v>
      </c>
      <c r="AB337" s="70">
        <f t="shared" si="142"/>
        <v>4000</v>
      </c>
      <c r="AC337" s="70">
        <f t="shared" si="142"/>
        <v>4000</v>
      </c>
      <c r="AD337" s="70">
        <f t="shared" si="142"/>
        <v>4000</v>
      </c>
      <c r="AE337" s="70">
        <f t="shared" si="142"/>
        <v>4000</v>
      </c>
      <c r="AF337" s="70">
        <f t="shared" si="142"/>
        <v>4000</v>
      </c>
      <c r="AG337" s="70">
        <f t="shared" si="142"/>
        <v>4000</v>
      </c>
      <c r="AH337" s="70">
        <f t="shared" si="142"/>
        <v>4000</v>
      </c>
      <c r="AI337" s="70">
        <f t="shared" si="142"/>
        <v>4000</v>
      </c>
      <c r="AJ337" s="70">
        <f t="shared" si="142"/>
        <v>4000</v>
      </c>
      <c r="AK337" s="70">
        <f t="shared" si="142"/>
        <v>4000</v>
      </c>
      <c r="AL337" s="70">
        <f t="shared" si="142"/>
        <v>4000</v>
      </c>
      <c r="AM337" s="70">
        <f t="shared" si="142"/>
        <v>4000</v>
      </c>
      <c r="AN337" s="70">
        <f t="shared" si="142"/>
        <v>4000</v>
      </c>
      <c r="AO337" s="70">
        <f t="shared" si="139"/>
        <v>4000</v>
      </c>
      <c r="AP337" s="70">
        <f t="shared" si="139"/>
        <v>4000</v>
      </c>
      <c r="AQ337" s="70">
        <f t="shared" si="139"/>
        <v>4000</v>
      </c>
      <c r="AR337" s="70">
        <f t="shared" si="139"/>
        <v>4000</v>
      </c>
      <c r="AS337" s="70">
        <f t="shared" si="140"/>
        <v>4000</v>
      </c>
      <c r="AT337" s="70">
        <f t="shared" si="140"/>
        <v>4000</v>
      </c>
      <c r="AU337" s="70">
        <f t="shared" si="140"/>
        <v>4000</v>
      </c>
      <c r="AV337" s="70">
        <f t="shared" si="140"/>
        <v>4000</v>
      </c>
      <c r="AW337" s="70">
        <f t="shared" si="140"/>
        <v>4000</v>
      </c>
      <c r="AX337" s="70">
        <f t="shared" si="140"/>
        <v>4000</v>
      </c>
      <c r="AY337" s="70">
        <f t="shared" si="140"/>
        <v>4000</v>
      </c>
      <c r="AZ337" s="70">
        <f t="shared" si="140"/>
        <v>4000</v>
      </c>
      <c r="BA337" s="70">
        <f t="shared" si="140"/>
        <v>4000</v>
      </c>
      <c r="BB337" s="70">
        <f t="shared" si="140"/>
        <v>4000</v>
      </c>
      <c r="BC337" s="70">
        <f t="shared" si="140"/>
        <v>4000</v>
      </c>
      <c r="BD337" s="70">
        <f t="shared" si="140"/>
        <v>4000</v>
      </c>
      <c r="BE337" s="70">
        <f t="shared" si="140"/>
        <v>4000</v>
      </c>
      <c r="BF337" s="70">
        <f t="shared" si="140"/>
        <v>4000</v>
      </c>
      <c r="BG337" s="70">
        <f t="shared" si="140"/>
        <v>4000</v>
      </c>
      <c r="BH337" s="70">
        <f t="shared" si="140"/>
        <v>4000</v>
      </c>
      <c r="BI337" s="70">
        <f t="shared" si="141"/>
        <v>4000</v>
      </c>
      <c r="BJ337" s="70">
        <f t="shared" si="141"/>
        <v>4000</v>
      </c>
      <c r="BK337" s="70">
        <f t="shared" si="141"/>
        <v>4000</v>
      </c>
      <c r="BL337" s="70">
        <f t="shared" si="141"/>
        <v>4000</v>
      </c>
      <c r="BM337" s="70">
        <f t="shared" si="141"/>
        <v>4000</v>
      </c>
      <c r="BN337" s="70">
        <f t="shared" si="141"/>
        <v>4000</v>
      </c>
      <c r="BO337" s="70">
        <f t="shared" si="141"/>
        <v>4000</v>
      </c>
      <c r="BP337" s="70">
        <f t="shared" si="141"/>
        <v>4000</v>
      </c>
      <c r="BQ337" s="70">
        <f t="shared" si="144"/>
        <v>0</v>
      </c>
      <c r="BR337" s="70">
        <f t="shared" si="144"/>
        <v>0</v>
      </c>
      <c r="BS337" s="70">
        <f t="shared" si="144"/>
        <v>0</v>
      </c>
      <c r="BT337" s="70">
        <f t="shared" si="144"/>
        <v>0</v>
      </c>
      <c r="BU337" s="70">
        <f t="shared" si="144"/>
        <v>0</v>
      </c>
      <c r="BV337" s="70">
        <f t="shared" si="144"/>
        <v>0</v>
      </c>
      <c r="BW337" s="70">
        <f t="shared" si="144"/>
        <v>0</v>
      </c>
      <c r="BX337" s="70">
        <f t="shared" si="144"/>
        <v>0</v>
      </c>
      <c r="BY337" s="70">
        <f t="shared" si="144"/>
        <v>0</v>
      </c>
      <c r="BZ337" s="70">
        <f t="shared" si="144"/>
        <v>0</v>
      </c>
      <c r="CA337" s="70">
        <f t="shared" si="144"/>
        <v>0</v>
      </c>
      <c r="CB337" s="70">
        <f t="shared" si="144"/>
        <v>0</v>
      </c>
    </row>
    <row r="338" spans="1:80" x14ac:dyDescent="0.3">
      <c r="A338" s="76" t="str">
        <f t="shared" si="135"/>
        <v>G&amp;A</v>
      </c>
      <c r="B338" s="84" t="s">
        <v>80</v>
      </c>
      <c r="C338" s="65" t="s">
        <v>528</v>
      </c>
      <c r="E338" s="69" t="s">
        <v>101</v>
      </c>
      <c r="F338" s="86">
        <v>43101</v>
      </c>
      <c r="G338" s="86">
        <v>46387</v>
      </c>
      <c r="H338" s="85">
        <v>300</v>
      </c>
      <c r="I338" s="70">
        <f t="shared" ref="I338:X343" si="145">IF(AND($F338&lt;=I$6,$G338&gt;=I$7),$H338,0)</f>
        <v>300</v>
      </c>
      <c r="J338" s="70">
        <f t="shared" si="145"/>
        <v>300</v>
      </c>
      <c r="K338" s="70">
        <f t="shared" si="145"/>
        <v>300</v>
      </c>
      <c r="L338" s="70">
        <f t="shared" si="145"/>
        <v>300</v>
      </c>
      <c r="M338" s="70">
        <f t="shared" si="145"/>
        <v>300</v>
      </c>
      <c r="N338" s="70">
        <f t="shared" si="145"/>
        <v>300</v>
      </c>
      <c r="O338" s="70">
        <f t="shared" si="145"/>
        <v>300</v>
      </c>
      <c r="P338" s="70">
        <f t="shared" si="145"/>
        <v>300</v>
      </c>
      <c r="Q338" s="70">
        <f t="shared" si="145"/>
        <v>300</v>
      </c>
      <c r="R338" s="70">
        <f t="shared" si="145"/>
        <v>300</v>
      </c>
      <c r="S338" s="70">
        <f t="shared" si="145"/>
        <v>300</v>
      </c>
      <c r="T338" s="70">
        <f t="shared" si="145"/>
        <v>300</v>
      </c>
      <c r="U338" s="70">
        <f t="shared" si="145"/>
        <v>300</v>
      </c>
      <c r="V338" s="70">
        <f t="shared" si="145"/>
        <v>300</v>
      </c>
      <c r="W338" s="70">
        <f t="shared" si="145"/>
        <v>300</v>
      </c>
      <c r="X338" s="70">
        <f t="shared" si="145"/>
        <v>300</v>
      </c>
      <c r="Y338" s="70">
        <f t="shared" si="142"/>
        <v>300</v>
      </c>
      <c r="Z338" s="70">
        <f t="shared" si="142"/>
        <v>300</v>
      </c>
      <c r="AA338" s="70">
        <f t="shared" si="142"/>
        <v>300</v>
      </c>
      <c r="AB338" s="70">
        <f t="shared" si="142"/>
        <v>300</v>
      </c>
      <c r="AC338" s="70">
        <f t="shared" si="142"/>
        <v>300</v>
      </c>
      <c r="AD338" s="70">
        <f t="shared" si="142"/>
        <v>300</v>
      </c>
      <c r="AE338" s="70">
        <f t="shared" si="142"/>
        <v>300</v>
      </c>
      <c r="AF338" s="70">
        <f t="shared" si="142"/>
        <v>300</v>
      </c>
      <c r="AG338" s="70">
        <f t="shared" si="142"/>
        <v>300</v>
      </c>
      <c r="AH338" s="70">
        <f t="shared" si="142"/>
        <v>300</v>
      </c>
      <c r="AI338" s="70">
        <f t="shared" si="142"/>
        <v>300</v>
      </c>
      <c r="AJ338" s="70">
        <f t="shared" si="142"/>
        <v>300</v>
      </c>
      <c r="AK338" s="70">
        <f t="shared" si="142"/>
        <v>300</v>
      </c>
      <c r="AL338" s="70">
        <f t="shared" si="142"/>
        <v>300</v>
      </c>
      <c r="AM338" s="70">
        <f t="shared" si="142"/>
        <v>300</v>
      </c>
      <c r="AN338" s="70">
        <f t="shared" ref="Y338:AN343" si="146">IF(AND($F338&lt;=AN$6,$G338&gt;=AN$7),$H338,0)</f>
        <v>300</v>
      </c>
      <c r="AO338" s="70">
        <f t="shared" si="139"/>
        <v>300</v>
      </c>
      <c r="AP338" s="70">
        <f t="shared" si="139"/>
        <v>300</v>
      </c>
      <c r="AQ338" s="70">
        <f t="shared" si="139"/>
        <v>300</v>
      </c>
      <c r="AR338" s="70">
        <f t="shared" si="139"/>
        <v>300</v>
      </c>
      <c r="AS338" s="70">
        <f t="shared" ref="AS338:BH343" si="147">IF(AND($F338&lt;=AS$6,$G338&gt;=AS$7),$H338,0)</f>
        <v>300</v>
      </c>
      <c r="AT338" s="70">
        <f t="shared" si="147"/>
        <v>300</v>
      </c>
      <c r="AU338" s="70">
        <f t="shared" si="147"/>
        <v>300</v>
      </c>
      <c r="AV338" s="70">
        <f t="shared" si="147"/>
        <v>300</v>
      </c>
      <c r="AW338" s="70">
        <f t="shared" si="147"/>
        <v>300</v>
      </c>
      <c r="AX338" s="70">
        <f t="shared" si="147"/>
        <v>300</v>
      </c>
      <c r="AY338" s="70">
        <f t="shared" si="147"/>
        <v>300</v>
      </c>
      <c r="AZ338" s="70">
        <f t="shared" si="147"/>
        <v>300</v>
      </c>
      <c r="BA338" s="70">
        <f t="shared" si="147"/>
        <v>300</v>
      </c>
      <c r="BB338" s="70">
        <f t="shared" si="147"/>
        <v>300</v>
      </c>
      <c r="BC338" s="70">
        <f t="shared" si="147"/>
        <v>300</v>
      </c>
      <c r="BD338" s="70">
        <f t="shared" si="147"/>
        <v>300</v>
      </c>
      <c r="BE338" s="70">
        <f t="shared" si="147"/>
        <v>300</v>
      </c>
      <c r="BF338" s="70">
        <f t="shared" si="147"/>
        <v>300</v>
      </c>
      <c r="BG338" s="70">
        <f t="shared" si="147"/>
        <v>300</v>
      </c>
      <c r="BH338" s="70">
        <f t="shared" si="147"/>
        <v>300</v>
      </c>
      <c r="BI338" s="70">
        <f t="shared" si="141"/>
        <v>300</v>
      </c>
      <c r="BJ338" s="70">
        <f t="shared" si="141"/>
        <v>300</v>
      </c>
      <c r="BK338" s="70">
        <f t="shared" si="141"/>
        <v>300</v>
      </c>
      <c r="BL338" s="70">
        <f t="shared" si="141"/>
        <v>300</v>
      </c>
      <c r="BM338" s="70">
        <f t="shared" si="141"/>
        <v>300</v>
      </c>
      <c r="BN338" s="70">
        <f t="shared" si="141"/>
        <v>300</v>
      </c>
      <c r="BO338" s="70">
        <f t="shared" si="141"/>
        <v>300</v>
      </c>
      <c r="BP338" s="70">
        <f t="shared" si="141"/>
        <v>300</v>
      </c>
      <c r="BQ338" s="70">
        <f t="shared" si="144"/>
        <v>0</v>
      </c>
      <c r="BR338" s="70">
        <f t="shared" si="144"/>
        <v>0</v>
      </c>
      <c r="BS338" s="70">
        <f t="shared" si="144"/>
        <v>0</v>
      </c>
      <c r="BT338" s="70">
        <f t="shared" si="144"/>
        <v>0</v>
      </c>
      <c r="BU338" s="70">
        <f t="shared" si="144"/>
        <v>0</v>
      </c>
      <c r="BV338" s="70">
        <f t="shared" si="144"/>
        <v>0</v>
      </c>
      <c r="BW338" s="70">
        <f t="shared" si="144"/>
        <v>0</v>
      </c>
      <c r="BX338" s="70">
        <f t="shared" si="144"/>
        <v>0</v>
      </c>
      <c r="BY338" s="70">
        <f t="shared" si="144"/>
        <v>0</v>
      </c>
      <c r="BZ338" s="70">
        <f t="shared" si="144"/>
        <v>0</v>
      </c>
      <c r="CA338" s="70">
        <f t="shared" si="144"/>
        <v>0</v>
      </c>
      <c r="CB338" s="70">
        <f t="shared" si="144"/>
        <v>0</v>
      </c>
    </row>
    <row r="339" spans="1:80" x14ac:dyDescent="0.3">
      <c r="A339" s="76" t="str">
        <f t="shared" si="135"/>
        <v>G&amp;A</v>
      </c>
      <c r="B339" s="84" t="s">
        <v>80</v>
      </c>
      <c r="C339" s="65" t="s">
        <v>529</v>
      </c>
      <c r="E339" s="69" t="s">
        <v>101</v>
      </c>
      <c r="F339" s="86">
        <v>43101</v>
      </c>
      <c r="G339" s="86">
        <v>46387</v>
      </c>
      <c r="H339" s="85">
        <v>1400</v>
      </c>
      <c r="I339" s="70">
        <f t="shared" si="145"/>
        <v>1400</v>
      </c>
      <c r="J339" s="70">
        <f t="shared" si="145"/>
        <v>1400</v>
      </c>
      <c r="K339" s="70">
        <f t="shared" si="145"/>
        <v>1400</v>
      </c>
      <c r="L339" s="70">
        <f t="shared" si="145"/>
        <v>1400</v>
      </c>
      <c r="M339" s="70">
        <f t="shared" si="145"/>
        <v>1400</v>
      </c>
      <c r="N339" s="70">
        <f t="shared" si="145"/>
        <v>1400</v>
      </c>
      <c r="O339" s="70">
        <f t="shared" si="145"/>
        <v>1400</v>
      </c>
      <c r="P339" s="70">
        <f t="shared" si="145"/>
        <v>1400</v>
      </c>
      <c r="Q339" s="70">
        <f t="shared" si="145"/>
        <v>1400</v>
      </c>
      <c r="R339" s="70">
        <f t="shared" si="145"/>
        <v>1400</v>
      </c>
      <c r="S339" s="70">
        <f t="shared" si="145"/>
        <v>1400</v>
      </c>
      <c r="T339" s="70">
        <f t="shared" si="145"/>
        <v>1400</v>
      </c>
      <c r="U339" s="70">
        <f t="shared" si="145"/>
        <v>1400</v>
      </c>
      <c r="V339" s="70">
        <f t="shared" si="145"/>
        <v>1400</v>
      </c>
      <c r="W339" s="70">
        <f t="shared" si="145"/>
        <v>1400</v>
      </c>
      <c r="X339" s="70">
        <f t="shared" si="145"/>
        <v>1400</v>
      </c>
      <c r="Y339" s="70">
        <f t="shared" si="146"/>
        <v>1400</v>
      </c>
      <c r="Z339" s="70">
        <f t="shared" si="146"/>
        <v>1400</v>
      </c>
      <c r="AA339" s="70">
        <f t="shared" si="146"/>
        <v>1400</v>
      </c>
      <c r="AB339" s="70">
        <f t="shared" si="146"/>
        <v>1400</v>
      </c>
      <c r="AC339" s="70">
        <f t="shared" si="146"/>
        <v>1400</v>
      </c>
      <c r="AD339" s="70">
        <f t="shared" si="146"/>
        <v>1400</v>
      </c>
      <c r="AE339" s="70">
        <f t="shared" si="146"/>
        <v>1400</v>
      </c>
      <c r="AF339" s="70">
        <f t="shared" si="146"/>
        <v>1400</v>
      </c>
      <c r="AG339" s="70">
        <f t="shared" si="146"/>
        <v>1400</v>
      </c>
      <c r="AH339" s="70">
        <f t="shared" si="146"/>
        <v>1400</v>
      </c>
      <c r="AI339" s="70">
        <f t="shared" si="146"/>
        <v>1400</v>
      </c>
      <c r="AJ339" s="70">
        <f t="shared" si="146"/>
        <v>1400</v>
      </c>
      <c r="AK339" s="70">
        <f t="shared" si="146"/>
        <v>1400</v>
      </c>
      <c r="AL339" s="70">
        <f t="shared" si="146"/>
        <v>1400</v>
      </c>
      <c r="AM339" s="70">
        <f t="shared" si="146"/>
        <v>1400</v>
      </c>
      <c r="AN339" s="70">
        <f t="shared" si="146"/>
        <v>1400</v>
      </c>
      <c r="AO339" s="70">
        <f t="shared" si="139"/>
        <v>1400</v>
      </c>
      <c r="AP339" s="70">
        <f t="shared" si="139"/>
        <v>1400</v>
      </c>
      <c r="AQ339" s="70">
        <f t="shared" si="139"/>
        <v>1400</v>
      </c>
      <c r="AR339" s="70">
        <f t="shared" si="139"/>
        <v>1400</v>
      </c>
      <c r="AS339" s="70">
        <f t="shared" si="147"/>
        <v>1400</v>
      </c>
      <c r="AT339" s="70">
        <f t="shared" si="147"/>
        <v>1400</v>
      </c>
      <c r="AU339" s="70">
        <f t="shared" si="147"/>
        <v>1400</v>
      </c>
      <c r="AV339" s="70">
        <f t="shared" si="147"/>
        <v>1400</v>
      </c>
      <c r="AW339" s="70">
        <f t="shared" si="147"/>
        <v>1400</v>
      </c>
      <c r="AX339" s="70">
        <f t="shared" si="147"/>
        <v>1400</v>
      </c>
      <c r="AY339" s="70">
        <f t="shared" si="147"/>
        <v>1400</v>
      </c>
      <c r="AZ339" s="70">
        <f t="shared" si="147"/>
        <v>1400</v>
      </c>
      <c r="BA339" s="70">
        <f t="shared" si="147"/>
        <v>1400</v>
      </c>
      <c r="BB339" s="70">
        <f t="shared" si="147"/>
        <v>1400</v>
      </c>
      <c r="BC339" s="70">
        <f t="shared" si="147"/>
        <v>1400</v>
      </c>
      <c r="BD339" s="70">
        <f t="shared" si="147"/>
        <v>1400</v>
      </c>
      <c r="BE339" s="70">
        <f t="shared" si="147"/>
        <v>1400</v>
      </c>
      <c r="BF339" s="70">
        <f t="shared" si="147"/>
        <v>1400</v>
      </c>
      <c r="BG339" s="70">
        <f t="shared" si="147"/>
        <v>1400</v>
      </c>
      <c r="BH339" s="70">
        <f t="shared" si="147"/>
        <v>1400</v>
      </c>
      <c r="BI339" s="70">
        <f t="shared" si="141"/>
        <v>1400</v>
      </c>
      <c r="BJ339" s="70">
        <f t="shared" si="141"/>
        <v>1400</v>
      </c>
      <c r="BK339" s="70">
        <f t="shared" si="141"/>
        <v>1400</v>
      </c>
      <c r="BL339" s="70">
        <f t="shared" si="141"/>
        <v>1400</v>
      </c>
      <c r="BM339" s="70">
        <f t="shared" si="141"/>
        <v>1400</v>
      </c>
      <c r="BN339" s="70">
        <f t="shared" si="141"/>
        <v>1400</v>
      </c>
      <c r="BO339" s="70">
        <f t="shared" si="141"/>
        <v>1400</v>
      </c>
      <c r="BP339" s="70">
        <f t="shared" si="141"/>
        <v>1400</v>
      </c>
      <c r="BQ339" s="70">
        <f t="shared" si="144"/>
        <v>0</v>
      </c>
      <c r="BR339" s="70">
        <f t="shared" si="144"/>
        <v>0</v>
      </c>
      <c r="BS339" s="70">
        <f t="shared" si="144"/>
        <v>0</v>
      </c>
      <c r="BT339" s="70">
        <f t="shared" si="144"/>
        <v>0</v>
      </c>
      <c r="BU339" s="70">
        <f t="shared" si="144"/>
        <v>0</v>
      </c>
      <c r="BV339" s="70">
        <f t="shared" si="144"/>
        <v>0</v>
      </c>
      <c r="BW339" s="70">
        <f t="shared" si="144"/>
        <v>0</v>
      </c>
      <c r="BX339" s="70">
        <f t="shared" si="144"/>
        <v>0</v>
      </c>
      <c r="BY339" s="70">
        <f t="shared" si="144"/>
        <v>0</v>
      </c>
      <c r="BZ339" s="70">
        <f t="shared" si="144"/>
        <v>0</v>
      </c>
      <c r="CA339" s="70">
        <f t="shared" si="144"/>
        <v>0</v>
      </c>
      <c r="CB339" s="70">
        <f t="shared" si="144"/>
        <v>0</v>
      </c>
    </row>
    <row r="340" spans="1:80" x14ac:dyDescent="0.3">
      <c r="A340" s="76" t="str">
        <f t="shared" si="135"/>
        <v>G&amp;A</v>
      </c>
      <c r="B340" s="84" t="s">
        <v>80</v>
      </c>
      <c r="C340" s="65" t="s">
        <v>530</v>
      </c>
      <c r="E340" s="69" t="s">
        <v>101</v>
      </c>
      <c r="F340" s="86">
        <v>43101</v>
      </c>
      <c r="G340" s="86">
        <v>46387</v>
      </c>
      <c r="H340" s="85">
        <v>20000</v>
      </c>
      <c r="I340" s="70">
        <f t="shared" si="145"/>
        <v>20000</v>
      </c>
      <c r="J340" s="70">
        <f t="shared" si="145"/>
        <v>20000</v>
      </c>
      <c r="K340" s="70">
        <f t="shared" si="145"/>
        <v>20000</v>
      </c>
      <c r="L340" s="70">
        <f t="shared" si="145"/>
        <v>20000</v>
      </c>
      <c r="M340" s="70">
        <f t="shared" si="145"/>
        <v>20000</v>
      </c>
      <c r="N340" s="70">
        <f t="shared" si="145"/>
        <v>20000</v>
      </c>
      <c r="O340" s="70">
        <f t="shared" si="145"/>
        <v>20000</v>
      </c>
      <c r="P340" s="70">
        <f t="shared" si="145"/>
        <v>20000</v>
      </c>
      <c r="Q340" s="70">
        <f t="shared" si="145"/>
        <v>20000</v>
      </c>
      <c r="R340" s="70">
        <f t="shared" si="145"/>
        <v>20000</v>
      </c>
      <c r="S340" s="70">
        <f t="shared" si="145"/>
        <v>20000</v>
      </c>
      <c r="T340" s="70">
        <f t="shared" si="145"/>
        <v>20000</v>
      </c>
      <c r="U340" s="70">
        <f t="shared" si="145"/>
        <v>20000</v>
      </c>
      <c r="V340" s="70">
        <f t="shared" si="145"/>
        <v>20000</v>
      </c>
      <c r="W340" s="70">
        <f t="shared" si="145"/>
        <v>20000</v>
      </c>
      <c r="X340" s="70">
        <f t="shared" si="145"/>
        <v>20000</v>
      </c>
      <c r="Y340" s="70">
        <f t="shared" si="146"/>
        <v>20000</v>
      </c>
      <c r="Z340" s="70">
        <f t="shared" si="146"/>
        <v>20000</v>
      </c>
      <c r="AA340" s="70">
        <f t="shared" si="146"/>
        <v>20000</v>
      </c>
      <c r="AB340" s="70">
        <f t="shared" si="146"/>
        <v>20000</v>
      </c>
      <c r="AC340" s="70">
        <f t="shared" si="146"/>
        <v>20000</v>
      </c>
      <c r="AD340" s="70">
        <f t="shared" si="146"/>
        <v>20000</v>
      </c>
      <c r="AE340" s="70">
        <f t="shared" si="146"/>
        <v>20000</v>
      </c>
      <c r="AF340" s="70">
        <f t="shared" si="146"/>
        <v>20000</v>
      </c>
      <c r="AG340" s="70">
        <f t="shared" si="146"/>
        <v>20000</v>
      </c>
      <c r="AH340" s="70">
        <f t="shared" si="146"/>
        <v>20000</v>
      </c>
      <c r="AI340" s="70">
        <f t="shared" si="146"/>
        <v>20000</v>
      </c>
      <c r="AJ340" s="70">
        <f t="shared" si="146"/>
        <v>20000</v>
      </c>
      <c r="AK340" s="70">
        <f t="shared" si="146"/>
        <v>20000</v>
      </c>
      <c r="AL340" s="70">
        <f t="shared" si="146"/>
        <v>20000</v>
      </c>
      <c r="AM340" s="70">
        <f t="shared" si="146"/>
        <v>20000</v>
      </c>
      <c r="AN340" s="70">
        <f t="shared" si="146"/>
        <v>20000</v>
      </c>
      <c r="AO340" s="70">
        <f t="shared" si="139"/>
        <v>20000</v>
      </c>
      <c r="AP340" s="70">
        <f t="shared" si="139"/>
        <v>20000</v>
      </c>
      <c r="AQ340" s="70">
        <f t="shared" si="139"/>
        <v>20000</v>
      </c>
      <c r="AR340" s="70">
        <f t="shared" si="139"/>
        <v>20000</v>
      </c>
      <c r="AS340" s="70">
        <f t="shared" si="147"/>
        <v>20000</v>
      </c>
      <c r="AT340" s="70">
        <f t="shared" si="147"/>
        <v>20000</v>
      </c>
      <c r="AU340" s="70">
        <f t="shared" si="147"/>
        <v>20000</v>
      </c>
      <c r="AV340" s="70">
        <f t="shared" si="147"/>
        <v>20000</v>
      </c>
      <c r="AW340" s="70">
        <f t="shared" si="147"/>
        <v>20000</v>
      </c>
      <c r="AX340" s="70">
        <f t="shared" si="147"/>
        <v>20000</v>
      </c>
      <c r="AY340" s="70">
        <f t="shared" si="147"/>
        <v>20000</v>
      </c>
      <c r="AZ340" s="70">
        <f t="shared" si="147"/>
        <v>20000</v>
      </c>
      <c r="BA340" s="70">
        <f t="shared" si="147"/>
        <v>20000</v>
      </c>
      <c r="BB340" s="70">
        <f t="shared" si="147"/>
        <v>20000</v>
      </c>
      <c r="BC340" s="70">
        <f t="shared" si="147"/>
        <v>20000</v>
      </c>
      <c r="BD340" s="70">
        <f t="shared" si="147"/>
        <v>20000</v>
      </c>
      <c r="BE340" s="70">
        <f t="shared" si="147"/>
        <v>20000</v>
      </c>
      <c r="BF340" s="70">
        <f t="shared" si="147"/>
        <v>20000</v>
      </c>
      <c r="BG340" s="70">
        <f t="shared" si="147"/>
        <v>20000</v>
      </c>
      <c r="BH340" s="70">
        <f t="shared" si="147"/>
        <v>20000</v>
      </c>
      <c r="BI340" s="70">
        <f t="shared" si="141"/>
        <v>20000</v>
      </c>
      <c r="BJ340" s="70">
        <f t="shared" si="141"/>
        <v>20000</v>
      </c>
      <c r="BK340" s="70">
        <f t="shared" si="141"/>
        <v>20000</v>
      </c>
      <c r="BL340" s="70">
        <f t="shared" si="141"/>
        <v>20000</v>
      </c>
      <c r="BM340" s="70">
        <f t="shared" si="141"/>
        <v>20000</v>
      </c>
      <c r="BN340" s="70">
        <f t="shared" si="141"/>
        <v>20000</v>
      </c>
      <c r="BO340" s="70">
        <f t="shared" si="141"/>
        <v>20000</v>
      </c>
      <c r="BP340" s="70">
        <f t="shared" si="141"/>
        <v>20000</v>
      </c>
      <c r="BQ340" s="70">
        <f t="shared" si="144"/>
        <v>0</v>
      </c>
      <c r="BR340" s="70">
        <f t="shared" si="144"/>
        <v>0</v>
      </c>
      <c r="BS340" s="70">
        <f t="shared" si="144"/>
        <v>0</v>
      </c>
      <c r="BT340" s="70">
        <f t="shared" si="144"/>
        <v>0</v>
      </c>
      <c r="BU340" s="70">
        <f t="shared" si="144"/>
        <v>0</v>
      </c>
      <c r="BV340" s="70">
        <f t="shared" si="144"/>
        <v>0</v>
      </c>
      <c r="BW340" s="70">
        <f t="shared" si="144"/>
        <v>0</v>
      </c>
      <c r="BX340" s="70">
        <f t="shared" si="144"/>
        <v>0</v>
      </c>
      <c r="BY340" s="70">
        <f t="shared" si="144"/>
        <v>0</v>
      </c>
      <c r="BZ340" s="70">
        <f t="shared" si="144"/>
        <v>0</v>
      </c>
      <c r="CA340" s="70">
        <f t="shared" si="144"/>
        <v>0</v>
      </c>
      <c r="CB340" s="70">
        <f t="shared" si="144"/>
        <v>0</v>
      </c>
    </row>
    <row r="341" spans="1:80" x14ac:dyDescent="0.3">
      <c r="A341" s="76" t="str">
        <f t="shared" si="135"/>
        <v>G&amp;A</v>
      </c>
      <c r="B341" s="84" t="s">
        <v>80</v>
      </c>
      <c r="C341" s="65" t="s">
        <v>532</v>
      </c>
      <c r="E341" s="69" t="s">
        <v>101</v>
      </c>
      <c r="F341" s="86">
        <v>44713</v>
      </c>
      <c r="G341" s="86">
        <v>46387</v>
      </c>
      <c r="H341" s="85">
        <v>300</v>
      </c>
      <c r="I341" s="70">
        <f t="shared" si="145"/>
        <v>0</v>
      </c>
      <c r="J341" s="70">
        <f t="shared" si="145"/>
        <v>0</v>
      </c>
      <c r="K341" s="70">
        <f t="shared" si="145"/>
        <v>0</v>
      </c>
      <c r="L341" s="70">
        <f t="shared" si="145"/>
        <v>0</v>
      </c>
      <c r="M341" s="70">
        <f t="shared" si="145"/>
        <v>0</v>
      </c>
      <c r="N341" s="70">
        <f t="shared" si="145"/>
        <v>300</v>
      </c>
      <c r="O341" s="70">
        <f t="shared" si="145"/>
        <v>300</v>
      </c>
      <c r="P341" s="70">
        <f t="shared" si="145"/>
        <v>300</v>
      </c>
      <c r="Q341" s="70">
        <f t="shared" si="145"/>
        <v>300</v>
      </c>
      <c r="R341" s="70">
        <f t="shared" si="145"/>
        <v>300</v>
      </c>
      <c r="S341" s="70">
        <f t="shared" si="145"/>
        <v>300</v>
      </c>
      <c r="T341" s="70">
        <f t="shared" si="145"/>
        <v>300</v>
      </c>
      <c r="U341" s="70">
        <f t="shared" si="145"/>
        <v>300</v>
      </c>
      <c r="V341" s="70">
        <f t="shared" si="145"/>
        <v>300</v>
      </c>
      <c r="W341" s="70">
        <f t="shared" si="145"/>
        <v>300</v>
      </c>
      <c r="X341" s="70">
        <f t="shared" si="145"/>
        <v>300</v>
      </c>
      <c r="Y341" s="70">
        <f t="shared" si="146"/>
        <v>300</v>
      </c>
      <c r="Z341" s="70">
        <f t="shared" si="146"/>
        <v>300</v>
      </c>
      <c r="AA341" s="70">
        <f t="shared" si="146"/>
        <v>300</v>
      </c>
      <c r="AB341" s="70">
        <f t="shared" si="146"/>
        <v>300</v>
      </c>
      <c r="AC341" s="70">
        <f t="shared" si="146"/>
        <v>300</v>
      </c>
      <c r="AD341" s="70">
        <f t="shared" si="146"/>
        <v>300</v>
      </c>
      <c r="AE341" s="70">
        <f t="shared" si="146"/>
        <v>300</v>
      </c>
      <c r="AF341" s="70">
        <f t="shared" si="146"/>
        <v>300</v>
      </c>
      <c r="AG341" s="70">
        <f t="shared" si="146"/>
        <v>300</v>
      </c>
      <c r="AH341" s="70">
        <f t="shared" si="146"/>
        <v>300</v>
      </c>
      <c r="AI341" s="70">
        <f t="shared" si="146"/>
        <v>300</v>
      </c>
      <c r="AJ341" s="70">
        <f t="shared" si="146"/>
        <v>300</v>
      </c>
      <c r="AK341" s="70">
        <f t="shared" si="146"/>
        <v>300</v>
      </c>
      <c r="AL341" s="70">
        <f t="shared" si="146"/>
        <v>300</v>
      </c>
      <c r="AM341" s="70">
        <f t="shared" si="146"/>
        <v>300</v>
      </c>
      <c r="AN341" s="70">
        <f t="shared" si="146"/>
        <v>300</v>
      </c>
      <c r="AO341" s="70">
        <f t="shared" si="139"/>
        <v>300</v>
      </c>
      <c r="AP341" s="70">
        <f t="shared" si="139"/>
        <v>300</v>
      </c>
      <c r="AQ341" s="70">
        <f t="shared" si="139"/>
        <v>300</v>
      </c>
      <c r="AR341" s="70">
        <f t="shared" si="139"/>
        <v>300</v>
      </c>
      <c r="AS341" s="70">
        <f t="shared" si="147"/>
        <v>300</v>
      </c>
      <c r="AT341" s="70">
        <f t="shared" si="147"/>
        <v>300</v>
      </c>
      <c r="AU341" s="70">
        <f t="shared" si="147"/>
        <v>300</v>
      </c>
      <c r="AV341" s="70">
        <f t="shared" si="147"/>
        <v>300</v>
      </c>
      <c r="AW341" s="70">
        <f t="shared" si="147"/>
        <v>300</v>
      </c>
      <c r="AX341" s="70">
        <f t="shared" si="147"/>
        <v>300</v>
      </c>
      <c r="AY341" s="70">
        <f t="shared" si="147"/>
        <v>300</v>
      </c>
      <c r="AZ341" s="70">
        <f t="shared" si="147"/>
        <v>300</v>
      </c>
      <c r="BA341" s="70">
        <f t="shared" si="147"/>
        <v>300</v>
      </c>
      <c r="BB341" s="70">
        <f t="shared" si="147"/>
        <v>300</v>
      </c>
      <c r="BC341" s="70">
        <f t="shared" si="147"/>
        <v>300</v>
      </c>
      <c r="BD341" s="70">
        <f t="shared" si="147"/>
        <v>300</v>
      </c>
      <c r="BE341" s="70">
        <f t="shared" si="147"/>
        <v>300</v>
      </c>
      <c r="BF341" s="70">
        <f t="shared" si="147"/>
        <v>300</v>
      </c>
      <c r="BG341" s="70">
        <f t="shared" si="147"/>
        <v>300</v>
      </c>
      <c r="BH341" s="70">
        <f t="shared" si="147"/>
        <v>300</v>
      </c>
      <c r="BI341" s="70">
        <f t="shared" si="141"/>
        <v>300</v>
      </c>
      <c r="BJ341" s="70">
        <f t="shared" si="141"/>
        <v>300</v>
      </c>
      <c r="BK341" s="70">
        <f t="shared" si="141"/>
        <v>300</v>
      </c>
      <c r="BL341" s="70">
        <f t="shared" si="141"/>
        <v>300</v>
      </c>
      <c r="BM341" s="70">
        <f t="shared" si="141"/>
        <v>300</v>
      </c>
      <c r="BN341" s="70">
        <f t="shared" si="141"/>
        <v>300</v>
      </c>
      <c r="BO341" s="70">
        <f t="shared" si="141"/>
        <v>300</v>
      </c>
      <c r="BP341" s="70">
        <f t="shared" si="141"/>
        <v>300</v>
      </c>
      <c r="BQ341" s="70">
        <f t="shared" si="144"/>
        <v>0</v>
      </c>
      <c r="BR341" s="70">
        <f t="shared" si="144"/>
        <v>0</v>
      </c>
      <c r="BS341" s="70">
        <f t="shared" si="144"/>
        <v>0</v>
      </c>
      <c r="BT341" s="70">
        <f t="shared" si="144"/>
        <v>0</v>
      </c>
      <c r="BU341" s="70">
        <f t="shared" si="144"/>
        <v>0</v>
      </c>
      <c r="BV341" s="70">
        <f t="shared" si="144"/>
        <v>0</v>
      </c>
      <c r="BW341" s="70">
        <f t="shared" si="144"/>
        <v>0</v>
      </c>
      <c r="BX341" s="70">
        <f t="shared" si="144"/>
        <v>0</v>
      </c>
      <c r="BY341" s="70">
        <f t="shared" si="144"/>
        <v>0</v>
      </c>
      <c r="BZ341" s="70">
        <f t="shared" si="144"/>
        <v>0</v>
      </c>
      <c r="CA341" s="70">
        <f t="shared" si="144"/>
        <v>0</v>
      </c>
      <c r="CB341" s="70">
        <f t="shared" si="144"/>
        <v>0</v>
      </c>
    </row>
    <row r="342" spans="1:80" x14ac:dyDescent="0.3">
      <c r="A342" s="76" t="str">
        <f t="shared" si="135"/>
        <v>G&amp;A</v>
      </c>
      <c r="B342" s="84" t="s">
        <v>80</v>
      </c>
      <c r="C342" s="65" t="s">
        <v>533</v>
      </c>
      <c r="E342" s="69" t="s">
        <v>101</v>
      </c>
      <c r="F342" s="86">
        <v>43101</v>
      </c>
      <c r="G342" s="86">
        <v>46387</v>
      </c>
      <c r="H342" s="85">
        <v>300</v>
      </c>
      <c r="I342" s="70">
        <f t="shared" si="145"/>
        <v>300</v>
      </c>
      <c r="J342" s="70">
        <f t="shared" si="145"/>
        <v>300</v>
      </c>
      <c r="K342" s="70">
        <f t="shared" si="145"/>
        <v>300</v>
      </c>
      <c r="L342" s="70">
        <f t="shared" si="145"/>
        <v>300</v>
      </c>
      <c r="M342" s="70">
        <f t="shared" si="145"/>
        <v>300</v>
      </c>
      <c r="N342" s="70">
        <f t="shared" si="145"/>
        <v>300</v>
      </c>
      <c r="O342" s="70">
        <f t="shared" si="145"/>
        <v>300</v>
      </c>
      <c r="P342" s="70">
        <f t="shared" si="145"/>
        <v>300</v>
      </c>
      <c r="Q342" s="70">
        <f t="shared" si="145"/>
        <v>300</v>
      </c>
      <c r="R342" s="70">
        <f t="shared" si="145"/>
        <v>300</v>
      </c>
      <c r="S342" s="70">
        <f t="shared" si="145"/>
        <v>300</v>
      </c>
      <c r="T342" s="70">
        <f t="shared" si="145"/>
        <v>300</v>
      </c>
      <c r="U342" s="70">
        <f t="shared" si="145"/>
        <v>300</v>
      </c>
      <c r="V342" s="70">
        <f t="shared" si="145"/>
        <v>300</v>
      </c>
      <c r="W342" s="70">
        <f t="shared" si="145"/>
        <v>300</v>
      </c>
      <c r="X342" s="70">
        <f t="shared" si="145"/>
        <v>300</v>
      </c>
      <c r="Y342" s="70">
        <f t="shared" si="146"/>
        <v>300</v>
      </c>
      <c r="Z342" s="70">
        <f t="shared" si="146"/>
        <v>300</v>
      </c>
      <c r="AA342" s="70">
        <f t="shared" si="146"/>
        <v>300</v>
      </c>
      <c r="AB342" s="70">
        <f t="shared" si="146"/>
        <v>300</v>
      </c>
      <c r="AC342" s="70">
        <f t="shared" si="146"/>
        <v>300</v>
      </c>
      <c r="AD342" s="70">
        <f t="shared" si="146"/>
        <v>300</v>
      </c>
      <c r="AE342" s="70">
        <f t="shared" si="146"/>
        <v>300</v>
      </c>
      <c r="AF342" s="70">
        <f t="shared" si="146"/>
        <v>300</v>
      </c>
      <c r="AG342" s="70">
        <f t="shared" si="146"/>
        <v>300</v>
      </c>
      <c r="AH342" s="70">
        <f t="shared" si="146"/>
        <v>300</v>
      </c>
      <c r="AI342" s="70">
        <f t="shared" si="146"/>
        <v>300</v>
      </c>
      <c r="AJ342" s="70">
        <f t="shared" si="146"/>
        <v>300</v>
      </c>
      <c r="AK342" s="70">
        <f t="shared" si="146"/>
        <v>300</v>
      </c>
      <c r="AL342" s="70">
        <f t="shared" si="146"/>
        <v>300</v>
      </c>
      <c r="AM342" s="70">
        <f t="shared" si="146"/>
        <v>300</v>
      </c>
      <c r="AN342" s="70">
        <f t="shared" si="146"/>
        <v>300</v>
      </c>
      <c r="AO342" s="70">
        <f t="shared" si="139"/>
        <v>300</v>
      </c>
      <c r="AP342" s="70">
        <f t="shared" si="139"/>
        <v>300</v>
      </c>
      <c r="AQ342" s="70">
        <f t="shared" si="139"/>
        <v>300</v>
      </c>
      <c r="AR342" s="70">
        <f t="shared" si="139"/>
        <v>300</v>
      </c>
      <c r="AS342" s="70">
        <f t="shared" si="147"/>
        <v>300</v>
      </c>
      <c r="AT342" s="70">
        <f t="shared" si="147"/>
        <v>300</v>
      </c>
      <c r="AU342" s="70">
        <f t="shared" si="147"/>
        <v>300</v>
      </c>
      <c r="AV342" s="70">
        <f t="shared" si="147"/>
        <v>300</v>
      </c>
      <c r="AW342" s="70">
        <f t="shared" si="147"/>
        <v>300</v>
      </c>
      <c r="AX342" s="70">
        <f t="shared" si="147"/>
        <v>300</v>
      </c>
      <c r="AY342" s="70">
        <f t="shared" si="147"/>
        <v>300</v>
      </c>
      <c r="AZ342" s="70">
        <f t="shared" si="147"/>
        <v>300</v>
      </c>
      <c r="BA342" s="70">
        <f t="shared" si="147"/>
        <v>300</v>
      </c>
      <c r="BB342" s="70">
        <f t="shared" si="147"/>
        <v>300</v>
      </c>
      <c r="BC342" s="70">
        <f t="shared" si="147"/>
        <v>300</v>
      </c>
      <c r="BD342" s="70">
        <f t="shared" si="147"/>
        <v>300</v>
      </c>
      <c r="BE342" s="70">
        <f t="shared" si="147"/>
        <v>300</v>
      </c>
      <c r="BF342" s="70">
        <f t="shared" si="147"/>
        <v>300</v>
      </c>
      <c r="BG342" s="70">
        <f t="shared" si="147"/>
        <v>300</v>
      </c>
      <c r="BH342" s="70">
        <f t="shared" si="147"/>
        <v>300</v>
      </c>
      <c r="BI342" s="70">
        <f t="shared" si="141"/>
        <v>300</v>
      </c>
      <c r="BJ342" s="70">
        <f t="shared" si="141"/>
        <v>300</v>
      </c>
      <c r="BK342" s="70">
        <f t="shared" si="141"/>
        <v>300</v>
      </c>
      <c r="BL342" s="70">
        <f t="shared" si="141"/>
        <v>300</v>
      </c>
      <c r="BM342" s="70">
        <f t="shared" si="141"/>
        <v>300</v>
      </c>
      <c r="BN342" s="70">
        <f t="shared" si="141"/>
        <v>300</v>
      </c>
      <c r="BO342" s="70">
        <f t="shared" si="141"/>
        <v>300</v>
      </c>
      <c r="BP342" s="70">
        <f t="shared" si="141"/>
        <v>300</v>
      </c>
      <c r="BQ342" s="70">
        <f t="shared" si="144"/>
        <v>0</v>
      </c>
      <c r="BR342" s="70">
        <f t="shared" si="144"/>
        <v>0</v>
      </c>
      <c r="BS342" s="70">
        <f t="shared" si="144"/>
        <v>0</v>
      </c>
      <c r="BT342" s="70">
        <f t="shared" si="144"/>
        <v>0</v>
      </c>
      <c r="BU342" s="70">
        <f t="shared" si="144"/>
        <v>0</v>
      </c>
      <c r="BV342" s="70">
        <f t="shared" si="144"/>
        <v>0</v>
      </c>
      <c r="BW342" s="70">
        <f t="shared" si="144"/>
        <v>0</v>
      </c>
      <c r="BX342" s="70">
        <f t="shared" si="144"/>
        <v>0</v>
      </c>
      <c r="BY342" s="70">
        <f t="shared" si="144"/>
        <v>0</v>
      </c>
      <c r="BZ342" s="70">
        <f t="shared" si="144"/>
        <v>0</v>
      </c>
      <c r="CA342" s="70">
        <f t="shared" si="144"/>
        <v>0</v>
      </c>
      <c r="CB342" s="70">
        <f t="shared" si="144"/>
        <v>0</v>
      </c>
    </row>
    <row r="343" spans="1:80" x14ac:dyDescent="0.3">
      <c r="A343" s="76" t="str">
        <f t="shared" si="135"/>
        <v>G&amp;A</v>
      </c>
      <c r="B343" s="84" t="s">
        <v>80</v>
      </c>
      <c r="C343" s="65" t="s">
        <v>534</v>
      </c>
      <c r="E343" s="69" t="s">
        <v>101</v>
      </c>
      <c r="F343" s="86">
        <v>43101</v>
      </c>
      <c r="G343" s="86">
        <v>46387</v>
      </c>
      <c r="H343" s="85">
        <v>3400</v>
      </c>
      <c r="I343" s="70">
        <f t="shared" si="145"/>
        <v>3400</v>
      </c>
      <c r="J343" s="70">
        <f t="shared" si="145"/>
        <v>3400</v>
      </c>
      <c r="K343" s="70">
        <f t="shared" si="145"/>
        <v>3400</v>
      </c>
      <c r="L343" s="70">
        <f t="shared" si="145"/>
        <v>3400</v>
      </c>
      <c r="M343" s="70">
        <f t="shared" si="145"/>
        <v>3400</v>
      </c>
      <c r="N343" s="70">
        <f t="shared" si="145"/>
        <v>3400</v>
      </c>
      <c r="O343" s="70">
        <f t="shared" si="145"/>
        <v>3400</v>
      </c>
      <c r="P343" s="70">
        <f t="shared" si="145"/>
        <v>3400</v>
      </c>
      <c r="Q343" s="70">
        <f t="shared" si="145"/>
        <v>3400</v>
      </c>
      <c r="R343" s="70">
        <f t="shared" si="145"/>
        <v>3400</v>
      </c>
      <c r="S343" s="70">
        <f t="shared" si="145"/>
        <v>3400</v>
      </c>
      <c r="T343" s="70">
        <f t="shared" si="145"/>
        <v>3400</v>
      </c>
      <c r="U343" s="70">
        <f t="shared" si="145"/>
        <v>3400</v>
      </c>
      <c r="V343" s="70">
        <f t="shared" si="145"/>
        <v>3400</v>
      </c>
      <c r="W343" s="70">
        <f t="shared" si="145"/>
        <v>3400</v>
      </c>
      <c r="X343" s="70">
        <f t="shared" si="145"/>
        <v>3400</v>
      </c>
      <c r="Y343" s="70">
        <f t="shared" si="146"/>
        <v>3400</v>
      </c>
      <c r="Z343" s="70">
        <f t="shared" si="146"/>
        <v>3400</v>
      </c>
      <c r="AA343" s="70">
        <f t="shared" si="146"/>
        <v>3400</v>
      </c>
      <c r="AB343" s="70">
        <f t="shared" si="146"/>
        <v>3400</v>
      </c>
      <c r="AC343" s="70">
        <f t="shared" si="146"/>
        <v>3400</v>
      </c>
      <c r="AD343" s="70">
        <f t="shared" si="146"/>
        <v>3400</v>
      </c>
      <c r="AE343" s="70">
        <f t="shared" si="146"/>
        <v>3400</v>
      </c>
      <c r="AF343" s="70">
        <f t="shared" si="146"/>
        <v>3400</v>
      </c>
      <c r="AG343" s="70">
        <f t="shared" si="146"/>
        <v>3400</v>
      </c>
      <c r="AH343" s="70">
        <f t="shared" si="146"/>
        <v>3400</v>
      </c>
      <c r="AI343" s="70">
        <f t="shared" si="146"/>
        <v>3400</v>
      </c>
      <c r="AJ343" s="70">
        <f t="shared" si="146"/>
        <v>3400</v>
      </c>
      <c r="AK343" s="70">
        <f t="shared" si="146"/>
        <v>3400</v>
      </c>
      <c r="AL343" s="70">
        <f t="shared" si="146"/>
        <v>3400</v>
      </c>
      <c r="AM343" s="70">
        <f t="shared" si="146"/>
        <v>3400</v>
      </c>
      <c r="AN343" s="70">
        <f t="shared" si="146"/>
        <v>3400</v>
      </c>
      <c r="AO343" s="70">
        <f t="shared" si="139"/>
        <v>3400</v>
      </c>
      <c r="AP343" s="70">
        <f t="shared" si="139"/>
        <v>3400</v>
      </c>
      <c r="AQ343" s="70">
        <f t="shared" si="139"/>
        <v>3400</v>
      </c>
      <c r="AR343" s="70">
        <f t="shared" si="139"/>
        <v>3400</v>
      </c>
      <c r="AS343" s="70">
        <f t="shared" si="147"/>
        <v>3400</v>
      </c>
      <c r="AT343" s="70">
        <f t="shared" si="147"/>
        <v>3400</v>
      </c>
      <c r="AU343" s="70">
        <f t="shared" si="147"/>
        <v>3400</v>
      </c>
      <c r="AV343" s="70">
        <f t="shared" si="147"/>
        <v>3400</v>
      </c>
      <c r="AW343" s="70">
        <f t="shared" si="147"/>
        <v>3400</v>
      </c>
      <c r="AX343" s="70">
        <f t="shared" si="147"/>
        <v>3400</v>
      </c>
      <c r="AY343" s="70">
        <f t="shared" si="147"/>
        <v>3400</v>
      </c>
      <c r="AZ343" s="70">
        <f t="shared" si="147"/>
        <v>3400</v>
      </c>
      <c r="BA343" s="70">
        <f t="shared" si="147"/>
        <v>3400</v>
      </c>
      <c r="BB343" s="70">
        <f t="shared" si="147"/>
        <v>3400</v>
      </c>
      <c r="BC343" s="70">
        <f t="shared" si="147"/>
        <v>3400</v>
      </c>
      <c r="BD343" s="70">
        <f t="shared" si="147"/>
        <v>3400</v>
      </c>
      <c r="BE343" s="70">
        <f t="shared" si="147"/>
        <v>3400</v>
      </c>
      <c r="BF343" s="70">
        <f t="shared" si="147"/>
        <v>3400</v>
      </c>
      <c r="BG343" s="70">
        <f t="shared" si="147"/>
        <v>3400</v>
      </c>
      <c r="BH343" s="70">
        <f t="shared" si="147"/>
        <v>3400</v>
      </c>
      <c r="BI343" s="70">
        <f t="shared" si="141"/>
        <v>3400</v>
      </c>
      <c r="BJ343" s="70">
        <f t="shared" si="141"/>
        <v>3400</v>
      </c>
      <c r="BK343" s="70">
        <f t="shared" si="141"/>
        <v>3400</v>
      </c>
      <c r="BL343" s="70">
        <f t="shared" si="141"/>
        <v>3400</v>
      </c>
      <c r="BM343" s="70">
        <f t="shared" si="141"/>
        <v>3400</v>
      </c>
      <c r="BN343" s="70">
        <f t="shared" si="141"/>
        <v>3400</v>
      </c>
      <c r="BO343" s="70">
        <f t="shared" si="141"/>
        <v>3400</v>
      </c>
      <c r="BP343" s="70">
        <f t="shared" si="141"/>
        <v>3400</v>
      </c>
      <c r="BQ343" s="70">
        <f t="shared" si="144"/>
        <v>0</v>
      </c>
      <c r="BR343" s="70">
        <f t="shared" si="144"/>
        <v>0</v>
      </c>
      <c r="BS343" s="70">
        <f t="shared" si="144"/>
        <v>0</v>
      </c>
      <c r="BT343" s="70">
        <f t="shared" si="144"/>
        <v>0</v>
      </c>
      <c r="BU343" s="70">
        <f t="shared" si="144"/>
        <v>0</v>
      </c>
      <c r="BV343" s="70">
        <f t="shared" si="144"/>
        <v>0</v>
      </c>
      <c r="BW343" s="70">
        <f t="shared" si="144"/>
        <v>0</v>
      </c>
      <c r="BX343" s="70">
        <f t="shared" si="144"/>
        <v>0</v>
      </c>
      <c r="BY343" s="70">
        <f t="shared" si="144"/>
        <v>0</v>
      </c>
      <c r="BZ343" s="70">
        <f t="shared" si="144"/>
        <v>0</v>
      </c>
      <c r="CA343" s="70">
        <f t="shared" si="144"/>
        <v>0</v>
      </c>
      <c r="CB343" s="70">
        <f t="shared" si="144"/>
        <v>0</v>
      </c>
    </row>
    <row r="344" spans="1:80" x14ac:dyDescent="0.3">
      <c r="A344" s="76" t="str">
        <f t="shared" si="135"/>
        <v>G&amp;A</v>
      </c>
      <c r="B344" s="84" t="s">
        <v>80</v>
      </c>
      <c r="C344" s="65" t="s">
        <v>779</v>
      </c>
      <c r="E344" s="69" t="s">
        <v>101</v>
      </c>
      <c r="F344" s="86">
        <v>43101</v>
      </c>
      <c r="G344" s="86">
        <v>46387</v>
      </c>
      <c r="H344" s="85">
        <v>500</v>
      </c>
      <c r="I344" s="70">
        <f t="shared" ref="I344:X349" si="148">IF(AND($F344&lt;=I$6,$G344&gt;=I$7),$H344,0)</f>
        <v>500</v>
      </c>
      <c r="J344" s="70">
        <f t="shared" si="148"/>
        <v>500</v>
      </c>
      <c r="K344" s="70">
        <f t="shared" si="148"/>
        <v>500</v>
      </c>
      <c r="L344" s="70">
        <f t="shared" si="148"/>
        <v>500</v>
      </c>
      <c r="M344" s="70">
        <f t="shared" si="148"/>
        <v>500</v>
      </c>
      <c r="N344" s="70">
        <f t="shared" si="148"/>
        <v>500</v>
      </c>
      <c r="O344" s="70">
        <f t="shared" si="148"/>
        <v>500</v>
      </c>
      <c r="P344" s="70">
        <f t="shared" si="148"/>
        <v>500</v>
      </c>
      <c r="Q344" s="70">
        <f t="shared" si="148"/>
        <v>500</v>
      </c>
      <c r="R344" s="70">
        <f t="shared" si="148"/>
        <v>500</v>
      </c>
      <c r="S344" s="70">
        <f t="shared" si="148"/>
        <v>500</v>
      </c>
      <c r="T344" s="70">
        <f t="shared" si="148"/>
        <v>500</v>
      </c>
      <c r="U344" s="70">
        <f t="shared" si="148"/>
        <v>500</v>
      </c>
      <c r="V344" s="70">
        <f t="shared" si="148"/>
        <v>500</v>
      </c>
      <c r="W344" s="70">
        <f t="shared" si="148"/>
        <v>500</v>
      </c>
      <c r="X344" s="70">
        <f t="shared" si="148"/>
        <v>500</v>
      </c>
      <c r="Y344" s="70">
        <f t="shared" si="142"/>
        <v>500</v>
      </c>
      <c r="Z344" s="70">
        <f t="shared" si="142"/>
        <v>500</v>
      </c>
      <c r="AA344" s="70">
        <f t="shared" si="142"/>
        <v>500</v>
      </c>
      <c r="AB344" s="70">
        <f t="shared" si="142"/>
        <v>500</v>
      </c>
      <c r="AC344" s="70">
        <f t="shared" si="142"/>
        <v>500</v>
      </c>
      <c r="AD344" s="70">
        <f t="shared" si="142"/>
        <v>500</v>
      </c>
      <c r="AE344" s="70">
        <f t="shared" si="142"/>
        <v>500</v>
      </c>
      <c r="AF344" s="70">
        <f t="shared" si="142"/>
        <v>500</v>
      </c>
      <c r="AG344" s="70">
        <f t="shared" si="142"/>
        <v>500</v>
      </c>
      <c r="AH344" s="70">
        <f t="shared" si="142"/>
        <v>500</v>
      </c>
      <c r="AI344" s="70">
        <f t="shared" si="142"/>
        <v>500</v>
      </c>
      <c r="AJ344" s="70">
        <f t="shared" si="142"/>
        <v>500</v>
      </c>
      <c r="AK344" s="70">
        <f t="shared" si="142"/>
        <v>500</v>
      </c>
      <c r="AL344" s="70">
        <f t="shared" si="142"/>
        <v>500</v>
      </c>
      <c r="AM344" s="70">
        <f t="shared" si="142"/>
        <v>500</v>
      </c>
      <c r="AN344" s="70">
        <f t="shared" si="142"/>
        <v>500</v>
      </c>
      <c r="AO344" s="70">
        <f t="shared" si="139"/>
        <v>500</v>
      </c>
      <c r="AP344" s="70">
        <f t="shared" si="139"/>
        <v>500</v>
      </c>
      <c r="AQ344" s="70">
        <f t="shared" si="139"/>
        <v>500</v>
      </c>
      <c r="AR344" s="70">
        <f t="shared" si="139"/>
        <v>500</v>
      </c>
      <c r="AS344" s="70">
        <f t="shared" si="140"/>
        <v>500</v>
      </c>
      <c r="AT344" s="70">
        <f t="shared" si="140"/>
        <v>500</v>
      </c>
      <c r="AU344" s="70">
        <f t="shared" si="140"/>
        <v>500</v>
      </c>
      <c r="AV344" s="70">
        <f t="shared" si="140"/>
        <v>500</v>
      </c>
      <c r="AW344" s="70">
        <f t="shared" si="140"/>
        <v>500</v>
      </c>
      <c r="AX344" s="70">
        <f t="shared" si="140"/>
        <v>500</v>
      </c>
      <c r="AY344" s="70">
        <f t="shared" si="140"/>
        <v>500</v>
      </c>
      <c r="AZ344" s="70">
        <f t="shared" si="140"/>
        <v>500</v>
      </c>
      <c r="BA344" s="70">
        <f t="shared" si="140"/>
        <v>500</v>
      </c>
      <c r="BB344" s="70">
        <f t="shared" si="140"/>
        <v>500</v>
      </c>
      <c r="BC344" s="70">
        <f t="shared" si="140"/>
        <v>500</v>
      </c>
      <c r="BD344" s="70">
        <f t="shared" si="140"/>
        <v>500</v>
      </c>
      <c r="BE344" s="70">
        <f t="shared" si="140"/>
        <v>500</v>
      </c>
      <c r="BF344" s="70">
        <f t="shared" si="140"/>
        <v>500</v>
      </c>
      <c r="BG344" s="70">
        <f t="shared" si="140"/>
        <v>500</v>
      </c>
      <c r="BH344" s="70">
        <f t="shared" si="140"/>
        <v>500</v>
      </c>
      <c r="BI344" s="70">
        <f t="shared" si="141"/>
        <v>500</v>
      </c>
      <c r="BJ344" s="70">
        <f t="shared" si="141"/>
        <v>500</v>
      </c>
      <c r="BK344" s="70">
        <f t="shared" si="141"/>
        <v>500</v>
      </c>
      <c r="BL344" s="70">
        <f t="shared" si="141"/>
        <v>500</v>
      </c>
      <c r="BM344" s="70">
        <f t="shared" si="141"/>
        <v>500</v>
      </c>
      <c r="BN344" s="70">
        <f t="shared" si="141"/>
        <v>500</v>
      </c>
      <c r="BO344" s="70">
        <f t="shared" si="141"/>
        <v>500</v>
      </c>
      <c r="BP344" s="70">
        <f t="shared" si="141"/>
        <v>500</v>
      </c>
      <c r="BQ344" s="70">
        <f t="shared" si="144"/>
        <v>0</v>
      </c>
      <c r="BR344" s="70">
        <f t="shared" si="144"/>
        <v>0</v>
      </c>
      <c r="BS344" s="70">
        <f t="shared" si="144"/>
        <v>0</v>
      </c>
      <c r="BT344" s="70">
        <f t="shared" si="144"/>
        <v>0</v>
      </c>
      <c r="BU344" s="70">
        <f t="shared" si="144"/>
        <v>0</v>
      </c>
      <c r="BV344" s="70">
        <f t="shared" si="144"/>
        <v>0</v>
      </c>
      <c r="BW344" s="70">
        <f t="shared" si="144"/>
        <v>0</v>
      </c>
      <c r="BX344" s="70">
        <f t="shared" si="144"/>
        <v>0</v>
      </c>
      <c r="BY344" s="70">
        <f t="shared" si="144"/>
        <v>0</v>
      </c>
      <c r="BZ344" s="70">
        <f t="shared" si="144"/>
        <v>0</v>
      </c>
      <c r="CA344" s="70">
        <f t="shared" si="144"/>
        <v>0</v>
      </c>
      <c r="CB344" s="70">
        <f t="shared" si="144"/>
        <v>0</v>
      </c>
    </row>
    <row r="345" spans="1:80" x14ac:dyDescent="0.3">
      <c r="A345" s="76" t="str">
        <f t="shared" si="135"/>
        <v>G&amp;A</v>
      </c>
      <c r="B345" s="84" t="s">
        <v>80</v>
      </c>
      <c r="E345" s="69" t="s">
        <v>101</v>
      </c>
      <c r="F345" s="86">
        <v>43101</v>
      </c>
      <c r="G345" s="86">
        <v>46387</v>
      </c>
      <c r="H345" s="85"/>
      <c r="I345" s="70">
        <f t="shared" si="148"/>
        <v>0</v>
      </c>
      <c r="J345" s="70">
        <f t="shared" si="148"/>
        <v>0</v>
      </c>
      <c r="K345" s="70">
        <f t="shared" si="148"/>
        <v>0</v>
      </c>
      <c r="L345" s="70">
        <f t="shared" si="148"/>
        <v>0</v>
      </c>
      <c r="M345" s="70">
        <f t="shared" si="148"/>
        <v>0</v>
      </c>
      <c r="N345" s="70">
        <f t="shared" si="148"/>
        <v>0</v>
      </c>
      <c r="O345" s="70">
        <f t="shared" si="148"/>
        <v>0</v>
      </c>
      <c r="P345" s="70">
        <f t="shared" si="148"/>
        <v>0</v>
      </c>
      <c r="Q345" s="70">
        <f t="shared" si="148"/>
        <v>0</v>
      </c>
      <c r="R345" s="70">
        <f t="shared" si="148"/>
        <v>0</v>
      </c>
      <c r="S345" s="70">
        <f t="shared" si="148"/>
        <v>0</v>
      </c>
      <c r="T345" s="70">
        <f t="shared" si="148"/>
        <v>0</v>
      </c>
      <c r="U345" s="70">
        <f t="shared" si="148"/>
        <v>0</v>
      </c>
      <c r="V345" s="70">
        <f t="shared" si="148"/>
        <v>0</v>
      </c>
      <c r="W345" s="70">
        <f t="shared" si="148"/>
        <v>0</v>
      </c>
      <c r="X345" s="70">
        <f t="shared" si="148"/>
        <v>0</v>
      </c>
      <c r="Y345" s="70">
        <f t="shared" si="142"/>
        <v>0</v>
      </c>
      <c r="Z345" s="70">
        <f t="shared" si="142"/>
        <v>0</v>
      </c>
      <c r="AA345" s="70">
        <f t="shared" si="142"/>
        <v>0</v>
      </c>
      <c r="AB345" s="70">
        <f t="shared" si="142"/>
        <v>0</v>
      </c>
      <c r="AC345" s="70">
        <f t="shared" si="142"/>
        <v>0</v>
      </c>
      <c r="AD345" s="70">
        <f t="shared" si="142"/>
        <v>0</v>
      </c>
      <c r="AE345" s="70">
        <f t="shared" si="142"/>
        <v>0</v>
      </c>
      <c r="AF345" s="70">
        <f t="shared" si="142"/>
        <v>0</v>
      </c>
      <c r="AG345" s="70">
        <f t="shared" si="142"/>
        <v>0</v>
      </c>
      <c r="AH345" s="70">
        <f t="shared" si="142"/>
        <v>0</v>
      </c>
      <c r="AI345" s="70">
        <f t="shared" si="142"/>
        <v>0</v>
      </c>
      <c r="AJ345" s="70">
        <f t="shared" si="142"/>
        <v>0</v>
      </c>
      <c r="AK345" s="70">
        <f t="shared" si="142"/>
        <v>0</v>
      </c>
      <c r="AL345" s="70">
        <f t="shared" si="142"/>
        <v>0</v>
      </c>
      <c r="AM345" s="70">
        <f t="shared" si="142"/>
        <v>0</v>
      </c>
      <c r="AN345" s="70">
        <f t="shared" si="142"/>
        <v>0</v>
      </c>
      <c r="AO345" s="70">
        <f t="shared" si="139"/>
        <v>0</v>
      </c>
      <c r="AP345" s="70">
        <f t="shared" si="139"/>
        <v>0</v>
      </c>
      <c r="AQ345" s="70">
        <f t="shared" si="139"/>
        <v>0</v>
      </c>
      <c r="AR345" s="70">
        <f t="shared" si="139"/>
        <v>0</v>
      </c>
      <c r="AS345" s="70">
        <f t="shared" si="140"/>
        <v>0</v>
      </c>
      <c r="AT345" s="70">
        <f t="shared" si="140"/>
        <v>0</v>
      </c>
      <c r="AU345" s="70">
        <f t="shared" si="140"/>
        <v>0</v>
      </c>
      <c r="AV345" s="70">
        <f t="shared" si="140"/>
        <v>0</v>
      </c>
      <c r="AW345" s="70">
        <f t="shared" si="140"/>
        <v>0</v>
      </c>
      <c r="AX345" s="70">
        <f t="shared" si="140"/>
        <v>0</v>
      </c>
      <c r="AY345" s="70">
        <f t="shared" si="140"/>
        <v>0</v>
      </c>
      <c r="AZ345" s="70">
        <f t="shared" si="140"/>
        <v>0</v>
      </c>
      <c r="BA345" s="70">
        <f t="shared" si="140"/>
        <v>0</v>
      </c>
      <c r="BB345" s="70">
        <f t="shared" si="140"/>
        <v>0</v>
      </c>
      <c r="BC345" s="70">
        <f t="shared" si="140"/>
        <v>0</v>
      </c>
      <c r="BD345" s="70">
        <f t="shared" si="140"/>
        <v>0</v>
      </c>
      <c r="BE345" s="70">
        <f t="shared" si="140"/>
        <v>0</v>
      </c>
      <c r="BF345" s="70">
        <f t="shared" si="140"/>
        <v>0</v>
      </c>
      <c r="BG345" s="70">
        <f t="shared" si="140"/>
        <v>0</v>
      </c>
      <c r="BH345" s="70">
        <f t="shared" si="140"/>
        <v>0</v>
      </c>
      <c r="BI345" s="70">
        <f t="shared" si="141"/>
        <v>0</v>
      </c>
      <c r="BJ345" s="70">
        <f t="shared" si="141"/>
        <v>0</v>
      </c>
      <c r="BK345" s="70">
        <f t="shared" si="141"/>
        <v>0</v>
      </c>
      <c r="BL345" s="70">
        <f t="shared" si="141"/>
        <v>0</v>
      </c>
      <c r="BM345" s="70">
        <f t="shared" si="141"/>
        <v>0</v>
      </c>
      <c r="BN345" s="70">
        <f t="shared" si="141"/>
        <v>0</v>
      </c>
      <c r="BO345" s="70">
        <f t="shared" si="141"/>
        <v>0</v>
      </c>
      <c r="BP345" s="70">
        <f t="shared" si="141"/>
        <v>0</v>
      </c>
      <c r="BQ345" s="70">
        <f t="shared" si="144"/>
        <v>0</v>
      </c>
      <c r="BR345" s="70">
        <f t="shared" si="144"/>
        <v>0</v>
      </c>
      <c r="BS345" s="70">
        <f t="shared" si="144"/>
        <v>0</v>
      </c>
      <c r="BT345" s="70">
        <f t="shared" si="144"/>
        <v>0</v>
      </c>
      <c r="BU345" s="70">
        <f t="shared" si="144"/>
        <v>0</v>
      </c>
      <c r="BV345" s="70">
        <f t="shared" si="144"/>
        <v>0</v>
      </c>
      <c r="BW345" s="70">
        <f t="shared" si="144"/>
        <v>0</v>
      </c>
      <c r="BX345" s="70">
        <f t="shared" si="144"/>
        <v>0</v>
      </c>
      <c r="BY345" s="70">
        <f t="shared" si="144"/>
        <v>0</v>
      </c>
      <c r="BZ345" s="70">
        <f t="shared" si="144"/>
        <v>0</v>
      </c>
      <c r="CA345" s="70">
        <f t="shared" si="144"/>
        <v>0</v>
      </c>
      <c r="CB345" s="70">
        <f t="shared" si="144"/>
        <v>0</v>
      </c>
    </row>
    <row r="346" spans="1:80" x14ac:dyDescent="0.3">
      <c r="A346" s="76" t="str">
        <f t="shared" si="135"/>
        <v>G&amp;A</v>
      </c>
      <c r="B346" s="84" t="s">
        <v>80</v>
      </c>
      <c r="C346" s="65" t="s">
        <v>780</v>
      </c>
      <c r="E346" s="69" t="s">
        <v>101</v>
      </c>
      <c r="F346" s="86">
        <v>43101</v>
      </c>
      <c r="G346" s="86">
        <v>46387</v>
      </c>
      <c r="H346" s="85">
        <v>6500</v>
      </c>
      <c r="I346" s="70">
        <f t="shared" si="148"/>
        <v>6500</v>
      </c>
      <c r="J346" s="70">
        <f t="shared" si="148"/>
        <v>6500</v>
      </c>
      <c r="K346" s="70">
        <f t="shared" si="148"/>
        <v>6500</v>
      </c>
      <c r="L346" s="70">
        <f t="shared" si="148"/>
        <v>6500</v>
      </c>
      <c r="M346" s="70">
        <f t="shared" si="148"/>
        <v>6500</v>
      </c>
      <c r="N346" s="70">
        <f t="shared" si="148"/>
        <v>6500</v>
      </c>
      <c r="O346" s="70">
        <f t="shared" si="148"/>
        <v>6500</v>
      </c>
      <c r="P346" s="70">
        <f t="shared" si="148"/>
        <v>6500</v>
      </c>
      <c r="Q346" s="70">
        <f t="shared" si="148"/>
        <v>6500</v>
      </c>
      <c r="R346" s="70">
        <f t="shared" si="148"/>
        <v>6500</v>
      </c>
      <c r="S346" s="70">
        <f t="shared" si="148"/>
        <v>6500</v>
      </c>
      <c r="T346" s="70">
        <f t="shared" si="148"/>
        <v>6500</v>
      </c>
      <c r="U346" s="70">
        <f t="shared" si="148"/>
        <v>6500</v>
      </c>
      <c r="V346" s="70">
        <f t="shared" si="148"/>
        <v>6500</v>
      </c>
      <c r="W346" s="70">
        <f t="shared" si="148"/>
        <v>6500</v>
      </c>
      <c r="X346" s="70">
        <f t="shared" si="148"/>
        <v>6500</v>
      </c>
      <c r="Y346" s="70">
        <f t="shared" si="142"/>
        <v>6500</v>
      </c>
      <c r="Z346" s="70">
        <f t="shared" si="142"/>
        <v>6500</v>
      </c>
      <c r="AA346" s="70">
        <f t="shared" si="142"/>
        <v>6500</v>
      </c>
      <c r="AB346" s="70">
        <f t="shared" si="142"/>
        <v>6500</v>
      </c>
      <c r="AC346" s="70">
        <f t="shared" si="142"/>
        <v>6500</v>
      </c>
      <c r="AD346" s="70">
        <f t="shared" si="142"/>
        <v>6500</v>
      </c>
      <c r="AE346" s="70">
        <f t="shared" si="142"/>
        <v>6500</v>
      </c>
      <c r="AF346" s="70">
        <f t="shared" si="142"/>
        <v>6500</v>
      </c>
      <c r="AG346" s="70">
        <f t="shared" si="142"/>
        <v>6500</v>
      </c>
      <c r="AH346" s="70">
        <f t="shared" si="142"/>
        <v>6500</v>
      </c>
      <c r="AI346" s="70">
        <f t="shared" si="142"/>
        <v>6500</v>
      </c>
      <c r="AJ346" s="70">
        <f t="shared" si="142"/>
        <v>6500</v>
      </c>
      <c r="AK346" s="70">
        <f t="shared" si="142"/>
        <v>6500</v>
      </c>
      <c r="AL346" s="70">
        <f t="shared" si="142"/>
        <v>6500</v>
      </c>
      <c r="AM346" s="70">
        <f t="shared" si="142"/>
        <v>6500</v>
      </c>
      <c r="AN346" s="70">
        <f t="shared" si="142"/>
        <v>6500</v>
      </c>
      <c r="AO346" s="70">
        <f t="shared" si="139"/>
        <v>6500</v>
      </c>
      <c r="AP346" s="70">
        <f t="shared" si="139"/>
        <v>6500</v>
      </c>
      <c r="AQ346" s="70">
        <f t="shared" si="139"/>
        <v>6500</v>
      </c>
      <c r="AR346" s="70">
        <f t="shared" si="139"/>
        <v>6500</v>
      </c>
      <c r="AS346" s="70">
        <f t="shared" si="140"/>
        <v>6500</v>
      </c>
      <c r="AT346" s="70">
        <f t="shared" si="140"/>
        <v>6500</v>
      </c>
      <c r="AU346" s="70">
        <f t="shared" si="140"/>
        <v>6500</v>
      </c>
      <c r="AV346" s="70">
        <f t="shared" si="140"/>
        <v>6500</v>
      </c>
      <c r="AW346" s="70">
        <f t="shared" si="140"/>
        <v>6500</v>
      </c>
      <c r="AX346" s="70">
        <f t="shared" si="140"/>
        <v>6500</v>
      </c>
      <c r="AY346" s="70">
        <f t="shared" si="140"/>
        <v>6500</v>
      </c>
      <c r="AZ346" s="70">
        <f t="shared" si="140"/>
        <v>6500</v>
      </c>
      <c r="BA346" s="70">
        <f t="shared" si="140"/>
        <v>6500</v>
      </c>
      <c r="BB346" s="70">
        <f t="shared" si="140"/>
        <v>6500</v>
      </c>
      <c r="BC346" s="70">
        <f t="shared" si="140"/>
        <v>6500</v>
      </c>
      <c r="BD346" s="70">
        <f t="shared" si="140"/>
        <v>6500</v>
      </c>
      <c r="BE346" s="70">
        <f t="shared" si="140"/>
        <v>6500</v>
      </c>
      <c r="BF346" s="70">
        <f t="shared" si="140"/>
        <v>6500</v>
      </c>
      <c r="BG346" s="70">
        <f t="shared" si="140"/>
        <v>6500</v>
      </c>
      <c r="BH346" s="70">
        <f t="shared" ref="BH346" si="149">IF(AND($F346&lt;=BH$6,$G346&gt;=BH$7),$H346,0)</f>
        <v>6500</v>
      </c>
      <c r="BI346" s="70">
        <f t="shared" si="141"/>
        <v>6500</v>
      </c>
      <c r="BJ346" s="70">
        <f t="shared" si="141"/>
        <v>6500</v>
      </c>
      <c r="BK346" s="70">
        <f t="shared" si="141"/>
        <v>6500</v>
      </c>
      <c r="BL346" s="70">
        <f t="shared" si="141"/>
        <v>6500</v>
      </c>
      <c r="BM346" s="70">
        <f t="shared" si="141"/>
        <v>6500</v>
      </c>
      <c r="BN346" s="70">
        <f t="shared" si="141"/>
        <v>6500</v>
      </c>
      <c r="BO346" s="70">
        <f t="shared" si="141"/>
        <v>6500</v>
      </c>
      <c r="BP346" s="70">
        <f t="shared" si="141"/>
        <v>6500</v>
      </c>
      <c r="BQ346" s="70">
        <f t="shared" si="144"/>
        <v>0</v>
      </c>
      <c r="BR346" s="70">
        <f t="shared" si="144"/>
        <v>0</v>
      </c>
      <c r="BS346" s="70">
        <f t="shared" si="144"/>
        <v>0</v>
      </c>
      <c r="BT346" s="70">
        <f t="shared" si="144"/>
        <v>0</v>
      </c>
      <c r="BU346" s="70">
        <f t="shared" si="144"/>
        <v>0</v>
      </c>
      <c r="BV346" s="70">
        <f t="shared" si="144"/>
        <v>0</v>
      </c>
      <c r="BW346" s="70">
        <f t="shared" si="144"/>
        <v>0</v>
      </c>
      <c r="BX346" s="70">
        <f t="shared" si="144"/>
        <v>0</v>
      </c>
      <c r="BY346" s="70">
        <f t="shared" si="144"/>
        <v>0</v>
      </c>
      <c r="BZ346" s="70">
        <f t="shared" si="144"/>
        <v>0</v>
      </c>
      <c r="CA346" s="70">
        <f t="shared" si="144"/>
        <v>0</v>
      </c>
      <c r="CB346" s="70">
        <f t="shared" si="144"/>
        <v>0</v>
      </c>
    </row>
    <row r="347" spans="1:80" x14ac:dyDescent="0.3">
      <c r="A347" s="76" t="str">
        <f t="shared" si="135"/>
        <v>G&amp;A</v>
      </c>
      <c r="B347" s="84" t="s">
        <v>80</v>
      </c>
      <c r="E347" s="69" t="s">
        <v>101</v>
      </c>
      <c r="F347" s="86">
        <v>43101</v>
      </c>
      <c r="G347" s="86">
        <v>46387</v>
      </c>
      <c r="H347" s="85"/>
      <c r="I347" s="70">
        <f t="shared" si="148"/>
        <v>0</v>
      </c>
      <c r="J347" s="70">
        <f t="shared" si="148"/>
        <v>0</v>
      </c>
      <c r="K347" s="70">
        <f t="shared" si="148"/>
        <v>0</v>
      </c>
      <c r="L347" s="70">
        <f t="shared" si="148"/>
        <v>0</v>
      </c>
      <c r="M347" s="70">
        <f t="shared" si="148"/>
        <v>0</v>
      </c>
      <c r="N347" s="70">
        <f t="shared" si="148"/>
        <v>0</v>
      </c>
      <c r="O347" s="70">
        <f t="shared" si="148"/>
        <v>0</v>
      </c>
      <c r="P347" s="70">
        <f t="shared" si="148"/>
        <v>0</v>
      </c>
      <c r="Q347" s="70">
        <f t="shared" si="148"/>
        <v>0</v>
      </c>
      <c r="R347" s="70">
        <f t="shared" si="148"/>
        <v>0</v>
      </c>
      <c r="S347" s="70">
        <f t="shared" si="148"/>
        <v>0</v>
      </c>
      <c r="T347" s="70">
        <f t="shared" si="148"/>
        <v>0</v>
      </c>
      <c r="U347" s="70">
        <f t="shared" si="148"/>
        <v>0</v>
      </c>
      <c r="V347" s="70">
        <f t="shared" si="148"/>
        <v>0</v>
      </c>
      <c r="W347" s="70">
        <f t="shared" si="148"/>
        <v>0</v>
      </c>
      <c r="X347" s="70">
        <f t="shared" si="148"/>
        <v>0</v>
      </c>
      <c r="Y347" s="70">
        <f t="shared" ref="Y347:CB349" si="150">IF(AND($F347&lt;=Y$6,$G347&gt;=Y$7),$H347,0)</f>
        <v>0</v>
      </c>
      <c r="Z347" s="70">
        <f t="shared" si="150"/>
        <v>0</v>
      </c>
      <c r="AA347" s="70">
        <f t="shared" si="150"/>
        <v>0</v>
      </c>
      <c r="AB347" s="70">
        <f t="shared" si="150"/>
        <v>0</v>
      </c>
      <c r="AC347" s="70">
        <f t="shared" si="150"/>
        <v>0</v>
      </c>
      <c r="AD347" s="70">
        <f t="shared" si="150"/>
        <v>0</v>
      </c>
      <c r="AE347" s="70">
        <f t="shared" si="150"/>
        <v>0</v>
      </c>
      <c r="AF347" s="70">
        <f t="shared" si="150"/>
        <v>0</v>
      </c>
      <c r="AG347" s="70">
        <f t="shared" si="150"/>
        <v>0</v>
      </c>
      <c r="AH347" s="70">
        <f t="shared" si="150"/>
        <v>0</v>
      </c>
      <c r="AI347" s="70">
        <f t="shared" si="150"/>
        <v>0</v>
      </c>
      <c r="AJ347" s="70">
        <f t="shared" si="150"/>
        <v>0</v>
      </c>
      <c r="AK347" s="70">
        <f t="shared" si="150"/>
        <v>0</v>
      </c>
      <c r="AL347" s="70">
        <f t="shared" si="150"/>
        <v>0</v>
      </c>
      <c r="AM347" s="70">
        <f t="shared" si="150"/>
        <v>0</v>
      </c>
      <c r="AN347" s="70">
        <f t="shared" si="150"/>
        <v>0</v>
      </c>
      <c r="AO347" s="70">
        <f t="shared" si="150"/>
        <v>0</v>
      </c>
      <c r="AP347" s="70">
        <f t="shared" si="150"/>
        <v>0</v>
      </c>
      <c r="AQ347" s="70">
        <f t="shared" si="150"/>
        <v>0</v>
      </c>
      <c r="AR347" s="70">
        <f t="shared" si="150"/>
        <v>0</v>
      </c>
      <c r="AS347" s="70">
        <f t="shared" si="150"/>
        <v>0</v>
      </c>
      <c r="AT347" s="70">
        <f t="shared" si="150"/>
        <v>0</v>
      </c>
      <c r="AU347" s="70">
        <f t="shared" si="150"/>
        <v>0</v>
      </c>
      <c r="AV347" s="70">
        <f t="shared" si="150"/>
        <v>0</v>
      </c>
      <c r="AW347" s="70">
        <f t="shared" si="150"/>
        <v>0</v>
      </c>
      <c r="AX347" s="70">
        <f t="shared" si="150"/>
        <v>0</v>
      </c>
      <c r="AY347" s="70">
        <f t="shared" si="150"/>
        <v>0</v>
      </c>
      <c r="AZ347" s="70">
        <f t="shared" si="150"/>
        <v>0</v>
      </c>
      <c r="BA347" s="70">
        <f t="shared" si="150"/>
        <v>0</v>
      </c>
      <c r="BB347" s="70">
        <f t="shared" si="150"/>
        <v>0</v>
      </c>
      <c r="BC347" s="70">
        <f t="shared" si="150"/>
        <v>0</v>
      </c>
      <c r="BD347" s="70">
        <f t="shared" si="150"/>
        <v>0</v>
      </c>
      <c r="BE347" s="70">
        <f t="shared" si="150"/>
        <v>0</v>
      </c>
      <c r="BF347" s="70">
        <f t="shared" si="150"/>
        <v>0</v>
      </c>
      <c r="BG347" s="70">
        <f t="shared" si="150"/>
        <v>0</v>
      </c>
      <c r="BH347" s="70">
        <f t="shared" si="150"/>
        <v>0</v>
      </c>
      <c r="BI347" s="70">
        <f t="shared" si="150"/>
        <v>0</v>
      </c>
      <c r="BJ347" s="70">
        <f t="shared" si="150"/>
        <v>0</v>
      </c>
      <c r="BK347" s="70">
        <f t="shared" si="150"/>
        <v>0</v>
      </c>
      <c r="BL347" s="70">
        <f t="shared" si="150"/>
        <v>0</v>
      </c>
      <c r="BM347" s="70">
        <f t="shared" si="150"/>
        <v>0</v>
      </c>
      <c r="BN347" s="70">
        <f t="shared" si="150"/>
        <v>0</v>
      </c>
      <c r="BO347" s="70">
        <f t="shared" si="150"/>
        <v>0</v>
      </c>
      <c r="BP347" s="70">
        <f t="shared" si="150"/>
        <v>0</v>
      </c>
      <c r="BQ347" s="70">
        <f t="shared" si="150"/>
        <v>0</v>
      </c>
      <c r="BR347" s="70">
        <f t="shared" si="150"/>
        <v>0</v>
      </c>
      <c r="BS347" s="70">
        <f t="shared" si="150"/>
        <v>0</v>
      </c>
      <c r="BT347" s="70">
        <f t="shared" si="150"/>
        <v>0</v>
      </c>
      <c r="BU347" s="70">
        <f t="shared" si="150"/>
        <v>0</v>
      </c>
      <c r="BV347" s="70">
        <f t="shared" si="150"/>
        <v>0</v>
      </c>
      <c r="BW347" s="70">
        <f t="shared" si="150"/>
        <v>0</v>
      </c>
      <c r="BX347" s="70">
        <f t="shared" si="150"/>
        <v>0</v>
      </c>
      <c r="BY347" s="70">
        <f t="shared" si="150"/>
        <v>0</v>
      </c>
      <c r="BZ347" s="70">
        <f t="shared" si="150"/>
        <v>0</v>
      </c>
      <c r="CA347" s="70">
        <f t="shared" si="150"/>
        <v>0</v>
      </c>
      <c r="CB347" s="70">
        <f t="shared" si="150"/>
        <v>0</v>
      </c>
    </row>
    <row r="348" spans="1:80" x14ac:dyDescent="0.3">
      <c r="A348" s="76" t="str">
        <f t="shared" si="135"/>
        <v>G&amp;A</v>
      </c>
      <c r="B348" s="84" t="s">
        <v>80</v>
      </c>
      <c r="E348" s="69" t="s">
        <v>101</v>
      </c>
      <c r="F348" s="86">
        <v>43101</v>
      </c>
      <c r="G348" s="86">
        <v>46387</v>
      </c>
      <c r="H348" s="85"/>
      <c r="I348" s="70">
        <f t="shared" si="148"/>
        <v>0</v>
      </c>
      <c r="J348" s="70">
        <f t="shared" ref="J348:BU349" si="151">IF(AND($F348&lt;=J$6,$G348&gt;=J$7),$H348,0)</f>
        <v>0</v>
      </c>
      <c r="K348" s="70">
        <f t="shared" si="151"/>
        <v>0</v>
      </c>
      <c r="L348" s="70">
        <f t="shared" si="151"/>
        <v>0</v>
      </c>
      <c r="M348" s="70">
        <f t="shared" si="151"/>
        <v>0</v>
      </c>
      <c r="N348" s="70">
        <f t="shared" si="151"/>
        <v>0</v>
      </c>
      <c r="O348" s="70">
        <f t="shared" si="151"/>
        <v>0</v>
      </c>
      <c r="P348" s="70">
        <f t="shared" si="151"/>
        <v>0</v>
      </c>
      <c r="Q348" s="70">
        <f t="shared" si="151"/>
        <v>0</v>
      </c>
      <c r="R348" s="70">
        <f t="shared" si="151"/>
        <v>0</v>
      </c>
      <c r="S348" s="70">
        <f t="shared" si="151"/>
        <v>0</v>
      </c>
      <c r="T348" s="70">
        <f t="shared" si="151"/>
        <v>0</v>
      </c>
      <c r="U348" s="70">
        <f t="shared" si="151"/>
        <v>0</v>
      </c>
      <c r="V348" s="70">
        <f t="shared" si="151"/>
        <v>0</v>
      </c>
      <c r="W348" s="70">
        <f t="shared" si="151"/>
        <v>0</v>
      </c>
      <c r="X348" s="70">
        <f t="shared" si="151"/>
        <v>0</v>
      </c>
      <c r="Y348" s="70">
        <f t="shared" si="151"/>
        <v>0</v>
      </c>
      <c r="Z348" s="70">
        <f t="shared" si="151"/>
        <v>0</v>
      </c>
      <c r="AA348" s="70">
        <f t="shared" si="151"/>
        <v>0</v>
      </c>
      <c r="AB348" s="70">
        <f t="shared" si="151"/>
        <v>0</v>
      </c>
      <c r="AC348" s="70">
        <f t="shared" si="151"/>
        <v>0</v>
      </c>
      <c r="AD348" s="70">
        <f t="shared" si="151"/>
        <v>0</v>
      </c>
      <c r="AE348" s="70">
        <f t="shared" si="151"/>
        <v>0</v>
      </c>
      <c r="AF348" s="70">
        <f t="shared" si="151"/>
        <v>0</v>
      </c>
      <c r="AG348" s="70">
        <f t="shared" si="151"/>
        <v>0</v>
      </c>
      <c r="AH348" s="70">
        <f t="shared" si="151"/>
        <v>0</v>
      </c>
      <c r="AI348" s="70">
        <f t="shared" si="151"/>
        <v>0</v>
      </c>
      <c r="AJ348" s="70">
        <f t="shared" si="151"/>
        <v>0</v>
      </c>
      <c r="AK348" s="70">
        <f t="shared" si="151"/>
        <v>0</v>
      </c>
      <c r="AL348" s="70">
        <f t="shared" si="151"/>
        <v>0</v>
      </c>
      <c r="AM348" s="70">
        <f t="shared" si="151"/>
        <v>0</v>
      </c>
      <c r="AN348" s="70">
        <f t="shared" si="151"/>
        <v>0</v>
      </c>
      <c r="AO348" s="70">
        <f t="shared" si="151"/>
        <v>0</v>
      </c>
      <c r="AP348" s="70">
        <f t="shared" si="151"/>
        <v>0</v>
      </c>
      <c r="AQ348" s="70">
        <f t="shared" si="151"/>
        <v>0</v>
      </c>
      <c r="AR348" s="70">
        <f t="shared" si="151"/>
        <v>0</v>
      </c>
      <c r="AS348" s="70">
        <f t="shared" si="151"/>
        <v>0</v>
      </c>
      <c r="AT348" s="70">
        <f t="shared" si="151"/>
        <v>0</v>
      </c>
      <c r="AU348" s="70">
        <f t="shared" si="151"/>
        <v>0</v>
      </c>
      <c r="AV348" s="70">
        <f t="shared" si="151"/>
        <v>0</v>
      </c>
      <c r="AW348" s="70">
        <f t="shared" si="151"/>
        <v>0</v>
      </c>
      <c r="AX348" s="70">
        <f t="shared" si="151"/>
        <v>0</v>
      </c>
      <c r="AY348" s="70">
        <f t="shared" si="151"/>
        <v>0</v>
      </c>
      <c r="AZ348" s="70">
        <f t="shared" si="151"/>
        <v>0</v>
      </c>
      <c r="BA348" s="70">
        <f t="shared" si="151"/>
        <v>0</v>
      </c>
      <c r="BB348" s="70">
        <f t="shared" si="151"/>
        <v>0</v>
      </c>
      <c r="BC348" s="70">
        <f t="shared" si="151"/>
        <v>0</v>
      </c>
      <c r="BD348" s="70">
        <f t="shared" si="151"/>
        <v>0</v>
      </c>
      <c r="BE348" s="70">
        <f t="shared" si="151"/>
        <v>0</v>
      </c>
      <c r="BF348" s="70">
        <f t="shared" si="151"/>
        <v>0</v>
      </c>
      <c r="BG348" s="70">
        <f t="shared" si="151"/>
        <v>0</v>
      </c>
      <c r="BH348" s="70">
        <f t="shared" si="151"/>
        <v>0</v>
      </c>
      <c r="BI348" s="70">
        <f t="shared" si="151"/>
        <v>0</v>
      </c>
      <c r="BJ348" s="70">
        <f t="shared" si="151"/>
        <v>0</v>
      </c>
      <c r="BK348" s="70">
        <f t="shared" si="151"/>
        <v>0</v>
      </c>
      <c r="BL348" s="70">
        <f t="shared" si="151"/>
        <v>0</v>
      </c>
      <c r="BM348" s="70">
        <f t="shared" si="151"/>
        <v>0</v>
      </c>
      <c r="BN348" s="70">
        <f t="shared" si="151"/>
        <v>0</v>
      </c>
      <c r="BO348" s="70">
        <f t="shared" si="151"/>
        <v>0</v>
      </c>
      <c r="BP348" s="70">
        <f t="shared" si="151"/>
        <v>0</v>
      </c>
      <c r="BQ348" s="70">
        <f t="shared" si="151"/>
        <v>0</v>
      </c>
      <c r="BR348" s="70">
        <f t="shared" si="151"/>
        <v>0</v>
      </c>
      <c r="BS348" s="70">
        <f t="shared" si="151"/>
        <v>0</v>
      </c>
      <c r="BT348" s="70">
        <f t="shared" si="151"/>
        <v>0</v>
      </c>
      <c r="BU348" s="70">
        <f t="shared" si="151"/>
        <v>0</v>
      </c>
      <c r="BV348" s="70">
        <f t="shared" si="150"/>
        <v>0</v>
      </c>
      <c r="BW348" s="70">
        <f t="shared" si="150"/>
        <v>0</v>
      </c>
      <c r="BX348" s="70">
        <f t="shared" si="150"/>
        <v>0</v>
      </c>
      <c r="BY348" s="70">
        <f t="shared" si="150"/>
        <v>0</v>
      </c>
      <c r="BZ348" s="70">
        <f t="shared" si="150"/>
        <v>0</v>
      </c>
      <c r="CA348" s="70">
        <f t="shared" si="150"/>
        <v>0</v>
      </c>
      <c r="CB348" s="70">
        <f t="shared" si="150"/>
        <v>0</v>
      </c>
    </row>
    <row r="349" spans="1:80" x14ac:dyDescent="0.3">
      <c r="A349" s="76" t="str">
        <f t="shared" si="135"/>
        <v>G&amp;A</v>
      </c>
      <c r="B349" s="84" t="s">
        <v>80</v>
      </c>
      <c r="E349" s="69" t="s">
        <v>101</v>
      </c>
      <c r="F349" s="86">
        <v>43101</v>
      </c>
      <c r="G349" s="86">
        <v>46387</v>
      </c>
      <c r="H349" s="85"/>
      <c r="I349" s="70">
        <f t="shared" si="148"/>
        <v>0</v>
      </c>
      <c r="J349" s="70">
        <f t="shared" si="151"/>
        <v>0</v>
      </c>
      <c r="K349" s="70">
        <f t="shared" si="151"/>
        <v>0</v>
      </c>
      <c r="L349" s="70">
        <f t="shared" si="151"/>
        <v>0</v>
      </c>
      <c r="M349" s="70">
        <f t="shared" si="151"/>
        <v>0</v>
      </c>
      <c r="N349" s="70">
        <f t="shared" si="151"/>
        <v>0</v>
      </c>
      <c r="O349" s="70">
        <f t="shared" si="151"/>
        <v>0</v>
      </c>
      <c r="P349" s="70">
        <f t="shared" si="151"/>
        <v>0</v>
      </c>
      <c r="Q349" s="70">
        <f t="shared" si="151"/>
        <v>0</v>
      </c>
      <c r="R349" s="70">
        <f t="shared" si="151"/>
        <v>0</v>
      </c>
      <c r="S349" s="70">
        <f t="shared" si="151"/>
        <v>0</v>
      </c>
      <c r="T349" s="70">
        <f t="shared" si="151"/>
        <v>0</v>
      </c>
      <c r="U349" s="70">
        <f t="shared" si="151"/>
        <v>0</v>
      </c>
      <c r="V349" s="70">
        <f t="shared" si="151"/>
        <v>0</v>
      </c>
      <c r="W349" s="70">
        <f t="shared" si="151"/>
        <v>0</v>
      </c>
      <c r="X349" s="70">
        <f t="shared" si="151"/>
        <v>0</v>
      </c>
      <c r="Y349" s="70">
        <f t="shared" si="151"/>
        <v>0</v>
      </c>
      <c r="Z349" s="70">
        <f t="shared" si="151"/>
        <v>0</v>
      </c>
      <c r="AA349" s="70">
        <f t="shared" si="151"/>
        <v>0</v>
      </c>
      <c r="AB349" s="70">
        <f t="shared" si="151"/>
        <v>0</v>
      </c>
      <c r="AC349" s="70">
        <f t="shared" si="151"/>
        <v>0</v>
      </c>
      <c r="AD349" s="70">
        <f t="shared" si="151"/>
        <v>0</v>
      </c>
      <c r="AE349" s="70">
        <f t="shared" si="151"/>
        <v>0</v>
      </c>
      <c r="AF349" s="70">
        <f t="shared" si="151"/>
        <v>0</v>
      </c>
      <c r="AG349" s="70">
        <f t="shared" si="151"/>
        <v>0</v>
      </c>
      <c r="AH349" s="70">
        <f t="shared" si="151"/>
        <v>0</v>
      </c>
      <c r="AI349" s="70">
        <f t="shared" si="151"/>
        <v>0</v>
      </c>
      <c r="AJ349" s="70">
        <f t="shared" si="151"/>
        <v>0</v>
      </c>
      <c r="AK349" s="70">
        <f t="shared" si="151"/>
        <v>0</v>
      </c>
      <c r="AL349" s="70">
        <f t="shared" si="151"/>
        <v>0</v>
      </c>
      <c r="AM349" s="70">
        <f t="shared" si="151"/>
        <v>0</v>
      </c>
      <c r="AN349" s="70">
        <f t="shared" si="151"/>
        <v>0</v>
      </c>
      <c r="AO349" s="70">
        <f t="shared" si="151"/>
        <v>0</v>
      </c>
      <c r="AP349" s="70">
        <f t="shared" si="151"/>
        <v>0</v>
      </c>
      <c r="AQ349" s="70">
        <f t="shared" si="151"/>
        <v>0</v>
      </c>
      <c r="AR349" s="70">
        <f t="shared" si="151"/>
        <v>0</v>
      </c>
      <c r="AS349" s="70">
        <f t="shared" si="151"/>
        <v>0</v>
      </c>
      <c r="AT349" s="70">
        <f t="shared" si="151"/>
        <v>0</v>
      </c>
      <c r="AU349" s="70">
        <f t="shared" si="151"/>
        <v>0</v>
      </c>
      <c r="AV349" s="70">
        <f t="shared" si="151"/>
        <v>0</v>
      </c>
      <c r="AW349" s="70">
        <f t="shared" si="151"/>
        <v>0</v>
      </c>
      <c r="AX349" s="70">
        <f t="shared" si="151"/>
        <v>0</v>
      </c>
      <c r="AY349" s="70">
        <f t="shared" si="151"/>
        <v>0</v>
      </c>
      <c r="AZ349" s="70">
        <f t="shared" si="151"/>
        <v>0</v>
      </c>
      <c r="BA349" s="70">
        <f t="shared" si="151"/>
        <v>0</v>
      </c>
      <c r="BB349" s="70">
        <f t="shared" si="151"/>
        <v>0</v>
      </c>
      <c r="BC349" s="70">
        <f t="shared" si="151"/>
        <v>0</v>
      </c>
      <c r="BD349" s="70">
        <f t="shared" si="151"/>
        <v>0</v>
      </c>
      <c r="BE349" s="70">
        <f t="shared" si="151"/>
        <v>0</v>
      </c>
      <c r="BF349" s="70">
        <f t="shared" si="151"/>
        <v>0</v>
      </c>
      <c r="BG349" s="70">
        <f t="shared" si="151"/>
        <v>0</v>
      </c>
      <c r="BH349" s="70">
        <f t="shared" si="151"/>
        <v>0</v>
      </c>
      <c r="BI349" s="70">
        <f t="shared" si="151"/>
        <v>0</v>
      </c>
      <c r="BJ349" s="70">
        <f t="shared" si="151"/>
        <v>0</v>
      </c>
      <c r="BK349" s="70">
        <f t="shared" si="151"/>
        <v>0</v>
      </c>
      <c r="BL349" s="70">
        <f t="shared" si="151"/>
        <v>0</v>
      </c>
      <c r="BM349" s="70">
        <f t="shared" si="151"/>
        <v>0</v>
      </c>
      <c r="BN349" s="70">
        <f t="shared" si="151"/>
        <v>0</v>
      </c>
      <c r="BO349" s="70">
        <f t="shared" si="151"/>
        <v>0</v>
      </c>
      <c r="BP349" s="70">
        <f t="shared" si="151"/>
        <v>0</v>
      </c>
      <c r="BQ349" s="70">
        <f t="shared" si="151"/>
        <v>0</v>
      </c>
      <c r="BR349" s="70">
        <f t="shared" si="151"/>
        <v>0</v>
      </c>
      <c r="BS349" s="70">
        <f t="shared" si="151"/>
        <v>0</v>
      </c>
      <c r="BT349" s="70">
        <f t="shared" si="151"/>
        <v>0</v>
      </c>
      <c r="BU349" s="70">
        <f t="shared" si="151"/>
        <v>0</v>
      </c>
      <c r="BV349" s="70">
        <f t="shared" si="150"/>
        <v>0</v>
      </c>
      <c r="BW349" s="70">
        <f t="shared" si="150"/>
        <v>0</v>
      </c>
      <c r="BX349" s="70">
        <f t="shared" si="150"/>
        <v>0</v>
      </c>
      <c r="BY349" s="70">
        <f t="shared" si="150"/>
        <v>0</v>
      </c>
      <c r="BZ349" s="70">
        <f t="shared" si="150"/>
        <v>0</v>
      </c>
      <c r="CA349" s="70">
        <f t="shared" si="150"/>
        <v>0</v>
      </c>
      <c r="CB349" s="70">
        <f t="shared" si="150"/>
        <v>0</v>
      </c>
    </row>
    <row r="350" spans="1:80" x14ac:dyDescent="0.3">
      <c r="A350" s="76" t="str">
        <f t="shared" si="135"/>
        <v>G&amp;A</v>
      </c>
      <c r="B350" s="84" t="s">
        <v>80</v>
      </c>
      <c r="I350" s="89"/>
      <c r="J350" s="89"/>
      <c r="K350" s="89"/>
      <c r="L350" s="89"/>
      <c r="M350" s="89"/>
      <c r="N350" s="89"/>
      <c r="O350" s="89"/>
      <c r="P350" s="89"/>
      <c r="Q350" s="89"/>
      <c r="R350" s="89"/>
      <c r="S350" s="89"/>
      <c r="T350" s="89"/>
      <c r="U350" s="89"/>
      <c r="V350" s="89"/>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c r="CB350" s="70"/>
    </row>
    <row r="353" spans="1:80" x14ac:dyDescent="0.3">
      <c r="B353" s="75" t="str">
        <f>B58</f>
        <v>G&amp;A Other</v>
      </c>
      <c r="C353" s="79" t="s">
        <v>91</v>
      </c>
      <c r="D353" s="64"/>
      <c r="E353" s="80" t="s">
        <v>92</v>
      </c>
      <c r="F353" s="81" t="s">
        <v>93</v>
      </c>
      <c r="G353" s="81" t="s">
        <v>94</v>
      </c>
      <c r="H353" s="82" t="s">
        <v>95</v>
      </c>
      <c r="I353" s="74">
        <f>I$6</f>
        <v>44562</v>
      </c>
      <c r="J353" s="74">
        <f t="shared" ref="J353:BU353" si="152">J$6</f>
        <v>44593</v>
      </c>
      <c r="K353" s="74">
        <f t="shared" si="152"/>
        <v>44621</v>
      </c>
      <c r="L353" s="74">
        <f t="shared" si="152"/>
        <v>44652</v>
      </c>
      <c r="M353" s="74">
        <f t="shared" si="152"/>
        <v>44682</v>
      </c>
      <c r="N353" s="74">
        <f t="shared" si="152"/>
        <v>44713</v>
      </c>
      <c r="O353" s="74">
        <f t="shared" si="152"/>
        <v>44743</v>
      </c>
      <c r="P353" s="74">
        <f t="shared" si="152"/>
        <v>44774</v>
      </c>
      <c r="Q353" s="74">
        <f t="shared" si="152"/>
        <v>44805</v>
      </c>
      <c r="R353" s="74">
        <f t="shared" si="152"/>
        <v>44835</v>
      </c>
      <c r="S353" s="74">
        <f t="shared" si="152"/>
        <v>44866</v>
      </c>
      <c r="T353" s="74">
        <f t="shared" si="152"/>
        <v>44896</v>
      </c>
      <c r="U353" s="74">
        <f t="shared" si="152"/>
        <v>44927</v>
      </c>
      <c r="V353" s="74">
        <f t="shared" si="152"/>
        <v>44958</v>
      </c>
      <c r="W353" s="74">
        <f t="shared" si="152"/>
        <v>44986</v>
      </c>
      <c r="X353" s="74">
        <f t="shared" si="152"/>
        <v>45017</v>
      </c>
      <c r="Y353" s="74">
        <f t="shared" si="152"/>
        <v>45047</v>
      </c>
      <c r="Z353" s="74">
        <f t="shared" si="152"/>
        <v>45078</v>
      </c>
      <c r="AA353" s="74">
        <f t="shared" si="152"/>
        <v>45108</v>
      </c>
      <c r="AB353" s="74">
        <f t="shared" si="152"/>
        <v>45139</v>
      </c>
      <c r="AC353" s="74">
        <f t="shared" si="152"/>
        <v>45170</v>
      </c>
      <c r="AD353" s="74">
        <f t="shared" si="152"/>
        <v>45200</v>
      </c>
      <c r="AE353" s="74">
        <f t="shared" si="152"/>
        <v>45231</v>
      </c>
      <c r="AF353" s="74">
        <f t="shared" si="152"/>
        <v>45261</v>
      </c>
      <c r="AG353" s="74">
        <f t="shared" si="152"/>
        <v>45292</v>
      </c>
      <c r="AH353" s="74">
        <f t="shared" si="152"/>
        <v>45323</v>
      </c>
      <c r="AI353" s="74">
        <f t="shared" si="152"/>
        <v>45352</v>
      </c>
      <c r="AJ353" s="74">
        <f t="shared" si="152"/>
        <v>45383</v>
      </c>
      <c r="AK353" s="74">
        <f t="shared" si="152"/>
        <v>45413</v>
      </c>
      <c r="AL353" s="74">
        <f t="shared" si="152"/>
        <v>45444</v>
      </c>
      <c r="AM353" s="74">
        <f t="shared" si="152"/>
        <v>45474</v>
      </c>
      <c r="AN353" s="74">
        <f t="shared" si="152"/>
        <v>45505</v>
      </c>
      <c r="AO353" s="74">
        <f t="shared" si="152"/>
        <v>45536</v>
      </c>
      <c r="AP353" s="74">
        <f t="shared" si="152"/>
        <v>45566</v>
      </c>
      <c r="AQ353" s="74">
        <f t="shared" si="152"/>
        <v>45597</v>
      </c>
      <c r="AR353" s="74">
        <f t="shared" si="152"/>
        <v>45627</v>
      </c>
      <c r="AS353" s="74">
        <f t="shared" si="152"/>
        <v>45658</v>
      </c>
      <c r="AT353" s="74">
        <f t="shared" si="152"/>
        <v>45689</v>
      </c>
      <c r="AU353" s="74">
        <f t="shared" si="152"/>
        <v>45717</v>
      </c>
      <c r="AV353" s="74">
        <f t="shared" si="152"/>
        <v>45748</v>
      </c>
      <c r="AW353" s="74">
        <f t="shared" si="152"/>
        <v>45778</v>
      </c>
      <c r="AX353" s="74">
        <f t="shared" si="152"/>
        <v>45809</v>
      </c>
      <c r="AY353" s="74">
        <f t="shared" si="152"/>
        <v>45839</v>
      </c>
      <c r="AZ353" s="74">
        <f t="shared" si="152"/>
        <v>45870</v>
      </c>
      <c r="BA353" s="74">
        <f t="shared" si="152"/>
        <v>45901</v>
      </c>
      <c r="BB353" s="74">
        <f t="shared" si="152"/>
        <v>45931</v>
      </c>
      <c r="BC353" s="74">
        <f t="shared" si="152"/>
        <v>45962</v>
      </c>
      <c r="BD353" s="74">
        <f t="shared" si="152"/>
        <v>45992</v>
      </c>
      <c r="BE353" s="74">
        <f t="shared" si="152"/>
        <v>46023</v>
      </c>
      <c r="BF353" s="74">
        <f t="shared" si="152"/>
        <v>46054</v>
      </c>
      <c r="BG353" s="74">
        <f t="shared" si="152"/>
        <v>46082</v>
      </c>
      <c r="BH353" s="74">
        <f t="shared" si="152"/>
        <v>46113</v>
      </c>
      <c r="BI353" s="74">
        <f t="shared" si="152"/>
        <v>46143</v>
      </c>
      <c r="BJ353" s="74">
        <f t="shared" si="152"/>
        <v>46174</v>
      </c>
      <c r="BK353" s="74">
        <f t="shared" si="152"/>
        <v>46204</v>
      </c>
      <c r="BL353" s="74">
        <f t="shared" si="152"/>
        <v>46235</v>
      </c>
      <c r="BM353" s="74">
        <f t="shared" si="152"/>
        <v>46266</v>
      </c>
      <c r="BN353" s="74">
        <f t="shared" si="152"/>
        <v>46296</v>
      </c>
      <c r="BO353" s="74">
        <f t="shared" si="152"/>
        <v>46327</v>
      </c>
      <c r="BP353" s="74">
        <f t="shared" si="152"/>
        <v>46357</v>
      </c>
      <c r="BQ353" s="74">
        <f t="shared" si="152"/>
        <v>46388</v>
      </c>
      <c r="BR353" s="74">
        <f t="shared" si="152"/>
        <v>46419</v>
      </c>
      <c r="BS353" s="74">
        <f t="shared" si="152"/>
        <v>46447</v>
      </c>
      <c r="BT353" s="74">
        <f t="shared" si="152"/>
        <v>46478</v>
      </c>
      <c r="BU353" s="74">
        <f t="shared" si="152"/>
        <v>46508</v>
      </c>
      <c r="BV353" s="74">
        <f t="shared" ref="BV353:CB353" si="153">BV$6</f>
        <v>46539</v>
      </c>
      <c r="BW353" s="74">
        <f t="shared" si="153"/>
        <v>46569</v>
      </c>
      <c r="BX353" s="74">
        <f t="shared" si="153"/>
        <v>46600</v>
      </c>
      <c r="BY353" s="74">
        <f t="shared" si="153"/>
        <v>46631</v>
      </c>
      <c r="BZ353" s="74">
        <f t="shared" si="153"/>
        <v>46661</v>
      </c>
      <c r="CA353" s="74">
        <f t="shared" si="153"/>
        <v>46692</v>
      </c>
      <c r="CB353" s="74">
        <f t="shared" si="153"/>
        <v>46722</v>
      </c>
    </row>
    <row r="355" spans="1:80" x14ac:dyDescent="0.3">
      <c r="A355" s="76" t="str">
        <f t="shared" ref="A355:A377" si="154">$B$353</f>
        <v>G&amp;A Other</v>
      </c>
      <c r="B355" s="183" t="s">
        <v>21</v>
      </c>
      <c r="C355" s="183" t="s">
        <v>230</v>
      </c>
      <c r="E355" s="183" t="s">
        <v>231</v>
      </c>
      <c r="F355" s="183"/>
      <c r="G355" s="183"/>
      <c r="H355" s="183"/>
      <c r="I355" s="70">
        <f>'Headcount Roster -&gt;'!N156</f>
        <v>0</v>
      </c>
      <c r="J355" s="70">
        <f>'Headcount Roster -&gt;'!O156</f>
        <v>0</v>
      </c>
      <c r="K355" s="70">
        <f>'Headcount Roster -&gt;'!P156</f>
        <v>0</v>
      </c>
      <c r="L355" s="70">
        <f>'Headcount Roster -&gt;'!Q156</f>
        <v>0</v>
      </c>
      <c r="M355" s="70">
        <f>'Headcount Roster -&gt;'!R156</f>
        <v>0</v>
      </c>
      <c r="N355" s="70">
        <f>'Headcount Roster -&gt;'!S156</f>
        <v>0</v>
      </c>
      <c r="O355" s="70">
        <f>'Headcount Roster -&gt;'!T156</f>
        <v>0</v>
      </c>
      <c r="P355" s="70">
        <f>'Headcount Roster -&gt;'!U156</f>
        <v>0</v>
      </c>
      <c r="Q355" s="70">
        <f>'Headcount Roster -&gt;'!V156</f>
        <v>0</v>
      </c>
      <c r="R355" s="70">
        <f>'Headcount Roster -&gt;'!W156</f>
        <v>0</v>
      </c>
      <c r="S355" s="70">
        <f>'Headcount Roster -&gt;'!X156</f>
        <v>0</v>
      </c>
      <c r="T355" s="70">
        <f>'Headcount Roster -&gt;'!Y156</f>
        <v>0</v>
      </c>
      <c r="U355" s="70">
        <f>'Headcount Roster -&gt;'!Z156</f>
        <v>0</v>
      </c>
      <c r="V355" s="70">
        <f>'Headcount Roster -&gt;'!AA156</f>
        <v>0</v>
      </c>
      <c r="W355" s="70">
        <f>'Headcount Roster -&gt;'!AB156</f>
        <v>0</v>
      </c>
      <c r="X355" s="70">
        <f>'Headcount Roster -&gt;'!AC156</f>
        <v>0</v>
      </c>
      <c r="Y355" s="70">
        <f>'Headcount Roster -&gt;'!AD156</f>
        <v>0</v>
      </c>
      <c r="Z355" s="70">
        <f>'Headcount Roster -&gt;'!AE156</f>
        <v>0</v>
      </c>
      <c r="AA355" s="70">
        <f>'Headcount Roster -&gt;'!AF156</f>
        <v>0</v>
      </c>
      <c r="AB355" s="70">
        <f>'Headcount Roster -&gt;'!AG156</f>
        <v>0</v>
      </c>
      <c r="AC355" s="70">
        <f>'Headcount Roster -&gt;'!AH156</f>
        <v>0</v>
      </c>
      <c r="AD355" s="70">
        <f>'Headcount Roster -&gt;'!AI156</f>
        <v>0</v>
      </c>
      <c r="AE355" s="70">
        <f>'Headcount Roster -&gt;'!AJ156</f>
        <v>0</v>
      </c>
      <c r="AF355" s="70">
        <f>'Headcount Roster -&gt;'!AK156</f>
        <v>0</v>
      </c>
      <c r="AG355" s="70">
        <f>'Headcount Roster -&gt;'!AL156</f>
        <v>0</v>
      </c>
      <c r="AH355" s="70">
        <f>'Headcount Roster -&gt;'!AM156</f>
        <v>0</v>
      </c>
      <c r="AI355" s="70">
        <f>'Headcount Roster -&gt;'!AN156</f>
        <v>0</v>
      </c>
      <c r="AJ355" s="70">
        <f>'Headcount Roster -&gt;'!AO156</f>
        <v>0</v>
      </c>
      <c r="AK355" s="70">
        <f>'Headcount Roster -&gt;'!AP156</f>
        <v>0</v>
      </c>
      <c r="AL355" s="70">
        <f>'Headcount Roster -&gt;'!AQ156</f>
        <v>0</v>
      </c>
      <c r="AM355" s="70">
        <f>'Headcount Roster -&gt;'!AR156</f>
        <v>0</v>
      </c>
      <c r="AN355" s="70">
        <f>'Headcount Roster -&gt;'!AS156</f>
        <v>0</v>
      </c>
      <c r="AO355" s="70">
        <f>'Headcount Roster -&gt;'!AT156</f>
        <v>0</v>
      </c>
      <c r="AP355" s="70">
        <f>'Headcount Roster -&gt;'!AU156</f>
        <v>0</v>
      </c>
      <c r="AQ355" s="70">
        <f>'Headcount Roster -&gt;'!AV156</f>
        <v>0</v>
      </c>
      <c r="AR355" s="70">
        <f>'Headcount Roster -&gt;'!AW156</f>
        <v>0</v>
      </c>
      <c r="AS355" s="70">
        <f>'Headcount Roster -&gt;'!AX156</f>
        <v>0</v>
      </c>
      <c r="AT355" s="70">
        <f>'Headcount Roster -&gt;'!AY156</f>
        <v>0</v>
      </c>
      <c r="AU355" s="70">
        <f>'Headcount Roster -&gt;'!AZ156</f>
        <v>0</v>
      </c>
      <c r="AV355" s="70">
        <f>'Headcount Roster -&gt;'!BA156</f>
        <v>0</v>
      </c>
      <c r="AW355" s="70">
        <f>'Headcount Roster -&gt;'!BB156</f>
        <v>0</v>
      </c>
      <c r="AX355" s="70">
        <f>'Headcount Roster -&gt;'!BC156</f>
        <v>0</v>
      </c>
      <c r="AY355" s="70">
        <f>'Headcount Roster -&gt;'!BD156</f>
        <v>0</v>
      </c>
      <c r="AZ355" s="70">
        <f>'Headcount Roster -&gt;'!BE156</f>
        <v>0</v>
      </c>
      <c r="BA355" s="70">
        <f>'Headcount Roster -&gt;'!BF156</f>
        <v>0</v>
      </c>
      <c r="BB355" s="70">
        <f>'Headcount Roster -&gt;'!BG156</f>
        <v>0</v>
      </c>
      <c r="BC355" s="70">
        <f>'Headcount Roster -&gt;'!BH156</f>
        <v>0</v>
      </c>
      <c r="BD355" s="70">
        <f>'Headcount Roster -&gt;'!BI156</f>
        <v>0</v>
      </c>
      <c r="BE355" s="70">
        <f>'Headcount Roster -&gt;'!BJ156</f>
        <v>0</v>
      </c>
      <c r="BF355" s="70">
        <f>'Headcount Roster -&gt;'!BK156</f>
        <v>0</v>
      </c>
      <c r="BG355" s="70">
        <f>'Headcount Roster -&gt;'!BL156</f>
        <v>0</v>
      </c>
      <c r="BH355" s="70">
        <f>'Headcount Roster -&gt;'!BM156</f>
        <v>0</v>
      </c>
      <c r="BI355" s="70">
        <f>'Headcount Roster -&gt;'!BN156</f>
        <v>0</v>
      </c>
      <c r="BJ355" s="70">
        <f>'Headcount Roster -&gt;'!BO156</f>
        <v>0</v>
      </c>
      <c r="BK355" s="70">
        <f>'Headcount Roster -&gt;'!BP156</f>
        <v>0</v>
      </c>
      <c r="BL355" s="70">
        <f>'Headcount Roster -&gt;'!BQ156</f>
        <v>0</v>
      </c>
      <c r="BM355" s="70">
        <f>'Headcount Roster -&gt;'!BR156</f>
        <v>0</v>
      </c>
      <c r="BN355" s="70">
        <f>'Headcount Roster -&gt;'!BS156</f>
        <v>0</v>
      </c>
      <c r="BO355" s="70">
        <f>'Headcount Roster -&gt;'!BT156</f>
        <v>0</v>
      </c>
      <c r="BP355" s="70">
        <f>'Headcount Roster -&gt;'!BU156</f>
        <v>0</v>
      </c>
      <c r="BQ355" s="70">
        <f>'Headcount Roster -&gt;'!BV156</f>
        <v>0</v>
      </c>
      <c r="BR355" s="70">
        <f>'Headcount Roster -&gt;'!BW156</f>
        <v>0</v>
      </c>
      <c r="BS355" s="70">
        <f>'Headcount Roster -&gt;'!BX156</f>
        <v>0</v>
      </c>
      <c r="BT355" s="70">
        <f>'Headcount Roster -&gt;'!BY156</f>
        <v>0</v>
      </c>
      <c r="BU355" s="70">
        <f>'Headcount Roster -&gt;'!BZ156</f>
        <v>0</v>
      </c>
      <c r="BV355" s="70">
        <f>'Headcount Roster -&gt;'!CA156</f>
        <v>0</v>
      </c>
      <c r="BW355" s="70">
        <f>'Headcount Roster -&gt;'!CB156</f>
        <v>0</v>
      </c>
      <c r="BX355" s="70">
        <f>'Headcount Roster -&gt;'!CC156</f>
        <v>0</v>
      </c>
      <c r="BY355" s="70">
        <f>'Headcount Roster -&gt;'!CD156</f>
        <v>0</v>
      </c>
      <c r="BZ355" s="70">
        <f>'Headcount Roster -&gt;'!CE156</f>
        <v>0</v>
      </c>
      <c r="CA355" s="70">
        <f>'Headcount Roster -&gt;'!CF156</f>
        <v>0</v>
      </c>
      <c r="CB355" s="70">
        <f>'Headcount Roster -&gt;'!CG156</f>
        <v>0</v>
      </c>
    </row>
    <row r="356" spans="1:80" x14ac:dyDescent="0.3">
      <c r="A356" s="76" t="str">
        <f t="shared" si="154"/>
        <v>G&amp;A Other</v>
      </c>
      <c r="B356" s="183" t="s">
        <v>107</v>
      </c>
      <c r="C356" s="183" t="s">
        <v>230</v>
      </c>
      <c r="E356" s="183" t="s">
        <v>231</v>
      </c>
      <c r="F356" s="183"/>
      <c r="G356" s="183"/>
      <c r="H356" s="183"/>
      <c r="I356" s="70">
        <f>'Headcount Roster -&gt;'!IB156</f>
        <v>0</v>
      </c>
      <c r="J356" s="70">
        <f>'Headcount Roster -&gt;'!IC156</f>
        <v>0</v>
      </c>
      <c r="K356" s="70">
        <f>'Headcount Roster -&gt;'!ID156</f>
        <v>0</v>
      </c>
      <c r="L356" s="70">
        <f>'Headcount Roster -&gt;'!IE156</f>
        <v>0</v>
      </c>
      <c r="M356" s="70">
        <f>'Headcount Roster -&gt;'!IF156</f>
        <v>0</v>
      </c>
      <c r="N356" s="70">
        <f>'Headcount Roster -&gt;'!IG156</f>
        <v>0</v>
      </c>
      <c r="O356" s="70">
        <f>'Headcount Roster -&gt;'!IH156</f>
        <v>0</v>
      </c>
      <c r="P356" s="70">
        <f>'Headcount Roster -&gt;'!II156</f>
        <v>0</v>
      </c>
      <c r="Q356" s="70">
        <f>'Headcount Roster -&gt;'!IJ156</f>
        <v>0</v>
      </c>
      <c r="R356" s="70">
        <f>'Headcount Roster -&gt;'!IK156</f>
        <v>0</v>
      </c>
      <c r="S356" s="70">
        <f>'Headcount Roster -&gt;'!IL156</f>
        <v>0</v>
      </c>
      <c r="T356" s="70">
        <f>'Headcount Roster -&gt;'!IM156</f>
        <v>0</v>
      </c>
      <c r="U356" s="70">
        <f>'Headcount Roster -&gt;'!IN156</f>
        <v>0</v>
      </c>
      <c r="V356" s="70">
        <f>'Headcount Roster -&gt;'!IO156</f>
        <v>0</v>
      </c>
      <c r="W356" s="70">
        <f>'Headcount Roster -&gt;'!IP156</f>
        <v>0</v>
      </c>
      <c r="X356" s="70">
        <f>'Headcount Roster -&gt;'!IQ156</f>
        <v>0</v>
      </c>
      <c r="Y356" s="70">
        <f>'Headcount Roster -&gt;'!IR156</f>
        <v>0</v>
      </c>
      <c r="Z356" s="70">
        <f>'Headcount Roster -&gt;'!IS156</f>
        <v>0</v>
      </c>
      <c r="AA356" s="70">
        <f>'Headcount Roster -&gt;'!IT156</f>
        <v>0</v>
      </c>
      <c r="AB356" s="70">
        <f>'Headcount Roster -&gt;'!IU156</f>
        <v>0</v>
      </c>
      <c r="AC356" s="70">
        <f>'Headcount Roster -&gt;'!IV156</f>
        <v>0</v>
      </c>
      <c r="AD356" s="70">
        <f>'Headcount Roster -&gt;'!IW156</f>
        <v>0</v>
      </c>
      <c r="AE356" s="70">
        <f>'Headcount Roster -&gt;'!IX156</f>
        <v>0</v>
      </c>
      <c r="AF356" s="70">
        <f>'Headcount Roster -&gt;'!IY156</f>
        <v>0</v>
      </c>
      <c r="AG356" s="70">
        <f>'Headcount Roster -&gt;'!IZ156</f>
        <v>0</v>
      </c>
      <c r="AH356" s="70">
        <f>'Headcount Roster -&gt;'!JA156</f>
        <v>0</v>
      </c>
      <c r="AI356" s="70">
        <f>'Headcount Roster -&gt;'!JB156</f>
        <v>0</v>
      </c>
      <c r="AJ356" s="70">
        <f>'Headcount Roster -&gt;'!JC156</f>
        <v>0</v>
      </c>
      <c r="AK356" s="70">
        <f>'Headcount Roster -&gt;'!JD156</f>
        <v>0</v>
      </c>
      <c r="AL356" s="70">
        <f>'Headcount Roster -&gt;'!JE156</f>
        <v>0</v>
      </c>
      <c r="AM356" s="70">
        <f>'Headcount Roster -&gt;'!JF156</f>
        <v>0</v>
      </c>
      <c r="AN356" s="70">
        <f>'Headcount Roster -&gt;'!JG156</f>
        <v>0</v>
      </c>
      <c r="AO356" s="70">
        <f>'Headcount Roster -&gt;'!JH156</f>
        <v>0</v>
      </c>
      <c r="AP356" s="70">
        <f>'Headcount Roster -&gt;'!JI156</f>
        <v>0</v>
      </c>
      <c r="AQ356" s="70">
        <f>'Headcount Roster -&gt;'!JJ156</f>
        <v>0</v>
      </c>
      <c r="AR356" s="70">
        <f>'Headcount Roster -&gt;'!JK156</f>
        <v>0</v>
      </c>
      <c r="AS356" s="70">
        <f>'Headcount Roster -&gt;'!JL156</f>
        <v>0</v>
      </c>
      <c r="AT356" s="70">
        <f>'Headcount Roster -&gt;'!JM156</f>
        <v>0</v>
      </c>
      <c r="AU356" s="70">
        <f>'Headcount Roster -&gt;'!JN156</f>
        <v>0</v>
      </c>
      <c r="AV356" s="70">
        <f>'Headcount Roster -&gt;'!JO156</f>
        <v>0</v>
      </c>
      <c r="AW356" s="70">
        <f>'Headcount Roster -&gt;'!JP156</f>
        <v>0</v>
      </c>
      <c r="AX356" s="70">
        <f>'Headcount Roster -&gt;'!JQ156</f>
        <v>0</v>
      </c>
      <c r="AY356" s="70">
        <f>'Headcount Roster -&gt;'!JR156</f>
        <v>0</v>
      </c>
      <c r="AZ356" s="70">
        <f>'Headcount Roster -&gt;'!JS156</f>
        <v>0</v>
      </c>
      <c r="BA356" s="70">
        <f>'Headcount Roster -&gt;'!JT156</f>
        <v>0</v>
      </c>
      <c r="BB356" s="70">
        <f>'Headcount Roster -&gt;'!JU156</f>
        <v>0</v>
      </c>
      <c r="BC356" s="70">
        <f>'Headcount Roster -&gt;'!JV156</f>
        <v>0</v>
      </c>
      <c r="BD356" s="70">
        <f>'Headcount Roster -&gt;'!JW156</f>
        <v>0</v>
      </c>
      <c r="BE356" s="70">
        <f>'Headcount Roster -&gt;'!JX156</f>
        <v>0</v>
      </c>
      <c r="BF356" s="70">
        <f>'Headcount Roster -&gt;'!JY156</f>
        <v>0</v>
      </c>
      <c r="BG356" s="70">
        <f>'Headcount Roster -&gt;'!JZ156</f>
        <v>0</v>
      </c>
      <c r="BH356" s="70">
        <f>'Headcount Roster -&gt;'!KA156</f>
        <v>0</v>
      </c>
      <c r="BI356" s="70">
        <f>'Headcount Roster -&gt;'!KB156</f>
        <v>0</v>
      </c>
      <c r="BJ356" s="70">
        <f>'Headcount Roster -&gt;'!KC156</f>
        <v>0</v>
      </c>
      <c r="BK356" s="70">
        <f>'Headcount Roster -&gt;'!KD156</f>
        <v>0</v>
      </c>
      <c r="BL356" s="70">
        <f>'Headcount Roster -&gt;'!KE156</f>
        <v>0</v>
      </c>
      <c r="BM356" s="70">
        <f>'Headcount Roster -&gt;'!KF156</f>
        <v>0</v>
      </c>
      <c r="BN356" s="70">
        <f>'Headcount Roster -&gt;'!KG156</f>
        <v>0</v>
      </c>
      <c r="BO356" s="70">
        <f>'Headcount Roster -&gt;'!KH156</f>
        <v>0</v>
      </c>
      <c r="BP356" s="70">
        <f>'Headcount Roster -&gt;'!KI156</f>
        <v>0</v>
      </c>
      <c r="BQ356" s="70">
        <f>'Headcount Roster -&gt;'!KJ156</f>
        <v>0</v>
      </c>
      <c r="BR356" s="70">
        <f>'Headcount Roster -&gt;'!KK156</f>
        <v>0</v>
      </c>
      <c r="BS356" s="70">
        <f>'Headcount Roster -&gt;'!KL156</f>
        <v>0</v>
      </c>
      <c r="BT356" s="70">
        <f>'Headcount Roster -&gt;'!KM156</f>
        <v>0</v>
      </c>
      <c r="BU356" s="70">
        <f>'Headcount Roster -&gt;'!KN156</f>
        <v>0</v>
      </c>
      <c r="BV356" s="70">
        <f>'Headcount Roster -&gt;'!KO156</f>
        <v>0</v>
      </c>
      <c r="BW356" s="70">
        <f>'Headcount Roster -&gt;'!KP156</f>
        <v>0</v>
      </c>
      <c r="BX356" s="70">
        <f>'Headcount Roster -&gt;'!KQ156</f>
        <v>0</v>
      </c>
      <c r="BY356" s="70">
        <f>'Headcount Roster -&gt;'!KR156</f>
        <v>0</v>
      </c>
      <c r="BZ356" s="70">
        <f>'Headcount Roster -&gt;'!KS156</f>
        <v>0</v>
      </c>
      <c r="CA356" s="70">
        <f>'Headcount Roster -&gt;'!KT156</f>
        <v>0</v>
      </c>
      <c r="CB356" s="70">
        <f>'Headcount Roster -&gt;'!KU156</f>
        <v>0</v>
      </c>
    </row>
    <row r="357" spans="1:80" x14ac:dyDescent="0.3">
      <c r="A357" s="76" t="str">
        <f t="shared" si="154"/>
        <v>G&amp;A Other</v>
      </c>
      <c r="B357" s="84" t="s">
        <v>59</v>
      </c>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c r="BC357" s="87"/>
      <c r="BD357" s="87"/>
      <c r="BE357" s="87"/>
      <c r="BF357" s="87"/>
      <c r="BG357" s="87"/>
      <c r="BH357" s="87"/>
      <c r="BI357" s="87"/>
      <c r="BJ357" s="87"/>
      <c r="BK357" s="87"/>
      <c r="BL357" s="87"/>
      <c r="BM357" s="87"/>
      <c r="BN357" s="87"/>
      <c r="BO357" s="87"/>
      <c r="BP357" s="87"/>
      <c r="BQ357" s="87"/>
      <c r="BR357" s="87"/>
      <c r="BS357" s="87"/>
      <c r="BT357" s="87"/>
      <c r="BU357" s="87"/>
      <c r="BV357" s="87"/>
      <c r="BW357" s="87"/>
      <c r="BX357" s="87"/>
      <c r="BY357" s="87"/>
      <c r="BZ357" s="87"/>
      <c r="CA357" s="87"/>
      <c r="CB357" s="87"/>
    </row>
    <row r="358" spans="1:80" x14ac:dyDescent="0.3">
      <c r="A358" s="76" t="str">
        <f t="shared" si="154"/>
        <v>G&amp;A Other</v>
      </c>
      <c r="B358" s="84" t="s">
        <v>60</v>
      </c>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c r="CB358" s="70"/>
    </row>
    <row r="359" spans="1:80" x14ac:dyDescent="0.3">
      <c r="A359" s="76" t="str">
        <f t="shared" si="154"/>
        <v>G&amp;A Other</v>
      </c>
      <c r="B359" s="84" t="s">
        <v>61</v>
      </c>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c r="CB359" s="70"/>
    </row>
    <row r="360" spans="1:80" x14ac:dyDescent="0.3">
      <c r="A360" s="76" t="str">
        <f t="shared" si="154"/>
        <v>G&amp;A Other</v>
      </c>
      <c r="B360" s="84" t="s">
        <v>62</v>
      </c>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c r="CB360" s="70"/>
    </row>
    <row r="361" spans="1:80" x14ac:dyDescent="0.3">
      <c r="A361" s="76" t="str">
        <f t="shared" si="154"/>
        <v>G&amp;A Other</v>
      </c>
      <c r="B361" s="84" t="s">
        <v>63</v>
      </c>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c r="CB361" s="70"/>
    </row>
    <row r="362" spans="1:80" x14ac:dyDescent="0.3">
      <c r="A362" s="76" t="str">
        <f t="shared" si="154"/>
        <v>G&amp;A Other</v>
      </c>
      <c r="B362" s="84" t="s">
        <v>64</v>
      </c>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c r="BC362" s="87"/>
      <c r="BD362" s="87"/>
      <c r="BE362" s="87"/>
      <c r="BF362" s="87"/>
      <c r="BG362" s="87"/>
      <c r="BH362" s="87"/>
      <c r="BI362" s="87"/>
      <c r="BJ362" s="87"/>
      <c r="BK362" s="87"/>
      <c r="BL362" s="87"/>
      <c r="BM362" s="87"/>
      <c r="BN362" s="87"/>
      <c r="BO362" s="87"/>
      <c r="BP362" s="87"/>
      <c r="BQ362" s="87"/>
      <c r="BR362" s="87"/>
      <c r="BS362" s="87"/>
      <c r="BT362" s="87"/>
      <c r="BU362" s="87"/>
      <c r="BV362" s="87"/>
      <c r="BW362" s="87"/>
      <c r="BX362" s="87"/>
      <c r="BY362" s="87"/>
      <c r="BZ362" s="87"/>
      <c r="CA362" s="87"/>
      <c r="CB362" s="87"/>
    </row>
    <row r="363" spans="1:80" x14ac:dyDescent="0.3">
      <c r="A363" s="76" t="str">
        <f t="shared" si="154"/>
        <v>G&amp;A Other</v>
      </c>
      <c r="B363" s="84" t="s">
        <v>65</v>
      </c>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c r="CB363" s="70"/>
    </row>
    <row r="364" spans="1:80" x14ac:dyDescent="0.3">
      <c r="A364" s="76" t="str">
        <f t="shared" si="154"/>
        <v>G&amp;A Other</v>
      </c>
      <c r="B364" s="84" t="s">
        <v>66</v>
      </c>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c r="CB364" s="70"/>
    </row>
    <row r="365" spans="1:80" x14ac:dyDescent="0.3">
      <c r="A365" s="76" t="str">
        <f t="shared" si="154"/>
        <v>G&amp;A Other</v>
      </c>
      <c r="B365" s="84" t="s">
        <v>67</v>
      </c>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c r="CB365" s="70"/>
    </row>
    <row r="366" spans="1:80" x14ac:dyDescent="0.3">
      <c r="A366" s="76" t="str">
        <f t="shared" si="154"/>
        <v>G&amp;A Other</v>
      </c>
      <c r="B366" s="84" t="s">
        <v>68</v>
      </c>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c r="CB366" s="70"/>
    </row>
    <row r="367" spans="1:80" x14ac:dyDescent="0.3">
      <c r="A367" s="76" t="str">
        <f t="shared" si="154"/>
        <v>G&amp;A Other</v>
      </c>
      <c r="B367" s="84" t="s">
        <v>69</v>
      </c>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c r="CB367" s="70"/>
    </row>
    <row r="368" spans="1:80" x14ac:dyDescent="0.3">
      <c r="A368" s="76" t="str">
        <f t="shared" si="154"/>
        <v>G&amp;A Other</v>
      </c>
      <c r="B368" s="84" t="s">
        <v>70</v>
      </c>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c r="CB368" s="70"/>
    </row>
    <row r="369" spans="1:80" x14ac:dyDescent="0.3">
      <c r="A369" s="76" t="str">
        <f t="shared" si="154"/>
        <v>G&amp;A Other</v>
      </c>
      <c r="B369" s="84" t="s">
        <v>71</v>
      </c>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row>
    <row r="370" spans="1:80" x14ac:dyDescent="0.3">
      <c r="A370" s="76" t="str">
        <f t="shared" si="154"/>
        <v>G&amp;A Other</v>
      </c>
      <c r="B370" s="84" t="s">
        <v>72</v>
      </c>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c r="CB370" s="70"/>
    </row>
    <row r="371" spans="1:80" x14ac:dyDescent="0.3">
      <c r="A371" s="76" t="str">
        <f t="shared" si="154"/>
        <v>G&amp;A Other</v>
      </c>
      <c r="B371" s="84" t="s">
        <v>73</v>
      </c>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c r="CB371" s="70"/>
    </row>
    <row r="372" spans="1:80" x14ac:dyDescent="0.3">
      <c r="A372" s="76" t="str">
        <f t="shared" si="154"/>
        <v>G&amp;A Other</v>
      </c>
      <c r="B372" s="84" t="s">
        <v>74</v>
      </c>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c r="CB372" s="70"/>
    </row>
    <row r="373" spans="1:80" x14ac:dyDescent="0.3">
      <c r="A373" s="76" t="str">
        <f t="shared" si="154"/>
        <v>G&amp;A Other</v>
      </c>
      <c r="B373" s="84" t="s">
        <v>75</v>
      </c>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c r="CB373" s="70"/>
    </row>
    <row r="374" spans="1:80" x14ac:dyDescent="0.3">
      <c r="A374" s="76" t="str">
        <f t="shared" si="154"/>
        <v>G&amp;A Other</v>
      </c>
      <c r="B374" s="84" t="s">
        <v>76</v>
      </c>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c r="CB374" s="70"/>
    </row>
    <row r="375" spans="1:80" x14ac:dyDescent="0.3">
      <c r="A375" s="76" t="str">
        <f t="shared" si="154"/>
        <v>G&amp;A Other</v>
      </c>
      <c r="B375" s="84" t="s">
        <v>77</v>
      </c>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c r="CB375" s="70"/>
    </row>
    <row r="376" spans="1:80" x14ac:dyDescent="0.3">
      <c r="A376" s="76" t="str">
        <f t="shared" si="154"/>
        <v>G&amp;A Other</v>
      </c>
      <c r="B376" s="84" t="s">
        <v>78</v>
      </c>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c r="CB376" s="70"/>
    </row>
    <row r="377" spans="1:80" x14ac:dyDescent="0.3">
      <c r="A377" s="76" t="str">
        <f t="shared" si="154"/>
        <v>G&amp;A Other</v>
      </c>
      <c r="B377" s="84" t="s">
        <v>79</v>
      </c>
      <c r="I377" s="88"/>
      <c r="J377" s="88"/>
      <c r="K377" s="88"/>
      <c r="L377" s="88"/>
      <c r="M377" s="88"/>
      <c r="N377" s="88"/>
      <c r="O377" s="88"/>
      <c r="P377" s="88"/>
      <c r="Q377" s="88"/>
      <c r="R377" s="88"/>
      <c r="S377" s="88"/>
      <c r="T377" s="88"/>
      <c r="U377" s="88"/>
      <c r="V377" s="88"/>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c r="CB377" s="70"/>
    </row>
    <row r="380" spans="1:80" x14ac:dyDescent="0.3">
      <c r="B380" s="75" t="s">
        <v>281</v>
      </c>
      <c r="C380" s="79" t="s">
        <v>91</v>
      </c>
      <c r="D380" s="64"/>
      <c r="E380" s="80" t="s">
        <v>92</v>
      </c>
      <c r="F380" s="81" t="s">
        <v>93</v>
      </c>
      <c r="G380" s="81" t="s">
        <v>94</v>
      </c>
      <c r="H380" s="82" t="s">
        <v>95</v>
      </c>
      <c r="I380" s="74">
        <f>I$6</f>
        <v>44562</v>
      </c>
      <c r="J380" s="74">
        <f t="shared" ref="J380:BU380" si="155">J$6</f>
        <v>44593</v>
      </c>
      <c r="K380" s="74">
        <f t="shared" si="155"/>
        <v>44621</v>
      </c>
      <c r="L380" s="74">
        <f t="shared" si="155"/>
        <v>44652</v>
      </c>
      <c r="M380" s="74">
        <f t="shared" si="155"/>
        <v>44682</v>
      </c>
      <c r="N380" s="74">
        <f t="shared" si="155"/>
        <v>44713</v>
      </c>
      <c r="O380" s="74">
        <f t="shared" si="155"/>
        <v>44743</v>
      </c>
      <c r="P380" s="74">
        <f t="shared" si="155"/>
        <v>44774</v>
      </c>
      <c r="Q380" s="74">
        <f t="shared" si="155"/>
        <v>44805</v>
      </c>
      <c r="R380" s="74">
        <f t="shared" si="155"/>
        <v>44835</v>
      </c>
      <c r="S380" s="74">
        <f t="shared" si="155"/>
        <v>44866</v>
      </c>
      <c r="T380" s="74">
        <f t="shared" si="155"/>
        <v>44896</v>
      </c>
      <c r="U380" s="74">
        <f t="shared" si="155"/>
        <v>44927</v>
      </c>
      <c r="V380" s="74">
        <f t="shared" si="155"/>
        <v>44958</v>
      </c>
      <c r="W380" s="74">
        <f t="shared" si="155"/>
        <v>44986</v>
      </c>
      <c r="X380" s="74">
        <f t="shared" si="155"/>
        <v>45017</v>
      </c>
      <c r="Y380" s="74">
        <f t="shared" si="155"/>
        <v>45047</v>
      </c>
      <c r="Z380" s="74">
        <f t="shared" si="155"/>
        <v>45078</v>
      </c>
      <c r="AA380" s="74">
        <f t="shared" si="155"/>
        <v>45108</v>
      </c>
      <c r="AB380" s="74">
        <f t="shared" si="155"/>
        <v>45139</v>
      </c>
      <c r="AC380" s="74">
        <f t="shared" si="155"/>
        <v>45170</v>
      </c>
      <c r="AD380" s="74">
        <f t="shared" si="155"/>
        <v>45200</v>
      </c>
      <c r="AE380" s="74">
        <f t="shared" si="155"/>
        <v>45231</v>
      </c>
      <c r="AF380" s="74">
        <f t="shared" si="155"/>
        <v>45261</v>
      </c>
      <c r="AG380" s="74">
        <f t="shared" si="155"/>
        <v>45292</v>
      </c>
      <c r="AH380" s="74">
        <f t="shared" si="155"/>
        <v>45323</v>
      </c>
      <c r="AI380" s="74">
        <f t="shared" si="155"/>
        <v>45352</v>
      </c>
      <c r="AJ380" s="74">
        <f t="shared" si="155"/>
        <v>45383</v>
      </c>
      <c r="AK380" s="74">
        <f t="shared" si="155"/>
        <v>45413</v>
      </c>
      <c r="AL380" s="74">
        <f t="shared" si="155"/>
        <v>45444</v>
      </c>
      <c r="AM380" s="74">
        <f t="shared" si="155"/>
        <v>45474</v>
      </c>
      <c r="AN380" s="74">
        <f t="shared" si="155"/>
        <v>45505</v>
      </c>
      <c r="AO380" s="74">
        <f t="shared" si="155"/>
        <v>45536</v>
      </c>
      <c r="AP380" s="74">
        <f t="shared" si="155"/>
        <v>45566</v>
      </c>
      <c r="AQ380" s="74">
        <f t="shared" si="155"/>
        <v>45597</v>
      </c>
      <c r="AR380" s="74">
        <f t="shared" si="155"/>
        <v>45627</v>
      </c>
      <c r="AS380" s="74">
        <f t="shared" si="155"/>
        <v>45658</v>
      </c>
      <c r="AT380" s="74">
        <f t="shared" si="155"/>
        <v>45689</v>
      </c>
      <c r="AU380" s="74">
        <f t="shared" si="155"/>
        <v>45717</v>
      </c>
      <c r="AV380" s="74">
        <f t="shared" si="155"/>
        <v>45748</v>
      </c>
      <c r="AW380" s="74">
        <f t="shared" si="155"/>
        <v>45778</v>
      </c>
      <c r="AX380" s="74">
        <f t="shared" si="155"/>
        <v>45809</v>
      </c>
      <c r="AY380" s="74">
        <f t="shared" si="155"/>
        <v>45839</v>
      </c>
      <c r="AZ380" s="74">
        <f t="shared" si="155"/>
        <v>45870</v>
      </c>
      <c r="BA380" s="74">
        <f t="shared" si="155"/>
        <v>45901</v>
      </c>
      <c r="BB380" s="74">
        <f t="shared" si="155"/>
        <v>45931</v>
      </c>
      <c r="BC380" s="74">
        <f t="shared" si="155"/>
        <v>45962</v>
      </c>
      <c r="BD380" s="74">
        <f t="shared" si="155"/>
        <v>45992</v>
      </c>
      <c r="BE380" s="74">
        <f t="shared" si="155"/>
        <v>46023</v>
      </c>
      <c r="BF380" s="74">
        <f t="shared" si="155"/>
        <v>46054</v>
      </c>
      <c r="BG380" s="74">
        <f t="shared" si="155"/>
        <v>46082</v>
      </c>
      <c r="BH380" s="74">
        <f t="shared" si="155"/>
        <v>46113</v>
      </c>
      <c r="BI380" s="74">
        <f t="shared" si="155"/>
        <v>46143</v>
      </c>
      <c r="BJ380" s="74">
        <f t="shared" si="155"/>
        <v>46174</v>
      </c>
      <c r="BK380" s="74">
        <f t="shared" si="155"/>
        <v>46204</v>
      </c>
      <c r="BL380" s="74">
        <f t="shared" si="155"/>
        <v>46235</v>
      </c>
      <c r="BM380" s="74">
        <f t="shared" si="155"/>
        <v>46266</v>
      </c>
      <c r="BN380" s="74">
        <f t="shared" si="155"/>
        <v>46296</v>
      </c>
      <c r="BO380" s="74">
        <f t="shared" si="155"/>
        <v>46327</v>
      </c>
      <c r="BP380" s="74">
        <f t="shared" si="155"/>
        <v>46357</v>
      </c>
      <c r="BQ380" s="74">
        <f t="shared" si="155"/>
        <v>46388</v>
      </c>
      <c r="BR380" s="74">
        <f t="shared" si="155"/>
        <v>46419</v>
      </c>
      <c r="BS380" s="74">
        <f t="shared" si="155"/>
        <v>46447</v>
      </c>
      <c r="BT380" s="74">
        <f t="shared" si="155"/>
        <v>46478</v>
      </c>
      <c r="BU380" s="74">
        <f t="shared" si="155"/>
        <v>46508</v>
      </c>
      <c r="BV380" s="74">
        <f t="shared" ref="BV380:CB380" si="156">BV$6</f>
        <v>46539</v>
      </c>
      <c r="BW380" s="74">
        <f t="shared" si="156"/>
        <v>46569</v>
      </c>
      <c r="BX380" s="74">
        <f t="shared" si="156"/>
        <v>46600</v>
      </c>
      <c r="BY380" s="74">
        <f t="shared" si="156"/>
        <v>46631</v>
      </c>
      <c r="BZ380" s="74">
        <f t="shared" si="156"/>
        <v>46661</v>
      </c>
      <c r="CA380" s="74">
        <f t="shared" si="156"/>
        <v>46692</v>
      </c>
      <c r="CB380" s="74">
        <f t="shared" si="156"/>
        <v>46722</v>
      </c>
    </row>
    <row r="382" spans="1:80" x14ac:dyDescent="0.3">
      <c r="A382" s="76" t="str">
        <f t="shared" ref="A382:A402" si="157">$B$380</f>
        <v>Non-Operating Expense</v>
      </c>
      <c r="B382" s="84" t="s">
        <v>283</v>
      </c>
      <c r="C382" s="65" t="s">
        <v>283</v>
      </c>
      <c r="E382" s="69" t="s">
        <v>101</v>
      </c>
      <c r="F382" s="86">
        <v>43101</v>
      </c>
      <c r="G382" s="86">
        <v>45291</v>
      </c>
      <c r="H382" s="85">
        <v>0</v>
      </c>
      <c r="I382" s="70">
        <f t="shared" ref="I382:BT385" si="158">IF(AND($F382&lt;=I$6,$G382&gt;=I$7),$H382,0)</f>
        <v>0</v>
      </c>
      <c r="J382" s="70">
        <f t="shared" si="158"/>
        <v>0</v>
      </c>
      <c r="K382" s="70">
        <f t="shared" si="158"/>
        <v>0</v>
      </c>
      <c r="L382" s="70">
        <f t="shared" si="158"/>
        <v>0</v>
      </c>
      <c r="M382" s="70">
        <f t="shared" si="158"/>
        <v>0</v>
      </c>
      <c r="N382" s="70">
        <f t="shared" si="158"/>
        <v>0</v>
      </c>
      <c r="O382" s="70">
        <f t="shared" si="158"/>
        <v>0</v>
      </c>
      <c r="P382" s="70">
        <f t="shared" si="158"/>
        <v>0</v>
      </c>
      <c r="Q382" s="70">
        <f t="shared" si="158"/>
        <v>0</v>
      </c>
      <c r="R382" s="70">
        <f t="shared" si="158"/>
        <v>0</v>
      </c>
      <c r="S382" s="70">
        <f t="shared" si="158"/>
        <v>0</v>
      </c>
      <c r="T382" s="70">
        <f t="shared" si="158"/>
        <v>0</v>
      </c>
      <c r="U382" s="70">
        <f t="shared" si="158"/>
        <v>0</v>
      </c>
      <c r="V382" s="70">
        <f t="shared" si="158"/>
        <v>0</v>
      </c>
      <c r="W382" s="70">
        <f t="shared" si="158"/>
        <v>0</v>
      </c>
      <c r="X382" s="70">
        <f t="shared" si="158"/>
        <v>0</v>
      </c>
      <c r="Y382" s="70">
        <f t="shared" si="158"/>
        <v>0</v>
      </c>
      <c r="Z382" s="70">
        <f t="shared" si="158"/>
        <v>0</v>
      </c>
      <c r="AA382" s="70">
        <f t="shared" si="158"/>
        <v>0</v>
      </c>
      <c r="AB382" s="70">
        <f t="shared" si="158"/>
        <v>0</v>
      </c>
      <c r="AC382" s="70">
        <f t="shared" si="158"/>
        <v>0</v>
      </c>
      <c r="AD382" s="70">
        <f t="shared" si="158"/>
        <v>0</v>
      </c>
      <c r="AE382" s="70">
        <f t="shared" si="158"/>
        <v>0</v>
      </c>
      <c r="AF382" s="70">
        <f t="shared" si="158"/>
        <v>0</v>
      </c>
      <c r="AG382" s="70">
        <f t="shared" si="158"/>
        <v>0</v>
      </c>
      <c r="AH382" s="70">
        <f t="shared" si="158"/>
        <v>0</v>
      </c>
      <c r="AI382" s="70">
        <f t="shared" si="158"/>
        <v>0</v>
      </c>
      <c r="AJ382" s="70">
        <f t="shared" si="158"/>
        <v>0</v>
      </c>
      <c r="AK382" s="70">
        <f t="shared" si="158"/>
        <v>0</v>
      </c>
      <c r="AL382" s="70">
        <f t="shared" si="158"/>
        <v>0</v>
      </c>
      <c r="AM382" s="70">
        <f t="shared" si="158"/>
        <v>0</v>
      </c>
      <c r="AN382" s="70">
        <f t="shared" si="158"/>
        <v>0</v>
      </c>
      <c r="AO382" s="70">
        <f t="shared" si="158"/>
        <v>0</v>
      </c>
      <c r="AP382" s="70">
        <f t="shared" si="158"/>
        <v>0</v>
      </c>
      <c r="AQ382" s="70">
        <f t="shared" si="158"/>
        <v>0</v>
      </c>
      <c r="AR382" s="70">
        <f t="shared" si="158"/>
        <v>0</v>
      </c>
      <c r="AS382" s="70">
        <f t="shared" si="158"/>
        <v>0</v>
      </c>
      <c r="AT382" s="70">
        <f t="shared" si="158"/>
        <v>0</v>
      </c>
      <c r="AU382" s="70">
        <f t="shared" si="158"/>
        <v>0</v>
      </c>
      <c r="AV382" s="70">
        <f t="shared" si="158"/>
        <v>0</v>
      </c>
      <c r="AW382" s="70">
        <f t="shared" si="158"/>
        <v>0</v>
      </c>
      <c r="AX382" s="70">
        <f t="shared" si="158"/>
        <v>0</v>
      </c>
      <c r="AY382" s="70">
        <f t="shared" si="158"/>
        <v>0</v>
      </c>
      <c r="AZ382" s="70">
        <f t="shared" si="158"/>
        <v>0</v>
      </c>
      <c r="BA382" s="70">
        <f t="shared" si="158"/>
        <v>0</v>
      </c>
      <c r="BB382" s="70">
        <f t="shared" si="158"/>
        <v>0</v>
      </c>
      <c r="BC382" s="70">
        <f t="shared" si="158"/>
        <v>0</v>
      </c>
      <c r="BD382" s="70">
        <f t="shared" si="158"/>
        <v>0</v>
      </c>
      <c r="BE382" s="70">
        <f t="shared" si="158"/>
        <v>0</v>
      </c>
      <c r="BF382" s="70">
        <f t="shared" si="158"/>
        <v>0</v>
      </c>
      <c r="BG382" s="70">
        <f t="shared" si="158"/>
        <v>0</v>
      </c>
      <c r="BH382" s="70">
        <f t="shared" si="158"/>
        <v>0</v>
      </c>
      <c r="BI382" s="70">
        <f t="shared" si="158"/>
        <v>0</v>
      </c>
      <c r="BJ382" s="70">
        <f t="shared" si="158"/>
        <v>0</v>
      </c>
      <c r="BK382" s="70">
        <f t="shared" si="158"/>
        <v>0</v>
      </c>
      <c r="BL382" s="70">
        <f t="shared" si="158"/>
        <v>0</v>
      </c>
      <c r="BM382" s="70">
        <f t="shared" si="158"/>
        <v>0</v>
      </c>
      <c r="BN382" s="70">
        <f t="shared" si="158"/>
        <v>0</v>
      </c>
      <c r="BO382" s="70">
        <f t="shared" si="158"/>
        <v>0</v>
      </c>
      <c r="BP382" s="70">
        <f t="shared" si="158"/>
        <v>0</v>
      </c>
      <c r="BQ382" s="70">
        <f t="shared" si="158"/>
        <v>0</v>
      </c>
      <c r="BR382" s="70">
        <f t="shared" si="158"/>
        <v>0</v>
      </c>
      <c r="BS382" s="70">
        <f t="shared" si="158"/>
        <v>0</v>
      </c>
      <c r="BT382" s="70">
        <f t="shared" si="158"/>
        <v>0</v>
      </c>
      <c r="BU382" s="70">
        <f t="shared" ref="BU382:CB389" si="159">IF(AND($F382&lt;=BU$6,$G382&gt;=BU$7),$H382,0)</f>
        <v>0</v>
      </c>
      <c r="BV382" s="70">
        <f t="shared" si="159"/>
        <v>0</v>
      </c>
      <c r="BW382" s="70">
        <f t="shared" si="159"/>
        <v>0</v>
      </c>
      <c r="BX382" s="70">
        <f t="shared" si="159"/>
        <v>0</v>
      </c>
      <c r="BY382" s="70">
        <f t="shared" si="159"/>
        <v>0</v>
      </c>
      <c r="BZ382" s="70">
        <f t="shared" si="159"/>
        <v>0</v>
      </c>
      <c r="CA382" s="70">
        <f t="shared" si="159"/>
        <v>0</v>
      </c>
      <c r="CB382" s="70">
        <f t="shared" si="159"/>
        <v>0</v>
      </c>
    </row>
    <row r="383" spans="1:80" x14ac:dyDescent="0.3">
      <c r="A383" s="76" t="str">
        <f t="shared" si="157"/>
        <v>Non-Operating Expense</v>
      </c>
      <c r="B383" s="84" t="s">
        <v>543</v>
      </c>
      <c r="C383" s="65" t="s">
        <v>517</v>
      </c>
      <c r="E383" s="69" t="s">
        <v>101</v>
      </c>
      <c r="F383" s="86">
        <v>43101</v>
      </c>
      <c r="G383" s="86">
        <v>45291</v>
      </c>
      <c r="H383" s="85">
        <v>4000</v>
      </c>
      <c r="I383" s="70">
        <f t="shared" si="158"/>
        <v>4000</v>
      </c>
      <c r="J383" s="70">
        <f t="shared" si="158"/>
        <v>4000</v>
      </c>
      <c r="K383" s="70">
        <f t="shared" si="158"/>
        <v>4000</v>
      </c>
      <c r="L383" s="70">
        <f t="shared" si="158"/>
        <v>4000</v>
      </c>
      <c r="M383" s="70">
        <f t="shared" si="158"/>
        <v>4000</v>
      </c>
      <c r="N383" s="70">
        <f t="shared" si="158"/>
        <v>4000</v>
      </c>
      <c r="O383" s="70">
        <f t="shared" si="158"/>
        <v>4000</v>
      </c>
      <c r="P383" s="70">
        <f t="shared" si="158"/>
        <v>4000</v>
      </c>
      <c r="Q383" s="70">
        <f t="shared" si="158"/>
        <v>4000</v>
      </c>
      <c r="R383" s="70">
        <f t="shared" si="158"/>
        <v>4000</v>
      </c>
      <c r="S383" s="70">
        <f t="shared" si="158"/>
        <v>4000</v>
      </c>
      <c r="T383" s="70">
        <f t="shared" si="158"/>
        <v>4000</v>
      </c>
      <c r="U383" s="70">
        <f t="shared" si="158"/>
        <v>4000</v>
      </c>
      <c r="V383" s="70">
        <f t="shared" si="158"/>
        <v>4000</v>
      </c>
      <c r="W383" s="70">
        <f t="shared" si="158"/>
        <v>4000</v>
      </c>
      <c r="X383" s="70">
        <f t="shared" si="158"/>
        <v>4000</v>
      </c>
      <c r="Y383" s="70">
        <f t="shared" si="158"/>
        <v>4000</v>
      </c>
      <c r="Z383" s="70">
        <f t="shared" si="158"/>
        <v>4000</v>
      </c>
      <c r="AA383" s="70">
        <f t="shared" si="158"/>
        <v>4000</v>
      </c>
      <c r="AB383" s="70">
        <f t="shared" si="158"/>
        <v>4000</v>
      </c>
      <c r="AC383" s="70">
        <f t="shared" si="158"/>
        <v>4000</v>
      </c>
      <c r="AD383" s="70">
        <f t="shared" si="158"/>
        <v>4000</v>
      </c>
      <c r="AE383" s="70">
        <f t="shared" si="158"/>
        <v>4000</v>
      </c>
      <c r="AF383" s="70">
        <f t="shared" si="158"/>
        <v>4000</v>
      </c>
      <c r="AG383" s="70">
        <f t="shared" si="158"/>
        <v>0</v>
      </c>
      <c r="AH383" s="70">
        <f t="shared" si="158"/>
        <v>0</v>
      </c>
      <c r="AI383" s="70">
        <f t="shared" si="158"/>
        <v>0</v>
      </c>
      <c r="AJ383" s="70">
        <f t="shared" si="158"/>
        <v>0</v>
      </c>
      <c r="AK383" s="70">
        <f t="shared" si="158"/>
        <v>0</v>
      </c>
      <c r="AL383" s="70">
        <f t="shared" si="158"/>
        <v>0</v>
      </c>
      <c r="AM383" s="70">
        <f t="shared" si="158"/>
        <v>0</v>
      </c>
      <c r="AN383" s="70">
        <f t="shared" si="158"/>
        <v>0</v>
      </c>
      <c r="AO383" s="70">
        <f t="shared" si="158"/>
        <v>0</v>
      </c>
      <c r="AP383" s="70">
        <f t="shared" si="158"/>
        <v>0</v>
      </c>
      <c r="AQ383" s="70">
        <f t="shared" si="158"/>
        <v>0</v>
      </c>
      <c r="AR383" s="70">
        <f t="shared" si="158"/>
        <v>0</v>
      </c>
      <c r="AS383" s="70">
        <f t="shared" si="158"/>
        <v>0</v>
      </c>
      <c r="AT383" s="70">
        <f t="shared" si="158"/>
        <v>0</v>
      </c>
      <c r="AU383" s="70">
        <f t="shared" si="158"/>
        <v>0</v>
      </c>
      <c r="AV383" s="70">
        <f t="shared" si="158"/>
        <v>0</v>
      </c>
      <c r="AW383" s="70">
        <f t="shared" si="158"/>
        <v>0</v>
      </c>
      <c r="AX383" s="70">
        <f t="shared" si="158"/>
        <v>0</v>
      </c>
      <c r="AY383" s="70">
        <f t="shared" si="158"/>
        <v>0</v>
      </c>
      <c r="AZ383" s="70">
        <f t="shared" si="158"/>
        <v>0</v>
      </c>
      <c r="BA383" s="70">
        <f t="shared" si="158"/>
        <v>0</v>
      </c>
      <c r="BB383" s="70">
        <f t="shared" si="158"/>
        <v>0</v>
      </c>
      <c r="BC383" s="70">
        <f t="shared" si="158"/>
        <v>0</v>
      </c>
      <c r="BD383" s="70">
        <f t="shared" si="158"/>
        <v>0</v>
      </c>
      <c r="BE383" s="70">
        <f t="shared" si="158"/>
        <v>0</v>
      </c>
      <c r="BF383" s="70">
        <f t="shared" si="158"/>
        <v>0</v>
      </c>
      <c r="BG383" s="70">
        <f t="shared" si="158"/>
        <v>0</v>
      </c>
      <c r="BH383" s="70">
        <f t="shared" si="158"/>
        <v>0</v>
      </c>
      <c r="BI383" s="70">
        <f t="shared" si="158"/>
        <v>0</v>
      </c>
      <c r="BJ383" s="70">
        <f t="shared" si="158"/>
        <v>0</v>
      </c>
      <c r="BK383" s="70">
        <f t="shared" si="158"/>
        <v>0</v>
      </c>
      <c r="BL383" s="70">
        <f t="shared" si="158"/>
        <v>0</v>
      </c>
      <c r="BM383" s="70">
        <f t="shared" si="158"/>
        <v>0</v>
      </c>
      <c r="BN383" s="70">
        <f t="shared" si="158"/>
        <v>0</v>
      </c>
      <c r="BO383" s="70">
        <f t="shared" si="158"/>
        <v>0</v>
      </c>
      <c r="BP383" s="70">
        <f t="shared" si="158"/>
        <v>0</v>
      </c>
      <c r="BQ383" s="70">
        <f t="shared" si="158"/>
        <v>0</v>
      </c>
      <c r="BR383" s="70">
        <f t="shared" si="158"/>
        <v>0</v>
      </c>
      <c r="BS383" s="70">
        <f t="shared" si="158"/>
        <v>0</v>
      </c>
      <c r="BT383" s="70">
        <f t="shared" si="158"/>
        <v>0</v>
      </c>
      <c r="BU383" s="70">
        <f t="shared" si="159"/>
        <v>0</v>
      </c>
      <c r="BV383" s="70">
        <f t="shared" si="159"/>
        <v>0</v>
      </c>
      <c r="BW383" s="70">
        <f t="shared" si="159"/>
        <v>0</v>
      </c>
      <c r="BX383" s="70">
        <f t="shared" si="159"/>
        <v>0</v>
      </c>
      <c r="BY383" s="70">
        <f t="shared" si="159"/>
        <v>0</v>
      </c>
      <c r="BZ383" s="70">
        <f t="shared" si="159"/>
        <v>0</v>
      </c>
      <c r="CA383" s="70">
        <f t="shared" si="159"/>
        <v>0</v>
      </c>
      <c r="CB383" s="70">
        <f t="shared" si="159"/>
        <v>0</v>
      </c>
    </row>
    <row r="384" spans="1:80" x14ac:dyDescent="0.3">
      <c r="A384" s="76" t="str">
        <f t="shared" si="157"/>
        <v>Non-Operating Expense</v>
      </c>
      <c r="B384" s="84" t="s">
        <v>543</v>
      </c>
      <c r="C384" s="65" t="s">
        <v>539</v>
      </c>
      <c r="E384" s="69" t="s">
        <v>101</v>
      </c>
      <c r="F384" s="86">
        <v>43101</v>
      </c>
      <c r="G384" s="86">
        <v>45291</v>
      </c>
      <c r="H384" s="85">
        <v>0</v>
      </c>
      <c r="I384" s="70">
        <f t="shared" si="158"/>
        <v>0</v>
      </c>
      <c r="J384" s="70">
        <f t="shared" si="158"/>
        <v>0</v>
      </c>
      <c r="K384" s="70">
        <f t="shared" si="158"/>
        <v>0</v>
      </c>
      <c r="L384" s="70">
        <f t="shared" si="158"/>
        <v>0</v>
      </c>
      <c r="M384" s="70">
        <f t="shared" si="158"/>
        <v>0</v>
      </c>
      <c r="N384" s="70">
        <f t="shared" si="158"/>
        <v>0</v>
      </c>
      <c r="O384" s="70">
        <f t="shared" si="158"/>
        <v>0</v>
      </c>
      <c r="P384" s="70">
        <f t="shared" si="158"/>
        <v>0</v>
      </c>
      <c r="Q384" s="70">
        <f t="shared" si="158"/>
        <v>0</v>
      </c>
      <c r="R384" s="70">
        <f t="shared" si="158"/>
        <v>0</v>
      </c>
      <c r="S384" s="70">
        <f t="shared" si="158"/>
        <v>0</v>
      </c>
      <c r="T384" s="70">
        <f t="shared" si="158"/>
        <v>0</v>
      </c>
      <c r="U384" s="70">
        <f t="shared" si="158"/>
        <v>0</v>
      </c>
      <c r="V384" s="70">
        <f t="shared" si="158"/>
        <v>0</v>
      </c>
      <c r="W384" s="70">
        <f t="shared" si="158"/>
        <v>0</v>
      </c>
      <c r="X384" s="70">
        <f t="shared" si="158"/>
        <v>0</v>
      </c>
      <c r="Y384" s="70">
        <f t="shared" si="158"/>
        <v>0</v>
      </c>
      <c r="Z384" s="70">
        <f t="shared" si="158"/>
        <v>0</v>
      </c>
      <c r="AA384" s="70">
        <f t="shared" si="158"/>
        <v>0</v>
      </c>
      <c r="AB384" s="70">
        <f t="shared" si="158"/>
        <v>0</v>
      </c>
      <c r="AC384" s="70">
        <f t="shared" si="158"/>
        <v>0</v>
      </c>
      <c r="AD384" s="70">
        <f t="shared" si="158"/>
        <v>0</v>
      </c>
      <c r="AE384" s="70">
        <f t="shared" si="158"/>
        <v>0</v>
      </c>
      <c r="AF384" s="70">
        <f t="shared" si="158"/>
        <v>0</v>
      </c>
      <c r="AG384" s="70">
        <f t="shared" si="158"/>
        <v>0</v>
      </c>
      <c r="AH384" s="70">
        <f t="shared" si="158"/>
        <v>0</v>
      </c>
      <c r="AI384" s="70">
        <f t="shared" si="158"/>
        <v>0</v>
      </c>
      <c r="AJ384" s="70">
        <f t="shared" si="158"/>
        <v>0</v>
      </c>
      <c r="AK384" s="70">
        <f t="shared" si="158"/>
        <v>0</v>
      </c>
      <c r="AL384" s="70">
        <f t="shared" si="158"/>
        <v>0</v>
      </c>
      <c r="AM384" s="70">
        <f t="shared" si="158"/>
        <v>0</v>
      </c>
      <c r="AN384" s="70">
        <f t="shared" si="158"/>
        <v>0</v>
      </c>
      <c r="AO384" s="70">
        <f t="shared" si="158"/>
        <v>0</v>
      </c>
      <c r="AP384" s="70">
        <f t="shared" si="158"/>
        <v>0</v>
      </c>
      <c r="AQ384" s="70">
        <f t="shared" si="158"/>
        <v>0</v>
      </c>
      <c r="AR384" s="70">
        <f t="shared" si="158"/>
        <v>0</v>
      </c>
      <c r="AS384" s="70">
        <f t="shared" si="158"/>
        <v>0</v>
      </c>
      <c r="AT384" s="70">
        <f t="shared" si="158"/>
        <v>0</v>
      </c>
      <c r="AU384" s="70">
        <f t="shared" si="158"/>
        <v>0</v>
      </c>
      <c r="AV384" s="70">
        <f t="shared" si="158"/>
        <v>0</v>
      </c>
      <c r="AW384" s="70">
        <f t="shared" si="158"/>
        <v>0</v>
      </c>
      <c r="AX384" s="70">
        <f t="shared" si="158"/>
        <v>0</v>
      </c>
      <c r="AY384" s="70">
        <f t="shared" si="158"/>
        <v>0</v>
      </c>
      <c r="AZ384" s="70">
        <f t="shared" si="158"/>
        <v>0</v>
      </c>
      <c r="BA384" s="70">
        <f t="shared" si="158"/>
        <v>0</v>
      </c>
      <c r="BB384" s="70">
        <f t="shared" si="158"/>
        <v>0</v>
      </c>
      <c r="BC384" s="70">
        <f t="shared" si="158"/>
        <v>0</v>
      </c>
      <c r="BD384" s="70">
        <f t="shared" si="158"/>
        <v>0</v>
      </c>
      <c r="BE384" s="70">
        <f t="shared" si="158"/>
        <v>0</v>
      </c>
      <c r="BF384" s="70">
        <f t="shared" si="158"/>
        <v>0</v>
      </c>
      <c r="BG384" s="70">
        <f t="shared" si="158"/>
        <v>0</v>
      </c>
      <c r="BH384" s="70">
        <f t="shared" si="158"/>
        <v>0</v>
      </c>
      <c r="BI384" s="70">
        <f t="shared" si="158"/>
        <v>0</v>
      </c>
      <c r="BJ384" s="70">
        <f t="shared" si="158"/>
        <v>0</v>
      </c>
      <c r="BK384" s="70">
        <f t="shared" si="158"/>
        <v>0</v>
      </c>
      <c r="BL384" s="70">
        <f t="shared" si="158"/>
        <v>0</v>
      </c>
      <c r="BM384" s="70">
        <f t="shared" si="158"/>
        <v>0</v>
      </c>
      <c r="BN384" s="70">
        <f t="shared" si="158"/>
        <v>0</v>
      </c>
      <c r="BO384" s="70">
        <f t="shared" si="158"/>
        <v>0</v>
      </c>
      <c r="BP384" s="70">
        <f t="shared" si="158"/>
        <v>0</v>
      </c>
      <c r="BQ384" s="70">
        <f t="shared" si="158"/>
        <v>0</v>
      </c>
      <c r="BR384" s="70">
        <f t="shared" si="158"/>
        <v>0</v>
      </c>
      <c r="BS384" s="70">
        <f t="shared" si="158"/>
        <v>0</v>
      </c>
      <c r="BT384" s="70">
        <f t="shared" si="158"/>
        <v>0</v>
      </c>
      <c r="BU384" s="70">
        <f t="shared" si="159"/>
        <v>0</v>
      </c>
      <c r="BV384" s="70">
        <f t="shared" si="159"/>
        <v>0</v>
      </c>
      <c r="BW384" s="70">
        <f t="shared" si="159"/>
        <v>0</v>
      </c>
      <c r="BX384" s="70">
        <f t="shared" si="159"/>
        <v>0</v>
      </c>
      <c r="BY384" s="70">
        <f t="shared" si="159"/>
        <v>0</v>
      </c>
      <c r="BZ384" s="70">
        <f t="shared" si="159"/>
        <v>0</v>
      </c>
      <c r="CA384" s="70">
        <f t="shared" si="159"/>
        <v>0</v>
      </c>
      <c r="CB384" s="70">
        <f t="shared" si="159"/>
        <v>0</v>
      </c>
    </row>
    <row r="385" spans="1:80" x14ac:dyDescent="0.3">
      <c r="A385" s="76" t="str">
        <f t="shared" si="157"/>
        <v>Non-Operating Expense</v>
      </c>
      <c r="B385" s="84" t="s">
        <v>543</v>
      </c>
      <c r="C385" s="65" t="s">
        <v>540</v>
      </c>
      <c r="E385" s="69" t="s">
        <v>101</v>
      </c>
      <c r="F385" s="86">
        <v>43101</v>
      </c>
      <c r="G385" s="86">
        <v>45291</v>
      </c>
      <c r="H385" s="85">
        <v>0</v>
      </c>
      <c r="I385" s="70">
        <f t="shared" si="158"/>
        <v>0</v>
      </c>
      <c r="J385" s="70">
        <f t="shared" si="158"/>
        <v>0</v>
      </c>
      <c r="K385" s="70">
        <f t="shared" si="158"/>
        <v>0</v>
      </c>
      <c r="L385" s="70">
        <f t="shared" si="158"/>
        <v>0</v>
      </c>
      <c r="M385" s="70">
        <f t="shared" si="158"/>
        <v>0</v>
      </c>
      <c r="N385" s="70">
        <f t="shared" si="158"/>
        <v>0</v>
      </c>
      <c r="O385" s="70">
        <f t="shared" si="158"/>
        <v>0</v>
      </c>
      <c r="P385" s="70">
        <f t="shared" si="158"/>
        <v>0</v>
      </c>
      <c r="Q385" s="70">
        <f t="shared" si="158"/>
        <v>0</v>
      </c>
      <c r="R385" s="70">
        <f t="shared" si="158"/>
        <v>0</v>
      </c>
      <c r="S385" s="70">
        <f t="shared" si="158"/>
        <v>0</v>
      </c>
      <c r="T385" s="70">
        <f t="shared" si="158"/>
        <v>0</v>
      </c>
      <c r="U385" s="70">
        <f t="shared" si="158"/>
        <v>0</v>
      </c>
      <c r="V385" s="70">
        <f t="shared" si="158"/>
        <v>0</v>
      </c>
      <c r="W385" s="70">
        <f t="shared" si="158"/>
        <v>0</v>
      </c>
      <c r="X385" s="70">
        <f t="shared" si="158"/>
        <v>0</v>
      </c>
      <c r="Y385" s="70">
        <f t="shared" si="158"/>
        <v>0</v>
      </c>
      <c r="Z385" s="70">
        <f t="shared" si="158"/>
        <v>0</v>
      </c>
      <c r="AA385" s="70">
        <f t="shared" si="158"/>
        <v>0</v>
      </c>
      <c r="AB385" s="70">
        <f t="shared" si="158"/>
        <v>0</v>
      </c>
      <c r="AC385" s="70">
        <f t="shared" si="158"/>
        <v>0</v>
      </c>
      <c r="AD385" s="70">
        <f t="shared" si="158"/>
        <v>0</v>
      </c>
      <c r="AE385" s="70">
        <f t="shared" si="158"/>
        <v>0</v>
      </c>
      <c r="AF385" s="70">
        <f t="shared" si="158"/>
        <v>0</v>
      </c>
      <c r="AG385" s="70">
        <f t="shared" si="158"/>
        <v>0</v>
      </c>
      <c r="AH385" s="70">
        <f t="shared" si="158"/>
        <v>0</v>
      </c>
      <c r="AI385" s="70">
        <f t="shared" si="158"/>
        <v>0</v>
      </c>
      <c r="AJ385" s="70">
        <f t="shared" si="158"/>
        <v>0</v>
      </c>
      <c r="AK385" s="70">
        <f t="shared" si="158"/>
        <v>0</v>
      </c>
      <c r="AL385" s="70">
        <f t="shared" si="158"/>
        <v>0</v>
      </c>
      <c r="AM385" s="70">
        <f t="shared" si="158"/>
        <v>0</v>
      </c>
      <c r="AN385" s="70">
        <f t="shared" si="158"/>
        <v>0</v>
      </c>
      <c r="AO385" s="70">
        <f t="shared" si="158"/>
        <v>0</v>
      </c>
      <c r="AP385" s="70">
        <f t="shared" si="158"/>
        <v>0</v>
      </c>
      <c r="AQ385" s="70">
        <f t="shared" si="158"/>
        <v>0</v>
      </c>
      <c r="AR385" s="70">
        <f t="shared" si="158"/>
        <v>0</v>
      </c>
      <c r="AS385" s="70">
        <f t="shared" si="158"/>
        <v>0</v>
      </c>
      <c r="AT385" s="70">
        <f t="shared" si="158"/>
        <v>0</v>
      </c>
      <c r="AU385" s="70">
        <f t="shared" si="158"/>
        <v>0</v>
      </c>
      <c r="AV385" s="70">
        <f t="shared" si="158"/>
        <v>0</v>
      </c>
      <c r="AW385" s="70">
        <f t="shared" si="158"/>
        <v>0</v>
      </c>
      <c r="AX385" s="70">
        <f t="shared" si="158"/>
        <v>0</v>
      </c>
      <c r="AY385" s="70">
        <f t="shared" si="158"/>
        <v>0</v>
      </c>
      <c r="AZ385" s="70">
        <f t="shared" si="158"/>
        <v>0</v>
      </c>
      <c r="BA385" s="70">
        <f t="shared" si="158"/>
        <v>0</v>
      </c>
      <c r="BB385" s="70">
        <f t="shared" si="158"/>
        <v>0</v>
      </c>
      <c r="BC385" s="70">
        <f t="shared" si="158"/>
        <v>0</v>
      </c>
      <c r="BD385" s="70">
        <f t="shared" si="158"/>
        <v>0</v>
      </c>
      <c r="BE385" s="70">
        <f t="shared" si="158"/>
        <v>0</v>
      </c>
      <c r="BF385" s="70">
        <f t="shared" si="158"/>
        <v>0</v>
      </c>
      <c r="BG385" s="70">
        <f t="shared" si="158"/>
        <v>0</v>
      </c>
      <c r="BH385" s="70">
        <f t="shared" si="158"/>
        <v>0</v>
      </c>
      <c r="BI385" s="70">
        <f t="shared" si="158"/>
        <v>0</v>
      </c>
      <c r="BJ385" s="70">
        <f t="shared" si="158"/>
        <v>0</v>
      </c>
      <c r="BK385" s="70">
        <f t="shared" si="158"/>
        <v>0</v>
      </c>
      <c r="BL385" s="70">
        <f t="shared" si="158"/>
        <v>0</v>
      </c>
      <c r="BM385" s="70">
        <f t="shared" si="158"/>
        <v>0</v>
      </c>
      <c r="BN385" s="70">
        <f t="shared" si="158"/>
        <v>0</v>
      </c>
      <c r="BO385" s="70">
        <f t="shared" si="158"/>
        <v>0</v>
      </c>
      <c r="BP385" s="70">
        <f t="shared" si="158"/>
        <v>0</v>
      </c>
      <c r="BQ385" s="70">
        <f t="shared" si="158"/>
        <v>0</v>
      </c>
      <c r="BR385" s="70">
        <f t="shared" si="158"/>
        <v>0</v>
      </c>
      <c r="BS385" s="70">
        <f t="shared" si="158"/>
        <v>0</v>
      </c>
      <c r="BT385" s="70">
        <f t="shared" ref="I385:BT393" si="160">IF(AND($F385&lt;=BT$6,$G385&gt;=BT$7),$H385,0)</f>
        <v>0</v>
      </c>
      <c r="BU385" s="70">
        <f t="shared" si="159"/>
        <v>0</v>
      </c>
      <c r="BV385" s="70">
        <f t="shared" si="159"/>
        <v>0</v>
      </c>
      <c r="BW385" s="70">
        <f t="shared" si="159"/>
        <v>0</v>
      </c>
      <c r="BX385" s="70">
        <f t="shared" si="159"/>
        <v>0</v>
      </c>
      <c r="BY385" s="70">
        <f t="shared" si="159"/>
        <v>0</v>
      </c>
      <c r="BZ385" s="70">
        <f t="shared" si="159"/>
        <v>0</v>
      </c>
      <c r="CA385" s="70">
        <f t="shared" si="159"/>
        <v>0</v>
      </c>
      <c r="CB385" s="70">
        <f t="shared" si="159"/>
        <v>0</v>
      </c>
    </row>
    <row r="386" spans="1:80" x14ac:dyDescent="0.3">
      <c r="A386" s="76" t="str">
        <f t="shared" si="157"/>
        <v>Non-Operating Expense</v>
      </c>
      <c r="B386" s="84" t="s">
        <v>543</v>
      </c>
      <c r="C386" s="65" t="s">
        <v>541</v>
      </c>
      <c r="E386" s="69" t="s">
        <v>101</v>
      </c>
      <c r="F386" s="86">
        <v>43101</v>
      </c>
      <c r="G386" s="86">
        <v>45291</v>
      </c>
      <c r="H386" s="85">
        <v>0</v>
      </c>
      <c r="I386" s="70">
        <f t="shared" si="160"/>
        <v>0</v>
      </c>
      <c r="J386" s="70">
        <f t="shared" si="160"/>
        <v>0</v>
      </c>
      <c r="K386" s="70">
        <f t="shared" si="160"/>
        <v>0</v>
      </c>
      <c r="L386" s="70">
        <f t="shared" si="160"/>
        <v>0</v>
      </c>
      <c r="M386" s="70">
        <f t="shared" si="160"/>
        <v>0</v>
      </c>
      <c r="N386" s="70">
        <f t="shared" si="160"/>
        <v>0</v>
      </c>
      <c r="O386" s="70">
        <f t="shared" si="160"/>
        <v>0</v>
      </c>
      <c r="P386" s="70">
        <f t="shared" si="160"/>
        <v>0</v>
      </c>
      <c r="Q386" s="70">
        <f t="shared" si="160"/>
        <v>0</v>
      </c>
      <c r="R386" s="70">
        <f t="shared" si="160"/>
        <v>0</v>
      </c>
      <c r="S386" s="70">
        <f t="shared" si="160"/>
        <v>0</v>
      </c>
      <c r="T386" s="70">
        <f t="shared" si="160"/>
        <v>0</v>
      </c>
      <c r="U386" s="70">
        <f t="shared" si="160"/>
        <v>0</v>
      </c>
      <c r="V386" s="70">
        <f t="shared" si="160"/>
        <v>0</v>
      </c>
      <c r="W386" s="70">
        <f t="shared" si="160"/>
        <v>0</v>
      </c>
      <c r="X386" s="70">
        <f t="shared" si="160"/>
        <v>0</v>
      </c>
      <c r="Y386" s="70">
        <f t="shared" si="160"/>
        <v>0</v>
      </c>
      <c r="Z386" s="70">
        <f t="shared" si="160"/>
        <v>0</v>
      </c>
      <c r="AA386" s="70">
        <f t="shared" si="160"/>
        <v>0</v>
      </c>
      <c r="AB386" s="70">
        <f t="shared" si="160"/>
        <v>0</v>
      </c>
      <c r="AC386" s="70">
        <f t="shared" si="160"/>
        <v>0</v>
      </c>
      <c r="AD386" s="70">
        <f t="shared" si="160"/>
        <v>0</v>
      </c>
      <c r="AE386" s="70">
        <f t="shared" si="160"/>
        <v>0</v>
      </c>
      <c r="AF386" s="70">
        <f t="shared" si="160"/>
        <v>0</v>
      </c>
      <c r="AG386" s="70">
        <f t="shared" si="160"/>
        <v>0</v>
      </c>
      <c r="AH386" s="70">
        <f t="shared" si="160"/>
        <v>0</v>
      </c>
      <c r="AI386" s="70">
        <f t="shared" si="160"/>
        <v>0</v>
      </c>
      <c r="AJ386" s="70">
        <f t="shared" si="160"/>
        <v>0</v>
      </c>
      <c r="AK386" s="70">
        <f t="shared" si="160"/>
        <v>0</v>
      </c>
      <c r="AL386" s="70">
        <f t="shared" si="160"/>
        <v>0</v>
      </c>
      <c r="AM386" s="70">
        <f t="shared" si="160"/>
        <v>0</v>
      </c>
      <c r="AN386" s="70">
        <f t="shared" si="160"/>
        <v>0</v>
      </c>
      <c r="AO386" s="70">
        <f t="shared" si="160"/>
        <v>0</v>
      </c>
      <c r="AP386" s="70">
        <f t="shared" si="160"/>
        <v>0</v>
      </c>
      <c r="AQ386" s="70">
        <f t="shared" si="160"/>
        <v>0</v>
      </c>
      <c r="AR386" s="70">
        <f t="shared" si="160"/>
        <v>0</v>
      </c>
      <c r="AS386" s="70">
        <f t="shared" si="160"/>
        <v>0</v>
      </c>
      <c r="AT386" s="70">
        <f t="shared" si="160"/>
        <v>0</v>
      </c>
      <c r="AU386" s="70">
        <f t="shared" si="160"/>
        <v>0</v>
      </c>
      <c r="AV386" s="70">
        <f t="shared" si="160"/>
        <v>0</v>
      </c>
      <c r="AW386" s="70">
        <f t="shared" si="160"/>
        <v>0</v>
      </c>
      <c r="AX386" s="70">
        <f t="shared" si="160"/>
        <v>0</v>
      </c>
      <c r="AY386" s="70">
        <f t="shared" si="160"/>
        <v>0</v>
      </c>
      <c r="AZ386" s="70">
        <f t="shared" si="160"/>
        <v>0</v>
      </c>
      <c r="BA386" s="70">
        <f t="shared" si="160"/>
        <v>0</v>
      </c>
      <c r="BB386" s="70">
        <f t="shared" si="160"/>
        <v>0</v>
      </c>
      <c r="BC386" s="70">
        <f t="shared" si="160"/>
        <v>0</v>
      </c>
      <c r="BD386" s="70">
        <f t="shared" si="160"/>
        <v>0</v>
      </c>
      <c r="BE386" s="70">
        <f t="shared" si="160"/>
        <v>0</v>
      </c>
      <c r="BF386" s="70">
        <f t="shared" si="160"/>
        <v>0</v>
      </c>
      <c r="BG386" s="70">
        <f t="shared" si="160"/>
        <v>0</v>
      </c>
      <c r="BH386" s="70">
        <f t="shared" si="160"/>
        <v>0</v>
      </c>
      <c r="BI386" s="70">
        <f t="shared" si="160"/>
        <v>0</v>
      </c>
      <c r="BJ386" s="70">
        <f t="shared" si="160"/>
        <v>0</v>
      </c>
      <c r="BK386" s="70">
        <f t="shared" si="160"/>
        <v>0</v>
      </c>
      <c r="BL386" s="70">
        <f t="shared" si="160"/>
        <v>0</v>
      </c>
      <c r="BM386" s="70">
        <f t="shared" si="160"/>
        <v>0</v>
      </c>
      <c r="BN386" s="70">
        <f t="shared" si="160"/>
        <v>0</v>
      </c>
      <c r="BO386" s="70">
        <f t="shared" si="160"/>
        <v>0</v>
      </c>
      <c r="BP386" s="70">
        <f t="shared" si="160"/>
        <v>0</v>
      </c>
      <c r="BQ386" s="70">
        <f t="shared" si="160"/>
        <v>0</v>
      </c>
      <c r="BR386" s="70">
        <f t="shared" si="160"/>
        <v>0</v>
      </c>
      <c r="BS386" s="70">
        <f t="shared" si="160"/>
        <v>0</v>
      </c>
      <c r="BT386" s="70">
        <f t="shared" si="160"/>
        <v>0</v>
      </c>
      <c r="BU386" s="70">
        <f t="shared" si="159"/>
        <v>0</v>
      </c>
      <c r="BV386" s="70">
        <f t="shared" si="159"/>
        <v>0</v>
      </c>
      <c r="BW386" s="70">
        <f t="shared" si="159"/>
        <v>0</v>
      </c>
      <c r="BX386" s="70">
        <f t="shared" si="159"/>
        <v>0</v>
      </c>
      <c r="BY386" s="70">
        <f t="shared" si="159"/>
        <v>0</v>
      </c>
      <c r="BZ386" s="70">
        <f t="shared" si="159"/>
        <v>0</v>
      </c>
      <c r="CA386" s="70">
        <f t="shared" si="159"/>
        <v>0</v>
      </c>
      <c r="CB386" s="70">
        <f t="shared" si="159"/>
        <v>0</v>
      </c>
    </row>
    <row r="387" spans="1:80" x14ac:dyDescent="0.3">
      <c r="A387" s="76" t="str">
        <f t="shared" si="157"/>
        <v>Non-Operating Expense</v>
      </c>
      <c r="B387" s="84" t="s">
        <v>543</v>
      </c>
      <c r="C387" s="65" t="s">
        <v>283</v>
      </c>
      <c r="E387" s="69" t="s">
        <v>101</v>
      </c>
      <c r="F387" s="86">
        <v>43101</v>
      </c>
      <c r="G387" s="86">
        <v>45291</v>
      </c>
      <c r="H387" s="85">
        <v>15000</v>
      </c>
      <c r="I387" s="70">
        <f t="shared" si="160"/>
        <v>15000</v>
      </c>
      <c r="J387" s="70">
        <f t="shared" ref="J387:BU390" si="161">IF(AND($F387&lt;=J$6,$G387&gt;=J$7),$H387,0)</f>
        <v>15000</v>
      </c>
      <c r="K387" s="70">
        <f t="shared" si="161"/>
        <v>15000</v>
      </c>
      <c r="L387" s="70">
        <f t="shared" si="161"/>
        <v>15000</v>
      </c>
      <c r="M387" s="70">
        <f t="shared" si="161"/>
        <v>15000</v>
      </c>
      <c r="N387" s="70">
        <f t="shared" si="161"/>
        <v>15000</v>
      </c>
      <c r="O387" s="70">
        <f t="shared" si="161"/>
        <v>15000</v>
      </c>
      <c r="P387" s="70">
        <f t="shared" si="161"/>
        <v>15000</v>
      </c>
      <c r="Q387" s="70">
        <f t="shared" si="161"/>
        <v>15000</v>
      </c>
      <c r="R387" s="70">
        <f t="shared" si="161"/>
        <v>15000</v>
      </c>
      <c r="S387" s="70">
        <f t="shared" si="161"/>
        <v>15000</v>
      </c>
      <c r="T387" s="70">
        <f t="shared" si="161"/>
        <v>15000</v>
      </c>
      <c r="U387" s="70">
        <f t="shared" si="161"/>
        <v>15000</v>
      </c>
      <c r="V387" s="70">
        <f t="shared" si="161"/>
        <v>15000</v>
      </c>
      <c r="W387" s="70">
        <f t="shared" si="161"/>
        <v>15000</v>
      </c>
      <c r="X387" s="70">
        <f t="shared" si="161"/>
        <v>15000</v>
      </c>
      <c r="Y387" s="70">
        <f t="shared" si="161"/>
        <v>15000</v>
      </c>
      <c r="Z387" s="70">
        <f t="shared" si="161"/>
        <v>15000</v>
      </c>
      <c r="AA387" s="70">
        <f t="shared" si="161"/>
        <v>15000</v>
      </c>
      <c r="AB387" s="70">
        <f t="shared" si="161"/>
        <v>15000</v>
      </c>
      <c r="AC387" s="70">
        <f t="shared" si="161"/>
        <v>15000</v>
      </c>
      <c r="AD387" s="70">
        <f t="shared" si="161"/>
        <v>15000</v>
      </c>
      <c r="AE387" s="70">
        <f t="shared" si="161"/>
        <v>15000</v>
      </c>
      <c r="AF387" s="70">
        <f t="shared" si="161"/>
        <v>15000</v>
      </c>
      <c r="AG387" s="70">
        <f t="shared" si="161"/>
        <v>0</v>
      </c>
      <c r="AH387" s="70">
        <f t="shared" si="161"/>
        <v>0</v>
      </c>
      <c r="AI387" s="70">
        <f t="shared" si="161"/>
        <v>0</v>
      </c>
      <c r="AJ387" s="70">
        <f t="shared" si="161"/>
        <v>0</v>
      </c>
      <c r="AK387" s="70">
        <f t="shared" si="161"/>
        <v>0</v>
      </c>
      <c r="AL387" s="70">
        <f t="shared" si="161"/>
        <v>0</v>
      </c>
      <c r="AM387" s="70">
        <f t="shared" si="161"/>
        <v>0</v>
      </c>
      <c r="AN387" s="70">
        <f t="shared" si="161"/>
        <v>0</v>
      </c>
      <c r="AO387" s="70">
        <f t="shared" si="161"/>
        <v>0</v>
      </c>
      <c r="AP387" s="70">
        <f t="shared" si="161"/>
        <v>0</v>
      </c>
      <c r="AQ387" s="70">
        <f t="shared" si="161"/>
        <v>0</v>
      </c>
      <c r="AR387" s="70">
        <f t="shared" si="161"/>
        <v>0</v>
      </c>
      <c r="AS387" s="70">
        <f t="shared" si="161"/>
        <v>0</v>
      </c>
      <c r="AT387" s="70">
        <f t="shared" si="161"/>
        <v>0</v>
      </c>
      <c r="AU387" s="70">
        <f t="shared" si="161"/>
        <v>0</v>
      </c>
      <c r="AV387" s="70">
        <f t="shared" si="161"/>
        <v>0</v>
      </c>
      <c r="AW387" s="70">
        <f t="shared" si="161"/>
        <v>0</v>
      </c>
      <c r="AX387" s="70">
        <f t="shared" si="161"/>
        <v>0</v>
      </c>
      <c r="AY387" s="70">
        <f t="shared" si="161"/>
        <v>0</v>
      </c>
      <c r="AZ387" s="70">
        <f t="shared" si="161"/>
        <v>0</v>
      </c>
      <c r="BA387" s="70">
        <f t="shared" si="161"/>
        <v>0</v>
      </c>
      <c r="BB387" s="70">
        <f t="shared" si="161"/>
        <v>0</v>
      </c>
      <c r="BC387" s="70">
        <f t="shared" si="161"/>
        <v>0</v>
      </c>
      <c r="BD387" s="70">
        <f t="shared" si="161"/>
        <v>0</v>
      </c>
      <c r="BE387" s="70">
        <f t="shared" si="161"/>
        <v>0</v>
      </c>
      <c r="BF387" s="70">
        <f t="shared" si="161"/>
        <v>0</v>
      </c>
      <c r="BG387" s="70">
        <f t="shared" si="161"/>
        <v>0</v>
      </c>
      <c r="BH387" s="70">
        <f t="shared" si="161"/>
        <v>0</v>
      </c>
      <c r="BI387" s="70">
        <f t="shared" si="161"/>
        <v>0</v>
      </c>
      <c r="BJ387" s="70">
        <f t="shared" si="161"/>
        <v>0</v>
      </c>
      <c r="BK387" s="70">
        <f t="shared" si="161"/>
        <v>0</v>
      </c>
      <c r="BL387" s="70">
        <f t="shared" si="161"/>
        <v>0</v>
      </c>
      <c r="BM387" s="70">
        <f t="shared" si="161"/>
        <v>0</v>
      </c>
      <c r="BN387" s="70">
        <f t="shared" si="161"/>
        <v>0</v>
      </c>
      <c r="BO387" s="70">
        <f t="shared" si="161"/>
        <v>0</v>
      </c>
      <c r="BP387" s="70">
        <f t="shared" si="161"/>
        <v>0</v>
      </c>
      <c r="BQ387" s="70">
        <f t="shared" si="161"/>
        <v>0</v>
      </c>
      <c r="BR387" s="70">
        <f t="shared" si="161"/>
        <v>0</v>
      </c>
      <c r="BS387" s="70">
        <f t="shared" si="161"/>
        <v>0</v>
      </c>
      <c r="BT387" s="70">
        <f t="shared" si="161"/>
        <v>0</v>
      </c>
      <c r="BU387" s="70">
        <f t="shared" si="161"/>
        <v>0</v>
      </c>
      <c r="BV387" s="70">
        <f t="shared" si="159"/>
        <v>0</v>
      </c>
      <c r="BW387" s="70">
        <f t="shared" si="159"/>
        <v>0</v>
      </c>
      <c r="BX387" s="70">
        <f t="shared" si="159"/>
        <v>0</v>
      </c>
      <c r="BY387" s="70">
        <f t="shared" si="159"/>
        <v>0</v>
      </c>
      <c r="BZ387" s="70">
        <f t="shared" si="159"/>
        <v>0</v>
      </c>
      <c r="CA387" s="70">
        <f t="shared" si="159"/>
        <v>0</v>
      </c>
      <c r="CB387" s="70">
        <f t="shared" si="159"/>
        <v>0</v>
      </c>
    </row>
    <row r="388" spans="1:80" x14ac:dyDescent="0.3">
      <c r="A388" s="76" t="str">
        <f t="shared" si="157"/>
        <v>Non-Operating Expense</v>
      </c>
      <c r="B388" s="84" t="s">
        <v>543</v>
      </c>
      <c r="C388" s="65" t="s">
        <v>595</v>
      </c>
      <c r="E388" s="69" t="s">
        <v>101</v>
      </c>
      <c r="F388" s="86">
        <v>43101</v>
      </c>
      <c r="G388" s="86">
        <v>45291</v>
      </c>
      <c r="H388" s="85">
        <v>4000</v>
      </c>
      <c r="I388" s="70">
        <f t="shared" si="160"/>
        <v>4000</v>
      </c>
      <c r="J388" s="70">
        <f t="shared" si="161"/>
        <v>4000</v>
      </c>
      <c r="K388" s="70">
        <f t="shared" si="161"/>
        <v>4000</v>
      </c>
      <c r="L388" s="70">
        <f t="shared" si="161"/>
        <v>4000</v>
      </c>
      <c r="M388" s="70">
        <f t="shared" si="161"/>
        <v>4000</v>
      </c>
      <c r="N388" s="70">
        <f t="shared" si="161"/>
        <v>4000</v>
      </c>
      <c r="O388" s="70">
        <f t="shared" si="161"/>
        <v>4000</v>
      </c>
      <c r="P388" s="70">
        <f t="shared" si="161"/>
        <v>4000</v>
      </c>
      <c r="Q388" s="70">
        <f t="shared" si="161"/>
        <v>4000</v>
      </c>
      <c r="R388" s="70">
        <f t="shared" si="161"/>
        <v>4000</v>
      </c>
      <c r="S388" s="70">
        <f t="shared" si="161"/>
        <v>4000</v>
      </c>
      <c r="T388" s="70">
        <f t="shared" si="161"/>
        <v>4000</v>
      </c>
      <c r="U388" s="70">
        <f t="shared" si="161"/>
        <v>4000</v>
      </c>
      <c r="V388" s="70">
        <f t="shared" si="161"/>
        <v>4000</v>
      </c>
      <c r="W388" s="70">
        <f t="shared" si="161"/>
        <v>4000</v>
      </c>
      <c r="X388" s="70">
        <f t="shared" si="161"/>
        <v>4000</v>
      </c>
      <c r="Y388" s="70">
        <f t="shared" si="161"/>
        <v>4000</v>
      </c>
      <c r="Z388" s="70">
        <f t="shared" si="161"/>
        <v>4000</v>
      </c>
      <c r="AA388" s="70">
        <f t="shared" si="161"/>
        <v>4000</v>
      </c>
      <c r="AB388" s="70">
        <f t="shared" si="161"/>
        <v>4000</v>
      </c>
      <c r="AC388" s="70">
        <f t="shared" si="161"/>
        <v>4000</v>
      </c>
      <c r="AD388" s="70">
        <f t="shared" si="161"/>
        <v>4000</v>
      </c>
      <c r="AE388" s="70">
        <f t="shared" si="161"/>
        <v>4000</v>
      </c>
      <c r="AF388" s="70">
        <f t="shared" si="161"/>
        <v>4000</v>
      </c>
      <c r="AG388" s="70">
        <f t="shared" si="161"/>
        <v>0</v>
      </c>
      <c r="AH388" s="70">
        <f t="shared" si="161"/>
        <v>0</v>
      </c>
      <c r="AI388" s="70">
        <f t="shared" si="161"/>
        <v>0</v>
      </c>
      <c r="AJ388" s="70">
        <f t="shared" si="161"/>
        <v>0</v>
      </c>
      <c r="AK388" s="70">
        <f t="shared" si="161"/>
        <v>0</v>
      </c>
      <c r="AL388" s="70">
        <f t="shared" si="161"/>
        <v>0</v>
      </c>
      <c r="AM388" s="70">
        <f t="shared" si="161"/>
        <v>0</v>
      </c>
      <c r="AN388" s="70">
        <f t="shared" si="161"/>
        <v>0</v>
      </c>
      <c r="AO388" s="70">
        <f t="shared" si="161"/>
        <v>0</v>
      </c>
      <c r="AP388" s="70">
        <f t="shared" si="161"/>
        <v>0</v>
      </c>
      <c r="AQ388" s="70">
        <f t="shared" si="161"/>
        <v>0</v>
      </c>
      <c r="AR388" s="70">
        <f t="shared" si="161"/>
        <v>0</v>
      </c>
      <c r="AS388" s="70">
        <f t="shared" si="161"/>
        <v>0</v>
      </c>
      <c r="AT388" s="70">
        <f t="shared" si="161"/>
        <v>0</v>
      </c>
      <c r="AU388" s="70">
        <f t="shared" si="161"/>
        <v>0</v>
      </c>
      <c r="AV388" s="70">
        <f t="shared" si="161"/>
        <v>0</v>
      </c>
      <c r="AW388" s="70">
        <f t="shared" si="161"/>
        <v>0</v>
      </c>
      <c r="AX388" s="70">
        <f t="shared" si="161"/>
        <v>0</v>
      </c>
      <c r="AY388" s="70">
        <f t="shared" si="161"/>
        <v>0</v>
      </c>
      <c r="AZ388" s="70">
        <f t="shared" si="161"/>
        <v>0</v>
      </c>
      <c r="BA388" s="70">
        <f t="shared" si="161"/>
        <v>0</v>
      </c>
      <c r="BB388" s="70">
        <f t="shared" si="161"/>
        <v>0</v>
      </c>
      <c r="BC388" s="70">
        <f t="shared" si="161"/>
        <v>0</v>
      </c>
      <c r="BD388" s="70">
        <f t="shared" si="161"/>
        <v>0</v>
      </c>
      <c r="BE388" s="70">
        <f t="shared" si="161"/>
        <v>0</v>
      </c>
      <c r="BF388" s="70">
        <f t="shared" si="161"/>
        <v>0</v>
      </c>
      <c r="BG388" s="70">
        <f t="shared" si="161"/>
        <v>0</v>
      </c>
      <c r="BH388" s="70">
        <f t="shared" si="161"/>
        <v>0</v>
      </c>
      <c r="BI388" s="70">
        <f t="shared" si="161"/>
        <v>0</v>
      </c>
      <c r="BJ388" s="70">
        <f t="shared" si="161"/>
        <v>0</v>
      </c>
      <c r="BK388" s="70">
        <f t="shared" si="161"/>
        <v>0</v>
      </c>
      <c r="BL388" s="70">
        <f t="shared" si="161"/>
        <v>0</v>
      </c>
      <c r="BM388" s="70">
        <f t="shared" si="161"/>
        <v>0</v>
      </c>
      <c r="BN388" s="70">
        <f t="shared" si="161"/>
        <v>0</v>
      </c>
      <c r="BO388" s="70">
        <f t="shared" si="161"/>
        <v>0</v>
      </c>
      <c r="BP388" s="70">
        <f t="shared" si="161"/>
        <v>0</v>
      </c>
      <c r="BQ388" s="70">
        <f t="shared" si="161"/>
        <v>0</v>
      </c>
      <c r="BR388" s="70">
        <f t="shared" si="161"/>
        <v>0</v>
      </c>
      <c r="BS388" s="70">
        <f t="shared" si="161"/>
        <v>0</v>
      </c>
      <c r="BT388" s="70">
        <f t="shared" si="161"/>
        <v>0</v>
      </c>
      <c r="BU388" s="70">
        <f t="shared" si="161"/>
        <v>0</v>
      </c>
      <c r="BV388" s="70">
        <f t="shared" si="159"/>
        <v>0</v>
      </c>
      <c r="BW388" s="70">
        <f t="shared" si="159"/>
        <v>0</v>
      </c>
      <c r="BX388" s="70">
        <f t="shared" si="159"/>
        <v>0</v>
      </c>
      <c r="BY388" s="70">
        <f t="shared" si="159"/>
        <v>0</v>
      </c>
      <c r="BZ388" s="70">
        <f t="shared" si="159"/>
        <v>0</v>
      </c>
      <c r="CA388" s="70">
        <f t="shared" si="159"/>
        <v>0</v>
      </c>
      <c r="CB388" s="70">
        <f t="shared" si="159"/>
        <v>0</v>
      </c>
    </row>
    <row r="389" spans="1:80" x14ac:dyDescent="0.3">
      <c r="A389" s="76" t="str">
        <f t="shared" si="157"/>
        <v>Non-Operating Expense</v>
      </c>
      <c r="B389" s="84" t="s">
        <v>543</v>
      </c>
      <c r="C389" s="65" t="s">
        <v>539</v>
      </c>
      <c r="E389" s="69" t="s">
        <v>101</v>
      </c>
      <c r="F389" s="86">
        <v>43101</v>
      </c>
      <c r="G389" s="86">
        <v>45291</v>
      </c>
      <c r="H389" s="85">
        <v>2000</v>
      </c>
      <c r="I389" s="70">
        <f t="shared" si="160"/>
        <v>2000</v>
      </c>
      <c r="J389" s="70">
        <f t="shared" si="161"/>
        <v>2000</v>
      </c>
      <c r="K389" s="70">
        <f t="shared" si="161"/>
        <v>2000</v>
      </c>
      <c r="L389" s="70">
        <f t="shared" si="161"/>
        <v>2000</v>
      </c>
      <c r="M389" s="70">
        <f t="shared" si="161"/>
        <v>2000</v>
      </c>
      <c r="N389" s="70">
        <f t="shared" si="161"/>
        <v>2000</v>
      </c>
      <c r="O389" s="70">
        <f t="shared" si="161"/>
        <v>2000</v>
      </c>
      <c r="P389" s="70">
        <f t="shared" si="161"/>
        <v>2000</v>
      </c>
      <c r="Q389" s="70">
        <f t="shared" si="161"/>
        <v>2000</v>
      </c>
      <c r="R389" s="70">
        <f t="shared" si="161"/>
        <v>2000</v>
      </c>
      <c r="S389" s="70">
        <f t="shared" si="161"/>
        <v>2000</v>
      </c>
      <c r="T389" s="70">
        <f t="shared" si="161"/>
        <v>2000</v>
      </c>
      <c r="U389" s="70">
        <f t="shared" si="161"/>
        <v>2000</v>
      </c>
      <c r="V389" s="70">
        <f t="shared" si="161"/>
        <v>2000</v>
      </c>
      <c r="W389" s="70">
        <f t="shared" si="161"/>
        <v>2000</v>
      </c>
      <c r="X389" s="70">
        <f t="shared" si="161"/>
        <v>2000</v>
      </c>
      <c r="Y389" s="70">
        <f t="shared" si="161"/>
        <v>2000</v>
      </c>
      <c r="Z389" s="70">
        <f t="shared" si="161"/>
        <v>2000</v>
      </c>
      <c r="AA389" s="70">
        <f t="shared" si="161"/>
        <v>2000</v>
      </c>
      <c r="AB389" s="70">
        <f t="shared" si="161"/>
        <v>2000</v>
      </c>
      <c r="AC389" s="70">
        <f t="shared" si="161"/>
        <v>2000</v>
      </c>
      <c r="AD389" s="70">
        <f t="shared" si="161"/>
        <v>2000</v>
      </c>
      <c r="AE389" s="70">
        <f t="shared" si="161"/>
        <v>2000</v>
      </c>
      <c r="AF389" s="70">
        <f t="shared" si="161"/>
        <v>2000</v>
      </c>
      <c r="AG389" s="70">
        <f t="shared" si="161"/>
        <v>0</v>
      </c>
      <c r="AH389" s="70">
        <f t="shared" si="161"/>
        <v>0</v>
      </c>
      <c r="AI389" s="70">
        <f t="shared" si="161"/>
        <v>0</v>
      </c>
      <c r="AJ389" s="70">
        <f t="shared" si="161"/>
        <v>0</v>
      </c>
      <c r="AK389" s="70">
        <f t="shared" si="161"/>
        <v>0</v>
      </c>
      <c r="AL389" s="70">
        <f t="shared" si="161"/>
        <v>0</v>
      </c>
      <c r="AM389" s="70">
        <f t="shared" si="161"/>
        <v>0</v>
      </c>
      <c r="AN389" s="70">
        <f t="shared" si="161"/>
        <v>0</v>
      </c>
      <c r="AO389" s="70">
        <f t="shared" si="161"/>
        <v>0</v>
      </c>
      <c r="AP389" s="70">
        <f t="shared" si="161"/>
        <v>0</v>
      </c>
      <c r="AQ389" s="70">
        <f t="shared" si="161"/>
        <v>0</v>
      </c>
      <c r="AR389" s="70">
        <f t="shared" si="161"/>
        <v>0</v>
      </c>
      <c r="AS389" s="70">
        <f t="shared" si="161"/>
        <v>0</v>
      </c>
      <c r="AT389" s="70">
        <f t="shared" si="161"/>
        <v>0</v>
      </c>
      <c r="AU389" s="70">
        <f t="shared" si="161"/>
        <v>0</v>
      </c>
      <c r="AV389" s="70">
        <f t="shared" si="161"/>
        <v>0</v>
      </c>
      <c r="AW389" s="70">
        <f t="shared" si="161"/>
        <v>0</v>
      </c>
      <c r="AX389" s="70">
        <f t="shared" si="161"/>
        <v>0</v>
      </c>
      <c r="AY389" s="70">
        <f t="shared" si="161"/>
        <v>0</v>
      </c>
      <c r="AZ389" s="70">
        <f t="shared" si="161"/>
        <v>0</v>
      </c>
      <c r="BA389" s="70">
        <f t="shared" si="161"/>
        <v>0</v>
      </c>
      <c r="BB389" s="70">
        <f t="shared" si="161"/>
        <v>0</v>
      </c>
      <c r="BC389" s="70">
        <f t="shared" si="161"/>
        <v>0</v>
      </c>
      <c r="BD389" s="70">
        <f t="shared" si="161"/>
        <v>0</v>
      </c>
      <c r="BE389" s="70">
        <f t="shared" si="161"/>
        <v>0</v>
      </c>
      <c r="BF389" s="70">
        <f t="shared" si="161"/>
        <v>0</v>
      </c>
      <c r="BG389" s="70">
        <f t="shared" si="161"/>
        <v>0</v>
      </c>
      <c r="BH389" s="70">
        <f t="shared" si="161"/>
        <v>0</v>
      </c>
      <c r="BI389" s="70">
        <f t="shared" si="161"/>
        <v>0</v>
      </c>
      <c r="BJ389" s="70">
        <f t="shared" si="161"/>
        <v>0</v>
      </c>
      <c r="BK389" s="70">
        <f t="shared" si="161"/>
        <v>0</v>
      </c>
      <c r="BL389" s="70">
        <f t="shared" si="161"/>
        <v>0</v>
      </c>
      <c r="BM389" s="70">
        <f t="shared" si="161"/>
        <v>0</v>
      </c>
      <c r="BN389" s="70">
        <f t="shared" si="161"/>
        <v>0</v>
      </c>
      <c r="BO389" s="70">
        <f t="shared" si="161"/>
        <v>0</v>
      </c>
      <c r="BP389" s="70">
        <f t="shared" si="161"/>
        <v>0</v>
      </c>
      <c r="BQ389" s="70">
        <f t="shared" si="161"/>
        <v>0</v>
      </c>
      <c r="BR389" s="70">
        <f t="shared" si="161"/>
        <v>0</v>
      </c>
      <c r="BS389" s="70">
        <f t="shared" si="161"/>
        <v>0</v>
      </c>
      <c r="BT389" s="70">
        <f t="shared" si="161"/>
        <v>0</v>
      </c>
      <c r="BU389" s="70">
        <f t="shared" si="161"/>
        <v>0</v>
      </c>
      <c r="BV389" s="70">
        <f t="shared" si="159"/>
        <v>0</v>
      </c>
      <c r="BW389" s="70">
        <f t="shared" si="159"/>
        <v>0</v>
      </c>
      <c r="BX389" s="70">
        <f t="shared" si="159"/>
        <v>0</v>
      </c>
      <c r="BY389" s="70">
        <f t="shared" si="159"/>
        <v>0</v>
      </c>
      <c r="BZ389" s="70">
        <f t="shared" si="159"/>
        <v>0</v>
      </c>
      <c r="CA389" s="70">
        <f t="shared" si="159"/>
        <v>0</v>
      </c>
      <c r="CB389" s="70">
        <f t="shared" si="159"/>
        <v>0</v>
      </c>
    </row>
    <row r="390" spans="1:80" x14ac:dyDescent="0.3">
      <c r="A390" s="76" t="str">
        <f t="shared" si="157"/>
        <v>Non-Operating Expense</v>
      </c>
      <c r="B390" s="84" t="s">
        <v>67</v>
      </c>
      <c r="E390" s="69" t="s">
        <v>101</v>
      </c>
      <c r="F390" s="86">
        <v>43101</v>
      </c>
      <c r="G390" s="86">
        <v>45291</v>
      </c>
      <c r="H390" s="85">
        <v>0</v>
      </c>
      <c r="I390" s="70">
        <f t="shared" si="160"/>
        <v>0</v>
      </c>
      <c r="J390" s="70">
        <f t="shared" si="161"/>
        <v>0</v>
      </c>
      <c r="K390" s="70">
        <f t="shared" si="161"/>
        <v>0</v>
      </c>
      <c r="L390" s="70">
        <f t="shared" si="161"/>
        <v>0</v>
      </c>
      <c r="M390" s="70">
        <f t="shared" si="161"/>
        <v>0</v>
      </c>
      <c r="N390" s="70">
        <f t="shared" si="161"/>
        <v>0</v>
      </c>
      <c r="O390" s="70">
        <f t="shared" si="161"/>
        <v>0</v>
      </c>
      <c r="P390" s="70">
        <f t="shared" si="161"/>
        <v>0</v>
      </c>
      <c r="Q390" s="70">
        <f t="shared" si="161"/>
        <v>0</v>
      </c>
      <c r="R390" s="70">
        <f t="shared" si="161"/>
        <v>0</v>
      </c>
      <c r="S390" s="70">
        <f t="shared" si="161"/>
        <v>0</v>
      </c>
      <c r="T390" s="70">
        <f t="shared" si="161"/>
        <v>0</v>
      </c>
      <c r="U390" s="70">
        <f t="shared" si="161"/>
        <v>0</v>
      </c>
      <c r="V390" s="70">
        <f t="shared" si="161"/>
        <v>0</v>
      </c>
      <c r="W390" s="70">
        <f t="shared" si="161"/>
        <v>0</v>
      </c>
      <c r="X390" s="70">
        <f t="shared" si="161"/>
        <v>0</v>
      </c>
      <c r="Y390" s="70">
        <f t="shared" si="161"/>
        <v>0</v>
      </c>
      <c r="Z390" s="70">
        <f t="shared" si="161"/>
        <v>0</v>
      </c>
      <c r="AA390" s="70">
        <f t="shared" si="161"/>
        <v>0</v>
      </c>
      <c r="AB390" s="70">
        <f t="shared" si="161"/>
        <v>0</v>
      </c>
      <c r="AC390" s="70">
        <f t="shared" si="161"/>
        <v>0</v>
      </c>
      <c r="AD390" s="70">
        <f t="shared" si="161"/>
        <v>0</v>
      </c>
      <c r="AE390" s="70">
        <f t="shared" si="161"/>
        <v>0</v>
      </c>
      <c r="AF390" s="70">
        <f t="shared" si="161"/>
        <v>0</v>
      </c>
      <c r="AG390" s="70">
        <f t="shared" si="161"/>
        <v>0</v>
      </c>
      <c r="AH390" s="70">
        <f t="shared" si="161"/>
        <v>0</v>
      </c>
      <c r="AI390" s="70">
        <f t="shared" si="161"/>
        <v>0</v>
      </c>
      <c r="AJ390" s="70">
        <f t="shared" si="161"/>
        <v>0</v>
      </c>
      <c r="AK390" s="70">
        <f t="shared" si="161"/>
        <v>0</v>
      </c>
      <c r="AL390" s="70">
        <f t="shared" si="161"/>
        <v>0</v>
      </c>
      <c r="AM390" s="70">
        <f t="shared" si="161"/>
        <v>0</v>
      </c>
      <c r="AN390" s="70">
        <f t="shared" si="161"/>
        <v>0</v>
      </c>
      <c r="AO390" s="70">
        <f t="shared" si="161"/>
        <v>0</v>
      </c>
      <c r="AP390" s="70">
        <f t="shared" si="161"/>
        <v>0</v>
      </c>
      <c r="AQ390" s="70">
        <f t="shared" si="161"/>
        <v>0</v>
      </c>
      <c r="AR390" s="70">
        <f t="shared" si="161"/>
        <v>0</v>
      </c>
      <c r="AS390" s="70">
        <f t="shared" si="161"/>
        <v>0</v>
      </c>
      <c r="AT390" s="70">
        <f t="shared" si="161"/>
        <v>0</v>
      </c>
      <c r="AU390" s="70">
        <f t="shared" si="161"/>
        <v>0</v>
      </c>
      <c r="AV390" s="70">
        <f t="shared" si="161"/>
        <v>0</v>
      </c>
      <c r="AW390" s="70">
        <f t="shared" si="161"/>
        <v>0</v>
      </c>
      <c r="AX390" s="70">
        <f t="shared" si="161"/>
        <v>0</v>
      </c>
      <c r="AY390" s="70">
        <f t="shared" si="161"/>
        <v>0</v>
      </c>
      <c r="AZ390" s="70">
        <f t="shared" si="161"/>
        <v>0</v>
      </c>
      <c r="BA390" s="70">
        <f t="shared" si="161"/>
        <v>0</v>
      </c>
      <c r="BB390" s="70">
        <f t="shared" si="161"/>
        <v>0</v>
      </c>
      <c r="BC390" s="70">
        <f t="shared" si="161"/>
        <v>0</v>
      </c>
      <c r="BD390" s="70">
        <f t="shared" si="161"/>
        <v>0</v>
      </c>
      <c r="BE390" s="70">
        <f t="shared" si="161"/>
        <v>0</v>
      </c>
      <c r="BF390" s="70">
        <f t="shared" si="161"/>
        <v>0</v>
      </c>
      <c r="BG390" s="70">
        <f t="shared" si="161"/>
        <v>0</v>
      </c>
      <c r="BH390" s="70">
        <f t="shared" si="161"/>
        <v>0</v>
      </c>
      <c r="BI390" s="70">
        <f t="shared" si="161"/>
        <v>0</v>
      </c>
      <c r="BJ390" s="70">
        <f t="shared" si="161"/>
        <v>0</v>
      </c>
      <c r="BK390" s="70">
        <f t="shared" si="161"/>
        <v>0</v>
      </c>
      <c r="BL390" s="70">
        <f t="shared" si="161"/>
        <v>0</v>
      </c>
      <c r="BM390" s="70">
        <f t="shared" si="161"/>
        <v>0</v>
      </c>
      <c r="BN390" s="70">
        <f t="shared" si="161"/>
        <v>0</v>
      </c>
      <c r="BO390" s="70">
        <f t="shared" si="161"/>
        <v>0</v>
      </c>
      <c r="BP390" s="70">
        <f t="shared" si="161"/>
        <v>0</v>
      </c>
      <c r="BQ390" s="70">
        <f t="shared" si="161"/>
        <v>0</v>
      </c>
      <c r="BR390" s="70">
        <f t="shared" si="161"/>
        <v>0</v>
      </c>
      <c r="BS390" s="70">
        <f t="shared" si="161"/>
        <v>0</v>
      </c>
      <c r="BT390" s="70">
        <f t="shared" si="161"/>
        <v>0</v>
      </c>
      <c r="BU390" s="70">
        <f t="shared" ref="BU390:CB393" si="162">IF(AND($F390&lt;=BU$6,$G390&gt;=BU$7),$H390,0)</f>
        <v>0</v>
      </c>
      <c r="BV390" s="70">
        <f t="shared" si="162"/>
        <v>0</v>
      </c>
      <c r="BW390" s="70">
        <f t="shared" si="162"/>
        <v>0</v>
      </c>
      <c r="BX390" s="70">
        <f t="shared" si="162"/>
        <v>0</v>
      </c>
      <c r="BY390" s="70">
        <f t="shared" si="162"/>
        <v>0</v>
      </c>
      <c r="BZ390" s="70">
        <f t="shared" si="162"/>
        <v>0</v>
      </c>
      <c r="CA390" s="70">
        <f t="shared" si="162"/>
        <v>0</v>
      </c>
      <c r="CB390" s="70">
        <f t="shared" si="162"/>
        <v>0</v>
      </c>
    </row>
    <row r="391" spans="1:80" x14ac:dyDescent="0.3">
      <c r="A391" s="76" t="str">
        <f t="shared" si="157"/>
        <v>Non-Operating Expense</v>
      </c>
      <c r="B391" s="84" t="s">
        <v>68</v>
      </c>
      <c r="E391" s="69" t="s">
        <v>101</v>
      </c>
      <c r="F391" s="86">
        <v>43101</v>
      </c>
      <c r="G391" s="86">
        <v>45291</v>
      </c>
      <c r="H391" s="85">
        <v>0</v>
      </c>
      <c r="I391" s="70">
        <f t="shared" si="160"/>
        <v>0</v>
      </c>
      <c r="J391" s="70">
        <f t="shared" ref="J391:BU393" si="163">IF(AND($F391&lt;=J$6,$G391&gt;=J$7),$H391,0)</f>
        <v>0</v>
      </c>
      <c r="K391" s="70">
        <f t="shared" si="163"/>
        <v>0</v>
      </c>
      <c r="L391" s="70">
        <f t="shared" si="163"/>
        <v>0</v>
      </c>
      <c r="M391" s="70">
        <f t="shared" si="163"/>
        <v>0</v>
      </c>
      <c r="N391" s="70">
        <f t="shared" si="163"/>
        <v>0</v>
      </c>
      <c r="O391" s="70">
        <f t="shared" si="163"/>
        <v>0</v>
      </c>
      <c r="P391" s="70">
        <f t="shared" si="163"/>
        <v>0</v>
      </c>
      <c r="Q391" s="70">
        <f t="shared" si="163"/>
        <v>0</v>
      </c>
      <c r="R391" s="70">
        <f t="shared" si="163"/>
        <v>0</v>
      </c>
      <c r="S391" s="70">
        <f t="shared" si="163"/>
        <v>0</v>
      </c>
      <c r="T391" s="70">
        <f t="shared" si="163"/>
        <v>0</v>
      </c>
      <c r="U391" s="70">
        <f t="shared" si="163"/>
        <v>0</v>
      </c>
      <c r="V391" s="70">
        <f t="shared" si="163"/>
        <v>0</v>
      </c>
      <c r="W391" s="70">
        <f t="shared" si="163"/>
        <v>0</v>
      </c>
      <c r="X391" s="70">
        <f t="shared" si="163"/>
        <v>0</v>
      </c>
      <c r="Y391" s="70">
        <f t="shared" si="163"/>
        <v>0</v>
      </c>
      <c r="Z391" s="70">
        <f t="shared" si="163"/>
        <v>0</v>
      </c>
      <c r="AA391" s="70">
        <f t="shared" si="163"/>
        <v>0</v>
      </c>
      <c r="AB391" s="70">
        <f t="shared" si="163"/>
        <v>0</v>
      </c>
      <c r="AC391" s="70">
        <f t="shared" si="163"/>
        <v>0</v>
      </c>
      <c r="AD391" s="70">
        <f t="shared" si="163"/>
        <v>0</v>
      </c>
      <c r="AE391" s="70">
        <f t="shared" si="163"/>
        <v>0</v>
      </c>
      <c r="AF391" s="70">
        <f t="shared" si="163"/>
        <v>0</v>
      </c>
      <c r="AG391" s="70">
        <f t="shared" si="163"/>
        <v>0</v>
      </c>
      <c r="AH391" s="70">
        <f t="shared" si="163"/>
        <v>0</v>
      </c>
      <c r="AI391" s="70">
        <f t="shared" si="163"/>
        <v>0</v>
      </c>
      <c r="AJ391" s="70">
        <f t="shared" si="163"/>
        <v>0</v>
      </c>
      <c r="AK391" s="70">
        <f t="shared" si="163"/>
        <v>0</v>
      </c>
      <c r="AL391" s="70">
        <f t="shared" si="163"/>
        <v>0</v>
      </c>
      <c r="AM391" s="70">
        <f t="shared" si="163"/>
        <v>0</v>
      </c>
      <c r="AN391" s="70">
        <f t="shared" si="163"/>
        <v>0</v>
      </c>
      <c r="AO391" s="70">
        <f t="shared" si="163"/>
        <v>0</v>
      </c>
      <c r="AP391" s="70">
        <f t="shared" si="163"/>
        <v>0</v>
      </c>
      <c r="AQ391" s="70">
        <f t="shared" si="163"/>
        <v>0</v>
      </c>
      <c r="AR391" s="70">
        <f t="shared" si="163"/>
        <v>0</v>
      </c>
      <c r="AS391" s="70">
        <f t="shared" si="163"/>
        <v>0</v>
      </c>
      <c r="AT391" s="70">
        <f t="shared" si="163"/>
        <v>0</v>
      </c>
      <c r="AU391" s="70">
        <f t="shared" si="163"/>
        <v>0</v>
      </c>
      <c r="AV391" s="70">
        <f t="shared" si="163"/>
        <v>0</v>
      </c>
      <c r="AW391" s="70">
        <f t="shared" si="163"/>
        <v>0</v>
      </c>
      <c r="AX391" s="70">
        <f t="shared" si="163"/>
        <v>0</v>
      </c>
      <c r="AY391" s="70">
        <f t="shared" si="163"/>
        <v>0</v>
      </c>
      <c r="AZ391" s="70">
        <f t="shared" si="163"/>
        <v>0</v>
      </c>
      <c r="BA391" s="70">
        <f t="shared" si="163"/>
        <v>0</v>
      </c>
      <c r="BB391" s="70">
        <f t="shared" si="163"/>
        <v>0</v>
      </c>
      <c r="BC391" s="70">
        <f t="shared" si="163"/>
        <v>0</v>
      </c>
      <c r="BD391" s="70">
        <f t="shared" si="163"/>
        <v>0</v>
      </c>
      <c r="BE391" s="70">
        <f t="shared" si="163"/>
        <v>0</v>
      </c>
      <c r="BF391" s="70">
        <f t="shared" si="163"/>
        <v>0</v>
      </c>
      <c r="BG391" s="70">
        <f t="shared" si="163"/>
        <v>0</v>
      </c>
      <c r="BH391" s="70">
        <f t="shared" si="163"/>
        <v>0</v>
      </c>
      <c r="BI391" s="70">
        <f t="shared" si="163"/>
        <v>0</v>
      </c>
      <c r="BJ391" s="70">
        <f t="shared" si="163"/>
        <v>0</v>
      </c>
      <c r="BK391" s="70">
        <f t="shared" si="163"/>
        <v>0</v>
      </c>
      <c r="BL391" s="70">
        <f t="shared" si="163"/>
        <v>0</v>
      </c>
      <c r="BM391" s="70">
        <f t="shared" si="163"/>
        <v>0</v>
      </c>
      <c r="BN391" s="70">
        <f t="shared" si="163"/>
        <v>0</v>
      </c>
      <c r="BO391" s="70">
        <f t="shared" si="163"/>
        <v>0</v>
      </c>
      <c r="BP391" s="70">
        <f t="shared" si="163"/>
        <v>0</v>
      </c>
      <c r="BQ391" s="70">
        <f t="shared" si="163"/>
        <v>0</v>
      </c>
      <c r="BR391" s="70">
        <f t="shared" si="163"/>
        <v>0</v>
      </c>
      <c r="BS391" s="70">
        <f t="shared" si="163"/>
        <v>0</v>
      </c>
      <c r="BT391" s="70">
        <f t="shared" si="163"/>
        <v>0</v>
      </c>
      <c r="BU391" s="70">
        <f t="shared" si="163"/>
        <v>0</v>
      </c>
      <c r="BV391" s="70">
        <f t="shared" si="162"/>
        <v>0</v>
      </c>
      <c r="BW391" s="70">
        <f t="shared" si="162"/>
        <v>0</v>
      </c>
      <c r="BX391" s="70">
        <f t="shared" si="162"/>
        <v>0</v>
      </c>
      <c r="BY391" s="70">
        <f t="shared" si="162"/>
        <v>0</v>
      </c>
      <c r="BZ391" s="70">
        <f t="shared" si="162"/>
        <v>0</v>
      </c>
      <c r="CA391" s="70">
        <f t="shared" si="162"/>
        <v>0</v>
      </c>
      <c r="CB391" s="70">
        <f t="shared" si="162"/>
        <v>0</v>
      </c>
    </row>
    <row r="392" spans="1:80" x14ac:dyDescent="0.3">
      <c r="A392" s="76" t="str">
        <f t="shared" si="157"/>
        <v>Non-Operating Expense</v>
      </c>
      <c r="B392" s="84" t="s">
        <v>69</v>
      </c>
      <c r="E392" s="69" t="s">
        <v>101</v>
      </c>
      <c r="F392" s="86">
        <v>43101</v>
      </c>
      <c r="G392" s="86">
        <v>45291</v>
      </c>
      <c r="H392" s="85">
        <v>0</v>
      </c>
      <c r="I392" s="70">
        <f t="shared" si="160"/>
        <v>0</v>
      </c>
      <c r="J392" s="70">
        <f t="shared" si="163"/>
        <v>0</v>
      </c>
      <c r="K392" s="70">
        <f t="shared" si="163"/>
        <v>0</v>
      </c>
      <c r="L392" s="70">
        <f t="shared" si="163"/>
        <v>0</v>
      </c>
      <c r="M392" s="70">
        <f t="shared" si="163"/>
        <v>0</v>
      </c>
      <c r="N392" s="70">
        <f t="shared" si="163"/>
        <v>0</v>
      </c>
      <c r="O392" s="70">
        <f t="shared" si="163"/>
        <v>0</v>
      </c>
      <c r="P392" s="70">
        <f t="shared" si="163"/>
        <v>0</v>
      </c>
      <c r="Q392" s="70">
        <f t="shared" si="163"/>
        <v>0</v>
      </c>
      <c r="R392" s="70">
        <f t="shared" si="163"/>
        <v>0</v>
      </c>
      <c r="S392" s="70">
        <f t="shared" si="163"/>
        <v>0</v>
      </c>
      <c r="T392" s="70">
        <f t="shared" si="163"/>
        <v>0</v>
      </c>
      <c r="U392" s="70">
        <f t="shared" si="163"/>
        <v>0</v>
      </c>
      <c r="V392" s="70">
        <f t="shared" si="163"/>
        <v>0</v>
      </c>
      <c r="W392" s="70">
        <f t="shared" si="163"/>
        <v>0</v>
      </c>
      <c r="X392" s="70">
        <f t="shared" si="163"/>
        <v>0</v>
      </c>
      <c r="Y392" s="70">
        <f t="shared" si="163"/>
        <v>0</v>
      </c>
      <c r="Z392" s="70">
        <f t="shared" si="163"/>
        <v>0</v>
      </c>
      <c r="AA392" s="70">
        <f t="shared" si="163"/>
        <v>0</v>
      </c>
      <c r="AB392" s="70">
        <f t="shared" si="163"/>
        <v>0</v>
      </c>
      <c r="AC392" s="70">
        <f t="shared" si="163"/>
        <v>0</v>
      </c>
      <c r="AD392" s="70">
        <f t="shared" si="163"/>
        <v>0</v>
      </c>
      <c r="AE392" s="70">
        <f t="shared" si="163"/>
        <v>0</v>
      </c>
      <c r="AF392" s="70">
        <f t="shared" si="163"/>
        <v>0</v>
      </c>
      <c r="AG392" s="70">
        <f t="shared" si="163"/>
        <v>0</v>
      </c>
      <c r="AH392" s="70">
        <f t="shared" si="163"/>
        <v>0</v>
      </c>
      <c r="AI392" s="70">
        <f t="shared" si="163"/>
        <v>0</v>
      </c>
      <c r="AJ392" s="70">
        <f t="shared" si="163"/>
        <v>0</v>
      </c>
      <c r="AK392" s="70">
        <f t="shared" si="163"/>
        <v>0</v>
      </c>
      <c r="AL392" s="70">
        <f t="shared" si="163"/>
        <v>0</v>
      </c>
      <c r="AM392" s="70">
        <f t="shared" si="163"/>
        <v>0</v>
      </c>
      <c r="AN392" s="70">
        <f t="shared" si="163"/>
        <v>0</v>
      </c>
      <c r="AO392" s="70">
        <f t="shared" si="163"/>
        <v>0</v>
      </c>
      <c r="AP392" s="70">
        <f t="shared" si="163"/>
        <v>0</v>
      </c>
      <c r="AQ392" s="70">
        <f t="shared" si="163"/>
        <v>0</v>
      </c>
      <c r="AR392" s="70">
        <f t="shared" si="163"/>
        <v>0</v>
      </c>
      <c r="AS392" s="70">
        <f t="shared" si="163"/>
        <v>0</v>
      </c>
      <c r="AT392" s="70">
        <f t="shared" si="163"/>
        <v>0</v>
      </c>
      <c r="AU392" s="70">
        <f t="shared" si="163"/>
        <v>0</v>
      </c>
      <c r="AV392" s="70">
        <f t="shared" si="163"/>
        <v>0</v>
      </c>
      <c r="AW392" s="70">
        <f t="shared" si="163"/>
        <v>0</v>
      </c>
      <c r="AX392" s="70">
        <f t="shared" si="163"/>
        <v>0</v>
      </c>
      <c r="AY392" s="70">
        <f t="shared" si="163"/>
        <v>0</v>
      </c>
      <c r="AZ392" s="70">
        <f t="shared" si="163"/>
        <v>0</v>
      </c>
      <c r="BA392" s="70">
        <f t="shared" si="163"/>
        <v>0</v>
      </c>
      <c r="BB392" s="70">
        <f t="shared" si="163"/>
        <v>0</v>
      </c>
      <c r="BC392" s="70">
        <f t="shared" si="163"/>
        <v>0</v>
      </c>
      <c r="BD392" s="70">
        <f t="shared" si="163"/>
        <v>0</v>
      </c>
      <c r="BE392" s="70">
        <f t="shared" si="163"/>
        <v>0</v>
      </c>
      <c r="BF392" s="70">
        <f t="shared" si="163"/>
        <v>0</v>
      </c>
      <c r="BG392" s="70">
        <f t="shared" si="163"/>
        <v>0</v>
      </c>
      <c r="BH392" s="70">
        <f t="shared" si="163"/>
        <v>0</v>
      </c>
      <c r="BI392" s="70">
        <f t="shared" si="163"/>
        <v>0</v>
      </c>
      <c r="BJ392" s="70">
        <f t="shared" si="163"/>
        <v>0</v>
      </c>
      <c r="BK392" s="70">
        <f t="shared" si="163"/>
        <v>0</v>
      </c>
      <c r="BL392" s="70">
        <f t="shared" si="163"/>
        <v>0</v>
      </c>
      <c r="BM392" s="70">
        <f t="shared" si="163"/>
        <v>0</v>
      </c>
      <c r="BN392" s="70">
        <f t="shared" si="163"/>
        <v>0</v>
      </c>
      <c r="BO392" s="70">
        <f t="shared" si="163"/>
        <v>0</v>
      </c>
      <c r="BP392" s="70">
        <f t="shared" si="163"/>
        <v>0</v>
      </c>
      <c r="BQ392" s="70">
        <f t="shared" si="163"/>
        <v>0</v>
      </c>
      <c r="BR392" s="70">
        <f t="shared" si="163"/>
        <v>0</v>
      </c>
      <c r="BS392" s="70">
        <f t="shared" si="163"/>
        <v>0</v>
      </c>
      <c r="BT392" s="70">
        <f t="shared" si="163"/>
        <v>0</v>
      </c>
      <c r="BU392" s="70">
        <f t="shared" si="163"/>
        <v>0</v>
      </c>
      <c r="BV392" s="70">
        <f t="shared" si="162"/>
        <v>0</v>
      </c>
      <c r="BW392" s="70">
        <f t="shared" si="162"/>
        <v>0</v>
      </c>
      <c r="BX392" s="70">
        <f t="shared" si="162"/>
        <v>0</v>
      </c>
      <c r="BY392" s="70">
        <f t="shared" si="162"/>
        <v>0</v>
      </c>
      <c r="BZ392" s="70">
        <f t="shared" si="162"/>
        <v>0</v>
      </c>
      <c r="CA392" s="70">
        <f t="shared" si="162"/>
        <v>0</v>
      </c>
      <c r="CB392" s="70">
        <f t="shared" si="162"/>
        <v>0</v>
      </c>
    </row>
    <row r="393" spans="1:80" x14ac:dyDescent="0.3">
      <c r="A393" s="76" t="str">
        <f t="shared" si="157"/>
        <v>Non-Operating Expense</v>
      </c>
      <c r="B393" s="84" t="s">
        <v>70</v>
      </c>
      <c r="E393" s="69" t="s">
        <v>101</v>
      </c>
      <c r="F393" s="86">
        <v>43101</v>
      </c>
      <c r="G393" s="86">
        <v>45291</v>
      </c>
      <c r="H393" s="85">
        <v>0</v>
      </c>
      <c r="I393" s="70">
        <f t="shared" si="160"/>
        <v>0</v>
      </c>
      <c r="J393" s="70">
        <f t="shared" si="163"/>
        <v>0</v>
      </c>
      <c r="K393" s="70">
        <f t="shared" si="163"/>
        <v>0</v>
      </c>
      <c r="L393" s="70">
        <f t="shared" si="163"/>
        <v>0</v>
      </c>
      <c r="M393" s="70">
        <f t="shared" si="163"/>
        <v>0</v>
      </c>
      <c r="N393" s="70">
        <f t="shared" si="163"/>
        <v>0</v>
      </c>
      <c r="O393" s="70">
        <f t="shared" si="163"/>
        <v>0</v>
      </c>
      <c r="P393" s="70">
        <f t="shared" si="163"/>
        <v>0</v>
      </c>
      <c r="Q393" s="70">
        <f t="shared" si="163"/>
        <v>0</v>
      </c>
      <c r="R393" s="70">
        <f t="shared" si="163"/>
        <v>0</v>
      </c>
      <c r="S393" s="70">
        <f t="shared" si="163"/>
        <v>0</v>
      </c>
      <c r="T393" s="70">
        <f t="shared" si="163"/>
        <v>0</v>
      </c>
      <c r="U393" s="70">
        <f t="shared" si="163"/>
        <v>0</v>
      </c>
      <c r="V393" s="70">
        <f t="shared" si="163"/>
        <v>0</v>
      </c>
      <c r="W393" s="70">
        <f t="shared" si="163"/>
        <v>0</v>
      </c>
      <c r="X393" s="70">
        <f t="shared" si="163"/>
        <v>0</v>
      </c>
      <c r="Y393" s="70">
        <f t="shared" si="163"/>
        <v>0</v>
      </c>
      <c r="Z393" s="70">
        <f t="shared" si="163"/>
        <v>0</v>
      </c>
      <c r="AA393" s="70">
        <f t="shared" si="163"/>
        <v>0</v>
      </c>
      <c r="AB393" s="70">
        <f t="shared" si="163"/>
        <v>0</v>
      </c>
      <c r="AC393" s="70">
        <f t="shared" si="163"/>
        <v>0</v>
      </c>
      <c r="AD393" s="70">
        <f t="shared" si="163"/>
        <v>0</v>
      </c>
      <c r="AE393" s="70">
        <f t="shared" si="163"/>
        <v>0</v>
      </c>
      <c r="AF393" s="70">
        <f t="shared" si="163"/>
        <v>0</v>
      </c>
      <c r="AG393" s="70">
        <f t="shared" si="163"/>
        <v>0</v>
      </c>
      <c r="AH393" s="70">
        <f t="shared" si="163"/>
        <v>0</v>
      </c>
      <c r="AI393" s="70">
        <f t="shared" si="163"/>
        <v>0</v>
      </c>
      <c r="AJ393" s="70">
        <f t="shared" si="163"/>
        <v>0</v>
      </c>
      <c r="AK393" s="70">
        <f t="shared" si="163"/>
        <v>0</v>
      </c>
      <c r="AL393" s="70">
        <f t="shared" si="163"/>
        <v>0</v>
      </c>
      <c r="AM393" s="70">
        <f t="shared" si="163"/>
        <v>0</v>
      </c>
      <c r="AN393" s="70">
        <f t="shared" si="163"/>
        <v>0</v>
      </c>
      <c r="AO393" s="70">
        <f t="shared" si="163"/>
        <v>0</v>
      </c>
      <c r="AP393" s="70">
        <f t="shared" si="163"/>
        <v>0</v>
      </c>
      <c r="AQ393" s="70">
        <f t="shared" si="163"/>
        <v>0</v>
      </c>
      <c r="AR393" s="70">
        <f t="shared" si="163"/>
        <v>0</v>
      </c>
      <c r="AS393" s="70">
        <f t="shared" si="163"/>
        <v>0</v>
      </c>
      <c r="AT393" s="70">
        <f t="shared" si="163"/>
        <v>0</v>
      </c>
      <c r="AU393" s="70">
        <f t="shared" si="163"/>
        <v>0</v>
      </c>
      <c r="AV393" s="70">
        <f t="shared" si="163"/>
        <v>0</v>
      </c>
      <c r="AW393" s="70">
        <f t="shared" si="163"/>
        <v>0</v>
      </c>
      <c r="AX393" s="70">
        <f t="shared" si="163"/>
        <v>0</v>
      </c>
      <c r="AY393" s="70">
        <f t="shared" si="163"/>
        <v>0</v>
      </c>
      <c r="AZ393" s="70">
        <f t="shared" si="163"/>
        <v>0</v>
      </c>
      <c r="BA393" s="70">
        <f t="shared" si="163"/>
        <v>0</v>
      </c>
      <c r="BB393" s="70">
        <f t="shared" si="163"/>
        <v>0</v>
      </c>
      <c r="BC393" s="70">
        <f t="shared" si="163"/>
        <v>0</v>
      </c>
      <c r="BD393" s="70">
        <f t="shared" si="163"/>
        <v>0</v>
      </c>
      <c r="BE393" s="70">
        <f t="shared" si="163"/>
        <v>0</v>
      </c>
      <c r="BF393" s="70">
        <f t="shared" si="163"/>
        <v>0</v>
      </c>
      <c r="BG393" s="70">
        <f t="shared" si="163"/>
        <v>0</v>
      </c>
      <c r="BH393" s="70">
        <f t="shared" si="163"/>
        <v>0</v>
      </c>
      <c r="BI393" s="70">
        <f t="shared" si="163"/>
        <v>0</v>
      </c>
      <c r="BJ393" s="70">
        <f t="shared" si="163"/>
        <v>0</v>
      </c>
      <c r="BK393" s="70">
        <f t="shared" si="163"/>
        <v>0</v>
      </c>
      <c r="BL393" s="70">
        <f t="shared" si="163"/>
        <v>0</v>
      </c>
      <c r="BM393" s="70">
        <f t="shared" si="163"/>
        <v>0</v>
      </c>
      <c r="BN393" s="70">
        <f t="shared" si="163"/>
        <v>0</v>
      </c>
      <c r="BO393" s="70">
        <f t="shared" si="163"/>
        <v>0</v>
      </c>
      <c r="BP393" s="70">
        <f t="shared" si="163"/>
        <v>0</v>
      </c>
      <c r="BQ393" s="70">
        <f t="shared" si="163"/>
        <v>0</v>
      </c>
      <c r="BR393" s="70">
        <f t="shared" si="163"/>
        <v>0</v>
      </c>
      <c r="BS393" s="70">
        <f t="shared" si="163"/>
        <v>0</v>
      </c>
      <c r="BT393" s="70">
        <f t="shared" si="163"/>
        <v>0</v>
      </c>
      <c r="BU393" s="70">
        <f t="shared" si="163"/>
        <v>0</v>
      </c>
      <c r="BV393" s="70">
        <f t="shared" si="162"/>
        <v>0</v>
      </c>
      <c r="BW393" s="70">
        <f t="shared" si="162"/>
        <v>0</v>
      </c>
      <c r="BX393" s="70">
        <f t="shared" si="162"/>
        <v>0</v>
      </c>
      <c r="BY393" s="70">
        <f t="shared" si="162"/>
        <v>0</v>
      </c>
      <c r="BZ393" s="70">
        <f t="shared" si="162"/>
        <v>0</v>
      </c>
      <c r="CA393" s="70">
        <f t="shared" si="162"/>
        <v>0</v>
      </c>
      <c r="CB393" s="70">
        <f t="shared" si="162"/>
        <v>0</v>
      </c>
    </row>
    <row r="394" spans="1:80" x14ac:dyDescent="0.3">
      <c r="A394" s="76" t="str">
        <f t="shared" si="157"/>
        <v>Non-Operating Expense</v>
      </c>
      <c r="B394" s="84" t="s">
        <v>71</v>
      </c>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c r="CB394" s="70"/>
    </row>
    <row r="395" spans="1:80" x14ac:dyDescent="0.3">
      <c r="A395" s="76" t="str">
        <f t="shared" si="157"/>
        <v>Non-Operating Expense</v>
      </c>
      <c r="B395" s="84" t="s">
        <v>72</v>
      </c>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c r="CB395" s="70"/>
    </row>
    <row r="396" spans="1:80" x14ac:dyDescent="0.3">
      <c r="A396" s="76" t="str">
        <f t="shared" si="157"/>
        <v>Non-Operating Expense</v>
      </c>
      <c r="B396" s="84" t="s">
        <v>73</v>
      </c>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c r="CB396" s="70"/>
    </row>
    <row r="397" spans="1:80" x14ac:dyDescent="0.3">
      <c r="A397" s="76" t="str">
        <f t="shared" si="157"/>
        <v>Non-Operating Expense</v>
      </c>
      <c r="B397" s="84" t="s">
        <v>74</v>
      </c>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c r="CB397" s="70"/>
    </row>
    <row r="398" spans="1:80" x14ac:dyDescent="0.3">
      <c r="A398" s="76" t="str">
        <f t="shared" si="157"/>
        <v>Non-Operating Expense</v>
      </c>
      <c r="B398" s="84" t="s">
        <v>75</v>
      </c>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c r="CB398" s="70"/>
    </row>
    <row r="399" spans="1:80" x14ac:dyDescent="0.3">
      <c r="A399" s="76" t="str">
        <f t="shared" si="157"/>
        <v>Non-Operating Expense</v>
      </c>
      <c r="B399" s="84" t="s">
        <v>76</v>
      </c>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c r="CB399" s="70"/>
    </row>
    <row r="400" spans="1:80" x14ac:dyDescent="0.3">
      <c r="A400" s="76" t="str">
        <f t="shared" si="157"/>
        <v>Non-Operating Expense</v>
      </c>
      <c r="B400" s="84" t="s">
        <v>77</v>
      </c>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c r="CB400" s="70"/>
    </row>
    <row r="401" spans="1:80" x14ac:dyDescent="0.3">
      <c r="A401" s="76" t="str">
        <f t="shared" si="157"/>
        <v>Non-Operating Expense</v>
      </c>
      <c r="B401" s="84" t="s">
        <v>78</v>
      </c>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c r="CB401" s="70"/>
    </row>
    <row r="402" spans="1:80" x14ac:dyDescent="0.3">
      <c r="A402" s="76" t="str">
        <f t="shared" si="157"/>
        <v>Non-Operating Expense</v>
      </c>
      <c r="B402" s="84" t="s">
        <v>79</v>
      </c>
      <c r="I402" s="88"/>
      <c r="J402" s="88"/>
      <c r="K402" s="88"/>
      <c r="L402" s="88"/>
      <c r="M402" s="88"/>
      <c r="N402" s="88"/>
      <c r="O402" s="88"/>
      <c r="P402" s="88"/>
      <c r="Q402" s="88"/>
      <c r="R402" s="88"/>
      <c r="S402" s="88"/>
      <c r="T402" s="88"/>
      <c r="U402" s="88"/>
      <c r="V402" s="88"/>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c r="CB402" s="70"/>
    </row>
  </sheetData>
  <pageMargins left="0.7" right="0.7"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FFFF00"/>
  </sheetPr>
  <dimension ref="A1:BW416"/>
  <sheetViews>
    <sheetView zoomScale="90" zoomScaleNormal="90" workbookViewId="0">
      <pane xSplit="3" ySplit="3" topLeftCell="D4" activePane="bottomRight" state="frozen"/>
      <selection activeCell="I367" sqref="I367"/>
      <selection pane="topRight" activeCell="I367" sqref="I367"/>
      <selection pane="bottomLeft" activeCell="I367" sqref="I367"/>
      <selection pane="bottomRight" activeCell="I367" sqref="I367"/>
    </sheetView>
  </sheetViews>
  <sheetFormatPr defaultColWidth="8.6640625" defaultRowHeight="14.4" outlineLevelCol="1" x14ac:dyDescent="0.3"/>
  <cols>
    <col min="1" max="1" width="28.44140625" hidden="1" customWidth="1" outlineLevel="1"/>
    <col min="2" max="2" width="39.109375" customWidth="1" collapsed="1"/>
    <col min="3" max="3" width="23.44140625" bestFit="1" customWidth="1"/>
    <col min="4" max="4" width="11" bestFit="1" customWidth="1"/>
    <col min="5" max="5" width="9.44140625" bestFit="1" customWidth="1"/>
    <col min="6" max="6" width="11" bestFit="1" customWidth="1"/>
    <col min="7" max="7" width="12.21875" bestFit="1" customWidth="1"/>
    <col min="8" max="10" width="9.6640625" bestFit="1" customWidth="1"/>
    <col min="11" max="22" width="10" bestFit="1" customWidth="1"/>
    <col min="23" max="23" width="10.6640625" bestFit="1" customWidth="1"/>
    <col min="24" max="55" width="11.44140625" bestFit="1" customWidth="1"/>
    <col min="56" max="58" width="13.33203125" bestFit="1" customWidth="1"/>
    <col min="59" max="60" width="11.44140625" bestFit="1" customWidth="1"/>
    <col min="61" max="75" width="13.33203125" bestFit="1" customWidth="1"/>
  </cols>
  <sheetData>
    <row r="1" spans="1:75" ht="18" x14ac:dyDescent="0.35">
      <c r="A1" s="241" t="s">
        <v>201</v>
      </c>
      <c r="B1" s="229" t="s">
        <v>269</v>
      </c>
    </row>
    <row r="2" spans="1:75" x14ac:dyDescent="0.3">
      <c r="A2" s="241" t="s">
        <v>200</v>
      </c>
      <c r="D2" s="275" t="str">
        <f>Summary!C2</f>
        <v>Actual</v>
      </c>
      <c r="E2" s="275" t="str">
        <f>Summary!D2</f>
        <v>Actual</v>
      </c>
      <c r="F2" s="275" t="str">
        <f>Summary!E2</f>
        <v>Actual</v>
      </c>
      <c r="G2" s="275" t="str">
        <f>Summary!F2</f>
        <v>Actual</v>
      </c>
      <c r="H2" s="275" t="str">
        <f>Summary!G2</f>
        <v>Actual</v>
      </c>
      <c r="I2" s="275" t="str">
        <f>Summary!H2</f>
        <v>Actual</v>
      </c>
      <c r="J2" s="275" t="str">
        <f>Summary!I2</f>
        <v>Actual</v>
      </c>
      <c r="K2" s="275" t="str">
        <f>Summary!J2</f>
        <v>Fcst</v>
      </c>
      <c r="L2" s="275" t="str">
        <f>Summary!K2</f>
        <v>Fcst</v>
      </c>
      <c r="M2" s="275" t="str">
        <f>Summary!L2</f>
        <v>Fcst</v>
      </c>
      <c r="N2" s="275" t="str">
        <f>Summary!M2</f>
        <v>Fcst</v>
      </c>
      <c r="O2" s="275" t="str">
        <f>Summary!N2</f>
        <v>Fcst</v>
      </c>
      <c r="P2" s="275" t="str">
        <f>Summary!O2</f>
        <v>Fcst</v>
      </c>
      <c r="Q2" s="275" t="str">
        <f>Summary!P2</f>
        <v>Fcst</v>
      </c>
      <c r="R2" s="275" t="str">
        <f>Summary!Q2</f>
        <v>Fcst</v>
      </c>
      <c r="S2" s="275" t="str">
        <f>Summary!R2</f>
        <v>Fcst</v>
      </c>
      <c r="T2" s="275" t="str">
        <f>Summary!S2</f>
        <v>Fcst</v>
      </c>
      <c r="U2" s="275" t="str">
        <f>Summary!T2</f>
        <v>Fcst</v>
      </c>
      <c r="V2" s="275" t="str">
        <f>Summary!U2</f>
        <v>Fcst</v>
      </c>
      <c r="W2" s="275" t="str">
        <f>Summary!V2</f>
        <v>Fcst</v>
      </c>
      <c r="X2" s="275" t="str">
        <f>Summary!W2</f>
        <v>Fcst</v>
      </c>
      <c r="Y2" s="275" t="str">
        <f>Summary!X2</f>
        <v>Fcst</v>
      </c>
      <c r="Z2" s="275" t="str">
        <f>Summary!Y2</f>
        <v>Fcst</v>
      </c>
      <c r="AA2" s="275" t="str">
        <f>Summary!Z2</f>
        <v>Fcst</v>
      </c>
      <c r="AB2" s="275" t="str">
        <f>Summary!AA2</f>
        <v>Fcst</v>
      </c>
      <c r="AC2" s="275" t="str">
        <f>Summary!AB2</f>
        <v>Fcst</v>
      </c>
      <c r="AD2" s="275" t="str">
        <f>Summary!AC2</f>
        <v>Fcst</v>
      </c>
      <c r="AE2" s="275" t="str">
        <f>Summary!AD2</f>
        <v>Fcst</v>
      </c>
      <c r="AF2" s="275" t="str">
        <f>Summary!AE2</f>
        <v>Fcst</v>
      </c>
      <c r="AG2" s="275" t="str">
        <f>Summary!AF2</f>
        <v>Fcst</v>
      </c>
      <c r="AH2" s="275" t="str">
        <f>Summary!AG2</f>
        <v>Fcst</v>
      </c>
      <c r="AI2" s="275" t="str">
        <f>Summary!AH2</f>
        <v>Fcst</v>
      </c>
      <c r="AJ2" s="275" t="str">
        <f>Summary!AI2</f>
        <v>Fcst</v>
      </c>
      <c r="AK2" s="275" t="str">
        <f>Summary!AJ2</f>
        <v>Fcst</v>
      </c>
      <c r="AL2" s="275" t="str">
        <f>Summary!AK2</f>
        <v>Fcst</v>
      </c>
      <c r="AM2" s="275" t="str">
        <f>Summary!AL2</f>
        <v>Fcst</v>
      </c>
      <c r="AN2" s="275" t="str">
        <f>Summary!AM2</f>
        <v>Fcst</v>
      </c>
      <c r="AO2" s="275" t="str">
        <f>Summary!AN2</f>
        <v>Fcst</v>
      </c>
      <c r="AP2" s="275" t="str">
        <f>Summary!AO2</f>
        <v>Fcst</v>
      </c>
      <c r="AQ2" s="275" t="str">
        <f>Summary!AP2</f>
        <v>Fcst</v>
      </c>
      <c r="AR2" s="275" t="str">
        <f>Summary!AQ2</f>
        <v>Fcst</v>
      </c>
      <c r="AS2" s="275" t="str">
        <f>Summary!AR2</f>
        <v>Fcst</v>
      </c>
      <c r="AT2" s="275" t="str">
        <f>Summary!AS2</f>
        <v>Fcst</v>
      </c>
      <c r="AU2" s="275" t="str">
        <f>Summary!AT2</f>
        <v>Fcst</v>
      </c>
      <c r="AV2" s="275" t="str">
        <f>Summary!AU2</f>
        <v>Fcst</v>
      </c>
      <c r="AW2" s="275" t="str">
        <f>Summary!AV2</f>
        <v>Fcst</v>
      </c>
      <c r="AX2" s="275" t="str">
        <f>Summary!AW2</f>
        <v>Fcst</v>
      </c>
      <c r="AY2" s="275" t="str">
        <f>Summary!AX2</f>
        <v>Fcst</v>
      </c>
      <c r="AZ2" s="275" t="str">
        <f>Summary!AY2</f>
        <v>Fcst</v>
      </c>
      <c r="BA2" s="275" t="str">
        <f>Summary!AZ2</f>
        <v>Fcst</v>
      </c>
      <c r="BB2" s="275" t="str">
        <f>Summary!BA2</f>
        <v>Fcst</v>
      </c>
      <c r="BC2" s="275" t="str">
        <f>Summary!BB2</f>
        <v>Fcst</v>
      </c>
      <c r="BD2" s="275" t="str">
        <f>Summary!BC2</f>
        <v>Fcst</v>
      </c>
      <c r="BE2" s="275" t="str">
        <f>Summary!BD2</f>
        <v>Fcst</v>
      </c>
      <c r="BF2" s="275" t="str">
        <f>Summary!BE2</f>
        <v>Fcst</v>
      </c>
      <c r="BG2" s="275" t="str">
        <f>Summary!BF2</f>
        <v>Fcst</v>
      </c>
      <c r="BH2" s="275" t="str">
        <f>Summary!BG2</f>
        <v>Fcst</v>
      </c>
      <c r="BI2" s="275" t="str">
        <f>Summary!BH2</f>
        <v>Fcst</v>
      </c>
      <c r="BJ2" s="275" t="str">
        <f>Summary!BI2</f>
        <v>Fcst</v>
      </c>
      <c r="BK2" s="275" t="str">
        <f>Summary!BJ2</f>
        <v>Fcst</v>
      </c>
      <c r="BL2" s="275" t="str">
        <f>Summary!BK2</f>
        <v>Fcst</v>
      </c>
      <c r="BM2" s="275" t="str">
        <f>Summary!BL2</f>
        <v>Fcst</v>
      </c>
      <c r="BN2" s="275" t="str">
        <f>Summary!BM2</f>
        <v>Fcst</v>
      </c>
      <c r="BO2" s="275" t="str">
        <f>Summary!BN2</f>
        <v>Fcst</v>
      </c>
      <c r="BP2" s="275" t="str">
        <f>Summary!BO2</f>
        <v>Fcst</v>
      </c>
      <c r="BQ2" s="275" t="str">
        <f>Summary!BP2</f>
        <v>Fcst</v>
      </c>
      <c r="BR2" s="275" t="str">
        <f>Summary!BQ2</f>
        <v>Fcst</v>
      </c>
      <c r="BS2" s="275" t="str">
        <f>Summary!BR2</f>
        <v>Fcst</v>
      </c>
      <c r="BT2" s="275" t="str">
        <f>Summary!BS2</f>
        <v>Fcst</v>
      </c>
      <c r="BU2" s="275" t="str">
        <f>Summary!BT2</f>
        <v>Fcst</v>
      </c>
      <c r="BV2" s="275" t="str">
        <f>Summary!BU2</f>
        <v>Fcst</v>
      </c>
      <c r="BW2" s="275" t="str">
        <f>Summary!BV2</f>
        <v>Fcst</v>
      </c>
    </row>
    <row r="3" spans="1:75" x14ac:dyDescent="0.3">
      <c r="D3" s="230">
        <f>Summary!C6</f>
        <v>44562</v>
      </c>
      <c r="E3" s="230">
        <f>Summary!D6</f>
        <v>44593</v>
      </c>
      <c r="F3" s="230">
        <f>Summary!E6</f>
        <v>44621</v>
      </c>
      <c r="G3" s="230">
        <f>Summary!F6</f>
        <v>44652</v>
      </c>
      <c r="H3" s="230">
        <f>Summary!G6</f>
        <v>44682</v>
      </c>
      <c r="I3" s="230">
        <f>Summary!H6</f>
        <v>44713</v>
      </c>
      <c r="J3" s="230">
        <f>Summary!I6</f>
        <v>44743</v>
      </c>
      <c r="K3" s="230">
        <f>Summary!J6</f>
        <v>44774</v>
      </c>
      <c r="L3" s="230">
        <f>Summary!K6</f>
        <v>44805</v>
      </c>
      <c r="M3" s="230">
        <f>Summary!L6</f>
        <v>44835</v>
      </c>
      <c r="N3" s="230">
        <f>Summary!M6</f>
        <v>44866</v>
      </c>
      <c r="O3" s="230">
        <f>Summary!N6</f>
        <v>44896</v>
      </c>
      <c r="P3" s="230">
        <f>Summary!O6</f>
        <v>44927</v>
      </c>
      <c r="Q3" s="230">
        <f>Summary!P6</f>
        <v>44958</v>
      </c>
      <c r="R3" s="230">
        <f>Summary!Q6</f>
        <v>44986</v>
      </c>
      <c r="S3" s="230">
        <f>Summary!R6</f>
        <v>45017</v>
      </c>
      <c r="T3" s="230">
        <f>Summary!S6</f>
        <v>45047</v>
      </c>
      <c r="U3" s="230">
        <f>Summary!T6</f>
        <v>45078</v>
      </c>
      <c r="V3" s="230">
        <f>Summary!U6</f>
        <v>45108</v>
      </c>
      <c r="W3" s="230">
        <f>Summary!V6</f>
        <v>45139</v>
      </c>
      <c r="X3" s="230">
        <f>Summary!W6</f>
        <v>45170</v>
      </c>
      <c r="Y3" s="230">
        <f>Summary!X6</f>
        <v>45200</v>
      </c>
      <c r="Z3" s="230">
        <f>Summary!Y6</f>
        <v>45231</v>
      </c>
      <c r="AA3" s="230">
        <f>Summary!Z6</f>
        <v>45261</v>
      </c>
      <c r="AB3" s="230">
        <f>Summary!AA6</f>
        <v>45292</v>
      </c>
      <c r="AC3" s="230">
        <f>Summary!AB6</f>
        <v>45323</v>
      </c>
      <c r="AD3" s="230">
        <f>Summary!AC6</f>
        <v>45352</v>
      </c>
      <c r="AE3" s="230">
        <f>Summary!AD6</f>
        <v>45383</v>
      </c>
      <c r="AF3" s="230">
        <f>Summary!AE6</f>
        <v>45413</v>
      </c>
      <c r="AG3" s="230">
        <f>Summary!AF6</f>
        <v>45444</v>
      </c>
      <c r="AH3" s="230">
        <f>Summary!AG6</f>
        <v>45474</v>
      </c>
      <c r="AI3" s="230">
        <f>Summary!AH6</f>
        <v>45505</v>
      </c>
      <c r="AJ3" s="230">
        <f>Summary!AI6</f>
        <v>45536</v>
      </c>
      <c r="AK3" s="230">
        <f>Summary!AJ6</f>
        <v>45566</v>
      </c>
      <c r="AL3" s="230">
        <f>Summary!AK6</f>
        <v>45597</v>
      </c>
      <c r="AM3" s="230">
        <f>Summary!AL6</f>
        <v>45627</v>
      </c>
      <c r="AN3" s="230">
        <f>Summary!AM6</f>
        <v>45658</v>
      </c>
      <c r="AO3" s="230">
        <f>Summary!AN6</f>
        <v>45689</v>
      </c>
      <c r="AP3" s="230">
        <f>Summary!AO6</f>
        <v>45717</v>
      </c>
      <c r="AQ3" s="230">
        <f>Summary!AP6</f>
        <v>45748</v>
      </c>
      <c r="AR3" s="230">
        <f>Summary!AQ6</f>
        <v>45778</v>
      </c>
      <c r="AS3" s="230">
        <f>Summary!AR6</f>
        <v>45809</v>
      </c>
      <c r="AT3" s="230">
        <f>Summary!AS6</f>
        <v>45839</v>
      </c>
      <c r="AU3" s="230">
        <f>Summary!AT6</f>
        <v>45870</v>
      </c>
      <c r="AV3" s="230">
        <f>Summary!AU6</f>
        <v>45901</v>
      </c>
      <c r="AW3" s="230">
        <f>Summary!AV6</f>
        <v>45931</v>
      </c>
      <c r="AX3" s="230">
        <f>Summary!AW6</f>
        <v>45962</v>
      </c>
      <c r="AY3" s="230">
        <f>Summary!AX6</f>
        <v>45992</v>
      </c>
      <c r="AZ3" s="230">
        <f>Summary!AY6</f>
        <v>46023</v>
      </c>
      <c r="BA3" s="230">
        <f>Summary!AZ6</f>
        <v>46054</v>
      </c>
      <c r="BB3" s="230">
        <f>Summary!BA6</f>
        <v>46082</v>
      </c>
      <c r="BC3" s="230">
        <f>Summary!BB6</f>
        <v>46113</v>
      </c>
      <c r="BD3" s="230">
        <f>Summary!BC6</f>
        <v>46143</v>
      </c>
      <c r="BE3" s="230">
        <f>Summary!BD6</f>
        <v>46174</v>
      </c>
      <c r="BF3" s="230">
        <f>Summary!BE6</f>
        <v>46204</v>
      </c>
      <c r="BG3" s="230">
        <f>Summary!BF6</f>
        <v>46235</v>
      </c>
      <c r="BH3" s="230">
        <f>Summary!BG6</f>
        <v>46266</v>
      </c>
      <c r="BI3" s="230">
        <f>Summary!BH6</f>
        <v>46296</v>
      </c>
      <c r="BJ3" s="230">
        <f>Summary!BI6</f>
        <v>46327</v>
      </c>
      <c r="BK3" s="230">
        <f>Summary!BJ6</f>
        <v>46357</v>
      </c>
      <c r="BL3" s="230">
        <f>Summary!BK6</f>
        <v>46388</v>
      </c>
      <c r="BM3" s="230">
        <f>Summary!BL6</f>
        <v>46419</v>
      </c>
      <c r="BN3" s="230">
        <f>Summary!BM6</f>
        <v>46447</v>
      </c>
      <c r="BO3" s="230">
        <f>Summary!BN6</f>
        <v>46478</v>
      </c>
      <c r="BP3" s="230">
        <f>Summary!BO6</f>
        <v>46508</v>
      </c>
      <c r="BQ3" s="230">
        <f>Summary!BP6</f>
        <v>46539</v>
      </c>
      <c r="BR3" s="230">
        <f>Summary!BQ6</f>
        <v>46569</v>
      </c>
      <c r="BS3" s="230">
        <f>Summary!BR6</f>
        <v>46600</v>
      </c>
      <c r="BT3" s="230">
        <f>Summary!BS6</f>
        <v>46631</v>
      </c>
      <c r="BU3" s="230">
        <f>Summary!BT6</f>
        <v>46661</v>
      </c>
      <c r="BV3" s="230">
        <f>Summary!BU6</f>
        <v>46692</v>
      </c>
      <c r="BW3" s="230">
        <f>Summary!BV6</f>
        <v>46722</v>
      </c>
    </row>
    <row r="4" spans="1:75" x14ac:dyDescent="0.3">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row>
    <row r="5" spans="1:75" x14ac:dyDescent="0.3">
      <c r="B5" s="232" t="s">
        <v>178</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row>
    <row r="6" spans="1:75" x14ac:dyDescent="0.3">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row>
    <row r="7" spans="1:75" x14ac:dyDescent="0.3">
      <c r="B7" t="s">
        <v>196</v>
      </c>
      <c r="C7" s="173" t="s">
        <v>182</v>
      </c>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row>
    <row r="8" spans="1:75" x14ac:dyDescent="0.3">
      <c r="B8" t="s">
        <v>272</v>
      </c>
      <c r="C8" s="237">
        <v>1</v>
      </c>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row>
    <row r="9" spans="1:75" x14ac:dyDescent="0.3">
      <c r="B9" t="s">
        <v>92</v>
      </c>
      <c r="C9" s="173" t="s">
        <v>33</v>
      </c>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row>
    <row r="10" spans="1:75" x14ac:dyDescent="0.3">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row>
    <row r="11" spans="1:75" x14ac:dyDescent="0.3">
      <c r="B11" t="s">
        <v>179</v>
      </c>
      <c r="C11" s="234">
        <v>50000</v>
      </c>
    </row>
    <row r="12" spans="1:75" x14ac:dyDescent="0.3">
      <c r="B12" t="s">
        <v>16</v>
      </c>
      <c r="C12" s="235">
        <v>7.6499999999999999E-2</v>
      </c>
    </row>
    <row r="13" spans="1:75" x14ac:dyDescent="0.3">
      <c r="B13" t="s">
        <v>180</v>
      </c>
      <c r="C13" s="234">
        <v>5000</v>
      </c>
    </row>
    <row r="14" spans="1:75" x14ac:dyDescent="0.3">
      <c r="B14" s="236" t="str">
        <f>"Driver:  "&amp;$C9&amp;" per "&amp;$C7</f>
        <v>Driver:  Customers per Technical Support</v>
      </c>
      <c r="C14" s="237">
        <v>500</v>
      </c>
    </row>
    <row r="15" spans="1:75" x14ac:dyDescent="0.3">
      <c r="B15" s="236" t="str">
        <f>"Total "&amp;$C9</f>
        <v>Total Customers</v>
      </c>
      <c r="D15" s="256">
        <f>Summary!C102</f>
        <v>3506</v>
      </c>
      <c r="E15" s="256">
        <f>Summary!D102</f>
        <v>3503</v>
      </c>
      <c r="F15" s="256">
        <f>Summary!E102</f>
        <v>3494</v>
      </c>
      <c r="G15" s="256">
        <f>Summary!F102</f>
        <v>3502</v>
      </c>
      <c r="H15" s="256">
        <f>Summary!G102</f>
        <v>3659</v>
      </c>
      <c r="I15" s="256">
        <f>Summary!H102</f>
        <v>3675</v>
      </c>
      <c r="J15" s="256">
        <f>Summary!I102</f>
        <v>3664</v>
      </c>
      <c r="K15" s="256">
        <f>Summary!J102</f>
        <v>7146</v>
      </c>
      <c r="L15" s="256">
        <f>Summary!K102</f>
        <v>7146</v>
      </c>
      <c r="M15" s="256">
        <f>Summary!L102</f>
        <v>7146</v>
      </c>
      <c r="N15" s="256">
        <f>Summary!M102</f>
        <v>7146</v>
      </c>
      <c r="O15" s="256">
        <f>Summary!N102</f>
        <v>7146</v>
      </c>
      <c r="P15" s="256">
        <f>Summary!O102</f>
        <v>7146</v>
      </c>
      <c r="Q15" s="256">
        <f>Summary!P102</f>
        <v>7146</v>
      </c>
      <c r="R15" s="256">
        <f>Summary!Q102</f>
        <v>7146</v>
      </c>
      <c r="S15" s="256">
        <f>Summary!R102</f>
        <v>7146</v>
      </c>
      <c r="T15" s="256">
        <f>Summary!S102</f>
        <v>7146</v>
      </c>
      <c r="U15" s="256">
        <f>Summary!T102</f>
        <v>7146</v>
      </c>
      <c r="V15" s="256">
        <f>Summary!U102</f>
        <v>7146</v>
      </c>
      <c r="W15" s="256">
        <f>Summary!V102</f>
        <v>7146</v>
      </c>
      <c r="X15" s="256">
        <f>Summary!W102</f>
        <v>7146</v>
      </c>
      <c r="Y15" s="256">
        <f>Summary!X102</f>
        <v>7146</v>
      </c>
      <c r="Z15" s="256">
        <f>Summary!Y102</f>
        <v>7146</v>
      </c>
      <c r="AA15" s="256">
        <f>Summary!Z102</f>
        <v>7146</v>
      </c>
      <c r="AB15" s="256">
        <f>Summary!AA102</f>
        <v>7146</v>
      </c>
      <c r="AC15" s="256">
        <f>Summary!AB102</f>
        <v>7146</v>
      </c>
      <c r="AD15" s="256">
        <f>Summary!AC102</f>
        <v>7146</v>
      </c>
      <c r="AE15" s="256">
        <f>Summary!AD102</f>
        <v>7146</v>
      </c>
      <c r="AF15" s="256">
        <f>Summary!AE102</f>
        <v>7146</v>
      </c>
      <c r="AG15" s="256">
        <f>Summary!AF102</f>
        <v>7146</v>
      </c>
      <c r="AH15" s="256">
        <f>Summary!AG102</f>
        <v>7146</v>
      </c>
      <c r="AI15" s="256">
        <f>Summary!AH102</f>
        <v>7146</v>
      </c>
      <c r="AJ15" s="256">
        <f>Summary!AI102</f>
        <v>7146</v>
      </c>
      <c r="AK15" s="256">
        <f>Summary!AJ102</f>
        <v>7146</v>
      </c>
      <c r="AL15" s="256">
        <f>Summary!AK102</f>
        <v>7146</v>
      </c>
      <c r="AM15" s="256">
        <f>Summary!AL102</f>
        <v>7146</v>
      </c>
      <c r="AN15" s="256">
        <f>Summary!AM102</f>
        <v>7146</v>
      </c>
      <c r="AO15" s="256">
        <f>Summary!AN102</f>
        <v>7146</v>
      </c>
      <c r="AP15" s="256">
        <f>Summary!AO102</f>
        <v>7146</v>
      </c>
      <c r="AQ15" s="256">
        <f>Summary!AP102</f>
        <v>7146</v>
      </c>
      <c r="AR15" s="256">
        <f>Summary!AQ102</f>
        <v>7146</v>
      </c>
      <c r="AS15" s="256">
        <f>Summary!AR102</f>
        <v>7146</v>
      </c>
      <c r="AT15" s="256">
        <f>Summary!AS102</f>
        <v>7146</v>
      </c>
      <c r="AU15" s="256">
        <f>Summary!AT102</f>
        <v>7146</v>
      </c>
      <c r="AV15" s="256">
        <f>Summary!AU102</f>
        <v>7146</v>
      </c>
      <c r="AW15" s="256">
        <f>Summary!AV102</f>
        <v>7012</v>
      </c>
      <c r="AX15" s="256">
        <f>Summary!AW102</f>
        <v>6880</v>
      </c>
      <c r="AY15" s="256">
        <f>Summary!AX102</f>
        <v>6750</v>
      </c>
      <c r="AZ15" s="256">
        <f>Summary!AY102</f>
        <v>6622</v>
      </c>
      <c r="BA15" s="256">
        <f>Summary!AZ102</f>
        <v>6498</v>
      </c>
      <c r="BB15" s="256">
        <f>Summary!BA102</f>
        <v>6376</v>
      </c>
      <c r="BC15" s="256">
        <f>Summary!BB102</f>
        <v>6256</v>
      </c>
      <c r="BD15" s="256">
        <f>Summary!BC102</f>
        <v>6173.9753434592894</v>
      </c>
      <c r="BE15" s="256">
        <f>Summary!BD102</f>
        <v>6096.4050191474007</v>
      </c>
      <c r="BF15" s="256">
        <f>Summary!BE102</f>
        <v>6020.8346948355111</v>
      </c>
      <c r="BG15" s="256">
        <f>Summary!BF102</f>
        <v>5952.1062288938356</v>
      </c>
      <c r="BH15" s="256">
        <f>Summary!BG102</f>
        <v>5886.4111659958726</v>
      </c>
      <c r="BI15" s="256">
        <f>Summary!BH102</f>
        <v>5824.0078569025527</v>
      </c>
      <c r="BJ15" s="256">
        <f>Summary!BI102</f>
        <v>5766.4464061794461</v>
      </c>
      <c r="BK15" s="256">
        <f>Summary!BJ102</f>
        <v>5711.9183585000537</v>
      </c>
      <c r="BL15" s="256">
        <f>Summary!BK102</f>
        <v>5660.6820646253036</v>
      </c>
      <c r="BM15" s="256">
        <f>Summary!BL102</f>
        <v>5611.4457707505526</v>
      </c>
      <c r="BN15" s="256">
        <f>Summary!BM102</f>
        <v>5564.2094768758016</v>
      </c>
      <c r="BO15" s="256">
        <f>Summary!BN102</f>
        <v>5521.2359705563713</v>
      </c>
      <c r="BP15" s="256">
        <f>Summary!BO102</f>
        <v>5481.262464236941</v>
      </c>
      <c r="BQ15" s="256">
        <f>Summary!BP102</f>
        <v>5444.2889579175098</v>
      </c>
      <c r="BR15" s="256">
        <f>Summary!BQ102</f>
        <v>5410.3154515980796</v>
      </c>
      <c r="BS15" s="256">
        <f>Summary!BR102</f>
        <v>5379.3419452786493</v>
      </c>
      <c r="BT15" s="256">
        <f>Summary!BS102</f>
        <v>5351.3684389592181</v>
      </c>
      <c r="BU15" s="256">
        <f>Summary!BT102</f>
        <v>5326.3949326397878</v>
      </c>
      <c r="BV15" s="256">
        <f>Summary!BU102</f>
        <v>5304.4214263203576</v>
      </c>
      <c r="BW15" s="256">
        <f>Summary!BV102</f>
        <v>5283.4479200009264</v>
      </c>
    </row>
    <row r="16" spans="1:75" x14ac:dyDescent="0.3">
      <c r="B16" s="236" t="str">
        <f>"Existing "&amp;C7</f>
        <v>Existing Technical Support</v>
      </c>
      <c r="D16" s="238">
        <f>SUMIF('Headcount Roster -&gt;'!$FD$158:$FD$172,'&lt;- Scale Ops'!$C$8,'Headcount Roster -&gt;'!FE$158:FE$173)</f>
        <v>0</v>
      </c>
      <c r="E16" s="238">
        <f>SUMIF('Headcount Roster -&gt;'!$FD$158:$FD$172,'&lt;- Scale Ops'!$C$8,'Headcount Roster -&gt;'!FF$158:FF$173)</f>
        <v>0</v>
      </c>
      <c r="F16" s="238">
        <f>SUMIF('Headcount Roster -&gt;'!$FD$158:$FD$172,'&lt;- Scale Ops'!$C$8,'Headcount Roster -&gt;'!FG$158:FG$173)</f>
        <v>0</v>
      </c>
      <c r="G16" s="238">
        <f>SUMIF('Headcount Roster -&gt;'!$FD$158:$FD$172,'&lt;- Scale Ops'!$C$8,'Headcount Roster -&gt;'!FH$158:FH$173)</f>
        <v>0</v>
      </c>
      <c r="H16" s="238">
        <f>SUMIF('Headcount Roster -&gt;'!$FD$158:$FD$172,'&lt;- Scale Ops'!$C$8,'Headcount Roster -&gt;'!FI$158:FI$173)</f>
        <v>0</v>
      </c>
      <c r="I16" s="238">
        <f>SUMIF('Headcount Roster -&gt;'!$FD$158:$FD$172,'&lt;- Scale Ops'!$C$8,'Headcount Roster -&gt;'!FJ$158:FJ$173)</f>
        <v>0</v>
      </c>
      <c r="J16" s="238">
        <f>SUMIF('Headcount Roster -&gt;'!$FD$158:$FD$172,'&lt;- Scale Ops'!$C$8,'Headcount Roster -&gt;'!FK$158:FK$173)</f>
        <v>0</v>
      </c>
      <c r="K16" s="238">
        <f>SUMIF('Headcount Roster -&gt;'!$FD$158:$FD$172,'&lt;- Scale Ops'!$C$8,'Headcount Roster -&gt;'!FL$158:FL$173)</f>
        <v>0</v>
      </c>
      <c r="L16" s="238">
        <f>SUMIF('Headcount Roster -&gt;'!$FD$158:$FD$172,'&lt;- Scale Ops'!$C$8,'Headcount Roster -&gt;'!FM$158:FM$173)</f>
        <v>0</v>
      </c>
      <c r="M16" s="238">
        <f>SUMIF('Headcount Roster -&gt;'!$FD$158:$FD$172,'&lt;- Scale Ops'!$C$8,'Headcount Roster -&gt;'!FN$158:FN$173)</f>
        <v>0</v>
      </c>
      <c r="N16" s="238">
        <f>SUMIF('Headcount Roster -&gt;'!$FD$158:$FD$172,'&lt;- Scale Ops'!$C$8,'Headcount Roster -&gt;'!FO$158:FO$173)</f>
        <v>0</v>
      </c>
      <c r="O16" s="238">
        <f>SUMIF('Headcount Roster -&gt;'!$FD$158:$FD$172,'&lt;- Scale Ops'!$C$8,'Headcount Roster -&gt;'!FP$158:FP$173)</f>
        <v>0</v>
      </c>
      <c r="P16" s="238">
        <f>SUMIF('Headcount Roster -&gt;'!$FD$158:$FD$172,'&lt;- Scale Ops'!$C$8,'Headcount Roster -&gt;'!FQ$158:FQ$173)</f>
        <v>0</v>
      </c>
      <c r="Q16" s="238">
        <f>SUMIF('Headcount Roster -&gt;'!$FD$158:$FD$172,'&lt;- Scale Ops'!$C$8,'Headcount Roster -&gt;'!FR$158:FR$173)</f>
        <v>0</v>
      </c>
      <c r="R16" s="238">
        <f>SUMIF('Headcount Roster -&gt;'!$FD$158:$FD$172,'&lt;- Scale Ops'!$C$8,'Headcount Roster -&gt;'!FS$158:FS$173)</f>
        <v>0</v>
      </c>
      <c r="S16" s="238">
        <f>SUMIF('Headcount Roster -&gt;'!$FD$158:$FD$172,'&lt;- Scale Ops'!$C$8,'Headcount Roster -&gt;'!FT$158:FT$173)</f>
        <v>0</v>
      </c>
      <c r="T16" s="238">
        <f>SUMIF('Headcount Roster -&gt;'!$FD$158:$FD$172,'&lt;- Scale Ops'!$C$8,'Headcount Roster -&gt;'!FU$158:FU$173)</f>
        <v>0</v>
      </c>
      <c r="U16" s="238">
        <f>SUMIF('Headcount Roster -&gt;'!$FD$158:$FD$172,'&lt;- Scale Ops'!$C$8,'Headcount Roster -&gt;'!FV$158:FV$173)</f>
        <v>0</v>
      </c>
      <c r="V16" s="238">
        <f>SUMIF('Headcount Roster -&gt;'!$FD$158:$FD$172,'&lt;- Scale Ops'!$C$8,'Headcount Roster -&gt;'!FW$158:FW$173)</f>
        <v>0</v>
      </c>
      <c r="W16" s="238">
        <f>SUMIF('Headcount Roster -&gt;'!$FD$158:$FD$172,'&lt;- Scale Ops'!$C$8,'Headcount Roster -&gt;'!FX$158:FX$173)</f>
        <v>0</v>
      </c>
      <c r="X16" s="238">
        <f>SUMIF('Headcount Roster -&gt;'!$FD$158:$FD$172,'&lt;- Scale Ops'!$C$8,'Headcount Roster -&gt;'!FY$158:FY$173)</f>
        <v>0</v>
      </c>
      <c r="Y16" s="238">
        <f>SUMIF('Headcount Roster -&gt;'!$FD$158:$FD$172,'&lt;- Scale Ops'!$C$8,'Headcount Roster -&gt;'!FZ$158:FZ$173)</f>
        <v>0</v>
      </c>
      <c r="Z16" s="238">
        <f>SUMIF('Headcount Roster -&gt;'!$FD$158:$FD$172,'&lt;- Scale Ops'!$C$8,'Headcount Roster -&gt;'!GA$158:GA$173)</f>
        <v>0</v>
      </c>
      <c r="AA16" s="238">
        <f>SUMIF('Headcount Roster -&gt;'!$FD$158:$FD$172,'&lt;- Scale Ops'!$C$8,'Headcount Roster -&gt;'!GB$158:GB$173)</f>
        <v>0</v>
      </c>
      <c r="AB16" s="238">
        <f>SUMIF('Headcount Roster -&gt;'!$FD$158:$FD$172,'&lt;- Scale Ops'!$C$8,'Headcount Roster -&gt;'!GC$158:GC$173)</f>
        <v>0</v>
      </c>
      <c r="AC16" s="238">
        <f>SUMIF('Headcount Roster -&gt;'!$FD$158:$FD$172,'&lt;- Scale Ops'!$C$8,'Headcount Roster -&gt;'!GD$158:GD$173)</f>
        <v>0</v>
      </c>
      <c r="AD16" s="238">
        <f>SUMIF('Headcount Roster -&gt;'!$FD$158:$FD$172,'&lt;- Scale Ops'!$C$8,'Headcount Roster -&gt;'!GE$158:GE$173)</f>
        <v>0</v>
      </c>
      <c r="AE16" s="238">
        <f>SUMIF('Headcount Roster -&gt;'!$FD$158:$FD$172,'&lt;- Scale Ops'!$C$8,'Headcount Roster -&gt;'!GF$158:GF$173)</f>
        <v>0</v>
      </c>
      <c r="AF16" s="238">
        <f>SUMIF('Headcount Roster -&gt;'!$FD$158:$FD$172,'&lt;- Scale Ops'!$C$8,'Headcount Roster -&gt;'!GG$158:GG$173)</f>
        <v>0</v>
      </c>
      <c r="AG16" s="238">
        <f>SUMIF('Headcount Roster -&gt;'!$FD$158:$FD$172,'&lt;- Scale Ops'!$C$8,'Headcount Roster -&gt;'!GH$158:GH$173)</f>
        <v>0</v>
      </c>
      <c r="AH16" s="238">
        <f>SUMIF('Headcount Roster -&gt;'!$FD$158:$FD$172,'&lt;- Scale Ops'!$C$8,'Headcount Roster -&gt;'!GI$158:GI$173)</f>
        <v>0</v>
      </c>
      <c r="AI16" s="238">
        <f>SUMIF('Headcount Roster -&gt;'!$FD$158:$FD$172,'&lt;- Scale Ops'!$C$8,'Headcount Roster -&gt;'!GJ$158:GJ$173)</f>
        <v>0</v>
      </c>
      <c r="AJ16" s="238">
        <f>SUMIF('Headcount Roster -&gt;'!$FD$158:$FD$172,'&lt;- Scale Ops'!$C$8,'Headcount Roster -&gt;'!GK$158:GK$173)</f>
        <v>0</v>
      </c>
      <c r="AK16" s="238">
        <f>SUMIF('Headcount Roster -&gt;'!$FD$158:$FD$172,'&lt;- Scale Ops'!$C$8,'Headcount Roster -&gt;'!GL$158:GL$173)</f>
        <v>0</v>
      </c>
      <c r="AL16" s="238">
        <f>SUMIF('Headcount Roster -&gt;'!$FD$158:$FD$172,'&lt;- Scale Ops'!$C$8,'Headcount Roster -&gt;'!GM$158:GM$173)</f>
        <v>0</v>
      </c>
      <c r="AM16" s="238">
        <f>SUMIF('Headcount Roster -&gt;'!$FD$158:$FD$172,'&lt;- Scale Ops'!$C$8,'Headcount Roster -&gt;'!GN$158:GN$173)</f>
        <v>0</v>
      </c>
      <c r="AN16" s="238">
        <f>SUMIF('Headcount Roster -&gt;'!$FD$158:$FD$172,'&lt;- Scale Ops'!$C$8,'Headcount Roster -&gt;'!GO$158:GO$173)</f>
        <v>0</v>
      </c>
      <c r="AO16" s="238">
        <f>SUMIF('Headcount Roster -&gt;'!$FD$158:$FD$172,'&lt;- Scale Ops'!$C$8,'Headcount Roster -&gt;'!GP$158:GP$173)</f>
        <v>0</v>
      </c>
      <c r="AP16" s="238">
        <f>SUMIF('Headcount Roster -&gt;'!$FD$158:$FD$172,'&lt;- Scale Ops'!$C$8,'Headcount Roster -&gt;'!GQ$158:GQ$173)</f>
        <v>0</v>
      </c>
      <c r="AQ16" s="238">
        <f>SUMIF('Headcount Roster -&gt;'!$FD$158:$FD$172,'&lt;- Scale Ops'!$C$8,'Headcount Roster -&gt;'!GR$158:GR$173)</f>
        <v>0</v>
      </c>
      <c r="AR16" s="238">
        <f>SUMIF('Headcount Roster -&gt;'!$FD$158:$FD$172,'&lt;- Scale Ops'!$C$8,'Headcount Roster -&gt;'!GS$158:GS$173)</f>
        <v>0</v>
      </c>
      <c r="AS16" s="238">
        <f>SUMIF('Headcount Roster -&gt;'!$FD$158:$FD$172,'&lt;- Scale Ops'!$C$8,'Headcount Roster -&gt;'!GT$158:GT$173)</f>
        <v>0</v>
      </c>
      <c r="AT16" s="238">
        <f>SUMIF('Headcount Roster -&gt;'!$FD$158:$FD$172,'&lt;- Scale Ops'!$C$8,'Headcount Roster -&gt;'!GU$158:GU$173)</f>
        <v>0</v>
      </c>
      <c r="AU16" s="238">
        <f>SUMIF('Headcount Roster -&gt;'!$FD$158:$FD$172,'&lt;- Scale Ops'!$C$8,'Headcount Roster -&gt;'!GV$158:GV$173)</f>
        <v>0</v>
      </c>
      <c r="AV16" s="238">
        <f>SUMIF('Headcount Roster -&gt;'!$FD$158:$FD$172,'&lt;- Scale Ops'!$C$8,'Headcount Roster -&gt;'!GW$158:GW$173)</f>
        <v>0</v>
      </c>
      <c r="AW16" s="238">
        <f>SUMIF('Headcount Roster -&gt;'!$FD$158:$FD$172,'&lt;- Scale Ops'!$C$8,'Headcount Roster -&gt;'!GX$158:GX$173)</f>
        <v>0</v>
      </c>
      <c r="AX16" s="238">
        <f>SUMIF('Headcount Roster -&gt;'!$FD$158:$FD$172,'&lt;- Scale Ops'!$C$8,'Headcount Roster -&gt;'!GY$158:GY$173)</f>
        <v>0</v>
      </c>
      <c r="AY16" s="238">
        <f>SUMIF('Headcount Roster -&gt;'!$FD$158:$FD$172,'&lt;- Scale Ops'!$C$8,'Headcount Roster -&gt;'!GZ$158:GZ$173)</f>
        <v>0</v>
      </c>
      <c r="AZ16" s="238">
        <f>SUMIF('Headcount Roster -&gt;'!$FD$158:$FD$172,'&lt;- Scale Ops'!$C$8,'Headcount Roster -&gt;'!HA$158:HA$173)</f>
        <v>0</v>
      </c>
      <c r="BA16" s="238">
        <f>SUMIF('Headcount Roster -&gt;'!$FD$158:$FD$172,'&lt;- Scale Ops'!$C$8,'Headcount Roster -&gt;'!HB$158:HB$173)</f>
        <v>0</v>
      </c>
      <c r="BB16" s="238">
        <f>SUMIF('Headcount Roster -&gt;'!$FD$158:$FD$172,'&lt;- Scale Ops'!$C$8,'Headcount Roster -&gt;'!HC$158:HC$173)</f>
        <v>0</v>
      </c>
      <c r="BC16" s="238">
        <f>SUMIF('Headcount Roster -&gt;'!$FD$158:$FD$172,'&lt;- Scale Ops'!$C$8,'Headcount Roster -&gt;'!HD$158:HD$173)</f>
        <v>0</v>
      </c>
      <c r="BD16" s="238">
        <f>SUMIF('Headcount Roster -&gt;'!$FD$158:$FD$172,'&lt;- Scale Ops'!$C$8,'Headcount Roster -&gt;'!HE$158:HE$173)</f>
        <v>0</v>
      </c>
      <c r="BE16" s="238">
        <f>SUMIF('Headcount Roster -&gt;'!$FD$158:$FD$172,'&lt;- Scale Ops'!$C$8,'Headcount Roster -&gt;'!HF$158:HF$173)</f>
        <v>0</v>
      </c>
      <c r="BF16" s="238">
        <f>SUMIF('Headcount Roster -&gt;'!$FD$158:$FD$172,'&lt;- Scale Ops'!$C$8,'Headcount Roster -&gt;'!HG$158:HG$173)</f>
        <v>0</v>
      </c>
      <c r="BG16" s="238">
        <f>SUMIF('Headcount Roster -&gt;'!$FD$158:$FD$172,'&lt;- Scale Ops'!$C$8,'Headcount Roster -&gt;'!HH$158:HH$173)</f>
        <v>0</v>
      </c>
      <c r="BH16" s="238">
        <f>SUMIF('Headcount Roster -&gt;'!$FD$158:$FD$172,'&lt;- Scale Ops'!$C$8,'Headcount Roster -&gt;'!HI$158:HI$173)</f>
        <v>0</v>
      </c>
      <c r="BI16" s="238">
        <f>SUMIF('Headcount Roster -&gt;'!$FD$158:$FD$172,'&lt;- Scale Ops'!$C$8,'Headcount Roster -&gt;'!HJ$158:HJ$173)</f>
        <v>0</v>
      </c>
      <c r="BJ16" s="238">
        <f>SUMIF('Headcount Roster -&gt;'!$FD$158:$FD$172,'&lt;- Scale Ops'!$C$8,'Headcount Roster -&gt;'!HK$158:HK$173)</f>
        <v>0</v>
      </c>
      <c r="BK16" s="238">
        <f>SUMIF('Headcount Roster -&gt;'!$FD$158:$FD$172,'&lt;- Scale Ops'!$C$8,'Headcount Roster -&gt;'!HL$158:HL$173)</f>
        <v>0</v>
      </c>
      <c r="BL16" s="238">
        <f>SUMIF('Headcount Roster -&gt;'!$FD$158:$FD$172,'&lt;- Scale Ops'!$C$8,'Headcount Roster -&gt;'!HM$158:HM$173)</f>
        <v>0</v>
      </c>
      <c r="BM16" s="238">
        <f>SUMIF('Headcount Roster -&gt;'!$FD$158:$FD$172,'&lt;- Scale Ops'!$C$8,'Headcount Roster -&gt;'!HN$158:HN$173)</f>
        <v>0</v>
      </c>
      <c r="BN16" s="238">
        <f>SUMIF('Headcount Roster -&gt;'!$FD$158:$FD$172,'&lt;- Scale Ops'!$C$8,'Headcount Roster -&gt;'!HO$158:HO$173)</f>
        <v>0</v>
      </c>
      <c r="BO16" s="238">
        <f>SUMIF('Headcount Roster -&gt;'!$FD$158:$FD$172,'&lt;- Scale Ops'!$C$8,'Headcount Roster -&gt;'!HP$158:HP$173)</f>
        <v>0</v>
      </c>
      <c r="BP16" s="238">
        <f>SUMIF('Headcount Roster -&gt;'!$FD$158:$FD$172,'&lt;- Scale Ops'!$C$8,'Headcount Roster -&gt;'!HQ$158:HQ$173)</f>
        <v>0</v>
      </c>
      <c r="BQ16" s="238">
        <f>SUMIF('Headcount Roster -&gt;'!$FD$158:$FD$172,'&lt;- Scale Ops'!$C$8,'Headcount Roster -&gt;'!HR$158:HR$173)</f>
        <v>0</v>
      </c>
      <c r="BR16" s="238">
        <f>SUMIF('Headcount Roster -&gt;'!$FD$158:$FD$172,'&lt;- Scale Ops'!$C$8,'Headcount Roster -&gt;'!HS$158:HS$173)</f>
        <v>0</v>
      </c>
      <c r="BS16" s="238">
        <f>SUMIF('Headcount Roster -&gt;'!$FD$158:$FD$172,'&lt;- Scale Ops'!$C$8,'Headcount Roster -&gt;'!HT$158:HT$173)</f>
        <v>0</v>
      </c>
      <c r="BT16" s="238">
        <f>SUMIF('Headcount Roster -&gt;'!$FD$158:$FD$172,'&lt;- Scale Ops'!$C$8,'Headcount Roster -&gt;'!HU$158:HU$173)</f>
        <v>0</v>
      </c>
      <c r="BU16" s="238">
        <f>SUMIF('Headcount Roster -&gt;'!$FD$158:$FD$172,'&lt;- Scale Ops'!$C$8,'Headcount Roster -&gt;'!HV$158:HV$173)</f>
        <v>0</v>
      </c>
      <c r="BV16" s="238">
        <f>SUMIF('Headcount Roster -&gt;'!$FD$158:$FD$172,'&lt;- Scale Ops'!$C$8,'Headcount Roster -&gt;'!HW$158:HW$173)</f>
        <v>0</v>
      </c>
      <c r="BW16" s="238">
        <f>SUMIF('Headcount Roster -&gt;'!$FD$158:$FD$172,'&lt;- Scale Ops'!$C$8,'Headcount Roster -&gt;'!HX$158:HX$173)</f>
        <v>0</v>
      </c>
    </row>
    <row r="17" spans="1:75" x14ac:dyDescent="0.3">
      <c r="B17" s="236" t="s">
        <v>271</v>
      </c>
      <c r="D17" s="256">
        <f>IFERROR(ROUNDUP(D15/$C14,0),0)</f>
        <v>8</v>
      </c>
      <c r="E17" s="256">
        <f t="shared" ref="E17:BK17" si="0">IFERROR(ROUNDUP(E15/$C14,0),0)</f>
        <v>8</v>
      </c>
      <c r="F17" s="256">
        <f t="shared" si="0"/>
        <v>7</v>
      </c>
      <c r="G17" s="256">
        <f t="shared" si="0"/>
        <v>8</v>
      </c>
      <c r="H17" s="256">
        <f t="shared" si="0"/>
        <v>8</v>
      </c>
      <c r="I17" s="256">
        <f t="shared" si="0"/>
        <v>8</v>
      </c>
      <c r="J17" s="256">
        <f t="shared" si="0"/>
        <v>8</v>
      </c>
      <c r="K17" s="256">
        <f t="shared" si="0"/>
        <v>15</v>
      </c>
      <c r="L17" s="256">
        <f t="shared" si="0"/>
        <v>15</v>
      </c>
      <c r="M17" s="256">
        <f t="shared" si="0"/>
        <v>15</v>
      </c>
      <c r="N17" s="256">
        <f t="shared" si="0"/>
        <v>15</v>
      </c>
      <c r="O17" s="256">
        <f t="shared" si="0"/>
        <v>15</v>
      </c>
      <c r="P17" s="256">
        <f t="shared" si="0"/>
        <v>15</v>
      </c>
      <c r="Q17" s="256">
        <f t="shared" si="0"/>
        <v>15</v>
      </c>
      <c r="R17" s="256">
        <f t="shared" si="0"/>
        <v>15</v>
      </c>
      <c r="S17" s="256">
        <f t="shared" si="0"/>
        <v>15</v>
      </c>
      <c r="T17" s="256">
        <f t="shared" si="0"/>
        <v>15</v>
      </c>
      <c r="U17" s="256">
        <f t="shared" si="0"/>
        <v>15</v>
      </c>
      <c r="V17" s="256">
        <f t="shared" si="0"/>
        <v>15</v>
      </c>
      <c r="W17" s="256">
        <f t="shared" si="0"/>
        <v>15</v>
      </c>
      <c r="X17" s="256">
        <f t="shared" si="0"/>
        <v>15</v>
      </c>
      <c r="Y17" s="256">
        <f t="shared" si="0"/>
        <v>15</v>
      </c>
      <c r="Z17" s="256">
        <f t="shared" si="0"/>
        <v>15</v>
      </c>
      <c r="AA17" s="256">
        <f t="shared" si="0"/>
        <v>15</v>
      </c>
      <c r="AB17" s="256">
        <f t="shared" si="0"/>
        <v>15</v>
      </c>
      <c r="AC17" s="256">
        <f t="shared" si="0"/>
        <v>15</v>
      </c>
      <c r="AD17" s="256">
        <f t="shared" si="0"/>
        <v>15</v>
      </c>
      <c r="AE17" s="256">
        <f t="shared" si="0"/>
        <v>15</v>
      </c>
      <c r="AF17" s="256">
        <f t="shared" si="0"/>
        <v>15</v>
      </c>
      <c r="AG17" s="256">
        <f t="shared" si="0"/>
        <v>15</v>
      </c>
      <c r="AH17" s="256">
        <f t="shared" si="0"/>
        <v>15</v>
      </c>
      <c r="AI17" s="256">
        <f t="shared" si="0"/>
        <v>15</v>
      </c>
      <c r="AJ17" s="256">
        <f t="shared" si="0"/>
        <v>15</v>
      </c>
      <c r="AK17" s="256">
        <f t="shared" si="0"/>
        <v>15</v>
      </c>
      <c r="AL17" s="256">
        <f t="shared" si="0"/>
        <v>15</v>
      </c>
      <c r="AM17" s="256">
        <f t="shared" si="0"/>
        <v>15</v>
      </c>
      <c r="AN17" s="256">
        <f t="shared" si="0"/>
        <v>15</v>
      </c>
      <c r="AO17" s="256">
        <f t="shared" si="0"/>
        <v>15</v>
      </c>
      <c r="AP17" s="256">
        <f t="shared" si="0"/>
        <v>15</v>
      </c>
      <c r="AQ17" s="256">
        <f t="shared" si="0"/>
        <v>15</v>
      </c>
      <c r="AR17" s="256">
        <f t="shared" si="0"/>
        <v>15</v>
      </c>
      <c r="AS17" s="256">
        <f t="shared" si="0"/>
        <v>15</v>
      </c>
      <c r="AT17" s="256">
        <f t="shared" si="0"/>
        <v>15</v>
      </c>
      <c r="AU17" s="256">
        <f t="shared" si="0"/>
        <v>15</v>
      </c>
      <c r="AV17" s="256">
        <f t="shared" si="0"/>
        <v>15</v>
      </c>
      <c r="AW17" s="256">
        <f t="shared" si="0"/>
        <v>15</v>
      </c>
      <c r="AX17" s="256">
        <f t="shared" si="0"/>
        <v>14</v>
      </c>
      <c r="AY17" s="256">
        <f t="shared" si="0"/>
        <v>14</v>
      </c>
      <c r="AZ17" s="256">
        <f t="shared" si="0"/>
        <v>14</v>
      </c>
      <c r="BA17" s="256">
        <f t="shared" si="0"/>
        <v>13</v>
      </c>
      <c r="BB17" s="256">
        <f t="shared" si="0"/>
        <v>13</v>
      </c>
      <c r="BC17" s="256">
        <f t="shared" si="0"/>
        <v>13</v>
      </c>
      <c r="BD17" s="256">
        <f t="shared" si="0"/>
        <v>13</v>
      </c>
      <c r="BE17" s="256">
        <f t="shared" si="0"/>
        <v>13</v>
      </c>
      <c r="BF17" s="256">
        <f t="shared" si="0"/>
        <v>13</v>
      </c>
      <c r="BG17" s="256">
        <f t="shared" si="0"/>
        <v>12</v>
      </c>
      <c r="BH17" s="256">
        <f t="shared" si="0"/>
        <v>12</v>
      </c>
      <c r="BI17" s="256">
        <f t="shared" si="0"/>
        <v>12</v>
      </c>
      <c r="BJ17" s="256">
        <f t="shared" si="0"/>
        <v>12</v>
      </c>
      <c r="BK17" s="256">
        <f t="shared" si="0"/>
        <v>12</v>
      </c>
      <c r="BL17" s="256">
        <f t="shared" ref="BL17:BW17" si="1">IFERROR(ROUNDUP(BL15/$C14,0),0)</f>
        <v>12</v>
      </c>
      <c r="BM17" s="256">
        <f t="shared" si="1"/>
        <v>12</v>
      </c>
      <c r="BN17" s="256">
        <f t="shared" si="1"/>
        <v>12</v>
      </c>
      <c r="BO17" s="256">
        <f t="shared" si="1"/>
        <v>12</v>
      </c>
      <c r="BP17" s="256">
        <f t="shared" si="1"/>
        <v>11</v>
      </c>
      <c r="BQ17" s="256">
        <f t="shared" si="1"/>
        <v>11</v>
      </c>
      <c r="BR17" s="256">
        <f t="shared" si="1"/>
        <v>11</v>
      </c>
      <c r="BS17" s="256">
        <f t="shared" si="1"/>
        <v>11</v>
      </c>
      <c r="BT17" s="256">
        <f t="shared" si="1"/>
        <v>11</v>
      </c>
      <c r="BU17" s="256">
        <f t="shared" si="1"/>
        <v>11</v>
      </c>
      <c r="BV17" s="256">
        <f t="shared" si="1"/>
        <v>11</v>
      </c>
      <c r="BW17" s="256">
        <f t="shared" si="1"/>
        <v>11</v>
      </c>
    </row>
    <row r="18" spans="1:75" x14ac:dyDescent="0.3">
      <c r="B18" t="s">
        <v>181</v>
      </c>
      <c r="D18" s="257">
        <f>IF((D17-D16)&lt;0,0,D17-D16)</f>
        <v>8</v>
      </c>
      <c r="E18" s="257">
        <f t="shared" ref="E18:BK18" si="2">IF((E17-E16)&lt;0,0,E17-E16)</f>
        <v>8</v>
      </c>
      <c r="F18" s="257">
        <f t="shared" si="2"/>
        <v>7</v>
      </c>
      <c r="G18" s="257">
        <f t="shared" si="2"/>
        <v>8</v>
      </c>
      <c r="H18" s="257">
        <f t="shared" si="2"/>
        <v>8</v>
      </c>
      <c r="I18" s="257">
        <f t="shared" si="2"/>
        <v>8</v>
      </c>
      <c r="J18" s="257">
        <f t="shared" si="2"/>
        <v>8</v>
      </c>
      <c r="K18" s="257">
        <f t="shared" si="2"/>
        <v>15</v>
      </c>
      <c r="L18" s="257">
        <f t="shared" si="2"/>
        <v>15</v>
      </c>
      <c r="M18" s="257">
        <f t="shared" si="2"/>
        <v>15</v>
      </c>
      <c r="N18" s="257">
        <f t="shared" si="2"/>
        <v>15</v>
      </c>
      <c r="O18" s="257">
        <f t="shared" si="2"/>
        <v>15</v>
      </c>
      <c r="P18" s="257">
        <f t="shared" si="2"/>
        <v>15</v>
      </c>
      <c r="Q18" s="257">
        <f t="shared" si="2"/>
        <v>15</v>
      </c>
      <c r="R18" s="257">
        <f t="shared" si="2"/>
        <v>15</v>
      </c>
      <c r="S18" s="257">
        <f t="shared" si="2"/>
        <v>15</v>
      </c>
      <c r="T18" s="257">
        <f t="shared" si="2"/>
        <v>15</v>
      </c>
      <c r="U18" s="257">
        <f t="shared" si="2"/>
        <v>15</v>
      </c>
      <c r="V18" s="257">
        <f t="shared" si="2"/>
        <v>15</v>
      </c>
      <c r="W18" s="257">
        <f t="shared" si="2"/>
        <v>15</v>
      </c>
      <c r="X18" s="257">
        <f t="shared" si="2"/>
        <v>15</v>
      </c>
      <c r="Y18" s="257">
        <f t="shared" si="2"/>
        <v>15</v>
      </c>
      <c r="Z18" s="257">
        <f t="shared" si="2"/>
        <v>15</v>
      </c>
      <c r="AA18" s="257">
        <f t="shared" si="2"/>
        <v>15</v>
      </c>
      <c r="AB18" s="257">
        <f t="shared" si="2"/>
        <v>15</v>
      </c>
      <c r="AC18" s="257">
        <f t="shared" si="2"/>
        <v>15</v>
      </c>
      <c r="AD18" s="257">
        <f t="shared" si="2"/>
        <v>15</v>
      </c>
      <c r="AE18" s="257">
        <f t="shared" si="2"/>
        <v>15</v>
      </c>
      <c r="AF18" s="257">
        <f t="shared" si="2"/>
        <v>15</v>
      </c>
      <c r="AG18" s="257">
        <f t="shared" si="2"/>
        <v>15</v>
      </c>
      <c r="AH18" s="257">
        <f t="shared" si="2"/>
        <v>15</v>
      </c>
      <c r="AI18" s="257">
        <f t="shared" si="2"/>
        <v>15</v>
      </c>
      <c r="AJ18" s="257">
        <f t="shared" si="2"/>
        <v>15</v>
      </c>
      <c r="AK18" s="257">
        <f t="shared" si="2"/>
        <v>15</v>
      </c>
      <c r="AL18" s="257">
        <f t="shared" si="2"/>
        <v>15</v>
      </c>
      <c r="AM18" s="257">
        <f t="shared" si="2"/>
        <v>15</v>
      </c>
      <c r="AN18" s="257">
        <f t="shared" si="2"/>
        <v>15</v>
      </c>
      <c r="AO18" s="257">
        <f t="shared" si="2"/>
        <v>15</v>
      </c>
      <c r="AP18" s="257">
        <f t="shared" si="2"/>
        <v>15</v>
      </c>
      <c r="AQ18" s="257">
        <f t="shared" si="2"/>
        <v>15</v>
      </c>
      <c r="AR18" s="257">
        <f t="shared" si="2"/>
        <v>15</v>
      </c>
      <c r="AS18" s="257">
        <f t="shared" si="2"/>
        <v>15</v>
      </c>
      <c r="AT18" s="257">
        <f t="shared" si="2"/>
        <v>15</v>
      </c>
      <c r="AU18" s="257">
        <f t="shared" si="2"/>
        <v>15</v>
      </c>
      <c r="AV18" s="257">
        <f t="shared" si="2"/>
        <v>15</v>
      </c>
      <c r="AW18" s="257">
        <f t="shared" si="2"/>
        <v>15</v>
      </c>
      <c r="AX18" s="257">
        <f t="shared" si="2"/>
        <v>14</v>
      </c>
      <c r="AY18" s="257">
        <f t="shared" si="2"/>
        <v>14</v>
      </c>
      <c r="AZ18" s="257">
        <f t="shared" si="2"/>
        <v>14</v>
      </c>
      <c r="BA18" s="257">
        <f t="shared" si="2"/>
        <v>13</v>
      </c>
      <c r="BB18" s="257">
        <f t="shared" si="2"/>
        <v>13</v>
      </c>
      <c r="BC18" s="257">
        <f t="shared" si="2"/>
        <v>13</v>
      </c>
      <c r="BD18" s="257">
        <f t="shared" si="2"/>
        <v>13</v>
      </c>
      <c r="BE18" s="257">
        <f t="shared" si="2"/>
        <v>13</v>
      </c>
      <c r="BF18" s="257">
        <f t="shared" si="2"/>
        <v>13</v>
      </c>
      <c r="BG18" s="257">
        <f t="shared" si="2"/>
        <v>12</v>
      </c>
      <c r="BH18" s="257">
        <f t="shared" si="2"/>
        <v>12</v>
      </c>
      <c r="BI18" s="257">
        <f t="shared" si="2"/>
        <v>12</v>
      </c>
      <c r="BJ18" s="257">
        <f t="shared" si="2"/>
        <v>12</v>
      </c>
      <c r="BK18" s="257">
        <f t="shared" si="2"/>
        <v>12</v>
      </c>
      <c r="BL18" s="257">
        <f t="shared" ref="BL18:BW18" si="3">IF((BL17-BL16)&lt;0,0,BL17-BL16)</f>
        <v>12</v>
      </c>
      <c r="BM18" s="257">
        <f t="shared" si="3"/>
        <v>12</v>
      </c>
      <c r="BN18" s="257">
        <f t="shared" si="3"/>
        <v>12</v>
      </c>
      <c r="BO18" s="257">
        <f t="shared" si="3"/>
        <v>12</v>
      </c>
      <c r="BP18" s="257">
        <f t="shared" si="3"/>
        <v>11</v>
      </c>
      <c r="BQ18" s="257">
        <f t="shared" si="3"/>
        <v>11</v>
      </c>
      <c r="BR18" s="257">
        <f t="shared" si="3"/>
        <v>11</v>
      </c>
      <c r="BS18" s="257">
        <f t="shared" si="3"/>
        <v>11</v>
      </c>
      <c r="BT18" s="257">
        <f t="shared" si="3"/>
        <v>11</v>
      </c>
      <c r="BU18" s="257">
        <f t="shared" si="3"/>
        <v>11</v>
      </c>
      <c r="BV18" s="257">
        <f t="shared" si="3"/>
        <v>11</v>
      </c>
      <c r="BW18" s="257">
        <f t="shared" si="3"/>
        <v>11</v>
      </c>
    </row>
    <row r="19" spans="1:75" x14ac:dyDescent="0.3">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row>
    <row r="20" spans="1:75" x14ac:dyDescent="0.3">
      <c r="A20" t="str">
        <f>$B$5&amp;"WTB"</f>
        <v>SUPPORTWTB</v>
      </c>
      <c r="B20" t="s">
        <v>21</v>
      </c>
      <c r="D20" s="239">
        <f>IFERROR(D18*$C11/12*(1+$C12),0)</f>
        <v>35883.333333333336</v>
      </c>
      <c r="E20" s="239">
        <f t="shared" ref="E20:I20" si="4">IFERROR(E18*$C11/12*(1+$C12),0)</f>
        <v>35883.333333333336</v>
      </c>
      <c r="F20" s="239">
        <f t="shared" si="4"/>
        <v>31397.916666666668</v>
      </c>
      <c r="G20" s="239">
        <f t="shared" si="4"/>
        <v>35883.333333333336</v>
      </c>
      <c r="H20" s="239">
        <f t="shared" si="4"/>
        <v>35883.333333333336</v>
      </c>
      <c r="I20" s="239">
        <f t="shared" si="4"/>
        <v>35883.333333333336</v>
      </c>
      <c r="J20" s="239">
        <f t="shared" ref="J20" si="5">IFERROR(J18*$C11/12*(1+$C12),0)</f>
        <v>35883.333333333336</v>
      </c>
      <c r="K20" s="239">
        <f t="shared" ref="K20" si="6">IFERROR(K18*$C11/12*(1+$C12),0)</f>
        <v>67281.25</v>
      </c>
      <c r="L20" s="239">
        <f t="shared" ref="L20" si="7">IFERROR(L18*$C11/12*(1+$C12),0)</f>
        <v>67281.25</v>
      </c>
      <c r="M20" s="239">
        <f t="shared" ref="M20" si="8">IFERROR(M18*$C11/12*(1+$C12),0)</f>
        <v>67281.25</v>
      </c>
      <c r="N20" s="239">
        <f t="shared" ref="N20" si="9">IFERROR(N18*$C11/12*(1+$C12),0)</f>
        <v>67281.25</v>
      </c>
      <c r="O20" s="239">
        <f t="shared" ref="O20" si="10">IFERROR(O18*$C11/12*(1+$C12),0)</f>
        <v>67281.25</v>
      </c>
      <c r="P20" s="239">
        <f t="shared" ref="P20" si="11">IFERROR(P18*$C11/12*(1+$C12),0)</f>
        <v>67281.25</v>
      </c>
      <c r="Q20" s="239">
        <f t="shared" ref="Q20" si="12">IFERROR(Q18*$C11/12*(1+$C12),0)</f>
        <v>67281.25</v>
      </c>
      <c r="R20" s="239">
        <f t="shared" ref="R20" si="13">IFERROR(R18*$C11/12*(1+$C12),0)</f>
        <v>67281.25</v>
      </c>
      <c r="S20" s="239">
        <f t="shared" ref="S20" si="14">IFERROR(S18*$C11/12*(1+$C12),0)</f>
        <v>67281.25</v>
      </c>
      <c r="T20" s="239">
        <f t="shared" ref="T20" si="15">IFERROR(T18*$C11/12*(1+$C12),0)</f>
        <v>67281.25</v>
      </c>
      <c r="U20" s="239">
        <f t="shared" ref="U20" si="16">IFERROR(U18*$C11/12*(1+$C12),0)</f>
        <v>67281.25</v>
      </c>
      <c r="V20" s="239">
        <f t="shared" ref="V20" si="17">IFERROR(V18*$C11/12*(1+$C12),0)</f>
        <v>67281.25</v>
      </c>
      <c r="W20" s="239">
        <f t="shared" ref="W20" si="18">IFERROR(W18*$C11/12*(1+$C12),0)</f>
        <v>67281.25</v>
      </c>
      <c r="X20" s="239">
        <f t="shared" ref="X20" si="19">IFERROR(X18*$C11/12*(1+$C12),0)</f>
        <v>67281.25</v>
      </c>
      <c r="Y20" s="239">
        <f t="shared" ref="Y20" si="20">IFERROR(Y18*$C11/12*(1+$C12),0)</f>
        <v>67281.25</v>
      </c>
      <c r="Z20" s="239">
        <f t="shared" ref="Z20" si="21">IFERROR(Z18*$C11/12*(1+$C12),0)</f>
        <v>67281.25</v>
      </c>
      <c r="AA20" s="239">
        <f t="shared" ref="AA20" si="22">IFERROR(AA18*$C11/12*(1+$C12),0)</f>
        <v>67281.25</v>
      </c>
      <c r="AB20" s="239">
        <f t="shared" ref="AB20" si="23">IFERROR(AB18*$C11/12*(1+$C12),0)</f>
        <v>67281.25</v>
      </c>
      <c r="AC20" s="239">
        <f t="shared" ref="AC20" si="24">IFERROR(AC18*$C11/12*(1+$C12),0)</f>
        <v>67281.25</v>
      </c>
      <c r="AD20" s="239">
        <f t="shared" ref="AD20" si="25">IFERROR(AD18*$C11/12*(1+$C12),0)</f>
        <v>67281.25</v>
      </c>
      <c r="AE20" s="239">
        <f t="shared" ref="AE20" si="26">IFERROR(AE18*$C11/12*(1+$C12),0)</f>
        <v>67281.25</v>
      </c>
      <c r="AF20" s="239">
        <f t="shared" ref="AF20" si="27">IFERROR(AF18*$C11/12*(1+$C12),0)</f>
        <v>67281.25</v>
      </c>
      <c r="AG20" s="239">
        <f t="shared" ref="AG20" si="28">IFERROR(AG18*$C11/12*(1+$C12),0)</f>
        <v>67281.25</v>
      </c>
      <c r="AH20" s="239">
        <f t="shared" ref="AH20" si="29">IFERROR(AH18*$C11/12*(1+$C12),0)</f>
        <v>67281.25</v>
      </c>
      <c r="AI20" s="239">
        <f t="shared" ref="AI20" si="30">IFERROR(AI18*$C11/12*(1+$C12),0)</f>
        <v>67281.25</v>
      </c>
      <c r="AJ20" s="239">
        <f t="shared" ref="AJ20" si="31">IFERROR(AJ18*$C11/12*(1+$C12),0)</f>
        <v>67281.25</v>
      </c>
      <c r="AK20" s="239">
        <f t="shared" ref="AK20" si="32">IFERROR(AK18*$C11/12*(1+$C12),0)</f>
        <v>67281.25</v>
      </c>
      <c r="AL20" s="239">
        <f t="shared" ref="AL20" si="33">IFERROR(AL18*$C11/12*(1+$C12),0)</f>
        <v>67281.25</v>
      </c>
      <c r="AM20" s="239">
        <f t="shared" ref="AM20" si="34">IFERROR(AM18*$C11/12*(1+$C12),0)</f>
        <v>67281.25</v>
      </c>
      <c r="AN20" s="239">
        <f t="shared" ref="AN20" si="35">IFERROR(AN18*$C11/12*(1+$C12),0)</f>
        <v>67281.25</v>
      </c>
      <c r="AO20" s="239">
        <f t="shared" ref="AO20" si="36">IFERROR(AO18*$C11/12*(1+$C12),0)</f>
        <v>67281.25</v>
      </c>
      <c r="AP20" s="239">
        <f t="shared" ref="AP20" si="37">IFERROR(AP18*$C11/12*(1+$C12),0)</f>
        <v>67281.25</v>
      </c>
      <c r="AQ20" s="239">
        <f t="shared" ref="AQ20" si="38">IFERROR(AQ18*$C11/12*(1+$C12),0)</f>
        <v>67281.25</v>
      </c>
      <c r="AR20" s="239">
        <f t="shared" ref="AR20" si="39">IFERROR(AR18*$C11/12*(1+$C12),0)</f>
        <v>67281.25</v>
      </c>
      <c r="AS20" s="239">
        <f t="shared" ref="AS20" si="40">IFERROR(AS18*$C11/12*(1+$C12),0)</f>
        <v>67281.25</v>
      </c>
      <c r="AT20" s="239">
        <f t="shared" ref="AT20" si="41">IFERROR(AT18*$C11/12*(1+$C12),0)</f>
        <v>67281.25</v>
      </c>
      <c r="AU20" s="239">
        <f t="shared" ref="AU20" si="42">IFERROR(AU18*$C11/12*(1+$C12),0)</f>
        <v>67281.25</v>
      </c>
      <c r="AV20" s="239">
        <f t="shared" ref="AV20" si="43">IFERROR(AV18*$C11/12*(1+$C12),0)</f>
        <v>67281.25</v>
      </c>
      <c r="AW20" s="239">
        <f t="shared" ref="AW20" si="44">IFERROR(AW18*$C11/12*(1+$C12),0)</f>
        <v>67281.25</v>
      </c>
      <c r="AX20" s="239">
        <f t="shared" ref="AX20" si="45">IFERROR(AX18*$C11/12*(1+$C12),0)</f>
        <v>62795.833333333336</v>
      </c>
      <c r="AY20" s="239">
        <f t="shared" ref="AY20" si="46">IFERROR(AY18*$C11/12*(1+$C12),0)</f>
        <v>62795.833333333336</v>
      </c>
      <c r="AZ20" s="239">
        <f t="shared" ref="AZ20" si="47">IFERROR(AZ18*$C11/12*(1+$C12),0)</f>
        <v>62795.833333333336</v>
      </c>
      <c r="BA20" s="239">
        <f t="shared" ref="BA20" si="48">IFERROR(BA18*$C11/12*(1+$C12),0)</f>
        <v>58310.416666666664</v>
      </c>
      <c r="BB20" s="239">
        <f t="shared" ref="BB20" si="49">IFERROR(BB18*$C11/12*(1+$C12),0)</f>
        <v>58310.416666666664</v>
      </c>
      <c r="BC20" s="239">
        <f t="shared" ref="BC20" si="50">IFERROR(BC18*$C11/12*(1+$C12),0)</f>
        <v>58310.416666666664</v>
      </c>
      <c r="BD20" s="239">
        <f t="shared" ref="BD20" si="51">IFERROR(BD18*$C11/12*(1+$C12),0)</f>
        <v>58310.416666666664</v>
      </c>
      <c r="BE20" s="239">
        <f t="shared" ref="BE20" si="52">IFERROR(BE18*$C11/12*(1+$C12),0)</f>
        <v>58310.416666666664</v>
      </c>
      <c r="BF20" s="239">
        <f t="shared" ref="BF20" si="53">IFERROR(BF18*$C11/12*(1+$C12),0)</f>
        <v>58310.416666666664</v>
      </c>
      <c r="BG20" s="239">
        <f t="shared" ref="BG20" si="54">IFERROR(BG18*$C11/12*(1+$C12),0)</f>
        <v>53825</v>
      </c>
      <c r="BH20" s="239">
        <f t="shared" ref="BH20" si="55">IFERROR(BH18*$C11/12*(1+$C12),0)</f>
        <v>53825</v>
      </c>
      <c r="BI20" s="239">
        <f t="shared" ref="BI20" si="56">IFERROR(BI18*$C11/12*(1+$C12),0)</f>
        <v>53825</v>
      </c>
      <c r="BJ20" s="239">
        <f t="shared" ref="BJ20" si="57">IFERROR(BJ18*$C11/12*(1+$C12),0)</f>
        <v>53825</v>
      </c>
      <c r="BK20" s="239">
        <f t="shared" ref="BK20:BW20" si="58">IFERROR(BK18*$C11/12*(1+$C12),0)</f>
        <v>53825</v>
      </c>
      <c r="BL20" s="239">
        <f t="shared" si="58"/>
        <v>53825</v>
      </c>
      <c r="BM20" s="239">
        <f t="shared" si="58"/>
        <v>53825</v>
      </c>
      <c r="BN20" s="239">
        <f t="shared" si="58"/>
        <v>53825</v>
      </c>
      <c r="BO20" s="239">
        <f t="shared" si="58"/>
        <v>53825</v>
      </c>
      <c r="BP20" s="239">
        <f t="shared" si="58"/>
        <v>49339.583333333336</v>
      </c>
      <c r="BQ20" s="239">
        <f t="shared" si="58"/>
        <v>49339.583333333336</v>
      </c>
      <c r="BR20" s="239">
        <f t="shared" si="58"/>
        <v>49339.583333333336</v>
      </c>
      <c r="BS20" s="239">
        <f t="shared" si="58"/>
        <v>49339.583333333336</v>
      </c>
      <c r="BT20" s="239">
        <f t="shared" si="58"/>
        <v>49339.583333333336</v>
      </c>
      <c r="BU20" s="239">
        <f t="shared" si="58"/>
        <v>49339.583333333336</v>
      </c>
      <c r="BV20" s="239">
        <f t="shared" si="58"/>
        <v>49339.583333333336</v>
      </c>
      <c r="BW20" s="239">
        <f t="shared" si="58"/>
        <v>49339.583333333336</v>
      </c>
    </row>
    <row r="21" spans="1:75" x14ac:dyDescent="0.3">
      <c r="A21" t="str">
        <f>$B$5&amp;"WTB"</f>
        <v>SUPPORTWTB</v>
      </c>
      <c r="B21" t="s">
        <v>107</v>
      </c>
      <c r="D21" s="239">
        <f>IFERROR(D18*$C13,0)</f>
        <v>40000</v>
      </c>
      <c r="E21" s="239">
        <f t="shared" ref="E21:BK21" si="59">IFERROR(E18*$C13,0)</f>
        <v>40000</v>
      </c>
      <c r="F21" s="239">
        <f t="shared" si="59"/>
        <v>35000</v>
      </c>
      <c r="G21" s="239">
        <f t="shared" si="59"/>
        <v>40000</v>
      </c>
      <c r="H21" s="239">
        <f t="shared" si="59"/>
        <v>40000</v>
      </c>
      <c r="I21" s="239">
        <f t="shared" si="59"/>
        <v>40000</v>
      </c>
      <c r="J21" s="239">
        <f t="shared" si="59"/>
        <v>40000</v>
      </c>
      <c r="K21" s="239">
        <f t="shared" si="59"/>
        <v>75000</v>
      </c>
      <c r="L21" s="239">
        <f t="shared" si="59"/>
        <v>75000</v>
      </c>
      <c r="M21" s="239">
        <f t="shared" si="59"/>
        <v>75000</v>
      </c>
      <c r="N21" s="239">
        <f t="shared" si="59"/>
        <v>75000</v>
      </c>
      <c r="O21" s="239">
        <f t="shared" si="59"/>
        <v>75000</v>
      </c>
      <c r="P21" s="239">
        <f t="shared" si="59"/>
        <v>75000</v>
      </c>
      <c r="Q21" s="239">
        <f t="shared" si="59"/>
        <v>75000</v>
      </c>
      <c r="R21" s="239">
        <f t="shared" si="59"/>
        <v>75000</v>
      </c>
      <c r="S21" s="239">
        <f t="shared" si="59"/>
        <v>75000</v>
      </c>
      <c r="T21" s="239">
        <f t="shared" si="59"/>
        <v>75000</v>
      </c>
      <c r="U21" s="239">
        <f t="shared" si="59"/>
        <v>75000</v>
      </c>
      <c r="V21" s="239">
        <f t="shared" si="59"/>
        <v>75000</v>
      </c>
      <c r="W21" s="239">
        <f t="shared" si="59"/>
        <v>75000</v>
      </c>
      <c r="X21" s="239">
        <f t="shared" si="59"/>
        <v>75000</v>
      </c>
      <c r="Y21" s="239">
        <f t="shared" si="59"/>
        <v>75000</v>
      </c>
      <c r="Z21" s="239">
        <f t="shared" si="59"/>
        <v>75000</v>
      </c>
      <c r="AA21" s="239">
        <f t="shared" si="59"/>
        <v>75000</v>
      </c>
      <c r="AB21" s="239">
        <f t="shared" si="59"/>
        <v>75000</v>
      </c>
      <c r="AC21" s="239">
        <f t="shared" si="59"/>
        <v>75000</v>
      </c>
      <c r="AD21" s="239">
        <f t="shared" si="59"/>
        <v>75000</v>
      </c>
      <c r="AE21" s="239">
        <f t="shared" si="59"/>
        <v>75000</v>
      </c>
      <c r="AF21" s="239">
        <f t="shared" si="59"/>
        <v>75000</v>
      </c>
      <c r="AG21" s="239">
        <f t="shared" si="59"/>
        <v>75000</v>
      </c>
      <c r="AH21" s="239">
        <f t="shared" si="59"/>
        <v>75000</v>
      </c>
      <c r="AI21" s="239">
        <f t="shared" si="59"/>
        <v>75000</v>
      </c>
      <c r="AJ21" s="239">
        <f t="shared" si="59"/>
        <v>75000</v>
      </c>
      <c r="AK21" s="239">
        <f t="shared" si="59"/>
        <v>75000</v>
      </c>
      <c r="AL21" s="239">
        <f t="shared" si="59"/>
        <v>75000</v>
      </c>
      <c r="AM21" s="239">
        <f t="shared" si="59"/>
        <v>75000</v>
      </c>
      <c r="AN21" s="239">
        <f t="shared" si="59"/>
        <v>75000</v>
      </c>
      <c r="AO21" s="239">
        <f t="shared" si="59"/>
        <v>75000</v>
      </c>
      <c r="AP21" s="239">
        <f t="shared" si="59"/>
        <v>75000</v>
      </c>
      <c r="AQ21" s="239">
        <f t="shared" si="59"/>
        <v>75000</v>
      </c>
      <c r="AR21" s="239">
        <f t="shared" si="59"/>
        <v>75000</v>
      </c>
      <c r="AS21" s="239">
        <f t="shared" si="59"/>
        <v>75000</v>
      </c>
      <c r="AT21" s="239">
        <f t="shared" si="59"/>
        <v>75000</v>
      </c>
      <c r="AU21" s="239">
        <f t="shared" si="59"/>
        <v>75000</v>
      </c>
      <c r="AV21" s="239">
        <f t="shared" si="59"/>
        <v>75000</v>
      </c>
      <c r="AW21" s="239">
        <f t="shared" si="59"/>
        <v>75000</v>
      </c>
      <c r="AX21" s="239">
        <f t="shared" si="59"/>
        <v>70000</v>
      </c>
      <c r="AY21" s="239">
        <f t="shared" si="59"/>
        <v>70000</v>
      </c>
      <c r="AZ21" s="239">
        <f t="shared" si="59"/>
        <v>70000</v>
      </c>
      <c r="BA21" s="239">
        <f t="shared" si="59"/>
        <v>65000</v>
      </c>
      <c r="BB21" s="239">
        <f t="shared" si="59"/>
        <v>65000</v>
      </c>
      <c r="BC21" s="239">
        <f t="shared" si="59"/>
        <v>65000</v>
      </c>
      <c r="BD21" s="239">
        <f t="shared" si="59"/>
        <v>65000</v>
      </c>
      <c r="BE21" s="239">
        <f t="shared" si="59"/>
        <v>65000</v>
      </c>
      <c r="BF21" s="239">
        <f t="shared" si="59"/>
        <v>65000</v>
      </c>
      <c r="BG21" s="239">
        <f t="shared" si="59"/>
        <v>60000</v>
      </c>
      <c r="BH21" s="239">
        <f t="shared" si="59"/>
        <v>60000</v>
      </c>
      <c r="BI21" s="239">
        <f t="shared" si="59"/>
        <v>60000</v>
      </c>
      <c r="BJ21" s="239">
        <f t="shared" si="59"/>
        <v>60000</v>
      </c>
      <c r="BK21" s="239">
        <f t="shared" si="59"/>
        <v>60000</v>
      </c>
      <c r="BL21" s="239">
        <f t="shared" ref="BL21:BW21" si="60">IFERROR(BL18*$C13,0)</f>
        <v>60000</v>
      </c>
      <c r="BM21" s="239">
        <f t="shared" si="60"/>
        <v>60000</v>
      </c>
      <c r="BN21" s="239">
        <f t="shared" si="60"/>
        <v>60000</v>
      </c>
      <c r="BO21" s="239">
        <f t="shared" si="60"/>
        <v>60000</v>
      </c>
      <c r="BP21" s="239">
        <f t="shared" si="60"/>
        <v>55000</v>
      </c>
      <c r="BQ21" s="239">
        <f t="shared" si="60"/>
        <v>55000</v>
      </c>
      <c r="BR21" s="239">
        <f t="shared" si="60"/>
        <v>55000</v>
      </c>
      <c r="BS21" s="239">
        <f t="shared" si="60"/>
        <v>55000</v>
      </c>
      <c r="BT21" s="239">
        <f t="shared" si="60"/>
        <v>55000</v>
      </c>
      <c r="BU21" s="239">
        <f t="shared" si="60"/>
        <v>55000</v>
      </c>
      <c r="BV21" s="239">
        <f t="shared" si="60"/>
        <v>55000</v>
      </c>
      <c r="BW21" s="239">
        <f t="shared" si="60"/>
        <v>55000</v>
      </c>
    </row>
    <row r="23" spans="1:75" x14ac:dyDescent="0.3">
      <c r="B23" t="s">
        <v>196</v>
      </c>
      <c r="C23" s="173" t="s">
        <v>197</v>
      </c>
      <c r="D23" s="231"/>
      <c r="E23" s="231"/>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Q23" s="231"/>
      <c r="BR23" s="231"/>
      <c r="BS23" s="231"/>
      <c r="BT23" s="231"/>
      <c r="BU23" s="231"/>
      <c r="BV23" s="231"/>
      <c r="BW23" s="231"/>
    </row>
    <row r="24" spans="1:75" x14ac:dyDescent="0.3">
      <c r="B24" t="s">
        <v>272</v>
      </c>
      <c r="C24" s="173">
        <v>2</v>
      </c>
      <c r="D24" s="231"/>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row>
    <row r="25" spans="1:75" x14ac:dyDescent="0.3">
      <c r="B25" t="s">
        <v>92</v>
      </c>
      <c r="C25" s="173" t="s">
        <v>198</v>
      </c>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c r="BU25" s="231"/>
      <c r="BV25" s="231"/>
      <c r="BW25" s="231"/>
    </row>
    <row r="26" spans="1:75" x14ac:dyDescent="0.3">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row>
    <row r="27" spans="1:75" x14ac:dyDescent="0.3">
      <c r="B27" t="s">
        <v>179</v>
      </c>
      <c r="C27" s="234"/>
    </row>
    <row r="28" spans="1:75" x14ac:dyDescent="0.3">
      <c r="B28" t="s">
        <v>16</v>
      </c>
      <c r="C28" s="235"/>
    </row>
    <row r="29" spans="1:75" x14ac:dyDescent="0.3">
      <c r="B29" t="s">
        <v>180</v>
      </c>
      <c r="C29" s="234"/>
    </row>
    <row r="30" spans="1:75" x14ac:dyDescent="0.3">
      <c r="B30" s="236" t="str">
        <f>"Driver:  "&amp;$C25&amp;" per "&amp;$C23</f>
        <v>Driver:  Tech Support Heads per Support Managers</v>
      </c>
      <c r="C30" s="237"/>
    </row>
    <row r="31" spans="1:75" x14ac:dyDescent="0.3">
      <c r="B31" s="236" t="str">
        <f>"Total "&amp;$C25</f>
        <v>Total Tech Support Heads</v>
      </c>
      <c r="D31" s="256">
        <f t="shared" ref="D31:AI31" si="61">D17</f>
        <v>8</v>
      </c>
      <c r="E31" s="256">
        <f t="shared" si="61"/>
        <v>8</v>
      </c>
      <c r="F31" s="256">
        <f t="shared" si="61"/>
        <v>7</v>
      </c>
      <c r="G31" s="256">
        <f t="shared" si="61"/>
        <v>8</v>
      </c>
      <c r="H31" s="256">
        <f t="shared" si="61"/>
        <v>8</v>
      </c>
      <c r="I31" s="256">
        <f t="shared" si="61"/>
        <v>8</v>
      </c>
      <c r="J31" s="256">
        <f t="shared" si="61"/>
        <v>8</v>
      </c>
      <c r="K31" s="256">
        <f t="shared" si="61"/>
        <v>15</v>
      </c>
      <c r="L31" s="256">
        <f t="shared" si="61"/>
        <v>15</v>
      </c>
      <c r="M31" s="256">
        <f t="shared" si="61"/>
        <v>15</v>
      </c>
      <c r="N31" s="256">
        <f t="shared" si="61"/>
        <v>15</v>
      </c>
      <c r="O31" s="256">
        <f t="shared" si="61"/>
        <v>15</v>
      </c>
      <c r="P31" s="256">
        <f t="shared" si="61"/>
        <v>15</v>
      </c>
      <c r="Q31" s="256">
        <f t="shared" si="61"/>
        <v>15</v>
      </c>
      <c r="R31" s="256">
        <f t="shared" si="61"/>
        <v>15</v>
      </c>
      <c r="S31" s="256">
        <f t="shared" si="61"/>
        <v>15</v>
      </c>
      <c r="T31" s="256">
        <f t="shared" si="61"/>
        <v>15</v>
      </c>
      <c r="U31" s="256">
        <f t="shared" si="61"/>
        <v>15</v>
      </c>
      <c r="V31" s="256">
        <f t="shared" si="61"/>
        <v>15</v>
      </c>
      <c r="W31" s="256">
        <f t="shared" si="61"/>
        <v>15</v>
      </c>
      <c r="X31" s="256">
        <f t="shared" si="61"/>
        <v>15</v>
      </c>
      <c r="Y31" s="256">
        <f t="shared" si="61"/>
        <v>15</v>
      </c>
      <c r="Z31" s="256">
        <f t="shared" si="61"/>
        <v>15</v>
      </c>
      <c r="AA31" s="256">
        <f t="shared" si="61"/>
        <v>15</v>
      </c>
      <c r="AB31" s="256">
        <f t="shared" si="61"/>
        <v>15</v>
      </c>
      <c r="AC31" s="256">
        <f t="shared" si="61"/>
        <v>15</v>
      </c>
      <c r="AD31" s="256">
        <f t="shared" si="61"/>
        <v>15</v>
      </c>
      <c r="AE31" s="256">
        <f t="shared" si="61"/>
        <v>15</v>
      </c>
      <c r="AF31" s="256">
        <f t="shared" si="61"/>
        <v>15</v>
      </c>
      <c r="AG31" s="256">
        <f t="shared" si="61"/>
        <v>15</v>
      </c>
      <c r="AH31" s="256">
        <f t="shared" si="61"/>
        <v>15</v>
      </c>
      <c r="AI31" s="256">
        <f t="shared" si="61"/>
        <v>15</v>
      </c>
      <c r="AJ31" s="256">
        <f t="shared" ref="AJ31:BK31" si="62">AJ17</f>
        <v>15</v>
      </c>
      <c r="AK31" s="256">
        <f t="shared" si="62"/>
        <v>15</v>
      </c>
      <c r="AL31" s="256">
        <f t="shared" si="62"/>
        <v>15</v>
      </c>
      <c r="AM31" s="256">
        <f t="shared" si="62"/>
        <v>15</v>
      </c>
      <c r="AN31" s="256">
        <f t="shared" si="62"/>
        <v>15</v>
      </c>
      <c r="AO31" s="256">
        <f t="shared" si="62"/>
        <v>15</v>
      </c>
      <c r="AP31" s="256">
        <f t="shared" si="62"/>
        <v>15</v>
      </c>
      <c r="AQ31" s="256">
        <f t="shared" si="62"/>
        <v>15</v>
      </c>
      <c r="AR31" s="256">
        <f t="shared" si="62"/>
        <v>15</v>
      </c>
      <c r="AS31" s="256">
        <f t="shared" si="62"/>
        <v>15</v>
      </c>
      <c r="AT31" s="256">
        <f t="shared" si="62"/>
        <v>15</v>
      </c>
      <c r="AU31" s="256">
        <f t="shared" si="62"/>
        <v>15</v>
      </c>
      <c r="AV31" s="256">
        <f t="shared" si="62"/>
        <v>15</v>
      </c>
      <c r="AW31" s="256">
        <f t="shared" si="62"/>
        <v>15</v>
      </c>
      <c r="AX31" s="256">
        <f t="shared" si="62"/>
        <v>14</v>
      </c>
      <c r="AY31" s="256">
        <f t="shared" si="62"/>
        <v>14</v>
      </c>
      <c r="AZ31" s="256">
        <f t="shared" si="62"/>
        <v>14</v>
      </c>
      <c r="BA31" s="256">
        <f t="shared" si="62"/>
        <v>13</v>
      </c>
      <c r="BB31" s="256">
        <f t="shared" si="62"/>
        <v>13</v>
      </c>
      <c r="BC31" s="256">
        <f t="shared" si="62"/>
        <v>13</v>
      </c>
      <c r="BD31" s="256">
        <f t="shared" si="62"/>
        <v>13</v>
      </c>
      <c r="BE31" s="256">
        <f t="shared" si="62"/>
        <v>13</v>
      </c>
      <c r="BF31" s="256">
        <f t="shared" si="62"/>
        <v>13</v>
      </c>
      <c r="BG31" s="256">
        <f t="shared" si="62"/>
        <v>12</v>
      </c>
      <c r="BH31" s="256">
        <f t="shared" si="62"/>
        <v>12</v>
      </c>
      <c r="BI31" s="256">
        <f t="shared" si="62"/>
        <v>12</v>
      </c>
      <c r="BJ31" s="256">
        <f t="shared" si="62"/>
        <v>12</v>
      </c>
      <c r="BK31" s="256">
        <f t="shared" si="62"/>
        <v>12</v>
      </c>
      <c r="BL31" s="256">
        <f t="shared" ref="BL31:BW31" si="63">BL17</f>
        <v>12</v>
      </c>
      <c r="BM31" s="256">
        <f t="shared" si="63"/>
        <v>12</v>
      </c>
      <c r="BN31" s="256">
        <f t="shared" si="63"/>
        <v>12</v>
      </c>
      <c r="BO31" s="256">
        <f t="shared" si="63"/>
        <v>12</v>
      </c>
      <c r="BP31" s="256">
        <f t="shared" si="63"/>
        <v>11</v>
      </c>
      <c r="BQ31" s="256">
        <f t="shared" si="63"/>
        <v>11</v>
      </c>
      <c r="BR31" s="256">
        <f t="shared" si="63"/>
        <v>11</v>
      </c>
      <c r="BS31" s="256">
        <f t="shared" si="63"/>
        <v>11</v>
      </c>
      <c r="BT31" s="256">
        <f t="shared" si="63"/>
        <v>11</v>
      </c>
      <c r="BU31" s="256">
        <f t="shared" si="63"/>
        <v>11</v>
      </c>
      <c r="BV31" s="256">
        <f t="shared" si="63"/>
        <v>11</v>
      </c>
      <c r="BW31" s="256">
        <f t="shared" si="63"/>
        <v>11</v>
      </c>
    </row>
    <row r="32" spans="1:75" x14ac:dyDescent="0.3">
      <c r="B32" s="236" t="str">
        <f>"Existing "&amp;C23</f>
        <v>Existing Support Managers</v>
      </c>
      <c r="D32" s="238">
        <f>SUMIF('Headcount Roster -&gt;'!$FD$158:$FD$172,'&lt;- Scale Ops'!$C$24,'Headcount Roster -&gt;'!FE$158:FE$173)</f>
        <v>0</v>
      </c>
      <c r="E32" s="238">
        <f>SUMIF('Headcount Roster -&gt;'!$FD$158:$FD$172,'&lt;- Scale Ops'!$C$24,'Headcount Roster -&gt;'!FF$158:FF$173)</f>
        <v>0</v>
      </c>
      <c r="F32" s="238">
        <f>SUMIF('Headcount Roster -&gt;'!$FD$158:$FD$172,'&lt;- Scale Ops'!$C$24,'Headcount Roster -&gt;'!FG$158:FG$173)</f>
        <v>0</v>
      </c>
      <c r="G32" s="238">
        <f>SUMIF('Headcount Roster -&gt;'!$FD$158:$FD$172,'&lt;- Scale Ops'!$C$24,'Headcount Roster -&gt;'!FH$158:FH$173)</f>
        <v>0</v>
      </c>
      <c r="H32" s="238">
        <f>SUMIF('Headcount Roster -&gt;'!$FD$158:$FD$172,'&lt;- Scale Ops'!$C$24,'Headcount Roster -&gt;'!FI$158:FI$173)</f>
        <v>0</v>
      </c>
      <c r="I32" s="238">
        <f>SUMIF('Headcount Roster -&gt;'!$FD$158:$FD$172,'&lt;- Scale Ops'!$C$24,'Headcount Roster -&gt;'!FJ$158:FJ$173)</f>
        <v>0</v>
      </c>
      <c r="J32" s="238">
        <f>SUMIF('Headcount Roster -&gt;'!$FD$158:$FD$172,'&lt;- Scale Ops'!$C$24,'Headcount Roster -&gt;'!FK$158:FK$173)</f>
        <v>0</v>
      </c>
      <c r="K32" s="238">
        <f>SUMIF('Headcount Roster -&gt;'!$FD$158:$FD$172,'&lt;- Scale Ops'!$C$24,'Headcount Roster -&gt;'!FL$158:FL$173)</f>
        <v>0</v>
      </c>
      <c r="L32" s="238">
        <f>SUMIF('Headcount Roster -&gt;'!$FD$158:$FD$172,'&lt;- Scale Ops'!$C$24,'Headcount Roster -&gt;'!FM$158:FM$173)</f>
        <v>0</v>
      </c>
      <c r="M32" s="238">
        <f>SUMIF('Headcount Roster -&gt;'!$FD$158:$FD$172,'&lt;- Scale Ops'!$C$24,'Headcount Roster -&gt;'!FN$158:FN$173)</f>
        <v>0</v>
      </c>
      <c r="N32" s="238">
        <f>SUMIF('Headcount Roster -&gt;'!$FD$158:$FD$172,'&lt;- Scale Ops'!$C$24,'Headcount Roster -&gt;'!FO$158:FO$173)</f>
        <v>0</v>
      </c>
      <c r="O32" s="238">
        <f>SUMIF('Headcount Roster -&gt;'!$FD$158:$FD$172,'&lt;- Scale Ops'!$C$24,'Headcount Roster -&gt;'!FP$158:FP$173)</f>
        <v>0</v>
      </c>
      <c r="P32" s="238">
        <f>SUMIF('Headcount Roster -&gt;'!$FD$158:$FD$172,'&lt;- Scale Ops'!$C$24,'Headcount Roster -&gt;'!FQ$158:FQ$173)</f>
        <v>0</v>
      </c>
      <c r="Q32" s="238">
        <f>SUMIF('Headcount Roster -&gt;'!$FD$158:$FD$172,'&lt;- Scale Ops'!$C$24,'Headcount Roster -&gt;'!FR$158:FR$173)</f>
        <v>0</v>
      </c>
      <c r="R32" s="238">
        <f>SUMIF('Headcount Roster -&gt;'!$FD$158:$FD$172,'&lt;- Scale Ops'!$C$24,'Headcount Roster -&gt;'!FS$158:FS$173)</f>
        <v>0</v>
      </c>
      <c r="S32" s="238">
        <f>SUMIF('Headcount Roster -&gt;'!$FD$158:$FD$172,'&lt;- Scale Ops'!$C$24,'Headcount Roster -&gt;'!FT$158:FT$173)</f>
        <v>0</v>
      </c>
      <c r="T32" s="238">
        <f>SUMIF('Headcount Roster -&gt;'!$FD$158:$FD$172,'&lt;- Scale Ops'!$C$24,'Headcount Roster -&gt;'!FU$158:FU$173)</f>
        <v>0</v>
      </c>
      <c r="U32" s="238">
        <f>SUMIF('Headcount Roster -&gt;'!$FD$158:$FD$172,'&lt;- Scale Ops'!$C$24,'Headcount Roster -&gt;'!FV$158:FV$173)</f>
        <v>0</v>
      </c>
      <c r="V32" s="238">
        <f>SUMIF('Headcount Roster -&gt;'!$FD$158:$FD$172,'&lt;- Scale Ops'!$C$24,'Headcount Roster -&gt;'!FW$158:FW$173)</f>
        <v>0</v>
      </c>
      <c r="W32" s="238">
        <f>SUMIF('Headcount Roster -&gt;'!$FD$158:$FD$172,'&lt;- Scale Ops'!$C$24,'Headcount Roster -&gt;'!FX$158:FX$173)</f>
        <v>0</v>
      </c>
      <c r="X32" s="238">
        <f>SUMIF('Headcount Roster -&gt;'!$FD$158:$FD$172,'&lt;- Scale Ops'!$C$24,'Headcount Roster -&gt;'!FY$158:FY$173)</f>
        <v>0</v>
      </c>
      <c r="Y32" s="238">
        <f>SUMIF('Headcount Roster -&gt;'!$FD$158:$FD$172,'&lt;- Scale Ops'!$C$24,'Headcount Roster -&gt;'!FZ$158:FZ$173)</f>
        <v>0</v>
      </c>
      <c r="Z32" s="238">
        <f>SUMIF('Headcount Roster -&gt;'!$FD$158:$FD$172,'&lt;- Scale Ops'!$C$24,'Headcount Roster -&gt;'!GA$158:GA$173)</f>
        <v>0</v>
      </c>
      <c r="AA32" s="238">
        <f>SUMIF('Headcount Roster -&gt;'!$FD$158:$FD$172,'&lt;- Scale Ops'!$C$24,'Headcount Roster -&gt;'!GB$158:GB$173)</f>
        <v>0</v>
      </c>
      <c r="AB32" s="238">
        <f>SUMIF('Headcount Roster -&gt;'!$FD$158:$FD$172,'&lt;- Scale Ops'!$C$24,'Headcount Roster -&gt;'!GC$158:GC$173)</f>
        <v>0</v>
      </c>
      <c r="AC32" s="238">
        <f>SUMIF('Headcount Roster -&gt;'!$FD$158:$FD$172,'&lt;- Scale Ops'!$C$24,'Headcount Roster -&gt;'!GD$158:GD$173)</f>
        <v>0</v>
      </c>
      <c r="AD32" s="238">
        <f>SUMIF('Headcount Roster -&gt;'!$FD$158:$FD$172,'&lt;- Scale Ops'!$C$24,'Headcount Roster -&gt;'!GE$158:GE$173)</f>
        <v>0</v>
      </c>
      <c r="AE32" s="238">
        <f>SUMIF('Headcount Roster -&gt;'!$FD$158:$FD$172,'&lt;- Scale Ops'!$C$24,'Headcount Roster -&gt;'!GF$158:GF$173)</f>
        <v>0</v>
      </c>
      <c r="AF32" s="238">
        <f>SUMIF('Headcount Roster -&gt;'!$FD$158:$FD$172,'&lt;- Scale Ops'!$C$24,'Headcount Roster -&gt;'!GG$158:GG$173)</f>
        <v>0</v>
      </c>
      <c r="AG32" s="238">
        <f>SUMIF('Headcount Roster -&gt;'!$FD$158:$FD$172,'&lt;- Scale Ops'!$C$24,'Headcount Roster -&gt;'!GH$158:GH$173)</f>
        <v>0</v>
      </c>
      <c r="AH32" s="238">
        <f>SUMIF('Headcount Roster -&gt;'!$FD$158:$FD$172,'&lt;- Scale Ops'!$C$24,'Headcount Roster -&gt;'!GI$158:GI$173)</f>
        <v>0</v>
      </c>
      <c r="AI32" s="238">
        <f>SUMIF('Headcount Roster -&gt;'!$FD$158:$FD$172,'&lt;- Scale Ops'!$C$24,'Headcount Roster -&gt;'!GJ$158:GJ$173)</f>
        <v>0</v>
      </c>
      <c r="AJ32" s="238">
        <f>SUMIF('Headcount Roster -&gt;'!$FD$158:$FD$172,'&lt;- Scale Ops'!$C$24,'Headcount Roster -&gt;'!GK$158:GK$173)</f>
        <v>0</v>
      </c>
      <c r="AK32" s="238">
        <f>SUMIF('Headcount Roster -&gt;'!$FD$158:$FD$172,'&lt;- Scale Ops'!$C$24,'Headcount Roster -&gt;'!GL$158:GL$173)</f>
        <v>0</v>
      </c>
      <c r="AL32" s="238">
        <f>SUMIF('Headcount Roster -&gt;'!$FD$158:$FD$172,'&lt;- Scale Ops'!$C$24,'Headcount Roster -&gt;'!GM$158:GM$173)</f>
        <v>0</v>
      </c>
      <c r="AM32" s="238">
        <f>SUMIF('Headcount Roster -&gt;'!$FD$158:$FD$172,'&lt;- Scale Ops'!$C$24,'Headcount Roster -&gt;'!GN$158:GN$173)</f>
        <v>0</v>
      </c>
      <c r="AN32" s="238">
        <f>SUMIF('Headcount Roster -&gt;'!$FD$158:$FD$172,'&lt;- Scale Ops'!$C$24,'Headcount Roster -&gt;'!GO$158:GO$173)</f>
        <v>0</v>
      </c>
      <c r="AO32" s="238">
        <f>SUMIF('Headcount Roster -&gt;'!$FD$158:$FD$172,'&lt;- Scale Ops'!$C$24,'Headcount Roster -&gt;'!GP$158:GP$173)</f>
        <v>0</v>
      </c>
      <c r="AP32" s="238">
        <f>SUMIF('Headcount Roster -&gt;'!$FD$158:$FD$172,'&lt;- Scale Ops'!$C$24,'Headcount Roster -&gt;'!GQ$158:GQ$173)</f>
        <v>0</v>
      </c>
      <c r="AQ32" s="238">
        <f>SUMIF('Headcount Roster -&gt;'!$FD$158:$FD$172,'&lt;- Scale Ops'!$C$24,'Headcount Roster -&gt;'!GR$158:GR$173)</f>
        <v>0</v>
      </c>
      <c r="AR32" s="238">
        <f>SUMIF('Headcount Roster -&gt;'!$FD$158:$FD$172,'&lt;- Scale Ops'!$C$24,'Headcount Roster -&gt;'!GS$158:GS$173)</f>
        <v>0</v>
      </c>
      <c r="AS32" s="238">
        <f>SUMIF('Headcount Roster -&gt;'!$FD$158:$FD$172,'&lt;- Scale Ops'!$C$24,'Headcount Roster -&gt;'!GT$158:GT$173)</f>
        <v>0</v>
      </c>
      <c r="AT32" s="238">
        <f>SUMIF('Headcount Roster -&gt;'!$FD$158:$FD$172,'&lt;- Scale Ops'!$C$24,'Headcount Roster -&gt;'!GU$158:GU$173)</f>
        <v>0</v>
      </c>
      <c r="AU32" s="238">
        <f>SUMIF('Headcount Roster -&gt;'!$FD$158:$FD$172,'&lt;- Scale Ops'!$C$24,'Headcount Roster -&gt;'!GV$158:GV$173)</f>
        <v>0</v>
      </c>
      <c r="AV32" s="238">
        <f>SUMIF('Headcount Roster -&gt;'!$FD$158:$FD$172,'&lt;- Scale Ops'!$C$24,'Headcount Roster -&gt;'!GW$158:GW$173)</f>
        <v>0</v>
      </c>
      <c r="AW32" s="238">
        <f>SUMIF('Headcount Roster -&gt;'!$FD$158:$FD$172,'&lt;- Scale Ops'!$C$24,'Headcount Roster -&gt;'!GX$158:GX$173)</f>
        <v>0</v>
      </c>
      <c r="AX32" s="238">
        <f>SUMIF('Headcount Roster -&gt;'!$FD$158:$FD$172,'&lt;- Scale Ops'!$C$24,'Headcount Roster -&gt;'!GY$158:GY$173)</f>
        <v>0</v>
      </c>
      <c r="AY32" s="238">
        <f>SUMIF('Headcount Roster -&gt;'!$FD$158:$FD$172,'&lt;- Scale Ops'!$C$24,'Headcount Roster -&gt;'!GZ$158:GZ$173)</f>
        <v>0</v>
      </c>
      <c r="AZ32" s="238">
        <f>SUMIF('Headcount Roster -&gt;'!$FD$158:$FD$172,'&lt;- Scale Ops'!$C$24,'Headcount Roster -&gt;'!HA$158:HA$173)</f>
        <v>0</v>
      </c>
      <c r="BA32" s="238">
        <f>SUMIF('Headcount Roster -&gt;'!$FD$158:$FD$172,'&lt;- Scale Ops'!$C$24,'Headcount Roster -&gt;'!HB$158:HB$173)</f>
        <v>0</v>
      </c>
      <c r="BB32" s="238">
        <f>SUMIF('Headcount Roster -&gt;'!$FD$158:$FD$172,'&lt;- Scale Ops'!$C$24,'Headcount Roster -&gt;'!HC$158:HC$173)</f>
        <v>0</v>
      </c>
      <c r="BC32" s="238">
        <f>SUMIF('Headcount Roster -&gt;'!$FD$158:$FD$172,'&lt;- Scale Ops'!$C$24,'Headcount Roster -&gt;'!HD$158:HD$173)</f>
        <v>0</v>
      </c>
      <c r="BD32" s="238">
        <f>SUMIF('Headcount Roster -&gt;'!$FD$158:$FD$172,'&lt;- Scale Ops'!$C$24,'Headcount Roster -&gt;'!HE$158:HE$173)</f>
        <v>0</v>
      </c>
      <c r="BE32" s="238">
        <f>SUMIF('Headcount Roster -&gt;'!$FD$158:$FD$172,'&lt;- Scale Ops'!$C$24,'Headcount Roster -&gt;'!HF$158:HF$173)</f>
        <v>0</v>
      </c>
      <c r="BF32" s="238">
        <f>SUMIF('Headcount Roster -&gt;'!$FD$158:$FD$172,'&lt;- Scale Ops'!$C$24,'Headcount Roster -&gt;'!HG$158:HG$173)</f>
        <v>0</v>
      </c>
      <c r="BG32" s="238">
        <f>SUMIF('Headcount Roster -&gt;'!$FD$158:$FD$172,'&lt;- Scale Ops'!$C$24,'Headcount Roster -&gt;'!HH$158:HH$173)</f>
        <v>0</v>
      </c>
      <c r="BH32" s="238">
        <f>SUMIF('Headcount Roster -&gt;'!$FD$158:$FD$172,'&lt;- Scale Ops'!$C$24,'Headcount Roster -&gt;'!HI$158:HI$173)</f>
        <v>0</v>
      </c>
      <c r="BI32" s="238">
        <f>SUMIF('Headcount Roster -&gt;'!$FD$158:$FD$172,'&lt;- Scale Ops'!$C$24,'Headcount Roster -&gt;'!HJ$158:HJ$173)</f>
        <v>0</v>
      </c>
      <c r="BJ32" s="238">
        <f>SUMIF('Headcount Roster -&gt;'!$FD$158:$FD$172,'&lt;- Scale Ops'!$C$24,'Headcount Roster -&gt;'!HK$158:HK$173)</f>
        <v>0</v>
      </c>
      <c r="BK32" s="238">
        <f>SUMIF('Headcount Roster -&gt;'!$FD$158:$FD$172,'&lt;- Scale Ops'!$C$24,'Headcount Roster -&gt;'!HL$158:HL$173)</f>
        <v>0</v>
      </c>
      <c r="BL32" s="238">
        <f>SUMIF('Headcount Roster -&gt;'!$FD$158:$FD$172,'&lt;- Scale Ops'!$C$24,'Headcount Roster -&gt;'!HM$158:HM$173)</f>
        <v>0</v>
      </c>
      <c r="BM32" s="238">
        <f>SUMIF('Headcount Roster -&gt;'!$FD$158:$FD$172,'&lt;- Scale Ops'!$C$24,'Headcount Roster -&gt;'!HN$158:HN$173)</f>
        <v>0</v>
      </c>
      <c r="BN32" s="238">
        <f>SUMIF('Headcount Roster -&gt;'!$FD$158:$FD$172,'&lt;- Scale Ops'!$C$24,'Headcount Roster -&gt;'!HO$158:HO$173)</f>
        <v>0</v>
      </c>
      <c r="BO32" s="238">
        <f>SUMIF('Headcount Roster -&gt;'!$FD$158:$FD$172,'&lt;- Scale Ops'!$C$24,'Headcount Roster -&gt;'!HP$158:HP$173)</f>
        <v>0</v>
      </c>
      <c r="BP32" s="238">
        <f>SUMIF('Headcount Roster -&gt;'!$FD$158:$FD$172,'&lt;- Scale Ops'!$C$24,'Headcount Roster -&gt;'!HQ$158:HQ$173)</f>
        <v>0</v>
      </c>
      <c r="BQ32" s="238">
        <f>SUMIF('Headcount Roster -&gt;'!$FD$158:$FD$172,'&lt;- Scale Ops'!$C$24,'Headcount Roster -&gt;'!HR$158:HR$173)</f>
        <v>0</v>
      </c>
      <c r="BR32" s="238">
        <f>SUMIF('Headcount Roster -&gt;'!$FD$158:$FD$172,'&lt;- Scale Ops'!$C$24,'Headcount Roster -&gt;'!HS$158:HS$173)</f>
        <v>0</v>
      </c>
      <c r="BS32" s="238">
        <f>SUMIF('Headcount Roster -&gt;'!$FD$158:$FD$172,'&lt;- Scale Ops'!$C$24,'Headcount Roster -&gt;'!HT$158:HT$173)</f>
        <v>0</v>
      </c>
      <c r="BT32" s="238">
        <f>SUMIF('Headcount Roster -&gt;'!$FD$158:$FD$172,'&lt;- Scale Ops'!$C$24,'Headcount Roster -&gt;'!HU$158:HU$173)</f>
        <v>0</v>
      </c>
      <c r="BU32" s="238">
        <f>SUMIF('Headcount Roster -&gt;'!$FD$158:$FD$172,'&lt;- Scale Ops'!$C$24,'Headcount Roster -&gt;'!HV$158:HV$173)</f>
        <v>0</v>
      </c>
      <c r="BV32" s="238">
        <f>SUMIF('Headcount Roster -&gt;'!$FD$158:$FD$172,'&lt;- Scale Ops'!$C$24,'Headcount Roster -&gt;'!HW$158:HW$173)</f>
        <v>0</v>
      </c>
      <c r="BW32" s="238">
        <f>SUMIF('Headcount Roster -&gt;'!$FD$158:$FD$172,'&lt;- Scale Ops'!$C$24,'Headcount Roster -&gt;'!HX$158:HX$173)</f>
        <v>0</v>
      </c>
    </row>
    <row r="33" spans="1:75" x14ac:dyDescent="0.3">
      <c r="B33" s="236" t="s">
        <v>271</v>
      </c>
      <c r="D33" s="256">
        <f>IFERROR(ROUND(D31/$C30,0),0)</f>
        <v>0</v>
      </c>
      <c r="E33" s="256">
        <f t="shared" ref="E33:BK33" si="64">IFERROR(ROUND(E31/$C30,0),0)</f>
        <v>0</v>
      </c>
      <c r="F33" s="256">
        <f t="shared" si="64"/>
        <v>0</v>
      </c>
      <c r="G33" s="256">
        <f t="shared" si="64"/>
        <v>0</v>
      </c>
      <c r="H33" s="256">
        <f t="shared" si="64"/>
        <v>0</v>
      </c>
      <c r="I33" s="256">
        <f t="shared" si="64"/>
        <v>0</v>
      </c>
      <c r="J33" s="256">
        <f t="shared" si="64"/>
        <v>0</v>
      </c>
      <c r="K33" s="256">
        <f t="shared" si="64"/>
        <v>0</v>
      </c>
      <c r="L33" s="256">
        <f t="shared" si="64"/>
        <v>0</v>
      </c>
      <c r="M33" s="256">
        <f t="shared" si="64"/>
        <v>0</v>
      </c>
      <c r="N33" s="256">
        <f t="shared" si="64"/>
        <v>0</v>
      </c>
      <c r="O33" s="256">
        <f t="shared" si="64"/>
        <v>0</v>
      </c>
      <c r="P33" s="256">
        <f t="shared" si="64"/>
        <v>0</v>
      </c>
      <c r="Q33" s="256">
        <f t="shared" si="64"/>
        <v>0</v>
      </c>
      <c r="R33" s="256">
        <f t="shared" si="64"/>
        <v>0</v>
      </c>
      <c r="S33" s="256">
        <f t="shared" si="64"/>
        <v>0</v>
      </c>
      <c r="T33" s="256">
        <f t="shared" si="64"/>
        <v>0</v>
      </c>
      <c r="U33" s="256">
        <f t="shared" si="64"/>
        <v>0</v>
      </c>
      <c r="V33" s="256">
        <f t="shared" si="64"/>
        <v>0</v>
      </c>
      <c r="W33" s="256">
        <f t="shared" si="64"/>
        <v>0</v>
      </c>
      <c r="X33" s="256">
        <f t="shared" si="64"/>
        <v>0</v>
      </c>
      <c r="Y33" s="256">
        <f t="shared" si="64"/>
        <v>0</v>
      </c>
      <c r="Z33" s="256">
        <f t="shared" si="64"/>
        <v>0</v>
      </c>
      <c r="AA33" s="256">
        <f t="shared" si="64"/>
        <v>0</v>
      </c>
      <c r="AB33" s="256">
        <f t="shared" si="64"/>
        <v>0</v>
      </c>
      <c r="AC33" s="256">
        <f t="shared" si="64"/>
        <v>0</v>
      </c>
      <c r="AD33" s="256">
        <f t="shared" si="64"/>
        <v>0</v>
      </c>
      <c r="AE33" s="256">
        <f t="shared" si="64"/>
        <v>0</v>
      </c>
      <c r="AF33" s="256">
        <f t="shared" si="64"/>
        <v>0</v>
      </c>
      <c r="AG33" s="256">
        <f t="shared" si="64"/>
        <v>0</v>
      </c>
      <c r="AH33" s="256">
        <f t="shared" si="64"/>
        <v>0</v>
      </c>
      <c r="AI33" s="256">
        <f t="shared" si="64"/>
        <v>0</v>
      </c>
      <c r="AJ33" s="256">
        <f t="shared" si="64"/>
        <v>0</v>
      </c>
      <c r="AK33" s="256">
        <f t="shared" si="64"/>
        <v>0</v>
      </c>
      <c r="AL33" s="256">
        <f t="shared" si="64"/>
        <v>0</v>
      </c>
      <c r="AM33" s="256">
        <f t="shared" si="64"/>
        <v>0</v>
      </c>
      <c r="AN33" s="256">
        <f t="shared" si="64"/>
        <v>0</v>
      </c>
      <c r="AO33" s="256">
        <f t="shared" si="64"/>
        <v>0</v>
      </c>
      <c r="AP33" s="256">
        <f t="shared" si="64"/>
        <v>0</v>
      </c>
      <c r="AQ33" s="256">
        <f t="shared" si="64"/>
        <v>0</v>
      </c>
      <c r="AR33" s="256">
        <f t="shared" si="64"/>
        <v>0</v>
      </c>
      <c r="AS33" s="256">
        <f t="shared" si="64"/>
        <v>0</v>
      </c>
      <c r="AT33" s="256">
        <f t="shared" si="64"/>
        <v>0</v>
      </c>
      <c r="AU33" s="256">
        <f t="shared" si="64"/>
        <v>0</v>
      </c>
      <c r="AV33" s="256">
        <f t="shared" si="64"/>
        <v>0</v>
      </c>
      <c r="AW33" s="256">
        <f t="shared" si="64"/>
        <v>0</v>
      </c>
      <c r="AX33" s="256">
        <f t="shared" si="64"/>
        <v>0</v>
      </c>
      <c r="AY33" s="256">
        <f t="shared" si="64"/>
        <v>0</v>
      </c>
      <c r="AZ33" s="256">
        <f t="shared" si="64"/>
        <v>0</v>
      </c>
      <c r="BA33" s="256">
        <f t="shared" si="64"/>
        <v>0</v>
      </c>
      <c r="BB33" s="256">
        <f t="shared" si="64"/>
        <v>0</v>
      </c>
      <c r="BC33" s="256">
        <f t="shared" si="64"/>
        <v>0</v>
      </c>
      <c r="BD33" s="256">
        <f t="shared" si="64"/>
        <v>0</v>
      </c>
      <c r="BE33" s="256">
        <f t="shared" si="64"/>
        <v>0</v>
      </c>
      <c r="BF33" s="256">
        <f t="shared" si="64"/>
        <v>0</v>
      </c>
      <c r="BG33" s="256">
        <f t="shared" si="64"/>
        <v>0</v>
      </c>
      <c r="BH33" s="256">
        <f t="shared" si="64"/>
        <v>0</v>
      </c>
      <c r="BI33" s="256">
        <f t="shared" si="64"/>
        <v>0</v>
      </c>
      <c r="BJ33" s="256">
        <f t="shared" si="64"/>
        <v>0</v>
      </c>
      <c r="BK33" s="256">
        <f t="shared" si="64"/>
        <v>0</v>
      </c>
      <c r="BL33" s="256">
        <f t="shared" ref="BL33:BW33" si="65">IFERROR(ROUND(BL31/$C30,0),0)</f>
        <v>0</v>
      </c>
      <c r="BM33" s="256">
        <f t="shared" si="65"/>
        <v>0</v>
      </c>
      <c r="BN33" s="256">
        <f t="shared" si="65"/>
        <v>0</v>
      </c>
      <c r="BO33" s="256">
        <f t="shared" si="65"/>
        <v>0</v>
      </c>
      <c r="BP33" s="256">
        <f t="shared" si="65"/>
        <v>0</v>
      </c>
      <c r="BQ33" s="256">
        <f t="shared" si="65"/>
        <v>0</v>
      </c>
      <c r="BR33" s="256">
        <f t="shared" si="65"/>
        <v>0</v>
      </c>
      <c r="BS33" s="256">
        <f t="shared" si="65"/>
        <v>0</v>
      </c>
      <c r="BT33" s="256">
        <f t="shared" si="65"/>
        <v>0</v>
      </c>
      <c r="BU33" s="256">
        <f t="shared" si="65"/>
        <v>0</v>
      </c>
      <c r="BV33" s="256">
        <f t="shared" si="65"/>
        <v>0</v>
      </c>
      <c r="BW33" s="256">
        <f t="shared" si="65"/>
        <v>0</v>
      </c>
    </row>
    <row r="34" spans="1:75" x14ac:dyDescent="0.3">
      <c r="B34" t="s">
        <v>181</v>
      </c>
      <c r="D34" s="257">
        <f>IF((D33-D32)&lt;0,0,D33-D32)</f>
        <v>0</v>
      </c>
      <c r="E34" s="257">
        <f t="shared" ref="E34:BK34" si="66">IF((E33-E32)&lt;0,0,E33-E32)</f>
        <v>0</v>
      </c>
      <c r="F34" s="257">
        <f t="shared" si="66"/>
        <v>0</v>
      </c>
      <c r="G34" s="257">
        <f t="shared" si="66"/>
        <v>0</v>
      </c>
      <c r="H34" s="257">
        <f t="shared" si="66"/>
        <v>0</v>
      </c>
      <c r="I34" s="257">
        <f t="shared" si="66"/>
        <v>0</v>
      </c>
      <c r="J34" s="257">
        <f t="shared" si="66"/>
        <v>0</v>
      </c>
      <c r="K34" s="257">
        <f t="shared" si="66"/>
        <v>0</v>
      </c>
      <c r="L34" s="257">
        <f t="shared" si="66"/>
        <v>0</v>
      </c>
      <c r="M34" s="257">
        <f t="shared" si="66"/>
        <v>0</v>
      </c>
      <c r="N34" s="257">
        <f t="shared" si="66"/>
        <v>0</v>
      </c>
      <c r="O34" s="257">
        <f t="shared" si="66"/>
        <v>0</v>
      </c>
      <c r="P34" s="257">
        <f t="shared" si="66"/>
        <v>0</v>
      </c>
      <c r="Q34" s="257">
        <f t="shared" si="66"/>
        <v>0</v>
      </c>
      <c r="R34" s="257">
        <f t="shared" si="66"/>
        <v>0</v>
      </c>
      <c r="S34" s="257">
        <f t="shared" si="66"/>
        <v>0</v>
      </c>
      <c r="T34" s="257">
        <f t="shared" si="66"/>
        <v>0</v>
      </c>
      <c r="U34" s="257">
        <f t="shared" si="66"/>
        <v>0</v>
      </c>
      <c r="V34" s="257">
        <f t="shared" si="66"/>
        <v>0</v>
      </c>
      <c r="W34" s="257">
        <f t="shared" si="66"/>
        <v>0</v>
      </c>
      <c r="X34" s="257">
        <f t="shared" si="66"/>
        <v>0</v>
      </c>
      <c r="Y34" s="257">
        <f t="shared" si="66"/>
        <v>0</v>
      </c>
      <c r="Z34" s="257">
        <f t="shared" si="66"/>
        <v>0</v>
      </c>
      <c r="AA34" s="257">
        <f t="shared" si="66"/>
        <v>0</v>
      </c>
      <c r="AB34" s="257">
        <f t="shared" si="66"/>
        <v>0</v>
      </c>
      <c r="AC34" s="257">
        <f t="shared" si="66"/>
        <v>0</v>
      </c>
      <c r="AD34" s="257">
        <f t="shared" si="66"/>
        <v>0</v>
      </c>
      <c r="AE34" s="257">
        <f t="shared" si="66"/>
        <v>0</v>
      </c>
      <c r="AF34" s="257">
        <f t="shared" si="66"/>
        <v>0</v>
      </c>
      <c r="AG34" s="257">
        <f t="shared" si="66"/>
        <v>0</v>
      </c>
      <c r="AH34" s="257">
        <f t="shared" si="66"/>
        <v>0</v>
      </c>
      <c r="AI34" s="257">
        <f t="shared" si="66"/>
        <v>0</v>
      </c>
      <c r="AJ34" s="257">
        <f t="shared" si="66"/>
        <v>0</v>
      </c>
      <c r="AK34" s="257">
        <f t="shared" si="66"/>
        <v>0</v>
      </c>
      <c r="AL34" s="257">
        <f t="shared" si="66"/>
        <v>0</v>
      </c>
      <c r="AM34" s="257">
        <f t="shared" si="66"/>
        <v>0</v>
      </c>
      <c r="AN34" s="257">
        <f t="shared" si="66"/>
        <v>0</v>
      </c>
      <c r="AO34" s="257">
        <f t="shared" si="66"/>
        <v>0</v>
      </c>
      <c r="AP34" s="257">
        <f t="shared" si="66"/>
        <v>0</v>
      </c>
      <c r="AQ34" s="257">
        <f t="shared" si="66"/>
        <v>0</v>
      </c>
      <c r="AR34" s="257">
        <f t="shared" si="66"/>
        <v>0</v>
      </c>
      <c r="AS34" s="257">
        <f t="shared" si="66"/>
        <v>0</v>
      </c>
      <c r="AT34" s="257">
        <f t="shared" si="66"/>
        <v>0</v>
      </c>
      <c r="AU34" s="257">
        <f t="shared" si="66"/>
        <v>0</v>
      </c>
      <c r="AV34" s="257">
        <f t="shared" si="66"/>
        <v>0</v>
      </c>
      <c r="AW34" s="257">
        <f t="shared" si="66"/>
        <v>0</v>
      </c>
      <c r="AX34" s="257">
        <f t="shared" si="66"/>
        <v>0</v>
      </c>
      <c r="AY34" s="257">
        <f t="shared" si="66"/>
        <v>0</v>
      </c>
      <c r="AZ34" s="257">
        <f t="shared" si="66"/>
        <v>0</v>
      </c>
      <c r="BA34" s="257">
        <f t="shared" si="66"/>
        <v>0</v>
      </c>
      <c r="BB34" s="257">
        <f t="shared" si="66"/>
        <v>0</v>
      </c>
      <c r="BC34" s="257">
        <f t="shared" si="66"/>
        <v>0</v>
      </c>
      <c r="BD34" s="257">
        <f t="shared" si="66"/>
        <v>0</v>
      </c>
      <c r="BE34" s="257">
        <f t="shared" si="66"/>
        <v>0</v>
      </c>
      <c r="BF34" s="257">
        <f t="shared" si="66"/>
        <v>0</v>
      </c>
      <c r="BG34" s="257">
        <f t="shared" si="66"/>
        <v>0</v>
      </c>
      <c r="BH34" s="257">
        <f t="shared" si="66"/>
        <v>0</v>
      </c>
      <c r="BI34" s="257">
        <f t="shared" si="66"/>
        <v>0</v>
      </c>
      <c r="BJ34" s="257">
        <f t="shared" si="66"/>
        <v>0</v>
      </c>
      <c r="BK34" s="257">
        <f t="shared" si="66"/>
        <v>0</v>
      </c>
      <c r="BL34" s="257">
        <f t="shared" ref="BL34:BW34" si="67">IF((BL33-BL32)&lt;0,0,BL33-BL32)</f>
        <v>0</v>
      </c>
      <c r="BM34" s="257">
        <f t="shared" si="67"/>
        <v>0</v>
      </c>
      <c r="BN34" s="257">
        <f t="shared" si="67"/>
        <v>0</v>
      </c>
      <c r="BO34" s="257">
        <f t="shared" si="67"/>
        <v>0</v>
      </c>
      <c r="BP34" s="257">
        <f t="shared" si="67"/>
        <v>0</v>
      </c>
      <c r="BQ34" s="257">
        <f t="shared" si="67"/>
        <v>0</v>
      </c>
      <c r="BR34" s="257">
        <f t="shared" si="67"/>
        <v>0</v>
      </c>
      <c r="BS34" s="257">
        <f t="shared" si="67"/>
        <v>0</v>
      </c>
      <c r="BT34" s="257">
        <f t="shared" si="67"/>
        <v>0</v>
      </c>
      <c r="BU34" s="257">
        <f t="shared" si="67"/>
        <v>0</v>
      </c>
      <c r="BV34" s="257">
        <f t="shared" si="67"/>
        <v>0</v>
      </c>
      <c r="BW34" s="257">
        <f t="shared" si="67"/>
        <v>0</v>
      </c>
    </row>
    <row r="35" spans="1:75" x14ac:dyDescent="0.3">
      <c r="A35" t="str">
        <f>$B$5&amp;"WTB"</f>
        <v>SUPPORTWTB</v>
      </c>
      <c r="B35" t="s">
        <v>21</v>
      </c>
      <c r="D35" s="239">
        <f>IFERROR(D34*$C27/12*(1+$C28),0)</f>
        <v>0</v>
      </c>
      <c r="E35" s="239">
        <f>IFERROR(E34*$C27/12*(1+$C28),0)</f>
        <v>0</v>
      </c>
      <c r="F35" s="239">
        <f t="shared" ref="F35:AJ35" si="68">IFERROR(F34*$C27/12*(1+$C28),0)</f>
        <v>0</v>
      </c>
      <c r="G35" s="239">
        <f t="shared" si="68"/>
        <v>0</v>
      </c>
      <c r="H35" s="239">
        <f t="shared" si="68"/>
        <v>0</v>
      </c>
      <c r="I35" s="239">
        <f t="shared" si="68"/>
        <v>0</v>
      </c>
      <c r="J35" s="239">
        <f t="shared" si="68"/>
        <v>0</v>
      </c>
      <c r="K35" s="239">
        <f t="shared" si="68"/>
        <v>0</v>
      </c>
      <c r="L35" s="239">
        <f t="shared" si="68"/>
        <v>0</v>
      </c>
      <c r="M35" s="239">
        <f t="shared" si="68"/>
        <v>0</v>
      </c>
      <c r="N35" s="239">
        <f t="shared" si="68"/>
        <v>0</v>
      </c>
      <c r="O35" s="239">
        <f t="shared" si="68"/>
        <v>0</v>
      </c>
      <c r="P35" s="239">
        <f t="shared" si="68"/>
        <v>0</v>
      </c>
      <c r="Q35" s="239">
        <f t="shared" si="68"/>
        <v>0</v>
      </c>
      <c r="R35" s="239">
        <f t="shared" si="68"/>
        <v>0</v>
      </c>
      <c r="S35" s="239">
        <f t="shared" si="68"/>
        <v>0</v>
      </c>
      <c r="T35" s="239">
        <f t="shared" si="68"/>
        <v>0</v>
      </c>
      <c r="U35" s="239">
        <f t="shared" si="68"/>
        <v>0</v>
      </c>
      <c r="V35" s="239">
        <f t="shared" si="68"/>
        <v>0</v>
      </c>
      <c r="W35" s="239">
        <f t="shared" si="68"/>
        <v>0</v>
      </c>
      <c r="X35" s="239">
        <f t="shared" si="68"/>
        <v>0</v>
      </c>
      <c r="Y35" s="239">
        <f t="shared" si="68"/>
        <v>0</v>
      </c>
      <c r="Z35" s="239">
        <f t="shared" si="68"/>
        <v>0</v>
      </c>
      <c r="AA35" s="239">
        <f t="shared" si="68"/>
        <v>0</v>
      </c>
      <c r="AB35" s="239">
        <f t="shared" si="68"/>
        <v>0</v>
      </c>
      <c r="AC35" s="239">
        <f t="shared" si="68"/>
        <v>0</v>
      </c>
      <c r="AD35" s="239">
        <f t="shared" si="68"/>
        <v>0</v>
      </c>
      <c r="AE35" s="239">
        <f t="shared" si="68"/>
        <v>0</v>
      </c>
      <c r="AF35" s="239">
        <f t="shared" si="68"/>
        <v>0</v>
      </c>
      <c r="AG35" s="239">
        <f t="shared" si="68"/>
        <v>0</v>
      </c>
      <c r="AH35" s="239">
        <f t="shared" si="68"/>
        <v>0</v>
      </c>
      <c r="AI35" s="239">
        <f t="shared" si="68"/>
        <v>0</v>
      </c>
      <c r="AJ35" s="239">
        <f t="shared" si="68"/>
        <v>0</v>
      </c>
      <c r="AK35" s="239">
        <f t="shared" ref="AK35:BK35" si="69">IFERROR(AK34*$C27/12*(1+$C28),0)</f>
        <v>0</v>
      </c>
      <c r="AL35" s="239">
        <f t="shared" si="69"/>
        <v>0</v>
      </c>
      <c r="AM35" s="239">
        <f t="shared" si="69"/>
        <v>0</v>
      </c>
      <c r="AN35" s="239">
        <f t="shared" si="69"/>
        <v>0</v>
      </c>
      <c r="AO35" s="239">
        <f t="shared" si="69"/>
        <v>0</v>
      </c>
      <c r="AP35" s="239">
        <f t="shared" si="69"/>
        <v>0</v>
      </c>
      <c r="AQ35" s="239">
        <f t="shared" si="69"/>
        <v>0</v>
      </c>
      <c r="AR35" s="239">
        <f t="shared" si="69"/>
        <v>0</v>
      </c>
      <c r="AS35" s="239">
        <f t="shared" si="69"/>
        <v>0</v>
      </c>
      <c r="AT35" s="239">
        <f t="shared" si="69"/>
        <v>0</v>
      </c>
      <c r="AU35" s="239">
        <f t="shared" si="69"/>
        <v>0</v>
      </c>
      <c r="AV35" s="239">
        <f t="shared" si="69"/>
        <v>0</v>
      </c>
      <c r="AW35" s="239">
        <f t="shared" si="69"/>
        <v>0</v>
      </c>
      <c r="AX35" s="239">
        <f t="shared" si="69"/>
        <v>0</v>
      </c>
      <c r="AY35" s="239">
        <f t="shared" si="69"/>
        <v>0</v>
      </c>
      <c r="AZ35" s="239">
        <f t="shared" si="69"/>
        <v>0</v>
      </c>
      <c r="BA35" s="239">
        <f t="shared" si="69"/>
        <v>0</v>
      </c>
      <c r="BB35" s="239">
        <f t="shared" si="69"/>
        <v>0</v>
      </c>
      <c r="BC35" s="239">
        <f t="shared" si="69"/>
        <v>0</v>
      </c>
      <c r="BD35" s="239">
        <f t="shared" si="69"/>
        <v>0</v>
      </c>
      <c r="BE35" s="239">
        <f t="shared" si="69"/>
        <v>0</v>
      </c>
      <c r="BF35" s="239">
        <f t="shared" si="69"/>
        <v>0</v>
      </c>
      <c r="BG35" s="239">
        <f t="shared" si="69"/>
        <v>0</v>
      </c>
      <c r="BH35" s="239">
        <f t="shared" si="69"/>
        <v>0</v>
      </c>
      <c r="BI35" s="239">
        <f t="shared" si="69"/>
        <v>0</v>
      </c>
      <c r="BJ35" s="239">
        <f t="shared" si="69"/>
        <v>0</v>
      </c>
      <c r="BK35" s="239">
        <f t="shared" si="69"/>
        <v>0</v>
      </c>
      <c r="BL35" s="239">
        <f t="shared" ref="BL35:BW35" si="70">IFERROR(BL34*$C27/12*(1+$C28),0)</f>
        <v>0</v>
      </c>
      <c r="BM35" s="239">
        <f t="shared" si="70"/>
        <v>0</v>
      </c>
      <c r="BN35" s="239">
        <f t="shared" si="70"/>
        <v>0</v>
      </c>
      <c r="BO35" s="239">
        <f t="shared" si="70"/>
        <v>0</v>
      </c>
      <c r="BP35" s="239">
        <f t="shared" si="70"/>
        <v>0</v>
      </c>
      <c r="BQ35" s="239">
        <f t="shared" si="70"/>
        <v>0</v>
      </c>
      <c r="BR35" s="239">
        <f t="shared" si="70"/>
        <v>0</v>
      </c>
      <c r="BS35" s="239">
        <f t="shared" si="70"/>
        <v>0</v>
      </c>
      <c r="BT35" s="239">
        <f t="shared" si="70"/>
        <v>0</v>
      </c>
      <c r="BU35" s="239">
        <f t="shared" si="70"/>
        <v>0</v>
      </c>
      <c r="BV35" s="239">
        <f t="shared" si="70"/>
        <v>0</v>
      </c>
      <c r="BW35" s="239">
        <f t="shared" si="70"/>
        <v>0</v>
      </c>
    </row>
    <row r="36" spans="1:75" x14ac:dyDescent="0.3">
      <c r="A36" t="str">
        <f>$B$5&amp;"WTB"</f>
        <v>SUPPORTWTB</v>
      </c>
      <c r="B36" t="s">
        <v>107</v>
      </c>
      <c r="D36" s="239">
        <f>IFERROR(D34*$C29,0)</f>
        <v>0</v>
      </c>
      <c r="E36" s="239">
        <f t="shared" ref="E36:BK36" si="71">IFERROR(E34*$C29,0)</f>
        <v>0</v>
      </c>
      <c r="F36" s="239">
        <f t="shared" si="71"/>
        <v>0</v>
      </c>
      <c r="G36" s="239">
        <f t="shared" si="71"/>
        <v>0</v>
      </c>
      <c r="H36" s="239">
        <f t="shared" si="71"/>
        <v>0</v>
      </c>
      <c r="I36" s="239">
        <f t="shared" si="71"/>
        <v>0</v>
      </c>
      <c r="J36" s="239">
        <f t="shared" si="71"/>
        <v>0</v>
      </c>
      <c r="K36" s="239">
        <f t="shared" si="71"/>
        <v>0</v>
      </c>
      <c r="L36" s="239">
        <f t="shared" si="71"/>
        <v>0</v>
      </c>
      <c r="M36" s="239">
        <f t="shared" si="71"/>
        <v>0</v>
      </c>
      <c r="N36" s="239">
        <f t="shared" si="71"/>
        <v>0</v>
      </c>
      <c r="O36" s="239">
        <f t="shared" si="71"/>
        <v>0</v>
      </c>
      <c r="P36" s="239">
        <f t="shared" si="71"/>
        <v>0</v>
      </c>
      <c r="Q36" s="239">
        <f t="shared" si="71"/>
        <v>0</v>
      </c>
      <c r="R36" s="239">
        <f t="shared" si="71"/>
        <v>0</v>
      </c>
      <c r="S36" s="239">
        <f t="shared" si="71"/>
        <v>0</v>
      </c>
      <c r="T36" s="239">
        <f t="shared" si="71"/>
        <v>0</v>
      </c>
      <c r="U36" s="239">
        <f t="shared" si="71"/>
        <v>0</v>
      </c>
      <c r="V36" s="239">
        <f t="shared" si="71"/>
        <v>0</v>
      </c>
      <c r="W36" s="239">
        <f t="shared" si="71"/>
        <v>0</v>
      </c>
      <c r="X36" s="239">
        <f t="shared" si="71"/>
        <v>0</v>
      </c>
      <c r="Y36" s="239">
        <f t="shared" si="71"/>
        <v>0</v>
      </c>
      <c r="Z36" s="239">
        <f t="shared" si="71"/>
        <v>0</v>
      </c>
      <c r="AA36" s="239">
        <f t="shared" si="71"/>
        <v>0</v>
      </c>
      <c r="AB36" s="239">
        <f t="shared" si="71"/>
        <v>0</v>
      </c>
      <c r="AC36" s="239">
        <f t="shared" si="71"/>
        <v>0</v>
      </c>
      <c r="AD36" s="239">
        <f t="shared" si="71"/>
        <v>0</v>
      </c>
      <c r="AE36" s="239">
        <f t="shared" si="71"/>
        <v>0</v>
      </c>
      <c r="AF36" s="239">
        <f t="shared" si="71"/>
        <v>0</v>
      </c>
      <c r="AG36" s="239">
        <f t="shared" si="71"/>
        <v>0</v>
      </c>
      <c r="AH36" s="239">
        <f t="shared" si="71"/>
        <v>0</v>
      </c>
      <c r="AI36" s="239">
        <f t="shared" si="71"/>
        <v>0</v>
      </c>
      <c r="AJ36" s="239">
        <f t="shared" si="71"/>
        <v>0</v>
      </c>
      <c r="AK36" s="239">
        <f t="shared" si="71"/>
        <v>0</v>
      </c>
      <c r="AL36" s="239">
        <f t="shared" si="71"/>
        <v>0</v>
      </c>
      <c r="AM36" s="239">
        <f t="shared" si="71"/>
        <v>0</v>
      </c>
      <c r="AN36" s="239">
        <f t="shared" si="71"/>
        <v>0</v>
      </c>
      <c r="AO36" s="239">
        <f t="shared" si="71"/>
        <v>0</v>
      </c>
      <c r="AP36" s="239">
        <f t="shared" si="71"/>
        <v>0</v>
      </c>
      <c r="AQ36" s="239">
        <f t="shared" si="71"/>
        <v>0</v>
      </c>
      <c r="AR36" s="239">
        <f t="shared" si="71"/>
        <v>0</v>
      </c>
      <c r="AS36" s="239">
        <f t="shared" si="71"/>
        <v>0</v>
      </c>
      <c r="AT36" s="239">
        <f t="shared" si="71"/>
        <v>0</v>
      </c>
      <c r="AU36" s="239">
        <f t="shared" si="71"/>
        <v>0</v>
      </c>
      <c r="AV36" s="239">
        <f t="shared" si="71"/>
        <v>0</v>
      </c>
      <c r="AW36" s="239">
        <f t="shared" si="71"/>
        <v>0</v>
      </c>
      <c r="AX36" s="239">
        <f t="shared" si="71"/>
        <v>0</v>
      </c>
      <c r="AY36" s="239">
        <f t="shared" si="71"/>
        <v>0</v>
      </c>
      <c r="AZ36" s="239">
        <f t="shared" si="71"/>
        <v>0</v>
      </c>
      <c r="BA36" s="239">
        <f t="shared" si="71"/>
        <v>0</v>
      </c>
      <c r="BB36" s="239">
        <f t="shared" si="71"/>
        <v>0</v>
      </c>
      <c r="BC36" s="239">
        <f t="shared" si="71"/>
        <v>0</v>
      </c>
      <c r="BD36" s="239">
        <f t="shared" si="71"/>
        <v>0</v>
      </c>
      <c r="BE36" s="239">
        <f t="shared" si="71"/>
        <v>0</v>
      </c>
      <c r="BF36" s="239">
        <f t="shared" si="71"/>
        <v>0</v>
      </c>
      <c r="BG36" s="239">
        <f t="shared" si="71"/>
        <v>0</v>
      </c>
      <c r="BH36" s="239">
        <f t="shared" si="71"/>
        <v>0</v>
      </c>
      <c r="BI36" s="239">
        <f t="shared" si="71"/>
        <v>0</v>
      </c>
      <c r="BJ36" s="239">
        <f t="shared" si="71"/>
        <v>0</v>
      </c>
      <c r="BK36" s="239">
        <f t="shared" si="71"/>
        <v>0</v>
      </c>
      <c r="BL36" s="239">
        <f t="shared" ref="BL36:BW36" si="72">IFERROR(BL34*$C29,0)</f>
        <v>0</v>
      </c>
      <c r="BM36" s="239">
        <f t="shared" si="72"/>
        <v>0</v>
      </c>
      <c r="BN36" s="239">
        <f t="shared" si="72"/>
        <v>0</v>
      </c>
      <c r="BO36" s="239">
        <f t="shared" si="72"/>
        <v>0</v>
      </c>
      <c r="BP36" s="239">
        <f t="shared" si="72"/>
        <v>0</v>
      </c>
      <c r="BQ36" s="239">
        <f t="shared" si="72"/>
        <v>0</v>
      </c>
      <c r="BR36" s="239">
        <f t="shared" si="72"/>
        <v>0</v>
      </c>
      <c r="BS36" s="239">
        <f t="shared" si="72"/>
        <v>0</v>
      </c>
      <c r="BT36" s="239">
        <f t="shared" si="72"/>
        <v>0</v>
      </c>
      <c r="BU36" s="239">
        <f t="shared" si="72"/>
        <v>0</v>
      </c>
      <c r="BV36" s="239">
        <f t="shared" si="72"/>
        <v>0</v>
      </c>
      <c r="BW36" s="239">
        <f t="shared" si="72"/>
        <v>0</v>
      </c>
    </row>
    <row r="37" spans="1:75" x14ac:dyDescent="0.3">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9"/>
      <c r="BS37" s="239"/>
      <c r="BT37" s="239"/>
      <c r="BU37" s="239"/>
      <c r="BV37" s="239"/>
      <c r="BW37" s="239"/>
    </row>
    <row r="38" spans="1:75" x14ac:dyDescent="0.3">
      <c r="B38" t="s">
        <v>196</v>
      </c>
      <c r="C38" s="173" t="s">
        <v>199</v>
      </c>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row>
    <row r="39" spans="1:75" x14ac:dyDescent="0.3">
      <c r="B39" t="s">
        <v>272</v>
      </c>
      <c r="C39" s="173">
        <v>3</v>
      </c>
      <c r="D39" s="231"/>
      <c r="E39" s="231"/>
      <c r="F39" s="231"/>
      <c r="G39" s="231"/>
      <c r="H39" s="231"/>
      <c r="I39" s="231"/>
      <c r="J39" s="231"/>
      <c r="K39" s="231"/>
      <c r="L39" s="231"/>
      <c r="M39" s="231"/>
      <c r="N39" s="231"/>
      <c r="O39" s="231"/>
      <c r="P39" s="231"/>
      <c r="Q39" s="231"/>
      <c r="R39" s="231"/>
      <c r="S39" s="231"/>
      <c r="T39" s="231"/>
      <c r="U39" s="231"/>
      <c r="V39" s="231"/>
      <c r="W39" s="231"/>
      <c r="X39" s="231"/>
      <c r="Y39" s="231"/>
      <c r="Z39" s="231"/>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c r="BQ39" s="231"/>
      <c r="BR39" s="231"/>
      <c r="BS39" s="231"/>
      <c r="BT39" s="231"/>
      <c r="BU39" s="231"/>
      <c r="BV39" s="231"/>
      <c r="BW39" s="231"/>
    </row>
    <row r="40" spans="1:75" x14ac:dyDescent="0.3">
      <c r="B40" t="s">
        <v>92</v>
      </c>
      <c r="C40" s="173" t="s">
        <v>197</v>
      </c>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row>
    <row r="41" spans="1:75" x14ac:dyDescent="0.3">
      <c r="D41" s="231"/>
      <c r="E41" s="231"/>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row>
    <row r="42" spans="1:75" x14ac:dyDescent="0.3">
      <c r="B42" t="s">
        <v>179</v>
      </c>
      <c r="C42" s="234"/>
    </row>
    <row r="43" spans="1:75" x14ac:dyDescent="0.3">
      <c r="B43" t="s">
        <v>16</v>
      </c>
      <c r="C43" s="235"/>
    </row>
    <row r="44" spans="1:75" x14ac:dyDescent="0.3">
      <c r="B44" t="s">
        <v>180</v>
      </c>
      <c r="C44" s="234"/>
    </row>
    <row r="45" spans="1:75" x14ac:dyDescent="0.3">
      <c r="B45" s="236" t="str">
        <f>"Driver:  "&amp;$C40&amp;" per "&amp;$C38</f>
        <v>Driver:  Support Managers per Open</v>
      </c>
      <c r="C45" s="237"/>
    </row>
    <row r="46" spans="1:75" x14ac:dyDescent="0.3">
      <c r="B46" s="236" t="str">
        <f>"Total "&amp;$C40</f>
        <v>Total Support Managers</v>
      </c>
      <c r="D46" s="256">
        <f>D32+D34</f>
        <v>0</v>
      </c>
      <c r="E46" s="256">
        <f t="shared" ref="E46:BK46" si="73">E32+E34</f>
        <v>0</v>
      </c>
      <c r="F46" s="256">
        <f t="shared" si="73"/>
        <v>0</v>
      </c>
      <c r="G46" s="256">
        <f t="shared" si="73"/>
        <v>0</v>
      </c>
      <c r="H46" s="256">
        <f t="shared" si="73"/>
        <v>0</v>
      </c>
      <c r="I46" s="256">
        <f t="shared" si="73"/>
        <v>0</v>
      </c>
      <c r="J46" s="256">
        <f t="shared" si="73"/>
        <v>0</v>
      </c>
      <c r="K46" s="256">
        <f t="shared" si="73"/>
        <v>0</v>
      </c>
      <c r="L46" s="256">
        <f t="shared" si="73"/>
        <v>0</v>
      </c>
      <c r="M46" s="256">
        <f t="shared" si="73"/>
        <v>0</v>
      </c>
      <c r="N46" s="256">
        <f t="shared" si="73"/>
        <v>0</v>
      </c>
      <c r="O46" s="256">
        <f t="shared" si="73"/>
        <v>0</v>
      </c>
      <c r="P46" s="256">
        <f t="shared" si="73"/>
        <v>0</v>
      </c>
      <c r="Q46" s="256">
        <f t="shared" si="73"/>
        <v>0</v>
      </c>
      <c r="R46" s="256">
        <f t="shared" si="73"/>
        <v>0</v>
      </c>
      <c r="S46" s="256">
        <f t="shared" si="73"/>
        <v>0</v>
      </c>
      <c r="T46" s="256">
        <f t="shared" si="73"/>
        <v>0</v>
      </c>
      <c r="U46" s="256">
        <f t="shared" si="73"/>
        <v>0</v>
      </c>
      <c r="V46" s="256">
        <f t="shared" si="73"/>
        <v>0</v>
      </c>
      <c r="W46" s="256">
        <f t="shared" si="73"/>
        <v>0</v>
      </c>
      <c r="X46" s="256">
        <f t="shared" si="73"/>
        <v>0</v>
      </c>
      <c r="Y46" s="256">
        <f t="shared" si="73"/>
        <v>0</v>
      </c>
      <c r="Z46" s="256">
        <f t="shared" si="73"/>
        <v>0</v>
      </c>
      <c r="AA46" s="256">
        <f t="shared" si="73"/>
        <v>0</v>
      </c>
      <c r="AB46" s="256">
        <f t="shared" si="73"/>
        <v>0</v>
      </c>
      <c r="AC46" s="256">
        <f t="shared" si="73"/>
        <v>0</v>
      </c>
      <c r="AD46" s="256">
        <f t="shared" si="73"/>
        <v>0</v>
      </c>
      <c r="AE46" s="256">
        <f t="shared" si="73"/>
        <v>0</v>
      </c>
      <c r="AF46" s="256">
        <f t="shared" si="73"/>
        <v>0</v>
      </c>
      <c r="AG46" s="256">
        <f t="shared" si="73"/>
        <v>0</v>
      </c>
      <c r="AH46" s="256">
        <f t="shared" si="73"/>
        <v>0</v>
      </c>
      <c r="AI46" s="256">
        <f t="shared" si="73"/>
        <v>0</v>
      </c>
      <c r="AJ46" s="256">
        <f t="shared" si="73"/>
        <v>0</v>
      </c>
      <c r="AK46" s="256">
        <f t="shared" si="73"/>
        <v>0</v>
      </c>
      <c r="AL46" s="256">
        <f t="shared" si="73"/>
        <v>0</v>
      </c>
      <c r="AM46" s="256">
        <f t="shared" si="73"/>
        <v>0</v>
      </c>
      <c r="AN46" s="256">
        <f t="shared" si="73"/>
        <v>0</v>
      </c>
      <c r="AO46" s="256">
        <f t="shared" si="73"/>
        <v>0</v>
      </c>
      <c r="AP46" s="256">
        <f t="shared" si="73"/>
        <v>0</v>
      </c>
      <c r="AQ46" s="256">
        <f t="shared" si="73"/>
        <v>0</v>
      </c>
      <c r="AR46" s="256">
        <f t="shared" si="73"/>
        <v>0</v>
      </c>
      <c r="AS46" s="256">
        <f t="shared" si="73"/>
        <v>0</v>
      </c>
      <c r="AT46" s="256">
        <f t="shared" si="73"/>
        <v>0</v>
      </c>
      <c r="AU46" s="256">
        <f t="shared" si="73"/>
        <v>0</v>
      </c>
      <c r="AV46" s="256">
        <f t="shared" si="73"/>
        <v>0</v>
      </c>
      <c r="AW46" s="256">
        <f t="shared" si="73"/>
        <v>0</v>
      </c>
      <c r="AX46" s="256">
        <f t="shared" si="73"/>
        <v>0</v>
      </c>
      <c r="AY46" s="256">
        <f t="shared" si="73"/>
        <v>0</v>
      </c>
      <c r="AZ46" s="256">
        <f t="shared" si="73"/>
        <v>0</v>
      </c>
      <c r="BA46" s="256">
        <f t="shared" si="73"/>
        <v>0</v>
      </c>
      <c r="BB46" s="256">
        <f t="shared" si="73"/>
        <v>0</v>
      </c>
      <c r="BC46" s="256">
        <f t="shared" si="73"/>
        <v>0</v>
      </c>
      <c r="BD46" s="256">
        <f t="shared" si="73"/>
        <v>0</v>
      </c>
      <c r="BE46" s="256">
        <f t="shared" si="73"/>
        <v>0</v>
      </c>
      <c r="BF46" s="256">
        <f t="shared" si="73"/>
        <v>0</v>
      </c>
      <c r="BG46" s="256">
        <f t="shared" si="73"/>
        <v>0</v>
      </c>
      <c r="BH46" s="256">
        <f t="shared" si="73"/>
        <v>0</v>
      </c>
      <c r="BI46" s="256">
        <f t="shared" si="73"/>
        <v>0</v>
      </c>
      <c r="BJ46" s="256">
        <f t="shared" si="73"/>
        <v>0</v>
      </c>
      <c r="BK46" s="256">
        <f t="shared" si="73"/>
        <v>0</v>
      </c>
      <c r="BL46" s="256">
        <f t="shared" ref="BL46:BW46" si="74">BL32+BL34</f>
        <v>0</v>
      </c>
      <c r="BM46" s="256">
        <f t="shared" si="74"/>
        <v>0</v>
      </c>
      <c r="BN46" s="256">
        <f t="shared" si="74"/>
        <v>0</v>
      </c>
      <c r="BO46" s="256">
        <f t="shared" si="74"/>
        <v>0</v>
      </c>
      <c r="BP46" s="256">
        <f t="shared" si="74"/>
        <v>0</v>
      </c>
      <c r="BQ46" s="256">
        <f t="shared" si="74"/>
        <v>0</v>
      </c>
      <c r="BR46" s="256">
        <f t="shared" si="74"/>
        <v>0</v>
      </c>
      <c r="BS46" s="256">
        <f t="shared" si="74"/>
        <v>0</v>
      </c>
      <c r="BT46" s="256">
        <f t="shared" si="74"/>
        <v>0</v>
      </c>
      <c r="BU46" s="256">
        <f t="shared" si="74"/>
        <v>0</v>
      </c>
      <c r="BV46" s="256">
        <f t="shared" si="74"/>
        <v>0</v>
      </c>
      <c r="BW46" s="256">
        <f t="shared" si="74"/>
        <v>0</v>
      </c>
    </row>
    <row r="47" spans="1:75" x14ac:dyDescent="0.3">
      <c r="B47" s="236" t="str">
        <f>"Existing "&amp;C38</f>
        <v>Existing Open</v>
      </c>
      <c r="D47" s="238">
        <f>SUMIF('Headcount Roster -&gt;'!$FD$158:$FD$172,'&lt;- Scale Ops'!$C$39,'Headcount Roster -&gt;'!FE$158:FE$173)</f>
        <v>0</v>
      </c>
      <c r="E47" s="238">
        <f>SUMIF('Headcount Roster -&gt;'!$FD$158:$FD$172,'&lt;- Scale Ops'!$C$39,'Headcount Roster -&gt;'!FF$158:FF$173)</f>
        <v>0</v>
      </c>
      <c r="F47" s="238">
        <f>SUMIF('Headcount Roster -&gt;'!$FD$158:$FD$172,'&lt;- Scale Ops'!$C$39,'Headcount Roster -&gt;'!FG$158:FG$173)</f>
        <v>0</v>
      </c>
      <c r="G47" s="238">
        <f>SUMIF('Headcount Roster -&gt;'!$FD$158:$FD$172,'&lt;- Scale Ops'!$C$39,'Headcount Roster -&gt;'!FH$158:FH$173)</f>
        <v>0</v>
      </c>
      <c r="H47" s="238">
        <f>SUMIF('Headcount Roster -&gt;'!$FD$158:$FD$172,'&lt;- Scale Ops'!$C$39,'Headcount Roster -&gt;'!FI$158:FI$173)</f>
        <v>0</v>
      </c>
      <c r="I47" s="238">
        <f>SUMIF('Headcount Roster -&gt;'!$FD$158:$FD$172,'&lt;- Scale Ops'!$C$39,'Headcount Roster -&gt;'!FJ$158:FJ$173)</f>
        <v>0</v>
      </c>
      <c r="J47" s="238">
        <f>SUMIF('Headcount Roster -&gt;'!$FD$158:$FD$172,'&lt;- Scale Ops'!$C$39,'Headcount Roster -&gt;'!FK$158:FK$173)</f>
        <v>0</v>
      </c>
      <c r="K47" s="238">
        <f>SUMIF('Headcount Roster -&gt;'!$FD$158:$FD$172,'&lt;- Scale Ops'!$C$39,'Headcount Roster -&gt;'!FL$158:FL$173)</f>
        <v>0</v>
      </c>
      <c r="L47" s="238">
        <f>SUMIF('Headcount Roster -&gt;'!$FD$158:$FD$172,'&lt;- Scale Ops'!$C$39,'Headcount Roster -&gt;'!FM$158:FM$173)</f>
        <v>0</v>
      </c>
      <c r="M47" s="238">
        <f>SUMIF('Headcount Roster -&gt;'!$FD$158:$FD$172,'&lt;- Scale Ops'!$C$39,'Headcount Roster -&gt;'!FN$158:FN$173)</f>
        <v>0</v>
      </c>
      <c r="N47" s="238">
        <f>SUMIF('Headcount Roster -&gt;'!$FD$158:$FD$172,'&lt;- Scale Ops'!$C$39,'Headcount Roster -&gt;'!FO$158:FO$173)</f>
        <v>0</v>
      </c>
      <c r="O47" s="238">
        <f>SUMIF('Headcount Roster -&gt;'!$FD$158:$FD$172,'&lt;- Scale Ops'!$C$39,'Headcount Roster -&gt;'!FP$158:FP$173)</f>
        <v>0</v>
      </c>
      <c r="P47" s="238">
        <f>SUMIF('Headcount Roster -&gt;'!$FD$158:$FD$172,'&lt;- Scale Ops'!$C$39,'Headcount Roster -&gt;'!FQ$158:FQ$173)</f>
        <v>0</v>
      </c>
      <c r="Q47" s="238">
        <f>SUMIF('Headcount Roster -&gt;'!$FD$158:$FD$172,'&lt;- Scale Ops'!$C$39,'Headcount Roster -&gt;'!FR$158:FR$173)</f>
        <v>0</v>
      </c>
      <c r="R47" s="238">
        <f>SUMIF('Headcount Roster -&gt;'!$FD$158:$FD$172,'&lt;- Scale Ops'!$C$39,'Headcount Roster -&gt;'!FS$158:FS$173)</f>
        <v>0</v>
      </c>
      <c r="S47" s="238">
        <f>SUMIF('Headcount Roster -&gt;'!$FD$158:$FD$172,'&lt;- Scale Ops'!$C$39,'Headcount Roster -&gt;'!FT$158:FT$173)</f>
        <v>0</v>
      </c>
      <c r="T47" s="238">
        <f>SUMIF('Headcount Roster -&gt;'!$FD$158:$FD$172,'&lt;- Scale Ops'!$C$39,'Headcount Roster -&gt;'!FU$158:FU$173)</f>
        <v>0</v>
      </c>
      <c r="U47" s="238">
        <f>SUMIF('Headcount Roster -&gt;'!$FD$158:$FD$172,'&lt;- Scale Ops'!$C$39,'Headcount Roster -&gt;'!FV$158:FV$173)</f>
        <v>0</v>
      </c>
      <c r="V47" s="238">
        <f>SUMIF('Headcount Roster -&gt;'!$FD$158:$FD$172,'&lt;- Scale Ops'!$C$39,'Headcount Roster -&gt;'!FW$158:FW$173)</f>
        <v>0</v>
      </c>
      <c r="W47" s="238">
        <f>SUMIF('Headcount Roster -&gt;'!$FD$158:$FD$172,'&lt;- Scale Ops'!$C$39,'Headcount Roster -&gt;'!FX$158:FX$173)</f>
        <v>0</v>
      </c>
      <c r="X47" s="238">
        <f>SUMIF('Headcount Roster -&gt;'!$FD$158:$FD$172,'&lt;- Scale Ops'!$C$39,'Headcount Roster -&gt;'!FY$158:FY$173)</f>
        <v>0</v>
      </c>
      <c r="Y47" s="238">
        <f>SUMIF('Headcount Roster -&gt;'!$FD$158:$FD$172,'&lt;- Scale Ops'!$C$39,'Headcount Roster -&gt;'!FZ$158:FZ$173)</f>
        <v>0</v>
      </c>
      <c r="Z47" s="238">
        <f>SUMIF('Headcount Roster -&gt;'!$FD$158:$FD$172,'&lt;- Scale Ops'!$C$39,'Headcount Roster -&gt;'!GA$158:GA$173)</f>
        <v>0</v>
      </c>
      <c r="AA47" s="238">
        <f>SUMIF('Headcount Roster -&gt;'!$FD$158:$FD$172,'&lt;- Scale Ops'!$C$39,'Headcount Roster -&gt;'!GB$158:GB$173)</f>
        <v>0</v>
      </c>
      <c r="AB47" s="238">
        <f>SUMIF('Headcount Roster -&gt;'!$FD$158:$FD$172,'&lt;- Scale Ops'!$C$39,'Headcount Roster -&gt;'!GC$158:GC$173)</f>
        <v>0</v>
      </c>
      <c r="AC47" s="238">
        <f>SUMIF('Headcount Roster -&gt;'!$FD$158:$FD$172,'&lt;- Scale Ops'!$C$39,'Headcount Roster -&gt;'!GD$158:GD$173)</f>
        <v>0</v>
      </c>
      <c r="AD47" s="238">
        <f>SUMIF('Headcount Roster -&gt;'!$FD$158:$FD$172,'&lt;- Scale Ops'!$C$39,'Headcount Roster -&gt;'!GE$158:GE$173)</f>
        <v>0</v>
      </c>
      <c r="AE47" s="238">
        <f>SUMIF('Headcount Roster -&gt;'!$FD$158:$FD$172,'&lt;- Scale Ops'!$C$39,'Headcount Roster -&gt;'!GF$158:GF$173)</f>
        <v>0</v>
      </c>
      <c r="AF47" s="238">
        <f>SUMIF('Headcount Roster -&gt;'!$FD$158:$FD$172,'&lt;- Scale Ops'!$C$39,'Headcount Roster -&gt;'!GG$158:GG$173)</f>
        <v>0</v>
      </c>
      <c r="AG47" s="238">
        <f>SUMIF('Headcount Roster -&gt;'!$FD$158:$FD$172,'&lt;- Scale Ops'!$C$39,'Headcount Roster -&gt;'!GH$158:GH$173)</f>
        <v>0</v>
      </c>
      <c r="AH47" s="238">
        <f>SUMIF('Headcount Roster -&gt;'!$FD$158:$FD$172,'&lt;- Scale Ops'!$C$39,'Headcount Roster -&gt;'!GI$158:GI$173)</f>
        <v>0</v>
      </c>
      <c r="AI47" s="238">
        <f>SUMIF('Headcount Roster -&gt;'!$FD$158:$FD$172,'&lt;- Scale Ops'!$C$39,'Headcount Roster -&gt;'!GJ$158:GJ$173)</f>
        <v>0</v>
      </c>
      <c r="AJ47" s="238">
        <f>SUMIF('Headcount Roster -&gt;'!$FD$158:$FD$172,'&lt;- Scale Ops'!$C$39,'Headcount Roster -&gt;'!GK$158:GK$173)</f>
        <v>0</v>
      </c>
      <c r="AK47" s="238">
        <f>SUMIF('Headcount Roster -&gt;'!$FD$158:$FD$172,'&lt;- Scale Ops'!$C$39,'Headcount Roster -&gt;'!GL$158:GL$173)</f>
        <v>0</v>
      </c>
      <c r="AL47" s="238">
        <f>SUMIF('Headcount Roster -&gt;'!$FD$158:$FD$172,'&lt;- Scale Ops'!$C$39,'Headcount Roster -&gt;'!GM$158:GM$173)</f>
        <v>0</v>
      </c>
      <c r="AM47" s="238">
        <f>SUMIF('Headcount Roster -&gt;'!$FD$158:$FD$172,'&lt;- Scale Ops'!$C$39,'Headcount Roster -&gt;'!GN$158:GN$173)</f>
        <v>0</v>
      </c>
      <c r="AN47" s="238">
        <f>SUMIF('Headcount Roster -&gt;'!$FD$158:$FD$172,'&lt;- Scale Ops'!$C$39,'Headcount Roster -&gt;'!GO$158:GO$173)</f>
        <v>0</v>
      </c>
      <c r="AO47" s="238">
        <f>SUMIF('Headcount Roster -&gt;'!$FD$158:$FD$172,'&lt;- Scale Ops'!$C$39,'Headcount Roster -&gt;'!GP$158:GP$173)</f>
        <v>0</v>
      </c>
      <c r="AP47" s="238">
        <f>SUMIF('Headcount Roster -&gt;'!$FD$158:$FD$172,'&lt;- Scale Ops'!$C$39,'Headcount Roster -&gt;'!GQ$158:GQ$173)</f>
        <v>0</v>
      </c>
      <c r="AQ47" s="238">
        <f>SUMIF('Headcount Roster -&gt;'!$FD$158:$FD$172,'&lt;- Scale Ops'!$C$39,'Headcount Roster -&gt;'!GR$158:GR$173)</f>
        <v>0</v>
      </c>
      <c r="AR47" s="238">
        <f>SUMIF('Headcount Roster -&gt;'!$FD$158:$FD$172,'&lt;- Scale Ops'!$C$39,'Headcount Roster -&gt;'!GS$158:GS$173)</f>
        <v>0</v>
      </c>
      <c r="AS47" s="238">
        <f>SUMIF('Headcount Roster -&gt;'!$FD$158:$FD$172,'&lt;- Scale Ops'!$C$39,'Headcount Roster -&gt;'!GT$158:GT$173)</f>
        <v>0</v>
      </c>
      <c r="AT47" s="238">
        <f>SUMIF('Headcount Roster -&gt;'!$FD$158:$FD$172,'&lt;- Scale Ops'!$C$39,'Headcount Roster -&gt;'!GU$158:GU$173)</f>
        <v>0</v>
      </c>
      <c r="AU47" s="238">
        <f>SUMIF('Headcount Roster -&gt;'!$FD$158:$FD$172,'&lt;- Scale Ops'!$C$39,'Headcount Roster -&gt;'!GV$158:GV$173)</f>
        <v>0</v>
      </c>
      <c r="AV47" s="238">
        <f>SUMIF('Headcount Roster -&gt;'!$FD$158:$FD$172,'&lt;- Scale Ops'!$C$39,'Headcount Roster -&gt;'!GW$158:GW$173)</f>
        <v>0</v>
      </c>
      <c r="AW47" s="238">
        <f>SUMIF('Headcount Roster -&gt;'!$FD$158:$FD$172,'&lt;- Scale Ops'!$C$39,'Headcount Roster -&gt;'!GX$158:GX$173)</f>
        <v>0</v>
      </c>
      <c r="AX47" s="238">
        <f>SUMIF('Headcount Roster -&gt;'!$FD$158:$FD$172,'&lt;- Scale Ops'!$C$39,'Headcount Roster -&gt;'!GY$158:GY$173)</f>
        <v>0</v>
      </c>
      <c r="AY47" s="238">
        <f>SUMIF('Headcount Roster -&gt;'!$FD$158:$FD$172,'&lt;- Scale Ops'!$C$39,'Headcount Roster -&gt;'!GZ$158:GZ$173)</f>
        <v>0</v>
      </c>
      <c r="AZ47" s="238">
        <f>SUMIF('Headcount Roster -&gt;'!$FD$158:$FD$172,'&lt;- Scale Ops'!$C$39,'Headcount Roster -&gt;'!HA$158:HA$173)</f>
        <v>0</v>
      </c>
      <c r="BA47" s="238">
        <f>SUMIF('Headcount Roster -&gt;'!$FD$158:$FD$172,'&lt;- Scale Ops'!$C$39,'Headcount Roster -&gt;'!HB$158:HB$173)</f>
        <v>0</v>
      </c>
      <c r="BB47" s="238">
        <f>SUMIF('Headcount Roster -&gt;'!$FD$158:$FD$172,'&lt;- Scale Ops'!$C$39,'Headcount Roster -&gt;'!HC$158:HC$173)</f>
        <v>0</v>
      </c>
      <c r="BC47" s="238">
        <f>SUMIF('Headcount Roster -&gt;'!$FD$158:$FD$172,'&lt;- Scale Ops'!$C$39,'Headcount Roster -&gt;'!HD$158:HD$173)</f>
        <v>0</v>
      </c>
      <c r="BD47" s="238">
        <f>SUMIF('Headcount Roster -&gt;'!$FD$158:$FD$172,'&lt;- Scale Ops'!$C$39,'Headcount Roster -&gt;'!HE$158:HE$173)</f>
        <v>0</v>
      </c>
      <c r="BE47" s="238">
        <f>SUMIF('Headcount Roster -&gt;'!$FD$158:$FD$172,'&lt;- Scale Ops'!$C$39,'Headcount Roster -&gt;'!HF$158:HF$173)</f>
        <v>0</v>
      </c>
      <c r="BF47" s="238">
        <f>SUMIF('Headcount Roster -&gt;'!$FD$158:$FD$172,'&lt;- Scale Ops'!$C$39,'Headcount Roster -&gt;'!HG$158:HG$173)</f>
        <v>0</v>
      </c>
      <c r="BG47" s="238">
        <f>SUMIF('Headcount Roster -&gt;'!$FD$158:$FD$172,'&lt;- Scale Ops'!$C$39,'Headcount Roster -&gt;'!HH$158:HH$173)</f>
        <v>0</v>
      </c>
      <c r="BH47" s="238">
        <f>SUMIF('Headcount Roster -&gt;'!$FD$158:$FD$172,'&lt;- Scale Ops'!$C$39,'Headcount Roster -&gt;'!HI$158:HI$173)</f>
        <v>0</v>
      </c>
      <c r="BI47" s="238">
        <f>SUMIF('Headcount Roster -&gt;'!$FD$158:$FD$172,'&lt;- Scale Ops'!$C$39,'Headcount Roster -&gt;'!HJ$158:HJ$173)</f>
        <v>0</v>
      </c>
      <c r="BJ47" s="238">
        <f>SUMIF('Headcount Roster -&gt;'!$FD$158:$FD$172,'&lt;- Scale Ops'!$C$39,'Headcount Roster -&gt;'!HK$158:HK$173)</f>
        <v>0</v>
      </c>
      <c r="BK47" s="238">
        <f>SUMIF('Headcount Roster -&gt;'!$FD$158:$FD$172,'&lt;- Scale Ops'!$C$39,'Headcount Roster -&gt;'!HL$158:HL$173)</f>
        <v>0</v>
      </c>
      <c r="BL47" s="238">
        <f>SUMIF('Headcount Roster -&gt;'!$FD$158:$FD$172,'&lt;- Scale Ops'!$C$39,'Headcount Roster -&gt;'!HM$158:HM$173)</f>
        <v>0</v>
      </c>
      <c r="BM47" s="238">
        <f>SUMIF('Headcount Roster -&gt;'!$FD$158:$FD$172,'&lt;- Scale Ops'!$C$39,'Headcount Roster -&gt;'!HN$158:HN$173)</f>
        <v>0</v>
      </c>
      <c r="BN47" s="238">
        <f>SUMIF('Headcount Roster -&gt;'!$FD$158:$FD$172,'&lt;- Scale Ops'!$C$39,'Headcount Roster -&gt;'!HO$158:HO$173)</f>
        <v>0</v>
      </c>
      <c r="BO47" s="238">
        <f>SUMIF('Headcount Roster -&gt;'!$FD$158:$FD$172,'&lt;- Scale Ops'!$C$39,'Headcount Roster -&gt;'!HP$158:HP$173)</f>
        <v>0</v>
      </c>
      <c r="BP47" s="238">
        <f>SUMIF('Headcount Roster -&gt;'!$FD$158:$FD$172,'&lt;- Scale Ops'!$C$39,'Headcount Roster -&gt;'!HQ$158:HQ$173)</f>
        <v>0</v>
      </c>
      <c r="BQ47" s="238">
        <f>SUMIF('Headcount Roster -&gt;'!$FD$158:$FD$172,'&lt;- Scale Ops'!$C$39,'Headcount Roster -&gt;'!HR$158:HR$173)</f>
        <v>0</v>
      </c>
      <c r="BR47" s="238">
        <f>SUMIF('Headcount Roster -&gt;'!$FD$158:$FD$172,'&lt;- Scale Ops'!$C$39,'Headcount Roster -&gt;'!HS$158:HS$173)</f>
        <v>0</v>
      </c>
      <c r="BS47" s="238">
        <f>SUMIF('Headcount Roster -&gt;'!$FD$158:$FD$172,'&lt;- Scale Ops'!$C$39,'Headcount Roster -&gt;'!HT$158:HT$173)</f>
        <v>0</v>
      </c>
      <c r="BT47" s="238">
        <f>SUMIF('Headcount Roster -&gt;'!$FD$158:$FD$172,'&lt;- Scale Ops'!$C$39,'Headcount Roster -&gt;'!HU$158:HU$173)</f>
        <v>0</v>
      </c>
      <c r="BU47" s="238">
        <f>SUMIF('Headcount Roster -&gt;'!$FD$158:$FD$172,'&lt;- Scale Ops'!$C$39,'Headcount Roster -&gt;'!HV$158:HV$173)</f>
        <v>0</v>
      </c>
      <c r="BV47" s="238">
        <f>SUMIF('Headcount Roster -&gt;'!$FD$158:$FD$172,'&lt;- Scale Ops'!$C$39,'Headcount Roster -&gt;'!HW$158:HW$173)</f>
        <v>0</v>
      </c>
      <c r="BW47" s="238">
        <f>SUMIF('Headcount Roster -&gt;'!$FD$158:$FD$172,'&lt;- Scale Ops'!$C$39,'Headcount Roster -&gt;'!HX$158:HX$173)</f>
        <v>0</v>
      </c>
    </row>
    <row r="48" spans="1:75" x14ac:dyDescent="0.3">
      <c r="B48" s="236" t="s">
        <v>271</v>
      </c>
      <c r="D48" s="256">
        <f>IFERROR(ROUNDUP(D46/$C45,0),0)</f>
        <v>0</v>
      </c>
      <c r="E48" s="256">
        <f t="shared" ref="E48:BK48" si="75">IFERROR(ROUNDUP(E46/$C45,0),0)</f>
        <v>0</v>
      </c>
      <c r="F48" s="256">
        <f t="shared" si="75"/>
        <v>0</v>
      </c>
      <c r="G48" s="256">
        <f t="shared" si="75"/>
        <v>0</v>
      </c>
      <c r="H48" s="256">
        <f t="shared" si="75"/>
        <v>0</v>
      </c>
      <c r="I48" s="256">
        <f t="shared" si="75"/>
        <v>0</v>
      </c>
      <c r="J48" s="256">
        <f t="shared" si="75"/>
        <v>0</v>
      </c>
      <c r="K48" s="256">
        <f t="shared" si="75"/>
        <v>0</v>
      </c>
      <c r="L48" s="256">
        <f t="shared" si="75"/>
        <v>0</v>
      </c>
      <c r="M48" s="256">
        <f t="shared" si="75"/>
        <v>0</v>
      </c>
      <c r="N48" s="256">
        <f t="shared" si="75"/>
        <v>0</v>
      </c>
      <c r="O48" s="256">
        <f t="shared" si="75"/>
        <v>0</v>
      </c>
      <c r="P48" s="256">
        <f t="shared" si="75"/>
        <v>0</v>
      </c>
      <c r="Q48" s="256">
        <f t="shared" si="75"/>
        <v>0</v>
      </c>
      <c r="R48" s="256">
        <f t="shared" si="75"/>
        <v>0</v>
      </c>
      <c r="S48" s="256">
        <f t="shared" si="75"/>
        <v>0</v>
      </c>
      <c r="T48" s="256">
        <f t="shared" si="75"/>
        <v>0</v>
      </c>
      <c r="U48" s="256">
        <f t="shared" si="75"/>
        <v>0</v>
      </c>
      <c r="V48" s="256">
        <f t="shared" si="75"/>
        <v>0</v>
      </c>
      <c r="W48" s="256">
        <f t="shared" si="75"/>
        <v>0</v>
      </c>
      <c r="X48" s="256">
        <f t="shared" si="75"/>
        <v>0</v>
      </c>
      <c r="Y48" s="256">
        <f t="shared" si="75"/>
        <v>0</v>
      </c>
      <c r="Z48" s="256">
        <f t="shared" si="75"/>
        <v>0</v>
      </c>
      <c r="AA48" s="256">
        <f t="shared" si="75"/>
        <v>0</v>
      </c>
      <c r="AB48" s="256">
        <f t="shared" si="75"/>
        <v>0</v>
      </c>
      <c r="AC48" s="256">
        <f t="shared" si="75"/>
        <v>0</v>
      </c>
      <c r="AD48" s="256">
        <f t="shared" si="75"/>
        <v>0</v>
      </c>
      <c r="AE48" s="256">
        <f t="shared" si="75"/>
        <v>0</v>
      </c>
      <c r="AF48" s="256">
        <f t="shared" si="75"/>
        <v>0</v>
      </c>
      <c r="AG48" s="256">
        <f t="shared" si="75"/>
        <v>0</v>
      </c>
      <c r="AH48" s="256">
        <f t="shared" si="75"/>
        <v>0</v>
      </c>
      <c r="AI48" s="256">
        <f t="shared" si="75"/>
        <v>0</v>
      </c>
      <c r="AJ48" s="256">
        <f t="shared" si="75"/>
        <v>0</v>
      </c>
      <c r="AK48" s="256">
        <f t="shared" si="75"/>
        <v>0</v>
      </c>
      <c r="AL48" s="256">
        <f t="shared" si="75"/>
        <v>0</v>
      </c>
      <c r="AM48" s="256">
        <f t="shared" si="75"/>
        <v>0</v>
      </c>
      <c r="AN48" s="256">
        <f t="shared" si="75"/>
        <v>0</v>
      </c>
      <c r="AO48" s="256">
        <f t="shared" si="75"/>
        <v>0</v>
      </c>
      <c r="AP48" s="256">
        <f t="shared" si="75"/>
        <v>0</v>
      </c>
      <c r="AQ48" s="256">
        <f t="shared" si="75"/>
        <v>0</v>
      </c>
      <c r="AR48" s="256">
        <f t="shared" si="75"/>
        <v>0</v>
      </c>
      <c r="AS48" s="256">
        <f t="shared" si="75"/>
        <v>0</v>
      </c>
      <c r="AT48" s="256">
        <f t="shared" si="75"/>
        <v>0</v>
      </c>
      <c r="AU48" s="256">
        <f t="shared" si="75"/>
        <v>0</v>
      </c>
      <c r="AV48" s="256">
        <f t="shared" si="75"/>
        <v>0</v>
      </c>
      <c r="AW48" s="256">
        <f t="shared" si="75"/>
        <v>0</v>
      </c>
      <c r="AX48" s="256">
        <f t="shared" si="75"/>
        <v>0</v>
      </c>
      <c r="AY48" s="256">
        <f t="shared" si="75"/>
        <v>0</v>
      </c>
      <c r="AZ48" s="256">
        <f t="shared" si="75"/>
        <v>0</v>
      </c>
      <c r="BA48" s="256">
        <f t="shared" si="75"/>
        <v>0</v>
      </c>
      <c r="BB48" s="256">
        <f t="shared" si="75"/>
        <v>0</v>
      </c>
      <c r="BC48" s="256">
        <f t="shared" si="75"/>
        <v>0</v>
      </c>
      <c r="BD48" s="256">
        <f t="shared" si="75"/>
        <v>0</v>
      </c>
      <c r="BE48" s="256">
        <f t="shared" si="75"/>
        <v>0</v>
      </c>
      <c r="BF48" s="256">
        <f t="shared" si="75"/>
        <v>0</v>
      </c>
      <c r="BG48" s="256">
        <f t="shared" si="75"/>
        <v>0</v>
      </c>
      <c r="BH48" s="256">
        <f t="shared" si="75"/>
        <v>0</v>
      </c>
      <c r="BI48" s="256">
        <f t="shared" si="75"/>
        <v>0</v>
      </c>
      <c r="BJ48" s="256">
        <f t="shared" si="75"/>
        <v>0</v>
      </c>
      <c r="BK48" s="256">
        <f t="shared" si="75"/>
        <v>0</v>
      </c>
      <c r="BL48" s="256">
        <f t="shared" ref="BL48:BW48" si="76">IFERROR(ROUNDUP(BL46/$C45,0),0)</f>
        <v>0</v>
      </c>
      <c r="BM48" s="256">
        <f t="shared" si="76"/>
        <v>0</v>
      </c>
      <c r="BN48" s="256">
        <f t="shared" si="76"/>
        <v>0</v>
      </c>
      <c r="BO48" s="256">
        <f t="shared" si="76"/>
        <v>0</v>
      </c>
      <c r="BP48" s="256">
        <f t="shared" si="76"/>
        <v>0</v>
      </c>
      <c r="BQ48" s="256">
        <f t="shared" si="76"/>
        <v>0</v>
      </c>
      <c r="BR48" s="256">
        <f t="shared" si="76"/>
        <v>0</v>
      </c>
      <c r="BS48" s="256">
        <f t="shared" si="76"/>
        <v>0</v>
      </c>
      <c r="BT48" s="256">
        <f t="shared" si="76"/>
        <v>0</v>
      </c>
      <c r="BU48" s="256">
        <f t="shared" si="76"/>
        <v>0</v>
      </c>
      <c r="BV48" s="256">
        <f t="shared" si="76"/>
        <v>0</v>
      </c>
      <c r="BW48" s="256">
        <f t="shared" si="76"/>
        <v>0</v>
      </c>
    </row>
    <row r="49" spans="1:75" x14ac:dyDescent="0.3">
      <c r="B49" t="s">
        <v>181</v>
      </c>
      <c r="D49" s="257">
        <f>IF((D48-D47)&lt;0,0,D48-D47)</f>
        <v>0</v>
      </c>
      <c r="E49" s="257">
        <f t="shared" ref="E49:BK49" si="77">IF((E48-E47)&lt;0,0,E48-E47)</f>
        <v>0</v>
      </c>
      <c r="F49" s="257">
        <f t="shared" si="77"/>
        <v>0</v>
      </c>
      <c r="G49" s="257">
        <f t="shared" si="77"/>
        <v>0</v>
      </c>
      <c r="H49" s="257">
        <f t="shared" si="77"/>
        <v>0</v>
      </c>
      <c r="I49" s="257">
        <f t="shared" si="77"/>
        <v>0</v>
      </c>
      <c r="J49" s="257">
        <f t="shared" si="77"/>
        <v>0</v>
      </c>
      <c r="K49" s="257">
        <f t="shared" si="77"/>
        <v>0</v>
      </c>
      <c r="L49" s="257">
        <f t="shared" si="77"/>
        <v>0</v>
      </c>
      <c r="M49" s="257">
        <f t="shared" si="77"/>
        <v>0</v>
      </c>
      <c r="N49" s="257">
        <f t="shared" si="77"/>
        <v>0</v>
      </c>
      <c r="O49" s="257">
        <f t="shared" si="77"/>
        <v>0</v>
      </c>
      <c r="P49" s="257">
        <f t="shared" si="77"/>
        <v>0</v>
      </c>
      <c r="Q49" s="257">
        <f t="shared" si="77"/>
        <v>0</v>
      </c>
      <c r="R49" s="257">
        <f t="shared" si="77"/>
        <v>0</v>
      </c>
      <c r="S49" s="257">
        <f t="shared" si="77"/>
        <v>0</v>
      </c>
      <c r="T49" s="257">
        <f t="shared" si="77"/>
        <v>0</v>
      </c>
      <c r="U49" s="257">
        <f t="shared" si="77"/>
        <v>0</v>
      </c>
      <c r="V49" s="257">
        <f t="shared" si="77"/>
        <v>0</v>
      </c>
      <c r="W49" s="257">
        <f t="shared" si="77"/>
        <v>0</v>
      </c>
      <c r="X49" s="257">
        <f t="shared" si="77"/>
        <v>0</v>
      </c>
      <c r="Y49" s="257">
        <f t="shared" si="77"/>
        <v>0</v>
      </c>
      <c r="Z49" s="257">
        <f t="shared" si="77"/>
        <v>0</v>
      </c>
      <c r="AA49" s="257">
        <f t="shared" si="77"/>
        <v>0</v>
      </c>
      <c r="AB49" s="257">
        <f t="shared" si="77"/>
        <v>0</v>
      </c>
      <c r="AC49" s="257">
        <f t="shared" si="77"/>
        <v>0</v>
      </c>
      <c r="AD49" s="257">
        <f t="shared" si="77"/>
        <v>0</v>
      </c>
      <c r="AE49" s="257">
        <f t="shared" si="77"/>
        <v>0</v>
      </c>
      <c r="AF49" s="257">
        <f t="shared" si="77"/>
        <v>0</v>
      </c>
      <c r="AG49" s="257">
        <f t="shared" si="77"/>
        <v>0</v>
      </c>
      <c r="AH49" s="257">
        <f t="shared" si="77"/>
        <v>0</v>
      </c>
      <c r="AI49" s="257">
        <f t="shared" si="77"/>
        <v>0</v>
      </c>
      <c r="AJ49" s="257">
        <f t="shared" si="77"/>
        <v>0</v>
      </c>
      <c r="AK49" s="257">
        <f t="shared" si="77"/>
        <v>0</v>
      </c>
      <c r="AL49" s="257">
        <f t="shared" si="77"/>
        <v>0</v>
      </c>
      <c r="AM49" s="257">
        <f t="shared" si="77"/>
        <v>0</v>
      </c>
      <c r="AN49" s="257">
        <f t="shared" si="77"/>
        <v>0</v>
      </c>
      <c r="AO49" s="257">
        <f t="shared" si="77"/>
        <v>0</v>
      </c>
      <c r="AP49" s="257">
        <f t="shared" si="77"/>
        <v>0</v>
      </c>
      <c r="AQ49" s="257">
        <f t="shared" si="77"/>
        <v>0</v>
      </c>
      <c r="AR49" s="257">
        <f t="shared" si="77"/>
        <v>0</v>
      </c>
      <c r="AS49" s="257">
        <f t="shared" si="77"/>
        <v>0</v>
      </c>
      <c r="AT49" s="257">
        <f t="shared" si="77"/>
        <v>0</v>
      </c>
      <c r="AU49" s="257">
        <f t="shared" si="77"/>
        <v>0</v>
      </c>
      <c r="AV49" s="257">
        <f t="shared" si="77"/>
        <v>0</v>
      </c>
      <c r="AW49" s="257">
        <f t="shared" si="77"/>
        <v>0</v>
      </c>
      <c r="AX49" s="257">
        <f t="shared" si="77"/>
        <v>0</v>
      </c>
      <c r="AY49" s="257">
        <f t="shared" si="77"/>
        <v>0</v>
      </c>
      <c r="AZ49" s="257">
        <f t="shared" si="77"/>
        <v>0</v>
      </c>
      <c r="BA49" s="257">
        <f t="shared" si="77"/>
        <v>0</v>
      </c>
      <c r="BB49" s="257">
        <f t="shared" si="77"/>
        <v>0</v>
      </c>
      <c r="BC49" s="257">
        <f t="shared" si="77"/>
        <v>0</v>
      </c>
      <c r="BD49" s="257">
        <f t="shared" si="77"/>
        <v>0</v>
      </c>
      <c r="BE49" s="257">
        <f t="shared" si="77"/>
        <v>0</v>
      </c>
      <c r="BF49" s="257">
        <f t="shared" si="77"/>
        <v>0</v>
      </c>
      <c r="BG49" s="257">
        <f t="shared" si="77"/>
        <v>0</v>
      </c>
      <c r="BH49" s="257">
        <f t="shared" si="77"/>
        <v>0</v>
      </c>
      <c r="BI49" s="257">
        <f t="shared" si="77"/>
        <v>0</v>
      </c>
      <c r="BJ49" s="257">
        <f t="shared" si="77"/>
        <v>0</v>
      </c>
      <c r="BK49" s="257">
        <f t="shared" si="77"/>
        <v>0</v>
      </c>
      <c r="BL49" s="257">
        <f t="shared" ref="BL49:BW49" si="78">IF((BL48-BL47)&lt;0,0,BL48-BL47)</f>
        <v>0</v>
      </c>
      <c r="BM49" s="257">
        <f t="shared" si="78"/>
        <v>0</v>
      </c>
      <c r="BN49" s="257">
        <f t="shared" si="78"/>
        <v>0</v>
      </c>
      <c r="BO49" s="257">
        <f t="shared" si="78"/>
        <v>0</v>
      </c>
      <c r="BP49" s="257">
        <f t="shared" si="78"/>
        <v>0</v>
      </c>
      <c r="BQ49" s="257">
        <f t="shared" si="78"/>
        <v>0</v>
      </c>
      <c r="BR49" s="257">
        <f t="shared" si="78"/>
        <v>0</v>
      </c>
      <c r="BS49" s="257">
        <f t="shared" si="78"/>
        <v>0</v>
      </c>
      <c r="BT49" s="257">
        <f t="shared" si="78"/>
        <v>0</v>
      </c>
      <c r="BU49" s="257">
        <f t="shared" si="78"/>
        <v>0</v>
      </c>
      <c r="BV49" s="257">
        <f t="shared" si="78"/>
        <v>0</v>
      </c>
      <c r="BW49" s="257">
        <f t="shared" si="78"/>
        <v>0</v>
      </c>
    </row>
    <row r="50" spans="1:75" x14ac:dyDescent="0.3">
      <c r="A50" t="str">
        <f>$B$5&amp;"WTB"</f>
        <v>SUPPORTWTB</v>
      </c>
      <c r="B50" t="s">
        <v>21</v>
      </c>
      <c r="D50" s="239">
        <f>IFERROR(D48*$C42/12*(1+$C43),0)</f>
        <v>0</v>
      </c>
      <c r="E50" s="239">
        <f t="shared" ref="E50:BK50" si="79">IFERROR(E49*$C42/12*(1+$C43),0)</f>
        <v>0</v>
      </c>
      <c r="F50" s="239">
        <f t="shared" si="79"/>
        <v>0</v>
      </c>
      <c r="G50" s="239">
        <f t="shared" si="79"/>
        <v>0</v>
      </c>
      <c r="H50" s="239">
        <f t="shared" si="79"/>
        <v>0</v>
      </c>
      <c r="I50" s="239">
        <f t="shared" si="79"/>
        <v>0</v>
      </c>
      <c r="J50" s="239">
        <f t="shared" si="79"/>
        <v>0</v>
      </c>
      <c r="K50" s="239">
        <f t="shared" si="79"/>
        <v>0</v>
      </c>
      <c r="L50" s="239">
        <f t="shared" si="79"/>
        <v>0</v>
      </c>
      <c r="M50" s="239">
        <f t="shared" si="79"/>
        <v>0</v>
      </c>
      <c r="N50" s="239">
        <f t="shared" si="79"/>
        <v>0</v>
      </c>
      <c r="O50" s="239">
        <f t="shared" si="79"/>
        <v>0</v>
      </c>
      <c r="P50" s="239">
        <f t="shared" si="79"/>
        <v>0</v>
      </c>
      <c r="Q50" s="239">
        <f t="shared" si="79"/>
        <v>0</v>
      </c>
      <c r="R50" s="239">
        <f t="shared" si="79"/>
        <v>0</v>
      </c>
      <c r="S50" s="239">
        <f t="shared" si="79"/>
        <v>0</v>
      </c>
      <c r="T50" s="239">
        <f t="shared" si="79"/>
        <v>0</v>
      </c>
      <c r="U50" s="239">
        <f t="shared" si="79"/>
        <v>0</v>
      </c>
      <c r="V50" s="239">
        <f t="shared" si="79"/>
        <v>0</v>
      </c>
      <c r="W50" s="239">
        <f t="shared" si="79"/>
        <v>0</v>
      </c>
      <c r="X50" s="239">
        <f t="shared" si="79"/>
        <v>0</v>
      </c>
      <c r="Y50" s="239">
        <f t="shared" si="79"/>
        <v>0</v>
      </c>
      <c r="Z50" s="239">
        <f t="shared" si="79"/>
        <v>0</v>
      </c>
      <c r="AA50" s="239">
        <f t="shared" si="79"/>
        <v>0</v>
      </c>
      <c r="AB50" s="239">
        <f t="shared" si="79"/>
        <v>0</v>
      </c>
      <c r="AC50" s="239">
        <f t="shared" si="79"/>
        <v>0</v>
      </c>
      <c r="AD50" s="239">
        <f t="shared" si="79"/>
        <v>0</v>
      </c>
      <c r="AE50" s="239">
        <f t="shared" si="79"/>
        <v>0</v>
      </c>
      <c r="AF50" s="239">
        <f t="shared" si="79"/>
        <v>0</v>
      </c>
      <c r="AG50" s="239">
        <f t="shared" si="79"/>
        <v>0</v>
      </c>
      <c r="AH50" s="239">
        <f t="shared" si="79"/>
        <v>0</v>
      </c>
      <c r="AI50" s="239">
        <f t="shared" si="79"/>
        <v>0</v>
      </c>
      <c r="AJ50" s="239">
        <f t="shared" si="79"/>
        <v>0</v>
      </c>
      <c r="AK50" s="239">
        <f t="shared" si="79"/>
        <v>0</v>
      </c>
      <c r="AL50" s="239">
        <f t="shared" si="79"/>
        <v>0</v>
      </c>
      <c r="AM50" s="239">
        <f t="shared" si="79"/>
        <v>0</v>
      </c>
      <c r="AN50" s="239">
        <f t="shared" si="79"/>
        <v>0</v>
      </c>
      <c r="AO50" s="239">
        <f t="shared" si="79"/>
        <v>0</v>
      </c>
      <c r="AP50" s="239">
        <f t="shared" si="79"/>
        <v>0</v>
      </c>
      <c r="AQ50" s="239">
        <f t="shared" si="79"/>
        <v>0</v>
      </c>
      <c r="AR50" s="239">
        <f t="shared" si="79"/>
        <v>0</v>
      </c>
      <c r="AS50" s="239">
        <f t="shared" si="79"/>
        <v>0</v>
      </c>
      <c r="AT50" s="239">
        <f t="shared" si="79"/>
        <v>0</v>
      </c>
      <c r="AU50" s="239">
        <f t="shared" si="79"/>
        <v>0</v>
      </c>
      <c r="AV50" s="239">
        <f t="shared" si="79"/>
        <v>0</v>
      </c>
      <c r="AW50" s="239">
        <f t="shared" si="79"/>
        <v>0</v>
      </c>
      <c r="AX50" s="239">
        <f t="shared" si="79"/>
        <v>0</v>
      </c>
      <c r="AY50" s="239">
        <f t="shared" si="79"/>
        <v>0</v>
      </c>
      <c r="AZ50" s="239">
        <f t="shared" si="79"/>
        <v>0</v>
      </c>
      <c r="BA50" s="239">
        <f t="shared" si="79"/>
        <v>0</v>
      </c>
      <c r="BB50" s="239">
        <f t="shared" si="79"/>
        <v>0</v>
      </c>
      <c r="BC50" s="239">
        <f t="shared" si="79"/>
        <v>0</v>
      </c>
      <c r="BD50" s="239">
        <f t="shared" si="79"/>
        <v>0</v>
      </c>
      <c r="BE50" s="239">
        <f t="shared" si="79"/>
        <v>0</v>
      </c>
      <c r="BF50" s="239">
        <f t="shared" si="79"/>
        <v>0</v>
      </c>
      <c r="BG50" s="239">
        <f t="shared" si="79"/>
        <v>0</v>
      </c>
      <c r="BH50" s="239">
        <f t="shared" si="79"/>
        <v>0</v>
      </c>
      <c r="BI50" s="239">
        <f t="shared" si="79"/>
        <v>0</v>
      </c>
      <c r="BJ50" s="239">
        <f t="shared" si="79"/>
        <v>0</v>
      </c>
      <c r="BK50" s="239">
        <f t="shared" si="79"/>
        <v>0</v>
      </c>
      <c r="BL50" s="239">
        <f t="shared" ref="BL50:BW50" si="80">IFERROR(BL49*$C42/12*(1+$C43),0)</f>
        <v>0</v>
      </c>
      <c r="BM50" s="239">
        <f t="shared" si="80"/>
        <v>0</v>
      </c>
      <c r="BN50" s="239">
        <f t="shared" si="80"/>
        <v>0</v>
      </c>
      <c r="BO50" s="239">
        <f t="shared" si="80"/>
        <v>0</v>
      </c>
      <c r="BP50" s="239">
        <f t="shared" si="80"/>
        <v>0</v>
      </c>
      <c r="BQ50" s="239">
        <f t="shared" si="80"/>
        <v>0</v>
      </c>
      <c r="BR50" s="239">
        <f t="shared" si="80"/>
        <v>0</v>
      </c>
      <c r="BS50" s="239">
        <f t="shared" si="80"/>
        <v>0</v>
      </c>
      <c r="BT50" s="239">
        <f t="shared" si="80"/>
        <v>0</v>
      </c>
      <c r="BU50" s="239">
        <f t="shared" si="80"/>
        <v>0</v>
      </c>
      <c r="BV50" s="239">
        <f t="shared" si="80"/>
        <v>0</v>
      </c>
      <c r="BW50" s="239">
        <f t="shared" si="80"/>
        <v>0</v>
      </c>
    </row>
    <row r="51" spans="1:75" x14ac:dyDescent="0.3">
      <c r="A51" t="str">
        <f>$B$5&amp;"WTB"</f>
        <v>SUPPORTWTB</v>
      </c>
      <c r="B51" t="s">
        <v>107</v>
      </c>
      <c r="D51" s="239">
        <f>IFERROR(D49*$C44,0)</f>
        <v>0</v>
      </c>
      <c r="E51" s="239">
        <f t="shared" ref="E51:BK51" si="81">IFERROR(E49*$C44,0)</f>
        <v>0</v>
      </c>
      <c r="F51" s="239">
        <f t="shared" si="81"/>
        <v>0</v>
      </c>
      <c r="G51" s="239">
        <f t="shared" si="81"/>
        <v>0</v>
      </c>
      <c r="H51" s="239">
        <f t="shared" si="81"/>
        <v>0</v>
      </c>
      <c r="I51" s="239">
        <f t="shared" si="81"/>
        <v>0</v>
      </c>
      <c r="J51" s="239">
        <f t="shared" si="81"/>
        <v>0</v>
      </c>
      <c r="K51" s="239">
        <f t="shared" si="81"/>
        <v>0</v>
      </c>
      <c r="L51" s="239">
        <f t="shared" si="81"/>
        <v>0</v>
      </c>
      <c r="M51" s="239">
        <f t="shared" si="81"/>
        <v>0</v>
      </c>
      <c r="N51" s="239">
        <f t="shared" si="81"/>
        <v>0</v>
      </c>
      <c r="O51" s="239">
        <f t="shared" si="81"/>
        <v>0</v>
      </c>
      <c r="P51" s="239">
        <f t="shared" si="81"/>
        <v>0</v>
      </c>
      <c r="Q51" s="239">
        <f t="shared" si="81"/>
        <v>0</v>
      </c>
      <c r="R51" s="239">
        <f t="shared" si="81"/>
        <v>0</v>
      </c>
      <c r="S51" s="239">
        <f t="shared" si="81"/>
        <v>0</v>
      </c>
      <c r="T51" s="239">
        <f t="shared" si="81"/>
        <v>0</v>
      </c>
      <c r="U51" s="239">
        <f t="shared" si="81"/>
        <v>0</v>
      </c>
      <c r="V51" s="239">
        <f t="shared" si="81"/>
        <v>0</v>
      </c>
      <c r="W51" s="239">
        <f t="shared" si="81"/>
        <v>0</v>
      </c>
      <c r="X51" s="239">
        <f t="shared" si="81"/>
        <v>0</v>
      </c>
      <c r="Y51" s="239">
        <f t="shared" si="81"/>
        <v>0</v>
      </c>
      <c r="Z51" s="239">
        <f t="shared" si="81"/>
        <v>0</v>
      </c>
      <c r="AA51" s="239">
        <f t="shared" si="81"/>
        <v>0</v>
      </c>
      <c r="AB51" s="239">
        <f t="shared" si="81"/>
        <v>0</v>
      </c>
      <c r="AC51" s="239">
        <f t="shared" si="81"/>
        <v>0</v>
      </c>
      <c r="AD51" s="239">
        <f t="shared" si="81"/>
        <v>0</v>
      </c>
      <c r="AE51" s="239">
        <f t="shared" si="81"/>
        <v>0</v>
      </c>
      <c r="AF51" s="239">
        <f t="shared" si="81"/>
        <v>0</v>
      </c>
      <c r="AG51" s="239">
        <f t="shared" si="81"/>
        <v>0</v>
      </c>
      <c r="AH51" s="239">
        <f t="shared" si="81"/>
        <v>0</v>
      </c>
      <c r="AI51" s="239">
        <f t="shared" si="81"/>
        <v>0</v>
      </c>
      <c r="AJ51" s="239">
        <f t="shared" si="81"/>
        <v>0</v>
      </c>
      <c r="AK51" s="239">
        <f t="shared" si="81"/>
        <v>0</v>
      </c>
      <c r="AL51" s="239">
        <f t="shared" si="81"/>
        <v>0</v>
      </c>
      <c r="AM51" s="239">
        <f t="shared" si="81"/>
        <v>0</v>
      </c>
      <c r="AN51" s="239">
        <f t="shared" si="81"/>
        <v>0</v>
      </c>
      <c r="AO51" s="239">
        <f t="shared" si="81"/>
        <v>0</v>
      </c>
      <c r="AP51" s="239">
        <f t="shared" si="81"/>
        <v>0</v>
      </c>
      <c r="AQ51" s="239">
        <f t="shared" si="81"/>
        <v>0</v>
      </c>
      <c r="AR51" s="239">
        <f t="shared" si="81"/>
        <v>0</v>
      </c>
      <c r="AS51" s="239">
        <f t="shared" si="81"/>
        <v>0</v>
      </c>
      <c r="AT51" s="239">
        <f t="shared" si="81"/>
        <v>0</v>
      </c>
      <c r="AU51" s="239">
        <f t="shared" si="81"/>
        <v>0</v>
      </c>
      <c r="AV51" s="239">
        <f t="shared" si="81"/>
        <v>0</v>
      </c>
      <c r="AW51" s="239">
        <f t="shared" si="81"/>
        <v>0</v>
      </c>
      <c r="AX51" s="239">
        <f t="shared" si="81"/>
        <v>0</v>
      </c>
      <c r="AY51" s="239">
        <f t="shared" si="81"/>
        <v>0</v>
      </c>
      <c r="AZ51" s="239">
        <f t="shared" si="81"/>
        <v>0</v>
      </c>
      <c r="BA51" s="239">
        <f t="shared" si="81"/>
        <v>0</v>
      </c>
      <c r="BB51" s="239">
        <f t="shared" si="81"/>
        <v>0</v>
      </c>
      <c r="BC51" s="239">
        <f t="shared" si="81"/>
        <v>0</v>
      </c>
      <c r="BD51" s="239">
        <f t="shared" si="81"/>
        <v>0</v>
      </c>
      <c r="BE51" s="239">
        <f t="shared" si="81"/>
        <v>0</v>
      </c>
      <c r="BF51" s="239">
        <f t="shared" si="81"/>
        <v>0</v>
      </c>
      <c r="BG51" s="239">
        <f t="shared" si="81"/>
        <v>0</v>
      </c>
      <c r="BH51" s="239">
        <f t="shared" si="81"/>
        <v>0</v>
      </c>
      <c r="BI51" s="239">
        <f t="shared" si="81"/>
        <v>0</v>
      </c>
      <c r="BJ51" s="239">
        <f t="shared" si="81"/>
        <v>0</v>
      </c>
      <c r="BK51" s="239">
        <f t="shared" si="81"/>
        <v>0</v>
      </c>
      <c r="BL51" s="239">
        <f t="shared" ref="BL51:BW51" si="82">IFERROR(BL49*$C44,0)</f>
        <v>0</v>
      </c>
      <c r="BM51" s="239">
        <f t="shared" si="82"/>
        <v>0</v>
      </c>
      <c r="BN51" s="239">
        <f t="shared" si="82"/>
        <v>0</v>
      </c>
      <c r="BO51" s="239">
        <f t="shared" si="82"/>
        <v>0</v>
      </c>
      <c r="BP51" s="239">
        <f t="shared" si="82"/>
        <v>0</v>
      </c>
      <c r="BQ51" s="239">
        <f t="shared" si="82"/>
        <v>0</v>
      </c>
      <c r="BR51" s="239">
        <f t="shared" si="82"/>
        <v>0</v>
      </c>
      <c r="BS51" s="239">
        <f t="shared" si="82"/>
        <v>0</v>
      </c>
      <c r="BT51" s="239">
        <f t="shared" si="82"/>
        <v>0</v>
      </c>
      <c r="BU51" s="239">
        <f t="shared" si="82"/>
        <v>0</v>
      </c>
      <c r="BV51" s="239">
        <f t="shared" si="82"/>
        <v>0</v>
      </c>
      <c r="BW51" s="239">
        <f t="shared" si="82"/>
        <v>0</v>
      </c>
    </row>
    <row r="52" spans="1:75" x14ac:dyDescent="0.3">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row>
    <row r="53" spans="1:75" x14ac:dyDescent="0.3">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238"/>
      <c r="BE53" s="238"/>
      <c r="BF53" s="238"/>
      <c r="BG53" s="238"/>
      <c r="BH53" s="238"/>
      <c r="BI53" s="238"/>
      <c r="BJ53" s="238"/>
      <c r="BK53" s="238"/>
      <c r="BL53" s="238"/>
      <c r="BM53" s="238"/>
      <c r="BN53" s="238"/>
      <c r="BO53" s="238"/>
      <c r="BP53" s="238"/>
      <c r="BQ53" s="238"/>
      <c r="BR53" s="238"/>
      <c r="BS53" s="238"/>
      <c r="BT53" s="238"/>
      <c r="BU53" s="238"/>
      <c r="BV53" s="238"/>
      <c r="BW53" s="238"/>
    </row>
    <row r="54" spans="1:75" x14ac:dyDescent="0.3">
      <c r="B54" s="143" t="s">
        <v>183</v>
      </c>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c r="BI54" s="238"/>
      <c r="BJ54" s="238"/>
      <c r="BK54" s="238"/>
      <c r="BL54" s="238"/>
      <c r="BM54" s="238"/>
      <c r="BN54" s="238"/>
      <c r="BO54" s="238"/>
      <c r="BP54" s="238"/>
      <c r="BQ54" s="238"/>
      <c r="BR54" s="238"/>
      <c r="BS54" s="238"/>
      <c r="BT54" s="238"/>
      <c r="BU54" s="238"/>
      <c r="BV54" s="238"/>
      <c r="BW54" s="238"/>
    </row>
    <row r="55" spans="1:75" x14ac:dyDescent="0.3">
      <c r="A55" t="str">
        <f>$B$5&amp;B55</f>
        <v>SUPPORTWages &amp; Taxes</v>
      </c>
      <c r="B55" t="s">
        <v>21</v>
      </c>
      <c r="D55" s="239">
        <f t="shared" ref="D55:AI55" si="83">SUMIF($B15:$B53,$B55,D$15:D$53)</f>
        <v>35883.333333333336</v>
      </c>
      <c r="E55" s="239">
        <f t="shared" si="83"/>
        <v>35883.333333333336</v>
      </c>
      <c r="F55" s="239">
        <f t="shared" si="83"/>
        <v>31397.916666666668</v>
      </c>
      <c r="G55" s="239">
        <f t="shared" si="83"/>
        <v>35883.333333333336</v>
      </c>
      <c r="H55" s="239">
        <f t="shared" si="83"/>
        <v>35883.333333333336</v>
      </c>
      <c r="I55" s="239">
        <f t="shared" si="83"/>
        <v>35883.333333333336</v>
      </c>
      <c r="J55" s="239">
        <f t="shared" si="83"/>
        <v>35883.333333333336</v>
      </c>
      <c r="K55" s="239">
        <f t="shared" si="83"/>
        <v>67281.25</v>
      </c>
      <c r="L55" s="239">
        <f t="shared" si="83"/>
        <v>67281.25</v>
      </c>
      <c r="M55" s="239">
        <f t="shared" si="83"/>
        <v>67281.25</v>
      </c>
      <c r="N55" s="239">
        <f t="shared" si="83"/>
        <v>67281.25</v>
      </c>
      <c r="O55" s="239">
        <f t="shared" si="83"/>
        <v>67281.25</v>
      </c>
      <c r="P55" s="239">
        <f t="shared" si="83"/>
        <v>67281.25</v>
      </c>
      <c r="Q55" s="239">
        <f t="shared" si="83"/>
        <v>67281.25</v>
      </c>
      <c r="R55" s="239">
        <f t="shared" si="83"/>
        <v>67281.25</v>
      </c>
      <c r="S55" s="239">
        <f t="shared" si="83"/>
        <v>67281.25</v>
      </c>
      <c r="T55" s="239">
        <f t="shared" si="83"/>
        <v>67281.25</v>
      </c>
      <c r="U55" s="239">
        <f t="shared" si="83"/>
        <v>67281.25</v>
      </c>
      <c r="V55" s="239">
        <f t="shared" si="83"/>
        <v>67281.25</v>
      </c>
      <c r="W55" s="239">
        <f t="shared" si="83"/>
        <v>67281.25</v>
      </c>
      <c r="X55" s="239">
        <f t="shared" si="83"/>
        <v>67281.25</v>
      </c>
      <c r="Y55" s="239">
        <f t="shared" si="83"/>
        <v>67281.25</v>
      </c>
      <c r="Z55" s="239">
        <f t="shared" si="83"/>
        <v>67281.25</v>
      </c>
      <c r="AA55" s="239">
        <f t="shared" si="83"/>
        <v>67281.25</v>
      </c>
      <c r="AB55" s="239">
        <f t="shared" si="83"/>
        <v>67281.25</v>
      </c>
      <c r="AC55" s="239">
        <f t="shared" si="83"/>
        <v>67281.25</v>
      </c>
      <c r="AD55" s="239">
        <f t="shared" si="83"/>
        <v>67281.25</v>
      </c>
      <c r="AE55" s="239">
        <f t="shared" si="83"/>
        <v>67281.25</v>
      </c>
      <c r="AF55" s="239">
        <f t="shared" si="83"/>
        <v>67281.25</v>
      </c>
      <c r="AG55" s="239">
        <f t="shared" si="83"/>
        <v>67281.25</v>
      </c>
      <c r="AH55" s="239">
        <f t="shared" si="83"/>
        <v>67281.25</v>
      </c>
      <c r="AI55" s="239">
        <f t="shared" si="83"/>
        <v>67281.25</v>
      </c>
      <c r="AJ55" s="239">
        <f t="shared" ref="AJ55:BK55" si="84">SUMIF($B15:$B53,$B55,AJ$15:AJ$53)</f>
        <v>67281.25</v>
      </c>
      <c r="AK55" s="239">
        <f t="shared" si="84"/>
        <v>67281.25</v>
      </c>
      <c r="AL55" s="239">
        <f t="shared" si="84"/>
        <v>67281.25</v>
      </c>
      <c r="AM55" s="239">
        <f t="shared" si="84"/>
        <v>67281.25</v>
      </c>
      <c r="AN55" s="239">
        <f t="shared" si="84"/>
        <v>67281.25</v>
      </c>
      <c r="AO55" s="239">
        <f t="shared" si="84"/>
        <v>67281.25</v>
      </c>
      <c r="AP55" s="239">
        <f t="shared" si="84"/>
        <v>67281.25</v>
      </c>
      <c r="AQ55" s="239">
        <f t="shared" si="84"/>
        <v>67281.25</v>
      </c>
      <c r="AR55" s="239">
        <f t="shared" si="84"/>
        <v>67281.25</v>
      </c>
      <c r="AS55" s="239">
        <f t="shared" si="84"/>
        <v>67281.25</v>
      </c>
      <c r="AT55" s="239">
        <f t="shared" si="84"/>
        <v>67281.25</v>
      </c>
      <c r="AU55" s="239">
        <f t="shared" si="84"/>
        <v>67281.25</v>
      </c>
      <c r="AV55" s="239">
        <f t="shared" si="84"/>
        <v>67281.25</v>
      </c>
      <c r="AW55" s="239">
        <f t="shared" si="84"/>
        <v>67281.25</v>
      </c>
      <c r="AX55" s="239">
        <f t="shared" si="84"/>
        <v>62795.833333333336</v>
      </c>
      <c r="AY55" s="239">
        <f t="shared" si="84"/>
        <v>62795.833333333336</v>
      </c>
      <c r="AZ55" s="239">
        <f t="shared" si="84"/>
        <v>62795.833333333336</v>
      </c>
      <c r="BA55" s="239">
        <f t="shared" si="84"/>
        <v>58310.416666666664</v>
      </c>
      <c r="BB55" s="239">
        <f t="shared" si="84"/>
        <v>58310.416666666664</v>
      </c>
      <c r="BC55" s="239">
        <f t="shared" si="84"/>
        <v>58310.416666666664</v>
      </c>
      <c r="BD55" s="239">
        <f t="shared" si="84"/>
        <v>58310.416666666664</v>
      </c>
      <c r="BE55" s="239">
        <f t="shared" si="84"/>
        <v>58310.416666666664</v>
      </c>
      <c r="BF55" s="239">
        <f t="shared" si="84"/>
        <v>58310.416666666664</v>
      </c>
      <c r="BG55" s="239">
        <f t="shared" si="84"/>
        <v>53825</v>
      </c>
      <c r="BH55" s="239">
        <f t="shared" si="84"/>
        <v>53825</v>
      </c>
      <c r="BI55" s="239">
        <f t="shared" si="84"/>
        <v>53825</v>
      </c>
      <c r="BJ55" s="239">
        <f t="shared" si="84"/>
        <v>53825</v>
      </c>
      <c r="BK55" s="239">
        <f t="shared" si="84"/>
        <v>53825</v>
      </c>
      <c r="BL55" s="239">
        <f t="shared" ref="BL55:BW55" si="85">SUMIF($B15:$B53,$B55,BL$15:BL$53)</f>
        <v>53825</v>
      </c>
      <c r="BM55" s="239">
        <f t="shared" si="85"/>
        <v>53825</v>
      </c>
      <c r="BN55" s="239">
        <f t="shared" si="85"/>
        <v>53825</v>
      </c>
      <c r="BO55" s="239">
        <f t="shared" si="85"/>
        <v>53825</v>
      </c>
      <c r="BP55" s="239">
        <f t="shared" si="85"/>
        <v>49339.583333333336</v>
      </c>
      <c r="BQ55" s="239">
        <f t="shared" si="85"/>
        <v>49339.583333333336</v>
      </c>
      <c r="BR55" s="239">
        <f t="shared" si="85"/>
        <v>49339.583333333336</v>
      </c>
      <c r="BS55" s="239">
        <f t="shared" si="85"/>
        <v>49339.583333333336</v>
      </c>
      <c r="BT55" s="239">
        <f t="shared" si="85"/>
        <v>49339.583333333336</v>
      </c>
      <c r="BU55" s="239">
        <f t="shared" si="85"/>
        <v>49339.583333333336</v>
      </c>
      <c r="BV55" s="239">
        <f t="shared" si="85"/>
        <v>49339.583333333336</v>
      </c>
      <c r="BW55" s="239">
        <f t="shared" si="85"/>
        <v>49339.583333333336</v>
      </c>
    </row>
    <row r="56" spans="1:75" x14ac:dyDescent="0.3">
      <c r="A56" t="str">
        <f>$B$5&amp;B56</f>
        <v>SUPPORTBenefits</v>
      </c>
      <c r="B56" t="s">
        <v>107</v>
      </c>
      <c r="D56" s="239">
        <f t="shared" ref="D56:AI56" si="86">SUMIF($B15:$B53,$B56,D$15:D$53)</f>
        <v>40000</v>
      </c>
      <c r="E56" s="239">
        <f t="shared" si="86"/>
        <v>40000</v>
      </c>
      <c r="F56" s="239">
        <f t="shared" si="86"/>
        <v>35000</v>
      </c>
      <c r="G56" s="239">
        <f t="shared" si="86"/>
        <v>40000</v>
      </c>
      <c r="H56" s="239">
        <f t="shared" si="86"/>
        <v>40000</v>
      </c>
      <c r="I56" s="239">
        <f t="shared" si="86"/>
        <v>40000</v>
      </c>
      <c r="J56" s="239">
        <f t="shared" si="86"/>
        <v>40000</v>
      </c>
      <c r="K56" s="239">
        <f t="shared" si="86"/>
        <v>75000</v>
      </c>
      <c r="L56" s="239">
        <f t="shared" si="86"/>
        <v>75000</v>
      </c>
      <c r="M56" s="239">
        <f t="shared" si="86"/>
        <v>75000</v>
      </c>
      <c r="N56" s="239">
        <f t="shared" si="86"/>
        <v>75000</v>
      </c>
      <c r="O56" s="239">
        <f t="shared" si="86"/>
        <v>75000</v>
      </c>
      <c r="P56" s="239">
        <f t="shared" si="86"/>
        <v>75000</v>
      </c>
      <c r="Q56" s="239">
        <f t="shared" si="86"/>
        <v>75000</v>
      </c>
      <c r="R56" s="239">
        <f t="shared" si="86"/>
        <v>75000</v>
      </c>
      <c r="S56" s="239">
        <f t="shared" si="86"/>
        <v>75000</v>
      </c>
      <c r="T56" s="239">
        <f t="shared" si="86"/>
        <v>75000</v>
      </c>
      <c r="U56" s="239">
        <f t="shared" si="86"/>
        <v>75000</v>
      </c>
      <c r="V56" s="239">
        <f t="shared" si="86"/>
        <v>75000</v>
      </c>
      <c r="W56" s="239">
        <f t="shared" si="86"/>
        <v>75000</v>
      </c>
      <c r="X56" s="239">
        <f t="shared" si="86"/>
        <v>75000</v>
      </c>
      <c r="Y56" s="239">
        <f t="shared" si="86"/>
        <v>75000</v>
      </c>
      <c r="Z56" s="239">
        <f t="shared" si="86"/>
        <v>75000</v>
      </c>
      <c r="AA56" s="239">
        <f t="shared" si="86"/>
        <v>75000</v>
      </c>
      <c r="AB56" s="239">
        <f t="shared" si="86"/>
        <v>75000</v>
      </c>
      <c r="AC56" s="239">
        <f t="shared" si="86"/>
        <v>75000</v>
      </c>
      <c r="AD56" s="239">
        <f t="shared" si="86"/>
        <v>75000</v>
      </c>
      <c r="AE56" s="239">
        <f t="shared" si="86"/>
        <v>75000</v>
      </c>
      <c r="AF56" s="239">
        <f t="shared" si="86"/>
        <v>75000</v>
      </c>
      <c r="AG56" s="239">
        <f t="shared" si="86"/>
        <v>75000</v>
      </c>
      <c r="AH56" s="239">
        <f t="shared" si="86"/>
        <v>75000</v>
      </c>
      <c r="AI56" s="239">
        <f t="shared" si="86"/>
        <v>75000</v>
      </c>
      <c r="AJ56" s="239">
        <f t="shared" ref="AJ56:BK56" si="87">SUMIF($B15:$B53,$B56,AJ$15:AJ$53)</f>
        <v>75000</v>
      </c>
      <c r="AK56" s="239">
        <f t="shared" si="87"/>
        <v>75000</v>
      </c>
      <c r="AL56" s="239">
        <f t="shared" si="87"/>
        <v>75000</v>
      </c>
      <c r="AM56" s="239">
        <f t="shared" si="87"/>
        <v>75000</v>
      </c>
      <c r="AN56" s="239">
        <f t="shared" si="87"/>
        <v>75000</v>
      </c>
      <c r="AO56" s="239">
        <f t="shared" si="87"/>
        <v>75000</v>
      </c>
      <c r="AP56" s="239">
        <f t="shared" si="87"/>
        <v>75000</v>
      </c>
      <c r="AQ56" s="239">
        <f t="shared" si="87"/>
        <v>75000</v>
      </c>
      <c r="AR56" s="239">
        <f t="shared" si="87"/>
        <v>75000</v>
      </c>
      <c r="AS56" s="239">
        <f t="shared" si="87"/>
        <v>75000</v>
      </c>
      <c r="AT56" s="239">
        <f t="shared" si="87"/>
        <v>75000</v>
      </c>
      <c r="AU56" s="239">
        <f t="shared" si="87"/>
        <v>75000</v>
      </c>
      <c r="AV56" s="239">
        <f t="shared" si="87"/>
        <v>75000</v>
      </c>
      <c r="AW56" s="239">
        <f t="shared" si="87"/>
        <v>75000</v>
      </c>
      <c r="AX56" s="239">
        <f t="shared" si="87"/>
        <v>70000</v>
      </c>
      <c r="AY56" s="239">
        <f t="shared" si="87"/>
        <v>70000</v>
      </c>
      <c r="AZ56" s="239">
        <f t="shared" si="87"/>
        <v>70000</v>
      </c>
      <c r="BA56" s="239">
        <f t="shared" si="87"/>
        <v>65000</v>
      </c>
      <c r="BB56" s="239">
        <f t="shared" si="87"/>
        <v>65000</v>
      </c>
      <c r="BC56" s="239">
        <f t="shared" si="87"/>
        <v>65000</v>
      </c>
      <c r="BD56" s="239">
        <f t="shared" si="87"/>
        <v>65000</v>
      </c>
      <c r="BE56" s="239">
        <f t="shared" si="87"/>
        <v>65000</v>
      </c>
      <c r="BF56" s="239">
        <f t="shared" si="87"/>
        <v>65000</v>
      </c>
      <c r="BG56" s="239">
        <f t="shared" si="87"/>
        <v>60000</v>
      </c>
      <c r="BH56" s="239">
        <f t="shared" si="87"/>
        <v>60000</v>
      </c>
      <c r="BI56" s="239">
        <f t="shared" si="87"/>
        <v>60000</v>
      </c>
      <c r="BJ56" s="239">
        <f t="shared" si="87"/>
        <v>60000</v>
      </c>
      <c r="BK56" s="239">
        <f t="shared" si="87"/>
        <v>60000</v>
      </c>
      <c r="BL56" s="239">
        <f t="shared" ref="BL56:BW56" si="88">SUMIF($B15:$B53,$B56,BL$15:BL$53)</f>
        <v>60000</v>
      </c>
      <c r="BM56" s="239">
        <f t="shared" si="88"/>
        <v>60000</v>
      </c>
      <c r="BN56" s="239">
        <f t="shared" si="88"/>
        <v>60000</v>
      </c>
      <c r="BO56" s="239">
        <f t="shared" si="88"/>
        <v>60000</v>
      </c>
      <c r="BP56" s="239">
        <f t="shared" si="88"/>
        <v>55000</v>
      </c>
      <c r="BQ56" s="239">
        <f t="shared" si="88"/>
        <v>55000</v>
      </c>
      <c r="BR56" s="239">
        <f t="shared" si="88"/>
        <v>55000</v>
      </c>
      <c r="BS56" s="239">
        <f t="shared" si="88"/>
        <v>55000</v>
      </c>
      <c r="BT56" s="239">
        <f t="shared" si="88"/>
        <v>55000</v>
      </c>
      <c r="BU56" s="239">
        <f t="shared" si="88"/>
        <v>55000</v>
      </c>
      <c r="BV56" s="239">
        <f t="shared" si="88"/>
        <v>55000</v>
      </c>
      <c r="BW56" s="239">
        <f t="shared" si="88"/>
        <v>55000</v>
      </c>
    </row>
    <row r="57" spans="1:75" x14ac:dyDescent="0.3">
      <c r="A57" t="str">
        <f>$B$5&amp;B57</f>
        <v>SUPPORTRequired Headcount</v>
      </c>
      <c r="B57" t="s">
        <v>181</v>
      </c>
      <c r="D57" s="240">
        <f t="shared" ref="D57:AI57" si="89">SUMIF($B15:$B53,$B57,D$15:D$53)</f>
        <v>8</v>
      </c>
      <c r="E57" s="240">
        <f t="shared" si="89"/>
        <v>8</v>
      </c>
      <c r="F57" s="240">
        <f t="shared" si="89"/>
        <v>7</v>
      </c>
      <c r="G57" s="240">
        <f t="shared" si="89"/>
        <v>8</v>
      </c>
      <c r="H57" s="240">
        <f t="shared" si="89"/>
        <v>8</v>
      </c>
      <c r="I57" s="240">
        <f t="shared" si="89"/>
        <v>8</v>
      </c>
      <c r="J57" s="240">
        <f t="shared" si="89"/>
        <v>8</v>
      </c>
      <c r="K57" s="240">
        <f t="shared" si="89"/>
        <v>15</v>
      </c>
      <c r="L57" s="240">
        <f t="shared" si="89"/>
        <v>15</v>
      </c>
      <c r="M57" s="240">
        <f t="shared" si="89"/>
        <v>15</v>
      </c>
      <c r="N57" s="240">
        <f t="shared" si="89"/>
        <v>15</v>
      </c>
      <c r="O57" s="240">
        <f t="shared" si="89"/>
        <v>15</v>
      </c>
      <c r="P57" s="240">
        <f t="shared" si="89"/>
        <v>15</v>
      </c>
      <c r="Q57" s="240">
        <f t="shared" si="89"/>
        <v>15</v>
      </c>
      <c r="R57" s="240">
        <f t="shared" si="89"/>
        <v>15</v>
      </c>
      <c r="S57" s="240">
        <f t="shared" si="89"/>
        <v>15</v>
      </c>
      <c r="T57" s="240">
        <f t="shared" si="89"/>
        <v>15</v>
      </c>
      <c r="U57" s="240">
        <f t="shared" si="89"/>
        <v>15</v>
      </c>
      <c r="V57" s="240">
        <f t="shared" si="89"/>
        <v>15</v>
      </c>
      <c r="W57" s="240">
        <f t="shared" si="89"/>
        <v>15</v>
      </c>
      <c r="X57" s="240">
        <f t="shared" si="89"/>
        <v>15</v>
      </c>
      <c r="Y57" s="240">
        <f t="shared" si="89"/>
        <v>15</v>
      </c>
      <c r="Z57" s="240">
        <f t="shared" si="89"/>
        <v>15</v>
      </c>
      <c r="AA57" s="240">
        <f t="shared" si="89"/>
        <v>15</v>
      </c>
      <c r="AB57" s="240">
        <f t="shared" si="89"/>
        <v>15</v>
      </c>
      <c r="AC57" s="240">
        <f t="shared" si="89"/>
        <v>15</v>
      </c>
      <c r="AD57" s="240">
        <f t="shared" si="89"/>
        <v>15</v>
      </c>
      <c r="AE57" s="240">
        <f t="shared" si="89"/>
        <v>15</v>
      </c>
      <c r="AF57" s="240">
        <f t="shared" si="89"/>
        <v>15</v>
      </c>
      <c r="AG57" s="240">
        <f t="shared" si="89"/>
        <v>15</v>
      </c>
      <c r="AH57" s="240">
        <f t="shared" si="89"/>
        <v>15</v>
      </c>
      <c r="AI57" s="240">
        <f t="shared" si="89"/>
        <v>15</v>
      </c>
      <c r="AJ57" s="240">
        <f t="shared" ref="AJ57:BK57" si="90">SUMIF($B15:$B53,$B57,AJ$15:AJ$53)</f>
        <v>15</v>
      </c>
      <c r="AK57" s="240">
        <f t="shared" si="90"/>
        <v>15</v>
      </c>
      <c r="AL57" s="240">
        <f t="shared" si="90"/>
        <v>15</v>
      </c>
      <c r="AM57" s="240">
        <f t="shared" si="90"/>
        <v>15</v>
      </c>
      <c r="AN57" s="240">
        <f t="shared" si="90"/>
        <v>15</v>
      </c>
      <c r="AO57" s="240">
        <f t="shared" si="90"/>
        <v>15</v>
      </c>
      <c r="AP57" s="240">
        <f t="shared" si="90"/>
        <v>15</v>
      </c>
      <c r="AQ57" s="240">
        <f t="shared" si="90"/>
        <v>15</v>
      </c>
      <c r="AR57" s="240">
        <f t="shared" si="90"/>
        <v>15</v>
      </c>
      <c r="AS57" s="240">
        <f t="shared" si="90"/>
        <v>15</v>
      </c>
      <c r="AT57" s="240">
        <f t="shared" si="90"/>
        <v>15</v>
      </c>
      <c r="AU57" s="240">
        <f t="shared" si="90"/>
        <v>15</v>
      </c>
      <c r="AV57" s="240">
        <f t="shared" si="90"/>
        <v>15</v>
      </c>
      <c r="AW57" s="240">
        <f t="shared" si="90"/>
        <v>15</v>
      </c>
      <c r="AX57" s="240">
        <f t="shared" si="90"/>
        <v>14</v>
      </c>
      <c r="AY57" s="240">
        <f t="shared" si="90"/>
        <v>14</v>
      </c>
      <c r="AZ57" s="240">
        <f t="shared" si="90"/>
        <v>14</v>
      </c>
      <c r="BA57" s="240">
        <f t="shared" si="90"/>
        <v>13</v>
      </c>
      <c r="BB57" s="240">
        <f t="shared" si="90"/>
        <v>13</v>
      </c>
      <c r="BC57" s="240">
        <f t="shared" si="90"/>
        <v>13</v>
      </c>
      <c r="BD57" s="240">
        <f t="shared" si="90"/>
        <v>13</v>
      </c>
      <c r="BE57" s="240">
        <f t="shared" si="90"/>
        <v>13</v>
      </c>
      <c r="BF57" s="240">
        <f t="shared" si="90"/>
        <v>13</v>
      </c>
      <c r="BG57" s="240">
        <f t="shared" si="90"/>
        <v>12</v>
      </c>
      <c r="BH57" s="240">
        <f t="shared" si="90"/>
        <v>12</v>
      </c>
      <c r="BI57" s="240">
        <f t="shared" si="90"/>
        <v>12</v>
      </c>
      <c r="BJ57" s="240">
        <f t="shared" si="90"/>
        <v>12</v>
      </c>
      <c r="BK57" s="240">
        <f t="shared" si="90"/>
        <v>12</v>
      </c>
      <c r="BL57" s="240">
        <f t="shared" ref="BL57:BW57" si="91">SUMIF($B15:$B53,$B57,BL$15:BL$53)</f>
        <v>12</v>
      </c>
      <c r="BM57" s="240">
        <f t="shared" si="91"/>
        <v>12</v>
      </c>
      <c r="BN57" s="240">
        <f t="shared" si="91"/>
        <v>12</v>
      </c>
      <c r="BO57" s="240">
        <f t="shared" si="91"/>
        <v>12</v>
      </c>
      <c r="BP57" s="240">
        <f t="shared" si="91"/>
        <v>11</v>
      </c>
      <c r="BQ57" s="240">
        <f t="shared" si="91"/>
        <v>11</v>
      </c>
      <c r="BR57" s="240">
        <f t="shared" si="91"/>
        <v>11</v>
      </c>
      <c r="BS57" s="240">
        <f t="shared" si="91"/>
        <v>11</v>
      </c>
      <c r="BT57" s="240">
        <f t="shared" si="91"/>
        <v>11</v>
      </c>
      <c r="BU57" s="240">
        <f t="shared" si="91"/>
        <v>11</v>
      </c>
      <c r="BV57" s="240">
        <f t="shared" si="91"/>
        <v>11</v>
      </c>
      <c r="BW57" s="240">
        <f t="shared" si="91"/>
        <v>11</v>
      </c>
    </row>
    <row r="58" spans="1:75" x14ac:dyDescent="0.3">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c r="BN58" s="238"/>
      <c r="BO58" s="238"/>
      <c r="BP58" s="238"/>
      <c r="BQ58" s="238"/>
      <c r="BR58" s="238"/>
      <c r="BS58" s="238"/>
      <c r="BT58" s="238"/>
      <c r="BU58" s="238"/>
      <c r="BV58" s="238"/>
      <c r="BW58" s="238"/>
    </row>
    <row r="59" spans="1:75" x14ac:dyDescent="0.3">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c r="BN59" s="238"/>
      <c r="BO59" s="238"/>
      <c r="BP59" s="238"/>
      <c r="BQ59" s="238"/>
      <c r="BR59" s="238"/>
      <c r="BS59" s="238"/>
      <c r="BT59" s="238"/>
      <c r="BU59" s="238"/>
      <c r="BV59" s="238"/>
      <c r="BW59" s="238"/>
    </row>
    <row r="60" spans="1:75" x14ac:dyDescent="0.3">
      <c r="B60" s="232" t="s">
        <v>184</v>
      </c>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row>
    <row r="61" spans="1:75" x14ac:dyDescent="0.3">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row>
    <row r="62" spans="1:75" x14ac:dyDescent="0.3">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row>
    <row r="63" spans="1:75" x14ac:dyDescent="0.3">
      <c r="B63" t="s">
        <v>196</v>
      </c>
      <c r="C63" s="173" t="s">
        <v>152</v>
      </c>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c r="BQ63" s="231"/>
      <c r="BR63" s="231"/>
      <c r="BS63" s="231"/>
      <c r="BT63" s="231"/>
      <c r="BU63" s="231"/>
      <c r="BV63" s="231"/>
      <c r="BW63" s="231"/>
    </row>
    <row r="64" spans="1:75" x14ac:dyDescent="0.3">
      <c r="B64" t="s">
        <v>272</v>
      </c>
      <c r="C64" s="173">
        <v>4</v>
      </c>
      <c r="D64" s="231"/>
      <c r="E64" s="231"/>
      <c r="F64" s="231"/>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c r="BQ64" s="231"/>
      <c r="BR64" s="231"/>
      <c r="BS64" s="231"/>
      <c r="BT64" s="231"/>
      <c r="BU64" s="231"/>
      <c r="BV64" s="231"/>
      <c r="BW64" s="231"/>
    </row>
    <row r="65" spans="2:75" x14ac:dyDescent="0.3">
      <c r="B65" t="s">
        <v>92</v>
      </c>
      <c r="C65" s="173" t="s">
        <v>204</v>
      </c>
      <c r="D65" s="231"/>
      <c r="E65" s="231"/>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31"/>
      <c r="BL65" s="231"/>
      <c r="BM65" s="231"/>
      <c r="BN65" s="231"/>
      <c r="BO65" s="231"/>
      <c r="BP65" s="231"/>
      <c r="BQ65" s="231"/>
      <c r="BR65" s="231"/>
      <c r="BS65" s="231"/>
      <c r="BT65" s="231"/>
      <c r="BU65" s="231"/>
      <c r="BV65" s="231"/>
      <c r="BW65" s="231"/>
    </row>
    <row r="66" spans="2:75" x14ac:dyDescent="0.3">
      <c r="D66" s="231"/>
      <c r="E66" s="231"/>
      <c r="F66" s="231"/>
      <c r="G66" s="231"/>
      <c r="H66" s="231"/>
      <c r="I66" s="231"/>
      <c r="J66" s="231"/>
      <c r="K66" s="231"/>
      <c r="L66" s="231"/>
      <c r="M66" s="231"/>
      <c r="N66" s="231"/>
      <c r="O66" s="231"/>
      <c r="P66" s="231"/>
      <c r="Q66" s="231"/>
      <c r="R66" s="231"/>
      <c r="S66" s="231"/>
      <c r="T66" s="231"/>
      <c r="U66" s="231"/>
      <c r="V66" s="231"/>
      <c r="W66" s="231"/>
      <c r="X66" s="231"/>
      <c r="Y66" s="231"/>
      <c r="Z66" s="231"/>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31"/>
      <c r="BK66" s="231"/>
      <c r="BL66" s="231"/>
      <c r="BM66" s="231"/>
      <c r="BN66" s="231"/>
      <c r="BO66" s="231"/>
      <c r="BP66" s="231"/>
      <c r="BQ66" s="231"/>
      <c r="BR66" s="231"/>
      <c r="BS66" s="231"/>
      <c r="BT66" s="231"/>
      <c r="BU66" s="231"/>
      <c r="BV66" s="231"/>
      <c r="BW66" s="231"/>
    </row>
    <row r="67" spans="2:75" x14ac:dyDescent="0.3">
      <c r="B67" t="s">
        <v>179</v>
      </c>
      <c r="C67" s="234">
        <v>100000</v>
      </c>
    </row>
    <row r="68" spans="2:75" x14ac:dyDescent="0.3">
      <c r="B68" t="s">
        <v>16</v>
      </c>
      <c r="C68" s="235"/>
    </row>
    <row r="69" spans="2:75" x14ac:dyDescent="0.3">
      <c r="B69" t="s">
        <v>180</v>
      </c>
      <c r="C69" s="234">
        <v>0</v>
      </c>
    </row>
    <row r="70" spans="2:75" x14ac:dyDescent="0.3">
      <c r="B70" t="s">
        <v>206</v>
      </c>
      <c r="C70" s="542">
        <f>'Services Revenue Inputs'!B50</f>
        <v>10</v>
      </c>
      <c r="BE70" s="177"/>
    </row>
    <row r="71" spans="2:75" x14ac:dyDescent="0.3">
      <c r="B71" t="str">
        <f>"Driver:  "&amp;$C65&amp;" per "&amp;$C63</f>
        <v>Driver:  Burn per Implementation Consultant</v>
      </c>
      <c r="C71" s="234">
        <f>'Services Revenue Inputs'!B41</f>
        <v>10000</v>
      </c>
      <c r="BD71" s="278"/>
    </row>
    <row r="73" spans="2:75" x14ac:dyDescent="0.3">
      <c r="B73" s="236" t="s">
        <v>203</v>
      </c>
      <c r="D73" s="239">
        <f>'Revenue Summary'!B43</f>
        <v>0</v>
      </c>
      <c r="E73" s="239">
        <f>'Revenue Summary'!C43</f>
        <v>0</v>
      </c>
      <c r="F73" s="239">
        <f>'Revenue Summary'!D43</f>
        <v>0</v>
      </c>
      <c r="G73" s="239">
        <f>'Revenue Summary'!E43</f>
        <v>0</v>
      </c>
      <c r="H73" s="239">
        <f>'Revenue Summary'!F43</f>
        <v>0</v>
      </c>
      <c r="I73" s="239">
        <f>'Revenue Summary'!G43</f>
        <v>0</v>
      </c>
      <c r="J73" s="239">
        <f>'Revenue Summary'!H43</f>
        <v>0</v>
      </c>
      <c r="K73" s="239">
        <f>'Revenue Summary'!I43</f>
        <v>120000</v>
      </c>
      <c r="L73" s="239">
        <f>'Revenue Summary'!J43</f>
        <v>80000</v>
      </c>
      <c r="M73" s="239">
        <f>'Revenue Summary'!K43</f>
        <v>50000</v>
      </c>
      <c r="N73" s="239">
        <f>'Revenue Summary'!L43</f>
        <v>90000</v>
      </c>
      <c r="O73" s="239">
        <f>'Revenue Summary'!M43</f>
        <v>60000</v>
      </c>
      <c r="P73" s="239">
        <f>'Revenue Summary'!N43</f>
        <v>60000</v>
      </c>
      <c r="Q73" s="239">
        <f>'Revenue Summary'!O43</f>
        <v>100000</v>
      </c>
      <c r="R73" s="239">
        <f>'Revenue Summary'!P43</f>
        <v>100000</v>
      </c>
      <c r="S73" s="239">
        <f>'Revenue Summary'!Q43</f>
        <v>160000</v>
      </c>
      <c r="T73" s="239">
        <f>'Revenue Summary'!R43</f>
        <v>70000</v>
      </c>
      <c r="U73" s="239">
        <f>'Revenue Summary'!S43</f>
        <v>110000</v>
      </c>
      <c r="V73" s="239">
        <f>'Revenue Summary'!T43</f>
        <v>180000</v>
      </c>
      <c r="W73" s="239">
        <f>'Revenue Summary'!U43</f>
        <v>120000</v>
      </c>
      <c r="X73" s="239">
        <f>'Revenue Summary'!V43</f>
        <v>110000</v>
      </c>
      <c r="Y73" s="239">
        <f>'Revenue Summary'!W43</f>
        <v>180000</v>
      </c>
      <c r="Z73" s="239">
        <f>'Revenue Summary'!X43</f>
        <v>70000</v>
      </c>
      <c r="AA73" s="239">
        <f>'Revenue Summary'!Y43</f>
        <v>130000</v>
      </c>
      <c r="AB73" s="239">
        <f>'Revenue Summary'!Z43</f>
        <v>80000</v>
      </c>
      <c r="AC73" s="239">
        <f>'Revenue Summary'!AA43</f>
        <v>100000</v>
      </c>
      <c r="AD73" s="239">
        <f>'Revenue Summary'!AB43</f>
        <v>170000</v>
      </c>
      <c r="AE73" s="239">
        <f>'Revenue Summary'!AC43</f>
        <v>290000</v>
      </c>
      <c r="AF73" s="239">
        <f>'Revenue Summary'!AD43</f>
        <v>160000</v>
      </c>
      <c r="AG73" s="239">
        <f>'Revenue Summary'!AE43</f>
        <v>120000</v>
      </c>
      <c r="AH73" s="239">
        <f>'Revenue Summary'!AF43</f>
        <v>150000</v>
      </c>
      <c r="AI73" s="239">
        <f>'Revenue Summary'!AG43</f>
        <v>50000</v>
      </c>
      <c r="AJ73" s="239">
        <f>'Revenue Summary'!AH43</f>
        <v>40000</v>
      </c>
      <c r="AK73" s="239">
        <f>'Revenue Summary'!AI43</f>
        <v>150000</v>
      </c>
      <c r="AL73" s="239">
        <f>'Revenue Summary'!AJ43</f>
        <v>100000</v>
      </c>
      <c r="AM73" s="239">
        <f>'Revenue Summary'!AK43</f>
        <v>130000</v>
      </c>
      <c r="AN73" s="239">
        <f>'Revenue Summary'!AL43</f>
        <v>100000</v>
      </c>
      <c r="AO73" s="239">
        <f>'Revenue Summary'!AM43</f>
        <v>80000</v>
      </c>
      <c r="AP73" s="239">
        <f>'Revenue Summary'!AN43</f>
        <v>90000</v>
      </c>
      <c r="AQ73" s="239">
        <f>'Revenue Summary'!AO43</f>
        <v>90000</v>
      </c>
      <c r="AR73" s="239">
        <f>'Revenue Summary'!AP43</f>
        <v>100000</v>
      </c>
      <c r="AS73" s="239">
        <f>'Revenue Summary'!AQ43</f>
        <v>100000</v>
      </c>
      <c r="AT73" s="239">
        <f>'Revenue Summary'!AR43</f>
        <v>110000</v>
      </c>
      <c r="AU73" s="239">
        <f>'Revenue Summary'!AS43</f>
        <v>110000</v>
      </c>
      <c r="AV73" s="239">
        <f>'Revenue Summary'!AT43</f>
        <v>120000</v>
      </c>
      <c r="AW73" s="239">
        <f>'Revenue Summary'!AU43</f>
        <v>154509.71199399105</v>
      </c>
      <c r="AX73" s="239">
        <f>'Revenue Summary'!AV43</f>
        <v>208037.10639948776</v>
      </c>
      <c r="AY73" s="239">
        <f>'Revenue Summary'!AW43</f>
        <v>208036.95023765421</v>
      </c>
      <c r="AZ73" s="239">
        <f>'Revenue Summary'!AX43</f>
        <v>193763.07069635598</v>
      </c>
      <c r="BA73" s="239">
        <f>'Revenue Summary'!AY43</f>
        <v>207326.48564510088</v>
      </c>
      <c r="BB73" s="239">
        <f>'Revenue Summary'!AZ43</f>
        <v>255767.25331918988</v>
      </c>
      <c r="BC73" s="239">
        <f>'Revenue Summary'!BA43</f>
        <v>284831.71392364328</v>
      </c>
      <c r="BD73" s="239">
        <f>'Revenue Summary'!BB43</f>
        <v>359753.43459290097</v>
      </c>
      <c r="BE73" s="239">
        <f>'Revenue Summary'!BC43</f>
        <v>384296.75688110606</v>
      </c>
      <c r="BF73" s="239">
        <f>'Revenue Summary'!BD43</f>
        <v>384296.75688110606</v>
      </c>
      <c r="BG73" s="239">
        <f>'Revenue Summary'!BE43</f>
        <v>412715.34058323823</v>
      </c>
      <c r="BH73" s="239">
        <f>'Revenue Summary'!BF43</f>
        <v>423049.37102037721</v>
      </c>
      <c r="BI73" s="239">
        <f>'Revenue Summary'!BG43</f>
        <v>435966.90906680096</v>
      </c>
      <c r="BJ73" s="239">
        <f>'Revenue Summary'!BH43</f>
        <v>464385.49276893318</v>
      </c>
      <c r="BK73" s="239">
        <f>'Revenue Summary'!BI43</f>
        <v>474719.52320607216</v>
      </c>
      <c r="BL73" s="239">
        <f>'Revenue Summary'!BJ43</f>
        <v>487637.06125249586</v>
      </c>
      <c r="BM73" s="239">
        <f>'Revenue Summary'!BK43</f>
        <v>487637.06125249586</v>
      </c>
      <c r="BN73" s="239">
        <f>'Revenue Summary'!BL43</f>
        <v>487637.06125249586</v>
      </c>
      <c r="BO73" s="239">
        <f>'Revenue Summary'!BM43</f>
        <v>530264.93680569425</v>
      </c>
      <c r="BP73" s="239">
        <f>'Revenue Summary'!BN43</f>
        <v>540264.93680569425</v>
      </c>
      <c r="BQ73" s="239">
        <f>'Revenue Summary'!BO43</f>
        <v>550264.93680569425</v>
      </c>
      <c r="BR73" s="239">
        <f>'Revenue Summary'!BP43</f>
        <v>560264.93680569425</v>
      </c>
      <c r="BS73" s="239">
        <f>'Revenue Summary'!BQ43</f>
        <v>570264.93680569425</v>
      </c>
      <c r="BT73" s="239">
        <f>'Revenue Summary'!BR43</f>
        <v>580264.93680569425</v>
      </c>
      <c r="BU73" s="239">
        <f>'Revenue Summary'!BS43</f>
        <v>590264.93680569425</v>
      </c>
      <c r="BV73" s="239">
        <f>'Revenue Summary'!BT43</f>
        <v>600264.93680569425</v>
      </c>
      <c r="BW73" s="239">
        <f>'Revenue Summary'!BU43</f>
        <v>610264.93680569425</v>
      </c>
    </row>
    <row r="74" spans="2:75" x14ac:dyDescent="0.3">
      <c r="D74" s="239"/>
      <c r="E74" s="239"/>
      <c r="F74" s="239"/>
      <c r="G74" s="239"/>
      <c r="H74" s="240"/>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row>
    <row r="75" spans="2:75" x14ac:dyDescent="0.3">
      <c r="B75" s="236" t="str">
        <f>"Existing "&amp;C63</f>
        <v>Existing Implementation Consultant</v>
      </c>
      <c r="D75" s="238">
        <f>SUMIF('Headcount Roster -&gt;'!$FD$158:$FD$172,'&lt;- Scale Ops'!$C$64,'Headcount Roster -&gt;'!FE$158:FE$173)</f>
        <v>3</v>
      </c>
      <c r="E75" s="238">
        <f>SUMIF('Headcount Roster -&gt;'!$FD$158:$FD$172,'&lt;- Scale Ops'!$C$64,'Headcount Roster -&gt;'!FF$158:FF$173)</f>
        <v>3.0000000000000004</v>
      </c>
      <c r="F75" s="238">
        <f>SUMIF('Headcount Roster -&gt;'!$FD$158:$FD$172,'&lt;- Scale Ops'!$C$64,'Headcount Roster -&gt;'!FG$158:FG$173)</f>
        <v>3</v>
      </c>
      <c r="G75" s="238">
        <f>SUMIF('Headcount Roster -&gt;'!$FD$158:$FD$172,'&lt;- Scale Ops'!$C$64,'Headcount Roster -&gt;'!FH$158:FH$173)</f>
        <v>3</v>
      </c>
      <c r="H75" s="238">
        <f>SUMIF('Headcount Roster -&gt;'!$FD$158:$FD$172,'&lt;- Scale Ops'!$C$64,'Headcount Roster -&gt;'!FI$158:FI$173)</f>
        <v>3</v>
      </c>
      <c r="I75" s="238">
        <f>SUMIF('Headcount Roster -&gt;'!$FD$158:$FD$172,'&lt;- Scale Ops'!$C$64,'Headcount Roster -&gt;'!FJ$158:FJ$173)</f>
        <v>3</v>
      </c>
      <c r="J75" s="238">
        <f>SUMIF('Headcount Roster -&gt;'!$FD$158:$FD$172,'&lt;- Scale Ops'!$C$64,'Headcount Roster -&gt;'!FK$158:FK$173)</f>
        <v>3</v>
      </c>
      <c r="K75" s="238">
        <f>SUMIF('Headcount Roster -&gt;'!$FD$158:$FD$172,'&lt;- Scale Ops'!$C$64,'Headcount Roster -&gt;'!FL$158:FL$173)</f>
        <v>3</v>
      </c>
      <c r="L75" s="238">
        <f>SUMIF('Headcount Roster -&gt;'!$FD$158:$FD$172,'&lt;- Scale Ops'!$C$64,'Headcount Roster -&gt;'!FM$158:FM$173)</f>
        <v>3</v>
      </c>
      <c r="M75" s="238">
        <f>SUMIF('Headcount Roster -&gt;'!$FD$158:$FD$172,'&lt;- Scale Ops'!$C$64,'Headcount Roster -&gt;'!FN$158:FN$173)</f>
        <v>3</v>
      </c>
      <c r="N75" s="238">
        <f>SUMIF('Headcount Roster -&gt;'!$FD$158:$FD$172,'&lt;- Scale Ops'!$C$64,'Headcount Roster -&gt;'!FO$158:FO$173)</f>
        <v>3</v>
      </c>
      <c r="O75" s="238">
        <f>SUMIF('Headcount Roster -&gt;'!$FD$158:$FD$172,'&lt;- Scale Ops'!$C$64,'Headcount Roster -&gt;'!FP$158:FP$173)</f>
        <v>3</v>
      </c>
      <c r="P75" s="238">
        <f>SUMIF('Headcount Roster -&gt;'!$FD$158:$FD$172,'&lt;- Scale Ops'!$C$64,'Headcount Roster -&gt;'!FQ$158:FQ$173)</f>
        <v>3</v>
      </c>
      <c r="Q75" s="238">
        <f>SUMIF('Headcount Roster -&gt;'!$FD$158:$FD$172,'&lt;- Scale Ops'!$C$64,'Headcount Roster -&gt;'!FR$158:FR$173)</f>
        <v>3.0000000000000004</v>
      </c>
      <c r="R75" s="238">
        <f>SUMIF('Headcount Roster -&gt;'!$FD$158:$FD$172,'&lt;- Scale Ops'!$C$64,'Headcount Roster -&gt;'!FS$158:FS$173)</f>
        <v>3</v>
      </c>
      <c r="S75" s="238">
        <f>SUMIF('Headcount Roster -&gt;'!$FD$158:$FD$172,'&lt;- Scale Ops'!$C$64,'Headcount Roster -&gt;'!FT$158:FT$173)</f>
        <v>3</v>
      </c>
      <c r="T75" s="238">
        <f>SUMIF('Headcount Roster -&gt;'!$FD$158:$FD$172,'&lt;- Scale Ops'!$C$64,'Headcount Roster -&gt;'!FU$158:FU$173)</f>
        <v>3</v>
      </c>
      <c r="U75" s="238">
        <f>SUMIF('Headcount Roster -&gt;'!$FD$158:$FD$172,'&lt;- Scale Ops'!$C$64,'Headcount Roster -&gt;'!FV$158:FV$173)</f>
        <v>3</v>
      </c>
      <c r="V75" s="238">
        <f>SUMIF('Headcount Roster -&gt;'!$FD$158:$FD$172,'&lt;- Scale Ops'!$C$64,'Headcount Roster -&gt;'!FW$158:FW$173)</f>
        <v>3</v>
      </c>
      <c r="W75" s="238">
        <f>SUMIF('Headcount Roster -&gt;'!$FD$158:$FD$172,'&lt;- Scale Ops'!$C$64,'Headcount Roster -&gt;'!FX$158:FX$173)</f>
        <v>3</v>
      </c>
      <c r="X75" s="238">
        <f>SUMIF('Headcount Roster -&gt;'!$FD$158:$FD$172,'&lt;- Scale Ops'!$C$64,'Headcount Roster -&gt;'!FY$158:FY$173)</f>
        <v>3</v>
      </c>
      <c r="Y75" s="238">
        <f>SUMIF('Headcount Roster -&gt;'!$FD$158:$FD$172,'&lt;- Scale Ops'!$C$64,'Headcount Roster -&gt;'!FZ$158:FZ$173)</f>
        <v>3</v>
      </c>
      <c r="Z75" s="238">
        <f>SUMIF('Headcount Roster -&gt;'!$FD$158:$FD$172,'&lt;- Scale Ops'!$C$64,'Headcount Roster -&gt;'!GA$158:GA$173)</f>
        <v>3</v>
      </c>
      <c r="AA75" s="238">
        <f>SUMIF('Headcount Roster -&gt;'!$FD$158:$FD$172,'&lt;- Scale Ops'!$C$64,'Headcount Roster -&gt;'!GB$158:GB$173)</f>
        <v>3</v>
      </c>
      <c r="AB75" s="238">
        <f>SUMIF('Headcount Roster -&gt;'!$FD$158:$FD$172,'&lt;- Scale Ops'!$C$64,'Headcount Roster -&gt;'!GC$158:GC$173)</f>
        <v>3</v>
      </c>
      <c r="AC75" s="238">
        <f>SUMIF('Headcount Roster -&gt;'!$FD$158:$FD$172,'&lt;- Scale Ops'!$C$64,'Headcount Roster -&gt;'!GD$158:GD$173)</f>
        <v>3.0000000000000009</v>
      </c>
      <c r="AD75" s="238">
        <f>SUMIF('Headcount Roster -&gt;'!$FD$158:$FD$172,'&lt;- Scale Ops'!$C$64,'Headcount Roster -&gt;'!GE$158:GE$173)</f>
        <v>3</v>
      </c>
      <c r="AE75" s="238">
        <f>SUMIF('Headcount Roster -&gt;'!$FD$158:$FD$172,'&lt;- Scale Ops'!$C$64,'Headcount Roster -&gt;'!GF$158:GF$173)</f>
        <v>3</v>
      </c>
      <c r="AF75" s="238">
        <f>SUMIF('Headcount Roster -&gt;'!$FD$158:$FD$172,'&lt;- Scale Ops'!$C$64,'Headcount Roster -&gt;'!GG$158:GG$173)</f>
        <v>3</v>
      </c>
      <c r="AG75" s="238">
        <f>SUMIF('Headcount Roster -&gt;'!$FD$158:$FD$172,'&lt;- Scale Ops'!$C$64,'Headcount Roster -&gt;'!GH$158:GH$173)</f>
        <v>3</v>
      </c>
      <c r="AH75" s="238">
        <f>SUMIF('Headcount Roster -&gt;'!$FD$158:$FD$172,'&lt;- Scale Ops'!$C$64,'Headcount Roster -&gt;'!GI$158:GI$173)</f>
        <v>3</v>
      </c>
      <c r="AI75" s="238">
        <f>SUMIF('Headcount Roster -&gt;'!$FD$158:$FD$172,'&lt;- Scale Ops'!$C$64,'Headcount Roster -&gt;'!GJ$158:GJ$173)</f>
        <v>3</v>
      </c>
      <c r="AJ75" s="238">
        <f>SUMIF('Headcount Roster -&gt;'!$FD$158:$FD$172,'&lt;- Scale Ops'!$C$64,'Headcount Roster -&gt;'!GK$158:GK$173)</f>
        <v>3</v>
      </c>
      <c r="AK75" s="238">
        <f>SUMIF('Headcount Roster -&gt;'!$FD$158:$FD$172,'&lt;- Scale Ops'!$C$64,'Headcount Roster -&gt;'!GL$158:GL$173)</f>
        <v>3</v>
      </c>
      <c r="AL75" s="238">
        <f>SUMIF('Headcount Roster -&gt;'!$FD$158:$FD$172,'&lt;- Scale Ops'!$C$64,'Headcount Roster -&gt;'!GM$158:GM$173)</f>
        <v>3</v>
      </c>
      <c r="AM75" s="238">
        <f>SUMIF('Headcount Roster -&gt;'!$FD$158:$FD$172,'&lt;- Scale Ops'!$C$64,'Headcount Roster -&gt;'!GN$158:GN$173)</f>
        <v>3</v>
      </c>
      <c r="AN75" s="238">
        <f>SUMIF('Headcount Roster -&gt;'!$FD$158:$FD$172,'&lt;- Scale Ops'!$C$64,'Headcount Roster -&gt;'!GO$158:GO$173)</f>
        <v>3</v>
      </c>
      <c r="AO75" s="238">
        <f>SUMIF('Headcount Roster -&gt;'!$FD$158:$FD$172,'&lt;- Scale Ops'!$C$64,'Headcount Roster -&gt;'!GP$158:GP$173)</f>
        <v>3.0000000000000004</v>
      </c>
      <c r="AP75" s="238">
        <f>SUMIF('Headcount Roster -&gt;'!$FD$158:$FD$172,'&lt;- Scale Ops'!$C$64,'Headcount Roster -&gt;'!GQ$158:GQ$173)</f>
        <v>3</v>
      </c>
      <c r="AQ75" s="238">
        <f>SUMIF('Headcount Roster -&gt;'!$FD$158:$FD$172,'&lt;- Scale Ops'!$C$64,'Headcount Roster -&gt;'!GR$158:GR$173)</f>
        <v>3</v>
      </c>
      <c r="AR75" s="238">
        <f>SUMIF('Headcount Roster -&gt;'!$FD$158:$FD$172,'&lt;- Scale Ops'!$C$64,'Headcount Roster -&gt;'!GS$158:GS$173)</f>
        <v>3</v>
      </c>
      <c r="AS75" s="238">
        <f>SUMIF('Headcount Roster -&gt;'!$FD$158:$FD$172,'&lt;- Scale Ops'!$C$64,'Headcount Roster -&gt;'!GT$158:GT$173)</f>
        <v>3</v>
      </c>
      <c r="AT75" s="238">
        <f>SUMIF('Headcount Roster -&gt;'!$FD$158:$FD$172,'&lt;- Scale Ops'!$C$64,'Headcount Roster -&gt;'!GU$158:GU$173)</f>
        <v>3</v>
      </c>
      <c r="AU75" s="238">
        <f>SUMIF('Headcount Roster -&gt;'!$FD$158:$FD$172,'&lt;- Scale Ops'!$C$64,'Headcount Roster -&gt;'!GV$158:GV$173)</f>
        <v>3</v>
      </c>
      <c r="AV75" s="238">
        <f>SUMIF('Headcount Roster -&gt;'!$FD$158:$FD$172,'&lt;- Scale Ops'!$C$64,'Headcount Roster -&gt;'!GW$158:GW$173)</f>
        <v>3</v>
      </c>
      <c r="AW75" s="238">
        <f>SUMIF('Headcount Roster -&gt;'!$FD$158:$FD$172,'&lt;- Scale Ops'!$C$64,'Headcount Roster -&gt;'!GX$158:GX$173)</f>
        <v>3</v>
      </c>
      <c r="AX75" s="238">
        <f>SUMIF('Headcount Roster -&gt;'!$FD$158:$FD$172,'&lt;- Scale Ops'!$C$64,'Headcount Roster -&gt;'!GY$158:GY$173)</f>
        <v>3</v>
      </c>
      <c r="AY75" s="238">
        <f>SUMIF('Headcount Roster -&gt;'!$FD$158:$FD$172,'&lt;- Scale Ops'!$C$64,'Headcount Roster -&gt;'!GZ$158:GZ$173)</f>
        <v>3</v>
      </c>
      <c r="AZ75" s="238">
        <f>SUMIF('Headcount Roster -&gt;'!$FD$158:$FD$172,'&lt;- Scale Ops'!$C$64,'Headcount Roster -&gt;'!HA$158:HA$173)</f>
        <v>0</v>
      </c>
      <c r="BA75" s="238">
        <f>SUMIF('Headcount Roster -&gt;'!$FD$158:$FD$172,'&lt;- Scale Ops'!$C$64,'Headcount Roster -&gt;'!HB$158:HB$173)</f>
        <v>0</v>
      </c>
      <c r="BB75" s="238">
        <f>SUMIF('Headcount Roster -&gt;'!$FD$158:$FD$172,'&lt;- Scale Ops'!$C$64,'Headcount Roster -&gt;'!HC$158:HC$173)</f>
        <v>0</v>
      </c>
      <c r="BC75" s="238">
        <f>SUMIF('Headcount Roster -&gt;'!$FD$158:$FD$172,'&lt;- Scale Ops'!$C$64,'Headcount Roster -&gt;'!HD$158:HD$173)</f>
        <v>0</v>
      </c>
      <c r="BD75" s="238">
        <f>SUMIF('Headcount Roster -&gt;'!$FD$158:$FD$172,'&lt;- Scale Ops'!$C$64,'Headcount Roster -&gt;'!HE$158:HE$173)</f>
        <v>0</v>
      </c>
      <c r="BE75" s="238">
        <f>SUMIF('Headcount Roster -&gt;'!$FD$158:$FD$172,'&lt;- Scale Ops'!$C$64,'Headcount Roster -&gt;'!HF$158:HF$173)</f>
        <v>0</v>
      </c>
      <c r="BF75" s="238">
        <f>SUMIF('Headcount Roster -&gt;'!$FD$158:$FD$172,'&lt;- Scale Ops'!$C$64,'Headcount Roster -&gt;'!HG$158:HG$173)</f>
        <v>0</v>
      </c>
      <c r="BG75" s="238">
        <f>SUMIF('Headcount Roster -&gt;'!$FD$158:$FD$172,'&lt;- Scale Ops'!$C$64,'Headcount Roster -&gt;'!HH$158:HH$173)</f>
        <v>0</v>
      </c>
      <c r="BH75" s="238">
        <f>SUMIF('Headcount Roster -&gt;'!$FD$158:$FD$172,'&lt;- Scale Ops'!$C$64,'Headcount Roster -&gt;'!HI$158:HI$173)</f>
        <v>0</v>
      </c>
      <c r="BI75" s="238">
        <f>SUMIF('Headcount Roster -&gt;'!$FD$158:$FD$172,'&lt;- Scale Ops'!$C$64,'Headcount Roster -&gt;'!HJ$158:HJ$173)</f>
        <v>0</v>
      </c>
      <c r="BJ75" s="238">
        <f>SUMIF('Headcount Roster -&gt;'!$FD$158:$FD$172,'&lt;- Scale Ops'!$C$64,'Headcount Roster -&gt;'!HK$158:HK$173)</f>
        <v>0</v>
      </c>
      <c r="BK75" s="238">
        <f>SUMIF('Headcount Roster -&gt;'!$FD$158:$FD$172,'&lt;- Scale Ops'!$C$64,'Headcount Roster -&gt;'!HL$158:HL$173)</f>
        <v>0</v>
      </c>
      <c r="BL75" s="238">
        <f>SUMIF('Headcount Roster -&gt;'!$FD$158:$FD$172,'&lt;- Scale Ops'!$C$64,'Headcount Roster -&gt;'!HM$158:HM$173)</f>
        <v>0</v>
      </c>
      <c r="BM75" s="238">
        <f>SUMIF('Headcount Roster -&gt;'!$FD$158:$FD$172,'&lt;- Scale Ops'!$C$64,'Headcount Roster -&gt;'!HN$158:HN$173)</f>
        <v>0</v>
      </c>
      <c r="BN75" s="238">
        <f>SUMIF('Headcount Roster -&gt;'!$FD$158:$FD$172,'&lt;- Scale Ops'!$C$64,'Headcount Roster -&gt;'!HO$158:HO$173)</f>
        <v>0</v>
      </c>
      <c r="BO75" s="238">
        <f>SUMIF('Headcount Roster -&gt;'!$FD$158:$FD$172,'&lt;- Scale Ops'!$C$64,'Headcount Roster -&gt;'!HP$158:HP$173)</f>
        <v>0</v>
      </c>
      <c r="BP75" s="238">
        <f>SUMIF('Headcount Roster -&gt;'!$FD$158:$FD$172,'&lt;- Scale Ops'!$C$64,'Headcount Roster -&gt;'!HQ$158:HQ$173)</f>
        <v>0</v>
      </c>
      <c r="BQ75" s="238">
        <f>SUMIF('Headcount Roster -&gt;'!$FD$158:$FD$172,'&lt;- Scale Ops'!$C$64,'Headcount Roster -&gt;'!HR$158:HR$173)</f>
        <v>0</v>
      </c>
      <c r="BR75" s="238">
        <f>SUMIF('Headcount Roster -&gt;'!$FD$158:$FD$172,'&lt;- Scale Ops'!$C$64,'Headcount Roster -&gt;'!HS$158:HS$173)</f>
        <v>0</v>
      </c>
      <c r="BS75" s="238">
        <f>SUMIF('Headcount Roster -&gt;'!$FD$158:$FD$172,'&lt;- Scale Ops'!$C$64,'Headcount Roster -&gt;'!HT$158:HT$173)</f>
        <v>0</v>
      </c>
      <c r="BT75" s="238">
        <f>SUMIF('Headcount Roster -&gt;'!$FD$158:$FD$172,'&lt;- Scale Ops'!$C$64,'Headcount Roster -&gt;'!HU$158:HU$173)</f>
        <v>0</v>
      </c>
      <c r="BU75" s="238">
        <f>SUMIF('Headcount Roster -&gt;'!$FD$158:$FD$172,'&lt;- Scale Ops'!$C$64,'Headcount Roster -&gt;'!HV$158:HV$173)</f>
        <v>0</v>
      </c>
      <c r="BV75" s="238">
        <f>SUMIF('Headcount Roster -&gt;'!$FD$158:$FD$172,'&lt;- Scale Ops'!$C$64,'Headcount Roster -&gt;'!HW$158:HW$173)</f>
        <v>0</v>
      </c>
      <c r="BW75" s="238">
        <f>SUMIF('Headcount Roster -&gt;'!$FD$158:$FD$172,'&lt;- Scale Ops'!$C$64,'Headcount Roster -&gt;'!HX$158:HX$173)</f>
        <v>0</v>
      </c>
    </row>
    <row r="76" spans="2:75" x14ac:dyDescent="0.3">
      <c r="D76" s="244"/>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row>
    <row r="77" spans="2:75" x14ac:dyDescent="0.3">
      <c r="D77" s="257"/>
      <c r="E77" s="257"/>
      <c r="F77" s="257"/>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7"/>
      <c r="BD77" s="257"/>
      <c r="BE77" s="257"/>
      <c r="BF77" s="257"/>
      <c r="BG77" s="257"/>
      <c r="BH77" s="257"/>
      <c r="BI77" s="257"/>
      <c r="BJ77" s="257"/>
      <c r="BK77" s="257"/>
      <c r="BL77" s="257"/>
      <c r="BM77" s="257"/>
      <c r="BN77" s="257"/>
      <c r="BO77" s="257"/>
      <c r="BP77" s="257"/>
      <c r="BQ77" s="257"/>
      <c r="BR77" s="257"/>
      <c r="BS77" s="257"/>
      <c r="BT77" s="257"/>
      <c r="BU77" s="257"/>
      <c r="BV77" s="257"/>
      <c r="BW77" s="257"/>
    </row>
    <row r="78" spans="2:75" x14ac:dyDescent="0.3">
      <c r="D78" s="238"/>
      <c r="E78" s="238"/>
      <c r="F78" s="238"/>
      <c r="G78" s="238"/>
      <c r="H78" s="238"/>
      <c r="I78" s="238"/>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row>
    <row r="79" spans="2:75" x14ac:dyDescent="0.3">
      <c r="B79" s="236"/>
      <c r="D79" s="239"/>
      <c r="E79" s="238"/>
      <c r="F79" s="238"/>
      <c r="G79" s="238"/>
      <c r="H79" s="238"/>
      <c r="I79" s="238"/>
      <c r="J79" s="238"/>
      <c r="K79" s="238"/>
      <c r="L79" s="238"/>
      <c r="M79" s="238"/>
      <c r="N79" s="238"/>
      <c r="O79" s="238"/>
      <c r="P79" s="238"/>
      <c r="Q79" s="238"/>
      <c r="R79" s="238"/>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c r="BN79" s="238"/>
      <c r="BO79" s="238"/>
      <c r="BP79" s="238"/>
      <c r="BQ79" s="238"/>
      <c r="BR79" s="238"/>
      <c r="BS79" s="238"/>
      <c r="BT79" s="238"/>
      <c r="BU79" s="238"/>
      <c r="BV79" s="238"/>
      <c r="BW79" s="238"/>
    </row>
    <row r="80" spans="2:75" x14ac:dyDescent="0.3">
      <c r="B80" s="242"/>
      <c r="D80" s="238"/>
      <c r="E80" s="238"/>
      <c r="F80" s="238"/>
      <c r="G80" s="238"/>
      <c r="H80" s="238"/>
      <c r="I80" s="238"/>
      <c r="J80" s="238"/>
      <c r="K80" s="238"/>
      <c r="L80" s="238"/>
      <c r="M80" s="238"/>
      <c r="N80" s="238"/>
      <c r="O80" s="238"/>
      <c r="P80" s="238"/>
      <c r="Q80" s="238"/>
      <c r="R80" s="238"/>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8"/>
      <c r="BK80" s="238"/>
      <c r="BL80" s="238"/>
      <c r="BM80" s="238"/>
      <c r="BN80" s="238"/>
      <c r="BO80" s="238"/>
      <c r="BP80" s="238"/>
      <c r="BQ80" s="238"/>
      <c r="BR80" s="238"/>
      <c r="BS80" s="238"/>
      <c r="BT80" s="238"/>
      <c r="BU80" s="238"/>
      <c r="BV80" s="238"/>
      <c r="BW80" s="238"/>
    </row>
    <row r="81" spans="1:75" x14ac:dyDescent="0.3">
      <c r="B81" s="245"/>
      <c r="D81" s="243"/>
      <c r="E81" s="243"/>
      <c r="F81" s="243"/>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c r="AN81" s="243"/>
      <c r="AO81" s="243"/>
      <c r="AP81" s="243"/>
      <c r="AQ81" s="243"/>
      <c r="AR81" s="243"/>
      <c r="AS81" s="243"/>
      <c r="AT81" s="243"/>
      <c r="AU81" s="243"/>
      <c r="AV81" s="243"/>
      <c r="AW81" s="243"/>
      <c r="AX81" s="243"/>
      <c r="AY81" s="243"/>
      <c r="AZ81" s="243"/>
      <c r="BA81" s="243"/>
      <c r="BB81" s="243"/>
      <c r="BC81" s="243"/>
      <c r="BD81" s="243"/>
      <c r="BE81" s="243"/>
      <c r="BF81" s="243"/>
      <c r="BG81" s="243"/>
      <c r="BH81" s="243"/>
      <c r="BI81" s="243"/>
      <c r="BJ81" s="243"/>
      <c r="BK81" s="243"/>
      <c r="BL81" s="243"/>
      <c r="BM81" s="243"/>
      <c r="BN81" s="243"/>
      <c r="BO81" s="243"/>
      <c r="BP81" s="243"/>
      <c r="BQ81" s="243"/>
      <c r="BR81" s="243"/>
      <c r="BS81" s="243"/>
      <c r="BT81" s="243"/>
      <c r="BU81" s="243"/>
      <c r="BV81" s="243"/>
      <c r="BW81" s="243"/>
    </row>
    <row r="82" spans="1:75" x14ac:dyDescent="0.3">
      <c r="B82" s="245"/>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row>
    <row r="83" spans="1:75" x14ac:dyDescent="0.3">
      <c r="B83" s="242"/>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row>
    <row r="84" spans="1:75" x14ac:dyDescent="0.3">
      <c r="B84" s="242"/>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row>
    <row r="85" spans="1:75" x14ac:dyDescent="0.3">
      <c r="B85" s="242"/>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c r="BT85" s="240"/>
      <c r="BU85" s="240"/>
      <c r="BV85" s="240"/>
      <c r="BW85" s="240"/>
    </row>
    <row r="86" spans="1:75" x14ac:dyDescent="0.3">
      <c r="B86" t="s">
        <v>865</v>
      </c>
      <c r="D86" s="238">
        <f>'Services Revenue Inputs'!B56</f>
        <v>200000</v>
      </c>
      <c r="E86" s="238">
        <f>'Services Revenue Inputs'!C56</f>
        <v>200000</v>
      </c>
      <c r="F86" s="238">
        <f>'Services Revenue Inputs'!D56</f>
        <v>200000</v>
      </c>
      <c r="G86" s="238">
        <f>'Services Revenue Inputs'!E56</f>
        <v>200000</v>
      </c>
      <c r="H86" s="238">
        <f>'Services Revenue Inputs'!F56</f>
        <v>200000</v>
      </c>
      <c r="I86" s="238">
        <f>'Services Revenue Inputs'!G56</f>
        <v>200000</v>
      </c>
      <c r="J86" s="238">
        <f>'Services Revenue Inputs'!H56</f>
        <v>200000</v>
      </c>
      <c r="K86" s="238">
        <f>'Services Revenue Inputs'!I56</f>
        <v>290000</v>
      </c>
      <c r="L86" s="238">
        <f>'Services Revenue Inputs'!J56</f>
        <v>340000</v>
      </c>
      <c r="M86" s="238">
        <f>'Services Revenue Inputs'!K56</f>
        <v>360000</v>
      </c>
      <c r="N86" s="238">
        <f>'Services Revenue Inputs'!L56</f>
        <v>420000</v>
      </c>
      <c r="O86" s="238">
        <f>'Services Revenue Inputs'!M56</f>
        <v>450000</v>
      </c>
      <c r="P86" s="238">
        <f>'Services Revenue Inputs'!N56</f>
        <v>480000</v>
      </c>
      <c r="Q86" s="238">
        <f>'Services Revenue Inputs'!O56</f>
        <v>550000</v>
      </c>
      <c r="R86" s="238">
        <f>'Services Revenue Inputs'!P56</f>
        <v>620000</v>
      </c>
      <c r="S86" s="238">
        <f>'Services Revenue Inputs'!Q56</f>
        <v>750000</v>
      </c>
      <c r="T86" s="238">
        <f>'Services Revenue Inputs'!R56</f>
        <v>790000</v>
      </c>
      <c r="U86" s="238">
        <f>'Services Revenue Inputs'!S56</f>
        <v>870000</v>
      </c>
      <c r="V86" s="238">
        <f>'Services Revenue Inputs'!T56</f>
        <v>1020000</v>
      </c>
      <c r="W86" s="238">
        <f>'Services Revenue Inputs'!U56</f>
        <v>1110000</v>
      </c>
      <c r="X86" s="238">
        <f>'Services Revenue Inputs'!V56</f>
        <v>1190000</v>
      </c>
      <c r="Y86" s="238">
        <f>'Services Revenue Inputs'!W56</f>
        <v>1340000</v>
      </c>
      <c r="Z86" s="238">
        <f>'Services Revenue Inputs'!X56</f>
        <v>1380000</v>
      </c>
      <c r="AA86" s="238">
        <f>'Services Revenue Inputs'!Y56</f>
        <v>1480000</v>
      </c>
      <c r="AB86" s="238">
        <f>'Services Revenue Inputs'!Z56</f>
        <v>1530000</v>
      </c>
      <c r="AC86" s="238">
        <f>'Services Revenue Inputs'!AA56</f>
        <v>1600000</v>
      </c>
      <c r="AD86" s="238">
        <f>'Services Revenue Inputs'!AB56</f>
        <v>1740000</v>
      </c>
      <c r="AE86" s="238">
        <f>'Services Revenue Inputs'!AC56</f>
        <v>2000000</v>
      </c>
      <c r="AF86" s="238">
        <f>'Services Revenue Inputs'!AD56</f>
        <v>2130000</v>
      </c>
      <c r="AG86" s="238">
        <f>'Services Revenue Inputs'!AE56</f>
        <v>2220000</v>
      </c>
      <c r="AH86" s="238">
        <f>'Services Revenue Inputs'!AF56</f>
        <v>2340000</v>
      </c>
      <c r="AI86" s="238">
        <f>'Services Revenue Inputs'!AG56</f>
        <v>2360000</v>
      </c>
      <c r="AJ86" s="238">
        <f>'Services Revenue Inputs'!AH56</f>
        <v>2370000</v>
      </c>
      <c r="AK86" s="238">
        <f>'Services Revenue Inputs'!AI56</f>
        <v>2490000</v>
      </c>
      <c r="AL86" s="238">
        <f>'Services Revenue Inputs'!AJ56</f>
        <v>2560000</v>
      </c>
      <c r="AM86" s="238">
        <f>'Services Revenue Inputs'!AK56</f>
        <v>2660000</v>
      </c>
      <c r="AN86" s="238">
        <f>'Services Revenue Inputs'!AL56</f>
        <v>2730000</v>
      </c>
      <c r="AO86" s="238">
        <f>'Services Revenue Inputs'!AM56</f>
        <v>2780000</v>
      </c>
      <c r="AP86" s="238">
        <f>'Services Revenue Inputs'!AN56</f>
        <v>2840000</v>
      </c>
      <c r="AQ86" s="238">
        <f>'Services Revenue Inputs'!AO56</f>
        <v>2900000</v>
      </c>
      <c r="AR86" s="238">
        <f>'Services Revenue Inputs'!AP56</f>
        <v>2970000</v>
      </c>
      <c r="AS86" s="238">
        <f>'Services Revenue Inputs'!AQ56</f>
        <v>3040000</v>
      </c>
      <c r="AT86" s="238">
        <f>'Services Revenue Inputs'!AR56</f>
        <v>3120000</v>
      </c>
      <c r="AU86" s="238">
        <f>'Services Revenue Inputs'!AS56</f>
        <v>3200000</v>
      </c>
      <c r="AV86" s="238">
        <f>'Services Revenue Inputs'!AT56</f>
        <v>3290000</v>
      </c>
      <c r="AW86" s="238">
        <f>'Services Revenue Inputs'!AU56</f>
        <v>3414509.7119939909</v>
      </c>
      <c r="AX86" s="238">
        <f>'Services Revenue Inputs'!AV56</f>
        <v>3592546.8183934786</v>
      </c>
      <c r="AY86" s="238">
        <f>'Services Revenue Inputs'!AW56</f>
        <v>3770583.7686311328</v>
      </c>
      <c r="AZ86" s="238">
        <f>'Services Revenue Inputs'!AX56</f>
        <v>3964346.8393274886</v>
      </c>
      <c r="BA86" s="238">
        <f>'Services Revenue Inputs'!AY56</f>
        <v>4171673.3249725895</v>
      </c>
      <c r="BB86" s="238">
        <f>'Services Revenue Inputs'!AZ56</f>
        <v>4427440.5782917794</v>
      </c>
      <c r="BC86" s="238">
        <f>'Services Revenue Inputs'!BA56</f>
        <v>4712272.2922154227</v>
      </c>
      <c r="BD86" s="238">
        <f>'Services Revenue Inputs'!BB56</f>
        <v>5072025.7268083235</v>
      </c>
      <c r="BE86" s="238">
        <f>'Services Revenue Inputs'!BC56</f>
        <v>5456322.4836894292</v>
      </c>
      <c r="BF86" s="238">
        <f>'Services Revenue Inputs'!BD56</f>
        <v>5840619.240570535</v>
      </c>
      <c r="BG86" s="238">
        <f>'Services Revenue Inputs'!BE56</f>
        <v>6253334.5811537728</v>
      </c>
      <c r="BH86" s="238">
        <f>'Services Revenue Inputs'!BF56</f>
        <v>6676383.9521741504</v>
      </c>
      <c r="BI86" s="238">
        <f>'Services Revenue Inputs'!BG56</f>
        <v>7112350.8612409513</v>
      </c>
      <c r="BJ86" s="238">
        <f>'Services Revenue Inputs'!BH56</f>
        <v>7576736.3540098844</v>
      </c>
      <c r="BK86" s="238">
        <f>'Services Revenue Inputs'!BI56</f>
        <v>8051455.8772159563</v>
      </c>
      <c r="BL86" s="238">
        <f>'Services Revenue Inputs'!BJ56</f>
        <v>8539092.9384684525</v>
      </c>
      <c r="BM86" s="238">
        <f>'Services Revenue Inputs'!BK56</f>
        <v>9026729.9997209478</v>
      </c>
      <c r="BN86" s="238">
        <f>'Services Revenue Inputs'!BL56</f>
        <v>9514367.0609734431</v>
      </c>
      <c r="BO86" s="238">
        <f>'Services Revenue Inputs'!BM56</f>
        <v>10044631.997779137</v>
      </c>
      <c r="BP86" s="238">
        <f>'Services Revenue Inputs'!BN56</f>
        <v>10584896.93458483</v>
      </c>
      <c r="BQ86" s="238">
        <f>'Services Revenue Inputs'!BO56</f>
        <v>11135161.871390523</v>
      </c>
      <c r="BR86" s="238">
        <f>'Services Revenue Inputs'!BP56</f>
        <v>11695426.808196217</v>
      </c>
      <c r="BS86" s="238">
        <f>'Services Revenue Inputs'!BQ56</f>
        <v>12265691.74500191</v>
      </c>
      <c r="BT86" s="238">
        <f>'Services Revenue Inputs'!BR56</f>
        <v>12845956.681807604</v>
      </c>
      <c r="BU86" s="238">
        <f>'Services Revenue Inputs'!BS56</f>
        <v>13436221.618613297</v>
      </c>
      <c r="BV86" s="238">
        <f>'Services Revenue Inputs'!BT56</f>
        <v>14036486.555418991</v>
      </c>
      <c r="BW86" s="238">
        <f>'Services Revenue Inputs'!BU56</f>
        <v>14646751.492224684</v>
      </c>
    </row>
    <row r="87" spans="1:75" x14ac:dyDescent="0.3">
      <c r="B87" t="s">
        <v>866</v>
      </c>
      <c r="D87" s="238">
        <f t="shared" ref="D87:AU87" si="92">C86/$C$70/$C$71</f>
        <v>0</v>
      </c>
      <c r="E87" s="238">
        <f t="shared" si="92"/>
        <v>2</v>
      </c>
      <c r="F87" s="238">
        <f t="shared" si="92"/>
        <v>2</v>
      </c>
      <c r="G87" s="238">
        <f t="shared" si="92"/>
        <v>2</v>
      </c>
      <c r="H87" s="238">
        <f t="shared" si="92"/>
        <v>2</v>
      </c>
      <c r="I87" s="238">
        <f t="shared" si="92"/>
        <v>2</v>
      </c>
      <c r="J87" s="238">
        <f t="shared" si="92"/>
        <v>2</v>
      </c>
      <c r="K87" s="238">
        <f t="shared" si="92"/>
        <v>2</v>
      </c>
      <c r="L87" s="238">
        <f t="shared" si="92"/>
        <v>2.9</v>
      </c>
      <c r="M87" s="238">
        <f t="shared" si="92"/>
        <v>3.4</v>
      </c>
      <c r="N87" s="238">
        <f t="shared" si="92"/>
        <v>3.6</v>
      </c>
      <c r="O87" s="238">
        <f t="shared" si="92"/>
        <v>4.2</v>
      </c>
      <c r="P87" s="238">
        <f t="shared" si="92"/>
        <v>4.5</v>
      </c>
      <c r="Q87" s="238">
        <f t="shared" si="92"/>
        <v>4.8</v>
      </c>
      <c r="R87" s="238">
        <f t="shared" si="92"/>
        <v>5.5</v>
      </c>
      <c r="S87" s="238">
        <f t="shared" si="92"/>
        <v>6.2</v>
      </c>
      <c r="T87" s="238">
        <f t="shared" si="92"/>
        <v>7.5</v>
      </c>
      <c r="U87" s="238">
        <f t="shared" si="92"/>
        <v>7.9</v>
      </c>
      <c r="V87" s="238">
        <f t="shared" si="92"/>
        <v>8.6999999999999993</v>
      </c>
      <c r="W87" s="238">
        <f t="shared" si="92"/>
        <v>10.199999999999999</v>
      </c>
      <c r="X87" s="238">
        <f t="shared" si="92"/>
        <v>11.1</v>
      </c>
      <c r="Y87" s="238">
        <f t="shared" si="92"/>
        <v>11.9</v>
      </c>
      <c r="Z87" s="238">
        <f t="shared" si="92"/>
        <v>13.4</v>
      </c>
      <c r="AA87" s="238">
        <f t="shared" si="92"/>
        <v>13.8</v>
      </c>
      <c r="AB87" s="238">
        <f t="shared" si="92"/>
        <v>14.8</v>
      </c>
      <c r="AC87" s="238">
        <f t="shared" si="92"/>
        <v>15.3</v>
      </c>
      <c r="AD87" s="238">
        <f t="shared" si="92"/>
        <v>16</v>
      </c>
      <c r="AE87" s="238">
        <f t="shared" si="92"/>
        <v>17.399999999999999</v>
      </c>
      <c r="AF87" s="238">
        <f t="shared" si="92"/>
        <v>20</v>
      </c>
      <c r="AG87" s="238">
        <f t="shared" si="92"/>
        <v>21.3</v>
      </c>
      <c r="AH87" s="238">
        <f t="shared" si="92"/>
        <v>22.2</v>
      </c>
      <c r="AI87" s="238">
        <f t="shared" si="92"/>
        <v>23.4</v>
      </c>
      <c r="AJ87" s="238">
        <f t="shared" si="92"/>
        <v>23.6</v>
      </c>
      <c r="AK87" s="238">
        <f t="shared" si="92"/>
        <v>23.7</v>
      </c>
      <c r="AL87" s="238">
        <f t="shared" si="92"/>
        <v>24.9</v>
      </c>
      <c r="AM87" s="238">
        <f t="shared" si="92"/>
        <v>25.6</v>
      </c>
      <c r="AN87" s="238">
        <f t="shared" si="92"/>
        <v>26.6</v>
      </c>
      <c r="AO87" s="238">
        <f t="shared" si="92"/>
        <v>27.3</v>
      </c>
      <c r="AP87" s="238">
        <f t="shared" si="92"/>
        <v>27.8</v>
      </c>
      <c r="AQ87" s="238">
        <f t="shared" si="92"/>
        <v>28.4</v>
      </c>
      <c r="AR87" s="238">
        <f t="shared" si="92"/>
        <v>29</v>
      </c>
      <c r="AS87" s="238">
        <f t="shared" si="92"/>
        <v>29.7</v>
      </c>
      <c r="AT87" s="238">
        <f t="shared" si="92"/>
        <v>30.4</v>
      </c>
      <c r="AU87" s="238">
        <f t="shared" si="92"/>
        <v>31.2</v>
      </c>
      <c r="AV87" s="238">
        <f t="shared" ref="AV87:BD87" si="93">AU86/$C$70/$C$71</f>
        <v>32</v>
      </c>
      <c r="AW87" s="238">
        <f t="shared" si="93"/>
        <v>32.9</v>
      </c>
      <c r="AX87" s="240">
        <f>AW86/$C$70/$C$71</f>
        <v>34.145097119939912</v>
      </c>
      <c r="AY87" s="238">
        <f t="shared" si="93"/>
        <v>35.92546818393479</v>
      </c>
      <c r="AZ87" s="238">
        <f t="shared" si="93"/>
        <v>37.705837686311327</v>
      </c>
      <c r="BA87" s="238">
        <f t="shared" si="93"/>
        <v>39.643468393274887</v>
      </c>
      <c r="BB87" s="238">
        <f t="shared" si="93"/>
        <v>41.716733249725898</v>
      </c>
      <c r="BC87" s="238">
        <f t="shared" si="93"/>
        <v>44.274405782917796</v>
      </c>
      <c r="BD87" s="238">
        <f t="shared" si="93"/>
        <v>47.122722922154225</v>
      </c>
      <c r="BE87" s="238">
        <f>BD86/$C$70/$C$71</f>
        <v>50.720257268083238</v>
      </c>
      <c r="BF87" s="238">
        <f>BE86/$C$70/$C$71</f>
        <v>54.563224836894285</v>
      </c>
      <c r="BG87" s="238">
        <f t="shared" ref="BG87:BW87" si="94">BF86/$C$70/$C$71</f>
        <v>58.406192405705355</v>
      </c>
      <c r="BH87" s="238">
        <f t="shared" si="94"/>
        <v>62.533345811537721</v>
      </c>
      <c r="BI87" s="238">
        <f t="shared" si="94"/>
        <v>66.763839521741502</v>
      </c>
      <c r="BJ87" s="238">
        <f t="shared" si="94"/>
        <v>71.123508612409509</v>
      </c>
      <c r="BK87" s="238">
        <f t="shared" si="94"/>
        <v>75.767363540098842</v>
      </c>
      <c r="BL87" s="238">
        <f t="shared" si="94"/>
        <v>80.51455877215956</v>
      </c>
      <c r="BM87" s="238">
        <f t="shared" si="94"/>
        <v>85.390929384684526</v>
      </c>
      <c r="BN87" s="238">
        <f t="shared" si="94"/>
        <v>90.267299997209477</v>
      </c>
      <c r="BO87" s="238">
        <f t="shared" si="94"/>
        <v>95.143670609734428</v>
      </c>
      <c r="BP87" s="238">
        <f t="shared" si="94"/>
        <v>100.44631997779136</v>
      </c>
      <c r="BQ87" s="238">
        <f t="shared" si="94"/>
        <v>105.8489693458483</v>
      </c>
      <c r="BR87" s="238">
        <f t="shared" si="94"/>
        <v>111.35161871390524</v>
      </c>
      <c r="BS87" s="238">
        <f t="shared" si="94"/>
        <v>116.95426808196218</v>
      </c>
      <c r="BT87" s="238">
        <f t="shared" si="94"/>
        <v>122.65691745001911</v>
      </c>
      <c r="BU87" s="238">
        <f t="shared" si="94"/>
        <v>128.45956681807604</v>
      </c>
      <c r="BV87" s="238">
        <f t="shared" si="94"/>
        <v>134.36221618613297</v>
      </c>
      <c r="BW87" s="238">
        <f t="shared" si="94"/>
        <v>140.36486555418992</v>
      </c>
    </row>
    <row r="88" spans="1:75" x14ac:dyDescent="0.3">
      <c r="B88" t="s">
        <v>867</v>
      </c>
      <c r="D88" s="238">
        <f t="shared" ref="D88" si="95">-(D87-D75)*$C$71</f>
        <v>30000</v>
      </c>
      <c r="E88" s="238">
        <f t="shared" ref="E88" si="96">-(E87-E75)*$C$71</f>
        <v>10000.000000000004</v>
      </c>
      <c r="F88" s="238">
        <f t="shared" ref="F88" si="97">-(F87-F75)*$C$71</f>
        <v>10000</v>
      </c>
      <c r="G88" s="238">
        <f t="shared" ref="G88" si="98">-(G87-G75)*$C$71</f>
        <v>10000</v>
      </c>
      <c r="H88" s="238">
        <f t="shared" ref="H88" si="99">-(H87-H75)*$C$71</f>
        <v>10000</v>
      </c>
      <c r="I88" s="238">
        <f t="shared" ref="I88" si="100">-(I87-I75)*$C$71</f>
        <v>10000</v>
      </c>
      <c r="J88" s="238">
        <f t="shared" ref="J88" si="101">-(J87-J75)*$C$71</f>
        <v>10000</v>
      </c>
      <c r="K88" s="238">
        <f t="shared" ref="K88" si="102">-(K87-K75)*$C$71</f>
        <v>10000</v>
      </c>
      <c r="L88" s="238">
        <f t="shared" ref="L88" si="103">-(L87-L75)*$C$71</f>
        <v>1000.0000000000009</v>
      </c>
      <c r="M88" s="238">
        <f t="shared" ref="M88" si="104">-(M87-M75)*$C$71</f>
        <v>-3999.9999999999991</v>
      </c>
      <c r="N88" s="238">
        <f t="shared" ref="N88" si="105">-(N87-N75)*$C$71</f>
        <v>-6000.0000000000009</v>
      </c>
      <c r="O88" s="238">
        <f t="shared" ref="O88" si="106">-(O87-O75)*$C$71</f>
        <v>-12000.000000000002</v>
      </c>
      <c r="P88" s="238">
        <f t="shared" ref="P88" si="107">-(P87-P75)*$C$71</f>
        <v>-15000</v>
      </c>
      <c r="Q88" s="238">
        <f t="shared" ref="Q88" si="108">-(Q87-Q75)*$C$71</f>
        <v>-17999.999999999993</v>
      </c>
      <c r="R88" s="238">
        <f t="shared" ref="R88" si="109">-(R87-R75)*$C$71</f>
        <v>-25000</v>
      </c>
      <c r="S88" s="238">
        <f t="shared" ref="S88" si="110">-(S87-S75)*$C$71</f>
        <v>-32000</v>
      </c>
      <c r="T88" s="238">
        <f t="shared" ref="T88" si="111">-(T87-T75)*$C$71</f>
        <v>-45000</v>
      </c>
      <c r="U88" s="238">
        <f t="shared" ref="U88" si="112">-(U87-U75)*$C$71</f>
        <v>-49000</v>
      </c>
      <c r="V88" s="238">
        <f t="shared" ref="V88" si="113">-(V87-V75)*$C$71</f>
        <v>-56999.999999999993</v>
      </c>
      <c r="W88" s="238">
        <f t="shared" ref="W88" si="114">-(W87-W75)*$C$71</f>
        <v>-72000</v>
      </c>
      <c r="X88" s="238">
        <f t="shared" ref="X88" si="115">-(X87-X75)*$C$71</f>
        <v>-81000</v>
      </c>
      <c r="Y88" s="238">
        <f t="shared" ref="Y88" si="116">-(Y87-Y75)*$C$71</f>
        <v>-89000</v>
      </c>
      <c r="Z88" s="238">
        <f t="shared" ref="Z88" si="117">-(Z87-Z75)*$C$71</f>
        <v>-104000</v>
      </c>
      <c r="AA88" s="238">
        <f t="shared" ref="AA88" si="118">-(AA87-AA75)*$C$71</f>
        <v>-108000</v>
      </c>
      <c r="AB88" s="238">
        <f t="shared" ref="AB88" si="119">-(AB87-AB75)*$C$71</f>
        <v>-118000</v>
      </c>
      <c r="AC88" s="238">
        <f t="shared" ref="AC88" si="120">-(AC87-AC75)*$C$71</f>
        <v>-123000</v>
      </c>
      <c r="AD88" s="238">
        <f t="shared" ref="AD88" si="121">-(AD87-AD75)*$C$71</f>
        <v>-130000</v>
      </c>
      <c r="AE88" s="238">
        <f t="shared" ref="AE88" si="122">-(AE87-AE75)*$C$71</f>
        <v>-144000</v>
      </c>
      <c r="AF88" s="238">
        <f t="shared" ref="AF88" si="123">-(AF87-AF75)*$C$71</f>
        <v>-170000</v>
      </c>
      <c r="AG88" s="238">
        <f t="shared" ref="AG88" si="124">-(AG87-AG75)*$C$71</f>
        <v>-183000</v>
      </c>
      <c r="AH88" s="238">
        <f t="shared" ref="AH88" si="125">-(AH87-AH75)*$C$71</f>
        <v>-192000</v>
      </c>
      <c r="AI88" s="238">
        <f t="shared" ref="AI88" si="126">-(AI87-AI75)*$C$71</f>
        <v>-204000</v>
      </c>
      <c r="AJ88" s="238">
        <f t="shared" ref="AJ88" si="127">-(AJ87-AJ75)*$C$71</f>
        <v>-206000</v>
      </c>
      <c r="AK88" s="238">
        <f t="shared" ref="AK88" si="128">-(AK87-AK75)*$C$71</f>
        <v>-207000</v>
      </c>
      <c r="AL88" s="238">
        <f t="shared" ref="AL88" si="129">-(AL87-AL75)*$C$71</f>
        <v>-219000</v>
      </c>
      <c r="AM88" s="238">
        <f t="shared" ref="AM88" si="130">-(AM87-AM75)*$C$71</f>
        <v>-226000</v>
      </c>
      <c r="AN88" s="238">
        <f t="shared" ref="AN88" si="131">-(AN87-AN75)*$C$71</f>
        <v>-236000</v>
      </c>
      <c r="AO88" s="238">
        <f t="shared" ref="AO88" si="132">-(AO87-AO75)*$C$71</f>
        <v>-243000</v>
      </c>
      <c r="AP88" s="238">
        <f t="shared" ref="AP88" si="133">-(AP87-AP75)*$C$71</f>
        <v>-248000</v>
      </c>
      <c r="AQ88" s="238">
        <f t="shared" ref="AQ88" si="134">-(AQ87-AQ75)*$C$71</f>
        <v>-254000</v>
      </c>
      <c r="AR88" s="238">
        <f t="shared" ref="AR88" si="135">-(AR87-AR75)*$C$71</f>
        <v>-260000</v>
      </c>
      <c r="AS88" s="238">
        <f t="shared" ref="AS88" si="136">-(AS87-AS75)*$C$71</f>
        <v>-267000</v>
      </c>
      <c r="AT88" s="238">
        <f t="shared" ref="AT88" si="137">-(AT87-AT75)*$C$71</f>
        <v>-274000</v>
      </c>
      <c r="AU88" s="238">
        <f t="shared" ref="AU88" si="138">-(AU87-AU75)*$C$71</f>
        <v>-282000</v>
      </c>
      <c r="AV88" s="238">
        <f t="shared" ref="AV88:BD88" si="139">-(AV87-AV75)*$C$71</f>
        <v>-290000</v>
      </c>
      <c r="AW88" s="238">
        <f>-(AW87-AW75)*$C$71</f>
        <v>-299000</v>
      </c>
      <c r="AX88" s="238">
        <f t="shared" si="139"/>
        <v>-311450.97119939909</v>
      </c>
      <c r="AY88" s="238">
        <f t="shared" si="139"/>
        <v>-329254.68183934788</v>
      </c>
      <c r="AZ88" s="238">
        <f t="shared" si="139"/>
        <v>-377058.37686311326</v>
      </c>
      <c r="BA88" s="238">
        <f t="shared" si="139"/>
        <v>-396434.68393274886</v>
      </c>
      <c r="BB88" s="238">
        <f t="shared" si="139"/>
        <v>-417167.33249725896</v>
      </c>
      <c r="BC88" s="238">
        <f t="shared" si="139"/>
        <v>-442744.05782917794</v>
      </c>
      <c r="BD88" s="238">
        <f t="shared" si="139"/>
        <v>-471227.22922154225</v>
      </c>
      <c r="BE88" s="238">
        <f>-(BE87-BE75)*$C$71</f>
        <v>-507202.57268083235</v>
      </c>
      <c r="BF88" s="238">
        <f>-(BF87-BF75)*$C$71</f>
        <v>-545632.24836894288</v>
      </c>
      <c r="BG88" s="238">
        <f t="shared" ref="BG88:BW88" si="140">-(BG87-BG75)*$C$71</f>
        <v>-584061.92405705352</v>
      </c>
      <c r="BH88" s="238">
        <f t="shared" si="140"/>
        <v>-625333.45811537723</v>
      </c>
      <c r="BI88" s="238">
        <f t="shared" si="140"/>
        <v>-667638.39521741506</v>
      </c>
      <c r="BJ88" s="238">
        <f t="shared" si="140"/>
        <v>-711235.08612409513</v>
      </c>
      <c r="BK88" s="238">
        <f t="shared" si="140"/>
        <v>-757673.63540098839</v>
      </c>
      <c r="BL88" s="238">
        <f t="shared" si="140"/>
        <v>-805145.58772159566</v>
      </c>
      <c r="BM88" s="238">
        <f t="shared" si="140"/>
        <v>-853909.29384684528</v>
      </c>
      <c r="BN88" s="238">
        <f t="shared" si="140"/>
        <v>-902672.99997209478</v>
      </c>
      <c r="BO88" s="238">
        <f t="shared" si="140"/>
        <v>-951436.70609734429</v>
      </c>
      <c r="BP88" s="238">
        <f t="shared" si="140"/>
        <v>-1004463.1997779136</v>
      </c>
      <c r="BQ88" s="238">
        <f t="shared" si="140"/>
        <v>-1058489.6934584831</v>
      </c>
      <c r="BR88" s="238">
        <f t="shared" si="140"/>
        <v>-1113516.1871390524</v>
      </c>
      <c r="BS88" s="238">
        <f t="shared" si="140"/>
        <v>-1169542.6808196218</v>
      </c>
      <c r="BT88" s="238">
        <f t="shared" si="140"/>
        <v>-1226569.1745001911</v>
      </c>
      <c r="BU88" s="238">
        <f t="shared" si="140"/>
        <v>-1284595.6681807605</v>
      </c>
      <c r="BV88" s="238">
        <f t="shared" si="140"/>
        <v>-1343622.1618613296</v>
      </c>
      <c r="BW88" s="238">
        <f t="shared" si="140"/>
        <v>-1403648.6555418991</v>
      </c>
    </row>
    <row r="89" spans="1:75" x14ac:dyDescent="0.3">
      <c r="B89" s="242" t="s">
        <v>868</v>
      </c>
      <c r="D89" s="238">
        <f t="shared" ref="D89" si="141">D86+D88</f>
        <v>230000</v>
      </c>
      <c r="E89" s="238">
        <f t="shared" ref="E89" si="142">E86+E88</f>
        <v>210000</v>
      </c>
      <c r="F89" s="238">
        <f t="shared" ref="F89" si="143">F86+F88</f>
        <v>210000</v>
      </c>
      <c r="G89" s="238">
        <f t="shared" ref="G89" si="144">G86+G88</f>
        <v>210000</v>
      </c>
      <c r="H89" s="238">
        <f t="shared" ref="H89" si="145">H86+H88</f>
        <v>210000</v>
      </c>
      <c r="I89" s="238">
        <f t="shared" ref="I89" si="146">I86+I88</f>
        <v>210000</v>
      </c>
      <c r="J89" s="238">
        <f t="shared" ref="J89" si="147">J86+J88</f>
        <v>210000</v>
      </c>
      <c r="K89" s="238">
        <f t="shared" ref="K89" si="148">K86+K88</f>
        <v>300000</v>
      </c>
      <c r="L89" s="238">
        <f t="shared" ref="L89" si="149">L86+L88</f>
        <v>341000</v>
      </c>
      <c r="M89" s="238">
        <f t="shared" ref="M89" si="150">M86+M88</f>
        <v>356000</v>
      </c>
      <c r="N89" s="238">
        <f t="shared" ref="N89" si="151">N86+N88</f>
        <v>414000</v>
      </c>
      <c r="O89" s="238">
        <f t="shared" ref="O89" si="152">O86+O88</f>
        <v>438000</v>
      </c>
      <c r="P89" s="238">
        <f t="shared" ref="P89" si="153">P86+P88</f>
        <v>465000</v>
      </c>
      <c r="Q89" s="238">
        <f t="shared" ref="Q89" si="154">Q86+Q88</f>
        <v>532000</v>
      </c>
      <c r="R89" s="238">
        <f t="shared" ref="R89" si="155">R86+R88</f>
        <v>595000</v>
      </c>
      <c r="S89" s="238">
        <f t="shared" ref="S89" si="156">S86+S88</f>
        <v>718000</v>
      </c>
      <c r="T89" s="238">
        <f t="shared" ref="T89" si="157">T86+T88</f>
        <v>745000</v>
      </c>
      <c r="U89" s="238">
        <f t="shared" ref="U89" si="158">U86+U88</f>
        <v>821000</v>
      </c>
      <c r="V89" s="238">
        <f t="shared" ref="V89" si="159">V86+V88</f>
        <v>963000</v>
      </c>
      <c r="W89" s="238">
        <f t="shared" ref="W89" si="160">W86+W88</f>
        <v>1038000</v>
      </c>
      <c r="X89" s="238">
        <f t="shared" ref="X89" si="161">X86+X88</f>
        <v>1109000</v>
      </c>
      <c r="Y89" s="238">
        <f t="shared" ref="Y89" si="162">Y86+Y88</f>
        <v>1251000</v>
      </c>
      <c r="Z89" s="238">
        <f t="shared" ref="Z89" si="163">Z86+Z88</f>
        <v>1276000</v>
      </c>
      <c r="AA89" s="238">
        <f t="shared" ref="AA89" si="164">AA86+AA88</f>
        <v>1372000</v>
      </c>
      <c r="AB89" s="238">
        <f t="shared" ref="AB89" si="165">AB86+AB88</f>
        <v>1412000</v>
      </c>
      <c r="AC89" s="238">
        <f t="shared" ref="AC89" si="166">AC86+AC88</f>
        <v>1477000</v>
      </c>
      <c r="AD89" s="238">
        <f t="shared" ref="AD89" si="167">AD86+AD88</f>
        <v>1610000</v>
      </c>
      <c r="AE89" s="238">
        <f t="shared" ref="AE89" si="168">AE86+AE88</f>
        <v>1856000</v>
      </c>
      <c r="AF89" s="238">
        <f t="shared" ref="AF89" si="169">AF86+AF88</f>
        <v>1960000</v>
      </c>
      <c r="AG89" s="238">
        <f t="shared" ref="AG89" si="170">AG86+AG88</f>
        <v>2037000</v>
      </c>
      <c r="AH89" s="238">
        <f t="shared" ref="AH89" si="171">AH86+AH88</f>
        <v>2148000</v>
      </c>
      <c r="AI89" s="238">
        <f t="shared" ref="AI89" si="172">AI86+AI88</f>
        <v>2156000</v>
      </c>
      <c r="AJ89" s="238">
        <f t="shared" ref="AJ89" si="173">AJ86+AJ88</f>
        <v>2164000</v>
      </c>
      <c r="AK89" s="238">
        <f t="shared" ref="AK89" si="174">AK86+AK88</f>
        <v>2283000</v>
      </c>
      <c r="AL89" s="238">
        <f t="shared" ref="AL89" si="175">AL86+AL88</f>
        <v>2341000</v>
      </c>
      <c r="AM89" s="238">
        <f t="shared" ref="AM89" si="176">AM86+AM88</f>
        <v>2434000</v>
      </c>
      <c r="AN89" s="238">
        <f t="shared" ref="AN89" si="177">AN86+AN88</f>
        <v>2494000</v>
      </c>
      <c r="AO89" s="238">
        <f t="shared" ref="AO89" si="178">AO86+AO88</f>
        <v>2537000</v>
      </c>
      <c r="AP89" s="238">
        <f t="shared" ref="AP89" si="179">AP86+AP88</f>
        <v>2592000</v>
      </c>
      <c r="AQ89" s="238">
        <f t="shared" ref="AQ89" si="180">AQ86+AQ88</f>
        <v>2646000</v>
      </c>
      <c r="AR89" s="238">
        <f t="shared" ref="AR89" si="181">AR86+AR88</f>
        <v>2710000</v>
      </c>
      <c r="AS89" s="238">
        <f t="shared" ref="AS89" si="182">AS86+AS88</f>
        <v>2773000</v>
      </c>
      <c r="AT89" s="238">
        <f t="shared" ref="AT89" si="183">AT86+AT88</f>
        <v>2846000</v>
      </c>
      <c r="AU89" s="238">
        <f t="shared" ref="AU89" si="184">AU86+AU88</f>
        <v>2918000</v>
      </c>
      <c r="AV89" s="238">
        <f t="shared" ref="AV89:BD89" si="185">AV86+AV88</f>
        <v>3000000</v>
      </c>
      <c r="AW89" s="238">
        <f t="shared" si="185"/>
        <v>3115509.7119939909</v>
      </c>
      <c r="AX89" s="238">
        <f t="shared" si="185"/>
        <v>3281095.8471940793</v>
      </c>
      <c r="AY89" s="238">
        <f t="shared" si="185"/>
        <v>3441329.086791785</v>
      </c>
      <c r="AZ89" s="238">
        <f t="shared" si="185"/>
        <v>3587288.4624643754</v>
      </c>
      <c r="BA89" s="238">
        <f t="shared" si="185"/>
        <v>3775238.6410398409</v>
      </c>
      <c r="BB89" s="238">
        <f t="shared" si="185"/>
        <v>4010273.2457945202</v>
      </c>
      <c r="BC89" s="238">
        <f t="shared" si="185"/>
        <v>4269528.2343862448</v>
      </c>
      <c r="BD89" s="238">
        <f t="shared" si="185"/>
        <v>4600798.4975867812</v>
      </c>
      <c r="BE89" s="238">
        <f>BE86+BE88</f>
        <v>4949119.9110085964</v>
      </c>
      <c r="BF89" s="238">
        <f>BF86+BF88</f>
        <v>5294986.9922015918</v>
      </c>
      <c r="BG89" s="238">
        <f t="shared" ref="BG89:BW89" si="186">BG86+BG88</f>
        <v>5669272.6570967194</v>
      </c>
      <c r="BH89" s="238">
        <f t="shared" si="186"/>
        <v>6051050.4940587729</v>
      </c>
      <c r="BI89" s="238">
        <f t="shared" si="186"/>
        <v>6444712.4660235364</v>
      </c>
      <c r="BJ89" s="238">
        <f t="shared" si="186"/>
        <v>6865501.2678857893</v>
      </c>
      <c r="BK89" s="238">
        <f t="shared" si="186"/>
        <v>7293782.2418149682</v>
      </c>
      <c r="BL89" s="238">
        <f t="shared" si="186"/>
        <v>7733947.350746857</v>
      </c>
      <c r="BM89" s="238">
        <f t="shared" si="186"/>
        <v>8172820.7058741022</v>
      </c>
      <c r="BN89" s="238">
        <f t="shared" si="186"/>
        <v>8611694.0610013492</v>
      </c>
      <c r="BO89" s="238">
        <f t="shared" si="186"/>
        <v>9093195.2916817926</v>
      </c>
      <c r="BP89" s="238">
        <f t="shared" si="186"/>
        <v>9580433.7348069157</v>
      </c>
      <c r="BQ89" s="238">
        <f t="shared" si="186"/>
        <v>10076672.177932041</v>
      </c>
      <c r="BR89" s="238">
        <f t="shared" si="186"/>
        <v>10581910.621057164</v>
      </c>
      <c r="BS89" s="238">
        <f t="shared" si="186"/>
        <v>11096149.064182289</v>
      </c>
      <c r="BT89" s="238">
        <f t="shared" si="186"/>
        <v>11619387.507307412</v>
      </c>
      <c r="BU89" s="238">
        <f t="shared" si="186"/>
        <v>12151625.950432537</v>
      </c>
      <c r="BV89" s="238">
        <f t="shared" si="186"/>
        <v>12692864.39355766</v>
      </c>
      <c r="BW89" s="238">
        <f t="shared" si="186"/>
        <v>13243102.836682785</v>
      </c>
    </row>
    <row r="90" spans="1:75" x14ac:dyDescent="0.3">
      <c r="B90" s="242"/>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row>
    <row r="91" spans="1:75" x14ac:dyDescent="0.3">
      <c r="C91" s="178"/>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row>
    <row r="92" spans="1:75" x14ac:dyDescent="0.3">
      <c r="B92" t="s">
        <v>181</v>
      </c>
      <c r="D92" s="240">
        <f t="shared" ref="D92:AW92" si="187">IF((D87-D75)&lt;0,0,D87-D75)</f>
        <v>0</v>
      </c>
      <c r="E92" s="240">
        <f t="shared" si="187"/>
        <v>0</v>
      </c>
      <c r="F92" s="240">
        <f t="shared" si="187"/>
        <v>0</v>
      </c>
      <c r="G92" s="240">
        <f t="shared" si="187"/>
        <v>0</v>
      </c>
      <c r="H92" s="240">
        <f t="shared" si="187"/>
        <v>0</v>
      </c>
      <c r="I92" s="240">
        <f t="shared" si="187"/>
        <v>0</v>
      </c>
      <c r="J92" s="240">
        <f t="shared" si="187"/>
        <v>0</v>
      </c>
      <c r="K92" s="240">
        <f t="shared" si="187"/>
        <v>0</v>
      </c>
      <c r="L92" s="240">
        <f t="shared" si="187"/>
        <v>0</v>
      </c>
      <c r="M92" s="240">
        <f t="shared" si="187"/>
        <v>0.39999999999999991</v>
      </c>
      <c r="N92" s="240">
        <f t="shared" si="187"/>
        <v>0.60000000000000009</v>
      </c>
      <c r="O92" s="240">
        <f t="shared" si="187"/>
        <v>1.2000000000000002</v>
      </c>
      <c r="P92" s="240">
        <f t="shared" si="187"/>
        <v>1.5</v>
      </c>
      <c r="Q92" s="240">
        <f t="shared" si="187"/>
        <v>1.7999999999999994</v>
      </c>
      <c r="R92" s="240">
        <f t="shared" si="187"/>
        <v>2.5</v>
      </c>
      <c r="S92" s="240">
        <f t="shared" si="187"/>
        <v>3.2</v>
      </c>
      <c r="T92" s="240">
        <f t="shared" si="187"/>
        <v>4.5</v>
      </c>
      <c r="U92" s="240">
        <f t="shared" si="187"/>
        <v>4.9000000000000004</v>
      </c>
      <c r="V92" s="240">
        <f t="shared" si="187"/>
        <v>5.6999999999999993</v>
      </c>
      <c r="W92" s="240">
        <f t="shared" si="187"/>
        <v>7.1999999999999993</v>
      </c>
      <c r="X92" s="240">
        <f t="shared" si="187"/>
        <v>8.1</v>
      </c>
      <c r="Y92" s="240">
        <f t="shared" si="187"/>
        <v>8.9</v>
      </c>
      <c r="Z92" s="240">
        <f t="shared" si="187"/>
        <v>10.4</v>
      </c>
      <c r="AA92" s="240">
        <f t="shared" si="187"/>
        <v>10.8</v>
      </c>
      <c r="AB92" s="240">
        <f t="shared" si="187"/>
        <v>11.8</v>
      </c>
      <c r="AC92" s="240">
        <f t="shared" si="187"/>
        <v>12.3</v>
      </c>
      <c r="AD92" s="240">
        <f t="shared" si="187"/>
        <v>13</v>
      </c>
      <c r="AE92" s="240">
        <f t="shared" si="187"/>
        <v>14.399999999999999</v>
      </c>
      <c r="AF92" s="240">
        <f t="shared" si="187"/>
        <v>17</v>
      </c>
      <c r="AG92" s="240">
        <f t="shared" si="187"/>
        <v>18.3</v>
      </c>
      <c r="AH92" s="240">
        <f t="shared" si="187"/>
        <v>19.2</v>
      </c>
      <c r="AI92" s="240">
        <f t="shared" si="187"/>
        <v>20.399999999999999</v>
      </c>
      <c r="AJ92" s="240">
        <f t="shared" si="187"/>
        <v>20.6</v>
      </c>
      <c r="AK92" s="240">
        <f t="shared" si="187"/>
        <v>20.7</v>
      </c>
      <c r="AL92" s="240">
        <f t="shared" si="187"/>
        <v>21.9</v>
      </c>
      <c r="AM92" s="240">
        <f t="shared" si="187"/>
        <v>22.6</v>
      </c>
      <c r="AN92" s="240">
        <f t="shared" si="187"/>
        <v>23.6</v>
      </c>
      <c r="AO92" s="240">
        <f t="shared" si="187"/>
        <v>24.3</v>
      </c>
      <c r="AP92" s="240">
        <f t="shared" si="187"/>
        <v>24.8</v>
      </c>
      <c r="AQ92" s="240">
        <f t="shared" si="187"/>
        <v>25.4</v>
      </c>
      <c r="AR92" s="240">
        <f t="shared" si="187"/>
        <v>26</v>
      </c>
      <c r="AS92" s="240">
        <f t="shared" si="187"/>
        <v>26.7</v>
      </c>
      <c r="AT92" s="240">
        <f t="shared" si="187"/>
        <v>27.4</v>
      </c>
      <c r="AU92" s="240">
        <f t="shared" si="187"/>
        <v>28.2</v>
      </c>
      <c r="AV92" s="240">
        <f t="shared" si="187"/>
        <v>29</v>
      </c>
      <c r="AW92" s="240">
        <f t="shared" si="187"/>
        <v>29.9</v>
      </c>
      <c r="AX92" s="240">
        <f>IF((AX87-AX75)&lt;0,0,AX87-AX75)</f>
        <v>31.145097119939912</v>
      </c>
      <c r="AY92" s="240">
        <f t="shared" ref="AY92:BW92" si="188">IF((AY87-AY75)&lt;0,0,AY87-AY75)</f>
        <v>32.92546818393479</v>
      </c>
      <c r="AZ92" s="240">
        <f t="shared" si="188"/>
        <v>37.705837686311327</v>
      </c>
      <c r="BA92" s="240">
        <f t="shared" si="188"/>
        <v>39.643468393274887</v>
      </c>
      <c r="BB92" s="240">
        <f t="shared" si="188"/>
        <v>41.716733249725898</v>
      </c>
      <c r="BC92" s="240">
        <f t="shared" si="188"/>
        <v>44.274405782917796</v>
      </c>
      <c r="BD92" s="240">
        <f t="shared" si="188"/>
        <v>47.122722922154225</v>
      </c>
      <c r="BE92" s="240">
        <f t="shared" si="188"/>
        <v>50.720257268083238</v>
      </c>
      <c r="BF92" s="240">
        <f t="shared" si="188"/>
        <v>54.563224836894285</v>
      </c>
      <c r="BG92" s="240">
        <f t="shared" si="188"/>
        <v>58.406192405705355</v>
      </c>
      <c r="BH92" s="240">
        <f t="shared" si="188"/>
        <v>62.533345811537721</v>
      </c>
      <c r="BI92" s="240">
        <f t="shared" si="188"/>
        <v>66.763839521741502</v>
      </c>
      <c r="BJ92" s="240">
        <f t="shared" si="188"/>
        <v>71.123508612409509</v>
      </c>
      <c r="BK92" s="240">
        <f t="shared" si="188"/>
        <v>75.767363540098842</v>
      </c>
      <c r="BL92" s="240">
        <f t="shared" si="188"/>
        <v>80.51455877215956</v>
      </c>
      <c r="BM92" s="240">
        <f t="shared" si="188"/>
        <v>85.390929384684526</v>
      </c>
      <c r="BN92" s="240">
        <f t="shared" si="188"/>
        <v>90.267299997209477</v>
      </c>
      <c r="BO92" s="240">
        <f t="shared" si="188"/>
        <v>95.143670609734428</v>
      </c>
      <c r="BP92" s="240">
        <f t="shared" si="188"/>
        <v>100.44631997779136</v>
      </c>
      <c r="BQ92" s="240">
        <f t="shared" si="188"/>
        <v>105.8489693458483</v>
      </c>
      <c r="BR92" s="240">
        <f t="shared" si="188"/>
        <v>111.35161871390524</v>
      </c>
      <c r="BS92" s="240">
        <f t="shared" si="188"/>
        <v>116.95426808196218</v>
      </c>
      <c r="BT92" s="240">
        <f t="shared" si="188"/>
        <v>122.65691745001911</v>
      </c>
      <c r="BU92" s="240">
        <f t="shared" si="188"/>
        <v>128.45956681807604</v>
      </c>
      <c r="BV92" s="240">
        <f t="shared" si="188"/>
        <v>134.36221618613297</v>
      </c>
      <c r="BW92" s="240">
        <f t="shared" si="188"/>
        <v>140.36486555418992</v>
      </c>
    </row>
    <row r="93" spans="1:75" x14ac:dyDescent="0.3">
      <c r="A93" t="str">
        <f>$B$60&amp;"WTB"</f>
        <v>SERVICESWTB</v>
      </c>
      <c r="B93" t="s">
        <v>21</v>
      </c>
      <c r="D93" s="239">
        <f t="shared" ref="D93:AI93" si="189">D92*$C67/12*(1+$C68)</f>
        <v>0</v>
      </c>
      <c r="E93" s="239">
        <f t="shared" si="189"/>
        <v>0</v>
      </c>
      <c r="F93" s="239">
        <f t="shared" si="189"/>
        <v>0</v>
      </c>
      <c r="G93" s="239">
        <f t="shared" si="189"/>
        <v>0</v>
      </c>
      <c r="H93" s="239">
        <f t="shared" si="189"/>
        <v>0</v>
      </c>
      <c r="I93" s="239">
        <f t="shared" si="189"/>
        <v>0</v>
      </c>
      <c r="J93" s="239">
        <f t="shared" si="189"/>
        <v>0</v>
      </c>
      <c r="K93" s="239">
        <f t="shared" si="189"/>
        <v>0</v>
      </c>
      <c r="L93" s="239">
        <f t="shared" si="189"/>
        <v>0</v>
      </c>
      <c r="M93" s="239">
        <f t="shared" si="189"/>
        <v>3333.3333333333326</v>
      </c>
      <c r="N93" s="239">
        <f t="shared" si="189"/>
        <v>5000.0000000000009</v>
      </c>
      <c r="O93" s="239">
        <f t="shared" si="189"/>
        <v>10000.000000000002</v>
      </c>
      <c r="P93" s="239">
        <f t="shared" si="189"/>
        <v>12500</v>
      </c>
      <c r="Q93" s="239">
        <f t="shared" si="189"/>
        <v>14999.999999999995</v>
      </c>
      <c r="R93" s="239">
        <f t="shared" si="189"/>
        <v>20833.333333333332</v>
      </c>
      <c r="S93" s="239">
        <f t="shared" si="189"/>
        <v>26666.666666666668</v>
      </c>
      <c r="T93" s="239">
        <f t="shared" si="189"/>
        <v>37500</v>
      </c>
      <c r="U93" s="239">
        <f t="shared" si="189"/>
        <v>40833.333333333336</v>
      </c>
      <c r="V93" s="239">
        <f t="shared" si="189"/>
        <v>47499.999999999993</v>
      </c>
      <c r="W93" s="239">
        <f t="shared" si="189"/>
        <v>59999.999999999993</v>
      </c>
      <c r="X93" s="239">
        <f t="shared" si="189"/>
        <v>67500</v>
      </c>
      <c r="Y93" s="239">
        <f t="shared" si="189"/>
        <v>74166.666666666672</v>
      </c>
      <c r="Z93" s="239">
        <f t="shared" si="189"/>
        <v>86666.666666666672</v>
      </c>
      <c r="AA93" s="239">
        <f t="shared" si="189"/>
        <v>90000</v>
      </c>
      <c r="AB93" s="239">
        <f t="shared" si="189"/>
        <v>98333.333333333328</v>
      </c>
      <c r="AC93" s="239">
        <f t="shared" si="189"/>
        <v>102500</v>
      </c>
      <c r="AD93" s="239">
        <f t="shared" si="189"/>
        <v>108333.33333333333</v>
      </c>
      <c r="AE93" s="239">
        <f t="shared" si="189"/>
        <v>119999.99999999999</v>
      </c>
      <c r="AF93" s="239">
        <f t="shared" si="189"/>
        <v>141666.66666666666</v>
      </c>
      <c r="AG93" s="239">
        <f t="shared" si="189"/>
        <v>152500</v>
      </c>
      <c r="AH93" s="239">
        <f t="shared" si="189"/>
        <v>160000</v>
      </c>
      <c r="AI93" s="239">
        <f t="shared" si="189"/>
        <v>169999.99999999997</v>
      </c>
      <c r="AJ93" s="239">
        <f t="shared" ref="AJ93:BK93" si="190">AJ92*$C67/12*(1+$C68)</f>
        <v>171666.66666666669</v>
      </c>
      <c r="AK93" s="239">
        <f t="shared" si="190"/>
        <v>172500</v>
      </c>
      <c r="AL93" s="239">
        <f t="shared" si="190"/>
        <v>182500</v>
      </c>
      <c r="AM93" s="239">
        <f t="shared" si="190"/>
        <v>188333.33333333334</v>
      </c>
      <c r="AN93" s="239">
        <f t="shared" si="190"/>
        <v>196666.66666666666</v>
      </c>
      <c r="AO93" s="239">
        <f t="shared" si="190"/>
        <v>202500</v>
      </c>
      <c r="AP93" s="239">
        <f t="shared" si="190"/>
        <v>206666.66666666666</v>
      </c>
      <c r="AQ93" s="239">
        <f t="shared" si="190"/>
        <v>211666.66666666666</v>
      </c>
      <c r="AR93" s="239">
        <f t="shared" si="190"/>
        <v>216666.66666666666</v>
      </c>
      <c r="AS93" s="239">
        <f t="shared" si="190"/>
        <v>222500</v>
      </c>
      <c r="AT93" s="239">
        <f t="shared" si="190"/>
        <v>228333.33333333334</v>
      </c>
      <c r="AU93" s="239">
        <f t="shared" si="190"/>
        <v>235000</v>
      </c>
      <c r="AV93" s="239">
        <f t="shared" si="190"/>
        <v>241666.66666666666</v>
      </c>
      <c r="AW93" s="239">
        <f t="shared" si="190"/>
        <v>249166.66666666666</v>
      </c>
      <c r="AX93" s="239">
        <f t="shared" si="190"/>
        <v>259542.47599949929</v>
      </c>
      <c r="AY93" s="239">
        <f t="shared" si="190"/>
        <v>274378.90153278993</v>
      </c>
      <c r="AZ93" s="239">
        <f t="shared" si="190"/>
        <v>314215.31405259442</v>
      </c>
      <c r="BA93" s="239">
        <f t="shared" si="190"/>
        <v>330362.23661062407</v>
      </c>
      <c r="BB93" s="239">
        <f t="shared" si="190"/>
        <v>347639.44374771585</v>
      </c>
      <c r="BC93" s="239">
        <f t="shared" si="190"/>
        <v>368953.38152431493</v>
      </c>
      <c r="BD93" s="239">
        <f t="shared" si="190"/>
        <v>392689.35768461856</v>
      </c>
      <c r="BE93" s="239">
        <f t="shared" si="190"/>
        <v>422668.81056736031</v>
      </c>
      <c r="BF93" s="239">
        <f t="shared" si="190"/>
        <v>454693.54030745238</v>
      </c>
      <c r="BG93" s="239">
        <f t="shared" si="190"/>
        <v>486718.27004754468</v>
      </c>
      <c r="BH93" s="239">
        <f t="shared" si="190"/>
        <v>521111.21509614767</v>
      </c>
      <c r="BI93" s="239">
        <f t="shared" si="190"/>
        <v>556365.32934784587</v>
      </c>
      <c r="BJ93" s="239">
        <f t="shared" si="190"/>
        <v>592695.90510341257</v>
      </c>
      <c r="BK93" s="239">
        <f t="shared" si="190"/>
        <v>631394.69616749033</v>
      </c>
      <c r="BL93" s="239">
        <f t="shared" ref="BL93:BW93" si="191">BL92*$C67/12*(1+$C68)</f>
        <v>670954.65643466299</v>
      </c>
      <c r="BM93" s="239">
        <f t="shared" si="191"/>
        <v>711591.07820570434</v>
      </c>
      <c r="BN93" s="239">
        <f t="shared" si="191"/>
        <v>752227.49997674569</v>
      </c>
      <c r="BO93" s="239">
        <f t="shared" si="191"/>
        <v>792863.92174778692</v>
      </c>
      <c r="BP93" s="239">
        <f t="shared" si="191"/>
        <v>837052.66648159467</v>
      </c>
      <c r="BQ93" s="239">
        <f t="shared" si="191"/>
        <v>882074.74454873579</v>
      </c>
      <c r="BR93" s="239">
        <f t="shared" si="191"/>
        <v>927930.15594921028</v>
      </c>
      <c r="BS93" s="239">
        <f t="shared" si="191"/>
        <v>974618.90068301826</v>
      </c>
      <c r="BT93" s="239">
        <f t="shared" si="191"/>
        <v>1022140.9787501591</v>
      </c>
      <c r="BU93" s="239">
        <f t="shared" si="191"/>
        <v>1070496.3901506336</v>
      </c>
      <c r="BV93" s="239">
        <f t="shared" si="191"/>
        <v>1119685.1348844415</v>
      </c>
      <c r="BW93" s="239">
        <f t="shared" si="191"/>
        <v>1169707.2129515826</v>
      </c>
    </row>
    <row r="94" spans="1:75" x14ac:dyDescent="0.3">
      <c r="A94" t="str">
        <f>$B$60&amp;"WTB"</f>
        <v>SERVICESWTB</v>
      </c>
      <c r="B94" t="s">
        <v>107</v>
      </c>
      <c r="D94" s="239">
        <f t="shared" ref="D94:AI94" si="192">D92*$C69</f>
        <v>0</v>
      </c>
      <c r="E94" s="239">
        <f t="shared" si="192"/>
        <v>0</v>
      </c>
      <c r="F94" s="239">
        <f t="shared" si="192"/>
        <v>0</v>
      </c>
      <c r="G94" s="239">
        <f t="shared" si="192"/>
        <v>0</v>
      </c>
      <c r="H94" s="239">
        <f t="shared" si="192"/>
        <v>0</v>
      </c>
      <c r="I94" s="239">
        <f t="shared" si="192"/>
        <v>0</v>
      </c>
      <c r="J94" s="239">
        <f t="shared" si="192"/>
        <v>0</v>
      </c>
      <c r="K94" s="239">
        <f t="shared" si="192"/>
        <v>0</v>
      </c>
      <c r="L94" s="239">
        <f t="shared" si="192"/>
        <v>0</v>
      </c>
      <c r="M94" s="239">
        <f t="shared" si="192"/>
        <v>0</v>
      </c>
      <c r="N94" s="239">
        <f t="shared" si="192"/>
        <v>0</v>
      </c>
      <c r="O94" s="239">
        <f t="shared" si="192"/>
        <v>0</v>
      </c>
      <c r="P94" s="239">
        <f t="shared" si="192"/>
        <v>0</v>
      </c>
      <c r="Q94" s="239">
        <f t="shared" si="192"/>
        <v>0</v>
      </c>
      <c r="R94" s="239">
        <f t="shared" si="192"/>
        <v>0</v>
      </c>
      <c r="S94" s="239">
        <f t="shared" si="192"/>
        <v>0</v>
      </c>
      <c r="T94" s="239">
        <f t="shared" si="192"/>
        <v>0</v>
      </c>
      <c r="U94" s="239">
        <f t="shared" si="192"/>
        <v>0</v>
      </c>
      <c r="V94" s="239">
        <f t="shared" si="192"/>
        <v>0</v>
      </c>
      <c r="W94" s="239">
        <f t="shared" si="192"/>
        <v>0</v>
      </c>
      <c r="X94" s="239">
        <f t="shared" si="192"/>
        <v>0</v>
      </c>
      <c r="Y94" s="239">
        <f t="shared" si="192"/>
        <v>0</v>
      </c>
      <c r="Z94" s="239">
        <f t="shared" si="192"/>
        <v>0</v>
      </c>
      <c r="AA94" s="239">
        <f t="shared" si="192"/>
        <v>0</v>
      </c>
      <c r="AB94" s="239">
        <f t="shared" si="192"/>
        <v>0</v>
      </c>
      <c r="AC94" s="239">
        <f t="shared" si="192"/>
        <v>0</v>
      </c>
      <c r="AD94" s="239">
        <f t="shared" si="192"/>
        <v>0</v>
      </c>
      <c r="AE94" s="239">
        <f t="shared" si="192"/>
        <v>0</v>
      </c>
      <c r="AF94" s="239">
        <f t="shared" si="192"/>
        <v>0</v>
      </c>
      <c r="AG94" s="239">
        <f t="shared" si="192"/>
        <v>0</v>
      </c>
      <c r="AH94" s="239">
        <f t="shared" si="192"/>
        <v>0</v>
      </c>
      <c r="AI94" s="239">
        <f t="shared" si="192"/>
        <v>0</v>
      </c>
      <c r="AJ94" s="239">
        <f t="shared" ref="AJ94:BK94" si="193">AJ92*$C69</f>
        <v>0</v>
      </c>
      <c r="AK94" s="239">
        <f t="shared" si="193"/>
        <v>0</v>
      </c>
      <c r="AL94" s="239">
        <f t="shared" si="193"/>
        <v>0</v>
      </c>
      <c r="AM94" s="239">
        <f t="shared" si="193"/>
        <v>0</v>
      </c>
      <c r="AN94" s="239">
        <f t="shared" si="193"/>
        <v>0</v>
      </c>
      <c r="AO94" s="239">
        <f t="shared" si="193"/>
        <v>0</v>
      </c>
      <c r="AP94" s="239">
        <f t="shared" si="193"/>
        <v>0</v>
      </c>
      <c r="AQ94" s="239">
        <f t="shared" si="193"/>
        <v>0</v>
      </c>
      <c r="AR94" s="239">
        <f t="shared" si="193"/>
        <v>0</v>
      </c>
      <c r="AS94" s="239">
        <f t="shared" si="193"/>
        <v>0</v>
      </c>
      <c r="AT94" s="239">
        <f t="shared" si="193"/>
        <v>0</v>
      </c>
      <c r="AU94" s="239">
        <f t="shared" si="193"/>
        <v>0</v>
      </c>
      <c r="AV94" s="239">
        <f t="shared" si="193"/>
        <v>0</v>
      </c>
      <c r="AW94" s="239">
        <f t="shared" si="193"/>
        <v>0</v>
      </c>
      <c r="AX94" s="239">
        <f t="shared" si="193"/>
        <v>0</v>
      </c>
      <c r="AY94" s="239">
        <f t="shared" si="193"/>
        <v>0</v>
      </c>
      <c r="AZ94" s="239">
        <f t="shared" si="193"/>
        <v>0</v>
      </c>
      <c r="BA94" s="239">
        <f t="shared" si="193"/>
        <v>0</v>
      </c>
      <c r="BB94" s="239">
        <f t="shared" si="193"/>
        <v>0</v>
      </c>
      <c r="BC94" s="239">
        <f t="shared" si="193"/>
        <v>0</v>
      </c>
      <c r="BD94" s="239">
        <f t="shared" si="193"/>
        <v>0</v>
      </c>
      <c r="BE94" s="239">
        <f t="shared" si="193"/>
        <v>0</v>
      </c>
      <c r="BF94" s="239">
        <f t="shared" si="193"/>
        <v>0</v>
      </c>
      <c r="BG94" s="239">
        <f t="shared" si="193"/>
        <v>0</v>
      </c>
      <c r="BH94" s="239">
        <f t="shared" si="193"/>
        <v>0</v>
      </c>
      <c r="BI94" s="239">
        <f t="shared" si="193"/>
        <v>0</v>
      </c>
      <c r="BJ94" s="239">
        <f t="shared" si="193"/>
        <v>0</v>
      </c>
      <c r="BK94" s="239">
        <f t="shared" si="193"/>
        <v>0</v>
      </c>
      <c r="BL94" s="239">
        <f t="shared" ref="BL94:BW94" si="194">BL92*$C69</f>
        <v>0</v>
      </c>
      <c r="BM94" s="239">
        <f t="shared" si="194"/>
        <v>0</v>
      </c>
      <c r="BN94" s="239">
        <f t="shared" si="194"/>
        <v>0</v>
      </c>
      <c r="BO94" s="239">
        <f t="shared" si="194"/>
        <v>0</v>
      </c>
      <c r="BP94" s="239">
        <f t="shared" si="194"/>
        <v>0</v>
      </c>
      <c r="BQ94" s="239">
        <f t="shared" si="194"/>
        <v>0</v>
      </c>
      <c r="BR94" s="239">
        <f t="shared" si="194"/>
        <v>0</v>
      </c>
      <c r="BS94" s="239">
        <f t="shared" si="194"/>
        <v>0</v>
      </c>
      <c r="BT94" s="239">
        <f t="shared" si="194"/>
        <v>0</v>
      </c>
      <c r="BU94" s="239">
        <f t="shared" si="194"/>
        <v>0</v>
      </c>
      <c r="BV94" s="239">
        <f t="shared" si="194"/>
        <v>0</v>
      </c>
      <c r="BW94" s="239">
        <f t="shared" si="194"/>
        <v>0</v>
      </c>
    </row>
    <row r="99" spans="2:75" x14ac:dyDescent="0.3">
      <c r="BF99" s="543"/>
    </row>
    <row r="101" spans="2:75" x14ac:dyDescent="0.3">
      <c r="B101" t="s">
        <v>196</v>
      </c>
      <c r="C101" s="173" t="s">
        <v>202</v>
      </c>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31"/>
      <c r="BK101" s="231"/>
      <c r="BL101" s="231"/>
      <c r="BM101" s="231"/>
      <c r="BN101" s="231"/>
      <c r="BO101" s="231"/>
      <c r="BP101" s="231"/>
      <c r="BQ101" s="231"/>
      <c r="BR101" s="231"/>
      <c r="BS101" s="231"/>
      <c r="BT101" s="231"/>
      <c r="BU101" s="231"/>
      <c r="BV101" s="231"/>
      <c r="BW101" s="231"/>
    </row>
    <row r="102" spans="2:75" x14ac:dyDescent="0.3">
      <c r="B102" t="s">
        <v>272</v>
      </c>
      <c r="C102" s="173">
        <v>5</v>
      </c>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31"/>
      <c r="BK102" s="231"/>
      <c r="BL102" s="231"/>
      <c r="BM102" s="231"/>
      <c r="BN102" s="231"/>
      <c r="BO102" s="231"/>
      <c r="BP102" s="231"/>
      <c r="BQ102" s="231"/>
      <c r="BR102" s="231"/>
      <c r="BS102" s="231"/>
      <c r="BT102" s="231"/>
      <c r="BU102" s="231"/>
      <c r="BV102" s="231"/>
      <c r="BW102" s="231"/>
    </row>
    <row r="103" spans="2:75" x14ac:dyDescent="0.3">
      <c r="B103" t="s">
        <v>92</v>
      </c>
      <c r="C103" s="173" t="s">
        <v>207</v>
      </c>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31"/>
      <c r="BK103" s="231"/>
      <c r="BL103" s="231"/>
      <c r="BM103" s="231"/>
      <c r="BN103" s="231"/>
      <c r="BO103" s="231"/>
      <c r="BP103" s="231"/>
      <c r="BQ103" s="231"/>
      <c r="BR103" s="231"/>
      <c r="BS103" s="231"/>
      <c r="BT103" s="231"/>
      <c r="BU103" s="231"/>
      <c r="BV103" s="231"/>
      <c r="BW103" s="231"/>
    </row>
    <row r="104" spans="2:75" x14ac:dyDescent="0.3">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31"/>
      <c r="BK104" s="231"/>
      <c r="BL104" s="231"/>
      <c r="BM104" s="231"/>
      <c r="BN104" s="231"/>
      <c r="BO104" s="231"/>
      <c r="BP104" s="231"/>
      <c r="BQ104" s="231"/>
      <c r="BR104" s="231"/>
      <c r="BS104" s="231"/>
      <c r="BT104" s="231"/>
      <c r="BU104" s="231"/>
      <c r="BV104" s="231"/>
      <c r="BW104" s="231"/>
    </row>
    <row r="105" spans="2:75" x14ac:dyDescent="0.3">
      <c r="B105" t="s">
        <v>179</v>
      </c>
      <c r="C105" s="234"/>
    </row>
    <row r="106" spans="2:75" x14ac:dyDescent="0.3">
      <c r="B106" t="s">
        <v>16</v>
      </c>
      <c r="C106" s="235"/>
    </row>
    <row r="107" spans="2:75" x14ac:dyDescent="0.3">
      <c r="B107" t="s">
        <v>180</v>
      </c>
      <c r="C107" s="234"/>
    </row>
    <row r="108" spans="2:75" x14ac:dyDescent="0.3">
      <c r="B108" s="236" t="str">
        <f>"Driver:  "&amp;$C103&amp;" per "&amp;$C101</f>
        <v>Driver:  IC Heads per Field Services Manager</v>
      </c>
      <c r="C108" s="237"/>
    </row>
    <row r="109" spans="2:75" x14ac:dyDescent="0.3">
      <c r="B109" s="236" t="str">
        <f>"Total "&amp;$C103</f>
        <v>Total IC Heads</v>
      </c>
      <c r="D109" s="256">
        <f>D92</f>
        <v>0</v>
      </c>
      <c r="E109" s="256">
        <f t="shared" ref="E109:BK109" si="195">E92</f>
        <v>0</v>
      </c>
      <c r="F109" s="256">
        <f t="shared" si="195"/>
        <v>0</v>
      </c>
      <c r="G109" s="256">
        <f t="shared" si="195"/>
        <v>0</v>
      </c>
      <c r="H109" s="256">
        <f t="shared" si="195"/>
        <v>0</v>
      </c>
      <c r="I109" s="256">
        <f t="shared" si="195"/>
        <v>0</v>
      </c>
      <c r="J109" s="256">
        <f t="shared" si="195"/>
        <v>0</v>
      </c>
      <c r="K109" s="256">
        <f t="shared" si="195"/>
        <v>0</v>
      </c>
      <c r="L109" s="256">
        <f t="shared" si="195"/>
        <v>0</v>
      </c>
      <c r="M109" s="256">
        <f t="shared" si="195"/>
        <v>0.39999999999999991</v>
      </c>
      <c r="N109" s="256">
        <f t="shared" si="195"/>
        <v>0.60000000000000009</v>
      </c>
      <c r="O109" s="256">
        <f t="shared" si="195"/>
        <v>1.2000000000000002</v>
      </c>
      <c r="P109" s="256">
        <f t="shared" si="195"/>
        <v>1.5</v>
      </c>
      <c r="Q109" s="256">
        <f t="shared" si="195"/>
        <v>1.7999999999999994</v>
      </c>
      <c r="R109" s="256">
        <f t="shared" si="195"/>
        <v>2.5</v>
      </c>
      <c r="S109" s="256">
        <f t="shared" si="195"/>
        <v>3.2</v>
      </c>
      <c r="T109" s="256">
        <f t="shared" si="195"/>
        <v>4.5</v>
      </c>
      <c r="U109" s="256">
        <f t="shared" si="195"/>
        <v>4.9000000000000004</v>
      </c>
      <c r="V109" s="256">
        <f t="shared" si="195"/>
        <v>5.6999999999999993</v>
      </c>
      <c r="W109" s="256">
        <f t="shared" si="195"/>
        <v>7.1999999999999993</v>
      </c>
      <c r="X109" s="256">
        <f t="shared" si="195"/>
        <v>8.1</v>
      </c>
      <c r="Y109" s="256">
        <f t="shared" si="195"/>
        <v>8.9</v>
      </c>
      <c r="Z109" s="256">
        <f t="shared" si="195"/>
        <v>10.4</v>
      </c>
      <c r="AA109" s="256">
        <f t="shared" si="195"/>
        <v>10.8</v>
      </c>
      <c r="AB109" s="256">
        <f t="shared" si="195"/>
        <v>11.8</v>
      </c>
      <c r="AC109" s="256">
        <f t="shared" si="195"/>
        <v>12.3</v>
      </c>
      <c r="AD109" s="256">
        <f t="shared" si="195"/>
        <v>13</v>
      </c>
      <c r="AE109" s="256">
        <f t="shared" si="195"/>
        <v>14.399999999999999</v>
      </c>
      <c r="AF109" s="256">
        <f t="shared" si="195"/>
        <v>17</v>
      </c>
      <c r="AG109" s="256">
        <f t="shared" si="195"/>
        <v>18.3</v>
      </c>
      <c r="AH109" s="256">
        <f t="shared" si="195"/>
        <v>19.2</v>
      </c>
      <c r="AI109" s="256">
        <f t="shared" si="195"/>
        <v>20.399999999999999</v>
      </c>
      <c r="AJ109" s="256">
        <f t="shared" si="195"/>
        <v>20.6</v>
      </c>
      <c r="AK109" s="256">
        <f t="shared" si="195"/>
        <v>20.7</v>
      </c>
      <c r="AL109" s="256">
        <f t="shared" si="195"/>
        <v>21.9</v>
      </c>
      <c r="AM109" s="256">
        <f t="shared" si="195"/>
        <v>22.6</v>
      </c>
      <c r="AN109" s="256">
        <f t="shared" si="195"/>
        <v>23.6</v>
      </c>
      <c r="AO109" s="256">
        <f t="shared" si="195"/>
        <v>24.3</v>
      </c>
      <c r="AP109" s="256">
        <f t="shared" si="195"/>
        <v>24.8</v>
      </c>
      <c r="AQ109" s="256">
        <f t="shared" si="195"/>
        <v>25.4</v>
      </c>
      <c r="AR109" s="256">
        <f t="shared" si="195"/>
        <v>26</v>
      </c>
      <c r="AS109" s="256">
        <f t="shared" si="195"/>
        <v>26.7</v>
      </c>
      <c r="AT109" s="256">
        <f t="shared" si="195"/>
        <v>27.4</v>
      </c>
      <c r="AU109" s="256">
        <f t="shared" si="195"/>
        <v>28.2</v>
      </c>
      <c r="AV109" s="256">
        <f t="shared" si="195"/>
        <v>29</v>
      </c>
      <c r="AW109" s="256">
        <f t="shared" si="195"/>
        <v>29.9</v>
      </c>
      <c r="AX109" s="256">
        <f t="shared" si="195"/>
        <v>31.145097119939912</v>
      </c>
      <c r="AY109" s="256">
        <f t="shared" si="195"/>
        <v>32.92546818393479</v>
      </c>
      <c r="AZ109" s="256">
        <f t="shared" si="195"/>
        <v>37.705837686311327</v>
      </c>
      <c r="BA109" s="256">
        <f t="shared" si="195"/>
        <v>39.643468393274887</v>
      </c>
      <c r="BB109" s="256">
        <f t="shared" si="195"/>
        <v>41.716733249725898</v>
      </c>
      <c r="BC109" s="256">
        <f t="shared" si="195"/>
        <v>44.274405782917796</v>
      </c>
      <c r="BD109" s="256">
        <f t="shared" si="195"/>
        <v>47.122722922154225</v>
      </c>
      <c r="BE109" s="256">
        <f t="shared" si="195"/>
        <v>50.720257268083238</v>
      </c>
      <c r="BF109" s="256">
        <f t="shared" si="195"/>
        <v>54.563224836894285</v>
      </c>
      <c r="BG109" s="256">
        <f t="shared" si="195"/>
        <v>58.406192405705355</v>
      </c>
      <c r="BH109" s="256">
        <f t="shared" si="195"/>
        <v>62.533345811537721</v>
      </c>
      <c r="BI109" s="256">
        <f t="shared" si="195"/>
        <v>66.763839521741502</v>
      </c>
      <c r="BJ109" s="256">
        <f t="shared" si="195"/>
        <v>71.123508612409509</v>
      </c>
      <c r="BK109" s="256">
        <f t="shared" si="195"/>
        <v>75.767363540098842</v>
      </c>
      <c r="BL109" s="256">
        <f t="shared" ref="BL109:BW109" si="196">BL92</f>
        <v>80.51455877215956</v>
      </c>
      <c r="BM109" s="256">
        <f t="shared" si="196"/>
        <v>85.390929384684526</v>
      </c>
      <c r="BN109" s="256">
        <f t="shared" si="196"/>
        <v>90.267299997209477</v>
      </c>
      <c r="BO109" s="256">
        <f t="shared" si="196"/>
        <v>95.143670609734428</v>
      </c>
      <c r="BP109" s="256">
        <f t="shared" si="196"/>
        <v>100.44631997779136</v>
      </c>
      <c r="BQ109" s="256">
        <f t="shared" si="196"/>
        <v>105.8489693458483</v>
      </c>
      <c r="BR109" s="256">
        <f t="shared" si="196"/>
        <v>111.35161871390524</v>
      </c>
      <c r="BS109" s="256">
        <f t="shared" si="196"/>
        <v>116.95426808196218</v>
      </c>
      <c r="BT109" s="256">
        <f t="shared" si="196"/>
        <v>122.65691745001911</v>
      </c>
      <c r="BU109" s="256">
        <f t="shared" si="196"/>
        <v>128.45956681807604</v>
      </c>
      <c r="BV109" s="256">
        <f t="shared" si="196"/>
        <v>134.36221618613297</v>
      </c>
      <c r="BW109" s="256">
        <f t="shared" si="196"/>
        <v>140.36486555418992</v>
      </c>
    </row>
    <row r="110" spans="2:75" x14ac:dyDescent="0.3">
      <c r="B110" s="236" t="str">
        <f>"Existing "&amp;C101</f>
        <v>Existing Field Services Manager</v>
      </c>
      <c r="D110" s="238">
        <f>SUMIF('Headcount Roster -&gt;'!$FD$158:$FD$172,'&lt;- Scale Ops'!$C$102,'Headcount Roster -&gt;'!FE$158:FE$173)</f>
        <v>0.99999999999999989</v>
      </c>
      <c r="E110" s="238">
        <f>SUMIF('Headcount Roster -&gt;'!$FD$158:$FD$172,'&lt;- Scale Ops'!$C$102,'Headcount Roster -&gt;'!FF$158:FF$173)</f>
        <v>1</v>
      </c>
      <c r="F110" s="238">
        <f>SUMIF('Headcount Roster -&gt;'!$FD$158:$FD$172,'&lt;- Scale Ops'!$C$102,'Headcount Roster -&gt;'!FG$158:FG$173)</f>
        <v>1.8064516129032255</v>
      </c>
      <c r="G110" s="238">
        <f>SUMIF('Headcount Roster -&gt;'!$FD$158:$FD$172,'&lt;- Scale Ops'!$C$102,'Headcount Roster -&gt;'!FH$158:FH$173)</f>
        <v>2</v>
      </c>
      <c r="H110" s="238">
        <f>SUMIF('Headcount Roster -&gt;'!$FD$158:$FD$172,'&lt;- Scale Ops'!$C$102,'Headcount Roster -&gt;'!FI$158:FI$173)</f>
        <v>2</v>
      </c>
      <c r="I110" s="238">
        <f>SUMIF('Headcount Roster -&gt;'!$FD$158:$FD$172,'&lt;- Scale Ops'!$C$102,'Headcount Roster -&gt;'!FJ$158:FJ$173)</f>
        <v>2</v>
      </c>
      <c r="J110" s="238">
        <f>SUMIF('Headcount Roster -&gt;'!$FD$158:$FD$172,'&lt;- Scale Ops'!$C$102,'Headcount Roster -&gt;'!FK$158:FK$173)</f>
        <v>2</v>
      </c>
      <c r="K110" s="238">
        <f>SUMIF('Headcount Roster -&gt;'!$FD$158:$FD$172,'&lt;- Scale Ops'!$C$102,'Headcount Roster -&gt;'!FL$158:FL$173)</f>
        <v>2</v>
      </c>
      <c r="L110" s="238">
        <f>SUMIF('Headcount Roster -&gt;'!$FD$158:$FD$172,'&lt;- Scale Ops'!$C$102,'Headcount Roster -&gt;'!FM$158:FM$173)</f>
        <v>2</v>
      </c>
      <c r="M110" s="238">
        <f>SUMIF('Headcount Roster -&gt;'!$FD$158:$FD$172,'&lt;- Scale Ops'!$C$102,'Headcount Roster -&gt;'!FN$158:FN$173)</f>
        <v>2</v>
      </c>
      <c r="N110" s="238">
        <f>SUMIF('Headcount Roster -&gt;'!$FD$158:$FD$172,'&lt;- Scale Ops'!$C$102,'Headcount Roster -&gt;'!FO$158:FO$173)</f>
        <v>2</v>
      </c>
      <c r="O110" s="238">
        <f>SUMIF('Headcount Roster -&gt;'!$FD$158:$FD$172,'&lt;- Scale Ops'!$C$102,'Headcount Roster -&gt;'!FP$158:FP$173)</f>
        <v>2</v>
      </c>
      <c r="P110" s="238">
        <f>SUMIF('Headcount Roster -&gt;'!$FD$158:$FD$172,'&lt;- Scale Ops'!$C$102,'Headcount Roster -&gt;'!FQ$158:FQ$173)</f>
        <v>2</v>
      </c>
      <c r="Q110" s="238">
        <f>SUMIF('Headcount Roster -&gt;'!$FD$158:$FD$172,'&lt;- Scale Ops'!$C$102,'Headcount Roster -&gt;'!FR$158:FR$173)</f>
        <v>2</v>
      </c>
      <c r="R110" s="238">
        <f>SUMIF('Headcount Roster -&gt;'!$FD$158:$FD$172,'&lt;- Scale Ops'!$C$102,'Headcount Roster -&gt;'!FS$158:FS$173)</f>
        <v>2</v>
      </c>
      <c r="S110" s="238">
        <f>SUMIF('Headcount Roster -&gt;'!$FD$158:$FD$172,'&lt;- Scale Ops'!$C$102,'Headcount Roster -&gt;'!FT$158:FT$173)</f>
        <v>2</v>
      </c>
      <c r="T110" s="238">
        <f>SUMIF('Headcount Roster -&gt;'!$FD$158:$FD$172,'&lt;- Scale Ops'!$C$102,'Headcount Roster -&gt;'!FU$158:FU$173)</f>
        <v>2</v>
      </c>
      <c r="U110" s="238">
        <f>SUMIF('Headcount Roster -&gt;'!$FD$158:$FD$172,'&lt;- Scale Ops'!$C$102,'Headcount Roster -&gt;'!FV$158:FV$173)</f>
        <v>2</v>
      </c>
      <c r="V110" s="238">
        <f>SUMIF('Headcount Roster -&gt;'!$FD$158:$FD$172,'&lt;- Scale Ops'!$C$102,'Headcount Roster -&gt;'!FW$158:FW$173)</f>
        <v>2</v>
      </c>
      <c r="W110" s="238">
        <f>SUMIF('Headcount Roster -&gt;'!$FD$158:$FD$172,'&lt;- Scale Ops'!$C$102,'Headcount Roster -&gt;'!FX$158:FX$173)</f>
        <v>2</v>
      </c>
      <c r="X110" s="238">
        <f>SUMIF('Headcount Roster -&gt;'!$FD$158:$FD$172,'&lt;- Scale Ops'!$C$102,'Headcount Roster -&gt;'!FY$158:FY$173)</f>
        <v>2</v>
      </c>
      <c r="Y110" s="238">
        <f>SUMIF('Headcount Roster -&gt;'!$FD$158:$FD$172,'&lt;- Scale Ops'!$C$102,'Headcount Roster -&gt;'!FZ$158:FZ$173)</f>
        <v>2</v>
      </c>
      <c r="Z110" s="238">
        <f>SUMIF('Headcount Roster -&gt;'!$FD$158:$FD$172,'&lt;- Scale Ops'!$C$102,'Headcount Roster -&gt;'!GA$158:GA$173)</f>
        <v>2</v>
      </c>
      <c r="AA110" s="238">
        <f>SUMIF('Headcount Roster -&gt;'!$FD$158:$FD$172,'&lt;- Scale Ops'!$C$102,'Headcount Roster -&gt;'!GB$158:GB$173)</f>
        <v>2</v>
      </c>
      <c r="AB110" s="238">
        <f>SUMIF('Headcount Roster -&gt;'!$FD$158:$FD$172,'&lt;- Scale Ops'!$C$102,'Headcount Roster -&gt;'!GC$158:GC$173)</f>
        <v>2</v>
      </c>
      <c r="AC110" s="238">
        <f>SUMIF('Headcount Roster -&gt;'!$FD$158:$FD$172,'&lt;- Scale Ops'!$C$102,'Headcount Roster -&gt;'!GD$158:GD$173)</f>
        <v>2</v>
      </c>
      <c r="AD110" s="238">
        <f>SUMIF('Headcount Roster -&gt;'!$FD$158:$FD$172,'&lt;- Scale Ops'!$C$102,'Headcount Roster -&gt;'!GE$158:GE$173)</f>
        <v>2</v>
      </c>
      <c r="AE110" s="238">
        <f>SUMIF('Headcount Roster -&gt;'!$FD$158:$FD$172,'&lt;- Scale Ops'!$C$102,'Headcount Roster -&gt;'!GF$158:GF$173)</f>
        <v>2</v>
      </c>
      <c r="AF110" s="238">
        <f>SUMIF('Headcount Roster -&gt;'!$FD$158:$FD$172,'&lt;- Scale Ops'!$C$102,'Headcount Roster -&gt;'!GG$158:GG$173)</f>
        <v>2</v>
      </c>
      <c r="AG110" s="238">
        <f>SUMIF('Headcount Roster -&gt;'!$FD$158:$FD$172,'&lt;- Scale Ops'!$C$102,'Headcount Roster -&gt;'!GH$158:GH$173)</f>
        <v>2</v>
      </c>
      <c r="AH110" s="238">
        <f>SUMIF('Headcount Roster -&gt;'!$FD$158:$FD$172,'&lt;- Scale Ops'!$C$102,'Headcount Roster -&gt;'!GI$158:GI$173)</f>
        <v>2</v>
      </c>
      <c r="AI110" s="238">
        <f>SUMIF('Headcount Roster -&gt;'!$FD$158:$FD$172,'&lt;- Scale Ops'!$C$102,'Headcount Roster -&gt;'!GJ$158:GJ$173)</f>
        <v>2</v>
      </c>
      <c r="AJ110" s="238">
        <f>SUMIF('Headcount Roster -&gt;'!$FD$158:$FD$172,'&lt;- Scale Ops'!$C$102,'Headcount Roster -&gt;'!GK$158:GK$173)</f>
        <v>2</v>
      </c>
      <c r="AK110" s="238">
        <f>SUMIF('Headcount Roster -&gt;'!$FD$158:$FD$172,'&lt;- Scale Ops'!$C$102,'Headcount Roster -&gt;'!GL$158:GL$173)</f>
        <v>2</v>
      </c>
      <c r="AL110" s="238">
        <f>SUMIF('Headcount Roster -&gt;'!$FD$158:$FD$172,'&lt;- Scale Ops'!$C$102,'Headcount Roster -&gt;'!GM$158:GM$173)</f>
        <v>2</v>
      </c>
      <c r="AM110" s="238">
        <f>SUMIF('Headcount Roster -&gt;'!$FD$158:$FD$172,'&lt;- Scale Ops'!$C$102,'Headcount Roster -&gt;'!GN$158:GN$173)</f>
        <v>2</v>
      </c>
      <c r="AN110" s="238">
        <f>SUMIF('Headcount Roster -&gt;'!$FD$158:$FD$172,'&lt;- Scale Ops'!$C$102,'Headcount Roster -&gt;'!GO$158:GO$173)</f>
        <v>2</v>
      </c>
      <c r="AO110" s="238">
        <f>SUMIF('Headcount Roster -&gt;'!$FD$158:$FD$172,'&lt;- Scale Ops'!$C$102,'Headcount Roster -&gt;'!GP$158:GP$173)</f>
        <v>2</v>
      </c>
      <c r="AP110" s="238">
        <f>SUMIF('Headcount Roster -&gt;'!$FD$158:$FD$172,'&lt;- Scale Ops'!$C$102,'Headcount Roster -&gt;'!GQ$158:GQ$173)</f>
        <v>2</v>
      </c>
      <c r="AQ110" s="238">
        <f>SUMIF('Headcount Roster -&gt;'!$FD$158:$FD$172,'&lt;- Scale Ops'!$C$102,'Headcount Roster -&gt;'!GR$158:GR$173)</f>
        <v>2</v>
      </c>
      <c r="AR110" s="238">
        <f>SUMIF('Headcount Roster -&gt;'!$FD$158:$FD$172,'&lt;- Scale Ops'!$C$102,'Headcount Roster -&gt;'!GS$158:GS$173)</f>
        <v>2</v>
      </c>
      <c r="AS110" s="238">
        <f>SUMIF('Headcount Roster -&gt;'!$FD$158:$FD$172,'&lt;- Scale Ops'!$C$102,'Headcount Roster -&gt;'!GT$158:GT$173)</f>
        <v>2</v>
      </c>
      <c r="AT110" s="238">
        <f>SUMIF('Headcount Roster -&gt;'!$FD$158:$FD$172,'&lt;- Scale Ops'!$C$102,'Headcount Roster -&gt;'!GU$158:GU$173)</f>
        <v>2</v>
      </c>
      <c r="AU110" s="238">
        <f>SUMIF('Headcount Roster -&gt;'!$FD$158:$FD$172,'&lt;- Scale Ops'!$C$102,'Headcount Roster -&gt;'!GV$158:GV$173)</f>
        <v>2</v>
      </c>
      <c r="AV110" s="238">
        <f>SUMIF('Headcount Roster -&gt;'!$FD$158:$FD$172,'&lt;- Scale Ops'!$C$102,'Headcount Roster -&gt;'!GW$158:GW$173)</f>
        <v>2</v>
      </c>
      <c r="AW110" s="238">
        <f>SUMIF('Headcount Roster -&gt;'!$FD$158:$FD$172,'&lt;- Scale Ops'!$C$102,'Headcount Roster -&gt;'!GX$158:GX$173)</f>
        <v>2</v>
      </c>
      <c r="AX110" s="238">
        <f>SUMIF('Headcount Roster -&gt;'!$FD$158:$FD$172,'&lt;- Scale Ops'!$C$102,'Headcount Roster -&gt;'!GY$158:GY$173)</f>
        <v>2</v>
      </c>
      <c r="AY110" s="238">
        <f>SUMIF('Headcount Roster -&gt;'!$FD$158:$FD$172,'&lt;- Scale Ops'!$C$102,'Headcount Roster -&gt;'!GZ$158:GZ$173)</f>
        <v>2</v>
      </c>
      <c r="AZ110" s="238">
        <f>SUMIF('Headcount Roster -&gt;'!$FD$158:$FD$172,'&lt;- Scale Ops'!$C$102,'Headcount Roster -&gt;'!HA$158:HA$173)</f>
        <v>0</v>
      </c>
      <c r="BA110" s="238">
        <f>SUMIF('Headcount Roster -&gt;'!$FD$158:$FD$172,'&lt;- Scale Ops'!$C$102,'Headcount Roster -&gt;'!HB$158:HB$173)</f>
        <v>0</v>
      </c>
      <c r="BB110" s="238">
        <f>SUMIF('Headcount Roster -&gt;'!$FD$158:$FD$172,'&lt;- Scale Ops'!$C$102,'Headcount Roster -&gt;'!HC$158:HC$173)</f>
        <v>0</v>
      </c>
      <c r="BC110" s="238">
        <f>SUMIF('Headcount Roster -&gt;'!$FD$158:$FD$172,'&lt;- Scale Ops'!$C$102,'Headcount Roster -&gt;'!HD$158:HD$173)</f>
        <v>0</v>
      </c>
      <c r="BD110" s="238">
        <f>SUMIF('Headcount Roster -&gt;'!$FD$158:$FD$172,'&lt;- Scale Ops'!$C$102,'Headcount Roster -&gt;'!HE$158:HE$173)</f>
        <v>0</v>
      </c>
      <c r="BE110" s="238">
        <f>SUMIF('Headcount Roster -&gt;'!$FD$158:$FD$172,'&lt;- Scale Ops'!$C$102,'Headcount Roster -&gt;'!HF$158:HF$173)</f>
        <v>0</v>
      </c>
      <c r="BF110" s="238">
        <f>SUMIF('Headcount Roster -&gt;'!$FD$158:$FD$172,'&lt;- Scale Ops'!$C$102,'Headcount Roster -&gt;'!HG$158:HG$173)</f>
        <v>0</v>
      </c>
      <c r="BG110" s="238">
        <f>SUMIF('Headcount Roster -&gt;'!$FD$158:$FD$172,'&lt;- Scale Ops'!$C$102,'Headcount Roster -&gt;'!HH$158:HH$173)</f>
        <v>0</v>
      </c>
      <c r="BH110" s="238">
        <f>SUMIF('Headcount Roster -&gt;'!$FD$158:$FD$172,'&lt;- Scale Ops'!$C$102,'Headcount Roster -&gt;'!HI$158:HI$173)</f>
        <v>0</v>
      </c>
      <c r="BI110" s="238">
        <f>SUMIF('Headcount Roster -&gt;'!$FD$158:$FD$172,'&lt;- Scale Ops'!$C$102,'Headcount Roster -&gt;'!HJ$158:HJ$173)</f>
        <v>0</v>
      </c>
      <c r="BJ110" s="238">
        <f>SUMIF('Headcount Roster -&gt;'!$FD$158:$FD$172,'&lt;- Scale Ops'!$C$102,'Headcount Roster -&gt;'!HK$158:HK$173)</f>
        <v>0</v>
      </c>
      <c r="BK110" s="238">
        <f>SUMIF('Headcount Roster -&gt;'!$FD$158:$FD$172,'&lt;- Scale Ops'!$C$102,'Headcount Roster -&gt;'!HL$158:HL$173)</f>
        <v>0</v>
      </c>
      <c r="BL110" s="238">
        <f>SUMIF('Headcount Roster -&gt;'!$FD$158:$FD$172,'&lt;- Scale Ops'!$C$102,'Headcount Roster -&gt;'!HM$158:HM$173)</f>
        <v>0</v>
      </c>
      <c r="BM110" s="238">
        <f>SUMIF('Headcount Roster -&gt;'!$FD$158:$FD$172,'&lt;- Scale Ops'!$C$102,'Headcount Roster -&gt;'!HN$158:HN$173)</f>
        <v>0</v>
      </c>
      <c r="BN110" s="238">
        <f>SUMIF('Headcount Roster -&gt;'!$FD$158:$FD$172,'&lt;- Scale Ops'!$C$102,'Headcount Roster -&gt;'!HO$158:HO$173)</f>
        <v>0</v>
      </c>
      <c r="BO110" s="238">
        <f>SUMIF('Headcount Roster -&gt;'!$FD$158:$FD$172,'&lt;- Scale Ops'!$C$102,'Headcount Roster -&gt;'!HP$158:HP$173)</f>
        <v>0</v>
      </c>
      <c r="BP110" s="238">
        <f>SUMIF('Headcount Roster -&gt;'!$FD$158:$FD$172,'&lt;- Scale Ops'!$C$102,'Headcount Roster -&gt;'!HQ$158:HQ$173)</f>
        <v>0</v>
      </c>
      <c r="BQ110" s="238">
        <f>SUMIF('Headcount Roster -&gt;'!$FD$158:$FD$172,'&lt;- Scale Ops'!$C$102,'Headcount Roster -&gt;'!HR$158:HR$173)</f>
        <v>0</v>
      </c>
      <c r="BR110" s="238">
        <f>SUMIF('Headcount Roster -&gt;'!$FD$158:$FD$172,'&lt;- Scale Ops'!$C$102,'Headcount Roster -&gt;'!HS$158:HS$173)</f>
        <v>0</v>
      </c>
      <c r="BS110" s="238">
        <f>SUMIF('Headcount Roster -&gt;'!$FD$158:$FD$172,'&lt;- Scale Ops'!$C$102,'Headcount Roster -&gt;'!HT$158:HT$173)</f>
        <v>0</v>
      </c>
      <c r="BT110" s="238">
        <f>SUMIF('Headcount Roster -&gt;'!$FD$158:$FD$172,'&lt;- Scale Ops'!$C$102,'Headcount Roster -&gt;'!HU$158:HU$173)</f>
        <v>0</v>
      </c>
      <c r="BU110" s="238">
        <f>SUMIF('Headcount Roster -&gt;'!$FD$158:$FD$172,'&lt;- Scale Ops'!$C$102,'Headcount Roster -&gt;'!HV$158:HV$173)</f>
        <v>0</v>
      </c>
      <c r="BV110" s="238">
        <f>SUMIF('Headcount Roster -&gt;'!$FD$158:$FD$172,'&lt;- Scale Ops'!$C$102,'Headcount Roster -&gt;'!HW$158:HW$173)</f>
        <v>0</v>
      </c>
      <c r="BW110" s="238">
        <f>SUMIF('Headcount Roster -&gt;'!$FD$158:$FD$172,'&lt;- Scale Ops'!$C$102,'Headcount Roster -&gt;'!HX$158:HX$173)</f>
        <v>0</v>
      </c>
    </row>
    <row r="111" spans="2:75" x14ac:dyDescent="0.3">
      <c r="B111" s="236" t="s">
        <v>271</v>
      </c>
      <c r="D111" s="256">
        <f>IFERROR(ROUNDUP(D109/$C108,0),0)</f>
        <v>0</v>
      </c>
      <c r="E111" s="256">
        <f t="shared" ref="E111:BK111" si="197">IFERROR(ROUNDUP(E109/$C108,0),0)</f>
        <v>0</v>
      </c>
      <c r="F111" s="256">
        <f t="shared" si="197"/>
        <v>0</v>
      </c>
      <c r="G111" s="256">
        <f t="shared" si="197"/>
        <v>0</v>
      </c>
      <c r="H111" s="256">
        <f t="shared" si="197"/>
        <v>0</v>
      </c>
      <c r="I111" s="256">
        <f t="shared" si="197"/>
        <v>0</v>
      </c>
      <c r="J111" s="256">
        <f t="shared" si="197"/>
        <v>0</v>
      </c>
      <c r="K111" s="256">
        <f t="shared" si="197"/>
        <v>0</v>
      </c>
      <c r="L111" s="256">
        <f t="shared" si="197"/>
        <v>0</v>
      </c>
      <c r="M111" s="256">
        <f t="shared" si="197"/>
        <v>0</v>
      </c>
      <c r="N111" s="256">
        <f t="shared" si="197"/>
        <v>0</v>
      </c>
      <c r="O111" s="256">
        <f t="shared" si="197"/>
        <v>0</v>
      </c>
      <c r="P111" s="256">
        <f t="shared" si="197"/>
        <v>0</v>
      </c>
      <c r="Q111" s="256">
        <f t="shared" si="197"/>
        <v>0</v>
      </c>
      <c r="R111" s="256">
        <f t="shared" si="197"/>
        <v>0</v>
      </c>
      <c r="S111" s="256">
        <f t="shared" si="197"/>
        <v>0</v>
      </c>
      <c r="T111" s="256">
        <f t="shared" si="197"/>
        <v>0</v>
      </c>
      <c r="U111" s="256">
        <f t="shared" si="197"/>
        <v>0</v>
      </c>
      <c r="V111" s="256">
        <f t="shared" si="197"/>
        <v>0</v>
      </c>
      <c r="W111" s="256">
        <f t="shared" si="197"/>
        <v>0</v>
      </c>
      <c r="X111" s="256">
        <f t="shared" si="197"/>
        <v>0</v>
      </c>
      <c r="Y111" s="256">
        <f t="shared" si="197"/>
        <v>0</v>
      </c>
      <c r="Z111" s="256">
        <f t="shared" si="197"/>
        <v>0</v>
      </c>
      <c r="AA111" s="256">
        <f t="shared" si="197"/>
        <v>0</v>
      </c>
      <c r="AB111" s="256">
        <f t="shared" si="197"/>
        <v>0</v>
      </c>
      <c r="AC111" s="256">
        <f t="shared" si="197"/>
        <v>0</v>
      </c>
      <c r="AD111" s="256">
        <f t="shared" si="197"/>
        <v>0</v>
      </c>
      <c r="AE111" s="256">
        <f t="shared" si="197"/>
        <v>0</v>
      </c>
      <c r="AF111" s="256">
        <f t="shared" si="197"/>
        <v>0</v>
      </c>
      <c r="AG111" s="256">
        <f t="shared" si="197"/>
        <v>0</v>
      </c>
      <c r="AH111" s="256">
        <f t="shared" si="197"/>
        <v>0</v>
      </c>
      <c r="AI111" s="256">
        <f t="shared" si="197"/>
        <v>0</v>
      </c>
      <c r="AJ111" s="256">
        <f t="shared" si="197"/>
        <v>0</v>
      </c>
      <c r="AK111" s="256">
        <f t="shared" si="197"/>
        <v>0</v>
      </c>
      <c r="AL111" s="256">
        <f t="shared" si="197"/>
        <v>0</v>
      </c>
      <c r="AM111" s="256">
        <f t="shared" si="197"/>
        <v>0</v>
      </c>
      <c r="AN111" s="256">
        <f t="shared" si="197"/>
        <v>0</v>
      </c>
      <c r="AO111" s="256">
        <f t="shared" si="197"/>
        <v>0</v>
      </c>
      <c r="AP111" s="256">
        <f t="shared" si="197"/>
        <v>0</v>
      </c>
      <c r="AQ111" s="256">
        <f t="shared" si="197"/>
        <v>0</v>
      </c>
      <c r="AR111" s="256">
        <f t="shared" si="197"/>
        <v>0</v>
      </c>
      <c r="AS111" s="256">
        <f t="shared" si="197"/>
        <v>0</v>
      </c>
      <c r="AT111" s="256">
        <f t="shared" si="197"/>
        <v>0</v>
      </c>
      <c r="AU111" s="256">
        <f t="shared" si="197"/>
        <v>0</v>
      </c>
      <c r="AV111" s="256">
        <f t="shared" si="197"/>
        <v>0</v>
      </c>
      <c r="AW111" s="256">
        <f t="shared" si="197"/>
        <v>0</v>
      </c>
      <c r="AX111" s="256">
        <f t="shared" si="197"/>
        <v>0</v>
      </c>
      <c r="AY111" s="256">
        <f t="shared" si="197"/>
        <v>0</v>
      </c>
      <c r="AZ111" s="256">
        <f t="shared" si="197"/>
        <v>0</v>
      </c>
      <c r="BA111" s="256">
        <f t="shared" si="197"/>
        <v>0</v>
      </c>
      <c r="BB111" s="256">
        <f t="shared" si="197"/>
        <v>0</v>
      </c>
      <c r="BC111" s="256">
        <f t="shared" si="197"/>
        <v>0</v>
      </c>
      <c r="BD111" s="256">
        <f t="shared" si="197"/>
        <v>0</v>
      </c>
      <c r="BE111" s="256">
        <f t="shared" si="197"/>
        <v>0</v>
      </c>
      <c r="BF111" s="256">
        <f t="shared" si="197"/>
        <v>0</v>
      </c>
      <c r="BG111" s="256">
        <f t="shared" si="197"/>
        <v>0</v>
      </c>
      <c r="BH111" s="256">
        <f t="shared" si="197"/>
        <v>0</v>
      </c>
      <c r="BI111" s="256">
        <f t="shared" si="197"/>
        <v>0</v>
      </c>
      <c r="BJ111" s="256">
        <f t="shared" si="197"/>
        <v>0</v>
      </c>
      <c r="BK111" s="256">
        <f t="shared" si="197"/>
        <v>0</v>
      </c>
      <c r="BL111" s="256">
        <f t="shared" ref="BL111:BW111" si="198">IFERROR(ROUNDUP(BL109/$C108,0),0)</f>
        <v>0</v>
      </c>
      <c r="BM111" s="256">
        <f t="shared" si="198"/>
        <v>0</v>
      </c>
      <c r="BN111" s="256">
        <f t="shared" si="198"/>
        <v>0</v>
      </c>
      <c r="BO111" s="256">
        <f t="shared" si="198"/>
        <v>0</v>
      </c>
      <c r="BP111" s="256">
        <f t="shared" si="198"/>
        <v>0</v>
      </c>
      <c r="BQ111" s="256">
        <f t="shared" si="198"/>
        <v>0</v>
      </c>
      <c r="BR111" s="256">
        <f t="shared" si="198"/>
        <v>0</v>
      </c>
      <c r="BS111" s="256">
        <f t="shared" si="198"/>
        <v>0</v>
      </c>
      <c r="BT111" s="256">
        <f t="shared" si="198"/>
        <v>0</v>
      </c>
      <c r="BU111" s="256">
        <f t="shared" si="198"/>
        <v>0</v>
      </c>
      <c r="BV111" s="256">
        <f t="shared" si="198"/>
        <v>0</v>
      </c>
      <c r="BW111" s="256">
        <f t="shared" si="198"/>
        <v>0</v>
      </c>
    </row>
    <row r="112" spans="2:75" x14ac:dyDescent="0.3">
      <c r="B112" t="s">
        <v>181</v>
      </c>
      <c r="D112" s="257">
        <f>IF((D111-D110)&lt;0,0,D111-D110)</f>
        <v>0</v>
      </c>
      <c r="E112" s="257">
        <f t="shared" ref="E112:BK112" si="199">IF((E111-E110)&lt;0,0,E111-E110)</f>
        <v>0</v>
      </c>
      <c r="F112" s="257">
        <f t="shared" si="199"/>
        <v>0</v>
      </c>
      <c r="G112" s="257">
        <f t="shared" si="199"/>
        <v>0</v>
      </c>
      <c r="H112" s="257">
        <f t="shared" si="199"/>
        <v>0</v>
      </c>
      <c r="I112" s="257">
        <f t="shared" si="199"/>
        <v>0</v>
      </c>
      <c r="J112" s="257">
        <f t="shared" si="199"/>
        <v>0</v>
      </c>
      <c r="K112" s="257">
        <f t="shared" si="199"/>
        <v>0</v>
      </c>
      <c r="L112" s="257">
        <f t="shared" si="199"/>
        <v>0</v>
      </c>
      <c r="M112" s="257">
        <f t="shared" si="199"/>
        <v>0</v>
      </c>
      <c r="N112" s="257">
        <f t="shared" si="199"/>
        <v>0</v>
      </c>
      <c r="O112" s="257">
        <f t="shared" si="199"/>
        <v>0</v>
      </c>
      <c r="P112" s="257">
        <f t="shared" si="199"/>
        <v>0</v>
      </c>
      <c r="Q112" s="257">
        <f t="shared" si="199"/>
        <v>0</v>
      </c>
      <c r="R112" s="257">
        <f t="shared" si="199"/>
        <v>0</v>
      </c>
      <c r="S112" s="257">
        <f t="shared" si="199"/>
        <v>0</v>
      </c>
      <c r="T112" s="257">
        <f t="shared" si="199"/>
        <v>0</v>
      </c>
      <c r="U112" s="257">
        <f t="shared" si="199"/>
        <v>0</v>
      </c>
      <c r="V112" s="257">
        <f t="shared" si="199"/>
        <v>0</v>
      </c>
      <c r="W112" s="257">
        <f t="shared" si="199"/>
        <v>0</v>
      </c>
      <c r="X112" s="257">
        <f t="shared" si="199"/>
        <v>0</v>
      </c>
      <c r="Y112" s="257">
        <f t="shared" si="199"/>
        <v>0</v>
      </c>
      <c r="Z112" s="257">
        <f t="shared" si="199"/>
        <v>0</v>
      </c>
      <c r="AA112" s="257">
        <f t="shared" si="199"/>
        <v>0</v>
      </c>
      <c r="AB112" s="257">
        <f t="shared" si="199"/>
        <v>0</v>
      </c>
      <c r="AC112" s="257">
        <f t="shared" si="199"/>
        <v>0</v>
      </c>
      <c r="AD112" s="257">
        <f t="shared" si="199"/>
        <v>0</v>
      </c>
      <c r="AE112" s="257">
        <f t="shared" si="199"/>
        <v>0</v>
      </c>
      <c r="AF112" s="257">
        <f t="shared" si="199"/>
        <v>0</v>
      </c>
      <c r="AG112" s="257">
        <f t="shared" si="199"/>
        <v>0</v>
      </c>
      <c r="AH112" s="257">
        <f t="shared" si="199"/>
        <v>0</v>
      </c>
      <c r="AI112" s="257">
        <f t="shared" si="199"/>
        <v>0</v>
      </c>
      <c r="AJ112" s="257">
        <f t="shared" si="199"/>
        <v>0</v>
      </c>
      <c r="AK112" s="257">
        <f t="shared" si="199"/>
        <v>0</v>
      </c>
      <c r="AL112" s="257">
        <f t="shared" si="199"/>
        <v>0</v>
      </c>
      <c r="AM112" s="257">
        <f t="shared" si="199"/>
        <v>0</v>
      </c>
      <c r="AN112" s="257">
        <f t="shared" si="199"/>
        <v>0</v>
      </c>
      <c r="AO112" s="257">
        <f t="shared" si="199"/>
        <v>0</v>
      </c>
      <c r="AP112" s="257">
        <f t="shared" si="199"/>
        <v>0</v>
      </c>
      <c r="AQ112" s="257">
        <f t="shared" si="199"/>
        <v>0</v>
      </c>
      <c r="AR112" s="257">
        <f t="shared" si="199"/>
        <v>0</v>
      </c>
      <c r="AS112" s="257">
        <f t="shared" si="199"/>
        <v>0</v>
      </c>
      <c r="AT112" s="257">
        <f t="shared" si="199"/>
        <v>0</v>
      </c>
      <c r="AU112" s="257">
        <f t="shared" si="199"/>
        <v>0</v>
      </c>
      <c r="AV112" s="257">
        <f t="shared" si="199"/>
        <v>0</v>
      </c>
      <c r="AW112" s="257">
        <f t="shared" si="199"/>
        <v>0</v>
      </c>
      <c r="AX112" s="257">
        <f t="shared" si="199"/>
        <v>0</v>
      </c>
      <c r="AY112" s="257">
        <f t="shared" si="199"/>
        <v>0</v>
      </c>
      <c r="AZ112" s="257">
        <f t="shared" si="199"/>
        <v>0</v>
      </c>
      <c r="BA112" s="257">
        <f t="shared" si="199"/>
        <v>0</v>
      </c>
      <c r="BB112" s="257">
        <f t="shared" si="199"/>
        <v>0</v>
      </c>
      <c r="BC112" s="257">
        <f t="shared" si="199"/>
        <v>0</v>
      </c>
      <c r="BD112" s="257">
        <f t="shared" si="199"/>
        <v>0</v>
      </c>
      <c r="BE112" s="257">
        <f t="shared" si="199"/>
        <v>0</v>
      </c>
      <c r="BF112" s="257">
        <f t="shared" si="199"/>
        <v>0</v>
      </c>
      <c r="BG112" s="257">
        <f t="shared" si="199"/>
        <v>0</v>
      </c>
      <c r="BH112" s="257">
        <f t="shared" si="199"/>
        <v>0</v>
      </c>
      <c r="BI112" s="257">
        <f t="shared" si="199"/>
        <v>0</v>
      </c>
      <c r="BJ112" s="257">
        <f t="shared" si="199"/>
        <v>0</v>
      </c>
      <c r="BK112" s="257">
        <f t="shared" si="199"/>
        <v>0</v>
      </c>
      <c r="BL112" s="257">
        <f t="shared" ref="BL112:BW112" si="200">IF((BL111-BL110)&lt;0,0,BL111-BL110)</f>
        <v>0</v>
      </c>
      <c r="BM112" s="257">
        <f t="shared" si="200"/>
        <v>0</v>
      </c>
      <c r="BN112" s="257">
        <f t="shared" si="200"/>
        <v>0</v>
      </c>
      <c r="BO112" s="257">
        <f t="shared" si="200"/>
        <v>0</v>
      </c>
      <c r="BP112" s="257">
        <f t="shared" si="200"/>
        <v>0</v>
      </c>
      <c r="BQ112" s="257">
        <f t="shared" si="200"/>
        <v>0</v>
      </c>
      <c r="BR112" s="257">
        <f t="shared" si="200"/>
        <v>0</v>
      </c>
      <c r="BS112" s="257">
        <f t="shared" si="200"/>
        <v>0</v>
      </c>
      <c r="BT112" s="257">
        <f t="shared" si="200"/>
        <v>0</v>
      </c>
      <c r="BU112" s="257">
        <f t="shared" si="200"/>
        <v>0</v>
      </c>
      <c r="BV112" s="257">
        <f t="shared" si="200"/>
        <v>0</v>
      </c>
      <c r="BW112" s="257">
        <f t="shared" si="200"/>
        <v>0</v>
      </c>
    </row>
    <row r="113" spans="1:75" x14ac:dyDescent="0.3">
      <c r="A113" t="str">
        <f>$B$60&amp;"WTB"</f>
        <v>SERVICESWTB</v>
      </c>
      <c r="B113" t="s">
        <v>21</v>
      </c>
      <c r="D113" s="239">
        <f>D112*$C105/12*(1+$C106)</f>
        <v>0</v>
      </c>
      <c r="E113" s="239">
        <f t="shared" ref="E113:BK113" si="201">E112*$C105/12*(1+$C106)</f>
        <v>0</v>
      </c>
      <c r="F113" s="239">
        <f t="shared" si="201"/>
        <v>0</v>
      </c>
      <c r="G113" s="239">
        <f t="shared" si="201"/>
        <v>0</v>
      </c>
      <c r="H113" s="239">
        <f t="shared" si="201"/>
        <v>0</v>
      </c>
      <c r="I113" s="239">
        <f t="shared" si="201"/>
        <v>0</v>
      </c>
      <c r="J113" s="239">
        <f t="shared" si="201"/>
        <v>0</v>
      </c>
      <c r="K113" s="239">
        <f t="shared" si="201"/>
        <v>0</v>
      </c>
      <c r="L113" s="239">
        <f t="shared" si="201"/>
        <v>0</v>
      </c>
      <c r="M113" s="239">
        <f t="shared" si="201"/>
        <v>0</v>
      </c>
      <c r="N113" s="239">
        <f t="shared" si="201"/>
        <v>0</v>
      </c>
      <c r="O113" s="239">
        <f t="shared" si="201"/>
        <v>0</v>
      </c>
      <c r="P113" s="239">
        <f t="shared" si="201"/>
        <v>0</v>
      </c>
      <c r="Q113" s="239">
        <f t="shared" si="201"/>
        <v>0</v>
      </c>
      <c r="R113" s="239">
        <f t="shared" si="201"/>
        <v>0</v>
      </c>
      <c r="S113" s="239">
        <f t="shared" si="201"/>
        <v>0</v>
      </c>
      <c r="T113" s="239">
        <f t="shared" si="201"/>
        <v>0</v>
      </c>
      <c r="U113" s="239">
        <f t="shared" si="201"/>
        <v>0</v>
      </c>
      <c r="V113" s="239">
        <f t="shared" si="201"/>
        <v>0</v>
      </c>
      <c r="W113" s="239">
        <f t="shared" si="201"/>
        <v>0</v>
      </c>
      <c r="X113" s="239">
        <f t="shared" si="201"/>
        <v>0</v>
      </c>
      <c r="Y113" s="239">
        <f t="shared" si="201"/>
        <v>0</v>
      </c>
      <c r="Z113" s="239">
        <f t="shared" si="201"/>
        <v>0</v>
      </c>
      <c r="AA113" s="239">
        <f t="shared" si="201"/>
        <v>0</v>
      </c>
      <c r="AB113" s="239">
        <f t="shared" si="201"/>
        <v>0</v>
      </c>
      <c r="AC113" s="239">
        <f t="shared" si="201"/>
        <v>0</v>
      </c>
      <c r="AD113" s="239">
        <f t="shared" si="201"/>
        <v>0</v>
      </c>
      <c r="AE113" s="239">
        <f t="shared" si="201"/>
        <v>0</v>
      </c>
      <c r="AF113" s="239">
        <f t="shared" si="201"/>
        <v>0</v>
      </c>
      <c r="AG113" s="239">
        <f t="shared" si="201"/>
        <v>0</v>
      </c>
      <c r="AH113" s="239">
        <f t="shared" si="201"/>
        <v>0</v>
      </c>
      <c r="AI113" s="239">
        <f t="shared" si="201"/>
        <v>0</v>
      </c>
      <c r="AJ113" s="239">
        <f t="shared" si="201"/>
        <v>0</v>
      </c>
      <c r="AK113" s="239">
        <f t="shared" si="201"/>
        <v>0</v>
      </c>
      <c r="AL113" s="239">
        <f t="shared" si="201"/>
        <v>0</v>
      </c>
      <c r="AM113" s="239">
        <f t="shared" si="201"/>
        <v>0</v>
      </c>
      <c r="AN113" s="239">
        <f t="shared" si="201"/>
        <v>0</v>
      </c>
      <c r="AO113" s="239">
        <f t="shared" si="201"/>
        <v>0</v>
      </c>
      <c r="AP113" s="239">
        <f t="shared" si="201"/>
        <v>0</v>
      </c>
      <c r="AQ113" s="239">
        <f t="shared" si="201"/>
        <v>0</v>
      </c>
      <c r="AR113" s="239">
        <f t="shared" si="201"/>
        <v>0</v>
      </c>
      <c r="AS113" s="239">
        <f t="shared" si="201"/>
        <v>0</v>
      </c>
      <c r="AT113" s="239">
        <f t="shared" si="201"/>
        <v>0</v>
      </c>
      <c r="AU113" s="239">
        <f t="shared" si="201"/>
        <v>0</v>
      </c>
      <c r="AV113" s="239">
        <f t="shared" si="201"/>
        <v>0</v>
      </c>
      <c r="AW113" s="239">
        <f t="shared" si="201"/>
        <v>0</v>
      </c>
      <c r="AX113" s="239">
        <f t="shared" si="201"/>
        <v>0</v>
      </c>
      <c r="AY113" s="239">
        <f t="shared" si="201"/>
        <v>0</v>
      </c>
      <c r="AZ113" s="239">
        <f t="shared" si="201"/>
        <v>0</v>
      </c>
      <c r="BA113" s="239">
        <f t="shared" si="201"/>
        <v>0</v>
      </c>
      <c r="BB113" s="239">
        <f t="shared" si="201"/>
        <v>0</v>
      </c>
      <c r="BC113" s="239">
        <f t="shared" si="201"/>
        <v>0</v>
      </c>
      <c r="BD113" s="239">
        <f t="shared" si="201"/>
        <v>0</v>
      </c>
      <c r="BE113" s="239">
        <f t="shared" si="201"/>
        <v>0</v>
      </c>
      <c r="BF113" s="239">
        <f t="shared" si="201"/>
        <v>0</v>
      </c>
      <c r="BG113" s="239">
        <f t="shared" si="201"/>
        <v>0</v>
      </c>
      <c r="BH113" s="239">
        <f t="shared" si="201"/>
        <v>0</v>
      </c>
      <c r="BI113" s="239">
        <f t="shared" si="201"/>
        <v>0</v>
      </c>
      <c r="BJ113" s="239">
        <f t="shared" si="201"/>
        <v>0</v>
      </c>
      <c r="BK113" s="239">
        <f t="shared" si="201"/>
        <v>0</v>
      </c>
      <c r="BL113" s="239">
        <f t="shared" ref="BL113:BW113" si="202">BL112*$C105/12*(1+$C106)</f>
        <v>0</v>
      </c>
      <c r="BM113" s="239">
        <f t="shared" si="202"/>
        <v>0</v>
      </c>
      <c r="BN113" s="239">
        <f t="shared" si="202"/>
        <v>0</v>
      </c>
      <c r="BO113" s="239">
        <f t="shared" si="202"/>
        <v>0</v>
      </c>
      <c r="BP113" s="239">
        <f t="shared" si="202"/>
        <v>0</v>
      </c>
      <c r="BQ113" s="239">
        <f t="shared" si="202"/>
        <v>0</v>
      </c>
      <c r="BR113" s="239">
        <f t="shared" si="202"/>
        <v>0</v>
      </c>
      <c r="BS113" s="239">
        <f t="shared" si="202"/>
        <v>0</v>
      </c>
      <c r="BT113" s="239">
        <f t="shared" si="202"/>
        <v>0</v>
      </c>
      <c r="BU113" s="239">
        <f t="shared" si="202"/>
        <v>0</v>
      </c>
      <c r="BV113" s="239">
        <f t="shared" si="202"/>
        <v>0</v>
      </c>
      <c r="BW113" s="239">
        <f t="shared" si="202"/>
        <v>0</v>
      </c>
    </row>
    <row r="114" spans="1:75" x14ac:dyDescent="0.3">
      <c r="A114" t="str">
        <f>$B$60&amp;"WTB"</f>
        <v>SERVICESWTB</v>
      </c>
      <c r="B114" t="s">
        <v>107</v>
      </c>
      <c r="D114" s="239">
        <f>D112*$C107</f>
        <v>0</v>
      </c>
      <c r="E114" s="239">
        <f t="shared" ref="E114:BK114" si="203">E112*$C107</f>
        <v>0</v>
      </c>
      <c r="F114" s="239">
        <f t="shared" si="203"/>
        <v>0</v>
      </c>
      <c r="G114" s="239">
        <f t="shared" si="203"/>
        <v>0</v>
      </c>
      <c r="H114" s="239">
        <f t="shared" si="203"/>
        <v>0</v>
      </c>
      <c r="I114" s="239">
        <f t="shared" si="203"/>
        <v>0</v>
      </c>
      <c r="J114" s="239">
        <f t="shared" si="203"/>
        <v>0</v>
      </c>
      <c r="K114" s="239">
        <f t="shared" si="203"/>
        <v>0</v>
      </c>
      <c r="L114" s="239">
        <f t="shared" si="203"/>
        <v>0</v>
      </c>
      <c r="M114" s="239">
        <f t="shared" si="203"/>
        <v>0</v>
      </c>
      <c r="N114" s="239">
        <f t="shared" si="203"/>
        <v>0</v>
      </c>
      <c r="O114" s="239">
        <f t="shared" si="203"/>
        <v>0</v>
      </c>
      <c r="P114" s="239">
        <f t="shared" si="203"/>
        <v>0</v>
      </c>
      <c r="Q114" s="239">
        <f t="shared" si="203"/>
        <v>0</v>
      </c>
      <c r="R114" s="239">
        <f t="shared" si="203"/>
        <v>0</v>
      </c>
      <c r="S114" s="239">
        <f t="shared" si="203"/>
        <v>0</v>
      </c>
      <c r="T114" s="239">
        <f t="shared" si="203"/>
        <v>0</v>
      </c>
      <c r="U114" s="239">
        <f t="shared" si="203"/>
        <v>0</v>
      </c>
      <c r="V114" s="239">
        <f t="shared" si="203"/>
        <v>0</v>
      </c>
      <c r="W114" s="239">
        <f t="shared" si="203"/>
        <v>0</v>
      </c>
      <c r="X114" s="239">
        <f t="shared" si="203"/>
        <v>0</v>
      </c>
      <c r="Y114" s="239">
        <f t="shared" si="203"/>
        <v>0</v>
      </c>
      <c r="Z114" s="239">
        <f t="shared" si="203"/>
        <v>0</v>
      </c>
      <c r="AA114" s="239">
        <f t="shared" si="203"/>
        <v>0</v>
      </c>
      <c r="AB114" s="239">
        <f t="shared" si="203"/>
        <v>0</v>
      </c>
      <c r="AC114" s="239">
        <f t="shared" si="203"/>
        <v>0</v>
      </c>
      <c r="AD114" s="239">
        <f t="shared" si="203"/>
        <v>0</v>
      </c>
      <c r="AE114" s="239">
        <f t="shared" si="203"/>
        <v>0</v>
      </c>
      <c r="AF114" s="239">
        <f t="shared" si="203"/>
        <v>0</v>
      </c>
      <c r="AG114" s="239">
        <f t="shared" si="203"/>
        <v>0</v>
      </c>
      <c r="AH114" s="239">
        <f t="shared" si="203"/>
        <v>0</v>
      </c>
      <c r="AI114" s="239">
        <f t="shared" si="203"/>
        <v>0</v>
      </c>
      <c r="AJ114" s="239">
        <f t="shared" si="203"/>
        <v>0</v>
      </c>
      <c r="AK114" s="239">
        <f t="shared" si="203"/>
        <v>0</v>
      </c>
      <c r="AL114" s="239">
        <f t="shared" si="203"/>
        <v>0</v>
      </c>
      <c r="AM114" s="239">
        <f t="shared" si="203"/>
        <v>0</v>
      </c>
      <c r="AN114" s="239">
        <f t="shared" si="203"/>
        <v>0</v>
      </c>
      <c r="AO114" s="239">
        <f t="shared" si="203"/>
        <v>0</v>
      </c>
      <c r="AP114" s="239">
        <f t="shared" si="203"/>
        <v>0</v>
      </c>
      <c r="AQ114" s="239">
        <f t="shared" si="203"/>
        <v>0</v>
      </c>
      <c r="AR114" s="239">
        <f t="shared" si="203"/>
        <v>0</v>
      </c>
      <c r="AS114" s="239">
        <f t="shared" si="203"/>
        <v>0</v>
      </c>
      <c r="AT114" s="239">
        <f t="shared" si="203"/>
        <v>0</v>
      </c>
      <c r="AU114" s="239">
        <f t="shared" si="203"/>
        <v>0</v>
      </c>
      <c r="AV114" s="239">
        <f t="shared" si="203"/>
        <v>0</v>
      </c>
      <c r="AW114" s="239">
        <f t="shared" si="203"/>
        <v>0</v>
      </c>
      <c r="AX114" s="239">
        <f t="shared" si="203"/>
        <v>0</v>
      </c>
      <c r="AY114" s="239">
        <f t="shared" si="203"/>
        <v>0</v>
      </c>
      <c r="AZ114" s="239">
        <f t="shared" si="203"/>
        <v>0</v>
      </c>
      <c r="BA114" s="239">
        <f t="shared" si="203"/>
        <v>0</v>
      </c>
      <c r="BB114" s="239">
        <f t="shared" si="203"/>
        <v>0</v>
      </c>
      <c r="BC114" s="239">
        <f t="shared" si="203"/>
        <v>0</v>
      </c>
      <c r="BD114" s="239">
        <f t="shared" si="203"/>
        <v>0</v>
      </c>
      <c r="BE114" s="239">
        <f t="shared" si="203"/>
        <v>0</v>
      </c>
      <c r="BF114" s="239">
        <f t="shared" si="203"/>
        <v>0</v>
      </c>
      <c r="BG114" s="239">
        <f t="shared" si="203"/>
        <v>0</v>
      </c>
      <c r="BH114" s="239">
        <f t="shared" si="203"/>
        <v>0</v>
      </c>
      <c r="BI114" s="239">
        <f t="shared" si="203"/>
        <v>0</v>
      </c>
      <c r="BJ114" s="239">
        <f t="shared" si="203"/>
        <v>0</v>
      </c>
      <c r="BK114" s="239">
        <f t="shared" si="203"/>
        <v>0</v>
      </c>
      <c r="BL114" s="239">
        <f t="shared" ref="BL114:BW114" si="204">BL112*$C107</f>
        <v>0</v>
      </c>
      <c r="BM114" s="239">
        <f t="shared" si="204"/>
        <v>0</v>
      </c>
      <c r="BN114" s="239">
        <f t="shared" si="204"/>
        <v>0</v>
      </c>
      <c r="BO114" s="239">
        <f t="shared" si="204"/>
        <v>0</v>
      </c>
      <c r="BP114" s="239">
        <f t="shared" si="204"/>
        <v>0</v>
      </c>
      <c r="BQ114" s="239">
        <f t="shared" si="204"/>
        <v>0</v>
      </c>
      <c r="BR114" s="239">
        <f t="shared" si="204"/>
        <v>0</v>
      </c>
      <c r="BS114" s="239">
        <f t="shared" si="204"/>
        <v>0</v>
      </c>
      <c r="BT114" s="239">
        <f t="shared" si="204"/>
        <v>0</v>
      </c>
      <c r="BU114" s="239">
        <f t="shared" si="204"/>
        <v>0</v>
      </c>
      <c r="BV114" s="239">
        <f t="shared" si="204"/>
        <v>0</v>
      </c>
      <c r="BW114" s="239">
        <f t="shared" si="204"/>
        <v>0</v>
      </c>
    </row>
    <row r="115" spans="1:75" x14ac:dyDescent="0.3">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238"/>
      <c r="AM115" s="238"/>
      <c r="AN115" s="238"/>
      <c r="AO115" s="238"/>
      <c r="AP115" s="238"/>
      <c r="AQ115" s="238"/>
      <c r="AR115" s="238"/>
      <c r="AS115" s="238"/>
      <c r="AT115" s="238"/>
      <c r="AU115" s="238"/>
      <c r="AV115" s="238"/>
      <c r="AW115" s="238"/>
      <c r="AX115" s="238"/>
      <c r="AY115" s="238"/>
      <c r="AZ115" s="238"/>
      <c r="BA115" s="238"/>
      <c r="BB115" s="238"/>
      <c r="BC115" s="238"/>
      <c r="BD115" s="238"/>
      <c r="BE115" s="238"/>
      <c r="BF115" s="238"/>
      <c r="BG115" s="238"/>
      <c r="BH115" s="238"/>
      <c r="BI115" s="238"/>
      <c r="BJ115" s="238"/>
      <c r="BK115" s="238"/>
      <c r="BL115" s="238"/>
      <c r="BM115" s="238"/>
      <c r="BN115" s="238"/>
      <c r="BO115" s="238"/>
      <c r="BP115" s="238"/>
      <c r="BQ115" s="238"/>
      <c r="BR115" s="238"/>
      <c r="BS115" s="238"/>
      <c r="BT115" s="238"/>
      <c r="BU115" s="238"/>
      <c r="BV115" s="238"/>
      <c r="BW115" s="238"/>
    </row>
    <row r="116" spans="1:75" x14ac:dyDescent="0.3">
      <c r="D116" s="238"/>
      <c r="E116" s="238"/>
      <c r="F116" s="238"/>
      <c r="G116" s="238"/>
      <c r="H116" s="238"/>
      <c r="I116" s="238"/>
      <c r="J116" s="238"/>
      <c r="K116" s="238"/>
      <c r="L116" s="238"/>
      <c r="M116" s="238"/>
      <c r="N116" s="238"/>
      <c r="O116" s="238"/>
      <c r="P116" s="238"/>
      <c r="Q116" s="238"/>
      <c r="R116" s="238"/>
      <c r="S116" s="238"/>
      <c r="T116" s="238"/>
      <c r="U116" s="238"/>
      <c r="V116" s="238"/>
      <c r="W116" s="238"/>
      <c r="X116" s="238"/>
      <c r="Y116" s="238"/>
      <c r="Z116" s="238"/>
      <c r="AA116" s="238"/>
      <c r="AB116" s="238"/>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c r="AW116" s="238"/>
      <c r="AX116" s="238"/>
      <c r="AY116" s="238"/>
      <c r="AZ116" s="238"/>
      <c r="BA116" s="238"/>
      <c r="BB116" s="238"/>
      <c r="BC116" s="238"/>
      <c r="BD116" s="238"/>
      <c r="BE116" s="238"/>
      <c r="BF116" s="238"/>
      <c r="BG116" s="238"/>
      <c r="BH116" s="238"/>
      <c r="BI116" s="238"/>
      <c r="BJ116" s="238"/>
      <c r="BK116" s="238"/>
      <c r="BL116" s="238"/>
      <c r="BM116" s="238"/>
      <c r="BN116" s="238"/>
      <c r="BO116" s="238"/>
      <c r="BP116" s="238"/>
      <c r="BQ116" s="238"/>
      <c r="BR116" s="238"/>
      <c r="BS116" s="238"/>
      <c r="BT116" s="238"/>
      <c r="BU116" s="238"/>
      <c r="BV116" s="238"/>
      <c r="BW116" s="238"/>
    </row>
    <row r="117" spans="1:75" x14ac:dyDescent="0.3">
      <c r="B117" s="143" t="s">
        <v>186</v>
      </c>
      <c r="D117" s="238"/>
      <c r="E117" s="238"/>
      <c r="F117" s="238"/>
      <c r="G117" s="238"/>
      <c r="H117" s="238"/>
      <c r="I117" s="238"/>
      <c r="J117" s="238"/>
      <c r="K117" s="238"/>
      <c r="L117" s="238"/>
      <c r="M117" s="238"/>
      <c r="N117" s="238"/>
      <c r="O117" s="238"/>
      <c r="P117" s="238"/>
      <c r="Q117" s="238"/>
      <c r="R117" s="238"/>
      <c r="S117" s="238"/>
      <c r="T117" s="238"/>
      <c r="U117" s="238"/>
      <c r="V117" s="238"/>
      <c r="W117" s="238"/>
      <c r="X117" s="238"/>
      <c r="Y117" s="238"/>
      <c r="Z117" s="238"/>
      <c r="AA117" s="238"/>
      <c r="AB117" s="238"/>
      <c r="AC117" s="238"/>
      <c r="AD117" s="238"/>
      <c r="AE117" s="238"/>
      <c r="AF117" s="238"/>
      <c r="AG117" s="238"/>
      <c r="AH117" s="238"/>
      <c r="AI117" s="238"/>
      <c r="AJ117" s="238"/>
      <c r="AK117" s="238"/>
      <c r="AL117" s="238"/>
      <c r="AM117" s="238"/>
      <c r="AN117" s="238"/>
      <c r="AO117" s="238"/>
      <c r="AP117" s="238"/>
      <c r="AQ117" s="238"/>
      <c r="AR117" s="238"/>
      <c r="AS117" s="238"/>
      <c r="AT117" s="238"/>
      <c r="AU117" s="238"/>
      <c r="AV117" s="238"/>
      <c r="AW117" s="238"/>
      <c r="AX117" s="238"/>
      <c r="AY117" s="238"/>
      <c r="AZ117" s="238"/>
      <c r="BA117" s="238"/>
      <c r="BB117" s="238"/>
      <c r="BC117" s="238"/>
      <c r="BD117" s="238"/>
      <c r="BE117" s="238"/>
      <c r="BF117" s="238"/>
      <c r="BG117" s="238"/>
      <c r="BH117" s="238"/>
      <c r="BI117" s="238"/>
      <c r="BJ117" s="238"/>
      <c r="BK117" s="238"/>
      <c r="BL117" s="238"/>
      <c r="BM117" s="238"/>
      <c r="BN117" s="238"/>
      <c r="BO117" s="238"/>
      <c r="BP117" s="238"/>
      <c r="BQ117" s="238"/>
      <c r="BR117" s="238"/>
      <c r="BS117" s="238"/>
      <c r="BT117" s="238"/>
      <c r="BU117" s="238"/>
      <c r="BV117" s="238"/>
      <c r="BW117" s="238"/>
    </row>
    <row r="118" spans="1:75" x14ac:dyDescent="0.3">
      <c r="A118" t="str">
        <f>$B$60&amp;B118</f>
        <v>SERVICESWages &amp; Taxes</v>
      </c>
      <c r="B118" t="s">
        <v>21</v>
      </c>
      <c r="D118" s="239">
        <f t="shared" ref="D118:AI118" si="205">SUMIF($B73:$B116,$B118,D73:D116)</f>
        <v>0</v>
      </c>
      <c r="E118" s="239">
        <f t="shared" si="205"/>
        <v>0</v>
      </c>
      <c r="F118" s="239">
        <f t="shared" si="205"/>
        <v>0</v>
      </c>
      <c r="G118" s="239">
        <f t="shared" si="205"/>
        <v>0</v>
      </c>
      <c r="H118" s="239">
        <f t="shared" si="205"/>
        <v>0</v>
      </c>
      <c r="I118" s="239">
        <f t="shared" si="205"/>
        <v>0</v>
      </c>
      <c r="J118" s="239">
        <f t="shared" si="205"/>
        <v>0</v>
      </c>
      <c r="K118" s="239">
        <f t="shared" si="205"/>
        <v>0</v>
      </c>
      <c r="L118" s="239">
        <f t="shared" si="205"/>
        <v>0</v>
      </c>
      <c r="M118" s="239">
        <f t="shared" si="205"/>
        <v>3333.3333333333326</v>
      </c>
      <c r="N118" s="239">
        <f t="shared" si="205"/>
        <v>5000.0000000000009</v>
      </c>
      <c r="O118" s="239">
        <f t="shared" si="205"/>
        <v>10000.000000000002</v>
      </c>
      <c r="P118" s="239">
        <f t="shared" si="205"/>
        <v>12500</v>
      </c>
      <c r="Q118" s="239">
        <f t="shared" si="205"/>
        <v>14999.999999999995</v>
      </c>
      <c r="R118" s="239">
        <f t="shared" si="205"/>
        <v>20833.333333333332</v>
      </c>
      <c r="S118" s="239">
        <f t="shared" si="205"/>
        <v>26666.666666666668</v>
      </c>
      <c r="T118" s="239">
        <f t="shared" si="205"/>
        <v>37500</v>
      </c>
      <c r="U118" s="239">
        <f t="shared" si="205"/>
        <v>40833.333333333336</v>
      </c>
      <c r="V118" s="239">
        <f t="shared" si="205"/>
        <v>47499.999999999993</v>
      </c>
      <c r="W118" s="239">
        <f t="shared" si="205"/>
        <v>59999.999999999993</v>
      </c>
      <c r="X118" s="239">
        <f t="shared" si="205"/>
        <v>67500</v>
      </c>
      <c r="Y118" s="239">
        <f t="shared" si="205"/>
        <v>74166.666666666672</v>
      </c>
      <c r="Z118" s="239">
        <f t="shared" si="205"/>
        <v>86666.666666666672</v>
      </c>
      <c r="AA118" s="239">
        <f t="shared" si="205"/>
        <v>90000</v>
      </c>
      <c r="AB118" s="239">
        <f t="shared" si="205"/>
        <v>98333.333333333328</v>
      </c>
      <c r="AC118" s="239">
        <f t="shared" si="205"/>
        <v>102500</v>
      </c>
      <c r="AD118" s="239">
        <f t="shared" si="205"/>
        <v>108333.33333333333</v>
      </c>
      <c r="AE118" s="239">
        <f t="shared" si="205"/>
        <v>119999.99999999999</v>
      </c>
      <c r="AF118" s="239">
        <f t="shared" si="205"/>
        <v>141666.66666666666</v>
      </c>
      <c r="AG118" s="239">
        <f t="shared" si="205"/>
        <v>152500</v>
      </c>
      <c r="AH118" s="239">
        <f t="shared" si="205"/>
        <v>160000</v>
      </c>
      <c r="AI118" s="239">
        <f t="shared" si="205"/>
        <v>169999.99999999997</v>
      </c>
      <c r="AJ118" s="239">
        <f t="shared" ref="AJ118:BK118" si="206">SUMIF($B73:$B116,$B118,AJ73:AJ116)</f>
        <v>171666.66666666669</v>
      </c>
      <c r="AK118" s="239">
        <f t="shared" si="206"/>
        <v>172500</v>
      </c>
      <c r="AL118" s="239">
        <f t="shared" si="206"/>
        <v>182500</v>
      </c>
      <c r="AM118" s="239">
        <f t="shared" si="206"/>
        <v>188333.33333333334</v>
      </c>
      <c r="AN118" s="239">
        <f t="shared" si="206"/>
        <v>196666.66666666666</v>
      </c>
      <c r="AO118" s="239">
        <f t="shared" si="206"/>
        <v>202500</v>
      </c>
      <c r="AP118" s="239">
        <f t="shared" si="206"/>
        <v>206666.66666666666</v>
      </c>
      <c r="AQ118" s="239">
        <f t="shared" si="206"/>
        <v>211666.66666666666</v>
      </c>
      <c r="AR118" s="239">
        <f t="shared" si="206"/>
        <v>216666.66666666666</v>
      </c>
      <c r="AS118" s="239">
        <f t="shared" si="206"/>
        <v>222500</v>
      </c>
      <c r="AT118" s="239">
        <f t="shared" si="206"/>
        <v>228333.33333333334</v>
      </c>
      <c r="AU118" s="239">
        <f t="shared" si="206"/>
        <v>235000</v>
      </c>
      <c r="AV118" s="239">
        <f t="shared" si="206"/>
        <v>241666.66666666666</v>
      </c>
      <c r="AW118" s="239">
        <f t="shared" si="206"/>
        <v>249166.66666666666</v>
      </c>
      <c r="AX118" s="239">
        <f t="shared" si="206"/>
        <v>259542.47599949929</v>
      </c>
      <c r="AY118" s="239">
        <f t="shared" si="206"/>
        <v>274378.90153278993</v>
      </c>
      <c r="AZ118" s="239">
        <f t="shared" si="206"/>
        <v>314215.31405259442</v>
      </c>
      <c r="BA118" s="239">
        <f t="shared" si="206"/>
        <v>330362.23661062407</v>
      </c>
      <c r="BB118" s="239">
        <f t="shared" si="206"/>
        <v>347639.44374771585</v>
      </c>
      <c r="BC118" s="239">
        <f t="shared" si="206"/>
        <v>368953.38152431493</v>
      </c>
      <c r="BD118" s="239">
        <f t="shared" si="206"/>
        <v>392689.35768461856</v>
      </c>
      <c r="BE118" s="239">
        <f t="shared" si="206"/>
        <v>422668.81056736031</v>
      </c>
      <c r="BF118" s="239">
        <f t="shared" si="206"/>
        <v>454693.54030745238</v>
      </c>
      <c r="BG118" s="239">
        <f t="shared" si="206"/>
        <v>486718.27004754468</v>
      </c>
      <c r="BH118" s="239">
        <f t="shared" si="206"/>
        <v>521111.21509614767</v>
      </c>
      <c r="BI118" s="239">
        <f t="shared" si="206"/>
        <v>556365.32934784587</v>
      </c>
      <c r="BJ118" s="239">
        <f t="shared" si="206"/>
        <v>592695.90510341257</v>
      </c>
      <c r="BK118" s="239">
        <f t="shared" si="206"/>
        <v>631394.69616749033</v>
      </c>
      <c r="BL118" s="239">
        <f t="shared" ref="BL118:BW118" si="207">SUMIF($B73:$B116,$B118,BL73:BL116)</f>
        <v>670954.65643466299</v>
      </c>
      <c r="BM118" s="239">
        <f t="shared" si="207"/>
        <v>711591.07820570434</v>
      </c>
      <c r="BN118" s="239">
        <f t="shared" si="207"/>
        <v>752227.49997674569</v>
      </c>
      <c r="BO118" s="239">
        <f t="shared" si="207"/>
        <v>792863.92174778692</v>
      </c>
      <c r="BP118" s="239">
        <f t="shared" si="207"/>
        <v>837052.66648159467</v>
      </c>
      <c r="BQ118" s="239">
        <f t="shared" si="207"/>
        <v>882074.74454873579</v>
      </c>
      <c r="BR118" s="239">
        <f t="shared" si="207"/>
        <v>927930.15594921028</v>
      </c>
      <c r="BS118" s="239">
        <f t="shared" si="207"/>
        <v>974618.90068301826</v>
      </c>
      <c r="BT118" s="239">
        <f t="shared" si="207"/>
        <v>1022140.9787501591</v>
      </c>
      <c r="BU118" s="239">
        <f t="shared" si="207"/>
        <v>1070496.3901506336</v>
      </c>
      <c r="BV118" s="239">
        <f t="shared" si="207"/>
        <v>1119685.1348844415</v>
      </c>
      <c r="BW118" s="239">
        <f t="shared" si="207"/>
        <v>1169707.2129515826</v>
      </c>
    </row>
    <row r="119" spans="1:75" x14ac:dyDescent="0.3">
      <c r="A119" t="str">
        <f>$B$60&amp;B119</f>
        <v>SERVICESBenefits</v>
      </c>
      <c r="B119" t="s">
        <v>107</v>
      </c>
      <c r="D119" s="239">
        <f t="shared" ref="D119:AI119" si="208">SUMIF($B73:$B116,$B119,D73:D116)</f>
        <v>0</v>
      </c>
      <c r="E119" s="239">
        <f t="shared" si="208"/>
        <v>0</v>
      </c>
      <c r="F119" s="239">
        <f t="shared" si="208"/>
        <v>0</v>
      </c>
      <c r="G119" s="239">
        <f t="shared" si="208"/>
        <v>0</v>
      </c>
      <c r="H119" s="239">
        <f t="shared" si="208"/>
        <v>0</v>
      </c>
      <c r="I119" s="239">
        <f t="shared" si="208"/>
        <v>0</v>
      </c>
      <c r="J119" s="239">
        <f t="shared" si="208"/>
        <v>0</v>
      </c>
      <c r="K119" s="239">
        <f t="shared" si="208"/>
        <v>0</v>
      </c>
      <c r="L119" s="239">
        <f t="shared" si="208"/>
        <v>0</v>
      </c>
      <c r="M119" s="239">
        <f t="shared" si="208"/>
        <v>0</v>
      </c>
      <c r="N119" s="239">
        <f t="shared" si="208"/>
        <v>0</v>
      </c>
      <c r="O119" s="239">
        <f t="shared" si="208"/>
        <v>0</v>
      </c>
      <c r="P119" s="239">
        <f t="shared" si="208"/>
        <v>0</v>
      </c>
      <c r="Q119" s="239">
        <f t="shared" si="208"/>
        <v>0</v>
      </c>
      <c r="R119" s="239">
        <f t="shared" si="208"/>
        <v>0</v>
      </c>
      <c r="S119" s="239">
        <f t="shared" si="208"/>
        <v>0</v>
      </c>
      <c r="T119" s="239">
        <f t="shared" si="208"/>
        <v>0</v>
      </c>
      <c r="U119" s="239">
        <f t="shared" si="208"/>
        <v>0</v>
      </c>
      <c r="V119" s="239">
        <f t="shared" si="208"/>
        <v>0</v>
      </c>
      <c r="W119" s="239">
        <f t="shared" si="208"/>
        <v>0</v>
      </c>
      <c r="X119" s="239">
        <f t="shared" si="208"/>
        <v>0</v>
      </c>
      <c r="Y119" s="239">
        <f t="shared" si="208"/>
        <v>0</v>
      </c>
      <c r="Z119" s="239">
        <f t="shared" si="208"/>
        <v>0</v>
      </c>
      <c r="AA119" s="239">
        <f t="shared" si="208"/>
        <v>0</v>
      </c>
      <c r="AB119" s="239">
        <f t="shared" si="208"/>
        <v>0</v>
      </c>
      <c r="AC119" s="239">
        <f t="shared" si="208"/>
        <v>0</v>
      </c>
      <c r="AD119" s="239">
        <f t="shared" si="208"/>
        <v>0</v>
      </c>
      <c r="AE119" s="239">
        <f t="shared" si="208"/>
        <v>0</v>
      </c>
      <c r="AF119" s="239">
        <f t="shared" si="208"/>
        <v>0</v>
      </c>
      <c r="AG119" s="239">
        <f t="shared" si="208"/>
        <v>0</v>
      </c>
      <c r="AH119" s="239">
        <f t="shared" si="208"/>
        <v>0</v>
      </c>
      <c r="AI119" s="239">
        <f t="shared" si="208"/>
        <v>0</v>
      </c>
      <c r="AJ119" s="239">
        <f t="shared" ref="AJ119:BK119" si="209">SUMIF($B73:$B116,$B119,AJ73:AJ116)</f>
        <v>0</v>
      </c>
      <c r="AK119" s="239">
        <f t="shared" si="209"/>
        <v>0</v>
      </c>
      <c r="AL119" s="239">
        <f t="shared" si="209"/>
        <v>0</v>
      </c>
      <c r="AM119" s="239">
        <f t="shared" si="209"/>
        <v>0</v>
      </c>
      <c r="AN119" s="239">
        <f t="shared" si="209"/>
        <v>0</v>
      </c>
      <c r="AO119" s="239">
        <f t="shared" si="209"/>
        <v>0</v>
      </c>
      <c r="AP119" s="239">
        <f t="shared" si="209"/>
        <v>0</v>
      </c>
      <c r="AQ119" s="239">
        <f t="shared" si="209"/>
        <v>0</v>
      </c>
      <c r="AR119" s="239">
        <f t="shared" si="209"/>
        <v>0</v>
      </c>
      <c r="AS119" s="239">
        <f t="shared" si="209"/>
        <v>0</v>
      </c>
      <c r="AT119" s="239">
        <f t="shared" si="209"/>
        <v>0</v>
      </c>
      <c r="AU119" s="239">
        <f t="shared" si="209"/>
        <v>0</v>
      </c>
      <c r="AV119" s="239">
        <f t="shared" si="209"/>
        <v>0</v>
      </c>
      <c r="AW119" s="239">
        <f t="shared" si="209"/>
        <v>0</v>
      </c>
      <c r="AX119" s="239">
        <f t="shared" si="209"/>
        <v>0</v>
      </c>
      <c r="AY119" s="239">
        <f t="shared" si="209"/>
        <v>0</v>
      </c>
      <c r="AZ119" s="239">
        <f t="shared" si="209"/>
        <v>0</v>
      </c>
      <c r="BA119" s="239">
        <f t="shared" si="209"/>
        <v>0</v>
      </c>
      <c r="BB119" s="239">
        <f t="shared" si="209"/>
        <v>0</v>
      </c>
      <c r="BC119" s="239">
        <f t="shared" si="209"/>
        <v>0</v>
      </c>
      <c r="BD119" s="239">
        <f t="shared" si="209"/>
        <v>0</v>
      </c>
      <c r="BE119" s="239">
        <f t="shared" si="209"/>
        <v>0</v>
      </c>
      <c r="BF119" s="239">
        <f t="shared" si="209"/>
        <v>0</v>
      </c>
      <c r="BG119" s="239">
        <f t="shared" si="209"/>
        <v>0</v>
      </c>
      <c r="BH119" s="239">
        <f t="shared" si="209"/>
        <v>0</v>
      </c>
      <c r="BI119" s="239">
        <f t="shared" si="209"/>
        <v>0</v>
      </c>
      <c r="BJ119" s="239">
        <f t="shared" si="209"/>
        <v>0</v>
      </c>
      <c r="BK119" s="239">
        <f t="shared" si="209"/>
        <v>0</v>
      </c>
      <c r="BL119" s="239">
        <f t="shared" ref="BL119:BW119" si="210">SUMIF($B73:$B116,$B119,BL73:BL116)</f>
        <v>0</v>
      </c>
      <c r="BM119" s="239">
        <f t="shared" si="210"/>
        <v>0</v>
      </c>
      <c r="BN119" s="239">
        <f t="shared" si="210"/>
        <v>0</v>
      </c>
      <c r="BO119" s="239">
        <f t="shared" si="210"/>
        <v>0</v>
      </c>
      <c r="BP119" s="239">
        <f t="shared" si="210"/>
        <v>0</v>
      </c>
      <c r="BQ119" s="239">
        <f t="shared" si="210"/>
        <v>0</v>
      </c>
      <c r="BR119" s="239">
        <f t="shared" si="210"/>
        <v>0</v>
      </c>
      <c r="BS119" s="239">
        <f t="shared" si="210"/>
        <v>0</v>
      </c>
      <c r="BT119" s="239">
        <f t="shared" si="210"/>
        <v>0</v>
      </c>
      <c r="BU119" s="239">
        <f t="shared" si="210"/>
        <v>0</v>
      </c>
      <c r="BV119" s="239">
        <f t="shared" si="210"/>
        <v>0</v>
      </c>
      <c r="BW119" s="239">
        <f t="shared" si="210"/>
        <v>0</v>
      </c>
    </row>
    <row r="120" spans="1:75" x14ac:dyDescent="0.3">
      <c r="A120" t="str">
        <f>$B$60&amp;B120</f>
        <v>SERVICESRequired Headcount</v>
      </c>
      <c r="B120" t="s">
        <v>181</v>
      </c>
      <c r="D120" s="238">
        <f t="shared" ref="D120:AI120" si="211">SUMIF($B73:$B116,$B120,D73:D116)</f>
        <v>0</v>
      </c>
      <c r="E120" s="238">
        <f t="shared" si="211"/>
        <v>0</v>
      </c>
      <c r="F120" s="238">
        <f t="shared" si="211"/>
        <v>0</v>
      </c>
      <c r="G120" s="238">
        <f t="shared" si="211"/>
        <v>0</v>
      </c>
      <c r="H120" s="238">
        <f t="shared" si="211"/>
        <v>0</v>
      </c>
      <c r="I120" s="238">
        <f t="shared" si="211"/>
        <v>0</v>
      </c>
      <c r="J120" s="238">
        <f t="shared" si="211"/>
        <v>0</v>
      </c>
      <c r="K120" s="238">
        <f t="shared" si="211"/>
        <v>0</v>
      </c>
      <c r="L120" s="238">
        <f t="shared" si="211"/>
        <v>0</v>
      </c>
      <c r="M120" s="238">
        <f t="shared" si="211"/>
        <v>0.39999999999999991</v>
      </c>
      <c r="N120" s="238">
        <f t="shared" si="211"/>
        <v>0.60000000000000009</v>
      </c>
      <c r="O120" s="238">
        <f t="shared" si="211"/>
        <v>1.2000000000000002</v>
      </c>
      <c r="P120" s="238">
        <f t="shared" si="211"/>
        <v>1.5</v>
      </c>
      <c r="Q120" s="238">
        <f t="shared" si="211"/>
        <v>1.7999999999999994</v>
      </c>
      <c r="R120" s="238">
        <f t="shared" si="211"/>
        <v>2.5</v>
      </c>
      <c r="S120" s="238">
        <f t="shared" si="211"/>
        <v>3.2</v>
      </c>
      <c r="T120" s="238">
        <f t="shared" si="211"/>
        <v>4.5</v>
      </c>
      <c r="U120" s="238">
        <f t="shared" si="211"/>
        <v>4.9000000000000004</v>
      </c>
      <c r="V120" s="238">
        <f t="shared" si="211"/>
        <v>5.6999999999999993</v>
      </c>
      <c r="W120" s="238">
        <f t="shared" si="211"/>
        <v>7.1999999999999993</v>
      </c>
      <c r="X120" s="238">
        <f t="shared" si="211"/>
        <v>8.1</v>
      </c>
      <c r="Y120" s="238">
        <f t="shared" si="211"/>
        <v>8.9</v>
      </c>
      <c r="Z120" s="238">
        <f t="shared" si="211"/>
        <v>10.4</v>
      </c>
      <c r="AA120" s="238">
        <f t="shared" si="211"/>
        <v>10.8</v>
      </c>
      <c r="AB120" s="238">
        <f t="shared" si="211"/>
        <v>11.8</v>
      </c>
      <c r="AC120" s="238">
        <f t="shared" si="211"/>
        <v>12.3</v>
      </c>
      <c r="AD120" s="238">
        <f t="shared" si="211"/>
        <v>13</v>
      </c>
      <c r="AE120" s="238">
        <f t="shared" si="211"/>
        <v>14.399999999999999</v>
      </c>
      <c r="AF120" s="238">
        <f t="shared" si="211"/>
        <v>17</v>
      </c>
      <c r="AG120" s="238">
        <f t="shared" si="211"/>
        <v>18.3</v>
      </c>
      <c r="AH120" s="238">
        <f t="shared" si="211"/>
        <v>19.2</v>
      </c>
      <c r="AI120" s="238">
        <f t="shared" si="211"/>
        <v>20.399999999999999</v>
      </c>
      <c r="AJ120" s="238">
        <f t="shared" ref="AJ120:BK120" si="212">SUMIF($B73:$B116,$B120,AJ73:AJ116)</f>
        <v>20.6</v>
      </c>
      <c r="AK120" s="238">
        <f t="shared" si="212"/>
        <v>20.7</v>
      </c>
      <c r="AL120" s="238">
        <f t="shared" si="212"/>
        <v>21.9</v>
      </c>
      <c r="AM120" s="238">
        <f t="shared" si="212"/>
        <v>22.6</v>
      </c>
      <c r="AN120" s="238">
        <f t="shared" si="212"/>
        <v>23.6</v>
      </c>
      <c r="AO120" s="238">
        <f t="shared" si="212"/>
        <v>24.3</v>
      </c>
      <c r="AP120" s="238">
        <f t="shared" si="212"/>
        <v>24.8</v>
      </c>
      <c r="AQ120" s="238">
        <f t="shared" si="212"/>
        <v>25.4</v>
      </c>
      <c r="AR120" s="238">
        <f t="shared" si="212"/>
        <v>26</v>
      </c>
      <c r="AS120" s="238">
        <f t="shared" si="212"/>
        <v>26.7</v>
      </c>
      <c r="AT120" s="238">
        <f t="shared" si="212"/>
        <v>27.4</v>
      </c>
      <c r="AU120" s="238">
        <f t="shared" si="212"/>
        <v>28.2</v>
      </c>
      <c r="AV120" s="238">
        <f t="shared" si="212"/>
        <v>29</v>
      </c>
      <c r="AW120" s="238">
        <f t="shared" si="212"/>
        <v>29.9</v>
      </c>
      <c r="AX120" s="238">
        <f t="shared" si="212"/>
        <v>31.145097119939912</v>
      </c>
      <c r="AY120" s="238">
        <f t="shared" si="212"/>
        <v>32.92546818393479</v>
      </c>
      <c r="AZ120" s="238">
        <f t="shared" si="212"/>
        <v>37.705837686311327</v>
      </c>
      <c r="BA120" s="238">
        <f t="shared" si="212"/>
        <v>39.643468393274887</v>
      </c>
      <c r="BB120" s="238">
        <f t="shared" si="212"/>
        <v>41.716733249725898</v>
      </c>
      <c r="BC120" s="238">
        <f t="shared" si="212"/>
        <v>44.274405782917796</v>
      </c>
      <c r="BD120" s="238">
        <f t="shared" si="212"/>
        <v>47.122722922154225</v>
      </c>
      <c r="BE120" s="238">
        <f t="shared" si="212"/>
        <v>50.720257268083238</v>
      </c>
      <c r="BF120" s="238">
        <f t="shared" si="212"/>
        <v>54.563224836894285</v>
      </c>
      <c r="BG120" s="238">
        <f t="shared" si="212"/>
        <v>58.406192405705355</v>
      </c>
      <c r="BH120" s="238">
        <f t="shared" si="212"/>
        <v>62.533345811537721</v>
      </c>
      <c r="BI120" s="238">
        <f t="shared" si="212"/>
        <v>66.763839521741502</v>
      </c>
      <c r="BJ120" s="238">
        <f t="shared" si="212"/>
        <v>71.123508612409509</v>
      </c>
      <c r="BK120" s="238">
        <f t="shared" si="212"/>
        <v>75.767363540098842</v>
      </c>
      <c r="BL120" s="238">
        <f t="shared" ref="BL120:BW120" si="213">SUMIF($B73:$B116,$B120,BL73:BL116)</f>
        <v>80.51455877215956</v>
      </c>
      <c r="BM120" s="238">
        <f t="shared" si="213"/>
        <v>85.390929384684526</v>
      </c>
      <c r="BN120" s="238">
        <f t="shared" si="213"/>
        <v>90.267299997209477</v>
      </c>
      <c r="BO120" s="238">
        <f t="shared" si="213"/>
        <v>95.143670609734428</v>
      </c>
      <c r="BP120" s="238">
        <f t="shared" si="213"/>
        <v>100.44631997779136</v>
      </c>
      <c r="BQ120" s="238">
        <f t="shared" si="213"/>
        <v>105.8489693458483</v>
      </c>
      <c r="BR120" s="238">
        <f t="shared" si="213"/>
        <v>111.35161871390524</v>
      </c>
      <c r="BS120" s="238">
        <f t="shared" si="213"/>
        <v>116.95426808196218</v>
      </c>
      <c r="BT120" s="238">
        <f t="shared" si="213"/>
        <v>122.65691745001911</v>
      </c>
      <c r="BU120" s="238">
        <f t="shared" si="213"/>
        <v>128.45956681807604</v>
      </c>
      <c r="BV120" s="238">
        <f t="shared" si="213"/>
        <v>134.36221618613297</v>
      </c>
      <c r="BW120" s="238">
        <f t="shared" si="213"/>
        <v>140.36486555418992</v>
      </c>
    </row>
    <row r="121" spans="1:75" x14ac:dyDescent="0.3">
      <c r="D121" s="238"/>
      <c r="E121" s="238"/>
      <c r="F121" s="238"/>
      <c r="G121" s="238"/>
      <c r="H121" s="238"/>
      <c r="I121" s="238"/>
      <c r="J121" s="238"/>
      <c r="K121" s="238"/>
      <c r="L121" s="238"/>
      <c r="M121" s="238"/>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V121" s="238"/>
      <c r="BW121" s="238"/>
    </row>
    <row r="122" spans="1:75" x14ac:dyDescent="0.3">
      <c r="D122" s="238"/>
      <c r="E122" s="238"/>
      <c r="F122" s="238"/>
      <c r="G122" s="238"/>
      <c r="H122" s="238"/>
      <c r="I122" s="238"/>
      <c r="J122" s="238"/>
      <c r="K122" s="238"/>
      <c r="L122" s="238"/>
      <c r="M122" s="238"/>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BV122" s="238"/>
      <c r="BW122" s="238"/>
    </row>
    <row r="123" spans="1:75" x14ac:dyDescent="0.3">
      <c r="B123" s="232" t="s">
        <v>187</v>
      </c>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row>
    <row r="124" spans="1:75" x14ac:dyDescent="0.3">
      <c r="D124" s="238"/>
      <c r="E124" s="238"/>
      <c r="F124" s="238"/>
      <c r="G124" s="238"/>
      <c r="H124" s="238"/>
      <c r="I124" s="238"/>
      <c r="J124" s="238"/>
      <c r="K124" s="238"/>
      <c r="L124" s="238"/>
      <c r="M124" s="238"/>
      <c r="N124" s="238"/>
      <c r="O124" s="238"/>
      <c r="P124" s="238"/>
      <c r="Q124" s="238"/>
      <c r="R124" s="238"/>
      <c r="S124" s="238"/>
      <c r="T124" s="238"/>
      <c r="U124" s="238"/>
      <c r="V124" s="238"/>
      <c r="W124" s="238"/>
      <c r="X124" s="238"/>
      <c r="Y124" s="238"/>
      <c r="Z124" s="238"/>
      <c r="AA124" s="238"/>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c r="AV124" s="238"/>
      <c r="AW124" s="238"/>
      <c r="AX124" s="238"/>
      <c r="AY124" s="238"/>
      <c r="AZ124" s="238"/>
      <c r="BA124" s="238"/>
      <c r="BB124" s="238"/>
      <c r="BC124" s="238"/>
      <c r="BD124" s="238"/>
      <c r="BE124" s="238"/>
      <c r="BF124" s="238"/>
      <c r="BG124" s="238"/>
      <c r="BH124" s="238"/>
      <c r="BI124" s="238"/>
      <c r="BJ124" s="238"/>
      <c r="BK124" s="238"/>
      <c r="BL124" s="238"/>
      <c r="BM124" s="238"/>
      <c r="BN124" s="238"/>
      <c r="BO124" s="238"/>
      <c r="BP124" s="238"/>
      <c r="BQ124" s="238"/>
      <c r="BR124" s="238"/>
      <c r="BS124" s="238"/>
      <c r="BT124" s="238"/>
      <c r="BU124" s="238"/>
      <c r="BV124" s="238"/>
      <c r="BW124" s="238"/>
    </row>
    <row r="125" spans="1:75" x14ac:dyDescent="0.3">
      <c r="D125" s="238"/>
      <c r="E125" s="238"/>
      <c r="F125" s="238"/>
      <c r="G125" s="238"/>
      <c r="H125" s="238"/>
      <c r="I125" s="238"/>
      <c r="J125" s="238"/>
      <c r="K125" s="238"/>
      <c r="L125" s="238"/>
      <c r="M125" s="238"/>
      <c r="N125" s="238"/>
      <c r="O125" s="238"/>
      <c r="P125" s="238"/>
      <c r="Q125" s="238"/>
      <c r="R125" s="238"/>
      <c r="S125" s="238"/>
      <c r="T125" s="238"/>
      <c r="U125" s="238"/>
      <c r="V125" s="238"/>
      <c r="W125" s="238"/>
      <c r="X125" s="238"/>
      <c r="Y125" s="238"/>
      <c r="Z125" s="238"/>
      <c r="AA125" s="238"/>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c r="AW125" s="238"/>
      <c r="AX125" s="238"/>
      <c r="AY125" s="238"/>
      <c r="AZ125" s="238"/>
      <c r="BA125" s="238"/>
      <c r="BB125" s="238"/>
      <c r="BC125" s="238"/>
      <c r="BD125" s="238"/>
      <c r="BE125" s="238"/>
      <c r="BF125" s="238"/>
      <c r="BG125" s="238"/>
      <c r="BH125" s="238"/>
      <c r="BI125" s="238"/>
      <c r="BJ125" s="238"/>
      <c r="BK125" s="238"/>
      <c r="BL125" s="238"/>
      <c r="BM125" s="238"/>
      <c r="BN125" s="238"/>
      <c r="BO125" s="238"/>
      <c r="BP125" s="238"/>
      <c r="BQ125" s="238"/>
      <c r="BR125" s="238"/>
      <c r="BS125" s="238"/>
      <c r="BT125" s="238"/>
      <c r="BU125" s="238"/>
      <c r="BV125" s="238"/>
      <c r="BW125" s="238"/>
    </row>
    <row r="126" spans="1:75" x14ac:dyDescent="0.3">
      <c r="B126" t="s">
        <v>196</v>
      </c>
      <c r="C126" s="173" t="s">
        <v>156</v>
      </c>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31"/>
      <c r="BK126" s="231"/>
      <c r="BL126" s="231"/>
      <c r="BM126" s="231"/>
      <c r="BN126" s="231"/>
      <c r="BO126" s="231"/>
      <c r="BP126" s="231"/>
      <c r="BQ126" s="231"/>
      <c r="BR126" s="231"/>
      <c r="BS126" s="231"/>
      <c r="BT126" s="231"/>
      <c r="BU126" s="231"/>
      <c r="BV126" s="231"/>
      <c r="BW126" s="231"/>
    </row>
    <row r="127" spans="1:75" x14ac:dyDescent="0.3">
      <c r="B127" t="s">
        <v>272</v>
      </c>
      <c r="C127" s="173">
        <v>6</v>
      </c>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31"/>
      <c r="BK127" s="231"/>
      <c r="BL127" s="231"/>
      <c r="BM127" s="231"/>
      <c r="BN127" s="231"/>
      <c r="BO127" s="231"/>
      <c r="BP127" s="231"/>
      <c r="BQ127" s="231"/>
      <c r="BR127" s="231"/>
      <c r="BS127" s="231"/>
      <c r="BT127" s="231"/>
      <c r="BU127" s="231"/>
      <c r="BV127" s="231"/>
      <c r="BW127" s="231"/>
    </row>
    <row r="128" spans="1:75" x14ac:dyDescent="0.3">
      <c r="B128" t="s">
        <v>92</v>
      </c>
      <c r="C128" s="173" t="s">
        <v>164</v>
      </c>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31"/>
      <c r="BK128" s="231"/>
      <c r="BL128" s="231"/>
      <c r="BM128" s="231"/>
      <c r="BN128" s="231"/>
      <c r="BO128" s="231"/>
      <c r="BP128" s="231"/>
      <c r="BQ128" s="231"/>
      <c r="BR128" s="231"/>
      <c r="BS128" s="231"/>
      <c r="BT128" s="231"/>
      <c r="BU128" s="231"/>
      <c r="BV128" s="231"/>
      <c r="BW128" s="231"/>
    </row>
    <row r="129" spans="1:75" x14ac:dyDescent="0.3">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31"/>
      <c r="BK129" s="231"/>
      <c r="BL129" s="231"/>
      <c r="BM129" s="231"/>
      <c r="BN129" s="231"/>
      <c r="BO129" s="231"/>
      <c r="BP129" s="231"/>
      <c r="BQ129" s="231"/>
      <c r="BR129" s="231"/>
      <c r="BS129" s="231"/>
      <c r="BT129" s="231"/>
      <c r="BU129" s="231"/>
      <c r="BV129" s="231"/>
      <c r="BW129" s="231"/>
    </row>
    <row r="130" spans="1:75" x14ac:dyDescent="0.3">
      <c r="B130" t="s">
        <v>179</v>
      </c>
      <c r="C130" s="234"/>
    </row>
    <row r="131" spans="1:75" x14ac:dyDescent="0.3">
      <c r="B131" t="s">
        <v>16</v>
      </c>
      <c r="C131" s="235"/>
    </row>
    <row r="132" spans="1:75" x14ac:dyDescent="0.3">
      <c r="B132" t="s">
        <v>180</v>
      </c>
      <c r="C132" s="234"/>
    </row>
    <row r="133" spans="1:75" x14ac:dyDescent="0.3">
      <c r="B133" s="236" t="str">
        <f>"Driver:  "&amp;$C128&amp;" per "&amp;$C126</f>
        <v>Driver:  ARR per CSM</v>
      </c>
      <c r="C133" s="234"/>
    </row>
    <row r="134" spans="1:75" x14ac:dyDescent="0.3">
      <c r="B134" s="236" t="str">
        <f>"Total "&amp;$C128</f>
        <v>Total ARR</v>
      </c>
      <c r="D134" s="243">
        <f>Summary!C13*12*1000</f>
        <v>2233774.3199999994</v>
      </c>
      <c r="E134" s="243">
        <f>Summary!D13*12*1000</f>
        <v>2231043.7200000002</v>
      </c>
      <c r="F134" s="243">
        <f>Summary!E13*12*1000</f>
        <v>2449492.44</v>
      </c>
      <c r="G134" s="243">
        <f>Summary!F13*12*1000</f>
        <v>2472302.8800000004</v>
      </c>
      <c r="H134" s="243">
        <f>Summary!G13*12*1000</f>
        <v>2630639.0399999996</v>
      </c>
      <c r="I134" s="243">
        <f>Summary!H13*12*1000</f>
        <v>2699397.1200000001</v>
      </c>
      <c r="J134" s="243">
        <f>Summary!I13*12*1000</f>
        <v>2946452.76</v>
      </c>
      <c r="K134" s="243">
        <f>Summary!J13*12*1000</f>
        <v>7354225.9236135762</v>
      </c>
      <c r="L134" s="243">
        <f>Summary!K13*12*1000</f>
        <v>7354528.8091460513</v>
      </c>
      <c r="M134" s="243">
        <f>Summary!L13*12*1000</f>
        <v>7313690.658389844</v>
      </c>
      <c r="N134" s="243">
        <f>Summary!M13*12*1000</f>
        <v>7434513.8514816537</v>
      </c>
      <c r="O134" s="243">
        <f>Summary!N13*12*1000</f>
        <v>7491089.1426605191</v>
      </c>
      <c r="P134" s="243">
        <f>Summary!O13*12*1000</f>
        <v>7516974.942206583</v>
      </c>
      <c r="Q134" s="243">
        <f>Summary!P13*12*1000</f>
        <v>7744414.503196707</v>
      </c>
      <c r="R134" s="243">
        <f>Summary!Q13*12*1000</f>
        <v>7714558.487387564</v>
      </c>
      <c r="S134" s="243">
        <f>Summary!R13*12*1000</f>
        <v>8017701.0086615663</v>
      </c>
      <c r="T134" s="243">
        <f>Summary!S13*12*1000</f>
        <v>7857434.8847258734</v>
      </c>
      <c r="U134" s="243">
        <f>Summary!T13*12*1000</f>
        <v>7857157.2997255735</v>
      </c>
      <c r="V134" s="243">
        <f>Summary!U13*12*1000</f>
        <v>8564089.6721467078</v>
      </c>
      <c r="W134" s="243">
        <f>Summary!V13*12*1000</f>
        <v>8560929.6483269613</v>
      </c>
      <c r="X134" s="243">
        <f>Summary!W13*12*1000</f>
        <v>8527604.2660298981</v>
      </c>
      <c r="Y134" s="243">
        <f>Summary!X13*12*1000</f>
        <v>8988239.5483925715</v>
      </c>
      <c r="Z134" s="243">
        <f>Summary!Y13*12*1000</f>
        <v>8944055.7573249117</v>
      </c>
      <c r="AA134" s="243">
        <f>Summary!Z13*12*1000</f>
        <v>9776332.3906902764</v>
      </c>
      <c r="AB134" s="243">
        <f>Summary!AA13*12*1000</f>
        <v>9394597.5475793872</v>
      </c>
      <c r="AC134" s="243">
        <f>Summary!AB13*12*1000</f>
        <v>9332361.7636595406</v>
      </c>
      <c r="AD134" s="243">
        <f>Summary!AC13*12*1000</f>
        <v>10103471.778379872</v>
      </c>
      <c r="AE134" s="243">
        <f>Summary!AD13*12*1000</f>
        <v>10237162.816648141</v>
      </c>
      <c r="AF134" s="243">
        <f>Summary!AE13*12*1000</f>
        <v>10852470.217617052</v>
      </c>
      <c r="AG134" s="243">
        <f>Summary!AF13*12*1000</f>
        <v>11029352.741166739</v>
      </c>
      <c r="AH134" s="243">
        <f>Summary!AG13*12*1000</f>
        <v>11534554.49019162</v>
      </c>
      <c r="AI134" s="243">
        <f>Summary!AH13*12*1000</f>
        <v>11527751.067639798</v>
      </c>
      <c r="AJ134" s="243">
        <f>Summary!AI13*12*1000</f>
        <v>12565066.094183985</v>
      </c>
      <c r="AK134" s="243">
        <f>Summary!AJ13*12*1000</f>
        <v>12581641.258268503</v>
      </c>
      <c r="AL134" s="243">
        <f>Summary!AK13*12*1000</f>
        <v>12522821.411200948</v>
      </c>
      <c r="AM134" s="243">
        <f>Summary!AL13*12*1000</f>
        <v>14000518.115341106</v>
      </c>
      <c r="AN134" s="243">
        <f>Summary!AM13*12*1000</f>
        <v>13203251.503417276</v>
      </c>
      <c r="AO134" s="243">
        <f>Summary!AN13*12*1000</f>
        <v>14269239.506927693</v>
      </c>
      <c r="AP134" s="243">
        <f>Summary!AO13*12*1000</f>
        <v>14477729.074397085</v>
      </c>
      <c r="AQ134" s="243">
        <f>Summary!AP13*12*1000</f>
        <v>14218379.860247264</v>
      </c>
      <c r="AR134" s="243">
        <f>Summary!AQ13*12*1000</f>
        <v>15072375.986699114</v>
      </c>
      <c r="AS134" s="243">
        <f>Summary!AR13*12*1000</f>
        <v>15290493.795294467</v>
      </c>
      <c r="AT134" s="243">
        <f>Summary!AS13*12*1000</f>
        <v>16565813.661390938</v>
      </c>
      <c r="AU134" s="243">
        <f>Summary!AT13*12*1000</f>
        <v>16165213.359090958</v>
      </c>
      <c r="AV134" s="243">
        <f>Summary!AU13*12*1000</f>
        <v>16656952.934883332</v>
      </c>
      <c r="AW134" s="243">
        <f>Summary!AV13*12*1000</f>
        <v>16947705.449625812</v>
      </c>
      <c r="AX134" s="243">
        <f>Summary!AW13*12*1000</f>
        <v>17333003.256472476</v>
      </c>
      <c r="AY134" s="243">
        <f>Summary!AX13*12*1000</f>
        <v>17719180.752667498</v>
      </c>
      <c r="AZ134" s="243">
        <f>Summary!AY13*12*1000</f>
        <v>18081266.636396721</v>
      </c>
      <c r="BA134" s="243">
        <f>Summary!AZ13*12*1000</f>
        <v>18468295.955607407</v>
      </c>
      <c r="BB134" s="243">
        <f>Summary!BA13*12*1000</f>
        <v>18941000.038901739</v>
      </c>
      <c r="BC134" s="243">
        <f>Summary!BB13*12*1000</f>
        <v>19465478.381595548</v>
      </c>
      <c r="BD134" s="243">
        <f>Summary!BC13*12*1000</f>
        <v>20121989.33058336</v>
      </c>
      <c r="BE134" s="243">
        <f>Summary!BD13*12*1000</f>
        <v>20822378.941054534</v>
      </c>
      <c r="BF134" s="243">
        <f>Summary!BE13*12*1000</f>
        <v>21523704.763437685</v>
      </c>
      <c r="BG134" s="243">
        <f>Summary!BF13*12*1000</f>
        <v>22276019.760966655</v>
      </c>
      <c r="BH134" s="243">
        <f>Summary!BG13*12*1000</f>
        <v>23047372.594878186</v>
      </c>
      <c r="BI134" s="243">
        <f>Summary!BH13*12*1000</f>
        <v>23844360.113367707</v>
      </c>
      <c r="BJ134" s="243">
        <f>Summary!BI13*12*1000</f>
        <v>24692079.046817694</v>
      </c>
      <c r="BK134" s="243">
        <f>Summary!BJ13*12*1000</f>
        <v>25558890.756336492</v>
      </c>
      <c r="BL134" s="243">
        <f>Summary!BK13*12*1000</f>
        <v>26449325.836265717</v>
      </c>
      <c r="BM134" s="243">
        <f>Summary!BL13*12*1000</f>
        <v>27340788.179473575</v>
      </c>
      <c r="BN134" s="243">
        <f>Summary!BM13*12*1000</f>
        <v>28233287.500577707</v>
      </c>
      <c r="BO134" s="243">
        <f>Summary!BN13*12*1000</f>
        <v>29201120.464626692</v>
      </c>
      <c r="BP134" s="243">
        <f>Summary!BO13*12*1000</f>
        <v>30187510.233407203</v>
      </c>
      <c r="BQ134" s="243">
        <f>Summary!BP13*12*1000</f>
        <v>31192466.922744904</v>
      </c>
      <c r="BR134" s="243">
        <f>Summary!BQ13*12*1000</f>
        <v>32216000.78585038</v>
      </c>
      <c r="BS134" s="243">
        <f>Summary!BR13*12*1000</f>
        <v>33258122.215185001</v>
      </c>
      <c r="BT134" s="243">
        <f>Summary!BS13*12*1000</f>
        <v>34318841.744352102</v>
      </c>
      <c r="BU134" s="243">
        <f>Summary!BT13*12*1000</f>
        <v>35398170.050013863</v>
      </c>
      <c r="BV134" s="243">
        <f>Summary!BU13*12*1000</f>
        <v>36496117.953834228</v>
      </c>
      <c r="BW134" s="243">
        <f>Summary!BV13*12*1000</f>
        <v>37612384.46072498</v>
      </c>
    </row>
    <row r="135" spans="1:75" x14ac:dyDescent="0.3">
      <c r="B135" s="236" t="str">
        <f>"Existing "&amp;C126</f>
        <v>Existing CSM</v>
      </c>
      <c r="D135" s="238">
        <f>SUMIF('Headcount Roster -&gt;'!$FD$158:$FD$172,'&lt;- Scale Ops'!$C$127,'Headcount Roster -&gt;'!FE$158:FE$173)</f>
        <v>0</v>
      </c>
      <c r="E135" s="238">
        <f>SUMIF('Headcount Roster -&gt;'!$FD$158:$FD$172,'&lt;- Scale Ops'!$C$127,'Headcount Roster -&gt;'!FF$158:FF$173)</f>
        <v>0</v>
      </c>
      <c r="F135" s="238">
        <f>SUMIF('Headcount Roster -&gt;'!$FD$158:$FD$172,'&lt;- Scale Ops'!$C$127,'Headcount Roster -&gt;'!FG$158:FG$173)</f>
        <v>0</v>
      </c>
      <c r="G135" s="238">
        <f>SUMIF('Headcount Roster -&gt;'!$FD$158:$FD$172,'&lt;- Scale Ops'!$C$127,'Headcount Roster -&gt;'!FH$158:FH$173)</f>
        <v>0</v>
      </c>
      <c r="H135" s="238">
        <f>SUMIF('Headcount Roster -&gt;'!$FD$158:$FD$172,'&lt;- Scale Ops'!$C$127,'Headcount Roster -&gt;'!FI$158:FI$173)</f>
        <v>0</v>
      </c>
      <c r="I135" s="238">
        <f>SUMIF('Headcount Roster -&gt;'!$FD$158:$FD$172,'&lt;- Scale Ops'!$C$127,'Headcount Roster -&gt;'!FJ$158:FJ$173)</f>
        <v>0</v>
      </c>
      <c r="J135" s="238">
        <f>SUMIF('Headcount Roster -&gt;'!$FD$158:$FD$172,'&lt;- Scale Ops'!$C$127,'Headcount Roster -&gt;'!FK$158:FK$173)</f>
        <v>0</v>
      </c>
      <c r="K135" s="238">
        <f>SUMIF('Headcount Roster -&gt;'!$FD$158:$FD$172,'&lt;- Scale Ops'!$C$127,'Headcount Roster -&gt;'!FL$158:FL$173)</f>
        <v>0</v>
      </c>
      <c r="L135" s="238">
        <f>SUMIF('Headcount Roster -&gt;'!$FD$158:$FD$172,'&lt;- Scale Ops'!$C$127,'Headcount Roster -&gt;'!FM$158:FM$173)</f>
        <v>0</v>
      </c>
      <c r="M135" s="238">
        <f>SUMIF('Headcount Roster -&gt;'!$FD$158:$FD$172,'&lt;- Scale Ops'!$C$127,'Headcount Roster -&gt;'!FN$158:FN$173)</f>
        <v>0</v>
      </c>
      <c r="N135" s="238">
        <f>SUMIF('Headcount Roster -&gt;'!$FD$158:$FD$172,'&lt;- Scale Ops'!$C$127,'Headcount Roster -&gt;'!FO$158:FO$173)</f>
        <v>0</v>
      </c>
      <c r="O135" s="238">
        <f>SUMIF('Headcount Roster -&gt;'!$FD$158:$FD$172,'&lt;- Scale Ops'!$C$127,'Headcount Roster -&gt;'!FP$158:FP$173)</f>
        <v>0</v>
      </c>
      <c r="P135" s="238">
        <f>SUMIF('Headcount Roster -&gt;'!$FD$158:$FD$172,'&lt;- Scale Ops'!$C$127,'Headcount Roster -&gt;'!FQ$158:FQ$173)</f>
        <v>0</v>
      </c>
      <c r="Q135" s="238">
        <f>SUMIF('Headcount Roster -&gt;'!$FD$158:$FD$172,'&lt;- Scale Ops'!$C$127,'Headcount Roster -&gt;'!FR$158:FR$173)</f>
        <v>0</v>
      </c>
      <c r="R135" s="238">
        <f>SUMIF('Headcount Roster -&gt;'!$FD$158:$FD$172,'&lt;- Scale Ops'!$C$127,'Headcount Roster -&gt;'!FS$158:FS$173)</f>
        <v>0</v>
      </c>
      <c r="S135" s="238">
        <f>SUMIF('Headcount Roster -&gt;'!$FD$158:$FD$172,'&lt;- Scale Ops'!$C$127,'Headcount Roster -&gt;'!FT$158:FT$173)</f>
        <v>0</v>
      </c>
      <c r="T135" s="238">
        <f>SUMIF('Headcount Roster -&gt;'!$FD$158:$FD$172,'&lt;- Scale Ops'!$C$127,'Headcount Roster -&gt;'!FU$158:FU$173)</f>
        <v>0</v>
      </c>
      <c r="U135" s="238">
        <f>SUMIF('Headcount Roster -&gt;'!$FD$158:$FD$172,'&lt;- Scale Ops'!$C$127,'Headcount Roster -&gt;'!FV$158:FV$173)</f>
        <v>0</v>
      </c>
      <c r="V135" s="238">
        <f>SUMIF('Headcount Roster -&gt;'!$FD$158:$FD$172,'&lt;- Scale Ops'!$C$127,'Headcount Roster -&gt;'!FW$158:FW$173)</f>
        <v>0</v>
      </c>
      <c r="W135" s="238">
        <f>SUMIF('Headcount Roster -&gt;'!$FD$158:$FD$172,'&lt;- Scale Ops'!$C$127,'Headcount Roster -&gt;'!FX$158:FX$173)</f>
        <v>0</v>
      </c>
      <c r="X135" s="238">
        <f>SUMIF('Headcount Roster -&gt;'!$FD$158:$FD$172,'&lt;- Scale Ops'!$C$127,'Headcount Roster -&gt;'!FY$158:FY$173)</f>
        <v>0</v>
      </c>
      <c r="Y135" s="238">
        <f>SUMIF('Headcount Roster -&gt;'!$FD$158:$FD$172,'&lt;- Scale Ops'!$C$127,'Headcount Roster -&gt;'!FZ$158:FZ$173)</f>
        <v>0</v>
      </c>
      <c r="Z135" s="238">
        <f>SUMIF('Headcount Roster -&gt;'!$FD$158:$FD$172,'&lt;- Scale Ops'!$C$127,'Headcount Roster -&gt;'!GA$158:GA$173)</f>
        <v>0</v>
      </c>
      <c r="AA135" s="238">
        <f>SUMIF('Headcount Roster -&gt;'!$FD$158:$FD$172,'&lt;- Scale Ops'!$C$127,'Headcount Roster -&gt;'!GB$158:GB$173)</f>
        <v>0</v>
      </c>
      <c r="AB135" s="238">
        <f>SUMIF('Headcount Roster -&gt;'!$FD$158:$FD$172,'&lt;- Scale Ops'!$C$127,'Headcount Roster -&gt;'!GC$158:GC$173)</f>
        <v>0</v>
      </c>
      <c r="AC135" s="238">
        <f>SUMIF('Headcount Roster -&gt;'!$FD$158:$FD$172,'&lt;- Scale Ops'!$C$127,'Headcount Roster -&gt;'!GD$158:GD$173)</f>
        <v>0</v>
      </c>
      <c r="AD135" s="238">
        <f>SUMIF('Headcount Roster -&gt;'!$FD$158:$FD$172,'&lt;- Scale Ops'!$C$127,'Headcount Roster -&gt;'!GE$158:GE$173)</f>
        <v>0</v>
      </c>
      <c r="AE135" s="238">
        <f>SUMIF('Headcount Roster -&gt;'!$FD$158:$FD$172,'&lt;- Scale Ops'!$C$127,'Headcount Roster -&gt;'!GF$158:GF$173)</f>
        <v>0</v>
      </c>
      <c r="AF135" s="238">
        <f>SUMIF('Headcount Roster -&gt;'!$FD$158:$FD$172,'&lt;- Scale Ops'!$C$127,'Headcount Roster -&gt;'!GG$158:GG$173)</f>
        <v>0</v>
      </c>
      <c r="AG135" s="238">
        <f>SUMIF('Headcount Roster -&gt;'!$FD$158:$FD$172,'&lt;- Scale Ops'!$C$127,'Headcount Roster -&gt;'!GH$158:GH$173)</f>
        <v>0</v>
      </c>
      <c r="AH135" s="238">
        <f>SUMIF('Headcount Roster -&gt;'!$FD$158:$FD$172,'&lt;- Scale Ops'!$C$127,'Headcount Roster -&gt;'!GI$158:GI$173)</f>
        <v>0</v>
      </c>
      <c r="AI135" s="238">
        <f>SUMIF('Headcount Roster -&gt;'!$FD$158:$FD$172,'&lt;- Scale Ops'!$C$127,'Headcount Roster -&gt;'!GJ$158:GJ$173)</f>
        <v>0</v>
      </c>
      <c r="AJ135" s="238">
        <f>SUMIF('Headcount Roster -&gt;'!$FD$158:$FD$172,'&lt;- Scale Ops'!$C$127,'Headcount Roster -&gt;'!GK$158:GK$173)</f>
        <v>0</v>
      </c>
      <c r="AK135" s="238">
        <f>SUMIF('Headcount Roster -&gt;'!$FD$158:$FD$172,'&lt;- Scale Ops'!$C$127,'Headcount Roster -&gt;'!GL$158:GL$173)</f>
        <v>0</v>
      </c>
      <c r="AL135" s="238">
        <f>SUMIF('Headcount Roster -&gt;'!$FD$158:$FD$172,'&lt;- Scale Ops'!$C$127,'Headcount Roster -&gt;'!GM$158:GM$173)</f>
        <v>0</v>
      </c>
      <c r="AM135" s="238">
        <f>SUMIF('Headcount Roster -&gt;'!$FD$158:$FD$172,'&lt;- Scale Ops'!$C$127,'Headcount Roster -&gt;'!GN$158:GN$173)</f>
        <v>0</v>
      </c>
      <c r="AN135" s="238">
        <f>SUMIF('Headcount Roster -&gt;'!$FD$158:$FD$172,'&lt;- Scale Ops'!$C$127,'Headcount Roster -&gt;'!GO$158:GO$173)</f>
        <v>0</v>
      </c>
      <c r="AO135" s="238">
        <f>SUMIF('Headcount Roster -&gt;'!$FD$158:$FD$172,'&lt;- Scale Ops'!$C$127,'Headcount Roster -&gt;'!GP$158:GP$173)</f>
        <v>0</v>
      </c>
      <c r="AP135" s="238">
        <f>SUMIF('Headcount Roster -&gt;'!$FD$158:$FD$172,'&lt;- Scale Ops'!$C$127,'Headcount Roster -&gt;'!GQ$158:GQ$173)</f>
        <v>0</v>
      </c>
      <c r="AQ135" s="238">
        <f>SUMIF('Headcount Roster -&gt;'!$FD$158:$FD$172,'&lt;- Scale Ops'!$C$127,'Headcount Roster -&gt;'!GR$158:GR$173)</f>
        <v>0</v>
      </c>
      <c r="AR135" s="238">
        <f>SUMIF('Headcount Roster -&gt;'!$FD$158:$FD$172,'&lt;- Scale Ops'!$C$127,'Headcount Roster -&gt;'!GS$158:GS$173)</f>
        <v>0</v>
      </c>
      <c r="AS135" s="238">
        <f>SUMIF('Headcount Roster -&gt;'!$FD$158:$FD$172,'&lt;- Scale Ops'!$C$127,'Headcount Roster -&gt;'!GT$158:GT$173)</f>
        <v>0</v>
      </c>
      <c r="AT135" s="238">
        <f>SUMIF('Headcount Roster -&gt;'!$FD$158:$FD$172,'&lt;- Scale Ops'!$C$127,'Headcount Roster -&gt;'!GU$158:GU$173)</f>
        <v>0</v>
      </c>
      <c r="AU135" s="238">
        <f>SUMIF('Headcount Roster -&gt;'!$FD$158:$FD$172,'&lt;- Scale Ops'!$C$127,'Headcount Roster -&gt;'!GV$158:GV$173)</f>
        <v>0</v>
      </c>
      <c r="AV135" s="238">
        <f>SUMIF('Headcount Roster -&gt;'!$FD$158:$FD$172,'&lt;- Scale Ops'!$C$127,'Headcount Roster -&gt;'!GW$158:GW$173)</f>
        <v>0</v>
      </c>
      <c r="AW135" s="238">
        <f>SUMIF('Headcount Roster -&gt;'!$FD$158:$FD$172,'&lt;- Scale Ops'!$C$127,'Headcount Roster -&gt;'!GX$158:GX$173)</f>
        <v>0</v>
      </c>
      <c r="AX135" s="238">
        <f>SUMIF('Headcount Roster -&gt;'!$FD$158:$FD$172,'&lt;- Scale Ops'!$C$127,'Headcount Roster -&gt;'!GY$158:GY$173)</f>
        <v>0</v>
      </c>
      <c r="AY135" s="238">
        <f>SUMIF('Headcount Roster -&gt;'!$FD$158:$FD$172,'&lt;- Scale Ops'!$C$127,'Headcount Roster -&gt;'!GZ$158:GZ$173)</f>
        <v>0</v>
      </c>
      <c r="AZ135" s="238">
        <f>SUMIF('Headcount Roster -&gt;'!$FD$158:$FD$172,'&lt;- Scale Ops'!$C$127,'Headcount Roster -&gt;'!HA$158:HA$173)</f>
        <v>0</v>
      </c>
      <c r="BA135" s="238">
        <f>SUMIF('Headcount Roster -&gt;'!$FD$158:$FD$172,'&lt;- Scale Ops'!$C$127,'Headcount Roster -&gt;'!HB$158:HB$173)</f>
        <v>0</v>
      </c>
      <c r="BB135" s="238">
        <f>SUMIF('Headcount Roster -&gt;'!$FD$158:$FD$172,'&lt;- Scale Ops'!$C$127,'Headcount Roster -&gt;'!HC$158:HC$173)</f>
        <v>0</v>
      </c>
      <c r="BC135" s="238">
        <f>SUMIF('Headcount Roster -&gt;'!$FD$158:$FD$172,'&lt;- Scale Ops'!$C$127,'Headcount Roster -&gt;'!HD$158:HD$173)</f>
        <v>0</v>
      </c>
      <c r="BD135" s="238">
        <f>SUMIF('Headcount Roster -&gt;'!$FD$158:$FD$172,'&lt;- Scale Ops'!$C$127,'Headcount Roster -&gt;'!HE$158:HE$173)</f>
        <v>0</v>
      </c>
      <c r="BE135" s="238">
        <f>SUMIF('Headcount Roster -&gt;'!$FD$158:$FD$172,'&lt;- Scale Ops'!$C$127,'Headcount Roster -&gt;'!HF$158:HF$173)</f>
        <v>0</v>
      </c>
      <c r="BF135" s="238">
        <f>SUMIF('Headcount Roster -&gt;'!$FD$158:$FD$172,'&lt;- Scale Ops'!$C$127,'Headcount Roster -&gt;'!HG$158:HG$173)</f>
        <v>0</v>
      </c>
      <c r="BG135" s="238">
        <f>SUMIF('Headcount Roster -&gt;'!$FD$158:$FD$172,'&lt;- Scale Ops'!$C$127,'Headcount Roster -&gt;'!HH$158:HH$173)</f>
        <v>0</v>
      </c>
      <c r="BH135" s="238">
        <f>SUMIF('Headcount Roster -&gt;'!$FD$158:$FD$172,'&lt;- Scale Ops'!$C$127,'Headcount Roster -&gt;'!HI$158:HI$173)</f>
        <v>0</v>
      </c>
      <c r="BI135" s="238">
        <f>SUMIF('Headcount Roster -&gt;'!$FD$158:$FD$172,'&lt;- Scale Ops'!$C$127,'Headcount Roster -&gt;'!HJ$158:HJ$173)</f>
        <v>0</v>
      </c>
      <c r="BJ135" s="238">
        <f>SUMIF('Headcount Roster -&gt;'!$FD$158:$FD$172,'&lt;- Scale Ops'!$C$127,'Headcount Roster -&gt;'!HK$158:HK$173)</f>
        <v>0</v>
      </c>
      <c r="BK135" s="238">
        <f>SUMIF('Headcount Roster -&gt;'!$FD$158:$FD$172,'&lt;- Scale Ops'!$C$127,'Headcount Roster -&gt;'!HL$158:HL$173)</f>
        <v>0</v>
      </c>
      <c r="BL135" s="238">
        <f>SUMIF('Headcount Roster -&gt;'!$FD$158:$FD$172,'&lt;- Scale Ops'!$C$127,'Headcount Roster -&gt;'!HM$158:HM$173)</f>
        <v>0</v>
      </c>
      <c r="BM135" s="238">
        <f>SUMIF('Headcount Roster -&gt;'!$FD$158:$FD$172,'&lt;- Scale Ops'!$C$127,'Headcount Roster -&gt;'!HN$158:HN$173)</f>
        <v>0</v>
      </c>
      <c r="BN135" s="238">
        <f>SUMIF('Headcount Roster -&gt;'!$FD$158:$FD$172,'&lt;- Scale Ops'!$C$127,'Headcount Roster -&gt;'!HO$158:HO$173)</f>
        <v>0</v>
      </c>
      <c r="BO135" s="238">
        <f>SUMIF('Headcount Roster -&gt;'!$FD$158:$FD$172,'&lt;- Scale Ops'!$C$127,'Headcount Roster -&gt;'!HP$158:HP$173)</f>
        <v>0</v>
      </c>
      <c r="BP135" s="238">
        <f>SUMIF('Headcount Roster -&gt;'!$FD$158:$FD$172,'&lt;- Scale Ops'!$C$127,'Headcount Roster -&gt;'!HQ$158:HQ$173)</f>
        <v>0</v>
      </c>
      <c r="BQ135" s="238">
        <f>SUMIF('Headcount Roster -&gt;'!$FD$158:$FD$172,'&lt;- Scale Ops'!$C$127,'Headcount Roster -&gt;'!HR$158:HR$173)</f>
        <v>0</v>
      </c>
      <c r="BR135" s="238">
        <f>SUMIF('Headcount Roster -&gt;'!$FD$158:$FD$172,'&lt;- Scale Ops'!$C$127,'Headcount Roster -&gt;'!HS$158:HS$173)</f>
        <v>0</v>
      </c>
      <c r="BS135" s="238">
        <f>SUMIF('Headcount Roster -&gt;'!$FD$158:$FD$172,'&lt;- Scale Ops'!$C$127,'Headcount Roster -&gt;'!HT$158:HT$173)</f>
        <v>0</v>
      </c>
      <c r="BT135" s="238">
        <f>SUMIF('Headcount Roster -&gt;'!$FD$158:$FD$172,'&lt;- Scale Ops'!$C$127,'Headcount Roster -&gt;'!HU$158:HU$173)</f>
        <v>0</v>
      </c>
      <c r="BU135" s="238">
        <f>SUMIF('Headcount Roster -&gt;'!$FD$158:$FD$172,'&lt;- Scale Ops'!$C$127,'Headcount Roster -&gt;'!HV$158:HV$173)</f>
        <v>0</v>
      </c>
      <c r="BV135" s="238">
        <f>SUMIF('Headcount Roster -&gt;'!$FD$158:$FD$172,'&lt;- Scale Ops'!$C$127,'Headcount Roster -&gt;'!HW$158:HW$173)</f>
        <v>0</v>
      </c>
      <c r="BW135" s="238">
        <f>SUMIF('Headcount Roster -&gt;'!$FD$158:$FD$172,'&lt;- Scale Ops'!$C$127,'Headcount Roster -&gt;'!HX$158:HX$173)</f>
        <v>0</v>
      </c>
    </row>
    <row r="136" spans="1:75" x14ac:dyDescent="0.3">
      <c r="B136" s="236" t="s">
        <v>271</v>
      </c>
      <c r="D136" s="256">
        <f>IFERROR(ROUNDDOWN(D134/$C133,0),0)</f>
        <v>0</v>
      </c>
      <c r="E136" s="256">
        <f t="shared" ref="E136:BK136" si="214">IFERROR(ROUNDDOWN(E134/$C133,0),0)</f>
        <v>0</v>
      </c>
      <c r="F136" s="256">
        <f t="shared" si="214"/>
        <v>0</v>
      </c>
      <c r="G136" s="256">
        <f t="shared" si="214"/>
        <v>0</v>
      </c>
      <c r="H136" s="256">
        <f t="shared" si="214"/>
        <v>0</v>
      </c>
      <c r="I136" s="256">
        <f t="shared" si="214"/>
        <v>0</v>
      </c>
      <c r="J136" s="256">
        <f t="shared" si="214"/>
        <v>0</v>
      </c>
      <c r="K136" s="256">
        <f t="shared" si="214"/>
        <v>0</v>
      </c>
      <c r="L136" s="256">
        <f t="shared" si="214"/>
        <v>0</v>
      </c>
      <c r="M136" s="256">
        <f t="shared" si="214"/>
        <v>0</v>
      </c>
      <c r="N136" s="256">
        <f t="shared" si="214"/>
        <v>0</v>
      </c>
      <c r="O136" s="256">
        <f t="shared" si="214"/>
        <v>0</v>
      </c>
      <c r="P136" s="256">
        <f t="shared" si="214"/>
        <v>0</v>
      </c>
      <c r="Q136" s="256">
        <f t="shared" si="214"/>
        <v>0</v>
      </c>
      <c r="R136" s="256">
        <f t="shared" si="214"/>
        <v>0</v>
      </c>
      <c r="S136" s="256">
        <f t="shared" si="214"/>
        <v>0</v>
      </c>
      <c r="T136" s="256">
        <f t="shared" si="214"/>
        <v>0</v>
      </c>
      <c r="U136" s="256">
        <f t="shared" si="214"/>
        <v>0</v>
      </c>
      <c r="V136" s="256">
        <f t="shared" si="214"/>
        <v>0</v>
      </c>
      <c r="W136" s="256">
        <f t="shared" si="214"/>
        <v>0</v>
      </c>
      <c r="X136" s="256">
        <f t="shared" si="214"/>
        <v>0</v>
      </c>
      <c r="Y136" s="256">
        <f t="shared" si="214"/>
        <v>0</v>
      </c>
      <c r="Z136" s="256">
        <f t="shared" si="214"/>
        <v>0</v>
      </c>
      <c r="AA136" s="256">
        <f t="shared" si="214"/>
        <v>0</v>
      </c>
      <c r="AB136" s="256">
        <f t="shared" si="214"/>
        <v>0</v>
      </c>
      <c r="AC136" s="256">
        <f t="shared" si="214"/>
        <v>0</v>
      </c>
      <c r="AD136" s="256">
        <f t="shared" si="214"/>
        <v>0</v>
      </c>
      <c r="AE136" s="256">
        <f t="shared" si="214"/>
        <v>0</v>
      </c>
      <c r="AF136" s="256">
        <f t="shared" si="214"/>
        <v>0</v>
      </c>
      <c r="AG136" s="256">
        <f t="shared" si="214"/>
        <v>0</v>
      </c>
      <c r="AH136" s="256">
        <f t="shared" si="214"/>
        <v>0</v>
      </c>
      <c r="AI136" s="256">
        <f t="shared" si="214"/>
        <v>0</v>
      </c>
      <c r="AJ136" s="256">
        <f t="shared" si="214"/>
        <v>0</v>
      </c>
      <c r="AK136" s="256">
        <f t="shared" si="214"/>
        <v>0</v>
      </c>
      <c r="AL136" s="256">
        <f t="shared" si="214"/>
        <v>0</v>
      </c>
      <c r="AM136" s="256">
        <f t="shared" si="214"/>
        <v>0</v>
      </c>
      <c r="AN136" s="256">
        <f t="shared" si="214"/>
        <v>0</v>
      </c>
      <c r="AO136" s="256">
        <f t="shared" si="214"/>
        <v>0</v>
      </c>
      <c r="AP136" s="256">
        <f t="shared" si="214"/>
        <v>0</v>
      </c>
      <c r="AQ136" s="256">
        <f t="shared" si="214"/>
        <v>0</v>
      </c>
      <c r="AR136" s="256">
        <f t="shared" si="214"/>
        <v>0</v>
      </c>
      <c r="AS136" s="256">
        <f t="shared" si="214"/>
        <v>0</v>
      </c>
      <c r="AT136" s="256">
        <f t="shared" si="214"/>
        <v>0</v>
      </c>
      <c r="AU136" s="256">
        <f t="shared" si="214"/>
        <v>0</v>
      </c>
      <c r="AV136" s="256">
        <f t="shared" si="214"/>
        <v>0</v>
      </c>
      <c r="AW136" s="256">
        <f t="shared" si="214"/>
        <v>0</v>
      </c>
      <c r="AX136" s="256">
        <f t="shared" si="214"/>
        <v>0</v>
      </c>
      <c r="AY136" s="256">
        <f t="shared" si="214"/>
        <v>0</v>
      </c>
      <c r="AZ136" s="256">
        <f t="shared" si="214"/>
        <v>0</v>
      </c>
      <c r="BA136" s="256">
        <f t="shared" si="214"/>
        <v>0</v>
      </c>
      <c r="BB136" s="256">
        <f t="shared" si="214"/>
        <v>0</v>
      </c>
      <c r="BC136" s="256">
        <f t="shared" si="214"/>
        <v>0</v>
      </c>
      <c r="BD136" s="256">
        <f t="shared" si="214"/>
        <v>0</v>
      </c>
      <c r="BE136" s="256">
        <f t="shared" si="214"/>
        <v>0</v>
      </c>
      <c r="BF136" s="256">
        <f t="shared" si="214"/>
        <v>0</v>
      </c>
      <c r="BG136" s="256">
        <f t="shared" si="214"/>
        <v>0</v>
      </c>
      <c r="BH136" s="256">
        <f t="shared" si="214"/>
        <v>0</v>
      </c>
      <c r="BI136" s="256">
        <f t="shared" si="214"/>
        <v>0</v>
      </c>
      <c r="BJ136" s="256">
        <f t="shared" si="214"/>
        <v>0</v>
      </c>
      <c r="BK136" s="256">
        <f t="shared" si="214"/>
        <v>0</v>
      </c>
      <c r="BL136" s="256">
        <f t="shared" ref="BL136:BW136" si="215">IFERROR(ROUNDDOWN(BL134/$C133,0),0)</f>
        <v>0</v>
      </c>
      <c r="BM136" s="256">
        <f t="shared" si="215"/>
        <v>0</v>
      </c>
      <c r="BN136" s="256">
        <f t="shared" si="215"/>
        <v>0</v>
      </c>
      <c r="BO136" s="256">
        <f t="shared" si="215"/>
        <v>0</v>
      </c>
      <c r="BP136" s="256">
        <f t="shared" si="215"/>
        <v>0</v>
      </c>
      <c r="BQ136" s="256">
        <f t="shared" si="215"/>
        <v>0</v>
      </c>
      <c r="BR136" s="256">
        <f t="shared" si="215"/>
        <v>0</v>
      </c>
      <c r="BS136" s="256">
        <f t="shared" si="215"/>
        <v>0</v>
      </c>
      <c r="BT136" s="256">
        <f t="shared" si="215"/>
        <v>0</v>
      </c>
      <c r="BU136" s="256">
        <f t="shared" si="215"/>
        <v>0</v>
      </c>
      <c r="BV136" s="256">
        <f t="shared" si="215"/>
        <v>0</v>
      </c>
      <c r="BW136" s="256">
        <f t="shared" si="215"/>
        <v>0</v>
      </c>
    </row>
    <row r="137" spans="1:75" x14ac:dyDescent="0.3">
      <c r="B137" t="s">
        <v>181</v>
      </c>
      <c r="D137" s="257">
        <f>IF((D136-D135)&lt;0,0,D136-D135)</f>
        <v>0</v>
      </c>
      <c r="E137" s="257">
        <f t="shared" ref="E137:BK137" si="216">IF((E136-E135)&lt;0,0,E136-E135)</f>
        <v>0</v>
      </c>
      <c r="F137" s="257">
        <f t="shared" si="216"/>
        <v>0</v>
      </c>
      <c r="G137" s="257">
        <f t="shared" si="216"/>
        <v>0</v>
      </c>
      <c r="H137" s="257">
        <f t="shared" si="216"/>
        <v>0</v>
      </c>
      <c r="I137" s="257">
        <f t="shared" si="216"/>
        <v>0</v>
      </c>
      <c r="J137" s="257">
        <f t="shared" si="216"/>
        <v>0</v>
      </c>
      <c r="K137" s="257">
        <f t="shared" si="216"/>
        <v>0</v>
      </c>
      <c r="L137" s="257">
        <f t="shared" si="216"/>
        <v>0</v>
      </c>
      <c r="M137" s="257">
        <f t="shared" si="216"/>
        <v>0</v>
      </c>
      <c r="N137" s="257">
        <f t="shared" si="216"/>
        <v>0</v>
      </c>
      <c r="O137" s="257">
        <f t="shared" si="216"/>
        <v>0</v>
      </c>
      <c r="P137" s="257">
        <f t="shared" si="216"/>
        <v>0</v>
      </c>
      <c r="Q137" s="257">
        <f t="shared" si="216"/>
        <v>0</v>
      </c>
      <c r="R137" s="257">
        <f t="shared" si="216"/>
        <v>0</v>
      </c>
      <c r="S137" s="257">
        <f t="shared" si="216"/>
        <v>0</v>
      </c>
      <c r="T137" s="257">
        <f t="shared" si="216"/>
        <v>0</v>
      </c>
      <c r="U137" s="257">
        <f t="shared" si="216"/>
        <v>0</v>
      </c>
      <c r="V137" s="257">
        <f t="shared" si="216"/>
        <v>0</v>
      </c>
      <c r="W137" s="257">
        <f t="shared" si="216"/>
        <v>0</v>
      </c>
      <c r="X137" s="257">
        <f t="shared" si="216"/>
        <v>0</v>
      </c>
      <c r="Y137" s="257">
        <f t="shared" si="216"/>
        <v>0</v>
      </c>
      <c r="Z137" s="257">
        <f t="shared" si="216"/>
        <v>0</v>
      </c>
      <c r="AA137" s="257">
        <f t="shared" si="216"/>
        <v>0</v>
      </c>
      <c r="AB137" s="257">
        <f t="shared" si="216"/>
        <v>0</v>
      </c>
      <c r="AC137" s="257">
        <f t="shared" si="216"/>
        <v>0</v>
      </c>
      <c r="AD137" s="257">
        <f t="shared" si="216"/>
        <v>0</v>
      </c>
      <c r="AE137" s="257">
        <f t="shared" si="216"/>
        <v>0</v>
      </c>
      <c r="AF137" s="257">
        <f t="shared" si="216"/>
        <v>0</v>
      </c>
      <c r="AG137" s="257">
        <f t="shared" si="216"/>
        <v>0</v>
      </c>
      <c r="AH137" s="257">
        <f t="shared" si="216"/>
        <v>0</v>
      </c>
      <c r="AI137" s="257">
        <f t="shared" si="216"/>
        <v>0</v>
      </c>
      <c r="AJ137" s="257">
        <f t="shared" si="216"/>
        <v>0</v>
      </c>
      <c r="AK137" s="257">
        <f t="shared" si="216"/>
        <v>0</v>
      </c>
      <c r="AL137" s="257">
        <f t="shared" si="216"/>
        <v>0</v>
      </c>
      <c r="AM137" s="257">
        <f t="shared" si="216"/>
        <v>0</v>
      </c>
      <c r="AN137" s="257">
        <f t="shared" si="216"/>
        <v>0</v>
      </c>
      <c r="AO137" s="257">
        <f t="shared" si="216"/>
        <v>0</v>
      </c>
      <c r="AP137" s="257">
        <f t="shared" si="216"/>
        <v>0</v>
      </c>
      <c r="AQ137" s="257">
        <f t="shared" si="216"/>
        <v>0</v>
      </c>
      <c r="AR137" s="257">
        <f t="shared" si="216"/>
        <v>0</v>
      </c>
      <c r="AS137" s="257">
        <f t="shared" si="216"/>
        <v>0</v>
      </c>
      <c r="AT137" s="257">
        <f t="shared" si="216"/>
        <v>0</v>
      </c>
      <c r="AU137" s="257">
        <f t="shared" si="216"/>
        <v>0</v>
      </c>
      <c r="AV137" s="257">
        <f t="shared" si="216"/>
        <v>0</v>
      </c>
      <c r="AW137" s="257">
        <f t="shared" si="216"/>
        <v>0</v>
      </c>
      <c r="AX137" s="257">
        <f t="shared" si="216"/>
        <v>0</v>
      </c>
      <c r="AY137" s="257">
        <f t="shared" si="216"/>
        <v>0</v>
      </c>
      <c r="AZ137" s="257">
        <f t="shared" si="216"/>
        <v>0</v>
      </c>
      <c r="BA137" s="257">
        <f t="shared" si="216"/>
        <v>0</v>
      </c>
      <c r="BB137" s="257">
        <f t="shared" si="216"/>
        <v>0</v>
      </c>
      <c r="BC137" s="257">
        <f t="shared" si="216"/>
        <v>0</v>
      </c>
      <c r="BD137" s="257">
        <f t="shared" si="216"/>
        <v>0</v>
      </c>
      <c r="BE137" s="257">
        <f t="shared" si="216"/>
        <v>0</v>
      </c>
      <c r="BF137" s="257">
        <f t="shared" si="216"/>
        <v>0</v>
      </c>
      <c r="BG137" s="257">
        <f t="shared" si="216"/>
        <v>0</v>
      </c>
      <c r="BH137" s="257">
        <f t="shared" si="216"/>
        <v>0</v>
      </c>
      <c r="BI137" s="257">
        <f t="shared" si="216"/>
        <v>0</v>
      </c>
      <c r="BJ137" s="257">
        <f t="shared" si="216"/>
        <v>0</v>
      </c>
      <c r="BK137" s="257">
        <f t="shared" si="216"/>
        <v>0</v>
      </c>
      <c r="BL137" s="257">
        <f t="shared" ref="BL137:BW137" si="217">IF((BL136-BL135)&lt;0,0,BL136-BL135)</f>
        <v>0</v>
      </c>
      <c r="BM137" s="257">
        <f t="shared" si="217"/>
        <v>0</v>
      </c>
      <c r="BN137" s="257">
        <f t="shared" si="217"/>
        <v>0</v>
      </c>
      <c r="BO137" s="257">
        <f t="shared" si="217"/>
        <v>0</v>
      </c>
      <c r="BP137" s="257">
        <f t="shared" si="217"/>
        <v>0</v>
      </c>
      <c r="BQ137" s="257">
        <f t="shared" si="217"/>
        <v>0</v>
      </c>
      <c r="BR137" s="257">
        <f t="shared" si="217"/>
        <v>0</v>
      </c>
      <c r="BS137" s="257">
        <f t="shared" si="217"/>
        <v>0</v>
      </c>
      <c r="BT137" s="257">
        <f t="shared" si="217"/>
        <v>0</v>
      </c>
      <c r="BU137" s="257">
        <f t="shared" si="217"/>
        <v>0</v>
      </c>
      <c r="BV137" s="257">
        <f t="shared" si="217"/>
        <v>0</v>
      </c>
      <c r="BW137" s="257">
        <f t="shared" si="217"/>
        <v>0</v>
      </c>
    </row>
    <row r="138" spans="1:75" x14ac:dyDescent="0.3">
      <c r="A138" t="str">
        <f>$B$123&amp;"WTB"</f>
        <v>CUSTOMER SUCCESSWTB</v>
      </c>
      <c r="B138" t="s">
        <v>21</v>
      </c>
      <c r="D138" s="239">
        <f>D137*$C130/12*(1+$C131)</f>
        <v>0</v>
      </c>
      <c r="E138" s="239">
        <f t="shared" ref="E138:BK138" si="218">E137*$C130/12*(1+$C131)</f>
        <v>0</v>
      </c>
      <c r="F138" s="239">
        <f t="shared" si="218"/>
        <v>0</v>
      </c>
      <c r="G138" s="239">
        <f t="shared" si="218"/>
        <v>0</v>
      </c>
      <c r="H138" s="239">
        <f t="shared" si="218"/>
        <v>0</v>
      </c>
      <c r="I138" s="239">
        <f t="shared" si="218"/>
        <v>0</v>
      </c>
      <c r="J138" s="239">
        <f t="shared" si="218"/>
        <v>0</v>
      </c>
      <c r="K138" s="239">
        <f t="shared" si="218"/>
        <v>0</v>
      </c>
      <c r="L138" s="239">
        <f t="shared" si="218"/>
        <v>0</v>
      </c>
      <c r="M138" s="239">
        <f t="shared" si="218"/>
        <v>0</v>
      </c>
      <c r="N138" s="239">
        <f t="shared" si="218"/>
        <v>0</v>
      </c>
      <c r="O138" s="239">
        <f t="shared" si="218"/>
        <v>0</v>
      </c>
      <c r="P138" s="239">
        <f t="shared" si="218"/>
        <v>0</v>
      </c>
      <c r="Q138" s="239">
        <f t="shared" si="218"/>
        <v>0</v>
      </c>
      <c r="R138" s="239">
        <f t="shared" si="218"/>
        <v>0</v>
      </c>
      <c r="S138" s="239">
        <f t="shared" si="218"/>
        <v>0</v>
      </c>
      <c r="T138" s="239">
        <f t="shared" si="218"/>
        <v>0</v>
      </c>
      <c r="U138" s="239">
        <f t="shared" si="218"/>
        <v>0</v>
      </c>
      <c r="V138" s="239">
        <f t="shared" si="218"/>
        <v>0</v>
      </c>
      <c r="W138" s="239">
        <f t="shared" si="218"/>
        <v>0</v>
      </c>
      <c r="X138" s="239">
        <f t="shared" si="218"/>
        <v>0</v>
      </c>
      <c r="Y138" s="239">
        <f t="shared" si="218"/>
        <v>0</v>
      </c>
      <c r="Z138" s="239">
        <f t="shared" si="218"/>
        <v>0</v>
      </c>
      <c r="AA138" s="239">
        <f t="shared" si="218"/>
        <v>0</v>
      </c>
      <c r="AB138" s="239">
        <f t="shared" si="218"/>
        <v>0</v>
      </c>
      <c r="AC138" s="239">
        <f t="shared" si="218"/>
        <v>0</v>
      </c>
      <c r="AD138" s="239">
        <f t="shared" si="218"/>
        <v>0</v>
      </c>
      <c r="AE138" s="239">
        <f t="shared" si="218"/>
        <v>0</v>
      </c>
      <c r="AF138" s="239">
        <f t="shared" si="218"/>
        <v>0</v>
      </c>
      <c r="AG138" s="239">
        <f t="shared" si="218"/>
        <v>0</v>
      </c>
      <c r="AH138" s="239">
        <f t="shared" si="218"/>
        <v>0</v>
      </c>
      <c r="AI138" s="239">
        <f t="shared" si="218"/>
        <v>0</v>
      </c>
      <c r="AJ138" s="239">
        <f t="shared" si="218"/>
        <v>0</v>
      </c>
      <c r="AK138" s="239">
        <f t="shared" si="218"/>
        <v>0</v>
      </c>
      <c r="AL138" s="239">
        <f t="shared" si="218"/>
        <v>0</v>
      </c>
      <c r="AM138" s="239">
        <f t="shared" si="218"/>
        <v>0</v>
      </c>
      <c r="AN138" s="239">
        <f t="shared" si="218"/>
        <v>0</v>
      </c>
      <c r="AO138" s="239">
        <f t="shared" si="218"/>
        <v>0</v>
      </c>
      <c r="AP138" s="239">
        <f t="shared" si="218"/>
        <v>0</v>
      </c>
      <c r="AQ138" s="239">
        <f t="shared" si="218"/>
        <v>0</v>
      </c>
      <c r="AR138" s="239">
        <f t="shared" si="218"/>
        <v>0</v>
      </c>
      <c r="AS138" s="239">
        <f t="shared" si="218"/>
        <v>0</v>
      </c>
      <c r="AT138" s="239">
        <f t="shared" si="218"/>
        <v>0</v>
      </c>
      <c r="AU138" s="239">
        <f t="shared" si="218"/>
        <v>0</v>
      </c>
      <c r="AV138" s="239">
        <f t="shared" si="218"/>
        <v>0</v>
      </c>
      <c r="AW138" s="239">
        <f t="shared" si="218"/>
        <v>0</v>
      </c>
      <c r="AX138" s="239">
        <f t="shared" si="218"/>
        <v>0</v>
      </c>
      <c r="AY138" s="239">
        <f t="shared" si="218"/>
        <v>0</v>
      </c>
      <c r="AZ138" s="239">
        <f t="shared" si="218"/>
        <v>0</v>
      </c>
      <c r="BA138" s="239">
        <f t="shared" si="218"/>
        <v>0</v>
      </c>
      <c r="BB138" s="239">
        <f t="shared" si="218"/>
        <v>0</v>
      </c>
      <c r="BC138" s="239">
        <f t="shared" si="218"/>
        <v>0</v>
      </c>
      <c r="BD138" s="239">
        <f t="shared" si="218"/>
        <v>0</v>
      </c>
      <c r="BE138" s="239">
        <f t="shared" si="218"/>
        <v>0</v>
      </c>
      <c r="BF138" s="239">
        <f t="shared" si="218"/>
        <v>0</v>
      </c>
      <c r="BG138" s="239">
        <f t="shared" si="218"/>
        <v>0</v>
      </c>
      <c r="BH138" s="239">
        <f t="shared" si="218"/>
        <v>0</v>
      </c>
      <c r="BI138" s="239">
        <f t="shared" si="218"/>
        <v>0</v>
      </c>
      <c r="BJ138" s="239">
        <f t="shared" si="218"/>
        <v>0</v>
      </c>
      <c r="BK138" s="239">
        <f t="shared" si="218"/>
        <v>0</v>
      </c>
      <c r="BL138" s="239">
        <f t="shared" ref="BL138:BW138" si="219">BL137*$C130/12*(1+$C131)</f>
        <v>0</v>
      </c>
      <c r="BM138" s="239">
        <f t="shared" si="219"/>
        <v>0</v>
      </c>
      <c r="BN138" s="239">
        <f t="shared" si="219"/>
        <v>0</v>
      </c>
      <c r="BO138" s="239">
        <f t="shared" si="219"/>
        <v>0</v>
      </c>
      <c r="BP138" s="239">
        <f t="shared" si="219"/>
        <v>0</v>
      </c>
      <c r="BQ138" s="239">
        <f t="shared" si="219"/>
        <v>0</v>
      </c>
      <c r="BR138" s="239">
        <f t="shared" si="219"/>
        <v>0</v>
      </c>
      <c r="BS138" s="239">
        <f t="shared" si="219"/>
        <v>0</v>
      </c>
      <c r="BT138" s="239">
        <f t="shared" si="219"/>
        <v>0</v>
      </c>
      <c r="BU138" s="239">
        <f t="shared" si="219"/>
        <v>0</v>
      </c>
      <c r="BV138" s="239">
        <f t="shared" si="219"/>
        <v>0</v>
      </c>
      <c r="BW138" s="239">
        <f t="shared" si="219"/>
        <v>0</v>
      </c>
    </row>
    <row r="139" spans="1:75" x14ac:dyDescent="0.3">
      <c r="A139" t="str">
        <f>$B$123&amp;"WTB"</f>
        <v>CUSTOMER SUCCESSWTB</v>
      </c>
      <c r="B139" t="s">
        <v>107</v>
      </c>
      <c r="D139" s="239">
        <f>D137*$C132</f>
        <v>0</v>
      </c>
      <c r="E139" s="239">
        <f t="shared" ref="E139:BK139" si="220">E137*$C132</f>
        <v>0</v>
      </c>
      <c r="F139" s="239">
        <f t="shared" si="220"/>
        <v>0</v>
      </c>
      <c r="G139" s="239">
        <f t="shared" si="220"/>
        <v>0</v>
      </c>
      <c r="H139" s="239">
        <f t="shared" si="220"/>
        <v>0</v>
      </c>
      <c r="I139" s="239">
        <f t="shared" si="220"/>
        <v>0</v>
      </c>
      <c r="J139" s="239">
        <f t="shared" si="220"/>
        <v>0</v>
      </c>
      <c r="K139" s="239">
        <f t="shared" si="220"/>
        <v>0</v>
      </c>
      <c r="L139" s="239">
        <f t="shared" si="220"/>
        <v>0</v>
      </c>
      <c r="M139" s="239">
        <f t="shared" si="220"/>
        <v>0</v>
      </c>
      <c r="N139" s="239">
        <f t="shared" si="220"/>
        <v>0</v>
      </c>
      <c r="O139" s="239">
        <f t="shared" si="220"/>
        <v>0</v>
      </c>
      <c r="P139" s="239">
        <f t="shared" si="220"/>
        <v>0</v>
      </c>
      <c r="Q139" s="239">
        <f t="shared" si="220"/>
        <v>0</v>
      </c>
      <c r="R139" s="239">
        <f t="shared" si="220"/>
        <v>0</v>
      </c>
      <c r="S139" s="239">
        <f t="shared" si="220"/>
        <v>0</v>
      </c>
      <c r="T139" s="239">
        <f t="shared" si="220"/>
        <v>0</v>
      </c>
      <c r="U139" s="239">
        <f t="shared" si="220"/>
        <v>0</v>
      </c>
      <c r="V139" s="239">
        <f t="shared" si="220"/>
        <v>0</v>
      </c>
      <c r="W139" s="239">
        <f t="shared" si="220"/>
        <v>0</v>
      </c>
      <c r="X139" s="239">
        <f t="shared" si="220"/>
        <v>0</v>
      </c>
      <c r="Y139" s="239">
        <f t="shared" si="220"/>
        <v>0</v>
      </c>
      <c r="Z139" s="239">
        <f t="shared" si="220"/>
        <v>0</v>
      </c>
      <c r="AA139" s="239">
        <f t="shared" si="220"/>
        <v>0</v>
      </c>
      <c r="AB139" s="239">
        <f t="shared" si="220"/>
        <v>0</v>
      </c>
      <c r="AC139" s="239">
        <f t="shared" si="220"/>
        <v>0</v>
      </c>
      <c r="AD139" s="239">
        <f t="shared" si="220"/>
        <v>0</v>
      </c>
      <c r="AE139" s="239">
        <f t="shared" si="220"/>
        <v>0</v>
      </c>
      <c r="AF139" s="239">
        <f t="shared" si="220"/>
        <v>0</v>
      </c>
      <c r="AG139" s="239">
        <f t="shared" si="220"/>
        <v>0</v>
      </c>
      <c r="AH139" s="239">
        <f t="shared" si="220"/>
        <v>0</v>
      </c>
      <c r="AI139" s="239">
        <f t="shared" si="220"/>
        <v>0</v>
      </c>
      <c r="AJ139" s="239">
        <f t="shared" si="220"/>
        <v>0</v>
      </c>
      <c r="AK139" s="239">
        <f t="shared" si="220"/>
        <v>0</v>
      </c>
      <c r="AL139" s="239">
        <f t="shared" si="220"/>
        <v>0</v>
      </c>
      <c r="AM139" s="239">
        <f t="shared" si="220"/>
        <v>0</v>
      </c>
      <c r="AN139" s="239">
        <f t="shared" si="220"/>
        <v>0</v>
      </c>
      <c r="AO139" s="239">
        <f t="shared" si="220"/>
        <v>0</v>
      </c>
      <c r="AP139" s="239">
        <f t="shared" si="220"/>
        <v>0</v>
      </c>
      <c r="AQ139" s="239">
        <f t="shared" si="220"/>
        <v>0</v>
      </c>
      <c r="AR139" s="239">
        <f t="shared" si="220"/>
        <v>0</v>
      </c>
      <c r="AS139" s="239">
        <f t="shared" si="220"/>
        <v>0</v>
      </c>
      <c r="AT139" s="239">
        <f t="shared" si="220"/>
        <v>0</v>
      </c>
      <c r="AU139" s="239">
        <f t="shared" si="220"/>
        <v>0</v>
      </c>
      <c r="AV139" s="239">
        <f t="shared" si="220"/>
        <v>0</v>
      </c>
      <c r="AW139" s="239">
        <f t="shared" si="220"/>
        <v>0</v>
      </c>
      <c r="AX139" s="239">
        <f t="shared" si="220"/>
        <v>0</v>
      </c>
      <c r="AY139" s="239">
        <f t="shared" si="220"/>
        <v>0</v>
      </c>
      <c r="AZ139" s="239">
        <f t="shared" si="220"/>
        <v>0</v>
      </c>
      <c r="BA139" s="239">
        <f t="shared" si="220"/>
        <v>0</v>
      </c>
      <c r="BB139" s="239">
        <f t="shared" si="220"/>
        <v>0</v>
      </c>
      <c r="BC139" s="239">
        <f t="shared" si="220"/>
        <v>0</v>
      </c>
      <c r="BD139" s="239">
        <f t="shared" si="220"/>
        <v>0</v>
      </c>
      <c r="BE139" s="239">
        <f t="shared" si="220"/>
        <v>0</v>
      </c>
      <c r="BF139" s="239">
        <f t="shared" si="220"/>
        <v>0</v>
      </c>
      <c r="BG139" s="239">
        <f t="shared" si="220"/>
        <v>0</v>
      </c>
      <c r="BH139" s="239">
        <f t="shared" si="220"/>
        <v>0</v>
      </c>
      <c r="BI139" s="239">
        <f t="shared" si="220"/>
        <v>0</v>
      </c>
      <c r="BJ139" s="239">
        <f t="shared" si="220"/>
        <v>0</v>
      </c>
      <c r="BK139" s="239">
        <f t="shared" si="220"/>
        <v>0</v>
      </c>
      <c r="BL139" s="239">
        <f t="shared" ref="BL139:BW139" si="221">BL137*$C132</f>
        <v>0</v>
      </c>
      <c r="BM139" s="239">
        <f t="shared" si="221"/>
        <v>0</v>
      </c>
      <c r="BN139" s="239">
        <f t="shared" si="221"/>
        <v>0</v>
      </c>
      <c r="BO139" s="239">
        <f t="shared" si="221"/>
        <v>0</v>
      </c>
      <c r="BP139" s="239">
        <f t="shared" si="221"/>
        <v>0</v>
      </c>
      <c r="BQ139" s="239">
        <f t="shared" si="221"/>
        <v>0</v>
      </c>
      <c r="BR139" s="239">
        <f t="shared" si="221"/>
        <v>0</v>
      </c>
      <c r="BS139" s="239">
        <f t="shared" si="221"/>
        <v>0</v>
      </c>
      <c r="BT139" s="239">
        <f t="shared" si="221"/>
        <v>0</v>
      </c>
      <c r="BU139" s="239">
        <f t="shared" si="221"/>
        <v>0</v>
      </c>
      <c r="BV139" s="239">
        <f t="shared" si="221"/>
        <v>0</v>
      </c>
      <c r="BW139" s="239">
        <f t="shared" si="221"/>
        <v>0</v>
      </c>
    </row>
    <row r="141" spans="1:75" x14ac:dyDescent="0.3">
      <c r="B141" t="s">
        <v>196</v>
      </c>
      <c r="C141" s="173" t="s">
        <v>208</v>
      </c>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31"/>
      <c r="BK141" s="231"/>
      <c r="BL141" s="231"/>
      <c r="BM141" s="231"/>
      <c r="BN141" s="231"/>
      <c r="BO141" s="231"/>
      <c r="BP141" s="231"/>
      <c r="BQ141" s="231"/>
      <c r="BR141" s="231"/>
      <c r="BS141" s="231"/>
      <c r="BT141" s="231"/>
      <c r="BU141" s="231"/>
      <c r="BV141" s="231"/>
      <c r="BW141" s="231"/>
    </row>
    <row r="142" spans="1:75" x14ac:dyDescent="0.3">
      <c r="B142" t="s">
        <v>272</v>
      </c>
      <c r="C142" s="173">
        <v>7</v>
      </c>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31"/>
      <c r="BL142" s="231"/>
      <c r="BM142" s="231"/>
      <c r="BN142" s="231"/>
      <c r="BO142" s="231"/>
      <c r="BP142" s="231"/>
      <c r="BQ142" s="231"/>
      <c r="BR142" s="231"/>
      <c r="BS142" s="231"/>
      <c r="BT142" s="231"/>
      <c r="BU142" s="231"/>
      <c r="BV142" s="231"/>
      <c r="BW142" s="231"/>
    </row>
    <row r="143" spans="1:75" x14ac:dyDescent="0.3">
      <c r="B143" t="s">
        <v>92</v>
      </c>
      <c r="C143" s="173" t="s">
        <v>209</v>
      </c>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N143" s="231"/>
      <c r="BO143" s="231"/>
      <c r="BP143" s="231"/>
      <c r="BQ143" s="231"/>
      <c r="BR143" s="231"/>
      <c r="BS143" s="231"/>
      <c r="BT143" s="231"/>
      <c r="BU143" s="231"/>
      <c r="BV143" s="231"/>
      <c r="BW143" s="231"/>
    </row>
    <row r="144" spans="1:75" x14ac:dyDescent="0.3">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31"/>
      <c r="BK144" s="231"/>
      <c r="BL144" s="231"/>
      <c r="BM144" s="231"/>
      <c r="BN144" s="231"/>
      <c r="BO144" s="231"/>
      <c r="BP144" s="231"/>
      <c r="BQ144" s="231"/>
      <c r="BR144" s="231"/>
      <c r="BS144" s="231"/>
      <c r="BT144" s="231"/>
      <c r="BU144" s="231"/>
      <c r="BV144" s="231"/>
      <c r="BW144" s="231"/>
    </row>
    <row r="145" spans="1:75" x14ac:dyDescent="0.3">
      <c r="B145" t="s">
        <v>179</v>
      </c>
      <c r="C145" s="234"/>
    </row>
    <row r="146" spans="1:75" x14ac:dyDescent="0.3">
      <c r="B146" t="s">
        <v>16</v>
      </c>
      <c r="C146" s="235"/>
    </row>
    <row r="147" spans="1:75" x14ac:dyDescent="0.3">
      <c r="B147" t="s">
        <v>180</v>
      </c>
      <c r="C147" s="234"/>
    </row>
    <row r="148" spans="1:75" x14ac:dyDescent="0.3">
      <c r="B148" s="236" t="str">
        <f>"Driver:  "&amp;$C143&amp;" per "&amp;$C141</f>
        <v>Driver:  CSM's per CSM Manager</v>
      </c>
      <c r="C148" s="237"/>
    </row>
    <row r="149" spans="1:75" x14ac:dyDescent="0.3">
      <c r="B149" s="236" t="str">
        <f>"Total "&amp;$C143</f>
        <v>Total CSM's</v>
      </c>
      <c r="D149" s="256">
        <f>D136</f>
        <v>0</v>
      </c>
      <c r="E149" s="256">
        <f t="shared" ref="E149:BK149" si="222">E136</f>
        <v>0</v>
      </c>
      <c r="F149" s="256">
        <f t="shared" si="222"/>
        <v>0</v>
      </c>
      <c r="G149" s="256">
        <f t="shared" si="222"/>
        <v>0</v>
      </c>
      <c r="H149" s="256">
        <f t="shared" si="222"/>
        <v>0</v>
      </c>
      <c r="I149" s="256">
        <f t="shared" si="222"/>
        <v>0</v>
      </c>
      <c r="J149" s="256">
        <f t="shared" si="222"/>
        <v>0</v>
      </c>
      <c r="K149" s="256">
        <f t="shared" si="222"/>
        <v>0</v>
      </c>
      <c r="L149" s="256">
        <f t="shared" si="222"/>
        <v>0</v>
      </c>
      <c r="M149" s="256">
        <f t="shared" si="222"/>
        <v>0</v>
      </c>
      <c r="N149" s="256">
        <f t="shared" si="222"/>
        <v>0</v>
      </c>
      <c r="O149" s="256">
        <f t="shared" si="222"/>
        <v>0</v>
      </c>
      <c r="P149" s="256">
        <f t="shared" si="222"/>
        <v>0</v>
      </c>
      <c r="Q149" s="256">
        <f t="shared" si="222"/>
        <v>0</v>
      </c>
      <c r="R149" s="256">
        <f t="shared" si="222"/>
        <v>0</v>
      </c>
      <c r="S149" s="256">
        <f t="shared" si="222"/>
        <v>0</v>
      </c>
      <c r="T149" s="256">
        <f t="shared" si="222"/>
        <v>0</v>
      </c>
      <c r="U149" s="256">
        <f t="shared" si="222"/>
        <v>0</v>
      </c>
      <c r="V149" s="256">
        <f t="shared" si="222"/>
        <v>0</v>
      </c>
      <c r="W149" s="256">
        <f t="shared" si="222"/>
        <v>0</v>
      </c>
      <c r="X149" s="256">
        <f t="shared" si="222"/>
        <v>0</v>
      </c>
      <c r="Y149" s="256">
        <f t="shared" si="222"/>
        <v>0</v>
      </c>
      <c r="Z149" s="256">
        <f t="shared" si="222"/>
        <v>0</v>
      </c>
      <c r="AA149" s="256">
        <f t="shared" si="222"/>
        <v>0</v>
      </c>
      <c r="AB149" s="256">
        <f t="shared" si="222"/>
        <v>0</v>
      </c>
      <c r="AC149" s="256">
        <f t="shared" si="222"/>
        <v>0</v>
      </c>
      <c r="AD149" s="256">
        <f t="shared" si="222"/>
        <v>0</v>
      </c>
      <c r="AE149" s="256">
        <f t="shared" si="222"/>
        <v>0</v>
      </c>
      <c r="AF149" s="256">
        <f t="shared" si="222"/>
        <v>0</v>
      </c>
      <c r="AG149" s="256">
        <f t="shared" si="222"/>
        <v>0</v>
      </c>
      <c r="AH149" s="256">
        <f t="shared" si="222"/>
        <v>0</v>
      </c>
      <c r="AI149" s="256">
        <f t="shared" si="222"/>
        <v>0</v>
      </c>
      <c r="AJ149" s="256">
        <f t="shared" si="222"/>
        <v>0</v>
      </c>
      <c r="AK149" s="256">
        <f t="shared" si="222"/>
        <v>0</v>
      </c>
      <c r="AL149" s="256">
        <f t="shared" si="222"/>
        <v>0</v>
      </c>
      <c r="AM149" s="256">
        <f t="shared" si="222"/>
        <v>0</v>
      </c>
      <c r="AN149" s="256">
        <f t="shared" si="222"/>
        <v>0</v>
      </c>
      <c r="AO149" s="256">
        <f t="shared" si="222"/>
        <v>0</v>
      </c>
      <c r="AP149" s="256">
        <f t="shared" si="222"/>
        <v>0</v>
      </c>
      <c r="AQ149" s="256">
        <f t="shared" si="222"/>
        <v>0</v>
      </c>
      <c r="AR149" s="256">
        <f t="shared" si="222"/>
        <v>0</v>
      </c>
      <c r="AS149" s="256">
        <f t="shared" si="222"/>
        <v>0</v>
      </c>
      <c r="AT149" s="256">
        <f t="shared" si="222"/>
        <v>0</v>
      </c>
      <c r="AU149" s="256">
        <f t="shared" si="222"/>
        <v>0</v>
      </c>
      <c r="AV149" s="256">
        <f t="shared" si="222"/>
        <v>0</v>
      </c>
      <c r="AW149" s="256">
        <f t="shared" si="222"/>
        <v>0</v>
      </c>
      <c r="AX149" s="256">
        <f t="shared" si="222"/>
        <v>0</v>
      </c>
      <c r="AY149" s="256">
        <f t="shared" si="222"/>
        <v>0</v>
      </c>
      <c r="AZ149" s="256">
        <f t="shared" si="222"/>
        <v>0</v>
      </c>
      <c r="BA149" s="256">
        <f t="shared" si="222"/>
        <v>0</v>
      </c>
      <c r="BB149" s="256">
        <f t="shared" si="222"/>
        <v>0</v>
      </c>
      <c r="BC149" s="256">
        <f t="shared" si="222"/>
        <v>0</v>
      </c>
      <c r="BD149" s="256">
        <f t="shared" si="222"/>
        <v>0</v>
      </c>
      <c r="BE149" s="256">
        <f t="shared" si="222"/>
        <v>0</v>
      </c>
      <c r="BF149" s="256">
        <f t="shared" si="222"/>
        <v>0</v>
      </c>
      <c r="BG149" s="256">
        <f t="shared" si="222"/>
        <v>0</v>
      </c>
      <c r="BH149" s="256">
        <f t="shared" si="222"/>
        <v>0</v>
      </c>
      <c r="BI149" s="256">
        <f t="shared" si="222"/>
        <v>0</v>
      </c>
      <c r="BJ149" s="256">
        <f t="shared" si="222"/>
        <v>0</v>
      </c>
      <c r="BK149" s="256">
        <f t="shared" si="222"/>
        <v>0</v>
      </c>
      <c r="BL149" s="256">
        <f t="shared" ref="BL149:BW149" si="223">BL136</f>
        <v>0</v>
      </c>
      <c r="BM149" s="256">
        <f t="shared" si="223"/>
        <v>0</v>
      </c>
      <c r="BN149" s="256">
        <f t="shared" si="223"/>
        <v>0</v>
      </c>
      <c r="BO149" s="256">
        <f t="shared" si="223"/>
        <v>0</v>
      </c>
      <c r="BP149" s="256">
        <f t="shared" si="223"/>
        <v>0</v>
      </c>
      <c r="BQ149" s="256">
        <f t="shared" si="223"/>
        <v>0</v>
      </c>
      <c r="BR149" s="256">
        <f t="shared" si="223"/>
        <v>0</v>
      </c>
      <c r="BS149" s="256">
        <f t="shared" si="223"/>
        <v>0</v>
      </c>
      <c r="BT149" s="256">
        <f t="shared" si="223"/>
        <v>0</v>
      </c>
      <c r="BU149" s="256">
        <f t="shared" si="223"/>
        <v>0</v>
      </c>
      <c r="BV149" s="256">
        <f t="shared" si="223"/>
        <v>0</v>
      </c>
      <c r="BW149" s="256">
        <f t="shared" si="223"/>
        <v>0</v>
      </c>
    </row>
    <row r="150" spans="1:75" x14ac:dyDescent="0.3">
      <c r="B150" s="236" t="str">
        <f>"Existing "&amp;C141</f>
        <v>Existing CSM Manager</v>
      </c>
      <c r="D150" s="238">
        <f>SUMIF('Headcount Roster -&gt;'!$FD$158:$FD$172,'&lt;- Scale Ops'!$C$142,'Headcount Roster -&gt;'!FE$158:FE$173)</f>
        <v>0</v>
      </c>
      <c r="E150" s="238">
        <f>SUMIF('Headcount Roster -&gt;'!$FD$158:$FD$172,'&lt;- Scale Ops'!$C$142,'Headcount Roster -&gt;'!FF$158:FF$173)</f>
        <v>0</v>
      </c>
      <c r="F150" s="238">
        <f>SUMIF('Headcount Roster -&gt;'!$FD$158:$FD$172,'&lt;- Scale Ops'!$C$142,'Headcount Roster -&gt;'!FG$158:FG$173)</f>
        <v>0</v>
      </c>
      <c r="G150" s="238">
        <f>SUMIF('Headcount Roster -&gt;'!$FD$158:$FD$172,'&lt;- Scale Ops'!$C$142,'Headcount Roster -&gt;'!FH$158:FH$173)</f>
        <v>0</v>
      </c>
      <c r="H150" s="238">
        <f>SUMIF('Headcount Roster -&gt;'!$FD$158:$FD$172,'&lt;- Scale Ops'!$C$142,'Headcount Roster -&gt;'!FI$158:FI$173)</f>
        <v>0</v>
      </c>
      <c r="I150" s="238">
        <f>SUMIF('Headcount Roster -&gt;'!$FD$158:$FD$172,'&lt;- Scale Ops'!$C$142,'Headcount Roster -&gt;'!FJ$158:FJ$173)</f>
        <v>0</v>
      </c>
      <c r="J150" s="238">
        <f>SUMIF('Headcount Roster -&gt;'!$FD$158:$FD$172,'&lt;- Scale Ops'!$C$142,'Headcount Roster -&gt;'!FK$158:FK$173)</f>
        <v>0</v>
      </c>
      <c r="K150" s="238">
        <f>SUMIF('Headcount Roster -&gt;'!$FD$158:$FD$172,'&lt;- Scale Ops'!$C$142,'Headcount Roster -&gt;'!FL$158:FL$173)</f>
        <v>0</v>
      </c>
      <c r="L150" s="238">
        <f>SUMIF('Headcount Roster -&gt;'!$FD$158:$FD$172,'&lt;- Scale Ops'!$C$142,'Headcount Roster -&gt;'!FM$158:FM$173)</f>
        <v>0</v>
      </c>
      <c r="M150" s="238">
        <f>SUMIF('Headcount Roster -&gt;'!$FD$158:$FD$172,'&lt;- Scale Ops'!$C$142,'Headcount Roster -&gt;'!FN$158:FN$173)</f>
        <v>0</v>
      </c>
      <c r="N150" s="238">
        <f>SUMIF('Headcount Roster -&gt;'!$FD$158:$FD$172,'&lt;- Scale Ops'!$C$142,'Headcount Roster -&gt;'!FO$158:FO$173)</f>
        <v>0</v>
      </c>
      <c r="O150" s="238">
        <f>SUMIF('Headcount Roster -&gt;'!$FD$158:$FD$172,'&lt;- Scale Ops'!$C$142,'Headcount Roster -&gt;'!FP$158:FP$173)</f>
        <v>0</v>
      </c>
      <c r="P150" s="238">
        <f>SUMIF('Headcount Roster -&gt;'!$FD$158:$FD$172,'&lt;- Scale Ops'!$C$142,'Headcount Roster -&gt;'!FQ$158:FQ$173)</f>
        <v>0</v>
      </c>
      <c r="Q150" s="238">
        <f>SUMIF('Headcount Roster -&gt;'!$FD$158:$FD$172,'&lt;- Scale Ops'!$C$142,'Headcount Roster -&gt;'!FR$158:FR$173)</f>
        <v>0</v>
      </c>
      <c r="R150" s="238">
        <f>SUMIF('Headcount Roster -&gt;'!$FD$158:$FD$172,'&lt;- Scale Ops'!$C$142,'Headcount Roster -&gt;'!FS$158:FS$173)</f>
        <v>0</v>
      </c>
      <c r="S150" s="238">
        <f>SUMIF('Headcount Roster -&gt;'!$FD$158:$FD$172,'&lt;- Scale Ops'!$C$142,'Headcount Roster -&gt;'!FT$158:FT$173)</f>
        <v>0</v>
      </c>
      <c r="T150" s="238">
        <f>SUMIF('Headcount Roster -&gt;'!$FD$158:$FD$172,'&lt;- Scale Ops'!$C$142,'Headcount Roster -&gt;'!FU$158:FU$173)</f>
        <v>0</v>
      </c>
      <c r="U150" s="238">
        <f>SUMIF('Headcount Roster -&gt;'!$FD$158:$FD$172,'&lt;- Scale Ops'!$C$142,'Headcount Roster -&gt;'!FV$158:FV$173)</f>
        <v>0</v>
      </c>
      <c r="V150" s="238">
        <f>SUMIF('Headcount Roster -&gt;'!$FD$158:$FD$172,'&lt;- Scale Ops'!$C$142,'Headcount Roster -&gt;'!FW$158:FW$173)</f>
        <v>0</v>
      </c>
      <c r="W150" s="238">
        <f>SUMIF('Headcount Roster -&gt;'!$FD$158:$FD$172,'&lt;- Scale Ops'!$C$142,'Headcount Roster -&gt;'!FX$158:FX$173)</f>
        <v>0</v>
      </c>
      <c r="X150" s="238">
        <f>SUMIF('Headcount Roster -&gt;'!$FD$158:$FD$172,'&lt;- Scale Ops'!$C$142,'Headcount Roster -&gt;'!FY$158:FY$173)</f>
        <v>0</v>
      </c>
      <c r="Y150" s="238">
        <f>SUMIF('Headcount Roster -&gt;'!$FD$158:$FD$172,'&lt;- Scale Ops'!$C$142,'Headcount Roster -&gt;'!FZ$158:FZ$173)</f>
        <v>0</v>
      </c>
      <c r="Z150" s="238">
        <f>SUMIF('Headcount Roster -&gt;'!$FD$158:$FD$172,'&lt;- Scale Ops'!$C$142,'Headcount Roster -&gt;'!GA$158:GA$173)</f>
        <v>0</v>
      </c>
      <c r="AA150" s="238">
        <f>SUMIF('Headcount Roster -&gt;'!$FD$158:$FD$172,'&lt;- Scale Ops'!$C$142,'Headcount Roster -&gt;'!GB$158:GB$173)</f>
        <v>0</v>
      </c>
      <c r="AB150" s="238">
        <f>SUMIF('Headcount Roster -&gt;'!$FD$158:$FD$172,'&lt;- Scale Ops'!$C$142,'Headcount Roster -&gt;'!GC$158:GC$173)</f>
        <v>0</v>
      </c>
      <c r="AC150" s="238">
        <f>SUMIF('Headcount Roster -&gt;'!$FD$158:$FD$172,'&lt;- Scale Ops'!$C$142,'Headcount Roster -&gt;'!GD$158:GD$173)</f>
        <v>0</v>
      </c>
      <c r="AD150" s="238">
        <f>SUMIF('Headcount Roster -&gt;'!$FD$158:$FD$172,'&lt;- Scale Ops'!$C$142,'Headcount Roster -&gt;'!GE$158:GE$173)</f>
        <v>0</v>
      </c>
      <c r="AE150" s="238">
        <f>SUMIF('Headcount Roster -&gt;'!$FD$158:$FD$172,'&lt;- Scale Ops'!$C$142,'Headcount Roster -&gt;'!GF$158:GF$173)</f>
        <v>0</v>
      </c>
      <c r="AF150" s="238">
        <f>SUMIF('Headcount Roster -&gt;'!$FD$158:$FD$172,'&lt;- Scale Ops'!$C$142,'Headcount Roster -&gt;'!GG$158:GG$173)</f>
        <v>0</v>
      </c>
      <c r="AG150" s="238">
        <f>SUMIF('Headcount Roster -&gt;'!$FD$158:$FD$172,'&lt;- Scale Ops'!$C$142,'Headcount Roster -&gt;'!GH$158:GH$173)</f>
        <v>0</v>
      </c>
      <c r="AH150" s="238">
        <f>SUMIF('Headcount Roster -&gt;'!$FD$158:$FD$172,'&lt;- Scale Ops'!$C$142,'Headcount Roster -&gt;'!GI$158:GI$173)</f>
        <v>0</v>
      </c>
      <c r="AI150" s="238">
        <f>SUMIF('Headcount Roster -&gt;'!$FD$158:$FD$172,'&lt;- Scale Ops'!$C$142,'Headcount Roster -&gt;'!GJ$158:GJ$173)</f>
        <v>0</v>
      </c>
      <c r="AJ150" s="238">
        <f>SUMIF('Headcount Roster -&gt;'!$FD$158:$FD$172,'&lt;- Scale Ops'!$C$142,'Headcount Roster -&gt;'!GK$158:GK$173)</f>
        <v>0</v>
      </c>
      <c r="AK150" s="238">
        <f>SUMIF('Headcount Roster -&gt;'!$FD$158:$FD$172,'&lt;- Scale Ops'!$C$142,'Headcount Roster -&gt;'!GL$158:GL$173)</f>
        <v>0</v>
      </c>
      <c r="AL150" s="238">
        <f>SUMIF('Headcount Roster -&gt;'!$FD$158:$FD$172,'&lt;- Scale Ops'!$C$142,'Headcount Roster -&gt;'!GM$158:GM$173)</f>
        <v>0</v>
      </c>
      <c r="AM150" s="238">
        <f>SUMIF('Headcount Roster -&gt;'!$FD$158:$FD$172,'&lt;- Scale Ops'!$C$142,'Headcount Roster -&gt;'!GN$158:GN$173)</f>
        <v>0</v>
      </c>
      <c r="AN150" s="238">
        <f>SUMIF('Headcount Roster -&gt;'!$FD$158:$FD$172,'&lt;- Scale Ops'!$C$142,'Headcount Roster -&gt;'!GO$158:GO$173)</f>
        <v>0</v>
      </c>
      <c r="AO150" s="238">
        <f>SUMIF('Headcount Roster -&gt;'!$FD$158:$FD$172,'&lt;- Scale Ops'!$C$142,'Headcount Roster -&gt;'!GP$158:GP$173)</f>
        <v>0</v>
      </c>
      <c r="AP150" s="238">
        <f>SUMIF('Headcount Roster -&gt;'!$FD$158:$FD$172,'&lt;- Scale Ops'!$C$142,'Headcount Roster -&gt;'!GQ$158:GQ$173)</f>
        <v>0</v>
      </c>
      <c r="AQ150" s="238">
        <f>SUMIF('Headcount Roster -&gt;'!$FD$158:$FD$172,'&lt;- Scale Ops'!$C$142,'Headcount Roster -&gt;'!GR$158:GR$173)</f>
        <v>0</v>
      </c>
      <c r="AR150" s="238">
        <f>SUMIF('Headcount Roster -&gt;'!$FD$158:$FD$172,'&lt;- Scale Ops'!$C$142,'Headcount Roster -&gt;'!GS$158:GS$173)</f>
        <v>0</v>
      </c>
      <c r="AS150" s="238">
        <f>SUMIF('Headcount Roster -&gt;'!$FD$158:$FD$172,'&lt;- Scale Ops'!$C$142,'Headcount Roster -&gt;'!GT$158:GT$173)</f>
        <v>0</v>
      </c>
      <c r="AT150" s="238">
        <f>SUMIF('Headcount Roster -&gt;'!$FD$158:$FD$172,'&lt;- Scale Ops'!$C$142,'Headcount Roster -&gt;'!GU$158:GU$173)</f>
        <v>0</v>
      </c>
      <c r="AU150" s="238">
        <f>SUMIF('Headcount Roster -&gt;'!$FD$158:$FD$172,'&lt;- Scale Ops'!$C$142,'Headcount Roster -&gt;'!GV$158:GV$173)</f>
        <v>0</v>
      </c>
      <c r="AV150" s="238">
        <f>SUMIF('Headcount Roster -&gt;'!$FD$158:$FD$172,'&lt;- Scale Ops'!$C$142,'Headcount Roster -&gt;'!GW$158:GW$173)</f>
        <v>0</v>
      </c>
      <c r="AW150" s="238">
        <f>SUMIF('Headcount Roster -&gt;'!$FD$158:$FD$172,'&lt;- Scale Ops'!$C$142,'Headcount Roster -&gt;'!GX$158:GX$173)</f>
        <v>0</v>
      </c>
      <c r="AX150" s="238">
        <f>SUMIF('Headcount Roster -&gt;'!$FD$158:$FD$172,'&lt;- Scale Ops'!$C$142,'Headcount Roster -&gt;'!GY$158:GY$173)</f>
        <v>0</v>
      </c>
      <c r="AY150" s="238">
        <f>SUMIF('Headcount Roster -&gt;'!$FD$158:$FD$172,'&lt;- Scale Ops'!$C$142,'Headcount Roster -&gt;'!GZ$158:GZ$173)</f>
        <v>0</v>
      </c>
      <c r="AZ150" s="238">
        <f>SUMIF('Headcount Roster -&gt;'!$FD$158:$FD$172,'&lt;- Scale Ops'!$C$142,'Headcount Roster -&gt;'!HA$158:HA$173)</f>
        <v>0</v>
      </c>
      <c r="BA150" s="238">
        <f>SUMIF('Headcount Roster -&gt;'!$FD$158:$FD$172,'&lt;- Scale Ops'!$C$142,'Headcount Roster -&gt;'!HB$158:HB$173)</f>
        <v>0</v>
      </c>
      <c r="BB150" s="238">
        <f>SUMIF('Headcount Roster -&gt;'!$FD$158:$FD$172,'&lt;- Scale Ops'!$C$142,'Headcount Roster -&gt;'!HC$158:HC$173)</f>
        <v>0</v>
      </c>
      <c r="BC150" s="238">
        <f>SUMIF('Headcount Roster -&gt;'!$FD$158:$FD$172,'&lt;- Scale Ops'!$C$142,'Headcount Roster -&gt;'!HD$158:HD$173)</f>
        <v>0</v>
      </c>
      <c r="BD150" s="238">
        <f>SUMIF('Headcount Roster -&gt;'!$FD$158:$FD$172,'&lt;- Scale Ops'!$C$142,'Headcount Roster -&gt;'!HE$158:HE$173)</f>
        <v>0</v>
      </c>
      <c r="BE150" s="238">
        <f>SUMIF('Headcount Roster -&gt;'!$FD$158:$FD$172,'&lt;- Scale Ops'!$C$142,'Headcount Roster -&gt;'!HF$158:HF$173)</f>
        <v>0</v>
      </c>
      <c r="BF150" s="238">
        <f>SUMIF('Headcount Roster -&gt;'!$FD$158:$FD$172,'&lt;- Scale Ops'!$C$142,'Headcount Roster -&gt;'!HG$158:HG$173)</f>
        <v>0</v>
      </c>
      <c r="BG150" s="238">
        <f>SUMIF('Headcount Roster -&gt;'!$FD$158:$FD$172,'&lt;- Scale Ops'!$C$142,'Headcount Roster -&gt;'!HH$158:HH$173)</f>
        <v>0</v>
      </c>
      <c r="BH150" s="238">
        <f>SUMIF('Headcount Roster -&gt;'!$FD$158:$FD$172,'&lt;- Scale Ops'!$C$142,'Headcount Roster -&gt;'!HI$158:HI$173)</f>
        <v>0</v>
      </c>
      <c r="BI150" s="238">
        <f>SUMIF('Headcount Roster -&gt;'!$FD$158:$FD$172,'&lt;- Scale Ops'!$C$142,'Headcount Roster -&gt;'!HJ$158:HJ$173)</f>
        <v>0</v>
      </c>
      <c r="BJ150" s="238">
        <f>SUMIF('Headcount Roster -&gt;'!$FD$158:$FD$172,'&lt;- Scale Ops'!$C$142,'Headcount Roster -&gt;'!HK$158:HK$173)</f>
        <v>0</v>
      </c>
      <c r="BK150" s="238">
        <f>SUMIF('Headcount Roster -&gt;'!$FD$158:$FD$172,'&lt;- Scale Ops'!$C$142,'Headcount Roster -&gt;'!HL$158:HL$173)</f>
        <v>0</v>
      </c>
      <c r="BL150" s="238">
        <f>SUMIF('Headcount Roster -&gt;'!$FD$158:$FD$172,'&lt;- Scale Ops'!$C$142,'Headcount Roster -&gt;'!HM$158:HM$173)</f>
        <v>0</v>
      </c>
      <c r="BM150" s="238">
        <f>SUMIF('Headcount Roster -&gt;'!$FD$158:$FD$172,'&lt;- Scale Ops'!$C$142,'Headcount Roster -&gt;'!HN$158:HN$173)</f>
        <v>0</v>
      </c>
      <c r="BN150" s="238">
        <f>SUMIF('Headcount Roster -&gt;'!$FD$158:$FD$172,'&lt;- Scale Ops'!$C$142,'Headcount Roster -&gt;'!HO$158:HO$173)</f>
        <v>0</v>
      </c>
      <c r="BO150" s="238">
        <f>SUMIF('Headcount Roster -&gt;'!$FD$158:$FD$172,'&lt;- Scale Ops'!$C$142,'Headcount Roster -&gt;'!HP$158:HP$173)</f>
        <v>0</v>
      </c>
      <c r="BP150" s="238">
        <f>SUMIF('Headcount Roster -&gt;'!$FD$158:$FD$172,'&lt;- Scale Ops'!$C$142,'Headcount Roster -&gt;'!HQ$158:HQ$173)</f>
        <v>0</v>
      </c>
      <c r="BQ150" s="238">
        <f>SUMIF('Headcount Roster -&gt;'!$FD$158:$FD$172,'&lt;- Scale Ops'!$C$142,'Headcount Roster -&gt;'!HR$158:HR$173)</f>
        <v>0</v>
      </c>
      <c r="BR150" s="238">
        <f>SUMIF('Headcount Roster -&gt;'!$FD$158:$FD$172,'&lt;- Scale Ops'!$C$142,'Headcount Roster -&gt;'!HS$158:HS$173)</f>
        <v>0</v>
      </c>
      <c r="BS150" s="238">
        <f>SUMIF('Headcount Roster -&gt;'!$FD$158:$FD$172,'&lt;- Scale Ops'!$C$142,'Headcount Roster -&gt;'!HT$158:HT$173)</f>
        <v>0</v>
      </c>
      <c r="BT150" s="238">
        <f>SUMIF('Headcount Roster -&gt;'!$FD$158:$FD$172,'&lt;- Scale Ops'!$C$142,'Headcount Roster -&gt;'!HU$158:HU$173)</f>
        <v>0</v>
      </c>
      <c r="BU150" s="238">
        <f>SUMIF('Headcount Roster -&gt;'!$FD$158:$FD$172,'&lt;- Scale Ops'!$C$142,'Headcount Roster -&gt;'!HV$158:HV$173)</f>
        <v>0</v>
      </c>
      <c r="BV150" s="238">
        <f>SUMIF('Headcount Roster -&gt;'!$FD$158:$FD$172,'&lt;- Scale Ops'!$C$142,'Headcount Roster -&gt;'!HW$158:HW$173)</f>
        <v>0</v>
      </c>
      <c r="BW150" s="238">
        <f>SUMIF('Headcount Roster -&gt;'!$FD$158:$FD$172,'&lt;- Scale Ops'!$C$142,'Headcount Roster -&gt;'!HX$158:HX$173)</f>
        <v>0</v>
      </c>
    </row>
    <row r="151" spans="1:75" x14ac:dyDescent="0.3">
      <c r="B151" s="236" t="s">
        <v>271</v>
      </c>
      <c r="D151" s="256">
        <f>IFERROR(ROUNDUP(D149/$C148,0),0)</f>
        <v>0</v>
      </c>
      <c r="E151" s="256">
        <f t="shared" ref="E151:BK151" si="224">IFERROR(ROUNDUP(E149/$C148,0),0)</f>
        <v>0</v>
      </c>
      <c r="F151" s="256">
        <f t="shared" si="224"/>
        <v>0</v>
      </c>
      <c r="G151" s="256">
        <f t="shared" si="224"/>
        <v>0</v>
      </c>
      <c r="H151" s="256">
        <f t="shared" si="224"/>
        <v>0</v>
      </c>
      <c r="I151" s="256">
        <f t="shared" si="224"/>
        <v>0</v>
      </c>
      <c r="J151" s="256">
        <f t="shared" si="224"/>
        <v>0</v>
      </c>
      <c r="K151" s="256">
        <f t="shared" si="224"/>
        <v>0</v>
      </c>
      <c r="L151" s="256">
        <f t="shared" si="224"/>
        <v>0</v>
      </c>
      <c r="M151" s="256">
        <f t="shared" si="224"/>
        <v>0</v>
      </c>
      <c r="N151" s="256">
        <f t="shared" si="224"/>
        <v>0</v>
      </c>
      <c r="O151" s="256">
        <f t="shared" si="224"/>
        <v>0</v>
      </c>
      <c r="P151" s="256">
        <f t="shared" si="224"/>
        <v>0</v>
      </c>
      <c r="Q151" s="256">
        <f t="shared" si="224"/>
        <v>0</v>
      </c>
      <c r="R151" s="256">
        <f t="shared" si="224"/>
        <v>0</v>
      </c>
      <c r="S151" s="256">
        <f t="shared" si="224"/>
        <v>0</v>
      </c>
      <c r="T151" s="256">
        <f t="shared" si="224"/>
        <v>0</v>
      </c>
      <c r="U151" s="256">
        <f t="shared" si="224"/>
        <v>0</v>
      </c>
      <c r="V151" s="256">
        <f t="shared" si="224"/>
        <v>0</v>
      </c>
      <c r="W151" s="256">
        <f t="shared" si="224"/>
        <v>0</v>
      </c>
      <c r="X151" s="256">
        <f t="shared" si="224"/>
        <v>0</v>
      </c>
      <c r="Y151" s="256">
        <f t="shared" si="224"/>
        <v>0</v>
      </c>
      <c r="Z151" s="256">
        <f t="shared" si="224"/>
        <v>0</v>
      </c>
      <c r="AA151" s="256">
        <f t="shared" si="224"/>
        <v>0</v>
      </c>
      <c r="AB151" s="256">
        <f t="shared" si="224"/>
        <v>0</v>
      </c>
      <c r="AC151" s="256">
        <f t="shared" si="224"/>
        <v>0</v>
      </c>
      <c r="AD151" s="256">
        <f t="shared" si="224"/>
        <v>0</v>
      </c>
      <c r="AE151" s="256">
        <f t="shared" si="224"/>
        <v>0</v>
      </c>
      <c r="AF151" s="256">
        <f t="shared" si="224"/>
        <v>0</v>
      </c>
      <c r="AG151" s="256">
        <f t="shared" si="224"/>
        <v>0</v>
      </c>
      <c r="AH151" s="256">
        <f t="shared" si="224"/>
        <v>0</v>
      </c>
      <c r="AI151" s="256">
        <f t="shared" si="224"/>
        <v>0</v>
      </c>
      <c r="AJ151" s="256">
        <f t="shared" si="224"/>
        <v>0</v>
      </c>
      <c r="AK151" s="256">
        <f t="shared" si="224"/>
        <v>0</v>
      </c>
      <c r="AL151" s="256">
        <f t="shared" si="224"/>
        <v>0</v>
      </c>
      <c r="AM151" s="256">
        <f t="shared" si="224"/>
        <v>0</v>
      </c>
      <c r="AN151" s="256">
        <f t="shared" si="224"/>
        <v>0</v>
      </c>
      <c r="AO151" s="256">
        <f t="shared" si="224"/>
        <v>0</v>
      </c>
      <c r="AP151" s="256">
        <f t="shared" si="224"/>
        <v>0</v>
      </c>
      <c r="AQ151" s="256">
        <f t="shared" si="224"/>
        <v>0</v>
      </c>
      <c r="AR151" s="256">
        <f t="shared" si="224"/>
        <v>0</v>
      </c>
      <c r="AS151" s="256">
        <f t="shared" si="224"/>
        <v>0</v>
      </c>
      <c r="AT151" s="256">
        <f t="shared" si="224"/>
        <v>0</v>
      </c>
      <c r="AU151" s="256">
        <f t="shared" si="224"/>
        <v>0</v>
      </c>
      <c r="AV151" s="256">
        <f t="shared" si="224"/>
        <v>0</v>
      </c>
      <c r="AW151" s="256">
        <f t="shared" si="224"/>
        <v>0</v>
      </c>
      <c r="AX151" s="256">
        <f t="shared" si="224"/>
        <v>0</v>
      </c>
      <c r="AY151" s="256">
        <f t="shared" si="224"/>
        <v>0</v>
      </c>
      <c r="AZ151" s="256">
        <f t="shared" si="224"/>
        <v>0</v>
      </c>
      <c r="BA151" s="256">
        <f t="shared" si="224"/>
        <v>0</v>
      </c>
      <c r="BB151" s="256">
        <f t="shared" si="224"/>
        <v>0</v>
      </c>
      <c r="BC151" s="256">
        <f t="shared" si="224"/>
        <v>0</v>
      </c>
      <c r="BD151" s="256">
        <f t="shared" si="224"/>
        <v>0</v>
      </c>
      <c r="BE151" s="256">
        <f t="shared" si="224"/>
        <v>0</v>
      </c>
      <c r="BF151" s="256">
        <f t="shared" si="224"/>
        <v>0</v>
      </c>
      <c r="BG151" s="256">
        <f t="shared" si="224"/>
        <v>0</v>
      </c>
      <c r="BH151" s="256">
        <f t="shared" si="224"/>
        <v>0</v>
      </c>
      <c r="BI151" s="256">
        <f t="shared" si="224"/>
        <v>0</v>
      </c>
      <c r="BJ151" s="256">
        <f t="shared" si="224"/>
        <v>0</v>
      </c>
      <c r="BK151" s="256">
        <f t="shared" si="224"/>
        <v>0</v>
      </c>
      <c r="BL151" s="256">
        <f t="shared" ref="BL151:BW151" si="225">IFERROR(ROUNDUP(BL149/$C148,0),0)</f>
        <v>0</v>
      </c>
      <c r="BM151" s="256">
        <f t="shared" si="225"/>
        <v>0</v>
      </c>
      <c r="BN151" s="256">
        <f t="shared" si="225"/>
        <v>0</v>
      </c>
      <c r="BO151" s="256">
        <f t="shared" si="225"/>
        <v>0</v>
      </c>
      <c r="BP151" s="256">
        <f t="shared" si="225"/>
        <v>0</v>
      </c>
      <c r="BQ151" s="256">
        <f t="shared" si="225"/>
        <v>0</v>
      </c>
      <c r="BR151" s="256">
        <f t="shared" si="225"/>
        <v>0</v>
      </c>
      <c r="BS151" s="256">
        <f t="shared" si="225"/>
        <v>0</v>
      </c>
      <c r="BT151" s="256">
        <f t="shared" si="225"/>
        <v>0</v>
      </c>
      <c r="BU151" s="256">
        <f t="shared" si="225"/>
        <v>0</v>
      </c>
      <c r="BV151" s="256">
        <f t="shared" si="225"/>
        <v>0</v>
      </c>
      <c r="BW151" s="256">
        <f t="shared" si="225"/>
        <v>0</v>
      </c>
    </row>
    <row r="152" spans="1:75" x14ac:dyDescent="0.3">
      <c r="B152" t="s">
        <v>181</v>
      </c>
      <c r="D152" s="257">
        <f>IF((D151-D150)&lt;0,0,D151-D150)</f>
        <v>0</v>
      </c>
      <c r="E152" s="257">
        <f t="shared" ref="E152:BK152" si="226">IF((E151-E150)&lt;0,0,E151-E150)</f>
        <v>0</v>
      </c>
      <c r="F152" s="257">
        <f t="shared" si="226"/>
        <v>0</v>
      </c>
      <c r="G152" s="257">
        <f t="shared" si="226"/>
        <v>0</v>
      </c>
      <c r="H152" s="257">
        <f t="shared" si="226"/>
        <v>0</v>
      </c>
      <c r="I152" s="257">
        <f t="shared" si="226"/>
        <v>0</v>
      </c>
      <c r="J152" s="257">
        <f t="shared" si="226"/>
        <v>0</v>
      </c>
      <c r="K152" s="257">
        <f t="shared" si="226"/>
        <v>0</v>
      </c>
      <c r="L152" s="257">
        <f t="shared" si="226"/>
        <v>0</v>
      </c>
      <c r="M152" s="257">
        <f t="shared" si="226"/>
        <v>0</v>
      </c>
      <c r="N152" s="257">
        <f t="shared" si="226"/>
        <v>0</v>
      </c>
      <c r="O152" s="257">
        <f t="shared" si="226"/>
        <v>0</v>
      </c>
      <c r="P152" s="257">
        <f t="shared" si="226"/>
        <v>0</v>
      </c>
      <c r="Q152" s="257">
        <f t="shared" si="226"/>
        <v>0</v>
      </c>
      <c r="R152" s="257">
        <f t="shared" si="226"/>
        <v>0</v>
      </c>
      <c r="S152" s="257">
        <f t="shared" si="226"/>
        <v>0</v>
      </c>
      <c r="T152" s="257">
        <f t="shared" si="226"/>
        <v>0</v>
      </c>
      <c r="U152" s="257">
        <f t="shared" si="226"/>
        <v>0</v>
      </c>
      <c r="V152" s="257">
        <f t="shared" si="226"/>
        <v>0</v>
      </c>
      <c r="W152" s="257">
        <f t="shared" si="226"/>
        <v>0</v>
      </c>
      <c r="X152" s="257">
        <f t="shared" si="226"/>
        <v>0</v>
      </c>
      <c r="Y152" s="257">
        <f t="shared" si="226"/>
        <v>0</v>
      </c>
      <c r="Z152" s="257">
        <f t="shared" si="226"/>
        <v>0</v>
      </c>
      <c r="AA152" s="257">
        <f t="shared" si="226"/>
        <v>0</v>
      </c>
      <c r="AB152" s="257">
        <f t="shared" si="226"/>
        <v>0</v>
      </c>
      <c r="AC152" s="257">
        <f t="shared" si="226"/>
        <v>0</v>
      </c>
      <c r="AD152" s="257">
        <f t="shared" si="226"/>
        <v>0</v>
      </c>
      <c r="AE152" s="257">
        <f t="shared" si="226"/>
        <v>0</v>
      </c>
      <c r="AF152" s="257">
        <f t="shared" si="226"/>
        <v>0</v>
      </c>
      <c r="AG152" s="257">
        <f t="shared" si="226"/>
        <v>0</v>
      </c>
      <c r="AH152" s="257">
        <f t="shared" si="226"/>
        <v>0</v>
      </c>
      <c r="AI152" s="257">
        <f t="shared" si="226"/>
        <v>0</v>
      </c>
      <c r="AJ152" s="257">
        <f t="shared" si="226"/>
        <v>0</v>
      </c>
      <c r="AK152" s="257">
        <f t="shared" si="226"/>
        <v>0</v>
      </c>
      <c r="AL152" s="257">
        <f t="shared" si="226"/>
        <v>0</v>
      </c>
      <c r="AM152" s="257">
        <f t="shared" si="226"/>
        <v>0</v>
      </c>
      <c r="AN152" s="257">
        <f t="shared" si="226"/>
        <v>0</v>
      </c>
      <c r="AO152" s="257">
        <f t="shared" si="226"/>
        <v>0</v>
      </c>
      <c r="AP152" s="257">
        <f t="shared" si="226"/>
        <v>0</v>
      </c>
      <c r="AQ152" s="257">
        <f t="shared" si="226"/>
        <v>0</v>
      </c>
      <c r="AR152" s="257">
        <f t="shared" si="226"/>
        <v>0</v>
      </c>
      <c r="AS152" s="257">
        <f t="shared" si="226"/>
        <v>0</v>
      </c>
      <c r="AT152" s="257">
        <f t="shared" si="226"/>
        <v>0</v>
      </c>
      <c r="AU152" s="257">
        <f t="shared" si="226"/>
        <v>0</v>
      </c>
      <c r="AV152" s="257">
        <f t="shared" si="226"/>
        <v>0</v>
      </c>
      <c r="AW152" s="257">
        <f t="shared" si="226"/>
        <v>0</v>
      </c>
      <c r="AX152" s="257">
        <f t="shared" si="226"/>
        <v>0</v>
      </c>
      <c r="AY152" s="257">
        <f t="shared" si="226"/>
        <v>0</v>
      </c>
      <c r="AZ152" s="257">
        <f t="shared" si="226"/>
        <v>0</v>
      </c>
      <c r="BA152" s="257">
        <f t="shared" si="226"/>
        <v>0</v>
      </c>
      <c r="BB152" s="257">
        <f t="shared" si="226"/>
        <v>0</v>
      </c>
      <c r="BC152" s="257">
        <f t="shared" si="226"/>
        <v>0</v>
      </c>
      <c r="BD152" s="257">
        <f t="shared" si="226"/>
        <v>0</v>
      </c>
      <c r="BE152" s="257">
        <f t="shared" si="226"/>
        <v>0</v>
      </c>
      <c r="BF152" s="257">
        <f t="shared" si="226"/>
        <v>0</v>
      </c>
      <c r="BG152" s="257">
        <f t="shared" si="226"/>
        <v>0</v>
      </c>
      <c r="BH152" s="257">
        <f t="shared" si="226"/>
        <v>0</v>
      </c>
      <c r="BI152" s="257">
        <f t="shared" si="226"/>
        <v>0</v>
      </c>
      <c r="BJ152" s="257">
        <f t="shared" si="226"/>
        <v>0</v>
      </c>
      <c r="BK152" s="257">
        <f t="shared" si="226"/>
        <v>0</v>
      </c>
      <c r="BL152" s="257">
        <f t="shared" ref="BL152:BW152" si="227">IF((BL151-BL150)&lt;0,0,BL151-BL150)</f>
        <v>0</v>
      </c>
      <c r="BM152" s="257">
        <f t="shared" si="227"/>
        <v>0</v>
      </c>
      <c r="BN152" s="257">
        <f t="shared" si="227"/>
        <v>0</v>
      </c>
      <c r="BO152" s="257">
        <f t="shared" si="227"/>
        <v>0</v>
      </c>
      <c r="BP152" s="257">
        <f t="shared" si="227"/>
        <v>0</v>
      </c>
      <c r="BQ152" s="257">
        <f t="shared" si="227"/>
        <v>0</v>
      </c>
      <c r="BR152" s="257">
        <f t="shared" si="227"/>
        <v>0</v>
      </c>
      <c r="BS152" s="257">
        <f t="shared" si="227"/>
        <v>0</v>
      </c>
      <c r="BT152" s="257">
        <f t="shared" si="227"/>
        <v>0</v>
      </c>
      <c r="BU152" s="257">
        <f t="shared" si="227"/>
        <v>0</v>
      </c>
      <c r="BV152" s="257">
        <f t="shared" si="227"/>
        <v>0</v>
      </c>
      <c r="BW152" s="257">
        <f t="shared" si="227"/>
        <v>0</v>
      </c>
    </row>
    <row r="153" spans="1:75" x14ac:dyDescent="0.3">
      <c r="A153" t="str">
        <f>$B$123&amp;"WTB"</f>
        <v>CUSTOMER SUCCESSWTB</v>
      </c>
      <c r="B153" t="s">
        <v>21</v>
      </c>
      <c r="D153" s="239">
        <f>D152*$C145/12*(1+$C146)</f>
        <v>0</v>
      </c>
      <c r="E153" s="239">
        <f t="shared" ref="E153:BK153" si="228">E152*$C145/12*(1+$C146)</f>
        <v>0</v>
      </c>
      <c r="F153" s="239">
        <f t="shared" si="228"/>
        <v>0</v>
      </c>
      <c r="G153" s="239">
        <f t="shared" si="228"/>
        <v>0</v>
      </c>
      <c r="H153" s="239">
        <f t="shared" si="228"/>
        <v>0</v>
      </c>
      <c r="I153" s="239">
        <f t="shared" si="228"/>
        <v>0</v>
      </c>
      <c r="J153" s="239">
        <f t="shared" si="228"/>
        <v>0</v>
      </c>
      <c r="K153" s="239">
        <f t="shared" si="228"/>
        <v>0</v>
      </c>
      <c r="L153" s="239">
        <f t="shared" si="228"/>
        <v>0</v>
      </c>
      <c r="M153" s="239">
        <f t="shared" si="228"/>
        <v>0</v>
      </c>
      <c r="N153" s="239">
        <f t="shared" si="228"/>
        <v>0</v>
      </c>
      <c r="O153" s="239">
        <f t="shared" si="228"/>
        <v>0</v>
      </c>
      <c r="P153" s="239">
        <f t="shared" si="228"/>
        <v>0</v>
      </c>
      <c r="Q153" s="239">
        <f t="shared" si="228"/>
        <v>0</v>
      </c>
      <c r="R153" s="239">
        <f t="shared" si="228"/>
        <v>0</v>
      </c>
      <c r="S153" s="239">
        <f t="shared" si="228"/>
        <v>0</v>
      </c>
      <c r="T153" s="239">
        <f t="shared" si="228"/>
        <v>0</v>
      </c>
      <c r="U153" s="239">
        <f t="shared" si="228"/>
        <v>0</v>
      </c>
      <c r="V153" s="239">
        <f t="shared" si="228"/>
        <v>0</v>
      </c>
      <c r="W153" s="239">
        <f t="shared" si="228"/>
        <v>0</v>
      </c>
      <c r="X153" s="239">
        <f t="shared" si="228"/>
        <v>0</v>
      </c>
      <c r="Y153" s="239">
        <f t="shared" si="228"/>
        <v>0</v>
      </c>
      <c r="Z153" s="239">
        <f t="shared" si="228"/>
        <v>0</v>
      </c>
      <c r="AA153" s="239">
        <f t="shared" si="228"/>
        <v>0</v>
      </c>
      <c r="AB153" s="239">
        <f t="shared" si="228"/>
        <v>0</v>
      </c>
      <c r="AC153" s="239">
        <f t="shared" si="228"/>
        <v>0</v>
      </c>
      <c r="AD153" s="239">
        <f t="shared" si="228"/>
        <v>0</v>
      </c>
      <c r="AE153" s="239">
        <f t="shared" si="228"/>
        <v>0</v>
      </c>
      <c r="AF153" s="239">
        <f t="shared" si="228"/>
        <v>0</v>
      </c>
      <c r="AG153" s="239">
        <f t="shared" si="228"/>
        <v>0</v>
      </c>
      <c r="AH153" s="239">
        <f t="shared" si="228"/>
        <v>0</v>
      </c>
      <c r="AI153" s="239">
        <f t="shared" si="228"/>
        <v>0</v>
      </c>
      <c r="AJ153" s="239">
        <f t="shared" si="228"/>
        <v>0</v>
      </c>
      <c r="AK153" s="239">
        <f t="shared" si="228"/>
        <v>0</v>
      </c>
      <c r="AL153" s="239">
        <f t="shared" si="228"/>
        <v>0</v>
      </c>
      <c r="AM153" s="239">
        <f t="shared" si="228"/>
        <v>0</v>
      </c>
      <c r="AN153" s="239">
        <f t="shared" si="228"/>
        <v>0</v>
      </c>
      <c r="AO153" s="239">
        <f t="shared" si="228"/>
        <v>0</v>
      </c>
      <c r="AP153" s="239">
        <f t="shared" si="228"/>
        <v>0</v>
      </c>
      <c r="AQ153" s="239">
        <f t="shared" si="228"/>
        <v>0</v>
      </c>
      <c r="AR153" s="239">
        <f t="shared" si="228"/>
        <v>0</v>
      </c>
      <c r="AS153" s="239">
        <f t="shared" si="228"/>
        <v>0</v>
      </c>
      <c r="AT153" s="239">
        <f t="shared" si="228"/>
        <v>0</v>
      </c>
      <c r="AU153" s="239">
        <f t="shared" si="228"/>
        <v>0</v>
      </c>
      <c r="AV153" s="239">
        <f t="shared" si="228"/>
        <v>0</v>
      </c>
      <c r="AW153" s="239">
        <f t="shared" si="228"/>
        <v>0</v>
      </c>
      <c r="AX153" s="239">
        <f t="shared" si="228"/>
        <v>0</v>
      </c>
      <c r="AY153" s="239">
        <f t="shared" si="228"/>
        <v>0</v>
      </c>
      <c r="AZ153" s="239">
        <f t="shared" si="228"/>
        <v>0</v>
      </c>
      <c r="BA153" s="239">
        <f t="shared" si="228"/>
        <v>0</v>
      </c>
      <c r="BB153" s="239">
        <f t="shared" si="228"/>
        <v>0</v>
      </c>
      <c r="BC153" s="239">
        <f t="shared" si="228"/>
        <v>0</v>
      </c>
      <c r="BD153" s="239">
        <f t="shared" si="228"/>
        <v>0</v>
      </c>
      <c r="BE153" s="239">
        <f t="shared" si="228"/>
        <v>0</v>
      </c>
      <c r="BF153" s="239">
        <f t="shared" si="228"/>
        <v>0</v>
      </c>
      <c r="BG153" s="239">
        <f t="shared" si="228"/>
        <v>0</v>
      </c>
      <c r="BH153" s="239">
        <f t="shared" si="228"/>
        <v>0</v>
      </c>
      <c r="BI153" s="239">
        <f t="shared" si="228"/>
        <v>0</v>
      </c>
      <c r="BJ153" s="239">
        <f t="shared" si="228"/>
        <v>0</v>
      </c>
      <c r="BK153" s="239">
        <f t="shared" si="228"/>
        <v>0</v>
      </c>
      <c r="BL153" s="239">
        <f t="shared" ref="BL153:BW153" si="229">BL152*$C145/12*(1+$C146)</f>
        <v>0</v>
      </c>
      <c r="BM153" s="239">
        <f t="shared" si="229"/>
        <v>0</v>
      </c>
      <c r="BN153" s="239">
        <f t="shared" si="229"/>
        <v>0</v>
      </c>
      <c r="BO153" s="239">
        <f t="shared" si="229"/>
        <v>0</v>
      </c>
      <c r="BP153" s="239">
        <f t="shared" si="229"/>
        <v>0</v>
      </c>
      <c r="BQ153" s="239">
        <f t="shared" si="229"/>
        <v>0</v>
      </c>
      <c r="BR153" s="239">
        <f t="shared" si="229"/>
        <v>0</v>
      </c>
      <c r="BS153" s="239">
        <f t="shared" si="229"/>
        <v>0</v>
      </c>
      <c r="BT153" s="239">
        <f t="shared" si="229"/>
        <v>0</v>
      </c>
      <c r="BU153" s="239">
        <f t="shared" si="229"/>
        <v>0</v>
      </c>
      <c r="BV153" s="239">
        <f t="shared" si="229"/>
        <v>0</v>
      </c>
      <c r="BW153" s="239">
        <f t="shared" si="229"/>
        <v>0</v>
      </c>
    </row>
    <row r="154" spans="1:75" x14ac:dyDescent="0.3">
      <c r="A154" t="str">
        <f>$B$123&amp;"WTB"</f>
        <v>CUSTOMER SUCCESSWTB</v>
      </c>
      <c r="B154" t="s">
        <v>107</v>
      </c>
      <c r="D154" s="239">
        <f>D152*$C147</f>
        <v>0</v>
      </c>
      <c r="E154" s="239">
        <f t="shared" ref="E154:BK154" si="230">E152*$C147</f>
        <v>0</v>
      </c>
      <c r="F154" s="239">
        <f t="shared" si="230"/>
        <v>0</v>
      </c>
      <c r="G154" s="239">
        <f t="shared" si="230"/>
        <v>0</v>
      </c>
      <c r="H154" s="239">
        <f t="shared" si="230"/>
        <v>0</v>
      </c>
      <c r="I154" s="239">
        <f t="shared" si="230"/>
        <v>0</v>
      </c>
      <c r="J154" s="239">
        <f t="shared" si="230"/>
        <v>0</v>
      </c>
      <c r="K154" s="239">
        <f t="shared" si="230"/>
        <v>0</v>
      </c>
      <c r="L154" s="239">
        <f t="shared" si="230"/>
        <v>0</v>
      </c>
      <c r="M154" s="239">
        <f t="shared" si="230"/>
        <v>0</v>
      </c>
      <c r="N154" s="239">
        <f t="shared" si="230"/>
        <v>0</v>
      </c>
      <c r="O154" s="239">
        <f t="shared" si="230"/>
        <v>0</v>
      </c>
      <c r="P154" s="239">
        <f t="shared" si="230"/>
        <v>0</v>
      </c>
      <c r="Q154" s="239">
        <f t="shared" si="230"/>
        <v>0</v>
      </c>
      <c r="R154" s="239">
        <f t="shared" si="230"/>
        <v>0</v>
      </c>
      <c r="S154" s="239">
        <f t="shared" si="230"/>
        <v>0</v>
      </c>
      <c r="T154" s="239">
        <f t="shared" si="230"/>
        <v>0</v>
      </c>
      <c r="U154" s="239">
        <f t="shared" si="230"/>
        <v>0</v>
      </c>
      <c r="V154" s="239">
        <f t="shared" si="230"/>
        <v>0</v>
      </c>
      <c r="W154" s="239">
        <f t="shared" si="230"/>
        <v>0</v>
      </c>
      <c r="X154" s="239">
        <f t="shared" si="230"/>
        <v>0</v>
      </c>
      <c r="Y154" s="239">
        <f t="shared" si="230"/>
        <v>0</v>
      </c>
      <c r="Z154" s="239">
        <f t="shared" si="230"/>
        <v>0</v>
      </c>
      <c r="AA154" s="239">
        <f t="shared" si="230"/>
        <v>0</v>
      </c>
      <c r="AB154" s="239">
        <f t="shared" si="230"/>
        <v>0</v>
      </c>
      <c r="AC154" s="239">
        <f t="shared" si="230"/>
        <v>0</v>
      </c>
      <c r="AD154" s="239">
        <f t="shared" si="230"/>
        <v>0</v>
      </c>
      <c r="AE154" s="239">
        <f t="shared" si="230"/>
        <v>0</v>
      </c>
      <c r="AF154" s="239">
        <f t="shared" si="230"/>
        <v>0</v>
      </c>
      <c r="AG154" s="239">
        <f t="shared" si="230"/>
        <v>0</v>
      </c>
      <c r="AH154" s="239">
        <f t="shared" si="230"/>
        <v>0</v>
      </c>
      <c r="AI154" s="239">
        <f t="shared" si="230"/>
        <v>0</v>
      </c>
      <c r="AJ154" s="239">
        <f t="shared" si="230"/>
        <v>0</v>
      </c>
      <c r="AK154" s="239">
        <f t="shared" si="230"/>
        <v>0</v>
      </c>
      <c r="AL154" s="239">
        <f t="shared" si="230"/>
        <v>0</v>
      </c>
      <c r="AM154" s="239">
        <f t="shared" si="230"/>
        <v>0</v>
      </c>
      <c r="AN154" s="239">
        <f t="shared" si="230"/>
        <v>0</v>
      </c>
      <c r="AO154" s="239">
        <f t="shared" si="230"/>
        <v>0</v>
      </c>
      <c r="AP154" s="239">
        <f t="shared" si="230"/>
        <v>0</v>
      </c>
      <c r="AQ154" s="239">
        <f t="shared" si="230"/>
        <v>0</v>
      </c>
      <c r="AR154" s="239">
        <f t="shared" si="230"/>
        <v>0</v>
      </c>
      <c r="AS154" s="239">
        <f t="shared" si="230"/>
        <v>0</v>
      </c>
      <c r="AT154" s="239">
        <f t="shared" si="230"/>
        <v>0</v>
      </c>
      <c r="AU154" s="239">
        <f t="shared" si="230"/>
        <v>0</v>
      </c>
      <c r="AV154" s="239">
        <f t="shared" si="230"/>
        <v>0</v>
      </c>
      <c r="AW154" s="239">
        <f t="shared" si="230"/>
        <v>0</v>
      </c>
      <c r="AX154" s="239">
        <f t="shared" si="230"/>
        <v>0</v>
      </c>
      <c r="AY154" s="239">
        <f t="shared" si="230"/>
        <v>0</v>
      </c>
      <c r="AZ154" s="239">
        <f t="shared" si="230"/>
        <v>0</v>
      </c>
      <c r="BA154" s="239">
        <f t="shared" si="230"/>
        <v>0</v>
      </c>
      <c r="BB154" s="239">
        <f t="shared" si="230"/>
        <v>0</v>
      </c>
      <c r="BC154" s="239">
        <f t="shared" si="230"/>
        <v>0</v>
      </c>
      <c r="BD154" s="239">
        <f t="shared" si="230"/>
        <v>0</v>
      </c>
      <c r="BE154" s="239">
        <f t="shared" si="230"/>
        <v>0</v>
      </c>
      <c r="BF154" s="239">
        <f t="shared" si="230"/>
        <v>0</v>
      </c>
      <c r="BG154" s="239">
        <f t="shared" si="230"/>
        <v>0</v>
      </c>
      <c r="BH154" s="239">
        <f t="shared" si="230"/>
        <v>0</v>
      </c>
      <c r="BI154" s="239">
        <f t="shared" si="230"/>
        <v>0</v>
      </c>
      <c r="BJ154" s="239">
        <f t="shared" si="230"/>
        <v>0</v>
      </c>
      <c r="BK154" s="239">
        <f t="shared" si="230"/>
        <v>0</v>
      </c>
      <c r="BL154" s="239">
        <f t="shared" ref="BL154:BW154" si="231">BL152*$C147</f>
        <v>0</v>
      </c>
      <c r="BM154" s="239">
        <f t="shared" si="231"/>
        <v>0</v>
      </c>
      <c r="BN154" s="239">
        <f t="shared" si="231"/>
        <v>0</v>
      </c>
      <c r="BO154" s="239">
        <f t="shared" si="231"/>
        <v>0</v>
      </c>
      <c r="BP154" s="239">
        <f t="shared" si="231"/>
        <v>0</v>
      </c>
      <c r="BQ154" s="239">
        <f t="shared" si="231"/>
        <v>0</v>
      </c>
      <c r="BR154" s="239">
        <f t="shared" si="231"/>
        <v>0</v>
      </c>
      <c r="BS154" s="239">
        <f t="shared" si="231"/>
        <v>0</v>
      </c>
      <c r="BT154" s="239">
        <f t="shared" si="231"/>
        <v>0</v>
      </c>
      <c r="BU154" s="239">
        <f t="shared" si="231"/>
        <v>0</v>
      </c>
      <c r="BV154" s="239">
        <f t="shared" si="231"/>
        <v>0</v>
      </c>
      <c r="BW154" s="239">
        <f t="shared" si="231"/>
        <v>0</v>
      </c>
    </row>
    <row r="155" spans="1:75" x14ac:dyDescent="0.3">
      <c r="D155" s="238"/>
      <c r="E155" s="238"/>
      <c r="F155" s="238"/>
      <c r="G155" s="238"/>
      <c r="H155" s="238"/>
      <c r="I155" s="238"/>
      <c r="J155" s="238"/>
      <c r="K155" s="238"/>
      <c r="L155" s="238"/>
      <c r="M155" s="238"/>
      <c r="N155" s="238"/>
      <c r="O155" s="238"/>
      <c r="P155" s="238"/>
      <c r="Q155" s="238"/>
      <c r="R155" s="238"/>
      <c r="S155" s="238"/>
      <c r="T155" s="238"/>
      <c r="U155" s="238"/>
      <c r="V155" s="238"/>
      <c r="W155" s="238"/>
      <c r="X155" s="238"/>
      <c r="Y155" s="238"/>
      <c r="Z155" s="238"/>
      <c r="AA155" s="238"/>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c r="AW155" s="238"/>
      <c r="AX155" s="238"/>
      <c r="AY155" s="238"/>
      <c r="AZ155" s="238"/>
      <c r="BA155" s="238"/>
      <c r="BB155" s="238"/>
      <c r="BC155" s="238"/>
      <c r="BD155" s="238"/>
      <c r="BE155" s="238"/>
      <c r="BF155" s="238"/>
      <c r="BG155" s="238"/>
      <c r="BH155" s="238"/>
      <c r="BI155" s="238"/>
      <c r="BJ155" s="238"/>
      <c r="BK155" s="238"/>
      <c r="BL155" s="238"/>
      <c r="BM155" s="238"/>
      <c r="BN155" s="238"/>
      <c r="BO155" s="238"/>
      <c r="BP155" s="238"/>
      <c r="BQ155" s="238"/>
      <c r="BR155" s="238"/>
      <c r="BS155" s="238"/>
      <c r="BT155" s="238"/>
      <c r="BU155" s="238"/>
      <c r="BV155" s="238"/>
      <c r="BW155" s="238"/>
    </row>
    <row r="156" spans="1:75" x14ac:dyDescent="0.3">
      <c r="D156" s="238"/>
      <c r="E156" s="238"/>
      <c r="F156" s="238"/>
      <c r="G156" s="238"/>
      <c r="H156" s="238"/>
      <c r="I156" s="238"/>
      <c r="J156" s="238"/>
      <c r="K156" s="238"/>
      <c r="L156" s="238"/>
      <c r="M156" s="238"/>
      <c r="N156" s="238"/>
      <c r="O156" s="238"/>
      <c r="P156" s="238"/>
      <c r="Q156" s="238"/>
      <c r="R156" s="238"/>
      <c r="S156" s="238"/>
      <c r="T156" s="238"/>
      <c r="U156" s="238"/>
      <c r="V156" s="238"/>
      <c r="W156" s="238"/>
      <c r="X156" s="238"/>
      <c r="Y156" s="238"/>
      <c r="Z156" s="238"/>
      <c r="AA156" s="238"/>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c r="AW156" s="238"/>
      <c r="AX156" s="238"/>
      <c r="AY156" s="238"/>
      <c r="AZ156" s="238"/>
      <c r="BA156" s="238"/>
      <c r="BB156" s="238"/>
      <c r="BC156" s="238"/>
      <c r="BD156" s="238"/>
      <c r="BE156" s="238"/>
      <c r="BF156" s="238"/>
      <c r="BG156" s="238"/>
      <c r="BH156" s="238"/>
      <c r="BI156" s="238"/>
      <c r="BJ156" s="238"/>
      <c r="BK156" s="238"/>
      <c r="BL156" s="238"/>
      <c r="BM156" s="238"/>
      <c r="BN156" s="238"/>
      <c r="BO156" s="238"/>
      <c r="BP156" s="238"/>
      <c r="BQ156" s="238"/>
      <c r="BR156" s="238"/>
      <c r="BS156" s="238"/>
      <c r="BT156" s="238"/>
      <c r="BU156" s="238"/>
      <c r="BV156" s="238"/>
      <c r="BW156" s="238"/>
    </row>
    <row r="157" spans="1:75" x14ac:dyDescent="0.3">
      <c r="B157" s="143" t="s">
        <v>188</v>
      </c>
      <c r="D157" s="238"/>
      <c r="E157" s="238"/>
      <c r="F157" s="238"/>
      <c r="G157" s="238"/>
      <c r="H157" s="238"/>
      <c r="I157" s="238"/>
      <c r="J157" s="238"/>
      <c r="K157" s="238"/>
      <c r="L157" s="238"/>
      <c r="M157" s="238"/>
      <c r="N157" s="238"/>
      <c r="O157" s="238"/>
      <c r="P157" s="238"/>
      <c r="Q157" s="238"/>
      <c r="R157" s="238"/>
      <c r="S157" s="238"/>
      <c r="T157" s="238"/>
      <c r="U157" s="238"/>
      <c r="V157" s="238"/>
      <c r="W157" s="238"/>
      <c r="X157" s="238"/>
      <c r="Y157" s="238"/>
      <c r="Z157" s="238"/>
      <c r="AA157" s="238"/>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c r="AW157" s="238"/>
      <c r="AX157" s="238"/>
      <c r="AY157" s="238"/>
      <c r="AZ157" s="238"/>
      <c r="BA157" s="238"/>
      <c r="BB157" s="238"/>
      <c r="BC157" s="238"/>
      <c r="BD157" s="238"/>
      <c r="BE157" s="238"/>
      <c r="BF157" s="238"/>
      <c r="BG157" s="238"/>
      <c r="BH157" s="238"/>
      <c r="BI157" s="238"/>
      <c r="BJ157" s="238"/>
      <c r="BK157" s="238"/>
      <c r="BL157" s="238"/>
      <c r="BM157" s="238"/>
      <c r="BN157" s="238"/>
      <c r="BO157" s="238"/>
      <c r="BP157" s="238"/>
      <c r="BQ157" s="238"/>
      <c r="BR157" s="238"/>
      <c r="BS157" s="238"/>
      <c r="BT157" s="238"/>
      <c r="BU157" s="238"/>
      <c r="BV157" s="238"/>
      <c r="BW157" s="238"/>
    </row>
    <row r="158" spans="1:75" x14ac:dyDescent="0.3">
      <c r="A158" t="str">
        <f>$B$123&amp;B158</f>
        <v>CUSTOMER SUCCESSWages &amp; Taxes</v>
      </c>
      <c r="B158" t="s">
        <v>21</v>
      </c>
      <c r="D158" s="239">
        <f>SUMIF($B134:$B156,$B158,D134:D156)</f>
        <v>0</v>
      </c>
      <c r="E158" s="239">
        <f t="shared" ref="E158:BK158" si="232">SUMIF($B134:$B156,$B158,E134:E156)</f>
        <v>0</v>
      </c>
      <c r="F158" s="239">
        <f t="shared" si="232"/>
        <v>0</v>
      </c>
      <c r="G158" s="239">
        <f t="shared" si="232"/>
        <v>0</v>
      </c>
      <c r="H158" s="239">
        <f t="shared" si="232"/>
        <v>0</v>
      </c>
      <c r="I158" s="239">
        <f t="shared" si="232"/>
        <v>0</v>
      </c>
      <c r="J158" s="239">
        <f t="shared" si="232"/>
        <v>0</v>
      </c>
      <c r="K158" s="239">
        <f t="shared" si="232"/>
        <v>0</v>
      </c>
      <c r="L158" s="239">
        <f t="shared" si="232"/>
        <v>0</v>
      </c>
      <c r="M158" s="239">
        <f t="shared" si="232"/>
        <v>0</v>
      </c>
      <c r="N158" s="239">
        <f t="shared" si="232"/>
        <v>0</v>
      </c>
      <c r="O158" s="239">
        <f t="shared" si="232"/>
        <v>0</v>
      </c>
      <c r="P158" s="239">
        <f t="shared" si="232"/>
        <v>0</v>
      </c>
      <c r="Q158" s="239">
        <f t="shared" si="232"/>
        <v>0</v>
      </c>
      <c r="R158" s="239">
        <f t="shared" si="232"/>
        <v>0</v>
      </c>
      <c r="S158" s="239">
        <f t="shared" si="232"/>
        <v>0</v>
      </c>
      <c r="T158" s="239">
        <f t="shared" si="232"/>
        <v>0</v>
      </c>
      <c r="U158" s="239">
        <f t="shared" si="232"/>
        <v>0</v>
      </c>
      <c r="V158" s="239">
        <f t="shared" si="232"/>
        <v>0</v>
      </c>
      <c r="W158" s="239">
        <f t="shared" si="232"/>
        <v>0</v>
      </c>
      <c r="X158" s="239">
        <f t="shared" si="232"/>
        <v>0</v>
      </c>
      <c r="Y158" s="239">
        <f t="shared" si="232"/>
        <v>0</v>
      </c>
      <c r="Z158" s="239">
        <f t="shared" si="232"/>
        <v>0</v>
      </c>
      <c r="AA158" s="239">
        <f t="shared" si="232"/>
        <v>0</v>
      </c>
      <c r="AB158" s="239">
        <f t="shared" si="232"/>
        <v>0</v>
      </c>
      <c r="AC158" s="239">
        <f t="shared" si="232"/>
        <v>0</v>
      </c>
      <c r="AD158" s="239">
        <f t="shared" si="232"/>
        <v>0</v>
      </c>
      <c r="AE158" s="239">
        <f t="shared" si="232"/>
        <v>0</v>
      </c>
      <c r="AF158" s="239">
        <f t="shared" si="232"/>
        <v>0</v>
      </c>
      <c r="AG158" s="239">
        <f t="shared" si="232"/>
        <v>0</v>
      </c>
      <c r="AH158" s="239">
        <f t="shared" si="232"/>
        <v>0</v>
      </c>
      <c r="AI158" s="239">
        <f t="shared" si="232"/>
        <v>0</v>
      </c>
      <c r="AJ158" s="239">
        <f t="shared" si="232"/>
        <v>0</v>
      </c>
      <c r="AK158" s="239">
        <f t="shared" si="232"/>
        <v>0</v>
      </c>
      <c r="AL158" s="239">
        <f t="shared" si="232"/>
        <v>0</v>
      </c>
      <c r="AM158" s="239">
        <f t="shared" si="232"/>
        <v>0</v>
      </c>
      <c r="AN158" s="239">
        <f t="shared" si="232"/>
        <v>0</v>
      </c>
      <c r="AO158" s="239">
        <f t="shared" si="232"/>
        <v>0</v>
      </c>
      <c r="AP158" s="239">
        <f t="shared" si="232"/>
        <v>0</v>
      </c>
      <c r="AQ158" s="239">
        <f t="shared" si="232"/>
        <v>0</v>
      </c>
      <c r="AR158" s="239">
        <f t="shared" si="232"/>
        <v>0</v>
      </c>
      <c r="AS158" s="239">
        <f t="shared" si="232"/>
        <v>0</v>
      </c>
      <c r="AT158" s="239">
        <f t="shared" si="232"/>
        <v>0</v>
      </c>
      <c r="AU158" s="239">
        <f t="shared" si="232"/>
        <v>0</v>
      </c>
      <c r="AV158" s="239">
        <f t="shared" si="232"/>
        <v>0</v>
      </c>
      <c r="AW158" s="239">
        <f t="shared" si="232"/>
        <v>0</v>
      </c>
      <c r="AX158" s="239">
        <f t="shared" si="232"/>
        <v>0</v>
      </c>
      <c r="AY158" s="239">
        <f t="shared" si="232"/>
        <v>0</v>
      </c>
      <c r="AZ158" s="239">
        <f t="shared" si="232"/>
        <v>0</v>
      </c>
      <c r="BA158" s="239">
        <f t="shared" si="232"/>
        <v>0</v>
      </c>
      <c r="BB158" s="239">
        <f t="shared" si="232"/>
        <v>0</v>
      </c>
      <c r="BC158" s="239">
        <f t="shared" si="232"/>
        <v>0</v>
      </c>
      <c r="BD158" s="239">
        <f t="shared" si="232"/>
        <v>0</v>
      </c>
      <c r="BE158" s="239">
        <f t="shared" si="232"/>
        <v>0</v>
      </c>
      <c r="BF158" s="239">
        <f t="shared" si="232"/>
        <v>0</v>
      </c>
      <c r="BG158" s="239">
        <f t="shared" si="232"/>
        <v>0</v>
      </c>
      <c r="BH158" s="239">
        <f t="shared" si="232"/>
        <v>0</v>
      </c>
      <c r="BI158" s="239">
        <f t="shared" si="232"/>
        <v>0</v>
      </c>
      <c r="BJ158" s="239">
        <f t="shared" si="232"/>
        <v>0</v>
      </c>
      <c r="BK158" s="239">
        <f t="shared" si="232"/>
        <v>0</v>
      </c>
      <c r="BL158" s="239">
        <f t="shared" ref="BL158:BW158" si="233">SUMIF($B134:$B156,$B158,BL134:BL156)</f>
        <v>0</v>
      </c>
      <c r="BM158" s="239">
        <f t="shared" si="233"/>
        <v>0</v>
      </c>
      <c r="BN158" s="239">
        <f t="shared" si="233"/>
        <v>0</v>
      </c>
      <c r="BO158" s="239">
        <f t="shared" si="233"/>
        <v>0</v>
      </c>
      <c r="BP158" s="239">
        <f t="shared" si="233"/>
        <v>0</v>
      </c>
      <c r="BQ158" s="239">
        <f t="shared" si="233"/>
        <v>0</v>
      </c>
      <c r="BR158" s="239">
        <f t="shared" si="233"/>
        <v>0</v>
      </c>
      <c r="BS158" s="239">
        <f t="shared" si="233"/>
        <v>0</v>
      </c>
      <c r="BT158" s="239">
        <f t="shared" si="233"/>
        <v>0</v>
      </c>
      <c r="BU158" s="239">
        <f t="shared" si="233"/>
        <v>0</v>
      </c>
      <c r="BV158" s="239">
        <f t="shared" si="233"/>
        <v>0</v>
      </c>
      <c r="BW158" s="239">
        <f t="shared" si="233"/>
        <v>0</v>
      </c>
    </row>
    <row r="159" spans="1:75" x14ac:dyDescent="0.3">
      <c r="A159" t="str">
        <f t="shared" ref="A159:A160" si="234">$B$123&amp;B159</f>
        <v>CUSTOMER SUCCESSBenefits</v>
      </c>
      <c r="B159" t="s">
        <v>107</v>
      </c>
      <c r="D159" s="239">
        <f>SUMIF($B134:$B156,$B159,D134:D156)</f>
        <v>0</v>
      </c>
      <c r="E159" s="239">
        <f t="shared" ref="E159:BK159" si="235">SUMIF($B134:$B156,$B159,E134:E156)</f>
        <v>0</v>
      </c>
      <c r="F159" s="239">
        <f t="shared" si="235"/>
        <v>0</v>
      </c>
      <c r="G159" s="239">
        <f t="shared" si="235"/>
        <v>0</v>
      </c>
      <c r="H159" s="239">
        <f t="shared" si="235"/>
        <v>0</v>
      </c>
      <c r="I159" s="239">
        <f t="shared" si="235"/>
        <v>0</v>
      </c>
      <c r="J159" s="239">
        <f t="shared" si="235"/>
        <v>0</v>
      </c>
      <c r="K159" s="239">
        <f t="shared" si="235"/>
        <v>0</v>
      </c>
      <c r="L159" s="239">
        <f t="shared" si="235"/>
        <v>0</v>
      </c>
      <c r="M159" s="239">
        <f t="shared" si="235"/>
        <v>0</v>
      </c>
      <c r="N159" s="239">
        <f t="shared" si="235"/>
        <v>0</v>
      </c>
      <c r="O159" s="239">
        <f t="shared" si="235"/>
        <v>0</v>
      </c>
      <c r="P159" s="239">
        <f t="shared" si="235"/>
        <v>0</v>
      </c>
      <c r="Q159" s="239">
        <f t="shared" si="235"/>
        <v>0</v>
      </c>
      <c r="R159" s="239">
        <f t="shared" si="235"/>
        <v>0</v>
      </c>
      <c r="S159" s="239">
        <f t="shared" si="235"/>
        <v>0</v>
      </c>
      <c r="T159" s="239">
        <f t="shared" si="235"/>
        <v>0</v>
      </c>
      <c r="U159" s="239">
        <f t="shared" si="235"/>
        <v>0</v>
      </c>
      <c r="V159" s="239">
        <f t="shared" si="235"/>
        <v>0</v>
      </c>
      <c r="W159" s="239">
        <f t="shared" si="235"/>
        <v>0</v>
      </c>
      <c r="X159" s="239">
        <f t="shared" si="235"/>
        <v>0</v>
      </c>
      <c r="Y159" s="239">
        <f t="shared" si="235"/>
        <v>0</v>
      </c>
      <c r="Z159" s="239">
        <f t="shared" si="235"/>
        <v>0</v>
      </c>
      <c r="AA159" s="239">
        <f t="shared" si="235"/>
        <v>0</v>
      </c>
      <c r="AB159" s="239">
        <f t="shared" si="235"/>
        <v>0</v>
      </c>
      <c r="AC159" s="239">
        <f t="shared" si="235"/>
        <v>0</v>
      </c>
      <c r="AD159" s="239">
        <f t="shared" si="235"/>
        <v>0</v>
      </c>
      <c r="AE159" s="239">
        <f t="shared" si="235"/>
        <v>0</v>
      </c>
      <c r="AF159" s="239">
        <f t="shared" si="235"/>
        <v>0</v>
      </c>
      <c r="AG159" s="239">
        <f t="shared" si="235"/>
        <v>0</v>
      </c>
      <c r="AH159" s="239">
        <f t="shared" si="235"/>
        <v>0</v>
      </c>
      <c r="AI159" s="239">
        <f t="shared" si="235"/>
        <v>0</v>
      </c>
      <c r="AJ159" s="239">
        <f t="shared" si="235"/>
        <v>0</v>
      </c>
      <c r="AK159" s="239">
        <f t="shared" si="235"/>
        <v>0</v>
      </c>
      <c r="AL159" s="239">
        <f t="shared" si="235"/>
        <v>0</v>
      </c>
      <c r="AM159" s="239">
        <f t="shared" si="235"/>
        <v>0</v>
      </c>
      <c r="AN159" s="239">
        <f t="shared" si="235"/>
        <v>0</v>
      </c>
      <c r="AO159" s="239">
        <f t="shared" si="235"/>
        <v>0</v>
      </c>
      <c r="AP159" s="239">
        <f t="shared" si="235"/>
        <v>0</v>
      </c>
      <c r="AQ159" s="239">
        <f t="shared" si="235"/>
        <v>0</v>
      </c>
      <c r="AR159" s="239">
        <f t="shared" si="235"/>
        <v>0</v>
      </c>
      <c r="AS159" s="239">
        <f t="shared" si="235"/>
        <v>0</v>
      </c>
      <c r="AT159" s="239">
        <f t="shared" si="235"/>
        <v>0</v>
      </c>
      <c r="AU159" s="239">
        <f t="shared" si="235"/>
        <v>0</v>
      </c>
      <c r="AV159" s="239">
        <f t="shared" si="235"/>
        <v>0</v>
      </c>
      <c r="AW159" s="239">
        <f t="shared" si="235"/>
        <v>0</v>
      </c>
      <c r="AX159" s="239">
        <f t="shared" si="235"/>
        <v>0</v>
      </c>
      <c r="AY159" s="239">
        <f t="shared" si="235"/>
        <v>0</v>
      </c>
      <c r="AZ159" s="239">
        <f t="shared" si="235"/>
        <v>0</v>
      </c>
      <c r="BA159" s="239">
        <f t="shared" si="235"/>
        <v>0</v>
      </c>
      <c r="BB159" s="239">
        <f t="shared" si="235"/>
        <v>0</v>
      </c>
      <c r="BC159" s="239">
        <f t="shared" si="235"/>
        <v>0</v>
      </c>
      <c r="BD159" s="239">
        <f t="shared" si="235"/>
        <v>0</v>
      </c>
      <c r="BE159" s="239">
        <f t="shared" si="235"/>
        <v>0</v>
      </c>
      <c r="BF159" s="239">
        <f t="shared" si="235"/>
        <v>0</v>
      </c>
      <c r="BG159" s="239">
        <f t="shared" si="235"/>
        <v>0</v>
      </c>
      <c r="BH159" s="239">
        <f t="shared" si="235"/>
        <v>0</v>
      </c>
      <c r="BI159" s="239">
        <f t="shared" si="235"/>
        <v>0</v>
      </c>
      <c r="BJ159" s="239">
        <f t="shared" si="235"/>
        <v>0</v>
      </c>
      <c r="BK159" s="239">
        <f t="shared" si="235"/>
        <v>0</v>
      </c>
      <c r="BL159" s="239">
        <f t="shared" ref="BL159:BW159" si="236">SUMIF($B134:$B156,$B159,BL134:BL156)</f>
        <v>0</v>
      </c>
      <c r="BM159" s="239">
        <f t="shared" si="236"/>
        <v>0</v>
      </c>
      <c r="BN159" s="239">
        <f t="shared" si="236"/>
        <v>0</v>
      </c>
      <c r="BO159" s="239">
        <f t="shared" si="236"/>
        <v>0</v>
      </c>
      <c r="BP159" s="239">
        <f t="shared" si="236"/>
        <v>0</v>
      </c>
      <c r="BQ159" s="239">
        <f t="shared" si="236"/>
        <v>0</v>
      </c>
      <c r="BR159" s="239">
        <f t="shared" si="236"/>
        <v>0</v>
      </c>
      <c r="BS159" s="239">
        <f t="shared" si="236"/>
        <v>0</v>
      </c>
      <c r="BT159" s="239">
        <f t="shared" si="236"/>
        <v>0</v>
      </c>
      <c r="BU159" s="239">
        <f t="shared" si="236"/>
        <v>0</v>
      </c>
      <c r="BV159" s="239">
        <f t="shared" si="236"/>
        <v>0</v>
      </c>
      <c r="BW159" s="239">
        <f t="shared" si="236"/>
        <v>0</v>
      </c>
    </row>
    <row r="160" spans="1:75" x14ac:dyDescent="0.3">
      <c r="A160" t="str">
        <f t="shared" si="234"/>
        <v>CUSTOMER SUCCESSRequired Headcount</v>
      </c>
      <c r="B160" t="s">
        <v>181</v>
      </c>
      <c r="D160" s="238">
        <f>SUMIF($B134:$B156,$B160,D134:D156)</f>
        <v>0</v>
      </c>
      <c r="E160" s="238">
        <f t="shared" ref="E160:BK160" si="237">SUMIF($B134:$B156,$B160,E134:E156)</f>
        <v>0</v>
      </c>
      <c r="F160" s="238">
        <f t="shared" si="237"/>
        <v>0</v>
      </c>
      <c r="G160" s="238">
        <f t="shared" si="237"/>
        <v>0</v>
      </c>
      <c r="H160" s="238">
        <f t="shared" si="237"/>
        <v>0</v>
      </c>
      <c r="I160" s="238">
        <f t="shared" si="237"/>
        <v>0</v>
      </c>
      <c r="J160" s="238">
        <f t="shared" si="237"/>
        <v>0</v>
      </c>
      <c r="K160" s="238">
        <f t="shared" si="237"/>
        <v>0</v>
      </c>
      <c r="L160" s="238">
        <f t="shared" si="237"/>
        <v>0</v>
      </c>
      <c r="M160" s="238">
        <f t="shared" si="237"/>
        <v>0</v>
      </c>
      <c r="N160" s="238">
        <f t="shared" si="237"/>
        <v>0</v>
      </c>
      <c r="O160" s="238">
        <f t="shared" si="237"/>
        <v>0</v>
      </c>
      <c r="P160" s="238">
        <f t="shared" si="237"/>
        <v>0</v>
      </c>
      <c r="Q160" s="238">
        <f t="shared" si="237"/>
        <v>0</v>
      </c>
      <c r="R160" s="238">
        <f t="shared" si="237"/>
        <v>0</v>
      </c>
      <c r="S160" s="238">
        <f t="shared" si="237"/>
        <v>0</v>
      </c>
      <c r="T160" s="238">
        <f t="shared" si="237"/>
        <v>0</v>
      </c>
      <c r="U160" s="238">
        <f t="shared" si="237"/>
        <v>0</v>
      </c>
      <c r="V160" s="238">
        <f t="shared" si="237"/>
        <v>0</v>
      </c>
      <c r="W160" s="238">
        <f t="shared" si="237"/>
        <v>0</v>
      </c>
      <c r="X160" s="238">
        <f t="shared" si="237"/>
        <v>0</v>
      </c>
      <c r="Y160" s="238">
        <f t="shared" si="237"/>
        <v>0</v>
      </c>
      <c r="Z160" s="238">
        <f t="shared" si="237"/>
        <v>0</v>
      </c>
      <c r="AA160" s="238">
        <f t="shared" si="237"/>
        <v>0</v>
      </c>
      <c r="AB160" s="238">
        <f t="shared" si="237"/>
        <v>0</v>
      </c>
      <c r="AC160" s="238">
        <f t="shared" si="237"/>
        <v>0</v>
      </c>
      <c r="AD160" s="238">
        <f t="shared" si="237"/>
        <v>0</v>
      </c>
      <c r="AE160" s="238">
        <f t="shared" si="237"/>
        <v>0</v>
      </c>
      <c r="AF160" s="238">
        <f t="shared" si="237"/>
        <v>0</v>
      </c>
      <c r="AG160" s="238">
        <f t="shared" si="237"/>
        <v>0</v>
      </c>
      <c r="AH160" s="238">
        <f t="shared" si="237"/>
        <v>0</v>
      </c>
      <c r="AI160" s="238">
        <f t="shared" si="237"/>
        <v>0</v>
      </c>
      <c r="AJ160" s="238">
        <f t="shared" si="237"/>
        <v>0</v>
      </c>
      <c r="AK160" s="238">
        <f t="shared" si="237"/>
        <v>0</v>
      </c>
      <c r="AL160" s="238">
        <f t="shared" si="237"/>
        <v>0</v>
      </c>
      <c r="AM160" s="238">
        <f t="shared" si="237"/>
        <v>0</v>
      </c>
      <c r="AN160" s="238">
        <f t="shared" si="237"/>
        <v>0</v>
      </c>
      <c r="AO160" s="238">
        <f t="shared" si="237"/>
        <v>0</v>
      </c>
      <c r="AP160" s="238">
        <f t="shared" si="237"/>
        <v>0</v>
      </c>
      <c r="AQ160" s="238">
        <f t="shared" si="237"/>
        <v>0</v>
      </c>
      <c r="AR160" s="238">
        <f t="shared" si="237"/>
        <v>0</v>
      </c>
      <c r="AS160" s="238">
        <f t="shared" si="237"/>
        <v>0</v>
      </c>
      <c r="AT160" s="238">
        <f t="shared" si="237"/>
        <v>0</v>
      </c>
      <c r="AU160" s="238">
        <f t="shared" si="237"/>
        <v>0</v>
      </c>
      <c r="AV160" s="238">
        <f t="shared" si="237"/>
        <v>0</v>
      </c>
      <c r="AW160" s="238">
        <f t="shared" si="237"/>
        <v>0</v>
      </c>
      <c r="AX160" s="238">
        <f t="shared" si="237"/>
        <v>0</v>
      </c>
      <c r="AY160" s="238">
        <f t="shared" si="237"/>
        <v>0</v>
      </c>
      <c r="AZ160" s="238">
        <f t="shared" si="237"/>
        <v>0</v>
      </c>
      <c r="BA160" s="238">
        <f t="shared" si="237"/>
        <v>0</v>
      </c>
      <c r="BB160" s="238">
        <f t="shared" si="237"/>
        <v>0</v>
      </c>
      <c r="BC160" s="238">
        <f t="shared" si="237"/>
        <v>0</v>
      </c>
      <c r="BD160" s="238">
        <f t="shared" si="237"/>
        <v>0</v>
      </c>
      <c r="BE160" s="238">
        <f t="shared" si="237"/>
        <v>0</v>
      </c>
      <c r="BF160" s="238">
        <f t="shared" si="237"/>
        <v>0</v>
      </c>
      <c r="BG160" s="238">
        <f t="shared" si="237"/>
        <v>0</v>
      </c>
      <c r="BH160" s="238">
        <f t="shared" si="237"/>
        <v>0</v>
      </c>
      <c r="BI160" s="238">
        <f t="shared" si="237"/>
        <v>0</v>
      </c>
      <c r="BJ160" s="238">
        <f t="shared" si="237"/>
        <v>0</v>
      </c>
      <c r="BK160" s="238">
        <f t="shared" si="237"/>
        <v>0</v>
      </c>
      <c r="BL160" s="238">
        <f t="shared" ref="BL160:BW160" si="238">SUMIF($B134:$B156,$B160,BL134:BL156)</f>
        <v>0</v>
      </c>
      <c r="BM160" s="238">
        <f t="shared" si="238"/>
        <v>0</v>
      </c>
      <c r="BN160" s="238">
        <f t="shared" si="238"/>
        <v>0</v>
      </c>
      <c r="BO160" s="238">
        <f t="shared" si="238"/>
        <v>0</v>
      </c>
      <c r="BP160" s="238">
        <f t="shared" si="238"/>
        <v>0</v>
      </c>
      <c r="BQ160" s="238">
        <f t="shared" si="238"/>
        <v>0</v>
      </c>
      <c r="BR160" s="238">
        <f t="shared" si="238"/>
        <v>0</v>
      </c>
      <c r="BS160" s="238">
        <f t="shared" si="238"/>
        <v>0</v>
      </c>
      <c r="BT160" s="238">
        <f t="shared" si="238"/>
        <v>0</v>
      </c>
      <c r="BU160" s="238">
        <f t="shared" si="238"/>
        <v>0</v>
      </c>
      <c r="BV160" s="238">
        <f t="shared" si="238"/>
        <v>0</v>
      </c>
      <c r="BW160" s="238">
        <f t="shared" si="238"/>
        <v>0</v>
      </c>
    </row>
    <row r="161" spans="2:75" x14ac:dyDescent="0.3">
      <c r="D161" s="238"/>
      <c r="E161" s="238"/>
      <c r="F161" s="238"/>
      <c r="G161" s="238"/>
      <c r="H161" s="238"/>
      <c r="I161" s="238"/>
      <c r="J161" s="238"/>
      <c r="K161" s="238"/>
      <c r="L161" s="238"/>
      <c r="M161" s="238"/>
      <c r="N161" s="238"/>
      <c r="O161" s="238"/>
      <c r="P161" s="238"/>
      <c r="Q161" s="238"/>
      <c r="R161" s="238"/>
      <c r="S161" s="238"/>
      <c r="T161" s="238"/>
      <c r="U161" s="238"/>
      <c r="V161" s="238"/>
      <c r="W161" s="238"/>
      <c r="X161" s="238"/>
      <c r="Y161" s="238"/>
      <c r="Z161" s="238"/>
      <c r="AA161" s="238"/>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c r="AW161" s="238"/>
      <c r="AX161" s="238"/>
      <c r="AY161" s="238"/>
      <c r="AZ161" s="238"/>
      <c r="BA161" s="238"/>
      <c r="BB161" s="238"/>
      <c r="BC161" s="238"/>
      <c r="BD161" s="238"/>
      <c r="BE161" s="238"/>
      <c r="BF161" s="238"/>
      <c r="BG161" s="238"/>
      <c r="BH161" s="238"/>
      <c r="BI161" s="238"/>
      <c r="BJ161" s="238"/>
      <c r="BK161" s="238"/>
      <c r="BL161" s="238"/>
      <c r="BM161" s="238"/>
      <c r="BN161" s="238"/>
      <c r="BO161" s="238"/>
      <c r="BP161" s="238"/>
      <c r="BQ161" s="238"/>
      <c r="BR161" s="238"/>
      <c r="BS161" s="238"/>
      <c r="BT161" s="238"/>
      <c r="BU161" s="238"/>
      <c r="BV161" s="238"/>
      <c r="BW161" s="238"/>
    </row>
    <row r="162" spans="2:75" x14ac:dyDescent="0.3">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c r="BG162" s="238"/>
      <c r="BH162" s="238"/>
      <c r="BI162" s="238"/>
      <c r="BJ162" s="238"/>
      <c r="BK162" s="238"/>
      <c r="BL162" s="238"/>
      <c r="BM162" s="238"/>
      <c r="BN162" s="238"/>
      <c r="BO162" s="238"/>
      <c r="BP162" s="238"/>
      <c r="BQ162" s="238"/>
      <c r="BR162" s="238"/>
      <c r="BS162" s="238"/>
      <c r="BT162" s="238"/>
      <c r="BU162" s="238"/>
      <c r="BV162" s="238"/>
      <c r="BW162" s="238"/>
    </row>
    <row r="163" spans="2:75" x14ac:dyDescent="0.3">
      <c r="B163" s="232" t="s">
        <v>86</v>
      </c>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33"/>
      <c r="BK163" s="233"/>
      <c r="BL163" s="233"/>
      <c r="BM163" s="233"/>
      <c r="BN163" s="233"/>
      <c r="BO163" s="233"/>
      <c r="BP163" s="233"/>
      <c r="BQ163" s="233"/>
      <c r="BR163" s="233"/>
      <c r="BS163" s="233"/>
      <c r="BT163" s="233"/>
      <c r="BU163" s="233"/>
      <c r="BV163" s="233"/>
      <c r="BW163" s="233"/>
    </row>
    <row r="164" spans="2:75" x14ac:dyDescent="0.3">
      <c r="D164" s="238"/>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c r="BG164" s="238"/>
      <c r="BH164" s="238"/>
      <c r="BI164" s="238"/>
      <c r="BJ164" s="238"/>
      <c r="BK164" s="238"/>
      <c r="BL164" s="238"/>
      <c r="BM164" s="238"/>
      <c r="BN164" s="238"/>
      <c r="BO164" s="238"/>
      <c r="BP164" s="238"/>
      <c r="BQ164" s="238"/>
      <c r="BR164" s="238"/>
      <c r="BS164" s="238"/>
      <c r="BT164" s="238"/>
      <c r="BU164" s="238"/>
      <c r="BV164" s="238"/>
      <c r="BW164" s="238"/>
    </row>
    <row r="165" spans="2:75" x14ac:dyDescent="0.3">
      <c r="D165" s="238"/>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238"/>
      <c r="BW165" s="238"/>
    </row>
    <row r="166" spans="2:75" x14ac:dyDescent="0.3">
      <c r="B166" t="s">
        <v>196</v>
      </c>
      <c r="C166" s="173" t="s">
        <v>189</v>
      </c>
      <c r="D166" s="231"/>
      <c r="E166" s="231"/>
      <c r="F166" s="231"/>
      <c r="G166" s="231"/>
      <c r="H166" s="231"/>
      <c r="I166" s="231"/>
      <c r="J166" s="231"/>
      <c r="K166" s="231"/>
      <c r="L166" s="231"/>
      <c r="M166" s="231"/>
      <c r="N166" s="231"/>
      <c r="O166" s="231"/>
      <c r="P166" s="231"/>
      <c r="Q166" s="231"/>
      <c r="R166" s="231"/>
      <c r="S166" s="231"/>
      <c r="T166" s="231"/>
      <c r="U166" s="231"/>
      <c r="V166" s="231"/>
      <c r="W166" s="231"/>
      <c r="X166" s="231"/>
      <c r="Y166" s="231"/>
      <c r="Z166" s="231"/>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31"/>
      <c r="BK166" s="231"/>
      <c r="BL166" s="231"/>
      <c r="BM166" s="231"/>
      <c r="BN166" s="231"/>
      <c r="BO166" s="231"/>
      <c r="BP166" s="231"/>
      <c r="BQ166" s="231"/>
      <c r="BR166" s="231"/>
      <c r="BS166" s="231"/>
      <c r="BT166" s="231"/>
      <c r="BU166" s="231"/>
      <c r="BV166" s="231"/>
      <c r="BW166" s="231"/>
    </row>
    <row r="167" spans="2:75" x14ac:dyDescent="0.3">
      <c r="B167" t="s">
        <v>272</v>
      </c>
      <c r="C167" s="173">
        <v>8</v>
      </c>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31"/>
      <c r="BK167" s="231"/>
      <c r="BL167" s="231"/>
      <c r="BM167" s="231"/>
      <c r="BN167" s="231"/>
      <c r="BO167" s="231"/>
      <c r="BP167" s="231"/>
      <c r="BQ167" s="231"/>
      <c r="BR167" s="231"/>
      <c r="BS167" s="231"/>
      <c r="BT167" s="231"/>
      <c r="BU167" s="231"/>
      <c r="BV167" s="231"/>
      <c r="BW167" s="231"/>
    </row>
    <row r="168" spans="2:75" x14ac:dyDescent="0.3">
      <c r="B168" t="s">
        <v>92</v>
      </c>
      <c r="C168" s="173" t="s">
        <v>232</v>
      </c>
      <c r="D168" s="231"/>
      <c r="E168" s="231"/>
      <c r="F168" s="231"/>
      <c r="G168" s="231"/>
      <c r="H168" s="231"/>
      <c r="I168" s="231"/>
      <c r="J168" s="231"/>
      <c r="K168" s="231"/>
      <c r="L168" s="231"/>
      <c r="M168" s="231"/>
      <c r="N168" s="231"/>
      <c r="O168" s="231"/>
      <c r="P168" s="231"/>
      <c r="Q168" s="231"/>
      <c r="R168" s="231"/>
      <c r="S168" s="231"/>
      <c r="T168" s="231"/>
      <c r="U168" s="231"/>
      <c r="V168" s="231"/>
      <c r="W168" s="231"/>
      <c r="X168" s="231"/>
      <c r="Y168" s="231"/>
      <c r="Z168" s="231"/>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31"/>
      <c r="BK168" s="231"/>
      <c r="BL168" s="231"/>
      <c r="BM168" s="231"/>
      <c r="BN168" s="231"/>
      <c r="BO168" s="231"/>
      <c r="BP168" s="231"/>
      <c r="BQ168" s="231"/>
      <c r="BR168" s="231"/>
      <c r="BS168" s="231"/>
      <c r="BT168" s="231"/>
      <c r="BU168" s="231"/>
      <c r="BV168" s="231"/>
      <c r="BW168" s="231"/>
    </row>
    <row r="169" spans="2:75" x14ac:dyDescent="0.3">
      <c r="D169" s="231"/>
      <c r="E169" s="231"/>
      <c r="F169" s="231"/>
      <c r="G169" s="231"/>
      <c r="H169" s="231"/>
      <c r="I169" s="231"/>
      <c r="J169" s="231"/>
      <c r="K169" s="231"/>
      <c r="L169" s="231"/>
      <c r="M169" s="231"/>
      <c r="N169" s="231"/>
      <c r="O169" s="231"/>
      <c r="P169" s="231"/>
      <c r="Q169" s="231"/>
      <c r="R169" s="231"/>
      <c r="S169" s="231"/>
      <c r="T169" s="231"/>
      <c r="U169" s="231"/>
      <c r="V169" s="231"/>
      <c r="W169" s="231"/>
      <c r="X169" s="231"/>
      <c r="Y169" s="231"/>
      <c r="Z169" s="231"/>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31"/>
      <c r="BK169" s="231"/>
      <c r="BL169" s="231"/>
      <c r="BM169" s="231"/>
      <c r="BN169" s="231"/>
      <c r="BO169" s="231"/>
      <c r="BP169" s="231"/>
      <c r="BQ169" s="231"/>
      <c r="BR169" s="231"/>
      <c r="BS169" s="231"/>
      <c r="BT169" s="231"/>
      <c r="BU169" s="231"/>
      <c r="BV169" s="231"/>
      <c r="BW169" s="231"/>
    </row>
    <row r="170" spans="2:75" x14ac:dyDescent="0.3">
      <c r="B170" t="s">
        <v>179</v>
      </c>
      <c r="C170" s="234"/>
    </row>
    <row r="171" spans="2:75" x14ac:dyDescent="0.3">
      <c r="B171" t="s">
        <v>16</v>
      </c>
      <c r="C171" s="235"/>
    </row>
    <row r="172" spans="2:75" x14ac:dyDescent="0.3">
      <c r="B172" t="s">
        <v>180</v>
      </c>
      <c r="C172" s="234"/>
    </row>
    <row r="173" spans="2:75" x14ac:dyDescent="0.3">
      <c r="B173" s="236" t="str">
        <f>"Driver:  "&amp;$C168&amp;" per "&amp;$C166</f>
        <v>Driver:  Recurring Revenue per Software Engineer</v>
      </c>
      <c r="C173" s="234"/>
    </row>
    <row r="174" spans="2:75" x14ac:dyDescent="0.3">
      <c r="B174" s="236" t="str">
        <f>"Total "&amp;$C168</f>
        <v>Total Recurring Revenue</v>
      </c>
      <c r="D174" s="243">
        <f>Summary!C13*1000</f>
        <v>186147.86</v>
      </c>
      <c r="E174" s="243">
        <f>Summary!D13*1000</f>
        <v>185920.31</v>
      </c>
      <c r="F174" s="243">
        <f>Summary!E13*1000</f>
        <v>204124.37</v>
      </c>
      <c r="G174" s="243">
        <f>Summary!F13*1000</f>
        <v>206025.24</v>
      </c>
      <c r="H174" s="243">
        <f>Summary!G13*1000</f>
        <v>219219.91999999998</v>
      </c>
      <c r="I174" s="243">
        <f>Summary!H13*1000</f>
        <v>224949.76000000001</v>
      </c>
      <c r="J174" s="243">
        <f>Summary!I13*1000</f>
        <v>245537.72999999998</v>
      </c>
      <c r="K174" s="243">
        <f>Summary!J13*1000</f>
        <v>612852.16030113131</v>
      </c>
      <c r="L174" s="243">
        <f>Summary!K13*1000</f>
        <v>612877.40076217102</v>
      </c>
      <c r="M174" s="243">
        <f>Summary!L13*1000</f>
        <v>609474.22153248708</v>
      </c>
      <c r="N174" s="243">
        <f>Summary!M13*1000</f>
        <v>619542.82095680444</v>
      </c>
      <c r="O174" s="243">
        <f>Summary!N13*1000</f>
        <v>624257.4285550433</v>
      </c>
      <c r="P174" s="243">
        <f>Summary!O13*1000</f>
        <v>626414.57851721533</v>
      </c>
      <c r="Q174" s="243">
        <f>Summary!P13*1000</f>
        <v>645367.87526639225</v>
      </c>
      <c r="R174" s="243">
        <f>Summary!Q13*1000</f>
        <v>642879.87394896371</v>
      </c>
      <c r="S174" s="243">
        <f>Summary!R13*1000</f>
        <v>668141.75072179711</v>
      </c>
      <c r="T174" s="243">
        <f>Summary!S13*1000</f>
        <v>654786.24039382278</v>
      </c>
      <c r="U174" s="243">
        <f>Summary!T13*1000</f>
        <v>654763.10831046442</v>
      </c>
      <c r="V174" s="243">
        <f>Summary!U13*1000</f>
        <v>713674.13934555883</v>
      </c>
      <c r="W174" s="243">
        <f>Summary!V13*1000</f>
        <v>713410.80402724678</v>
      </c>
      <c r="X174" s="243">
        <f>Summary!W13*1000</f>
        <v>710633.68883582484</v>
      </c>
      <c r="Y174" s="243">
        <f>Summary!X13*1000</f>
        <v>749019.96236604755</v>
      </c>
      <c r="Z174" s="243">
        <f>Summary!Y13*1000</f>
        <v>745337.97977707593</v>
      </c>
      <c r="AA174" s="243">
        <f>Summary!Z13*1000</f>
        <v>814694.36589085637</v>
      </c>
      <c r="AB174" s="243">
        <f>Summary!AA13*1000</f>
        <v>782883.12896494893</v>
      </c>
      <c r="AC174" s="243">
        <f>Summary!AB13*1000</f>
        <v>777696.81363829505</v>
      </c>
      <c r="AD174" s="243">
        <f>Summary!AC13*1000</f>
        <v>841955.98153165611</v>
      </c>
      <c r="AE174" s="243">
        <f>Summary!AD13*1000</f>
        <v>853096.90138734505</v>
      </c>
      <c r="AF174" s="243">
        <f>Summary!AE13*1000</f>
        <v>904372.51813475438</v>
      </c>
      <c r="AG174" s="243">
        <f>Summary!AF13*1000</f>
        <v>919112.7284305616</v>
      </c>
      <c r="AH174" s="243">
        <f>Summary!AG13*1000</f>
        <v>961212.87418263499</v>
      </c>
      <c r="AI174" s="243">
        <f>Summary!AH13*1000</f>
        <v>960645.92230331642</v>
      </c>
      <c r="AJ174" s="243">
        <f>Summary!AI13*1000</f>
        <v>1047088.8411819987</v>
      </c>
      <c r="AK174" s="243">
        <f>Summary!AJ13*1000</f>
        <v>1048470.1048557088</v>
      </c>
      <c r="AL174" s="243">
        <f>Summary!AK13*1000</f>
        <v>1043568.4509334123</v>
      </c>
      <c r="AM174" s="243">
        <f>Summary!AL13*1000</f>
        <v>1166709.8429450924</v>
      </c>
      <c r="AN174" s="243">
        <f>Summary!AM13*1000</f>
        <v>1100270.9586181063</v>
      </c>
      <c r="AO174" s="243">
        <f>Summary!AN13*1000</f>
        <v>1189103.2922439745</v>
      </c>
      <c r="AP174" s="243">
        <f>Summary!AO13*1000</f>
        <v>1206477.4228664236</v>
      </c>
      <c r="AQ174" s="243">
        <f>Summary!AP13*1000</f>
        <v>1184864.9883539386</v>
      </c>
      <c r="AR174" s="243">
        <f>Summary!AQ13*1000</f>
        <v>1256031.332224926</v>
      </c>
      <c r="AS174" s="243">
        <f>Summary!AR13*1000</f>
        <v>1274207.8162745391</v>
      </c>
      <c r="AT174" s="243">
        <f>Summary!AS13*1000</f>
        <v>1380484.4717825782</v>
      </c>
      <c r="AU174" s="243">
        <f>Summary!AT13*1000</f>
        <v>1347101.1132575797</v>
      </c>
      <c r="AV174" s="243">
        <f>Summary!AU13*1000</f>
        <v>1388079.4112402776</v>
      </c>
      <c r="AW174" s="243">
        <f>Summary!AV13*1000</f>
        <v>1412308.7874688178</v>
      </c>
      <c r="AX174" s="243">
        <f>Summary!AW13*1000</f>
        <v>1444416.9380393727</v>
      </c>
      <c r="AY174" s="243">
        <f>Summary!AX13*1000</f>
        <v>1476598.3960556248</v>
      </c>
      <c r="AZ174" s="243">
        <f>Summary!AY13*1000</f>
        <v>1506772.2196997267</v>
      </c>
      <c r="BA174" s="243">
        <f>Summary!AZ13*1000</f>
        <v>1539024.6629672837</v>
      </c>
      <c r="BB174" s="243">
        <f>Summary!BA13*1000</f>
        <v>1578416.6699084784</v>
      </c>
      <c r="BC174" s="243">
        <f>Summary!BB13*1000</f>
        <v>1622123.1984662956</v>
      </c>
      <c r="BD174" s="243">
        <f>Summary!BC13*1000</f>
        <v>1676832.44421528</v>
      </c>
      <c r="BE174" s="243">
        <f>Summary!BD13*1000</f>
        <v>1735198.2450878776</v>
      </c>
      <c r="BF174" s="243">
        <f>Summary!BE13*1000</f>
        <v>1793642.0636198069</v>
      </c>
      <c r="BG174" s="243">
        <f>Summary!BF13*1000</f>
        <v>1856334.9800805545</v>
      </c>
      <c r="BH174" s="243">
        <f>Summary!BG13*1000</f>
        <v>1920614.3829065156</v>
      </c>
      <c r="BI174" s="243">
        <f>Summary!BH13*1000</f>
        <v>1987030.009447309</v>
      </c>
      <c r="BJ174" s="243">
        <f>Summary!BI13*1000</f>
        <v>2057673.2539014742</v>
      </c>
      <c r="BK174" s="243">
        <f>Summary!BJ13*1000</f>
        <v>2129907.5630280408</v>
      </c>
      <c r="BL174" s="243">
        <f>Summary!BK13*1000</f>
        <v>2204110.4863554765</v>
      </c>
      <c r="BM174" s="243">
        <f>Summary!BL13*1000</f>
        <v>2278399.0149561316</v>
      </c>
      <c r="BN174" s="243">
        <f>Summary!BM13*1000</f>
        <v>2352773.9583814754</v>
      </c>
      <c r="BO174" s="243">
        <f>Summary!BN13*1000</f>
        <v>2433426.7053855578</v>
      </c>
      <c r="BP174" s="243">
        <f>Summary!BO13*1000</f>
        <v>2515625.8527839337</v>
      </c>
      <c r="BQ174" s="243">
        <f>Summary!BP13*1000</f>
        <v>2599372.2435620753</v>
      </c>
      <c r="BR174" s="243">
        <f>Summary!BQ13*1000</f>
        <v>2684666.7321541985</v>
      </c>
      <c r="BS174" s="243">
        <f>Summary!BR13*1000</f>
        <v>2771510.18459875</v>
      </c>
      <c r="BT174" s="243">
        <f>Summary!BS13*1000</f>
        <v>2859903.4786960082</v>
      </c>
      <c r="BU174" s="243">
        <f>Summary!BT13*1000</f>
        <v>2949847.5041678217</v>
      </c>
      <c r="BV174" s="243">
        <f>Summary!BU13*1000</f>
        <v>3041343.1628195187</v>
      </c>
      <c r="BW174" s="243">
        <f>Summary!BV13*1000</f>
        <v>3134365.3717270819</v>
      </c>
    </row>
    <row r="175" spans="2:75" x14ac:dyDescent="0.3">
      <c r="B175" s="236" t="str">
        <f>"Existing "&amp;C166</f>
        <v>Existing Software Engineer</v>
      </c>
      <c r="D175" s="238">
        <f>SUMIF('Headcount Roster -&gt;'!$FD$158:$FD$172,'&lt;- Scale Ops'!$C$167,'Headcount Roster -&gt;'!FE$158:FE$173)</f>
        <v>0</v>
      </c>
      <c r="E175" s="238">
        <f>SUMIF('Headcount Roster -&gt;'!$FD$158:$FD$172,'&lt;- Scale Ops'!$C$167,'Headcount Roster -&gt;'!FF$158:FF$173)</f>
        <v>0</v>
      </c>
      <c r="F175" s="238">
        <f>SUMIF('Headcount Roster -&gt;'!$FD$158:$FD$172,'&lt;- Scale Ops'!$C$167,'Headcount Roster -&gt;'!FG$158:FG$173)</f>
        <v>0</v>
      </c>
      <c r="G175" s="238">
        <f>SUMIF('Headcount Roster -&gt;'!$FD$158:$FD$172,'&lt;- Scale Ops'!$C$167,'Headcount Roster -&gt;'!FH$158:FH$173)</f>
        <v>0</v>
      </c>
      <c r="H175" s="238">
        <f>SUMIF('Headcount Roster -&gt;'!$FD$158:$FD$172,'&lt;- Scale Ops'!$C$167,'Headcount Roster -&gt;'!FI$158:FI$173)</f>
        <v>0</v>
      </c>
      <c r="I175" s="238">
        <f>SUMIF('Headcount Roster -&gt;'!$FD$158:$FD$172,'&lt;- Scale Ops'!$C$167,'Headcount Roster -&gt;'!FJ$158:FJ$173)</f>
        <v>0</v>
      </c>
      <c r="J175" s="238">
        <f>SUMIF('Headcount Roster -&gt;'!$FD$158:$FD$172,'&lt;- Scale Ops'!$C$167,'Headcount Roster -&gt;'!FK$158:FK$173)</f>
        <v>0</v>
      </c>
      <c r="K175" s="238">
        <f>SUMIF('Headcount Roster -&gt;'!$FD$158:$FD$172,'&lt;- Scale Ops'!$C$167,'Headcount Roster -&gt;'!FL$158:FL$173)</f>
        <v>0</v>
      </c>
      <c r="L175" s="238">
        <f>SUMIF('Headcount Roster -&gt;'!$FD$158:$FD$172,'&lt;- Scale Ops'!$C$167,'Headcount Roster -&gt;'!FM$158:FM$173)</f>
        <v>0</v>
      </c>
      <c r="M175" s="238">
        <f>SUMIF('Headcount Roster -&gt;'!$FD$158:$FD$172,'&lt;- Scale Ops'!$C$167,'Headcount Roster -&gt;'!FN$158:FN$173)</f>
        <v>0</v>
      </c>
      <c r="N175" s="238">
        <f>SUMIF('Headcount Roster -&gt;'!$FD$158:$FD$172,'&lt;- Scale Ops'!$C$167,'Headcount Roster -&gt;'!FO$158:FO$173)</f>
        <v>0</v>
      </c>
      <c r="O175" s="238">
        <f>SUMIF('Headcount Roster -&gt;'!$FD$158:$FD$172,'&lt;- Scale Ops'!$C$167,'Headcount Roster -&gt;'!FP$158:FP$173)</f>
        <v>0</v>
      </c>
      <c r="P175" s="238">
        <f>SUMIF('Headcount Roster -&gt;'!$FD$158:$FD$172,'&lt;- Scale Ops'!$C$167,'Headcount Roster -&gt;'!FQ$158:FQ$173)</f>
        <v>0</v>
      </c>
      <c r="Q175" s="238">
        <f>SUMIF('Headcount Roster -&gt;'!$FD$158:$FD$172,'&lt;- Scale Ops'!$C$167,'Headcount Roster -&gt;'!FR$158:FR$173)</f>
        <v>0</v>
      </c>
      <c r="R175" s="238">
        <f>SUMIF('Headcount Roster -&gt;'!$FD$158:$FD$172,'&lt;- Scale Ops'!$C$167,'Headcount Roster -&gt;'!FS$158:FS$173)</f>
        <v>0</v>
      </c>
      <c r="S175" s="238">
        <f>SUMIF('Headcount Roster -&gt;'!$FD$158:$FD$172,'&lt;- Scale Ops'!$C$167,'Headcount Roster -&gt;'!FT$158:FT$173)</f>
        <v>0</v>
      </c>
      <c r="T175" s="238">
        <f>SUMIF('Headcount Roster -&gt;'!$FD$158:$FD$172,'&lt;- Scale Ops'!$C$167,'Headcount Roster -&gt;'!FU$158:FU$173)</f>
        <v>0</v>
      </c>
      <c r="U175" s="238">
        <f>SUMIF('Headcount Roster -&gt;'!$FD$158:$FD$172,'&lt;- Scale Ops'!$C$167,'Headcount Roster -&gt;'!FV$158:FV$173)</f>
        <v>0</v>
      </c>
      <c r="V175" s="238">
        <f>SUMIF('Headcount Roster -&gt;'!$FD$158:$FD$172,'&lt;- Scale Ops'!$C$167,'Headcount Roster -&gt;'!FW$158:FW$173)</f>
        <v>0</v>
      </c>
      <c r="W175" s="238">
        <f>SUMIF('Headcount Roster -&gt;'!$FD$158:$FD$172,'&lt;- Scale Ops'!$C$167,'Headcount Roster -&gt;'!FX$158:FX$173)</f>
        <v>0</v>
      </c>
      <c r="X175" s="238">
        <f>SUMIF('Headcount Roster -&gt;'!$FD$158:$FD$172,'&lt;- Scale Ops'!$C$167,'Headcount Roster -&gt;'!FY$158:FY$173)</f>
        <v>0</v>
      </c>
      <c r="Y175" s="238">
        <f>SUMIF('Headcount Roster -&gt;'!$FD$158:$FD$172,'&lt;- Scale Ops'!$C$167,'Headcount Roster -&gt;'!FZ$158:FZ$173)</f>
        <v>0</v>
      </c>
      <c r="Z175" s="238">
        <f>SUMIF('Headcount Roster -&gt;'!$FD$158:$FD$172,'&lt;- Scale Ops'!$C$167,'Headcount Roster -&gt;'!GA$158:GA$173)</f>
        <v>0</v>
      </c>
      <c r="AA175" s="238">
        <f>SUMIF('Headcount Roster -&gt;'!$FD$158:$FD$172,'&lt;- Scale Ops'!$C$167,'Headcount Roster -&gt;'!GB$158:GB$173)</f>
        <v>0</v>
      </c>
      <c r="AB175" s="238">
        <f>SUMIF('Headcount Roster -&gt;'!$FD$158:$FD$172,'&lt;- Scale Ops'!$C$167,'Headcount Roster -&gt;'!GC$158:GC$173)</f>
        <v>0</v>
      </c>
      <c r="AC175" s="238">
        <f>SUMIF('Headcount Roster -&gt;'!$FD$158:$FD$172,'&lt;- Scale Ops'!$C$167,'Headcount Roster -&gt;'!GD$158:GD$173)</f>
        <v>0</v>
      </c>
      <c r="AD175" s="238">
        <f>SUMIF('Headcount Roster -&gt;'!$FD$158:$FD$172,'&lt;- Scale Ops'!$C$167,'Headcount Roster -&gt;'!GE$158:GE$173)</f>
        <v>0</v>
      </c>
      <c r="AE175" s="238">
        <f>SUMIF('Headcount Roster -&gt;'!$FD$158:$FD$172,'&lt;- Scale Ops'!$C$167,'Headcount Roster -&gt;'!GF$158:GF$173)</f>
        <v>0</v>
      </c>
      <c r="AF175" s="238">
        <f>SUMIF('Headcount Roster -&gt;'!$FD$158:$FD$172,'&lt;- Scale Ops'!$C$167,'Headcount Roster -&gt;'!GG$158:GG$173)</f>
        <v>0</v>
      </c>
      <c r="AG175" s="238">
        <f>SUMIF('Headcount Roster -&gt;'!$FD$158:$FD$172,'&lt;- Scale Ops'!$C$167,'Headcount Roster -&gt;'!GH$158:GH$173)</f>
        <v>0</v>
      </c>
      <c r="AH175" s="238">
        <f>SUMIF('Headcount Roster -&gt;'!$FD$158:$FD$172,'&lt;- Scale Ops'!$C$167,'Headcount Roster -&gt;'!GI$158:GI$173)</f>
        <v>0</v>
      </c>
      <c r="AI175" s="238">
        <f>SUMIF('Headcount Roster -&gt;'!$FD$158:$FD$172,'&lt;- Scale Ops'!$C$167,'Headcount Roster -&gt;'!GJ$158:GJ$173)</f>
        <v>0</v>
      </c>
      <c r="AJ175" s="238">
        <f>SUMIF('Headcount Roster -&gt;'!$FD$158:$FD$172,'&lt;- Scale Ops'!$C$167,'Headcount Roster -&gt;'!GK$158:GK$173)</f>
        <v>0</v>
      </c>
      <c r="AK175" s="238">
        <f>SUMIF('Headcount Roster -&gt;'!$FD$158:$FD$172,'&lt;- Scale Ops'!$C$167,'Headcount Roster -&gt;'!GL$158:GL$173)</f>
        <v>0</v>
      </c>
      <c r="AL175" s="238">
        <f>SUMIF('Headcount Roster -&gt;'!$FD$158:$FD$172,'&lt;- Scale Ops'!$C$167,'Headcount Roster -&gt;'!GM$158:GM$173)</f>
        <v>0</v>
      </c>
      <c r="AM175" s="238">
        <f>SUMIF('Headcount Roster -&gt;'!$FD$158:$FD$172,'&lt;- Scale Ops'!$C$167,'Headcount Roster -&gt;'!GN$158:GN$173)</f>
        <v>0</v>
      </c>
      <c r="AN175" s="238">
        <f>SUMIF('Headcount Roster -&gt;'!$FD$158:$FD$172,'&lt;- Scale Ops'!$C$167,'Headcount Roster -&gt;'!GO$158:GO$173)</f>
        <v>0</v>
      </c>
      <c r="AO175" s="238">
        <f>SUMIF('Headcount Roster -&gt;'!$FD$158:$FD$172,'&lt;- Scale Ops'!$C$167,'Headcount Roster -&gt;'!GP$158:GP$173)</f>
        <v>0</v>
      </c>
      <c r="AP175" s="238">
        <f>SUMIF('Headcount Roster -&gt;'!$FD$158:$FD$172,'&lt;- Scale Ops'!$C$167,'Headcount Roster -&gt;'!GQ$158:GQ$173)</f>
        <v>0</v>
      </c>
      <c r="AQ175" s="238">
        <f>SUMIF('Headcount Roster -&gt;'!$FD$158:$FD$172,'&lt;- Scale Ops'!$C$167,'Headcount Roster -&gt;'!GR$158:GR$173)</f>
        <v>0</v>
      </c>
      <c r="AR175" s="238">
        <f>SUMIF('Headcount Roster -&gt;'!$FD$158:$FD$172,'&lt;- Scale Ops'!$C$167,'Headcount Roster -&gt;'!GS$158:GS$173)</f>
        <v>0</v>
      </c>
      <c r="AS175" s="238">
        <f>SUMIF('Headcount Roster -&gt;'!$FD$158:$FD$172,'&lt;- Scale Ops'!$C$167,'Headcount Roster -&gt;'!GT$158:GT$173)</f>
        <v>0</v>
      </c>
      <c r="AT175" s="238">
        <f>SUMIF('Headcount Roster -&gt;'!$FD$158:$FD$172,'&lt;- Scale Ops'!$C$167,'Headcount Roster -&gt;'!GU$158:GU$173)</f>
        <v>0</v>
      </c>
      <c r="AU175" s="238">
        <f>SUMIF('Headcount Roster -&gt;'!$FD$158:$FD$172,'&lt;- Scale Ops'!$C$167,'Headcount Roster -&gt;'!GV$158:GV$173)</f>
        <v>0</v>
      </c>
      <c r="AV175" s="238">
        <f>SUMIF('Headcount Roster -&gt;'!$FD$158:$FD$172,'&lt;- Scale Ops'!$C$167,'Headcount Roster -&gt;'!GW$158:GW$173)</f>
        <v>0</v>
      </c>
      <c r="AW175" s="238">
        <f>SUMIF('Headcount Roster -&gt;'!$FD$158:$FD$172,'&lt;- Scale Ops'!$C$167,'Headcount Roster -&gt;'!GX$158:GX$173)</f>
        <v>0</v>
      </c>
      <c r="AX175" s="238">
        <f>SUMIF('Headcount Roster -&gt;'!$FD$158:$FD$172,'&lt;- Scale Ops'!$C$167,'Headcount Roster -&gt;'!GY$158:GY$173)</f>
        <v>0</v>
      </c>
      <c r="AY175" s="238">
        <f>SUMIF('Headcount Roster -&gt;'!$FD$158:$FD$172,'&lt;- Scale Ops'!$C$167,'Headcount Roster -&gt;'!GZ$158:GZ$173)</f>
        <v>0</v>
      </c>
      <c r="AZ175" s="238">
        <f>SUMIF('Headcount Roster -&gt;'!$FD$158:$FD$172,'&lt;- Scale Ops'!$C$167,'Headcount Roster -&gt;'!HA$158:HA$173)</f>
        <v>0</v>
      </c>
      <c r="BA175" s="238">
        <f>SUMIF('Headcount Roster -&gt;'!$FD$158:$FD$172,'&lt;- Scale Ops'!$C$167,'Headcount Roster -&gt;'!HB$158:HB$173)</f>
        <v>0</v>
      </c>
      <c r="BB175" s="238">
        <f>SUMIF('Headcount Roster -&gt;'!$FD$158:$FD$172,'&lt;- Scale Ops'!$C$167,'Headcount Roster -&gt;'!HC$158:HC$173)</f>
        <v>0</v>
      </c>
      <c r="BC175" s="238">
        <f>SUMIF('Headcount Roster -&gt;'!$FD$158:$FD$172,'&lt;- Scale Ops'!$C$167,'Headcount Roster -&gt;'!HD$158:HD$173)</f>
        <v>0</v>
      </c>
      <c r="BD175" s="238">
        <f>SUMIF('Headcount Roster -&gt;'!$FD$158:$FD$172,'&lt;- Scale Ops'!$C$167,'Headcount Roster -&gt;'!HE$158:HE$173)</f>
        <v>0</v>
      </c>
      <c r="BE175" s="238">
        <f>SUMIF('Headcount Roster -&gt;'!$FD$158:$FD$172,'&lt;- Scale Ops'!$C$167,'Headcount Roster -&gt;'!HF$158:HF$173)</f>
        <v>0</v>
      </c>
      <c r="BF175" s="238">
        <f>SUMIF('Headcount Roster -&gt;'!$FD$158:$FD$172,'&lt;- Scale Ops'!$C$167,'Headcount Roster -&gt;'!HG$158:HG$173)</f>
        <v>0</v>
      </c>
      <c r="BG175" s="238">
        <f>SUMIF('Headcount Roster -&gt;'!$FD$158:$FD$172,'&lt;- Scale Ops'!$C$167,'Headcount Roster -&gt;'!HH$158:HH$173)</f>
        <v>0</v>
      </c>
      <c r="BH175" s="238">
        <f>SUMIF('Headcount Roster -&gt;'!$FD$158:$FD$172,'&lt;- Scale Ops'!$C$167,'Headcount Roster -&gt;'!HI$158:HI$173)</f>
        <v>0</v>
      </c>
      <c r="BI175" s="238">
        <f>SUMIF('Headcount Roster -&gt;'!$FD$158:$FD$172,'&lt;- Scale Ops'!$C$167,'Headcount Roster -&gt;'!HJ$158:HJ$173)</f>
        <v>0</v>
      </c>
      <c r="BJ175" s="238">
        <f>SUMIF('Headcount Roster -&gt;'!$FD$158:$FD$172,'&lt;- Scale Ops'!$C$167,'Headcount Roster -&gt;'!HK$158:HK$173)</f>
        <v>0</v>
      </c>
      <c r="BK175" s="238">
        <f>SUMIF('Headcount Roster -&gt;'!$FD$158:$FD$172,'&lt;- Scale Ops'!$C$167,'Headcount Roster -&gt;'!HL$158:HL$173)</f>
        <v>0</v>
      </c>
      <c r="BL175" s="238">
        <f>SUMIF('Headcount Roster -&gt;'!$FD$158:$FD$172,'&lt;- Scale Ops'!$C$167,'Headcount Roster -&gt;'!HM$158:HM$173)</f>
        <v>0</v>
      </c>
      <c r="BM175" s="238">
        <f>SUMIF('Headcount Roster -&gt;'!$FD$158:$FD$172,'&lt;- Scale Ops'!$C$167,'Headcount Roster -&gt;'!HN$158:HN$173)</f>
        <v>0</v>
      </c>
      <c r="BN175" s="238">
        <f>SUMIF('Headcount Roster -&gt;'!$FD$158:$FD$172,'&lt;- Scale Ops'!$C$167,'Headcount Roster -&gt;'!HO$158:HO$173)</f>
        <v>0</v>
      </c>
      <c r="BO175" s="238">
        <f>SUMIF('Headcount Roster -&gt;'!$FD$158:$FD$172,'&lt;- Scale Ops'!$C$167,'Headcount Roster -&gt;'!HP$158:HP$173)</f>
        <v>0</v>
      </c>
      <c r="BP175" s="238">
        <f>SUMIF('Headcount Roster -&gt;'!$FD$158:$FD$172,'&lt;- Scale Ops'!$C$167,'Headcount Roster -&gt;'!HQ$158:HQ$173)</f>
        <v>0</v>
      </c>
      <c r="BQ175" s="238">
        <f>SUMIF('Headcount Roster -&gt;'!$FD$158:$FD$172,'&lt;- Scale Ops'!$C$167,'Headcount Roster -&gt;'!HR$158:HR$173)</f>
        <v>0</v>
      </c>
      <c r="BR175" s="238">
        <f>SUMIF('Headcount Roster -&gt;'!$FD$158:$FD$172,'&lt;- Scale Ops'!$C$167,'Headcount Roster -&gt;'!HS$158:HS$173)</f>
        <v>0</v>
      </c>
      <c r="BS175" s="238">
        <f>SUMIF('Headcount Roster -&gt;'!$FD$158:$FD$172,'&lt;- Scale Ops'!$C$167,'Headcount Roster -&gt;'!HT$158:HT$173)</f>
        <v>0</v>
      </c>
      <c r="BT175" s="238">
        <f>SUMIF('Headcount Roster -&gt;'!$FD$158:$FD$172,'&lt;- Scale Ops'!$C$167,'Headcount Roster -&gt;'!HU$158:HU$173)</f>
        <v>0</v>
      </c>
      <c r="BU175" s="238">
        <f>SUMIF('Headcount Roster -&gt;'!$FD$158:$FD$172,'&lt;- Scale Ops'!$C$167,'Headcount Roster -&gt;'!HV$158:HV$173)</f>
        <v>0</v>
      </c>
      <c r="BV175" s="238">
        <f>SUMIF('Headcount Roster -&gt;'!$FD$158:$FD$172,'&lt;- Scale Ops'!$C$167,'Headcount Roster -&gt;'!HW$158:HW$173)</f>
        <v>0</v>
      </c>
      <c r="BW175" s="238">
        <f>SUMIF('Headcount Roster -&gt;'!$FD$158:$FD$172,'&lt;- Scale Ops'!$C$167,'Headcount Roster -&gt;'!HX$158:HX$173)</f>
        <v>0</v>
      </c>
    </row>
    <row r="176" spans="2:75" x14ac:dyDescent="0.3">
      <c r="B176" s="236" t="s">
        <v>271</v>
      </c>
      <c r="D176" s="256">
        <f>IFERROR(ROUNDDOWN(D174*12/$C173,0),0)</f>
        <v>0</v>
      </c>
      <c r="E176" s="256">
        <f t="shared" ref="E176:BK176" si="239">IFERROR(ROUNDDOWN(E174*12/$C173,0),0)</f>
        <v>0</v>
      </c>
      <c r="F176" s="256">
        <f t="shared" si="239"/>
        <v>0</v>
      </c>
      <c r="G176" s="256">
        <f t="shared" si="239"/>
        <v>0</v>
      </c>
      <c r="H176" s="256">
        <f t="shared" si="239"/>
        <v>0</v>
      </c>
      <c r="I176" s="256">
        <f t="shared" si="239"/>
        <v>0</v>
      </c>
      <c r="J176" s="256">
        <f t="shared" si="239"/>
        <v>0</v>
      </c>
      <c r="K176" s="256">
        <f t="shared" si="239"/>
        <v>0</v>
      </c>
      <c r="L176" s="256">
        <f t="shared" si="239"/>
        <v>0</v>
      </c>
      <c r="M176" s="256">
        <f t="shared" si="239"/>
        <v>0</v>
      </c>
      <c r="N176" s="256">
        <f t="shared" si="239"/>
        <v>0</v>
      </c>
      <c r="O176" s="256">
        <f t="shared" si="239"/>
        <v>0</v>
      </c>
      <c r="P176" s="256">
        <f t="shared" si="239"/>
        <v>0</v>
      </c>
      <c r="Q176" s="256">
        <f t="shared" si="239"/>
        <v>0</v>
      </c>
      <c r="R176" s="256">
        <f t="shared" si="239"/>
        <v>0</v>
      </c>
      <c r="S176" s="256">
        <f t="shared" si="239"/>
        <v>0</v>
      </c>
      <c r="T176" s="256">
        <f t="shared" si="239"/>
        <v>0</v>
      </c>
      <c r="U176" s="256">
        <f t="shared" si="239"/>
        <v>0</v>
      </c>
      <c r="V176" s="256">
        <f t="shared" si="239"/>
        <v>0</v>
      </c>
      <c r="W176" s="256">
        <f t="shared" si="239"/>
        <v>0</v>
      </c>
      <c r="X176" s="256">
        <f t="shared" si="239"/>
        <v>0</v>
      </c>
      <c r="Y176" s="256">
        <f t="shared" si="239"/>
        <v>0</v>
      </c>
      <c r="Z176" s="256">
        <f t="shared" si="239"/>
        <v>0</v>
      </c>
      <c r="AA176" s="256">
        <f t="shared" si="239"/>
        <v>0</v>
      </c>
      <c r="AB176" s="256">
        <f t="shared" si="239"/>
        <v>0</v>
      </c>
      <c r="AC176" s="256">
        <f t="shared" si="239"/>
        <v>0</v>
      </c>
      <c r="AD176" s="256">
        <f t="shared" si="239"/>
        <v>0</v>
      </c>
      <c r="AE176" s="256">
        <f t="shared" si="239"/>
        <v>0</v>
      </c>
      <c r="AF176" s="256">
        <f t="shared" si="239"/>
        <v>0</v>
      </c>
      <c r="AG176" s="256">
        <f t="shared" si="239"/>
        <v>0</v>
      </c>
      <c r="AH176" s="256">
        <f t="shared" si="239"/>
        <v>0</v>
      </c>
      <c r="AI176" s="256">
        <f t="shared" si="239"/>
        <v>0</v>
      </c>
      <c r="AJ176" s="256">
        <f t="shared" si="239"/>
        <v>0</v>
      </c>
      <c r="AK176" s="256">
        <f t="shared" si="239"/>
        <v>0</v>
      </c>
      <c r="AL176" s="256">
        <f t="shared" si="239"/>
        <v>0</v>
      </c>
      <c r="AM176" s="256">
        <f t="shared" si="239"/>
        <v>0</v>
      </c>
      <c r="AN176" s="256">
        <f t="shared" si="239"/>
        <v>0</v>
      </c>
      <c r="AO176" s="256">
        <f t="shared" si="239"/>
        <v>0</v>
      </c>
      <c r="AP176" s="256">
        <f t="shared" si="239"/>
        <v>0</v>
      </c>
      <c r="AQ176" s="256">
        <f t="shared" si="239"/>
        <v>0</v>
      </c>
      <c r="AR176" s="256">
        <f t="shared" si="239"/>
        <v>0</v>
      </c>
      <c r="AS176" s="256">
        <f t="shared" si="239"/>
        <v>0</v>
      </c>
      <c r="AT176" s="256">
        <f t="shared" si="239"/>
        <v>0</v>
      </c>
      <c r="AU176" s="256">
        <f t="shared" si="239"/>
        <v>0</v>
      </c>
      <c r="AV176" s="256">
        <f t="shared" si="239"/>
        <v>0</v>
      </c>
      <c r="AW176" s="256">
        <f t="shared" si="239"/>
        <v>0</v>
      </c>
      <c r="AX176" s="256">
        <f t="shared" si="239"/>
        <v>0</v>
      </c>
      <c r="AY176" s="256">
        <f t="shared" si="239"/>
        <v>0</v>
      </c>
      <c r="AZ176" s="256">
        <f t="shared" si="239"/>
        <v>0</v>
      </c>
      <c r="BA176" s="256">
        <f t="shared" si="239"/>
        <v>0</v>
      </c>
      <c r="BB176" s="256">
        <f t="shared" si="239"/>
        <v>0</v>
      </c>
      <c r="BC176" s="256">
        <f t="shared" si="239"/>
        <v>0</v>
      </c>
      <c r="BD176" s="256">
        <f t="shared" si="239"/>
        <v>0</v>
      </c>
      <c r="BE176" s="256">
        <f t="shared" si="239"/>
        <v>0</v>
      </c>
      <c r="BF176" s="256">
        <f t="shared" si="239"/>
        <v>0</v>
      </c>
      <c r="BG176" s="256">
        <f t="shared" si="239"/>
        <v>0</v>
      </c>
      <c r="BH176" s="256">
        <f t="shared" si="239"/>
        <v>0</v>
      </c>
      <c r="BI176" s="256">
        <f t="shared" si="239"/>
        <v>0</v>
      </c>
      <c r="BJ176" s="256">
        <f t="shared" si="239"/>
        <v>0</v>
      </c>
      <c r="BK176" s="256">
        <f t="shared" si="239"/>
        <v>0</v>
      </c>
      <c r="BL176" s="256">
        <f t="shared" ref="BL176:BW176" si="240">IFERROR(ROUNDDOWN(BL174*12/$C173,0),0)</f>
        <v>0</v>
      </c>
      <c r="BM176" s="256">
        <f t="shared" si="240"/>
        <v>0</v>
      </c>
      <c r="BN176" s="256">
        <f t="shared" si="240"/>
        <v>0</v>
      </c>
      <c r="BO176" s="256">
        <f t="shared" si="240"/>
        <v>0</v>
      </c>
      <c r="BP176" s="256">
        <f t="shared" si="240"/>
        <v>0</v>
      </c>
      <c r="BQ176" s="256">
        <f t="shared" si="240"/>
        <v>0</v>
      </c>
      <c r="BR176" s="256">
        <f t="shared" si="240"/>
        <v>0</v>
      </c>
      <c r="BS176" s="256">
        <f t="shared" si="240"/>
        <v>0</v>
      </c>
      <c r="BT176" s="256">
        <f t="shared" si="240"/>
        <v>0</v>
      </c>
      <c r="BU176" s="256">
        <f t="shared" si="240"/>
        <v>0</v>
      </c>
      <c r="BV176" s="256">
        <f t="shared" si="240"/>
        <v>0</v>
      </c>
      <c r="BW176" s="256">
        <f t="shared" si="240"/>
        <v>0</v>
      </c>
    </row>
    <row r="177" spans="1:75" x14ac:dyDescent="0.3">
      <c r="B177" t="s">
        <v>181</v>
      </c>
      <c r="D177" s="257">
        <f>IF((D176-D175)&lt;0,0,D176-D175)</f>
        <v>0</v>
      </c>
      <c r="E177" s="257">
        <f t="shared" ref="E177:BK177" si="241">IF((E176-E175)&lt;0,0,E176-E175)</f>
        <v>0</v>
      </c>
      <c r="F177" s="257">
        <f t="shared" si="241"/>
        <v>0</v>
      </c>
      <c r="G177" s="257">
        <f t="shared" si="241"/>
        <v>0</v>
      </c>
      <c r="H177" s="257">
        <f t="shared" si="241"/>
        <v>0</v>
      </c>
      <c r="I177" s="257">
        <f t="shared" si="241"/>
        <v>0</v>
      </c>
      <c r="J177" s="257">
        <f t="shared" si="241"/>
        <v>0</v>
      </c>
      <c r="K177" s="257">
        <f t="shared" si="241"/>
        <v>0</v>
      </c>
      <c r="L177" s="257">
        <f t="shared" si="241"/>
        <v>0</v>
      </c>
      <c r="M177" s="257">
        <f t="shared" si="241"/>
        <v>0</v>
      </c>
      <c r="N177" s="257">
        <f t="shared" si="241"/>
        <v>0</v>
      </c>
      <c r="O177" s="257">
        <f t="shared" si="241"/>
        <v>0</v>
      </c>
      <c r="P177" s="257">
        <f t="shared" si="241"/>
        <v>0</v>
      </c>
      <c r="Q177" s="257">
        <f t="shared" si="241"/>
        <v>0</v>
      </c>
      <c r="R177" s="257">
        <f t="shared" si="241"/>
        <v>0</v>
      </c>
      <c r="S177" s="257">
        <f t="shared" si="241"/>
        <v>0</v>
      </c>
      <c r="T177" s="257">
        <f t="shared" si="241"/>
        <v>0</v>
      </c>
      <c r="U177" s="257">
        <f t="shared" si="241"/>
        <v>0</v>
      </c>
      <c r="V177" s="257">
        <f t="shared" si="241"/>
        <v>0</v>
      </c>
      <c r="W177" s="257">
        <f t="shared" si="241"/>
        <v>0</v>
      </c>
      <c r="X177" s="257">
        <f t="shared" si="241"/>
        <v>0</v>
      </c>
      <c r="Y177" s="257">
        <f t="shared" si="241"/>
        <v>0</v>
      </c>
      <c r="Z177" s="257">
        <f t="shared" si="241"/>
        <v>0</v>
      </c>
      <c r="AA177" s="257">
        <f t="shared" si="241"/>
        <v>0</v>
      </c>
      <c r="AB177" s="257">
        <f t="shared" si="241"/>
        <v>0</v>
      </c>
      <c r="AC177" s="257">
        <f t="shared" si="241"/>
        <v>0</v>
      </c>
      <c r="AD177" s="257">
        <f t="shared" si="241"/>
        <v>0</v>
      </c>
      <c r="AE177" s="257">
        <f t="shared" si="241"/>
        <v>0</v>
      </c>
      <c r="AF177" s="257">
        <f t="shared" si="241"/>
        <v>0</v>
      </c>
      <c r="AG177" s="257">
        <f t="shared" si="241"/>
        <v>0</v>
      </c>
      <c r="AH177" s="257">
        <f t="shared" si="241"/>
        <v>0</v>
      </c>
      <c r="AI177" s="257">
        <f t="shared" si="241"/>
        <v>0</v>
      </c>
      <c r="AJ177" s="257">
        <f t="shared" si="241"/>
        <v>0</v>
      </c>
      <c r="AK177" s="257">
        <f t="shared" si="241"/>
        <v>0</v>
      </c>
      <c r="AL177" s="257">
        <f t="shared" si="241"/>
        <v>0</v>
      </c>
      <c r="AM177" s="257">
        <f t="shared" si="241"/>
        <v>0</v>
      </c>
      <c r="AN177" s="257">
        <f t="shared" si="241"/>
        <v>0</v>
      </c>
      <c r="AO177" s="257">
        <f t="shared" si="241"/>
        <v>0</v>
      </c>
      <c r="AP177" s="257">
        <f t="shared" si="241"/>
        <v>0</v>
      </c>
      <c r="AQ177" s="257">
        <f t="shared" si="241"/>
        <v>0</v>
      </c>
      <c r="AR177" s="257">
        <f t="shared" si="241"/>
        <v>0</v>
      </c>
      <c r="AS177" s="257">
        <f t="shared" si="241"/>
        <v>0</v>
      </c>
      <c r="AT177" s="257">
        <f t="shared" si="241"/>
        <v>0</v>
      </c>
      <c r="AU177" s="257">
        <f t="shared" si="241"/>
        <v>0</v>
      </c>
      <c r="AV177" s="257">
        <f t="shared" si="241"/>
        <v>0</v>
      </c>
      <c r="AW177" s="257">
        <f t="shared" si="241"/>
        <v>0</v>
      </c>
      <c r="AX177" s="257">
        <f t="shared" si="241"/>
        <v>0</v>
      </c>
      <c r="AY177" s="257">
        <f t="shared" si="241"/>
        <v>0</v>
      </c>
      <c r="AZ177" s="257">
        <f t="shared" si="241"/>
        <v>0</v>
      </c>
      <c r="BA177" s="257">
        <f t="shared" si="241"/>
        <v>0</v>
      </c>
      <c r="BB177" s="257">
        <f t="shared" si="241"/>
        <v>0</v>
      </c>
      <c r="BC177" s="257">
        <f t="shared" si="241"/>
        <v>0</v>
      </c>
      <c r="BD177" s="257">
        <f t="shared" si="241"/>
        <v>0</v>
      </c>
      <c r="BE177" s="257">
        <f t="shared" si="241"/>
        <v>0</v>
      </c>
      <c r="BF177" s="257">
        <f t="shared" si="241"/>
        <v>0</v>
      </c>
      <c r="BG177" s="257">
        <f t="shared" si="241"/>
        <v>0</v>
      </c>
      <c r="BH177" s="257">
        <f t="shared" si="241"/>
        <v>0</v>
      </c>
      <c r="BI177" s="257">
        <f t="shared" si="241"/>
        <v>0</v>
      </c>
      <c r="BJ177" s="257">
        <f t="shared" si="241"/>
        <v>0</v>
      </c>
      <c r="BK177" s="257">
        <f t="shared" si="241"/>
        <v>0</v>
      </c>
      <c r="BL177" s="257">
        <f t="shared" ref="BL177:BW177" si="242">IF((BL176-BL175)&lt;0,0,BL176-BL175)</f>
        <v>0</v>
      </c>
      <c r="BM177" s="257">
        <f t="shared" si="242"/>
        <v>0</v>
      </c>
      <c r="BN177" s="257">
        <f t="shared" si="242"/>
        <v>0</v>
      </c>
      <c r="BO177" s="257">
        <f t="shared" si="242"/>
        <v>0</v>
      </c>
      <c r="BP177" s="257">
        <f t="shared" si="242"/>
        <v>0</v>
      </c>
      <c r="BQ177" s="257">
        <f t="shared" si="242"/>
        <v>0</v>
      </c>
      <c r="BR177" s="257">
        <f t="shared" si="242"/>
        <v>0</v>
      </c>
      <c r="BS177" s="257">
        <f t="shared" si="242"/>
        <v>0</v>
      </c>
      <c r="BT177" s="257">
        <f t="shared" si="242"/>
        <v>0</v>
      </c>
      <c r="BU177" s="257">
        <f t="shared" si="242"/>
        <v>0</v>
      </c>
      <c r="BV177" s="257">
        <f t="shared" si="242"/>
        <v>0</v>
      </c>
      <c r="BW177" s="257">
        <f t="shared" si="242"/>
        <v>0</v>
      </c>
    </row>
    <row r="178" spans="1:75" x14ac:dyDescent="0.3">
      <c r="A178" t="str">
        <f>$B$163&amp;"WTB"</f>
        <v>R&amp;DWTB</v>
      </c>
      <c r="B178" t="s">
        <v>21</v>
      </c>
      <c r="D178" s="239">
        <f>D177*$C170/12*(1+$C171)</f>
        <v>0</v>
      </c>
      <c r="E178" s="239">
        <f t="shared" ref="E178:BK178" si="243">E177*$C170/12*(1+$C171)</f>
        <v>0</v>
      </c>
      <c r="F178" s="239">
        <f t="shared" si="243"/>
        <v>0</v>
      </c>
      <c r="G178" s="239">
        <f t="shared" si="243"/>
        <v>0</v>
      </c>
      <c r="H178" s="239">
        <f t="shared" si="243"/>
        <v>0</v>
      </c>
      <c r="I178" s="239">
        <f t="shared" si="243"/>
        <v>0</v>
      </c>
      <c r="J178" s="239">
        <f t="shared" si="243"/>
        <v>0</v>
      </c>
      <c r="K178" s="239">
        <f t="shared" si="243"/>
        <v>0</v>
      </c>
      <c r="L178" s="239">
        <f t="shared" si="243"/>
        <v>0</v>
      </c>
      <c r="M178" s="239">
        <f t="shared" si="243"/>
        <v>0</v>
      </c>
      <c r="N178" s="239">
        <f t="shared" si="243"/>
        <v>0</v>
      </c>
      <c r="O178" s="239">
        <f t="shared" si="243"/>
        <v>0</v>
      </c>
      <c r="P178" s="239">
        <f t="shared" si="243"/>
        <v>0</v>
      </c>
      <c r="Q178" s="239">
        <f t="shared" si="243"/>
        <v>0</v>
      </c>
      <c r="R178" s="239">
        <f t="shared" si="243"/>
        <v>0</v>
      </c>
      <c r="S178" s="239">
        <f t="shared" si="243"/>
        <v>0</v>
      </c>
      <c r="T178" s="239">
        <f t="shared" si="243"/>
        <v>0</v>
      </c>
      <c r="U178" s="239">
        <f t="shared" si="243"/>
        <v>0</v>
      </c>
      <c r="V178" s="239">
        <f t="shared" si="243"/>
        <v>0</v>
      </c>
      <c r="W178" s="239">
        <f t="shared" si="243"/>
        <v>0</v>
      </c>
      <c r="X178" s="239">
        <f t="shared" si="243"/>
        <v>0</v>
      </c>
      <c r="Y178" s="239">
        <f t="shared" si="243"/>
        <v>0</v>
      </c>
      <c r="Z178" s="239">
        <f t="shared" si="243"/>
        <v>0</v>
      </c>
      <c r="AA178" s="239">
        <f t="shared" si="243"/>
        <v>0</v>
      </c>
      <c r="AB178" s="239">
        <f t="shared" si="243"/>
        <v>0</v>
      </c>
      <c r="AC178" s="239">
        <f t="shared" si="243"/>
        <v>0</v>
      </c>
      <c r="AD178" s="239">
        <f t="shared" si="243"/>
        <v>0</v>
      </c>
      <c r="AE178" s="239">
        <f t="shared" si="243"/>
        <v>0</v>
      </c>
      <c r="AF178" s="239">
        <f t="shared" si="243"/>
        <v>0</v>
      </c>
      <c r="AG178" s="239">
        <f t="shared" si="243"/>
        <v>0</v>
      </c>
      <c r="AH178" s="239">
        <f t="shared" si="243"/>
        <v>0</v>
      </c>
      <c r="AI178" s="239">
        <f t="shared" si="243"/>
        <v>0</v>
      </c>
      <c r="AJ178" s="239">
        <f t="shared" si="243"/>
        <v>0</v>
      </c>
      <c r="AK178" s="239">
        <f t="shared" si="243"/>
        <v>0</v>
      </c>
      <c r="AL178" s="239">
        <f t="shared" si="243"/>
        <v>0</v>
      </c>
      <c r="AM178" s="239">
        <f t="shared" si="243"/>
        <v>0</v>
      </c>
      <c r="AN178" s="239">
        <f t="shared" si="243"/>
        <v>0</v>
      </c>
      <c r="AO178" s="239">
        <f t="shared" si="243"/>
        <v>0</v>
      </c>
      <c r="AP178" s="239">
        <f t="shared" si="243"/>
        <v>0</v>
      </c>
      <c r="AQ178" s="239">
        <f t="shared" si="243"/>
        <v>0</v>
      </c>
      <c r="AR178" s="239">
        <f t="shared" si="243"/>
        <v>0</v>
      </c>
      <c r="AS178" s="239">
        <f t="shared" si="243"/>
        <v>0</v>
      </c>
      <c r="AT178" s="239">
        <f t="shared" si="243"/>
        <v>0</v>
      </c>
      <c r="AU178" s="239">
        <f t="shared" si="243"/>
        <v>0</v>
      </c>
      <c r="AV178" s="239">
        <f t="shared" si="243"/>
        <v>0</v>
      </c>
      <c r="AW178" s="239">
        <f t="shared" si="243"/>
        <v>0</v>
      </c>
      <c r="AX178" s="239">
        <f t="shared" si="243"/>
        <v>0</v>
      </c>
      <c r="AY178" s="239">
        <f t="shared" si="243"/>
        <v>0</v>
      </c>
      <c r="AZ178" s="239">
        <f t="shared" si="243"/>
        <v>0</v>
      </c>
      <c r="BA178" s="239">
        <f t="shared" si="243"/>
        <v>0</v>
      </c>
      <c r="BB178" s="239">
        <f t="shared" si="243"/>
        <v>0</v>
      </c>
      <c r="BC178" s="239">
        <f t="shared" si="243"/>
        <v>0</v>
      </c>
      <c r="BD178" s="239">
        <f t="shared" si="243"/>
        <v>0</v>
      </c>
      <c r="BE178" s="239">
        <f t="shared" si="243"/>
        <v>0</v>
      </c>
      <c r="BF178" s="239">
        <f t="shared" si="243"/>
        <v>0</v>
      </c>
      <c r="BG178" s="239">
        <f t="shared" si="243"/>
        <v>0</v>
      </c>
      <c r="BH178" s="239">
        <f t="shared" si="243"/>
        <v>0</v>
      </c>
      <c r="BI178" s="239">
        <f t="shared" si="243"/>
        <v>0</v>
      </c>
      <c r="BJ178" s="239">
        <f t="shared" si="243"/>
        <v>0</v>
      </c>
      <c r="BK178" s="239">
        <f t="shared" si="243"/>
        <v>0</v>
      </c>
      <c r="BL178" s="239">
        <f t="shared" ref="BL178:BW178" si="244">BL177*$C170/12*(1+$C171)</f>
        <v>0</v>
      </c>
      <c r="BM178" s="239">
        <f t="shared" si="244"/>
        <v>0</v>
      </c>
      <c r="BN178" s="239">
        <f t="shared" si="244"/>
        <v>0</v>
      </c>
      <c r="BO178" s="239">
        <f t="shared" si="244"/>
        <v>0</v>
      </c>
      <c r="BP178" s="239">
        <f t="shared" si="244"/>
        <v>0</v>
      </c>
      <c r="BQ178" s="239">
        <f t="shared" si="244"/>
        <v>0</v>
      </c>
      <c r="BR178" s="239">
        <f t="shared" si="244"/>
        <v>0</v>
      </c>
      <c r="BS178" s="239">
        <f t="shared" si="244"/>
        <v>0</v>
      </c>
      <c r="BT178" s="239">
        <f t="shared" si="244"/>
        <v>0</v>
      </c>
      <c r="BU178" s="239">
        <f t="shared" si="244"/>
        <v>0</v>
      </c>
      <c r="BV178" s="239">
        <f t="shared" si="244"/>
        <v>0</v>
      </c>
      <c r="BW178" s="239">
        <f t="shared" si="244"/>
        <v>0</v>
      </c>
    </row>
    <row r="179" spans="1:75" x14ac:dyDescent="0.3">
      <c r="A179" t="str">
        <f>$B$163&amp;"WTB"</f>
        <v>R&amp;DWTB</v>
      </c>
      <c r="B179" t="s">
        <v>107</v>
      </c>
      <c r="D179" s="239">
        <f>D177*$C172</f>
        <v>0</v>
      </c>
      <c r="E179" s="239">
        <f t="shared" ref="E179:BK179" si="245">E177*$C172</f>
        <v>0</v>
      </c>
      <c r="F179" s="239">
        <f t="shared" si="245"/>
        <v>0</v>
      </c>
      <c r="G179" s="239">
        <f t="shared" si="245"/>
        <v>0</v>
      </c>
      <c r="H179" s="239">
        <f t="shared" si="245"/>
        <v>0</v>
      </c>
      <c r="I179" s="239">
        <f t="shared" si="245"/>
        <v>0</v>
      </c>
      <c r="J179" s="239">
        <f t="shared" si="245"/>
        <v>0</v>
      </c>
      <c r="K179" s="239">
        <f t="shared" si="245"/>
        <v>0</v>
      </c>
      <c r="L179" s="239">
        <f t="shared" si="245"/>
        <v>0</v>
      </c>
      <c r="M179" s="239">
        <f t="shared" si="245"/>
        <v>0</v>
      </c>
      <c r="N179" s="239">
        <f t="shared" si="245"/>
        <v>0</v>
      </c>
      <c r="O179" s="239">
        <f t="shared" si="245"/>
        <v>0</v>
      </c>
      <c r="P179" s="239">
        <f t="shared" si="245"/>
        <v>0</v>
      </c>
      <c r="Q179" s="239">
        <f t="shared" si="245"/>
        <v>0</v>
      </c>
      <c r="R179" s="239">
        <f t="shared" si="245"/>
        <v>0</v>
      </c>
      <c r="S179" s="239">
        <f t="shared" si="245"/>
        <v>0</v>
      </c>
      <c r="T179" s="239">
        <f t="shared" si="245"/>
        <v>0</v>
      </c>
      <c r="U179" s="239">
        <f t="shared" si="245"/>
        <v>0</v>
      </c>
      <c r="V179" s="239">
        <f t="shared" si="245"/>
        <v>0</v>
      </c>
      <c r="W179" s="239">
        <f t="shared" si="245"/>
        <v>0</v>
      </c>
      <c r="X179" s="239">
        <f t="shared" si="245"/>
        <v>0</v>
      </c>
      <c r="Y179" s="239">
        <f t="shared" si="245"/>
        <v>0</v>
      </c>
      <c r="Z179" s="239">
        <f t="shared" si="245"/>
        <v>0</v>
      </c>
      <c r="AA179" s="239">
        <f t="shared" si="245"/>
        <v>0</v>
      </c>
      <c r="AB179" s="239">
        <f t="shared" si="245"/>
        <v>0</v>
      </c>
      <c r="AC179" s="239">
        <f t="shared" si="245"/>
        <v>0</v>
      </c>
      <c r="AD179" s="239">
        <f t="shared" si="245"/>
        <v>0</v>
      </c>
      <c r="AE179" s="239">
        <f t="shared" si="245"/>
        <v>0</v>
      </c>
      <c r="AF179" s="239">
        <f t="shared" si="245"/>
        <v>0</v>
      </c>
      <c r="AG179" s="239">
        <f t="shared" si="245"/>
        <v>0</v>
      </c>
      <c r="AH179" s="239">
        <f t="shared" si="245"/>
        <v>0</v>
      </c>
      <c r="AI179" s="239">
        <f t="shared" si="245"/>
        <v>0</v>
      </c>
      <c r="AJ179" s="239">
        <f t="shared" si="245"/>
        <v>0</v>
      </c>
      <c r="AK179" s="239">
        <f t="shared" si="245"/>
        <v>0</v>
      </c>
      <c r="AL179" s="239">
        <f t="shared" si="245"/>
        <v>0</v>
      </c>
      <c r="AM179" s="239">
        <f t="shared" si="245"/>
        <v>0</v>
      </c>
      <c r="AN179" s="239">
        <f t="shared" si="245"/>
        <v>0</v>
      </c>
      <c r="AO179" s="239">
        <f t="shared" si="245"/>
        <v>0</v>
      </c>
      <c r="AP179" s="239">
        <f t="shared" si="245"/>
        <v>0</v>
      </c>
      <c r="AQ179" s="239">
        <f t="shared" si="245"/>
        <v>0</v>
      </c>
      <c r="AR179" s="239">
        <f t="shared" si="245"/>
        <v>0</v>
      </c>
      <c r="AS179" s="239">
        <f t="shared" si="245"/>
        <v>0</v>
      </c>
      <c r="AT179" s="239">
        <f t="shared" si="245"/>
        <v>0</v>
      </c>
      <c r="AU179" s="239">
        <f t="shared" si="245"/>
        <v>0</v>
      </c>
      <c r="AV179" s="239">
        <f t="shared" si="245"/>
        <v>0</v>
      </c>
      <c r="AW179" s="239">
        <f t="shared" si="245"/>
        <v>0</v>
      </c>
      <c r="AX179" s="239">
        <f t="shared" si="245"/>
        <v>0</v>
      </c>
      <c r="AY179" s="239">
        <f t="shared" si="245"/>
        <v>0</v>
      </c>
      <c r="AZ179" s="239">
        <f t="shared" si="245"/>
        <v>0</v>
      </c>
      <c r="BA179" s="239">
        <f t="shared" si="245"/>
        <v>0</v>
      </c>
      <c r="BB179" s="239">
        <f t="shared" si="245"/>
        <v>0</v>
      </c>
      <c r="BC179" s="239">
        <f t="shared" si="245"/>
        <v>0</v>
      </c>
      <c r="BD179" s="239">
        <f t="shared" si="245"/>
        <v>0</v>
      </c>
      <c r="BE179" s="239">
        <f t="shared" si="245"/>
        <v>0</v>
      </c>
      <c r="BF179" s="239">
        <f t="shared" si="245"/>
        <v>0</v>
      </c>
      <c r="BG179" s="239">
        <f t="shared" si="245"/>
        <v>0</v>
      </c>
      <c r="BH179" s="239">
        <f t="shared" si="245"/>
        <v>0</v>
      </c>
      <c r="BI179" s="239">
        <f t="shared" si="245"/>
        <v>0</v>
      </c>
      <c r="BJ179" s="239">
        <f t="shared" si="245"/>
        <v>0</v>
      </c>
      <c r="BK179" s="239">
        <f t="shared" si="245"/>
        <v>0</v>
      </c>
      <c r="BL179" s="239">
        <f t="shared" ref="BL179:BW179" si="246">BL177*$C172</f>
        <v>0</v>
      </c>
      <c r="BM179" s="239">
        <f t="shared" si="246"/>
        <v>0</v>
      </c>
      <c r="BN179" s="239">
        <f t="shared" si="246"/>
        <v>0</v>
      </c>
      <c r="BO179" s="239">
        <f t="shared" si="246"/>
        <v>0</v>
      </c>
      <c r="BP179" s="239">
        <f t="shared" si="246"/>
        <v>0</v>
      </c>
      <c r="BQ179" s="239">
        <f t="shared" si="246"/>
        <v>0</v>
      </c>
      <c r="BR179" s="239">
        <f t="shared" si="246"/>
        <v>0</v>
      </c>
      <c r="BS179" s="239">
        <f t="shared" si="246"/>
        <v>0</v>
      </c>
      <c r="BT179" s="239">
        <f t="shared" si="246"/>
        <v>0</v>
      </c>
      <c r="BU179" s="239">
        <f t="shared" si="246"/>
        <v>0</v>
      </c>
      <c r="BV179" s="239">
        <f t="shared" si="246"/>
        <v>0</v>
      </c>
      <c r="BW179" s="239">
        <f t="shared" si="246"/>
        <v>0</v>
      </c>
    </row>
    <row r="181" spans="1:75" x14ac:dyDescent="0.3">
      <c r="B181" t="s">
        <v>196</v>
      </c>
      <c r="C181" s="173" t="s">
        <v>210</v>
      </c>
      <c r="D181" s="231"/>
      <c r="E181" s="231"/>
      <c r="F181" s="231"/>
      <c r="G181" s="231"/>
      <c r="H181" s="231"/>
      <c r="I181" s="231"/>
      <c r="J181" s="231"/>
      <c r="K181" s="231"/>
      <c r="L181" s="231"/>
      <c r="M181" s="231"/>
      <c r="N181" s="231"/>
      <c r="O181" s="231"/>
      <c r="P181" s="231"/>
      <c r="Q181" s="231"/>
      <c r="R181" s="231"/>
      <c r="S181" s="231"/>
      <c r="T181" s="231"/>
      <c r="U181" s="231"/>
      <c r="V181" s="231"/>
      <c r="W181" s="231"/>
      <c r="X181" s="231"/>
      <c r="Y181" s="231"/>
      <c r="Z181" s="231"/>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31"/>
      <c r="BK181" s="231"/>
      <c r="BL181" s="231"/>
      <c r="BM181" s="231"/>
      <c r="BN181" s="231"/>
      <c r="BO181" s="231"/>
      <c r="BP181" s="231"/>
      <c r="BQ181" s="231"/>
      <c r="BR181" s="231"/>
      <c r="BS181" s="231"/>
      <c r="BT181" s="231"/>
      <c r="BU181" s="231"/>
      <c r="BV181" s="231"/>
      <c r="BW181" s="231"/>
    </row>
    <row r="182" spans="1:75" x14ac:dyDescent="0.3">
      <c r="B182" t="s">
        <v>272</v>
      </c>
      <c r="C182" s="173">
        <v>9</v>
      </c>
      <c r="D182" s="231"/>
      <c r="E182" s="231"/>
      <c r="F182" s="231"/>
      <c r="G182" s="231"/>
      <c r="H182" s="231"/>
      <c r="I182" s="231"/>
      <c r="J182" s="231"/>
      <c r="K182" s="231"/>
      <c r="L182" s="231"/>
      <c r="M182" s="231"/>
      <c r="N182" s="231"/>
      <c r="O182" s="231"/>
      <c r="P182" s="231"/>
      <c r="Q182" s="231"/>
      <c r="R182" s="231"/>
      <c r="S182" s="231"/>
      <c r="T182" s="231"/>
      <c r="U182" s="231"/>
      <c r="V182" s="231"/>
      <c r="W182" s="231"/>
      <c r="X182" s="231"/>
      <c r="Y182" s="231"/>
      <c r="Z182" s="231"/>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31"/>
      <c r="BK182" s="231"/>
      <c r="BL182" s="231"/>
      <c r="BM182" s="231"/>
      <c r="BN182" s="231"/>
      <c r="BO182" s="231"/>
      <c r="BP182" s="231"/>
      <c r="BQ182" s="231"/>
      <c r="BR182" s="231"/>
      <c r="BS182" s="231"/>
      <c r="BT182" s="231"/>
      <c r="BU182" s="231"/>
      <c r="BV182" s="231"/>
      <c r="BW182" s="231"/>
    </row>
    <row r="183" spans="1:75" x14ac:dyDescent="0.3">
      <c r="B183" t="s">
        <v>92</v>
      </c>
      <c r="C183" s="173" t="s">
        <v>211</v>
      </c>
      <c r="D183" s="231"/>
      <c r="E183" s="231"/>
      <c r="F183" s="231"/>
      <c r="G183" s="231"/>
      <c r="H183" s="231"/>
      <c r="I183" s="231"/>
      <c r="J183" s="231"/>
      <c r="K183" s="231"/>
      <c r="L183" s="231"/>
      <c r="M183" s="231"/>
      <c r="N183" s="231"/>
      <c r="O183" s="231"/>
      <c r="P183" s="231"/>
      <c r="Q183" s="231"/>
      <c r="R183" s="231"/>
      <c r="S183" s="231"/>
      <c r="T183" s="231"/>
      <c r="U183" s="231"/>
      <c r="V183" s="231"/>
      <c r="W183" s="231"/>
      <c r="X183" s="231"/>
      <c r="Y183" s="231"/>
      <c r="Z183" s="231"/>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31"/>
      <c r="BK183" s="231"/>
      <c r="BL183" s="231"/>
      <c r="BM183" s="231"/>
      <c r="BN183" s="231"/>
      <c r="BO183" s="231"/>
      <c r="BP183" s="231"/>
      <c r="BQ183" s="231"/>
      <c r="BR183" s="231"/>
      <c r="BS183" s="231"/>
      <c r="BT183" s="231"/>
      <c r="BU183" s="231"/>
      <c r="BV183" s="231"/>
      <c r="BW183" s="231"/>
    </row>
    <row r="184" spans="1:75" x14ac:dyDescent="0.3">
      <c r="D184" s="231"/>
      <c r="E184" s="231"/>
      <c r="F184" s="231"/>
      <c r="G184" s="231"/>
      <c r="H184" s="231"/>
      <c r="I184" s="231"/>
      <c r="J184" s="231"/>
      <c r="K184" s="231"/>
      <c r="L184" s="231"/>
      <c r="M184" s="231"/>
      <c r="N184" s="231"/>
      <c r="O184" s="231"/>
      <c r="P184" s="231"/>
      <c r="Q184" s="231"/>
      <c r="R184" s="231"/>
      <c r="S184" s="231"/>
      <c r="T184" s="231"/>
      <c r="U184" s="231"/>
      <c r="V184" s="231"/>
      <c r="W184" s="231"/>
      <c r="X184" s="231"/>
      <c r="Y184" s="231"/>
      <c r="Z184" s="231"/>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31"/>
      <c r="BK184" s="231"/>
      <c r="BL184" s="231"/>
      <c r="BM184" s="231"/>
      <c r="BN184" s="231"/>
      <c r="BO184" s="231"/>
      <c r="BP184" s="231"/>
      <c r="BQ184" s="231"/>
      <c r="BR184" s="231"/>
      <c r="BS184" s="231"/>
      <c r="BT184" s="231"/>
      <c r="BU184" s="231"/>
      <c r="BV184" s="231"/>
      <c r="BW184" s="231"/>
    </row>
    <row r="185" spans="1:75" x14ac:dyDescent="0.3">
      <c r="B185" t="s">
        <v>179</v>
      </c>
      <c r="C185" s="234">
        <v>125000</v>
      </c>
    </row>
    <row r="186" spans="1:75" x14ac:dyDescent="0.3">
      <c r="B186" t="s">
        <v>16</v>
      </c>
      <c r="C186" s="235">
        <v>7.6499999999999999E-2</v>
      </c>
    </row>
    <row r="187" spans="1:75" x14ac:dyDescent="0.3">
      <c r="B187" t="s">
        <v>180</v>
      </c>
      <c r="C187" s="234">
        <v>400</v>
      </c>
    </row>
    <row r="188" spans="1:75" x14ac:dyDescent="0.3">
      <c r="B188" s="236" t="str">
        <f>"Driver:  "&amp;$C183&amp;" per "&amp;$C181</f>
        <v>Driver:  Software Engineers per R&amp;D Managers</v>
      </c>
      <c r="C188" s="237">
        <v>10</v>
      </c>
    </row>
    <row r="189" spans="1:75" x14ac:dyDescent="0.3">
      <c r="B189" s="236" t="str">
        <f>"Total "&amp;$C183</f>
        <v>Total Software Engineers</v>
      </c>
      <c r="D189" s="256">
        <f>D176</f>
        <v>0</v>
      </c>
      <c r="E189" s="256">
        <f t="shared" ref="E189:BK189" si="247">E176</f>
        <v>0</v>
      </c>
      <c r="F189" s="256">
        <f t="shared" si="247"/>
        <v>0</v>
      </c>
      <c r="G189" s="256">
        <f t="shared" si="247"/>
        <v>0</v>
      </c>
      <c r="H189" s="256">
        <f t="shared" si="247"/>
        <v>0</v>
      </c>
      <c r="I189" s="256">
        <f t="shared" si="247"/>
        <v>0</v>
      </c>
      <c r="J189" s="256">
        <f t="shared" si="247"/>
        <v>0</v>
      </c>
      <c r="K189" s="256">
        <f t="shared" si="247"/>
        <v>0</v>
      </c>
      <c r="L189" s="256">
        <f t="shared" si="247"/>
        <v>0</v>
      </c>
      <c r="M189" s="256">
        <f t="shared" si="247"/>
        <v>0</v>
      </c>
      <c r="N189" s="256">
        <f t="shared" si="247"/>
        <v>0</v>
      </c>
      <c r="O189" s="256">
        <f t="shared" si="247"/>
        <v>0</v>
      </c>
      <c r="P189" s="256">
        <f t="shared" si="247"/>
        <v>0</v>
      </c>
      <c r="Q189" s="256">
        <f t="shared" si="247"/>
        <v>0</v>
      </c>
      <c r="R189" s="256">
        <f t="shared" si="247"/>
        <v>0</v>
      </c>
      <c r="S189" s="256">
        <f t="shared" si="247"/>
        <v>0</v>
      </c>
      <c r="T189" s="256">
        <f t="shared" si="247"/>
        <v>0</v>
      </c>
      <c r="U189" s="256">
        <f t="shared" si="247"/>
        <v>0</v>
      </c>
      <c r="V189" s="256">
        <f t="shared" si="247"/>
        <v>0</v>
      </c>
      <c r="W189" s="256">
        <f t="shared" si="247"/>
        <v>0</v>
      </c>
      <c r="X189" s="256">
        <f t="shared" si="247"/>
        <v>0</v>
      </c>
      <c r="Y189" s="256">
        <f t="shared" si="247"/>
        <v>0</v>
      </c>
      <c r="Z189" s="256">
        <f t="shared" si="247"/>
        <v>0</v>
      </c>
      <c r="AA189" s="256">
        <f t="shared" si="247"/>
        <v>0</v>
      </c>
      <c r="AB189" s="256">
        <f t="shared" si="247"/>
        <v>0</v>
      </c>
      <c r="AC189" s="256">
        <f t="shared" si="247"/>
        <v>0</v>
      </c>
      <c r="AD189" s="256">
        <f t="shared" si="247"/>
        <v>0</v>
      </c>
      <c r="AE189" s="256">
        <f t="shared" si="247"/>
        <v>0</v>
      </c>
      <c r="AF189" s="256">
        <f t="shared" si="247"/>
        <v>0</v>
      </c>
      <c r="AG189" s="256">
        <f t="shared" si="247"/>
        <v>0</v>
      </c>
      <c r="AH189" s="256">
        <f t="shared" si="247"/>
        <v>0</v>
      </c>
      <c r="AI189" s="256">
        <f t="shared" si="247"/>
        <v>0</v>
      </c>
      <c r="AJ189" s="256">
        <f t="shared" si="247"/>
        <v>0</v>
      </c>
      <c r="AK189" s="256">
        <f t="shared" si="247"/>
        <v>0</v>
      </c>
      <c r="AL189" s="256">
        <f t="shared" si="247"/>
        <v>0</v>
      </c>
      <c r="AM189" s="256">
        <f t="shared" si="247"/>
        <v>0</v>
      </c>
      <c r="AN189" s="256">
        <f t="shared" si="247"/>
        <v>0</v>
      </c>
      <c r="AO189" s="256">
        <f t="shared" si="247"/>
        <v>0</v>
      </c>
      <c r="AP189" s="256">
        <f t="shared" si="247"/>
        <v>0</v>
      </c>
      <c r="AQ189" s="256">
        <f t="shared" si="247"/>
        <v>0</v>
      </c>
      <c r="AR189" s="256">
        <f t="shared" si="247"/>
        <v>0</v>
      </c>
      <c r="AS189" s="256">
        <f t="shared" si="247"/>
        <v>0</v>
      </c>
      <c r="AT189" s="256">
        <f t="shared" si="247"/>
        <v>0</v>
      </c>
      <c r="AU189" s="256">
        <f t="shared" si="247"/>
        <v>0</v>
      </c>
      <c r="AV189" s="256">
        <f t="shared" si="247"/>
        <v>0</v>
      </c>
      <c r="AW189" s="256">
        <f t="shared" si="247"/>
        <v>0</v>
      </c>
      <c r="AX189" s="256">
        <f t="shared" si="247"/>
        <v>0</v>
      </c>
      <c r="AY189" s="256">
        <f t="shared" si="247"/>
        <v>0</v>
      </c>
      <c r="AZ189" s="256">
        <f t="shared" si="247"/>
        <v>0</v>
      </c>
      <c r="BA189" s="256">
        <f t="shared" si="247"/>
        <v>0</v>
      </c>
      <c r="BB189" s="256">
        <f t="shared" si="247"/>
        <v>0</v>
      </c>
      <c r="BC189" s="256">
        <f t="shared" si="247"/>
        <v>0</v>
      </c>
      <c r="BD189" s="256">
        <f t="shared" si="247"/>
        <v>0</v>
      </c>
      <c r="BE189" s="256">
        <f t="shared" si="247"/>
        <v>0</v>
      </c>
      <c r="BF189" s="256">
        <f t="shared" si="247"/>
        <v>0</v>
      </c>
      <c r="BG189" s="256">
        <f t="shared" si="247"/>
        <v>0</v>
      </c>
      <c r="BH189" s="256">
        <f t="shared" si="247"/>
        <v>0</v>
      </c>
      <c r="BI189" s="256">
        <f t="shared" si="247"/>
        <v>0</v>
      </c>
      <c r="BJ189" s="256">
        <f t="shared" si="247"/>
        <v>0</v>
      </c>
      <c r="BK189" s="256">
        <f t="shared" si="247"/>
        <v>0</v>
      </c>
      <c r="BL189" s="256">
        <f t="shared" ref="BL189:BW189" si="248">BL176</f>
        <v>0</v>
      </c>
      <c r="BM189" s="256">
        <f t="shared" si="248"/>
        <v>0</v>
      </c>
      <c r="BN189" s="256">
        <f t="shared" si="248"/>
        <v>0</v>
      </c>
      <c r="BO189" s="256">
        <f t="shared" si="248"/>
        <v>0</v>
      </c>
      <c r="BP189" s="256">
        <f t="shared" si="248"/>
        <v>0</v>
      </c>
      <c r="BQ189" s="256">
        <f t="shared" si="248"/>
        <v>0</v>
      </c>
      <c r="BR189" s="256">
        <f t="shared" si="248"/>
        <v>0</v>
      </c>
      <c r="BS189" s="256">
        <f t="shared" si="248"/>
        <v>0</v>
      </c>
      <c r="BT189" s="256">
        <f t="shared" si="248"/>
        <v>0</v>
      </c>
      <c r="BU189" s="256">
        <f t="shared" si="248"/>
        <v>0</v>
      </c>
      <c r="BV189" s="256">
        <f t="shared" si="248"/>
        <v>0</v>
      </c>
      <c r="BW189" s="256">
        <f t="shared" si="248"/>
        <v>0</v>
      </c>
    </row>
    <row r="190" spans="1:75" x14ac:dyDescent="0.3">
      <c r="B190" s="236" t="str">
        <f>"Existing "&amp;C181</f>
        <v>Existing R&amp;D Managers</v>
      </c>
      <c r="D190" s="238">
        <f>SUMIF('Headcount Roster -&gt;'!$FD$158:$FD$172,'&lt;- Scale Ops'!$C$182,'Headcount Roster -&gt;'!FE$158:FE$173)</f>
        <v>0</v>
      </c>
      <c r="E190" s="238">
        <f>SUMIF('Headcount Roster -&gt;'!$FD$158:$FD$172,'&lt;- Scale Ops'!$C$182,'Headcount Roster -&gt;'!FF$158:FF$173)</f>
        <v>0</v>
      </c>
      <c r="F190" s="238">
        <f>SUMIF('Headcount Roster -&gt;'!$FD$158:$FD$172,'&lt;- Scale Ops'!$C$182,'Headcount Roster -&gt;'!FG$158:FG$173)</f>
        <v>0</v>
      </c>
      <c r="G190" s="238">
        <f>SUMIF('Headcount Roster -&gt;'!$FD$158:$FD$172,'&lt;- Scale Ops'!$C$182,'Headcount Roster -&gt;'!FH$158:FH$173)</f>
        <v>0</v>
      </c>
      <c r="H190" s="238">
        <f>SUMIF('Headcount Roster -&gt;'!$FD$158:$FD$172,'&lt;- Scale Ops'!$C$182,'Headcount Roster -&gt;'!FI$158:FI$173)</f>
        <v>0</v>
      </c>
      <c r="I190" s="238">
        <f>SUMIF('Headcount Roster -&gt;'!$FD$158:$FD$172,'&lt;- Scale Ops'!$C$182,'Headcount Roster -&gt;'!FJ$158:FJ$173)</f>
        <v>0</v>
      </c>
      <c r="J190" s="238">
        <f>SUMIF('Headcount Roster -&gt;'!$FD$158:$FD$172,'&lt;- Scale Ops'!$C$182,'Headcount Roster -&gt;'!FK$158:FK$173)</f>
        <v>0</v>
      </c>
      <c r="K190" s="238">
        <f>SUMIF('Headcount Roster -&gt;'!$FD$158:$FD$172,'&lt;- Scale Ops'!$C$182,'Headcount Roster -&gt;'!FL$158:FL$173)</f>
        <v>0</v>
      </c>
      <c r="L190" s="238">
        <f>SUMIF('Headcount Roster -&gt;'!$FD$158:$FD$172,'&lt;- Scale Ops'!$C$182,'Headcount Roster -&gt;'!FM$158:FM$173)</f>
        <v>0</v>
      </c>
      <c r="M190" s="238">
        <f>SUMIF('Headcount Roster -&gt;'!$FD$158:$FD$172,'&lt;- Scale Ops'!$C$182,'Headcount Roster -&gt;'!FN$158:FN$173)</f>
        <v>0</v>
      </c>
      <c r="N190" s="238">
        <f>SUMIF('Headcount Roster -&gt;'!$FD$158:$FD$172,'&lt;- Scale Ops'!$C$182,'Headcount Roster -&gt;'!FO$158:FO$173)</f>
        <v>0</v>
      </c>
      <c r="O190" s="238">
        <f>SUMIF('Headcount Roster -&gt;'!$FD$158:$FD$172,'&lt;- Scale Ops'!$C$182,'Headcount Roster -&gt;'!FP$158:FP$173)</f>
        <v>0</v>
      </c>
      <c r="P190" s="238">
        <f>SUMIF('Headcount Roster -&gt;'!$FD$158:$FD$172,'&lt;- Scale Ops'!$C$182,'Headcount Roster -&gt;'!FQ$158:FQ$173)</f>
        <v>0</v>
      </c>
      <c r="Q190" s="238">
        <f>SUMIF('Headcount Roster -&gt;'!$FD$158:$FD$172,'&lt;- Scale Ops'!$C$182,'Headcount Roster -&gt;'!FR$158:FR$173)</f>
        <v>0</v>
      </c>
      <c r="R190" s="238">
        <f>SUMIF('Headcount Roster -&gt;'!$FD$158:$FD$172,'&lt;- Scale Ops'!$C$182,'Headcount Roster -&gt;'!FS$158:FS$173)</f>
        <v>0</v>
      </c>
      <c r="S190" s="238">
        <f>SUMIF('Headcount Roster -&gt;'!$FD$158:$FD$172,'&lt;- Scale Ops'!$C$182,'Headcount Roster -&gt;'!FT$158:FT$173)</f>
        <v>0</v>
      </c>
      <c r="T190" s="238">
        <f>SUMIF('Headcount Roster -&gt;'!$FD$158:$FD$172,'&lt;- Scale Ops'!$C$182,'Headcount Roster -&gt;'!FU$158:FU$173)</f>
        <v>0</v>
      </c>
      <c r="U190" s="238">
        <f>SUMIF('Headcount Roster -&gt;'!$FD$158:$FD$172,'&lt;- Scale Ops'!$C$182,'Headcount Roster -&gt;'!FV$158:FV$173)</f>
        <v>0</v>
      </c>
      <c r="V190" s="238">
        <f>SUMIF('Headcount Roster -&gt;'!$FD$158:$FD$172,'&lt;- Scale Ops'!$C$182,'Headcount Roster -&gt;'!FW$158:FW$173)</f>
        <v>0</v>
      </c>
      <c r="W190" s="238">
        <f>SUMIF('Headcount Roster -&gt;'!$FD$158:$FD$172,'&lt;- Scale Ops'!$C$182,'Headcount Roster -&gt;'!FX$158:FX$173)</f>
        <v>0</v>
      </c>
      <c r="X190" s="238">
        <f>SUMIF('Headcount Roster -&gt;'!$FD$158:$FD$172,'&lt;- Scale Ops'!$C$182,'Headcount Roster -&gt;'!FY$158:FY$173)</f>
        <v>0</v>
      </c>
      <c r="Y190" s="238">
        <f>SUMIF('Headcount Roster -&gt;'!$FD$158:$FD$172,'&lt;- Scale Ops'!$C$182,'Headcount Roster -&gt;'!FZ$158:FZ$173)</f>
        <v>0</v>
      </c>
      <c r="Z190" s="238">
        <f>SUMIF('Headcount Roster -&gt;'!$FD$158:$FD$172,'&lt;- Scale Ops'!$C$182,'Headcount Roster -&gt;'!GA$158:GA$173)</f>
        <v>0</v>
      </c>
      <c r="AA190" s="238">
        <f>SUMIF('Headcount Roster -&gt;'!$FD$158:$FD$172,'&lt;- Scale Ops'!$C$182,'Headcount Roster -&gt;'!GB$158:GB$173)</f>
        <v>0</v>
      </c>
      <c r="AB190" s="238">
        <f>SUMIF('Headcount Roster -&gt;'!$FD$158:$FD$172,'&lt;- Scale Ops'!$C$182,'Headcount Roster -&gt;'!GC$158:GC$173)</f>
        <v>0</v>
      </c>
      <c r="AC190" s="238">
        <f>SUMIF('Headcount Roster -&gt;'!$FD$158:$FD$172,'&lt;- Scale Ops'!$C$182,'Headcount Roster -&gt;'!GD$158:GD$173)</f>
        <v>0</v>
      </c>
      <c r="AD190" s="238">
        <f>SUMIF('Headcount Roster -&gt;'!$FD$158:$FD$172,'&lt;- Scale Ops'!$C$182,'Headcount Roster -&gt;'!GE$158:GE$173)</f>
        <v>0</v>
      </c>
      <c r="AE190" s="238">
        <f>SUMIF('Headcount Roster -&gt;'!$FD$158:$FD$172,'&lt;- Scale Ops'!$C$182,'Headcount Roster -&gt;'!GF$158:GF$173)</f>
        <v>0</v>
      </c>
      <c r="AF190" s="238">
        <f>SUMIF('Headcount Roster -&gt;'!$FD$158:$FD$172,'&lt;- Scale Ops'!$C$182,'Headcount Roster -&gt;'!GG$158:GG$173)</f>
        <v>0</v>
      </c>
      <c r="AG190" s="238">
        <f>SUMIF('Headcount Roster -&gt;'!$FD$158:$FD$172,'&lt;- Scale Ops'!$C$182,'Headcount Roster -&gt;'!GH$158:GH$173)</f>
        <v>0</v>
      </c>
      <c r="AH190" s="238">
        <f>SUMIF('Headcount Roster -&gt;'!$FD$158:$FD$172,'&lt;- Scale Ops'!$C$182,'Headcount Roster -&gt;'!GI$158:GI$173)</f>
        <v>0</v>
      </c>
      <c r="AI190" s="238">
        <f>SUMIF('Headcount Roster -&gt;'!$FD$158:$FD$172,'&lt;- Scale Ops'!$C$182,'Headcount Roster -&gt;'!GJ$158:GJ$173)</f>
        <v>0</v>
      </c>
      <c r="AJ190" s="238">
        <f>SUMIF('Headcount Roster -&gt;'!$FD$158:$FD$172,'&lt;- Scale Ops'!$C$182,'Headcount Roster -&gt;'!GK$158:GK$173)</f>
        <v>0</v>
      </c>
      <c r="AK190" s="238">
        <f>SUMIF('Headcount Roster -&gt;'!$FD$158:$FD$172,'&lt;- Scale Ops'!$C$182,'Headcount Roster -&gt;'!GL$158:GL$173)</f>
        <v>0</v>
      </c>
      <c r="AL190" s="238">
        <f>SUMIF('Headcount Roster -&gt;'!$FD$158:$FD$172,'&lt;- Scale Ops'!$C$182,'Headcount Roster -&gt;'!GM$158:GM$173)</f>
        <v>0</v>
      </c>
      <c r="AM190" s="238">
        <f>SUMIF('Headcount Roster -&gt;'!$FD$158:$FD$172,'&lt;- Scale Ops'!$C$182,'Headcount Roster -&gt;'!GN$158:GN$173)</f>
        <v>0</v>
      </c>
      <c r="AN190" s="238">
        <f>SUMIF('Headcount Roster -&gt;'!$FD$158:$FD$172,'&lt;- Scale Ops'!$C$182,'Headcount Roster -&gt;'!GO$158:GO$173)</f>
        <v>0</v>
      </c>
      <c r="AO190" s="238">
        <f>SUMIF('Headcount Roster -&gt;'!$FD$158:$FD$172,'&lt;- Scale Ops'!$C$182,'Headcount Roster -&gt;'!GP$158:GP$173)</f>
        <v>0</v>
      </c>
      <c r="AP190" s="238">
        <f>SUMIF('Headcount Roster -&gt;'!$FD$158:$FD$172,'&lt;- Scale Ops'!$C$182,'Headcount Roster -&gt;'!GQ$158:GQ$173)</f>
        <v>0</v>
      </c>
      <c r="AQ190" s="238">
        <f>SUMIF('Headcount Roster -&gt;'!$FD$158:$FD$172,'&lt;- Scale Ops'!$C$182,'Headcount Roster -&gt;'!GR$158:GR$173)</f>
        <v>0</v>
      </c>
      <c r="AR190" s="238">
        <f>SUMIF('Headcount Roster -&gt;'!$FD$158:$FD$172,'&lt;- Scale Ops'!$C$182,'Headcount Roster -&gt;'!GS$158:GS$173)</f>
        <v>0</v>
      </c>
      <c r="AS190" s="238">
        <f>SUMIF('Headcount Roster -&gt;'!$FD$158:$FD$172,'&lt;- Scale Ops'!$C$182,'Headcount Roster -&gt;'!GT$158:GT$173)</f>
        <v>0</v>
      </c>
      <c r="AT190" s="238">
        <f>SUMIF('Headcount Roster -&gt;'!$FD$158:$FD$172,'&lt;- Scale Ops'!$C$182,'Headcount Roster -&gt;'!GU$158:GU$173)</f>
        <v>0</v>
      </c>
      <c r="AU190" s="238">
        <f>SUMIF('Headcount Roster -&gt;'!$FD$158:$FD$172,'&lt;- Scale Ops'!$C$182,'Headcount Roster -&gt;'!GV$158:GV$173)</f>
        <v>0</v>
      </c>
      <c r="AV190" s="238">
        <f>SUMIF('Headcount Roster -&gt;'!$FD$158:$FD$172,'&lt;- Scale Ops'!$C$182,'Headcount Roster -&gt;'!GW$158:GW$173)</f>
        <v>0</v>
      </c>
      <c r="AW190" s="238">
        <f>SUMIF('Headcount Roster -&gt;'!$FD$158:$FD$172,'&lt;- Scale Ops'!$C$182,'Headcount Roster -&gt;'!GX$158:GX$173)</f>
        <v>0</v>
      </c>
      <c r="AX190" s="238">
        <f>SUMIF('Headcount Roster -&gt;'!$FD$158:$FD$172,'&lt;- Scale Ops'!$C$182,'Headcount Roster -&gt;'!GY$158:GY$173)</f>
        <v>0</v>
      </c>
      <c r="AY190" s="238">
        <f>SUMIF('Headcount Roster -&gt;'!$FD$158:$FD$172,'&lt;- Scale Ops'!$C$182,'Headcount Roster -&gt;'!GZ$158:GZ$173)</f>
        <v>0</v>
      </c>
      <c r="AZ190" s="238">
        <f>SUMIF('Headcount Roster -&gt;'!$FD$158:$FD$172,'&lt;- Scale Ops'!$C$182,'Headcount Roster -&gt;'!HA$158:HA$173)</f>
        <v>0</v>
      </c>
      <c r="BA190" s="238">
        <f>SUMIF('Headcount Roster -&gt;'!$FD$158:$FD$172,'&lt;- Scale Ops'!$C$182,'Headcount Roster -&gt;'!HB$158:HB$173)</f>
        <v>0</v>
      </c>
      <c r="BB190" s="238">
        <f>SUMIF('Headcount Roster -&gt;'!$FD$158:$FD$172,'&lt;- Scale Ops'!$C$182,'Headcount Roster -&gt;'!HC$158:HC$173)</f>
        <v>0</v>
      </c>
      <c r="BC190" s="238">
        <f>SUMIF('Headcount Roster -&gt;'!$FD$158:$FD$172,'&lt;- Scale Ops'!$C$182,'Headcount Roster -&gt;'!HD$158:HD$173)</f>
        <v>0</v>
      </c>
      <c r="BD190" s="238">
        <f>SUMIF('Headcount Roster -&gt;'!$FD$158:$FD$172,'&lt;- Scale Ops'!$C$182,'Headcount Roster -&gt;'!HE$158:HE$173)</f>
        <v>0</v>
      </c>
      <c r="BE190" s="238">
        <f>SUMIF('Headcount Roster -&gt;'!$FD$158:$FD$172,'&lt;- Scale Ops'!$C$182,'Headcount Roster -&gt;'!HF$158:HF$173)</f>
        <v>0</v>
      </c>
      <c r="BF190" s="238">
        <f>SUMIF('Headcount Roster -&gt;'!$FD$158:$FD$172,'&lt;- Scale Ops'!$C$182,'Headcount Roster -&gt;'!HG$158:HG$173)</f>
        <v>0</v>
      </c>
      <c r="BG190" s="238">
        <f>SUMIF('Headcount Roster -&gt;'!$FD$158:$FD$172,'&lt;- Scale Ops'!$C$182,'Headcount Roster -&gt;'!HH$158:HH$173)</f>
        <v>0</v>
      </c>
      <c r="BH190" s="238">
        <f>SUMIF('Headcount Roster -&gt;'!$FD$158:$FD$172,'&lt;- Scale Ops'!$C$182,'Headcount Roster -&gt;'!HI$158:HI$173)</f>
        <v>0</v>
      </c>
      <c r="BI190" s="238">
        <f>SUMIF('Headcount Roster -&gt;'!$FD$158:$FD$172,'&lt;- Scale Ops'!$C$182,'Headcount Roster -&gt;'!HJ$158:HJ$173)</f>
        <v>0</v>
      </c>
      <c r="BJ190" s="238">
        <f>SUMIF('Headcount Roster -&gt;'!$FD$158:$FD$172,'&lt;- Scale Ops'!$C$182,'Headcount Roster -&gt;'!HK$158:HK$173)</f>
        <v>0</v>
      </c>
      <c r="BK190" s="238">
        <f>SUMIF('Headcount Roster -&gt;'!$FD$158:$FD$172,'&lt;- Scale Ops'!$C$182,'Headcount Roster -&gt;'!HL$158:HL$173)</f>
        <v>0</v>
      </c>
      <c r="BL190" s="238">
        <f>SUMIF('Headcount Roster -&gt;'!$FD$158:$FD$172,'&lt;- Scale Ops'!$C$182,'Headcount Roster -&gt;'!HM$158:HM$173)</f>
        <v>0</v>
      </c>
      <c r="BM190" s="238">
        <f>SUMIF('Headcount Roster -&gt;'!$FD$158:$FD$172,'&lt;- Scale Ops'!$C$182,'Headcount Roster -&gt;'!HN$158:HN$173)</f>
        <v>0</v>
      </c>
      <c r="BN190" s="238">
        <f>SUMIF('Headcount Roster -&gt;'!$FD$158:$FD$172,'&lt;- Scale Ops'!$C$182,'Headcount Roster -&gt;'!HO$158:HO$173)</f>
        <v>0</v>
      </c>
      <c r="BO190" s="238">
        <f>SUMIF('Headcount Roster -&gt;'!$FD$158:$FD$172,'&lt;- Scale Ops'!$C$182,'Headcount Roster -&gt;'!HP$158:HP$173)</f>
        <v>0</v>
      </c>
      <c r="BP190" s="238">
        <f>SUMIF('Headcount Roster -&gt;'!$FD$158:$FD$172,'&lt;- Scale Ops'!$C$182,'Headcount Roster -&gt;'!HQ$158:HQ$173)</f>
        <v>0</v>
      </c>
      <c r="BQ190" s="238">
        <f>SUMIF('Headcount Roster -&gt;'!$FD$158:$FD$172,'&lt;- Scale Ops'!$C$182,'Headcount Roster -&gt;'!HR$158:HR$173)</f>
        <v>0</v>
      </c>
      <c r="BR190" s="238">
        <f>SUMIF('Headcount Roster -&gt;'!$FD$158:$FD$172,'&lt;- Scale Ops'!$C$182,'Headcount Roster -&gt;'!HS$158:HS$173)</f>
        <v>0</v>
      </c>
      <c r="BS190" s="238">
        <f>SUMIF('Headcount Roster -&gt;'!$FD$158:$FD$172,'&lt;- Scale Ops'!$C$182,'Headcount Roster -&gt;'!HT$158:HT$173)</f>
        <v>0</v>
      </c>
      <c r="BT190" s="238">
        <f>SUMIF('Headcount Roster -&gt;'!$FD$158:$FD$172,'&lt;- Scale Ops'!$C$182,'Headcount Roster -&gt;'!HU$158:HU$173)</f>
        <v>0</v>
      </c>
      <c r="BU190" s="238">
        <f>SUMIF('Headcount Roster -&gt;'!$FD$158:$FD$172,'&lt;- Scale Ops'!$C$182,'Headcount Roster -&gt;'!HV$158:HV$173)</f>
        <v>0</v>
      </c>
      <c r="BV190" s="238">
        <f>SUMIF('Headcount Roster -&gt;'!$FD$158:$FD$172,'&lt;- Scale Ops'!$C$182,'Headcount Roster -&gt;'!HW$158:HW$173)</f>
        <v>0</v>
      </c>
      <c r="BW190" s="238">
        <f>SUMIF('Headcount Roster -&gt;'!$FD$158:$FD$172,'&lt;- Scale Ops'!$C$182,'Headcount Roster -&gt;'!HX$158:HX$173)</f>
        <v>0</v>
      </c>
    </row>
    <row r="191" spans="1:75" x14ac:dyDescent="0.3">
      <c r="B191" s="236" t="s">
        <v>271</v>
      </c>
      <c r="D191" s="256">
        <f>IFERROR(ROUNDUP(D189/$C188,0),0)</f>
        <v>0</v>
      </c>
      <c r="E191" s="256">
        <f t="shared" ref="E191:BK191" si="249">IFERROR(ROUNDUP(E189/$C188,0),0)</f>
        <v>0</v>
      </c>
      <c r="F191" s="256">
        <f t="shared" si="249"/>
        <v>0</v>
      </c>
      <c r="G191" s="256">
        <f t="shared" si="249"/>
        <v>0</v>
      </c>
      <c r="H191" s="256">
        <f t="shared" si="249"/>
        <v>0</v>
      </c>
      <c r="I191" s="256">
        <f t="shared" si="249"/>
        <v>0</v>
      </c>
      <c r="J191" s="256">
        <f t="shared" si="249"/>
        <v>0</v>
      </c>
      <c r="K191" s="256">
        <f t="shared" si="249"/>
        <v>0</v>
      </c>
      <c r="L191" s="256">
        <f t="shared" si="249"/>
        <v>0</v>
      </c>
      <c r="M191" s="256">
        <f t="shared" si="249"/>
        <v>0</v>
      </c>
      <c r="N191" s="256">
        <f t="shared" si="249"/>
        <v>0</v>
      </c>
      <c r="O191" s="256">
        <f t="shared" si="249"/>
        <v>0</v>
      </c>
      <c r="P191" s="256">
        <f t="shared" si="249"/>
        <v>0</v>
      </c>
      <c r="Q191" s="256">
        <f t="shared" si="249"/>
        <v>0</v>
      </c>
      <c r="R191" s="256">
        <f t="shared" si="249"/>
        <v>0</v>
      </c>
      <c r="S191" s="256">
        <f t="shared" si="249"/>
        <v>0</v>
      </c>
      <c r="T191" s="256">
        <f t="shared" si="249"/>
        <v>0</v>
      </c>
      <c r="U191" s="256">
        <f t="shared" si="249"/>
        <v>0</v>
      </c>
      <c r="V191" s="256">
        <f t="shared" si="249"/>
        <v>0</v>
      </c>
      <c r="W191" s="256">
        <f t="shared" si="249"/>
        <v>0</v>
      </c>
      <c r="X191" s="256">
        <f t="shared" si="249"/>
        <v>0</v>
      </c>
      <c r="Y191" s="256">
        <f t="shared" si="249"/>
        <v>0</v>
      </c>
      <c r="Z191" s="256">
        <f t="shared" si="249"/>
        <v>0</v>
      </c>
      <c r="AA191" s="256">
        <f t="shared" si="249"/>
        <v>0</v>
      </c>
      <c r="AB191" s="256">
        <f t="shared" si="249"/>
        <v>0</v>
      </c>
      <c r="AC191" s="256">
        <f t="shared" si="249"/>
        <v>0</v>
      </c>
      <c r="AD191" s="256">
        <f t="shared" si="249"/>
        <v>0</v>
      </c>
      <c r="AE191" s="256">
        <f t="shared" si="249"/>
        <v>0</v>
      </c>
      <c r="AF191" s="256">
        <f t="shared" si="249"/>
        <v>0</v>
      </c>
      <c r="AG191" s="256">
        <f t="shared" si="249"/>
        <v>0</v>
      </c>
      <c r="AH191" s="256">
        <f t="shared" si="249"/>
        <v>0</v>
      </c>
      <c r="AI191" s="256">
        <f t="shared" si="249"/>
        <v>0</v>
      </c>
      <c r="AJ191" s="256">
        <f t="shared" si="249"/>
        <v>0</v>
      </c>
      <c r="AK191" s="256">
        <f t="shared" si="249"/>
        <v>0</v>
      </c>
      <c r="AL191" s="256">
        <f t="shared" si="249"/>
        <v>0</v>
      </c>
      <c r="AM191" s="256">
        <f t="shared" si="249"/>
        <v>0</v>
      </c>
      <c r="AN191" s="256">
        <f t="shared" si="249"/>
        <v>0</v>
      </c>
      <c r="AO191" s="256">
        <f t="shared" si="249"/>
        <v>0</v>
      </c>
      <c r="AP191" s="256">
        <f t="shared" si="249"/>
        <v>0</v>
      </c>
      <c r="AQ191" s="256">
        <f t="shared" si="249"/>
        <v>0</v>
      </c>
      <c r="AR191" s="256">
        <f t="shared" si="249"/>
        <v>0</v>
      </c>
      <c r="AS191" s="256">
        <f t="shared" si="249"/>
        <v>0</v>
      </c>
      <c r="AT191" s="256">
        <f t="shared" si="249"/>
        <v>0</v>
      </c>
      <c r="AU191" s="256">
        <f t="shared" si="249"/>
        <v>0</v>
      </c>
      <c r="AV191" s="256">
        <f t="shared" si="249"/>
        <v>0</v>
      </c>
      <c r="AW191" s="256">
        <f t="shared" si="249"/>
        <v>0</v>
      </c>
      <c r="AX191" s="256">
        <f t="shared" si="249"/>
        <v>0</v>
      </c>
      <c r="AY191" s="256">
        <f t="shared" si="249"/>
        <v>0</v>
      </c>
      <c r="AZ191" s="256">
        <f t="shared" si="249"/>
        <v>0</v>
      </c>
      <c r="BA191" s="256">
        <f t="shared" si="249"/>
        <v>0</v>
      </c>
      <c r="BB191" s="256">
        <f t="shared" si="249"/>
        <v>0</v>
      </c>
      <c r="BC191" s="256">
        <f t="shared" si="249"/>
        <v>0</v>
      </c>
      <c r="BD191" s="256">
        <f t="shared" si="249"/>
        <v>0</v>
      </c>
      <c r="BE191" s="256">
        <f t="shared" si="249"/>
        <v>0</v>
      </c>
      <c r="BF191" s="256">
        <f t="shared" si="249"/>
        <v>0</v>
      </c>
      <c r="BG191" s="256">
        <f t="shared" si="249"/>
        <v>0</v>
      </c>
      <c r="BH191" s="256">
        <f t="shared" si="249"/>
        <v>0</v>
      </c>
      <c r="BI191" s="256">
        <f t="shared" si="249"/>
        <v>0</v>
      </c>
      <c r="BJ191" s="256">
        <f t="shared" si="249"/>
        <v>0</v>
      </c>
      <c r="BK191" s="256">
        <f t="shared" si="249"/>
        <v>0</v>
      </c>
      <c r="BL191" s="256">
        <f t="shared" ref="BL191:BW191" si="250">IFERROR(ROUNDUP(BL189/$C188,0),0)</f>
        <v>0</v>
      </c>
      <c r="BM191" s="256">
        <f t="shared" si="250"/>
        <v>0</v>
      </c>
      <c r="BN191" s="256">
        <f t="shared" si="250"/>
        <v>0</v>
      </c>
      <c r="BO191" s="256">
        <f t="shared" si="250"/>
        <v>0</v>
      </c>
      <c r="BP191" s="256">
        <f t="shared" si="250"/>
        <v>0</v>
      </c>
      <c r="BQ191" s="256">
        <f t="shared" si="250"/>
        <v>0</v>
      </c>
      <c r="BR191" s="256">
        <f t="shared" si="250"/>
        <v>0</v>
      </c>
      <c r="BS191" s="256">
        <f t="shared" si="250"/>
        <v>0</v>
      </c>
      <c r="BT191" s="256">
        <f t="shared" si="250"/>
        <v>0</v>
      </c>
      <c r="BU191" s="256">
        <f t="shared" si="250"/>
        <v>0</v>
      </c>
      <c r="BV191" s="256">
        <f t="shared" si="250"/>
        <v>0</v>
      </c>
      <c r="BW191" s="256">
        <f t="shared" si="250"/>
        <v>0</v>
      </c>
    </row>
    <row r="192" spans="1:75" x14ac:dyDescent="0.3">
      <c r="B192" t="s">
        <v>181</v>
      </c>
      <c r="D192" s="257">
        <f>IF((D191-D190)&lt;0,0,D191-D190)</f>
        <v>0</v>
      </c>
      <c r="E192" s="257">
        <f t="shared" ref="E192:BK192" si="251">IF((E191-E190)&lt;0,0,E191-E190)</f>
        <v>0</v>
      </c>
      <c r="F192" s="257">
        <f t="shared" si="251"/>
        <v>0</v>
      </c>
      <c r="G192" s="257">
        <f t="shared" si="251"/>
        <v>0</v>
      </c>
      <c r="H192" s="257">
        <f t="shared" si="251"/>
        <v>0</v>
      </c>
      <c r="I192" s="257">
        <f t="shared" si="251"/>
        <v>0</v>
      </c>
      <c r="J192" s="257">
        <f t="shared" si="251"/>
        <v>0</v>
      </c>
      <c r="K192" s="257">
        <f t="shared" si="251"/>
        <v>0</v>
      </c>
      <c r="L192" s="257">
        <f t="shared" si="251"/>
        <v>0</v>
      </c>
      <c r="M192" s="257">
        <f t="shared" si="251"/>
        <v>0</v>
      </c>
      <c r="N192" s="257">
        <f t="shared" si="251"/>
        <v>0</v>
      </c>
      <c r="O192" s="257">
        <f t="shared" si="251"/>
        <v>0</v>
      </c>
      <c r="P192" s="257">
        <f t="shared" si="251"/>
        <v>0</v>
      </c>
      <c r="Q192" s="257">
        <f t="shared" si="251"/>
        <v>0</v>
      </c>
      <c r="R192" s="257">
        <f t="shared" si="251"/>
        <v>0</v>
      </c>
      <c r="S192" s="257">
        <f t="shared" si="251"/>
        <v>0</v>
      </c>
      <c r="T192" s="257">
        <f t="shared" si="251"/>
        <v>0</v>
      </c>
      <c r="U192" s="257">
        <f t="shared" si="251"/>
        <v>0</v>
      </c>
      <c r="V192" s="257">
        <f t="shared" si="251"/>
        <v>0</v>
      </c>
      <c r="W192" s="257">
        <f t="shared" si="251"/>
        <v>0</v>
      </c>
      <c r="X192" s="257">
        <f t="shared" si="251"/>
        <v>0</v>
      </c>
      <c r="Y192" s="257">
        <f t="shared" si="251"/>
        <v>0</v>
      </c>
      <c r="Z192" s="257">
        <f t="shared" si="251"/>
        <v>0</v>
      </c>
      <c r="AA192" s="257">
        <f t="shared" si="251"/>
        <v>0</v>
      </c>
      <c r="AB192" s="257">
        <f t="shared" si="251"/>
        <v>0</v>
      </c>
      <c r="AC192" s="257">
        <f t="shared" si="251"/>
        <v>0</v>
      </c>
      <c r="AD192" s="257">
        <f t="shared" si="251"/>
        <v>0</v>
      </c>
      <c r="AE192" s="257">
        <f t="shared" si="251"/>
        <v>0</v>
      </c>
      <c r="AF192" s="257">
        <f t="shared" si="251"/>
        <v>0</v>
      </c>
      <c r="AG192" s="257">
        <f t="shared" si="251"/>
        <v>0</v>
      </c>
      <c r="AH192" s="257">
        <f t="shared" si="251"/>
        <v>0</v>
      </c>
      <c r="AI192" s="257">
        <f t="shared" si="251"/>
        <v>0</v>
      </c>
      <c r="AJ192" s="257">
        <f t="shared" si="251"/>
        <v>0</v>
      </c>
      <c r="AK192" s="257">
        <f t="shared" si="251"/>
        <v>0</v>
      </c>
      <c r="AL192" s="257">
        <f t="shared" si="251"/>
        <v>0</v>
      </c>
      <c r="AM192" s="257">
        <f t="shared" si="251"/>
        <v>0</v>
      </c>
      <c r="AN192" s="257">
        <f t="shared" si="251"/>
        <v>0</v>
      </c>
      <c r="AO192" s="257">
        <f t="shared" si="251"/>
        <v>0</v>
      </c>
      <c r="AP192" s="257">
        <f t="shared" si="251"/>
        <v>0</v>
      </c>
      <c r="AQ192" s="257">
        <f t="shared" si="251"/>
        <v>0</v>
      </c>
      <c r="AR192" s="257">
        <f t="shared" si="251"/>
        <v>0</v>
      </c>
      <c r="AS192" s="257">
        <f t="shared" si="251"/>
        <v>0</v>
      </c>
      <c r="AT192" s="257">
        <f t="shared" si="251"/>
        <v>0</v>
      </c>
      <c r="AU192" s="257">
        <f t="shared" si="251"/>
        <v>0</v>
      </c>
      <c r="AV192" s="257">
        <f t="shared" si="251"/>
        <v>0</v>
      </c>
      <c r="AW192" s="257">
        <f t="shared" si="251"/>
        <v>0</v>
      </c>
      <c r="AX192" s="257">
        <f t="shared" si="251"/>
        <v>0</v>
      </c>
      <c r="AY192" s="257">
        <f t="shared" si="251"/>
        <v>0</v>
      </c>
      <c r="AZ192" s="257">
        <f t="shared" si="251"/>
        <v>0</v>
      </c>
      <c r="BA192" s="257">
        <f t="shared" si="251"/>
        <v>0</v>
      </c>
      <c r="BB192" s="257">
        <f t="shared" si="251"/>
        <v>0</v>
      </c>
      <c r="BC192" s="257">
        <f t="shared" si="251"/>
        <v>0</v>
      </c>
      <c r="BD192" s="257">
        <f t="shared" si="251"/>
        <v>0</v>
      </c>
      <c r="BE192" s="257">
        <f t="shared" si="251"/>
        <v>0</v>
      </c>
      <c r="BF192" s="257">
        <f t="shared" si="251"/>
        <v>0</v>
      </c>
      <c r="BG192" s="257">
        <f t="shared" si="251"/>
        <v>0</v>
      </c>
      <c r="BH192" s="257">
        <f t="shared" si="251"/>
        <v>0</v>
      </c>
      <c r="BI192" s="257">
        <f t="shared" si="251"/>
        <v>0</v>
      </c>
      <c r="BJ192" s="257">
        <f t="shared" si="251"/>
        <v>0</v>
      </c>
      <c r="BK192" s="257">
        <f t="shared" si="251"/>
        <v>0</v>
      </c>
      <c r="BL192" s="257">
        <f t="shared" ref="BL192:BW192" si="252">IF((BL191-BL190)&lt;0,0,BL191-BL190)</f>
        <v>0</v>
      </c>
      <c r="BM192" s="257">
        <f t="shared" si="252"/>
        <v>0</v>
      </c>
      <c r="BN192" s="257">
        <f t="shared" si="252"/>
        <v>0</v>
      </c>
      <c r="BO192" s="257">
        <f t="shared" si="252"/>
        <v>0</v>
      </c>
      <c r="BP192" s="257">
        <f t="shared" si="252"/>
        <v>0</v>
      </c>
      <c r="BQ192" s="257">
        <f t="shared" si="252"/>
        <v>0</v>
      </c>
      <c r="BR192" s="257">
        <f t="shared" si="252"/>
        <v>0</v>
      </c>
      <c r="BS192" s="257">
        <f t="shared" si="252"/>
        <v>0</v>
      </c>
      <c r="BT192" s="257">
        <f t="shared" si="252"/>
        <v>0</v>
      </c>
      <c r="BU192" s="257">
        <f t="shared" si="252"/>
        <v>0</v>
      </c>
      <c r="BV192" s="257">
        <f t="shared" si="252"/>
        <v>0</v>
      </c>
      <c r="BW192" s="257">
        <f t="shared" si="252"/>
        <v>0</v>
      </c>
    </row>
    <row r="193" spans="1:75" x14ac:dyDescent="0.3">
      <c r="A193" t="str">
        <f>$B$163&amp;"WTB"</f>
        <v>R&amp;DWTB</v>
      </c>
      <c r="B193" t="s">
        <v>21</v>
      </c>
      <c r="D193" s="239">
        <f>D192*$C185/12*(1+$C186)</f>
        <v>0</v>
      </c>
      <c r="E193" s="239">
        <f t="shared" ref="E193:BK193" si="253">E192*$C185/12*(1+$C186)</f>
        <v>0</v>
      </c>
      <c r="F193" s="239">
        <f t="shared" si="253"/>
        <v>0</v>
      </c>
      <c r="G193" s="239">
        <f t="shared" si="253"/>
        <v>0</v>
      </c>
      <c r="H193" s="239">
        <f t="shared" si="253"/>
        <v>0</v>
      </c>
      <c r="I193" s="239">
        <f t="shared" si="253"/>
        <v>0</v>
      </c>
      <c r="J193" s="239">
        <f t="shared" si="253"/>
        <v>0</v>
      </c>
      <c r="K193" s="239">
        <f t="shared" si="253"/>
        <v>0</v>
      </c>
      <c r="L193" s="239">
        <f t="shared" si="253"/>
        <v>0</v>
      </c>
      <c r="M193" s="239">
        <f t="shared" si="253"/>
        <v>0</v>
      </c>
      <c r="N193" s="239">
        <f t="shared" si="253"/>
        <v>0</v>
      </c>
      <c r="O193" s="239">
        <f t="shared" si="253"/>
        <v>0</v>
      </c>
      <c r="P193" s="239">
        <f t="shared" si="253"/>
        <v>0</v>
      </c>
      <c r="Q193" s="239">
        <f t="shared" si="253"/>
        <v>0</v>
      </c>
      <c r="R193" s="239">
        <f t="shared" si="253"/>
        <v>0</v>
      </c>
      <c r="S193" s="239">
        <f t="shared" si="253"/>
        <v>0</v>
      </c>
      <c r="T193" s="239">
        <f t="shared" si="253"/>
        <v>0</v>
      </c>
      <c r="U193" s="239">
        <f t="shared" si="253"/>
        <v>0</v>
      </c>
      <c r="V193" s="239">
        <f t="shared" si="253"/>
        <v>0</v>
      </c>
      <c r="W193" s="239">
        <f t="shared" si="253"/>
        <v>0</v>
      </c>
      <c r="X193" s="239">
        <f t="shared" si="253"/>
        <v>0</v>
      </c>
      <c r="Y193" s="239">
        <f t="shared" si="253"/>
        <v>0</v>
      </c>
      <c r="Z193" s="239">
        <f t="shared" si="253"/>
        <v>0</v>
      </c>
      <c r="AA193" s="239">
        <f t="shared" si="253"/>
        <v>0</v>
      </c>
      <c r="AB193" s="239">
        <f t="shared" si="253"/>
        <v>0</v>
      </c>
      <c r="AC193" s="239">
        <f t="shared" si="253"/>
        <v>0</v>
      </c>
      <c r="AD193" s="239">
        <f t="shared" si="253"/>
        <v>0</v>
      </c>
      <c r="AE193" s="239">
        <f t="shared" si="253"/>
        <v>0</v>
      </c>
      <c r="AF193" s="239">
        <f t="shared" si="253"/>
        <v>0</v>
      </c>
      <c r="AG193" s="239">
        <f t="shared" si="253"/>
        <v>0</v>
      </c>
      <c r="AH193" s="239">
        <f t="shared" si="253"/>
        <v>0</v>
      </c>
      <c r="AI193" s="239">
        <f t="shared" si="253"/>
        <v>0</v>
      </c>
      <c r="AJ193" s="239">
        <f t="shared" si="253"/>
        <v>0</v>
      </c>
      <c r="AK193" s="239">
        <f t="shared" si="253"/>
        <v>0</v>
      </c>
      <c r="AL193" s="239">
        <f t="shared" si="253"/>
        <v>0</v>
      </c>
      <c r="AM193" s="239">
        <f t="shared" si="253"/>
        <v>0</v>
      </c>
      <c r="AN193" s="239">
        <f t="shared" si="253"/>
        <v>0</v>
      </c>
      <c r="AO193" s="239">
        <f t="shared" si="253"/>
        <v>0</v>
      </c>
      <c r="AP193" s="239">
        <f t="shared" si="253"/>
        <v>0</v>
      </c>
      <c r="AQ193" s="239">
        <f t="shared" si="253"/>
        <v>0</v>
      </c>
      <c r="AR193" s="239">
        <f t="shared" si="253"/>
        <v>0</v>
      </c>
      <c r="AS193" s="239">
        <f t="shared" si="253"/>
        <v>0</v>
      </c>
      <c r="AT193" s="239">
        <f t="shared" si="253"/>
        <v>0</v>
      </c>
      <c r="AU193" s="239">
        <f t="shared" si="253"/>
        <v>0</v>
      </c>
      <c r="AV193" s="239">
        <f t="shared" si="253"/>
        <v>0</v>
      </c>
      <c r="AW193" s="239">
        <f t="shared" si="253"/>
        <v>0</v>
      </c>
      <c r="AX193" s="239">
        <f t="shared" si="253"/>
        <v>0</v>
      </c>
      <c r="AY193" s="239">
        <f t="shared" si="253"/>
        <v>0</v>
      </c>
      <c r="AZ193" s="239">
        <f t="shared" si="253"/>
        <v>0</v>
      </c>
      <c r="BA193" s="239">
        <f t="shared" si="253"/>
        <v>0</v>
      </c>
      <c r="BB193" s="239">
        <f t="shared" si="253"/>
        <v>0</v>
      </c>
      <c r="BC193" s="239">
        <f t="shared" si="253"/>
        <v>0</v>
      </c>
      <c r="BD193" s="239">
        <f t="shared" si="253"/>
        <v>0</v>
      </c>
      <c r="BE193" s="239">
        <f t="shared" si="253"/>
        <v>0</v>
      </c>
      <c r="BF193" s="239">
        <f t="shared" si="253"/>
        <v>0</v>
      </c>
      <c r="BG193" s="239">
        <f t="shared" si="253"/>
        <v>0</v>
      </c>
      <c r="BH193" s="239">
        <f t="shared" si="253"/>
        <v>0</v>
      </c>
      <c r="BI193" s="239">
        <f t="shared" si="253"/>
        <v>0</v>
      </c>
      <c r="BJ193" s="239">
        <f t="shared" si="253"/>
        <v>0</v>
      </c>
      <c r="BK193" s="239">
        <f t="shared" si="253"/>
        <v>0</v>
      </c>
      <c r="BL193" s="239">
        <f t="shared" ref="BL193:BW193" si="254">BL192*$C185/12*(1+$C186)</f>
        <v>0</v>
      </c>
      <c r="BM193" s="239">
        <f t="shared" si="254"/>
        <v>0</v>
      </c>
      <c r="BN193" s="239">
        <f t="shared" si="254"/>
        <v>0</v>
      </c>
      <c r="BO193" s="239">
        <f t="shared" si="254"/>
        <v>0</v>
      </c>
      <c r="BP193" s="239">
        <f t="shared" si="254"/>
        <v>0</v>
      </c>
      <c r="BQ193" s="239">
        <f t="shared" si="254"/>
        <v>0</v>
      </c>
      <c r="BR193" s="239">
        <f t="shared" si="254"/>
        <v>0</v>
      </c>
      <c r="BS193" s="239">
        <f t="shared" si="254"/>
        <v>0</v>
      </c>
      <c r="BT193" s="239">
        <f t="shared" si="254"/>
        <v>0</v>
      </c>
      <c r="BU193" s="239">
        <f t="shared" si="254"/>
        <v>0</v>
      </c>
      <c r="BV193" s="239">
        <f t="shared" si="254"/>
        <v>0</v>
      </c>
      <c r="BW193" s="239">
        <f t="shared" si="254"/>
        <v>0</v>
      </c>
    </row>
    <row r="194" spans="1:75" x14ac:dyDescent="0.3">
      <c r="A194" t="str">
        <f>$B$163&amp;"WTB"</f>
        <v>R&amp;DWTB</v>
      </c>
      <c r="B194" t="s">
        <v>107</v>
      </c>
      <c r="D194" s="239">
        <f>D192*$C187</f>
        <v>0</v>
      </c>
      <c r="E194" s="239">
        <f t="shared" ref="E194:BK194" si="255">E192*$C187</f>
        <v>0</v>
      </c>
      <c r="F194" s="239">
        <f t="shared" si="255"/>
        <v>0</v>
      </c>
      <c r="G194" s="239">
        <f t="shared" si="255"/>
        <v>0</v>
      </c>
      <c r="H194" s="239">
        <f t="shared" si="255"/>
        <v>0</v>
      </c>
      <c r="I194" s="239">
        <f t="shared" si="255"/>
        <v>0</v>
      </c>
      <c r="J194" s="239">
        <f t="shared" si="255"/>
        <v>0</v>
      </c>
      <c r="K194" s="239">
        <f t="shared" si="255"/>
        <v>0</v>
      </c>
      <c r="L194" s="239">
        <f t="shared" si="255"/>
        <v>0</v>
      </c>
      <c r="M194" s="239">
        <f t="shared" si="255"/>
        <v>0</v>
      </c>
      <c r="N194" s="239">
        <f t="shared" si="255"/>
        <v>0</v>
      </c>
      <c r="O194" s="239">
        <f t="shared" si="255"/>
        <v>0</v>
      </c>
      <c r="P194" s="239">
        <f t="shared" si="255"/>
        <v>0</v>
      </c>
      <c r="Q194" s="239">
        <f t="shared" si="255"/>
        <v>0</v>
      </c>
      <c r="R194" s="239">
        <f t="shared" si="255"/>
        <v>0</v>
      </c>
      <c r="S194" s="239">
        <f t="shared" si="255"/>
        <v>0</v>
      </c>
      <c r="T194" s="239">
        <f t="shared" si="255"/>
        <v>0</v>
      </c>
      <c r="U194" s="239">
        <f t="shared" si="255"/>
        <v>0</v>
      </c>
      <c r="V194" s="239">
        <f t="shared" si="255"/>
        <v>0</v>
      </c>
      <c r="W194" s="239">
        <f t="shared" si="255"/>
        <v>0</v>
      </c>
      <c r="X194" s="239">
        <f t="shared" si="255"/>
        <v>0</v>
      </c>
      <c r="Y194" s="239">
        <f t="shared" si="255"/>
        <v>0</v>
      </c>
      <c r="Z194" s="239">
        <f t="shared" si="255"/>
        <v>0</v>
      </c>
      <c r="AA194" s="239">
        <f t="shared" si="255"/>
        <v>0</v>
      </c>
      <c r="AB194" s="239">
        <f t="shared" si="255"/>
        <v>0</v>
      </c>
      <c r="AC194" s="239">
        <f t="shared" si="255"/>
        <v>0</v>
      </c>
      <c r="AD194" s="239">
        <f t="shared" si="255"/>
        <v>0</v>
      </c>
      <c r="AE194" s="239">
        <f t="shared" si="255"/>
        <v>0</v>
      </c>
      <c r="AF194" s="239">
        <f t="shared" si="255"/>
        <v>0</v>
      </c>
      <c r="AG194" s="239">
        <f t="shared" si="255"/>
        <v>0</v>
      </c>
      <c r="AH194" s="239">
        <f t="shared" si="255"/>
        <v>0</v>
      </c>
      <c r="AI194" s="239">
        <f t="shared" si="255"/>
        <v>0</v>
      </c>
      <c r="AJ194" s="239">
        <f t="shared" si="255"/>
        <v>0</v>
      </c>
      <c r="AK194" s="239">
        <f t="shared" si="255"/>
        <v>0</v>
      </c>
      <c r="AL194" s="239">
        <f t="shared" si="255"/>
        <v>0</v>
      </c>
      <c r="AM194" s="239">
        <f t="shared" si="255"/>
        <v>0</v>
      </c>
      <c r="AN194" s="239">
        <f t="shared" si="255"/>
        <v>0</v>
      </c>
      <c r="AO194" s="239">
        <f t="shared" si="255"/>
        <v>0</v>
      </c>
      <c r="AP194" s="239">
        <f t="shared" si="255"/>
        <v>0</v>
      </c>
      <c r="AQ194" s="239">
        <f t="shared" si="255"/>
        <v>0</v>
      </c>
      <c r="AR194" s="239">
        <f t="shared" si="255"/>
        <v>0</v>
      </c>
      <c r="AS194" s="239">
        <f t="shared" si="255"/>
        <v>0</v>
      </c>
      <c r="AT194" s="239">
        <f t="shared" si="255"/>
        <v>0</v>
      </c>
      <c r="AU194" s="239">
        <f t="shared" si="255"/>
        <v>0</v>
      </c>
      <c r="AV194" s="239">
        <f t="shared" si="255"/>
        <v>0</v>
      </c>
      <c r="AW194" s="239">
        <f t="shared" si="255"/>
        <v>0</v>
      </c>
      <c r="AX194" s="239">
        <f t="shared" si="255"/>
        <v>0</v>
      </c>
      <c r="AY194" s="239">
        <f t="shared" si="255"/>
        <v>0</v>
      </c>
      <c r="AZ194" s="239">
        <f t="shared" si="255"/>
        <v>0</v>
      </c>
      <c r="BA194" s="239">
        <f t="shared" si="255"/>
        <v>0</v>
      </c>
      <c r="BB194" s="239">
        <f t="shared" si="255"/>
        <v>0</v>
      </c>
      <c r="BC194" s="239">
        <f t="shared" si="255"/>
        <v>0</v>
      </c>
      <c r="BD194" s="239">
        <f t="shared" si="255"/>
        <v>0</v>
      </c>
      <c r="BE194" s="239">
        <f t="shared" si="255"/>
        <v>0</v>
      </c>
      <c r="BF194" s="239">
        <f t="shared" si="255"/>
        <v>0</v>
      </c>
      <c r="BG194" s="239">
        <f t="shared" si="255"/>
        <v>0</v>
      </c>
      <c r="BH194" s="239">
        <f t="shared" si="255"/>
        <v>0</v>
      </c>
      <c r="BI194" s="239">
        <f t="shared" si="255"/>
        <v>0</v>
      </c>
      <c r="BJ194" s="239">
        <f t="shared" si="255"/>
        <v>0</v>
      </c>
      <c r="BK194" s="239">
        <f t="shared" si="255"/>
        <v>0</v>
      </c>
      <c r="BL194" s="239">
        <f t="shared" ref="BL194:BW194" si="256">BL192*$C187</f>
        <v>0</v>
      </c>
      <c r="BM194" s="239">
        <f t="shared" si="256"/>
        <v>0</v>
      </c>
      <c r="BN194" s="239">
        <f t="shared" si="256"/>
        <v>0</v>
      </c>
      <c r="BO194" s="239">
        <f t="shared" si="256"/>
        <v>0</v>
      </c>
      <c r="BP194" s="239">
        <f t="shared" si="256"/>
        <v>0</v>
      </c>
      <c r="BQ194" s="239">
        <f t="shared" si="256"/>
        <v>0</v>
      </c>
      <c r="BR194" s="239">
        <f t="shared" si="256"/>
        <v>0</v>
      </c>
      <c r="BS194" s="239">
        <f t="shared" si="256"/>
        <v>0</v>
      </c>
      <c r="BT194" s="239">
        <f t="shared" si="256"/>
        <v>0</v>
      </c>
      <c r="BU194" s="239">
        <f t="shared" si="256"/>
        <v>0</v>
      </c>
      <c r="BV194" s="239">
        <f t="shared" si="256"/>
        <v>0</v>
      </c>
      <c r="BW194" s="239">
        <f t="shared" si="256"/>
        <v>0</v>
      </c>
    </row>
    <row r="195" spans="1:75" x14ac:dyDescent="0.3">
      <c r="D195" s="238"/>
      <c r="E195" s="238"/>
      <c r="F195" s="238"/>
      <c r="G195" s="238"/>
      <c r="H195" s="238"/>
      <c r="I195" s="238"/>
      <c r="J195" s="238"/>
      <c r="K195" s="238"/>
      <c r="L195" s="238"/>
      <c r="M195" s="238"/>
      <c r="N195" s="238"/>
      <c r="O195" s="238"/>
      <c r="P195" s="238"/>
      <c r="Q195" s="238"/>
      <c r="R195" s="238"/>
      <c r="S195" s="238"/>
      <c r="T195" s="238"/>
      <c r="U195" s="238"/>
      <c r="V195" s="238"/>
      <c r="W195" s="238"/>
      <c r="X195" s="238"/>
      <c r="Y195" s="238"/>
      <c r="Z195" s="238"/>
      <c r="AA195" s="238"/>
      <c r="AB195" s="238"/>
      <c r="AC195" s="238"/>
      <c r="AD195" s="238"/>
      <c r="AE195" s="238"/>
      <c r="AF195" s="238"/>
      <c r="AG195" s="238"/>
      <c r="AH195" s="238"/>
      <c r="AI195" s="238"/>
      <c r="AJ195" s="238"/>
      <c r="AK195" s="238"/>
      <c r="AL195" s="238"/>
      <c r="AM195" s="238"/>
      <c r="AN195" s="238"/>
      <c r="AO195" s="238"/>
      <c r="AP195" s="238"/>
      <c r="AQ195" s="238"/>
      <c r="AR195" s="238"/>
      <c r="AS195" s="238"/>
      <c r="AT195" s="238"/>
      <c r="AU195" s="238"/>
      <c r="AV195" s="238"/>
      <c r="AW195" s="238"/>
      <c r="AX195" s="238"/>
      <c r="AY195" s="238"/>
      <c r="AZ195" s="238"/>
      <c r="BA195" s="238"/>
      <c r="BB195" s="238"/>
      <c r="BC195" s="238"/>
      <c r="BD195" s="238"/>
      <c r="BE195" s="238"/>
      <c r="BF195" s="238"/>
      <c r="BG195" s="238"/>
      <c r="BH195" s="238"/>
      <c r="BI195" s="238"/>
      <c r="BJ195" s="238"/>
      <c r="BK195" s="238"/>
      <c r="BL195" s="238"/>
      <c r="BM195" s="238"/>
      <c r="BN195" s="238"/>
      <c r="BO195" s="238"/>
      <c r="BP195" s="238"/>
      <c r="BQ195" s="238"/>
      <c r="BR195" s="238"/>
      <c r="BS195" s="238"/>
      <c r="BT195" s="238"/>
      <c r="BU195" s="238"/>
      <c r="BV195" s="238"/>
      <c r="BW195" s="238"/>
    </row>
    <row r="196" spans="1:75" x14ac:dyDescent="0.3">
      <c r="D196" s="238"/>
      <c r="E196" s="238"/>
      <c r="F196" s="238"/>
      <c r="G196" s="238"/>
      <c r="H196" s="238"/>
      <c r="I196" s="238"/>
      <c r="J196" s="238"/>
      <c r="K196" s="238"/>
      <c r="L196" s="238"/>
      <c r="M196" s="238"/>
      <c r="N196" s="238"/>
      <c r="O196" s="238"/>
      <c r="P196" s="238"/>
      <c r="Q196" s="238"/>
      <c r="R196" s="238"/>
      <c r="S196" s="238"/>
      <c r="T196" s="238"/>
      <c r="U196" s="238"/>
      <c r="V196" s="238"/>
      <c r="W196" s="238"/>
      <c r="X196" s="238"/>
      <c r="Y196" s="238"/>
      <c r="Z196" s="238"/>
      <c r="AA196" s="238"/>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38"/>
      <c r="BA196" s="238"/>
      <c r="BB196" s="238"/>
      <c r="BC196" s="238"/>
      <c r="BD196" s="238"/>
      <c r="BE196" s="238"/>
      <c r="BF196" s="238"/>
      <c r="BG196" s="238"/>
      <c r="BH196" s="238"/>
      <c r="BI196" s="238"/>
      <c r="BJ196" s="238"/>
      <c r="BK196" s="238"/>
      <c r="BL196" s="238"/>
      <c r="BM196" s="238"/>
      <c r="BN196" s="238"/>
      <c r="BO196" s="238"/>
      <c r="BP196" s="238"/>
      <c r="BQ196" s="238"/>
      <c r="BR196" s="238"/>
      <c r="BS196" s="238"/>
      <c r="BT196" s="238"/>
      <c r="BU196" s="238"/>
      <c r="BV196" s="238"/>
      <c r="BW196" s="238"/>
    </row>
    <row r="197" spans="1:75" x14ac:dyDescent="0.3">
      <c r="B197" s="143" t="s">
        <v>190</v>
      </c>
      <c r="D197" s="238"/>
      <c r="E197" s="238"/>
      <c r="F197" s="238"/>
      <c r="G197" s="238"/>
      <c r="H197" s="238"/>
      <c r="I197" s="238"/>
      <c r="J197" s="238"/>
      <c r="K197" s="238"/>
      <c r="L197" s="238"/>
      <c r="M197" s="238"/>
      <c r="N197" s="238"/>
      <c r="O197" s="238"/>
      <c r="P197" s="238"/>
      <c r="Q197" s="238"/>
      <c r="R197" s="238"/>
      <c r="S197" s="238"/>
      <c r="T197" s="238"/>
      <c r="U197" s="238"/>
      <c r="V197" s="238"/>
      <c r="W197" s="238"/>
      <c r="X197" s="238"/>
      <c r="Y197" s="238"/>
      <c r="Z197" s="238"/>
      <c r="AA197" s="238"/>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38"/>
      <c r="BA197" s="238"/>
      <c r="BB197" s="238"/>
      <c r="BC197" s="238"/>
      <c r="BD197" s="238"/>
      <c r="BE197" s="238"/>
      <c r="BF197" s="238"/>
      <c r="BG197" s="238"/>
      <c r="BH197" s="238"/>
      <c r="BI197" s="238"/>
      <c r="BJ197" s="238"/>
      <c r="BK197" s="238"/>
      <c r="BL197" s="238"/>
      <c r="BM197" s="238"/>
      <c r="BN197" s="238"/>
      <c r="BO197" s="238"/>
      <c r="BP197" s="238"/>
      <c r="BQ197" s="238"/>
      <c r="BR197" s="238"/>
      <c r="BS197" s="238"/>
      <c r="BT197" s="238"/>
      <c r="BU197" s="238"/>
      <c r="BV197" s="238"/>
      <c r="BW197" s="238"/>
    </row>
    <row r="198" spans="1:75" x14ac:dyDescent="0.3">
      <c r="A198" t="str">
        <f>$B$163&amp;B198</f>
        <v>R&amp;DWages &amp; Taxes</v>
      </c>
      <c r="B198" t="s">
        <v>21</v>
      </c>
      <c r="D198" s="239">
        <f>SUMIF($B174:$B196,$B198,D174:D196)</f>
        <v>0</v>
      </c>
      <c r="E198" s="239">
        <f t="shared" ref="E198:BK198" si="257">SUMIF($B174:$B196,$B198,E174:E196)</f>
        <v>0</v>
      </c>
      <c r="F198" s="239">
        <f t="shared" si="257"/>
        <v>0</v>
      </c>
      <c r="G198" s="239">
        <f t="shared" si="257"/>
        <v>0</v>
      </c>
      <c r="H198" s="239">
        <f t="shared" si="257"/>
        <v>0</v>
      </c>
      <c r="I198" s="239">
        <f t="shared" si="257"/>
        <v>0</v>
      </c>
      <c r="J198" s="239">
        <f t="shared" si="257"/>
        <v>0</v>
      </c>
      <c r="K198" s="239">
        <f t="shared" si="257"/>
        <v>0</v>
      </c>
      <c r="L198" s="239">
        <f t="shared" si="257"/>
        <v>0</v>
      </c>
      <c r="M198" s="239">
        <f t="shared" si="257"/>
        <v>0</v>
      </c>
      <c r="N198" s="239">
        <f t="shared" si="257"/>
        <v>0</v>
      </c>
      <c r="O198" s="239">
        <f t="shared" si="257"/>
        <v>0</v>
      </c>
      <c r="P198" s="239">
        <f t="shared" si="257"/>
        <v>0</v>
      </c>
      <c r="Q198" s="239">
        <f t="shared" si="257"/>
        <v>0</v>
      </c>
      <c r="R198" s="239">
        <f t="shared" si="257"/>
        <v>0</v>
      </c>
      <c r="S198" s="239">
        <f t="shared" si="257"/>
        <v>0</v>
      </c>
      <c r="T198" s="239">
        <f t="shared" si="257"/>
        <v>0</v>
      </c>
      <c r="U198" s="239">
        <f t="shared" si="257"/>
        <v>0</v>
      </c>
      <c r="V198" s="239">
        <f t="shared" si="257"/>
        <v>0</v>
      </c>
      <c r="W198" s="239">
        <f t="shared" si="257"/>
        <v>0</v>
      </c>
      <c r="X198" s="239">
        <f t="shared" si="257"/>
        <v>0</v>
      </c>
      <c r="Y198" s="239">
        <f t="shared" si="257"/>
        <v>0</v>
      </c>
      <c r="Z198" s="239">
        <f t="shared" si="257"/>
        <v>0</v>
      </c>
      <c r="AA198" s="239">
        <f t="shared" si="257"/>
        <v>0</v>
      </c>
      <c r="AB198" s="239">
        <f t="shared" si="257"/>
        <v>0</v>
      </c>
      <c r="AC198" s="239">
        <f t="shared" si="257"/>
        <v>0</v>
      </c>
      <c r="AD198" s="239">
        <f t="shared" si="257"/>
        <v>0</v>
      </c>
      <c r="AE198" s="239">
        <f t="shared" si="257"/>
        <v>0</v>
      </c>
      <c r="AF198" s="239">
        <f t="shared" si="257"/>
        <v>0</v>
      </c>
      <c r="AG198" s="239">
        <f t="shared" si="257"/>
        <v>0</v>
      </c>
      <c r="AH198" s="239">
        <f t="shared" si="257"/>
        <v>0</v>
      </c>
      <c r="AI198" s="239">
        <f t="shared" si="257"/>
        <v>0</v>
      </c>
      <c r="AJ198" s="239">
        <f t="shared" si="257"/>
        <v>0</v>
      </c>
      <c r="AK198" s="239">
        <f t="shared" si="257"/>
        <v>0</v>
      </c>
      <c r="AL198" s="239">
        <f t="shared" si="257"/>
        <v>0</v>
      </c>
      <c r="AM198" s="239">
        <f t="shared" si="257"/>
        <v>0</v>
      </c>
      <c r="AN198" s="239">
        <f t="shared" si="257"/>
        <v>0</v>
      </c>
      <c r="AO198" s="239">
        <f t="shared" si="257"/>
        <v>0</v>
      </c>
      <c r="AP198" s="239">
        <f t="shared" si="257"/>
        <v>0</v>
      </c>
      <c r="AQ198" s="239">
        <f t="shared" si="257"/>
        <v>0</v>
      </c>
      <c r="AR198" s="239">
        <f t="shared" si="257"/>
        <v>0</v>
      </c>
      <c r="AS198" s="239">
        <f t="shared" si="257"/>
        <v>0</v>
      </c>
      <c r="AT198" s="239">
        <f t="shared" si="257"/>
        <v>0</v>
      </c>
      <c r="AU198" s="239">
        <f t="shared" si="257"/>
        <v>0</v>
      </c>
      <c r="AV198" s="239">
        <f t="shared" si="257"/>
        <v>0</v>
      </c>
      <c r="AW198" s="239">
        <f t="shared" si="257"/>
        <v>0</v>
      </c>
      <c r="AX198" s="239">
        <f t="shared" si="257"/>
        <v>0</v>
      </c>
      <c r="AY198" s="239">
        <f t="shared" si="257"/>
        <v>0</v>
      </c>
      <c r="AZ198" s="239">
        <f t="shared" si="257"/>
        <v>0</v>
      </c>
      <c r="BA198" s="239">
        <f t="shared" si="257"/>
        <v>0</v>
      </c>
      <c r="BB198" s="239">
        <f t="shared" si="257"/>
        <v>0</v>
      </c>
      <c r="BC198" s="239">
        <f t="shared" si="257"/>
        <v>0</v>
      </c>
      <c r="BD198" s="239">
        <f t="shared" si="257"/>
        <v>0</v>
      </c>
      <c r="BE198" s="239">
        <f t="shared" si="257"/>
        <v>0</v>
      </c>
      <c r="BF198" s="239">
        <f t="shared" si="257"/>
        <v>0</v>
      </c>
      <c r="BG198" s="239">
        <f t="shared" si="257"/>
        <v>0</v>
      </c>
      <c r="BH198" s="239">
        <f t="shared" si="257"/>
        <v>0</v>
      </c>
      <c r="BI198" s="239">
        <f t="shared" si="257"/>
        <v>0</v>
      </c>
      <c r="BJ198" s="239">
        <f t="shared" si="257"/>
        <v>0</v>
      </c>
      <c r="BK198" s="239">
        <f t="shared" si="257"/>
        <v>0</v>
      </c>
      <c r="BL198" s="239">
        <f t="shared" ref="BL198:BW198" si="258">SUMIF($B174:$B196,$B198,BL174:BL196)</f>
        <v>0</v>
      </c>
      <c r="BM198" s="239">
        <f t="shared" si="258"/>
        <v>0</v>
      </c>
      <c r="BN198" s="239">
        <f t="shared" si="258"/>
        <v>0</v>
      </c>
      <c r="BO198" s="239">
        <f t="shared" si="258"/>
        <v>0</v>
      </c>
      <c r="BP198" s="239">
        <f t="shared" si="258"/>
        <v>0</v>
      </c>
      <c r="BQ198" s="239">
        <f t="shared" si="258"/>
        <v>0</v>
      </c>
      <c r="BR198" s="239">
        <f t="shared" si="258"/>
        <v>0</v>
      </c>
      <c r="BS198" s="239">
        <f t="shared" si="258"/>
        <v>0</v>
      </c>
      <c r="BT198" s="239">
        <f t="shared" si="258"/>
        <v>0</v>
      </c>
      <c r="BU198" s="239">
        <f t="shared" si="258"/>
        <v>0</v>
      </c>
      <c r="BV198" s="239">
        <f t="shared" si="258"/>
        <v>0</v>
      </c>
      <c r="BW198" s="239">
        <f t="shared" si="258"/>
        <v>0</v>
      </c>
    </row>
    <row r="199" spans="1:75" x14ac:dyDescent="0.3">
      <c r="A199" t="str">
        <f t="shared" ref="A199:A200" si="259">$B$163&amp;B199</f>
        <v>R&amp;DBenefits</v>
      </c>
      <c r="B199" t="s">
        <v>107</v>
      </c>
      <c r="D199" s="239">
        <f>SUMIF($B174:$B196,$B199,D174:D196)</f>
        <v>0</v>
      </c>
      <c r="E199" s="239">
        <f t="shared" ref="E199:BK199" si="260">SUMIF($B174:$B196,$B199,E174:E196)</f>
        <v>0</v>
      </c>
      <c r="F199" s="239">
        <f t="shared" si="260"/>
        <v>0</v>
      </c>
      <c r="G199" s="239">
        <f t="shared" si="260"/>
        <v>0</v>
      </c>
      <c r="H199" s="239">
        <f t="shared" si="260"/>
        <v>0</v>
      </c>
      <c r="I199" s="239">
        <f t="shared" si="260"/>
        <v>0</v>
      </c>
      <c r="J199" s="239">
        <f t="shared" si="260"/>
        <v>0</v>
      </c>
      <c r="K199" s="239">
        <f t="shared" si="260"/>
        <v>0</v>
      </c>
      <c r="L199" s="239">
        <f t="shared" si="260"/>
        <v>0</v>
      </c>
      <c r="M199" s="239">
        <f t="shared" si="260"/>
        <v>0</v>
      </c>
      <c r="N199" s="239">
        <f t="shared" si="260"/>
        <v>0</v>
      </c>
      <c r="O199" s="239">
        <f t="shared" si="260"/>
        <v>0</v>
      </c>
      <c r="P199" s="239">
        <f t="shared" si="260"/>
        <v>0</v>
      </c>
      <c r="Q199" s="239">
        <f t="shared" si="260"/>
        <v>0</v>
      </c>
      <c r="R199" s="239">
        <f t="shared" si="260"/>
        <v>0</v>
      </c>
      <c r="S199" s="239">
        <f t="shared" si="260"/>
        <v>0</v>
      </c>
      <c r="T199" s="239">
        <f t="shared" si="260"/>
        <v>0</v>
      </c>
      <c r="U199" s="239">
        <f t="shared" si="260"/>
        <v>0</v>
      </c>
      <c r="V199" s="239">
        <f t="shared" si="260"/>
        <v>0</v>
      </c>
      <c r="W199" s="239">
        <f t="shared" si="260"/>
        <v>0</v>
      </c>
      <c r="X199" s="239">
        <f t="shared" si="260"/>
        <v>0</v>
      </c>
      <c r="Y199" s="239">
        <f t="shared" si="260"/>
        <v>0</v>
      </c>
      <c r="Z199" s="239">
        <f t="shared" si="260"/>
        <v>0</v>
      </c>
      <c r="AA199" s="239">
        <f t="shared" si="260"/>
        <v>0</v>
      </c>
      <c r="AB199" s="239">
        <f t="shared" si="260"/>
        <v>0</v>
      </c>
      <c r="AC199" s="239">
        <f t="shared" si="260"/>
        <v>0</v>
      </c>
      <c r="AD199" s="239">
        <f t="shared" si="260"/>
        <v>0</v>
      </c>
      <c r="AE199" s="239">
        <f t="shared" si="260"/>
        <v>0</v>
      </c>
      <c r="AF199" s="239">
        <f t="shared" si="260"/>
        <v>0</v>
      </c>
      <c r="AG199" s="239">
        <f t="shared" si="260"/>
        <v>0</v>
      </c>
      <c r="AH199" s="239">
        <f t="shared" si="260"/>
        <v>0</v>
      </c>
      <c r="AI199" s="239">
        <f t="shared" si="260"/>
        <v>0</v>
      </c>
      <c r="AJ199" s="239">
        <f t="shared" si="260"/>
        <v>0</v>
      </c>
      <c r="AK199" s="239">
        <f t="shared" si="260"/>
        <v>0</v>
      </c>
      <c r="AL199" s="239">
        <f t="shared" si="260"/>
        <v>0</v>
      </c>
      <c r="AM199" s="239">
        <f t="shared" si="260"/>
        <v>0</v>
      </c>
      <c r="AN199" s="239">
        <f t="shared" si="260"/>
        <v>0</v>
      </c>
      <c r="AO199" s="239">
        <f t="shared" si="260"/>
        <v>0</v>
      </c>
      <c r="AP199" s="239">
        <f t="shared" si="260"/>
        <v>0</v>
      </c>
      <c r="AQ199" s="239">
        <f t="shared" si="260"/>
        <v>0</v>
      </c>
      <c r="AR199" s="239">
        <f t="shared" si="260"/>
        <v>0</v>
      </c>
      <c r="AS199" s="239">
        <f t="shared" si="260"/>
        <v>0</v>
      </c>
      <c r="AT199" s="239">
        <f t="shared" si="260"/>
        <v>0</v>
      </c>
      <c r="AU199" s="239">
        <f t="shared" si="260"/>
        <v>0</v>
      </c>
      <c r="AV199" s="239">
        <f t="shared" si="260"/>
        <v>0</v>
      </c>
      <c r="AW199" s="239">
        <f t="shared" si="260"/>
        <v>0</v>
      </c>
      <c r="AX199" s="239">
        <f t="shared" si="260"/>
        <v>0</v>
      </c>
      <c r="AY199" s="239">
        <f t="shared" si="260"/>
        <v>0</v>
      </c>
      <c r="AZ199" s="239">
        <f t="shared" si="260"/>
        <v>0</v>
      </c>
      <c r="BA199" s="239">
        <f t="shared" si="260"/>
        <v>0</v>
      </c>
      <c r="BB199" s="239">
        <f t="shared" si="260"/>
        <v>0</v>
      </c>
      <c r="BC199" s="239">
        <f t="shared" si="260"/>
        <v>0</v>
      </c>
      <c r="BD199" s="239">
        <f t="shared" si="260"/>
        <v>0</v>
      </c>
      <c r="BE199" s="239">
        <f t="shared" si="260"/>
        <v>0</v>
      </c>
      <c r="BF199" s="239">
        <f t="shared" si="260"/>
        <v>0</v>
      </c>
      <c r="BG199" s="239">
        <f t="shared" si="260"/>
        <v>0</v>
      </c>
      <c r="BH199" s="239">
        <f t="shared" si="260"/>
        <v>0</v>
      </c>
      <c r="BI199" s="239">
        <f t="shared" si="260"/>
        <v>0</v>
      </c>
      <c r="BJ199" s="239">
        <f t="shared" si="260"/>
        <v>0</v>
      </c>
      <c r="BK199" s="239">
        <f t="shared" si="260"/>
        <v>0</v>
      </c>
      <c r="BL199" s="239">
        <f t="shared" ref="BL199:BW199" si="261">SUMIF($B174:$B196,$B199,BL174:BL196)</f>
        <v>0</v>
      </c>
      <c r="BM199" s="239">
        <f t="shared" si="261"/>
        <v>0</v>
      </c>
      <c r="BN199" s="239">
        <f t="shared" si="261"/>
        <v>0</v>
      </c>
      <c r="BO199" s="239">
        <f t="shared" si="261"/>
        <v>0</v>
      </c>
      <c r="BP199" s="239">
        <f t="shared" si="261"/>
        <v>0</v>
      </c>
      <c r="BQ199" s="239">
        <f t="shared" si="261"/>
        <v>0</v>
      </c>
      <c r="BR199" s="239">
        <f t="shared" si="261"/>
        <v>0</v>
      </c>
      <c r="BS199" s="239">
        <f t="shared" si="261"/>
        <v>0</v>
      </c>
      <c r="BT199" s="239">
        <f t="shared" si="261"/>
        <v>0</v>
      </c>
      <c r="BU199" s="239">
        <f t="shared" si="261"/>
        <v>0</v>
      </c>
      <c r="BV199" s="239">
        <f t="shared" si="261"/>
        <v>0</v>
      </c>
      <c r="BW199" s="239">
        <f t="shared" si="261"/>
        <v>0</v>
      </c>
    </row>
    <row r="200" spans="1:75" x14ac:dyDescent="0.3">
      <c r="A200" t="str">
        <f t="shared" si="259"/>
        <v>R&amp;DRequired Headcount</v>
      </c>
      <c r="B200" t="s">
        <v>181</v>
      </c>
      <c r="D200" s="238">
        <f>SUMIF($B174:$B196,$B200,D174:D196)</f>
        <v>0</v>
      </c>
      <c r="E200" s="238">
        <f t="shared" ref="E200:BK200" si="262">SUMIF($B174:$B196,$B200,E174:E196)</f>
        <v>0</v>
      </c>
      <c r="F200" s="238">
        <f t="shared" si="262"/>
        <v>0</v>
      </c>
      <c r="G200" s="238">
        <f t="shared" si="262"/>
        <v>0</v>
      </c>
      <c r="H200" s="238">
        <f t="shared" si="262"/>
        <v>0</v>
      </c>
      <c r="I200" s="238">
        <f t="shared" si="262"/>
        <v>0</v>
      </c>
      <c r="J200" s="238">
        <f t="shared" si="262"/>
        <v>0</v>
      </c>
      <c r="K200" s="238">
        <f t="shared" si="262"/>
        <v>0</v>
      </c>
      <c r="L200" s="238">
        <f t="shared" si="262"/>
        <v>0</v>
      </c>
      <c r="M200" s="238">
        <f t="shared" si="262"/>
        <v>0</v>
      </c>
      <c r="N200" s="238">
        <f t="shared" si="262"/>
        <v>0</v>
      </c>
      <c r="O200" s="238">
        <f t="shared" si="262"/>
        <v>0</v>
      </c>
      <c r="P200" s="238">
        <f t="shared" si="262"/>
        <v>0</v>
      </c>
      <c r="Q200" s="238">
        <f t="shared" si="262"/>
        <v>0</v>
      </c>
      <c r="R200" s="238">
        <f t="shared" si="262"/>
        <v>0</v>
      </c>
      <c r="S200" s="238">
        <f t="shared" si="262"/>
        <v>0</v>
      </c>
      <c r="T200" s="238">
        <f t="shared" si="262"/>
        <v>0</v>
      </c>
      <c r="U200" s="238">
        <f t="shared" si="262"/>
        <v>0</v>
      </c>
      <c r="V200" s="238">
        <f t="shared" si="262"/>
        <v>0</v>
      </c>
      <c r="W200" s="238">
        <f t="shared" si="262"/>
        <v>0</v>
      </c>
      <c r="X200" s="238">
        <f t="shared" si="262"/>
        <v>0</v>
      </c>
      <c r="Y200" s="238">
        <f t="shared" si="262"/>
        <v>0</v>
      </c>
      <c r="Z200" s="238">
        <f t="shared" si="262"/>
        <v>0</v>
      </c>
      <c r="AA200" s="238">
        <f t="shared" si="262"/>
        <v>0</v>
      </c>
      <c r="AB200" s="238">
        <f t="shared" si="262"/>
        <v>0</v>
      </c>
      <c r="AC200" s="238">
        <f t="shared" si="262"/>
        <v>0</v>
      </c>
      <c r="AD200" s="238">
        <f t="shared" si="262"/>
        <v>0</v>
      </c>
      <c r="AE200" s="238">
        <f t="shared" si="262"/>
        <v>0</v>
      </c>
      <c r="AF200" s="238">
        <f t="shared" si="262"/>
        <v>0</v>
      </c>
      <c r="AG200" s="238">
        <f t="shared" si="262"/>
        <v>0</v>
      </c>
      <c r="AH200" s="238">
        <f t="shared" si="262"/>
        <v>0</v>
      </c>
      <c r="AI200" s="238">
        <f t="shared" si="262"/>
        <v>0</v>
      </c>
      <c r="AJ200" s="238">
        <f t="shared" si="262"/>
        <v>0</v>
      </c>
      <c r="AK200" s="238">
        <f t="shared" si="262"/>
        <v>0</v>
      </c>
      <c r="AL200" s="238">
        <f t="shared" si="262"/>
        <v>0</v>
      </c>
      <c r="AM200" s="238">
        <f t="shared" si="262"/>
        <v>0</v>
      </c>
      <c r="AN200" s="238">
        <f t="shared" si="262"/>
        <v>0</v>
      </c>
      <c r="AO200" s="238">
        <f t="shared" si="262"/>
        <v>0</v>
      </c>
      <c r="AP200" s="238">
        <f t="shared" si="262"/>
        <v>0</v>
      </c>
      <c r="AQ200" s="238">
        <f t="shared" si="262"/>
        <v>0</v>
      </c>
      <c r="AR200" s="238">
        <f t="shared" si="262"/>
        <v>0</v>
      </c>
      <c r="AS200" s="238">
        <f t="shared" si="262"/>
        <v>0</v>
      </c>
      <c r="AT200" s="238">
        <f t="shared" si="262"/>
        <v>0</v>
      </c>
      <c r="AU200" s="238">
        <f t="shared" si="262"/>
        <v>0</v>
      </c>
      <c r="AV200" s="238">
        <f t="shared" si="262"/>
        <v>0</v>
      </c>
      <c r="AW200" s="238">
        <f t="shared" si="262"/>
        <v>0</v>
      </c>
      <c r="AX200" s="238">
        <f t="shared" si="262"/>
        <v>0</v>
      </c>
      <c r="AY200" s="238">
        <f t="shared" si="262"/>
        <v>0</v>
      </c>
      <c r="AZ200" s="238">
        <f t="shared" si="262"/>
        <v>0</v>
      </c>
      <c r="BA200" s="238">
        <f t="shared" si="262"/>
        <v>0</v>
      </c>
      <c r="BB200" s="238">
        <f t="shared" si="262"/>
        <v>0</v>
      </c>
      <c r="BC200" s="238">
        <f t="shared" si="262"/>
        <v>0</v>
      </c>
      <c r="BD200" s="238">
        <f t="shared" si="262"/>
        <v>0</v>
      </c>
      <c r="BE200" s="238">
        <f t="shared" si="262"/>
        <v>0</v>
      </c>
      <c r="BF200" s="238">
        <f t="shared" si="262"/>
        <v>0</v>
      </c>
      <c r="BG200" s="238">
        <f t="shared" si="262"/>
        <v>0</v>
      </c>
      <c r="BH200" s="238">
        <f t="shared" si="262"/>
        <v>0</v>
      </c>
      <c r="BI200" s="238">
        <f t="shared" si="262"/>
        <v>0</v>
      </c>
      <c r="BJ200" s="238">
        <f t="shared" si="262"/>
        <v>0</v>
      </c>
      <c r="BK200" s="238">
        <f t="shared" si="262"/>
        <v>0</v>
      </c>
      <c r="BL200" s="238">
        <f t="shared" ref="BL200:BW200" si="263">SUMIF($B174:$B196,$B200,BL174:BL196)</f>
        <v>0</v>
      </c>
      <c r="BM200" s="238">
        <f t="shared" si="263"/>
        <v>0</v>
      </c>
      <c r="BN200" s="238">
        <f t="shared" si="263"/>
        <v>0</v>
      </c>
      <c r="BO200" s="238">
        <f t="shared" si="263"/>
        <v>0</v>
      </c>
      <c r="BP200" s="238">
        <f t="shared" si="263"/>
        <v>0</v>
      </c>
      <c r="BQ200" s="238">
        <f t="shared" si="263"/>
        <v>0</v>
      </c>
      <c r="BR200" s="238">
        <f t="shared" si="263"/>
        <v>0</v>
      </c>
      <c r="BS200" s="238">
        <f t="shared" si="263"/>
        <v>0</v>
      </c>
      <c r="BT200" s="238">
        <f t="shared" si="263"/>
        <v>0</v>
      </c>
      <c r="BU200" s="238">
        <f t="shared" si="263"/>
        <v>0</v>
      </c>
      <c r="BV200" s="238">
        <f t="shared" si="263"/>
        <v>0</v>
      </c>
      <c r="BW200" s="238">
        <f t="shared" si="263"/>
        <v>0</v>
      </c>
    </row>
    <row r="201" spans="1:75" x14ac:dyDescent="0.3">
      <c r="D201" s="238"/>
      <c r="E201" s="238"/>
      <c r="F201" s="238"/>
      <c r="G201" s="238"/>
      <c r="H201" s="238"/>
      <c r="I201" s="238"/>
      <c r="J201" s="238"/>
      <c r="K201" s="238"/>
      <c r="L201" s="238"/>
      <c r="M201" s="238"/>
      <c r="N201" s="238"/>
      <c r="O201" s="238"/>
      <c r="P201" s="238"/>
      <c r="Q201" s="238"/>
      <c r="R201" s="238"/>
      <c r="S201" s="238"/>
      <c r="T201" s="238"/>
      <c r="U201" s="238"/>
      <c r="V201" s="238"/>
      <c r="W201" s="238"/>
      <c r="X201" s="238"/>
      <c r="Y201" s="238"/>
      <c r="Z201" s="238"/>
      <c r="AA201" s="238"/>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c r="AV201" s="238"/>
      <c r="AW201" s="238"/>
      <c r="AX201" s="238"/>
      <c r="AY201" s="238"/>
      <c r="AZ201" s="238"/>
      <c r="BA201" s="238"/>
      <c r="BB201" s="238"/>
      <c r="BC201" s="238"/>
      <c r="BD201" s="238"/>
      <c r="BE201" s="238"/>
      <c r="BF201" s="238"/>
      <c r="BG201" s="238"/>
      <c r="BH201" s="238"/>
      <c r="BI201" s="238"/>
      <c r="BJ201" s="238"/>
      <c r="BK201" s="238"/>
      <c r="BL201" s="238"/>
      <c r="BM201" s="238"/>
      <c r="BN201" s="238"/>
      <c r="BO201" s="238"/>
      <c r="BP201" s="238"/>
      <c r="BQ201" s="238"/>
      <c r="BR201" s="238"/>
      <c r="BS201" s="238"/>
      <c r="BT201" s="238"/>
      <c r="BU201" s="238"/>
      <c r="BV201" s="238"/>
      <c r="BW201" s="238"/>
    </row>
    <row r="202" spans="1:75" x14ac:dyDescent="0.3">
      <c r="D202" s="238"/>
      <c r="E202" s="238"/>
      <c r="F202" s="238"/>
      <c r="G202" s="238"/>
      <c r="H202" s="238"/>
      <c r="I202" s="238"/>
      <c r="J202" s="238"/>
      <c r="K202" s="238"/>
      <c r="L202" s="238"/>
      <c r="M202" s="238"/>
      <c r="N202" s="238"/>
      <c r="O202" s="238"/>
      <c r="P202" s="238"/>
      <c r="Q202" s="238"/>
      <c r="R202" s="238"/>
      <c r="S202" s="238"/>
      <c r="T202" s="238"/>
      <c r="U202" s="238"/>
      <c r="V202" s="238"/>
      <c r="W202" s="238"/>
      <c r="X202" s="238"/>
      <c r="Y202" s="238"/>
      <c r="Z202" s="238"/>
      <c r="AA202" s="238"/>
      <c r="AB202" s="238"/>
      <c r="AC202" s="238"/>
      <c r="AD202" s="238"/>
      <c r="AE202" s="238"/>
      <c r="AF202" s="238"/>
      <c r="AG202" s="238"/>
      <c r="AH202" s="238"/>
      <c r="AI202" s="238"/>
      <c r="AJ202" s="238"/>
      <c r="AK202" s="238"/>
      <c r="AL202" s="238"/>
      <c r="AM202" s="238"/>
      <c r="AN202" s="238"/>
      <c r="AO202" s="238"/>
      <c r="AP202" s="238"/>
      <c r="AQ202" s="238"/>
      <c r="AR202" s="238"/>
      <c r="AS202" s="238"/>
      <c r="AT202" s="238"/>
      <c r="AU202" s="238"/>
      <c r="AV202" s="238"/>
      <c r="AW202" s="238"/>
      <c r="AX202" s="238"/>
      <c r="AY202" s="238"/>
      <c r="AZ202" s="238"/>
      <c r="BA202" s="238"/>
      <c r="BB202" s="238"/>
      <c r="BC202" s="238"/>
      <c r="BD202" s="238"/>
      <c r="BE202" s="238"/>
      <c r="BF202" s="238"/>
      <c r="BG202" s="238"/>
      <c r="BH202" s="238"/>
      <c r="BI202" s="238"/>
      <c r="BJ202" s="238"/>
      <c r="BK202" s="238"/>
      <c r="BL202" s="238"/>
      <c r="BM202" s="238"/>
      <c r="BN202" s="238"/>
      <c r="BO202" s="238"/>
      <c r="BP202" s="238"/>
      <c r="BQ202" s="238"/>
      <c r="BR202" s="238"/>
      <c r="BS202" s="238"/>
      <c r="BT202" s="238"/>
      <c r="BU202" s="238"/>
      <c r="BV202" s="238"/>
      <c r="BW202" s="238"/>
    </row>
    <row r="203" spans="1:75" x14ac:dyDescent="0.3">
      <c r="B203" s="232" t="s">
        <v>87</v>
      </c>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c r="BJ203" s="233"/>
      <c r="BK203" s="233"/>
      <c r="BL203" s="233"/>
      <c r="BM203" s="233"/>
      <c r="BN203" s="233"/>
      <c r="BO203" s="233"/>
      <c r="BP203" s="233"/>
      <c r="BQ203" s="233"/>
      <c r="BR203" s="233"/>
      <c r="BS203" s="233"/>
      <c r="BT203" s="233"/>
      <c r="BU203" s="233"/>
      <c r="BV203" s="233"/>
      <c r="BW203" s="233"/>
    </row>
    <row r="204" spans="1:75" x14ac:dyDescent="0.3">
      <c r="D204" s="238"/>
      <c r="E204" s="238"/>
      <c r="F204" s="238"/>
      <c r="G204" s="238"/>
      <c r="H204" s="238"/>
      <c r="I204" s="238"/>
      <c r="J204" s="238"/>
      <c r="K204" s="238"/>
      <c r="L204" s="238"/>
      <c r="M204" s="238"/>
      <c r="N204" s="238"/>
      <c r="O204" s="238"/>
      <c r="P204" s="238"/>
      <c r="Q204" s="238"/>
      <c r="R204" s="238"/>
      <c r="S204" s="238"/>
      <c r="T204" s="238"/>
      <c r="U204" s="238"/>
      <c r="V204" s="238"/>
      <c r="W204" s="238"/>
      <c r="X204" s="238"/>
      <c r="Y204" s="238"/>
      <c r="Z204" s="238"/>
      <c r="AA204" s="238"/>
      <c r="AB204" s="238"/>
      <c r="AC204" s="238"/>
      <c r="AD204" s="238"/>
      <c r="AE204" s="238"/>
      <c r="AF204" s="238"/>
      <c r="AG204" s="238"/>
      <c r="AH204" s="238"/>
      <c r="AI204" s="238"/>
      <c r="AJ204" s="238"/>
      <c r="AK204" s="238"/>
      <c r="AL204" s="238"/>
      <c r="AM204" s="238"/>
      <c r="AN204" s="238"/>
      <c r="AO204" s="238"/>
      <c r="AP204" s="238"/>
      <c r="AQ204" s="238"/>
      <c r="AR204" s="238"/>
      <c r="AS204" s="238"/>
      <c r="AT204" s="238"/>
      <c r="AU204" s="238"/>
      <c r="AV204" s="238"/>
      <c r="AW204" s="238"/>
      <c r="AX204" s="238"/>
      <c r="AY204" s="238"/>
      <c r="AZ204" s="238"/>
      <c r="BA204" s="238"/>
      <c r="BB204" s="238"/>
      <c r="BC204" s="238"/>
      <c r="BD204" s="238"/>
      <c r="BE204" s="238"/>
      <c r="BF204" s="238"/>
      <c r="BG204" s="238"/>
      <c r="BH204" s="238"/>
      <c r="BI204" s="238"/>
      <c r="BJ204" s="238"/>
      <c r="BK204" s="238"/>
      <c r="BL204" s="238"/>
      <c r="BM204" s="238"/>
      <c r="BN204" s="238"/>
      <c r="BO204" s="238"/>
      <c r="BP204" s="238"/>
      <c r="BQ204" s="238"/>
      <c r="BR204" s="238"/>
      <c r="BS204" s="238"/>
      <c r="BT204" s="238"/>
      <c r="BU204" s="238"/>
      <c r="BV204" s="238"/>
      <c r="BW204" s="238"/>
    </row>
    <row r="205" spans="1:75" x14ac:dyDescent="0.3">
      <c r="D205" s="238"/>
      <c r="E205" s="238"/>
      <c r="F205" s="238"/>
      <c r="G205" s="238"/>
      <c r="H205" s="238"/>
      <c r="I205" s="238"/>
      <c r="J205" s="238"/>
      <c r="K205" s="238"/>
      <c r="L205" s="238"/>
      <c r="M205" s="238"/>
      <c r="N205" s="238"/>
      <c r="O205" s="238"/>
      <c r="P205" s="238"/>
      <c r="Q205" s="238"/>
      <c r="R205" s="238"/>
      <c r="S205" s="238"/>
      <c r="T205" s="238"/>
      <c r="U205" s="238"/>
      <c r="V205" s="238"/>
      <c r="W205" s="238"/>
      <c r="X205" s="238"/>
      <c r="Y205" s="238"/>
      <c r="Z205" s="238"/>
      <c r="AA205" s="238"/>
      <c r="AB205" s="238"/>
      <c r="AC205" s="238"/>
      <c r="AD205" s="238"/>
      <c r="AE205" s="238"/>
      <c r="AF205" s="238"/>
      <c r="AG205" s="238"/>
      <c r="AH205" s="238"/>
      <c r="AI205" s="238"/>
      <c r="AJ205" s="238"/>
      <c r="AK205" s="238"/>
      <c r="AL205" s="238"/>
      <c r="AM205" s="238"/>
      <c r="AN205" s="238"/>
      <c r="AO205" s="238"/>
      <c r="AP205" s="238"/>
      <c r="AQ205" s="238"/>
      <c r="AR205" s="238"/>
      <c r="AS205" s="238"/>
      <c r="AT205" s="238"/>
      <c r="AU205" s="238"/>
      <c r="AV205" s="238"/>
      <c r="AW205" s="238"/>
      <c r="AX205" s="238"/>
      <c r="AY205" s="238"/>
      <c r="AZ205" s="238"/>
      <c r="BA205" s="238"/>
      <c r="BB205" s="238"/>
      <c r="BC205" s="238"/>
      <c r="BD205" s="238"/>
      <c r="BE205" s="238"/>
      <c r="BF205" s="238"/>
      <c r="BG205" s="238"/>
      <c r="BH205" s="238"/>
      <c r="BI205" s="238"/>
      <c r="BJ205" s="238"/>
      <c r="BK205" s="238"/>
      <c r="BL205" s="238"/>
      <c r="BM205" s="238"/>
      <c r="BN205" s="238"/>
      <c r="BO205" s="238"/>
      <c r="BP205" s="238"/>
      <c r="BQ205" s="238"/>
      <c r="BR205" s="238"/>
      <c r="BS205" s="238"/>
      <c r="BT205" s="238"/>
      <c r="BU205" s="238"/>
      <c r="BV205" s="238"/>
      <c r="BW205" s="238"/>
    </row>
    <row r="206" spans="1:75" x14ac:dyDescent="0.3">
      <c r="B206" t="s">
        <v>196</v>
      </c>
      <c r="C206" s="173" t="s">
        <v>212</v>
      </c>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c r="AA206" s="23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31"/>
      <c r="BK206" s="231"/>
      <c r="BL206" s="231"/>
      <c r="BM206" s="231"/>
      <c r="BN206" s="231"/>
      <c r="BO206" s="231"/>
      <c r="BP206" s="231"/>
      <c r="BQ206" s="231"/>
      <c r="BR206" s="231"/>
      <c r="BS206" s="231"/>
      <c r="BT206" s="231"/>
      <c r="BU206" s="231"/>
      <c r="BV206" s="231"/>
      <c r="BW206" s="231"/>
    </row>
    <row r="207" spans="1:75" x14ac:dyDescent="0.3">
      <c r="B207" t="s">
        <v>272</v>
      </c>
      <c r="C207" s="173">
        <v>10</v>
      </c>
      <c r="D207" s="231"/>
      <c r="E207" s="231"/>
      <c r="F207" s="231"/>
      <c r="G207" s="231"/>
      <c r="H207" s="231"/>
      <c r="I207" s="231"/>
      <c r="J207" s="231"/>
      <c r="K207" s="231"/>
      <c r="L207" s="231"/>
      <c r="M207" s="231"/>
      <c r="N207" s="231"/>
      <c r="O207" s="231"/>
      <c r="P207" s="231"/>
      <c r="Q207" s="231"/>
      <c r="R207" s="231"/>
      <c r="S207" s="231"/>
      <c r="T207" s="231"/>
      <c r="U207" s="231"/>
      <c r="V207" s="231"/>
      <c r="W207" s="231"/>
      <c r="X207" s="231"/>
      <c r="Y207" s="231"/>
      <c r="Z207" s="231"/>
      <c r="AA207" s="23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31"/>
      <c r="BK207" s="231"/>
      <c r="BL207" s="231"/>
      <c r="BM207" s="231"/>
      <c r="BN207" s="231"/>
      <c r="BO207" s="231"/>
      <c r="BP207" s="231"/>
      <c r="BQ207" s="231"/>
      <c r="BR207" s="231"/>
      <c r="BS207" s="231"/>
      <c r="BT207" s="231"/>
      <c r="BU207" s="231"/>
      <c r="BV207" s="231"/>
      <c r="BW207" s="231"/>
    </row>
    <row r="208" spans="1:75" x14ac:dyDescent="0.3">
      <c r="B208" t="s">
        <v>92</v>
      </c>
      <c r="C208" s="173" t="s">
        <v>213</v>
      </c>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31"/>
      <c r="BL208" s="231"/>
      <c r="BM208" s="231"/>
      <c r="BN208" s="231"/>
      <c r="BO208" s="231"/>
      <c r="BP208" s="231"/>
      <c r="BQ208" s="231"/>
      <c r="BR208" s="231"/>
      <c r="BS208" s="231"/>
      <c r="BT208" s="231"/>
      <c r="BU208" s="231"/>
      <c r="BV208" s="231"/>
      <c r="BW208" s="231"/>
    </row>
    <row r="209" spans="1:75" x14ac:dyDescent="0.3">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31"/>
      <c r="BL209" s="231"/>
      <c r="BM209" s="231"/>
      <c r="BN209" s="231"/>
      <c r="BO209" s="231"/>
      <c r="BP209" s="231"/>
      <c r="BQ209" s="231"/>
      <c r="BR209" s="231"/>
      <c r="BS209" s="231"/>
      <c r="BT209" s="231"/>
      <c r="BU209" s="231"/>
      <c r="BV209" s="231"/>
      <c r="BW209" s="231"/>
    </row>
    <row r="210" spans="1:75" x14ac:dyDescent="0.3">
      <c r="B210" t="s">
        <v>179</v>
      </c>
      <c r="C210" s="234">
        <v>100000</v>
      </c>
    </row>
    <row r="211" spans="1:75" x14ac:dyDescent="0.3">
      <c r="B211" t="str">
        <f>"Commission as % of "&amp;C208</f>
        <v>Commission as % of New ARR</v>
      </c>
      <c r="C211" s="246">
        <v>0.2</v>
      </c>
      <c r="AO211" s="177"/>
    </row>
    <row r="212" spans="1:75" x14ac:dyDescent="0.3">
      <c r="B212" t="s">
        <v>16</v>
      </c>
      <c r="C212" s="235">
        <v>7.6499999999999999E-2</v>
      </c>
    </row>
    <row r="213" spans="1:75" x14ac:dyDescent="0.3">
      <c r="B213" t="s">
        <v>180</v>
      </c>
      <c r="C213" s="234">
        <v>500</v>
      </c>
    </row>
    <row r="214" spans="1:75" x14ac:dyDescent="0.3">
      <c r="B214" s="236" t="str">
        <f>"Driver:  "&amp;$C208&amp;" per "&amp;$C206&amp;" per Month"</f>
        <v>Driver:  New ARR per New Business Rep per Month</v>
      </c>
      <c r="C214" s="234">
        <v>50000</v>
      </c>
    </row>
    <row r="215" spans="1:75" x14ac:dyDescent="0.3">
      <c r="B215" s="236" t="str">
        <f>"Total "&amp;$C208</f>
        <v>Total New ARR</v>
      </c>
      <c r="D215" s="243">
        <f>'Revenue Summary'!B15</f>
        <v>96269.714104109007</v>
      </c>
      <c r="E215" s="243">
        <f>'Revenue Summary'!C15</f>
        <v>52342.575249953828</v>
      </c>
      <c r="F215" s="243">
        <f>'Revenue Summary'!D15</f>
        <v>112067.94754740449</v>
      </c>
      <c r="G215" s="243">
        <f>'Revenue Summary'!E15</f>
        <v>91991.724210637287</v>
      </c>
      <c r="H215" s="243">
        <f>'Revenue Summary'!F15</f>
        <v>90030.977557609105</v>
      </c>
      <c r="I215" s="243">
        <f>'Revenue Summary'!G15</f>
        <v>111583.19613362366</v>
      </c>
      <c r="J215" s="243">
        <f>'Revenue Summary'!H15</f>
        <v>204994.21635825213</v>
      </c>
      <c r="K215" s="243">
        <f>'Revenue Summary'!I15</f>
        <v>210000</v>
      </c>
      <c r="L215" s="243">
        <f>'Revenue Summary'!J15</f>
        <v>140000</v>
      </c>
      <c r="M215" s="243">
        <f>'Revenue Summary'!K15</f>
        <v>87500</v>
      </c>
      <c r="N215" s="243">
        <f>'Revenue Summary'!L15</f>
        <v>157500</v>
      </c>
      <c r="O215" s="243">
        <f>'Revenue Summary'!M15</f>
        <v>105000</v>
      </c>
      <c r="P215" s="243">
        <f>'Revenue Summary'!N15</f>
        <v>105000</v>
      </c>
      <c r="Q215" s="243">
        <f>'Revenue Summary'!O15</f>
        <v>175000</v>
      </c>
      <c r="R215" s="243">
        <f>'Revenue Summary'!P15</f>
        <v>175000</v>
      </c>
      <c r="S215" s="243">
        <f>'Revenue Summary'!Q15</f>
        <v>280000</v>
      </c>
      <c r="T215" s="243">
        <f>'Revenue Summary'!R15</f>
        <v>122500</v>
      </c>
      <c r="U215" s="243">
        <f>'Revenue Summary'!S15</f>
        <v>192500</v>
      </c>
      <c r="V215" s="243">
        <f>'Revenue Summary'!T15</f>
        <v>315000</v>
      </c>
      <c r="W215" s="243">
        <f>'Revenue Summary'!U15</f>
        <v>210000</v>
      </c>
      <c r="X215" s="243">
        <f>'Revenue Summary'!V15</f>
        <v>192500</v>
      </c>
      <c r="Y215" s="243">
        <f>'Revenue Summary'!W15</f>
        <v>315000</v>
      </c>
      <c r="Z215" s="243">
        <f>'Revenue Summary'!X15</f>
        <v>122500</v>
      </c>
      <c r="AA215" s="243">
        <f>'Revenue Summary'!Y15</f>
        <v>227500</v>
      </c>
      <c r="AB215" s="243">
        <f>'Revenue Summary'!Z15</f>
        <v>140000</v>
      </c>
      <c r="AC215" s="243">
        <f>'Revenue Summary'!AA15</f>
        <v>175000</v>
      </c>
      <c r="AD215" s="243">
        <f>'Revenue Summary'!AB15</f>
        <v>297500</v>
      </c>
      <c r="AE215" s="243">
        <f>'Revenue Summary'!AC15</f>
        <v>507500</v>
      </c>
      <c r="AF215" s="243">
        <f>'Revenue Summary'!AD15</f>
        <v>280000</v>
      </c>
      <c r="AG215" s="243">
        <f>'Revenue Summary'!AE15</f>
        <v>210000</v>
      </c>
      <c r="AH215" s="243">
        <f>'Revenue Summary'!AF15</f>
        <v>262500</v>
      </c>
      <c r="AI215" s="243">
        <f>'Revenue Summary'!AG15</f>
        <v>87500</v>
      </c>
      <c r="AJ215" s="243">
        <f>'Revenue Summary'!AH15</f>
        <v>70000</v>
      </c>
      <c r="AK215" s="243">
        <f>'Revenue Summary'!AI15</f>
        <v>262500</v>
      </c>
      <c r="AL215" s="243">
        <f>'Revenue Summary'!AJ15</f>
        <v>175000</v>
      </c>
      <c r="AM215" s="243">
        <f>'Revenue Summary'!AK15</f>
        <v>227500</v>
      </c>
      <c r="AN215" s="243">
        <f>'Revenue Summary'!AL15</f>
        <v>175000</v>
      </c>
      <c r="AO215" s="243">
        <f>'Revenue Summary'!AM15</f>
        <v>140000</v>
      </c>
      <c r="AP215" s="243">
        <f>'Revenue Summary'!AN15</f>
        <v>157500</v>
      </c>
      <c r="AQ215" s="243">
        <f>'Revenue Summary'!AO15</f>
        <v>157500</v>
      </c>
      <c r="AR215" s="243">
        <f>'Revenue Summary'!AP15</f>
        <v>175000</v>
      </c>
      <c r="AS215" s="243">
        <f>'Revenue Summary'!AQ15</f>
        <v>175000</v>
      </c>
      <c r="AT215" s="243">
        <f>'Revenue Summary'!AR15</f>
        <v>192500</v>
      </c>
      <c r="AU215" s="243">
        <f>'Revenue Summary'!AS15</f>
        <v>192500</v>
      </c>
      <c r="AV215" s="243">
        <f>'Revenue Summary'!AT15</f>
        <v>210000</v>
      </c>
      <c r="AW215" s="243">
        <f>'Revenue Summary'!AU15</f>
        <v>270391.99598948436</v>
      </c>
      <c r="AX215" s="243">
        <f>'Revenue Summary'!AV15</f>
        <v>364064.9361991036</v>
      </c>
      <c r="AY215" s="243">
        <f>'Revenue Summary'!AW15</f>
        <v>364064.66291589488</v>
      </c>
      <c r="AZ215" s="243">
        <f>'Revenue Summary'!AX15</f>
        <v>339085.37371862296</v>
      </c>
      <c r="BA215" s="243">
        <f>'Revenue Summary'!AY15</f>
        <v>362821.34987892659</v>
      </c>
      <c r="BB215" s="243">
        <f>'Revenue Summary'!AZ15</f>
        <v>447592.6933085823</v>
      </c>
      <c r="BC215" s="243">
        <f>'Revenue Summary'!BA15</f>
        <v>498455.49936637579</v>
      </c>
      <c r="BD215" s="243">
        <f>'Revenue Summary'!BB15</f>
        <v>629568.51053757663</v>
      </c>
      <c r="BE215" s="243">
        <f>'Revenue Summary'!BC15</f>
        <v>672519.32454193558</v>
      </c>
      <c r="BF215" s="243">
        <f>'Revenue Summary'!BD15</f>
        <v>672519.32454193558</v>
      </c>
      <c r="BG215" s="243">
        <f>'Revenue Summary'!BE15</f>
        <v>722251.84602066688</v>
      </c>
      <c r="BH215" s="243">
        <f>'Revenue Summary'!BF15</f>
        <v>740336.39928566013</v>
      </c>
      <c r="BI215" s="243">
        <f>'Revenue Summary'!BG15</f>
        <v>762942.09086690168</v>
      </c>
      <c r="BJ215" s="243">
        <f>'Revenue Summary'!BH15</f>
        <v>812674.6123456331</v>
      </c>
      <c r="BK215" s="243">
        <f>'Revenue Summary'!BI15</f>
        <v>830759.16561062622</v>
      </c>
      <c r="BL215" s="243">
        <f>'Revenue Summary'!BJ15</f>
        <v>853364.85719186778</v>
      </c>
      <c r="BM215" s="243">
        <f>'Revenue Summary'!BK15</f>
        <v>853364.85719186778</v>
      </c>
      <c r="BN215" s="243">
        <f>'Revenue Summary'!BL15</f>
        <v>853364.85719186778</v>
      </c>
      <c r="BO215" s="243">
        <f>'Revenue Summary'!BM15</f>
        <v>927963.6394099649</v>
      </c>
      <c r="BP215" s="243">
        <f>'Revenue Summary'!BN15</f>
        <v>945463.6394099649</v>
      </c>
      <c r="BQ215" s="243">
        <f>'Revenue Summary'!BO15</f>
        <v>962963.6394099649</v>
      </c>
      <c r="BR215" s="243">
        <f>'Revenue Summary'!BP15</f>
        <v>980463.6394099649</v>
      </c>
      <c r="BS215" s="243">
        <f>'Revenue Summary'!BQ15</f>
        <v>997963.6394099649</v>
      </c>
      <c r="BT215" s="243">
        <f>'Revenue Summary'!BR15</f>
        <v>1015463.6394099649</v>
      </c>
      <c r="BU215" s="243">
        <f>'Revenue Summary'!BS15</f>
        <v>1032963.6394099649</v>
      </c>
      <c r="BV215" s="243">
        <f>'Revenue Summary'!BT15</f>
        <v>1050463.6394099649</v>
      </c>
      <c r="BW215" s="243">
        <f>'Revenue Summary'!BU15</f>
        <v>1067963.6394099649</v>
      </c>
    </row>
    <row r="216" spans="1:75" x14ac:dyDescent="0.3">
      <c r="B216" s="236" t="str">
        <f>"Existing "&amp;C206</f>
        <v>Existing New Business Rep</v>
      </c>
      <c r="D216" s="238">
        <f>SUMIF('Headcount Roster -&gt;'!$FD$158:$FD$172,'&lt;- Scale Ops'!$C$207,'Headcount Roster -&gt;'!FE$158:FE$173)</f>
        <v>0</v>
      </c>
      <c r="E216" s="238">
        <f>SUMIF('Headcount Roster -&gt;'!$FD$158:$FD$172,'&lt;- Scale Ops'!$C$207,'Headcount Roster -&gt;'!FF$158:FF$173)</f>
        <v>0</v>
      </c>
      <c r="F216" s="238">
        <f>SUMIF('Headcount Roster -&gt;'!$FD$158:$FD$172,'&lt;- Scale Ops'!$C$207,'Headcount Roster -&gt;'!FG$158:FG$173)</f>
        <v>0</v>
      </c>
      <c r="G216" s="238">
        <f>SUMIF('Headcount Roster -&gt;'!$FD$158:$FD$172,'&lt;- Scale Ops'!$C$207,'Headcount Roster -&gt;'!FH$158:FH$173)</f>
        <v>0</v>
      </c>
      <c r="H216" s="238">
        <f>SUMIF('Headcount Roster -&gt;'!$FD$158:$FD$172,'&lt;- Scale Ops'!$C$207,'Headcount Roster -&gt;'!FI$158:FI$173)</f>
        <v>0</v>
      </c>
      <c r="I216" s="238">
        <f>SUMIF('Headcount Roster -&gt;'!$FD$158:$FD$172,'&lt;- Scale Ops'!$C$207,'Headcount Roster -&gt;'!FJ$158:FJ$173)</f>
        <v>0</v>
      </c>
      <c r="J216" s="238">
        <f>SUMIF('Headcount Roster -&gt;'!$FD$158:$FD$172,'&lt;- Scale Ops'!$C$207,'Headcount Roster -&gt;'!FK$158:FK$173)</f>
        <v>0</v>
      </c>
      <c r="K216" s="238">
        <f>SUMIF('Headcount Roster -&gt;'!$FD$158:$FD$172,'&lt;- Scale Ops'!$C$207,'Headcount Roster -&gt;'!FL$158:FL$173)</f>
        <v>0</v>
      </c>
      <c r="L216" s="238">
        <f>SUMIF('Headcount Roster -&gt;'!$FD$158:$FD$172,'&lt;- Scale Ops'!$C$207,'Headcount Roster -&gt;'!FM$158:FM$173)</f>
        <v>0</v>
      </c>
      <c r="M216" s="238">
        <f>SUMIF('Headcount Roster -&gt;'!$FD$158:$FD$172,'&lt;- Scale Ops'!$C$207,'Headcount Roster -&gt;'!FN$158:FN$173)</f>
        <v>0</v>
      </c>
      <c r="N216" s="238">
        <f>SUMIF('Headcount Roster -&gt;'!$FD$158:$FD$172,'&lt;- Scale Ops'!$C$207,'Headcount Roster -&gt;'!FO$158:FO$173)</f>
        <v>0</v>
      </c>
      <c r="O216" s="238">
        <f>SUMIF('Headcount Roster -&gt;'!$FD$158:$FD$172,'&lt;- Scale Ops'!$C$207,'Headcount Roster -&gt;'!FP$158:FP$173)</f>
        <v>0</v>
      </c>
      <c r="P216" s="238">
        <f>SUMIF('Headcount Roster -&gt;'!$FD$158:$FD$172,'&lt;- Scale Ops'!$C$207,'Headcount Roster -&gt;'!FQ$158:FQ$173)</f>
        <v>0</v>
      </c>
      <c r="Q216" s="238">
        <f>SUMIF('Headcount Roster -&gt;'!$FD$158:$FD$172,'&lt;- Scale Ops'!$C$207,'Headcount Roster -&gt;'!FR$158:FR$173)</f>
        <v>0</v>
      </c>
      <c r="R216" s="238">
        <f>SUMIF('Headcount Roster -&gt;'!$FD$158:$FD$172,'&lt;- Scale Ops'!$C$207,'Headcount Roster -&gt;'!FS$158:FS$173)</f>
        <v>0</v>
      </c>
      <c r="S216" s="238">
        <f>SUMIF('Headcount Roster -&gt;'!$FD$158:$FD$172,'&lt;- Scale Ops'!$C$207,'Headcount Roster -&gt;'!FT$158:FT$173)</f>
        <v>0</v>
      </c>
      <c r="T216" s="238">
        <f>SUMIF('Headcount Roster -&gt;'!$FD$158:$FD$172,'&lt;- Scale Ops'!$C$207,'Headcount Roster -&gt;'!FU$158:FU$173)</f>
        <v>0</v>
      </c>
      <c r="U216" s="238">
        <f>SUMIF('Headcount Roster -&gt;'!$FD$158:$FD$172,'&lt;- Scale Ops'!$C$207,'Headcount Roster -&gt;'!FV$158:FV$173)</f>
        <v>0</v>
      </c>
      <c r="V216" s="238">
        <f>SUMIF('Headcount Roster -&gt;'!$FD$158:$FD$172,'&lt;- Scale Ops'!$C$207,'Headcount Roster -&gt;'!FW$158:FW$173)</f>
        <v>0</v>
      </c>
      <c r="W216" s="238">
        <f>SUMIF('Headcount Roster -&gt;'!$FD$158:$FD$172,'&lt;- Scale Ops'!$C$207,'Headcount Roster -&gt;'!FX$158:FX$173)</f>
        <v>0</v>
      </c>
      <c r="X216" s="238">
        <f>SUMIF('Headcount Roster -&gt;'!$FD$158:$FD$172,'&lt;- Scale Ops'!$C$207,'Headcount Roster -&gt;'!FY$158:FY$173)</f>
        <v>0</v>
      </c>
      <c r="Y216" s="238">
        <f>SUMIF('Headcount Roster -&gt;'!$FD$158:$FD$172,'&lt;- Scale Ops'!$C$207,'Headcount Roster -&gt;'!FZ$158:FZ$173)</f>
        <v>0</v>
      </c>
      <c r="Z216" s="238">
        <f>SUMIF('Headcount Roster -&gt;'!$FD$158:$FD$172,'&lt;- Scale Ops'!$C$207,'Headcount Roster -&gt;'!GA$158:GA$173)</f>
        <v>0</v>
      </c>
      <c r="AA216" s="238">
        <f>SUMIF('Headcount Roster -&gt;'!$FD$158:$FD$172,'&lt;- Scale Ops'!$C$207,'Headcount Roster -&gt;'!GB$158:GB$173)</f>
        <v>0</v>
      </c>
      <c r="AB216" s="238">
        <f>SUMIF('Headcount Roster -&gt;'!$FD$158:$FD$172,'&lt;- Scale Ops'!$C$207,'Headcount Roster -&gt;'!GC$158:GC$173)</f>
        <v>0</v>
      </c>
      <c r="AC216" s="238">
        <f>SUMIF('Headcount Roster -&gt;'!$FD$158:$FD$172,'&lt;- Scale Ops'!$C$207,'Headcount Roster -&gt;'!GD$158:GD$173)</f>
        <v>0</v>
      </c>
      <c r="AD216" s="238">
        <f>SUMIF('Headcount Roster -&gt;'!$FD$158:$FD$172,'&lt;- Scale Ops'!$C$207,'Headcount Roster -&gt;'!GE$158:GE$173)</f>
        <v>0</v>
      </c>
      <c r="AE216" s="238">
        <f>SUMIF('Headcount Roster -&gt;'!$FD$158:$FD$172,'&lt;- Scale Ops'!$C$207,'Headcount Roster -&gt;'!GF$158:GF$173)</f>
        <v>0</v>
      </c>
      <c r="AF216" s="238">
        <f>SUMIF('Headcount Roster -&gt;'!$FD$158:$FD$172,'&lt;- Scale Ops'!$C$207,'Headcount Roster -&gt;'!GG$158:GG$173)</f>
        <v>0</v>
      </c>
      <c r="AG216" s="238">
        <f>SUMIF('Headcount Roster -&gt;'!$FD$158:$FD$172,'&lt;- Scale Ops'!$C$207,'Headcount Roster -&gt;'!GH$158:GH$173)</f>
        <v>0</v>
      </c>
      <c r="AH216" s="238">
        <f>SUMIF('Headcount Roster -&gt;'!$FD$158:$FD$172,'&lt;- Scale Ops'!$C$207,'Headcount Roster -&gt;'!GI$158:GI$173)</f>
        <v>0</v>
      </c>
      <c r="AI216" s="238">
        <f>SUMIF('Headcount Roster -&gt;'!$FD$158:$FD$172,'&lt;- Scale Ops'!$C$207,'Headcount Roster -&gt;'!GJ$158:GJ$173)</f>
        <v>0</v>
      </c>
      <c r="AJ216" s="238">
        <f>SUMIF('Headcount Roster -&gt;'!$FD$158:$FD$172,'&lt;- Scale Ops'!$C$207,'Headcount Roster -&gt;'!GK$158:GK$173)</f>
        <v>0</v>
      </c>
      <c r="AK216" s="238">
        <f>SUMIF('Headcount Roster -&gt;'!$FD$158:$FD$172,'&lt;- Scale Ops'!$C$207,'Headcount Roster -&gt;'!GL$158:GL$173)</f>
        <v>0</v>
      </c>
      <c r="AL216" s="238">
        <f>SUMIF('Headcount Roster -&gt;'!$FD$158:$FD$172,'&lt;- Scale Ops'!$C$207,'Headcount Roster -&gt;'!GM$158:GM$173)</f>
        <v>0</v>
      </c>
      <c r="AM216" s="238">
        <f>SUMIF('Headcount Roster -&gt;'!$FD$158:$FD$172,'&lt;- Scale Ops'!$C$207,'Headcount Roster -&gt;'!GN$158:GN$173)</f>
        <v>0</v>
      </c>
      <c r="AN216" s="238">
        <f>SUMIF('Headcount Roster -&gt;'!$FD$158:$FD$172,'&lt;- Scale Ops'!$C$207,'Headcount Roster -&gt;'!GO$158:GO$173)</f>
        <v>0</v>
      </c>
      <c r="AO216" s="238">
        <f>SUMIF('Headcount Roster -&gt;'!$FD$158:$FD$172,'&lt;- Scale Ops'!$C$207,'Headcount Roster -&gt;'!GP$158:GP$173)</f>
        <v>0</v>
      </c>
      <c r="AP216" s="238">
        <f>SUMIF('Headcount Roster -&gt;'!$FD$158:$FD$172,'&lt;- Scale Ops'!$C$207,'Headcount Roster -&gt;'!GQ$158:GQ$173)</f>
        <v>0</v>
      </c>
      <c r="AQ216" s="238">
        <f>SUMIF('Headcount Roster -&gt;'!$FD$158:$FD$172,'&lt;- Scale Ops'!$C$207,'Headcount Roster -&gt;'!GR$158:GR$173)</f>
        <v>0</v>
      </c>
      <c r="AR216" s="238">
        <f>SUMIF('Headcount Roster -&gt;'!$FD$158:$FD$172,'&lt;- Scale Ops'!$C$207,'Headcount Roster -&gt;'!GS$158:GS$173)</f>
        <v>0</v>
      </c>
      <c r="AS216" s="238">
        <f>SUMIF('Headcount Roster -&gt;'!$FD$158:$FD$172,'&lt;- Scale Ops'!$C$207,'Headcount Roster -&gt;'!GT$158:GT$173)</f>
        <v>0</v>
      </c>
      <c r="AT216" s="238">
        <f>SUMIF('Headcount Roster -&gt;'!$FD$158:$FD$172,'&lt;- Scale Ops'!$C$207,'Headcount Roster -&gt;'!GU$158:GU$173)</f>
        <v>0</v>
      </c>
      <c r="AU216" s="238">
        <f>SUMIF('Headcount Roster -&gt;'!$FD$158:$FD$172,'&lt;- Scale Ops'!$C$207,'Headcount Roster -&gt;'!GV$158:GV$173)</f>
        <v>0</v>
      </c>
      <c r="AV216" s="238">
        <f>SUMIF('Headcount Roster -&gt;'!$FD$158:$FD$172,'&lt;- Scale Ops'!$C$207,'Headcount Roster -&gt;'!GW$158:GW$173)</f>
        <v>0</v>
      </c>
      <c r="AW216" s="238">
        <f>SUMIF('Headcount Roster -&gt;'!$FD$158:$FD$172,'&lt;- Scale Ops'!$C$207,'Headcount Roster -&gt;'!GX$158:GX$173)</f>
        <v>0</v>
      </c>
      <c r="AX216" s="238">
        <f>SUMIF('Headcount Roster -&gt;'!$FD$158:$FD$172,'&lt;- Scale Ops'!$C$207,'Headcount Roster -&gt;'!GY$158:GY$173)</f>
        <v>0</v>
      </c>
      <c r="AY216" s="238">
        <f>SUMIF('Headcount Roster -&gt;'!$FD$158:$FD$172,'&lt;- Scale Ops'!$C$207,'Headcount Roster -&gt;'!GZ$158:GZ$173)</f>
        <v>0</v>
      </c>
      <c r="AZ216" s="238">
        <f>SUMIF('Headcount Roster -&gt;'!$FD$158:$FD$172,'&lt;- Scale Ops'!$C$207,'Headcount Roster -&gt;'!HA$158:HA$173)</f>
        <v>0</v>
      </c>
      <c r="BA216" s="238">
        <f>SUMIF('Headcount Roster -&gt;'!$FD$158:$FD$172,'&lt;- Scale Ops'!$C$207,'Headcount Roster -&gt;'!HB$158:HB$173)</f>
        <v>0</v>
      </c>
      <c r="BB216" s="238">
        <f>SUMIF('Headcount Roster -&gt;'!$FD$158:$FD$172,'&lt;- Scale Ops'!$C$207,'Headcount Roster -&gt;'!HC$158:HC$173)</f>
        <v>0</v>
      </c>
      <c r="BC216" s="238">
        <f>SUMIF('Headcount Roster -&gt;'!$FD$158:$FD$172,'&lt;- Scale Ops'!$C$207,'Headcount Roster -&gt;'!HD$158:HD$173)</f>
        <v>0</v>
      </c>
      <c r="BD216" s="238">
        <f>SUMIF('Headcount Roster -&gt;'!$FD$158:$FD$172,'&lt;- Scale Ops'!$C$207,'Headcount Roster -&gt;'!HE$158:HE$173)</f>
        <v>0</v>
      </c>
      <c r="BE216" s="238">
        <f>SUMIF('Headcount Roster -&gt;'!$FD$158:$FD$172,'&lt;- Scale Ops'!$C$207,'Headcount Roster -&gt;'!HF$158:HF$173)</f>
        <v>0</v>
      </c>
      <c r="BF216" s="238">
        <f>SUMIF('Headcount Roster -&gt;'!$FD$158:$FD$172,'&lt;- Scale Ops'!$C$207,'Headcount Roster -&gt;'!HG$158:HG$173)</f>
        <v>0</v>
      </c>
      <c r="BG216" s="238">
        <f>SUMIF('Headcount Roster -&gt;'!$FD$158:$FD$172,'&lt;- Scale Ops'!$C$207,'Headcount Roster -&gt;'!HH$158:HH$173)</f>
        <v>0</v>
      </c>
      <c r="BH216" s="238">
        <f>SUMIF('Headcount Roster -&gt;'!$FD$158:$FD$172,'&lt;- Scale Ops'!$C$207,'Headcount Roster -&gt;'!HI$158:HI$173)</f>
        <v>0</v>
      </c>
      <c r="BI216" s="238">
        <f>SUMIF('Headcount Roster -&gt;'!$FD$158:$FD$172,'&lt;- Scale Ops'!$C$207,'Headcount Roster -&gt;'!HJ$158:HJ$173)</f>
        <v>0</v>
      </c>
      <c r="BJ216" s="238">
        <f>SUMIF('Headcount Roster -&gt;'!$FD$158:$FD$172,'&lt;- Scale Ops'!$C$207,'Headcount Roster -&gt;'!HK$158:HK$173)</f>
        <v>0</v>
      </c>
      <c r="BK216" s="238">
        <f>SUMIF('Headcount Roster -&gt;'!$FD$158:$FD$172,'&lt;- Scale Ops'!$C$207,'Headcount Roster -&gt;'!HL$158:HL$173)</f>
        <v>0</v>
      </c>
      <c r="BL216" s="238">
        <f>SUMIF('Headcount Roster -&gt;'!$FD$158:$FD$172,'&lt;- Scale Ops'!$C$207,'Headcount Roster -&gt;'!HM$158:HM$173)</f>
        <v>0</v>
      </c>
      <c r="BM216" s="238">
        <f>SUMIF('Headcount Roster -&gt;'!$FD$158:$FD$172,'&lt;- Scale Ops'!$C$207,'Headcount Roster -&gt;'!HN$158:HN$173)</f>
        <v>0</v>
      </c>
      <c r="BN216" s="238">
        <f>SUMIF('Headcount Roster -&gt;'!$FD$158:$FD$172,'&lt;- Scale Ops'!$C$207,'Headcount Roster -&gt;'!HO$158:HO$173)</f>
        <v>0</v>
      </c>
      <c r="BO216" s="238">
        <f>SUMIF('Headcount Roster -&gt;'!$FD$158:$FD$172,'&lt;- Scale Ops'!$C$207,'Headcount Roster -&gt;'!HP$158:HP$173)</f>
        <v>0</v>
      </c>
      <c r="BP216" s="238">
        <f>SUMIF('Headcount Roster -&gt;'!$FD$158:$FD$172,'&lt;- Scale Ops'!$C$207,'Headcount Roster -&gt;'!HQ$158:HQ$173)</f>
        <v>0</v>
      </c>
      <c r="BQ216" s="238">
        <f>SUMIF('Headcount Roster -&gt;'!$FD$158:$FD$172,'&lt;- Scale Ops'!$C$207,'Headcount Roster -&gt;'!HR$158:HR$173)</f>
        <v>0</v>
      </c>
      <c r="BR216" s="238">
        <f>SUMIF('Headcount Roster -&gt;'!$FD$158:$FD$172,'&lt;- Scale Ops'!$C$207,'Headcount Roster -&gt;'!HS$158:HS$173)</f>
        <v>0</v>
      </c>
      <c r="BS216" s="238">
        <f>SUMIF('Headcount Roster -&gt;'!$FD$158:$FD$172,'&lt;- Scale Ops'!$C$207,'Headcount Roster -&gt;'!HT$158:HT$173)</f>
        <v>0</v>
      </c>
      <c r="BT216" s="238">
        <f>SUMIF('Headcount Roster -&gt;'!$FD$158:$FD$172,'&lt;- Scale Ops'!$C$207,'Headcount Roster -&gt;'!HU$158:HU$173)</f>
        <v>0</v>
      </c>
      <c r="BU216" s="238">
        <f>SUMIF('Headcount Roster -&gt;'!$FD$158:$FD$172,'&lt;- Scale Ops'!$C$207,'Headcount Roster -&gt;'!HV$158:HV$173)</f>
        <v>0</v>
      </c>
      <c r="BV216" s="238">
        <f>SUMIF('Headcount Roster -&gt;'!$FD$158:$FD$172,'&lt;- Scale Ops'!$C$207,'Headcount Roster -&gt;'!HW$158:HW$173)</f>
        <v>0</v>
      </c>
      <c r="BW216" s="238">
        <f>SUMIF('Headcount Roster -&gt;'!$FD$158:$FD$172,'&lt;- Scale Ops'!$C$207,'Headcount Roster -&gt;'!HX$158:HX$173)</f>
        <v>0</v>
      </c>
    </row>
    <row r="217" spans="1:75" x14ac:dyDescent="0.3">
      <c r="B217" s="236" t="s">
        <v>271</v>
      </c>
      <c r="D217" s="256">
        <f>IFERROR(ROUNDUP(D215/$C214,0),0)</f>
        <v>2</v>
      </c>
      <c r="E217" s="256">
        <f t="shared" ref="E217:BK217" si="264">IFERROR(ROUNDUP(E215/$C214,0),0)</f>
        <v>2</v>
      </c>
      <c r="F217" s="256">
        <f t="shared" si="264"/>
        <v>3</v>
      </c>
      <c r="G217" s="256">
        <f t="shared" si="264"/>
        <v>2</v>
      </c>
      <c r="H217" s="256">
        <f t="shared" si="264"/>
        <v>2</v>
      </c>
      <c r="I217" s="256">
        <f t="shared" si="264"/>
        <v>3</v>
      </c>
      <c r="J217" s="256">
        <f t="shared" si="264"/>
        <v>5</v>
      </c>
      <c r="K217" s="256">
        <f t="shared" si="264"/>
        <v>5</v>
      </c>
      <c r="L217" s="256">
        <f t="shared" si="264"/>
        <v>3</v>
      </c>
      <c r="M217" s="256">
        <f t="shared" si="264"/>
        <v>2</v>
      </c>
      <c r="N217" s="256">
        <f t="shared" si="264"/>
        <v>4</v>
      </c>
      <c r="O217" s="256">
        <f t="shared" si="264"/>
        <v>3</v>
      </c>
      <c r="P217" s="256">
        <f t="shared" si="264"/>
        <v>3</v>
      </c>
      <c r="Q217" s="256">
        <f t="shared" si="264"/>
        <v>4</v>
      </c>
      <c r="R217" s="256">
        <f t="shared" si="264"/>
        <v>4</v>
      </c>
      <c r="S217" s="256">
        <f t="shared" si="264"/>
        <v>6</v>
      </c>
      <c r="T217" s="256">
        <f t="shared" si="264"/>
        <v>3</v>
      </c>
      <c r="U217" s="256">
        <f t="shared" si="264"/>
        <v>4</v>
      </c>
      <c r="V217" s="256">
        <f t="shared" si="264"/>
        <v>7</v>
      </c>
      <c r="W217" s="256">
        <f t="shared" si="264"/>
        <v>5</v>
      </c>
      <c r="X217" s="256">
        <f t="shared" si="264"/>
        <v>4</v>
      </c>
      <c r="Y217" s="256">
        <f t="shared" si="264"/>
        <v>7</v>
      </c>
      <c r="Z217" s="256">
        <f t="shared" si="264"/>
        <v>3</v>
      </c>
      <c r="AA217" s="256">
        <f>IFERROR(ROUNDUP(AA215/$C214,0),0)</f>
        <v>5</v>
      </c>
      <c r="AB217" s="256">
        <f t="shared" si="264"/>
        <v>3</v>
      </c>
      <c r="AC217" s="256">
        <f t="shared" si="264"/>
        <v>4</v>
      </c>
      <c r="AD217" s="256">
        <f t="shared" si="264"/>
        <v>6</v>
      </c>
      <c r="AE217" s="256">
        <f t="shared" si="264"/>
        <v>11</v>
      </c>
      <c r="AF217" s="256">
        <f t="shared" si="264"/>
        <v>6</v>
      </c>
      <c r="AG217" s="256">
        <f t="shared" si="264"/>
        <v>5</v>
      </c>
      <c r="AH217" s="256">
        <f t="shared" si="264"/>
        <v>6</v>
      </c>
      <c r="AI217" s="256">
        <f t="shared" si="264"/>
        <v>2</v>
      </c>
      <c r="AJ217" s="256">
        <f t="shared" si="264"/>
        <v>2</v>
      </c>
      <c r="AK217" s="256">
        <f t="shared" si="264"/>
        <v>6</v>
      </c>
      <c r="AL217" s="256">
        <f t="shared" si="264"/>
        <v>4</v>
      </c>
      <c r="AM217" s="256">
        <f t="shared" si="264"/>
        <v>5</v>
      </c>
      <c r="AN217" s="256">
        <f t="shared" si="264"/>
        <v>4</v>
      </c>
      <c r="AO217" s="256">
        <f t="shared" si="264"/>
        <v>3</v>
      </c>
      <c r="AP217" s="256">
        <f t="shared" si="264"/>
        <v>4</v>
      </c>
      <c r="AQ217" s="256">
        <f t="shared" si="264"/>
        <v>4</v>
      </c>
      <c r="AR217" s="256">
        <f t="shared" si="264"/>
        <v>4</v>
      </c>
      <c r="AS217" s="256">
        <f t="shared" si="264"/>
        <v>4</v>
      </c>
      <c r="AT217" s="256">
        <f t="shared" si="264"/>
        <v>4</v>
      </c>
      <c r="AU217" s="256">
        <f t="shared" si="264"/>
        <v>4</v>
      </c>
      <c r="AV217" s="256">
        <f t="shared" si="264"/>
        <v>5</v>
      </c>
      <c r="AW217" s="256">
        <f t="shared" si="264"/>
        <v>6</v>
      </c>
      <c r="AX217" s="256">
        <f t="shared" si="264"/>
        <v>8</v>
      </c>
      <c r="AY217" s="256">
        <f t="shared" si="264"/>
        <v>8</v>
      </c>
      <c r="AZ217" s="256">
        <f t="shared" si="264"/>
        <v>7</v>
      </c>
      <c r="BA217" s="256">
        <f t="shared" si="264"/>
        <v>8</v>
      </c>
      <c r="BB217" s="256">
        <f t="shared" si="264"/>
        <v>9</v>
      </c>
      <c r="BC217" s="256">
        <f t="shared" si="264"/>
        <v>10</v>
      </c>
      <c r="BD217" s="256">
        <f t="shared" si="264"/>
        <v>13</v>
      </c>
      <c r="BE217" s="256">
        <f t="shared" si="264"/>
        <v>14</v>
      </c>
      <c r="BF217" s="256">
        <f t="shared" si="264"/>
        <v>14</v>
      </c>
      <c r="BG217" s="256">
        <f t="shared" si="264"/>
        <v>15</v>
      </c>
      <c r="BH217" s="256">
        <f t="shared" si="264"/>
        <v>15</v>
      </c>
      <c r="BI217" s="256">
        <f t="shared" si="264"/>
        <v>16</v>
      </c>
      <c r="BJ217" s="256">
        <f t="shared" si="264"/>
        <v>17</v>
      </c>
      <c r="BK217" s="256">
        <f t="shared" si="264"/>
        <v>17</v>
      </c>
      <c r="BL217" s="256">
        <f t="shared" ref="BL217:BW217" si="265">IFERROR(ROUNDUP(BL215/$C214,0),0)</f>
        <v>18</v>
      </c>
      <c r="BM217" s="256">
        <f t="shared" si="265"/>
        <v>18</v>
      </c>
      <c r="BN217" s="256">
        <f t="shared" si="265"/>
        <v>18</v>
      </c>
      <c r="BO217" s="256">
        <f t="shared" si="265"/>
        <v>19</v>
      </c>
      <c r="BP217" s="256">
        <f t="shared" si="265"/>
        <v>19</v>
      </c>
      <c r="BQ217" s="256">
        <f t="shared" si="265"/>
        <v>20</v>
      </c>
      <c r="BR217" s="256">
        <f t="shared" si="265"/>
        <v>20</v>
      </c>
      <c r="BS217" s="256">
        <f t="shared" si="265"/>
        <v>20</v>
      </c>
      <c r="BT217" s="256">
        <f t="shared" si="265"/>
        <v>21</v>
      </c>
      <c r="BU217" s="256">
        <f t="shared" si="265"/>
        <v>21</v>
      </c>
      <c r="BV217" s="256">
        <f t="shared" si="265"/>
        <v>22</v>
      </c>
      <c r="BW217" s="256">
        <f t="shared" si="265"/>
        <v>22</v>
      </c>
    </row>
    <row r="218" spans="1:75" x14ac:dyDescent="0.3">
      <c r="B218" t="s">
        <v>181</v>
      </c>
      <c r="D218" s="257">
        <f>IF((D217-D216)&lt;0,0,D217-D216)</f>
        <v>2</v>
      </c>
      <c r="E218" s="257">
        <f t="shared" ref="E218:BK218" si="266">IF((E217-E216)&lt;0,0,E217-E216)</f>
        <v>2</v>
      </c>
      <c r="F218" s="257">
        <f t="shared" si="266"/>
        <v>3</v>
      </c>
      <c r="G218" s="257">
        <f t="shared" si="266"/>
        <v>2</v>
      </c>
      <c r="H218" s="257">
        <f t="shared" si="266"/>
        <v>2</v>
      </c>
      <c r="I218" s="257">
        <f t="shared" si="266"/>
        <v>3</v>
      </c>
      <c r="J218" s="257">
        <f t="shared" si="266"/>
        <v>5</v>
      </c>
      <c r="K218" s="257">
        <f t="shared" si="266"/>
        <v>5</v>
      </c>
      <c r="L218" s="257">
        <f t="shared" si="266"/>
        <v>3</v>
      </c>
      <c r="M218" s="257">
        <f t="shared" si="266"/>
        <v>2</v>
      </c>
      <c r="N218" s="257">
        <f t="shared" si="266"/>
        <v>4</v>
      </c>
      <c r="O218" s="257">
        <f t="shared" si="266"/>
        <v>3</v>
      </c>
      <c r="P218" s="257">
        <f t="shared" si="266"/>
        <v>3</v>
      </c>
      <c r="Q218" s="257">
        <f t="shared" si="266"/>
        <v>4</v>
      </c>
      <c r="R218" s="257">
        <f t="shared" si="266"/>
        <v>4</v>
      </c>
      <c r="S218" s="257">
        <f t="shared" si="266"/>
        <v>6</v>
      </c>
      <c r="T218" s="257">
        <f t="shared" si="266"/>
        <v>3</v>
      </c>
      <c r="U218" s="257">
        <f t="shared" si="266"/>
        <v>4</v>
      </c>
      <c r="V218" s="257">
        <f t="shared" si="266"/>
        <v>7</v>
      </c>
      <c r="W218" s="257">
        <f t="shared" si="266"/>
        <v>5</v>
      </c>
      <c r="X218" s="257">
        <f t="shared" si="266"/>
        <v>4</v>
      </c>
      <c r="Y218" s="257">
        <f t="shared" si="266"/>
        <v>7</v>
      </c>
      <c r="Z218" s="257">
        <f t="shared" si="266"/>
        <v>3</v>
      </c>
      <c r="AA218" s="257">
        <f t="shared" si="266"/>
        <v>5</v>
      </c>
      <c r="AB218" s="257">
        <f t="shared" si="266"/>
        <v>3</v>
      </c>
      <c r="AC218" s="257">
        <f t="shared" si="266"/>
        <v>4</v>
      </c>
      <c r="AD218" s="257">
        <f t="shared" si="266"/>
        <v>6</v>
      </c>
      <c r="AE218" s="257">
        <f t="shared" si="266"/>
        <v>11</v>
      </c>
      <c r="AF218" s="257">
        <f t="shared" si="266"/>
        <v>6</v>
      </c>
      <c r="AG218" s="257">
        <f t="shared" si="266"/>
        <v>5</v>
      </c>
      <c r="AH218" s="257">
        <f t="shared" si="266"/>
        <v>6</v>
      </c>
      <c r="AI218" s="257">
        <f t="shared" si="266"/>
        <v>2</v>
      </c>
      <c r="AJ218" s="257">
        <f t="shared" si="266"/>
        <v>2</v>
      </c>
      <c r="AK218" s="257">
        <f t="shared" si="266"/>
        <v>6</v>
      </c>
      <c r="AL218" s="257">
        <f t="shared" si="266"/>
        <v>4</v>
      </c>
      <c r="AM218" s="257">
        <f t="shared" si="266"/>
        <v>5</v>
      </c>
      <c r="AN218" s="257">
        <f t="shared" si="266"/>
        <v>4</v>
      </c>
      <c r="AO218" s="257">
        <f t="shared" si="266"/>
        <v>3</v>
      </c>
      <c r="AP218" s="257">
        <f t="shared" si="266"/>
        <v>4</v>
      </c>
      <c r="AQ218" s="257">
        <f t="shared" si="266"/>
        <v>4</v>
      </c>
      <c r="AR218" s="257">
        <f t="shared" si="266"/>
        <v>4</v>
      </c>
      <c r="AS218" s="257">
        <f t="shared" si="266"/>
        <v>4</v>
      </c>
      <c r="AT218" s="257">
        <f t="shared" si="266"/>
        <v>4</v>
      </c>
      <c r="AU218" s="257">
        <f t="shared" si="266"/>
        <v>4</v>
      </c>
      <c r="AV218" s="257">
        <f t="shared" si="266"/>
        <v>5</v>
      </c>
      <c r="AW218" s="257">
        <f t="shared" si="266"/>
        <v>6</v>
      </c>
      <c r="AX218" s="257">
        <f t="shared" si="266"/>
        <v>8</v>
      </c>
      <c r="AY218" s="257">
        <f t="shared" si="266"/>
        <v>8</v>
      </c>
      <c r="AZ218" s="257">
        <f t="shared" si="266"/>
        <v>7</v>
      </c>
      <c r="BA218" s="257">
        <f t="shared" si="266"/>
        <v>8</v>
      </c>
      <c r="BB218" s="257">
        <f t="shared" si="266"/>
        <v>9</v>
      </c>
      <c r="BC218" s="257">
        <f t="shared" si="266"/>
        <v>10</v>
      </c>
      <c r="BD218" s="257">
        <f t="shared" si="266"/>
        <v>13</v>
      </c>
      <c r="BE218" s="257">
        <f t="shared" si="266"/>
        <v>14</v>
      </c>
      <c r="BF218" s="257">
        <f t="shared" si="266"/>
        <v>14</v>
      </c>
      <c r="BG218" s="257">
        <f t="shared" si="266"/>
        <v>15</v>
      </c>
      <c r="BH218" s="257">
        <f t="shared" si="266"/>
        <v>15</v>
      </c>
      <c r="BI218" s="257">
        <f t="shared" si="266"/>
        <v>16</v>
      </c>
      <c r="BJ218" s="257">
        <f t="shared" si="266"/>
        <v>17</v>
      </c>
      <c r="BK218" s="257">
        <f t="shared" si="266"/>
        <v>17</v>
      </c>
      <c r="BL218" s="257">
        <f t="shared" ref="BL218:BW218" si="267">IF((BL217-BL216)&lt;0,0,BL217-BL216)</f>
        <v>18</v>
      </c>
      <c r="BM218" s="257">
        <f t="shared" si="267"/>
        <v>18</v>
      </c>
      <c r="BN218" s="257">
        <f t="shared" si="267"/>
        <v>18</v>
      </c>
      <c r="BO218" s="257">
        <f t="shared" si="267"/>
        <v>19</v>
      </c>
      <c r="BP218" s="257">
        <f t="shared" si="267"/>
        <v>19</v>
      </c>
      <c r="BQ218" s="257">
        <f t="shared" si="267"/>
        <v>20</v>
      </c>
      <c r="BR218" s="257">
        <f t="shared" si="267"/>
        <v>20</v>
      </c>
      <c r="BS218" s="257">
        <f t="shared" si="267"/>
        <v>20</v>
      </c>
      <c r="BT218" s="257">
        <f t="shared" si="267"/>
        <v>21</v>
      </c>
      <c r="BU218" s="257">
        <f t="shared" si="267"/>
        <v>21</v>
      </c>
      <c r="BV218" s="257">
        <f t="shared" si="267"/>
        <v>22</v>
      </c>
      <c r="BW218" s="257">
        <f t="shared" si="267"/>
        <v>22</v>
      </c>
    </row>
    <row r="219" spans="1:75" x14ac:dyDescent="0.3">
      <c r="A219" t="str">
        <f>$B$203&amp;"WTB"</f>
        <v>SalesWTB</v>
      </c>
      <c r="B219" t="s">
        <v>21</v>
      </c>
      <c r="D219" s="239">
        <f>D218*$C210/12*(1+$C212)</f>
        <v>17941.666666666668</v>
      </c>
      <c r="E219" s="239">
        <f t="shared" ref="E219:BK219" si="268">E218*$C210/12*(1+$C212)</f>
        <v>17941.666666666668</v>
      </c>
      <c r="F219" s="239">
        <f t="shared" si="268"/>
        <v>26912.5</v>
      </c>
      <c r="G219" s="239">
        <f t="shared" si="268"/>
        <v>17941.666666666668</v>
      </c>
      <c r="H219" s="239">
        <f t="shared" si="268"/>
        <v>17941.666666666668</v>
      </c>
      <c r="I219" s="239">
        <f t="shared" si="268"/>
        <v>26912.5</v>
      </c>
      <c r="J219" s="239">
        <f t="shared" si="268"/>
        <v>44854.166666666664</v>
      </c>
      <c r="K219" s="239">
        <f t="shared" si="268"/>
        <v>44854.166666666664</v>
      </c>
      <c r="L219" s="239">
        <f t="shared" si="268"/>
        <v>26912.5</v>
      </c>
      <c r="M219" s="239">
        <f t="shared" si="268"/>
        <v>17941.666666666668</v>
      </c>
      <c r="N219" s="239">
        <f t="shared" si="268"/>
        <v>35883.333333333336</v>
      </c>
      <c r="O219" s="239">
        <f t="shared" si="268"/>
        <v>26912.5</v>
      </c>
      <c r="P219" s="239">
        <f t="shared" si="268"/>
        <v>26912.5</v>
      </c>
      <c r="Q219" s="239">
        <f t="shared" si="268"/>
        <v>35883.333333333336</v>
      </c>
      <c r="R219" s="239">
        <f t="shared" si="268"/>
        <v>35883.333333333336</v>
      </c>
      <c r="S219" s="239">
        <f t="shared" si="268"/>
        <v>53825</v>
      </c>
      <c r="T219" s="239">
        <f t="shared" si="268"/>
        <v>26912.5</v>
      </c>
      <c r="U219" s="239">
        <f t="shared" si="268"/>
        <v>35883.333333333336</v>
      </c>
      <c r="V219" s="239">
        <f t="shared" si="268"/>
        <v>62795.833333333336</v>
      </c>
      <c r="W219" s="239">
        <f t="shared" si="268"/>
        <v>44854.166666666664</v>
      </c>
      <c r="X219" s="239">
        <f t="shared" si="268"/>
        <v>35883.333333333336</v>
      </c>
      <c r="Y219" s="239">
        <f t="shared" si="268"/>
        <v>62795.833333333336</v>
      </c>
      <c r="Z219" s="239">
        <f t="shared" si="268"/>
        <v>26912.5</v>
      </c>
      <c r="AA219" s="239">
        <f t="shared" si="268"/>
        <v>44854.166666666664</v>
      </c>
      <c r="AB219" s="239">
        <f t="shared" si="268"/>
        <v>26912.5</v>
      </c>
      <c r="AC219" s="239">
        <f t="shared" si="268"/>
        <v>35883.333333333336</v>
      </c>
      <c r="AD219" s="239">
        <f t="shared" si="268"/>
        <v>53825</v>
      </c>
      <c r="AE219" s="239">
        <f t="shared" si="268"/>
        <v>98679.166666666672</v>
      </c>
      <c r="AF219" s="239">
        <f t="shared" si="268"/>
        <v>53825</v>
      </c>
      <c r="AG219" s="239">
        <f t="shared" si="268"/>
        <v>44854.166666666664</v>
      </c>
      <c r="AH219" s="239">
        <f t="shared" si="268"/>
        <v>53825</v>
      </c>
      <c r="AI219" s="239">
        <f t="shared" si="268"/>
        <v>17941.666666666668</v>
      </c>
      <c r="AJ219" s="239">
        <f t="shared" si="268"/>
        <v>17941.666666666668</v>
      </c>
      <c r="AK219" s="239">
        <f t="shared" si="268"/>
        <v>53825</v>
      </c>
      <c r="AL219" s="239">
        <f t="shared" si="268"/>
        <v>35883.333333333336</v>
      </c>
      <c r="AM219" s="239">
        <f t="shared" si="268"/>
        <v>44854.166666666664</v>
      </c>
      <c r="AN219" s="239">
        <f t="shared" si="268"/>
        <v>35883.333333333336</v>
      </c>
      <c r="AO219" s="239">
        <f t="shared" si="268"/>
        <v>26912.5</v>
      </c>
      <c r="AP219" s="239">
        <f t="shared" si="268"/>
        <v>35883.333333333336</v>
      </c>
      <c r="AQ219" s="239">
        <f t="shared" si="268"/>
        <v>35883.333333333336</v>
      </c>
      <c r="AR219" s="239">
        <f t="shared" si="268"/>
        <v>35883.333333333336</v>
      </c>
      <c r="AS219" s="239">
        <f t="shared" si="268"/>
        <v>35883.333333333336</v>
      </c>
      <c r="AT219" s="239">
        <f t="shared" si="268"/>
        <v>35883.333333333336</v>
      </c>
      <c r="AU219" s="239">
        <f t="shared" si="268"/>
        <v>35883.333333333336</v>
      </c>
      <c r="AV219" s="239">
        <f t="shared" si="268"/>
        <v>44854.166666666664</v>
      </c>
      <c r="AW219" s="239">
        <f t="shared" si="268"/>
        <v>53825</v>
      </c>
      <c r="AX219" s="239">
        <f t="shared" si="268"/>
        <v>71766.666666666672</v>
      </c>
      <c r="AY219" s="239">
        <f t="shared" si="268"/>
        <v>71766.666666666672</v>
      </c>
      <c r="AZ219" s="239">
        <f t="shared" si="268"/>
        <v>62795.833333333336</v>
      </c>
      <c r="BA219" s="239">
        <f t="shared" si="268"/>
        <v>71766.666666666672</v>
      </c>
      <c r="BB219" s="239">
        <f t="shared" si="268"/>
        <v>80737.5</v>
      </c>
      <c r="BC219" s="239">
        <f t="shared" si="268"/>
        <v>89708.333333333328</v>
      </c>
      <c r="BD219" s="239">
        <f t="shared" si="268"/>
        <v>116620.83333333333</v>
      </c>
      <c r="BE219" s="239">
        <f t="shared" si="268"/>
        <v>125591.66666666667</v>
      </c>
      <c r="BF219" s="239">
        <f t="shared" si="268"/>
        <v>125591.66666666667</v>
      </c>
      <c r="BG219" s="239">
        <f t="shared" si="268"/>
        <v>134562.5</v>
      </c>
      <c r="BH219" s="239">
        <f t="shared" si="268"/>
        <v>134562.5</v>
      </c>
      <c r="BI219" s="239">
        <f t="shared" si="268"/>
        <v>143533.33333333334</v>
      </c>
      <c r="BJ219" s="239">
        <f t="shared" si="268"/>
        <v>152504.16666666666</v>
      </c>
      <c r="BK219" s="239">
        <f t="shared" si="268"/>
        <v>152504.16666666666</v>
      </c>
      <c r="BL219" s="239">
        <f t="shared" ref="BL219:BW219" si="269">BL218*$C210/12*(1+$C212)</f>
        <v>161475</v>
      </c>
      <c r="BM219" s="239">
        <f t="shared" si="269"/>
        <v>161475</v>
      </c>
      <c r="BN219" s="239">
        <f t="shared" si="269"/>
        <v>161475</v>
      </c>
      <c r="BO219" s="239">
        <f t="shared" si="269"/>
        <v>170445.83333333334</v>
      </c>
      <c r="BP219" s="239">
        <f t="shared" si="269"/>
        <v>170445.83333333334</v>
      </c>
      <c r="BQ219" s="239">
        <f t="shared" si="269"/>
        <v>179416.66666666666</v>
      </c>
      <c r="BR219" s="239">
        <f t="shared" si="269"/>
        <v>179416.66666666666</v>
      </c>
      <c r="BS219" s="239">
        <f t="shared" si="269"/>
        <v>179416.66666666666</v>
      </c>
      <c r="BT219" s="239">
        <f t="shared" si="269"/>
        <v>188387.5</v>
      </c>
      <c r="BU219" s="239">
        <f t="shared" si="269"/>
        <v>188387.5</v>
      </c>
      <c r="BV219" s="239">
        <f t="shared" si="269"/>
        <v>197358.33333333334</v>
      </c>
      <c r="BW219" s="239">
        <f t="shared" si="269"/>
        <v>197358.33333333334</v>
      </c>
    </row>
    <row r="220" spans="1:75" x14ac:dyDescent="0.3">
      <c r="A220" t="str">
        <f>$B$203&amp;"Commissions"</f>
        <v>SalesCommissions</v>
      </c>
      <c r="B220" t="s">
        <v>214</v>
      </c>
      <c r="D220" s="239">
        <f>IF(D218&gt;0,D215*$C$211*(1+$C$212),0)</f>
        <v>20726.86944661467</v>
      </c>
      <c r="E220" s="239">
        <f t="shared" ref="E220:BK220" si="270">IF(E218&gt;0,E215*$C$211*(1+$C$212),0)</f>
        <v>11269.356451315061</v>
      </c>
      <c r="F220" s="239">
        <f t="shared" si="270"/>
        <v>24128.229106956187</v>
      </c>
      <c r="G220" s="239">
        <f t="shared" si="270"/>
        <v>19805.81822255021</v>
      </c>
      <c r="H220" s="239">
        <f t="shared" si="270"/>
        <v>19383.669468153243</v>
      </c>
      <c r="I220" s="239">
        <f t="shared" si="270"/>
        <v>24023.862127569173</v>
      </c>
      <c r="J220" s="239">
        <f t="shared" si="270"/>
        <v>44135.25478193169</v>
      </c>
      <c r="K220" s="239">
        <f t="shared" si="270"/>
        <v>45213</v>
      </c>
      <c r="L220" s="239">
        <f t="shared" si="270"/>
        <v>30142</v>
      </c>
      <c r="M220" s="239">
        <f t="shared" si="270"/>
        <v>18838.75</v>
      </c>
      <c r="N220" s="239">
        <f t="shared" si="270"/>
        <v>33909.75</v>
      </c>
      <c r="O220" s="239">
        <f t="shared" si="270"/>
        <v>22606.5</v>
      </c>
      <c r="P220" s="239">
        <f t="shared" si="270"/>
        <v>22606.5</v>
      </c>
      <c r="Q220" s="239">
        <f t="shared" si="270"/>
        <v>37677.5</v>
      </c>
      <c r="R220" s="239">
        <f t="shared" si="270"/>
        <v>37677.5</v>
      </c>
      <c r="S220" s="239">
        <f t="shared" si="270"/>
        <v>60284</v>
      </c>
      <c r="T220" s="239">
        <f t="shared" si="270"/>
        <v>26374.25</v>
      </c>
      <c r="U220" s="239">
        <f t="shared" si="270"/>
        <v>41445.25</v>
      </c>
      <c r="V220" s="239">
        <f t="shared" si="270"/>
        <v>67819.5</v>
      </c>
      <c r="W220" s="239">
        <f t="shared" si="270"/>
        <v>45213</v>
      </c>
      <c r="X220" s="239">
        <f t="shared" si="270"/>
        <v>41445.25</v>
      </c>
      <c r="Y220" s="239">
        <f t="shared" si="270"/>
        <v>67819.5</v>
      </c>
      <c r="Z220" s="239">
        <f t="shared" si="270"/>
        <v>26374.25</v>
      </c>
      <c r="AA220" s="239">
        <f t="shared" si="270"/>
        <v>48980.75</v>
      </c>
      <c r="AB220" s="239">
        <f t="shared" si="270"/>
        <v>30142</v>
      </c>
      <c r="AC220" s="239">
        <f t="shared" si="270"/>
        <v>37677.5</v>
      </c>
      <c r="AD220" s="239">
        <f t="shared" si="270"/>
        <v>64051.75</v>
      </c>
      <c r="AE220" s="239">
        <f t="shared" si="270"/>
        <v>109264.75</v>
      </c>
      <c r="AF220" s="239">
        <f t="shared" si="270"/>
        <v>60284</v>
      </c>
      <c r="AG220" s="239">
        <f t="shared" si="270"/>
        <v>45213</v>
      </c>
      <c r="AH220" s="239">
        <f t="shared" si="270"/>
        <v>56516.25</v>
      </c>
      <c r="AI220" s="239">
        <f t="shared" si="270"/>
        <v>18838.75</v>
      </c>
      <c r="AJ220" s="239">
        <f t="shared" si="270"/>
        <v>15071</v>
      </c>
      <c r="AK220" s="239">
        <f t="shared" si="270"/>
        <v>56516.25</v>
      </c>
      <c r="AL220" s="239">
        <f t="shared" si="270"/>
        <v>37677.5</v>
      </c>
      <c r="AM220" s="239">
        <f t="shared" si="270"/>
        <v>48980.75</v>
      </c>
      <c r="AN220" s="239">
        <f t="shared" si="270"/>
        <v>37677.5</v>
      </c>
      <c r="AO220" s="239">
        <f t="shared" si="270"/>
        <v>30142</v>
      </c>
      <c r="AP220" s="239">
        <f t="shared" si="270"/>
        <v>33909.75</v>
      </c>
      <c r="AQ220" s="239">
        <f t="shared" si="270"/>
        <v>33909.75</v>
      </c>
      <c r="AR220" s="239">
        <f t="shared" si="270"/>
        <v>37677.5</v>
      </c>
      <c r="AS220" s="239">
        <f t="shared" si="270"/>
        <v>37677.5</v>
      </c>
      <c r="AT220" s="239">
        <f t="shared" si="270"/>
        <v>41445.25</v>
      </c>
      <c r="AU220" s="239">
        <f t="shared" si="270"/>
        <v>41445.25</v>
      </c>
      <c r="AV220" s="239">
        <f t="shared" si="270"/>
        <v>45213</v>
      </c>
      <c r="AW220" s="239">
        <f t="shared" si="270"/>
        <v>58215.396736535986</v>
      </c>
      <c r="AX220" s="239">
        <f t="shared" si="270"/>
        <v>78383.180763667013</v>
      </c>
      <c r="AY220" s="239">
        <f t="shared" si="270"/>
        <v>78383.121925792162</v>
      </c>
      <c r="AZ220" s="239">
        <f t="shared" si="270"/>
        <v>73005.080961619518</v>
      </c>
      <c r="BA220" s="239">
        <f t="shared" si="270"/>
        <v>78115.436628932905</v>
      </c>
      <c r="BB220" s="239">
        <f t="shared" si="270"/>
        <v>96366.706869337766</v>
      </c>
      <c r="BC220" s="239">
        <f t="shared" si="270"/>
        <v>107317.46901358072</v>
      </c>
      <c r="BD220" s="239">
        <f t="shared" si="270"/>
        <v>135546.10031874027</v>
      </c>
      <c r="BE220" s="239">
        <f t="shared" si="270"/>
        <v>144793.41057387873</v>
      </c>
      <c r="BF220" s="239">
        <f t="shared" si="270"/>
        <v>144793.41057387873</v>
      </c>
      <c r="BG220" s="239">
        <f t="shared" si="270"/>
        <v>155500.82244824959</v>
      </c>
      <c r="BH220" s="239">
        <f t="shared" si="270"/>
        <v>159394.42676620264</v>
      </c>
      <c r="BI220" s="239">
        <f t="shared" si="270"/>
        <v>164261.43216364394</v>
      </c>
      <c r="BJ220" s="239">
        <f t="shared" si="270"/>
        <v>174968.84403801482</v>
      </c>
      <c r="BK220" s="239">
        <f t="shared" si="270"/>
        <v>178862.44835596782</v>
      </c>
      <c r="BL220" s="239">
        <f t="shared" ref="BL220:BW220" si="271">IF(BL218&gt;0,BL215*$C$211*(1+$C$212),0)</f>
        <v>183729.45375340912</v>
      </c>
      <c r="BM220" s="239">
        <f t="shared" si="271"/>
        <v>183729.45375340912</v>
      </c>
      <c r="BN220" s="239">
        <f t="shared" si="271"/>
        <v>183729.45375340912</v>
      </c>
      <c r="BO220" s="239">
        <f t="shared" si="271"/>
        <v>199790.57156496544</v>
      </c>
      <c r="BP220" s="239">
        <f t="shared" si="271"/>
        <v>203558.32156496544</v>
      </c>
      <c r="BQ220" s="239">
        <f t="shared" si="271"/>
        <v>207326.07156496544</v>
      </c>
      <c r="BR220" s="239">
        <f t="shared" si="271"/>
        <v>211093.82156496544</v>
      </c>
      <c r="BS220" s="239">
        <f t="shared" si="271"/>
        <v>214861.57156496544</v>
      </c>
      <c r="BT220" s="239">
        <f t="shared" si="271"/>
        <v>218629.32156496544</v>
      </c>
      <c r="BU220" s="239">
        <f t="shared" si="271"/>
        <v>222397.07156496544</v>
      </c>
      <c r="BV220" s="239">
        <f t="shared" si="271"/>
        <v>226164.82156496544</v>
      </c>
      <c r="BW220" s="239">
        <f t="shared" si="271"/>
        <v>229932.57156496544</v>
      </c>
    </row>
    <row r="221" spans="1:75" x14ac:dyDescent="0.3">
      <c r="A221" t="str">
        <f t="shared" ref="A221" si="272">$B$203&amp;"WTB"</f>
        <v>SalesWTB</v>
      </c>
      <c r="B221" t="s">
        <v>107</v>
      </c>
      <c r="D221" s="239">
        <f>D218*$C213</f>
        <v>1000</v>
      </c>
      <c r="E221" s="239">
        <f t="shared" ref="E221:BK221" si="273">E218*$C213</f>
        <v>1000</v>
      </c>
      <c r="F221" s="239">
        <f t="shared" si="273"/>
        <v>1500</v>
      </c>
      <c r="G221" s="239">
        <f t="shared" si="273"/>
        <v>1000</v>
      </c>
      <c r="H221" s="239">
        <f t="shared" si="273"/>
        <v>1000</v>
      </c>
      <c r="I221" s="239">
        <f t="shared" si="273"/>
        <v>1500</v>
      </c>
      <c r="J221" s="239">
        <f t="shared" si="273"/>
        <v>2500</v>
      </c>
      <c r="K221" s="239">
        <f t="shared" si="273"/>
        <v>2500</v>
      </c>
      <c r="L221" s="239">
        <f t="shared" si="273"/>
        <v>1500</v>
      </c>
      <c r="M221" s="239">
        <f t="shared" si="273"/>
        <v>1000</v>
      </c>
      <c r="N221" s="239">
        <f t="shared" si="273"/>
        <v>2000</v>
      </c>
      <c r="O221" s="239">
        <f t="shared" si="273"/>
        <v>1500</v>
      </c>
      <c r="P221" s="239">
        <f t="shared" si="273"/>
        <v>1500</v>
      </c>
      <c r="Q221" s="239">
        <f t="shared" si="273"/>
        <v>2000</v>
      </c>
      <c r="R221" s="239">
        <f t="shared" si="273"/>
        <v>2000</v>
      </c>
      <c r="S221" s="239">
        <f t="shared" si="273"/>
        <v>3000</v>
      </c>
      <c r="T221" s="239">
        <f t="shared" si="273"/>
        <v>1500</v>
      </c>
      <c r="U221" s="239">
        <f t="shared" si="273"/>
        <v>2000</v>
      </c>
      <c r="V221" s="239">
        <f t="shared" si="273"/>
        <v>3500</v>
      </c>
      <c r="W221" s="239">
        <f t="shared" si="273"/>
        <v>2500</v>
      </c>
      <c r="X221" s="239">
        <f t="shared" si="273"/>
        <v>2000</v>
      </c>
      <c r="Y221" s="239">
        <f t="shared" si="273"/>
        <v>3500</v>
      </c>
      <c r="Z221" s="239">
        <f t="shared" si="273"/>
        <v>1500</v>
      </c>
      <c r="AA221" s="239">
        <f t="shared" si="273"/>
        <v>2500</v>
      </c>
      <c r="AB221" s="239">
        <f t="shared" si="273"/>
        <v>1500</v>
      </c>
      <c r="AC221" s="239">
        <f t="shared" si="273"/>
        <v>2000</v>
      </c>
      <c r="AD221" s="239">
        <f t="shared" si="273"/>
        <v>3000</v>
      </c>
      <c r="AE221" s="239">
        <f t="shared" si="273"/>
        <v>5500</v>
      </c>
      <c r="AF221" s="239">
        <f t="shared" si="273"/>
        <v>3000</v>
      </c>
      <c r="AG221" s="239">
        <f t="shared" si="273"/>
        <v>2500</v>
      </c>
      <c r="AH221" s="239">
        <f t="shared" si="273"/>
        <v>3000</v>
      </c>
      <c r="AI221" s="239">
        <f t="shared" si="273"/>
        <v>1000</v>
      </c>
      <c r="AJ221" s="239">
        <f t="shared" si="273"/>
        <v>1000</v>
      </c>
      <c r="AK221" s="239">
        <f t="shared" si="273"/>
        <v>3000</v>
      </c>
      <c r="AL221" s="239">
        <f t="shared" si="273"/>
        <v>2000</v>
      </c>
      <c r="AM221" s="239">
        <f t="shared" si="273"/>
        <v>2500</v>
      </c>
      <c r="AN221" s="239">
        <f t="shared" si="273"/>
        <v>2000</v>
      </c>
      <c r="AO221" s="239">
        <f t="shared" si="273"/>
        <v>1500</v>
      </c>
      <c r="AP221" s="239">
        <f t="shared" si="273"/>
        <v>2000</v>
      </c>
      <c r="AQ221" s="239">
        <f t="shared" si="273"/>
        <v>2000</v>
      </c>
      <c r="AR221" s="239">
        <f t="shared" si="273"/>
        <v>2000</v>
      </c>
      <c r="AS221" s="239">
        <f t="shared" si="273"/>
        <v>2000</v>
      </c>
      <c r="AT221" s="239">
        <f t="shared" si="273"/>
        <v>2000</v>
      </c>
      <c r="AU221" s="239">
        <f t="shared" si="273"/>
        <v>2000</v>
      </c>
      <c r="AV221" s="239">
        <f t="shared" si="273"/>
        <v>2500</v>
      </c>
      <c r="AW221" s="239">
        <f t="shared" si="273"/>
        <v>3000</v>
      </c>
      <c r="AX221" s="239">
        <f t="shared" si="273"/>
        <v>4000</v>
      </c>
      <c r="AY221" s="239">
        <f t="shared" si="273"/>
        <v>4000</v>
      </c>
      <c r="AZ221" s="239">
        <f t="shared" si="273"/>
        <v>3500</v>
      </c>
      <c r="BA221" s="239">
        <f t="shared" si="273"/>
        <v>4000</v>
      </c>
      <c r="BB221" s="239">
        <f t="shared" si="273"/>
        <v>4500</v>
      </c>
      <c r="BC221" s="239">
        <f t="shared" si="273"/>
        <v>5000</v>
      </c>
      <c r="BD221" s="239">
        <f t="shared" si="273"/>
        <v>6500</v>
      </c>
      <c r="BE221" s="239">
        <f t="shared" si="273"/>
        <v>7000</v>
      </c>
      <c r="BF221" s="239">
        <f t="shared" si="273"/>
        <v>7000</v>
      </c>
      <c r="BG221" s="239">
        <f t="shared" si="273"/>
        <v>7500</v>
      </c>
      <c r="BH221" s="239">
        <f t="shared" si="273"/>
        <v>7500</v>
      </c>
      <c r="BI221" s="239">
        <f t="shared" si="273"/>
        <v>8000</v>
      </c>
      <c r="BJ221" s="239">
        <f t="shared" si="273"/>
        <v>8500</v>
      </c>
      <c r="BK221" s="239">
        <f t="shared" si="273"/>
        <v>8500</v>
      </c>
      <c r="BL221" s="239">
        <f t="shared" ref="BL221:BW221" si="274">BL218*$C213</f>
        <v>9000</v>
      </c>
      <c r="BM221" s="239">
        <f t="shared" si="274"/>
        <v>9000</v>
      </c>
      <c r="BN221" s="239">
        <f t="shared" si="274"/>
        <v>9000</v>
      </c>
      <c r="BO221" s="239">
        <f t="shared" si="274"/>
        <v>9500</v>
      </c>
      <c r="BP221" s="239">
        <f t="shared" si="274"/>
        <v>9500</v>
      </c>
      <c r="BQ221" s="239">
        <f t="shared" si="274"/>
        <v>10000</v>
      </c>
      <c r="BR221" s="239">
        <f t="shared" si="274"/>
        <v>10000</v>
      </c>
      <c r="BS221" s="239">
        <f t="shared" si="274"/>
        <v>10000</v>
      </c>
      <c r="BT221" s="239">
        <f t="shared" si="274"/>
        <v>10500</v>
      </c>
      <c r="BU221" s="239">
        <f t="shared" si="274"/>
        <v>10500</v>
      </c>
      <c r="BV221" s="239">
        <f t="shared" si="274"/>
        <v>11000</v>
      </c>
      <c r="BW221" s="239">
        <f t="shared" si="274"/>
        <v>11000</v>
      </c>
    </row>
    <row r="223" spans="1:75" x14ac:dyDescent="0.3">
      <c r="B223" t="s">
        <v>196</v>
      </c>
      <c r="C223" s="173" t="s">
        <v>218</v>
      </c>
      <c r="D223" s="231"/>
      <c r="E223" s="231"/>
      <c r="F223" s="231"/>
      <c r="G223" s="231"/>
      <c r="H223" s="231"/>
      <c r="I223" s="231"/>
      <c r="J223" s="231"/>
      <c r="K223" s="231"/>
      <c r="L223" s="231"/>
      <c r="M223" s="231"/>
      <c r="N223" s="231"/>
      <c r="O223" s="231"/>
      <c r="P223" s="231"/>
      <c r="Q223" s="231"/>
      <c r="R223" s="231"/>
      <c r="S223" s="231"/>
      <c r="T223" s="231"/>
      <c r="U223" s="231"/>
      <c r="V223" s="231"/>
      <c r="W223" s="231"/>
      <c r="X223" s="231"/>
      <c r="Y223" s="231"/>
      <c r="Z223" s="231"/>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31"/>
      <c r="BK223" s="231"/>
      <c r="BL223" s="231"/>
      <c r="BM223" s="231"/>
      <c r="BN223" s="231"/>
      <c r="BO223" s="231"/>
      <c r="BP223" s="231"/>
      <c r="BQ223" s="231"/>
      <c r="BR223" s="231"/>
      <c r="BS223" s="231"/>
      <c r="BT223" s="231"/>
      <c r="BU223" s="231"/>
      <c r="BV223" s="231"/>
      <c r="BW223" s="231"/>
    </row>
    <row r="224" spans="1:75" x14ac:dyDescent="0.3">
      <c r="B224" t="s">
        <v>272</v>
      </c>
      <c r="C224" s="173">
        <v>11</v>
      </c>
      <c r="D224" s="231"/>
      <c r="E224" s="231"/>
      <c r="F224" s="231"/>
      <c r="G224" s="231"/>
      <c r="H224" s="231"/>
      <c r="I224" s="231"/>
      <c r="J224" s="231"/>
      <c r="K224" s="231"/>
      <c r="L224" s="231"/>
      <c r="M224" s="231"/>
      <c r="N224" s="231"/>
      <c r="O224" s="231"/>
      <c r="P224" s="231"/>
      <c r="Q224" s="231"/>
      <c r="R224" s="231"/>
      <c r="S224" s="231"/>
      <c r="T224" s="231"/>
      <c r="U224" s="231"/>
      <c r="V224" s="231"/>
      <c r="W224" s="231"/>
      <c r="X224" s="231"/>
      <c r="Y224" s="231"/>
      <c r="Z224" s="231"/>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31"/>
      <c r="BK224" s="231"/>
      <c r="BL224" s="231"/>
      <c r="BM224" s="231"/>
      <c r="BN224" s="231"/>
      <c r="BO224" s="231"/>
      <c r="BP224" s="231"/>
      <c r="BQ224" s="231"/>
      <c r="BR224" s="231"/>
      <c r="BS224" s="231"/>
      <c r="BT224" s="231"/>
      <c r="BU224" s="231"/>
      <c r="BV224" s="231"/>
      <c r="BW224" s="231"/>
    </row>
    <row r="225" spans="1:75" x14ac:dyDescent="0.3">
      <c r="B225" t="s">
        <v>92</v>
      </c>
      <c r="C225" s="173" t="s">
        <v>215</v>
      </c>
      <c r="D225" s="231"/>
      <c r="E225" s="231"/>
      <c r="F225" s="231"/>
      <c r="G225" s="231"/>
      <c r="H225" s="231"/>
      <c r="I225" s="231"/>
      <c r="J225" s="231"/>
      <c r="K225" s="231"/>
      <c r="L225" s="231"/>
      <c r="M225" s="231"/>
      <c r="N225" s="231"/>
      <c r="O225" s="231"/>
      <c r="P225" s="231"/>
      <c r="Q225" s="231"/>
      <c r="R225" s="231"/>
      <c r="S225" s="231"/>
      <c r="T225" s="231"/>
      <c r="U225" s="231"/>
      <c r="V225" s="231"/>
      <c r="W225" s="231"/>
      <c r="X225" s="231"/>
      <c r="Y225" s="231"/>
      <c r="Z225" s="231"/>
      <c r="AA225" s="23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31"/>
      <c r="BK225" s="231"/>
      <c r="BL225" s="231"/>
      <c r="BM225" s="231"/>
      <c r="BN225" s="231"/>
      <c r="BO225" s="231"/>
      <c r="BP225" s="231"/>
      <c r="BQ225" s="231"/>
      <c r="BR225" s="231"/>
      <c r="BS225" s="231"/>
      <c r="BT225" s="231"/>
      <c r="BU225" s="231"/>
      <c r="BV225" s="231"/>
      <c r="BW225" s="231"/>
    </row>
    <row r="226" spans="1:75" x14ac:dyDescent="0.3">
      <c r="D226" s="231"/>
      <c r="E226" s="231"/>
      <c r="F226" s="231"/>
      <c r="G226" s="231"/>
      <c r="H226" s="231"/>
      <c r="I226" s="231"/>
      <c r="J226" s="231"/>
      <c r="K226" s="231"/>
      <c r="L226" s="231"/>
      <c r="M226" s="231"/>
      <c r="N226" s="231"/>
      <c r="O226" s="231"/>
      <c r="P226" s="231"/>
      <c r="Q226" s="231"/>
      <c r="R226" s="231"/>
      <c r="S226" s="231"/>
      <c r="T226" s="231"/>
      <c r="U226" s="231"/>
      <c r="V226" s="231"/>
      <c r="W226" s="231"/>
      <c r="X226" s="231"/>
      <c r="Y226" s="231"/>
      <c r="Z226" s="231"/>
      <c r="AA226" s="23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31"/>
      <c r="BK226" s="231"/>
      <c r="BL226" s="231"/>
      <c r="BM226" s="231"/>
      <c r="BN226" s="231"/>
      <c r="BO226" s="231"/>
      <c r="BP226" s="231"/>
      <c r="BQ226" s="231"/>
      <c r="BR226" s="231"/>
      <c r="BS226" s="231"/>
      <c r="BT226" s="231"/>
      <c r="BU226" s="231"/>
      <c r="BV226" s="231"/>
      <c r="BW226" s="231"/>
    </row>
    <row r="227" spans="1:75" x14ac:dyDescent="0.3">
      <c r="B227" t="s">
        <v>179</v>
      </c>
      <c r="C227" s="234"/>
    </row>
    <row r="228" spans="1:75" x14ac:dyDescent="0.3">
      <c r="B228" t="str">
        <f>"Commission as % of "&amp;C225</f>
        <v>Commission as % of Expansion ARR</v>
      </c>
      <c r="C228" s="246">
        <v>0.2</v>
      </c>
    </row>
    <row r="229" spans="1:75" x14ac:dyDescent="0.3">
      <c r="B229" t="s">
        <v>16</v>
      </c>
      <c r="C229" s="235"/>
    </row>
    <row r="230" spans="1:75" x14ac:dyDescent="0.3">
      <c r="B230" t="s">
        <v>180</v>
      </c>
      <c r="C230" s="234"/>
    </row>
    <row r="231" spans="1:75" x14ac:dyDescent="0.3">
      <c r="B231" s="236" t="str">
        <f>"Driver:  "&amp;$C225&amp;" per "&amp;$C223</f>
        <v>Driver:  Expansion ARR per Existing Business Rep</v>
      </c>
      <c r="C231" s="234"/>
    </row>
    <row r="232" spans="1:75" x14ac:dyDescent="0.3">
      <c r="B232" s="236" t="str">
        <f>"Total "&amp;$C225</f>
        <v>Total Expansion ARR</v>
      </c>
      <c r="D232" s="243">
        <f>'Revenue Summary'!B25</f>
        <v>5164.4000688586675</v>
      </c>
      <c r="E232" s="243">
        <f>'Revenue Summary'!C25</f>
        <v>1384.9684754794628</v>
      </c>
      <c r="F232" s="243">
        <f>'Revenue Summary'!D25</f>
        <v>1270.2949466079156</v>
      </c>
      <c r="G232" s="243">
        <f>'Revenue Summary'!E25</f>
        <v>7656.4229613620791</v>
      </c>
      <c r="H232" s="243">
        <f>'Revenue Summary'!F25</f>
        <v>0</v>
      </c>
      <c r="I232" s="243">
        <f>'Revenue Summary'!G25</f>
        <v>0</v>
      </c>
      <c r="J232" s="243">
        <f>'Revenue Summary'!H25</f>
        <v>0</v>
      </c>
      <c r="K232" s="243">
        <f>'Revenue Summary'!I25</f>
        <v>4376.5508777822279</v>
      </c>
      <c r="L232" s="243">
        <f>'Revenue Summary'!J25</f>
        <v>4411.1867885637494</v>
      </c>
      <c r="M232" s="243">
        <f>'Revenue Summary'!K25</f>
        <v>4446.2930961562543</v>
      </c>
      <c r="N232" s="243">
        <f>'Revenue Summary'!L25</f>
        <v>4481.876189107199</v>
      </c>
      <c r="O232" s="243">
        <f>'Revenue Summary'!M25</f>
        <v>4517.9425427281058</v>
      </c>
      <c r="P232" s="243">
        <f>'Revenue Summary'!N25</f>
        <v>4554.498720272918</v>
      </c>
      <c r="Q232" s="243">
        <f>'Revenue Summary'!O25</f>
        <v>4591.5513741323639</v>
      </c>
      <c r="R232" s="243">
        <f>'Revenue Summary'!P25</f>
        <v>4629.1072470445406</v>
      </c>
      <c r="S232" s="243">
        <f>'Revenue Summary'!Q25</f>
        <v>4667.1731733219367</v>
      </c>
      <c r="T232" s="243">
        <f>'Revenue Summary'!R25</f>
        <v>4705.7560800951233</v>
      </c>
      <c r="U232" s="243">
        <f>'Revenue Summary'!S25</f>
        <v>4744.8629885733335</v>
      </c>
      <c r="V232" s="243">
        <f>'Revenue Summary'!T25</f>
        <v>4784.5010153221592</v>
      </c>
      <c r="W232" s="243">
        <f>'Revenue Summary'!U25</f>
        <v>4824.6773735586121</v>
      </c>
      <c r="X232" s="243">
        <f>'Revenue Summary'!V25</f>
        <v>4865.3993744637546</v>
      </c>
      <c r="Y232" s="243">
        <f>'Revenue Summary'!W25</f>
        <v>4906.6744285131736</v>
      </c>
      <c r="Z232" s="243">
        <f>'Revenue Summary'!X25</f>
        <v>4948.5100468255168</v>
      </c>
      <c r="AA232" s="243">
        <f>'Revenue Summary'!Y25</f>
        <v>4990.9138425293477</v>
      </c>
      <c r="AB232" s="243">
        <f>'Revenue Summary'!Z25</f>
        <v>5033.8935321485551</v>
      </c>
      <c r="AC232" s="243">
        <f>'Revenue Summary'!AA25</f>
        <v>5077.4569370065929</v>
      </c>
      <c r="AD232" s="243">
        <f>'Revenue Summary'!AB25</f>
        <v>5124.7123407576491</v>
      </c>
      <c r="AE232" s="243">
        <f>'Revenue Summary'!AC25</f>
        <v>5172.6095290243875</v>
      </c>
      <c r="AF232" s="243">
        <f>'Revenue Summary'!AD25</f>
        <v>5221.1572180028825</v>
      </c>
      <c r="AG232" s="243">
        <f>'Revenue Summary'!AE25</f>
        <v>5270.3642422655039</v>
      </c>
      <c r="AH232" s="243">
        <f>'Revenue Summary'!AF25</f>
        <v>5320.2395563686041</v>
      </c>
      <c r="AI232" s="243">
        <f>'Revenue Summary'!AG25</f>
        <v>5370.7922364820533</v>
      </c>
      <c r="AJ232" s="243">
        <f>'Revenue Summary'!AH25</f>
        <v>5422.0314820408848</v>
      </c>
      <c r="AK232" s="243">
        <f>'Revenue Summary'!AI25</f>
        <v>5473.9666174193926</v>
      </c>
      <c r="AL232" s="243">
        <f>'Revenue Summary'!AJ25</f>
        <v>5526.6070936279448</v>
      </c>
      <c r="AM232" s="243">
        <f>'Revenue Summary'!AK25</f>
        <v>5579.9624900328599</v>
      </c>
      <c r="AN232" s="243">
        <f>'Revenue Summary'!AL25</f>
        <v>5634.0425160996274</v>
      </c>
      <c r="AO232" s="243">
        <f>'Revenue Summary'!AM25</f>
        <v>5688.8570131598135</v>
      </c>
      <c r="AP232" s="243">
        <f>'Revenue Summary'!AN25</f>
        <v>5744.4159562019568</v>
      </c>
      <c r="AQ232" s="243">
        <f>'Revenue Summary'!AO25</f>
        <v>5800.7294556867882</v>
      </c>
      <c r="AR232" s="243">
        <f>'Revenue Summary'!AP25</f>
        <v>5857.8077593871076</v>
      </c>
      <c r="AS232" s="243">
        <f>'Revenue Summary'!AQ25</f>
        <v>5915.66125425264</v>
      </c>
      <c r="AT232" s="243">
        <f>'Revenue Summary'!AR25</f>
        <v>5974.3004683002246</v>
      </c>
      <c r="AU232" s="243">
        <f>'Revenue Summary'!AS25</f>
        <v>6033.7360725296794</v>
      </c>
      <c r="AV232" s="243">
        <f>'Revenue Summary'!AT25</f>
        <v>6093.9788828656719</v>
      </c>
      <c r="AW232" s="243">
        <f>'Revenue Summary'!AU25</f>
        <v>6155.0398621259765</v>
      </c>
      <c r="AX232" s="243">
        <f>'Revenue Summary'!AV25</f>
        <v>6216.9301220164543</v>
      </c>
      <c r="AY232" s="243">
        <f>'Revenue Summary'!AW25</f>
        <v>6279.6609251531318</v>
      </c>
      <c r="AZ232" s="243">
        <f>'Revenue Summary'!AX25</f>
        <v>6343.243687111737</v>
      </c>
      <c r="BA232" s="243">
        <f>'Revenue Summary'!AY25</f>
        <v>6407.68997850508</v>
      </c>
      <c r="BB232" s="243">
        <f>'Revenue Summary'!AZ25</f>
        <v>6473.0115270886363</v>
      </c>
      <c r="BC232" s="243">
        <f>'Revenue Summary'!BA25</f>
        <v>6539.2202198947298</v>
      </c>
      <c r="BD232" s="243">
        <f>'Revenue Summary'!BB25</f>
        <v>6606.3281053957044</v>
      </c>
      <c r="BE232" s="243">
        <f>'Revenue Summary'!BC25</f>
        <v>6674.3473956964717</v>
      </c>
      <c r="BF232" s="243">
        <f>'Revenue Summary'!BD25</f>
        <v>6743.2904687568316</v>
      </c>
      <c r="BG232" s="243">
        <f>'Revenue Summary'!BE25</f>
        <v>6813.1698706439838</v>
      </c>
      <c r="BH232" s="243">
        <f>'Revenue Summary'!BF25</f>
        <v>6883.9983178156217</v>
      </c>
      <c r="BI232" s="243">
        <f>'Revenue Summary'!BG25</f>
        <v>6955.7886994340415</v>
      </c>
      <c r="BJ232" s="243">
        <f>'Revenue Summary'!BH25</f>
        <v>7031.6544358195461</v>
      </c>
      <c r="BK232" s="243">
        <f>'Revenue Summary'!BI25</f>
        <v>7108.5505190229442</v>
      </c>
      <c r="BL232" s="243">
        <f>'Revenue Summary'!BJ25</f>
        <v>7186.4909423779291</v>
      </c>
      <c r="BM232" s="243">
        <f>'Revenue Summary'!BK25</f>
        <v>7265.4898892642886</v>
      </c>
      <c r="BN232" s="243">
        <f>'Revenue Summary'!BL25</f>
        <v>7345.5617356889543</v>
      </c>
      <c r="BO232" s="243">
        <f>'Revenue Summary'!BM25</f>
        <v>7426.7210529021113</v>
      </c>
      <c r="BP232" s="243">
        <f>'Revenue Summary'!BN25</f>
        <v>7508.9826100488262</v>
      </c>
      <c r="BQ232" s="243">
        <f>'Revenue Summary'!BO25</f>
        <v>7592.3613768567056</v>
      </c>
      <c r="BR232" s="243">
        <f>'Revenue Summary'!BP25</f>
        <v>7676.8725263600318</v>
      </c>
      <c r="BS232" s="243">
        <f>'Revenue Summary'!BQ25</f>
        <v>7762.5314376609213</v>
      </c>
      <c r="BT232" s="243">
        <f>'Revenue Summary'!BR25</f>
        <v>7849.353698727964</v>
      </c>
      <c r="BU232" s="243">
        <f>'Revenue Summary'!BS25</f>
        <v>7937.3551092328798</v>
      </c>
      <c r="BV232" s="243">
        <f>'Revenue Summary'!BT25</f>
        <v>8026.5516834256969</v>
      </c>
      <c r="BW232" s="243">
        <f>'Revenue Summary'!BU25</f>
        <v>8116.9596530489825</v>
      </c>
    </row>
    <row r="233" spans="1:75" x14ac:dyDescent="0.3">
      <c r="B233" s="236" t="str">
        <f>"Existing "&amp;C223</f>
        <v>Existing Existing Business Rep</v>
      </c>
      <c r="D233" s="238">
        <f>SUMIF('Headcount Roster -&gt;'!$FD$158:$FD$172,'&lt;- Scale Ops'!$C$224,'Headcount Roster -&gt;'!FE$158:FE$173)</f>
        <v>0</v>
      </c>
      <c r="E233" s="238">
        <f>SUMIF('Headcount Roster -&gt;'!$FD$158:$FD$172,'&lt;- Scale Ops'!$C$224,'Headcount Roster -&gt;'!FF$158:FF$173)</f>
        <v>0</v>
      </c>
      <c r="F233" s="238">
        <f>SUMIF('Headcount Roster -&gt;'!$FD$158:$FD$172,'&lt;- Scale Ops'!$C$224,'Headcount Roster -&gt;'!FG$158:FG$173)</f>
        <v>0</v>
      </c>
      <c r="G233" s="238">
        <f>SUMIF('Headcount Roster -&gt;'!$FD$158:$FD$172,'&lt;- Scale Ops'!$C$224,'Headcount Roster -&gt;'!FH$158:FH$173)</f>
        <v>0</v>
      </c>
      <c r="H233" s="238">
        <f>SUMIF('Headcount Roster -&gt;'!$FD$158:$FD$172,'&lt;- Scale Ops'!$C$224,'Headcount Roster -&gt;'!FI$158:FI$173)</f>
        <v>0</v>
      </c>
      <c r="I233" s="238">
        <f>SUMIF('Headcount Roster -&gt;'!$FD$158:$FD$172,'&lt;- Scale Ops'!$C$224,'Headcount Roster -&gt;'!FJ$158:FJ$173)</f>
        <v>0</v>
      </c>
      <c r="J233" s="238">
        <f>SUMIF('Headcount Roster -&gt;'!$FD$158:$FD$172,'&lt;- Scale Ops'!$C$224,'Headcount Roster -&gt;'!FK$158:FK$173)</f>
        <v>0</v>
      </c>
      <c r="K233" s="238">
        <f>SUMIF('Headcount Roster -&gt;'!$FD$158:$FD$172,'&lt;- Scale Ops'!$C$224,'Headcount Roster -&gt;'!FL$158:FL$173)</f>
        <v>0</v>
      </c>
      <c r="L233" s="238">
        <f>SUMIF('Headcount Roster -&gt;'!$FD$158:$FD$172,'&lt;- Scale Ops'!$C$224,'Headcount Roster -&gt;'!FM$158:FM$173)</f>
        <v>0</v>
      </c>
      <c r="M233" s="238">
        <f>SUMIF('Headcount Roster -&gt;'!$FD$158:$FD$172,'&lt;- Scale Ops'!$C$224,'Headcount Roster -&gt;'!FN$158:FN$173)</f>
        <v>0</v>
      </c>
      <c r="N233" s="238">
        <f>SUMIF('Headcount Roster -&gt;'!$FD$158:$FD$172,'&lt;- Scale Ops'!$C$224,'Headcount Roster -&gt;'!FO$158:FO$173)</f>
        <v>0</v>
      </c>
      <c r="O233" s="238">
        <f>SUMIF('Headcount Roster -&gt;'!$FD$158:$FD$172,'&lt;- Scale Ops'!$C$224,'Headcount Roster -&gt;'!FP$158:FP$173)</f>
        <v>0</v>
      </c>
      <c r="P233" s="238">
        <f>SUMIF('Headcount Roster -&gt;'!$FD$158:$FD$172,'&lt;- Scale Ops'!$C$224,'Headcount Roster -&gt;'!FQ$158:FQ$173)</f>
        <v>0</v>
      </c>
      <c r="Q233" s="238">
        <f>SUMIF('Headcount Roster -&gt;'!$FD$158:$FD$172,'&lt;- Scale Ops'!$C$224,'Headcount Roster -&gt;'!FR$158:FR$173)</f>
        <v>0</v>
      </c>
      <c r="R233" s="238">
        <f>SUMIF('Headcount Roster -&gt;'!$FD$158:$FD$172,'&lt;- Scale Ops'!$C$224,'Headcount Roster -&gt;'!FS$158:FS$173)</f>
        <v>0</v>
      </c>
      <c r="S233" s="238">
        <f>SUMIF('Headcount Roster -&gt;'!$FD$158:$FD$172,'&lt;- Scale Ops'!$C$224,'Headcount Roster -&gt;'!FT$158:FT$173)</f>
        <v>0</v>
      </c>
      <c r="T233" s="238">
        <f>SUMIF('Headcount Roster -&gt;'!$FD$158:$FD$172,'&lt;- Scale Ops'!$C$224,'Headcount Roster -&gt;'!FU$158:FU$173)</f>
        <v>0</v>
      </c>
      <c r="U233" s="238">
        <f>SUMIF('Headcount Roster -&gt;'!$FD$158:$FD$172,'&lt;- Scale Ops'!$C$224,'Headcount Roster -&gt;'!FV$158:FV$173)</f>
        <v>0</v>
      </c>
      <c r="V233" s="238">
        <f>SUMIF('Headcount Roster -&gt;'!$FD$158:$FD$172,'&lt;- Scale Ops'!$C$224,'Headcount Roster -&gt;'!FW$158:FW$173)</f>
        <v>0</v>
      </c>
      <c r="W233" s="238">
        <f>SUMIF('Headcount Roster -&gt;'!$FD$158:$FD$172,'&lt;- Scale Ops'!$C$224,'Headcount Roster -&gt;'!FX$158:FX$173)</f>
        <v>0</v>
      </c>
      <c r="X233" s="238">
        <f>SUMIF('Headcount Roster -&gt;'!$FD$158:$FD$172,'&lt;- Scale Ops'!$C$224,'Headcount Roster -&gt;'!FY$158:FY$173)</f>
        <v>0</v>
      </c>
      <c r="Y233" s="238">
        <f>SUMIF('Headcount Roster -&gt;'!$FD$158:$FD$172,'&lt;- Scale Ops'!$C$224,'Headcount Roster -&gt;'!FZ$158:FZ$173)</f>
        <v>0</v>
      </c>
      <c r="Z233" s="238">
        <f>SUMIF('Headcount Roster -&gt;'!$FD$158:$FD$172,'&lt;- Scale Ops'!$C$224,'Headcount Roster -&gt;'!GA$158:GA$173)</f>
        <v>0</v>
      </c>
      <c r="AA233" s="238">
        <f>SUMIF('Headcount Roster -&gt;'!$FD$158:$FD$172,'&lt;- Scale Ops'!$C$224,'Headcount Roster -&gt;'!GB$158:GB$173)</f>
        <v>0</v>
      </c>
      <c r="AB233" s="238">
        <f>SUMIF('Headcount Roster -&gt;'!$FD$158:$FD$172,'&lt;- Scale Ops'!$C$224,'Headcount Roster -&gt;'!GC$158:GC$173)</f>
        <v>0</v>
      </c>
      <c r="AC233" s="238">
        <f>SUMIF('Headcount Roster -&gt;'!$FD$158:$FD$172,'&lt;- Scale Ops'!$C$224,'Headcount Roster -&gt;'!GD$158:GD$173)</f>
        <v>0</v>
      </c>
      <c r="AD233" s="238">
        <f>SUMIF('Headcount Roster -&gt;'!$FD$158:$FD$172,'&lt;- Scale Ops'!$C$224,'Headcount Roster -&gt;'!GE$158:GE$173)</f>
        <v>0</v>
      </c>
      <c r="AE233" s="238">
        <f>SUMIF('Headcount Roster -&gt;'!$FD$158:$FD$172,'&lt;- Scale Ops'!$C$224,'Headcount Roster -&gt;'!GF$158:GF$173)</f>
        <v>0</v>
      </c>
      <c r="AF233" s="238">
        <f>SUMIF('Headcount Roster -&gt;'!$FD$158:$FD$172,'&lt;- Scale Ops'!$C$224,'Headcount Roster -&gt;'!GG$158:GG$173)</f>
        <v>0</v>
      </c>
      <c r="AG233" s="238">
        <f>SUMIF('Headcount Roster -&gt;'!$FD$158:$FD$172,'&lt;- Scale Ops'!$C$224,'Headcount Roster -&gt;'!GH$158:GH$173)</f>
        <v>0</v>
      </c>
      <c r="AH233" s="238">
        <f>SUMIF('Headcount Roster -&gt;'!$FD$158:$FD$172,'&lt;- Scale Ops'!$C$224,'Headcount Roster -&gt;'!GI$158:GI$173)</f>
        <v>0</v>
      </c>
      <c r="AI233" s="238">
        <f>SUMIF('Headcount Roster -&gt;'!$FD$158:$FD$172,'&lt;- Scale Ops'!$C$224,'Headcount Roster -&gt;'!GJ$158:GJ$173)</f>
        <v>0</v>
      </c>
      <c r="AJ233" s="238">
        <f>SUMIF('Headcount Roster -&gt;'!$FD$158:$FD$172,'&lt;- Scale Ops'!$C$224,'Headcount Roster -&gt;'!GK$158:GK$173)</f>
        <v>0</v>
      </c>
      <c r="AK233" s="238">
        <f>SUMIF('Headcount Roster -&gt;'!$FD$158:$FD$172,'&lt;- Scale Ops'!$C$224,'Headcount Roster -&gt;'!GL$158:GL$173)</f>
        <v>0</v>
      </c>
      <c r="AL233" s="238">
        <f>SUMIF('Headcount Roster -&gt;'!$FD$158:$FD$172,'&lt;- Scale Ops'!$C$224,'Headcount Roster -&gt;'!GM$158:GM$173)</f>
        <v>0</v>
      </c>
      <c r="AM233" s="238">
        <f>SUMIF('Headcount Roster -&gt;'!$FD$158:$FD$172,'&lt;- Scale Ops'!$C$224,'Headcount Roster -&gt;'!GN$158:GN$173)</f>
        <v>0</v>
      </c>
      <c r="AN233" s="238">
        <f>SUMIF('Headcount Roster -&gt;'!$FD$158:$FD$172,'&lt;- Scale Ops'!$C$224,'Headcount Roster -&gt;'!GO$158:GO$173)</f>
        <v>0</v>
      </c>
      <c r="AO233" s="238">
        <f>SUMIF('Headcount Roster -&gt;'!$FD$158:$FD$172,'&lt;- Scale Ops'!$C$224,'Headcount Roster -&gt;'!GP$158:GP$173)</f>
        <v>0</v>
      </c>
      <c r="AP233" s="238">
        <f>SUMIF('Headcount Roster -&gt;'!$FD$158:$FD$172,'&lt;- Scale Ops'!$C$224,'Headcount Roster -&gt;'!GQ$158:GQ$173)</f>
        <v>0</v>
      </c>
      <c r="AQ233" s="238">
        <f>SUMIF('Headcount Roster -&gt;'!$FD$158:$FD$172,'&lt;- Scale Ops'!$C$224,'Headcount Roster -&gt;'!GR$158:GR$173)</f>
        <v>0</v>
      </c>
      <c r="AR233" s="238">
        <f>SUMIF('Headcount Roster -&gt;'!$FD$158:$FD$172,'&lt;- Scale Ops'!$C$224,'Headcount Roster -&gt;'!GS$158:GS$173)</f>
        <v>0</v>
      </c>
      <c r="AS233" s="238">
        <f>SUMIF('Headcount Roster -&gt;'!$FD$158:$FD$172,'&lt;- Scale Ops'!$C$224,'Headcount Roster -&gt;'!GT$158:GT$173)</f>
        <v>0</v>
      </c>
      <c r="AT233" s="238">
        <f>SUMIF('Headcount Roster -&gt;'!$FD$158:$FD$172,'&lt;- Scale Ops'!$C$224,'Headcount Roster -&gt;'!GU$158:GU$173)</f>
        <v>0</v>
      </c>
      <c r="AU233" s="238">
        <f>SUMIF('Headcount Roster -&gt;'!$FD$158:$FD$172,'&lt;- Scale Ops'!$C$224,'Headcount Roster -&gt;'!GV$158:GV$173)</f>
        <v>0</v>
      </c>
      <c r="AV233" s="238">
        <f>SUMIF('Headcount Roster -&gt;'!$FD$158:$FD$172,'&lt;- Scale Ops'!$C$224,'Headcount Roster -&gt;'!GW$158:GW$173)</f>
        <v>0</v>
      </c>
      <c r="AW233" s="238">
        <f>SUMIF('Headcount Roster -&gt;'!$FD$158:$FD$172,'&lt;- Scale Ops'!$C$224,'Headcount Roster -&gt;'!GX$158:GX$173)</f>
        <v>0</v>
      </c>
      <c r="AX233" s="238">
        <f>SUMIF('Headcount Roster -&gt;'!$FD$158:$FD$172,'&lt;- Scale Ops'!$C$224,'Headcount Roster -&gt;'!GY$158:GY$173)</f>
        <v>0</v>
      </c>
      <c r="AY233" s="238">
        <f>SUMIF('Headcount Roster -&gt;'!$FD$158:$FD$172,'&lt;- Scale Ops'!$C$224,'Headcount Roster -&gt;'!GZ$158:GZ$173)</f>
        <v>0</v>
      </c>
      <c r="AZ233" s="238">
        <f>SUMIF('Headcount Roster -&gt;'!$FD$158:$FD$172,'&lt;- Scale Ops'!$C$224,'Headcount Roster -&gt;'!HA$158:HA$173)</f>
        <v>0</v>
      </c>
      <c r="BA233" s="238">
        <f>SUMIF('Headcount Roster -&gt;'!$FD$158:$FD$172,'&lt;- Scale Ops'!$C$224,'Headcount Roster -&gt;'!HB$158:HB$173)</f>
        <v>0</v>
      </c>
      <c r="BB233" s="238">
        <f>SUMIF('Headcount Roster -&gt;'!$FD$158:$FD$172,'&lt;- Scale Ops'!$C$224,'Headcount Roster -&gt;'!HC$158:HC$173)</f>
        <v>0</v>
      </c>
      <c r="BC233" s="238">
        <f>SUMIF('Headcount Roster -&gt;'!$FD$158:$FD$172,'&lt;- Scale Ops'!$C$224,'Headcount Roster -&gt;'!HD$158:HD$173)</f>
        <v>0</v>
      </c>
      <c r="BD233" s="238">
        <f>SUMIF('Headcount Roster -&gt;'!$FD$158:$FD$172,'&lt;- Scale Ops'!$C$224,'Headcount Roster -&gt;'!HE$158:HE$173)</f>
        <v>0</v>
      </c>
      <c r="BE233" s="238">
        <f>SUMIF('Headcount Roster -&gt;'!$FD$158:$FD$172,'&lt;- Scale Ops'!$C$224,'Headcount Roster -&gt;'!HF$158:HF$173)</f>
        <v>0</v>
      </c>
      <c r="BF233" s="238">
        <f>SUMIF('Headcount Roster -&gt;'!$FD$158:$FD$172,'&lt;- Scale Ops'!$C$224,'Headcount Roster -&gt;'!HG$158:HG$173)</f>
        <v>0</v>
      </c>
      <c r="BG233" s="238">
        <f>SUMIF('Headcount Roster -&gt;'!$FD$158:$FD$172,'&lt;- Scale Ops'!$C$224,'Headcount Roster -&gt;'!HH$158:HH$173)</f>
        <v>0</v>
      </c>
      <c r="BH233" s="238">
        <f>SUMIF('Headcount Roster -&gt;'!$FD$158:$FD$172,'&lt;- Scale Ops'!$C$224,'Headcount Roster -&gt;'!HI$158:HI$173)</f>
        <v>0</v>
      </c>
      <c r="BI233" s="238">
        <f>SUMIF('Headcount Roster -&gt;'!$FD$158:$FD$172,'&lt;- Scale Ops'!$C$224,'Headcount Roster -&gt;'!HJ$158:HJ$173)</f>
        <v>0</v>
      </c>
      <c r="BJ233" s="238">
        <f>SUMIF('Headcount Roster -&gt;'!$FD$158:$FD$172,'&lt;- Scale Ops'!$C$224,'Headcount Roster -&gt;'!HK$158:HK$173)</f>
        <v>0</v>
      </c>
      <c r="BK233" s="238">
        <f>SUMIF('Headcount Roster -&gt;'!$FD$158:$FD$172,'&lt;- Scale Ops'!$C$224,'Headcount Roster -&gt;'!HL$158:HL$173)</f>
        <v>0</v>
      </c>
      <c r="BL233" s="238">
        <f>SUMIF('Headcount Roster -&gt;'!$FD$158:$FD$172,'&lt;- Scale Ops'!$C$224,'Headcount Roster -&gt;'!HM$158:HM$173)</f>
        <v>0</v>
      </c>
      <c r="BM233" s="238">
        <f>SUMIF('Headcount Roster -&gt;'!$FD$158:$FD$172,'&lt;- Scale Ops'!$C$224,'Headcount Roster -&gt;'!HN$158:HN$173)</f>
        <v>0</v>
      </c>
      <c r="BN233" s="238">
        <f>SUMIF('Headcount Roster -&gt;'!$FD$158:$FD$172,'&lt;- Scale Ops'!$C$224,'Headcount Roster -&gt;'!HO$158:HO$173)</f>
        <v>0</v>
      </c>
      <c r="BO233" s="238">
        <f>SUMIF('Headcount Roster -&gt;'!$FD$158:$FD$172,'&lt;- Scale Ops'!$C$224,'Headcount Roster -&gt;'!HP$158:HP$173)</f>
        <v>0</v>
      </c>
      <c r="BP233" s="238">
        <f>SUMIF('Headcount Roster -&gt;'!$FD$158:$FD$172,'&lt;- Scale Ops'!$C$224,'Headcount Roster -&gt;'!HQ$158:HQ$173)</f>
        <v>0</v>
      </c>
      <c r="BQ233" s="238">
        <f>SUMIF('Headcount Roster -&gt;'!$FD$158:$FD$172,'&lt;- Scale Ops'!$C$224,'Headcount Roster -&gt;'!HR$158:HR$173)</f>
        <v>0</v>
      </c>
      <c r="BR233" s="238">
        <f>SUMIF('Headcount Roster -&gt;'!$FD$158:$FD$172,'&lt;- Scale Ops'!$C$224,'Headcount Roster -&gt;'!HS$158:HS$173)</f>
        <v>0</v>
      </c>
      <c r="BS233" s="238">
        <f>SUMIF('Headcount Roster -&gt;'!$FD$158:$FD$172,'&lt;- Scale Ops'!$C$224,'Headcount Roster -&gt;'!HT$158:HT$173)</f>
        <v>0</v>
      </c>
      <c r="BT233" s="238">
        <f>SUMIF('Headcount Roster -&gt;'!$FD$158:$FD$172,'&lt;- Scale Ops'!$C$224,'Headcount Roster -&gt;'!HU$158:HU$173)</f>
        <v>0</v>
      </c>
      <c r="BU233" s="238">
        <f>SUMIF('Headcount Roster -&gt;'!$FD$158:$FD$172,'&lt;- Scale Ops'!$C$224,'Headcount Roster -&gt;'!HV$158:HV$173)</f>
        <v>0</v>
      </c>
      <c r="BV233" s="238">
        <f>SUMIF('Headcount Roster -&gt;'!$FD$158:$FD$172,'&lt;- Scale Ops'!$C$224,'Headcount Roster -&gt;'!HW$158:HW$173)</f>
        <v>0</v>
      </c>
      <c r="BW233" s="238">
        <f>SUMIF('Headcount Roster -&gt;'!$FD$158:$FD$172,'&lt;- Scale Ops'!$C$224,'Headcount Roster -&gt;'!HX$158:HX$173)</f>
        <v>0</v>
      </c>
    </row>
    <row r="234" spans="1:75" x14ac:dyDescent="0.3">
      <c r="B234" s="236" t="s">
        <v>271</v>
      </c>
      <c r="D234" s="256">
        <f>IFERROR(ROUNDUP(D232/$C231,0),0)</f>
        <v>0</v>
      </c>
      <c r="E234" s="256">
        <f t="shared" ref="E234:BK234" si="275">IFERROR(ROUNDUP(E232/$C231,0),0)</f>
        <v>0</v>
      </c>
      <c r="F234" s="256">
        <f t="shared" si="275"/>
        <v>0</v>
      </c>
      <c r="G234" s="256">
        <f t="shared" si="275"/>
        <v>0</v>
      </c>
      <c r="H234" s="256">
        <f t="shared" si="275"/>
        <v>0</v>
      </c>
      <c r="I234" s="256">
        <f t="shared" si="275"/>
        <v>0</v>
      </c>
      <c r="J234" s="256">
        <f t="shared" si="275"/>
        <v>0</v>
      </c>
      <c r="K234" s="256">
        <f t="shared" si="275"/>
        <v>0</v>
      </c>
      <c r="L234" s="256">
        <f t="shared" si="275"/>
        <v>0</v>
      </c>
      <c r="M234" s="256">
        <f t="shared" si="275"/>
        <v>0</v>
      </c>
      <c r="N234" s="256">
        <f t="shared" si="275"/>
        <v>0</v>
      </c>
      <c r="O234" s="256">
        <f t="shared" si="275"/>
        <v>0</v>
      </c>
      <c r="P234" s="256">
        <f t="shared" si="275"/>
        <v>0</v>
      </c>
      <c r="Q234" s="256">
        <f t="shared" si="275"/>
        <v>0</v>
      </c>
      <c r="R234" s="256">
        <f t="shared" si="275"/>
        <v>0</v>
      </c>
      <c r="S234" s="256">
        <f t="shared" si="275"/>
        <v>0</v>
      </c>
      <c r="T234" s="256">
        <f t="shared" si="275"/>
        <v>0</v>
      </c>
      <c r="U234" s="256">
        <f t="shared" si="275"/>
        <v>0</v>
      </c>
      <c r="V234" s="256">
        <f t="shared" si="275"/>
        <v>0</v>
      </c>
      <c r="W234" s="256">
        <f t="shared" si="275"/>
        <v>0</v>
      </c>
      <c r="X234" s="256">
        <f t="shared" si="275"/>
        <v>0</v>
      </c>
      <c r="Y234" s="256">
        <f t="shared" si="275"/>
        <v>0</v>
      </c>
      <c r="Z234" s="256">
        <f t="shared" si="275"/>
        <v>0</v>
      </c>
      <c r="AA234" s="256">
        <f t="shared" si="275"/>
        <v>0</v>
      </c>
      <c r="AB234" s="256">
        <f t="shared" si="275"/>
        <v>0</v>
      </c>
      <c r="AC234" s="256">
        <f t="shared" si="275"/>
        <v>0</v>
      </c>
      <c r="AD234" s="256">
        <f t="shared" si="275"/>
        <v>0</v>
      </c>
      <c r="AE234" s="256">
        <f t="shared" si="275"/>
        <v>0</v>
      </c>
      <c r="AF234" s="256">
        <f t="shared" si="275"/>
        <v>0</v>
      </c>
      <c r="AG234" s="256">
        <f t="shared" si="275"/>
        <v>0</v>
      </c>
      <c r="AH234" s="256">
        <f t="shared" si="275"/>
        <v>0</v>
      </c>
      <c r="AI234" s="256">
        <f t="shared" si="275"/>
        <v>0</v>
      </c>
      <c r="AJ234" s="256">
        <f t="shared" si="275"/>
        <v>0</v>
      </c>
      <c r="AK234" s="256">
        <f t="shared" si="275"/>
        <v>0</v>
      </c>
      <c r="AL234" s="256">
        <f t="shared" si="275"/>
        <v>0</v>
      </c>
      <c r="AM234" s="256">
        <f t="shared" si="275"/>
        <v>0</v>
      </c>
      <c r="AN234" s="256">
        <f t="shared" si="275"/>
        <v>0</v>
      </c>
      <c r="AO234" s="256">
        <f t="shared" si="275"/>
        <v>0</v>
      </c>
      <c r="AP234" s="256">
        <f t="shared" si="275"/>
        <v>0</v>
      </c>
      <c r="AQ234" s="256">
        <f t="shared" si="275"/>
        <v>0</v>
      </c>
      <c r="AR234" s="256">
        <f t="shared" si="275"/>
        <v>0</v>
      </c>
      <c r="AS234" s="256">
        <f t="shared" si="275"/>
        <v>0</v>
      </c>
      <c r="AT234" s="256">
        <f t="shared" si="275"/>
        <v>0</v>
      </c>
      <c r="AU234" s="256">
        <f t="shared" si="275"/>
        <v>0</v>
      </c>
      <c r="AV234" s="256">
        <f t="shared" si="275"/>
        <v>0</v>
      </c>
      <c r="AW234" s="256">
        <f t="shared" si="275"/>
        <v>0</v>
      </c>
      <c r="AX234" s="256">
        <f t="shared" si="275"/>
        <v>0</v>
      </c>
      <c r="AY234" s="256">
        <f t="shared" si="275"/>
        <v>0</v>
      </c>
      <c r="AZ234" s="256">
        <f t="shared" si="275"/>
        <v>0</v>
      </c>
      <c r="BA234" s="256">
        <f t="shared" si="275"/>
        <v>0</v>
      </c>
      <c r="BB234" s="256">
        <f t="shared" si="275"/>
        <v>0</v>
      </c>
      <c r="BC234" s="256">
        <f t="shared" si="275"/>
        <v>0</v>
      </c>
      <c r="BD234" s="256">
        <f t="shared" si="275"/>
        <v>0</v>
      </c>
      <c r="BE234" s="256">
        <f t="shared" si="275"/>
        <v>0</v>
      </c>
      <c r="BF234" s="256">
        <f t="shared" si="275"/>
        <v>0</v>
      </c>
      <c r="BG234" s="256">
        <f t="shared" si="275"/>
        <v>0</v>
      </c>
      <c r="BH234" s="256">
        <f t="shared" si="275"/>
        <v>0</v>
      </c>
      <c r="BI234" s="256">
        <f t="shared" si="275"/>
        <v>0</v>
      </c>
      <c r="BJ234" s="256">
        <f t="shared" si="275"/>
        <v>0</v>
      </c>
      <c r="BK234" s="256">
        <f t="shared" si="275"/>
        <v>0</v>
      </c>
      <c r="BL234" s="256">
        <f t="shared" ref="BL234:BW234" si="276">IFERROR(ROUNDUP(BL232/$C231,0),0)</f>
        <v>0</v>
      </c>
      <c r="BM234" s="256">
        <f t="shared" si="276"/>
        <v>0</v>
      </c>
      <c r="BN234" s="256">
        <f t="shared" si="276"/>
        <v>0</v>
      </c>
      <c r="BO234" s="256">
        <f t="shared" si="276"/>
        <v>0</v>
      </c>
      <c r="BP234" s="256">
        <f t="shared" si="276"/>
        <v>0</v>
      </c>
      <c r="BQ234" s="256">
        <f t="shared" si="276"/>
        <v>0</v>
      </c>
      <c r="BR234" s="256">
        <f t="shared" si="276"/>
        <v>0</v>
      </c>
      <c r="BS234" s="256">
        <f t="shared" si="276"/>
        <v>0</v>
      </c>
      <c r="BT234" s="256">
        <f t="shared" si="276"/>
        <v>0</v>
      </c>
      <c r="BU234" s="256">
        <f t="shared" si="276"/>
        <v>0</v>
      </c>
      <c r="BV234" s="256">
        <f t="shared" si="276"/>
        <v>0</v>
      </c>
      <c r="BW234" s="256">
        <f t="shared" si="276"/>
        <v>0</v>
      </c>
    </row>
    <row r="235" spans="1:75" x14ac:dyDescent="0.3">
      <c r="B235" t="s">
        <v>181</v>
      </c>
      <c r="D235" s="257">
        <f>IF((D234-D233)&lt;0,0,D234-D233)</f>
        <v>0</v>
      </c>
      <c r="E235" s="257">
        <f t="shared" ref="E235:BK235" si="277">IF((E234-E233)&lt;0,0,E234-E233)</f>
        <v>0</v>
      </c>
      <c r="F235" s="257">
        <f t="shared" si="277"/>
        <v>0</v>
      </c>
      <c r="G235" s="257">
        <f t="shared" si="277"/>
        <v>0</v>
      </c>
      <c r="H235" s="257">
        <f t="shared" si="277"/>
        <v>0</v>
      </c>
      <c r="I235" s="257">
        <f t="shared" si="277"/>
        <v>0</v>
      </c>
      <c r="J235" s="257">
        <f t="shared" si="277"/>
        <v>0</v>
      </c>
      <c r="K235" s="257">
        <f t="shared" si="277"/>
        <v>0</v>
      </c>
      <c r="L235" s="257">
        <f t="shared" si="277"/>
        <v>0</v>
      </c>
      <c r="M235" s="257">
        <f t="shared" si="277"/>
        <v>0</v>
      </c>
      <c r="N235" s="257">
        <f t="shared" si="277"/>
        <v>0</v>
      </c>
      <c r="O235" s="257">
        <f t="shared" si="277"/>
        <v>0</v>
      </c>
      <c r="P235" s="257">
        <f t="shared" si="277"/>
        <v>0</v>
      </c>
      <c r="Q235" s="257">
        <f t="shared" si="277"/>
        <v>0</v>
      </c>
      <c r="R235" s="257">
        <f t="shared" si="277"/>
        <v>0</v>
      </c>
      <c r="S235" s="257">
        <f t="shared" si="277"/>
        <v>0</v>
      </c>
      <c r="T235" s="257">
        <f t="shared" si="277"/>
        <v>0</v>
      </c>
      <c r="U235" s="257">
        <f t="shared" si="277"/>
        <v>0</v>
      </c>
      <c r="V235" s="257">
        <f t="shared" si="277"/>
        <v>0</v>
      </c>
      <c r="W235" s="257">
        <f t="shared" si="277"/>
        <v>0</v>
      </c>
      <c r="X235" s="257">
        <f t="shared" si="277"/>
        <v>0</v>
      </c>
      <c r="Y235" s="257">
        <f t="shared" si="277"/>
        <v>0</v>
      </c>
      <c r="Z235" s="257">
        <f t="shared" si="277"/>
        <v>0</v>
      </c>
      <c r="AA235" s="257">
        <f t="shared" si="277"/>
        <v>0</v>
      </c>
      <c r="AB235" s="257">
        <f t="shared" si="277"/>
        <v>0</v>
      </c>
      <c r="AC235" s="257">
        <f t="shared" si="277"/>
        <v>0</v>
      </c>
      <c r="AD235" s="257">
        <f t="shared" si="277"/>
        <v>0</v>
      </c>
      <c r="AE235" s="257">
        <f t="shared" si="277"/>
        <v>0</v>
      </c>
      <c r="AF235" s="257">
        <f t="shared" si="277"/>
        <v>0</v>
      </c>
      <c r="AG235" s="257">
        <f t="shared" si="277"/>
        <v>0</v>
      </c>
      <c r="AH235" s="257">
        <f t="shared" si="277"/>
        <v>0</v>
      </c>
      <c r="AI235" s="257">
        <f t="shared" si="277"/>
        <v>0</v>
      </c>
      <c r="AJ235" s="257">
        <f t="shared" si="277"/>
        <v>0</v>
      </c>
      <c r="AK235" s="257">
        <f t="shared" si="277"/>
        <v>0</v>
      </c>
      <c r="AL235" s="257">
        <f t="shared" si="277"/>
        <v>0</v>
      </c>
      <c r="AM235" s="257">
        <f t="shared" si="277"/>
        <v>0</v>
      </c>
      <c r="AN235" s="257">
        <f t="shared" si="277"/>
        <v>0</v>
      </c>
      <c r="AO235" s="257">
        <f t="shared" si="277"/>
        <v>0</v>
      </c>
      <c r="AP235" s="257">
        <f t="shared" si="277"/>
        <v>0</v>
      </c>
      <c r="AQ235" s="257">
        <f t="shared" si="277"/>
        <v>0</v>
      </c>
      <c r="AR235" s="257">
        <f t="shared" si="277"/>
        <v>0</v>
      </c>
      <c r="AS235" s="257">
        <f t="shared" si="277"/>
        <v>0</v>
      </c>
      <c r="AT235" s="257">
        <f t="shared" si="277"/>
        <v>0</v>
      </c>
      <c r="AU235" s="257">
        <f t="shared" si="277"/>
        <v>0</v>
      </c>
      <c r="AV235" s="257">
        <f t="shared" si="277"/>
        <v>0</v>
      </c>
      <c r="AW235" s="257">
        <f t="shared" si="277"/>
        <v>0</v>
      </c>
      <c r="AX235" s="257">
        <f t="shared" si="277"/>
        <v>0</v>
      </c>
      <c r="AY235" s="257">
        <f t="shared" si="277"/>
        <v>0</v>
      </c>
      <c r="AZ235" s="257">
        <f t="shared" si="277"/>
        <v>0</v>
      </c>
      <c r="BA235" s="257">
        <f t="shared" si="277"/>
        <v>0</v>
      </c>
      <c r="BB235" s="257">
        <f t="shared" si="277"/>
        <v>0</v>
      </c>
      <c r="BC235" s="257">
        <f t="shared" si="277"/>
        <v>0</v>
      </c>
      <c r="BD235" s="257">
        <f t="shared" si="277"/>
        <v>0</v>
      </c>
      <c r="BE235" s="257">
        <f t="shared" si="277"/>
        <v>0</v>
      </c>
      <c r="BF235" s="257">
        <f t="shared" si="277"/>
        <v>0</v>
      </c>
      <c r="BG235" s="257">
        <f t="shared" si="277"/>
        <v>0</v>
      </c>
      <c r="BH235" s="257">
        <f t="shared" si="277"/>
        <v>0</v>
      </c>
      <c r="BI235" s="257">
        <f t="shared" si="277"/>
        <v>0</v>
      </c>
      <c r="BJ235" s="257">
        <f t="shared" si="277"/>
        <v>0</v>
      </c>
      <c r="BK235" s="257">
        <f t="shared" si="277"/>
        <v>0</v>
      </c>
      <c r="BL235" s="257">
        <f t="shared" ref="BL235:BW235" si="278">IF((BL234-BL233)&lt;0,0,BL234-BL233)</f>
        <v>0</v>
      </c>
      <c r="BM235" s="257">
        <f t="shared" si="278"/>
        <v>0</v>
      </c>
      <c r="BN235" s="257">
        <f t="shared" si="278"/>
        <v>0</v>
      </c>
      <c r="BO235" s="257">
        <f t="shared" si="278"/>
        <v>0</v>
      </c>
      <c r="BP235" s="257">
        <f t="shared" si="278"/>
        <v>0</v>
      </c>
      <c r="BQ235" s="257">
        <f t="shared" si="278"/>
        <v>0</v>
      </c>
      <c r="BR235" s="257">
        <f t="shared" si="278"/>
        <v>0</v>
      </c>
      <c r="BS235" s="257">
        <f t="shared" si="278"/>
        <v>0</v>
      </c>
      <c r="BT235" s="257">
        <f t="shared" si="278"/>
        <v>0</v>
      </c>
      <c r="BU235" s="257">
        <f t="shared" si="278"/>
        <v>0</v>
      </c>
      <c r="BV235" s="257">
        <f t="shared" si="278"/>
        <v>0</v>
      </c>
      <c r="BW235" s="257">
        <f t="shared" si="278"/>
        <v>0</v>
      </c>
    </row>
    <row r="236" spans="1:75" x14ac:dyDescent="0.3">
      <c r="A236" t="str">
        <f>$B$203&amp;"WTB"</f>
        <v>SalesWTB</v>
      </c>
      <c r="B236" t="s">
        <v>21</v>
      </c>
      <c r="D236" s="239">
        <f>D235*$C227/12*(1+$C229)</f>
        <v>0</v>
      </c>
      <c r="E236" s="239">
        <f t="shared" ref="E236:BK236" si="279">E235*$C227/12*(1+$C229)</f>
        <v>0</v>
      </c>
      <c r="F236" s="239">
        <f t="shared" si="279"/>
        <v>0</v>
      </c>
      <c r="G236" s="239">
        <f t="shared" si="279"/>
        <v>0</v>
      </c>
      <c r="H236" s="239">
        <f t="shared" si="279"/>
        <v>0</v>
      </c>
      <c r="I236" s="239">
        <f t="shared" si="279"/>
        <v>0</v>
      </c>
      <c r="J236" s="239">
        <f t="shared" si="279"/>
        <v>0</v>
      </c>
      <c r="K236" s="239">
        <f t="shared" si="279"/>
        <v>0</v>
      </c>
      <c r="L236" s="239">
        <f t="shared" si="279"/>
        <v>0</v>
      </c>
      <c r="M236" s="239">
        <f t="shared" si="279"/>
        <v>0</v>
      </c>
      <c r="N236" s="239">
        <f t="shared" si="279"/>
        <v>0</v>
      </c>
      <c r="O236" s="239">
        <f t="shared" si="279"/>
        <v>0</v>
      </c>
      <c r="P236" s="239">
        <f t="shared" si="279"/>
        <v>0</v>
      </c>
      <c r="Q236" s="239">
        <f t="shared" si="279"/>
        <v>0</v>
      </c>
      <c r="R236" s="239">
        <f t="shared" si="279"/>
        <v>0</v>
      </c>
      <c r="S236" s="239">
        <f t="shared" si="279"/>
        <v>0</v>
      </c>
      <c r="T236" s="239">
        <f t="shared" si="279"/>
        <v>0</v>
      </c>
      <c r="U236" s="239">
        <f t="shared" si="279"/>
        <v>0</v>
      </c>
      <c r="V236" s="239">
        <f t="shared" si="279"/>
        <v>0</v>
      </c>
      <c r="W236" s="239">
        <f t="shared" si="279"/>
        <v>0</v>
      </c>
      <c r="X236" s="239">
        <f t="shared" si="279"/>
        <v>0</v>
      </c>
      <c r="Y236" s="239">
        <f t="shared" si="279"/>
        <v>0</v>
      </c>
      <c r="Z236" s="239">
        <f t="shared" si="279"/>
        <v>0</v>
      </c>
      <c r="AA236" s="239">
        <f t="shared" si="279"/>
        <v>0</v>
      </c>
      <c r="AB236" s="239">
        <f t="shared" si="279"/>
        <v>0</v>
      </c>
      <c r="AC236" s="239">
        <f t="shared" si="279"/>
        <v>0</v>
      </c>
      <c r="AD236" s="239">
        <f t="shared" si="279"/>
        <v>0</v>
      </c>
      <c r="AE236" s="239">
        <f t="shared" si="279"/>
        <v>0</v>
      </c>
      <c r="AF236" s="239">
        <f t="shared" si="279"/>
        <v>0</v>
      </c>
      <c r="AG236" s="239">
        <f t="shared" si="279"/>
        <v>0</v>
      </c>
      <c r="AH236" s="239">
        <f t="shared" si="279"/>
        <v>0</v>
      </c>
      <c r="AI236" s="239">
        <f t="shared" si="279"/>
        <v>0</v>
      </c>
      <c r="AJ236" s="239">
        <f t="shared" si="279"/>
        <v>0</v>
      </c>
      <c r="AK236" s="239">
        <f t="shared" si="279"/>
        <v>0</v>
      </c>
      <c r="AL236" s="239">
        <f t="shared" si="279"/>
        <v>0</v>
      </c>
      <c r="AM236" s="239">
        <f t="shared" si="279"/>
        <v>0</v>
      </c>
      <c r="AN236" s="239">
        <f t="shared" si="279"/>
        <v>0</v>
      </c>
      <c r="AO236" s="239">
        <f t="shared" si="279"/>
        <v>0</v>
      </c>
      <c r="AP236" s="239">
        <f t="shared" si="279"/>
        <v>0</v>
      </c>
      <c r="AQ236" s="239">
        <f t="shared" si="279"/>
        <v>0</v>
      </c>
      <c r="AR236" s="239">
        <f t="shared" si="279"/>
        <v>0</v>
      </c>
      <c r="AS236" s="239">
        <f t="shared" si="279"/>
        <v>0</v>
      </c>
      <c r="AT236" s="239">
        <f t="shared" si="279"/>
        <v>0</v>
      </c>
      <c r="AU236" s="239">
        <f t="shared" si="279"/>
        <v>0</v>
      </c>
      <c r="AV236" s="239">
        <f t="shared" si="279"/>
        <v>0</v>
      </c>
      <c r="AW236" s="239">
        <f t="shared" si="279"/>
        <v>0</v>
      </c>
      <c r="AX236" s="239">
        <f t="shared" si="279"/>
        <v>0</v>
      </c>
      <c r="AY236" s="239">
        <f t="shared" si="279"/>
        <v>0</v>
      </c>
      <c r="AZ236" s="239">
        <f t="shared" si="279"/>
        <v>0</v>
      </c>
      <c r="BA236" s="239">
        <f t="shared" si="279"/>
        <v>0</v>
      </c>
      <c r="BB236" s="239">
        <f t="shared" si="279"/>
        <v>0</v>
      </c>
      <c r="BC236" s="239">
        <f t="shared" si="279"/>
        <v>0</v>
      </c>
      <c r="BD236" s="239">
        <f t="shared" si="279"/>
        <v>0</v>
      </c>
      <c r="BE236" s="239">
        <f t="shared" si="279"/>
        <v>0</v>
      </c>
      <c r="BF236" s="239">
        <f t="shared" si="279"/>
        <v>0</v>
      </c>
      <c r="BG236" s="239">
        <f t="shared" si="279"/>
        <v>0</v>
      </c>
      <c r="BH236" s="239">
        <f t="shared" si="279"/>
        <v>0</v>
      </c>
      <c r="BI236" s="239">
        <f t="shared" si="279"/>
        <v>0</v>
      </c>
      <c r="BJ236" s="239">
        <f t="shared" si="279"/>
        <v>0</v>
      </c>
      <c r="BK236" s="239">
        <f t="shared" si="279"/>
        <v>0</v>
      </c>
      <c r="BL236" s="239">
        <f t="shared" ref="BL236:BW236" si="280">BL235*$C227/12*(1+$C229)</f>
        <v>0</v>
      </c>
      <c r="BM236" s="239">
        <f t="shared" si="280"/>
        <v>0</v>
      </c>
      <c r="BN236" s="239">
        <f t="shared" si="280"/>
        <v>0</v>
      </c>
      <c r="BO236" s="239">
        <f t="shared" si="280"/>
        <v>0</v>
      </c>
      <c r="BP236" s="239">
        <f t="shared" si="280"/>
        <v>0</v>
      </c>
      <c r="BQ236" s="239">
        <f t="shared" si="280"/>
        <v>0</v>
      </c>
      <c r="BR236" s="239">
        <f t="shared" si="280"/>
        <v>0</v>
      </c>
      <c r="BS236" s="239">
        <f t="shared" si="280"/>
        <v>0</v>
      </c>
      <c r="BT236" s="239">
        <f t="shared" si="280"/>
        <v>0</v>
      </c>
      <c r="BU236" s="239">
        <f t="shared" si="280"/>
        <v>0</v>
      </c>
      <c r="BV236" s="239">
        <f t="shared" si="280"/>
        <v>0</v>
      </c>
      <c r="BW236" s="239">
        <f t="shared" si="280"/>
        <v>0</v>
      </c>
    </row>
    <row r="237" spans="1:75" x14ac:dyDescent="0.3">
      <c r="A237" t="str">
        <f>$B$203&amp;"Commissions"</f>
        <v>SalesCommissions</v>
      </c>
      <c r="B237" t="s">
        <v>214</v>
      </c>
      <c r="D237" s="239">
        <f>IF(D235&gt;0,D232*$C$228*(1+$C$229),0)</f>
        <v>0</v>
      </c>
      <c r="E237" s="239">
        <f t="shared" ref="E237:BK237" si="281">IF(E235&gt;0,E232*$C$228*(1+$C$229),0)</f>
        <v>0</v>
      </c>
      <c r="F237" s="239">
        <f t="shared" si="281"/>
        <v>0</v>
      </c>
      <c r="G237" s="239">
        <f t="shared" si="281"/>
        <v>0</v>
      </c>
      <c r="H237" s="239">
        <f t="shared" si="281"/>
        <v>0</v>
      </c>
      <c r="I237" s="239">
        <f t="shared" si="281"/>
        <v>0</v>
      </c>
      <c r="J237" s="239">
        <f t="shared" si="281"/>
        <v>0</v>
      </c>
      <c r="K237" s="239">
        <f t="shared" si="281"/>
        <v>0</v>
      </c>
      <c r="L237" s="239">
        <f t="shared" si="281"/>
        <v>0</v>
      </c>
      <c r="M237" s="239">
        <f t="shared" si="281"/>
        <v>0</v>
      </c>
      <c r="N237" s="239">
        <f t="shared" si="281"/>
        <v>0</v>
      </c>
      <c r="O237" s="239">
        <f t="shared" si="281"/>
        <v>0</v>
      </c>
      <c r="P237" s="239">
        <f t="shared" si="281"/>
        <v>0</v>
      </c>
      <c r="Q237" s="239">
        <f t="shared" si="281"/>
        <v>0</v>
      </c>
      <c r="R237" s="239">
        <f t="shared" si="281"/>
        <v>0</v>
      </c>
      <c r="S237" s="239">
        <f t="shared" si="281"/>
        <v>0</v>
      </c>
      <c r="T237" s="239">
        <f t="shared" si="281"/>
        <v>0</v>
      </c>
      <c r="U237" s="239">
        <f t="shared" si="281"/>
        <v>0</v>
      </c>
      <c r="V237" s="239">
        <f t="shared" si="281"/>
        <v>0</v>
      </c>
      <c r="W237" s="239">
        <f t="shared" si="281"/>
        <v>0</v>
      </c>
      <c r="X237" s="239">
        <f t="shared" si="281"/>
        <v>0</v>
      </c>
      <c r="Y237" s="239">
        <f t="shared" si="281"/>
        <v>0</v>
      </c>
      <c r="Z237" s="239">
        <f t="shared" si="281"/>
        <v>0</v>
      </c>
      <c r="AA237" s="239">
        <f t="shared" si="281"/>
        <v>0</v>
      </c>
      <c r="AB237" s="239">
        <f t="shared" si="281"/>
        <v>0</v>
      </c>
      <c r="AC237" s="239">
        <f t="shared" si="281"/>
        <v>0</v>
      </c>
      <c r="AD237" s="239">
        <f t="shared" si="281"/>
        <v>0</v>
      </c>
      <c r="AE237" s="239">
        <f t="shared" si="281"/>
        <v>0</v>
      </c>
      <c r="AF237" s="239">
        <f t="shared" si="281"/>
        <v>0</v>
      </c>
      <c r="AG237" s="239">
        <f t="shared" si="281"/>
        <v>0</v>
      </c>
      <c r="AH237" s="239">
        <f t="shared" si="281"/>
        <v>0</v>
      </c>
      <c r="AI237" s="239">
        <f t="shared" si="281"/>
        <v>0</v>
      </c>
      <c r="AJ237" s="239">
        <f t="shared" si="281"/>
        <v>0</v>
      </c>
      <c r="AK237" s="239">
        <f t="shared" si="281"/>
        <v>0</v>
      </c>
      <c r="AL237" s="239">
        <f t="shared" si="281"/>
        <v>0</v>
      </c>
      <c r="AM237" s="239">
        <f t="shared" si="281"/>
        <v>0</v>
      </c>
      <c r="AN237" s="239">
        <f t="shared" si="281"/>
        <v>0</v>
      </c>
      <c r="AO237" s="239">
        <f t="shared" si="281"/>
        <v>0</v>
      </c>
      <c r="AP237" s="239">
        <f t="shared" si="281"/>
        <v>0</v>
      </c>
      <c r="AQ237" s="239">
        <f t="shared" si="281"/>
        <v>0</v>
      </c>
      <c r="AR237" s="239">
        <f t="shared" si="281"/>
        <v>0</v>
      </c>
      <c r="AS237" s="239">
        <f t="shared" si="281"/>
        <v>0</v>
      </c>
      <c r="AT237" s="239">
        <f t="shared" si="281"/>
        <v>0</v>
      </c>
      <c r="AU237" s="239">
        <f t="shared" si="281"/>
        <v>0</v>
      </c>
      <c r="AV237" s="239">
        <f t="shared" si="281"/>
        <v>0</v>
      </c>
      <c r="AW237" s="239">
        <f t="shared" si="281"/>
        <v>0</v>
      </c>
      <c r="AX237" s="239">
        <f t="shared" si="281"/>
        <v>0</v>
      </c>
      <c r="AY237" s="239">
        <f t="shared" si="281"/>
        <v>0</v>
      </c>
      <c r="AZ237" s="239">
        <f t="shared" si="281"/>
        <v>0</v>
      </c>
      <c r="BA237" s="239">
        <f t="shared" si="281"/>
        <v>0</v>
      </c>
      <c r="BB237" s="239">
        <f t="shared" si="281"/>
        <v>0</v>
      </c>
      <c r="BC237" s="239">
        <f t="shared" si="281"/>
        <v>0</v>
      </c>
      <c r="BD237" s="239">
        <f t="shared" si="281"/>
        <v>0</v>
      </c>
      <c r="BE237" s="239">
        <f t="shared" si="281"/>
        <v>0</v>
      </c>
      <c r="BF237" s="239">
        <f t="shared" si="281"/>
        <v>0</v>
      </c>
      <c r="BG237" s="239">
        <f t="shared" si="281"/>
        <v>0</v>
      </c>
      <c r="BH237" s="239">
        <f t="shared" si="281"/>
        <v>0</v>
      </c>
      <c r="BI237" s="239">
        <f t="shared" si="281"/>
        <v>0</v>
      </c>
      <c r="BJ237" s="239">
        <f t="shared" si="281"/>
        <v>0</v>
      </c>
      <c r="BK237" s="239">
        <f t="shared" si="281"/>
        <v>0</v>
      </c>
      <c r="BL237" s="239">
        <f t="shared" ref="BL237:BW237" si="282">IF(BL235&gt;0,BL232*$C$228*(1+$C$229),0)</f>
        <v>0</v>
      </c>
      <c r="BM237" s="239">
        <f t="shared" si="282"/>
        <v>0</v>
      </c>
      <c r="BN237" s="239">
        <f t="shared" si="282"/>
        <v>0</v>
      </c>
      <c r="BO237" s="239">
        <f t="shared" si="282"/>
        <v>0</v>
      </c>
      <c r="BP237" s="239">
        <f t="shared" si="282"/>
        <v>0</v>
      </c>
      <c r="BQ237" s="239">
        <f t="shared" si="282"/>
        <v>0</v>
      </c>
      <c r="BR237" s="239">
        <f t="shared" si="282"/>
        <v>0</v>
      </c>
      <c r="BS237" s="239">
        <f t="shared" si="282"/>
        <v>0</v>
      </c>
      <c r="BT237" s="239">
        <f t="shared" si="282"/>
        <v>0</v>
      </c>
      <c r="BU237" s="239">
        <f t="shared" si="282"/>
        <v>0</v>
      </c>
      <c r="BV237" s="239">
        <f t="shared" si="282"/>
        <v>0</v>
      </c>
      <c r="BW237" s="239">
        <f t="shared" si="282"/>
        <v>0</v>
      </c>
    </row>
    <row r="238" spans="1:75" x14ac:dyDescent="0.3">
      <c r="A238" t="str">
        <f t="shared" ref="A238" si="283">$B$203&amp;"WTB"</f>
        <v>SalesWTB</v>
      </c>
      <c r="B238" t="s">
        <v>107</v>
      </c>
      <c r="D238" s="239">
        <f>D235*$C230</f>
        <v>0</v>
      </c>
      <c r="E238" s="239">
        <f t="shared" ref="E238:BK238" si="284">E235*$C230</f>
        <v>0</v>
      </c>
      <c r="F238" s="239">
        <f t="shared" si="284"/>
        <v>0</v>
      </c>
      <c r="G238" s="239">
        <f t="shared" si="284"/>
        <v>0</v>
      </c>
      <c r="H238" s="239">
        <f t="shared" si="284"/>
        <v>0</v>
      </c>
      <c r="I238" s="239">
        <f t="shared" si="284"/>
        <v>0</v>
      </c>
      <c r="J238" s="239">
        <f t="shared" si="284"/>
        <v>0</v>
      </c>
      <c r="K238" s="239">
        <f t="shared" si="284"/>
        <v>0</v>
      </c>
      <c r="L238" s="239">
        <f t="shared" si="284"/>
        <v>0</v>
      </c>
      <c r="M238" s="239">
        <f t="shared" si="284"/>
        <v>0</v>
      </c>
      <c r="N238" s="239">
        <f t="shared" si="284"/>
        <v>0</v>
      </c>
      <c r="O238" s="239">
        <f t="shared" si="284"/>
        <v>0</v>
      </c>
      <c r="P238" s="239">
        <f t="shared" si="284"/>
        <v>0</v>
      </c>
      <c r="Q238" s="239">
        <f t="shared" si="284"/>
        <v>0</v>
      </c>
      <c r="R238" s="239">
        <f t="shared" si="284"/>
        <v>0</v>
      </c>
      <c r="S238" s="239">
        <f t="shared" si="284"/>
        <v>0</v>
      </c>
      <c r="T238" s="239">
        <f t="shared" si="284"/>
        <v>0</v>
      </c>
      <c r="U238" s="239">
        <f t="shared" si="284"/>
        <v>0</v>
      </c>
      <c r="V238" s="239">
        <f t="shared" si="284"/>
        <v>0</v>
      </c>
      <c r="W238" s="239">
        <f t="shared" si="284"/>
        <v>0</v>
      </c>
      <c r="X238" s="239">
        <f t="shared" si="284"/>
        <v>0</v>
      </c>
      <c r="Y238" s="239">
        <f t="shared" si="284"/>
        <v>0</v>
      </c>
      <c r="Z238" s="239">
        <f t="shared" si="284"/>
        <v>0</v>
      </c>
      <c r="AA238" s="239">
        <f t="shared" si="284"/>
        <v>0</v>
      </c>
      <c r="AB238" s="239">
        <f t="shared" si="284"/>
        <v>0</v>
      </c>
      <c r="AC238" s="239">
        <f t="shared" si="284"/>
        <v>0</v>
      </c>
      <c r="AD238" s="239">
        <f t="shared" si="284"/>
        <v>0</v>
      </c>
      <c r="AE238" s="239">
        <f t="shared" si="284"/>
        <v>0</v>
      </c>
      <c r="AF238" s="239">
        <f t="shared" si="284"/>
        <v>0</v>
      </c>
      <c r="AG238" s="239">
        <f t="shared" si="284"/>
        <v>0</v>
      </c>
      <c r="AH238" s="239">
        <f t="shared" si="284"/>
        <v>0</v>
      </c>
      <c r="AI238" s="239">
        <f t="shared" si="284"/>
        <v>0</v>
      </c>
      <c r="AJ238" s="239">
        <f t="shared" si="284"/>
        <v>0</v>
      </c>
      <c r="AK238" s="239">
        <f t="shared" si="284"/>
        <v>0</v>
      </c>
      <c r="AL238" s="239">
        <f t="shared" si="284"/>
        <v>0</v>
      </c>
      <c r="AM238" s="239">
        <f t="shared" si="284"/>
        <v>0</v>
      </c>
      <c r="AN238" s="239">
        <f t="shared" si="284"/>
        <v>0</v>
      </c>
      <c r="AO238" s="239">
        <f t="shared" si="284"/>
        <v>0</v>
      </c>
      <c r="AP238" s="239">
        <f t="shared" si="284"/>
        <v>0</v>
      </c>
      <c r="AQ238" s="239">
        <f t="shared" si="284"/>
        <v>0</v>
      </c>
      <c r="AR238" s="239">
        <f t="shared" si="284"/>
        <v>0</v>
      </c>
      <c r="AS238" s="239">
        <f t="shared" si="284"/>
        <v>0</v>
      </c>
      <c r="AT238" s="239">
        <f t="shared" si="284"/>
        <v>0</v>
      </c>
      <c r="AU238" s="239">
        <f t="shared" si="284"/>
        <v>0</v>
      </c>
      <c r="AV238" s="239">
        <f t="shared" si="284"/>
        <v>0</v>
      </c>
      <c r="AW238" s="239">
        <f t="shared" si="284"/>
        <v>0</v>
      </c>
      <c r="AX238" s="239">
        <f t="shared" si="284"/>
        <v>0</v>
      </c>
      <c r="AY238" s="239">
        <f t="shared" si="284"/>
        <v>0</v>
      </c>
      <c r="AZ238" s="239">
        <f t="shared" si="284"/>
        <v>0</v>
      </c>
      <c r="BA238" s="239">
        <f t="shared" si="284"/>
        <v>0</v>
      </c>
      <c r="BB238" s="239">
        <f t="shared" si="284"/>
        <v>0</v>
      </c>
      <c r="BC238" s="239">
        <f t="shared" si="284"/>
        <v>0</v>
      </c>
      <c r="BD238" s="239">
        <f t="shared" si="284"/>
        <v>0</v>
      </c>
      <c r="BE238" s="239">
        <f t="shared" si="284"/>
        <v>0</v>
      </c>
      <c r="BF238" s="239">
        <f t="shared" si="284"/>
        <v>0</v>
      </c>
      <c r="BG238" s="239">
        <f t="shared" si="284"/>
        <v>0</v>
      </c>
      <c r="BH238" s="239">
        <f t="shared" si="284"/>
        <v>0</v>
      </c>
      <c r="BI238" s="239">
        <f t="shared" si="284"/>
        <v>0</v>
      </c>
      <c r="BJ238" s="239">
        <f t="shared" si="284"/>
        <v>0</v>
      </c>
      <c r="BK238" s="239">
        <f t="shared" si="284"/>
        <v>0</v>
      </c>
      <c r="BL238" s="239">
        <f t="shared" ref="BL238:BW238" si="285">BL235*$C230</f>
        <v>0</v>
      </c>
      <c r="BM238" s="239">
        <f t="shared" si="285"/>
        <v>0</v>
      </c>
      <c r="BN238" s="239">
        <f t="shared" si="285"/>
        <v>0</v>
      </c>
      <c r="BO238" s="239">
        <f t="shared" si="285"/>
        <v>0</v>
      </c>
      <c r="BP238" s="239">
        <f t="shared" si="285"/>
        <v>0</v>
      </c>
      <c r="BQ238" s="239">
        <f t="shared" si="285"/>
        <v>0</v>
      </c>
      <c r="BR238" s="239">
        <f t="shared" si="285"/>
        <v>0</v>
      </c>
      <c r="BS238" s="239">
        <f t="shared" si="285"/>
        <v>0</v>
      </c>
      <c r="BT238" s="239">
        <f t="shared" si="285"/>
        <v>0</v>
      </c>
      <c r="BU238" s="239">
        <f t="shared" si="285"/>
        <v>0</v>
      </c>
      <c r="BV238" s="239">
        <f t="shared" si="285"/>
        <v>0</v>
      </c>
      <c r="BW238" s="239">
        <f t="shared" si="285"/>
        <v>0</v>
      </c>
    </row>
    <row r="239" spans="1:75" x14ac:dyDescent="0.3">
      <c r="D239" s="238"/>
      <c r="E239" s="238"/>
      <c r="F239" s="238"/>
      <c r="G239" s="238"/>
      <c r="H239" s="238"/>
      <c r="I239" s="238"/>
      <c r="J239" s="238"/>
      <c r="K239" s="238"/>
      <c r="L239" s="238"/>
      <c r="M239" s="238"/>
      <c r="N239" s="238"/>
      <c r="O239" s="238"/>
      <c r="P239" s="238"/>
      <c r="Q239" s="238"/>
      <c r="R239" s="238"/>
      <c r="S239" s="238"/>
      <c r="T239" s="238"/>
      <c r="U239" s="238"/>
      <c r="V239" s="238"/>
      <c r="W239" s="238"/>
      <c r="X239" s="238"/>
      <c r="Y239" s="238"/>
      <c r="Z239" s="238"/>
      <c r="AA239" s="238"/>
      <c r="AB239" s="238"/>
      <c r="AC239" s="238"/>
      <c r="AD239" s="238"/>
      <c r="AE239" s="238"/>
      <c r="AF239" s="238"/>
      <c r="AG239" s="238"/>
      <c r="AH239" s="238"/>
      <c r="AI239" s="238"/>
      <c r="AJ239" s="238"/>
      <c r="AK239" s="238"/>
      <c r="AL239" s="238"/>
      <c r="AM239" s="238"/>
      <c r="AN239" s="238"/>
      <c r="AO239" s="238"/>
      <c r="AP239" s="238"/>
      <c r="AQ239" s="238"/>
      <c r="AR239" s="238"/>
      <c r="AS239" s="238"/>
      <c r="AT239" s="238"/>
      <c r="AU239" s="238"/>
      <c r="AV239" s="238"/>
      <c r="AW239" s="238"/>
      <c r="AX239" s="238"/>
      <c r="AY239" s="238"/>
      <c r="AZ239" s="238"/>
      <c r="BA239" s="238"/>
      <c r="BB239" s="238"/>
      <c r="BC239" s="238"/>
      <c r="BD239" s="238"/>
      <c r="BE239" s="238"/>
      <c r="BF239" s="238"/>
      <c r="BG239" s="238"/>
      <c r="BH239" s="238"/>
      <c r="BI239" s="238"/>
      <c r="BJ239" s="238"/>
      <c r="BK239" s="238"/>
      <c r="BL239" s="238"/>
      <c r="BM239" s="238"/>
      <c r="BN239" s="238"/>
      <c r="BO239" s="238"/>
      <c r="BP239" s="238"/>
      <c r="BQ239" s="238"/>
      <c r="BR239" s="238"/>
      <c r="BS239" s="238"/>
      <c r="BT239" s="238"/>
      <c r="BU239" s="238"/>
      <c r="BV239" s="238"/>
      <c r="BW239" s="238"/>
    </row>
    <row r="240" spans="1:75" x14ac:dyDescent="0.3">
      <c r="B240" t="s">
        <v>196</v>
      </c>
      <c r="C240" s="173" t="s">
        <v>219</v>
      </c>
      <c r="D240" s="231"/>
      <c r="E240" s="231"/>
      <c r="F240" s="231"/>
      <c r="G240" s="231"/>
      <c r="H240" s="231"/>
      <c r="I240" s="231"/>
      <c r="J240" s="231"/>
      <c r="K240" s="231"/>
      <c r="L240" s="231"/>
      <c r="M240" s="231"/>
      <c r="N240" s="231"/>
      <c r="O240" s="231"/>
      <c r="P240" s="231"/>
      <c r="Q240" s="231"/>
      <c r="R240" s="231"/>
      <c r="S240" s="231"/>
      <c r="T240" s="231"/>
      <c r="U240" s="231"/>
      <c r="V240" s="231"/>
      <c r="W240" s="231"/>
      <c r="X240" s="231"/>
      <c r="Y240" s="231"/>
      <c r="Z240" s="231"/>
      <c r="AA240" s="231"/>
      <c r="AB240" s="231"/>
      <c r="AC240" s="231"/>
      <c r="AD240" s="231"/>
      <c r="AE240" s="231"/>
      <c r="AF240" s="231"/>
      <c r="AG240" s="231"/>
      <c r="AH240" s="231"/>
      <c r="AI240" s="231"/>
      <c r="AJ240" s="231"/>
      <c r="AK240" s="231"/>
      <c r="AL240" s="231"/>
      <c r="AM240" s="231"/>
      <c r="AN240" s="231"/>
      <c r="AO240" s="231"/>
      <c r="AP240" s="231"/>
      <c r="AQ240" s="231"/>
      <c r="AR240" s="231"/>
      <c r="AS240" s="231"/>
      <c r="AT240" s="231"/>
      <c r="AU240" s="231"/>
      <c r="AV240" s="231"/>
      <c r="AW240" s="231"/>
      <c r="AX240" s="231"/>
      <c r="AY240" s="231"/>
      <c r="AZ240" s="231"/>
      <c r="BA240" s="231"/>
      <c r="BB240" s="231"/>
      <c r="BC240" s="231"/>
      <c r="BD240" s="231"/>
      <c r="BE240" s="231"/>
      <c r="BF240" s="231"/>
      <c r="BG240" s="231"/>
      <c r="BH240" s="231"/>
      <c r="BI240" s="231"/>
      <c r="BJ240" s="231"/>
      <c r="BK240" s="231"/>
      <c r="BL240" s="231"/>
      <c r="BM240" s="231"/>
      <c r="BN240" s="231"/>
      <c r="BO240" s="231"/>
      <c r="BP240" s="231"/>
      <c r="BQ240" s="231"/>
      <c r="BR240" s="231"/>
      <c r="BS240" s="231"/>
      <c r="BT240" s="231"/>
      <c r="BU240" s="231"/>
      <c r="BV240" s="231"/>
      <c r="BW240" s="231"/>
    </row>
    <row r="241" spans="1:75" x14ac:dyDescent="0.3">
      <c r="B241" t="s">
        <v>272</v>
      </c>
      <c r="C241" s="173">
        <v>12</v>
      </c>
      <c r="D241" s="231"/>
      <c r="E241" s="231"/>
      <c r="F241" s="231"/>
      <c r="G241" s="231"/>
      <c r="H241" s="231"/>
      <c r="I241" s="231"/>
      <c r="J241" s="231"/>
      <c r="K241" s="231"/>
      <c r="L241" s="231"/>
      <c r="M241" s="231"/>
      <c r="N241" s="231"/>
      <c r="O241" s="231"/>
      <c r="P241" s="231"/>
      <c r="Q241" s="231"/>
      <c r="R241" s="231"/>
      <c r="S241" s="231"/>
      <c r="T241" s="231"/>
      <c r="U241" s="231"/>
      <c r="V241" s="231"/>
      <c r="W241" s="231"/>
      <c r="X241" s="231"/>
      <c r="Y241" s="231"/>
      <c r="Z241" s="231"/>
      <c r="AA241" s="231"/>
      <c r="AB241" s="231"/>
      <c r="AC241" s="231"/>
      <c r="AD241" s="231"/>
      <c r="AE241" s="231"/>
      <c r="AF241" s="231"/>
      <c r="AG241" s="231"/>
      <c r="AH241" s="231"/>
      <c r="AI241" s="231"/>
      <c r="AJ241" s="231"/>
      <c r="AK241" s="231"/>
      <c r="AL241" s="231"/>
      <c r="AM241" s="231"/>
      <c r="AN241" s="231"/>
      <c r="AO241" s="231"/>
      <c r="AP241" s="231"/>
      <c r="AQ241" s="231"/>
      <c r="AR241" s="231"/>
      <c r="AS241" s="231"/>
      <c r="AT241" s="231"/>
      <c r="AU241" s="231"/>
      <c r="AV241" s="231"/>
      <c r="AW241" s="231"/>
      <c r="AX241" s="231"/>
      <c r="AY241" s="231"/>
      <c r="AZ241" s="231"/>
      <c r="BA241" s="231"/>
      <c r="BB241" s="231"/>
      <c r="BC241" s="231"/>
      <c r="BD241" s="231"/>
      <c r="BE241" s="231"/>
      <c r="BF241" s="231"/>
      <c r="BG241" s="231"/>
      <c r="BH241" s="231"/>
      <c r="BI241" s="231"/>
      <c r="BJ241" s="231"/>
      <c r="BK241" s="231"/>
      <c r="BL241" s="231"/>
      <c r="BM241" s="231"/>
      <c r="BN241" s="231"/>
      <c r="BO241" s="231"/>
      <c r="BP241" s="231"/>
      <c r="BQ241" s="231"/>
      <c r="BR241" s="231"/>
      <c r="BS241" s="231"/>
      <c r="BT241" s="231"/>
      <c r="BU241" s="231"/>
      <c r="BV241" s="231"/>
      <c r="BW241" s="231"/>
    </row>
    <row r="242" spans="1:75" x14ac:dyDescent="0.3">
      <c r="B242" t="s">
        <v>92</v>
      </c>
      <c r="C242" s="173" t="s">
        <v>220</v>
      </c>
      <c r="D242" s="231"/>
      <c r="E242" s="231"/>
      <c r="F242" s="231"/>
      <c r="G242" s="231"/>
      <c r="H242" s="231"/>
      <c r="I242" s="231"/>
      <c r="J242" s="231"/>
      <c r="K242" s="231"/>
      <c r="L242" s="231"/>
      <c r="M242" s="231"/>
      <c r="N242" s="231"/>
      <c r="O242" s="231"/>
      <c r="P242" s="231"/>
      <c r="Q242" s="231"/>
      <c r="R242" s="231"/>
      <c r="S242" s="231"/>
      <c r="T242" s="231"/>
      <c r="U242" s="231"/>
      <c r="V242" s="231"/>
      <c r="W242" s="231"/>
      <c r="X242" s="231"/>
      <c r="Y242" s="231"/>
      <c r="Z242" s="231"/>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231"/>
      <c r="AX242" s="231"/>
      <c r="AY242" s="231"/>
      <c r="AZ242" s="231"/>
      <c r="BA242" s="231"/>
      <c r="BB242" s="231"/>
      <c r="BC242" s="231"/>
      <c r="BD242" s="231"/>
      <c r="BE242" s="231"/>
      <c r="BF242" s="231"/>
      <c r="BG242" s="231"/>
      <c r="BH242" s="231"/>
      <c r="BI242" s="231"/>
      <c r="BJ242" s="231"/>
      <c r="BK242" s="231"/>
      <c r="BL242" s="231"/>
      <c r="BM242" s="231"/>
      <c r="BN242" s="231"/>
      <c r="BO242" s="231"/>
      <c r="BP242" s="231"/>
      <c r="BQ242" s="231"/>
      <c r="BR242" s="231"/>
      <c r="BS242" s="231"/>
      <c r="BT242" s="231"/>
      <c r="BU242" s="231"/>
      <c r="BV242" s="231"/>
      <c r="BW242" s="231"/>
    </row>
    <row r="243" spans="1:75" x14ac:dyDescent="0.3">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231"/>
      <c r="AX243" s="231"/>
      <c r="AY243" s="231"/>
      <c r="AZ243" s="231"/>
      <c r="BA243" s="231"/>
      <c r="BB243" s="231"/>
      <c r="BC243" s="231"/>
      <c r="BD243" s="231"/>
      <c r="BE243" s="231"/>
      <c r="BF243" s="231"/>
      <c r="BG243" s="231"/>
      <c r="BH243" s="231"/>
      <c r="BI243" s="231"/>
      <c r="BJ243" s="231"/>
      <c r="BK243" s="231"/>
      <c r="BL243" s="231"/>
      <c r="BM243" s="231"/>
      <c r="BN243" s="231"/>
      <c r="BO243" s="231"/>
      <c r="BP243" s="231"/>
      <c r="BQ243" s="231"/>
      <c r="BR243" s="231"/>
      <c r="BS243" s="231"/>
      <c r="BT243" s="231"/>
      <c r="BU243" s="231"/>
      <c r="BV243" s="231"/>
      <c r="BW243" s="231"/>
    </row>
    <row r="244" spans="1:75" x14ac:dyDescent="0.3">
      <c r="B244" t="s">
        <v>179</v>
      </c>
      <c r="C244" s="234"/>
    </row>
    <row r="245" spans="1:75" x14ac:dyDescent="0.3">
      <c r="B245" t="s">
        <v>223</v>
      </c>
      <c r="C245" s="248"/>
    </row>
    <row r="246" spans="1:75" x14ac:dyDescent="0.3">
      <c r="B246" t="s">
        <v>16</v>
      </c>
      <c r="C246" s="235"/>
    </row>
    <row r="247" spans="1:75" x14ac:dyDescent="0.3">
      <c r="B247" t="s">
        <v>180</v>
      </c>
      <c r="C247" s="234"/>
    </row>
    <row r="248" spans="1:75" x14ac:dyDescent="0.3">
      <c r="B248" s="236" t="str">
        <f>"Driver:  "&amp;$C242&amp;" per "&amp;$C240</f>
        <v>Driver:  Sales Reps per Sales Manager</v>
      </c>
      <c r="C248" s="237"/>
    </row>
    <row r="249" spans="1:75" x14ac:dyDescent="0.3">
      <c r="B249" s="236" t="str">
        <f>"Total "&amp;$C242</f>
        <v>Total Sales Reps</v>
      </c>
      <c r="D249" s="258">
        <f>D234+D217</f>
        <v>2</v>
      </c>
      <c r="E249" s="258">
        <f t="shared" ref="E249:BK249" si="286">E234+E217</f>
        <v>2</v>
      </c>
      <c r="F249" s="258">
        <f t="shared" si="286"/>
        <v>3</v>
      </c>
      <c r="G249" s="258">
        <f t="shared" si="286"/>
        <v>2</v>
      </c>
      <c r="H249" s="258">
        <f t="shared" si="286"/>
        <v>2</v>
      </c>
      <c r="I249" s="258">
        <f t="shared" si="286"/>
        <v>3</v>
      </c>
      <c r="J249" s="258">
        <f t="shared" si="286"/>
        <v>5</v>
      </c>
      <c r="K249" s="258">
        <f t="shared" si="286"/>
        <v>5</v>
      </c>
      <c r="L249" s="258">
        <f t="shared" si="286"/>
        <v>3</v>
      </c>
      <c r="M249" s="258">
        <f t="shared" si="286"/>
        <v>2</v>
      </c>
      <c r="N249" s="258">
        <f t="shared" si="286"/>
        <v>4</v>
      </c>
      <c r="O249" s="258">
        <f t="shared" si="286"/>
        <v>3</v>
      </c>
      <c r="P249" s="258">
        <f t="shared" si="286"/>
        <v>3</v>
      </c>
      <c r="Q249" s="258">
        <f t="shared" si="286"/>
        <v>4</v>
      </c>
      <c r="R249" s="258">
        <f t="shared" si="286"/>
        <v>4</v>
      </c>
      <c r="S249" s="258">
        <f t="shared" si="286"/>
        <v>6</v>
      </c>
      <c r="T249" s="258">
        <f t="shared" si="286"/>
        <v>3</v>
      </c>
      <c r="U249" s="258">
        <f t="shared" si="286"/>
        <v>4</v>
      </c>
      <c r="V249" s="258">
        <f t="shared" si="286"/>
        <v>7</v>
      </c>
      <c r="W249" s="258">
        <f t="shared" si="286"/>
        <v>5</v>
      </c>
      <c r="X249" s="258">
        <f t="shared" si="286"/>
        <v>4</v>
      </c>
      <c r="Y249" s="258">
        <f t="shared" si="286"/>
        <v>7</v>
      </c>
      <c r="Z249" s="258">
        <f t="shared" si="286"/>
        <v>3</v>
      </c>
      <c r="AA249" s="258">
        <f t="shared" si="286"/>
        <v>5</v>
      </c>
      <c r="AB249" s="258">
        <f t="shared" si="286"/>
        <v>3</v>
      </c>
      <c r="AC249" s="258">
        <f t="shared" si="286"/>
        <v>4</v>
      </c>
      <c r="AD249" s="258">
        <f t="shared" si="286"/>
        <v>6</v>
      </c>
      <c r="AE249" s="258">
        <f t="shared" si="286"/>
        <v>11</v>
      </c>
      <c r="AF249" s="258">
        <f t="shared" si="286"/>
        <v>6</v>
      </c>
      <c r="AG249" s="258">
        <f t="shared" si="286"/>
        <v>5</v>
      </c>
      <c r="AH249" s="258">
        <f t="shared" si="286"/>
        <v>6</v>
      </c>
      <c r="AI249" s="258">
        <f t="shared" si="286"/>
        <v>2</v>
      </c>
      <c r="AJ249" s="258">
        <f t="shared" si="286"/>
        <v>2</v>
      </c>
      <c r="AK249" s="258">
        <f t="shared" si="286"/>
        <v>6</v>
      </c>
      <c r="AL249" s="258">
        <f t="shared" si="286"/>
        <v>4</v>
      </c>
      <c r="AM249" s="258">
        <f t="shared" si="286"/>
        <v>5</v>
      </c>
      <c r="AN249" s="258">
        <f t="shared" si="286"/>
        <v>4</v>
      </c>
      <c r="AO249" s="258">
        <f t="shared" si="286"/>
        <v>3</v>
      </c>
      <c r="AP249" s="258">
        <f t="shared" si="286"/>
        <v>4</v>
      </c>
      <c r="AQ249" s="258">
        <f t="shared" si="286"/>
        <v>4</v>
      </c>
      <c r="AR249" s="258">
        <f t="shared" si="286"/>
        <v>4</v>
      </c>
      <c r="AS249" s="258">
        <f t="shared" si="286"/>
        <v>4</v>
      </c>
      <c r="AT249" s="258">
        <f t="shared" si="286"/>
        <v>4</v>
      </c>
      <c r="AU249" s="258">
        <f t="shared" si="286"/>
        <v>4</v>
      </c>
      <c r="AV249" s="258">
        <f t="shared" si="286"/>
        <v>5</v>
      </c>
      <c r="AW249" s="258">
        <f t="shared" si="286"/>
        <v>6</v>
      </c>
      <c r="AX249" s="258">
        <f t="shared" si="286"/>
        <v>8</v>
      </c>
      <c r="AY249" s="258">
        <f t="shared" si="286"/>
        <v>8</v>
      </c>
      <c r="AZ249" s="258">
        <f t="shared" si="286"/>
        <v>7</v>
      </c>
      <c r="BA249" s="258">
        <f t="shared" si="286"/>
        <v>8</v>
      </c>
      <c r="BB249" s="258">
        <f t="shared" si="286"/>
        <v>9</v>
      </c>
      <c r="BC249" s="258">
        <f t="shared" si="286"/>
        <v>10</v>
      </c>
      <c r="BD249" s="258">
        <f t="shared" si="286"/>
        <v>13</v>
      </c>
      <c r="BE249" s="258">
        <f t="shared" si="286"/>
        <v>14</v>
      </c>
      <c r="BF249" s="258">
        <f t="shared" si="286"/>
        <v>14</v>
      </c>
      <c r="BG249" s="258">
        <f t="shared" si="286"/>
        <v>15</v>
      </c>
      <c r="BH249" s="258">
        <f t="shared" si="286"/>
        <v>15</v>
      </c>
      <c r="BI249" s="258">
        <f t="shared" si="286"/>
        <v>16</v>
      </c>
      <c r="BJ249" s="258">
        <f t="shared" si="286"/>
        <v>17</v>
      </c>
      <c r="BK249" s="258">
        <f t="shared" si="286"/>
        <v>17</v>
      </c>
      <c r="BL249" s="258">
        <f t="shared" ref="BL249:BW249" si="287">BL234+BL217</f>
        <v>18</v>
      </c>
      <c r="BM249" s="258">
        <f t="shared" si="287"/>
        <v>18</v>
      </c>
      <c r="BN249" s="258">
        <f t="shared" si="287"/>
        <v>18</v>
      </c>
      <c r="BO249" s="258">
        <f t="shared" si="287"/>
        <v>19</v>
      </c>
      <c r="BP249" s="258">
        <f t="shared" si="287"/>
        <v>19</v>
      </c>
      <c r="BQ249" s="258">
        <f t="shared" si="287"/>
        <v>20</v>
      </c>
      <c r="BR249" s="258">
        <f t="shared" si="287"/>
        <v>20</v>
      </c>
      <c r="BS249" s="258">
        <f t="shared" si="287"/>
        <v>20</v>
      </c>
      <c r="BT249" s="258">
        <f t="shared" si="287"/>
        <v>21</v>
      </c>
      <c r="BU249" s="258">
        <f t="shared" si="287"/>
        <v>21</v>
      </c>
      <c r="BV249" s="258">
        <f t="shared" si="287"/>
        <v>22</v>
      </c>
      <c r="BW249" s="258">
        <f t="shared" si="287"/>
        <v>22</v>
      </c>
    </row>
    <row r="250" spans="1:75" x14ac:dyDescent="0.3">
      <c r="B250" s="236" t="str">
        <f>"Existing "&amp;C240</f>
        <v>Existing Sales Manager</v>
      </c>
      <c r="D250" s="238">
        <f>SUMIF('Headcount Roster -&gt;'!$FD$158:$FD$172,'&lt;- Scale Ops'!$C$241,'Headcount Roster -&gt;'!FE$158:FE$173)</f>
        <v>0</v>
      </c>
      <c r="E250" s="238">
        <f>SUMIF('Headcount Roster -&gt;'!$FD$158:$FD$172,'&lt;- Scale Ops'!$C$241,'Headcount Roster -&gt;'!FF$158:FF$173)</f>
        <v>0</v>
      </c>
      <c r="F250" s="238">
        <f>SUMIF('Headcount Roster -&gt;'!$FD$158:$FD$172,'&lt;- Scale Ops'!$C$241,'Headcount Roster -&gt;'!FG$158:FG$173)</f>
        <v>0</v>
      </c>
      <c r="G250" s="238">
        <f>SUMIF('Headcount Roster -&gt;'!$FD$158:$FD$172,'&lt;- Scale Ops'!$C$241,'Headcount Roster -&gt;'!FH$158:FH$173)</f>
        <v>0</v>
      </c>
      <c r="H250" s="238">
        <f>SUMIF('Headcount Roster -&gt;'!$FD$158:$FD$172,'&lt;- Scale Ops'!$C$241,'Headcount Roster -&gt;'!FI$158:FI$173)</f>
        <v>0</v>
      </c>
      <c r="I250" s="238">
        <f>SUMIF('Headcount Roster -&gt;'!$FD$158:$FD$172,'&lt;- Scale Ops'!$C$241,'Headcount Roster -&gt;'!FJ$158:FJ$173)</f>
        <v>0</v>
      </c>
      <c r="J250" s="238">
        <f>SUMIF('Headcount Roster -&gt;'!$FD$158:$FD$172,'&lt;- Scale Ops'!$C$241,'Headcount Roster -&gt;'!FK$158:FK$173)</f>
        <v>0</v>
      </c>
      <c r="K250" s="238">
        <f>SUMIF('Headcount Roster -&gt;'!$FD$158:$FD$172,'&lt;- Scale Ops'!$C$241,'Headcount Roster -&gt;'!FL$158:FL$173)</f>
        <v>0</v>
      </c>
      <c r="L250" s="238">
        <f>SUMIF('Headcount Roster -&gt;'!$FD$158:$FD$172,'&lt;- Scale Ops'!$C$241,'Headcount Roster -&gt;'!FM$158:FM$173)</f>
        <v>0</v>
      </c>
      <c r="M250" s="238">
        <f>SUMIF('Headcount Roster -&gt;'!$FD$158:$FD$172,'&lt;- Scale Ops'!$C$241,'Headcount Roster -&gt;'!FN$158:FN$173)</f>
        <v>0</v>
      </c>
      <c r="N250" s="238">
        <f>SUMIF('Headcount Roster -&gt;'!$FD$158:$FD$172,'&lt;- Scale Ops'!$C$241,'Headcount Roster -&gt;'!FO$158:FO$173)</f>
        <v>0</v>
      </c>
      <c r="O250" s="238">
        <f>SUMIF('Headcount Roster -&gt;'!$FD$158:$FD$172,'&lt;- Scale Ops'!$C$241,'Headcount Roster -&gt;'!FP$158:FP$173)</f>
        <v>0</v>
      </c>
      <c r="P250" s="238">
        <f>SUMIF('Headcount Roster -&gt;'!$FD$158:$FD$172,'&lt;- Scale Ops'!$C$241,'Headcount Roster -&gt;'!FQ$158:FQ$173)</f>
        <v>0</v>
      </c>
      <c r="Q250" s="238">
        <f>SUMIF('Headcount Roster -&gt;'!$FD$158:$FD$172,'&lt;- Scale Ops'!$C$241,'Headcount Roster -&gt;'!FR$158:FR$173)</f>
        <v>0</v>
      </c>
      <c r="R250" s="238">
        <f>SUMIF('Headcount Roster -&gt;'!$FD$158:$FD$172,'&lt;- Scale Ops'!$C$241,'Headcount Roster -&gt;'!FS$158:FS$173)</f>
        <v>0</v>
      </c>
      <c r="S250" s="238">
        <f>SUMIF('Headcount Roster -&gt;'!$FD$158:$FD$172,'&lt;- Scale Ops'!$C$241,'Headcount Roster -&gt;'!FT$158:FT$173)</f>
        <v>0</v>
      </c>
      <c r="T250" s="238">
        <f>SUMIF('Headcount Roster -&gt;'!$FD$158:$FD$172,'&lt;- Scale Ops'!$C$241,'Headcount Roster -&gt;'!FU$158:FU$173)</f>
        <v>0</v>
      </c>
      <c r="U250" s="238">
        <f>SUMIF('Headcount Roster -&gt;'!$FD$158:$FD$172,'&lt;- Scale Ops'!$C$241,'Headcount Roster -&gt;'!FV$158:FV$173)</f>
        <v>0</v>
      </c>
      <c r="V250" s="238">
        <f>SUMIF('Headcount Roster -&gt;'!$FD$158:$FD$172,'&lt;- Scale Ops'!$C$241,'Headcount Roster -&gt;'!FW$158:FW$173)</f>
        <v>0</v>
      </c>
      <c r="W250" s="238">
        <f>SUMIF('Headcount Roster -&gt;'!$FD$158:$FD$172,'&lt;- Scale Ops'!$C$241,'Headcount Roster -&gt;'!FX$158:FX$173)</f>
        <v>0</v>
      </c>
      <c r="X250" s="238">
        <f>SUMIF('Headcount Roster -&gt;'!$FD$158:$FD$172,'&lt;- Scale Ops'!$C$241,'Headcount Roster -&gt;'!FY$158:FY$173)</f>
        <v>0</v>
      </c>
      <c r="Y250" s="238">
        <f>SUMIF('Headcount Roster -&gt;'!$FD$158:$FD$172,'&lt;- Scale Ops'!$C$241,'Headcount Roster -&gt;'!FZ$158:FZ$173)</f>
        <v>0</v>
      </c>
      <c r="Z250" s="238">
        <f>SUMIF('Headcount Roster -&gt;'!$FD$158:$FD$172,'&lt;- Scale Ops'!$C$241,'Headcount Roster -&gt;'!GA$158:GA$173)</f>
        <v>0</v>
      </c>
      <c r="AA250" s="238">
        <f>SUMIF('Headcount Roster -&gt;'!$FD$158:$FD$172,'&lt;- Scale Ops'!$C$241,'Headcount Roster -&gt;'!GB$158:GB$173)</f>
        <v>0</v>
      </c>
      <c r="AB250" s="238">
        <f>SUMIF('Headcount Roster -&gt;'!$FD$158:$FD$172,'&lt;- Scale Ops'!$C$241,'Headcount Roster -&gt;'!GC$158:GC$173)</f>
        <v>0</v>
      </c>
      <c r="AC250" s="238">
        <f>SUMIF('Headcount Roster -&gt;'!$FD$158:$FD$172,'&lt;- Scale Ops'!$C$241,'Headcount Roster -&gt;'!GD$158:GD$173)</f>
        <v>0</v>
      </c>
      <c r="AD250" s="238">
        <f>SUMIF('Headcount Roster -&gt;'!$FD$158:$FD$172,'&lt;- Scale Ops'!$C$241,'Headcount Roster -&gt;'!GE$158:GE$173)</f>
        <v>0</v>
      </c>
      <c r="AE250" s="238">
        <f>SUMIF('Headcount Roster -&gt;'!$FD$158:$FD$172,'&lt;- Scale Ops'!$C$241,'Headcount Roster -&gt;'!GF$158:GF$173)</f>
        <v>0</v>
      </c>
      <c r="AF250" s="238">
        <f>SUMIF('Headcount Roster -&gt;'!$FD$158:$FD$172,'&lt;- Scale Ops'!$C$241,'Headcount Roster -&gt;'!GG$158:GG$173)</f>
        <v>0</v>
      </c>
      <c r="AG250" s="238">
        <f>SUMIF('Headcount Roster -&gt;'!$FD$158:$FD$172,'&lt;- Scale Ops'!$C$241,'Headcount Roster -&gt;'!GH$158:GH$173)</f>
        <v>0</v>
      </c>
      <c r="AH250" s="238">
        <f>SUMIF('Headcount Roster -&gt;'!$FD$158:$FD$172,'&lt;- Scale Ops'!$C$241,'Headcount Roster -&gt;'!GI$158:GI$173)</f>
        <v>0</v>
      </c>
      <c r="AI250" s="238">
        <f>SUMIF('Headcount Roster -&gt;'!$FD$158:$FD$172,'&lt;- Scale Ops'!$C$241,'Headcount Roster -&gt;'!GJ$158:GJ$173)</f>
        <v>0</v>
      </c>
      <c r="AJ250" s="238">
        <f>SUMIF('Headcount Roster -&gt;'!$FD$158:$FD$172,'&lt;- Scale Ops'!$C$241,'Headcount Roster -&gt;'!GK$158:GK$173)</f>
        <v>0</v>
      </c>
      <c r="AK250" s="238">
        <f>SUMIF('Headcount Roster -&gt;'!$FD$158:$FD$172,'&lt;- Scale Ops'!$C$241,'Headcount Roster -&gt;'!GL$158:GL$173)</f>
        <v>0</v>
      </c>
      <c r="AL250" s="238">
        <f>SUMIF('Headcount Roster -&gt;'!$FD$158:$FD$172,'&lt;- Scale Ops'!$C$241,'Headcount Roster -&gt;'!GM$158:GM$173)</f>
        <v>0</v>
      </c>
      <c r="AM250" s="238">
        <f>SUMIF('Headcount Roster -&gt;'!$FD$158:$FD$172,'&lt;- Scale Ops'!$C$241,'Headcount Roster -&gt;'!GN$158:GN$173)</f>
        <v>0</v>
      </c>
      <c r="AN250" s="238">
        <f>SUMIF('Headcount Roster -&gt;'!$FD$158:$FD$172,'&lt;- Scale Ops'!$C$241,'Headcount Roster -&gt;'!GO$158:GO$173)</f>
        <v>0</v>
      </c>
      <c r="AO250" s="238">
        <f>SUMIF('Headcount Roster -&gt;'!$FD$158:$FD$172,'&lt;- Scale Ops'!$C$241,'Headcount Roster -&gt;'!GP$158:GP$173)</f>
        <v>0</v>
      </c>
      <c r="AP250" s="238">
        <f>SUMIF('Headcount Roster -&gt;'!$FD$158:$FD$172,'&lt;- Scale Ops'!$C$241,'Headcount Roster -&gt;'!GQ$158:GQ$173)</f>
        <v>0</v>
      </c>
      <c r="AQ250" s="238">
        <f>SUMIF('Headcount Roster -&gt;'!$FD$158:$FD$172,'&lt;- Scale Ops'!$C$241,'Headcount Roster -&gt;'!GR$158:GR$173)</f>
        <v>0</v>
      </c>
      <c r="AR250" s="238">
        <f>SUMIF('Headcount Roster -&gt;'!$FD$158:$FD$172,'&lt;- Scale Ops'!$C$241,'Headcount Roster -&gt;'!GS$158:GS$173)</f>
        <v>0</v>
      </c>
      <c r="AS250" s="238">
        <f>SUMIF('Headcount Roster -&gt;'!$FD$158:$FD$172,'&lt;- Scale Ops'!$C$241,'Headcount Roster -&gt;'!GT$158:GT$173)</f>
        <v>0</v>
      </c>
      <c r="AT250" s="238">
        <f>SUMIF('Headcount Roster -&gt;'!$FD$158:$FD$172,'&lt;- Scale Ops'!$C$241,'Headcount Roster -&gt;'!GU$158:GU$173)</f>
        <v>0</v>
      </c>
      <c r="AU250" s="238">
        <f>SUMIF('Headcount Roster -&gt;'!$FD$158:$FD$172,'&lt;- Scale Ops'!$C$241,'Headcount Roster -&gt;'!GV$158:GV$173)</f>
        <v>0</v>
      </c>
      <c r="AV250" s="238">
        <f>SUMIF('Headcount Roster -&gt;'!$FD$158:$FD$172,'&lt;- Scale Ops'!$C$241,'Headcount Roster -&gt;'!GW$158:GW$173)</f>
        <v>0</v>
      </c>
      <c r="AW250" s="238">
        <f>SUMIF('Headcount Roster -&gt;'!$FD$158:$FD$172,'&lt;- Scale Ops'!$C$241,'Headcount Roster -&gt;'!GX$158:GX$173)</f>
        <v>0</v>
      </c>
      <c r="AX250" s="238">
        <f>SUMIF('Headcount Roster -&gt;'!$FD$158:$FD$172,'&lt;- Scale Ops'!$C$241,'Headcount Roster -&gt;'!GY$158:GY$173)</f>
        <v>0</v>
      </c>
      <c r="AY250" s="238">
        <f>SUMIF('Headcount Roster -&gt;'!$FD$158:$FD$172,'&lt;- Scale Ops'!$C$241,'Headcount Roster -&gt;'!GZ$158:GZ$173)</f>
        <v>0</v>
      </c>
      <c r="AZ250" s="238">
        <f>SUMIF('Headcount Roster -&gt;'!$FD$158:$FD$172,'&lt;- Scale Ops'!$C$241,'Headcount Roster -&gt;'!HA$158:HA$173)</f>
        <v>0</v>
      </c>
      <c r="BA250" s="238">
        <f>SUMIF('Headcount Roster -&gt;'!$FD$158:$FD$172,'&lt;- Scale Ops'!$C$241,'Headcount Roster -&gt;'!HB$158:HB$173)</f>
        <v>0</v>
      </c>
      <c r="BB250" s="238">
        <f>SUMIF('Headcount Roster -&gt;'!$FD$158:$FD$172,'&lt;- Scale Ops'!$C$241,'Headcount Roster -&gt;'!HC$158:HC$173)</f>
        <v>0</v>
      </c>
      <c r="BC250" s="238">
        <f>SUMIF('Headcount Roster -&gt;'!$FD$158:$FD$172,'&lt;- Scale Ops'!$C$241,'Headcount Roster -&gt;'!HD$158:HD$173)</f>
        <v>0</v>
      </c>
      <c r="BD250" s="238">
        <f>SUMIF('Headcount Roster -&gt;'!$FD$158:$FD$172,'&lt;- Scale Ops'!$C$241,'Headcount Roster -&gt;'!HE$158:HE$173)</f>
        <v>0</v>
      </c>
      <c r="BE250" s="238">
        <f>SUMIF('Headcount Roster -&gt;'!$FD$158:$FD$172,'&lt;- Scale Ops'!$C$241,'Headcount Roster -&gt;'!HF$158:HF$173)</f>
        <v>0</v>
      </c>
      <c r="BF250" s="238">
        <f>SUMIF('Headcount Roster -&gt;'!$FD$158:$FD$172,'&lt;- Scale Ops'!$C$241,'Headcount Roster -&gt;'!HG$158:HG$173)</f>
        <v>0</v>
      </c>
      <c r="BG250" s="238">
        <f>SUMIF('Headcount Roster -&gt;'!$FD$158:$FD$172,'&lt;- Scale Ops'!$C$241,'Headcount Roster -&gt;'!HH$158:HH$173)</f>
        <v>0</v>
      </c>
      <c r="BH250" s="238">
        <f>SUMIF('Headcount Roster -&gt;'!$FD$158:$FD$172,'&lt;- Scale Ops'!$C$241,'Headcount Roster -&gt;'!HI$158:HI$173)</f>
        <v>0</v>
      </c>
      <c r="BI250" s="238">
        <f>SUMIF('Headcount Roster -&gt;'!$FD$158:$FD$172,'&lt;- Scale Ops'!$C$241,'Headcount Roster -&gt;'!HJ$158:HJ$173)</f>
        <v>0</v>
      </c>
      <c r="BJ250" s="238">
        <f>SUMIF('Headcount Roster -&gt;'!$FD$158:$FD$172,'&lt;- Scale Ops'!$C$241,'Headcount Roster -&gt;'!HK$158:HK$173)</f>
        <v>0</v>
      </c>
      <c r="BK250" s="238">
        <f>SUMIF('Headcount Roster -&gt;'!$FD$158:$FD$172,'&lt;- Scale Ops'!$C$241,'Headcount Roster -&gt;'!HL$158:HL$173)</f>
        <v>0</v>
      </c>
      <c r="BL250" s="238">
        <f>SUMIF('Headcount Roster -&gt;'!$FD$158:$FD$172,'&lt;- Scale Ops'!$C$241,'Headcount Roster -&gt;'!HM$158:HM$173)</f>
        <v>0</v>
      </c>
      <c r="BM250" s="238">
        <f>SUMIF('Headcount Roster -&gt;'!$FD$158:$FD$172,'&lt;- Scale Ops'!$C$241,'Headcount Roster -&gt;'!HN$158:HN$173)</f>
        <v>0</v>
      </c>
      <c r="BN250" s="238">
        <f>SUMIF('Headcount Roster -&gt;'!$FD$158:$FD$172,'&lt;- Scale Ops'!$C$241,'Headcount Roster -&gt;'!HO$158:HO$173)</f>
        <v>0</v>
      </c>
      <c r="BO250" s="238">
        <f>SUMIF('Headcount Roster -&gt;'!$FD$158:$FD$172,'&lt;- Scale Ops'!$C$241,'Headcount Roster -&gt;'!HP$158:HP$173)</f>
        <v>0</v>
      </c>
      <c r="BP250" s="238">
        <f>SUMIF('Headcount Roster -&gt;'!$FD$158:$FD$172,'&lt;- Scale Ops'!$C$241,'Headcount Roster -&gt;'!HQ$158:HQ$173)</f>
        <v>0</v>
      </c>
      <c r="BQ250" s="238">
        <f>SUMIF('Headcount Roster -&gt;'!$FD$158:$FD$172,'&lt;- Scale Ops'!$C$241,'Headcount Roster -&gt;'!HR$158:HR$173)</f>
        <v>0</v>
      </c>
      <c r="BR250" s="238">
        <f>SUMIF('Headcount Roster -&gt;'!$FD$158:$FD$172,'&lt;- Scale Ops'!$C$241,'Headcount Roster -&gt;'!HS$158:HS$173)</f>
        <v>0</v>
      </c>
      <c r="BS250" s="238">
        <f>SUMIF('Headcount Roster -&gt;'!$FD$158:$FD$172,'&lt;- Scale Ops'!$C$241,'Headcount Roster -&gt;'!HT$158:HT$173)</f>
        <v>0</v>
      </c>
      <c r="BT250" s="238">
        <f>SUMIF('Headcount Roster -&gt;'!$FD$158:$FD$172,'&lt;- Scale Ops'!$C$241,'Headcount Roster -&gt;'!HU$158:HU$173)</f>
        <v>0</v>
      </c>
      <c r="BU250" s="238">
        <f>SUMIF('Headcount Roster -&gt;'!$FD$158:$FD$172,'&lt;- Scale Ops'!$C$241,'Headcount Roster -&gt;'!HV$158:HV$173)</f>
        <v>0</v>
      </c>
      <c r="BV250" s="238">
        <f>SUMIF('Headcount Roster -&gt;'!$FD$158:$FD$172,'&lt;- Scale Ops'!$C$241,'Headcount Roster -&gt;'!HW$158:HW$173)</f>
        <v>0</v>
      </c>
      <c r="BW250" s="238">
        <f>SUMIF('Headcount Roster -&gt;'!$FD$158:$FD$172,'&lt;- Scale Ops'!$C$241,'Headcount Roster -&gt;'!HX$158:HX$173)</f>
        <v>0</v>
      </c>
    </row>
    <row r="251" spans="1:75" x14ac:dyDescent="0.3">
      <c r="B251" s="236" t="s">
        <v>271</v>
      </c>
      <c r="D251" s="256">
        <f>IFERROR(ROUNDUP(D249/$C248,0),0)</f>
        <v>0</v>
      </c>
      <c r="E251" s="256">
        <f t="shared" ref="E251:BK251" si="288">IFERROR(ROUNDUP(E249/$C248,0),0)</f>
        <v>0</v>
      </c>
      <c r="F251" s="256">
        <f t="shared" si="288"/>
        <v>0</v>
      </c>
      <c r="G251" s="256">
        <f t="shared" si="288"/>
        <v>0</v>
      </c>
      <c r="H251" s="256">
        <f t="shared" si="288"/>
        <v>0</v>
      </c>
      <c r="I251" s="256">
        <f t="shared" si="288"/>
        <v>0</v>
      </c>
      <c r="J251" s="256">
        <f t="shared" si="288"/>
        <v>0</v>
      </c>
      <c r="K251" s="256">
        <f t="shared" si="288"/>
        <v>0</v>
      </c>
      <c r="L251" s="256">
        <f t="shared" si="288"/>
        <v>0</v>
      </c>
      <c r="M251" s="256">
        <f t="shared" si="288"/>
        <v>0</v>
      </c>
      <c r="N251" s="256">
        <f t="shared" si="288"/>
        <v>0</v>
      </c>
      <c r="O251" s="256">
        <f t="shared" si="288"/>
        <v>0</v>
      </c>
      <c r="P251" s="256">
        <f t="shared" si="288"/>
        <v>0</v>
      </c>
      <c r="Q251" s="256">
        <f t="shared" si="288"/>
        <v>0</v>
      </c>
      <c r="R251" s="256">
        <f t="shared" si="288"/>
        <v>0</v>
      </c>
      <c r="S251" s="256">
        <f t="shared" si="288"/>
        <v>0</v>
      </c>
      <c r="T251" s="256">
        <f t="shared" si="288"/>
        <v>0</v>
      </c>
      <c r="U251" s="256">
        <f t="shared" si="288"/>
        <v>0</v>
      </c>
      <c r="V251" s="256">
        <f t="shared" si="288"/>
        <v>0</v>
      </c>
      <c r="W251" s="256">
        <f t="shared" si="288"/>
        <v>0</v>
      </c>
      <c r="X251" s="256">
        <f t="shared" si="288"/>
        <v>0</v>
      </c>
      <c r="Y251" s="256">
        <f t="shared" si="288"/>
        <v>0</v>
      </c>
      <c r="Z251" s="256">
        <f t="shared" si="288"/>
        <v>0</v>
      </c>
      <c r="AA251" s="256">
        <f t="shared" si="288"/>
        <v>0</v>
      </c>
      <c r="AB251" s="256">
        <f t="shared" si="288"/>
        <v>0</v>
      </c>
      <c r="AC251" s="256">
        <f t="shared" si="288"/>
        <v>0</v>
      </c>
      <c r="AD251" s="256">
        <f t="shared" si="288"/>
        <v>0</v>
      </c>
      <c r="AE251" s="256">
        <f t="shared" si="288"/>
        <v>0</v>
      </c>
      <c r="AF251" s="256">
        <f t="shared" si="288"/>
        <v>0</v>
      </c>
      <c r="AG251" s="256">
        <f t="shared" si="288"/>
        <v>0</v>
      </c>
      <c r="AH251" s="256">
        <f t="shared" si="288"/>
        <v>0</v>
      </c>
      <c r="AI251" s="256">
        <f t="shared" si="288"/>
        <v>0</v>
      </c>
      <c r="AJ251" s="256">
        <f t="shared" si="288"/>
        <v>0</v>
      </c>
      <c r="AK251" s="256">
        <f t="shared" si="288"/>
        <v>0</v>
      </c>
      <c r="AL251" s="256">
        <f t="shared" si="288"/>
        <v>0</v>
      </c>
      <c r="AM251" s="256">
        <f t="shared" si="288"/>
        <v>0</v>
      </c>
      <c r="AN251" s="256">
        <f t="shared" si="288"/>
        <v>0</v>
      </c>
      <c r="AO251" s="256">
        <f t="shared" si="288"/>
        <v>0</v>
      </c>
      <c r="AP251" s="256">
        <f t="shared" si="288"/>
        <v>0</v>
      </c>
      <c r="AQ251" s="256">
        <f t="shared" si="288"/>
        <v>0</v>
      </c>
      <c r="AR251" s="256">
        <f t="shared" si="288"/>
        <v>0</v>
      </c>
      <c r="AS251" s="256">
        <f t="shared" si="288"/>
        <v>0</v>
      </c>
      <c r="AT251" s="256">
        <f t="shared" si="288"/>
        <v>0</v>
      </c>
      <c r="AU251" s="256">
        <f t="shared" si="288"/>
        <v>0</v>
      </c>
      <c r="AV251" s="256">
        <f t="shared" si="288"/>
        <v>0</v>
      </c>
      <c r="AW251" s="256">
        <f t="shared" si="288"/>
        <v>0</v>
      </c>
      <c r="AX251" s="256">
        <f t="shared" si="288"/>
        <v>0</v>
      </c>
      <c r="AY251" s="256">
        <f t="shared" si="288"/>
        <v>0</v>
      </c>
      <c r="AZ251" s="256">
        <f t="shared" si="288"/>
        <v>0</v>
      </c>
      <c r="BA251" s="256">
        <f t="shared" si="288"/>
        <v>0</v>
      </c>
      <c r="BB251" s="256">
        <f t="shared" si="288"/>
        <v>0</v>
      </c>
      <c r="BC251" s="256">
        <f t="shared" si="288"/>
        <v>0</v>
      </c>
      <c r="BD251" s="256">
        <f t="shared" si="288"/>
        <v>0</v>
      </c>
      <c r="BE251" s="256">
        <f t="shared" si="288"/>
        <v>0</v>
      </c>
      <c r="BF251" s="256">
        <f t="shared" si="288"/>
        <v>0</v>
      </c>
      <c r="BG251" s="256">
        <f t="shared" si="288"/>
        <v>0</v>
      </c>
      <c r="BH251" s="256">
        <f t="shared" si="288"/>
        <v>0</v>
      </c>
      <c r="BI251" s="256">
        <f t="shared" si="288"/>
        <v>0</v>
      </c>
      <c r="BJ251" s="256">
        <f t="shared" si="288"/>
        <v>0</v>
      </c>
      <c r="BK251" s="256">
        <f t="shared" si="288"/>
        <v>0</v>
      </c>
      <c r="BL251" s="256">
        <f t="shared" ref="BL251:BW251" si="289">IFERROR(ROUNDUP(BL249/$C248,0),0)</f>
        <v>0</v>
      </c>
      <c r="BM251" s="256">
        <f t="shared" si="289"/>
        <v>0</v>
      </c>
      <c r="BN251" s="256">
        <f t="shared" si="289"/>
        <v>0</v>
      </c>
      <c r="BO251" s="256">
        <f t="shared" si="289"/>
        <v>0</v>
      </c>
      <c r="BP251" s="256">
        <f t="shared" si="289"/>
        <v>0</v>
      </c>
      <c r="BQ251" s="256">
        <f t="shared" si="289"/>
        <v>0</v>
      </c>
      <c r="BR251" s="256">
        <f t="shared" si="289"/>
        <v>0</v>
      </c>
      <c r="BS251" s="256">
        <f t="shared" si="289"/>
        <v>0</v>
      </c>
      <c r="BT251" s="256">
        <f t="shared" si="289"/>
        <v>0</v>
      </c>
      <c r="BU251" s="256">
        <f t="shared" si="289"/>
        <v>0</v>
      </c>
      <c r="BV251" s="256">
        <f t="shared" si="289"/>
        <v>0</v>
      </c>
      <c r="BW251" s="256">
        <f t="shared" si="289"/>
        <v>0</v>
      </c>
    </row>
    <row r="252" spans="1:75" x14ac:dyDescent="0.3">
      <c r="B252" t="s">
        <v>181</v>
      </c>
      <c r="D252" s="257">
        <f>IF((D251-D250)&lt;0,0,D251-D250)</f>
        <v>0</v>
      </c>
      <c r="E252" s="257">
        <f t="shared" ref="E252:BK252" si="290">IF((E251-E250)&lt;0,0,E251-E250)</f>
        <v>0</v>
      </c>
      <c r="F252" s="257">
        <f t="shared" si="290"/>
        <v>0</v>
      </c>
      <c r="G252" s="257">
        <f t="shared" si="290"/>
        <v>0</v>
      </c>
      <c r="H252" s="257">
        <f t="shared" si="290"/>
        <v>0</v>
      </c>
      <c r="I252" s="257">
        <f t="shared" si="290"/>
        <v>0</v>
      </c>
      <c r="J252" s="257">
        <f t="shared" si="290"/>
        <v>0</v>
      </c>
      <c r="K252" s="257">
        <f t="shared" si="290"/>
        <v>0</v>
      </c>
      <c r="L252" s="257">
        <f t="shared" si="290"/>
        <v>0</v>
      </c>
      <c r="M252" s="257">
        <f t="shared" si="290"/>
        <v>0</v>
      </c>
      <c r="N252" s="257">
        <f t="shared" si="290"/>
        <v>0</v>
      </c>
      <c r="O252" s="257">
        <f t="shared" si="290"/>
        <v>0</v>
      </c>
      <c r="P252" s="257">
        <f t="shared" si="290"/>
        <v>0</v>
      </c>
      <c r="Q252" s="257">
        <f t="shared" si="290"/>
        <v>0</v>
      </c>
      <c r="R252" s="257">
        <f t="shared" si="290"/>
        <v>0</v>
      </c>
      <c r="S252" s="257">
        <f t="shared" si="290"/>
        <v>0</v>
      </c>
      <c r="T252" s="257">
        <f t="shared" si="290"/>
        <v>0</v>
      </c>
      <c r="U252" s="257">
        <f t="shared" si="290"/>
        <v>0</v>
      </c>
      <c r="V252" s="257">
        <f t="shared" si="290"/>
        <v>0</v>
      </c>
      <c r="W252" s="257">
        <f t="shared" si="290"/>
        <v>0</v>
      </c>
      <c r="X252" s="257">
        <f t="shared" si="290"/>
        <v>0</v>
      </c>
      <c r="Y252" s="257">
        <f t="shared" si="290"/>
        <v>0</v>
      </c>
      <c r="Z252" s="257">
        <f t="shared" si="290"/>
        <v>0</v>
      </c>
      <c r="AA252" s="257">
        <f t="shared" si="290"/>
        <v>0</v>
      </c>
      <c r="AB252" s="257">
        <f t="shared" si="290"/>
        <v>0</v>
      </c>
      <c r="AC252" s="257">
        <f t="shared" si="290"/>
        <v>0</v>
      </c>
      <c r="AD252" s="257">
        <f t="shared" si="290"/>
        <v>0</v>
      </c>
      <c r="AE252" s="257">
        <f t="shared" si="290"/>
        <v>0</v>
      </c>
      <c r="AF252" s="257">
        <f t="shared" si="290"/>
        <v>0</v>
      </c>
      <c r="AG252" s="257">
        <f t="shared" si="290"/>
        <v>0</v>
      </c>
      <c r="AH252" s="257">
        <f t="shared" si="290"/>
        <v>0</v>
      </c>
      <c r="AI252" s="257">
        <f t="shared" si="290"/>
        <v>0</v>
      </c>
      <c r="AJ252" s="257">
        <f t="shared" si="290"/>
        <v>0</v>
      </c>
      <c r="AK252" s="257">
        <f t="shared" si="290"/>
        <v>0</v>
      </c>
      <c r="AL252" s="257">
        <f t="shared" si="290"/>
        <v>0</v>
      </c>
      <c r="AM252" s="257">
        <f t="shared" si="290"/>
        <v>0</v>
      </c>
      <c r="AN252" s="257">
        <f t="shared" si="290"/>
        <v>0</v>
      </c>
      <c r="AO252" s="257">
        <f t="shared" si="290"/>
        <v>0</v>
      </c>
      <c r="AP252" s="257">
        <f t="shared" si="290"/>
        <v>0</v>
      </c>
      <c r="AQ252" s="257">
        <f t="shared" si="290"/>
        <v>0</v>
      </c>
      <c r="AR252" s="257">
        <f t="shared" si="290"/>
        <v>0</v>
      </c>
      <c r="AS252" s="257">
        <f t="shared" si="290"/>
        <v>0</v>
      </c>
      <c r="AT252" s="257">
        <f t="shared" si="290"/>
        <v>0</v>
      </c>
      <c r="AU252" s="257">
        <f t="shared" si="290"/>
        <v>0</v>
      </c>
      <c r="AV252" s="257">
        <f t="shared" si="290"/>
        <v>0</v>
      </c>
      <c r="AW252" s="257">
        <f t="shared" si="290"/>
        <v>0</v>
      </c>
      <c r="AX252" s="257">
        <f t="shared" si="290"/>
        <v>0</v>
      </c>
      <c r="AY252" s="257">
        <f t="shared" si="290"/>
        <v>0</v>
      </c>
      <c r="AZ252" s="257">
        <f t="shared" si="290"/>
        <v>0</v>
      </c>
      <c r="BA252" s="257">
        <f t="shared" si="290"/>
        <v>0</v>
      </c>
      <c r="BB252" s="257">
        <f t="shared" si="290"/>
        <v>0</v>
      </c>
      <c r="BC252" s="257">
        <f t="shared" si="290"/>
        <v>0</v>
      </c>
      <c r="BD252" s="257">
        <f t="shared" si="290"/>
        <v>0</v>
      </c>
      <c r="BE252" s="257">
        <f t="shared" si="290"/>
        <v>0</v>
      </c>
      <c r="BF252" s="257">
        <f t="shared" si="290"/>
        <v>0</v>
      </c>
      <c r="BG252" s="257">
        <f t="shared" si="290"/>
        <v>0</v>
      </c>
      <c r="BH252" s="257">
        <f t="shared" si="290"/>
        <v>0</v>
      </c>
      <c r="BI252" s="257">
        <f t="shared" si="290"/>
        <v>0</v>
      </c>
      <c r="BJ252" s="257">
        <f t="shared" si="290"/>
        <v>0</v>
      </c>
      <c r="BK252" s="257">
        <f t="shared" si="290"/>
        <v>0</v>
      </c>
      <c r="BL252" s="257">
        <f t="shared" ref="BL252:BW252" si="291">IF((BL251-BL250)&lt;0,0,BL251-BL250)</f>
        <v>0</v>
      </c>
      <c r="BM252" s="257">
        <f t="shared" si="291"/>
        <v>0</v>
      </c>
      <c r="BN252" s="257">
        <f t="shared" si="291"/>
        <v>0</v>
      </c>
      <c r="BO252" s="257">
        <f t="shared" si="291"/>
        <v>0</v>
      </c>
      <c r="BP252" s="257">
        <f t="shared" si="291"/>
        <v>0</v>
      </c>
      <c r="BQ252" s="257">
        <f t="shared" si="291"/>
        <v>0</v>
      </c>
      <c r="BR252" s="257">
        <f t="shared" si="291"/>
        <v>0</v>
      </c>
      <c r="BS252" s="257">
        <f t="shared" si="291"/>
        <v>0</v>
      </c>
      <c r="BT252" s="257">
        <f t="shared" si="291"/>
        <v>0</v>
      </c>
      <c r="BU252" s="257">
        <f t="shared" si="291"/>
        <v>0</v>
      </c>
      <c r="BV252" s="257">
        <f t="shared" si="291"/>
        <v>0</v>
      </c>
      <c r="BW252" s="257">
        <f t="shared" si="291"/>
        <v>0</v>
      </c>
    </row>
    <row r="253" spans="1:75" x14ac:dyDescent="0.3">
      <c r="A253" t="str">
        <f>$B$203&amp;"WTB"</f>
        <v>SalesWTB</v>
      </c>
      <c r="B253" t="s">
        <v>21</v>
      </c>
      <c r="D253" s="239">
        <f>D252*$C244/12*(1+$C246)</f>
        <v>0</v>
      </c>
      <c r="E253" s="239">
        <f t="shared" ref="E253:BK253" si="292">E252*$C244/12*(1+$C246)</f>
        <v>0</v>
      </c>
      <c r="F253" s="239">
        <f t="shared" si="292"/>
        <v>0</v>
      </c>
      <c r="G253" s="239">
        <f t="shared" si="292"/>
        <v>0</v>
      </c>
      <c r="H253" s="239">
        <f t="shared" si="292"/>
        <v>0</v>
      </c>
      <c r="I253" s="239">
        <f t="shared" si="292"/>
        <v>0</v>
      </c>
      <c r="J253" s="239">
        <f t="shared" si="292"/>
        <v>0</v>
      </c>
      <c r="K253" s="239">
        <f t="shared" si="292"/>
        <v>0</v>
      </c>
      <c r="L253" s="239">
        <f t="shared" si="292"/>
        <v>0</v>
      </c>
      <c r="M253" s="239">
        <f t="shared" si="292"/>
        <v>0</v>
      </c>
      <c r="N253" s="239">
        <f t="shared" si="292"/>
        <v>0</v>
      </c>
      <c r="O253" s="239">
        <f t="shared" si="292"/>
        <v>0</v>
      </c>
      <c r="P253" s="239">
        <f t="shared" si="292"/>
        <v>0</v>
      </c>
      <c r="Q253" s="239">
        <f t="shared" si="292"/>
        <v>0</v>
      </c>
      <c r="R253" s="239">
        <f t="shared" si="292"/>
        <v>0</v>
      </c>
      <c r="S253" s="239">
        <f t="shared" si="292"/>
        <v>0</v>
      </c>
      <c r="T253" s="239">
        <f t="shared" si="292"/>
        <v>0</v>
      </c>
      <c r="U253" s="239">
        <f t="shared" si="292"/>
        <v>0</v>
      </c>
      <c r="V253" s="239">
        <f t="shared" si="292"/>
        <v>0</v>
      </c>
      <c r="W253" s="239">
        <f t="shared" si="292"/>
        <v>0</v>
      </c>
      <c r="X253" s="239">
        <f t="shared" si="292"/>
        <v>0</v>
      </c>
      <c r="Y253" s="239">
        <f t="shared" si="292"/>
        <v>0</v>
      </c>
      <c r="Z253" s="239">
        <f t="shared" si="292"/>
        <v>0</v>
      </c>
      <c r="AA253" s="239">
        <f t="shared" si="292"/>
        <v>0</v>
      </c>
      <c r="AB253" s="239">
        <f t="shared" si="292"/>
        <v>0</v>
      </c>
      <c r="AC253" s="239">
        <f t="shared" si="292"/>
        <v>0</v>
      </c>
      <c r="AD253" s="239">
        <f t="shared" si="292"/>
        <v>0</v>
      </c>
      <c r="AE253" s="239">
        <f t="shared" si="292"/>
        <v>0</v>
      </c>
      <c r="AF253" s="239">
        <f t="shared" si="292"/>
        <v>0</v>
      </c>
      <c r="AG253" s="239">
        <f t="shared" si="292"/>
        <v>0</v>
      </c>
      <c r="AH253" s="239">
        <f t="shared" si="292"/>
        <v>0</v>
      </c>
      <c r="AI253" s="239">
        <f t="shared" si="292"/>
        <v>0</v>
      </c>
      <c r="AJ253" s="239">
        <f t="shared" si="292"/>
        <v>0</v>
      </c>
      <c r="AK253" s="239">
        <f t="shared" si="292"/>
        <v>0</v>
      </c>
      <c r="AL253" s="239">
        <f t="shared" si="292"/>
        <v>0</v>
      </c>
      <c r="AM253" s="239">
        <f t="shared" si="292"/>
        <v>0</v>
      </c>
      <c r="AN253" s="239">
        <f t="shared" si="292"/>
        <v>0</v>
      </c>
      <c r="AO253" s="239">
        <f t="shared" si="292"/>
        <v>0</v>
      </c>
      <c r="AP253" s="239">
        <f t="shared" si="292"/>
        <v>0</v>
      </c>
      <c r="AQ253" s="239">
        <f t="shared" si="292"/>
        <v>0</v>
      </c>
      <c r="AR253" s="239">
        <f t="shared" si="292"/>
        <v>0</v>
      </c>
      <c r="AS253" s="239">
        <f t="shared" si="292"/>
        <v>0</v>
      </c>
      <c r="AT253" s="239">
        <f t="shared" si="292"/>
        <v>0</v>
      </c>
      <c r="AU253" s="239">
        <f t="shared" si="292"/>
        <v>0</v>
      </c>
      <c r="AV253" s="239">
        <f t="shared" si="292"/>
        <v>0</v>
      </c>
      <c r="AW253" s="239">
        <f t="shared" si="292"/>
        <v>0</v>
      </c>
      <c r="AX253" s="239">
        <f t="shared" si="292"/>
        <v>0</v>
      </c>
      <c r="AY253" s="239">
        <f t="shared" si="292"/>
        <v>0</v>
      </c>
      <c r="AZ253" s="239">
        <f t="shared" si="292"/>
        <v>0</v>
      </c>
      <c r="BA253" s="239">
        <f t="shared" si="292"/>
        <v>0</v>
      </c>
      <c r="BB253" s="239">
        <f t="shared" si="292"/>
        <v>0</v>
      </c>
      <c r="BC253" s="239">
        <f t="shared" si="292"/>
        <v>0</v>
      </c>
      <c r="BD253" s="239">
        <f t="shared" si="292"/>
        <v>0</v>
      </c>
      <c r="BE253" s="239">
        <f t="shared" si="292"/>
        <v>0</v>
      </c>
      <c r="BF253" s="239">
        <f t="shared" si="292"/>
        <v>0</v>
      </c>
      <c r="BG253" s="239">
        <f t="shared" si="292"/>
        <v>0</v>
      </c>
      <c r="BH253" s="239">
        <f t="shared" si="292"/>
        <v>0</v>
      </c>
      <c r="BI253" s="239">
        <f t="shared" si="292"/>
        <v>0</v>
      </c>
      <c r="BJ253" s="239">
        <f t="shared" si="292"/>
        <v>0</v>
      </c>
      <c r="BK253" s="239">
        <f t="shared" si="292"/>
        <v>0</v>
      </c>
      <c r="BL253" s="239">
        <f t="shared" ref="BL253:BW253" si="293">BL252*$C244/12*(1+$C246)</f>
        <v>0</v>
      </c>
      <c r="BM253" s="239">
        <f t="shared" si="293"/>
        <v>0</v>
      </c>
      <c r="BN253" s="239">
        <f t="shared" si="293"/>
        <v>0</v>
      </c>
      <c r="BO253" s="239">
        <f t="shared" si="293"/>
        <v>0</v>
      </c>
      <c r="BP253" s="239">
        <f t="shared" si="293"/>
        <v>0</v>
      </c>
      <c r="BQ253" s="239">
        <f t="shared" si="293"/>
        <v>0</v>
      </c>
      <c r="BR253" s="239">
        <f t="shared" si="293"/>
        <v>0</v>
      </c>
      <c r="BS253" s="239">
        <f t="shared" si="293"/>
        <v>0</v>
      </c>
      <c r="BT253" s="239">
        <f t="shared" si="293"/>
        <v>0</v>
      </c>
      <c r="BU253" s="239">
        <f t="shared" si="293"/>
        <v>0</v>
      </c>
      <c r="BV253" s="239">
        <f t="shared" si="293"/>
        <v>0</v>
      </c>
      <c r="BW253" s="239">
        <f t="shared" si="293"/>
        <v>0</v>
      </c>
    </row>
    <row r="254" spans="1:75" x14ac:dyDescent="0.3">
      <c r="A254" t="str">
        <f>$B$203&amp;"Commissions"</f>
        <v>SalesCommissions</v>
      </c>
      <c r="B254" t="s">
        <v>214</v>
      </c>
      <c r="D254" s="239">
        <f>IF(D252&gt;0,SUM(D215,D232)*$C$245*(1+$C$246),0)</f>
        <v>0</v>
      </c>
      <c r="E254" s="239">
        <f t="shared" ref="E254:BK254" si="294">IF(E252&gt;0,SUM(E215,E232)*$C$245*(1+$C$246),0)</f>
        <v>0</v>
      </c>
      <c r="F254" s="239">
        <f t="shared" si="294"/>
        <v>0</v>
      </c>
      <c r="G254" s="239">
        <f t="shared" si="294"/>
        <v>0</v>
      </c>
      <c r="H254" s="239">
        <f t="shared" si="294"/>
        <v>0</v>
      </c>
      <c r="I254" s="239">
        <f t="shared" si="294"/>
        <v>0</v>
      </c>
      <c r="J254" s="239">
        <f t="shared" si="294"/>
        <v>0</v>
      </c>
      <c r="K254" s="239">
        <f t="shared" si="294"/>
        <v>0</v>
      </c>
      <c r="L254" s="239">
        <f t="shared" si="294"/>
        <v>0</v>
      </c>
      <c r="M254" s="239">
        <f t="shared" si="294"/>
        <v>0</v>
      </c>
      <c r="N254" s="239">
        <f t="shared" si="294"/>
        <v>0</v>
      </c>
      <c r="O254" s="239">
        <f t="shared" si="294"/>
        <v>0</v>
      </c>
      <c r="P254" s="239">
        <f t="shared" si="294"/>
        <v>0</v>
      </c>
      <c r="Q254" s="239">
        <f t="shared" si="294"/>
        <v>0</v>
      </c>
      <c r="R254" s="239">
        <f t="shared" si="294"/>
        <v>0</v>
      </c>
      <c r="S254" s="239">
        <f t="shared" si="294"/>
        <v>0</v>
      </c>
      <c r="T254" s="239">
        <f t="shared" si="294"/>
        <v>0</v>
      </c>
      <c r="U254" s="239">
        <f t="shared" si="294"/>
        <v>0</v>
      </c>
      <c r="V254" s="239">
        <f t="shared" si="294"/>
        <v>0</v>
      </c>
      <c r="W254" s="239">
        <f t="shared" si="294"/>
        <v>0</v>
      </c>
      <c r="X254" s="239">
        <f t="shared" si="294"/>
        <v>0</v>
      </c>
      <c r="Y254" s="239">
        <f t="shared" si="294"/>
        <v>0</v>
      </c>
      <c r="Z254" s="239">
        <f t="shared" si="294"/>
        <v>0</v>
      </c>
      <c r="AA254" s="239">
        <f t="shared" si="294"/>
        <v>0</v>
      </c>
      <c r="AB254" s="239">
        <f t="shared" si="294"/>
        <v>0</v>
      </c>
      <c r="AC254" s="239">
        <f t="shared" si="294"/>
        <v>0</v>
      </c>
      <c r="AD254" s="239">
        <f t="shared" si="294"/>
        <v>0</v>
      </c>
      <c r="AE254" s="239">
        <f t="shared" si="294"/>
        <v>0</v>
      </c>
      <c r="AF254" s="239">
        <f t="shared" si="294"/>
        <v>0</v>
      </c>
      <c r="AG254" s="239">
        <f t="shared" si="294"/>
        <v>0</v>
      </c>
      <c r="AH254" s="239">
        <f t="shared" si="294"/>
        <v>0</v>
      </c>
      <c r="AI254" s="239">
        <f t="shared" si="294"/>
        <v>0</v>
      </c>
      <c r="AJ254" s="239">
        <f t="shared" si="294"/>
        <v>0</v>
      </c>
      <c r="AK254" s="239">
        <f t="shared" si="294"/>
        <v>0</v>
      </c>
      <c r="AL254" s="239">
        <f t="shared" si="294"/>
        <v>0</v>
      </c>
      <c r="AM254" s="239">
        <f t="shared" si="294"/>
        <v>0</v>
      </c>
      <c r="AN254" s="239">
        <f t="shared" si="294"/>
        <v>0</v>
      </c>
      <c r="AO254" s="239">
        <f t="shared" si="294"/>
        <v>0</v>
      </c>
      <c r="AP254" s="239">
        <f t="shared" si="294"/>
        <v>0</v>
      </c>
      <c r="AQ254" s="239">
        <f t="shared" si="294"/>
        <v>0</v>
      </c>
      <c r="AR254" s="239">
        <f t="shared" si="294"/>
        <v>0</v>
      </c>
      <c r="AS254" s="239">
        <f t="shared" si="294"/>
        <v>0</v>
      </c>
      <c r="AT254" s="239">
        <f t="shared" si="294"/>
        <v>0</v>
      </c>
      <c r="AU254" s="239">
        <f t="shared" si="294"/>
        <v>0</v>
      </c>
      <c r="AV254" s="239">
        <f t="shared" si="294"/>
        <v>0</v>
      </c>
      <c r="AW254" s="239">
        <f t="shared" si="294"/>
        <v>0</v>
      </c>
      <c r="AX254" s="239">
        <f t="shared" si="294"/>
        <v>0</v>
      </c>
      <c r="AY254" s="239">
        <f t="shared" si="294"/>
        <v>0</v>
      </c>
      <c r="AZ254" s="239">
        <f t="shared" si="294"/>
        <v>0</v>
      </c>
      <c r="BA254" s="239">
        <f t="shared" si="294"/>
        <v>0</v>
      </c>
      <c r="BB254" s="239">
        <f t="shared" si="294"/>
        <v>0</v>
      </c>
      <c r="BC254" s="239">
        <f t="shared" si="294"/>
        <v>0</v>
      </c>
      <c r="BD254" s="239">
        <f t="shared" si="294"/>
        <v>0</v>
      </c>
      <c r="BE254" s="239">
        <f t="shared" si="294"/>
        <v>0</v>
      </c>
      <c r="BF254" s="239">
        <f t="shared" si="294"/>
        <v>0</v>
      </c>
      <c r="BG254" s="239">
        <f t="shared" si="294"/>
        <v>0</v>
      </c>
      <c r="BH254" s="239">
        <f t="shared" si="294"/>
        <v>0</v>
      </c>
      <c r="BI254" s="239">
        <f t="shared" si="294"/>
        <v>0</v>
      </c>
      <c r="BJ254" s="239">
        <f t="shared" si="294"/>
        <v>0</v>
      </c>
      <c r="BK254" s="239">
        <f t="shared" si="294"/>
        <v>0</v>
      </c>
      <c r="BL254" s="239">
        <f t="shared" ref="BL254:BW254" si="295">IF(BL252&gt;0,SUM(BL215,BL232)*$C$245*(1+$C$246),0)</f>
        <v>0</v>
      </c>
      <c r="BM254" s="239">
        <f t="shared" si="295"/>
        <v>0</v>
      </c>
      <c r="BN254" s="239">
        <f t="shared" si="295"/>
        <v>0</v>
      </c>
      <c r="BO254" s="239">
        <f t="shared" si="295"/>
        <v>0</v>
      </c>
      <c r="BP254" s="239">
        <f t="shared" si="295"/>
        <v>0</v>
      </c>
      <c r="BQ254" s="239">
        <f t="shared" si="295"/>
        <v>0</v>
      </c>
      <c r="BR254" s="239">
        <f t="shared" si="295"/>
        <v>0</v>
      </c>
      <c r="BS254" s="239">
        <f t="shared" si="295"/>
        <v>0</v>
      </c>
      <c r="BT254" s="239">
        <f t="shared" si="295"/>
        <v>0</v>
      </c>
      <c r="BU254" s="239">
        <f t="shared" si="295"/>
        <v>0</v>
      </c>
      <c r="BV254" s="239">
        <f t="shared" si="295"/>
        <v>0</v>
      </c>
      <c r="BW254" s="239">
        <f t="shared" si="295"/>
        <v>0</v>
      </c>
    </row>
    <row r="255" spans="1:75" x14ac:dyDescent="0.3">
      <c r="A255" t="str">
        <f t="shared" ref="A255" si="296">$B$203&amp;"WTB"</f>
        <v>SalesWTB</v>
      </c>
      <c r="B255" t="s">
        <v>107</v>
      </c>
      <c r="D255" s="239">
        <f>D252*$C247</f>
        <v>0</v>
      </c>
      <c r="E255" s="239">
        <f t="shared" ref="E255:BK255" si="297">E252*$C247</f>
        <v>0</v>
      </c>
      <c r="F255" s="239">
        <f t="shared" si="297"/>
        <v>0</v>
      </c>
      <c r="G255" s="239">
        <f t="shared" si="297"/>
        <v>0</v>
      </c>
      <c r="H255" s="239">
        <f t="shared" si="297"/>
        <v>0</v>
      </c>
      <c r="I255" s="239">
        <f t="shared" si="297"/>
        <v>0</v>
      </c>
      <c r="J255" s="239">
        <f t="shared" si="297"/>
        <v>0</v>
      </c>
      <c r="K255" s="239">
        <f t="shared" si="297"/>
        <v>0</v>
      </c>
      <c r="L255" s="239">
        <f t="shared" si="297"/>
        <v>0</v>
      </c>
      <c r="M255" s="239">
        <f t="shared" si="297"/>
        <v>0</v>
      </c>
      <c r="N255" s="239">
        <f t="shared" si="297"/>
        <v>0</v>
      </c>
      <c r="O255" s="239">
        <f t="shared" si="297"/>
        <v>0</v>
      </c>
      <c r="P255" s="239">
        <f t="shared" si="297"/>
        <v>0</v>
      </c>
      <c r="Q255" s="239">
        <f t="shared" si="297"/>
        <v>0</v>
      </c>
      <c r="R255" s="239">
        <f t="shared" si="297"/>
        <v>0</v>
      </c>
      <c r="S255" s="239">
        <f t="shared" si="297"/>
        <v>0</v>
      </c>
      <c r="T255" s="239">
        <f t="shared" si="297"/>
        <v>0</v>
      </c>
      <c r="U255" s="239">
        <f t="shared" si="297"/>
        <v>0</v>
      </c>
      <c r="V255" s="239">
        <f t="shared" si="297"/>
        <v>0</v>
      </c>
      <c r="W255" s="239">
        <f t="shared" si="297"/>
        <v>0</v>
      </c>
      <c r="X255" s="239">
        <f t="shared" si="297"/>
        <v>0</v>
      </c>
      <c r="Y255" s="239">
        <f t="shared" si="297"/>
        <v>0</v>
      </c>
      <c r="Z255" s="239">
        <f t="shared" si="297"/>
        <v>0</v>
      </c>
      <c r="AA255" s="239">
        <f t="shared" si="297"/>
        <v>0</v>
      </c>
      <c r="AB255" s="239">
        <f t="shared" si="297"/>
        <v>0</v>
      </c>
      <c r="AC255" s="239">
        <f t="shared" si="297"/>
        <v>0</v>
      </c>
      <c r="AD255" s="239">
        <f t="shared" si="297"/>
        <v>0</v>
      </c>
      <c r="AE255" s="239">
        <f t="shared" si="297"/>
        <v>0</v>
      </c>
      <c r="AF255" s="239">
        <f t="shared" si="297"/>
        <v>0</v>
      </c>
      <c r="AG255" s="239">
        <f t="shared" si="297"/>
        <v>0</v>
      </c>
      <c r="AH255" s="239">
        <f t="shared" si="297"/>
        <v>0</v>
      </c>
      <c r="AI255" s="239">
        <f t="shared" si="297"/>
        <v>0</v>
      </c>
      <c r="AJ255" s="239">
        <f t="shared" si="297"/>
        <v>0</v>
      </c>
      <c r="AK255" s="239">
        <f t="shared" si="297"/>
        <v>0</v>
      </c>
      <c r="AL255" s="239">
        <f t="shared" si="297"/>
        <v>0</v>
      </c>
      <c r="AM255" s="239">
        <f t="shared" si="297"/>
        <v>0</v>
      </c>
      <c r="AN255" s="239">
        <f t="shared" si="297"/>
        <v>0</v>
      </c>
      <c r="AO255" s="239">
        <f t="shared" si="297"/>
        <v>0</v>
      </c>
      <c r="AP255" s="239">
        <f t="shared" si="297"/>
        <v>0</v>
      </c>
      <c r="AQ255" s="239">
        <f t="shared" si="297"/>
        <v>0</v>
      </c>
      <c r="AR255" s="239">
        <f t="shared" si="297"/>
        <v>0</v>
      </c>
      <c r="AS255" s="239">
        <f t="shared" si="297"/>
        <v>0</v>
      </c>
      <c r="AT255" s="239">
        <f t="shared" si="297"/>
        <v>0</v>
      </c>
      <c r="AU255" s="239">
        <f t="shared" si="297"/>
        <v>0</v>
      </c>
      <c r="AV255" s="239">
        <f t="shared" si="297"/>
        <v>0</v>
      </c>
      <c r="AW255" s="239">
        <f t="shared" si="297"/>
        <v>0</v>
      </c>
      <c r="AX255" s="239">
        <f t="shared" si="297"/>
        <v>0</v>
      </c>
      <c r="AY255" s="239">
        <f t="shared" si="297"/>
        <v>0</v>
      </c>
      <c r="AZ255" s="239">
        <f t="shared" si="297"/>
        <v>0</v>
      </c>
      <c r="BA255" s="239">
        <f t="shared" si="297"/>
        <v>0</v>
      </c>
      <c r="BB255" s="239">
        <f t="shared" si="297"/>
        <v>0</v>
      </c>
      <c r="BC255" s="239">
        <f t="shared" si="297"/>
        <v>0</v>
      </c>
      <c r="BD255" s="239">
        <f t="shared" si="297"/>
        <v>0</v>
      </c>
      <c r="BE255" s="239">
        <f t="shared" si="297"/>
        <v>0</v>
      </c>
      <c r="BF255" s="239">
        <f t="shared" si="297"/>
        <v>0</v>
      </c>
      <c r="BG255" s="239">
        <f t="shared" si="297"/>
        <v>0</v>
      </c>
      <c r="BH255" s="239">
        <f t="shared" si="297"/>
        <v>0</v>
      </c>
      <c r="BI255" s="239">
        <f t="shared" si="297"/>
        <v>0</v>
      </c>
      <c r="BJ255" s="239">
        <f t="shared" si="297"/>
        <v>0</v>
      </c>
      <c r="BK255" s="239">
        <f t="shared" si="297"/>
        <v>0</v>
      </c>
      <c r="BL255" s="239">
        <f t="shared" ref="BL255:BW255" si="298">BL252*$C247</f>
        <v>0</v>
      </c>
      <c r="BM255" s="239">
        <f t="shared" si="298"/>
        <v>0</v>
      </c>
      <c r="BN255" s="239">
        <f t="shared" si="298"/>
        <v>0</v>
      </c>
      <c r="BO255" s="239">
        <f t="shared" si="298"/>
        <v>0</v>
      </c>
      <c r="BP255" s="239">
        <f t="shared" si="298"/>
        <v>0</v>
      </c>
      <c r="BQ255" s="239">
        <f t="shared" si="298"/>
        <v>0</v>
      </c>
      <c r="BR255" s="239">
        <f t="shared" si="298"/>
        <v>0</v>
      </c>
      <c r="BS255" s="239">
        <f t="shared" si="298"/>
        <v>0</v>
      </c>
      <c r="BT255" s="239">
        <f t="shared" si="298"/>
        <v>0</v>
      </c>
      <c r="BU255" s="239">
        <f t="shared" si="298"/>
        <v>0</v>
      </c>
      <c r="BV255" s="239">
        <f t="shared" si="298"/>
        <v>0</v>
      </c>
      <c r="BW255" s="239">
        <f t="shared" si="298"/>
        <v>0</v>
      </c>
    </row>
    <row r="256" spans="1:75" x14ac:dyDescent="0.3">
      <c r="D256" s="238"/>
      <c r="E256" s="238"/>
      <c r="F256" s="238"/>
      <c r="G256" s="238"/>
      <c r="H256" s="238"/>
      <c r="I256" s="238"/>
      <c r="J256" s="238"/>
      <c r="K256" s="238"/>
      <c r="L256" s="238"/>
      <c r="M256" s="238"/>
      <c r="N256" s="238"/>
      <c r="O256" s="238"/>
      <c r="P256" s="238"/>
      <c r="Q256" s="238"/>
      <c r="R256" s="238"/>
      <c r="S256" s="238"/>
      <c r="T256" s="238"/>
      <c r="U256" s="238"/>
      <c r="V256" s="238"/>
      <c r="W256" s="238"/>
      <c r="X256" s="238"/>
      <c r="Y256" s="238"/>
      <c r="Z256" s="238"/>
      <c r="AA256" s="238"/>
      <c r="AB256" s="238"/>
      <c r="AC256" s="238"/>
      <c r="AD256" s="238"/>
      <c r="AE256" s="238"/>
      <c r="AF256" s="238"/>
      <c r="AG256" s="238"/>
      <c r="AH256" s="238"/>
      <c r="AI256" s="238"/>
      <c r="AJ256" s="238"/>
      <c r="AK256" s="238"/>
      <c r="AL256" s="238"/>
      <c r="AM256" s="238"/>
      <c r="AN256" s="238"/>
      <c r="AO256" s="238"/>
      <c r="AP256" s="238"/>
      <c r="AQ256" s="238"/>
      <c r="AR256" s="238"/>
      <c r="AS256" s="238"/>
      <c r="AT256" s="238"/>
      <c r="AU256" s="238"/>
      <c r="AV256" s="238"/>
      <c r="AW256" s="238"/>
      <c r="AX256" s="238"/>
      <c r="AY256" s="238"/>
      <c r="AZ256" s="238"/>
      <c r="BA256" s="238"/>
      <c r="BB256" s="238"/>
      <c r="BC256" s="238"/>
      <c r="BD256" s="238"/>
      <c r="BE256" s="238"/>
      <c r="BF256" s="238"/>
      <c r="BG256" s="238"/>
      <c r="BH256" s="238"/>
      <c r="BI256" s="238"/>
      <c r="BJ256" s="238"/>
      <c r="BK256" s="238"/>
      <c r="BL256" s="238"/>
      <c r="BM256" s="238"/>
      <c r="BN256" s="238"/>
      <c r="BO256" s="238"/>
      <c r="BP256" s="238"/>
      <c r="BQ256" s="238"/>
      <c r="BR256" s="238"/>
      <c r="BS256" s="238"/>
      <c r="BT256" s="238"/>
      <c r="BU256" s="238"/>
      <c r="BV256" s="238"/>
      <c r="BW256" s="238"/>
    </row>
    <row r="257" spans="1:75" x14ac:dyDescent="0.3">
      <c r="B257" t="s">
        <v>196</v>
      </c>
      <c r="C257" s="173" t="s">
        <v>221</v>
      </c>
      <c r="D257" s="231"/>
      <c r="E257" s="231"/>
      <c r="F257" s="231"/>
      <c r="G257" s="231"/>
      <c r="H257" s="231"/>
      <c r="I257" s="231"/>
      <c r="J257" s="231"/>
      <c r="K257" s="231"/>
      <c r="L257" s="231"/>
      <c r="M257" s="231"/>
      <c r="N257" s="231"/>
      <c r="O257" s="231"/>
      <c r="P257" s="231"/>
      <c r="Q257" s="231"/>
      <c r="R257" s="231"/>
      <c r="S257" s="231"/>
      <c r="T257" s="231"/>
      <c r="U257" s="231"/>
      <c r="V257" s="231"/>
      <c r="W257" s="231"/>
      <c r="X257" s="231"/>
      <c r="Y257" s="231"/>
      <c r="Z257" s="231"/>
      <c r="AA257" s="231"/>
      <c r="AB257" s="231"/>
      <c r="AC257" s="231"/>
      <c r="AD257" s="231"/>
      <c r="AE257" s="231"/>
      <c r="AF257" s="231"/>
      <c r="AG257" s="231"/>
      <c r="AH257" s="231"/>
      <c r="AI257" s="231"/>
      <c r="AJ257" s="231"/>
      <c r="AK257" s="231"/>
      <c r="AL257" s="231"/>
      <c r="AM257" s="231"/>
      <c r="AN257" s="231"/>
      <c r="AO257" s="231"/>
      <c r="AP257" s="231"/>
      <c r="AQ257" s="231"/>
      <c r="AR257" s="231"/>
      <c r="AS257" s="231"/>
      <c r="AT257" s="231"/>
      <c r="AU257" s="231"/>
      <c r="AV257" s="231"/>
      <c r="AW257" s="231"/>
      <c r="AX257" s="231"/>
      <c r="AY257" s="231"/>
      <c r="AZ257" s="231"/>
      <c r="BA257" s="231"/>
      <c r="BB257" s="231"/>
      <c r="BC257" s="231"/>
      <c r="BD257" s="231"/>
      <c r="BE257" s="231"/>
      <c r="BF257" s="231"/>
      <c r="BG257" s="231"/>
      <c r="BH257" s="231"/>
      <c r="BI257" s="231"/>
      <c r="BJ257" s="231"/>
      <c r="BK257" s="231"/>
      <c r="BL257" s="231"/>
      <c r="BM257" s="231"/>
      <c r="BN257" s="231"/>
      <c r="BO257" s="231"/>
      <c r="BP257" s="231"/>
      <c r="BQ257" s="231"/>
      <c r="BR257" s="231"/>
      <c r="BS257" s="231"/>
      <c r="BT257" s="231"/>
      <c r="BU257" s="231"/>
      <c r="BV257" s="231"/>
      <c r="BW257" s="231"/>
    </row>
    <row r="258" spans="1:75" x14ac:dyDescent="0.3">
      <c r="B258" t="s">
        <v>272</v>
      </c>
      <c r="C258" s="173">
        <v>13</v>
      </c>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31"/>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1"/>
      <c r="AZ258" s="231"/>
      <c r="BA258" s="231"/>
      <c r="BB258" s="231"/>
      <c r="BC258" s="231"/>
      <c r="BD258" s="231"/>
      <c r="BE258" s="231"/>
      <c r="BF258" s="231"/>
      <c r="BG258" s="231"/>
      <c r="BH258" s="231"/>
      <c r="BI258" s="231"/>
      <c r="BJ258" s="231"/>
      <c r="BK258" s="231"/>
      <c r="BL258" s="231"/>
      <c r="BM258" s="231"/>
      <c r="BN258" s="231"/>
      <c r="BO258" s="231"/>
      <c r="BP258" s="231"/>
      <c r="BQ258" s="231"/>
      <c r="BR258" s="231"/>
      <c r="BS258" s="231"/>
      <c r="BT258" s="231"/>
      <c r="BU258" s="231"/>
      <c r="BV258" s="231"/>
      <c r="BW258" s="231"/>
    </row>
    <row r="259" spans="1:75" x14ac:dyDescent="0.3">
      <c r="B259" t="s">
        <v>92</v>
      </c>
      <c r="C259" s="173" t="s">
        <v>219</v>
      </c>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1"/>
      <c r="BF259" s="231"/>
      <c r="BG259" s="231"/>
      <c r="BH259" s="231"/>
      <c r="BI259" s="231"/>
      <c r="BJ259" s="231"/>
      <c r="BK259" s="231"/>
      <c r="BL259" s="231"/>
      <c r="BM259" s="231"/>
      <c r="BN259" s="231"/>
      <c r="BO259" s="231"/>
      <c r="BP259" s="231"/>
      <c r="BQ259" s="231"/>
      <c r="BR259" s="231"/>
      <c r="BS259" s="231"/>
      <c r="BT259" s="231"/>
      <c r="BU259" s="231"/>
      <c r="BV259" s="231"/>
      <c r="BW259" s="231"/>
    </row>
    <row r="260" spans="1:75" x14ac:dyDescent="0.3">
      <c r="D260" s="231"/>
      <c r="E260" s="231"/>
      <c r="F260" s="231"/>
      <c r="G260" s="231"/>
      <c r="H260" s="231"/>
      <c r="I260" s="231"/>
      <c r="J260" s="231"/>
      <c r="K260" s="231"/>
      <c r="L260" s="231"/>
      <c r="M260" s="231"/>
      <c r="N260" s="231"/>
      <c r="O260" s="231"/>
      <c r="P260" s="231"/>
      <c r="Q260" s="231"/>
      <c r="R260" s="231"/>
      <c r="S260" s="231"/>
      <c r="T260" s="231"/>
      <c r="U260" s="231"/>
      <c r="V260" s="231"/>
      <c r="W260" s="231"/>
      <c r="X260" s="231"/>
      <c r="Y260" s="231"/>
      <c r="Z260" s="231"/>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1"/>
      <c r="BR260" s="231"/>
      <c r="BS260" s="231"/>
      <c r="BT260" s="231"/>
      <c r="BU260" s="231"/>
      <c r="BV260" s="231"/>
      <c r="BW260" s="231"/>
    </row>
    <row r="261" spans="1:75" x14ac:dyDescent="0.3">
      <c r="B261" t="s">
        <v>179</v>
      </c>
      <c r="C261" s="234"/>
    </row>
    <row r="262" spans="1:75" x14ac:dyDescent="0.3">
      <c r="B262" t="s">
        <v>223</v>
      </c>
      <c r="C262" s="248"/>
    </row>
    <row r="263" spans="1:75" x14ac:dyDescent="0.3">
      <c r="B263" t="s">
        <v>16</v>
      </c>
      <c r="C263" s="235"/>
    </row>
    <row r="264" spans="1:75" x14ac:dyDescent="0.3">
      <c r="B264" t="s">
        <v>180</v>
      </c>
      <c r="C264" s="234"/>
    </row>
    <row r="265" spans="1:75" x14ac:dyDescent="0.3">
      <c r="B265" s="236" t="str">
        <f>"Driver:  "&amp;$C259&amp;" per "&amp;$C257</f>
        <v>Driver:  Sales Manager per Sales Director</v>
      </c>
      <c r="C265" s="247"/>
    </row>
    <row r="266" spans="1:75" x14ac:dyDescent="0.3">
      <c r="B266" s="236" t="str">
        <f>"Total "&amp;$C259</f>
        <v>Total Sales Manager</v>
      </c>
      <c r="D266" s="258">
        <f>D251</f>
        <v>0</v>
      </c>
      <c r="E266" s="258">
        <f t="shared" ref="E266:BK266" si="299">E251</f>
        <v>0</v>
      </c>
      <c r="F266" s="258">
        <f>F251</f>
        <v>0</v>
      </c>
      <c r="G266" s="258">
        <f t="shared" si="299"/>
        <v>0</v>
      </c>
      <c r="H266" s="258">
        <f t="shared" si="299"/>
        <v>0</v>
      </c>
      <c r="I266" s="258">
        <f t="shared" si="299"/>
        <v>0</v>
      </c>
      <c r="J266" s="258">
        <f t="shared" si="299"/>
        <v>0</v>
      </c>
      <c r="K266" s="258">
        <f t="shared" si="299"/>
        <v>0</v>
      </c>
      <c r="L266" s="258">
        <f t="shared" si="299"/>
        <v>0</v>
      </c>
      <c r="M266" s="258">
        <f t="shared" si="299"/>
        <v>0</v>
      </c>
      <c r="N266" s="258">
        <f t="shared" si="299"/>
        <v>0</v>
      </c>
      <c r="O266" s="258">
        <f t="shared" si="299"/>
        <v>0</v>
      </c>
      <c r="P266" s="258">
        <f t="shared" si="299"/>
        <v>0</v>
      </c>
      <c r="Q266" s="258">
        <f t="shared" si="299"/>
        <v>0</v>
      </c>
      <c r="R266" s="258">
        <f t="shared" si="299"/>
        <v>0</v>
      </c>
      <c r="S266" s="258">
        <f t="shared" si="299"/>
        <v>0</v>
      </c>
      <c r="T266" s="258">
        <f t="shared" si="299"/>
        <v>0</v>
      </c>
      <c r="U266" s="258">
        <f t="shared" si="299"/>
        <v>0</v>
      </c>
      <c r="V266" s="258">
        <f t="shared" si="299"/>
        <v>0</v>
      </c>
      <c r="W266" s="258">
        <f t="shared" si="299"/>
        <v>0</v>
      </c>
      <c r="X266" s="258">
        <f t="shared" si="299"/>
        <v>0</v>
      </c>
      <c r="Y266" s="258">
        <f t="shared" si="299"/>
        <v>0</v>
      </c>
      <c r="Z266" s="258">
        <f t="shared" si="299"/>
        <v>0</v>
      </c>
      <c r="AA266" s="258">
        <f t="shared" si="299"/>
        <v>0</v>
      </c>
      <c r="AB266" s="258">
        <f t="shared" si="299"/>
        <v>0</v>
      </c>
      <c r="AC266" s="258">
        <f t="shared" si="299"/>
        <v>0</v>
      </c>
      <c r="AD266" s="258">
        <f t="shared" si="299"/>
        <v>0</v>
      </c>
      <c r="AE266" s="258">
        <f t="shared" si="299"/>
        <v>0</v>
      </c>
      <c r="AF266" s="258">
        <f t="shared" si="299"/>
        <v>0</v>
      </c>
      <c r="AG266" s="258">
        <f t="shared" si="299"/>
        <v>0</v>
      </c>
      <c r="AH266" s="258">
        <f t="shared" si="299"/>
        <v>0</v>
      </c>
      <c r="AI266" s="258">
        <f t="shared" si="299"/>
        <v>0</v>
      </c>
      <c r="AJ266" s="258">
        <f t="shared" si="299"/>
        <v>0</v>
      </c>
      <c r="AK266" s="258">
        <f t="shared" si="299"/>
        <v>0</v>
      </c>
      <c r="AL266" s="258">
        <f t="shared" si="299"/>
        <v>0</v>
      </c>
      <c r="AM266" s="258">
        <f t="shared" si="299"/>
        <v>0</v>
      </c>
      <c r="AN266" s="258">
        <f t="shared" si="299"/>
        <v>0</v>
      </c>
      <c r="AO266" s="258">
        <f t="shared" si="299"/>
        <v>0</v>
      </c>
      <c r="AP266" s="258">
        <f t="shared" si="299"/>
        <v>0</v>
      </c>
      <c r="AQ266" s="258">
        <f t="shared" si="299"/>
        <v>0</v>
      </c>
      <c r="AR266" s="258">
        <f t="shared" si="299"/>
        <v>0</v>
      </c>
      <c r="AS266" s="258">
        <f t="shared" si="299"/>
        <v>0</v>
      </c>
      <c r="AT266" s="258">
        <f t="shared" si="299"/>
        <v>0</v>
      </c>
      <c r="AU266" s="258">
        <f t="shared" si="299"/>
        <v>0</v>
      </c>
      <c r="AV266" s="258">
        <f t="shared" si="299"/>
        <v>0</v>
      </c>
      <c r="AW266" s="258">
        <f t="shared" si="299"/>
        <v>0</v>
      </c>
      <c r="AX266" s="258">
        <f t="shared" si="299"/>
        <v>0</v>
      </c>
      <c r="AY266" s="258">
        <f t="shared" si="299"/>
        <v>0</v>
      </c>
      <c r="AZ266" s="258">
        <f t="shared" si="299"/>
        <v>0</v>
      </c>
      <c r="BA266" s="258">
        <f t="shared" si="299"/>
        <v>0</v>
      </c>
      <c r="BB266" s="258">
        <f t="shared" si="299"/>
        <v>0</v>
      </c>
      <c r="BC266" s="258">
        <f t="shared" si="299"/>
        <v>0</v>
      </c>
      <c r="BD266" s="258">
        <f t="shared" si="299"/>
        <v>0</v>
      </c>
      <c r="BE266" s="258">
        <f t="shared" si="299"/>
        <v>0</v>
      </c>
      <c r="BF266" s="258">
        <f t="shared" si="299"/>
        <v>0</v>
      </c>
      <c r="BG266" s="258">
        <f t="shared" si="299"/>
        <v>0</v>
      </c>
      <c r="BH266" s="258">
        <f t="shared" si="299"/>
        <v>0</v>
      </c>
      <c r="BI266" s="258">
        <f t="shared" si="299"/>
        <v>0</v>
      </c>
      <c r="BJ266" s="258">
        <f t="shared" si="299"/>
        <v>0</v>
      </c>
      <c r="BK266" s="258">
        <f t="shared" si="299"/>
        <v>0</v>
      </c>
      <c r="BL266" s="258">
        <f t="shared" ref="BL266:BW266" si="300">BL251</f>
        <v>0</v>
      </c>
      <c r="BM266" s="258">
        <f t="shared" si="300"/>
        <v>0</v>
      </c>
      <c r="BN266" s="258">
        <f t="shared" si="300"/>
        <v>0</v>
      </c>
      <c r="BO266" s="258">
        <f t="shared" si="300"/>
        <v>0</v>
      </c>
      <c r="BP266" s="258">
        <f t="shared" si="300"/>
        <v>0</v>
      </c>
      <c r="BQ266" s="258">
        <f t="shared" si="300"/>
        <v>0</v>
      </c>
      <c r="BR266" s="258">
        <f t="shared" si="300"/>
        <v>0</v>
      </c>
      <c r="BS266" s="258">
        <f t="shared" si="300"/>
        <v>0</v>
      </c>
      <c r="BT266" s="258">
        <f t="shared" si="300"/>
        <v>0</v>
      </c>
      <c r="BU266" s="258">
        <f t="shared" si="300"/>
        <v>0</v>
      </c>
      <c r="BV266" s="258">
        <f t="shared" si="300"/>
        <v>0</v>
      </c>
      <c r="BW266" s="258">
        <f t="shared" si="300"/>
        <v>0</v>
      </c>
    </row>
    <row r="267" spans="1:75" x14ac:dyDescent="0.3">
      <c r="B267" s="236" t="str">
        <f>"Existing "&amp;C257</f>
        <v>Existing Sales Director</v>
      </c>
      <c r="D267" s="238">
        <f>SUMIF('Headcount Roster -&gt;'!$FD$158:$FD$172,'&lt;- Scale Ops'!$C$258,'Headcount Roster -&gt;'!FE$158:FE$173)</f>
        <v>0</v>
      </c>
      <c r="E267" s="238">
        <f>SUMIF('Headcount Roster -&gt;'!$FD$158:$FD$172,'&lt;- Scale Ops'!$C$258,'Headcount Roster -&gt;'!FF$158:FF$173)</f>
        <v>0</v>
      </c>
      <c r="F267" s="238">
        <f>SUMIF('Headcount Roster -&gt;'!$FD$158:$FD$172,'&lt;- Scale Ops'!$C$258,'Headcount Roster -&gt;'!FG$158:FG$173)</f>
        <v>0</v>
      </c>
      <c r="G267" s="238">
        <f>SUMIF('Headcount Roster -&gt;'!$FD$158:$FD$172,'&lt;- Scale Ops'!$C$258,'Headcount Roster -&gt;'!FH$158:FH$173)</f>
        <v>0</v>
      </c>
      <c r="H267" s="238">
        <f>SUMIF('Headcount Roster -&gt;'!$FD$158:$FD$172,'&lt;- Scale Ops'!$C$258,'Headcount Roster -&gt;'!FI$158:FI$173)</f>
        <v>0</v>
      </c>
      <c r="I267" s="238">
        <f>SUMIF('Headcount Roster -&gt;'!$FD$158:$FD$172,'&lt;- Scale Ops'!$C$258,'Headcount Roster -&gt;'!FJ$158:FJ$173)</f>
        <v>0</v>
      </c>
      <c r="J267" s="238">
        <f>SUMIF('Headcount Roster -&gt;'!$FD$158:$FD$172,'&lt;- Scale Ops'!$C$258,'Headcount Roster -&gt;'!FK$158:FK$173)</f>
        <v>0</v>
      </c>
      <c r="K267" s="238">
        <f>SUMIF('Headcount Roster -&gt;'!$FD$158:$FD$172,'&lt;- Scale Ops'!$C$258,'Headcount Roster -&gt;'!FL$158:FL$173)</f>
        <v>0</v>
      </c>
      <c r="L267" s="238">
        <f>SUMIF('Headcount Roster -&gt;'!$FD$158:$FD$172,'&lt;- Scale Ops'!$C$258,'Headcount Roster -&gt;'!FM$158:FM$173)</f>
        <v>0</v>
      </c>
      <c r="M267" s="238">
        <f>SUMIF('Headcount Roster -&gt;'!$FD$158:$FD$172,'&lt;- Scale Ops'!$C$258,'Headcount Roster -&gt;'!FN$158:FN$173)</f>
        <v>0</v>
      </c>
      <c r="N267" s="238">
        <f>SUMIF('Headcount Roster -&gt;'!$FD$158:$FD$172,'&lt;- Scale Ops'!$C$258,'Headcount Roster -&gt;'!FO$158:FO$173)</f>
        <v>0</v>
      </c>
      <c r="O267" s="238">
        <f>SUMIF('Headcount Roster -&gt;'!$FD$158:$FD$172,'&lt;- Scale Ops'!$C$258,'Headcount Roster -&gt;'!FP$158:FP$173)</f>
        <v>0</v>
      </c>
      <c r="P267" s="238">
        <f>SUMIF('Headcount Roster -&gt;'!$FD$158:$FD$172,'&lt;- Scale Ops'!$C$258,'Headcount Roster -&gt;'!FQ$158:FQ$173)</f>
        <v>0</v>
      </c>
      <c r="Q267" s="238">
        <f>SUMIF('Headcount Roster -&gt;'!$FD$158:$FD$172,'&lt;- Scale Ops'!$C$258,'Headcount Roster -&gt;'!FR$158:FR$173)</f>
        <v>0</v>
      </c>
      <c r="R267" s="238">
        <f>SUMIF('Headcount Roster -&gt;'!$FD$158:$FD$172,'&lt;- Scale Ops'!$C$258,'Headcount Roster -&gt;'!FS$158:FS$173)</f>
        <v>0</v>
      </c>
      <c r="S267" s="238">
        <f>SUMIF('Headcount Roster -&gt;'!$FD$158:$FD$172,'&lt;- Scale Ops'!$C$258,'Headcount Roster -&gt;'!FT$158:FT$173)</f>
        <v>0</v>
      </c>
      <c r="T267" s="238">
        <f>SUMIF('Headcount Roster -&gt;'!$FD$158:$FD$172,'&lt;- Scale Ops'!$C$258,'Headcount Roster -&gt;'!FU$158:FU$173)</f>
        <v>0</v>
      </c>
      <c r="U267" s="238">
        <f>SUMIF('Headcount Roster -&gt;'!$FD$158:$FD$172,'&lt;- Scale Ops'!$C$258,'Headcount Roster -&gt;'!FV$158:FV$173)</f>
        <v>0</v>
      </c>
      <c r="V267" s="238">
        <f>SUMIF('Headcount Roster -&gt;'!$FD$158:$FD$172,'&lt;- Scale Ops'!$C$258,'Headcount Roster -&gt;'!FW$158:FW$173)</f>
        <v>0</v>
      </c>
      <c r="W267" s="238">
        <f>SUMIF('Headcount Roster -&gt;'!$FD$158:$FD$172,'&lt;- Scale Ops'!$C$258,'Headcount Roster -&gt;'!FX$158:FX$173)</f>
        <v>0</v>
      </c>
      <c r="X267" s="238">
        <f>SUMIF('Headcount Roster -&gt;'!$FD$158:$FD$172,'&lt;- Scale Ops'!$C$258,'Headcount Roster -&gt;'!FY$158:FY$173)</f>
        <v>0</v>
      </c>
      <c r="Y267" s="238">
        <f>SUMIF('Headcount Roster -&gt;'!$FD$158:$FD$172,'&lt;- Scale Ops'!$C$258,'Headcount Roster -&gt;'!FZ$158:FZ$173)</f>
        <v>0</v>
      </c>
      <c r="Z267" s="238">
        <f>SUMIF('Headcount Roster -&gt;'!$FD$158:$FD$172,'&lt;- Scale Ops'!$C$258,'Headcount Roster -&gt;'!GA$158:GA$173)</f>
        <v>0</v>
      </c>
      <c r="AA267" s="238">
        <f>SUMIF('Headcount Roster -&gt;'!$FD$158:$FD$172,'&lt;- Scale Ops'!$C$258,'Headcount Roster -&gt;'!GB$158:GB$173)</f>
        <v>0</v>
      </c>
      <c r="AB267" s="238">
        <f>SUMIF('Headcount Roster -&gt;'!$FD$158:$FD$172,'&lt;- Scale Ops'!$C$258,'Headcount Roster -&gt;'!GC$158:GC$173)</f>
        <v>0</v>
      </c>
      <c r="AC267" s="238">
        <f>SUMIF('Headcount Roster -&gt;'!$FD$158:$FD$172,'&lt;- Scale Ops'!$C$258,'Headcount Roster -&gt;'!GD$158:GD$173)</f>
        <v>0</v>
      </c>
      <c r="AD267" s="238">
        <f>SUMIF('Headcount Roster -&gt;'!$FD$158:$FD$172,'&lt;- Scale Ops'!$C$258,'Headcount Roster -&gt;'!GE$158:GE$173)</f>
        <v>0</v>
      </c>
      <c r="AE267" s="238">
        <f>SUMIF('Headcount Roster -&gt;'!$FD$158:$FD$172,'&lt;- Scale Ops'!$C$258,'Headcount Roster -&gt;'!GF$158:GF$173)</f>
        <v>0</v>
      </c>
      <c r="AF267" s="238">
        <f>SUMIF('Headcount Roster -&gt;'!$FD$158:$FD$172,'&lt;- Scale Ops'!$C$258,'Headcount Roster -&gt;'!GG$158:GG$173)</f>
        <v>0</v>
      </c>
      <c r="AG267" s="238">
        <f>SUMIF('Headcount Roster -&gt;'!$FD$158:$FD$172,'&lt;- Scale Ops'!$C$258,'Headcount Roster -&gt;'!GH$158:GH$173)</f>
        <v>0</v>
      </c>
      <c r="AH267" s="238">
        <f>SUMIF('Headcount Roster -&gt;'!$FD$158:$FD$172,'&lt;- Scale Ops'!$C$258,'Headcount Roster -&gt;'!GI$158:GI$173)</f>
        <v>0</v>
      </c>
      <c r="AI267" s="238">
        <f>SUMIF('Headcount Roster -&gt;'!$FD$158:$FD$172,'&lt;- Scale Ops'!$C$258,'Headcount Roster -&gt;'!GJ$158:GJ$173)</f>
        <v>0</v>
      </c>
      <c r="AJ267" s="238">
        <f>SUMIF('Headcount Roster -&gt;'!$FD$158:$FD$172,'&lt;- Scale Ops'!$C$258,'Headcount Roster -&gt;'!GK$158:GK$173)</f>
        <v>0</v>
      </c>
      <c r="AK267" s="238">
        <f>SUMIF('Headcount Roster -&gt;'!$FD$158:$FD$172,'&lt;- Scale Ops'!$C$258,'Headcount Roster -&gt;'!GL$158:GL$173)</f>
        <v>0</v>
      </c>
      <c r="AL267" s="238">
        <f>SUMIF('Headcount Roster -&gt;'!$FD$158:$FD$172,'&lt;- Scale Ops'!$C$258,'Headcount Roster -&gt;'!GM$158:GM$173)</f>
        <v>0</v>
      </c>
      <c r="AM267" s="238">
        <f>SUMIF('Headcount Roster -&gt;'!$FD$158:$FD$172,'&lt;- Scale Ops'!$C$258,'Headcount Roster -&gt;'!GN$158:GN$173)</f>
        <v>0</v>
      </c>
      <c r="AN267" s="238">
        <f>SUMIF('Headcount Roster -&gt;'!$FD$158:$FD$172,'&lt;- Scale Ops'!$C$258,'Headcount Roster -&gt;'!GO$158:GO$173)</f>
        <v>0</v>
      </c>
      <c r="AO267" s="238">
        <f>SUMIF('Headcount Roster -&gt;'!$FD$158:$FD$172,'&lt;- Scale Ops'!$C$258,'Headcount Roster -&gt;'!GP$158:GP$173)</f>
        <v>0</v>
      </c>
      <c r="AP267" s="238">
        <f>SUMIF('Headcount Roster -&gt;'!$FD$158:$FD$172,'&lt;- Scale Ops'!$C$258,'Headcount Roster -&gt;'!GQ$158:GQ$173)</f>
        <v>0</v>
      </c>
      <c r="AQ267" s="238">
        <f>SUMIF('Headcount Roster -&gt;'!$FD$158:$FD$172,'&lt;- Scale Ops'!$C$258,'Headcount Roster -&gt;'!GR$158:GR$173)</f>
        <v>0</v>
      </c>
      <c r="AR267" s="238">
        <f>SUMIF('Headcount Roster -&gt;'!$FD$158:$FD$172,'&lt;- Scale Ops'!$C$258,'Headcount Roster -&gt;'!GS$158:GS$173)</f>
        <v>0</v>
      </c>
      <c r="AS267" s="238">
        <f>SUMIF('Headcount Roster -&gt;'!$FD$158:$FD$172,'&lt;- Scale Ops'!$C$258,'Headcount Roster -&gt;'!GT$158:GT$173)</f>
        <v>0</v>
      </c>
      <c r="AT267" s="238">
        <f>SUMIF('Headcount Roster -&gt;'!$FD$158:$FD$172,'&lt;- Scale Ops'!$C$258,'Headcount Roster -&gt;'!GU$158:GU$173)</f>
        <v>0</v>
      </c>
      <c r="AU267" s="238">
        <f>SUMIF('Headcount Roster -&gt;'!$FD$158:$FD$172,'&lt;- Scale Ops'!$C$258,'Headcount Roster -&gt;'!GV$158:GV$173)</f>
        <v>0</v>
      </c>
      <c r="AV267" s="238">
        <f>SUMIF('Headcount Roster -&gt;'!$FD$158:$FD$172,'&lt;- Scale Ops'!$C$258,'Headcount Roster -&gt;'!GW$158:GW$173)</f>
        <v>0</v>
      </c>
      <c r="AW267" s="238">
        <f>SUMIF('Headcount Roster -&gt;'!$FD$158:$FD$172,'&lt;- Scale Ops'!$C$258,'Headcount Roster -&gt;'!GX$158:GX$173)</f>
        <v>0</v>
      </c>
      <c r="AX267" s="238">
        <f>SUMIF('Headcount Roster -&gt;'!$FD$158:$FD$172,'&lt;- Scale Ops'!$C$258,'Headcount Roster -&gt;'!GY$158:GY$173)</f>
        <v>0</v>
      </c>
      <c r="AY267" s="238">
        <f>SUMIF('Headcount Roster -&gt;'!$FD$158:$FD$172,'&lt;- Scale Ops'!$C$258,'Headcount Roster -&gt;'!GZ$158:GZ$173)</f>
        <v>0</v>
      </c>
      <c r="AZ267" s="238">
        <f>SUMIF('Headcount Roster -&gt;'!$FD$158:$FD$172,'&lt;- Scale Ops'!$C$258,'Headcount Roster -&gt;'!HA$158:HA$173)</f>
        <v>0</v>
      </c>
      <c r="BA267" s="238">
        <f>SUMIF('Headcount Roster -&gt;'!$FD$158:$FD$172,'&lt;- Scale Ops'!$C$258,'Headcount Roster -&gt;'!HB$158:HB$173)</f>
        <v>0</v>
      </c>
      <c r="BB267" s="238">
        <f>SUMIF('Headcount Roster -&gt;'!$FD$158:$FD$172,'&lt;- Scale Ops'!$C$258,'Headcount Roster -&gt;'!HC$158:HC$173)</f>
        <v>0</v>
      </c>
      <c r="BC267" s="238">
        <f>SUMIF('Headcount Roster -&gt;'!$FD$158:$FD$172,'&lt;- Scale Ops'!$C$258,'Headcount Roster -&gt;'!HD$158:HD$173)</f>
        <v>0</v>
      </c>
      <c r="BD267" s="238">
        <f>SUMIF('Headcount Roster -&gt;'!$FD$158:$FD$172,'&lt;- Scale Ops'!$C$258,'Headcount Roster -&gt;'!HE$158:HE$173)</f>
        <v>0</v>
      </c>
      <c r="BE267" s="238">
        <f>SUMIF('Headcount Roster -&gt;'!$FD$158:$FD$172,'&lt;- Scale Ops'!$C$258,'Headcount Roster -&gt;'!HF$158:HF$173)</f>
        <v>0</v>
      </c>
      <c r="BF267" s="238">
        <f>SUMIF('Headcount Roster -&gt;'!$FD$158:$FD$172,'&lt;- Scale Ops'!$C$258,'Headcount Roster -&gt;'!HG$158:HG$173)</f>
        <v>0</v>
      </c>
      <c r="BG267" s="238">
        <f>SUMIF('Headcount Roster -&gt;'!$FD$158:$FD$172,'&lt;- Scale Ops'!$C$258,'Headcount Roster -&gt;'!HH$158:HH$173)</f>
        <v>0</v>
      </c>
      <c r="BH267" s="238">
        <f>SUMIF('Headcount Roster -&gt;'!$FD$158:$FD$172,'&lt;- Scale Ops'!$C$258,'Headcount Roster -&gt;'!HI$158:HI$173)</f>
        <v>0</v>
      </c>
      <c r="BI267" s="238">
        <f>SUMIF('Headcount Roster -&gt;'!$FD$158:$FD$172,'&lt;- Scale Ops'!$C$258,'Headcount Roster -&gt;'!HJ$158:HJ$173)</f>
        <v>0</v>
      </c>
      <c r="BJ267" s="238">
        <f>SUMIF('Headcount Roster -&gt;'!$FD$158:$FD$172,'&lt;- Scale Ops'!$C$258,'Headcount Roster -&gt;'!HK$158:HK$173)</f>
        <v>0</v>
      </c>
      <c r="BK267" s="238">
        <f>SUMIF('Headcount Roster -&gt;'!$FD$158:$FD$172,'&lt;- Scale Ops'!$C$258,'Headcount Roster -&gt;'!HL$158:HL$173)</f>
        <v>0</v>
      </c>
      <c r="BL267" s="238">
        <f>SUMIF('Headcount Roster -&gt;'!$FD$158:$FD$172,'&lt;- Scale Ops'!$C$258,'Headcount Roster -&gt;'!HM$158:HM$173)</f>
        <v>0</v>
      </c>
      <c r="BM267" s="238">
        <f>SUMIF('Headcount Roster -&gt;'!$FD$158:$FD$172,'&lt;- Scale Ops'!$C$258,'Headcount Roster -&gt;'!HN$158:HN$173)</f>
        <v>0</v>
      </c>
      <c r="BN267" s="238">
        <f>SUMIF('Headcount Roster -&gt;'!$FD$158:$FD$172,'&lt;- Scale Ops'!$C$258,'Headcount Roster -&gt;'!HO$158:HO$173)</f>
        <v>0</v>
      </c>
      <c r="BO267" s="238">
        <f>SUMIF('Headcount Roster -&gt;'!$FD$158:$FD$172,'&lt;- Scale Ops'!$C$258,'Headcount Roster -&gt;'!HP$158:HP$173)</f>
        <v>0</v>
      </c>
      <c r="BP267" s="238">
        <f>SUMIF('Headcount Roster -&gt;'!$FD$158:$FD$172,'&lt;- Scale Ops'!$C$258,'Headcount Roster -&gt;'!HQ$158:HQ$173)</f>
        <v>0</v>
      </c>
      <c r="BQ267" s="238">
        <f>SUMIF('Headcount Roster -&gt;'!$FD$158:$FD$172,'&lt;- Scale Ops'!$C$258,'Headcount Roster -&gt;'!HR$158:HR$173)</f>
        <v>0</v>
      </c>
      <c r="BR267" s="238">
        <f>SUMIF('Headcount Roster -&gt;'!$FD$158:$FD$172,'&lt;- Scale Ops'!$C$258,'Headcount Roster -&gt;'!HS$158:HS$173)</f>
        <v>0</v>
      </c>
      <c r="BS267" s="238">
        <f>SUMIF('Headcount Roster -&gt;'!$FD$158:$FD$172,'&lt;- Scale Ops'!$C$258,'Headcount Roster -&gt;'!HT$158:HT$173)</f>
        <v>0</v>
      </c>
      <c r="BT267" s="238">
        <f>SUMIF('Headcount Roster -&gt;'!$FD$158:$FD$172,'&lt;- Scale Ops'!$C$258,'Headcount Roster -&gt;'!HU$158:HU$173)</f>
        <v>0</v>
      </c>
      <c r="BU267" s="238">
        <f>SUMIF('Headcount Roster -&gt;'!$FD$158:$FD$172,'&lt;- Scale Ops'!$C$258,'Headcount Roster -&gt;'!HV$158:HV$173)</f>
        <v>0</v>
      </c>
      <c r="BV267" s="238">
        <f>SUMIF('Headcount Roster -&gt;'!$FD$158:$FD$172,'&lt;- Scale Ops'!$C$258,'Headcount Roster -&gt;'!HW$158:HW$173)</f>
        <v>0</v>
      </c>
      <c r="BW267" s="238">
        <f>SUMIF('Headcount Roster -&gt;'!$FD$158:$FD$172,'&lt;- Scale Ops'!$C$258,'Headcount Roster -&gt;'!HX$158:HX$173)</f>
        <v>0</v>
      </c>
    </row>
    <row r="268" spans="1:75" x14ac:dyDescent="0.3">
      <c r="B268" s="236" t="s">
        <v>271</v>
      </c>
      <c r="D268" s="256">
        <f>IFERROR(ROUNDDOWN(D266/$C265,0),0)</f>
        <v>0</v>
      </c>
      <c r="E268" s="256">
        <f t="shared" ref="E268:BK268" si="301">IFERROR(ROUNDDOWN(E266/$C265,0),0)</f>
        <v>0</v>
      </c>
      <c r="F268" s="256">
        <f t="shared" si="301"/>
        <v>0</v>
      </c>
      <c r="G268" s="256">
        <f t="shared" si="301"/>
        <v>0</v>
      </c>
      <c r="H268" s="256">
        <f t="shared" si="301"/>
        <v>0</v>
      </c>
      <c r="I268" s="256">
        <f t="shared" si="301"/>
        <v>0</v>
      </c>
      <c r="J268" s="256">
        <f t="shared" si="301"/>
        <v>0</v>
      </c>
      <c r="K268" s="256">
        <f t="shared" si="301"/>
        <v>0</v>
      </c>
      <c r="L268" s="256">
        <f t="shared" si="301"/>
        <v>0</v>
      </c>
      <c r="M268" s="256">
        <f t="shared" si="301"/>
        <v>0</v>
      </c>
      <c r="N268" s="256">
        <f t="shared" si="301"/>
        <v>0</v>
      </c>
      <c r="O268" s="256">
        <f t="shared" si="301"/>
        <v>0</v>
      </c>
      <c r="P268" s="256">
        <f t="shared" si="301"/>
        <v>0</v>
      </c>
      <c r="Q268" s="256">
        <f t="shared" si="301"/>
        <v>0</v>
      </c>
      <c r="R268" s="256">
        <f t="shared" si="301"/>
        <v>0</v>
      </c>
      <c r="S268" s="256">
        <f t="shared" si="301"/>
        <v>0</v>
      </c>
      <c r="T268" s="256">
        <f t="shared" si="301"/>
        <v>0</v>
      </c>
      <c r="U268" s="256">
        <f t="shared" si="301"/>
        <v>0</v>
      </c>
      <c r="V268" s="256">
        <f t="shared" si="301"/>
        <v>0</v>
      </c>
      <c r="W268" s="256">
        <f t="shared" si="301"/>
        <v>0</v>
      </c>
      <c r="X268" s="256">
        <f t="shared" si="301"/>
        <v>0</v>
      </c>
      <c r="Y268" s="256">
        <f t="shared" si="301"/>
        <v>0</v>
      </c>
      <c r="Z268" s="256">
        <f t="shared" si="301"/>
        <v>0</v>
      </c>
      <c r="AA268" s="256">
        <f t="shared" si="301"/>
        <v>0</v>
      </c>
      <c r="AB268" s="256">
        <f t="shared" si="301"/>
        <v>0</v>
      </c>
      <c r="AC268" s="256">
        <f t="shared" si="301"/>
        <v>0</v>
      </c>
      <c r="AD268" s="256">
        <f t="shared" si="301"/>
        <v>0</v>
      </c>
      <c r="AE268" s="256">
        <f t="shared" si="301"/>
        <v>0</v>
      </c>
      <c r="AF268" s="256">
        <f t="shared" si="301"/>
        <v>0</v>
      </c>
      <c r="AG268" s="256">
        <f t="shared" si="301"/>
        <v>0</v>
      </c>
      <c r="AH268" s="256">
        <f t="shared" si="301"/>
        <v>0</v>
      </c>
      <c r="AI268" s="256">
        <f t="shared" si="301"/>
        <v>0</v>
      </c>
      <c r="AJ268" s="256">
        <f t="shared" si="301"/>
        <v>0</v>
      </c>
      <c r="AK268" s="256">
        <f t="shared" si="301"/>
        <v>0</v>
      </c>
      <c r="AL268" s="256">
        <f t="shared" si="301"/>
        <v>0</v>
      </c>
      <c r="AM268" s="256">
        <f t="shared" si="301"/>
        <v>0</v>
      </c>
      <c r="AN268" s="256">
        <f t="shared" si="301"/>
        <v>0</v>
      </c>
      <c r="AO268" s="256">
        <f t="shared" si="301"/>
        <v>0</v>
      </c>
      <c r="AP268" s="256">
        <f t="shared" si="301"/>
        <v>0</v>
      </c>
      <c r="AQ268" s="256">
        <f t="shared" si="301"/>
        <v>0</v>
      </c>
      <c r="AR268" s="256">
        <f t="shared" si="301"/>
        <v>0</v>
      </c>
      <c r="AS268" s="256">
        <f t="shared" si="301"/>
        <v>0</v>
      </c>
      <c r="AT268" s="256">
        <f t="shared" si="301"/>
        <v>0</v>
      </c>
      <c r="AU268" s="256">
        <f t="shared" si="301"/>
        <v>0</v>
      </c>
      <c r="AV268" s="256">
        <f t="shared" si="301"/>
        <v>0</v>
      </c>
      <c r="AW268" s="256">
        <f t="shared" si="301"/>
        <v>0</v>
      </c>
      <c r="AX268" s="256">
        <f t="shared" si="301"/>
        <v>0</v>
      </c>
      <c r="AY268" s="256">
        <f t="shared" si="301"/>
        <v>0</v>
      </c>
      <c r="AZ268" s="256">
        <f t="shared" si="301"/>
        <v>0</v>
      </c>
      <c r="BA268" s="256">
        <f t="shared" si="301"/>
        <v>0</v>
      </c>
      <c r="BB268" s="256">
        <f t="shared" si="301"/>
        <v>0</v>
      </c>
      <c r="BC268" s="256">
        <f t="shared" si="301"/>
        <v>0</v>
      </c>
      <c r="BD268" s="256">
        <f t="shared" si="301"/>
        <v>0</v>
      </c>
      <c r="BE268" s="256">
        <f t="shared" si="301"/>
        <v>0</v>
      </c>
      <c r="BF268" s="256">
        <f t="shared" si="301"/>
        <v>0</v>
      </c>
      <c r="BG268" s="256">
        <f t="shared" si="301"/>
        <v>0</v>
      </c>
      <c r="BH268" s="256">
        <f t="shared" si="301"/>
        <v>0</v>
      </c>
      <c r="BI268" s="256">
        <f t="shared" si="301"/>
        <v>0</v>
      </c>
      <c r="BJ268" s="256">
        <f t="shared" si="301"/>
        <v>0</v>
      </c>
      <c r="BK268" s="256">
        <f t="shared" si="301"/>
        <v>0</v>
      </c>
      <c r="BL268" s="256">
        <f t="shared" ref="BL268:BW268" si="302">IFERROR(ROUNDDOWN(BL266/$C265,0),0)</f>
        <v>0</v>
      </c>
      <c r="BM268" s="256">
        <f t="shared" si="302"/>
        <v>0</v>
      </c>
      <c r="BN268" s="256">
        <f t="shared" si="302"/>
        <v>0</v>
      </c>
      <c r="BO268" s="256">
        <f t="shared" si="302"/>
        <v>0</v>
      </c>
      <c r="BP268" s="256">
        <f t="shared" si="302"/>
        <v>0</v>
      </c>
      <c r="BQ268" s="256">
        <f t="shared" si="302"/>
        <v>0</v>
      </c>
      <c r="BR268" s="256">
        <f t="shared" si="302"/>
        <v>0</v>
      </c>
      <c r="BS268" s="256">
        <f t="shared" si="302"/>
        <v>0</v>
      </c>
      <c r="BT268" s="256">
        <f t="shared" si="302"/>
        <v>0</v>
      </c>
      <c r="BU268" s="256">
        <f t="shared" si="302"/>
        <v>0</v>
      </c>
      <c r="BV268" s="256">
        <f t="shared" si="302"/>
        <v>0</v>
      </c>
      <c r="BW268" s="256">
        <f t="shared" si="302"/>
        <v>0</v>
      </c>
    </row>
    <row r="269" spans="1:75" x14ac:dyDescent="0.3">
      <c r="B269" t="s">
        <v>181</v>
      </c>
      <c r="D269" s="257">
        <f>IF((D268-D267)&lt;0,0,D268-D267)</f>
        <v>0</v>
      </c>
      <c r="E269" s="257">
        <f t="shared" ref="E269:BK269" si="303">IF((E268-E267)&lt;0,0,E268-E267)</f>
        <v>0</v>
      </c>
      <c r="F269" s="257">
        <f t="shared" si="303"/>
        <v>0</v>
      </c>
      <c r="G269" s="257">
        <f t="shared" si="303"/>
        <v>0</v>
      </c>
      <c r="H269" s="257">
        <f t="shared" si="303"/>
        <v>0</v>
      </c>
      <c r="I269" s="257">
        <f t="shared" si="303"/>
        <v>0</v>
      </c>
      <c r="J269" s="257">
        <f t="shared" si="303"/>
        <v>0</v>
      </c>
      <c r="K269" s="257">
        <f t="shared" si="303"/>
        <v>0</v>
      </c>
      <c r="L269" s="257">
        <f t="shared" si="303"/>
        <v>0</v>
      </c>
      <c r="M269" s="257">
        <f t="shared" si="303"/>
        <v>0</v>
      </c>
      <c r="N269" s="257">
        <f t="shared" si="303"/>
        <v>0</v>
      </c>
      <c r="O269" s="257">
        <f t="shared" si="303"/>
        <v>0</v>
      </c>
      <c r="P269" s="257">
        <f t="shared" si="303"/>
        <v>0</v>
      </c>
      <c r="Q269" s="257">
        <f t="shared" si="303"/>
        <v>0</v>
      </c>
      <c r="R269" s="257">
        <f t="shared" si="303"/>
        <v>0</v>
      </c>
      <c r="S269" s="257">
        <f t="shared" si="303"/>
        <v>0</v>
      </c>
      <c r="T269" s="257">
        <f t="shared" si="303"/>
        <v>0</v>
      </c>
      <c r="U269" s="257">
        <f t="shared" si="303"/>
        <v>0</v>
      </c>
      <c r="V269" s="257">
        <f t="shared" si="303"/>
        <v>0</v>
      </c>
      <c r="W269" s="257">
        <f t="shared" si="303"/>
        <v>0</v>
      </c>
      <c r="X269" s="257">
        <f t="shared" si="303"/>
        <v>0</v>
      </c>
      <c r="Y269" s="257">
        <f t="shared" si="303"/>
        <v>0</v>
      </c>
      <c r="Z269" s="257">
        <f t="shared" si="303"/>
        <v>0</v>
      </c>
      <c r="AA269" s="257">
        <f t="shared" si="303"/>
        <v>0</v>
      </c>
      <c r="AB269" s="257">
        <f t="shared" si="303"/>
        <v>0</v>
      </c>
      <c r="AC269" s="257">
        <f t="shared" si="303"/>
        <v>0</v>
      </c>
      <c r="AD269" s="257">
        <f t="shared" si="303"/>
        <v>0</v>
      </c>
      <c r="AE269" s="257">
        <f t="shared" si="303"/>
        <v>0</v>
      </c>
      <c r="AF269" s="257">
        <f t="shared" si="303"/>
        <v>0</v>
      </c>
      <c r="AG269" s="257">
        <f t="shared" si="303"/>
        <v>0</v>
      </c>
      <c r="AH269" s="257">
        <f t="shared" si="303"/>
        <v>0</v>
      </c>
      <c r="AI269" s="257">
        <f t="shared" si="303"/>
        <v>0</v>
      </c>
      <c r="AJ269" s="257">
        <f t="shared" si="303"/>
        <v>0</v>
      </c>
      <c r="AK269" s="257">
        <f t="shared" si="303"/>
        <v>0</v>
      </c>
      <c r="AL269" s="257">
        <f t="shared" si="303"/>
        <v>0</v>
      </c>
      <c r="AM269" s="257">
        <f t="shared" si="303"/>
        <v>0</v>
      </c>
      <c r="AN269" s="257">
        <f t="shared" si="303"/>
        <v>0</v>
      </c>
      <c r="AO269" s="257">
        <f t="shared" si="303"/>
        <v>0</v>
      </c>
      <c r="AP269" s="257">
        <f t="shared" si="303"/>
        <v>0</v>
      </c>
      <c r="AQ269" s="257">
        <f t="shared" si="303"/>
        <v>0</v>
      </c>
      <c r="AR269" s="257">
        <f t="shared" si="303"/>
        <v>0</v>
      </c>
      <c r="AS269" s="257">
        <f t="shared" si="303"/>
        <v>0</v>
      </c>
      <c r="AT269" s="257">
        <f t="shared" si="303"/>
        <v>0</v>
      </c>
      <c r="AU269" s="257">
        <f t="shared" si="303"/>
        <v>0</v>
      </c>
      <c r="AV269" s="257">
        <f t="shared" si="303"/>
        <v>0</v>
      </c>
      <c r="AW269" s="257">
        <f t="shared" si="303"/>
        <v>0</v>
      </c>
      <c r="AX269" s="257">
        <f t="shared" si="303"/>
        <v>0</v>
      </c>
      <c r="AY269" s="257">
        <f t="shared" si="303"/>
        <v>0</v>
      </c>
      <c r="AZ269" s="257">
        <f t="shared" si="303"/>
        <v>0</v>
      </c>
      <c r="BA269" s="257">
        <f t="shared" si="303"/>
        <v>0</v>
      </c>
      <c r="BB269" s="257">
        <f t="shared" si="303"/>
        <v>0</v>
      </c>
      <c r="BC269" s="257">
        <f t="shared" si="303"/>
        <v>0</v>
      </c>
      <c r="BD269" s="257">
        <f t="shared" si="303"/>
        <v>0</v>
      </c>
      <c r="BE269" s="257">
        <f t="shared" si="303"/>
        <v>0</v>
      </c>
      <c r="BF269" s="257">
        <f t="shared" si="303"/>
        <v>0</v>
      </c>
      <c r="BG269" s="257">
        <f t="shared" si="303"/>
        <v>0</v>
      </c>
      <c r="BH269" s="257">
        <f t="shared" si="303"/>
        <v>0</v>
      </c>
      <c r="BI269" s="257">
        <f t="shared" si="303"/>
        <v>0</v>
      </c>
      <c r="BJ269" s="257">
        <f t="shared" si="303"/>
        <v>0</v>
      </c>
      <c r="BK269" s="257">
        <f t="shared" si="303"/>
        <v>0</v>
      </c>
      <c r="BL269" s="257">
        <f t="shared" ref="BL269:BW269" si="304">IF((BL268-BL267)&lt;0,0,BL268-BL267)</f>
        <v>0</v>
      </c>
      <c r="BM269" s="257">
        <f t="shared" si="304"/>
        <v>0</v>
      </c>
      <c r="BN269" s="257">
        <f t="shared" si="304"/>
        <v>0</v>
      </c>
      <c r="BO269" s="257">
        <f t="shared" si="304"/>
        <v>0</v>
      </c>
      <c r="BP269" s="257">
        <f t="shared" si="304"/>
        <v>0</v>
      </c>
      <c r="BQ269" s="257">
        <f t="shared" si="304"/>
        <v>0</v>
      </c>
      <c r="BR269" s="257">
        <f t="shared" si="304"/>
        <v>0</v>
      </c>
      <c r="BS269" s="257">
        <f t="shared" si="304"/>
        <v>0</v>
      </c>
      <c r="BT269" s="257">
        <f t="shared" si="304"/>
        <v>0</v>
      </c>
      <c r="BU269" s="257">
        <f t="shared" si="304"/>
        <v>0</v>
      </c>
      <c r="BV269" s="257">
        <f t="shared" si="304"/>
        <v>0</v>
      </c>
      <c r="BW269" s="257">
        <f t="shared" si="304"/>
        <v>0</v>
      </c>
    </row>
    <row r="270" spans="1:75" x14ac:dyDescent="0.3">
      <c r="A270" t="str">
        <f>$B$203&amp;"WTB"</f>
        <v>SalesWTB</v>
      </c>
      <c r="B270" t="s">
        <v>21</v>
      </c>
      <c r="D270" s="239">
        <f>D269*$C261/12*(1+$C263)</f>
        <v>0</v>
      </c>
      <c r="E270" s="239">
        <f t="shared" ref="E270" si="305">E269*$C261/12*(1+$C263)</f>
        <v>0</v>
      </c>
      <c r="F270" s="239">
        <f t="shared" ref="F270" si="306">F269*$C261/12*(1+$C263)</f>
        <v>0</v>
      </c>
      <c r="G270" s="239">
        <f t="shared" ref="G270" si="307">G269*$C261/12*(1+$C263)</f>
        <v>0</v>
      </c>
      <c r="H270" s="239">
        <f t="shared" ref="H270" si="308">H269*$C261/12*(1+$C263)</f>
        <v>0</v>
      </c>
      <c r="I270" s="239">
        <f t="shared" ref="I270" si="309">I269*$C261/12*(1+$C263)</f>
        <v>0</v>
      </c>
      <c r="J270" s="239">
        <f t="shared" ref="J270" si="310">J269*$C261/12*(1+$C263)</f>
        <v>0</v>
      </c>
      <c r="K270" s="239">
        <f t="shared" ref="K270" si="311">K269*$C261/12*(1+$C263)</f>
        <v>0</v>
      </c>
      <c r="L270" s="239">
        <f t="shared" ref="L270" si="312">L269*$C261/12*(1+$C263)</f>
        <v>0</v>
      </c>
      <c r="M270" s="239">
        <f t="shared" ref="M270" si="313">M269*$C261/12*(1+$C263)</f>
        <v>0</v>
      </c>
      <c r="N270" s="239">
        <f t="shared" ref="N270" si="314">N269*$C261/12*(1+$C263)</f>
        <v>0</v>
      </c>
      <c r="O270" s="239">
        <f t="shared" ref="O270" si="315">O269*$C261/12*(1+$C263)</f>
        <v>0</v>
      </c>
      <c r="P270" s="239">
        <f t="shared" ref="P270" si="316">P269*$C261/12*(1+$C263)</f>
        <v>0</v>
      </c>
      <c r="Q270" s="239">
        <f t="shared" ref="Q270" si="317">Q269*$C261/12*(1+$C263)</f>
        <v>0</v>
      </c>
      <c r="R270" s="239">
        <f t="shared" ref="R270" si="318">R269*$C261/12*(1+$C263)</f>
        <v>0</v>
      </c>
      <c r="S270" s="239">
        <f t="shared" ref="S270" si="319">S269*$C261/12*(1+$C263)</f>
        <v>0</v>
      </c>
      <c r="T270" s="239">
        <f t="shared" ref="T270" si="320">T269*$C261/12*(1+$C263)</f>
        <v>0</v>
      </c>
      <c r="U270" s="239">
        <f t="shared" ref="U270" si="321">U269*$C261/12*(1+$C263)</f>
        <v>0</v>
      </c>
      <c r="V270" s="239">
        <f t="shared" ref="V270" si="322">V269*$C261/12*(1+$C263)</f>
        <v>0</v>
      </c>
      <c r="W270" s="239">
        <f t="shared" ref="W270" si="323">W269*$C261/12*(1+$C263)</f>
        <v>0</v>
      </c>
      <c r="X270" s="239">
        <f t="shared" ref="X270" si="324">X269*$C261/12*(1+$C263)</f>
        <v>0</v>
      </c>
      <c r="Y270" s="239">
        <f t="shared" ref="Y270" si="325">Y269*$C261/12*(1+$C263)</f>
        <v>0</v>
      </c>
      <c r="Z270" s="239">
        <f t="shared" ref="Z270" si="326">Z269*$C261/12*(1+$C263)</f>
        <v>0</v>
      </c>
      <c r="AA270" s="239">
        <f t="shared" ref="AA270" si="327">AA269*$C261/12*(1+$C263)</f>
        <v>0</v>
      </c>
      <c r="AB270" s="239">
        <f t="shared" ref="AB270" si="328">AB269*$C261/12*(1+$C263)</f>
        <v>0</v>
      </c>
      <c r="AC270" s="239">
        <f t="shared" ref="AC270" si="329">AC269*$C261/12*(1+$C263)</f>
        <v>0</v>
      </c>
      <c r="AD270" s="239">
        <f t="shared" ref="AD270" si="330">AD269*$C261/12*(1+$C263)</f>
        <v>0</v>
      </c>
      <c r="AE270" s="239">
        <f t="shared" ref="AE270" si="331">AE269*$C261/12*(1+$C263)</f>
        <v>0</v>
      </c>
      <c r="AF270" s="239">
        <f t="shared" ref="AF270" si="332">AF269*$C261/12*(1+$C263)</f>
        <v>0</v>
      </c>
      <c r="AG270" s="239">
        <f t="shared" ref="AG270" si="333">AG269*$C261/12*(1+$C263)</f>
        <v>0</v>
      </c>
      <c r="AH270" s="239">
        <f t="shared" ref="AH270" si="334">AH269*$C261/12*(1+$C263)</f>
        <v>0</v>
      </c>
      <c r="AI270" s="239">
        <f t="shared" ref="AI270" si="335">AI269*$C261/12*(1+$C263)</f>
        <v>0</v>
      </c>
      <c r="AJ270" s="239">
        <f t="shared" ref="AJ270" si="336">AJ269*$C261/12*(1+$C263)</f>
        <v>0</v>
      </c>
      <c r="AK270" s="239">
        <f t="shared" ref="AK270" si="337">AK269*$C261/12*(1+$C263)</f>
        <v>0</v>
      </c>
      <c r="AL270" s="239">
        <f t="shared" ref="AL270" si="338">AL269*$C261/12*(1+$C263)</f>
        <v>0</v>
      </c>
      <c r="AM270" s="239">
        <f t="shared" ref="AM270" si="339">AM269*$C261/12*(1+$C263)</f>
        <v>0</v>
      </c>
      <c r="AN270" s="239">
        <f t="shared" ref="AN270" si="340">AN269*$C261/12*(1+$C263)</f>
        <v>0</v>
      </c>
      <c r="AO270" s="239">
        <f t="shared" ref="AO270" si="341">AO269*$C261/12*(1+$C263)</f>
        <v>0</v>
      </c>
      <c r="AP270" s="239">
        <f t="shared" ref="AP270" si="342">AP269*$C261/12*(1+$C263)</f>
        <v>0</v>
      </c>
      <c r="AQ270" s="239">
        <f t="shared" ref="AQ270" si="343">AQ269*$C261/12*(1+$C263)</f>
        <v>0</v>
      </c>
      <c r="AR270" s="239">
        <f t="shared" ref="AR270" si="344">AR269*$C261/12*(1+$C263)</f>
        <v>0</v>
      </c>
      <c r="AS270" s="239">
        <f t="shared" ref="AS270" si="345">AS269*$C261/12*(1+$C263)</f>
        <v>0</v>
      </c>
      <c r="AT270" s="239">
        <f t="shared" ref="AT270" si="346">AT269*$C261/12*(1+$C263)</f>
        <v>0</v>
      </c>
      <c r="AU270" s="239">
        <f t="shared" ref="AU270" si="347">AU269*$C261/12*(1+$C263)</f>
        <v>0</v>
      </c>
      <c r="AV270" s="239">
        <f t="shared" ref="AV270" si="348">AV269*$C261/12*(1+$C263)</f>
        <v>0</v>
      </c>
      <c r="AW270" s="239">
        <f t="shared" ref="AW270" si="349">AW269*$C261/12*(1+$C263)</f>
        <v>0</v>
      </c>
      <c r="AX270" s="239">
        <f t="shared" ref="AX270" si="350">AX269*$C261/12*(1+$C263)</f>
        <v>0</v>
      </c>
      <c r="AY270" s="239">
        <f t="shared" ref="AY270" si="351">AY269*$C261/12*(1+$C263)</f>
        <v>0</v>
      </c>
      <c r="AZ270" s="239">
        <f t="shared" ref="AZ270" si="352">AZ269*$C261/12*(1+$C263)</f>
        <v>0</v>
      </c>
      <c r="BA270" s="239">
        <f t="shared" ref="BA270" si="353">BA269*$C261/12*(1+$C263)</f>
        <v>0</v>
      </c>
      <c r="BB270" s="239">
        <f t="shared" ref="BB270" si="354">BB269*$C261/12*(1+$C263)</f>
        <v>0</v>
      </c>
      <c r="BC270" s="239">
        <f t="shared" ref="BC270" si="355">BC269*$C261/12*(1+$C263)</f>
        <v>0</v>
      </c>
      <c r="BD270" s="239">
        <f t="shared" ref="BD270" si="356">BD269*$C261/12*(1+$C263)</f>
        <v>0</v>
      </c>
      <c r="BE270" s="239">
        <f t="shared" ref="BE270" si="357">BE269*$C261/12*(1+$C263)</f>
        <v>0</v>
      </c>
      <c r="BF270" s="239">
        <f t="shared" ref="BF270" si="358">BF269*$C261/12*(1+$C263)</f>
        <v>0</v>
      </c>
      <c r="BG270" s="239">
        <f t="shared" ref="BG270" si="359">BG269*$C261/12*(1+$C263)</f>
        <v>0</v>
      </c>
      <c r="BH270" s="239">
        <f t="shared" ref="BH270" si="360">BH269*$C261/12*(1+$C263)</f>
        <v>0</v>
      </c>
      <c r="BI270" s="239">
        <f t="shared" ref="BI270" si="361">BI269*$C261/12*(1+$C263)</f>
        <v>0</v>
      </c>
      <c r="BJ270" s="239">
        <f t="shared" ref="BJ270" si="362">BJ269*$C261/12*(1+$C263)</f>
        <v>0</v>
      </c>
      <c r="BK270" s="239">
        <f t="shared" ref="BK270:BW270" si="363">BK269*$C261/12*(1+$C263)</f>
        <v>0</v>
      </c>
      <c r="BL270" s="239">
        <f t="shared" si="363"/>
        <v>0</v>
      </c>
      <c r="BM270" s="239">
        <f t="shared" si="363"/>
        <v>0</v>
      </c>
      <c r="BN270" s="239">
        <f t="shared" si="363"/>
        <v>0</v>
      </c>
      <c r="BO270" s="239">
        <f t="shared" si="363"/>
        <v>0</v>
      </c>
      <c r="BP270" s="239">
        <f t="shared" si="363"/>
        <v>0</v>
      </c>
      <c r="BQ270" s="239">
        <f t="shared" si="363"/>
        <v>0</v>
      </c>
      <c r="BR270" s="239">
        <f t="shared" si="363"/>
        <v>0</v>
      </c>
      <c r="BS270" s="239">
        <f t="shared" si="363"/>
        <v>0</v>
      </c>
      <c r="BT270" s="239">
        <f t="shared" si="363"/>
        <v>0</v>
      </c>
      <c r="BU270" s="239">
        <f t="shared" si="363"/>
        <v>0</v>
      </c>
      <c r="BV270" s="239">
        <f t="shared" si="363"/>
        <v>0</v>
      </c>
      <c r="BW270" s="239">
        <f t="shared" si="363"/>
        <v>0</v>
      </c>
    </row>
    <row r="271" spans="1:75" x14ac:dyDescent="0.3">
      <c r="A271" t="str">
        <f>$B$203&amp;"Commissions"</f>
        <v>SalesCommissions</v>
      </c>
      <c r="B271" t="s">
        <v>214</v>
      </c>
      <c r="D271" s="239">
        <f>IF(D269&gt;0,SUM(D215,D232)*$C262*(1+$C263),0)</f>
        <v>0</v>
      </c>
      <c r="E271" s="239">
        <f t="shared" ref="E271:BK271" si="364">IF(E269&gt;0,SUM(E215,E232)*$C262*(1+$C263),0)</f>
        <v>0</v>
      </c>
      <c r="F271" s="239">
        <f t="shared" si="364"/>
        <v>0</v>
      </c>
      <c r="G271" s="239">
        <f t="shared" si="364"/>
        <v>0</v>
      </c>
      <c r="H271" s="239">
        <f t="shared" si="364"/>
        <v>0</v>
      </c>
      <c r="I271" s="239">
        <f t="shared" si="364"/>
        <v>0</v>
      </c>
      <c r="J271" s="239">
        <f t="shared" si="364"/>
        <v>0</v>
      </c>
      <c r="K271" s="239">
        <f t="shared" si="364"/>
        <v>0</v>
      </c>
      <c r="L271" s="239">
        <f t="shared" si="364"/>
        <v>0</v>
      </c>
      <c r="M271" s="239">
        <f t="shared" si="364"/>
        <v>0</v>
      </c>
      <c r="N271" s="239">
        <f t="shared" si="364"/>
        <v>0</v>
      </c>
      <c r="O271" s="239">
        <f t="shared" si="364"/>
        <v>0</v>
      </c>
      <c r="P271" s="239">
        <f t="shared" si="364"/>
        <v>0</v>
      </c>
      <c r="Q271" s="239">
        <f t="shared" si="364"/>
        <v>0</v>
      </c>
      <c r="R271" s="239">
        <f t="shared" si="364"/>
        <v>0</v>
      </c>
      <c r="S271" s="239">
        <f t="shared" si="364"/>
        <v>0</v>
      </c>
      <c r="T271" s="239">
        <f t="shared" si="364"/>
        <v>0</v>
      </c>
      <c r="U271" s="239">
        <f t="shared" si="364"/>
        <v>0</v>
      </c>
      <c r="V271" s="239">
        <f t="shared" si="364"/>
        <v>0</v>
      </c>
      <c r="W271" s="239">
        <f t="shared" si="364"/>
        <v>0</v>
      </c>
      <c r="X271" s="239">
        <f t="shared" si="364"/>
        <v>0</v>
      </c>
      <c r="Y271" s="239">
        <f t="shared" si="364"/>
        <v>0</v>
      </c>
      <c r="Z271" s="239">
        <f t="shared" si="364"/>
        <v>0</v>
      </c>
      <c r="AA271" s="239">
        <f t="shared" si="364"/>
        <v>0</v>
      </c>
      <c r="AB271" s="239">
        <f t="shared" si="364"/>
        <v>0</v>
      </c>
      <c r="AC271" s="239">
        <f t="shared" si="364"/>
        <v>0</v>
      </c>
      <c r="AD271" s="239">
        <f t="shared" si="364"/>
        <v>0</v>
      </c>
      <c r="AE271" s="239">
        <f t="shared" si="364"/>
        <v>0</v>
      </c>
      <c r="AF271" s="239">
        <f t="shared" si="364"/>
        <v>0</v>
      </c>
      <c r="AG271" s="239">
        <f t="shared" si="364"/>
        <v>0</v>
      </c>
      <c r="AH271" s="239">
        <f t="shared" si="364"/>
        <v>0</v>
      </c>
      <c r="AI271" s="239">
        <f t="shared" si="364"/>
        <v>0</v>
      </c>
      <c r="AJ271" s="239">
        <f t="shared" si="364"/>
        <v>0</v>
      </c>
      <c r="AK271" s="239">
        <f t="shared" si="364"/>
        <v>0</v>
      </c>
      <c r="AL271" s="239">
        <f t="shared" si="364"/>
        <v>0</v>
      </c>
      <c r="AM271" s="239">
        <f t="shared" si="364"/>
        <v>0</v>
      </c>
      <c r="AN271" s="239">
        <f t="shared" si="364"/>
        <v>0</v>
      </c>
      <c r="AO271" s="239">
        <f t="shared" si="364"/>
        <v>0</v>
      </c>
      <c r="AP271" s="239">
        <f t="shared" si="364"/>
        <v>0</v>
      </c>
      <c r="AQ271" s="239">
        <f t="shared" si="364"/>
        <v>0</v>
      </c>
      <c r="AR271" s="239">
        <f t="shared" si="364"/>
        <v>0</v>
      </c>
      <c r="AS271" s="239">
        <f t="shared" si="364"/>
        <v>0</v>
      </c>
      <c r="AT271" s="239">
        <f t="shared" si="364"/>
        <v>0</v>
      </c>
      <c r="AU271" s="239">
        <f t="shared" si="364"/>
        <v>0</v>
      </c>
      <c r="AV271" s="239">
        <f t="shared" si="364"/>
        <v>0</v>
      </c>
      <c r="AW271" s="239">
        <f t="shared" si="364"/>
        <v>0</v>
      </c>
      <c r="AX271" s="239">
        <f t="shared" si="364"/>
        <v>0</v>
      </c>
      <c r="AY271" s="239">
        <f t="shared" si="364"/>
        <v>0</v>
      </c>
      <c r="AZ271" s="239">
        <f t="shared" si="364"/>
        <v>0</v>
      </c>
      <c r="BA271" s="239">
        <f t="shared" si="364"/>
        <v>0</v>
      </c>
      <c r="BB271" s="239">
        <f t="shared" si="364"/>
        <v>0</v>
      </c>
      <c r="BC271" s="239">
        <f t="shared" si="364"/>
        <v>0</v>
      </c>
      <c r="BD271" s="239">
        <f t="shared" si="364"/>
        <v>0</v>
      </c>
      <c r="BE271" s="239">
        <f t="shared" si="364"/>
        <v>0</v>
      </c>
      <c r="BF271" s="239">
        <f t="shared" si="364"/>
        <v>0</v>
      </c>
      <c r="BG271" s="239">
        <f t="shared" si="364"/>
        <v>0</v>
      </c>
      <c r="BH271" s="239">
        <f t="shared" si="364"/>
        <v>0</v>
      </c>
      <c r="BI271" s="239">
        <f t="shared" si="364"/>
        <v>0</v>
      </c>
      <c r="BJ271" s="239">
        <f t="shared" si="364"/>
        <v>0</v>
      </c>
      <c r="BK271" s="239">
        <f t="shared" si="364"/>
        <v>0</v>
      </c>
      <c r="BL271" s="239">
        <f t="shared" ref="BL271:BW271" si="365">IF(BL269&gt;0,SUM(BL215,BL232)*$C262*(1+$C263),0)</f>
        <v>0</v>
      </c>
      <c r="BM271" s="239">
        <f t="shared" si="365"/>
        <v>0</v>
      </c>
      <c r="BN271" s="239">
        <f t="shared" si="365"/>
        <v>0</v>
      </c>
      <c r="BO271" s="239">
        <f t="shared" si="365"/>
        <v>0</v>
      </c>
      <c r="BP271" s="239">
        <f t="shared" si="365"/>
        <v>0</v>
      </c>
      <c r="BQ271" s="239">
        <f t="shared" si="365"/>
        <v>0</v>
      </c>
      <c r="BR271" s="239">
        <f t="shared" si="365"/>
        <v>0</v>
      </c>
      <c r="BS271" s="239">
        <f t="shared" si="365"/>
        <v>0</v>
      </c>
      <c r="BT271" s="239">
        <f t="shared" si="365"/>
        <v>0</v>
      </c>
      <c r="BU271" s="239">
        <f t="shared" si="365"/>
        <v>0</v>
      </c>
      <c r="BV271" s="239">
        <f t="shared" si="365"/>
        <v>0</v>
      </c>
      <c r="BW271" s="239">
        <f t="shared" si="365"/>
        <v>0</v>
      </c>
    </row>
    <row r="272" spans="1:75" x14ac:dyDescent="0.3">
      <c r="A272" t="str">
        <f t="shared" ref="A272" si="366">$B$203&amp;"WTB"</f>
        <v>SalesWTB</v>
      </c>
      <c r="B272" t="s">
        <v>107</v>
      </c>
      <c r="D272" s="239">
        <f>D269*$C264</f>
        <v>0</v>
      </c>
      <c r="E272" s="239">
        <f t="shared" ref="E272" si="367">E269*$C264</f>
        <v>0</v>
      </c>
      <c r="F272" s="239">
        <f>F269*$C264</f>
        <v>0</v>
      </c>
      <c r="G272" s="239">
        <f t="shared" ref="G272:BK272" si="368">G269*$C264</f>
        <v>0</v>
      </c>
      <c r="H272" s="239">
        <f t="shared" si="368"/>
        <v>0</v>
      </c>
      <c r="I272" s="239">
        <f t="shared" si="368"/>
        <v>0</v>
      </c>
      <c r="J272" s="239">
        <f t="shared" si="368"/>
        <v>0</v>
      </c>
      <c r="K272" s="239">
        <f t="shared" si="368"/>
        <v>0</v>
      </c>
      <c r="L272" s="239">
        <f t="shared" si="368"/>
        <v>0</v>
      </c>
      <c r="M272" s="239">
        <f t="shared" si="368"/>
        <v>0</v>
      </c>
      <c r="N272" s="239">
        <f t="shared" si="368"/>
        <v>0</v>
      </c>
      <c r="O272" s="239">
        <f t="shared" si="368"/>
        <v>0</v>
      </c>
      <c r="P272" s="239">
        <f t="shared" si="368"/>
        <v>0</v>
      </c>
      <c r="Q272" s="239">
        <f t="shared" si="368"/>
        <v>0</v>
      </c>
      <c r="R272" s="239">
        <f t="shared" si="368"/>
        <v>0</v>
      </c>
      <c r="S272" s="239">
        <f t="shared" si="368"/>
        <v>0</v>
      </c>
      <c r="T272" s="239">
        <f t="shared" si="368"/>
        <v>0</v>
      </c>
      <c r="U272" s="239">
        <f t="shared" si="368"/>
        <v>0</v>
      </c>
      <c r="V272" s="239">
        <f t="shared" si="368"/>
        <v>0</v>
      </c>
      <c r="W272" s="239">
        <f t="shared" si="368"/>
        <v>0</v>
      </c>
      <c r="X272" s="239">
        <f t="shared" si="368"/>
        <v>0</v>
      </c>
      <c r="Y272" s="239">
        <f t="shared" si="368"/>
        <v>0</v>
      </c>
      <c r="Z272" s="239">
        <f t="shared" si="368"/>
        <v>0</v>
      </c>
      <c r="AA272" s="239">
        <f t="shared" si="368"/>
        <v>0</v>
      </c>
      <c r="AB272" s="239">
        <f t="shared" si="368"/>
        <v>0</v>
      </c>
      <c r="AC272" s="239">
        <f t="shared" si="368"/>
        <v>0</v>
      </c>
      <c r="AD272" s="239">
        <f t="shared" si="368"/>
        <v>0</v>
      </c>
      <c r="AE272" s="239">
        <f t="shared" si="368"/>
        <v>0</v>
      </c>
      <c r="AF272" s="239">
        <f t="shared" si="368"/>
        <v>0</v>
      </c>
      <c r="AG272" s="239">
        <f t="shared" si="368"/>
        <v>0</v>
      </c>
      <c r="AH272" s="239">
        <f t="shared" si="368"/>
        <v>0</v>
      </c>
      <c r="AI272" s="239">
        <f t="shared" si="368"/>
        <v>0</v>
      </c>
      <c r="AJ272" s="239">
        <f t="shared" si="368"/>
        <v>0</v>
      </c>
      <c r="AK272" s="239">
        <f t="shared" si="368"/>
        <v>0</v>
      </c>
      <c r="AL272" s="239">
        <f t="shared" si="368"/>
        <v>0</v>
      </c>
      <c r="AM272" s="239">
        <f t="shared" si="368"/>
        <v>0</v>
      </c>
      <c r="AN272" s="239">
        <f t="shared" si="368"/>
        <v>0</v>
      </c>
      <c r="AO272" s="239">
        <f t="shared" si="368"/>
        <v>0</v>
      </c>
      <c r="AP272" s="239">
        <f t="shared" si="368"/>
        <v>0</v>
      </c>
      <c r="AQ272" s="239">
        <f t="shared" si="368"/>
        <v>0</v>
      </c>
      <c r="AR272" s="239">
        <f t="shared" si="368"/>
        <v>0</v>
      </c>
      <c r="AS272" s="239">
        <f t="shared" si="368"/>
        <v>0</v>
      </c>
      <c r="AT272" s="239">
        <f t="shared" si="368"/>
        <v>0</v>
      </c>
      <c r="AU272" s="239">
        <f t="shared" si="368"/>
        <v>0</v>
      </c>
      <c r="AV272" s="239">
        <f t="shared" si="368"/>
        <v>0</v>
      </c>
      <c r="AW272" s="239">
        <f t="shared" si="368"/>
        <v>0</v>
      </c>
      <c r="AX272" s="239">
        <f t="shared" si="368"/>
        <v>0</v>
      </c>
      <c r="AY272" s="239">
        <f t="shared" si="368"/>
        <v>0</v>
      </c>
      <c r="AZ272" s="239">
        <f t="shared" si="368"/>
        <v>0</v>
      </c>
      <c r="BA272" s="239">
        <f t="shared" si="368"/>
        <v>0</v>
      </c>
      <c r="BB272" s="239">
        <f t="shared" si="368"/>
        <v>0</v>
      </c>
      <c r="BC272" s="239">
        <f t="shared" si="368"/>
        <v>0</v>
      </c>
      <c r="BD272" s="239">
        <f t="shared" si="368"/>
        <v>0</v>
      </c>
      <c r="BE272" s="239">
        <f t="shared" si="368"/>
        <v>0</v>
      </c>
      <c r="BF272" s="239">
        <f t="shared" si="368"/>
        <v>0</v>
      </c>
      <c r="BG272" s="239">
        <f t="shared" si="368"/>
        <v>0</v>
      </c>
      <c r="BH272" s="239">
        <f t="shared" si="368"/>
        <v>0</v>
      </c>
      <c r="BI272" s="239">
        <f t="shared" si="368"/>
        <v>0</v>
      </c>
      <c r="BJ272" s="239">
        <f t="shared" si="368"/>
        <v>0</v>
      </c>
      <c r="BK272" s="239">
        <f t="shared" si="368"/>
        <v>0</v>
      </c>
      <c r="BL272" s="239">
        <f t="shared" ref="BL272:BW272" si="369">BL269*$C264</f>
        <v>0</v>
      </c>
      <c r="BM272" s="239">
        <f t="shared" si="369"/>
        <v>0</v>
      </c>
      <c r="BN272" s="239">
        <f t="shared" si="369"/>
        <v>0</v>
      </c>
      <c r="BO272" s="239">
        <f t="shared" si="369"/>
        <v>0</v>
      </c>
      <c r="BP272" s="239">
        <f t="shared" si="369"/>
        <v>0</v>
      </c>
      <c r="BQ272" s="239">
        <f t="shared" si="369"/>
        <v>0</v>
      </c>
      <c r="BR272" s="239">
        <f t="shared" si="369"/>
        <v>0</v>
      </c>
      <c r="BS272" s="239">
        <f t="shared" si="369"/>
        <v>0</v>
      </c>
      <c r="BT272" s="239">
        <f t="shared" si="369"/>
        <v>0</v>
      </c>
      <c r="BU272" s="239">
        <f t="shared" si="369"/>
        <v>0</v>
      </c>
      <c r="BV272" s="239">
        <f t="shared" si="369"/>
        <v>0</v>
      </c>
      <c r="BW272" s="239">
        <f t="shared" si="369"/>
        <v>0</v>
      </c>
    </row>
    <row r="273" spans="1:75" x14ac:dyDescent="0.3">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39"/>
      <c r="AH273" s="239"/>
      <c r="AI273" s="239"/>
      <c r="AJ273" s="239"/>
      <c r="AK273" s="239"/>
      <c r="AL273" s="239"/>
      <c r="AM273" s="239"/>
      <c r="AN273" s="239"/>
      <c r="AO273" s="239"/>
      <c r="AP273" s="239"/>
      <c r="AQ273" s="239"/>
      <c r="AR273" s="239"/>
      <c r="AS273" s="239"/>
      <c r="AT273" s="239"/>
      <c r="AU273" s="239"/>
      <c r="AV273" s="239"/>
      <c r="AW273" s="239"/>
      <c r="AX273" s="239"/>
      <c r="AY273" s="239"/>
      <c r="AZ273" s="239"/>
      <c r="BA273" s="239"/>
      <c r="BB273" s="239"/>
      <c r="BC273" s="239"/>
      <c r="BD273" s="239"/>
      <c r="BE273" s="239"/>
      <c r="BF273" s="239"/>
      <c r="BG273" s="239"/>
      <c r="BH273" s="239"/>
      <c r="BI273" s="239"/>
      <c r="BJ273" s="239"/>
      <c r="BK273" s="239"/>
      <c r="BL273" s="239"/>
      <c r="BM273" s="239"/>
      <c r="BN273" s="239"/>
      <c r="BO273" s="239"/>
      <c r="BP273" s="239"/>
      <c r="BQ273" s="239"/>
      <c r="BR273" s="239"/>
      <c r="BS273" s="239"/>
      <c r="BT273" s="239"/>
      <c r="BU273" s="239"/>
      <c r="BV273" s="239"/>
      <c r="BW273" s="239"/>
    </row>
    <row r="274" spans="1:75" x14ac:dyDescent="0.3">
      <c r="B274" t="s">
        <v>196</v>
      </c>
      <c r="C274" s="173" t="s">
        <v>222</v>
      </c>
      <c r="D274" s="231"/>
      <c r="E274" s="231"/>
      <c r="F274" s="231"/>
      <c r="G274" s="231"/>
      <c r="H274" s="231"/>
      <c r="I274" s="231"/>
      <c r="J274" s="231"/>
      <c r="K274" s="231"/>
      <c r="L274" s="231"/>
      <c r="M274" s="231"/>
      <c r="N274" s="231"/>
      <c r="O274" s="231"/>
      <c r="P274" s="231"/>
      <c r="Q274" s="231"/>
      <c r="R274" s="231"/>
      <c r="S274" s="231"/>
      <c r="T274" s="231"/>
      <c r="U274" s="231"/>
      <c r="V274" s="231"/>
      <c r="W274" s="231"/>
      <c r="X274" s="231"/>
      <c r="Y274" s="231"/>
      <c r="Z274" s="231"/>
      <c r="AA274" s="231"/>
      <c r="AB274" s="231"/>
      <c r="AC274" s="231"/>
      <c r="AD274" s="231"/>
      <c r="AE274" s="231"/>
      <c r="AF274" s="231"/>
      <c r="AG274" s="231"/>
      <c r="AH274" s="231"/>
      <c r="AI274" s="231"/>
      <c r="AJ274" s="231"/>
      <c r="AK274" s="231"/>
      <c r="AL274" s="231"/>
      <c r="AM274" s="231"/>
      <c r="AN274" s="231"/>
      <c r="AO274" s="231"/>
      <c r="AP274" s="231"/>
      <c r="AQ274" s="231"/>
      <c r="AR274" s="231"/>
      <c r="AS274" s="231"/>
      <c r="AT274" s="231"/>
      <c r="AU274" s="231"/>
      <c r="AV274" s="231"/>
      <c r="AW274" s="231"/>
      <c r="AX274" s="231"/>
      <c r="AY274" s="231"/>
      <c r="AZ274" s="231"/>
      <c r="BA274" s="231"/>
      <c r="BB274" s="231"/>
      <c r="BC274" s="231"/>
      <c r="BD274" s="231"/>
      <c r="BE274" s="231"/>
      <c r="BF274" s="231"/>
      <c r="BG274" s="231"/>
      <c r="BH274" s="231"/>
      <c r="BI274" s="231"/>
      <c r="BJ274" s="231"/>
      <c r="BK274" s="231"/>
      <c r="BL274" s="231"/>
      <c r="BM274" s="231"/>
      <c r="BN274" s="231"/>
      <c r="BO274" s="231"/>
      <c r="BP274" s="231"/>
      <c r="BQ274" s="231"/>
      <c r="BR274" s="231"/>
      <c r="BS274" s="231"/>
      <c r="BT274" s="231"/>
      <c r="BU274" s="231"/>
      <c r="BV274" s="231"/>
      <c r="BW274" s="231"/>
    </row>
    <row r="275" spans="1:75" x14ac:dyDescent="0.3">
      <c r="B275" t="s">
        <v>272</v>
      </c>
      <c r="C275" s="173">
        <v>14</v>
      </c>
      <c r="D275" s="231"/>
      <c r="E275" s="231"/>
      <c r="F275" s="231"/>
      <c r="G275" s="231"/>
      <c r="H275" s="231"/>
      <c r="I275" s="231"/>
      <c r="J275" s="231"/>
      <c r="K275" s="231"/>
      <c r="L275" s="231"/>
      <c r="M275" s="231"/>
      <c r="N275" s="231"/>
      <c r="O275" s="231"/>
      <c r="P275" s="231"/>
      <c r="Q275" s="231"/>
      <c r="R275" s="231"/>
      <c r="S275" s="231"/>
      <c r="T275" s="231"/>
      <c r="U275" s="231"/>
      <c r="V275" s="231"/>
      <c r="W275" s="231"/>
      <c r="X275" s="231"/>
      <c r="Y275" s="231"/>
      <c r="Z275" s="231"/>
      <c r="AA275" s="231"/>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231"/>
      <c r="AX275" s="231"/>
      <c r="AY275" s="231"/>
      <c r="AZ275" s="231"/>
      <c r="BA275" s="231"/>
      <c r="BB275" s="231"/>
      <c r="BC275" s="231"/>
      <c r="BD275" s="231"/>
      <c r="BE275" s="231"/>
      <c r="BF275" s="231"/>
      <c r="BG275" s="231"/>
      <c r="BH275" s="231"/>
      <c r="BI275" s="231"/>
      <c r="BJ275" s="231"/>
      <c r="BK275" s="231"/>
      <c r="BL275" s="231"/>
      <c r="BM275" s="231"/>
      <c r="BN275" s="231"/>
      <c r="BO275" s="231"/>
      <c r="BP275" s="231"/>
      <c r="BQ275" s="231"/>
      <c r="BR275" s="231"/>
      <c r="BS275" s="231"/>
      <c r="BT275" s="231"/>
      <c r="BU275" s="231"/>
      <c r="BV275" s="231"/>
      <c r="BW275" s="231"/>
    </row>
    <row r="276" spans="1:75" x14ac:dyDescent="0.3">
      <c r="B276" t="s">
        <v>92</v>
      </c>
      <c r="C276" s="173" t="s">
        <v>221</v>
      </c>
      <c r="D276" s="231"/>
      <c r="E276" s="231"/>
      <c r="F276" s="231"/>
      <c r="G276" s="231"/>
      <c r="H276" s="231"/>
      <c r="I276" s="231"/>
      <c r="J276" s="231"/>
      <c r="K276" s="231"/>
      <c r="L276" s="231"/>
      <c r="M276" s="231"/>
      <c r="N276" s="231"/>
      <c r="O276" s="231"/>
      <c r="P276" s="231"/>
      <c r="Q276" s="231"/>
      <c r="R276" s="231"/>
      <c r="S276" s="231"/>
      <c r="T276" s="231"/>
      <c r="U276" s="231"/>
      <c r="V276" s="231"/>
      <c r="W276" s="231"/>
      <c r="X276" s="231"/>
      <c r="Y276" s="231"/>
      <c r="Z276" s="231"/>
      <c r="AA276" s="231"/>
      <c r="AB276" s="231"/>
      <c r="AC276" s="231"/>
      <c r="AD276" s="231"/>
      <c r="AE276" s="231"/>
      <c r="AF276" s="231"/>
      <c r="AG276" s="231"/>
      <c r="AH276" s="231"/>
      <c r="AI276" s="231"/>
      <c r="AJ276" s="231"/>
      <c r="AK276" s="231"/>
      <c r="AL276" s="231"/>
      <c r="AM276" s="231"/>
      <c r="AN276" s="231"/>
      <c r="AO276" s="231"/>
      <c r="AP276" s="231"/>
      <c r="AQ276" s="231"/>
      <c r="AR276" s="231"/>
      <c r="AS276" s="231"/>
      <c r="AT276" s="231"/>
      <c r="AU276" s="231"/>
      <c r="AV276" s="231"/>
      <c r="AW276" s="231"/>
      <c r="AX276" s="231"/>
      <c r="AY276" s="231"/>
      <c r="AZ276" s="231"/>
      <c r="BA276" s="231"/>
      <c r="BB276" s="231"/>
      <c r="BC276" s="231"/>
      <c r="BD276" s="231"/>
      <c r="BE276" s="231"/>
      <c r="BF276" s="231"/>
      <c r="BG276" s="231"/>
      <c r="BH276" s="231"/>
      <c r="BI276" s="231"/>
      <c r="BJ276" s="231"/>
      <c r="BK276" s="231"/>
      <c r="BL276" s="231"/>
      <c r="BM276" s="231"/>
      <c r="BN276" s="231"/>
      <c r="BO276" s="231"/>
      <c r="BP276" s="231"/>
      <c r="BQ276" s="231"/>
      <c r="BR276" s="231"/>
      <c r="BS276" s="231"/>
      <c r="BT276" s="231"/>
      <c r="BU276" s="231"/>
      <c r="BV276" s="231"/>
      <c r="BW276" s="231"/>
    </row>
    <row r="277" spans="1:75" x14ac:dyDescent="0.3">
      <c r="D277" s="231"/>
      <c r="E277" s="231"/>
      <c r="F277" s="231"/>
      <c r="G277" s="231"/>
      <c r="H277" s="231"/>
      <c r="I277" s="231"/>
      <c r="J277" s="231"/>
      <c r="K277" s="231"/>
      <c r="L277" s="231"/>
      <c r="M277" s="231"/>
      <c r="N277" s="231"/>
      <c r="O277" s="231"/>
      <c r="P277" s="231"/>
      <c r="Q277" s="231"/>
      <c r="R277" s="231"/>
      <c r="S277" s="231"/>
      <c r="T277" s="231"/>
      <c r="U277" s="231"/>
      <c r="V277" s="231"/>
      <c r="W277" s="231"/>
      <c r="X277" s="231"/>
      <c r="Y277" s="231"/>
      <c r="Z277" s="231"/>
      <c r="AA277" s="231"/>
      <c r="AB277" s="231"/>
      <c r="AC277" s="231"/>
      <c r="AD277" s="231"/>
      <c r="AE277" s="231"/>
      <c r="AF277" s="231"/>
      <c r="AG277" s="231"/>
      <c r="AH277" s="231"/>
      <c r="AI277" s="231"/>
      <c r="AJ277" s="231"/>
      <c r="AK277" s="231"/>
      <c r="AL277" s="231"/>
      <c r="AM277" s="231"/>
      <c r="AN277" s="231"/>
      <c r="AO277" s="231"/>
      <c r="AP277" s="231"/>
      <c r="AQ277" s="231"/>
      <c r="AR277" s="231"/>
      <c r="AS277" s="231"/>
      <c r="AT277" s="231"/>
      <c r="AU277" s="231"/>
      <c r="AV277" s="231"/>
      <c r="AW277" s="231"/>
      <c r="AX277" s="231"/>
      <c r="AY277" s="231"/>
      <c r="AZ277" s="231"/>
      <c r="BA277" s="231"/>
      <c r="BB277" s="231"/>
      <c r="BC277" s="231"/>
      <c r="BD277" s="231"/>
      <c r="BE277" s="231"/>
      <c r="BF277" s="231"/>
      <c r="BG277" s="231"/>
      <c r="BH277" s="231"/>
      <c r="BI277" s="231"/>
      <c r="BJ277" s="231"/>
      <c r="BK277" s="231"/>
      <c r="BL277" s="231"/>
      <c r="BM277" s="231"/>
      <c r="BN277" s="231"/>
      <c r="BO277" s="231"/>
      <c r="BP277" s="231"/>
      <c r="BQ277" s="231"/>
      <c r="BR277" s="231"/>
      <c r="BS277" s="231"/>
      <c r="BT277" s="231"/>
      <c r="BU277" s="231"/>
      <c r="BV277" s="231"/>
      <c r="BW277" s="231"/>
    </row>
    <row r="278" spans="1:75" x14ac:dyDescent="0.3">
      <c r="B278" t="s">
        <v>179</v>
      </c>
      <c r="C278" s="234"/>
    </row>
    <row r="279" spans="1:75" x14ac:dyDescent="0.3">
      <c r="B279" t="s">
        <v>223</v>
      </c>
      <c r="C279" s="248"/>
    </row>
    <row r="280" spans="1:75" x14ac:dyDescent="0.3">
      <c r="B280" t="s">
        <v>16</v>
      </c>
      <c r="C280" s="235"/>
    </row>
    <row r="281" spans="1:75" x14ac:dyDescent="0.3">
      <c r="B281" t="s">
        <v>180</v>
      </c>
      <c r="C281" s="234"/>
    </row>
    <row r="282" spans="1:75" x14ac:dyDescent="0.3">
      <c r="B282" s="236" t="str">
        <f>"Driver:  "&amp;$C276&amp;" per "&amp;$C274</f>
        <v>Driver:  Sales Director per Vice President</v>
      </c>
      <c r="C282" s="247"/>
    </row>
    <row r="283" spans="1:75" x14ac:dyDescent="0.3">
      <c r="B283" s="236" t="str">
        <f>"Total "&amp;$C276</f>
        <v>Total Sales Director</v>
      </c>
      <c r="D283" s="258">
        <f>D268</f>
        <v>0</v>
      </c>
      <c r="E283" s="258">
        <f t="shared" ref="E283:BK283" si="370">E268</f>
        <v>0</v>
      </c>
      <c r="F283" s="258">
        <f t="shared" si="370"/>
        <v>0</v>
      </c>
      <c r="G283" s="258">
        <f t="shared" si="370"/>
        <v>0</v>
      </c>
      <c r="H283" s="258">
        <f t="shared" si="370"/>
        <v>0</v>
      </c>
      <c r="I283" s="258">
        <f t="shared" si="370"/>
        <v>0</v>
      </c>
      <c r="J283" s="258">
        <f t="shared" si="370"/>
        <v>0</v>
      </c>
      <c r="K283" s="258">
        <f t="shared" si="370"/>
        <v>0</v>
      </c>
      <c r="L283" s="258">
        <f t="shared" si="370"/>
        <v>0</v>
      </c>
      <c r="M283" s="258">
        <f t="shared" si="370"/>
        <v>0</v>
      </c>
      <c r="N283" s="258">
        <f t="shared" si="370"/>
        <v>0</v>
      </c>
      <c r="O283" s="258">
        <f t="shared" si="370"/>
        <v>0</v>
      </c>
      <c r="P283" s="258">
        <f t="shared" si="370"/>
        <v>0</v>
      </c>
      <c r="Q283" s="258">
        <f t="shared" si="370"/>
        <v>0</v>
      </c>
      <c r="R283" s="258">
        <f t="shared" si="370"/>
        <v>0</v>
      </c>
      <c r="S283" s="258">
        <f t="shared" si="370"/>
        <v>0</v>
      </c>
      <c r="T283" s="258">
        <f t="shared" si="370"/>
        <v>0</v>
      </c>
      <c r="U283" s="258">
        <f t="shared" si="370"/>
        <v>0</v>
      </c>
      <c r="V283" s="258">
        <f t="shared" si="370"/>
        <v>0</v>
      </c>
      <c r="W283" s="258">
        <f t="shared" si="370"/>
        <v>0</v>
      </c>
      <c r="X283" s="258">
        <f t="shared" si="370"/>
        <v>0</v>
      </c>
      <c r="Y283" s="258">
        <f t="shared" si="370"/>
        <v>0</v>
      </c>
      <c r="Z283" s="258">
        <f t="shared" si="370"/>
        <v>0</v>
      </c>
      <c r="AA283" s="258">
        <f t="shared" si="370"/>
        <v>0</v>
      </c>
      <c r="AB283" s="258">
        <f t="shared" si="370"/>
        <v>0</v>
      </c>
      <c r="AC283" s="258">
        <f t="shared" si="370"/>
        <v>0</v>
      </c>
      <c r="AD283" s="258">
        <f t="shared" si="370"/>
        <v>0</v>
      </c>
      <c r="AE283" s="258">
        <f t="shared" si="370"/>
        <v>0</v>
      </c>
      <c r="AF283" s="258">
        <f t="shared" si="370"/>
        <v>0</v>
      </c>
      <c r="AG283" s="258">
        <f t="shared" si="370"/>
        <v>0</v>
      </c>
      <c r="AH283" s="258">
        <f t="shared" si="370"/>
        <v>0</v>
      </c>
      <c r="AI283" s="258">
        <f t="shared" si="370"/>
        <v>0</v>
      </c>
      <c r="AJ283" s="258">
        <f t="shared" si="370"/>
        <v>0</v>
      </c>
      <c r="AK283" s="258">
        <f t="shared" si="370"/>
        <v>0</v>
      </c>
      <c r="AL283" s="258">
        <f t="shared" si="370"/>
        <v>0</v>
      </c>
      <c r="AM283" s="258">
        <f t="shared" si="370"/>
        <v>0</v>
      </c>
      <c r="AN283" s="258">
        <f t="shared" si="370"/>
        <v>0</v>
      </c>
      <c r="AO283" s="258">
        <f t="shared" si="370"/>
        <v>0</v>
      </c>
      <c r="AP283" s="258">
        <f t="shared" si="370"/>
        <v>0</v>
      </c>
      <c r="AQ283" s="258">
        <f t="shared" si="370"/>
        <v>0</v>
      </c>
      <c r="AR283" s="258">
        <f t="shared" si="370"/>
        <v>0</v>
      </c>
      <c r="AS283" s="258">
        <f t="shared" si="370"/>
        <v>0</v>
      </c>
      <c r="AT283" s="258">
        <f t="shared" si="370"/>
        <v>0</v>
      </c>
      <c r="AU283" s="258">
        <f t="shared" si="370"/>
        <v>0</v>
      </c>
      <c r="AV283" s="258">
        <f t="shared" si="370"/>
        <v>0</v>
      </c>
      <c r="AW283" s="258">
        <f t="shared" si="370"/>
        <v>0</v>
      </c>
      <c r="AX283" s="258">
        <f t="shared" si="370"/>
        <v>0</v>
      </c>
      <c r="AY283" s="258">
        <f t="shared" si="370"/>
        <v>0</v>
      </c>
      <c r="AZ283" s="258">
        <f t="shared" si="370"/>
        <v>0</v>
      </c>
      <c r="BA283" s="258">
        <f t="shared" si="370"/>
        <v>0</v>
      </c>
      <c r="BB283" s="258">
        <f t="shared" si="370"/>
        <v>0</v>
      </c>
      <c r="BC283" s="258">
        <f t="shared" si="370"/>
        <v>0</v>
      </c>
      <c r="BD283" s="258">
        <f t="shared" si="370"/>
        <v>0</v>
      </c>
      <c r="BE283" s="258">
        <f t="shared" si="370"/>
        <v>0</v>
      </c>
      <c r="BF283" s="258">
        <f t="shared" si="370"/>
        <v>0</v>
      </c>
      <c r="BG283" s="258">
        <f t="shared" si="370"/>
        <v>0</v>
      </c>
      <c r="BH283" s="258">
        <f t="shared" si="370"/>
        <v>0</v>
      </c>
      <c r="BI283" s="258">
        <f t="shared" si="370"/>
        <v>0</v>
      </c>
      <c r="BJ283" s="258">
        <f t="shared" si="370"/>
        <v>0</v>
      </c>
      <c r="BK283" s="258">
        <f t="shared" si="370"/>
        <v>0</v>
      </c>
      <c r="BL283" s="258">
        <f t="shared" ref="BL283:BW283" si="371">BL268</f>
        <v>0</v>
      </c>
      <c r="BM283" s="258">
        <f t="shared" si="371"/>
        <v>0</v>
      </c>
      <c r="BN283" s="258">
        <f t="shared" si="371"/>
        <v>0</v>
      </c>
      <c r="BO283" s="258">
        <f t="shared" si="371"/>
        <v>0</v>
      </c>
      <c r="BP283" s="258">
        <f t="shared" si="371"/>
        <v>0</v>
      </c>
      <c r="BQ283" s="258">
        <f t="shared" si="371"/>
        <v>0</v>
      </c>
      <c r="BR283" s="258">
        <f t="shared" si="371"/>
        <v>0</v>
      </c>
      <c r="BS283" s="258">
        <f t="shared" si="371"/>
        <v>0</v>
      </c>
      <c r="BT283" s="258">
        <f t="shared" si="371"/>
        <v>0</v>
      </c>
      <c r="BU283" s="258">
        <f t="shared" si="371"/>
        <v>0</v>
      </c>
      <c r="BV283" s="258">
        <f t="shared" si="371"/>
        <v>0</v>
      </c>
      <c r="BW283" s="258">
        <f t="shared" si="371"/>
        <v>0</v>
      </c>
    </row>
    <row r="284" spans="1:75" x14ac:dyDescent="0.3">
      <c r="B284" s="236" t="str">
        <f>"Existing "&amp;C274</f>
        <v>Existing Vice President</v>
      </c>
      <c r="D284" s="238">
        <f>SUMIF('Headcount Roster -&gt;'!$FD$158:$FD$172,'&lt;- Scale Ops'!$C$275,'Headcount Roster -&gt;'!FE$158:FE$173)</f>
        <v>0</v>
      </c>
      <c r="E284" s="238">
        <f>SUMIF('Headcount Roster -&gt;'!$FD$158:$FD$172,'&lt;- Scale Ops'!$C$275,'Headcount Roster -&gt;'!FF$158:FF$173)</f>
        <v>0</v>
      </c>
      <c r="F284" s="238">
        <f>SUMIF('Headcount Roster -&gt;'!$FD$158:$FD$172,'&lt;- Scale Ops'!$C$275,'Headcount Roster -&gt;'!FG$158:FG$173)</f>
        <v>0</v>
      </c>
      <c r="G284" s="238">
        <f>SUMIF('Headcount Roster -&gt;'!$FD$158:$FD$172,'&lt;- Scale Ops'!$C$275,'Headcount Roster -&gt;'!FH$158:FH$173)</f>
        <v>0</v>
      </c>
      <c r="H284" s="238">
        <f>SUMIF('Headcount Roster -&gt;'!$FD$158:$FD$172,'&lt;- Scale Ops'!$C$275,'Headcount Roster -&gt;'!FI$158:FI$173)</f>
        <v>0</v>
      </c>
      <c r="I284" s="238">
        <f>SUMIF('Headcount Roster -&gt;'!$FD$158:$FD$172,'&lt;- Scale Ops'!$C$275,'Headcount Roster -&gt;'!FJ$158:FJ$173)</f>
        <v>0</v>
      </c>
      <c r="J284" s="238">
        <f>SUMIF('Headcount Roster -&gt;'!$FD$158:$FD$172,'&lt;- Scale Ops'!$C$275,'Headcount Roster -&gt;'!FK$158:FK$173)</f>
        <v>0</v>
      </c>
      <c r="K284" s="238">
        <f>SUMIF('Headcount Roster -&gt;'!$FD$158:$FD$172,'&lt;- Scale Ops'!$C$275,'Headcount Roster -&gt;'!FL$158:FL$173)</f>
        <v>0</v>
      </c>
      <c r="L284" s="238">
        <f>SUMIF('Headcount Roster -&gt;'!$FD$158:$FD$172,'&lt;- Scale Ops'!$C$275,'Headcount Roster -&gt;'!FM$158:FM$173)</f>
        <v>0</v>
      </c>
      <c r="M284" s="238">
        <f>SUMIF('Headcount Roster -&gt;'!$FD$158:$FD$172,'&lt;- Scale Ops'!$C$275,'Headcount Roster -&gt;'!FN$158:FN$173)</f>
        <v>0</v>
      </c>
      <c r="N284" s="238">
        <f>SUMIF('Headcount Roster -&gt;'!$FD$158:$FD$172,'&lt;- Scale Ops'!$C$275,'Headcount Roster -&gt;'!FO$158:FO$173)</f>
        <v>0</v>
      </c>
      <c r="O284" s="238">
        <f>SUMIF('Headcount Roster -&gt;'!$FD$158:$FD$172,'&lt;- Scale Ops'!$C$275,'Headcount Roster -&gt;'!FP$158:FP$173)</f>
        <v>0</v>
      </c>
      <c r="P284" s="238">
        <f>SUMIF('Headcount Roster -&gt;'!$FD$158:$FD$172,'&lt;- Scale Ops'!$C$275,'Headcount Roster -&gt;'!FQ$158:FQ$173)</f>
        <v>0</v>
      </c>
      <c r="Q284" s="238">
        <f>SUMIF('Headcount Roster -&gt;'!$FD$158:$FD$172,'&lt;- Scale Ops'!$C$275,'Headcount Roster -&gt;'!FR$158:FR$173)</f>
        <v>0</v>
      </c>
      <c r="R284" s="238">
        <f>SUMIF('Headcount Roster -&gt;'!$FD$158:$FD$172,'&lt;- Scale Ops'!$C$275,'Headcount Roster -&gt;'!FS$158:FS$173)</f>
        <v>0</v>
      </c>
      <c r="S284" s="238">
        <f>SUMIF('Headcount Roster -&gt;'!$FD$158:$FD$172,'&lt;- Scale Ops'!$C$275,'Headcount Roster -&gt;'!FT$158:FT$173)</f>
        <v>0</v>
      </c>
      <c r="T284" s="238">
        <f>SUMIF('Headcount Roster -&gt;'!$FD$158:$FD$172,'&lt;- Scale Ops'!$C$275,'Headcount Roster -&gt;'!FU$158:FU$173)</f>
        <v>0</v>
      </c>
      <c r="U284" s="238">
        <f>SUMIF('Headcount Roster -&gt;'!$FD$158:$FD$172,'&lt;- Scale Ops'!$C$275,'Headcount Roster -&gt;'!FV$158:FV$173)</f>
        <v>0</v>
      </c>
      <c r="V284" s="238">
        <f>SUMIF('Headcount Roster -&gt;'!$FD$158:$FD$172,'&lt;- Scale Ops'!$C$275,'Headcount Roster -&gt;'!FW$158:FW$173)</f>
        <v>0</v>
      </c>
      <c r="W284" s="238">
        <f>SUMIF('Headcount Roster -&gt;'!$FD$158:$FD$172,'&lt;- Scale Ops'!$C$275,'Headcount Roster -&gt;'!FX$158:FX$173)</f>
        <v>0</v>
      </c>
      <c r="X284" s="238">
        <f>SUMIF('Headcount Roster -&gt;'!$FD$158:$FD$172,'&lt;- Scale Ops'!$C$275,'Headcount Roster -&gt;'!FY$158:FY$173)</f>
        <v>0</v>
      </c>
      <c r="Y284" s="238">
        <f>SUMIF('Headcount Roster -&gt;'!$FD$158:$FD$172,'&lt;- Scale Ops'!$C$275,'Headcount Roster -&gt;'!FZ$158:FZ$173)</f>
        <v>0</v>
      </c>
      <c r="Z284" s="238">
        <f>SUMIF('Headcount Roster -&gt;'!$FD$158:$FD$172,'&lt;- Scale Ops'!$C$275,'Headcount Roster -&gt;'!GA$158:GA$173)</f>
        <v>0</v>
      </c>
      <c r="AA284" s="238">
        <f>SUMIF('Headcount Roster -&gt;'!$FD$158:$FD$172,'&lt;- Scale Ops'!$C$275,'Headcount Roster -&gt;'!GB$158:GB$173)</f>
        <v>0</v>
      </c>
      <c r="AB284" s="238">
        <f>SUMIF('Headcount Roster -&gt;'!$FD$158:$FD$172,'&lt;- Scale Ops'!$C$275,'Headcount Roster -&gt;'!GC$158:GC$173)</f>
        <v>0</v>
      </c>
      <c r="AC284" s="238">
        <f>SUMIF('Headcount Roster -&gt;'!$FD$158:$FD$172,'&lt;- Scale Ops'!$C$275,'Headcount Roster -&gt;'!GD$158:GD$173)</f>
        <v>0</v>
      </c>
      <c r="AD284" s="238">
        <f>SUMIF('Headcount Roster -&gt;'!$FD$158:$FD$172,'&lt;- Scale Ops'!$C$275,'Headcount Roster -&gt;'!GE$158:GE$173)</f>
        <v>0</v>
      </c>
      <c r="AE284" s="238">
        <f>SUMIF('Headcount Roster -&gt;'!$FD$158:$FD$172,'&lt;- Scale Ops'!$C$275,'Headcount Roster -&gt;'!GF$158:GF$173)</f>
        <v>0</v>
      </c>
      <c r="AF284" s="238">
        <f>SUMIF('Headcount Roster -&gt;'!$FD$158:$FD$172,'&lt;- Scale Ops'!$C$275,'Headcount Roster -&gt;'!GG$158:GG$173)</f>
        <v>0</v>
      </c>
      <c r="AG284" s="238">
        <f>SUMIF('Headcount Roster -&gt;'!$FD$158:$FD$172,'&lt;- Scale Ops'!$C$275,'Headcount Roster -&gt;'!GH$158:GH$173)</f>
        <v>0</v>
      </c>
      <c r="AH284" s="238">
        <f>SUMIF('Headcount Roster -&gt;'!$FD$158:$FD$172,'&lt;- Scale Ops'!$C$275,'Headcount Roster -&gt;'!GI$158:GI$173)</f>
        <v>0</v>
      </c>
      <c r="AI284" s="238">
        <f>SUMIF('Headcount Roster -&gt;'!$FD$158:$FD$172,'&lt;- Scale Ops'!$C$275,'Headcount Roster -&gt;'!GJ$158:GJ$173)</f>
        <v>0</v>
      </c>
      <c r="AJ284" s="238">
        <f>SUMIF('Headcount Roster -&gt;'!$FD$158:$FD$172,'&lt;- Scale Ops'!$C$275,'Headcount Roster -&gt;'!GK$158:GK$173)</f>
        <v>0</v>
      </c>
      <c r="AK284" s="238">
        <f>SUMIF('Headcount Roster -&gt;'!$FD$158:$FD$172,'&lt;- Scale Ops'!$C$275,'Headcount Roster -&gt;'!GL$158:GL$173)</f>
        <v>0</v>
      </c>
      <c r="AL284" s="238">
        <f>SUMIF('Headcount Roster -&gt;'!$FD$158:$FD$172,'&lt;- Scale Ops'!$C$275,'Headcount Roster -&gt;'!GM$158:GM$173)</f>
        <v>0</v>
      </c>
      <c r="AM284" s="238">
        <f>SUMIF('Headcount Roster -&gt;'!$FD$158:$FD$172,'&lt;- Scale Ops'!$C$275,'Headcount Roster -&gt;'!GN$158:GN$173)</f>
        <v>0</v>
      </c>
      <c r="AN284" s="238">
        <f>SUMIF('Headcount Roster -&gt;'!$FD$158:$FD$172,'&lt;- Scale Ops'!$C$275,'Headcount Roster -&gt;'!GO$158:GO$173)</f>
        <v>0</v>
      </c>
      <c r="AO284" s="238">
        <f>SUMIF('Headcount Roster -&gt;'!$FD$158:$FD$172,'&lt;- Scale Ops'!$C$275,'Headcount Roster -&gt;'!GP$158:GP$173)</f>
        <v>0</v>
      </c>
      <c r="AP284" s="238">
        <f>SUMIF('Headcount Roster -&gt;'!$FD$158:$FD$172,'&lt;- Scale Ops'!$C$275,'Headcount Roster -&gt;'!GQ$158:GQ$173)</f>
        <v>0</v>
      </c>
      <c r="AQ284" s="238">
        <f>SUMIF('Headcount Roster -&gt;'!$FD$158:$FD$172,'&lt;- Scale Ops'!$C$275,'Headcount Roster -&gt;'!GR$158:GR$173)</f>
        <v>0</v>
      </c>
      <c r="AR284" s="238">
        <f>SUMIF('Headcount Roster -&gt;'!$FD$158:$FD$172,'&lt;- Scale Ops'!$C$275,'Headcount Roster -&gt;'!GS$158:GS$173)</f>
        <v>0</v>
      </c>
      <c r="AS284" s="238">
        <f>SUMIF('Headcount Roster -&gt;'!$FD$158:$FD$172,'&lt;- Scale Ops'!$C$275,'Headcount Roster -&gt;'!GT$158:GT$173)</f>
        <v>0</v>
      </c>
      <c r="AT284" s="238">
        <f>SUMIF('Headcount Roster -&gt;'!$FD$158:$FD$172,'&lt;- Scale Ops'!$C$275,'Headcount Roster -&gt;'!GU$158:GU$173)</f>
        <v>0</v>
      </c>
      <c r="AU284" s="238">
        <f>SUMIF('Headcount Roster -&gt;'!$FD$158:$FD$172,'&lt;- Scale Ops'!$C$275,'Headcount Roster -&gt;'!GV$158:GV$173)</f>
        <v>0</v>
      </c>
      <c r="AV284" s="238">
        <f>SUMIF('Headcount Roster -&gt;'!$FD$158:$FD$172,'&lt;- Scale Ops'!$C$275,'Headcount Roster -&gt;'!GW$158:GW$173)</f>
        <v>0</v>
      </c>
      <c r="AW284" s="238">
        <f>SUMIF('Headcount Roster -&gt;'!$FD$158:$FD$172,'&lt;- Scale Ops'!$C$275,'Headcount Roster -&gt;'!GX$158:GX$173)</f>
        <v>0</v>
      </c>
      <c r="AX284" s="238">
        <f>SUMIF('Headcount Roster -&gt;'!$FD$158:$FD$172,'&lt;- Scale Ops'!$C$275,'Headcount Roster -&gt;'!GY$158:GY$173)</f>
        <v>0</v>
      </c>
      <c r="AY284" s="238">
        <f>SUMIF('Headcount Roster -&gt;'!$FD$158:$FD$172,'&lt;- Scale Ops'!$C$275,'Headcount Roster -&gt;'!GZ$158:GZ$173)</f>
        <v>0</v>
      </c>
      <c r="AZ284" s="238">
        <f>SUMIF('Headcount Roster -&gt;'!$FD$158:$FD$172,'&lt;- Scale Ops'!$C$275,'Headcount Roster -&gt;'!HA$158:HA$173)</f>
        <v>0</v>
      </c>
      <c r="BA284" s="238">
        <f>SUMIF('Headcount Roster -&gt;'!$FD$158:$FD$172,'&lt;- Scale Ops'!$C$275,'Headcount Roster -&gt;'!HB$158:HB$173)</f>
        <v>0</v>
      </c>
      <c r="BB284" s="238">
        <f>SUMIF('Headcount Roster -&gt;'!$FD$158:$FD$172,'&lt;- Scale Ops'!$C$275,'Headcount Roster -&gt;'!HC$158:HC$173)</f>
        <v>0</v>
      </c>
      <c r="BC284" s="238">
        <f>SUMIF('Headcount Roster -&gt;'!$FD$158:$FD$172,'&lt;- Scale Ops'!$C$275,'Headcount Roster -&gt;'!HD$158:HD$173)</f>
        <v>0</v>
      </c>
      <c r="BD284" s="238">
        <f>SUMIF('Headcount Roster -&gt;'!$FD$158:$FD$172,'&lt;- Scale Ops'!$C$275,'Headcount Roster -&gt;'!HE$158:HE$173)</f>
        <v>0</v>
      </c>
      <c r="BE284" s="238">
        <f>SUMIF('Headcount Roster -&gt;'!$FD$158:$FD$172,'&lt;- Scale Ops'!$C$275,'Headcount Roster -&gt;'!HF$158:HF$173)</f>
        <v>0</v>
      </c>
      <c r="BF284" s="238">
        <f>SUMIF('Headcount Roster -&gt;'!$FD$158:$FD$172,'&lt;- Scale Ops'!$C$275,'Headcount Roster -&gt;'!HG$158:HG$173)</f>
        <v>0</v>
      </c>
      <c r="BG284" s="238">
        <f>SUMIF('Headcount Roster -&gt;'!$FD$158:$FD$172,'&lt;- Scale Ops'!$C$275,'Headcount Roster -&gt;'!HH$158:HH$173)</f>
        <v>0</v>
      </c>
      <c r="BH284" s="238">
        <f>SUMIF('Headcount Roster -&gt;'!$FD$158:$FD$172,'&lt;- Scale Ops'!$C$275,'Headcount Roster -&gt;'!HI$158:HI$173)</f>
        <v>0</v>
      </c>
      <c r="BI284" s="238">
        <f>SUMIF('Headcount Roster -&gt;'!$FD$158:$FD$172,'&lt;- Scale Ops'!$C$275,'Headcount Roster -&gt;'!HJ$158:HJ$173)</f>
        <v>0</v>
      </c>
      <c r="BJ284" s="238">
        <f>SUMIF('Headcount Roster -&gt;'!$FD$158:$FD$172,'&lt;- Scale Ops'!$C$275,'Headcount Roster -&gt;'!HK$158:HK$173)</f>
        <v>0</v>
      </c>
      <c r="BK284" s="238">
        <f>SUMIF('Headcount Roster -&gt;'!$FD$158:$FD$172,'&lt;- Scale Ops'!$C$275,'Headcount Roster -&gt;'!HL$158:HL$173)</f>
        <v>0</v>
      </c>
      <c r="BL284" s="238">
        <f>SUMIF('Headcount Roster -&gt;'!$FD$158:$FD$172,'&lt;- Scale Ops'!$C$275,'Headcount Roster -&gt;'!HM$158:HM$173)</f>
        <v>0</v>
      </c>
      <c r="BM284" s="238">
        <f>SUMIF('Headcount Roster -&gt;'!$FD$158:$FD$172,'&lt;- Scale Ops'!$C$275,'Headcount Roster -&gt;'!HN$158:HN$173)</f>
        <v>0</v>
      </c>
      <c r="BN284" s="238">
        <f>SUMIF('Headcount Roster -&gt;'!$FD$158:$FD$172,'&lt;- Scale Ops'!$C$275,'Headcount Roster -&gt;'!HO$158:HO$173)</f>
        <v>0</v>
      </c>
      <c r="BO284" s="238">
        <f>SUMIF('Headcount Roster -&gt;'!$FD$158:$FD$172,'&lt;- Scale Ops'!$C$275,'Headcount Roster -&gt;'!HP$158:HP$173)</f>
        <v>0</v>
      </c>
      <c r="BP284" s="238">
        <f>SUMIF('Headcount Roster -&gt;'!$FD$158:$FD$172,'&lt;- Scale Ops'!$C$275,'Headcount Roster -&gt;'!HQ$158:HQ$173)</f>
        <v>0</v>
      </c>
      <c r="BQ284" s="238">
        <f>SUMIF('Headcount Roster -&gt;'!$FD$158:$FD$172,'&lt;- Scale Ops'!$C$275,'Headcount Roster -&gt;'!HR$158:HR$173)</f>
        <v>0</v>
      </c>
      <c r="BR284" s="238">
        <f>SUMIF('Headcount Roster -&gt;'!$FD$158:$FD$172,'&lt;- Scale Ops'!$C$275,'Headcount Roster -&gt;'!HS$158:HS$173)</f>
        <v>0</v>
      </c>
      <c r="BS284" s="238">
        <f>SUMIF('Headcount Roster -&gt;'!$FD$158:$FD$172,'&lt;- Scale Ops'!$C$275,'Headcount Roster -&gt;'!HT$158:HT$173)</f>
        <v>0</v>
      </c>
      <c r="BT284" s="238">
        <f>SUMIF('Headcount Roster -&gt;'!$FD$158:$FD$172,'&lt;- Scale Ops'!$C$275,'Headcount Roster -&gt;'!HU$158:HU$173)</f>
        <v>0</v>
      </c>
      <c r="BU284" s="238">
        <f>SUMIF('Headcount Roster -&gt;'!$FD$158:$FD$172,'&lt;- Scale Ops'!$C$275,'Headcount Roster -&gt;'!HV$158:HV$173)</f>
        <v>0</v>
      </c>
      <c r="BV284" s="238">
        <f>SUMIF('Headcount Roster -&gt;'!$FD$158:$FD$172,'&lt;- Scale Ops'!$C$275,'Headcount Roster -&gt;'!HW$158:HW$173)</f>
        <v>0</v>
      </c>
      <c r="BW284" s="238">
        <f>SUMIF('Headcount Roster -&gt;'!$FD$158:$FD$172,'&lt;- Scale Ops'!$C$275,'Headcount Roster -&gt;'!HX$158:HX$173)</f>
        <v>0</v>
      </c>
    </row>
    <row r="285" spans="1:75" x14ac:dyDescent="0.3">
      <c r="B285" s="236" t="s">
        <v>271</v>
      </c>
      <c r="D285" s="256">
        <f>IFERROR(ROUNDDOWN(D283/$C282,0),0)</f>
        <v>0</v>
      </c>
      <c r="E285" s="256">
        <f t="shared" ref="E285:BK285" si="372">IFERROR(ROUNDDOWN(E283/$C282,0),0)</f>
        <v>0</v>
      </c>
      <c r="F285" s="256">
        <f t="shared" si="372"/>
        <v>0</v>
      </c>
      <c r="G285" s="256">
        <f t="shared" si="372"/>
        <v>0</v>
      </c>
      <c r="H285" s="256">
        <f t="shared" si="372"/>
        <v>0</v>
      </c>
      <c r="I285" s="256">
        <f t="shared" si="372"/>
        <v>0</v>
      </c>
      <c r="J285" s="256">
        <f t="shared" si="372"/>
        <v>0</v>
      </c>
      <c r="K285" s="256">
        <f t="shared" si="372"/>
        <v>0</v>
      </c>
      <c r="L285" s="256">
        <f t="shared" si="372"/>
        <v>0</v>
      </c>
      <c r="M285" s="256">
        <f t="shared" si="372"/>
        <v>0</v>
      </c>
      <c r="N285" s="256">
        <f t="shared" si="372"/>
        <v>0</v>
      </c>
      <c r="O285" s="256">
        <f t="shared" si="372"/>
        <v>0</v>
      </c>
      <c r="P285" s="256">
        <f t="shared" si="372"/>
        <v>0</v>
      </c>
      <c r="Q285" s="256">
        <f t="shared" si="372"/>
        <v>0</v>
      </c>
      <c r="R285" s="256">
        <f t="shared" si="372"/>
        <v>0</v>
      </c>
      <c r="S285" s="256">
        <f t="shared" si="372"/>
        <v>0</v>
      </c>
      <c r="T285" s="256">
        <f t="shared" si="372"/>
        <v>0</v>
      </c>
      <c r="U285" s="256">
        <f t="shared" si="372"/>
        <v>0</v>
      </c>
      <c r="V285" s="256">
        <f t="shared" si="372"/>
        <v>0</v>
      </c>
      <c r="W285" s="256">
        <f t="shared" si="372"/>
        <v>0</v>
      </c>
      <c r="X285" s="256">
        <f t="shared" si="372"/>
        <v>0</v>
      </c>
      <c r="Y285" s="256">
        <f t="shared" si="372"/>
        <v>0</v>
      </c>
      <c r="Z285" s="256">
        <f t="shared" si="372"/>
        <v>0</v>
      </c>
      <c r="AA285" s="256">
        <f t="shared" si="372"/>
        <v>0</v>
      </c>
      <c r="AB285" s="256">
        <f t="shared" si="372"/>
        <v>0</v>
      </c>
      <c r="AC285" s="256">
        <f t="shared" si="372"/>
        <v>0</v>
      </c>
      <c r="AD285" s="256">
        <f t="shared" si="372"/>
        <v>0</v>
      </c>
      <c r="AE285" s="256">
        <f t="shared" si="372"/>
        <v>0</v>
      </c>
      <c r="AF285" s="256">
        <f t="shared" si="372"/>
        <v>0</v>
      </c>
      <c r="AG285" s="256">
        <f t="shared" si="372"/>
        <v>0</v>
      </c>
      <c r="AH285" s="256">
        <f t="shared" si="372"/>
        <v>0</v>
      </c>
      <c r="AI285" s="256">
        <f t="shared" si="372"/>
        <v>0</v>
      </c>
      <c r="AJ285" s="256">
        <f t="shared" si="372"/>
        <v>0</v>
      </c>
      <c r="AK285" s="256">
        <f t="shared" si="372"/>
        <v>0</v>
      </c>
      <c r="AL285" s="256">
        <f t="shared" si="372"/>
        <v>0</v>
      </c>
      <c r="AM285" s="256">
        <f t="shared" si="372"/>
        <v>0</v>
      </c>
      <c r="AN285" s="256">
        <f t="shared" si="372"/>
        <v>0</v>
      </c>
      <c r="AO285" s="256">
        <f t="shared" si="372"/>
        <v>0</v>
      </c>
      <c r="AP285" s="256">
        <f t="shared" si="372"/>
        <v>0</v>
      </c>
      <c r="AQ285" s="256">
        <f t="shared" si="372"/>
        <v>0</v>
      </c>
      <c r="AR285" s="256">
        <f t="shared" si="372"/>
        <v>0</v>
      </c>
      <c r="AS285" s="256">
        <f t="shared" si="372"/>
        <v>0</v>
      </c>
      <c r="AT285" s="256">
        <f t="shared" si="372"/>
        <v>0</v>
      </c>
      <c r="AU285" s="256">
        <f t="shared" si="372"/>
        <v>0</v>
      </c>
      <c r="AV285" s="256">
        <f t="shared" si="372"/>
        <v>0</v>
      </c>
      <c r="AW285" s="256">
        <f t="shared" si="372"/>
        <v>0</v>
      </c>
      <c r="AX285" s="256">
        <f t="shared" si="372"/>
        <v>0</v>
      </c>
      <c r="AY285" s="256">
        <f t="shared" si="372"/>
        <v>0</v>
      </c>
      <c r="AZ285" s="256">
        <f t="shared" si="372"/>
        <v>0</v>
      </c>
      <c r="BA285" s="256">
        <f t="shared" si="372"/>
        <v>0</v>
      </c>
      <c r="BB285" s="256">
        <f t="shared" si="372"/>
        <v>0</v>
      </c>
      <c r="BC285" s="256">
        <f t="shared" si="372"/>
        <v>0</v>
      </c>
      <c r="BD285" s="256">
        <f t="shared" si="372"/>
        <v>0</v>
      </c>
      <c r="BE285" s="256">
        <f t="shared" si="372"/>
        <v>0</v>
      </c>
      <c r="BF285" s="256">
        <f t="shared" si="372"/>
        <v>0</v>
      </c>
      <c r="BG285" s="256">
        <f t="shared" si="372"/>
        <v>0</v>
      </c>
      <c r="BH285" s="256">
        <f t="shared" si="372"/>
        <v>0</v>
      </c>
      <c r="BI285" s="256">
        <f t="shared" si="372"/>
        <v>0</v>
      </c>
      <c r="BJ285" s="256">
        <f t="shared" si="372"/>
        <v>0</v>
      </c>
      <c r="BK285" s="256">
        <f t="shared" si="372"/>
        <v>0</v>
      </c>
      <c r="BL285" s="256">
        <f t="shared" ref="BL285:BW285" si="373">IFERROR(ROUNDDOWN(BL283/$C282,0),0)</f>
        <v>0</v>
      </c>
      <c r="BM285" s="256">
        <f t="shared" si="373"/>
        <v>0</v>
      </c>
      <c r="BN285" s="256">
        <f t="shared" si="373"/>
        <v>0</v>
      </c>
      <c r="BO285" s="256">
        <f t="shared" si="373"/>
        <v>0</v>
      </c>
      <c r="BP285" s="256">
        <f t="shared" si="373"/>
        <v>0</v>
      </c>
      <c r="BQ285" s="256">
        <f t="shared" si="373"/>
        <v>0</v>
      </c>
      <c r="BR285" s="256">
        <f t="shared" si="373"/>
        <v>0</v>
      </c>
      <c r="BS285" s="256">
        <f t="shared" si="373"/>
        <v>0</v>
      </c>
      <c r="BT285" s="256">
        <f t="shared" si="373"/>
        <v>0</v>
      </c>
      <c r="BU285" s="256">
        <f t="shared" si="373"/>
        <v>0</v>
      </c>
      <c r="BV285" s="256">
        <f t="shared" si="373"/>
        <v>0</v>
      </c>
      <c r="BW285" s="256">
        <f t="shared" si="373"/>
        <v>0</v>
      </c>
    </row>
    <row r="286" spans="1:75" x14ac:dyDescent="0.3">
      <c r="B286" t="s">
        <v>181</v>
      </c>
      <c r="D286" s="257">
        <f>IF((D285-D284)&lt;0,0,D285-D284)</f>
        <v>0</v>
      </c>
      <c r="E286" s="257">
        <f t="shared" ref="E286:BK286" si="374">IF((E285-E284)&lt;0,0,E285-E284)</f>
        <v>0</v>
      </c>
      <c r="F286" s="257">
        <f t="shared" si="374"/>
        <v>0</v>
      </c>
      <c r="G286" s="257">
        <f t="shared" si="374"/>
        <v>0</v>
      </c>
      <c r="H286" s="257">
        <f t="shared" si="374"/>
        <v>0</v>
      </c>
      <c r="I286" s="257">
        <f t="shared" si="374"/>
        <v>0</v>
      </c>
      <c r="J286" s="257">
        <f t="shared" si="374"/>
        <v>0</v>
      </c>
      <c r="K286" s="257">
        <f t="shared" si="374"/>
        <v>0</v>
      </c>
      <c r="L286" s="257">
        <f t="shared" si="374"/>
        <v>0</v>
      </c>
      <c r="M286" s="257">
        <f t="shared" si="374"/>
        <v>0</v>
      </c>
      <c r="N286" s="257">
        <f t="shared" si="374"/>
        <v>0</v>
      </c>
      <c r="O286" s="257">
        <f t="shared" si="374"/>
        <v>0</v>
      </c>
      <c r="P286" s="257">
        <f t="shared" si="374"/>
        <v>0</v>
      </c>
      <c r="Q286" s="257">
        <f t="shared" si="374"/>
        <v>0</v>
      </c>
      <c r="R286" s="257">
        <f t="shared" si="374"/>
        <v>0</v>
      </c>
      <c r="S286" s="257">
        <f t="shared" si="374"/>
        <v>0</v>
      </c>
      <c r="T286" s="257">
        <f t="shared" si="374"/>
        <v>0</v>
      </c>
      <c r="U286" s="257">
        <f t="shared" si="374"/>
        <v>0</v>
      </c>
      <c r="V286" s="257">
        <f t="shared" si="374"/>
        <v>0</v>
      </c>
      <c r="W286" s="257">
        <f t="shared" si="374"/>
        <v>0</v>
      </c>
      <c r="X286" s="257">
        <f t="shared" si="374"/>
        <v>0</v>
      </c>
      <c r="Y286" s="257">
        <f t="shared" si="374"/>
        <v>0</v>
      </c>
      <c r="Z286" s="257">
        <f t="shared" si="374"/>
        <v>0</v>
      </c>
      <c r="AA286" s="257">
        <f t="shared" si="374"/>
        <v>0</v>
      </c>
      <c r="AB286" s="257">
        <f t="shared" si="374"/>
        <v>0</v>
      </c>
      <c r="AC286" s="257">
        <f t="shared" si="374"/>
        <v>0</v>
      </c>
      <c r="AD286" s="257">
        <f t="shared" si="374"/>
        <v>0</v>
      </c>
      <c r="AE286" s="257">
        <f t="shared" si="374"/>
        <v>0</v>
      </c>
      <c r="AF286" s="257">
        <f t="shared" si="374"/>
        <v>0</v>
      </c>
      <c r="AG286" s="257">
        <f t="shared" si="374"/>
        <v>0</v>
      </c>
      <c r="AH286" s="257">
        <f t="shared" si="374"/>
        <v>0</v>
      </c>
      <c r="AI286" s="257">
        <f t="shared" si="374"/>
        <v>0</v>
      </c>
      <c r="AJ286" s="257">
        <f t="shared" si="374"/>
        <v>0</v>
      </c>
      <c r="AK286" s="257">
        <f t="shared" si="374"/>
        <v>0</v>
      </c>
      <c r="AL286" s="257">
        <f t="shared" si="374"/>
        <v>0</v>
      </c>
      <c r="AM286" s="257">
        <f t="shared" si="374"/>
        <v>0</v>
      </c>
      <c r="AN286" s="257">
        <f t="shared" si="374"/>
        <v>0</v>
      </c>
      <c r="AO286" s="257">
        <f t="shared" si="374"/>
        <v>0</v>
      </c>
      <c r="AP286" s="257">
        <f t="shared" si="374"/>
        <v>0</v>
      </c>
      <c r="AQ286" s="257">
        <f t="shared" si="374"/>
        <v>0</v>
      </c>
      <c r="AR286" s="257">
        <f t="shared" si="374"/>
        <v>0</v>
      </c>
      <c r="AS286" s="257">
        <f t="shared" si="374"/>
        <v>0</v>
      </c>
      <c r="AT286" s="257">
        <f t="shared" si="374"/>
        <v>0</v>
      </c>
      <c r="AU286" s="257">
        <f t="shared" si="374"/>
        <v>0</v>
      </c>
      <c r="AV286" s="257">
        <f t="shared" si="374"/>
        <v>0</v>
      </c>
      <c r="AW286" s="257">
        <f t="shared" si="374"/>
        <v>0</v>
      </c>
      <c r="AX286" s="257">
        <f t="shared" si="374"/>
        <v>0</v>
      </c>
      <c r="AY286" s="257">
        <f t="shared" si="374"/>
        <v>0</v>
      </c>
      <c r="AZ286" s="257">
        <f t="shared" si="374"/>
        <v>0</v>
      </c>
      <c r="BA286" s="257">
        <f t="shared" si="374"/>
        <v>0</v>
      </c>
      <c r="BB286" s="257">
        <f t="shared" si="374"/>
        <v>0</v>
      </c>
      <c r="BC286" s="257">
        <f t="shared" si="374"/>
        <v>0</v>
      </c>
      <c r="BD286" s="257">
        <f t="shared" si="374"/>
        <v>0</v>
      </c>
      <c r="BE286" s="257">
        <f t="shared" si="374"/>
        <v>0</v>
      </c>
      <c r="BF286" s="257">
        <f t="shared" si="374"/>
        <v>0</v>
      </c>
      <c r="BG286" s="257">
        <f t="shared" si="374"/>
        <v>0</v>
      </c>
      <c r="BH286" s="257">
        <f t="shared" si="374"/>
        <v>0</v>
      </c>
      <c r="BI286" s="257">
        <f t="shared" si="374"/>
        <v>0</v>
      </c>
      <c r="BJ286" s="257">
        <f t="shared" si="374"/>
        <v>0</v>
      </c>
      <c r="BK286" s="257">
        <f t="shared" si="374"/>
        <v>0</v>
      </c>
      <c r="BL286" s="257">
        <f t="shared" ref="BL286:BW286" si="375">IF((BL285-BL284)&lt;0,0,BL285-BL284)</f>
        <v>0</v>
      </c>
      <c r="BM286" s="257">
        <f t="shared" si="375"/>
        <v>0</v>
      </c>
      <c r="BN286" s="257">
        <f t="shared" si="375"/>
        <v>0</v>
      </c>
      <c r="BO286" s="257">
        <f t="shared" si="375"/>
        <v>0</v>
      </c>
      <c r="BP286" s="257">
        <f t="shared" si="375"/>
        <v>0</v>
      </c>
      <c r="BQ286" s="257">
        <f t="shared" si="375"/>
        <v>0</v>
      </c>
      <c r="BR286" s="257">
        <f t="shared" si="375"/>
        <v>0</v>
      </c>
      <c r="BS286" s="257">
        <f t="shared" si="375"/>
        <v>0</v>
      </c>
      <c r="BT286" s="257">
        <f t="shared" si="375"/>
        <v>0</v>
      </c>
      <c r="BU286" s="257">
        <f t="shared" si="375"/>
        <v>0</v>
      </c>
      <c r="BV286" s="257">
        <f t="shared" si="375"/>
        <v>0</v>
      </c>
      <c r="BW286" s="257">
        <f t="shared" si="375"/>
        <v>0</v>
      </c>
    </row>
    <row r="287" spans="1:75" x14ac:dyDescent="0.3">
      <c r="A287" t="str">
        <f>$B$203&amp;"WTB"</f>
        <v>SalesWTB</v>
      </c>
      <c r="B287" t="s">
        <v>21</v>
      </c>
      <c r="D287" s="239">
        <f>D286*$C278/12*(1+$C280)</f>
        <v>0</v>
      </c>
      <c r="E287" s="239">
        <f t="shared" ref="E287:BK287" si="376">E286*$C278/12*(1+$C280)</f>
        <v>0</v>
      </c>
      <c r="F287" s="239">
        <f t="shared" si="376"/>
        <v>0</v>
      </c>
      <c r="G287" s="239">
        <f t="shared" si="376"/>
        <v>0</v>
      </c>
      <c r="H287" s="239">
        <f t="shared" si="376"/>
        <v>0</v>
      </c>
      <c r="I287" s="239">
        <f t="shared" si="376"/>
        <v>0</v>
      </c>
      <c r="J287" s="239">
        <f t="shared" si="376"/>
        <v>0</v>
      </c>
      <c r="K287" s="239">
        <f t="shared" si="376"/>
        <v>0</v>
      </c>
      <c r="L287" s="239">
        <f t="shared" si="376"/>
        <v>0</v>
      </c>
      <c r="M287" s="239">
        <f t="shared" si="376"/>
        <v>0</v>
      </c>
      <c r="N287" s="239">
        <f t="shared" si="376"/>
        <v>0</v>
      </c>
      <c r="O287" s="239">
        <f t="shared" si="376"/>
        <v>0</v>
      </c>
      <c r="P287" s="239">
        <f t="shared" si="376"/>
        <v>0</v>
      </c>
      <c r="Q287" s="239">
        <f t="shared" si="376"/>
        <v>0</v>
      </c>
      <c r="R287" s="239">
        <f t="shared" si="376"/>
        <v>0</v>
      </c>
      <c r="S287" s="239">
        <f t="shared" si="376"/>
        <v>0</v>
      </c>
      <c r="T287" s="239">
        <f t="shared" si="376"/>
        <v>0</v>
      </c>
      <c r="U287" s="239">
        <f t="shared" si="376"/>
        <v>0</v>
      </c>
      <c r="V287" s="239">
        <f t="shared" si="376"/>
        <v>0</v>
      </c>
      <c r="W287" s="239">
        <f t="shared" si="376"/>
        <v>0</v>
      </c>
      <c r="X287" s="239">
        <f t="shared" si="376"/>
        <v>0</v>
      </c>
      <c r="Y287" s="239">
        <f t="shared" si="376"/>
        <v>0</v>
      </c>
      <c r="Z287" s="239">
        <f t="shared" si="376"/>
        <v>0</v>
      </c>
      <c r="AA287" s="239">
        <f t="shared" si="376"/>
        <v>0</v>
      </c>
      <c r="AB287" s="239">
        <f t="shared" si="376"/>
        <v>0</v>
      </c>
      <c r="AC287" s="239">
        <f t="shared" si="376"/>
        <v>0</v>
      </c>
      <c r="AD287" s="239">
        <f t="shared" si="376"/>
        <v>0</v>
      </c>
      <c r="AE287" s="239">
        <f t="shared" si="376"/>
        <v>0</v>
      </c>
      <c r="AF287" s="239">
        <f t="shared" si="376"/>
        <v>0</v>
      </c>
      <c r="AG287" s="239">
        <f t="shared" si="376"/>
        <v>0</v>
      </c>
      <c r="AH287" s="239">
        <f t="shared" si="376"/>
        <v>0</v>
      </c>
      <c r="AI287" s="239">
        <f t="shared" si="376"/>
        <v>0</v>
      </c>
      <c r="AJ287" s="239">
        <f t="shared" si="376"/>
        <v>0</v>
      </c>
      <c r="AK287" s="239">
        <f t="shared" si="376"/>
        <v>0</v>
      </c>
      <c r="AL287" s="239">
        <f t="shared" si="376"/>
        <v>0</v>
      </c>
      <c r="AM287" s="239">
        <f t="shared" si="376"/>
        <v>0</v>
      </c>
      <c r="AN287" s="239">
        <f t="shared" si="376"/>
        <v>0</v>
      </c>
      <c r="AO287" s="239">
        <f t="shared" si="376"/>
        <v>0</v>
      </c>
      <c r="AP287" s="239">
        <f t="shared" si="376"/>
        <v>0</v>
      </c>
      <c r="AQ287" s="239">
        <f t="shared" si="376"/>
        <v>0</v>
      </c>
      <c r="AR287" s="239">
        <f t="shared" si="376"/>
        <v>0</v>
      </c>
      <c r="AS287" s="239">
        <f t="shared" si="376"/>
        <v>0</v>
      </c>
      <c r="AT287" s="239">
        <f t="shared" si="376"/>
        <v>0</v>
      </c>
      <c r="AU287" s="239">
        <f t="shared" si="376"/>
        <v>0</v>
      </c>
      <c r="AV287" s="239">
        <f t="shared" si="376"/>
        <v>0</v>
      </c>
      <c r="AW287" s="239">
        <f t="shared" si="376"/>
        <v>0</v>
      </c>
      <c r="AX287" s="239">
        <f t="shared" si="376"/>
        <v>0</v>
      </c>
      <c r="AY287" s="239">
        <f t="shared" si="376"/>
        <v>0</v>
      </c>
      <c r="AZ287" s="239">
        <f t="shared" si="376"/>
        <v>0</v>
      </c>
      <c r="BA287" s="239">
        <f t="shared" si="376"/>
        <v>0</v>
      </c>
      <c r="BB287" s="239">
        <f t="shared" si="376"/>
        <v>0</v>
      </c>
      <c r="BC287" s="239">
        <f t="shared" si="376"/>
        <v>0</v>
      </c>
      <c r="BD287" s="239">
        <f t="shared" si="376"/>
        <v>0</v>
      </c>
      <c r="BE287" s="239">
        <f t="shared" si="376"/>
        <v>0</v>
      </c>
      <c r="BF287" s="239">
        <f t="shared" si="376"/>
        <v>0</v>
      </c>
      <c r="BG287" s="239">
        <f t="shared" si="376"/>
        <v>0</v>
      </c>
      <c r="BH287" s="239">
        <f t="shared" si="376"/>
        <v>0</v>
      </c>
      <c r="BI287" s="239">
        <f t="shared" si="376"/>
        <v>0</v>
      </c>
      <c r="BJ287" s="239">
        <f t="shared" si="376"/>
        <v>0</v>
      </c>
      <c r="BK287" s="239">
        <f t="shared" si="376"/>
        <v>0</v>
      </c>
      <c r="BL287" s="239">
        <f t="shared" ref="BL287:BW287" si="377">BL286*$C278/12*(1+$C280)</f>
        <v>0</v>
      </c>
      <c r="BM287" s="239">
        <f t="shared" si="377"/>
        <v>0</v>
      </c>
      <c r="BN287" s="239">
        <f t="shared" si="377"/>
        <v>0</v>
      </c>
      <c r="BO287" s="239">
        <f t="shared" si="377"/>
        <v>0</v>
      </c>
      <c r="BP287" s="239">
        <f t="shared" si="377"/>
        <v>0</v>
      </c>
      <c r="BQ287" s="239">
        <f t="shared" si="377"/>
        <v>0</v>
      </c>
      <c r="BR287" s="239">
        <f t="shared" si="377"/>
        <v>0</v>
      </c>
      <c r="BS287" s="239">
        <f t="shared" si="377"/>
        <v>0</v>
      </c>
      <c r="BT287" s="239">
        <f t="shared" si="377"/>
        <v>0</v>
      </c>
      <c r="BU287" s="239">
        <f t="shared" si="377"/>
        <v>0</v>
      </c>
      <c r="BV287" s="239">
        <f t="shared" si="377"/>
        <v>0</v>
      </c>
      <c r="BW287" s="239">
        <f t="shared" si="377"/>
        <v>0</v>
      </c>
    </row>
    <row r="288" spans="1:75" x14ac:dyDescent="0.3">
      <c r="A288" t="str">
        <f>$B$203&amp;"Commissions"</f>
        <v>SalesCommissions</v>
      </c>
      <c r="B288" t="s">
        <v>214</v>
      </c>
      <c r="D288" s="239">
        <f>IF(D286&gt;0,SUM(D215,D232)*$C279*(1+$C280),0)</f>
        <v>0</v>
      </c>
      <c r="E288" s="239">
        <f t="shared" ref="E288:BK288" si="378">IF(E286&gt;0,SUM(E215,E232)*$C279*(1+$C280),0)</f>
        <v>0</v>
      </c>
      <c r="F288" s="239">
        <f t="shared" si="378"/>
        <v>0</v>
      </c>
      <c r="G288" s="239">
        <f t="shared" si="378"/>
        <v>0</v>
      </c>
      <c r="H288" s="239">
        <f t="shared" si="378"/>
        <v>0</v>
      </c>
      <c r="I288" s="239">
        <f t="shared" si="378"/>
        <v>0</v>
      </c>
      <c r="J288" s="239">
        <f t="shared" si="378"/>
        <v>0</v>
      </c>
      <c r="K288" s="239">
        <f t="shared" si="378"/>
        <v>0</v>
      </c>
      <c r="L288" s="239">
        <f t="shared" si="378"/>
        <v>0</v>
      </c>
      <c r="M288" s="239">
        <f t="shared" si="378"/>
        <v>0</v>
      </c>
      <c r="N288" s="239">
        <f t="shared" si="378"/>
        <v>0</v>
      </c>
      <c r="O288" s="239">
        <f t="shared" si="378"/>
        <v>0</v>
      </c>
      <c r="P288" s="239">
        <f t="shared" si="378"/>
        <v>0</v>
      </c>
      <c r="Q288" s="239">
        <f t="shared" si="378"/>
        <v>0</v>
      </c>
      <c r="R288" s="239">
        <f t="shared" si="378"/>
        <v>0</v>
      </c>
      <c r="S288" s="239">
        <f t="shared" si="378"/>
        <v>0</v>
      </c>
      <c r="T288" s="239">
        <f t="shared" si="378"/>
        <v>0</v>
      </c>
      <c r="U288" s="239">
        <f t="shared" si="378"/>
        <v>0</v>
      </c>
      <c r="V288" s="239">
        <f t="shared" si="378"/>
        <v>0</v>
      </c>
      <c r="W288" s="239">
        <f t="shared" si="378"/>
        <v>0</v>
      </c>
      <c r="X288" s="239">
        <f t="shared" si="378"/>
        <v>0</v>
      </c>
      <c r="Y288" s="239">
        <f t="shared" si="378"/>
        <v>0</v>
      </c>
      <c r="Z288" s="239">
        <f t="shared" si="378"/>
        <v>0</v>
      </c>
      <c r="AA288" s="239">
        <f t="shared" si="378"/>
        <v>0</v>
      </c>
      <c r="AB288" s="239">
        <f t="shared" si="378"/>
        <v>0</v>
      </c>
      <c r="AC288" s="239">
        <f t="shared" si="378"/>
        <v>0</v>
      </c>
      <c r="AD288" s="239">
        <f t="shared" si="378"/>
        <v>0</v>
      </c>
      <c r="AE288" s="239">
        <f t="shared" si="378"/>
        <v>0</v>
      </c>
      <c r="AF288" s="239">
        <f t="shared" si="378"/>
        <v>0</v>
      </c>
      <c r="AG288" s="239">
        <f t="shared" si="378"/>
        <v>0</v>
      </c>
      <c r="AH288" s="239">
        <f t="shared" si="378"/>
        <v>0</v>
      </c>
      <c r="AI288" s="239">
        <f t="shared" si="378"/>
        <v>0</v>
      </c>
      <c r="AJ288" s="239">
        <f t="shared" si="378"/>
        <v>0</v>
      </c>
      <c r="AK288" s="239">
        <f t="shared" si="378"/>
        <v>0</v>
      </c>
      <c r="AL288" s="239">
        <f t="shared" si="378"/>
        <v>0</v>
      </c>
      <c r="AM288" s="239">
        <f t="shared" si="378"/>
        <v>0</v>
      </c>
      <c r="AN288" s="239">
        <f t="shared" si="378"/>
        <v>0</v>
      </c>
      <c r="AO288" s="239">
        <f t="shared" si="378"/>
        <v>0</v>
      </c>
      <c r="AP288" s="239">
        <f t="shared" si="378"/>
        <v>0</v>
      </c>
      <c r="AQ288" s="239">
        <f t="shared" si="378"/>
        <v>0</v>
      </c>
      <c r="AR288" s="239">
        <f t="shared" si="378"/>
        <v>0</v>
      </c>
      <c r="AS288" s="239">
        <f t="shared" si="378"/>
        <v>0</v>
      </c>
      <c r="AT288" s="239">
        <f t="shared" si="378"/>
        <v>0</v>
      </c>
      <c r="AU288" s="239">
        <f t="shared" si="378"/>
        <v>0</v>
      </c>
      <c r="AV288" s="239">
        <f t="shared" si="378"/>
        <v>0</v>
      </c>
      <c r="AW288" s="239">
        <f t="shared" si="378"/>
        <v>0</v>
      </c>
      <c r="AX288" s="239">
        <f t="shared" si="378"/>
        <v>0</v>
      </c>
      <c r="AY288" s="239">
        <f t="shared" si="378"/>
        <v>0</v>
      </c>
      <c r="AZ288" s="239">
        <f t="shared" si="378"/>
        <v>0</v>
      </c>
      <c r="BA288" s="239">
        <f t="shared" si="378"/>
        <v>0</v>
      </c>
      <c r="BB288" s="239">
        <f t="shared" si="378"/>
        <v>0</v>
      </c>
      <c r="BC288" s="239">
        <f t="shared" si="378"/>
        <v>0</v>
      </c>
      <c r="BD288" s="239">
        <f t="shared" si="378"/>
        <v>0</v>
      </c>
      <c r="BE288" s="239">
        <f t="shared" si="378"/>
        <v>0</v>
      </c>
      <c r="BF288" s="239">
        <f t="shared" si="378"/>
        <v>0</v>
      </c>
      <c r="BG288" s="239">
        <f t="shared" si="378"/>
        <v>0</v>
      </c>
      <c r="BH288" s="239">
        <f t="shared" si="378"/>
        <v>0</v>
      </c>
      <c r="BI288" s="239">
        <f t="shared" si="378"/>
        <v>0</v>
      </c>
      <c r="BJ288" s="239">
        <f t="shared" si="378"/>
        <v>0</v>
      </c>
      <c r="BK288" s="239">
        <f t="shared" si="378"/>
        <v>0</v>
      </c>
      <c r="BL288" s="239">
        <f t="shared" ref="BL288:BW288" si="379">IF(BL286&gt;0,SUM(BL215,BL232)*$C279*(1+$C280),0)</f>
        <v>0</v>
      </c>
      <c r="BM288" s="239">
        <f t="shared" si="379"/>
        <v>0</v>
      </c>
      <c r="BN288" s="239">
        <f t="shared" si="379"/>
        <v>0</v>
      </c>
      <c r="BO288" s="239">
        <f t="shared" si="379"/>
        <v>0</v>
      </c>
      <c r="BP288" s="239">
        <f t="shared" si="379"/>
        <v>0</v>
      </c>
      <c r="BQ288" s="239">
        <f t="shared" si="379"/>
        <v>0</v>
      </c>
      <c r="BR288" s="239">
        <f t="shared" si="379"/>
        <v>0</v>
      </c>
      <c r="BS288" s="239">
        <f t="shared" si="379"/>
        <v>0</v>
      </c>
      <c r="BT288" s="239">
        <f t="shared" si="379"/>
        <v>0</v>
      </c>
      <c r="BU288" s="239">
        <f t="shared" si="379"/>
        <v>0</v>
      </c>
      <c r="BV288" s="239">
        <f t="shared" si="379"/>
        <v>0</v>
      </c>
      <c r="BW288" s="239">
        <f t="shared" si="379"/>
        <v>0</v>
      </c>
    </row>
    <row r="289" spans="1:75" x14ac:dyDescent="0.3">
      <c r="A289" t="str">
        <f t="shared" ref="A289" si="380">$B$203&amp;"WTB"</f>
        <v>SalesWTB</v>
      </c>
      <c r="B289" t="s">
        <v>107</v>
      </c>
      <c r="D289" s="239">
        <f>D286*$C281</f>
        <v>0</v>
      </c>
      <c r="E289" s="239">
        <f t="shared" ref="E289:BK289" si="381">E286*$C281</f>
        <v>0</v>
      </c>
      <c r="F289" s="239">
        <f t="shared" si="381"/>
        <v>0</v>
      </c>
      <c r="G289" s="239">
        <f t="shared" si="381"/>
        <v>0</v>
      </c>
      <c r="H289" s="239">
        <f t="shared" si="381"/>
        <v>0</v>
      </c>
      <c r="I289" s="239">
        <f t="shared" si="381"/>
        <v>0</v>
      </c>
      <c r="J289" s="239">
        <f t="shared" si="381"/>
        <v>0</v>
      </c>
      <c r="K289" s="239">
        <f t="shared" si="381"/>
        <v>0</v>
      </c>
      <c r="L289" s="239">
        <f t="shared" si="381"/>
        <v>0</v>
      </c>
      <c r="M289" s="239">
        <f t="shared" si="381"/>
        <v>0</v>
      </c>
      <c r="N289" s="239">
        <f t="shared" si="381"/>
        <v>0</v>
      </c>
      <c r="O289" s="239">
        <f t="shared" si="381"/>
        <v>0</v>
      </c>
      <c r="P289" s="239">
        <f t="shared" si="381"/>
        <v>0</v>
      </c>
      <c r="Q289" s="239">
        <f t="shared" si="381"/>
        <v>0</v>
      </c>
      <c r="R289" s="239">
        <f t="shared" si="381"/>
        <v>0</v>
      </c>
      <c r="S289" s="239">
        <f t="shared" si="381"/>
        <v>0</v>
      </c>
      <c r="T289" s="239">
        <f t="shared" si="381"/>
        <v>0</v>
      </c>
      <c r="U289" s="239">
        <f t="shared" si="381"/>
        <v>0</v>
      </c>
      <c r="V289" s="239">
        <f t="shared" si="381"/>
        <v>0</v>
      </c>
      <c r="W289" s="239">
        <f t="shared" si="381"/>
        <v>0</v>
      </c>
      <c r="X289" s="239">
        <f t="shared" si="381"/>
        <v>0</v>
      </c>
      <c r="Y289" s="239">
        <f t="shared" si="381"/>
        <v>0</v>
      </c>
      <c r="Z289" s="239">
        <f t="shared" si="381"/>
        <v>0</v>
      </c>
      <c r="AA289" s="239">
        <f t="shared" si="381"/>
        <v>0</v>
      </c>
      <c r="AB289" s="239">
        <f t="shared" si="381"/>
        <v>0</v>
      </c>
      <c r="AC289" s="239">
        <f t="shared" si="381"/>
        <v>0</v>
      </c>
      <c r="AD289" s="239">
        <f t="shared" si="381"/>
        <v>0</v>
      </c>
      <c r="AE289" s="239">
        <f t="shared" si="381"/>
        <v>0</v>
      </c>
      <c r="AF289" s="239">
        <f t="shared" si="381"/>
        <v>0</v>
      </c>
      <c r="AG289" s="239">
        <f t="shared" si="381"/>
        <v>0</v>
      </c>
      <c r="AH289" s="239">
        <f t="shared" si="381"/>
        <v>0</v>
      </c>
      <c r="AI289" s="239">
        <f t="shared" si="381"/>
        <v>0</v>
      </c>
      <c r="AJ289" s="239">
        <f t="shared" si="381"/>
        <v>0</v>
      </c>
      <c r="AK289" s="239">
        <f t="shared" si="381"/>
        <v>0</v>
      </c>
      <c r="AL289" s="239">
        <f t="shared" si="381"/>
        <v>0</v>
      </c>
      <c r="AM289" s="239">
        <f t="shared" si="381"/>
        <v>0</v>
      </c>
      <c r="AN289" s="239">
        <f t="shared" si="381"/>
        <v>0</v>
      </c>
      <c r="AO289" s="239">
        <f t="shared" si="381"/>
        <v>0</v>
      </c>
      <c r="AP289" s="239">
        <f t="shared" si="381"/>
        <v>0</v>
      </c>
      <c r="AQ289" s="239">
        <f t="shared" si="381"/>
        <v>0</v>
      </c>
      <c r="AR289" s="239">
        <f t="shared" si="381"/>
        <v>0</v>
      </c>
      <c r="AS289" s="239">
        <f t="shared" si="381"/>
        <v>0</v>
      </c>
      <c r="AT289" s="239">
        <f t="shared" si="381"/>
        <v>0</v>
      </c>
      <c r="AU289" s="239">
        <f t="shared" si="381"/>
        <v>0</v>
      </c>
      <c r="AV289" s="239">
        <f t="shared" si="381"/>
        <v>0</v>
      </c>
      <c r="AW289" s="239">
        <f t="shared" si="381"/>
        <v>0</v>
      </c>
      <c r="AX289" s="239">
        <f t="shared" si="381"/>
        <v>0</v>
      </c>
      <c r="AY289" s="239">
        <f t="shared" si="381"/>
        <v>0</v>
      </c>
      <c r="AZ289" s="239">
        <f t="shared" si="381"/>
        <v>0</v>
      </c>
      <c r="BA289" s="239">
        <f t="shared" si="381"/>
        <v>0</v>
      </c>
      <c r="BB289" s="239">
        <f t="shared" si="381"/>
        <v>0</v>
      </c>
      <c r="BC289" s="239">
        <f t="shared" si="381"/>
        <v>0</v>
      </c>
      <c r="BD289" s="239">
        <f t="shared" si="381"/>
        <v>0</v>
      </c>
      <c r="BE289" s="239">
        <f t="shared" si="381"/>
        <v>0</v>
      </c>
      <c r="BF289" s="239">
        <f t="shared" si="381"/>
        <v>0</v>
      </c>
      <c r="BG289" s="239">
        <f t="shared" si="381"/>
        <v>0</v>
      </c>
      <c r="BH289" s="239">
        <f t="shared" si="381"/>
        <v>0</v>
      </c>
      <c r="BI289" s="239">
        <f t="shared" si="381"/>
        <v>0</v>
      </c>
      <c r="BJ289" s="239">
        <f t="shared" si="381"/>
        <v>0</v>
      </c>
      <c r="BK289" s="239">
        <f t="shared" si="381"/>
        <v>0</v>
      </c>
      <c r="BL289" s="239">
        <f t="shared" ref="BL289:BW289" si="382">BL286*$C281</f>
        <v>0</v>
      </c>
      <c r="BM289" s="239">
        <f t="shared" si="382"/>
        <v>0</v>
      </c>
      <c r="BN289" s="239">
        <f t="shared" si="382"/>
        <v>0</v>
      </c>
      <c r="BO289" s="239">
        <f t="shared" si="382"/>
        <v>0</v>
      </c>
      <c r="BP289" s="239">
        <f t="shared" si="382"/>
        <v>0</v>
      </c>
      <c r="BQ289" s="239">
        <f t="shared" si="382"/>
        <v>0</v>
      </c>
      <c r="BR289" s="239">
        <f t="shared" si="382"/>
        <v>0</v>
      </c>
      <c r="BS289" s="239">
        <f t="shared" si="382"/>
        <v>0</v>
      </c>
      <c r="BT289" s="239">
        <f t="shared" si="382"/>
        <v>0</v>
      </c>
      <c r="BU289" s="239">
        <f t="shared" si="382"/>
        <v>0</v>
      </c>
      <c r="BV289" s="239">
        <f t="shared" si="382"/>
        <v>0</v>
      </c>
      <c r="BW289" s="239">
        <f t="shared" si="382"/>
        <v>0</v>
      </c>
    </row>
    <row r="290" spans="1:75" x14ac:dyDescent="0.3">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239"/>
      <c r="BE290" s="239"/>
      <c r="BF290" s="239"/>
      <c r="BG290" s="239"/>
      <c r="BH290" s="239"/>
      <c r="BI290" s="239"/>
      <c r="BJ290" s="239"/>
      <c r="BK290" s="239"/>
      <c r="BL290" s="239"/>
      <c r="BM290" s="239"/>
      <c r="BN290" s="239"/>
      <c r="BO290" s="239"/>
      <c r="BP290" s="239"/>
      <c r="BQ290" s="239"/>
      <c r="BR290" s="239"/>
      <c r="BS290" s="239"/>
      <c r="BT290" s="239"/>
      <c r="BU290" s="239"/>
      <c r="BV290" s="239"/>
      <c r="BW290" s="239"/>
    </row>
    <row r="291" spans="1:75" x14ac:dyDescent="0.3">
      <c r="B291" t="s">
        <v>196</v>
      </c>
      <c r="C291" s="173" t="s">
        <v>224</v>
      </c>
      <c r="D291" s="231"/>
      <c r="E291" s="231"/>
      <c r="F291" s="231"/>
      <c r="G291" s="231"/>
      <c r="H291" s="231"/>
      <c r="I291" s="231"/>
      <c r="J291" s="231"/>
      <c r="K291" s="231"/>
      <c r="L291" s="231"/>
      <c r="M291" s="231"/>
      <c r="N291" s="231"/>
      <c r="O291" s="231"/>
      <c r="P291" s="231"/>
      <c r="Q291" s="231"/>
      <c r="R291" s="231"/>
      <c r="S291" s="231"/>
      <c r="T291" s="231"/>
      <c r="U291" s="231"/>
      <c r="V291" s="231"/>
      <c r="W291" s="231"/>
      <c r="X291" s="231"/>
      <c r="Y291" s="231"/>
      <c r="Z291" s="231"/>
      <c r="AA291" s="231"/>
      <c r="AB291" s="231"/>
      <c r="AC291" s="231"/>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1"/>
      <c r="BR291" s="231"/>
      <c r="BS291" s="231"/>
      <c r="BT291" s="231"/>
      <c r="BU291" s="231"/>
      <c r="BV291" s="231"/>
      <c r="BW291" s="231"/>
    </row>
    <row r="292" spans="1:75" x14ac:dyDescent="0.3">
      <c r="B292" t="s">
        <v>272</v>
      </c>
      <c r="C292" s="173">
        <v>15</v>
      </c>
      <c r="D292" s="231"/>
      <c r="E292" s="231"/>
      <c r="F292" s="231"/>
      <c r="G292" s="231"/>
      <c r="H292" s="231"/>
      <c r="I292" s="231"/>
      <c r="J292" s="231"/>
      <c r="K292" s="231"/>
      <c r="L292" s="231"/>
      <c r="M292" s="231"/>
      <c r="N292" s="231"/>
      <c r="O292" s="231"/>
      <c r="P292" s="231"/>
      <c r="Q292" s="231"/>
      <c r="R292" s="231"/>
      <c r="S292" s="231"/>
      <c r="T292" s="231"/>
      <c r="U292" s="231"/>
      <c r="V292" s="231"/>
      <c r="W292" s="231"/>
      <c r="X292" s="231"/>
      <c r="Y292" s="231"/>
      <c r="Z292" s="231"/>
      <c r="AA292" s="231"/>
      <c r="AB292" s="231"/>
      <c r="AC292" s="231"/>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BQ292" s="231"/>
      <c r="BR292" s="231"/>
      <c r="BS292" s="231"/>
      <c r="BT292" s="231"/>
      <c r="BU292" s="231"/>
      <c r="BV292" s="231"/>
      <c r="BW292" s="231"/>
    </row>
    <row r="293" spans="1:75" x14ac:dyDescent="0.3">
      <c r="B293" t="s">
        <v>92</v>
      </c>
      <c r="C293" s="173" t="s">
        <v>220</v>
      </c>
      <c r="D293" s="231"/>
      <c r="E293" s="231"/>
      <c r="F293" s="231"/>
      <c r="G293" s="231"/>
      <c r="H293" s="231"/>
      <c r="I293" s="231"/>
      <c r="J293" s="231"/>
      <c r="K293" s="231"/>
      <c r="L293" s="231"/>
      <c r="M293" s="231"/>
      <c r="N293" s="231"/>
      <c r="O293" s="231"/>
      <c r="P293" s="231"/>
      <c r="Q293" s="231"/>
      <c r="R293" s="231"/>
      <c r="S293" s="231"/>
      <c r="T293" s="231"/>
      <c r="U293" s="231"/>
      <c r="V293" s="231"/>
      <c r="W293" s="231"/>
      <c r="X293" s="231"/>
      <c r="Y293" s="231"/>
      <c r="Z293" s="231"/>
      <c r="AA293" s="231"/>
      <c r="AB293" s="231"/>
      <c r="AC293" s="231"/>
      <c r="AD293" s="231"/>
      <c r="AE293" s="231"/>
      <c r="AF293" s="231"/>
      <c r="AG293" s="231"/>
      <c r="AH293" s="231"/>
      <c r="AI293" s="231"/>
      <c r="AJ293" s="231"/>
      <c r="AK293" s="231"/>
      <c r="AL293" s="231"/>
      <c r="AM293" s="231"/>
      <c r="AN293" s="231"/>
      <c r="AO293" s="231"/>
      <c r="AP293" s="231"/>
      <c r="AQ293" s="231"/>
      <c r="AR293" s="231"/>
      <c r="AS293" s="231"/>
      <c r="AT293" s="231"/>
      <c r="AU293" s="231"/>
      <c r="AV293" s="231"/>
      <c r="AW293" s="231"/>
      <c r="AX293" s="231"/>
      <c r="AY293" s="231"/>
      <c r="AZ293" s="231"/>
      <c r="BA293" s="231"/>
      <c r="BB293" s="231"/>
      <c r="BC293" s="231"/>
      <c r="BD293" s="231"/>
      <c r="BE293" s="231"/>
      <c r="BF293" s="231"/>
      <c r="BG293" s="231"/>
      <c r="BH293" s="231"/>
      <c r="BI293" s="231"/>
      <c r="BJ293" s="231"/>
      <c r="BK293" s="231"/>
      <c r="BL293" s="231"/>
      <c r="BM293" s="231"/>
      <c r="BN293" s="231"/>
      <c r="BO293" s="231"/>
      <c r="BP293" s="231"/>
      <c r="BQ293" s="231"/>
      <c r="BR293" s="231"/>
      <c r="BS293" s="231"/>
      <c r="BT293" s="231"/>
      <c r="BU293" s="231"/>
      <c r="BV293" s="231"/>
      <c r="BW293" s="231"/>
    </row>
    <row r="294" spans="1:75" x14ac:dyDescent="0.3">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31"/>
      <c r="AA294" s="231"/>
      <c r="AB294" s="231"/>
      <c r="AC294" s="231"/>
      <c r="AD294" s="231"/>
      <c r="AE294" s="231"/>
      <c r="AF294" s="231"/>
      <c r="AG294" s="231"/>
      <c r="AH294" s="231"/>
      <c r="AI294" s="231"/>
      <c r="AJ294" s="231"/>
      <c r="AK294" s="231"/>
      <c r="AL294" s="231"/>
      <c r="AM294" s="231"/>
      <c r="AN294" s="231"/>
      <c r="AO294" s="231"/>
      <c r="AP294" s="231"/>
      <c r="AQ294" s="231"/>
      <c r="AR294" s="231"/>
      <c r="AS294" s="231"/>
      <c r="AT294" s="231"/>
      <c r="AU294" s="231"/>
      <c r="AV294" s="231"/>
      <c r="AW294" s="231"/>
      <c r="AX294" s="231"/>
      <c r="AY294" s="231"/>
      <c r="AZ294" s="231"/>
      <c r="BA294" s="231"/>
      <c r="BB294" s="231"/>
      <c r="BC294" s="231"/>
      <c r="BD294" s="231"/>
      <c r="BE294" s="231"/>
      <c r="BF294" s="231"/>
      <c r="BG294" s="231"/>
      <c r="BH294" s="231"/>
      <c r="BI294" s="231"/>
      <c r="BJ294" s="231"/>
      <c r="BK294" s="231"/>
      <c r="BL294" s="231"/>
      <c r="BM294" s="231"/>
      <c r="BN294" s="231"/>
      <c r="BO294" s="231"/>
      <c r="BP294" s="231"/>
      <c r="BQ294" s="231"/>
      <c r="BR294" s="231"/>
      <c r="BS294" s="231"/>
      <c r="BT294" s="231"/>
      <c r="BU294" s="231"/>
      <c r="BV294" s="231"/>
      <c r="BW294" s="231"/>
    </row>
    <row r="295" spans="1:75" x14ac:dyDescent="0.3">
      <c r="B295" t="s">
        <v>179</v>
      </c>
      <c r="C295" s="234"/>
    </row>
    <row r="296" spans="1:75" x14ac:dyDescent="0.3">
      <c r="B296" t="s">
        <v>273</v>
      </c>
      <c r="C296" s="259">
        <v>5.0000000000000001E-3</v>
      </c>
    </row>
    <row r="297" spans="1:75" x14ac:dyDescent="0.3">
      <c r="B297" t="s">
        <v>16</v>
      </c>
      <c r="C297" s="235"/>
    </row>
    <row r="298" spans="1:75" x14ac:dyDescent="0.3">
      <c r="B298" t="s">
        <v>180</v>
      </c>
      <c r="C298" s="234"/>
    </row>
    <row r="299" spans="1:75" x14ac:dyDescent="0.3">
      <c r="B299" s="236" t="str">
        <f>"Driver:  "&amp;$C293&amp;" per "&amp;$C291</f>
        <v>Driver:  Sales Reps per SDR</v>
      </c>
      <c r="C299" s="247"/>
    </row>
    <row r="300" spans="1:75" x14ac:dyDescent="0.3">
      <c r="B300" s="236" t="str">
        <f>"Total "&amp;$C293</f>
        <v>Total Sales Reps</v>
      </c>
      <c r="D300" s="258">
        <f>D217+D234</f>
        <v>2</v>
      </c>
      <c r="E300" s="258">
        <f t="shared" ref="E300:BK300" si="383">E217+E234</f>
        <v>2</v>
      </c>
      <c r="F300" s="258">
        <f t="shared" si="383"/>
        <v>3</v>
      </c>
      <c r="G300" s="258">
        <f t="shared" si="383"/>
        <v>2</v>
      </c>
      <c r="H300" s="258">
        <f t="shared" si="383"/>
        <v>2</v>
      </c>
      <c r="I300" s="258">
        <f t="shared" si="383"/>
        <v>3</v>
      </c>
      <c r="J300" s="258">
        <f t="shared" si="383"/>
        <v>5</v>
      </c>
      <c r="K300" s="258">
        <f t="shared" si="383"/>
        <v>5</v>
      </c>
      <c r="L300" s="258">
        <f t="shared" si="383"/>
        <v>3</v>
      </c>
      <c r="M300" s="258">
        <f t="shared" si="383"/>
        <v>2</v>
      </c>
      <c r="N300" s="258">
        <f t="shared" si="383"/>
        <v>4</v>
      </c>
      <c r="O300" s="258">
        <f t="shared" si="383"/>
        <v>3</v>
      </c>
      <c r="P300" s="258">
        <f t="shared" si="383"/>
        <v>3</v>
      </c>
      <c r="Q300" s="258">
        <f t="shared" si="383"/>
        <v>4</v>
      </c>
      <c r="R300" s="258">
        <f t="shared" si="383"/>
        <v>4</v>
      </c>
      <c r="S300" s="258">
        <f t="shared" si="383"/>
        <v>6</v>
      </c>
      <c r="T300" s="258">
        <f t="shared" si="383"/>
        <v>3</v>
      </c>
      <c r="U300" s="258">
        <f t="shared" si="383"/>
        <v>4</v>
      </c>
      <c r="V300" s="258">
        <f t="shared" si="383"/>
        <v>7</v>
      </c>
      <c r="W300" s="258">
        <f t="shared" si="383"/>
        <v>5</v>
      </c>
      <c r="X300" s="258">
        <f t="shared" si="383"/>
        <v>4</v>
      </c>
      <c r="Y300" s="258">
        <f t="shared" si="383"/>
        <v>7</v>
      </c>
      <c r="Z300" s="258">
        <f t="shared" si="383"/>
        <v>3</v>
      </c>
      <c r="AA300" s="258">
        <f t="shared" si="383"/>
        <v>5</v>
      </c>
      <c r="AB300" s="258">
        <f t="shared" si="383"/>
        <v>3</v>
      </c>
      <c r="AC300" s="258">
        <f t="shared" si="383"/>
        <v>4</v>
      </c>
      <c r="AD300" s="258">
        <f t="shared" si="383"/>
        <v>6</v>
      </c>
      <c r="AE300" s="258">
        <f t="shared" si="383"/>
        <v>11</v>
      </c>
      <c r="AF300" s="258">
        <f t="shared" si="383"/>
        <v>6</v>
      </c>
      <c r="AG300" s="258">
        <f t="shared" si="383"/>
        <v>5</v>
      </c>
      <c r="AH300" s="258">
        <f t="shared" si="383"/>
        <v>6</v>
      </c>
      <c r="AI300" s="258">
        <f t="shared" si="383"/>
        <v>2</v>
      </c>
      <c r="AJ300" s="258">
        <f t="shared" si="383"/>
        <v>2</v>
      </c>
      <c r="AK300" s="258">
        <f t="shared" si="383"/>
        <v>6</v>
      </c>
      <c r="AL300" s="258">
        <f t="shared" si="383"/>
        <v>4</v>
      </c>
      <c r="AM300" s="258">
        <f t="shared" si="383"/>
        <v>5</v>
      </c>
      <c r="AN300" s="258">
        <f t="shared" si="383"/>
        <v>4</v>
      </c>
      <c r="AO300" s="258">
        <f t="shared" si="383"/>
        <v>3</v>
      </c>
      <c r="AP300" s="258">
        <f t="shared" si="383"/>
        <v>4</v>
      </c>
      <c r="AQ300" s="258">
        <f t="shared" si="383"/>
        <v>4</v>
      </c>
      <c r="AR300" s="258">
        <f t="shared" si="383"/>
        <v>4</v>
      </c>
      <c r="AS300" s="258">
        <f t="shared" si="383"/>
        <v>4</v>
      </c>
      <c r="AT300" s="258">
        <f t="shared" si="383"/>
        <v>4</v>
      </c>
      <c r="AU300" s="258">
        <f t="shared" si="383"/>
        <v>4</v>
      </c>
      <c r="AV300" s="258">
        <f t="shared" si="383"/>
        <v>5</v>
      </c>
      <c r="AW300" s="258">
        <f t="shared" si="383"/>
        <v>6</v>
      </c>
      <c r="AX300" s="258">
        <f t="shared" si="383"/>
        <v>8</v>
      </c>
      <c r="AY300" s="258">
        <f t="shared" si="383"/>
        <v>8</v>
      </c>
      <c r="AZ300" s="258">
        <f t="shared" si="383"/>
        <v>7</v>
      </c>
      <c r="BA300" s="258">
        <f t="shared" si="383"/>
        <v>8</v>
      </c>
      <c r="BB300" s="258">
        <f t="shared" si="383"/>
        <v>9</v>
      </c>
      <c r="BC300" s="258">
        <f t="shared" si="383"/>
        <v>10</v>
      </c>
      <c r="BD300" s="258">
        <f t="shared" si="383"/>
        <v>13</v>
      </c>
      <c r="BE300" s="258">
        <f t="shared" si="383"/>
        <v>14</v>
      </c>
      <c r="BF300" s="258">
        <f t="shared" si="383"/>
        <v>14</v>
      </c>
      <c r="BG300" s="258">
        <f t="shared" si="383"/>
        <v>15</v>
      </c>
      <c r="BH300" s="258">
        <f t="shared" si="383"/>
        <v>15</v>
      </c>
      <c r="BI300" s="258">
        <f t="shared" si="383"/>
        <v>16</v>
      </c>
      <c r="BJ300" s="258">
        <f t="shared" si="383"/>
        <v>17</v>
      </c>
      <c r="BK300" s="258">
        <f t="shared" si="383"/>
        <v>17</v>
      </c>
      <c r="BL300" s="258">
        <f t="shared" ref="BL300:BW300" si="384">BL217+BL234</f>
        <v>18</v>
      </c>
      <c r="BM300" s="258">
        <f t="shared" si="384"/>
        <v>18</v>
      </c>
      <c r="BN300" s="258">
        <f t="shared" si="384"/>
        <v>18</v>
      </c>
      <c r="BO300" s="258">
        <f t="shared" si="384"/>
        <v>19</v>
      </c>
      <c r="BP300" s="258">
        <f t="shared" si="384"/>
        <v>19</v>
      </c>
      <c r="BQ300" s="258">
        <f t="shared" si="384"/>
        <v>20</v>
      </c>
      <c r="BR300" s="258">
        <f t="shared" si="384"/>
        <v>20</v>
      </c>
      <c r="BS300" s="258">
        <f t="shared" si="384"/>
        <v>20</v>
      </c>
      <c r="BT300" s="258">
        <f t="shared" si="384"/>
        <v>21</v>
      </c>
      <c r="BU300" s="258">
        <f t="shared" si="384"/>
        <v>21</v>
      </c>
      <c r="BV300" s="258">
        <f t="shared" si="384"/>
        <v>22</v>
      </c>
      <c r="BW300" s="258">
        <f t="shared" si="384"/>
        <v>22</v>
      </c>
    </row>
    <row r="301" spans="1:75" x14ac:dyDescent="0.3">
      <c r="B301" s="236" t="str">
        <f>"Existing "&amp;C291</f>
        <v>Existing SDR</v>
      </c>
      <c r="D301" s="238">
        <f>SUMIF('Headcount Roster -&gt;'!$FD$158:$FD$177,'&lt;- Scale Ops'!$C$292,'Headcount Roster -&gt;'!FE$158:FE$177)</f>
        <v>0</v>
      </c>
      <c r="E301" s="238">
        <f>SUMIF('Headcount Roster -&gt;'!$FD$158:$FD$177,'&lt;- Scale Ops'!$C$292,'Headcount Roster -&gt;'!FF$158:FF$177)</f>
        <v>0</v>
      </c>
      <c r="F301" s="238">
        <f>SUMIF('Headcount Roster -&gt;'!$FD$158:$FD$177,'&lt;- Scale Ops'!$C$292,'Headcount Roster -&gt;'!FG$158:FG$177)</f>
        <v>0</v>
      </c>
      <c r="G301" s="238">
        <f>SUMIF('Headcount Roster -&gt;'!$FD$158:$FD$177,'&lt;- Scale Ops'!$C$292,'Headcount Roster -&gt;'!FH$158:FH$177)</f>
        <v>0</v>
      </c>
      <c r="H301" s="238">
        <f>SUMIF('Headcount Roster -&gt;'!$FD$158:$FD$177,'&lt;- Scale Ops'!$C$292,'Headcount Roster -&gt;'!FI$158:FI$177)</f>
        <v>0</v>
      </c>
      <c r="I301" s="238">
        <f>SUMIF('Headcount Roster -&gt;'!$FD$158:$FD$177,'&lt;- Scale Ops'!$C$292,'Headcount Roster -&gt;'!FJ$158:FJ$177)</f>
        <v>0</v>
      </c>
      <c r="J301" s="238">
        <f>SUMIF('Headcount Roster -&gt;'!$FD$158:$FD$177,'&lt;- Scale Ops'!$C$292,'Headcount Roster -&gt;'!FK$158:FK$177)</f>
        <v>0</v>
      </c>
      <c r="K301" s="238">
        <f>SUMIF('Headcount Roster -&gt;'!$FD$158:$FD$177,'&lt;- Scale Ops'!$C$292,'Headcount Roster -&gt;'!FL$158:FL$177)</f>
        <v>0</v>
      </c>
      <c r="L301" s="238">
        <f>SUMIF('Headcount Roster -&gt;'!$FD$158:$FD$177,'&lt;- Scale Ops'!$C$292,'Headcount Roster -&gt;'!FM$158:FM$177)</f>
        <v>0</v>
      </c>
      <c r="M301" s="238">
        <f>SUMIF('Headcount Roster -&gt;'!$FD$158:$FD$177,'&lt;- Scale Ops'!$C$292,'Headcount Roster -&gt;'!FN$158:FN$177)</f>
        <v>0</v>
      </c>
      <c r="N301" s="238">
        <f>SUMIF('Headcount Roster -&gt;'!$FD$158:$FD$177,'&lt;- Scale Ops'!$C$292,'Headcount Roster -&gt;'!FO$158:FO$177)</f>
        <v>0</v>
      </c>
      <c r="O301" s="238">
        <f>SUMIF('Headcount Roster -&gt;'!$FD$158:$FD$177,'&lt;- Scale Ops'!$C$292,'Headcount Roster -&gt;'!FP$158:FP$177)</f>
        <v>0</v>
      </c>
      <c r="P301" s="238">
        <f>SUMIF('Headcount Roster -&gt;'!$FD$158:$FD$177,'&lt;- Scale Ops'!$C$292,'Headcount Roster -&gt;'!FQ$158:FQ$177)</f>
        <v>0</v>
      </c>
      <c r="Q301" s="238">
        <f>SUMIF('Headcount Roster -&gt;'!$FD$158:$FD$177,'&lt;- Scale Ops'!$C$292,'Headcount Roster -&gt;'!FR$158:FR$177)</f>
        <v>0</v>
      </c>
      <c r="R301" s="238">
        <f>SUMIF('Headcount Roster -&gt;'!$FD$158:$FD$177,'&lt;- Scale Ops'!$C$292,'Headcount Roster -&gt;'!FS$158:FS$177)</f>
        <v>0</v>
      </c>
      <c r="S301" s="238">
        <f>SUMIF('Headcount Roster -&gt;'!$FD$158:$FD$177,'&lt;- Scale Ops'!$C$292,'Headcount Roster -&gt;'!FT$158:FT$177)</f>
        <v>0</v>
      </c>
      <c r="T301" s="238">
        <f>SUMIF('Headcount Roster -&gt;'!$FD$158:$FD$177,'&lt;- Scale Ops'!$C$292,'Headcount Roster -&gt;'!FU$158:FU$177)</f>
        <v>0</v>
      </c>
      <c r="U301" s="238">
        <f>SUMIF('Headcount Roster -&gt;'!$FD$158:$FD$177,'&lt;- Scale Ops'!$C$292,'Headcount Roster -&gt;'!FV$158:FV$177)</f>
        <v>0</v>
      </c>
      <c r="V301" s="238">
        <f>SUMIF('Headcount Roster -&gt;'!$FD$158:$FD$177,'&lt;- Scale Ops'!$C$292,'Headcount Roster -&gt;'!FW$158:FW$177)</f>
        <v>0</v>
      </c>
      <c r="W301" s="238">
        <f>SUMIF('Headcount Roster -&gt;'!$FD$158:$FD$177,'&lt;- Scale Ops'!$C$292,'Headcount Roster -&gt;'!FX$158:FX$177)</f>
        <v>0</v>
      </c>
      <c r="X301" s="238">
        <f>SUMIF('Headcount Roster -&gt;'!$FD$158:$FD$177,'&lt;- Scale Ops'!$C$292,'Headcount Roster -&gt;'!FY$158:FY$177)</f>
        <v>0</v>
      </c>
      <c r="Y301" s="238">
        <f>SUMIF('Headcount Roster -&gt;'!$FD$158:$FD$177,'&lt;- Scale Ops'!$C$292,'Headcount Roster -&gt;'!FZ$158:FZ$177)</f>
        <v>0</v>
      </c>
      <c r="Z301" s="238">
        <f>SUMIF('Headcount Roster -&gt;'!$FD$158:$FD$177,'&lt;- Scale Ops'!$C$292,'Headcount Roster -&gt;'!GA$158:GA$177)</f>
        <v>0</v>
      </c>
      <c r="AA301" s="238">
        <f>SUMIF('Headcount Roster -&gt;'!$FD$158:$FD$177,'&lt;- Scale Ops'!$C$292,'Headcount Roster -&gt;'!GB$158:GB$177)</f>
        <v>0</v>
      </c>
      <c r="AB301" s="238">
        <f>SUMIF('Headcount Roster -&gt;'!$FD$158:$FD$177,'&lt;- Scale Ops'!$C$292,'Headcount Roster -&gt;'!GC$158:GC$177)</f>
        <v>0</v>
      </c>
      <c r="AC301" s="238">
        <f>SUMIF('Headcount Roster -&gt;'!$FD$158:$FD$177,'&lt;- Scale Ops'!$C$292,'Headcount Roster -&gt;'!GD$158:GD$177)</f>
        <v>0</v>
      </c>
      <c r="AD301" s="238">
        <f>SUMIF('Headcount Roster -&gt;'!$FD$158:$FD$177,'&lt;- Scale Ops'!$C$292,'Headcount Roster -&gt;'!GE$158:GE$177)</f>
        <v>0</v>
      </c>
      <c r="AE301" s="238">
        <f>SUMIF('Headcount Roster -&gt;'!$FD$158:$FD$177,'&lt;- Scale Ops'!$C$292,'Headcount Roster -&gt;'!GF$158:GF$177)</f>
        <v>0</v>
      </c>
      <c r="AF301" s="238">
        <f>SUMIF('Headcount Roster -&gt;'!$FD$158:$FD$177,'&lt;- Scale Ops'!$C$292,'Headcount Roster -&gt;'!GG$158:GG$177)</f>
        <v>0</v>
      </c>
      <c r="AG301" s="238">
        <f>SUMIF('Headcount Roster -&gt;'!$FD$158:$FD$177,'&lt;- Scale Ops'!$C$292,'Headcount Roster -&gt;'!GH$158:GH$177)</f>
        <v>0</v>
      </c>
      <c r="AH301" s="238">
        <f>SUMIF('Headcount Roster -&gt;'!$FD$158:$FD$177,'&lt;- Scale Ops'!$C$292,'Headcount Roster -&gt;'!GI$158:GI$177)</f>
        <v>0</v>
      </c>
      <c r="AI301" s="238">
        <f>SUMIF('Headcount Roster -&gt;'!$FD$158:$FD$177,'&lt;- Scale Ops'!$C$292,'Headcount Roster -&gt;'!GJ$158:GJ$177)</f>
        <v>0</v>
      </c>
      <c r="AJ301" s="238">
        <f>SUMIF('Headcount Roster -&gt;'!$FD$158:$FD$177,'&lt;- Scale Ops'!$C$292,'Headcount Roster -&gt;'!GK$158:GK$177)</f>
        <v>0</v>
      </c>
      <c r="AK301" s="238">
        <f>SUMIF('Headcount Roster -&gt;'!$FD$158:$FD$177,'&lt;- Scale Ops'!$C$292,'Headcount Roster -&gt;'!GL$158:GL$177)</f>
        <v>0</v>
      </c>
      <c r="AL301" s="238">
        <f>SUMIF('Headcount Roster -&gt;'!$FD$158:$FD$177,'&lt;- Scale Ops'!$C$292,'Headcount Roster -&gt;'!GM$158:GM$177)</f>
        <v>0</v>
      </c>
      <c r="AM301" s="238">
        <f>SUMIF('Headcount Roster -&gt;'!$FD$158:$FD$177,'&lt;- Scale Ops'!$C$292,'Headcount Roster -&gt;'!GN$158:GN$177)</f>
        <v>0</v>
      </c>
      <c r="AN301" s="238">
        <f>SUMIF('Headcount Roster -&gt;'!$FD$158:$FD$177,'&lt;- Scale Ops'!$C$292,'Headcount Roster -&gt;'!GO$158:GO$177)</f>
        <v>0</v>
      </c>
      <c r="AO301" s="238">
        <f>SUMIF('Headcount Roster -&gt;'!$FD$158:$FD$177,'&lt;- Scale Ops'!$C$292,'Headcount Roster -&gt;'!GP$158:GP$177)</f>
        <v>0</v>
      </c>
      <c r="AP301" s="238">
        <f>SUMIF('Headcount Roster -&gt;'!$FD$158:$FD$177,'&lt;- Scale Ops'!$C$292,'Headcount Roster -&gt;'!GQ$158:GQ$177)</f>
        <v>0</v>
      </c>
      <c r="AQ301" s="238">
        <f>SUMIF('Headcount Roster -&gt;'!$FD$158:$FD$177,'&lt;- Scale Ops'!$C$292,'Headcount Roster -&gt;'!GR$158:GR$177)</f>
        <v>0</v>
      </c>
      <c r="AR301" s="238">
        <f>SUMIF('Headcount Roster -&gt;'!$FD$158:$FD$177,'&lt;- Scale Ops'!$C$292,'Headcount Roster -&gt;'!GS$158:GS$177)</f>
        <v>0</v>
      </c>
      <c r="AS301" s="238">
        <f>SUMIF('Headcount Roster -&gt;'!$FD$158:$FD$177,'&lt;- Scale Ops'!$C$292,'Headcount Roster -&gt;'!GT$158:GT$177)</f>
        <v>0</v>
      </c>
      <c r="AT301" s="238">
        <f>SUMIF('Headcount Roster -&gt;'!$FD$158:$FD$177,'&lt;- Scale Ops'!$C$292,'Headcount Roster -&gt;'!GU$158:GU$177)</f>
        <v>0</v>
      </c>
      <c r="AU301" s="238">
        <f>SUMIF('Headcount Roster -&gt;'!$FD$158:$FD$177,'&lt;- Scale Ops'!$C$292,'Headcount Roster -&gt;'!GV$158:GV$177)</f>
        <v>0</v>
      </c>
      <c r="AV301" s="238">
        <f>SUMIF('Headcount Roster -&gt;'!$FD$158:$FD$177,'&lt;- Scale Ops'!$C$292,'Headcount Roster -&gt;'!GW$158:GW$177)</f>
        <v>0</v>
      </c>
      <c r="AW301" s="238">
        <f>SUMIF('Headcount Roster -&gt;'!$FD$158:$FD$177,'&lt;- Scale Ops'!$C$292,'Headcount Roster -&gt;'!GX$158:GX$177)</f>
        <v>0</v>
      </c>
      <c r="AX301" s="238">
        <f>SUMIF('Headcount Roster -&gt;'!$FD$158:$FD$177,'&lt;- Scale Ops'!$C$292,'Headcount Roster -&gt;'!GY$158:GY$177)</f>
        <v>0</v>
      </c>
      <c r="AY301" s="238">
        <f>SUMIF('Headcount Roster -&gt;'!$FD$158:$FD$177,'&lt;- Scale Ops'!$C$292,'Headcount Roster -&gt;'!GZ$158:GZ$177)</f>
        <v>0</v>
      </c>
      <c r="AZ301" s="238">
        <f>SUMIF('Headcount Roster -&gt;'!$FD$158:$FD$177,'&lt;- Scale Ops'!$C$292,'Headcount Roster -&gt;'!HA$158:HA$177)</f>
        <v>0</v>
      </c>
      <c r="BA301" s="238">
        <f>SUMIF('Headcount Roster -&gt;'!$FD$158:$FD$177,'&lt;- Scale Ops'!$C$292,'Headcount Roster -&gt;'!HB$158:HB$177)</f>
        <v>0</v>
      </c>
      <c r="BB301" s="238">
        <f>SUMIF('Headcount Roster -&gt;'!$FD$158:$FD$177,'&lt;- Scale Ops'!$C$292,'Headcount Roster -&gt;'!HC$158:HC$177)</f>
        <v>0</v>
      </c>
      <c r="BC301" s="238">
        <f>SUMIF('Headcount Roster -&gt;'!$FD$158:$FD$177,'&lt;- Scale Ops'!$C$292,'Headcount Roster -&gt;'!HD$158:HD$177)</f>
        <v>0</v>
      </c>
      <c r="BD301" s="238">
        <f>SUMIF('Headcount Roster -&gt;'!$FD$158:$FD$177,'&lt;- Scale Ops'!$C$292,'Headcount Roster -&gt;'!HE$158:HE$177)</f>
        <v>0</v>
      </c>
      <c r="BE301" s="238">
        <f>SUMIF('Headcount Roster -&gt;'!$FD$158:$FD$177,'&lt;- Scale Ops'!$C$292,'Headcount Roster -&gt;'!HF$158:HF$177)</f>
        <v>0</v>
      </c>
      <c r="BF301" s="238">
        <f>SUMIF('Headcount Roster -&gt;'!$FD$158:$FD$177,'&lt;- Scale Ops'!$C$292,'Headcount Roster -&gt;'!HG$158:HG$177)</f>
        <v>0</v>
      </c>
      <c r="BG301" s="238">
        <f>SUMIF('Headcount Roster -&gt;'!$FD$158:$FD$177,'&lt;- Scale Ops'!$C$292,'Headcount Roster -&gt;'!HH$158:HH$177)</f>
        <v>0</v>
      </c>
      <c r="BH301" s="238">
        <f>SUMIF('Headcount Roster -&gt;'!$FD$158:$FD$177,'&lt;- Scale Ops'!$C$292,'Headcount Roster -&gt;'!HI$158:HI$177)</f>
        <v>0</v>
      </c>
      <c r="BI301" s="238">
        <f>SUMIF('Headcount Roster -&gt;'!$FD$158:$FD$177,'&lt;- Scale Ops'!$C$292,'Headcount Roster -&gt;'!HJ$158:HJ$177)</f>
        <v>0</v>
      </c>
      <c r="BJ301" s="238">
        <f>SUMIF('Headcount Roster -&gt;'!$FD$158:$FD$177,'&lt;- Scale Ops'!$C$292,'Headcount Roster -&gt;'!HK$158:HK$177)</f>
        <v>0</v>
      </c>
      <c r="BK301" s="238">
        <f>SUMIF('Headcount Roster -&gt;'!$FD$158:$FD$177,'&lt;- Scale Ops'!$C$292,'Headcount Roster -&gt;'!HL$158:HL$177)</f>
        <v>0</v>
      </c>
      <c r="BL301" s="238">
        <f>SUMIF('Headcount Roster -&gt;'!$FD$158:$FD$177,'&lt;- Scale Ops'!$C$292,'Headcount Roster -&gt;'!HM$158:HM$177)</f>
        <v>0</v>
      </c>
      <c r="BM301" s="238">
        <f>SUMIF('Headcount Roster -&gt;'!$FD$158:$FD$177,'&lt;- Scale Ops'!$C$292,'Headcount Roster -&gt;'!HN$158:HN$177)</f>
        <v>0</v>
      </c>
      <c r="BN301" s="238">
        <f>SUMIF('Headcount Roster -&gt;'!$FD$158:$FD$177,'&lt;- Scale Ops'!$C$292,'Headcount Roster -&gt;'!HO$158:HO$177)</f>
        <v>0</v>
      </c>
      <c r="BO301" s="238">
        <f>SUMIF('Headcount Roster -&gt;'!$FD$158:$FD$177,'&lt;- Scale Ops'!$C$292,'Headcount Roster -&gt;'!HP$158:HP$177)</f>
        <v>0</v>
      </c>
      <c r="BP301" s="238">
        <f>SUMIF('Headcount Roster -&gt;'!$FD$158:$FD$177,'&lt;- Scale Ops'!$C$292,'Headcount Roster -&gt;'!HQ$158:HQ$177)</f>
        <v>0</v>
      </c>
      <c r="BQ301" s="238">
        <f>SUMIF('Headcount Roster -&gt;'!$FD$158:$FD$177,'&lt;- Scale Ops'!$C$292,'Headcount Roster -&gt;'!HR$158:HR$177)</f>
        <v>0</v>
      </c>
      <c r="BR301" s="238">
        <f>SUMIF('Headcount Roster -&gt;'!$FD$158:$FD$177,'&lt;- Scale Ops'!$C$292,'Headcount Roster -&gt;'!HS$158:HS$177)</f>
        <v>0</v>
      </c>
      <c r="BS301" s="238">
        <f>SUMIF('Headcount Roster -&gt;'!$FD$158:$FD$177,'&lt;- Scale Ops'!$C$292,'Headcount Roster -&gt;'!HT$158:HT$177)</f>
        <v>0</v>
      </c>
      <c r="BT301" s="238">
        <f>SUMIF('Headcount Roster -&gt;'!$FD$158:$FD$177,'&lt;- Scale Ops'!$C$292,'Headcount Roster -&gt;'!HU$158:HU$177)</f>
        <v>0</v>
      </c>
      <c r="BU301" s="238">
        <f>SUMIF('Headcount Roster -&gt;'!$FD$158:$FD$177,'&lt;- Scale Ops'!$C$292,'Headcount Roster -&gt;'!HV$158:HV$177)</f>
        <v>0</v>
      </c>
      <c r="BV301" s="238">
        <f>SUMIF('Headcount Roster -&gt;'!$FD$158:$FD$177,'&lt;- Scale Ops'!$C$292,'Headcount Roster -&gt;'!HW$158:HW$177)</f>
        <v>0</v>
      </c>
      <c r="BW301" s="238">
        <f>SUMIF('Headcount Roster -&gt;'!$FD$158:$FD$177,'&lt;- Scale Ops'!$C$292,'Headcount Roster -&gt;'!HX$158:HX$177)</f>
        <v>0</v>
      </c>
    </row>
    <row r="302" spans="1:75" x14ac:dyDescent="0.3">
      <c r="B302" s="236" t="s">
        <v>271</v>
      </c>
      <c r="D302" s="256">
        <f>IFERROR(ROUNDUP(D300/$C299,0),0)</f>
        <v>0</v>
      </c>
      <c r="E302" s="256">
        <f t="shared" ref="E302:BK302" si="385">IFERROR(ROUNDUP(E300/$C299,0),0)</f>
        <v>0</v>
      </c>
      <c r="F302" s="256">
        <f t="shared" si="385"/>
        <v>0</v>
      </c>
      <c r="G302" s="256">
        <f t="shared" si="385"/>
        <v>0</v>
      </c>
      <c r="H302" s="256">
        <f t="shared" si="385"/>
        <v>0</v>
      </c>
      <c r="I302" s="256">
        <f t="shared" si="385"/>
        <v>0</v>
      </c>
      <c r="J302" s="256">
        <f t="shared" si="385"/>
        <v>0</v>
      </c>
      <c r="K302" s="256">
        <f t="shared" si="385"/>
        <v>0</v>
      </c>
      <c r="L302" s="256">
        <f t="shared" si="385"/>
        <v>0</v>
      </c>
      <c r="M302" s="256">
        <f t="shared" si="385"/>
        <v>0</v>
      </c>
      <c r="N302" s="256">
        <f t="shared" si="385"/>
        <v>0</v>
      </c>
      <c r="O302" s="256">
        <f t="shared" si="385"/>
        <v>0</v>
      </c>
      <c r="P302" s="256">
        <f t="shared" si="385"/>
        <v>0</v>
      </c>
      <c r="Q302" s="256">
        <f t="shared" si="385"/>
        <v>0</v>
      </c>
      <c r="R302" s="256">
        <f t="shared" si="385"/>
        <v>0</v>
      </c>
      <c r="S302" s="256">
        <f t="shared" si="385"/>
        <v>0</v>
      </c>
      <c r="T302" s="256">
        <f t="shared" si="385"/>
        <v>0</v>
      </c>
      <c r="U302" s="256">
        <f t="shared" si="385"/>
        <v>0</v>
      </c>
      <c r="V302" s="256">
        <f t="shared" si="385"/>
        <v>0</v>
      </c>
      <c r="W302" s="256">
        <f t="shared" si="385"/>
        <v>0</v>
      </c>
      <c r="X302" s="256">
        <f t="shared" si="385"/>
        <v>0</v>
      </c>
      <c r="Y302" s="256">
        <f t="shared" si="385"/>
        <v>0</v>
      </c>
      <c r="Z302" s="256">
        <f t="shared" si="385"/>
        <v>0</v>
      </c>
      <c r="AA302" s="256">
        <f t="shared" si="385"/>
        <v>0</v>
      </c>
      <c r="AB302" s="256">
        <f t="shared" si="385"/>
        <v>0</v>
      </c>
      <c r="AC302" s="256">
        <f t="shared" si="385"/>
        <v>0</v>
      </c>
      <c r="AD302" s="256">
        <f t="shared" si="385"/>
        <v>0</v>
      </c>
      <c r="AE302" s="256">
        <f t="shared" si="385"/>
        <v>0</v>
      </c>
      <c r="AF302" s="256">
        <f t="shared" si="385"/>
        <v>0</v>
      </c>
      <c r="AG302" s="256">
        <f t="shared" si="385"/>
        <v>0</v>
      </c>
      <c r="AH302" s="256">
        <f t="shared" si="385"/>
        <v>0</v>
      </c>
      <c r="AI302" s="256">
        <f t="shared" si="385"/>
        <v>0</v>
      </c>
      <c r="AJ302" s="256">
        <f t="shared" si="385"/>
        <v>0</v>
      </c>
      <c r="AK302" s="256">
        <f t="shared" si="385"/>
        <v>0</v>
      </c>
      <c r="AL302" s="256">
        <f t="shared" si="385"/>
        <v>0</v>
      </c>
      <c r="AM302" s="256">
        <f t="shared" si="385"/>
        <v>0</v>
      </c>
      <c r="AN302" s="256">
        <f t="shared" si="385"/>
        <v>0</v>
      </c>
      <c r="AO302" s="256">
        <f t="shared" si="385"/>
        <v>0</v>
      </c>
      <c r="AP302" s="256">
        <f t="shared" si="385"/>
        <v>0</v>
      </c>
      <c r="AQ302" s="256">
        <f t="shared" si="385"/>
        <v>0</v>
      </c>
      <c r="AR302" s="256">
        <f t="shared" si="385"/>
        <v>0</v>
      </c>
      <c r="AS302" s="256">
        <f t="shared" si="385"/>
        <v>0</v>
      </c>
      <c r="AT302" s="256">
        <f t="shared" si="385"/>
        <v>0</v>
      </c>
      <c r="AU302" s="256">
        <f t="shared" si="385"/>
        <v>0</v>
      </c>
      <c r="AV302" s="256">
        <f t="shared" si="385"/>
        <v>0</v>
      </c>
      <c r="AW302" s="256">
        <f t="shared" si="385"/>
        <v>0</v>
      </c>
      <c r="AX302" s="256">
        <f t="shared" si="385"/>
        <v>0</v>
      </c>
      <c r="AY302" s="256">
        <f t="shared" si="385"/>
        <v>0</v>
      </c>
      <c r="AZ302" s="256">
        <f t="shared" si="385"/>
        <v>0</v>
      </c>
      <c r="BA302" s="256">
        <f t="shared" si="385"/>
        <v>0</v>
      </c>
      <c r="BB302" s="256">
        <f t="shared" si="385"/>
        <v>0</v>
      </c>
      <c r="BC302" s="256">
        <f t="shared" si="385"/>
        <v>0</v>
      </c>
      <c r="BD302" s="256">
        <f t="shared" si="385"/>
        <v>0</v>
      </c>
      <c r="BE302" s="256">
        <f t="shared" si="385"/>
        <v>0</v>
      </c>
      <c r="BF302" s="256">
        <f t="shared" si="385"/>
        <v>0</v>
      </c>
      <c r="BG302" s="256">
        <f t="shared" si="385"/>
        <v>0</v>
      </c>
      <c r="BH302" s="256">
        <f t="shared" si="385"/>
        <v>0</v>
      </c>
      <c r="BI302" s="256">
        <f t="shared" si="385"/>
        <v>0</v>
      </c>
      <c r="BJ302" s="256">
        <f t="shared" si="385"/>
        <v>0</v>
      </c>
      <c r="BK302" s="256">
        <f t="shared" si="385"/>
        <v>0</v>
      </c>
      <c r="BL302" s="256">
        <f t="shared" ref="BL302:BW302" si="386">IFERROR(ROUNDUP(BL300/$C299,0),0)</f>
        <v>0</v>
      </c>
      <c r="BM302" s="256">
        <f t="shared" si="386"/>
        <v>0</v>
      </c>
      <c r="BN302" s="256">
        <f t="shared" si="386"/>
        <v>0</v>
      </c>
      <c r="BO302" s="256">
        <f t="shared" si="386"/>
        <v>0</v>
      </c>
      <c r="BP302" s="256">
        <f t="shared" si="386"/>
        <v>0</v>
      </c>
      <c r="BQ302" s="256">
        <f t="shared" si="386"/>
        <v>0</v>
      </c>
      <c r="BR302" s="256">
        <f t="shared" si="386"/>
        <v>0</v>
      </c>
      <c r="BS302" s="256">
        <f t="shared" si="386"/>
        <v>0</v>
      </c>
      <c r="BT302" s="256">
        <f t="shared" si="386"/>
        <v>0</v>
      </c>
      <c r="BU302" s="256">
        <f t="shared" si="386"/>
        <v>0</v>
      </c>
      <c r="BV302" s="256">
        <f t="shared" si="386"/>
        <v>0</v>
      </c>
      <c r="BW302" s="256">
        <f t="shared" si="386"/>
        <v>0</v>
      </c>
    </row>
    <row r="303" spans="1:75" x14ac:dyDescent="0.3">
      <c r="B303" t="s">
        <v>181</v>
      </c>
      <c r="D303" s="257">
        <f>IF((D302-D301)&lt;0,0,D302-D301)</f>
        <v>0</v>
      </c>
      <c r="E303" s="257">
        <f t="shared" ref="E303:BK303" si="387">IF((E302-E301)&lt;0,0,E302-E301)</f>
        <v>0</v>
      </c>
      <c r="F303" s="257">
        <f t="shared" si="387"/>
        <v>0</v>
      </c>
      <c r="G303" s="257">
        <f t="shared" si="387"/>
        <v>0</v>
      </c>
      <c r="H303" s="257">
        <f t="shared" si="387"/>
        <v>0</v>
      </c>
      <c r="I303" s="257">
        <f t="shared" si="387"/>
        <v>0</v>
      </c>
      <c r="J303" s="257">
        <f t="shared" si="387"/>
        <v>0</v>
      </c>
      <c r="K303" s="257">
        <f t="shared" si="387"/>
        <v>0</v>
      </c>
      <c r="L303" s="257">
        <f t="shared" si="387"/>
        <v>0</v>
      </c>
      <c r="M303" s="257">
        <f t="shared" si="387"/>
        <v>0</v>
      </c>
      <c r="N303" s="257">
        <f t="shared" si="387"/>
        <v>0</v>
      </c>
      <c r="O303" s="257">
        <f t="shared" si="387"/>
        <v>0</v>
      </c>
      <c r="P303" s="257">
        <f t="shared" si="387"/>
        <v>0</v>
      </c>
      <c r="Q303" s="257">
        <f t="shared" si="387"/>
        <v>0</v>
      </c>
      <c r="R303" s="257">
        <f t="shared" si="387"/>
        <v>0</v>
      </c>
      <c r="S303" s="257">
        <f t="shared" si="387"/>
        <v>0</v>
      </c>
      <c r="T303" s="257">
        <f t="shared" si="387"/>
        <v>0</v>
      </c>
      <c r="U303" s="257">
        <f t="shared" si="387"/>
        <v>0</v>
      </c>
      <c r="V303" s="257">
        <f t="shared" si="387"/>
        <v>0</v>
      </c>
      <c r="W303" s="257">
        <f t="shared" si="387"/>
        <v>0</v>
      </c>
      <c r="X303" s="257">
        <f t="shared" si="387"/>
        <v>0</v>
      </c>
      <c r="Y303" s="257">
        <f t="shared" si="387"/>
        <v>0</v>
      </c>
      <c r="Z303" s="257">
        <f t="shared" si="387"/>
        <v>0</v>
      </c>
      <c r="AA303" s="257">
        <f t="shared" si="387"/>
        <v>0</v>
      </c>
      <c r="AB303" s="257">
        <f t="shared" si="387"/>
        <v>0</v>
      </c>
      <c r="AC303" s="257">
        <f t="shared" si="387"/>
        <v>0</v>
      </c>
      <c r="AD303" s="257">
        <f t="shared" si="387"/>
        <v>0</v>
      </c>
      <c r="AE303" s="257">
        <f t="shared" si="387"/>
        <v>0</v>
      </c>
      <c r="AF303" s="257">
        <f t="shared" si="387"/>
        <v>0</v>
      </c>
      <c r="AG303" s="257">
        <f t="shared" si="387"/>
        <v>0</v>
      </c>
      <c r="AH303" s="257">
        <f t="shared" si="387"/>
        <v>0</v>
      </c>
      <c r="AI303" s="257">
        <f t="shared" si="387"/>
        <v>0</v>
      </c>
      <c r="AJ303" s="257">
        <f t="shared" si="387"/>
        <v>0</v>
      </c>
      <c r="AK303" s="257">
        <f t="shared" si="387"/>
        <v>0</v>
      </c>
      <c r="AL303" s="257">
        <f t="shared" si="387"/>
        <v>0</v>
      </c>
      <c r="AM303" s="257">
        <f t="shared" si="387"/>
        <v>0</v>
      </c>
      <c r="AN303" s="257">
        <f t="shared" si="387"/>
        <v>0</v>
      </c>
      <c r="AO303" s="257">
        <f t="shared" si="387"/>
        <v>0</v>
      </c>
      <c r="AP303" s="257">
        <f t="shared" si="387"/>
        <v>0</v>
      </c>
      <c r="AQ303" s="257">
        <f t="shared" si="387"/>
        <v>0</v>
      </c>
      <c r="AR303" s="257">
        <f t="shared" si="387"/>
        <v>0</v>
      </c>
      <c r="AS303" s="257">
        <f t="shared" si="387"/>
        <v>0</v>
      </c>
      <c r="AT303" s="257">
        <f t="shared" si="387"/>
        <v>0</v>
      </c>
      <c r="AU303" s="257">
        <f t="shared" si="387"/>
        <v>0</v>
      </c>
      <c r="AV303" s="257">
        <f t="shared" si="387"/>
        <v>0</v>
      </c>
      <c r="AW303" s="257">
        <f t="shared" si="387"/>
        <v>0</v>
      </c>
      <c r="AX303" s="257">
        <f t="shared" si="387"/>
        <v>0</v>
      </c>
      <c r="AY303" s="257">
        <f t="shared" si="387"/>
        <v>0</v>
      </c>
      <c r="AZ303" s="257">
        <f t="shared" si="387"/>
        <v>0</v>
      </c>
      <c r="BA303" s="257">
        <f t="shared" si="387"/>
        <v>0</v>
      </c>
      <c r="BB303" s="257">
        <f t="shared" si="387"/>
        <v>0</v>
      </c>
      <c r="BC303" s="257">
        <f t="shared" si="387"/>
        <v>0</v>
      </c>
      <c r="BD303" s="257">
        <f t="shared" si="387"/>
        <v>0</v>
      </c>
      <c r="BE303" s="257">
        <f t="shared" si="387"/>
        <v>0</v>
      </c>
      <c r="BF303" s="257">
        <f t="shared" si="387"/>
        <v>0</v>
      </c>
      <c r="BG303" s="257">
        <f t="shared" si="387"/>
        <v>0</v>
      </c>
      <c r="BH303" s="257">
        <f t="shared" si="387"/>
        <v>0</v>
      </c>
      <c r="BI303" s="257">
        <f t="shared" si="387"/>
        <v>0</v>
      </c>
      <c r="BJ303" s="257">
        <f t="shared" si="387"/>
        <v>0</v>
      </c>
      <c r="BK303" s="257">
        <f t="shared" si="387"/>
        <v>0</v>
      </c>
      <c r="BL303" s="257">
        <f t="shared" ref="BL303:BW303" si="388">IF((BL302-BL301)&lt;0,0,BL302-BL301)</f>
        <v>0</v>
      </c>
      <c r="BM303" s="257">
        <f t="shared" si="388"/>
        <v>0</v>
      </c>
      <c r="BN303" s="257">
        <f t="shared" si="388"/>
        <v>0</v>
      </c>
      <c r="BO303" s="257">
        <f t="shared" si="388"/>
        <v>0</v>
      </c>
      <c r="BP303" s="257">
        <f t="shared" si="388"/>
        <v>0</v>
      </c>
      <c r="BQ303" s="257">
        <f t="shared" si="388"/>
        <v>0</v>
      </c>
      <c r="BR303" s="257">
        <f t="shared" si="388"/>
        <v>0</v>
      </c>
      <c r="BS303" s="257">
        <f t="shared" si="388"/>
        <v>0</v>
      </c>
      <c r="BT303" s="257">
        <f t="shared" si="388"/>
        <v>0</v>
      </c>
      <c r="BU303" s="257">
        <f t="shared" si="388"/>
        <v>0</v>
      </c>
      <c r="BV303" s="257">
        <f t="shared" si="388"/>
        <v>0</v>
      </c>
      <c r="BW303" s="257">
        <f t="shared" si="388"/>
        <v>0</v>
      </c>
    </row>
    <row r="304" spans="1:75" x14ac:dyDescent="0.3">
      <c r="A304" t="str">
        <f>$B$203&amp;"WTB"</f>
        <v>SalesWTB</v>
      </c>
      <c r="B304" t="s">
        <v>21</v>
      </c>
      <c r="D304" s="239">
        <f>D303*$C295/12*(1+$C297)</f>
        <v>0</v>
      </c>
      <c r="E304" s="239">
        <f t="shared" ref="E304:BK304" si="389">E303*$C295/12*(1+$C297)</f>
        <v>0</v>
      </c>
      <c r="F304" s="239">
        <f t="shared" si="389"/>
        <v>0</v>
      </c>
      <c r="G304" s="239">
        <f t="shared" si="389"/>
        <v>0</v>
      </c>
      <c r="H304" s="239">
        <f t="shared" si="389"/>
        <v>0</v>
      </c>
      <c r="I304" s="239">
        <f t="shared" si="389"/>
        <v>0</v>
      </c>
      <c r="J304" s="239">
        <f t="shared" si="389"/>
        <v>0</v>
      </c>
      <c r="K304" s="239">
        <f t="shared" si="389"/>
        <v>0</v>
      </c>
      <c r="L304" s="239">
        <f t="shared" si="389"/>
        <v>0</v>
      </c>
      <c r="M304" s="239">
        <f t="shared" si="389"/>
        <v>0</v>
      </c>
      <c r="N304" s="239">
        <f t="shared" si="389"/>
        <v>0</v>
      </c>
      <c r="O304" s="239">
        <f t="shared" si="389"/>
        <v>0</v>
      </c>
      <c r="P304" s="239">
        <f t="shared" si="389"/>
        <v>0</v>
      </c>
      <c r="Q304" s="239">
        <f t="shared" si="389"/>
        <v>0</v>
      </c>
      <c r="R304" s="239">
        <f t="shared" si="389"/>
        <v>0</v>
      </c>
      <c r="S304" s="239">
        <f t="shared" si="389"/>
        <v>0</v>
      </c>
      <c r="T304" s="239">
        <f t="shared" si="389"/>
        <v>0</v>
      </c>
      <c r="U304" s="239">
        <f t="shared" si="389"/>
        <v>0</v>
      </c>
      <c r="V304" s="239">
        <f t="shared" si="389"/>
        <v>0</v>
      </c>
      <c r="W304" s="239">
        <f t="shared" si="389"/>
        <v>0</v>
      </c>
      <c r="X304" s="239">
        <f t="shared" si="389"/>
        <v>0</v>
      </c>
      <c r="Y304" s="239">
        <f t="shared" si="389"/>
        <v>0</v>
      </c>
      <c r="Z304" s="239">
        <f t="shared" si="389"/>
        <v>0</v>
      </c>
      <c r="AA304" s="239">
        <f t="shared" si="389"/>
        <v>0</v>
      </c>
      <c r="AB304" s="239">
        <f t="shared" si="389"/>
        <v>0</v>
      </c>
      <c r="AC304" s="239">
        <f t="shared" si="389"/>
        <v>0</v>
      </c>
      <c r="AD304" s="239">
        <f t="shared" si="389"/>
        <v>0</v>
      </c>
      <c r="AE304" s="239">
        <f t="shared" si="389"/>
        <v>0</v>
      </c>
      <c r="AF304" s="239">
        <f t="shared" si="389"/>
        <v>0</v>
      </c>
      <c r="AG304" s="239">
        <f t="shared" si="389"/>
        <v>0</v>
      </c>
      <c r="AH304" s="239">
        <f t="shared" si="389"/>
        <v>0</v>
      </c>
      <c r="AI304" s="239">
        <f t="shared" si="389"/>
        <v>0</v>
      </c>
      <c r="AJ304" s="239">
        <f t="shared" si="389"/>
        <v>0</v>
      </c>
      <c r="AK304" s="239">
        <f t="shared" si="389"/>
        <v>0</v>
      </c>
      <c r="AL304" s="239">
        <f t="shared" si="389"/>
        <v>0</v>
      </c>
      <c r="AM304" s="239">
        <f t="shared" si="389"/>
        <v>0</v>
      </c>
      <c r="AN304" s="239">
        <f t="shared" si="389"/>
        <v>0</v>
      </c>
      <c r="AO304" s="239">
        <f t="shared" si="389"/>
        <v>0</v>
      </c>
      <c r="AP304" s="239">
        <f t="shared" si="389"/>
        <v>0</v>
      </c>
      <c r="AQ304" s="239">
        <f t="shared" si="389"/>
        <v>0</v>
      </c>
      <c r="AR304" s="239">
        <f t="shared" si="389"/>
        <v>0</v>
      </c>
      <c r="AS304" s="239">
        <f t="shared" si="389"/>
        <v>0</v>
      </c>
      <c r="AT304" s="239">
        <f t="shared" si="389"/>
        <v>0</v>
      </c>
      <c r="AU304" s="239">
        <f t="shared" si="389"/>
        <v>0</v>
      </c>
      <c r="AV304" s="239">
        <f t="shared" si="389"/>
        <v>0</v>
      </c>
      <c r="AW304" s="239">
        <f t="shared" si="389"/>
        <v>0</v>
      </c>
      <c r="AX304" s="239">
        <f t="shared" si="389"/>
        <v>0</v>
      </c>
      <c r="AY304" s="239">
        <f t="shared" si="389"/>
        <v>0</v>
      </c>
      <c r="AZ304" s="239">
        <f t="shared" si="389"/>
        <v>0</v>
      </c>
      <c r="BA304" s="239">
        <f t="shared" si="389"/>
        <v>0</v>
      </c>
      <c r="BB304" s="239">
        <f t="shared" si="389"/>
        <v>0</v>
      </c>
      <c r="BC304" s="239">
        <f t="shared" si="389"/>
        <v>0</v>
      </c>
      <c r="BD304" s="239">
        <f t="shared" si="389"/>
        <v>0</v>
      </c>
      <c r="BE304" s="239">
        <f t="shared" si="389"/>
        <v>0</v>
      </c>
      <c r="BF304" s="239">
        <f t="shared" si="389"/>
        <v>0</v>
      </c>
      <c r="BG304" s="239">
        <f t="shared" si="389"/>
        <v>0</v>
      </c>
      <c r="BH304" s="239">
        <f t="shared" si="389"/>
        <v>0</v>
      </c>
      <c r="BI304" s="239">
        <f t="shared" si="389"/>
        <v>0</v>
      </c>
      <c r="BJ304" s="239">
        <f t="shared" si="389"/>
        <v>0</v>
      </c>
      <c r="BK304" s="239">
        <f t="shared" si="389"/>
        <v>0</v>
      </c>
      <c r="BL304" s="239">
        <f t="shared" ref="BL304:BW304" si="390">BL303*$C295/12*(1+$C297)</f>
        <v>0</v>
      </c>
      <c r="BM304" s="239">
        <f t="shared" si="390"/>
        <v>0</v>
      </c>
      <c r="BN304" s="239">
        <f t="shared" si="390"/>
        <v>0</v>
      </c>
      <c r="BO304" s="239">
        <f t="shared" si="390"/>
        <v>0</v>
      </c>
      <c r="BP304" s="239">
        <f t="shared" si="390"/>
        <v>0</v>
      </c>
      <c r="BQ304" s="239">
        <f t="shared" si="390"/>
        <v>0</v>
      </c>
      <c r="BR304" s="239">
        <f t="shared" si="390"/>
        <v>0</v>
      </c>
      <c r="BS304" s="239">
        <f t="shared" si="390"/>
        <v>0</v>
      </c>
      <c r="BT304" s="239">
        <f t="shared" si="390"/>
        <v>0</v>
      </c>
      <c r="BU304" s="239">
        <f t="shared" si="390"/>
        <v>0</v>
      </c>
      <c r="BV304" s="239">
        <f t="shared" si="390"/>
        <v>0</v>
      </c>
      <c r="BW304" s="239">
        <f t="shared" si="390"/>
        <v>0</v>
      </c>
    </row>
    <row r="305" spans="1:75" x14ac:dyDescent="0.3">
      <c r="A305" t="str">
        <f>$B$203&amp;"Commissions"</f>
        <v>SalesCommissions</v>
      </c>
      <c r="B305" t="s">
        <v>214</v>
      </c>
      <c r="D305" s="239">
        <f>IF(D303&gt;0,SUM(D215)*$C296*(1+$C297),0)</f>
        <v>0</v>
      </c>
      <c r="E305" s="239">
        <f t="shared" ref="E305:BK305" si="391">IF(E303&gt;0,SUM(E215)*$C296*(1+$C297),0)</f>
        <v>0</v>
      </c>
      <c r="F305" s="239">
        <f t="shared" si="391"/>
        <v>0</v>
      </c>
      <c r="G305" s="239">
        <f t="shared" si="391"/>
        <v>0</v>
      </c>
      <c r="H305" s="239">
        <f t="shared" si="391"/>
        <v>0</v>
      </c>
      <c r="I305" s="239">
        <f t="shared" si="391"/>
        <v>0</v>
      </c>
      <c r="J305" s="239">
        <f t="shared" si="391"/>
        <v>0</v>
      </c>
      <c r="K305" s="239">
        <f t="shared" si="391"/>
        <v>0</v>
      </c>
      <c r="L305" s="239">
        <f t="shared" si="391"/>
        <v>0</v>
      </c>
      <c r="M305" s="239">
        <f t="shared" si="391"/>
        <v>0</v>
      </c>
      <c r="N305" s="239">
        <f t="shared" si="391"/>
        <v>0</v>
      </c>
      <c r="O305" s="239">
        <f t="shared" si="391"/>
        <v>0</v>
      </c>
      <c r="P305" s="239">
        <f t="shared" si="391"/>
        <v>0</v>
      </c>
      <c r="Q305" s="239">
        <f t="shared" si="391"/>
        <v>0</v>
      </c>
      <c r="R305" s="239">
        <f t="shared" si="391"/>
        <v>0</v>
      </c>
      <c r="S305" s="239">
        <f t="shared" si="391"/>
        <v>0</v>
      </c>
      <c r="T305" s="239">
        <f t="shared" si="391"/>
        <v>0</v>
      </c>
      <c r="U305" s="239">
        <f t="shared" si="391"/>
        <v>0</v>
      </c>
      <c r="V305" s="239">
        <f t="shared" si="391"/>
        <v>0</v>
      </c>
      <c r="W305" s="239">
        <f t="shared" si="391"/>
        <v>0</v>
      </c>
      <c r="X305" s="239">
        <f t="shared" si="391"/>
        <v>0</v>
      </c>
      <c r="Y305" s="239">
        <f t="shared" si="391"/>
        <v>0</v>
      </c>
      <c r="Z305" s="239">
        <f t="shared" si="391"/>
        <v>0</v>
      </c>
      <c r="AA305" s="239">
        <f t="shared" si="391"/>
        <v>0</v>
      </c>
      <c r="AB305" s="239">
        <f t="shared" si="391"/>
        <v>0</v>
      </c>
      <c r="AC305" s="239">
        <f t="shared" si="391"/>
        <v>0</v>
      </c>
      <c r="AD305" s="239">
        <f t="shared" si="391"/>
        <v>0</v>
      </c>
      <c r="AE305" s="239">
        <f t="shared" si="391"/>
        <v>0</v>
      </c>
      <c r="AF305" s="239">
        <f t="shared" si="391"/>
        <v>0</v>
      </c>
      <c r="AG305" s="239">
        <f t="shared" si="391"/>
        <v>0</v>
      </c>
      <c r="AH305" s="239">
        <f t="shared" si="391"/>
        <v>0</v>
      </c>
      <c r="AI305" s="239">
        <f t="shared" si="391"/>
        <v>0</v>
      </c>
      <c r="AJ305" s="239">
        <f t="shared" si="391"/>
        <v>0</v>
      </c>
      <c r="AK305" s="239">
        <f t="shared" si="391"/>
        <v>0</v>
      </c>
      <c r="AL305" s="239">
        <f t="shared" si="391"/>
        <v>0</v>
      </c>
      <c r="AM305" s="239">
        <f t="shared" si="391"/>
        <v>0</v>
      </c>
      <c r="AN305" s="239">
        <f t="shared" si="391"/>
        <v>0</v>
      </c>
      <c r="AO305" s="239">
        <f t="shared" si="391"/>
        <v>0</v>
      </c>
      <c r="AP305" s="239">
        <f t="shared" si="391"/>
        <v>0</v>
      </c>
      <c r="AQ305" s="239">
        <f t="shared" si="391"/>
        <v>0</v>
      </c>
      <c r="AR305" s="239">
        <f t="shared" si="391"/>
        <v>0</v>
      </c>
      <c r="AS305" s="239">
        <f t="shared" si="391"/>
        <v>0</v>
      </c>
      <c r="AT305" s="239">
        <f t="shared" si="391"/>
        <v>0</v>
      </c>
      <c r="AU305" s="239">
        <f t="shared" si="391"/>
        <v>0</v>
      </c>
      <c r="AV305" s="239">
        <f t="shared" si="391"/>
        <v>0</v>
      </c>
      <c r="AW305" s="239">
        <f t="shared" si="391"/>
        <v>0</v>
      </c>
      <c r="AX305" s="239">
        <f t="shared" si="391"/>
        <v>0</v>
      </c>
      <c r="AY305" s="239">
        <f t="shared" si="391"/>
        <v>0</v>
      </c>
      <c r="AZ305" s="239">
        <f t="shared" si="391"/>
        <v>0</v>
      </c>
      <c r="BA305" s="239">
        <f t="shared" si="391"/>
        <v>0</v>
      </c>
      <c r="BB305" s="239">
        <f t="shared" si="391"/>
        <v>0</v>
      </c>
      <c r="BC305" s="239">
        <f t="shared" si="391"/>
        <v>0</v>
      </c>
      <c r="BD305" s="239">
        <f t="shared" si="391"/>
        <v>0</v>
      </c>
      <c r="BE305" s="239">
        <f t="shared" si="391"/>
        <v>0</v>
      </c>
      <c r="BF305" s="239">
        <f t="shared" si="391"/>
        <v>0</v>
      </c>
      <c r="BG305" s="239">
        <f t="shared" si="391"/>
        <v>0</v>
      </c>
      <c r="BH305" s="239">
        <f t="shared" si="391"/>
        <v>0</v>
      </c>
      <c r="BI305" s="239">
        <f t="shared" si="391"/>
        <v>0</v>
      </c>
      <c r="BJ305" s="239">
        <f t="shared" si="391"/>
        <v>0</v>
      </c>
      <c r="BK305" s="239">
        <f t="shared" si="391"/>
        <v>0</v>
      </c>
      <c r="BL305" s="239">
        <f t="shared" ref="BL305:BW305" si="392">IF(BL303&gt;0,SUM(BL215)*$C296*(1+$C297),0)</f>
        <v>0</v>
      </c>
      <c r="BM305" s="239">
        <f t="shared" si="392"/>
        <v>0</v>
      </c>
      <c r="BN305" s="239">
        <f t="shared" si="392"/>
        <v>0</v>
      </c>
      <c r="BO305" s="239">
        <f t="shared" si="392"/>
        <v>0</v>
      </c>
      <c r="BP305" s="239">
        <f t="shared" si="392"/>
        <v>0</v>
      </c>
      <c r="BQ305" s="239">
        <f t="shared" si="392"/>
        <v>0</v>
      </c>
      <c r="BR305" s="239">
        <f t="shared" si="392"/>
        <v>0</v>
      </c>
      <c r="BS305" s="239">
        <f t="shared" si="392"/>
        <v>0</v>
      </c>
      <c r="BT305" s="239">
        <f t="shared" si="392"/>
        <v>0</v>
      </c>
      <c r="BU305" s="239">
        <f t="shared" si="392"/>
        <v>0</v>
      </c>
      <c r="BV305" s="239">
        <f t="shared" si="392"/>
        <v>0</v>
      </c>
      <c r="BW305" s="239">
        <f t="shared" si="392"/>
        <v>0</v>
      </c>
    </row>
    <row r="306" spans="1:75" x14ac:dyDescent="0.3">
      <c r="A306" t="str">
        <f t="shared" ref="A306" si="393">$B$203&amp;"WTB"</f>
        <v>SalesWTB</v>
      </c>
      <c r="B306" t="s">
        <v>107</v>
      </c>
      <c r="D306" s="239">
        <f>D303*$C298</f>
        <v>0</v>
      </c>
      <c r="E306" s="239">
        <f t="shared" ref="E306:BK306" si="394">E303*$C298</f>
        <v>0</v>
      </c>
      <c r="F306" s="239">
        <f t="shared" si="394"/>
        <v>0</v>
      </c>
      <c r="G306" s="239">
        <f t="shared" si="394"/>
        <v>0</v>
      </c>
      <c r="H306" s="239">
        <f t="shared" si="394"/>
        <v>0</v>
      </c>
      <c r="I306" s="239">
        <f t="shared" si="394"/>
        <v>0</v>
      </c>
      <c r="J306" s="239">
        <f t="shared" si="394"/>
        <v>0</v>
      </c>
      <c r="K306" s="239">
        <f t="shared" si="394"/>
        <v>0</v>
      </c>
      <c r="L306" s="239">
        <f t="shared" si="394"/>
        <v>0</v>
      </c>
      <c r="M306" s="239">
        <f t="shared" si="394"/>
        <v>0</v>
      </c>
      <c r="N306" s="239">
        <f t="shared" si="394"/>
        <v>0</v>
      </c>
      <c r="O306" s="239">
        <f t="shared" si="394"/>
        <v>0</v>
      </c>
      <c r="P306" s="239">
        <f t="shared" si="394"/>
        <v>0</v>
      </c>
      <c r="Q306" s="239">
        <f t="shared" si="394"/>
        <v>0</v>
      </c>
      <c r="R306" s="239">
        <f t="shared" si="394"/>
        <v>0</v>
      </c>
      <c r="S306" s="239">
        <f t="shared" si="394"/>
        <v>0</v>
      </c>
      <c r="T306" s="239">
        <f t="shared" si="394"/>
        <v>0</v>
      </c>
      <c r="U306" s="239">
        <f t="shared" si="394"/>
        <v>0</v>
      </c>
      <c r="V306" s="239">
        <f t="shared" si="394"/>
        <v>0</v>
      </c>
      <c r="W306" s="239">
        <f t="shared" si="394"/>
        <v>0</v>
      </c>
      <c r="X306" s="239">
        <f t="shared" si="394"/>
        <v>0</v>
      </c>
      <c r="Y306" s="239">
        <f t="shared" si="394"/>
        <v>0</v>
      </c>
      <c r="Z306" s="239">
        <f t="shared" si="394"/>
        <v>0</v>
      </c>
      <c r="AA306" s="239">
        <f t="shared" si="394"/>
        <v>0</v>
      </c>
      <c r="AB306" s="239">
        <f t="shared" si="394"/>
        <v>0</v>
      </c>
      <c r="AC306" s="239">
        <f t="shared" si="394"/>
        <v>0</v>
      </c>
      <c r="AD306" s="239">
        <f t="shared" si="394"/>
        <v>0</v>
      </c>
      <c r="AE306" s="239">
        <f t="shared" si="394"/>
        <v>0</v>
      </c>
      <c r="AF306" s="239">
        <f t="shared" si="394"/>
        <v>0</v>
      </c>
      <c r="AG306" s="239">
        <f t="shared" si="394"/>
        <v>0</v>
      </c>
      <c r="AH306" s="239">
        <f t="shared" si="394"/>
        <v>0</v>
      </c>
      <c r="AI306" s="239">
        <f t="shared" si="394"/>
        <v>0</v>
      </c>
      <c r="AJ306" s="239">
        <f t="shared" si="394"/>
        <v>0</v>
      </c>
      <c r="AK306" s="239">
        <f t="shared" si="394"/>
        <v>0</v>
      </c>
      <c r="AL306" s="239">
        <f t="shared" si="394"/>
        <v>0</v>
      </c>
      <c r="AM306" s="239">
        <f t="shared" si="394"/>
        <v>0</v>
      </c>
      <c r="AN306" s="239">
        <f t="shared" si="394"/>
        <v>0</v>
      </c>
      <c r="AO306" s="239">
        <f t="shared" si="394"/>
        <v>0</v>
      </c>
      <c r="AP306" s="239">
        <f t="shared" si="394"/>
        <v>0</v>
      </c>
      <c r="AQ306" s="239">
        <f t="shared" si="394"/>
        <v>0</v>
      </c>
      <c r="AR306" s="239">
        <f t="shared" si="394"/>
        <v>0</v>
      </c>
      <c r="AS306" s="239">
        <f t="shared" si="394"/>
        <v>0</v>
      </c>
      <c r="AT306" s="239">
        <f t="shared" si="394"/>
        <v>0</v>
      </c>
      <c r="AU306" s="239">
        <f t="shared" si="394"/>
        <v>0</v>
      </c>
      <c r="AV306" s="239">
        <f t="shared" si="394"/>
        <v>0</v>
      </c>
      <c r="AW306" s="239">
        <f t="shared" si="394"/>
        <v>0</v>
      </c>
      <c r="AX306" s="239">
        <f t="shared" si="394"/>
        <v>0</v>
      </c>
      <c r="AY306" s="239">
        <f t="shared" si="394"/>
        <v>0</v>
      </c>
      <c r="AZ306" s="239">
        <f t="shared" si="394"/>
        <v>0</v>
      </c>
      <c r="BA306" s="239">
        <f t="shared" si="394"/>
        <v>0</v>
      </c>
      <c r="BB306" s="239">
        <f t="shared" si="394"/>
        <v>0</v>
      </c>
      <c r="BC306" s="239">
        <f t="shared" si="394"/>
        <v>0</v>
      </c>
      <c r="BD306" s="239">
        <f t="shared" si="394"/>
        <v>0</v>
      </c>
      <c r="BE306" s="239">
        <f t="shared" si="394"/>
        <v>0</v>
      </c>
      <c r="BF306" s="239">
        <f t="shared" si="394"/>
        <v>0</v>
      </c>
      <c r="BG306" s="239">
        <f t="shared" si="394"/>
        <v>0</v>
      </c>
      <c r="BH306" s="239">
        <f t="shared" si="394"/>
        <v>0</v>
      </c>
      <c r="BI306" s="239">
        <f t="shared" si="394"/>
        <v>0</v>
      </c>
      <c r="BJ306" s="239">
        <f t="shared" si="394"/>
        <v>0</v>
      </c>
      <c r="BK306" s="239">
        <f t="shared" si="394"/>
        <v>0</v>
      </c>
      <c r="BL306" s="239">
        <f t="shared" ref="BL306:BW306" si="395">BL303*$C298</f>
        <v>0</v>
      </c>
      <c r="BM306" s="239">
        <f t="shared" si="395"/>
        <v>0</v>
      </c>
      <c r="BN306" s="239">
        <f t="shared" si="395"/>
        <v>0</v>
      </c>
      <c r="BO306" s="239">
        <f t="shared" si="395"/>
        <v>0</v>
      </c>
      <c r="BP306" s="239">
        <f t="shared" si="395"/>
        <v>0</v>
      </c>
      <c r="BQ306" s="239">
        <f t="shared" si="395"/>
        <v>0</v>
      </c>
      <c r="BR306" s="239">
        <f t="shared" si="395"/>
        <v>0</v>
      </c>
      <c r="BS306" s="239">
        <f t="shared" si="395"/>
        <v>0</v>
      </c>
      <c r="BT306" s="239">
        <f t="shared" si="395"/>
        <v>0</v>
      </c>
      <c r="BU306" s="239">
        <f t="shared" si="395"/>
        <v>0</v>
      </c>
      <c r="BV306" s="239">
        <f t="shared" si="395"/>
        <v>0</v>
      </c>
      <c r="BW306" s="239">
        <f t="shared" si="395"/>
        <v>0</v>
      </c>
    </row>
    <row r="307" spans="1:75" x14ac:dyDescent="0.3">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39"/>
      <c r="AH307" s="239"/>
      <c r="AI307" s="239"/>
      <c r="AJ307" s="239"/>
      <c r="AK307" s="239"/>
      <c r="AL307" s="239"/>
      <c r="AM307" s="239"/>
      <c r="AN307" s="239"/>
      <c r="AO307" s="239"/>
      <c r="AP307" s="239"/>
      <c r="AQ307" s="239"/>
      <c r="AR307" s="239"/>
      <c r="AS307" s="239"/>
      <c r="AT307" s="239"/>
      <c r="AU307" s="239"/>
      <c r="AV307" s="239"/>
      <c r="AW307" s="239"/>
      <c r="AX307" s="239"/>
      <c r="AY307" s="239"/>
      <c r="AZ307" s="239"/>
      <c r="BA307" s="239"/>
      <c r="BB307" s="239"/>
      <c r="BC307" s="239"/>
      <c r="BD307" s="239"/>
      <c r="BE307" s="239"/>
      <c r="BF307" s="239"/>
      <c r="BG307" s="239"/>
      <c r="BH307" s="239"/>
      <c r="BI307" s="239"/>
      <c r="BJ307" s="239"/>
      <c r="BK307" s="239"/>
      <c r="BL307" s="239"/>
      <c r="BM307" s="239"/>
      <c r="BN307" s="239"/>
      <c r="BO307" s="239"/>
      <c r="BP307" s="239"/>
      <c r="BQ307" s="239"/>
      <c r="BR307" s="239"/>
      <c r="BS307" s="239"/>
      <c r="BT307" s="239"/>
      <c r="BU307" s="239"/>
      <c r="BV307" s="239"/>
      <c r="BW307" s="239"/>
    </row>
    <row r="308" spans="1:75" x14ac:dyDescent="0.3">
      <c r="B308" t="s">
        <v>196</v>
      </c>
      <c r="C308" s="173" t="s">
        <v>225</v>
      </c>
      <c r="D308" s="231"/>
      <c r="E308" s="231"/>
      <c r="F308" s="231"/>
      <c r="G308" s="231"/>
      <c r="H308" s="231"/>
      <c r="I308" s="231"/>
      <c r="J308" s="231"/>
      <c r="K308" s="231"/>
      <c r="L308" s="231"/>
      <c r="M308" s="231"/>
      <c r="N308" s="231"/>
      <c r="O308" s="231"/>
      <c r="P308" s="231"/>
      <c r="Q308" s="231"/>
      <c r="R308" s="231"/>
      <c r="S308" s="231"/>
      <c r="T308" s="231"/>
      <c r="U308" s="231"/>
      <c r="V308" s="231"/>
      <c r="W308" s="231"/>
      <c r="X308" s="231"/>
      <c r="Y308" s="231"/>
      <c r="Z308" s="231"/>
      <c r="AA308" s="231"/>
      <c r="AB308" s="231"/>
      <c r="AC308" s="231"/>
      <c r="AD308" s="231"/>
      <c r="AE308" s="231"/>
      <c r="AF308" s="231"/>
      <c r="AG308" s="231"/>
      <c r="AH308" s="231"/>
      <c r="AI308" s="231"/>
      <c r="AJ308" s="231"/>
      <c r="AK308" s="231"/>
      <c r="AL308" s="231"/>
      <c r="AM308" s="231"/>
      <c r="AN308" s="231"/>
      <c r="AO308" s="231"/>
      <c r="AP308" s="231"/>
      <c r="AQ308" s="231"/>
      <c r="AR308" s="231"/>
      <c r="AS308" s="231"/>
      <c r="AT308" s="231"/>
      <c r="AU308" s="231"/>
      <c r="AV308" s="231"/>
      <c r="AW308" s="231"/>
      <c r="AX308" s="231"/>
      <c r="AY308" s="231"/>
      <c r="AZ308" s="231"/>
      <c r="BA308" s="231"/>
      <c r="BB308" s="231"/>
      <c r="BC308" s="231"/>
      <c r="BD308" s="231"/>
      <c r="BE308" s="231"/>
      <c r="BF308" s="231"/>
      <c r="BG308" s="231"/>
      <c r="BH308" s="231"/>
      <c r="BI308" s="231"/>
      <c r="BJ308" s="231"/>
      <c r="BK308" s="231"/>
      <c r="BL308" s="231"/>
      <c r="BM308" s="231"/>
      <c r="BN308" s="231"/>
      <c r="BO308" s="231"/>
      <c r="BP308" s="231"/>
      <c r="BQ308" s="231"/>
      <c r="BR308" s="231"/>
      <c r="BS308" s="231"/>
      <c r="BT308" s="231"/>
      <c r="BU308" s="231"/>
      <c r="BV308" s="231"/>
      <c r="BW308" s="231"/>
    </row>
    <row r="309" spans="1:75" x14ac:dyDescent="0.3">
      <c r="B309" t="s">
        <v>272</v>
      </c>
      <c r="C309" s="173">
        <v>16</v>
      </c>
      <c r="D309" s="231"/>
      <c r="E309" s="231"/>
      <c r="F309" s="231"/>
      <c r="G309" s="231"/>
      <c r="H309" s="231"/>
      <c r="I309" s="231"/>
      <c r="J309" s="231"/>
      <c r="K309" s="231"/>
      <c r="L309" s="231"/>
      <c r="M309" s="231"/>
      <c r="N309" s="231"/>
      <c r="O309" s="231"/>
      <c r="P309" s="231"/>
      <c r="Q309" s="231"/>
      <c r="R309" s="231"/>
      <c r="S309" s="231"/>
      <c r="T309" s="231"/>
      <c r="U309" s="231"/>
      <c r="V309" s="231"/>
      <c r="W309" s="231"/>
      <c r="X309" s="231"/>
      <c r="Y309" s="231"/>
      <c r="Z309" s="231"/>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1"/>
      <c r="AY309" s="231"/>
      <c r="AZ309" s="231"/>
      <c r="BA309" s="231"/>
      <c r="BB309" s="231"/>
      <c r="BC309" s="231"/>
      <c r="BD309" s="231"/>
      <c r="BE309" s="231"/>
      <c r="BF309" s="231"/>
      <c r="BG309" s="231"/>
      <c r="BH309" s="231"/>
      <c r="BI309" s="231"/>
      <c r="BJ309" s="231"/>
      <c r="BK309" s="231"/>
      <c r="BL309" s="231"/>
      <c r="BM309" s="231"/>
      <c r="BN309" s="231"/>
      <c r="BO309" s="231"/>
      <c r="BP309" s="231"/>
      <c r="BQ309" s="231"/>
      <c r="BR309" s="231"/>
      <c r="BS309" s="231"/>
      <c r="BT309" s="231"/>
      <c r="BU309" s="231"/>
      <c r="BV309" s="231"/>
      <c r="BW309" s="231"/>
    </row>
    <row r="310" spans="1:75" x14ac:dyDescent="0.3">
      <c r="B310" t="s">
        <v>92</v>
      </c>
      <c r="C310" s="173" t="s">
        <v>220</v>
      </c>
      <c r="D310" s="231"/>
      <c r="E310" s="231"/>
      <c r="F310" s="231"/>
      <c r="G310" s="231"/>
      <c r="H310" s="231"/>
      <c r="I310" s="231"/>
      <c r="J310" s="231"/>
      <c r="K310" s="231"/>
      <c r="L310" s="231"/>
      <c r="M310" s="231"/>
      <c r="N310" s="231"/>
      <c r="O310" s="231"/>
      <c r="P310" s="231"/>
      <c r="Q310" s="231"/>
      <c r="R310" s="231"/>
      <c r="S310" s="231"/>
      <c r="T310" s="231"/>
      <c r="U310" s="231"/>
      <c r="V310" s="231"/>
      <c r="W310" s="231"/>
      <c r="X310" s="231"/>
      <c r="Y310" s="231"/>
      <c r="Z310" s="231"/>
      <c r="AA310" s="231"/>
      <c r="AB310" s="231"/>
      <c r="AC310" s="231"/>
      <c r="AD310" s="231"/>
      <c r="AE310" s="231"/>
      <c r="AF310" s="231"/>
      <c r="AG310" s="231"/>
      <c r="AH310" s="231"/>
      <c r="AI310" s="231"/>
      <c r="AJ310" s="231"/>
      <c r="AK310" s="231"/>
      <c r="AL310" s="231"/>
      <c r="AM310" s="231"/>
      <c r="AN310" s="231"/>
      <c r="AO310" s="231"/>
      <c r="AP310" s="231"/>
      <c r="AQ310" s="231"/>
      <c r="AR310" s="231"/>
      <c r="AS310" s="231"/>
      <c r="AT310" s="231"/>
      <c r="AU310" s="231"/>
      <c r="AV310" s="231"/>
      <c r="AW310" s="231"/>
      <c r="AX310" s="231"/>
      <c r="AY310" s="231"/>
      <c r="AZ310" s="231"/>
      <c r="BA310" s="231"/>
      <c r="BB310" s="231"/>
      <c r="BC310" s="231"/>
      <c r="BD310" s="231"/>
      <c r="BE310" s="231"/>
      <c r="BF310" s="231"/>
      <c r="BG310" s="231"/>
      <c r="BH310" s="231"/>
      <c r="BI310" s="231"/>
      <c r="BJ310" s="231"/>
      <c r="BK310" s="231"/>
      <c r="BL310" s="231"/>
      <c r="BM310" s="231"/>
      <c r="BN310" s="231"/>
      <c r="BO310" s="231"/>
      <c r="BP310" s="231"/>
      <c r="BQ310" s="231"/>
      <c r="BR310" s="231"/>
      <c r="BS310" s="231"/>
      <c r="BT310" s="231"/>
      <c r="BU310" s="231"/>
      <c r="BV310" s="231"/>
      <c r="BW310" s="231"/>
    </row>
    <row r="311" spans="1:75" x14ac:dyDescent="0.3">
      <c r="D311" s="231"/>
      <c r="E311" s="231"/>
      <c r="F311" s="231"/>
      <c r="G311" s="231"/>
      <c r="H311" s="231"/>
      <c r="I311" s="231"/>
      <c r="J311" s="231"/>
      <c r="K311" s="231"/>
      <c r="L311" s="231"/>
      <c r="M311" s="231"/>
      <c r="N311" s="231"/>
      <c r="O311" s="231"/>
      <c r="P311" s="231"/>
      <c r="Q311" s="231"/>
      <c r="R311" s="231"/>
      <c r="S311" s="231"/>
      <c r="T311" s="231"/>
      <c r="U311" s="231"/>
      <c r="V311" s="231"/>
      <c r="W311" s="231"/>
      <c r="X311" s="231"/>
      <c r="Y311" s="231"/>
      <c r="Z311" s="231"/>
      <c r="AA311" s="231"/>
      <c r="AB311" s="231"/>
      <c r="AC311" s="231"/>
      <c r="AD311" s="231"/>
      <c r="AE311" s="231"/>
      <c r="AF311" s="231"/>
      <c r="AG311" s="231"/>
      <c r="AH311" s="231"/>
      <c r="AI311" s="231"/>
      <c r="AJ311" s="231"/>
      <c r="AK311" s="231"/>
      <c r="AL311" s="231"/>
      <c r="AM311" s="231"/>
      <c r="AN311" s="231"/>
      <c r="AO311" s="231"/>
      <c r="AP311" s="231"/>
      <c r="AQ311" s="231"/>
      <c r="AR311" s="231"/>
      <c r="AS311" s="231"/>
      <c r="AT311" s="231"/>
      <c r="AU311" s="231"/>
      <c r="AV311" s="231"/>
      <c r="AW311" s="231"/>
      <c r="AX311" s="231"/>
      <c r="AY311" s="231"/>
      <c r="AZ311" s="231"/>
      <c r="BA311" s="231"/>
      <c r="BB311" s="231"/>
      <c r="BC311" s="231"/>
      <c r="BD311" s="231"/>
      <c r="BE311" s="231"/>
      <c r="BF311" s="231"/>
      <c r="BG311" s="231"/>
      <c r="BH311" s="231"/>
      <c r="BI311" s="231"/>
      <c r="BJ311" s="231"/>
      <c r="BK311" s="231"/>
      <c r="BL311" s="231"/>
      <c r="BM311" s="231"/>
      <c r="BN311" s="231"/>
      <c r="BO311" s="231"/>
      <c r="BP311" s="231"/>
      <c r="BQ311" s="231"/>
      <c r="BR311" s="231"/>
      <c r="BS311" s="231"/>
      <c r="BT311" s="231"/>
      <c r="BU311" s="231"/>
      <c r="BV311" s="231"/>
      <c r="BW311" s="231"/>
    </row>
    <row r="312" spans="1:75" x14ac:dyDescent="0.3">
      <c r="B312" t="s">
        <v>179</v>
      </c>
      <c r="C312" s="234"/>
    </row>
    <row r="313" spans="1:75" x14ac:dyDescent="0.3">
      <c r="B313" t="s">
        <v>226</v>
      </c>
      <c r="C313" s="248"/>
    </row>
    <row r="314" spans="1:75" x14ac:dyDescent="0.3">
      <c r="B314" t="s">
        <v>16</v>
      </c>
      <c r="C314" s="235"/>
    </row>
    <row r="315" spans="1:75" x14ac:dyDescent="0.3">
      <c r="B315" t="s">
        <v>180</v>
      </c>
      <c r="C315" s="234"/>
    </row>
    <row r="316" spans="1:75" x14ac:dyDescent="0.3">
      <c r="B316" s="236" t="str">
        <f>"Driver:  "&amp;$C310&amp;" per "&amp;$C308</f>
        <v>Driver:  Sales Reps per Sales Engineers</v>
      </c>
      <c r="C316" s="247"/>
    </row>
    <row r="317" spans="1:75" x14ac:dyDescent="0.3">
      <c r="B317" s="236" t="str">
        <f>"Total "&amp;$C310</f>
        <v>Total Sales Reps</v>
      </c>
      <c r="D317" s="258">
        <f>D217+D234</f>
        <v>2</v>
      </c>
      <c r="E317" s="258">
        <f t="shared" ref="E317:BK317" si="396">E217+E234</f>
        <v>2</v>
      </c>
      <c r="F317" s="258">
        <f t="shared" si="396"/>
        <v>3</v>
      </c>
      <c r="G317" s="258">
        <f t="shared" si="396"/>
        <v>2</v>
      </c>
      <c r="H317" s="258">
        <f t="shared" si="396"/>
        <v>2</v>
      </c>
      <c r="I317" s="258">
        <f t="shared" si="396"/>
        <v>3</v>
      </c>
      <c r="J317" s="258">
        <f t="shared" si="396"/>
        <v>5</v>
      </c>
      <c r="K317" s="258">
        <f t="shared" si="396"/>
        <v>5</v>
      </c>
      <c r="L317" s="258">
        <f t="shared" si="396"/>
        <v>3</v>
      </c>
      <c r="M317" s="258">
        <f t="shared" si="396"/>
        <v>2</v>
      </c>
      <c r="N317" s="258">
        <f t="shared" si="396"/>
        <v>4</v>
      </c>
      <c r="O317" s="258">
        <f t="shared" si="396"/>
        <v>3</v>
      </c>
      <c r="P317" s="258">
        <f t="shared" si="396"/>
        <v>3</v>
      </c>
      <c r="Q317" s="258">
        <f t="shared" si="396"/>
        <v>4</v>
      </c>
      <c r="R317" s="258">
        <f t="shared" si="396"/>
        <v>4</v>
      </c>
      <c r="S317" s="258">
        <f t="shared" si="396"/>
        <v>6</v>
      </c>
      <c r="T317" s="258">
        <f t="shared" si="396"/>
        <v>3</v>
      </c>
      <c r="U317" s="258">
        <f t="shared" si="396"/>
        <v>4</v>
      </c>
      <c r="V317" s="258">
        <f t="shared" si="396"/>
        <v>7</v>
      </c>
      <c r="W317" s="258">
        <f t="shared" si="396"/>
        <v>5</v>
      </c>
      <c r="X317" s="258">
        <f t="shared" si="396"/>
        <v>4</v>
      </c>
      <c r="Y317" s="258">
        <f t="shared" si="396"/>
        <v>7</v>
      </c>
      <c r="Z317" s="258">
        <f t="shared" si="396"/>
        <v>3</v>
      </c>
      <c r="AA317" s="258">
        <f t="shared" si="396"/>
        <v>5</v>
      </c>
      <c r="AB317" s="258">
        <f t="shared" si="396"/>
        <v>3</v>
      </c>
      <c r="AC317" s="258">
        <f t="shared" si="396"/>
        <v>4</v>
      </c>
      <c r="AD317" s="258">
        <f t="shared" si="396"/>
        <v>6</v>
      </c>
      <c r="AE317" s="258">
        <f t="shared" si="396"/>
        <v>11</v>
      </c>
      <c r="AF317" s="258">
        <f t="shared" si="396"/>
        <v>6</v>
      </c>
      <c r="AG317" s="258">
        <f t="shared" si="396"/>
        <v>5</v>
      </c>
      <c r="AH317" s="258">
        <f t="shared" si="396"/>
        <v>6</v>
      </c>
      <c r="AI317" s="258">
        <f t="shared" si="396"/>
        <v>2</v>
      </c>
      <c r="AJ317" s="258">
        <f t="shared" si="396"/>
        <v>2</v>
      </c>
      <c r="AK317" s="258">
        <f t="shared" si="396"/>
        <v>6</v>
      </c>
      <c r="AL317" s="258">
        <f t="shared" si="396"/>
        <v>4</v>
      </c>
      <c r="AM317" s="258">
        <f t="shared" si="396"/>
        <v>5</v>
      </c>
      <c r="AN317" s="258">
        <f t="shared" si="396"/>
        <v>4</v>
      </c>
      <c r="AO317" s="258">
        <f t="shared" si="396"/>
        <v>3</v>
      </c>
      <c r="AP317" s="258">
        <f t="shared" si="396"/>
        <v>4</v>
      </c>
      <c r="AQ317" s="258">
        <f t="shared" si="396"/>
        <v>4</v>
      </c>
      <c r="AR317" s="258">
        <f t="shared" si="396"/>
        <v>4</v>
      </c>
      <c r="AS317" s="258">
        <f t="shared" si="396"/>
        <v>4</v>
      </c>
      <c r="AT317" s="258">
        <f t="shared" si="396"/>
        <v>4</v>
      </c>
      <c r="AU317" s="258">
        <f t="shared" si="396"/>
        <v>4</v>
      </c>
      <c r="AV317" s="258">
        <f>AV217+AV234</f>
        <v>5</v>
      </c>
      <c r="AW317" s="258">
        <f t="shared" si="396"/>
        <v>6</v>
      </c>
      <c r="AX317" s="258">
        <f t="shared" si="396"/>
        <v>8</v>
      </c>
      <c r="AY317" s="258">
        <f t="shared" si="396"/>
        <v>8</v>
      </c>
      <c r="AZ317" s="258">
        <f t="shared" si="396"/>
        <v>7</v>
      </c>
      <c r="BA317" s="258">
        <f t="shared" si="396"/>
        <v>8</v>
      </c>
      <c r="BB317" s="258">
        <f t="shared" si="396"/>
        <v>9</v>
      </c>
      <c r="BC317" s="258">
        <f t="shared" si="396"/>
        <v>10</v>
      </c>
      <c r="BD317" s="258">
        <f t="shared" si="396"/>
        <v>13</v>
      </c>
      <c r="BE317" s="258">
        <f t="shared" si="396"/>
        <v>14</v>
      </c>
      <c r="BF317" s="258">
        <f t="shared" si="396"/>
        <v>14</v>
      </c>
      <c r="BG317" s="258">
        <f t="shared" si="396"/>
        <v>15</v>
      </c>
      <c r="BH317" s="258">
        <f t="shared" si="396"/>
        <v>15</v>
      </c>
      <c r="BI317" s="258">
        <f t="shared" si="396"/>
        <v>16</v>
      </c>
      <c r="BJ317" s="258">
        <f t="shared" si="396"/>
        <v>17</v>
      </c>
      <c r="BK317" s="258">
        <f t="shared" si="396"/>
        <v>17</v>
      </c>
      <c r="BL317" s="258">
        <f t="shared" ref="BL317:BW317" si="397">BL217+BL234</f>
        <v>18</v>
      </c>
      <c r="BM317" s="258">
        <f t="shared" si="397"/>
        <v>18</v>
      </c>
      <c r="BN317" s="258">
        <f t="shared" si="397"/>
        <v>18</v>
      </c>
      <c r="BO317" s="258">
        <f t="shared" si="397"/>
        <v>19</v>
      </c>
      <c r="BP317" s="258">
        <f t="shared" si="397"/>
        <v>19</v>
      </c>
      <c r="BQ317" s="258">
        <f t="shared" si="397"/>
        <v>20</v>
      </c>
      <c r="BR317" s="258">
        <f t="shared" si="397"/>
        <v>20</v>
      </c>
      <c r="BS317" s="258">
        <f t="shared" si="397"/>
        <v>20</v>
      </c>
      <c r="BT317" s="258">
        <f t="shared" si="397"/>
        <v>21</v>
      </c>
      <c r="BU317" s="258">
        <f t="shared" si="397"/>
        <v>21</v>
      </c>
      <c r="BV317" s="258">
        <f t="shared" si="397"/>
        <v>22</v>
      </c>
      <c r="BW317" s="258">
        <f t="shared" si="397"/>
        <v>22</v>
      </c>
    </row>
    <row r="318" spans="1:75" x14ac:dyDescent="0.3">
      <c r="B318" s="236" t="str">
        <f>"Existing "&amp;C308</f>
        <v>Existing Sales Engineers</v>
      </c>
      <c r="D318" s="238">
        <f>SUMIF('Headcount Roster -&gt;'!$FD$158:$FD$177,'&lt;- Scale Ops'!$C$309,'Headcount Roster -&gt;'!FE$158:FE$177)</f>
        <v>0</v>
      </c>
      <c r="E318" s="238">
        <f>SUMIF('Headcount Roster -&gt;'!$FD$158:$FD$177,'&lt;- Scale Ops'!$C$309,'Headcount Roster -&gt;'!FF$158:FF$177)</f>
        <v>0</v>
      </c>
      <c r="F318" s="238">
        <f>SUMIF('Headcount Roster -&gt;'!$FD$158:$FD$177,'&lt;- Scale Ops'!$C$309,'Headcount Roster -&gt;'!FG$158:FG$177)</f>
        <v>0</v>
      </c>
      <c r="G318" s="238">
        <f>SUMIF('Headcount Roster -&gt;'!$FD$158:$FD$177,'&lt;- Scale Ops'!$C$309,'Headcount Roster -&gt;'!FH$158:FH$177)</f>
        <v>0</v>
      </c>
      <c r="H318" s="238">
        <f>SUMIF('Headcount Roster -&gt;'!$FD$158:$FD$177,'&lt;- Scale Ops'!$C$309,'Headcount Roster -&gt;'!FI$158:FI$177)</f>
        <v>0</v>
      </c>
      <c r="I318" s="238">
        <f>SUMIF('Headcount Roster -&gt;'!$FD$158:$FD$177,'&lt;- Scale Ops'!$C$309,'Headcount Roster -&gt;'!FJ$158:FJ$177)</f>
        <v>0</v>
      </c>
      <c r="J318" s="238">
        <f>SUMIF('Headcount Roster -&gt;'!$FD$158:$FD$177,'&lt;- Scale Ops'!$C$309,'Headcount Roster -&gt;'!FK$158:FK$177)</f>
        <v>0</v>
      </c>
      <c r="K318" s="238">
        <f>SUMIF('Headcount Roster -&gt;'!$FD$158:$FD$177,'&lt;- Scale Ops'!$C$309,'Headcount Roster -&gt;'!FL$158:FL$177)</f>
        <v>0</v>
      </c>
      <c r="L318" s="238">
        <f>SUMIF('Headcount Roster -&gt;'!$FD$158:$FD$177,'&lt;- Scale Ops'!$C$309,'Headcount Roster -&gt;'!FM$158:FM$177)</f>
        <v>0</v>
      </c>
      <c r="M318" s="238">
        <f>SUMIF('Headcount Roster -&gt;'!$FD$158:$FD$177,'&lt;- Scale Ops'!$C$309,'Headcount Roster -&gt;'!FN$158:FN$177)</f>
        <v>0</v>
      </c>
      <c r="N318" s="238">
        <f>SUMIF('Headcount Roster -&gt;'!$FD$158:$FD$177,'&lt;- Scale Ops'!$C$309,'Headcount Roster -&gt;'!FO$158:FO$177)</f>
        <v>0</v>
      </c>
      <c r="O318" s="238">
        <f>SUMIF('Headcount Roster -&gt;'!$FD$158:$FD$177,'&lt;- Scale Ops'!$C$309,'Headcount Roster -&gt;'!FP$158:FP$177)</f>
        <v>0</v>
      </c>
      <c r="P318" s="238">
        <f>SUMIF('Headcount Roster -&gt;'!$FD$158:$FD$177,'&lt;- Scale Ops'!$C$309,'Headcount Roster -&gt;'!FQ$158:FQ$177)</f>
        <v>0</v>
      </c>
      <c r="Q318" s="238">
        <f>SUMIF('Headcount Roster -&gt;'!$FD$158:$FD$177,'&lt;- Scale Ops'!$C$309,'Headcount Roster -&gt;'!FR$158:FR$177)</f>
        <v>0</v>
      </c>
      <c r="R318" s="238">
        <f>SUMIF('Headcount Roster -&gt;'!$FD$158:$FD$177,'&lt;- Scale Ops'!$C$309,'Headcount Roster -&gt;'!FS$158:FS$177)</f>
        <v>0</v>
      </c>
      <c r="S318" s="238">
        <f>SUMIF('Headcount Roster -&gt;'!$FD$158:$FD$177,'&lt;- Scale Ops'!$C$309,'Headcount Roster -&gt;'!FT$158:FT$177)</f>
        <v>0</v>
      </c>
      <c r="T318" s="238">
        <f>SUMIF('Headcount Roster -&gt;'!$FD$158:$FD$177,'&lt;- Scale Ops'!$C$309,'Headcount Roster -&gt;'!FU$158:FU$177)</f>
        <v>0</v>
      </c>
      <c r="U318" s="238">
        <f>SUMIF('Headcount Roster -&gt;'!$FD$158:$FD$177,'&lt;- Scale Ops'!$C$309,'Headcount Roster -&gt;'!FV$158:FV$177)</f>
        <v>0</v>
      </c>
      <c r="V318" s="238">
        <f>SUMIF('Headcount Roster -&gt;'!$FD$158:$FD$177,'&lt;- Scale Ops'!$C$309,'Headcount Roster -&gt;'!FW$158:FW$177)</f>
        <v>0</v>
      </c>
      <c r="W318" s="238">
        <f>SUMIF('Headcount Roster -&gt;'!$FD$158:$FD$177,'&lt;- Scale Ops'!$C$309,'Headcount Roster -&gt;'!FX$158:FX$177)</f>
        <v>0</v>
      </c>
      <c r="X318" s="238">
        <f>SUMIF('Headcount Roster -&gt;'!$FD$158:$FD$177,'&lt;- Scale Ops'!$C$309,'Headcount Roster -&gt;'!FY$158:FY$177)</f>
        <v>0</v>
      </c>
      <c r="Y318" s="238">
        <f>SUMIF('Headcount Roster -&gt;'!$FD$158:$FD$177,'&lt;- Scale Ops'!$C$309,'Headcount Roster -&gt;'!FZ$158:FZ$177)</f>
        <v>0</v>
      </c>
      <c r="Z318" s="238">
        <f>SUMIF('Headcount Roster -&gt;'!$FD$158:$FD$177,'&lt;- Scale Ops'!$C$309,'Headcount Roster -&gt;'!GA$158:GA$177)</f>
        <v>0</v>
      </c>
      <c r="AA318" s="238">
        <f>SUMIF('Headcount Roster -&gt;'!$FD$158:$FD$177,'&lt;- Scale Ops'!$C$309,'Headcount Roster -&gt;'!GB$158:GB$177)</f>
        <v>0</v>
      </c>
      <c r="AB318" s="238">
        <f>SUMIF('Headcount Roster -&gt;'!$FD$158:$FD$177,'&lt;- Scale Ops'!$C$309,'Headcount Roster -&gt;'!GC$158:GC$177)</f>
        <v>0</v>
      </c>
      <c r="AC318" s="238">
        <f>SUMIF('Headcount Roster -&gt;'!$FD$158:$FD$177,'&lt;- Scale Ops'!$C$309,'Headcount Roster -&gt;'!GD$158:GD$177)</f>
        <v>0</v>
      </c>
      <c r="AD318" s="238">
        <f>SUMIF('Headcount Roster -&gt;'!$FD$158:$FD$177,'&lt;- Scale Ops'!$C$309,'Headcount Roster -&gt;'!GE$158:GE$177)</f>
        <v>0</v>
      </c>
      <c r="AE318" s="238">
        <f>SUMIF('Headcount Roster -&gt;'!$FD$158:$FD$177,'&lt;- Scale Ops'!$C$309,'Headcount Roster -&gt;'!GF$158:GF$177)</f>
        <v>0</v>
      </c>
      <c r="AF318" s="238">
        <f>SUMIF('Headcount Roster -&gt;'!$FD$158:$FD$177,'&lt;- Scale Ops'!$C$309,'Headcount Roster -&gt;'!GG$158:GG$177)</f>
        <v>0</v>
      </c>
      <c r="AG318" s="238">
        <f>SUMIF('Headcount Roster -&gt;'!$FD$158:$FD$177,'&lt;- Scale Ops'!$C$309,'Headcount Roster -&gt;'!GH$158:GH$177)</f>
        <v>0</v>
      </c>
      <c r="AH318" s="238">
        <f>SUMIF('Headcount Roster -&gt;'!$FD$158:$FD$177,'&lt;- Scale Ops'!$C$309,'Headcount Roster -&gt;'!GI$158:GI$177)</f>
        <v>0</v>
      </c>
      <c r="AI318" s="238">
        <f>SUMIF('Headcount Roster -&gt;'!$FD$158:$FD$177,'&lt;- Scale Ops'!$C$309,'Headcount Roster -&gt;'!GJ$158:GJ$177)</f>
        <v>0</v>
      </c>
      <c r="AJ318" s="238">
        <f>SUMIF('Headcount Roster -&gt;'!$FD$158:$FD$177,'&lt;- Scale Ops'!$C$309,'Headcount Roster -&gt;'!GK$158:GK$177)</f>
        <v>0</v>
      </c>
      <c r="AK318" s="238">
        <f>SUMIF('Headcount Roster -&gt;'!$FD$158:$FD$177,'&lt;- Scale Ops'!$C$309,'Headcount Roster -&gt;'!GL$158:GL$177)</f>
        <v>0</v>
      </c>
      <c r="AL318" s="238">
        <f>SUMIF('Headcount Roster -&gt;'!$FD$158:$FD$177,'&lt;- Scale Ops'!$C$309,'Headcount Roster -&gt;'!GM$158:GM$177)</f>
        <v>0</v>
      </c>
      <c r="AM318" s="238">
        <f>SUMIF('Headcount Roster -&gt;'!$FD$158:$FD$177,'&lt;- Scale Ops'!$C$309,'Headcount Roster -&gt;'!GN$158:GN$177)</f>
        <v>0</v>
      </c>
      <c r="AN318" s="238">
        <f>SUMIF('Headcount Roster -&gt;'!$FD$158:$FD$177,'&lt;- Scale Ops'!$C$309,'Headcount Roster -&gt;'!GO$158:GO$177)</f>
        <v>0</v>
      </c>
      <c r="AO318" s="238">
        <f>SUMIF('Headcount Roster -&gt;'!$FD$158:$FD$177,'&lt;- Scale Ops'!$C$309,'Headcount Roster -&gt;'!GP$158:GP$177)</f>
        <v>0</v>
      </c>
      <c r="AP318" s="238">
        <f>SUMIF('Headcount Roster -&gt;'!$FD$158:$FD$177,'&lt;- Scale Ops'!$C$309,'Headcount Roster -&gt;'!GQ$158:GQ$177)</f>
        <v>0</v>
      </c>
      <c r="AQ318" s="238">
        <f>SUMIF('Headcount Roster -&gt;'!$FD$158:$FD$177,'&lt;- Scale Ops'!$C$309,'Headcount Roster -&gt;'!GR$158:GR$177)</f>
        <v>0</v>
      </c>
      <c r="AR318" s="238">
        <f>SUMIF('Headcount Roster -&gt;'!$FD$158:$FD$177,'&lt;- Scale Ops'!$C$309,'Headcount Roster -&gt;'!GS$158:GS$177)</f>
        <v>0</v>
      </c>
      <c r="AS318" s="238">
        <f>SUMIF('Headcount Roster -&gt;'!$FD$158:$FD$177,'&lt;- Scale Ops'!$C$309,'Headcount Roster -&gt;'!GT$158:GT$177)</f>
        <v>0</v>
      </c>
      <c r="AT318" s="238">
        <f>SUMIF('Headcount Roster -&gt;'!$FD$158:$FD$177,'&lt;- Scale Ops'!$C$309,'Headcount Roster -&gt;'!GU$158:GU$177)</f>
        <v>0</v>
      </c>
      <c r="AU318" s="238">
        <f>SUMIF('Headcount Roster -&gt;'!$FD$158:$FD$177,'&lt;- Scale Ops'!$C$309,'Headcount Roster -&gt;'!GV$158:GV$177)</f>
        <v>0</v>
      </c>
      <c r="AV318" s="238">
        <f>SUMIF('Headcount Roster -&gt;'!$FD$158:$FD$177,'&lt;- Scale Ops'!$C$309,'Headcount Roster -&gt;'!GW$158:GW$177)</f>
        <v>0</v>
      </c>
      <c r="AW318" s="238">
        <f>SUMIF('Headcount Roster -&gt;'!$FD$158:$FD$177,'&lt;- Scale Ops'!$C$309,'Headcount Roster -&gt;'!GX$158:GX$177)</f>
        <v>0</v>
      </c>
      <c r="AX318" s="238">
        <f>SUMIF('Headcount Roster -&gt;'!$FD$158:$FD$177,'&lt;- Scale Ops'!$C$309,'Headcount Roster -&gt;'!GY$158:GY$177)</f>
        <v>0</v>
      </c>
      <c r="AY318" s="238">
        <f>SUMIF('Headcount Roster -&gt;'!$FD$158:$FD$177,'&lt;- Scale Ops'!$C$309,'Headcount Roster -&gt;'!GZ$158:GZ$177)</f>
        <v>0</v>
      </c>
      <c r="AZ318" s="238">
        <f>SUMIF('Headcount Roster -&gt;'!$FD$158:$FD$177,'&lt;- Scale Ops'!$C$309,'Headcount Roster -&gt;'!HA$158:HA$177)</f>
        <v>0</v>
      </c>
      <c r="BA318" s="238">
        <f>SUMIF('Headcount Roster -&gt;'!$FD$158:$FD$177,'&lt;- Scale Ops'!$C$309,'Headcount Roster -&gt;'!HB$158:HB$177)</f>
        <v>0</v>
      </c>
      <c r="BB318" s="238">
        <f>SUMIF('Headcount Roster -&gt;'!$FD$158:$FD$177,'&lt;- Scale Ops'!$C$309,'Headcount Roster -&gt;'!HC$158:HC$177)</f>
        <v>0</v>
      </c>
      <c r="BC318" s="238">
        <f>SUMIF('Headcount Roster -&gt;'!$FD$158:$FD$177,'&lt;- Scale Ops'!$C$309,'Headcount Roster -&gt;'!HD$158:HD$177)</f>
        <v>0</v>
      </c>
      <c r="BD318" s="238">
        <f>SUMIF('Headcount Roster -&gt;'!$FD$158:$FD$177,'&lt;- Scale Ops'!$C$309,'Headcount Roster -&gt;'!HE$158:HE$177)</f>
        <v>0</v>
      </c>
      <c r="BE318" s="238">
        <f>SUMIF('Headcount Roster -&gt;'!$FD$158:$FD$177,'&lt;- Scale Ops'!$C$309,'Headcount Roster -&gt;'!HF$158:HF$177)</f>
        <v>0</v>
      </c>
      <c r="BF318" s="238">
        <f>SUMIF('Headcount Roster -&gt;'!$FD$158:$FD$177,'&lt;- Scale Ops'!$C$309,'Headcount Roster -&gt;'!HG$158:HG$177)</f>
        <v>0</v>
      </c>
      <c r="BG318" s="238">
        <f>SUMIF('Headcount Roster -&gt;'!$FD$158:$FD$177,'&lt;- Scale Ops'!$C$309,'Headcount Roster -&gt;'!HH$158:HH$177)</f>
        <v>0</v>
      </c>
      <c r="BH318" s="238">
        <f>SUMIF('Headcount Roster -&gt;'!$FD$158:$FD$177,'&lt;- Scale Ops'!$C$309,'Headcount Roster -&gt;'!HI$158:HI$177)</f>
        <v>0</v>
      </c>
      <c r="BI318" s="238">
        <f>SUMIF('Headcount Roster -&gt;'!$FD$158:$FD$177,'&lt;- Scale Ops'!$C$309,'Headcount Roster -&gt;'!HJ$158:HJ$177)</f>
        <v>0</v>
      </c>
      <c r="BJ318" s="238">
        <f>SUMIF('Headcount Roster -&gt;'!$FD$158:$FD$177,'&lt;- Scale Ops'!$C$309,'Headcount Roster -&gt;'!HK$158:HK$177)</f>
        <v>0</v>
      </c>
      <c r="BK318" s="238">
        <f>SUMIF('Headcount Roster -&gt;'!$FD$158:$FD$177,'&lt;- Scale Ops'!$C$309,'Headcount Roster -&gt;'!HL$158:HL$177)</f>
        <v>0</v>
      </c>
      <c r="BL318" s="238">
        <f>SUMIF('Headcount Roster -&gt;'!$FD$158:$FD$177,'&lt;- Scale Ops'!$C$309,'Headcount Roster -&gt;'!HM$158:HM$177)</f>
        <v>0</v>
      </c>
      <c r="BM318" s="238">
        <f>SUMIF('Headcount Roster -&gt;'!$FD$158:$FD$177,'&lt;- Scale Ops'!$C$309,'Headcount Roster -&gt;'!HN$158:HN$177)</f>
        <v>0</v>
      </c>
      <c r="BN318" s="238">
        <f>SUMIF('Headcount Roster -&gt;'!$FD$158:$FD$177,'&lt;- Scale Ops'!$C$309,'Headcount Roster -&gt;'!HO$158:HO$177)</f>
        <v>0</v>
      </c>
      <c r="BO318" s="238">
        <f>SUMIF('Headcount Roster -&gt;'!$FD$158:$FD$177,'&lt;- Scale Ops'!$C$309,'Headcount Roster -&gt;'!HP$158:HP$177)</f>
        <v>0</v>
      </c>
      <c r="BP318" s="238">
        <f>SUMIF('Headcount Roster -&gt;'!$FD$158:$FD$177,'&lt;- Scale Ops'!$C$309,'Headcount Roster -&gt;'!HQ$158:HQ$177)</f>
        <v>0</v>
      </c>
      <c r="BQ318" s="238">
        <f>SUMIF('Headcount Roster -&gt;'!$FD$158:$FD$177,'&lt;- Scale Ops'!$C$309,'Headcount Roster -&gt;'!HR$158:HR$177)</f>
        <v>0</v>
      </c>
      <c r="BR318" s="238">
        <f>SUMIF('Headcount Roster -&gt;'!$FD$158:$FD$177,'&lt;- Scale Ops'!$C$309,'Headcount Roster -&gt;'!HS$158:HS$177)</f>
        <v>0</v>
      </c>
      <c r="BS318" s="238">
        <f>SUMIF('Headcount Roster -&gt;'!$FD$158:$FD$177,'&lt;- Scale Ops'!$C$309,'Headcount Roster -&gt;'!HT$158:HT$177)</f>
        <v>0</v>
      </c>
      <c r="BT318" s="238">
        <f>SUMIF('Headcount Roster -&gt;'!$FD$158:$FD$177,'&lt;- Scale Ops'!$C$309,'Headcount Roster -&gt;'!HU$158:HU$177)</f>
        <v>0</v>
      </c>
      <c r="BU318" s="238">
        <f>SUMIF('Headcount Roster -&gt;'!$FD$158:$FD$177,'&lt;- Scale Ops'!$C$309,'Headcount Roster -&gt;'!HV$158:HV$177)</f>
        <v>0</v>
      </c>
      <c r="BV318" s="238">
        <f>SUMIF('Headcount Roster -&gt;'!$FD$158:$FD$177,'&lt;- Scale Ops'!$C$309,'Headcount Roster -&gt;'!HW$158:HW$177)</f>
        <v>0</v>
      </c>
      <c r="BW318" s="238">
        <f>SUMIF('Headcount Roster -&gt;'!$FD$158:$FD$177,'&lt;- Scale Ops'!$C$309,'Headcount Roster -&gt;'!HX$158:HX$177)</f>
        <v>0</v>
      </c>
    </row>
    <row r="319" spans="1:75" x14ac:dyDescent="0.3">
      <c r="B319" s="236" t="s">
        <v>271</v>
      </c>
      <c r="D319" s="256">
        <f>IFERROR(ROUNDDOWN(D317/$C316,0),0)</f>
        <v>0</v>
      </c>
      <c r="E319" s="256">
        <f t="shared" ref="E319:BK319" si="398">IFERROR(ROUNDDOWN(E317/$C316,0),0)</f>
        <v>0</v>
      </c>
      <c r="F319" s="256">
        <f t="shared" si="398"/>
        <v>0</v>
      </c>
      <c r="G319" s="256">
        <f t="shared" si="398"/>
        <v>0</v>
      </c>
      <c r="H319" s="256">
        <f t="shared" si="398"/>
        <v>0</v>
      </c>
      <c r="I319" s="256">
        <f t="shared" si="398"/>
        <v>0</v>
      </c>
      <c r="J319" s="256">
        <f t="shared" si="398"/>
        <v>0</v>
      </c>
      <c r="K319" s="256">
        <f t="shared" si="398"/>
        <v>0</v>
      </c>
      <c r="L319" s="256">
        <f t="shared" si="398"/>
        <v>0</v>
      </c>
      <c r="M319" s="256">
        <f t="shared" si="398"/>
        <v>0</v>
      </c>
      <c r="N319" s="256">
        <f t="shared" si="398"/>
        <v>0</v>
      </c>
      <c r="O319" s="256">
        <f t="shared" si="398"/>
        <v>0</v>
      </c>
      <c r="P319" s="256">
        <f t="shared" si="398"/>
        <v>0</v>
      </c>
      <c r="Q319" s="256">
        <f t="shared" si="398"/>
        <v>0</v>
      </c>
      <c r="R319" s="256">
        <f t="shared" si="398"/>
        <v>0</v>
      </c>
      <c r="S319" s="256">
        <f t="shared" si="398"/>
        <v>0</v>
      </c>
      <c r="T319" s="256">
        <f t="shared" si="398"/>
        <v>0</v>
      </c>
      <c r="U319" s="256">
        <f t="shared" si="398"/>
        <v>0</v>
      </c>
      <c r="V319" s="256">
        <f t="shared" si="398"/>
        <v>0</v>
      </c>
      <c r="W319" s="256">
        <f t="shared" si="398"/>
        <v>0</v>
      </c>
      <c r="X319" s="256">
        <f t="shared" si="398"/>
        <v>0</v>
      </c>
      <c r="Y319" s="256">
        <f t="shared" si="398"/>
        <v>0</v>
      </c>
      <c r="Z319" s="256">
        <f t="shared" si="398"/>
        <v>0</v>
      </c>
      <c r="AA319" s="256">
        <f t="shared" si="398"/>
        <v>0</v>
      </c>
      <c r="AB319" s="256">
        <f t="shared" si="398"/>
        <v>0</v>
      </c>
      <c r="AC319" s="256">
        <f t="shared" si="398"/>
        <v>0</v>
      </c>
      <c r="AD319" s="256">
        <f t="shared" si="398"/>
        <v>0</v>
      </c>
      <c r="AE319" s="256">
        <f t="shared" si="398"/>
        <v>0</v>
      </c>
      <c r="AF319" s="256">
        <f t="shared" si="398"/>
        <v>0</v>
      </c>
      <c r="AG319" s="256">
        <f t="shared" si="398"/>
        <v>0</v>
      </c>
      <c r="AH319" s="256">
        <f t="shared" si="398"/>
        <v>0</v>
      </c>
      <c r="AI319" s="256">
        <f t="shared" si="398"/>
        <v>0</v>
      </c>
      <c r="AJ319" s="256">
        <f t="shared" si="398"/>
        <v>0</v>
      </c>
      <c r="AK319" s="256">
        <f t="shared" si="398"/>
        <v>0</v>
      </c>
      <c r="AL319" s="256">
        <f t="shared" si="398"/>
        <v>0</v>
      </c>
      <c r="AM319" s="256">
        <f t="shared" si="398"/>
        <v>0</v>
      </c>
      <c r="AN319" s="256">
        <f t="shared" si="398"/>
        <v>0</v>
      </c>
      <c r="AO319" s="256">
        <f t="shared" si="398"/>
        <v>0</v>
      </c>
      <c r="AP319" s="256">
        <f t="shared" si="398"/>
        <v>0</v>
      </c>
      <c r="AQ319" s="256">
        <f t="shared" si="398"/>
        <v>0</v>
      </c>
      <c r="AR319" s="256">
        <f t="shared" si="398"/>
        <v>0</v>
      </c>
      <c r="AS319" s="256">
        <f t="shared" si="398"/>
        <v>0</v>
      </c>
      <c r="AT319" s="256">
        <f t="shared" si="398"/>
        <v>0</v>
      </c>
      <c r="AU319" s="256">
        <f t="shared" si="398"/>
        <v>0</v>
      </c>
      <c r="AV319" s="256">
        <f t="shared" si="398"/>
        <v>0</v>
      </c>
      <c r="AW319" s="256">
        <f t="shared" si="398"/>
        <v>0</v>
      </c>
      <c r="AX319" s="256">
        <f t="shared" si="398"/>
        <v>0</v>
      </c>
      <c r="AY319" s="256">
        <f t="shared" si="398"/>
        <v>0</v>
      </c>
      <c r="AZ319" s="256">
        <f t="shared" si="398"/>
        <v>0</v>
      </c>
      <c r="BA319" s="256">
        <f t="shared" si="398"/>
        <v>0</v>
      </c>
      <c r="BB319" s="256">
        <f t="shared" si="398"/>
        <v>0</v>
      </c>
      <c r="BC319" s="256">
        <f t="shared" si="398"/>
        <v>0</v>
      </c>
      <c r="BD319" s="256">
        <f t="shared" si="398"/>
        <v>0</v>
      </c>
      <c r="BE319" s="256">
        <f t="shared" si="398"/>
        <v>0</v>
      </c>
      <c r="BF319" s="256">
        <f t="shared" si="398"/>
        <v>0</v>
      </c>
      <c r="BG319" s="256">
        <f t="shared" si="398"/>
        <v>0</v>
      </c>
      <c r="BH319" s="256">
        <f t="shared" si="398"/>
        <v>0</v>
      </c>
      <c r="BI319" s="256">
        <f t="shared" si="398"/>
        <v>0</v>
      </c>
      <c r="BJ319" s="256">
        <f t="shared" si="398"/>
        <v>0</v>
      </c>
      <c r="BK319" s="256">
        <f t="shared" si="398"/>
        <v>0</v>
      </c>
      <c r="BL319" s="256">
        <f t="shared" ref="BL319:BW319" si="399">IFERROR(ROUNDDOWN(BL317/$C316,0),0)</f>
        <v>0</v>
      </c>
      <c r="BM319" s="256">
        <f t="shared" si="399"/>
        <v>0</v>
      </c>
      <c r="BN319" s="256">
        <f t="shared" si="399"/>
        <v>0</v>
      </c>
      <c r="BO319" s="256">
        <f t="shared" si="399"/>
        <v>0</v>
      </c>
      <c r="BP319" s="256">
        <f t="shared" si="399"/>
        <v>0</v>
      </c>
      <c r="BQ319" s="256">
        <f t="shared" si="399"/>
        <v>0</v>
      </c>
      <c r="BR319" s="256">
        <f t="shared" si="399"/>
        <v>0</v>
      </c>
      <c r="BS319" s="256">
        <f t="shared" si="399"/>
        <v>0</v>
      </c>
      <c r="BT319" s="256">
        <f t="shared" si="399"/>
        <v>0</v>
      </c>
      <c r="BU319" s="256">
        <f t="shared" si="399"/>
        <v>0</v>
      </c>
      <c r="BV319" s="256">
        <f t="shared" si="399"/>
        <v>0</v>
      </c>
      <c r="BW319" s="256">
        <f t="shared" si="399"/>
        <v>0</v>
      </c>
    </row>
    <row r="320" spans="1:75" x14ac:dyDescent="0.3">
      <c r="B320" t="s">
        <v>181</v>
      </c>
      <c r="D320" s="257">
        <f>IF((D319-D318)&lt;0,0,D319-D318)</f>
        <v>0</v>
      </c>
      <c r="E320" s="257">
        <f t="shared" ref="E320:BK320" si="400">IF((E319-E318)&lt;0,0,E319-E318)</f>
        <v>0</v>
      </c>
      <c r="F320" s="257">
        <f t="shared" si="400"/>
        <v>0</v>
      </c>
      <c r="G320" s="257">
        <f t="shared" si="400"/>
        <v>0</v>
      </c>
      <c r="H320" s="257">
        <f t="shared" si="400"/>
        <v>0</v>
      </c>
      <c r="I320" s="257">
        <f t="shared" si="400"/>
        <v>0</v>
      </c>
      <c r="J320" s="257">
        <f t="shared" si="400"/>
        <v>0</v>
      </c>
      <c r="K320" s="257">
        <f t="shared" si="400"/>
        <v>0</v>
      </c>
      <c r="L320" s="257">
        <f t="shared" si="400"/>
        <v>0</v>
      </c>
      <c r="M320" s="257">
        <f t="shared" si="400"/>
        <v>0</v>
      </c>
      <c r="N320" s="257">
        <f t="shared" si="400"/>
        <v>0</v>
      </c>
      <c r="O320" s="257">
        <f t="shared" si="400"/>
        <v>0</v>
      </c>
      <c r="P320" s="257">
        <f t="shared" si="400"/>
        <v>0</v>
      </c>
      <c r="Q320" s="257">
        <f t="shared" si="400"/>
        <v>0</v>
      </c>
      <c r="R320" s="257">
        <f t="shared" si="400"/>
        <v>0</v>
      </c>
      <c r="S320" s="257">
        <f t="shared" si="400"/>
        <v>0</v>
      </c>
      <c r="T320" s="257">
        <f t="shared" si="400"/>
        <v>0</v>
      </c>
      <c r="U320" s="257">
        <f t="shared" si="400"/>
        <v>0</v>
      </c>
      <c r="V320" s="257">
        <f t="shared" si="400"/>
        <v>0</v>
      </c>
      <c r="W320" s="257">
        <f t="shared" si="400"/>
        <v>0</v>
      </c>
      <c r="X320" s="257">
        <f t="shared" si="400"/>
        <v>0</v>
      </c>
      <c r="Y320" s="257">
        <f t="shared" si="400"/>
        <v>0</v>
      </c>
      <c r="Z320" s="257">
        <f t="shared" si="400"/>
        <v>0</v>
      </c>
      <c r="AA320" s="257">
        <f t="shared" si="400"/>
        <v>0</v>
      </c>
      <c r="AB320" s="257">
        <f t="shared" si="400"/>
        <v>0</v>
      </c>
      <c r="AC320" s="257">
        <f t="shared" si="400"/>
        <v>0</v>
      </c>
      <c r="AD320" s="257">
        <f t="shared" si="400"/>
        <v>0</v>
      </c>
      <c r="AE320" s="257">
        <f t="shared" si="400"/>
        <v>0</v>
      </c>
      <c r="AF320" s="257">
        <f t="shared" si="400"/>
        <v>0</v>
      </c>
      <c r="AG320" s="257">
        <f t="shared" si="400"/>
        <v>0</v>
      </c>
      <c r="AH320" s="257">
        <f t="shared" si="400"/>
        <v>0</v>
      </c>
      <c r="AI320" s="257">
        <f t="shared" si="400"/>
        <v>0</v>
      </c>
      <c r="AJ320" s="257">
        <f t="shared" si="400"/>
        <v>0</v>
      </c>
      <c r="AK320" s="257">
        <f t="shared" si="400"/>
        <v>0</v>
      </c>
      <c r="AL320" s="257">
        <f t="shared" si="400"/>
        <v>0</v>
      </c>
      <c r="AM320" s="257">
        <f t="shared" si="400"/>
        <v>0</v>
      </c>
      <c r="AN320" s="257">
        <f t="shared" si="400"/>
        <v>0</v>
      </c>
      <c r="AO320" s="257">
        <f t="shared" si="400"/>
        <v>0</v>
      </c>
      <c r="AP320" s="257">
        <f t="shared" si="400"/>
        <v>0</v>
      </c>
      <c r="AQ320" s="257">
        <f t="shared" si="400"/>
        <v>0</v>
      </c>
      <c r="AR320" s="257">
        <f t="shared" si="400"/>
        <v>0</v>
      </c>
      <c r="AS320" s="257">
        <f t="shared" si="400"/>
        <v>0</v>
      </c>
      <c r="AT320" s="257">
        <f t="shared" si="400"/>
        <v>0</v>
      </c>
      <c r="AU320" s="257">
        <f t="shared" si="400"/>
        <v>0</v>
      </c>
      <c r="AV320" s="257">
        <f t="shared" si="400"/>
        <v>0</v>
      </c>
      <c r="AW320" s="257">
        <f t="shared" si="400"/>
        <v>0</v>
      </c>
      <c r="AX320" s="257">
        <f t="shared" si="400"/>
        <v>0</v>
      </c>
      <c r="AY320" s="257">
        <f t="shared" si="400"/>
        <v>0</v>
      </c>
      <c r="AZ320" s="257">
        <f t="shared" si="400"/>
        <v>0</v>
      </c>
      <c r="BA320" s="257">
        <f t="shared" si="400"/>
        <v>0</v>
      </c>
      <c r="BB320" s="257">
        <f t="shared" si="400"/>
        <v>0</v>
      </c>
      <c r="BC320" s="257">
        <f t="shared" si="400"/>
        <v>0</v>
      </c>
      <c r="BD320" s="257">
        <f t="shared" si="400"/>
        <v>0</v>
      </c>
      <c r="BE320" s="257">
        <f t="shared" si="400"/>
        <v>0</v>
      </c>
      <c r="BF320" s="257">
        <f t="shared" si="400"/>
        <v>0</v>
      </c>
      <c r="BG320" s="257">
        <f t="shared" si="400"/>
        <v>0</v>
      </c>
      <c r="BH320" s="257">
        <f t="shared" si="400"/>
        <v>0</v>
      </c>
      <c r="BI320" s="257">
        <f t="shared" si="400"/>
        <v>0</v>
      </c>
      <c r="BJ320" s="257">
        <f t="shared" si="400"/>
        <v>0</v>
      </c>
      <c r="BK320" s="257">
        <f t="shared" si="400"/>
        <v>0</v>
      </c>
      <c r="BL320" s="257">
        <f t="shared" ref="BL320:BW320" si="401">IF((BL319-BL318)&lt;0,0,BL319-BL318)</f>
        <v>0</v>
      </c>
      <c r="BM320" s="257">
        <f t="shared" si="401"/>
        <v>0</v>
      </c>
      <c r="BN320" s="257">
        <f t="shared" si="401"/>
        <v>0</v>
      </c>
      <c r="BO320" s="257">
        <f t="shared" si="401"/>
        <v>0</v>
      </c>
      <c r="BP320" s="257">
        <f t="shared" si="401"/>
        <v>0</v>
      </c>
      <c r="BQ320" s="257">
        <f t="shared" si="401"/>
        <v>0</v>
      </c>
      <c r="BR320" s="257">
        <f t="shared" si="401"/>
        <v>0</v>
      </c>
      <c r="BS320" s="257">
        <f t="shared" si="401"/>
        <v>0</v>
      </c>
      <c r="BT320" s="257">
        <f t="shared" si="401"/>
        <v>0</v>
      </c>
      <c r="BU320" s="257">
        <f t="shared" si="401"/>
        <v>0</v>
      </c>
      <c r="BV320" s="257">
        <f t="shared" si="401"/>
        <v>0</v>
      </c>
      <c r="BW320" s="257">
        <f t="shared" si="401"/>
        <v>0</v>
      </c>
    </row>
    <row r="321" spans="1:75" x14ac:dyDescent="0.3">
      <c r="A321" t="str">
        <f>$B$203&amp;"WTB"</f>
        <v>SalesWTB</v>
      </c>
      <c r="B321" t="s">
        <v>21</v>
      </c>
      <c r="D321" s="239">
        <f>D320*$C312/12*(1+$C314)</f>
        <v>0</v>
      </c>
      <c r="E321" s="239">
        <f t="shared" ref="E321:BK321" si="402">E320*$C312/12*(1+$C314)</f>
        <v>0</v>
      </c>
      <c r="F321" s="239">
        <f t="shared" si="402"/>
        <v>0</v>
      </c>
      <c r="G321" s="239">
        <f t="shared" si="402"/>
        <v>0</v>
      </c>
      <c r="H321" s="239">
        <f t="shared" si="402"/>
        <v>0</v>
      </c>
      <c r="I321" s="239">
        <f t="shared" si="402"/>
        <v>0</v>
      </c>
      <c r="J321" s="239">
        <f t="shared" si="402"/>
        <v>0</v>
      </c>
      <c r="K321" s="239">
        <f t="shared" si="402"/>
        <v>0</v>
      </c>
      <c r="L321" s="239">
        <f t="shared" si="402"/>
        <v>0</v>
      </c>
      <c r="M321" s="239">
        <f t="shared" si="402"/>
        <v>0</v>
      </c>
      <c r="N321" s="239">
        <f t="shared" si="402"/>
        <v>0</v>
      </c>
      <c r="O321" s="239">
        <f t="shared" si="402"/>
        <v>0</v>
      </c>
      <c r="P321" s="239">
        <f t="shared" si="402"/>
        <v>0</v>
      </c>
      <c r="Q321" s="239">
        <f t="shared" si="402"/>
        <v>0</v>
      </c>
      <c r="R321" s="239">
        <f t="shared" si="402"/>
        <v>0</v>
      </c>
      <c r="S321" s="239">
        <f t="shared" si="402"/>
        <v>0</v>
      </c>
      <c r="T321" s="239">
        <f t="shared" si="402"/>
        <v>0</v>
      </c>
      <c r="U321" s="239">
        <f t="shared" si="402"/>
        <v>0</v>
      </c>
      <c r="V321" s="239">
        <f t="shared" si="402"/>
        <v>0</v>
      </c>
      <c r="W321" s="239">
        <f t="shared" si="402"/>
        <v>0</v>
      </c>
      <c r="X321" s="239">
        <f t="shared" si="402"/>
        <v>0</v>
      </c>
      <c r="Y321" s="239">
        <f t="shared" si="402"/>
        <v>0</v>
      </c>
      <c r="Z321" s="239">
        <f t="shared" si="402"/>
        <v>0</v>
      </c>
      <c r="AA321" s="239">
        <f t="shared" si="402"/>
        <v>0</v>
      </c>
      <c r="AB321" s="239">
        <f t="shared" si="402"/>
        <v>0</v>
      </c>
      <c r="AC321" s="239">
        <f t="shared" si="402"/>
        <v>0</v>
      </c>
      <c r="AD321" s="239">
        <f t="shared" si="402"/>
        <v>0</v>
      </c>
      <c r="AE321" s="239">
        <f t="shared" si="402"/>
        <v>0</v>
      </c>
      <c r="AF321" s="239">
        <f t="shared" si="402"/>
        <v>0</v>
      </c>
      <c r="AG321" s="239">
        <f t="shared" si="402"/>
        <v>0</v>
      </c>
      <c r="AH321" s="239">
        <f t="shared" si="402"/>
        <v>0</v>
      </c>
      <c r="AI321" s="239">
        <f t="shared" si="402"/>
        <v>0</v>
      </c>
      <c r="AJ321" s="239">
        <f t="shared" si="402"/>
        <v>0</v>
      </c>
      <c r="AK321" s="239">
        <f t="shared" si="402"/>
        <v>0</v>
      </c>
      <c r="AL321" s="239">
        <f t="shared" si="402"/>
        <v>0</v>
      </c>
      <c r="AM321" s="239">
        <f t="shared" si="402"/>
        <v>0</v>
      </c>
      <c r="AN321" s="239">
        <f t="shared" si="402"/>
        <v>0</v>
      </c>
      <c r="AO321" s="239">
        <f t="shared" si="402"/>
        <v>0</v>
      </c>
      <c r="AP321" s="239">
        <f t="shared" si="402"/>
        <v>0</v>
      </c>
      <c r="AQ321" s="239">
        <f t="shared" si="402"/>
        <v>0</v>
      </c>
      <c r="AR321" s="239">
        <f t="shared" si="402"/>
        <v>0</v>
      </c>
      <c r="AS321" s="239">
        <f t="shared" si="402"/>
        <v>0</v>
      </c>
      <c r="AT321" s="239">
        <f t="shared" si="402"/>
        <v>0</v>
      </c>
      <c r="AU321" s="239">
        <f t="shared" si="402"/>
        <v>0</v>
      </c>
      <c r="AV321" s="239">
        <f t="shared" si="402"/>
        <v>0</v>
      </c>
      <c r="AW321" s="239">
        <f t="shared" si="402"/>
        <v>0</v>
      </c>
      <c r="AX321" s="239">
        <f t="shared" si="402"/>
        <v>0</v>
      </c>
      <c r="AY321" s="239">
        <f t="shared" si="402"/>
        <v>0</v>
      </c>
      <c r="AZ321" s="239">
        <f t="shared" si="402"/>
        <v>0</v>
      </c>
      <c r="BA321" s="239">
        <f t="shared" si="402"/>
        <v>0</v>
      </c>
      <c r="BB321" s="239">
        <f t="shared" si="402"/>
        <v>0</v>
      </c>
      <c r="BC321" s="239">
        <f t="shared" si="402"/>
        <v>0</v>
      </c>
      <c r="BD321" s="239">
        <f t="shared" si="402"/>
        <v>0</v>
      </c>
      <c r="BE321" s="239">
        <f t="shared" si="402"/>
        <v>0</v>
      </c>
      <c r="BF321" s="239">
        <f t="shared" si="402"/>
        <v>0</v>
      </c>
      <c r="BG321" s="239">
        <f t="shared" si="402"/>
        <v>0</v>
      </c>
      <c r="BH321" s="239">
        <f t="shared" si="402"/>
        <v>0</v>
      </c>
      <c r="BI321" s="239">
        <f t="shared" si="402"/>
        <v>0</v>
      </c>
      <c r="BJ321" s="239">
        <f t="shared" si="402"/>
        <v>0</v>
      </c>
      <c r="BK321" s="239">
        <f t="shared" si="402"/>
        <v>0</v>
      </c>
      <c r="BL321" s="239">
        <f t="shared" ref="BL321:BW321" si="403">BL320*$C312/12*(1+$C314)</f>
        <v>0</v>
      </c>
      <c r="BM321" s="239">
        <f t="shared" si="403"/>
        <v>0</v>
      </c>
      <c r="BN321" s="239">
        <f t="shared" si="403"/>
        <v>0</v>
      </c>
      <c r="BO321" s="239">
        <f t="shared" si="403"/>
        <v>0</v>
      </c>
      <c r="BP321" s="239">
        <f t="shared" si="403"/>
        <v>0</v>
      </c>
      <c r="BQ321" s="239">
        <f t="shared" si="403"/>
        <v>0</v>
      </c>
      <c r="BR321" s="239">
        <f t="shared" si="403"/>
        <v>0</v>
      </c>
      <c r="BS321" s="239">
        <f t="shared" si="403"/>
        <v>0</v>
      </c>
      <c r="BT321" s="239">
        <f t="shared" si="403"/>
        <v>0</v>
      </c>
      <c r="BU321" s="239">
        <f t="shared" si="403"/>
        <v>0</v>
      </c>
      <c r="BV321" s="239">
        <f t="shared" si="403"/>
        <v>0</v>
      </c>
      <c r="BW321" s="239">
        <f t="shared" si="403"/>
        <v>0</v>
      </c>
    </row>
    <row r="322" spans="1:75" x14ac:dyDescent="0.3">
      <c r="A322" t="str">
        <f>$B$203&amp;"Commissions"</f>
        <v>SalesCommissions</v>
      </c>
      <c r="B322" t="s">
        <v>214</v>
      </c>
      <c r="D322" s="239">
        <f>IF(D320&gt;0,SUM(D215,D232)*$C313*(1+$C314),0)</f>
        <v>0</v>
      </c>
      <c r="E322" s="239">
        <f t="shared" ref="E322:BK322" si="404">IF(E320&gt;0,SUM(E215,E232)*$C313*(1+$C314),0)</f>
        <v>0</v>
      </c>
      <c r="F322" s="239">
        <f t="shared" si="404"/>
        <v>0</v>
      </c>
      <c r="G322" s="239">
        <f t="shared" si="404"/>
        <v>0</v>
      </c>
      <c r="H322" s="239">
        <f t="shared" si="404"/>
        <v>0</v>
      </c>
      <c r="I322" s="239">
        <f t="shared" si="404"/>
        <v>0</v>
      </c>
      <c r="J322" s="239">
        <f t="shared" si="404"/>
        <v>0</v>
      </c>
      <c r="K322" s="239">
        <f t="shared" si="404"/>
        <v>0</v>
      </c>
      <c r="L322" s="239">
        <f t="shared" si="404"/>
        <v>0</v>
      </c>
      <c r="M322" s="239">
        <f t="shared" si="404"/>
        <v>0</v>
      </c>
      <c r="N322" s="239">
        <f t="shared" si="404"/>
        <v>0</v>
      </c>
      <c r="O322" s="239">
        <f t="shared" si="404"/>
        <v>0</v>
      </c>
      <c r="P322" s="239">
        <f t="shared" si="404"/>
        <v>0</v>
      </c>
      <c r="Q322" s="239">
        <f t="shared" si="404"/>
        <v>0</v>
      </c>
      <c r="R322" s="239">
        <f t="shared" si="404"/>
        <v>0</v>
      </c>
      <c r="S322" s="239">
        <f t="shared" si="404"/>
        <v>0</v>
      </c>
      <c r="T322" s="239">
        <f t="shared" si="404"/>
        <v>0</v>
      </c>
      <c r="U322" s="239">
        <f t="shared" si="404"/>
        <v>0</v>
      </c>
      <c r="V322" s="239">
        <f t="shared" si="404"/>
        <v>0</v>
      </c>
      <c r="W322" s="239">
        <f t="shared" si="404"/>
        <v>0</v>
      </c>
      <c r="X322" s="239">
        <f t="shared" si="404"/>
        <v>0</v>
      </c>
      <c r="Y322" s="239">
        <f t="shared" si="404"/>
        <v>0</v>
      </c>
      <c r="Z322" s="239">
        <f t="shared" si="404"/>
        <v>0</v>
      </c>
      <c r="AA322" s="239">
        <f t="shared" si="404"/>
        <v>0</v>
      </c>
      <c r="AB322" s="239">
        <f t="shared" si="404"/>
        <v>0</v>
      </c>
      <c r="AC322" s="239">
        <f t="shared" si="404"/>
        <v>0</v>
      </c>
      <c r="AD322" s="239">
        <f t="shared" si="404"/>
        <v>0</v>
      </c>
      <c r="AE322" s="239">
        <f t="shared" si="404"/>
        <v>0</v>
      </c>
      <c r="AF322" s="239">
        <f t="shared" si="404"/>
        <v>0</v>
      </c>
      <c r="AG322" s="239">
        <f t="shared" si="404"/>
        <v>0</v>
      </c>
      <c r="AH322" s="239">
        <f t="shared" si="404"/>
        <v>0</v>
      </c>
      <c r="AI322" s="239">
        <f t="shared" si="404"/>
        <v>0</v>
      </c>
      <c r="AJ322" s="239">
        <f t="shared" si="404"/>
        <v>0</v>
      </c>
      <c r="AK322" s="239">
        <f t="shared" si="404"/>
        <v>0</v>
      </c>
      <c r="AL322" s="239">
        <f t="shared" si="404"/>
        <v>0</v>
      </c>
      <c r="AM322" s="239">
        <f t="shared" si="404"/>
        <v>0</v>
      </c>
      <c r="AN322" s="239">
        <f t="shared" si="404"/>
        <v>0</v>
      </c>
      <c r="AO322" s="239">
        <f t="shared" si="404"/>
        <v>0</v>
      </c>
      <c r="AP322" s="239">
        <f t="shared" si="404"/>
        <v>0</v>
      </c>
      <c r="AQ322" s="239">
        <f t="shared" si="404"/>
        <v>0</v>
      </c>
      <c r="AR322" s="239">
        <f t="shared" si="404"/>
        <v>0</v>
      </c>
      <c r="AS322" s="239">
        <f t="shared" si="404"/>
        <v>0</v>
      </c>
      <c r="AT322" s="239">
        <f t="shared" si="404"/>
        <v>0</v>
      </c>
      <c r="AU322" s="239">
        <f t="shared" si="404"/>
        <v>0</v>
      </c>
      <c r="AV322" s="239">
        <f t="shared" si="404"/>
        <v>0</v>
      </c>
      <c r="AW322" s="239">
        <f t="shared" si="404"/>
        <v>0</v>
      </c>
      <c r="AX322" s="239">
        <f t="shared" si="404"/>
        <v>0</v>
      </c>
      <c r="AY322" s="239">
        <f t="shared" si="404"/>
        <v>0</v>
      </c>
      <c r="AZ322" s="239">
        <f t="shared" si="404"/>
        <v>0</v>
      </c>
      <c r="BA322" s="239">
        <f t="shared" si="404"/>
        <v>0</v>
      </c>
      <c r="BB322" s="239">
        <f t="shared" si="404"/>
        <v>0</v>
      </c>
      <c r="BC322" s="239">
        <f t="shared" si="404"/>
        <v>0</v>
      </c>
      <c r="BD322" s="239">
        <f t="shared" si="404"/>
        <v>0</v>
      </c>
      <c r="BE322" s="239">
        <f t="shared" si="404"/>
        <v>0</v>
      </c>
      <c r="BF322" s="239">
        <f t="shared" si="404"/>
        <v>0</v>
      </c>
      <c r="BG322" s="239">
        <f t="shared" si="404"/>
        <v>0</v>
      </c>
      <c r="BH322" s="239">
        <f t="shared" si="404"/>
        <v>0</v>
      </c>
      <c r="BI322" s="239">
        <f t="shared" si="404"/>
        <v>0</v>
      </c>
      <c r="BJ322" s="239">
        <f t="shared" si="404"/>
        <v>0</v>
      </c>
      <c r="BK322" s="239">
        <f t="shared" si="404"/>
        <v>0</v>
      </c>
      <c r="BL322" s="239">
        <f t="shared" ref="BL322:BW322" si="405">IF(BL320&gt;0,SUM(BL215,BL232)*$C313*(1+$C314),0)</f>
        <v>0</v>
      </c>
      <c r="BM322" s="239">
        <f t="shared" si="405"/>
        <v>0</v>
      </c>
      <c r="BN322" s="239">
        <f t="shared" si="405"/>
        <v>0</v>
      </c>
      <c r="BO322" s="239">
        <f t="shared" si="405"/>
        <v>0</v>
      </c>
      <c r="BP322" s="239">
        <f t="shared" si="405"/>
        <v>0</v>
      </c>
      <c r="BQ322" s="239">
        <f t="shared" si="405"/>
        <v>0</v>
      </c>
      <c r="BR322" s="239">
        <f t="shared" si="405"/>
        <v>0</v>
      </c>
      <c r="BS322" s="239">
        <f t="shared" si="405"/>
        <v>0</v>
      </c>
      <c r="BT322" s="239">
        <f t="shared" si="405"/>
        <v>0</v>
      </c>
      <c r="BU322" s="239">
        <f t="shared" si="405"/>
        <v>0</v>
      </c>
      <c r="BV322" s="239">
        <f t="shared" si="405"/>
        <v>0</v>
      </c>
      <c r="BW322" s="239">
        <f t="shared" si="405"/>
        <v>0</v>
      </c>
    </row>
    <row r="323" spans="1:75" x14ac:dyDescent="0.3">
      <c r="A323" t="str">
        <f t="shared" ref="A323" si="406">$B$203&amp;"WTB"</f>
        <v>SalesWTB</v>
      </c>
      <c r="B323" t="s">
        <v>107</v>
      </c>
      <c r="D323" s="239">
        <f>D320*$C315</f>
        <v>0</v>
      </c>
      <c r="E323" s="239">
        <f t="shared" ref="E323:BK323" si="407">E320*$C315</f>
        <v>0</v>
      </c>
      <c r="F323" s="239">
        <f t="shared" si="407"/>
        <v>0</v>
      </c>
      <c r="G323" s="239">
        <f t="shared" si="407"/>
        <v>0</v>
      </c>
      <c r="H323" s="239">
        <f t="shared" si="407"/>
        <v>0</v>
      </c>
      <c r="I323" s="239">
        <f t="shared" si="407"/>
        <v>0</v>
      </c>
      <c r="J323" s="239">
        <f t="shared" si="407"/>
        <v>0</v>
      </c>
      <c r="K323" s="239">
        <f t="shared" si="407"/>
        <v>0</v>
      </c>
      <c r="L323" s="239">
        <f t="shared" si="407"/>
        <v>0</v>
      </c>
      <c r="M323" s="239">
        <f t="shared" si="407"/>
        <v>0</v>
      </c>
      <c r="N323" s="239">
        <f t="shared" si="407"/>
        <v>0</v>
      </c>
      <c r="O323" s="239">
        <f t="shared" si="407"/>
        <v>0</v>
      </c>
      <c r="P323" s="239">
        <f t="shared" si="407"/>
        <v>0</v>
      </c>
      <c r="Q323" s="239">
        <f t="shared" si="407"/>
        <v>0</v>
      </c>
      <c r="R323" s="239">
        <f t="shared" si="407"/>
        <v>0</v>
      </c>
      <c r="S323" s="239">
        <f t="shared" si="407"/>
        <v>0</v>
      </c>
      <c r="T323" s="239">
        <f t="shared" si="407"/>
        <v>0</v>
      </c>
      <c r="U323" s="239">
        <f t="shared" si="407"/>
        <v>0</v>
      </c>
      <c r="V323" s="239">
        <f t="shared" si="407"/>
        <v>0</v>
      </c>
      <c r="W323" s="239">
        <f t="shared" si="407"/>
        <v>0</v>
      </c>
      <c r="X323" s="239">
        <f t="shared" si="407"/>
        <v>0</v>
      </c>
      <c r="Y323" s="239">
        <f t="shared" si="407"/>
        <v>0</v>
      </c>
      <c r="Z323" s="239">
        <f t="shared" si="407"/>
        <v>0</v>
      </c>
      <c r="AA323" s="239">
        <f t="shared" si="407"/>
        <v>0</v>
      </c>
      <c r="AB323" s="239">
        <f t="shared" si="407"/>
        <v>0</v>
      </c>
      <c r="AC323" s="239">
        <f t="shared" si="407"/>
        <v>0</v>
      </c>
      <c r="AD323" s="239">
        <f t="shared" si="407"/>
        <v>0</v>
      </c>
      <c r="AE323" s="239">
        <f t="shared" si="407"/>
        <v>0</v>
      </c>
      <c r="AF323" s="239">
        <f t="shared" si="407"/>
        <v>0</v>
      </c>
      <c r="AG323" s="239">
        <f t="shared" si="407"/>
        <v>0</v>
      </c>
      <c r="AH323" s="239">
        <f t="shared" si="407"/>
        <v>0</v>
      </c>
      <c r="AI323" s="239">
        <f t="shared" si="407"/>
        <v>0</v>
      </c>
      <c r="AJ323" s="239">
        <f t="shared" si="407"/>
        <v>0</v>
      </c>
      <c r="AK323" s="239">
        <f t="shared" si="407"/>
        <v>0</v>
      </c>
      <c r="AL323" s="239">
        <f t="shared" si="407"/>
        <v>0</v>
      </c>
      <c r="AM323" s="239">
        <f t="shared" si="407"/>
        <v>0</v>
      </c>
      <c r="AN323" s="239">
        <f t="shared" si="407"/>
        <v>0</v>
      </c>
      <c r="AO323" s="239">
        <f t="shared" si="407"/>
        <v>0</v>
      </c>
      <c r="AP323" s="239">
        <f t="shared" si="407"/>
        <v>0</v>
      </c>
      <c r="AQ323" s="239">
        <f t="shared" si="407"/>
        <v>0</v>
      </c>
      <c r="AR323" s="239">
        <f t="shared" si="407"/>
        <v>0</v>
      </c>
      <c r="AS323" s="239">
        <f t="shared" si="407"/>
        <v>0</v>
      </c>
      <c r="AT323" s="239">
        <f t="shared" si="407"/>
        <v>0</v>
      </c>
      <c r="AU323" s="239">
        <f t="shared" si="407"/>
        <v>0</v>
      </c>
      <c r="AV323" s="239">
        <f t="shared" si="407"/>
        <v>0</v>
      </c>
      <c r="AW323" s="239">
        <f t="shared" si="407"/>
        <v>0</v>
      </c>
      <c r="AX323" s="239">
        <f t="shared" si="407"/>
        <v>0</v>
      </c>
      <c r="AY323" s="239">
        <f t="shared" si="407"/>
        <v>0</v>
      </c>
      <c r="AZ323" s="239">
        <f t="shared" si="407"/>
        <v>0</v>
      </c>
      <c r="BA323" s="239">
        <f t="shared" si="407"/>
        <v>0</v>
      </c>
      <c r="BB323" s="239">
        <f t="shared" si="407"/>
        <v>0</v>
      </c>
      <c r="BC323" s="239">
        <f t="shared" si="407"/>
        <v>0</v>
      </c>
      <c r="BD323" s="239">
        <f t="shared" si="407"/>
        <v>0</v>
      </c>
      <c r="BE323" s="239">
        <f t="shared" si="407"/>
        <v>0</v>
      </c>
      <c r="BF323" s="239">
        <f t="shared" si="407"/>
        <v>0</v>
      </c>
      <c r="BG323" s="239">
        <f t="shared" si="407"/>
        <v>0</v>
      </c>
      <c r="BH323" s="239">
        <f t="shared" si="407"/>
        <v>0</v>
      </c>
      <c r="BI323" s="239">
        <f t="shared" si="407"/>
        <v>0</v>
      </c>
      <c r="BJ323" s="239">
        <f t="shared" si="407"/>
        <v>0</v>
      </c>
      <c r="BK323" s="239">
        <f t="shared" si="407"/>
        <v>0</v>
      </c>
      <c r="BL323" s="239">
        <f t="shared" ref="BL323:BW323" si="408">BL320*$C315</f>
        <v>0</v>
      </c>
      <c r="BM323" s="239">
        <f t="shared" si="408"/>
        <v>0</v>
      </c>
      <c r="BN323" s="239">
        <f t="shared" si="408"/>
        <v>0</v>
      </c>
      <c r="BO323" s="239">
        <f t="shared" si="408"/>
        <v>0</v>
      </c>
      <c r="BP323" s="239">
        <f t="shared" si="408"/>
        <v>0</v>
      </c>
      <c r="BQ323" s="239">
        <f t="shared" si="408"/>
        <v>0</v>
      </c>
      <c r="BR323" s="239">
        <f t="shared" si="408"/>
        <v>0</v>
      </c>
      <c r="BS323" s="239">
        <f t="shared" si="408"/>
        <v>0</v>
      </c>
      <c r="BT323" s="239">
        <f t="shared" si="408"/>
        <v>0</v>
      </c>
      <c r="BU323" s="239">
        <f t="shared" si="408"/>
        <v>0</v>
      </c>
      <c r="BV323" s="239">
        <f t="shared" si="408"/>
        <v>0</v>
      </c>
      <c r="BW323" s="239">
        <f t="shared" si="408"/>
        <v>0</v>
      </c>
    </row>
    <row r="324" spans="1:75" x14ac:dyDescent="0.3">
      <c r="D324" s="238"/>
      <c r="E324" s="238"/>
      <c r="F324" s="238"/>
      <c r="G324" s="238"/>
      <c r="H324" s="238"/>
      <c r="I324" s="238"/>
      <c r="J324" s="238"/>
      <c r="K324" s="238"/>
      <c r="L324" s="238"/>
      <c r="M324" s="238"/>
      <c r="N324" s="238"/>
      <c r="O324" s="238"/>
      <c r="P324" s="238"/>
      <c r="Q324" s="238"/>
      <c r="R324" s="238"/>
      <c r="S324" s="238"/>
      <c r="T324" s="238"/>
      <c r="U324" s="238"/>
      <c r="V324" s="238"/>
      <c r="W324" s="238"/>
      <c r="X324" s="238"/>
      <c r="Y324" s="238"/>
      <c r="Z324" s="238"/>
      <c r="AA324" s="238"/>
      <c r="AB324" s="238"/>
      <c r="AC324" s="238"/>
      <c r="AD324" s="238"/>
      <c r="AE324" s="238"/>
      <c r="AF324" s="238"/>
      <c r="AG324" s="238"/>
      <c r="AH324" s="238"/>
      <c r="AI324" s="238"/>
      <c r="AJ324" s="238"/>
      <c r="AK324" s="238"/>
      <c r="AL324" s="238"/>
      <c r="AM324" s="238"/>
      <c r="AN324" s="238"/>
      <c r="AO324" s="238"/>
      <c r="AP324" s="238"/>
      <c r="AQ324" s="238"/>
      <c r="AR324" s="238"/>
      <c r="AS324" s="238"/>
      <c r="AT324" s="238"/>
      <c r="AU324" s="238"/>
      <c r="AV324" s="238"/>
      <c r="AW324" s="238"/>
      <c r="AX324" s="238"/>
      <c r="AY324" s="238"/>
      <c r="AZ324" s="238"/>
      <c r="BA324" s="238"/>
      <c r="BB324" s="238"/>
      <c r="BC324" s="238"/>
      <c r="BD324" s="238"/>
      <c r="BE324" s="238"/>
      <c r="BF324" s="238"/>
      <c r="BG324" s="238"/>
      <c r="BH324" s="238"/>
      <c r="BI324" s="238"/>
      <c r="BJ324" s="238"/>
      <c r="BK324" s="238"/>
      <c r="BL324" s="238"/>
      <c r="BM324" s="238"/>
      <c r="BN324" s="238"/>
      <c r="BO324" s="238"/>
      <c r="BP324" s="238"/>
      <c r="BQ324" s="238"/>
      <c r="BR324" s="238"/>
      <c r="BS324" s="238"/>
      <c r="BT324" s="238"/>
      <c r="BU324" s="238"/>
      <c r="BV324" s="238"/>
      <c r="BW324" s="238"/>
    </row>
    <row r="325" spans="1:75" x14ac:dyDescent="0.3">
      <c r="D325" s="238"/>
      <c r="E325" s="238"/>
      <c r="F325" s="238"/>
      <c r="G325" s="238"/>
      <c r="H325" s="238"/>
      <c r="I325" s="238"/>
      <c r="J325" s="238"/>
      <c r="K325" s="238"/>
      <c r="L325" s="238"/>
      <c r="M325" s="238"/>
      <c r="N325" s="238"/>
      <c r="O325" s="238"/>
      <c r="P325" s="238"/>
      <c r="Q325" s="238"/>
      <c r="R325" s="238"/>
      <c r="S325" s="238"/>
      <c r="T325" s="238"/>
      <c r="U325" s="238"/>
      <c r="V325" s="238"/>
      <c r="W325" s="238"/>
      <c r="X325" s="238"/>
      <c r="Y325" s="238"/>
      <c r="Z325" s="238"/>
      <c r="AA325" s="238"/>
      <c r="AB325" s="238"/>
      <c r="AC325" s="238"/>
      <c r="AD325" s="238"/>
      <c r="AE325" s="238"/>
      <c r="AF325" s="238"/>
      <c r="AG325" s="238"/>
      <c r="AH325" s="238"/>
      <c r="AI325" s="238"/>
      <c r="AJ325" s="238"/>
      <c r="AK325" s="238"/>
      <c r="AL325" s="238"/>
      <c r="AM325" s="238"/>
      <c r="AN325" s="238"/>
      <c r="AO325" s="238"/>
      <c r="AP325" s="238"/>
      <c r="AQ325" s="238"/>
      <c r="AR325" s="238"/>
      <c r="AS325" s="238"/>
      <c r="AT325" s="238"/>
      <c r="AU325" s="238"/>
      <c r="AV325" s="238"/>
      <c r="AW325" s="238"/>
      <c r="AX325" s="238"/>
      <c r="AY325" s="238"/>
      <c r="AZ325" s="238"/>
      <c r="BA325" s="238"/>
      <c r="BB325" s="238"/>
      <c r="BC325" s="238"/>
      <c r="BD325" s="238"/>
      <c r="BE325" s="238"/>
      <c r="BF325" s="238"/>
      <c r="BG325" s="238"/>
      <c r="BH325" s="238"/>
      <c r="BI325" s="238"/>
      <c r="BJ325" s="238"/>
      <c r="BK325" s="238"/>
      <c r="BL325" s="238"/>
      <c r="BM325" s="238"/>
      <c r="BN325" s="238"/>
      <c r="BO325" s="238"/>
      <c r="BP325" s="238"/>
      <c r="BQ325" s="238"/>
      <c r="BR325" s="238"/>
      <c r="BS325" s="238"/>
      <c r="BT325" s="238"/>
      <c r="BU325" s="238"/>
      <c r="BV325" s="238"/>
      <c r="BW325" s="238"/>
    </row>
    <row r="326" spans="1:75" x14ac:dyDescent="0.3">
      <c r="D326" s="238"/>
      <c r="E326" s="238"/>
      <c r="F326" s="238"/>
      <c r="G326" s="238"/>
      <c r="H326" s="238"/>
      <c r="I326" s="238"/>
      <c r="J326" s="238"/>
      <c r="K326" s="238"/>
      <c r="L326" s="238"/>
      <c r="M326" s="238"/>
      <c r="N326" s="238"/>
      <c r="O326" s="238"/>
      <c r="P326" s="238"/>
      <c r="Q326" s="238"/>
      <c r="R326" s="238"/>
      <c r="S326" s="238"/>
      <c r="T326" s="238"/>
      <c r="U326" s="238"/>
      <c r="V326" s="238"/>
      <c r="W326" s="238"/>
      <c r="X326" s="238"/>
      <c r="Y326" s="238"/>
      <c r="Z326" s="238"/>
      <c r="AA326" s="238"/>
      <c r="AB326" s="238"/>
      <c r="AC326" s="238"/>
      <c r="AD326" s="238"/>
      <c r="AE326" s="238"/>
      <c r="AF326" s="238"/>
      <c r="AG326" s="238"/>
      <c r="AH326" s="238"/>
      <c r="AI326" s="238"/>
      <c r="AJ326" s="238"/>
      <c r="AK326" s="238"/>
      <c r="AL326" s="238"/>
      <c r="AM326" s="238"/>
      <c r="AN326" s="238"/>
      <c r="AO326" s="238"/>
      <c r="AP326" s="238"/>
      <c r="AQ326" s="238"/>
      <c r="AR326" s="238"/>
      <c r="AS326" s="238"/>
      <c r="AT326" s="238"/>
      <c r="AU326" s="238"/>
      <c r="AV326" s="238"/>
      <c r="AW326" s="238"/>
      <c r="AX326" s="238"/>
      <c r="AY326" s="238"/>
      <c r="AZ326" s="238"/>
      <c r="BA326" s="238"/>
      <c r="BB326" s="238"/>
      <c r="BC326" s="238"/>
      <c r="BD326" s="238"/>
      <c r="BE326" s="238"/>
      <c r="BF326" s="238"/>
      <c r="BG326" s="238"/>
      <c r="BH326" s="238"/>
      <c r="BI326" s="238"/>
      <c r="BJ326" s="238"/>
      <c r="BK326" s="238"/>
      <c r="BL326" s="238"/>
      <c r="BM326" s="238"/>
      <c r="BN326" s="238"/>
      <c r="BO326" s="238"/>
      <c r="BP326" s="238"/>
      <c r="BQ326" s="238"/>
      <c r="BR326" s="238"/>
      <c r="BS326" s="238"/>
      <c r="BT326" s="238"/>
      <c r="BU326" s="238"/>
      <c r="BV326" s="238"/>
      <c r="BW326" s="238"/>
    </row>
    <row r="327" spans="1:75" x14ac:dyDescent="0.3">
      <c r="D327" s="238"/>
      <c r="E327" s="238"/>
      <c r="F327" s="238"/>
      <c r="G327" s="238"/>
      <c r="H327" s="238"/>
      <c r="I327" s="238"/>
      <c r="J327" s="238"/>
      <c r="K327" s="238"/>
      <c r="L327" s="238"/>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row>
    <row r="328" spans="1:75" x14ac:dyDescent="0.3">
      <c r="D328" s="238"/>
      <c r="E328" s="238"/>
      <c r="F328" s="238"/>
      <c r="G328" s="238"/>
      <c r="H328" s="238"/>
      <c r="I328" s="238"/>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row>
    <row r="329" spans="1:75" x14ac:dyDescent="0.3">
      <c r="B329" s="143" t="s">
        <v>191</v>
      </c>
      <c r="D329" s="238"/>
      <c r="E329" s="238"/>
      <c r="F329" s="238"/>
      <c r="G329" s="238"/>
      <c r="H329" s="238"/>
      <c r="I329" s="238"/>
      <c r="J329" s="238"/>
      <c r="K329" s="238"/>
      <c r="L329" s="238"/>
      <c r="M329" s="238"/>
      <c r="N329" s="238"/>
      <c r="O329" s="238"/>
      <c r="P329" s="238"/>
      <c r="Q329" s="238"/>
      <c r="R329" s="238"/>
      <c r="S329" s="238"/>
      <c r="T329" s="238"/>
      <c r="U329" s="238"/>
      <c r="V329" s="238"/>
      <c r="W329" s="238"/>
      <c r="X329" s="238"/>
      <c r="Y329" s="238"/>
      <c r="Z329" s="238"/>
      <c r="AA329" s="238"/>
      <c r="AB329" s="238"/>
      <c r="AC329" s="238"/>
      <c r="AD329" s="238"/>
      <c r="AE329" s="238"/>
      <c r="AF329" s="238"/>
      <c r="AG329" s="238"/>
      <c r="AH329" s="238"/>
      <c r="AI329" s="238"/>
      <c r="AJ329" s="238"/>
      <c r="AK329" s="238"/>
      <c r="AL329" s="238"/>
      <c r="AM329" s="238"/>
      <c r="AN329" s="238"/>
      <c r="AO329" s="238"/>
      <c r="AP329" s="238"/>
      <c r="AQ329" s="238"/>
      <c r="AR329" s="238"/>
      <c r="AS329" s="238"/>
      <c r="AT329" s="238"/>
      <c r="AU329" s="238"/>
      <c r="AV329" s="238"/>
      <c r="AW329" s="238"/>
      <c r="AX329" s="238"/>
      <c r="AY329" s="238"/>
      <c r="AZ329" s="238"/>
      <c r="BA329" s="238"/>
      <c r="BB329" s="238"/>
      <c r="BC329" s="238"/>
      <c r="BD329" s="238"/>
      <c r="BE329" s="238"/>
      <c r="BF329" s="238"/>
      <c r="BG329" s="238"/>
      <c r="BH329" s="238"/>
      <c r="BI329" s="238"/>
      <c r="BJ329" s="238"/>
      <c r="BK329" s="238"/>
      <c r="BL329" s="238"/>
      <c r="BM329" s="238"/>
      <c r="BN329" s="238"/>
      <c r="BO329" s="238"/>
      <c r="BP329" s="238"/>
      <c r="BQ329" s="238"/>
      <c r="BR329" s="238"/>
      <c r="BS329" s="238"/>
      <c r="BT329" s="238"/>
      <c r="BU329" s="238"/>
      <c r="BV329" s="238"/>
      <c r="BW329" s="238"/>
    </row>
    <row r="330" spans="1:75" x14ac:dyDescent="0.3">
      <c r="A330" t="str">
        <f>$B$203&amp;B330</f>
        <v>SalesWages &amp; Taxes</v>
      </c>
      <c r="B330" t="s">
        <v>21</v>
      </c>
      <c r="D330" s="239">
        <f t="shared" ref="D330:AI330" si="409">SUMIF($B215:$B328,$B330,D215:D328)</f>
        <v>17941.666666666668</v>
      </c>
      <c r="E330" s="239">
        <f t="shared" si="409"/>
        <v>17941.666666666668</v>
      </c>
      <c r="F330" s="239">
        <f t="shared" si="409"/>
        <v>26912.5</v>
      </c>
      <c r="G330" s="239">
        <f t="shared" si="409"/>
        <v>17941.666666666668</v>
      </c>
      <c r="H330" s="239">
        <f t="shared" si="409"/>
        <v>17941.666666666668</v>
      </c>
      <c r="I330" s="239">
        <f t="shared" si="409"/>
        <v>26912.5</v>
      </c>
      <c r="J330" s="239">
        <f t="shared" si="409"/>
        <v>44854.166666666664</v>
      </c>
      <c r="K330" s="239">
        <f t="shared" si="409"/>
        <v>44854.166666666664</v>
      </c>
      <c r="L330" s="239">
        <f t="shared" si="409"/>
        <v>26912.5</v>
      </c>
      <c r="M330" s="239">
        <f t="shared" si="409"/>
        <v>17941.666666666668</v>
      </c>
      <c r="N330" s="239">
        <f t="shared" si="409"/>
        <v>35883.333333333336</v>
      </c>
      <c r="O330" s="239">
        <f t="shared" si="409"/>
        <v>26912.5</v>
      </c>
      <c r="P330" s="239">
        <f t="shared" si="409"/>
        <v>26912.5</v>
      </c>
      <c r="Q330" s="239">
        <f t="shared" si="409"/>
        <v>35883.333333333336</v>
      </c>
      <c r="R330" s="239">
        <f t="shared" si="409"/>
        <v>35883.333333333336</v>
      </c>
      <c r="S330" s="239">
        <f t="shared" si="409"/>
        <v>53825</v>
      </c>
      <c r="T330" s="239">
        <f t="shared" si="409"/>
        <v>26912.5</v>
      </c>
      <c r="U330" s="239">
        <f t="shared" si="409"/>
        <v>35883.333333333336</v>
      </c>
      <c r="V330" s="239">
        <f t="shared" si="409"/>
        <v>62795.833333333336</v>
      </c>
      <c r="W330" s="239">
        <f t="shared" si="409"/>
        <v>44854.166666666664</v>
      </c>
      <c r="X330" s="239">
        <f t="shared" si="409"/>
        <v>35883.333333333336</v>
      </c>
      <c r="Y330" s="239">
        <f t="shared" si="409"/>
        <v>62795.833333333336</v>
      </c>
      <c r="Z330" s="239">
        <f t="shared" si="409"/>
        <v>26912.5</v>
      </c>
      <c r="AA330" s="239">
        <f t="shared" si="409"/>
        <v>44854.166666666664</v>
      </c>
      <c r="AB330" s="239">
        <f t="shared" si="409"/>
        <v>26912.5</v>
      </c>
      <c r="AC330" s="239">
        <f t="shared" si="409"/>
        <v>35883.333333333336</v>
      </c>
      <c r="AD330" s="239">
        <f t="shared" si="409"/>
        <v>53825</v>
      </c>
      <c r="AE330" s="239">
        <f t="shared" si="409"/>
        <v>98679.166666666672</v>
      </c>
      <c r="AF330" s="239">
        <f t="shared" si="409"/>
        <v>53825</v>
      </c>
      <c r="AG330" s="239">
        <f t="shared" si="409"/>
        <v>44854.166666666664</v>
      </c>
      <c r="AH330" s="239">
        <f t="shared" si="409"/>
        <v>53825</v>
      </c>
      <c r="AI330" s="239">
        <f t="shared" si="409"/>
        <v>17941.666666666668</v>
      </c>
      <c r="AJ330" s="239">
        <f t="shared" ref="AJ330:BK330" si="410">SUMIF($B215:$B328,$B330,AJ215:AJ328)</f>
        <v>17941.666666666668</v>
      </c>
      <c r="AK330" s="239">
        <f t="shared" si="410"/>
        <v>53825</v>
      </c>
      <c r="AL330" s="239">
        <f t="shared" si="410"/>
        <v>35883.333333333336</v>
      </c>
      <c r="AM330" s="239">
        <f t="shared" si="410"/>
        <v>44854.166666666664</v>
      </c>
      <c r="AN330" s="239">
        <f t="shared" si="410"/>
        <v>35883.333333333336</v>
      </c>
      <c r="AO330" s="239">
        <f t="shared" si="410"/>
        <v>26912.5</v>
      </c>
      <c r="AP330" s="239">
        <f t="shared" si="410"/>
        <v>35883.333333333336</v>
      </c>
      <c r="AQ330" s="239">
        <f t="shared" si="410"/>
        <v>35883.333333333336</v>
      </c>
      <c r="AR330" s="239">
        <f t="shared" si="410"/>
        <v>35883.333333333336</v>
      </c>
      <c r="AS330" s="239">
        <f t="shared" si="410"/>
        <v>35883.333333333336</v>
      </c>
      <c r="AT330" s="239">
        <f t="shared" si="410"/>
        <v>35883.333333333336</v>
      </c>
      <c r="AU330" s="239">
        <f t="shared" si="410"/>
        <v>35883.333333333336</v>
      </c>
      <c r="AV330" s="239">
        <f t="shared" si="410"/>
        <v>44854.166666666664</v>
      </c>
      <c r="AW330" s="239">
        <f t="shared" si="410"/>
        <v>53825</v>
      </c>
      <c r="AX330" s="239">
        <f t="shared" si="410"/>
        <v>71766.666666666672</v>
      </c>
      <c r="AY330" s="239">
        <f t="shared" si="410"/>
        <v>71766.666666666672</v>
      </c>
      <c r="AZ330" s="239">
        <f t="shared" si="410"/>
        <v>62795.833333333336</v>
      </c>
      <c r="BA330" s="239">
        <f t="shared" si="410"/>
        <v>71766.666666666672</v>
      </c>
      <c r="BB330" s="239">
        <f t="shared" si="410"/>
        <v>80737.5</v>
      </c>
      <c r="BC330" s="239">
        <f t="shared" si="410"/>
        <v>89708.333333333328</v>
      </c>
      <c r="BD330" s="239">
        <f t="shared" si="410"/>
        <v>116620.83333333333</v>
      </c>
      <c r="BE330" s="239">
        <f t="shared" si="410"/>
        <v>125591.66666666667</v>
      </c>
      <c r="BF330" s="239">
        <f t="shared" si="410"/>
        <v>125591.66666666667</v>
      </c>
      <c r="BG330" s="239">
        <f t="shared" si="410"/>
        <v>134562.5</v>
      </c>
      <c r="BH330" s="239">
        <f t="shared" si="410"/>
        <v>134562.5</v>
      </c>
      <c r="BI330" s="239">
        <f t="shared" si="410"/>
        <v>143533.33333333334</v>
      </c>
      <c r="BJ330" s="239">
        <f t="shared" si="410"/>
        <v>152504.16666666666</v>
      </c>
      <c r="BK330" s="239">
        <f t="shared" si="410"/>
        <v>152504.16666666666</v>
      </c>
      <c r="BL330" s="239">
        <f t="shared" ref="BL330:BW330" si="411">SUMIF($B215:$B328,$B330,BL215:BL328)</f>
        <v>161475</v>
      </c>
      <c r="BM330" s="239">
        <f t="shared" si="411"/>
        <v>161475</v>
      </c>
      <c r="BN330" s="239">
        <f t="shared" si="411"/>
        <v>161475</v>
      </c>
      <c r="BO330" s="239">
        <f t="shared" si="411"/>
        <v>170445.83333333334</v>
      </c>
      <c r="BP330" s="239">
        <f t="shared" si="411"/>
        <v>170445.83333333334</v>
      </c>
      <c r="BQ330" s="239">
        <f t="shared" si="411"/>
        <v>179416.66666666666</v>
      </c>
      <c r="BR330" s="239">
        <f t="shared" si="411"/>
        <v>179416.66666666666</v>
      </c>
      <c r="BS330" s="239">
        <f t="shared" si="411"/>
        <v>179416.66666666666</v>
      </c>
      <c r="BT330" s="239">
        <f t="shared" si="411"/>
        <v>188387.5</v>
      </c>
      <c r="BU330" s="239">
        <f t="shared" si="411"/>
        <v>188387.5</v>
      </c>
      <c r="BV330" s="239">
        <f t="shared" si="411"/>
        <v>197358.33333333334</v>
      </c>
      <c r="BW330" s="239">
        <f t="shared" si="411"/>
        <v>197358.33333333334</v>
      </c>
    </row>
    <row r="331" spans="1:75" x14ac:dyDescent="0.3">
      <c r="A331" t="str">
        <f t="shared" ref="A331:A333" si="412">$B$203&amp;B331</f>
        <v>SalesCommissions &amp; Taxes</v>
      </c>
      <c r="B331" t="s">
        <v>214</v>
      </c>
      <c r="D331" s="239">
        <f>SUMIF($B218:$B329,$B331,D217:D329)</f>
        <v>17941.666666666668</v>
      </c>
      <c r="E331" s="239">
        <f t="shared" ref="E331:AJ331" si="413">SUMIF($B218:$B329,$B331,E218:E329)</f>
        <v>11269.356451315061</v>
      </c>
      <c r="F331" s="239">
        <f t="shared" si="413"/>
        <v>24128.229106956187</v>
      </c>
      <c r="G331" s="239">
        <f t="shared" si="413"/>
        <v>19805.81822255021</v>
      </c>
      <c r="H331" s="239">
        <f t="shared" si="413"/>
        <v>19383.669468153243</v>
      </c>
      <c r="I331" s="239">
        <f t="shared" si="413"/>
        <v>24023.862127569173</v>
      </c>
      <c r="J331" s="239">
        <f t="shared" si="413"/>
        <v>44135.25478193169</v>
      </c>
      <c r="K331" s="239">
        <f t="shared" si="413"/>
        <v>45213</v>
      </c>
      <c r="L331" s="239">
        <f t="shared" si="413"/>
        <v>30142</v>
      </c>
      <c r="M331" s="239">
        <f t="shared" si="413"/>
        <v>18838.75</v>
      </c>
      <c r="N331" s="239">
        <f t="shared" si="413"/>
        <v>33909.75</v>
      </c>
      <c r="O331" s="239">
        <f t="shared" si="413"/>
        <v>22606.5</v>
      </c>
      <c r="P331" s="239">
        <f t="shared" si="413"/>
        <v>22606.5</v>
      </c>
      <c r="Q331" s="239">
        <f t="shared" si="413"/>
        <v>37677.5</v>
      </c>
      <c r="R331" s="239">
        <f t="shared" si="413"/>
        <v>37677.5</v>
      </c>
      <c r="S331" s="239">
        <f t="shared" si="413"/>
        <v>60284</v>
      </c>
      <c r="T331" s="239">
        <f t="shared" si="413"/>
        <v>26374.25</v>
      </c>
      <c r="U331" s="239">
        <f t="shared" si="413"/>
        <v>41445.25</v>
      </c>
      <c r="V331" s="239">
        <f t="shared" si="413"/>
        <v>67819.5</v>
      </c>
      <c r="W331" s="239">
        <f t="shared" si="413"/>
        <v>45213</v>
      </c>
      <c r="X331" s="239">
        <f t="shared" si="413"/>
        <v>41445.25</v>
      </c>
      <c r="Y331" s="239">
        <f t="shared" si="413"/>
        <v>67819.5</v>
      </c>
      <c r="Z331" s="239">
        <f t="shared" si="413"/>
        <v>26374.25</v>
      </c>
      <c r="AA331" s="239">
        <f t="shared" si="413"/>
        <v>48980.75</v>
      </c>
      <c r="AB331" s="239">
        <f t="shared" si="413"/>
        <v>30142</v>
      </c>
      <c r="AC331" s="239">
        <f t="shared" si="413"/>
        <v>37677.5</v>
      </c>
      <c r="AD331" s="239">
        <f t="shared" si="413"/>
        <v>64051.75</v>
      </c>
      <c r="AE331" s="239">
        <f t="shared" si="413"/>
        <v>109264.75</v>
      </c>
      <c r="AF331" s="239">
        <f t="shared" si="413"/>
        <v>60284</v>
      </c>
      <c r="AG331" s="239">
        <f t="shared" si="413"/>
        <v>45213</v>
      </c>
      <c r="AH331" s="239">
        <f t="shared" si="413"/>
        <v>56516.25</v>
      </c>
      <c r="AI331" s="239">
        <f t="shared" si="413"/>
        <v>18838.75</v>
      </c>
      <c r="AJ331" s="239">
        <f t="shared" si="413"/>
        <v>15071</v>
      </c>
      <c r="AK331" s="239">
        <f t="shared" ref="AK331:BK331" si="414">SUMIF($B218:$B329,$B331,AK218:AK329)</f>
        <v>56516.25</v>
      </c>
      <c r="AL331" s="239">
        <f t="shared" si="414"/>
        <v>37677.5</v>
      </c>
      <c r="AM331" s="239">
        <f t="shared" si="414"/>
        <v>48980.75</v>
      </c>
      <c r="AN331" s="239">
        <f t="shared" si="414"/>
        <v>37677.5</v>
      </c>
      <c r="AO331" s="239">
        <f t="shared" si="414"/>
        <v>30142</v>
      </c>
      <c r="AP331" s="239">
        <f t="shared" si="414"/>
        <v>33909.75</v>
      </c>
      <c r="AQ331" s="239">
        <f t="shared" si="414"/>
        <v>33909.75</v>
      </c>
      <c r="AR331" s="239">
        <f t="shared" si="414"/>
        <v>37677.5</v>
      </c>
      <c r="AS331" s="239">
        <f t="shared" si="414"/>
        <v>37677.5</v>
      </c>
      <c r="AT331" s="239">
        <f t="shared" si="414"/>
        <v>41445.25</v>
      </c>
      <c r="AU331" s="239">
        <f t="shared" si="414"/>
        <v>41445.25</v>
      </c>
      <c r="AV331" s="239">
        <f t="shared" si="414"/>
        <v>45213</v>
      </c>
      <c r="AW331" s="239">
        <f t="shared" si="414"/>
        <v>58215.396736535986</v>
      </c>
      <c r="AX331" s="239">
        <f t="shared" si="414"/>
        <v>78383.180763667013</v>
      </c>
      <c r="AY331" s="239">
        <f t="shared" si="414"/>
        <v>78383.121925792162</v>
      </c>
      <c r="AZ331" s="239">
        <f t="shared" si="414"/>
        <v>73005.080961619518</v>
      </c>
      <c r="BA331" s="239">
        <f t="shared" si="414"/>
        <v>78115.436628932905</v>
      </c>
      <c r="BB331" s="239">
        <f t="shared" si="414"/>
        <v>96366.706869337766</v>
      </c>
      <c r="BC331" s="239">
        <f t="shared" si="414"/>
        <v>107317.46901358072</v>
      </c>
      <c r="BD331" s="239">
        <f t="shared" si="414"/>
        <v>135546.10031874027</v>
      </c>
      <c r="BE331" s="239">
        <f t="shared" si="414"/>
        <v>144793.41057387873</v>
      </c>
      <c r="BF331" s="239">
        <f t="shared" si="414"/>
        <v>144793.41057387873</v>
      </c>
      <c r="BG331" s="239">
        <f t="shared" si="414"/>
        <v>155500.82244824959</v>
      </c>
      <c r="BH331" s="239">
        <f t="shared" si="414"/>
        <v>159394.42676620264</v>
      </c>
      <c r="BI331" s="239">
        <f t="shared" si="414"/>
        <v>164261.43216364394</v>
      </c>
      <c r="BJ331" s="239">
        <f t="shared" si="414"/>
        <v>174968.84403801482</v>
      </c>
      <c r="BK331" s="239">
        <f t="shared" si="414"/>
        <v>178862.44835596782</v>
      </c>
      <c r="BL331" s="239">
        <f t="shared" ref="BL331:BW331" si="415">SUMIF($B218:$B329,$B331,BL218:BL329)</f>
        <v>183729.45375340912</v>
      </c>
      <c r="BM331" s="239">
        <f t="shared" si="415"/>
        <v>183729.45375340912</v>
      </c>
      <c r="BN331" s="239">
        <f t="shared" si="415"/>
        <v>183729.45375340912</v>
      </c>
      <c r="BO331" s="239">
        <f t="shared" si="415"/>
        <v>199790.57156496544</v>
      </c>
      <c r="BP331" s="239">
        <f t="shared" si="415"/>
        <v>203558.32156496544</v>
      </c>
      <c r="BQ331" s="239">
        <f t="shared" si="415"/>
        <v>207326.07156496544</v>
      </c>
      <c r="BR331" s="239">
        <f t="shared" si="415"/>
        <v>211093.82156496544</v>
      </c>
      <c r="BS331" s="239">
        <f t="shared" si="415"/>
        <v>214861.57156496544</v>
      </c>
      <c r="BT331" s="239">
        <f t="shared" si="415"/>
        <v>218629.32156496544</v>
      </c>
      <c r="BU331" s="239">
        <f t="shared" si="415"/>
        <v>222397.07156496544</v>
      </c>
      <c r="BV331" s="239">
        <f t="shared" si="415"/>
        <v>226164.82156496544</v>
      </c>
      <c r="BW331" s="239">
        <f t="shared" si="415"/>
        <v>229932.57156496544</v>
      </c>
    </row>
    <row r="332" spans="1:75" x14ac:dyDescent="0.3">
      <c r="A332" t="str">
        <f t="shared" si="412"/>
        <v>SalesBenefits</v>
      </c>
      <c r="B332" t="s">
        <v>107</v>
      </c>
      <c r="D332" s="239">
        <f t="shared" ref="D332:AI332" si="416">SUMIF($B215:$B328,$B332,D215:D328)</f>
        <v>1000</v>
      </c>
      <c r="E332" s="239">
        <f t="shared" si="416"/>
        <v>1000</v>
      </c>
      <c r="F332" s="239">
        <f t="shared" si="416"/>
        <v>1500</v>
      </c>
      <c r="G332" s="239">
        <f t="shared" si="416"/>
        <v>1000</v>
      </c>
      <c r="H332" s="239">
        <f t="shared" si="416"/>
        <v>1000</v>
      </c>
      <c r="I332" s="239">
        <f t="shared" si="416"/>
        <v>1500</v>
      </c>
      <c r="J332" s="239">
        <f t="shared" si="416"/>
        <v>2500</v>
      </c>
      <c r="K332" s="239">
        <f t="shared" si="416"/>
        <v>2500</v>
      </c>
      <c r="L332" s="239">
        <f t="shared" si="416"/>
        <v>1500</v>
      </c>
      <c r="M332" s="239">
        <f t="shared" si="416"/>
        <v>1000</v>
      </c>
      <c r="N332" s="239">
        <f t="shared" si="416"/>
        <v>2000</v>
      </c>
      <c r="O332" s="239">
        <f t="shared" si="416"/>
        <v>1500</v>
      </c>
      <c r="P332" s="239">
        <f t="shared" si="416"/>
        <v>1500</v>
      </c>
      <c r="Q332" s="239">
        <f t="shared" si="416"/>
        <v>2000</v>
      </c>
      <c r="R332" s="239">
        <f t="shared" si="416"/>
        <v>2000</v>
      </c>
      <c r="S332" s="239">
        <f t="shared" si="416"/>
        <v>3000</v>
      </c>
      <c r="T332" s="239">
        <f t="shared" si="416"/>
        <v>1500</v>
      </c>
      <c r="U332" s="239">
        <f t="shared" si="416"/>
        <v>2000</v>
      </c>
      <c r="V332" s="239">
        <f t="shared" si="416"/>
        <v>3500</v>
      </c>
      <c r="W332" s="239">
        <f t="shared" si="416"/>
        <v>2500</v>
      </c>
      <c r="X332" s="239">
        <f t="shared" si="416"/>
        <v>2000</v>
      </c>
      <c r="Y332" s="239">
        <f t="shared" si="416"/>
        <v>3500</v>
      </c>
      <c r="Z332" s="239">
        <f t="shared" si="416"/>
        <v>1500</v>
      </c>
      <c r="AA332" s="239">
        <f t="shared" si="416"/>
        <v>2500</v>
      </c>
      <c r="AB332" s="239">
        <f t="shared" si="416"/>
        <v>1500</v>
      </c>
      <c r="AC332" s="239">
        <f t="shared" si="416"/>
        <v>2000</v>
      </c>
      <c r="AD332" s="239">
        <f t="shared" si="416"/>
        <v>3000</v>
      </c>
      <c r="AE332" s="239">
        <f t="shared" si="416"/>
        <v>5500</v>
      </c>
      <c r="AF332" s="239">
        <f t="shared" si="416"/>
        <v>3000</v>
      </c>
      <c r="AG332" s="239">
        <f t="shared" si="416"/>
        <v>2500</v>
      </c>
      <c r="AH332" s="239">
        <f t="shared" si="416"/>
        <v>3000</v>
      </c>
      <c r="AI332" s="239">
        <f t="shared" si="416"/>
        <v>1000</v>
      </c>
      <c r="AJ332" s="239">
        <f t="shared" ref="AJ332:BK332" si="417">SUMIF($B215:$B328,$B332,AJ215:AJ328)</f>
        <v>1000</v>
      </c>
      <c r="AK332" s="239">
        <f t="shared" si="417"/>
        <v>3000</v>
      </c>
      <c r="AL332" s="239">
        <f t="shared" si="417"/>
        <v>2000</v>
      </c>
      <c r="AM332" s="239">
        <f t="shared" si="417"/>
        <v>2500</v>
      </c>
      <c r="AN332" s="239">
        <f t="shared" si="417"/>
        <v>2000</v>
      </c>
      <c r="AO332" s="239">
        <f t="shared" si="417"/>
        <v>1500</v>
      </c>
      <c r="AP332" s="239">
        <f t="shared" si="417"/>
        <v>2000</v>
      </c>
      <c r="AQ332" s="239">
        <f t="shared" si="417"/>
        <v>2000</v>
      </c>
      <c r="AR332" s="239">
        <f t="shared" si="417"/>
        <v>2000</v>
      </c>
      <c r="AS332" s="239">
        <f t="shared" si="417"/>
        <v>2000</v>
      </c>
      <c r="AT332" s="239">
        <f t="shared" si="417"/>
        <v>2000</v>
      </c>
      <c r="AU332" s="239">
        <f t="shared" si="417"/>
        <v>2000</v>
      </c>
      <c r="AV332" s="239">
        <f t="shared" si="417"/>
        <v>2500</v>
      </c>
      <c r="AW332" s="239">
        <f t="shared" si="417"/>
        <v>3000</v>
      </c>
      <c r="AX332" s="239">
        <f t="shared" si="417"/>
        <v>4000</v>
      </c>
      <c r="AY332" s="239">
        <f t="shared" si="417"/>
        <v>4000</v>
      </c>
      <c r="AZ332" s="239">
        <f t="shared" si="417"/>
        <v>3500</v>
      </c>
      <c r="BA332" s="239">
        <f t="shared" si="417"/>
        <v>4000</v>
      </c>
      <c r="BB332" s="239">
        <f t="shared" si="417"/>
        <v>4500</v>
      </c>
      <c r="BC332" s="239">
        <f t="shared" si="417"/>
        <v>5000</v>
      </c>
      <c r="BD332" s="239">
        <f t="shared" si="417"/>
        <v>6500</v>
      </c>
      <c r="BE332" s="239">
        <f t="shared" si="417"/>
        <v>7000</v>
      </c>
      <c r="BF332" s="239">
        <f t="shared" si="417"/>
        <v>7000</v>
      </c>
      <c r="BG332" s="239">
        <f t="shared" si="417"/>
        <v>7500</v>
      </c>
      <c r="BH332" s="239">
        <f t="shared" si="417"/>
        <v>7500</v>
      </c>
      <c r="BI332" s="239">
        <f t="shared" si="417"/>
        <v>8000</v>
      </c>
      <c r="BJ332" s="239">
        <f t="shared" si="417"/>
        <v>8500</v>
      </c>
      <c r="BK332" s="239">
        <f t="shared" si="417"/>
        <v>8500</v>
      </c>
      <c r="BL332" s="239">
        <f t="shared" ref="BL332:BW332" si="418">SUMIF($B215:$B328,$B332,BL215:BL328)</f>
        <v>9000</v>
      </c>
      <c r="BM332" s="239">
        <f t="shared" si="418"/>
        <v>9000</v>
      </c>
      <c r="BN332" s="239">
        <f t="shared" si="418"/>
        <v>9000</v>
      </c>
      <c r="BO332" s="239">
        <f t="shared" si="418"/>
        <v>9500</v>
      </c>
      <c r="BP332" s="239">
        <f t="shared" si="418"/>
        <v>9500</v>
      </c>
      <c r="BQ332" s="239">
        <f t="shared" si="418"/>
        <v>10000</v>
      </c>
      <c r="BR332" s="239">
        <f t="shared" si="418"/>
        <v>10000</v>
      </c>
      <c r="BS332" s="239">
        <f t="shared" si="418"/>
        <v>10000</v>
      </c>
      <c r="BT332" s="239">
        <f t="shared" si="418"/>
        <v>10500</v>
      </c>
      <c r="BU332" s="239">
        <f t="shared" si="418"/>
        <v>10500</v>
      </c>
      <c r="BV332" s="239">
        <f t="shared" si="418"/>
        <v>11000</v>
      </c>
      <c r="BW332" s="239">
        <f t="shared" si="418"/>
        <v>11000</v>
      </c>
    </row>
    <row r="333" spans="1:75" x14ac:dyDescent="0.3">
      <c r="A333" t="str">
        <f t="shared" si="412"/>
        <v>SalesRequired Headcount</v>
      </c>
      <c r="B333" t="s">
        <v>181</v>
      </c>
      <c r="D333" s="238">
        <f t="shared" ref="D333:AI333" si="419">SUMIF($B215:$B328,$B333,D215:D328)</f>
        <v>2</v>
      </c>
      <c r="E333" s="238">
        <f t="shared" si="419"/>
        <v>2</v>
      </c>
      <c r="F333" s="238">
        <f t="shared" si="419"/>
        <v>3</v>
      </c>
      <c r="G333" s="238">
        <f t="shared" si="419"/>
        <v>2</v>
      </c>
      <c r="H333" s="238">
        <f t="shared" si="419"/>
        <v>2</v>
      </c>
      <c r="I333" s="238">
        <f t="shared" si="419"/>
        <v>3</v>
      </c>
      <c r="J333" s="238">
        <f t="shared" si="419"/>
        <v>5</v>
      </c>
      <c r="K333" s="238">
        <f t="shared" si="419"/>
        <v>5</v>
      </c>
      <c r="L333" s="238">
        <f t="shared" si="419"/>
        <v>3</v>
      </c>
      <c r="M333" s="238">
        <f t="shared" si="419"/>
        <v>2</v>
      </c>
      <c r="N333" s="238">
        <f t="shared" si="419"/>
        <v>4</v>
      </c>
      <c r="O333" s="238">
        <f t="shared" si="419"/>
        <v>3</v>
      </c>
      <c r="P333" s="238">
        <f t="shared" si="419"/>
        <v>3</v>
      </c>
      <c r="Q333" s="238">
        <f t="shared" si="419"/>
        <v>4</v>
      </c>
      <c r="R333" s="238">
        <f t="shared" si="419"/>
        <v>4</v>
      </c>
      <c r="S333" s="238">
        <f t="shared" si="419"/>
        <v>6</v>
      </c>
      <c r="T333" s="238">
        <f t="shared" si="419"/>
        <v>3</v>
      </c>
      <c r="U333" s="238">
        <f t="shared" si="419"/>
        <v>4</v>
      </c>
      <c r="V333" s="238">
        <f t="shared" si="419"/>
        <v>7</v>
      </c>
      <c r="W333" s="238">
        <f t="shared" si="419"/>
        <v>5</v>
      </c>
      <c r="X333" s="238">
        <f t="shared" si="419"/>
        <v>4</v>
      </c>
      <c r="Y333" s="238">
        <f t="shared" si="419"/>
        <v>7</v>
      </c>
      <c r="Z333" s="238">
        <f t="shared" si="419"/>
        <v>3</v>
      </c>
      <c r="AA333" s="238">
        <f t="shared" si="419"/>
        <v>5</v>
      </c>
      <c r="AB333" s="238">
        <f t="shared" si="419"/>
        <v>3</v>
      </c>
      <c r="AC333" s="238">
        <f t="shared" si="419"/>
        <v>4</v>
      </c>
      <c r="AD333" s="238">
        <f t="shared" si="419"/>
        <v>6</v>
      </c>
      <c r="AE333" s="238">
        <f t="shared" si="419"/>
        <v>11</v>
      </c>
      <c r="AF333" s="238">
        <f t="shared" si="419"/>
        <v>6</v>
      </c>
      <c r="AG333" s="238">
        <f t="shared" si="419"/>
        <v>5</v>
      </c>
      <c r="AH333" s="238">
        <f t="shared" si="419"/>
        <v>6</v>
      </c>
      <c r="AI333" s="238">
        <f t="shared" si="419"/>
        <v>2</v>
      </c>
      <c r="AJ333" s="238">
        <f t="shared" ref="AJ333:BK333" si="420">SUMIF($B215:$B328,$B333,AJ215:AJ328)</f>
        <v>2</v>
      </c>
      <c r="AK333" s="238">
        <f t="shared" si="420"/>
        <v>6</v>
      </c>
      <c r="AL333" s="238">
        <f t="shared" si="420"/>
        <v>4</v>
      </c>
      <c r="AM333" s="238">
        <f t="shared" si="420"/>
        <v>5</v>
      </c>
      <c r="AN333" s="238">
        <f t="shared" si="420"/>
        <v>4</v>
      </c>
      <c r="AO333" s="238">
        <f t="shared" si="420"/>
        <v>3</v>
      </c>
      <c r="AP333" s="238">
        <f t="shared" si="420"/>
        <v>4</v>
      </c>
      <c r="AQ333" s="238">
        <f t="shared" si="420"/>
        <v>4</v>
      </c>
      <c r="AR333" s="238">
        <f t="shared" si="420"/>
        <v>4</v>
      </c>
      <c r="AS333" s="238">
        <f t="shared" si="420"/>
        <v>4</v>
      </c>
      <c r="AT333" s="238">
        <f t="shared" si="420"/>
        <v>4</v>
      </c>
      <c r="AU333" s="238">
        <f t="shared" si="420"/>
        <v>4</v>
      </c>
      <c r="AV333" s="238">
        <f t="shared" si="420"/>
        <v>5</v>
      </c>
      <c r="AW333" s="238">
        <f t="shared" si="420"/>
        <v>6</v>
      </c>
      <c r="AX333" s="238">
        <f t="shared" si="420"/>
        <v>8</v>
      </c>
      <c r="AY333" s="238">
        <f t="shared" si="420"/>
        <v>8</v>
      </c>
      <c r="AZ333" s="238">
        <f t="shared" si="420"/>
        <v>7</v>
      </c>
      <c r="BA333" s="238">
        <f t="shared" si="420"/>
        <v>8</v>
      </c>
      <c r="BB333" s="238">
        <f t="shared" si="420"/>
        <v>9</v>
      </c>
      <c r="BC333" s="238">
        <f t="shared" si="420"/>
        <v>10</v>
      </c>
      <c r="BD333" s="238">
        <f t="shared" si="420"/>
        <v>13</v>
      </c>
      <c r="BE333" s="238">
        <f t="shared" si="420"/>
        <v>14</v>
      </c>
      <c r="BF333" s="238">
        <f t="shared" si="420"/>
        <v>14</v>
      </c>
      <c r="BG333" s="238">
        <f t="shared" si="420"/>
        <v>15</v>
      </c>
      <c r="BH333" s="238">
        <f t="shared" si="420"/>
        <v>15</v>
      </c>
      <c r="BI333" s="238">
        <f t="shared" si="420"/>
        <v>16</v>
      </c>
      <c r="BJ333" s="238">
        <f t="shared" si="420"/>
        <v>17</v>
      </c>
      <c r="BK333" s="238">
        <f t="shared" si="420"/>
        <v>17</v>
      </c>
      <c r="BL333" s="238">
        <f t="shared" ref="BL333:BW333" si="421">SUMIF($B215:$B328,$B333,BL215:BL328)</f>
        <v>18</v>
      </c>
      <c r="BM333" s="238">
        <f t="shared" si="421"/>
        <v>18</v>
      </c>
      <c r="BN333" s="238">
        <f t="shared" si="421"/>
        <v>18</v>
      </c>
      <c r="BO333" s="238">
        <f t="shared" si="421"/>
        <v>19</v>
      </c>
      <c r="BP333" s="238">
        <f t="shared" si="421"/>
        <v>19</v>
      </c>
      <c r="BQ333" s="238">
        <f t="shared" si="421"/>
        <v>20</v>
      </c>
      <c r="BR333" s="238">
        <f t="shared" si="421"/>
        <v>20</v>
      </c>
      <c r="BS333" s="238">
        <f t="shared" si="421"/>
        <v>20</v>
      </c>
      <c r="BT333" s="238">
        <f t="shared" si="421"/>
        <v>21</v>
      </c>
      <c r="BU333" s="238">
        <f t="shared" si="421"/>
        <v>21</v>
      </c>
      <c r="BV333" s="238">
        <f t="shared" si="421"/>
        <v>22</v>
      </c>
      <c r="BW333" s="238">
        <f t="shared" si="421"/>
        <v>22</v>
      </c>
    </row>
    <row r="336" spans="1:75" x14ac:dyDescent="0.3">
      <c r="B336" s="232" t="s">
        <v>88</v>
      </c>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c r="AL336" s="233"/>
      <c r="AM336" s="233"/>
      <c r="AN336" s="233"/>
      <c r="AO336" s="233"/>
      <c r="AP336" s="233"/>
      <c r="AQ336" s="233"/>
      <c r="AR336" s="233"/>
      <c r="AS336" s="233"/>
      <c r="AT336" s="233"/>
      <c r="AU336" s="233"/>
      <c r="AV336" s="233"/>
      <c r="AW336" s="233"/>
      <c r="AX336" s="233"/>
      <c r="AY336" s="233"/>
      <c r="AZ336" s="233"/>
      <c r="BA336" s="233"/>
      <c r="BB336" s="233"/>
      <c r="BC336" s="233"/>
      <c r="BD336" s="233"/>
      <c r="BE336" s="233"/>
      <c r="BF336" s="233"/>
      <c r="BG336" s="233"/>
      <c r="BH336" s="233"/>
      <c r="BI336" s="233"/>
      <c r="BJ336" s="233"/>
      <c r="BK336" s="233"/>
      <c r="BL336" s="233"/>
      <c r="BM336" s="233"/>
      <c r="BN336" s="233"/>
      <c r="BO336" s="233"/>
      <c r="BP336" s="233"/>
      <c r="BQ336" s="233"/>
      <c r="BR336" s="233"/>
      <c r="BS336" s="233"/>
      <c r="BT336" s="233"/>
      <c r="BU336" s="233"/>
      <c r="BV336" s="233"/>
      <c r="BW336" s="233"/>
    </row>
    <row r="337" spans="2:75" x14ac:dyDescent="0.3">
      <c r="D337" s="238"/>
      <c r="E337" s="238"/>
      <c r="F337" s="238"/>
      <c r="G337" s="238"/>
      <c r="H337" s="238"/>
      <c r="I337" s="238"/>
      <c r="J337" s="238"/>
      <c r="K337" s="238"/>
      <c r="L337" s="238"/>
      <c r="M337" s="238"/>
      <c r="N337" s="238"/>
      <c r="O337" s="238"/>
      <c r="P337" s="238"/>
      <c r="Q337" s="238"/>
      <c r="R337" s="238"/>
      <c r="S337" s="238"/>
      <c r="T337" s="238"/>
      <c r="U337" s="238"/>
      <c r="V337" s="238"/>
      <c r="W337" s="238"/>
      <c r="X337" s="238"/>
      <c r="Y337" s="238"/>
      <c r="Z337" s="238"/>
      <c r="AA337" s="238"/>
      <c r="AB337" s="238"/>
      <c r="AC337" s="238"/>
      <c r="AD337" s="238"/>
      <c r="AE337" s="238"/>
      <c r="AF337" s="238"/>
      <c r="AG337" s="238"/>
      <c r="AH337" s="238"/>
      <c r="AI337" s="238"/>
      <c r="AJ337" s="238"/>
      <c r="AK337" s="238"/>
      <c r="AL337" s="238"/>
      <c r="AM337" s="238"/>
      <c r="AN337" s="238"/>
      <c r="AO337" s="238"/>
      <c r="AP337" s="238"/>
      <c r="AQ337" s="238"/>
      <c r="AR337" s="238"/>
      <c r="AS337" s="238"/>
      <c r="AT337" s="238"/>
      <c r="AU337" s="238"/>
      <c r="AV337" s="238"/>
      <c r="AW337" s="238"/>
      <c r="AX337" s="238"/>
      <c r="AY337" s="238"/>
      <c r="AZ337" s="238"/>
      <c r="BA337" s="238"/>
      <c r="BB337" s="238"/>
      <c r="BC337" s="238"/>
      <c r="BD337" s="238"/>
      <c r="BE337" s="238"/>
      <c r="BF337" s="238"/>
      <c r="BG337" s="238"/>
      <c r="BH337" s="238"/>
      <c r="BI337" s="238"/>
      <c r="BJ337" s="238"/>
      <c r="BK337" s="238"/>
      <c r="BL337" s="238"/>
      <c r="BM337" s="238"/>
      <c r="BN337" s="238"/>
      <c r="BO337" s="238"/>
      <c r="BP337" s="238"/>
      <c r="BQ337" s="238"/>
      <c r="BR337" s="238"/>
      <c r="BS337" s="238"/>
      <c r="BT337" s="238"/>
      <c r="BU337" s="238"/>
      <c r="BV337" s="238"/>
      <c r="BW337" s="238"/>
    </row>
    <row r="338" spans="2:75" x14ac:dyDescent="0.3">
      <c r="D338" s="238"/>
      <c r="E338" s="238"/>
      <c r="F338" s="238"/>
      <c r="G338" s="238"/>
      <c r="H338" s="238"/>
      <c r="I338" s="238"/>
      <c r="J338" s="238"/>
      <c r="K338" s="238"/>
      <c r="L338" s="238"/>
      <c r="M338" s="238"/>
      <c r="N338" s="238"/>
      <c r="O338" s="238"/>
      <c r="P338" s="238"/>
      <c r="Q338" s="238"/>
      <c r="R338" s="238"/>
      <c r="S338" s="238"/>
      <c r="T338" s="238"/>
      <c r="U338" s="238"/>
      <c r="V338" s="238"/>
      <c r="W338" s="238"/>
      <c r="X338" s="238"/>
      <c r="Y338" s="238"/>
      <c r="Z338" s="238"/>
      <c r="AA338" s="238"/>
      <c r="AB338" s="238"/>
      <c r="AC338" s="238"/>
      <c r="AD338" s="238"/>
      <c r="AE338" s="238"/>
      <c r="AF338" s="238"/>
      <c r="AG338" s="238"/>
      <c r="AH338" s="238"/>
      <c r="AI338" s="238"/>
      <c r="AJ338" s="238"/>
      <c r="AK338" s="238"/>
      <c r="AL338" s="238"/>
      <c r="AM338" s="238"/>
      <c r="AN338" s="238"/>
      <c r="AO338" s="238"/>
      <c r="AP338" s="238"/>
      <c r="AQ338" s="238"/>
      <c r="AR338" s="238"/>
      <c r="AS338" s="238"/>
      <c r="AT338" s="238"/>
      <c r="AU338" s="238"/>
      <c r="AV338" s="238"/>
      <c r="AW338" s="238"/>
      <c r="AX338" s="238"/>
      <c r="AY338" s="238"/>
      <c r="AZ338" s="238"/>
      <c r="BA338" s="238"/>
      <c r="BB338" s="238"/>
      <c r="BC338" s="238"/>
      <c r="BD338" s="238"/>
      <c r="BE338" s="238"/>
      <c r="BF338" s="238"/>
      <c r="BG338" s="238"/>
      <c r="BH338" s="238"/>
      <c r="BI338" s="238"/>
      <c r="BJ338" s="238"/>
      <c r="BK338" s="238"/>
      <c r="BL338" s="238"/>
      <c r="BM338" s="238"/>
      <c r="BN338" s="238"/>
      <c r="BO338" s="238"/>
      <c r="BP338" s="238"/>
      <c r="BQ338" s="238"/>
      <c r="BR338" s="238"/>
      <c r="BS338" s="238"/>
      <c r="BT338" s="238"/>
      <c r="BU338" s="238"/>
      <c r="BV338" s="238"/>
      <c r="BW338" s="238"/>
    </row>
    <row r="339" spans="2:75" x14ac:dyDescent="0.3">
      <c r="B339" t="s">
        <v>196</v>
      </c>
      <c r="C339" s="173" t="s">
        <v>227</v>
      </c>
      <c r="D339" s="231"/>
      <c r="E339" s="231"/>
      <c r="F339" s="231"/>
      <c r="G339" s="231"/>
      <c r="H339" s="231"/>
      <c r="I339" s="231"/>
      <c r="J339" s="231"/>
      <c r="K339" s="231"/>
      <c r="L339" s="231"/>
      <c r="M339" s="231"/>
      <c r="N339" s="231"/>
      <c r="O339" s="231"/>
      <c r="P339" s="231"/>
      <c r="Q339" s="231"/>
      <c r="R339" s="231"/>
      <c r="S339" s="231"/>
      <c r="T339" s="231"/>
      <c r="U339" s="231"/>
      <c r="V339" s="231"/>
      <c r="W339" s="231"/>
      <c r="X339" s="231"/>
      <c r="Y339" s="231"/>
      <c r="Z339" s="231"/>
      <c r="AA339" s="231"/>
      <c r="AB339" s="231"/>
      <c r="AC339" s="231"/>
      <c r="AD339" s="231"/>
      <c r="AE339" s="231"/>
      <c r="AF339" s="231"/>
      <c r="AG339" s="231"/>
      <c r="AH339" s="231"/>
      <c r="AI339" s="231"/>
      <c r="AJ339" s="231"/>
      <c r="AK339" s="231"/>
      <c r="AL339" s="231"/>
      <c r="AM339" s="231"/>
      <c r="AN339" s="231"/>
      <c r="AO339" s="231"/>
      <c r="AP339" s="231"/>
      <c r="AQ339" s="231"/>
      <c r="AR339" s="231"/>
      <c r="AS339" s="231"/>
      <c r="AT339" s="231"/>
      <c r="AU339" s="231"/>
      <c r="AV339" s="231"/>
      <c r="AW339" s="231"/>
      <c r="AX339" s="231"/>
      <c r="AY339" s="231"/>
      <c r="AZ339" s="231"/>
      <c r="BA339" s="231"/>
      <c r="BB339" s="231"/>
      <c r="BC339" s="231"/>
      <c r="BD339" s="231"/>
      <c r="BE339" s="231"/>
      <c r="BF339" s="231"/>
      <c r="BG339" s="231"/>
      <c r="BH339" s="231"/>
      <c r="BI339" s="231"/>
      <c r="BJ339" s="231"/>
      <c r="BK339" s="231"/>
      <c r="BL339" s="231"/>
      <c r="BM339" s="231"/>
      <c r="BN339" s="231"/>
      <c r="BO339" s="231"/>
      <c r="BP339" s="231"/>
      <c r="BQ339" s="231"/>
      <c r="BR339" s="231"/>
      <c r="BS339" s="231"/>
      <c r="BT339" s="231"/>
      <c r="BU339" s="231"/>
      <c r="BV339" s="231"/>
      <c r="BW339" s="231"/>
    </row>
    <row r="340" spans="2:75" x14ac:dyDescent="0.3">
      <c r="B340" t="s">
        <v>272</v>
      </c>
      <c r="C340" s="173">
        <v>17</v>
      </c>
      <c r="D340" s="231"/>
      <c r="E340" s="231"/>
      <c r="F340" s="231"/>
      <c r="G340" s="231"/>
      <c r="H340" s="231"/>
      <c r="I340" s="231"/>
      <c r="J340" s="231"/>
      <c r="K340" s="231"/>
      <c r="L340" s="231"/>
      <c r="M340" s="231"/>
      <c r="N340" s="231"/>
      <c r="O340" s="231"/>
      <c r="P340" s="231"/>
      <c r="Q340" s="231"/>
      <c r="R340" s="231"/>
      <c r="S340" s="231"/>
      <c r="T340" s="231"/>
      <c r="U340" s="231"/>
      <c r="V340" s="231"/>
      <c r="W340" s="231"/>
      <c r="X340" s="231"/>
      <c r="Y340" s="231"/>
      <c r="Z340" s="231"/>
      <c r="AA340" s="231"/>
      <c r="AB340" s="231"/>
      <c r="AC340" s="231"/>
      <c r="AD340" s="231"/>
      <c r="AE340" s="231"/>
      <c r="AF340" s="231"/>
      <c r="AG340" s="231"/>
      <c r="AH340" s="231"/>
      <c r="AI340" s="231"/>
      <c r="AJ340" s="231"/>
      <c r="AK340" s="231"/>
      <c r="AL340" s="231"/>
      <c r="AM340" s="231"/>
      <c r="AN340" s="231"/>
      <c r="AO340" s="231"/>
      <c r="AP340" s="231"/>
      <c r="AQ340" s="231"/>
      <c r="AR340" s="231"/>
      <c r="AS340" s="231"/>
      <c r="AT340" s="231"/>
      <c r="AU340" s="231"/>
      <c r="AV340" s="231"/>
      <c r="AW340" s="231"/>
      <c r="AX340" s="231"/>
      <c r="AY340" s="231"/>
      <c r="AZ340" s="231"/>
      <c r="BA340" s="231"/>
      <c r="BB340" s="231"/>
      <c r="BC340" s="231"/>
      <c r="BD340" s="231"/>
      <c r="BE340" s="231"/>
      <c r="BF340" s="231"/>
      <c r="BG340" s="231"/>
      <c r="BH340" s="231"/>
      <c r="BI340" s="231"/>
      <c r="BJ340" s="231"/>
      <c r="BK340" s="231"/>
      <c r="BL340" s="231"/>
      <c r="BM340" s="231"/>
      <c r="BN340" s="231"/>
      <c r="BO340" s="231"/>
      <c r="BP340" s="231"/>
      <c r="BQ340" s="231"/>
      <c r="BR340" s="231"/>
      <c r="BS340" s="231"/>
      <c r="BT340" s="231"/>
      <c r="BU340" s="231"/>
      <c r="BV340" s="231"/>
      <c r="BW340" s="231"/>
    </row>
    <row r="341" spans="2:75" x14ac:dyDescent="0.3">
      <c r="B341" t="s">
        <v>92</v>
      </c>
      <c r="C341" s="173" t="s">
        <v>213</v>
      </c>
      <c r="D341" s="231"/>
      <c r="E341" s="231"/>
      <c r="F341" s="231"/>
      <c r="G341" s="231"/>
      <c r="H341" s="231"/>
      <c r="I341" s="231"/>
      <c r="J341" s="231"/>
      <c r="K341" s="231"/>
      <c r="L341" s="231"/>
      <c r="M341" s="231"/>
      <c r="N341" s="231"/>
      <c r="O341" s="231"/>
      <c r="P341" s="231"/>
      <c r="Q341" s="231"/>
      <c r="R341" s="231"/>
      <c r="S341" s="231"/>
      <c r="T341" s="231"/>
      <c r="U341" s="231"/>
      <c r="V341" s="231"/>
      <c r="W341" s="231"/>
      <c r="X341" s="231"/>
      <c r="Y341" s="231"/>
      <c r="Z341" s="231"/>
      <c r="AA341" s="231"/>
      <c r="AB341" s="231"/>
      <c r="AC341" s="231"/>
      <c r="AD341" s="231"/>
      <c r="AE341" s="231"/>
      <c r="AF341" s="231"/>
      <c r="AG341" s="231"/>
      <c r="AH341" s="231"/>
      <c r="AI341" s="231"/>
      <c r="AJ341" s="231"/>
      <c r="AK341" s="231"/>
      <c r="AL341" s="231"/>
      <c r="AM341" s="231"/>
      <c r="AN341" s="231"/>
      <c r="AO341" s="231"/>
      <c r="AP341" s="231"/>
      <c r="AQ341" s="231"/>
      <c r="AR341" s="231"/>
      <c r="AS341" s="231"/>
      <c r="AT341" s="231"/>
      <c r="AU341" s="231"/>
      <c r="AV341" s="231"/>
      <c r="AW341" s="231"/>
      <c r="AX341" s="231"/>
      <c r="AY341" s="231"/>
      <c r="AZ341" s="231"/>
      <c r="BA341" s="231"/>
      <c r="BB341" s="231"/>
      <c r="BC341" s="231"/>
      <c r="BD341" s="231"/>
      <c r="BE341" s="231"/>
      <c r="BF341" s="231"/>
      <c r="BG341" s="231"/>
      <c r="BH341" s="231"/>
      <c r="BI341" s="231"/>
      <c r="BJ341" s="231"/>
      <c r="BK341" s="231"/>
      <c r="BL341" s="231"/>
      <c r="BM341" s="231"/>
      <c r="BN341" s="231"/>
      <c r="BO341" s="231"/>
      <c r="BP341" s="231"/>
      <c r="BQ341" s="231"/>
      <c r="BR341" s="231"/>
      <c r="BS341" s="231"/>
      <c r="BT341" s="231"/>
      <c r="BU341" s="231"/>
      <c r="BV341" s="231"/>
      <c r="BW341" s="231"/>
    </row>
    <row r="342" spans="2:75" x14ac:dyDescent="0.3">
      <c r="D342" s="231"/>
      <c r="E342" s="231"/>
      <c r="F342" s="231"/>
      <c r="G342" s="231"/>
      <c r="H342" s="231"/>
      <c r="I342" s="231"/>
      <c r="J342" s="231"/>
      <c r="K342" s="231"/>
      <c r="L342" s="231"/>
      <c r="M342" s="231"/>
      <c r="N342" s="231"/>
      <c r="O342" s="231"/>
      <c r="P342" s="231"/>
      <c r="Q342" s="231"/>
      <c r="R342" s="231"/>
      <c r="S342" s="231"/>
      <c r="T342" s="231"/>
      <c r="U342" s="231"/>
      <c r="V342" s="231"/>
      <c r="W342" s="231"/>
      <c r="X342" s="231"/>
      <c r="Y342" s="231"/>
      <c r="Z342" s="231"/>
      <c r="AA342" s="231"/>
      <c r="AB342" s="231"/>
      <c r="AC342" s="231"/>
      <c r="AD342" s="231"/>
      <c r="AE342" s="231"/>
      <c r="AF342" s="231"/>
      <c r="AG342" s="231"/>
      <c r="AH342" s="231"/>
      <c r="AI342" s="231"/>
      <c r="AJ342" s="231"/>
      <c r="AK342" s="231"/>
      <c r="AL342" s="231"/>
      <c r="AM342" s="231"/>
      <c r="AN342" s="231"/>
      <c r="AO342" s="231"/>
      <c r="AP342" s="231"/>
      <c r="AQ342" s="231"/>
      <c r="AR342" s="231"/>
      <c r="AS342" s="231"/>
      <c r="AT342" s="231"/>
      <c r="AU342" s="231"/>
      <c r="AV342" s="231"/>
      <c r="AW342" s="231"/>
      <c r="AX342" s="231"/>
      <c r="AY342" s="231"/>
      <c r="AZ342" s="231"/>
      <c r="BA342" s="231"/>
      <c r="BB342" s="231"/>
      <c r="BC342" s="231"/>
      <c r="BD342" s="231"/>
      <c r="BE342" s="231"/>
      <c r="BF342" s="231"/>
      <c r="BG342" s="231"/>
      <c r="BH342" s="231"/>
      <c r="BI342" s="231"/>
      <c r="BJ342" s="231"/>
      <c r="BK342" s="231"/>
      <c r="BL342" s="231"/>
      <c r="BM342" s="231"/>
      <c r="BN342" s="231"/>
      <c r="BO342" s="231"/>
      <c r="BP342" s="231"/>
      <c r="BQ342" s="231"/>
      <c r="BR342" s="231"/>
      <c r="BS342" s="231"/>
      <c r="BT342" s="231"/>
      <c r="BU342" s="231"/>
      <c r="BV342" s="231"/>
      <c r="BW342" s="231"/>
    </row>
    <row r="343" spans="2:75" x14ac:dyDescent="0.3">
      <c r="B343" t="s">
        <v>179</v>
      </c>
      <c r="C343" s="234"/>
    </row>
    <row r="344" spans="2:75" x14ac:dyDescent="0.3">
      <c r="B344" t="s">
        <v>16</v>
      </c>
      <c r="C344" s="235"/>
    </row>
    <row r="345" spans="2:75" x14ac:dyDescent="0.3">
      <c r="B345" t="s">
        <v>180</v>
      </c>
      <c r="C345" s="234"/>
    </row>
    <row r="346" spans="2:75" x14ac:dyDescent="0.3">
      <c r="B346" s="236" t="str">
        <f>"Driver:  "&amp;$C341&amp;" per "&amp;$C339</f>
        <v>Driver:  New ARR per Marketing Staff</v>
      </c>
      <c r="C346" s="237"/>
    </row>
    <row r="347" spans="2:75" x14ac:dyDescent="0.3">
      <c r="B347" s="236" t="str">
        <f>"Total "&amp;$C341</f>
        <v>Total New ARR</v>
      </c>
      <c r="D347" s="243">
        <f>Summary!C8*1000</f>
        <v>101434.11417296769</v>
      </c>
      <c r="E347" s="243">
        <f>Summary!D8*1000</f>
        <v>53727.543725433294</v>
      </c>
      <c r="F347" s="243">
        <f>Summary!E8*1000</f>
        <v>113338.2424940124</v>
      </c>
      <c r="G347" s="243">
        <f>Summary!F8*1000</f>
        <v>99648.147171999371</v>
      </c>
      <c r="H347" s="243">
        <f>Summary!G8*1000</f>
        <v>90030.977557609105</v>
      </c>
      <c r="I347" s="243">
        <f>Summary!H8*1000</f>
        <v>111583.19613362366</v>
      </c>
      <c r="J347" s="243">
        <f>Summary!I8*1000</f>
        <v>204994.21635825213</v>
      </c>
      <c r="K347" s="243">
        <f>Summary!J8*1000</f>
        <v>214376.55087778223</v>
      </c>
      <c r="L347" s="243">
        <f>Summary!K8*1000</f>
        <v>144411.18678856376</v>
      </c>
      <c r="M347" s="243">
        <f>Summary!L8*1000</f>
        <v>91946.293096156252</v>
      </c>
      <c r="N347" s="243">
        <f>Summary!M8*1000</f>
        <v>161981.87618910719</v>
      </c>
      <c r="O347" s="243">
        <f>Summary!N8*1000</f>
        <v>109517.94254272811</v>
      </c>
      <c r="P347" s="243">
        <f>Summary!O8*1000</f>
        <v>109554.49872027292</v>
      </c>
      <c r="Q347" s="243">
        <f>Summary!P8*1000</f>
        <v>179591.55137413237</v>
      </c>
      <c r="R347" s="243">
        <f>Summary!Q8*1000</f>
        <v>179629.10724704454</v>
      </c>
      <c r="S347" s="243">
        <f>Summary!R8*1000</f>
        <v>284667.17317332193</v>
      </c>
      <c r="T347" s="243">
        <f>Summary!S8*1000</f>
        <v>127205.75608009513</v>
      </c>
      <c r="U347" s="243">
        <f>Summary!T8*1000</f>
        <v>197244.86298857335</v>
      </c>
      <c r="V347" s="243">
        <f>Summary!U8*1000</f>
        <v>319784.50101532217</v>
      </c>
      <c r="W347" s="243">
        <f>Summary!V8*1000</f>
        <v>214824.6773735586</v>
      </c>
      <c r="X347" s="243">
        <f>Summary!W8*1000</f>
        <v>197365.39937446374</v>
      </c>
      <c r="Y347" s="243">
        <f>Summary!X8*1000</f>
        <v>319906.67442851316</v>
      </c>
      <c r="Z347" s="243">
        <f>Summary!Y8*1000</f>
        <v>127448.51004682551</v>
      </c>
      <c r="AA347" s="243">
        <f>Summary!Z8*1000</f>
        <v>232490.91384252935</v>
      </c>
      <c r="AB347" s="243">
        <f>Summary!AA8*1000</f>
        <v>145033.89353214856</v>
      </c>
      <c r="AC347" s="243">
        <f>Summary!AB8*1000</f>
        <v>180077.45693700659</v>
      </c>
      <c r="AD347" s="243">
        <f>Summary!AC8*1000</f>
        <v>302624.71234075766</v>
      </c>
      <c r="AE347" s="243">
        <f>Summary!AD8*1000</f>
        <v>512672.6095290244</v>
      </c>
      <c r="AF347" s="243">
        <f>Summary!AE8*1000</f>
        <v>285221.15721800289</v>
      </c>
      <c r="AG347" s="243">
        <f>Summary!AF8*1000</f>
        <v>215270.36424226552</v>
      </c>
      <c r="AH347" s="243">
        <f>Summary!AG8*1000</f>
        <v>267820.23955636862</v>
      </c>
      <c r="AI347" s="243">
        <f>Summary!AH8*1000</f>
        <v>92870.792236482055</v>
      </c>
      <c r="AJ347" s="243">
        <f>Summary!AI8*1000</f>
        <v>75422.031482040882</v>
      </c>
      <c r="AK347" s="243">
        <f>Summary!AJ8*1000</f>
        <v>267973.96661741938</v>
      </c>
      <c r="AL347" s="243">
        <f>Summary!AK8*1000</f>
        <v>180526.60709362794</v>
      </c>
      <c r="AM347" s="243">
        <f>Summary!AL8*1000</f>
        <v>233079.96249003286</v>
      </c>
      <c r="AN347" s="243">
        <f>Summary!AM8*1000</f>
        <v>180634.04251609964</v>
      </c>
      <c r="AO347" s="243">
        <f>Summary!AN8*1000</f>
        <v>145688.85701315981</v>
      </c>
      <c r="AP347" s="243">
        <f>Summary!AO8*1000</f>
        <v>163244.41595620193</v>
      </c>
      <c r="AQ347" s="243">
        <f>Summary!AP8*1000</f>
        <v>163300.72945568679</v>
      </c>
      <c r="AR347" s="243">
        <f>Summary!AQ8*1000</f>
        <v>180857.8077593871</v>
      </c>
      <c r="AS347" s="243">
        <f>Summary!AR8*1000</f>
        <v>180915.66125425266</v>
      </c>
      <c r="AT347" s="243">
        <f>Summary!AS8*1000</f>
        <v>198474.30046830021</v>
      </c>
      <c r="AU347" s="243">
        <f>Summary!AT8*1000</f>
        <v>198533.73607252969</v>
      </c>
      <c r="AV347" s="243">
        <f>Summary!AU8*1000</f>
        <v>216093.97888286569</v>
      </c>
      <c r="AW347" s="243">
        <f>Summary!AV8*1000</f>
        <v>276547.03585161036</v>
      </c>
      <c r="AX347" s="243">
        <f>Summary!AW8*1000</f>
        <v>370281.86632112006</v>
      </c>
      <c r="AY347" s="243">
        <f>Summary!AX8*1000</f>
        <v>370344.323841048</v>
      </c>
      <c r="AZ347" s="243">
        <f>Summary!AY8*1000</f>
        <v>345428.61740573472</v>
      </c>
      <c r="BA347" s="243">
        <f>Summary!AZ8*1000</f>
        <v>369229.03985743166</v>
      </c>
      <c r="BB347" s="243">
        <f>Summary!BA8*1000</f>
        <v>454065.70483567094</v>
      </c>
      <c r="BC347" s="243">
        <f>Summary!BB8*1000</f>
        <v>504994.71958627057</v>
      </c>
      <c r="BD347" s="243">
        <f>Summary!BC8*1000</f>
        <v>636174.83864297241</v>
      </c>
      <c r="BE347" s="243">
        <f>Summary!BD8*1000</f>
        <v>679193.67193763203</v>
      </c>
      <c r="BF347" s="243">
        <f>Summary!BE8*1000</f>
        <v>679262.61501069251</v>
      </c>
      <c r="BG347" s="243">
        <f>Summary!BF8*1000</f>
        <v>729065.01589131088</v>
      </c>
      <c r="BH347" s="243">
        <f>Summary!BG8*1000</f>
        <v>747220.39760347584</v>
      </c>
      <c r="BI347" s="243">
        <f>Summary!BH8*1000</f>
        <v>769897.8795663357</v>
      </c>
      <c r="BJ347" s="243">
        <f>Summary!BI8*1000</f>
        <v>819706.26678145269</v>
      </c>
      <c r="BK347" s="243">
        <f>Summary!BJ8*1000</f>
        <v>837867.7161296492</v>
      </c>
      <c r="BL347" s="243">
        <f>Summary!BK8*1000</f>
        <v>860551.34813424572</v>
      </c>
      <c r="BM347" s="243">
        <f>Summary!BL8*1000</f>
        <v>860630.34708113212</v>
      </c>
      <c r="BN347" s="243">
        <f>Summary!BM8*1000</f>
        <v>860710.41892755684</v>
      </c>
      <c r="BO347" s="243">
        <f>Summary!BN8*1000</f>
        <v>935390.36046286707</v>
      </c>
      <c r="BP347" s="243">
        <f>Summary!BO8*1000</f>
        <v>952972.62202001375</v>
      </c>
      <c r="BQ347" s="243">
        <f>Summary!BP8*1000</f>
        <v>970556.00078682159</v>
      </c>
      <c r="BR347" s="243">
        <f>Summary!BQ8*1000</f>
        <v>988140.511936325</v>
      </c>
      <c r="BS347" s="243">
        <f>Summary!BR8*1000</f>
        <v>1005726.1708476258</v>
      </c>
      <c r="BT347" s="243">
        <f>Summary!BS8*1000</f>
        <v>1023312.9931086929</v>
      </c>
      <c r="BU347" s="243">
        <f>Summary!BT8*1000</f>
        <v>1040900.9945191976</v>
      </c>
      <c r="BV347" s="243">
        <f>Summary!BU8*1000</f>
        <v>1058490.1910933903</v>
      </c>
      <c r="BW347" s="243">
        <f>Summary!BV8*1000</f>
        <v>1076080.5990630137</v>
      </c>
    </row>
    <row r="348" spans="2:75" x14ac:dyDescent="0.3">
      <c r="B348" s="236" t="str">
        <f>"Existing "&amp;C339</f>
        <v>Existing Marketing Staff</v>
      </c>
      <c r="D348" s="238">
        <f>SUMIF('Headcount Roster -&gt;'!$FD$158:$FD$177,'&lt;- Scale Ops'!$C$340,'Headcount Roster -&gt;'!FE$158:FE$177)</f>
        <v>0</v>
      </c>
      <c r="E348" s="238">
        <f>SUMIF('Headcount Roster -&gt;'!$FD$158:$FD$177,'&lt;- Scale Ops'!$C$340,'Headcount Roster -&gt;'!FF$158:FF$177)</f>
        <v>0</v>
      </c>
      <c r="F348" s="238">
        <f>SUMIF('Headcount Roster -&gt;'!$FD$158:$FD$177,'&lt;- Scale Ops'!$C$340,'Headcount Roster -&gt;'!FG$158:FG$177)</f>
        <v>0</v>
      </c>
      <c r="G348" s="238">
        <f>SUMIF('Headcount Roster -&gt;'!$FD$158:$FD$177,'&lt;- Scale Ops'!$C$340,'Headcount Roster -&gt;'!FH$158:FH$177)</f>
        <v>0</v>
      </c>
      <c r="H348" s="238">
        <f>SUMIF('Headcount Roster -&gt;'!$FD$158:$FD$177,'&lt;- Scale Ops'!$C$340,'Headcount Roster -&gt;'!FI$158:FI$177)</f>
        <v>0</v>
      </c>
      <c r="I348" s="238">
        <f>SUMIF('Headcount Roster -&gt;'!$FD$158:$FD$177,'&lt;- Scale Ops'!$C$340,'Headcount Roster -&gt;'!FJ$158:FJ$177)</f>
        <v>0</v>
      </c>
      <c r="J348" s="238">
        <f>SUMIF('Headcount Roster -&gt;'!$FD$158:$FD$177,'&lt;- Scale Ops'!$C$340,'Headcount Roster -&gt;'!FK$158:FK$177)</f>
        <v>0</v>
      </c>
      <c r="K348" s="238">
        <f>SUMIF('Headcount Roster -&gt;'!$FD$158:$FD$177,'&lt;- Scale Ops'!$C$340,'Headcount Roster -&gt;'!FL$158:FL$177)</f>
        <v>0</v>
      </c>
      <c r="L348" s="238">
        <f>SUMIF('Headcount Roster -&gt;'!$FD$158:$FD$177,'&lt;- Scale Ops'!$C$340,'Headcount Roster -&gt;'!FM$158:FM$177)</f>
        <v>0</v>
      </c>
      <c r="M348" s="238">
        <f>SUMIF('Headcount Roster -&gt;'!$FD$158:$FD$177,'&lt;- Scale Ops'!$C$340,'Headcount Roster -&gt;'!FN$158:FN$177)</f>
        <v>0</v>
      </c>
      <c r="N348" s="238">
        <f>SUMIF('Headcount Roster -&gt;'!$FD$158:$FD$177,'&lt;- Scale Ops'!$C$340,'Headcount Roster -&gt;'!FO$158:FO$177)</f>
        <v>0</v>
      </c>
      <c r="O348" s="238">
        <f>SUMIF('Headcount Roster -&gt;'!$FD$158:$FD$177,'&lt;- Scale Ops'!$C$340,'Headcount Roster -&gt;'!FP$158:FP$177)</f>
        <v>0</v>
      </c>
      <c r="P348" s="238">
        <f>SUMIF('Headcount Roster -&gt;'!$FD$158:$FD$177,'&lt;- Scale Ops'!$C$340,'Headcount Roster -&gt;'!FQ$158:FQ$177)</f>
        <v>0</v>
      </c>
      <c r="Q348" s="238">
        <f>SUMIF('Headcount Roster -&gt;'!$FD$158:$FD$177,'&lt;- Scale Ops'!$C$340,'Headcount Roster -&gt;'!FR$158:FR$177)</f>
        <v>0</v>
      </c>
      <c r="R348" s="238">
        <f>SUMIF('Headcount Roster -&gt;'!$FD$158:$FD$177,'&lt;- Scale Ops'!$C$340,'Headcount Roster -&gt;'!FS$158:FS$177)</f>
        <v>0</v>
      </c>
      <c r="S348" s="238">
        <f>SUMIF('Headcount Roster -&gt;'!$FD$158:$FD$177,'&lt;- Scale Ops'!$C$340,'Headcount Roster -&gt;'!FT$158:FT$177)</f>
        <v>0</v>
      </c>
      <c r="T348" s="238">
        <f>SUMIF('Headcount Roster -&gt;'!$FD$158:$FD$177,'&lt;- Scale Ops'!$C$340,'Headcount Roster -&gt;'!FU$158:FU$177)</f>
        <v>0</v>
      </c>
      <c r="U348" s="238">
        <f>SUMIF('Headcount Roster -&gt;'!$FD$158:$FD$177,'&lt;- Scale Ops'!$C$340,'Headcount Roster -&gt;'!FV$158:FV$177)</f>
        <v>0</v>
      </c>
      <c r="V348" s="238">
        <f>SUMIF('Headcount Roster -&gt;'!$FD$158:$FD$177,'&lt;- Scale Ops'!$C$340,'Headcount Roster -&gt;'!FW$158:FW$177)</f>
        <v>0</v>
      </c>
      <c r="W348" s="238">
        <f>SUMIF('Headcount Roster -&gt;'!$FD$158:$FD$177,'&lt;- Scale Ops'!$C$340,'Headcount Roster -&gt;'!FX$158:FX$177)</f>
        <v>0</v>
      </c>
      <c r="X348" s="238">
        <f>SUMIF('Headcount Roster -&gt;'!$FD$158:$FD$177,'&lt;- Scale Ops'!$C$340,'Headcount Roster -&gt;'!FY$158:FY$177)</f>
        <v>0</v>
      </c>
      <c r="Y348" s="238">
        <f>SUMIF('Headcount Roster -&gt;'!$FD$158:$FD$177,'&lt;- Scale Ops'!$C$340,'Headcount Roster -&gt;'!FZ$158:FZ$177)</f>
        <v>0</v>
      </c>
      <c r="Z348" s="238">
        <f>SUMIF('Headcount Roster -&gt;'!$FD$158:$FD$177,'&lt;- Scale Ops'!$C$340,'Headcount Roster -&gt;'!GA$158:GA$177)</f>
        <v>0</v>
      </c>
      <c r="AA348" s="238">
        <f>SUMIF('Headcount Roster -&gt;'!$FD$158:$FD$177,'&lt;- Scale Ops'!$C$340,'Headcount Roster -&gt;'!GB$158:GB$177)</f>
        <v>0</v>
      </c>
      <c r="AB348" s="238">
        <f>SUMIF('Headcount Roster -&gt;'!$FD$158:$FD$177,'&lt;- Scale Ops'!$C$340,'Headcount Roster -&gt;'!GC$158:GC$177)</f>
        <v>0</v>
      </c>
      <c r="AC348" s="238">
        <f>SUMIF('Headcount Roster -&gt;'!$FD$158:$FD$177,'&lt;- Scale Ops'!$C$340,'Headcount Roster -&gt;'!GD$158:GD$177)</f>
        <v>0</v>
      </c>
      <c r="AD348" s="238">
        <f>SUMIF('Headcount Roster -&gt;'!$FD$158:$FD$177,'&lt;- Scale Ops'!$C$340,'Headcount Roster -&gt;'!GE$158:GE$177)</f>
        <v>0</v>
      </c>
      <c r="AE348" s="238">
        <f>SUMIF('Headcount Roster -&gt;'!$FD$158:$FD$177,'&lt;- Scale Ops'!$C$340,'Headcount Roster -&gt;'!GF$158:GF$177)</f>
        <v>0</v>
      </c>
      <c r="AF348" s="238">
        <f>SUMIF('Headcount Roster -&gt;'!$FD$158:$FD$177,'&lt;- Scale Ops'!$C$340,'Headcount Roster -&gt;'!GG$158:GG$177)</f>
        <v>0</v>
      </c>
      <c r="AG348" s="238">
        <f>SUMIF('Headcount Roster -&gt;'!$FD$158:$FD$177,'&lt;- Scale Ops'!$C$340,'Headcount Roster -&gt;'!GH$158:GH$177)</f>
        <v>0</v>
      </c>
      <c r="AH348" s="238">
        <f>SUMIF('Headcount Roster -&gt;'!$FD$158:$FD$177,'&lt;- Scale Ops'!$C$340,'Headcount Roster -&gt;'!GI$158:GI$177)</f>
        <v>0</v>
      </c>
      <c r="AI348" s="238">
        <f>SUMIF('Headcount Roster -&gt;'!$FD$158:$FD$177,'&lt;- Scale Ops'!$C$340,'Headcount Roster -&gt;'!GJ$158:GJ$177)</f>
        <v>0</v>
      </c>
      <c r="AJ348" s="238">
        <f>SUMIF('Headcount Roster -&gt;'!$FD$158:$FD$177,'&lt;- Scale Ops'!$C$340,'Headcount Roster -&gt;'!GK$158:GK$177)</f>
        <v>0</v>
      </c>
      <c r="AK348" s="238">
        <f>SUMIF('Headcount Roster -&gt;'!$FD$158:$FD$177,'&lt;- Scale Ops'!$C$340,'Headcount Roster -&gt;'!GL$158:GL$177)</f>
        <v>0</v>
      </c>
      <c r="AL348" s="238">
        <f>SUMIF('Headcount Roster -&gt;'!$FD$158:$FD$177,'&lt;- Scale Ops'!$C$340,'Headcount Roster -&gt;'!GM$158:GM$177)</f>
        <v>0</v>
      </c>
      <c r="AM348" s="238">
        <f>SUMIF('Headcount Roster -&gt;'!$FD$158:$FD$177,'&lt;- Scale Ops'!$C$340,'Headcount Roster -&gt;'!GN$158:GN$177)</f>
        <v>0</v>
      </c>
      <c r="AN348" s="238">
        <f>SUMIF('Headcount Roster -&gt;'!$FD$158:$FD$177,'&lt;- Scale Ops'!$C$340,'Headcount Roster -&gt;'!GO$158:GO$177)</f>
        <v>0</v>
      </c>
      <c r="AO348" s="238">
        <f>SUMIF('Headcount Roster -&gt;'!$FD$158:$FD$177,'&lt;- Scale Ops'!$C$340,'Headcount Roster -&gt;'!GP$158:GP$177)</f>
        <v>0</v>
      </c>
      <c r="AP348" s="238">
        <f>SUMIF('Headcount Roster -&gt;'!$FD$158:$FD$177,'&lt;- Scale Ops'!$C$340,'Headcount Roster -&gt;'!GQ$158:GQ$177)</f>
        <v>0</v>
      </c>
      <c r="AQ348" s="238">
        <f>SUMIF('Headcount Roster -&gt;'!$FD$158:$FD$177,'&lt;- Scale Ops'!$C$340,'Headcount Roster -&gt;'!GR$158:GR$177)</f>
        <v>0</v>
      </c>
      <c r="AR348" s="238">
        <f>SUMIF('Headcount Roster -&gt;'!$FD$158:$FD$177,'&lt;- Scale Ops'!$C$340,'Headcount Roster -&gt;'!GS$158:GS$177)</f>
        <v>0</v>
      </c>
      <c r="AS348" s="238">
        <f>SUMIF('Headcount Roster -&gt;'!$FD$158:$FD$177,'&lt;- Scale Ops'!$C$340,'Headcount Roster -&gt;'!GT$158:GT$177)</f>
        <v>0</v>
      </c>
      <c r="AT348" s="238">
        <f>SUMIF('Headcount Roster -&gt;'!$FD$158:$FD$177,'&lt;- Scale Ops'!$C$340,'Headcount Roster -&gt;'!GU$158:GU$177)</f>
        <v>0</v>
      </c>
      <c r="AU348" s="238">
        <f>SUMIF('Headcount Roster -&gt;'!$FD$158:$FD$177,'&lt;- Scale Ops'!$C$340,'Headcount Roster -&gt;'!GV$158:GV$177)</f>
        <v>0</v>
      </c>
      <c r="AV348" s="238">
        <f>SUMIF('Headcount Roster -&gt;'!$FD$158:$FD$177,'&lt;- Scale Ops'!$C$340,'Headcount Roster -&gt;'!GW$158:GW$177)</f>
        <v>0</v>
      </c>
      <c r="AW348" s="238">
        <f>SUMIF('Headcount Roster -&gt;'!$FD$158:$FD$177,'&lt;- Scale Ops'!$C$340,'Headcount Roster -&gt;'!GX$158:GX$177)</f>
        <v>0</v>
      </c>
      <c r="AX348" s="238">
        <f>SUMIF('Headcount Roster -&gt;'!$FD$158:$FD$177,'&lt;- Scale Ops'!$C$340,'Headcount Roster -&gt;'!GY$158:GY$177)</f>
        <v>0</v>
      </c>
      <c r="AY348" s="238">
        <f>SUMIF('Headcount Roster -&gt;'!$FD$158:$FD$177,'&lt;- Scale Ops'!$C$340,'Headcount Roster -&gt;'!GZ$158:GZ$177)</f>
        <v>0</v>
      </c>
      <c r="AZ348" s="238">
        <f>SUMIF('Headcount Roster -&gt;'!$FD$158:$FD$177,'&lt;- Scale Ops'!$C$340,'Headcount Roster -&gt;'!HA$158:HA$177)</f>
        <v>0</v>
      </c>
      <c r="BA348" s="238">
        <f>SUMIF('Headcount Roster -&gt;'!$FD$158:$FD$177,'&lt;- Scale Ops'!$C$340,'Headcount Roster -&gt;'!HB$158:HB$177)</f>
        <v>0</v>
      </c>
      <c r="BB348" s="238">
        <f>SUMIF('Headcount Roster -&gt;'!$FD$158:$FD$177,'&lt;- Scale Ops'!$C$340,'Headcount Roster -&gt;'!HC$158:HC$177)</f>
        <v>0</v>
      </c>
      <c r="BC348" s="238">
        <f>SUMIF('Headcount Roster -&gt;'!$FD$158:$FD$177,'&lt;- Scale Ops'!$C$340,'Headcount Roster -&gt;'!HD$158:HD$177)</f>
        <v>0</v>
      </c>
      <c r="BD348" s="238">
        <f>SUMIF('Headcount Roster -&gt;'!$FD$158:$FD$177,'&lt;- Scale Ops'!$C$340,'Headcount Roster -&gt;'!HE$158:HE$177)</f>
        <v>0</v>
      </c>
      <c r="BE348" s="238">
        <f>SUMIF('Headcount Roster -&gt;'!$FD$158:$FD$177,'&lt;- Scale Ops'!$C$340,'Headcount Roster -&gt;'!HF$158:HF$177)</f>
        <v>0</v>
      </c>
      <c r="BF348" s="238">
        <f>SUMIF('Headcount Roster -&gt;'!$FD$158:$FD$177,'&lt;- Scale Ops'!$C$340,'Headcount Roster -&gt;'!HG$158:HG$177)</f>
        <v>0</v>
      </c>
      <c r="BG348" s="238">
        <f>SUMIF('Headcount Roster -&gt;'!$FD$158:$FD$177,'&lt;- Scale Ops'!$C$340,'Headcount Roster -&gt;'!HH$158:HH$177)</f>
        <v>0</v>
      </c>
      <c r="BH348" s="238">
        <f>SUMIF('Headcount Roster -&gt;'!$FD$158:$FD$177,'&lt;- Scale Ops'!$C$340,'Headcount Roster -&gt;'!HI$158:HI$177)</f>
        <v>0</v>
      </c>
      <c r="BI348" s="238">
        <f>SUMIF('Headcount Roster -&gt;'!$FD$158:$FD$177,'&lt;- Scale Ops'!$C$340,'Headcount Roster -&gt;'!HJ$158:HJ$177)</f>
        <v>0</v>
      </c>
      <c r="BJ348" s="238">
        <f>SUMIF('Headcount Roster -&gt;'!$FD$158:$FD$177,'&lt;- Scale Ops'!$C$340,'Headcount Roster -&gt;'!HK$158:HK$177)</f>
        <v>0</v>
      </c>
      <c r="BK348" s="238">
        <f>SUMIF('Headcount Roster -&gt;'!$FD$158:$FD$177,'&lt;- Scale Ops'!$C$340,'Headcount Roster -&gt;'!HL$158:HL$177)</f>
        <v>0</v>
      </c>
      <c r="BL348" s="238">
        <f>SUMIF('Headcount Roster -&gt;'!$FD$158:$FD$177,'&lt;- Scale Ops'!$C$340,'Headcount Roster -&gt;'!HM$158:HM$177)</f>
        <v>0</v>
      </c>
      <c r="BM348" s="238">
        <f>SUMIF('Headcount Roster -&gt;'!$FD$158:$FD$177,'&lt;- Scale Ops'!$C$340,'Headcount Roster -&gt;'!HN$158:HN$177)</f>
        <v>0</v>
      </c>
      <c r="BN348" s="238">
        <f>SUMIF('Headcount Roster -&gt;'!$FD$158:$FD$177,'&lt;- Scale Ops'!$C$340,'Headcount Roster -&gt;'!HO$158:HO$177)</f>
        <v>0</v>
      </c>
      <c r="BO348" s="238">
        <f>SUMIF('Headcount Roster -&gt;'!$FD$158:$FD$177,'&lt;- Scale Ops'!$C$340,'Headcount Roster -&gt;'!HP$158:HP$177)</f>
        <v>0</v>
      </c>
      <c r="BP348" s="238">
        <f>SUMIF('Headcount Roster -&gt;'!$FD$158:$FD$177,'&lt;- Scale Ops'!$C$340,'Headcount Roster -&gt;'!HQ$158:HQ$177)</f>
        <v>0</v>
      </c>
      <c r="BQ348" s="238">
        <f>SUMIF('Headcount Roster -&gt;'!$FD$158:$FD$177,'&lt;- Scale Ops'!$C$340,'Headcount Roster -&gt;'!HR$158:HR$177)</f>
        <v>0</v>
      </c>
      <c r="BR348" s="238">
        <f>SUMIF('Headcount Roster -&gt;'!$FD$158:$FD$177,'&lt;- Scale Ops'!$C$340,'Headcount Roster -&gt;'!HS$158:HS$177)</f>
        <v>0</v>
      </c>
      <c r="BS348" s="238">
        <f>SUMIF('Headcount Roster -&gt;'!$FD$158:$FD$177,'&lt;- Scale Ops'!$C$340,'Headcount Roster -&gt;'!HT$158:HT$177)</f>
        <v>0</v>
      </c>
      <c r="BT348" s="238">
        <f>SUMIF('Headcount Roster -&gt;'!$FD$158:$FD$177,'&lt;- Scale Ops'!$C$340,'Headcount Roster -&gt;'!HU$158:HU$177)</f>
        <v>0</v>
      </c>
      <c r="BU348" s="238">
        <f>SUMIF('Headcount Roster -&gt;'!$FD$158:$FD$177,'&lt;- Scale Ops'!$C$340,'Headcount Roster -&gt;'!HV$158:HV$177)</f>
        <v>0</v>
      </c>
      <c r="BV348" s="238">
        <f>SUMIF('Headcount Roster -&gt;'!$FD$158:$FD$177,'&lt;- Scale Ops'!$C$340,'Headcount Roster -&gt;'!HW$158:HW$177)</f>
        <v>0</v>
      </c>
      <c r="BW348" s="238">
        <f>SUMIF('Headcount Roster -&gt;'!$FD$158:$FD$177,'&lt;- Scale Ops'!$C$340,'Headcount Roster -&gt;'!HX$158:HX$177)</f>
        <v>0</v>
      </c>
    </row>
    <row r="349" spans="2:75" x14ac:dyDescent="0.3">
      <c r="B349" s="236" t="s">
        <v>271</v>
      </c>
      <c r="D349" s="256">
        <f>IFERROR(ROUNDDOWN(D347/$C346,0),0)</f>
        <v>0</v>
      </c>
      <c r="E349" s="256">
        <f t="shared" ref="E349:BK349" si="422">IFERROR(ROUNDDOWN(E347/$C346,0),0)</f>
        <v>0</v>
      </c>
      <c r="F349" s="256">
        <f t="shared" si="422"/>
        <v>0</v>
      </c>
      <c r="G349" s="256">
        <f t="shared" si="422"/>
        <v>0</v>
      </c>
      <c r="H349" s="256">
        <f t="shared" si="422"/>
        <v>0</v>
      </c>
      <c r="I349" s="256">
        <f t="shared" si="422"/>
        <v>0</v>
      </c>
      <c r="J349" s="256">
        <f t="shared" si="422"/>
        <v>0</v>
      </c>
      <c r="K349" s="256">
        <f t="shared" si="422"/>
        <v>0</v>
      </c>
      <c r="L349" s="256">
        <f t="shared" si="422"/>
        <v>0</v>
      </c>
      <c r="M349" s="256">
        <f t="shared" si="422"/>
        <v>0</v>
      </c>
      <c r="N349" s="256">
        <f t="shared" si="422"/>
        <v>0</v>
      </c>
      <c r="O349" s="256">
        <f t="shared" si="422"/>
        <v>0</v>
      </c>
      <c r="P349" s="256">
        <f t="shared" si="422"/>
        <v>0</v>
      </c>
      <c r="Q349" s="256">
        <f t="shared" si="422"/>
        <v>0</v>
      </c>
      <c r="R349" s="256">
        <f t="shared" si="422"/>
        <v>0</v>
      </c>
      <c r="S349" s="256">
        <f t="shared" si="422"/>
        <v>0</v>
      </c>
      <c r="T349" s="256">
        <f t="shared" si="422"/>
        <v>0</v>
      </c>
      <c r="U349" s="256">
        <f t="shared" si="422"/>
        <v>0</v>
      </c>
      <c r="V349" s="256">
        <f t="shared" si="422"/>
        <v>0</v>
      </c>
      <c r="W349" s="256">
        <f t="shared" si="422"/>
        <v>0</v>
      </c>
      <c r="X349" s="256">
        <f t="shared" si="422"/>
        <v>0</v>
      </c>
      <c r="Y349" s="256">
        <f t="shared" si="422"/>
        <v>0</v>
      </c>
      <c r="Z349" s="256">
        <f t="shared" si="422"/>
        <v>0</v>
      </c>
      <c r="AA349" s="256">
        <f t="shared" si="422"/>
        <v>0</v>
      </c>
      <c r="AB349" s="256">
        <f t="shared" si="422"/>
        <v>0</v>
      </c>
      <c r="AC349" s="256">
        <f t="shared" si="422"/>
        <v>0</v>
      </c>
      <c r="AD349" s="256">
        <f t="shared" si="422"/>
        <v>0</v>
      </c>
      <c r="AE349" s="256">
        <f t="shared" si="422"/>
        <v>0</v>
      </c>
      <c r="AF349" s="256">
        <f t="shared" si="422"/>
        <v>0</v>
      </c>
      <c r="AG349" s="256">
        <f t="shared" si="422"/>
        <v>0</v>
      </c>
      <c r="AH349" s="256">
        <f t="shared" si="422"/>
        <v>0</v>
      </c>
      <c r="AI349" s="256">
        <f t="shared" si="422"/>
        <v>0</v>
      </c>
      <c r="AJ349" s="256">
        <f t="shared" si="422"/>
        <v>0</v>
      </c>
      <c r="AK349" s="256">
        <f t="shared" si="422"/>
        <v>0</v>
      </c>
      <c r="AL349" s="256">
        <f t="shared" si="422"/>
        <v>0</v>
      </c>
      <c r="AM349" s="256">
        <f t="shared" si="422"/>
        <v>0</v>
      </c>
      <c r="AN349" s="256">
        <f t="shared" si="422"/>
        <v>0</v>
      </c>
      <c r="AO349" s="256">
        <f t="shared" si="422"/>
        <v>0</v>
      </c>
      <c r="AP349" s="256">
        <f t="shared" si="422"/>
        <v>0</v>
      </c>
      <c r="AQ349" s="256">
        <f t="shared" si="422"/>
        <v>0</v>
      </c>
      <c r="AR349" s="256">
        <f t="shared" si="422"/>
        <v>0</v>
      </c>
      <c r="AS349" s="256">
        <f t="shared" si="422"/>
        <v>0</v>
      </c>
      <c r="AT349" s="256">
        <f t="shared" si="422"/>
        <v>0</v>
      </c>
      <c r="AU349" s="256">
        <f t="shared" si="422"/>
        <v>0</v>
      </c>
      <c r="AV349" s="256">
        <f t="shared" si="422"/>
        <v>0</v>
      </c>
      <c r="AW349" s="256">
        <f t="shared" si="422"/>
        <v>0</v>
      </c>
      <c r="AX349" s="256">
        <f t="shared" si="422"/>
        <v>0</v>
      </c>
      <c r="AY349" s="256">
        <f t="shared" si="422"/>
        <v>0</v>
      </c>
      <c r="AZ349" s="256">
        <f t="shared" si="422"/>
        <v>0</v>
      </c>
      <c r="BA349" s="256">
        <f t="shared" si="422"/>
        <v>0</v>
      </c>
      <c r="BB349" s="256">
        <f t="shared" si="422"/>
        <v>0</v>
      </c>
      <c r="BC349" s="256">
        <f t="shared" si="422"/>
        <v>0</v>
      </c>
      <c r="BD349" s="256">
        <f t="shared" si="422"/>
        <v>0</v>
      </c>
      <c r="BE349" s="256">
        <f t="shared" si="422"/>
        <v>0</v>
      </c>
      <c r="BF349" s="256">
        <f t="shared" si="422"/>
        <v>0</v>
      </c>
      <c r="BG349" s="256">
        <f t="shared" si="422"/>
        <v>0</v>
      </c>
      <c r="BH349" s="256">
        <f t="shared" si="422"/>
        <v>0</v>
      </c>
      <c r="BI349" s="256">
        <f t="shared" si="422"/>
        <v>0</v>
      </c>
      <c r="BJ349" s="256">
        <f t="shared" si="422"/>
        <v>0</v>
      </c>
      <c r="BK349" s="256">
        <f t="shared" si="422"/>
        <v>0</v>
      </c>
      <c r="BL349" s="256">
        <f t="shared" ref="BL349:BW349" si="423">IFERROR(ROUNDDOWN(BL347/$C346,0),0)</f>
        <v>0</v>
      </c>
      <c r="BM349" s="256">
        <f t="shared" si="423"/>
        <v>0</v>
      </c>
      <c r="BN349" s="256">
        <f t="shared" si="423"/>
        <v>0</v>
      </c>
      <c r="BO349" s="256">
        <f t="shared" si="423"/>
        <v>0</v>
      </c>
      <c r="BP349" s="256">
        <f t="shared" si="423"/>
        <v>0</v>
      </c>
      <c r="BQ349" s="256">
        <f t="shared" si="423"/>
        <v>0</v>
      </c>
      <c r="BR349" s="256">
        <f t="shared" si="423"/>
        <v>0</v>
      </c>
      <c r="BS349" s="256">
        <f t="shared" si="423"/>
        <v>0</v>
      </c>
      <c r="BT349" s="256">
        <f t="shared" si="423"/>
        <v>0</v>
      </c>
      <c r="BU349" s="256">
        <f t="shared" si="423"/>
        <v>0</v>
      </c>
      <c r="BV349" s="256">
        <f t="shared" si="423"/>
        <v>0</v>
      </c>
      <c r="BW349" s="256">
        <f t="shared" si="423"/>
        <v>0</v>
      </c>
    </row>
    <row r="350" spans="2:75" x14ac:dyDescent="0.3">
      <c r="B350" t="s">
        <v>181</v>
      </c>
      <c r="D350" s="257">
        <f>IF((D349-D348)&lt;0,0,D349-D348)</f>
        <v>0</v>
      </c>
      <c r="E350" s="257">
        <f t="shared" ref="E350:BK350" si="424">IF((E349-E348)&lt;0,0,E349-E348)</f>
        <v>0</v>
      </c>
      <c r="F350" s="257">
        <f t="shared" si="424"/>
        <v>0</v>
      </c>
      <c r="G350" s="257">
        <f t="shared" si="424"/>
        <v>0</v>
      </c>
      <c r="H350" s="257">
        <f t="shared" si="424"/>
        <v>0</v>
      </c>
      <c r="I350" s="257">
        <f t="shared" si="424"/>
        <v>0</v>
      </c>
      <c r="J350" s="257">
        <f t="shared" si="424"/>
        <v>0</v>
      </c>
      <c r="K350" s="257">
        <f t="shared" si="424"/>
        <v>0</v>
      </c>
      <c r="L350" s="257">
        <f t="shared" si="424"/>
        <v>0</v>
      </c>
      <c r="M350" s="257">
        <f t="shared" si="424"/>
        <v>0</v>
      </c>
      <c r="N350" s="257">
        <f t="shared" si="424"/>
        <v>0</v>
      </c>
      <c r="O350" s="257">
        <f t="shared" si="424"/>
        <v>0</v>
      </c>
      <c r="P350" s="257">
        <f t="shared" si="424"/>
        <v>0</v>
      </c>
      <c r="Q350" s="257">
        <f t="shared" si="424"/>
        <v>0</v>
      </c>
      <c r="R350" s="257">
        <f t="shared" si="424"/>
        <v>0</v>
      </c>
      <c r="S350" s="257">
        <f t="shared" si="424"/>
        <v>0</v>
      </c>
      <c r="T350" s="257">
        <f t="shared" si="424"/>
        <v>0</v>
      </c>
      <c r="U350" s="257">
        <f t="shared" si="424"/>
        <v>0</v>
      </c>
      <c r="V350" s="257">
        <f t="shared" si="424"/>
        <v>0</v>
      </c>
      <c r="W350" s="257">
        <f t="shared" si="424"/>
        <v>0</v>
      </c>
      <c r="X350" s="257">
        <f t="shared" si="424"/>
        <v>0</v>
      </c>
      <c r="Y350" s="257">
        <f t="shared" si="424"/>
        <v>0</v>
      </c>
      <c r="Z350" s="257">
        <f t="shared" si="424"/>
        <v>0</v>
      </c>
      <c r="AA350" s="257">
        <f t="shared" si="424"/>
        <v>0</v>
      </c>
      <c r="AB350" s="257">
        <f t="shared" si="424"/>
        <v>0</v>
      </c>
      <c r="AC350" s="257">
        <f t="shared" si="424"/>
        <v>0</v>
      </c>
      <c r="AD350" s="257">
        <f t="shared" si="424"/>
        <v>0</v>
      </c>
      <c r="AE350" s="257">
        <f t="shared" si="424"/>
        <v>0</v>
      </c>
      <c r="AF350" s="257">
        <f t="shared" si="424"/>
        <v>0</v>
      </c>
      <c r="AG350" s="257">
        <f t="shared" si="424"/>
        <v>0</v>
      </c>
      <c r="AH350" s="257">
        <f t="shared" si="424"/>
        <v>0</v>
      </c>
      <c r="AI350" s="257">
        <f t="shared" si="424"/>
        <v>0</v>
      </c>
      <c r="AJ350" s="257">
        <f t="shared" si="424"/>
        <v>0</v>
      </c>
      <c r="AK350" s="257">
        <f t="shared" si="424"/>
        <v>0</v>
      </c>
      <c r="AL350" s="257">
        <f t="shared" si="424"/>
        <v>0</v>
      </c>
      <c r="AM350" s="257">
        <f t="shared" si="424"/>
        <v>0</v>
      </c>
      <c r="AN350" s="257">
        <f t="shared" si="424"/>
        <v>0</v>
      </c>
      <c r="AO350" s="257">
        <f t="shared" si="424"/>
        <v>0</v>
      </c>
      <c r="AP350" s="257">
        <f t="shared" si="424"/>
        <v>0</v>
      </c>
      <c r="AQ350" s="257">
        <f t="shared" si="424"/>
        <v>0</v>
      </c>
      <c r="AR350" s="257">
        <f t="shared" si="424"/>
        <v>0</v>
      </c>
      <c r="AS350" s="257">
        <f t="shared" si="424"/>
        <v>0</v>
      </c>
      <c r="AT350" s="257">
        <f t="shared" si="424"/>
        <v>0</v>
      </c>
      <c r="AU350" s="257">
        <f t="shared" si="424"/>
        <v>0</v>
      </c>
      <c r="AV350" s="257">
        <f t="shared" si="424"/>
        <v>0</v>
      </c>
      <c r="AW350" s="257">
        <f t="shared" si="424"/>
        <v>0</v>
      </c>
      <c r="AX350" s="257">
        <f t="shared" si="424"/>
        <v>0</v>
      </c>
      <c r="AY350" s="257">
        <f t="shared" si="424"/>
        <v>0</v>
      </c>
      <c r="AZ350" s="257">
        <f t="shared" si="424"/>
        <v>0</v>
      </c>
      <c r="BA350" s="257">
        <f t="shared" si="424"/>
        <v>0</v>
      </c>
      <c r="BB350" s="257">
        <f t="shared" si="424"/>
        <v>0</v>
      </c>
      <c r="BC350" s="257">
        <f t="shared" si="424"/>
        <v>0</v>
      </c>
      <c r="BD350" s="257">
        <f t="shared" si="424"/>
        <v>0</v>
      </c>
      <c r="BE350" s="257">
        <f t="shared" si="424"/>
        <v>0</v>
      </c>
      <c r="BF350" s="257">
        <f t="shared" si="424"/>
        <v>0</v>
      </c>
      <c r="BG350" s="257">
        <f t="shared" si="424"/>
        <v>0</v>
      </c>
      <c r="BH350" s="257">
        <f t="shared" si="424"/>
        <v>0</v>
      </c>
      <c r="BI350" s="257">
        <f t="shared" si="424"/>
        <v>0</v>
      </c>
      <c r="BJ350" s="257">
        <f t="shared" si="424"/>
        <v>0</v>
      </c>
      <c r="BK350" s="257">
        <f t="shared" si="424"/>
        <v>0</v>
      </c>
      <c r="BL350" s="257">
        <f t="shared" ref="BL350:BW350" si="425">IF((BL349-BL348)&lt;0,0,BL349-BL348)</f>
        <v>0</v>
      </c>
      <c r="BM350" s="257">
        <f t="shared" si="425"/>
        <v>0</v>
      </c>
      <c r="BN350" s="257">
        <f t="shared" si="425"/>
        <v>0</v>
      </c>
      <c r="BO350" s="257">
        <f t="shared" si="425"/>
        <v>0</v>
      </c>
      <c r="BP350" s="257">
        <f t="shared" si="425"/>
        <v>0</v>
      </c>
      <c r="BQ350" s="257">
        <f t="shared" si="425"/>
        <v>0</v>
      </c>
      <c r="BR350" s="257">
        <f t="shared" si="425"/>
        <v>0</v>
      </c>
      <c r="BS350" s="257">
        <f t="shared" si="425"/>
        <v>0</v>
      </c>
      <c r="BT350" s="257">
        <f t="shared" si="425"/>
        <v>0</v>
      </c>
      <c r="BU350" s="257">
        <f t="shared" si="425"/>
        <v>0</v>
      </c>
      <c r="BV350" s="257">
        <f t="shared" si="425"/>
        <v>0</v>
      </c>
      <c r="BW350" s="257">
        <f t="shared" si="425"/>
        <v>0</v>
      </c>
    </row>
    <row r="351" spans="2:75" x14ac:dyDescent="0.3">
      <c r="B351" t="s">
        <v>21</v>
      </c>
      <c r="D351" s="239">
        <f>D350*$C343/12*(1+$C344)</f>
        <v>0</v>
      </c>
      <c r="E351" s="239">
        <f t="shared" ref="E351:BK351" si="426">E350*$C343/12*(1+$C344)</f>
        <v>0</v>
      </c>
      <c r="F351" s="239">
        <f t="shared" si="426"/>
        <v>0</v>
      </c>
      <c r="G351" s="239">
        <f t="shared" si="426"/>
        <v>0</v>
      </c>
      <c r="H351" s="239">
        <f t="shared" si="426"/>
        <v>0</v>
      </c>
      <c r="I351" s="239">
        <f t="shared" si="426"/>
        <v>0</v>
      </c>
      <c r="J351" s="239">
        <f t="shared" si="426"/>
        <v>0</v>
      </c>
      <c r="K351" s="239">
        <f t="shared" si="426"/>
        <v>0</v>
      </c>
      <c r="L351" s="239">
        <f t="shared" si="426"/>
        <v>0</v>
      </c>
      <c r="M351" s="239">
        <f t="shared" si="426"/>
        <v>0</v>
      </c>
      <c r="N351" s="239">
        <f t="shared" si="426"/>
        <v>0</v>
      </c>
      <c r="O351" s="239">
        <f t="shared" si="426"/>
        <v>0</v>
      </c>
      <c r="P351" s="239">
        <f t="shared" si="426"/>
        <v>0</v>
      </c>
      <c r="Q351" s="239">
        <f t="shared" si="426"/>
        <v>0</v>
      </c>
      <c r="R351" s="239">
        <f t="shared" si="426"/>
        <v>0</v>
      </c>
      <c r="S351" s="239">
        <f t="shared" si="426"/>
        <v>0</v>
      </c>
      <c r="T351" s="239">
        <f t="shared" si="426"/>
        <v>0</v>
      </c>
      <c r="U351" s="239">
        <f t="shared" si="426"/>
        <v>0</v>
      </c>
      <c r="V351" s="239">
        <f t="shared" si="426"/>
        <v>0</v>
      </c>
      <c r="W351" s="239">
        <f t="shared" si="426"/>
        <v>0</v>
      </c>
      <c r="X351" s="239">
        <f t="shared" si="426"/>
        <v>0</v>
      </c>
      <c r="Y351" s="239">
        <f t="shared" si="426"/>
        <v>0</v>
      </c>
      <c r="Z351" s="239">
        <f t="shared" si="426"/>
        <v>0</v>
      </c>
      <c r="AA351" s="239">
        <f t="shared" si="426"/>
        <v>0</v>
      </c>
      <c r="AB351" s="239">
        <f t="shared" si="426"/>
        <v>0</v>
      </c>
      <c r="AC351" s="239">
        <f t="shared" si="426"/>
        <v>0</v>
      </c>
      <c r="AD351" s="239">
        <f t="shared" si="426"/>
        <v>0</v>
      </c>
      <c r="AE351" s="239">
        <f t="shared" si="426"/>
        <v>0</v>
      </c>
      <c r="AF351" s="239">
        <f t="shared" si="426"/>
        <v>0</v>
      </c>
      <c r="AG351" s="239">
        <f t="shared" si="426"/>
        <v>0</v>
      </c>
      <c r="AH351" s="239">
        <f t="shared" si="426"/>
        <v>0</v>
      </c>
      <c r="AI351" s="239">
        <f t="shared" si="426"/>
        <v>0</v>
      </c>
      <c r="AJ351" s="239">
        <f t="shared" si="426"/>
        <v>0</v>
      </c>
      <c r="AK351" s="239">
        <f t="shared" si="426"/>
        <v>0</v>
      </c>
      <c r="AL351" s="239">
        <f t="shared" si="426"/>
        <v>0</v>
      </c>
      <c r="AM351" s="239">
        <f t="shared" si="426"/>
        <v>0</v>
      </c>
      <c r="AN351" s="239">
        <f t="shared" si="426"/>
        <v>0</v>
      </c>
      <c r="AO351" s="239">
        <f t="shared" si="426"/>
        <v>0</v>
      </c>
      <c r="AP351" s="239">
        <f t="shared" si="426"/>
        <v>0</v>
      </c>
      <c r="AQ351" s="239">
        <f t="shared" si="426"/>
        <v>0</v>
      </c>
      <c r="AR351" s="239">
        <f t="shared" si="426"/>
        <v>0</v>
      </c>
      <c r="AS351" s="239">
        <f t="shared" si="426"/>
        <v>0</v>
      </c>
      <c r="AT351" s="239">
        <f t="shared" si="426"/>
        <v>0</v>
      </c>
      <c r="AU351" s="239">
        <f t="shared" si="426"/>
        <v>0</v>
      </c>
      <c r="AV351" s="239">
        <f t="shared" si="426"/>
        <v>0</v>
      </c>
      <c r="AW351" s="239">
        <f t="shared" si="426"/>
        <v>0</v>
      </c>
      <c r="AX351" s="239">
        <f t="shared" si="426"/>
        <v>0</v>
      </c>
      <c r="AY351" s="239">
        <f t="shared" si="426"/>
        <v>0</v>
      </c>
      <c r="AZ351" s="239">
        <f t="shared" si="426"/>
        <v>0</v>
      </c>
      <c r="BA351" s="239">
        <f t="shared" si="426"/>
        <v>0</v>
      </c>
      <c r="BB351" s="239">
        <f t="shared" si="426"/>
        <v>0</v>
      </c>
      <c r="BC351" s="239">
        <f t="shared" si="426"/>
        <v>0</v>
      </c>
      <c r="BD351" s="239">
        <f t="shared" si="426"/>
        <v>0</v>
      </c>
      <c r="BE351" s="239">
        <f t="shared" si="426"/>
        <v>0</v>
      </c>
      <c r="BF351" s="239">
        <f t="shared" si="426"/>
        <v>0</v>
      </c>
      <c r="BG351" s="239">
        <f t="shared" si="426"/>
        <v>0</v>
      </c>
      <c r="BH351" s="239">
        <f t="shared" si="426"/>
        <v>0</v>
      </c>
      <c r="BI351" s="239">
        <f t="shared" si="426"/>
        <v>0</v>
      </c>
      <c r="BJ351" s="239">
        <f t="shared" si="426"/>
        <v>0</v>
      </c>
      <c r="BK351" s="239">
        <f t="shared" si="426"/>
        <v>0</v>
      </c>
      <c r="BL351" s="239">
        <f t="shared" ref="BL351:BW351" si="427">BL350*$C343/12*(1+$C344)</f>
        <v>0</v>
      </c>
      <c r="BM351" s="239">
        <f t="shared" si="427"/>
        <v>0</v>
      </c>
      <c r="BN351" s="239">
        <f t="shared" si="427"/>
        <v>0</v>
      </c>
      <c r="BO351" s="239">
        <f t="shared" si="427"/>
        <v>0</v>
      </c>
      <c r="BP351" s="239">
        <f t="shared" si="427"/>
        <v>0</v>
      </c>
      <c r="BQ351" s="239">
        <f t="shared" si="427"/>
        <v>0</v>
      </c>
      <c r="BR351" s="239">
        <f t="shared" si="427"/>
        <v>0</v>
      </c>
      <c r="BS351" s="239">
        <f t="shared" si="427"/>
        <v>0</v>
      </c>
      <c r="BT351" s="239">
        <f t="shared" si="427"/>
        <v>0</v>
      </c>
      <c r="BU351" s="239">
        <f t="shared" si="427"/>
        <v>0</v>
      </c>
      <c r="BV351" s="239">
        <f t="shared" si="427"/>
        <v>0</v>
      </c>
      <c r="BW351" s="239">
        <f t="shared" si="427"/>
        <v>0</v>
      </c>
    </row>
    <row r="352" spans="2:75" x14ac:dyDescent="0.3">
      <c r="B352" t="s">
        <v>107</v>
      </c>
      <c r="D352" s="239">
        <f>D350*$C345</f>
        <v>0</v>
      </c>
      <c r="E352" s="239">
        <f t="shared" ref="E352:BK352" si="428">E350*$C345</f>
        <v>0</v>
      </c>
      <c r="F352" s="239">
        <f t="shared" si="428"/>
        <v>0</v>
      </c>
      <c r="G352" s="239">
        <f t="shared" si="428"/>
        <v>0</v>
      </c>
      <c r="H352" s="239">
        <f t="shared" si="428"/>
        <v>0</v>
      </c>
      <c r="I352" s="239">
        <f t="shared" si="428"/>
        <v>0</v>
      </c>
      <c r="J352" s="239">
        <f t="shared" si="428"/>
        <v>0</v>
      </c>
      <c r="K352" s="239">
        <f t="shared" si="428"/>
        <v>0</v>
      </c>
      <c r="L352" s="239">
        <f t="shared" si="428"/>
        <v>0</v>
      </c>
      <c r="M352" s="239">
        <f t="shared" si="428"/>
        <v>0</v>
      </c>
      <c r="N352" s="239">
        <f t="shared" si="428"/>
        <v>0</v>
      </c>
      <c r="O352" s="239">
        <f t="shared" si="428"/>
        <v>0</v>
      </c>
      <c r="P352" s="239">
        <f t="shared" si="428"/>
        <v>0</v>
      </c>
      <c r="Q352" s="239">
        <f t="shared" si="428"/>
        <v>0</v>
      </c>
      <c r="R352" s="239">
        <f t="shared" si="428"/>
        <v>0</v>
      </c>
      <c r="S352" s="239">
        <f t="shared" si="428"/>
        <v>0</v>
      </c>
      <c r="T352" s="239">
        <f t="shared" si="428"/>
        <v>0</v>
      </c>
      <c r="U352" s="239">
        <f t="shared" si="428"/>
        <v>0</v>
      </c>
      <c r="V352" s="239">
        <f t="shared" si="428"/>
        <v>0</v>
      </c>
      <c r="W352" s="239">
        <f t="shared" si="428"/>
        <v>0</v>
      </c>
      <c r="X352" s="239">
        <f t="shared" si="428"/>
        <v>0</v>
      </c>
      <c r="Y352" s="239">
        <f t="shared" si="428"/>
        <v>0</v>
      </c>
      <c r="Z352" s="239">
        <f t="shared" si="428"/>
        <v>0</v>
      </c>
      <c r="AA352" s="239">
        <f t="shared" si="428"/>
        <v>0</v>
      </c>
      <c r="AB352" s="239">
        <f t="shared" si="428"/>
        <v>0</v>
      </c>
      <c r="AC352" s="239">
        <f t="shared" si="428"/>
        <v>0</v>
      </c>
      <c r="AD352" s="239">
        <f t="shared" si="428"/>
        <v>0</v>
      </c>
      <c r="AE352" s="239">
        <f t="shared" si="428"/>
        <v>0</v>
      </c>
      <c r="AF352" s="239">
        <f t="shared" si="428"/>
        <v>0</v>
      </c>
      <c r="AG352" s="239">
        <f t="shared" si="428"/>
        <v>0</v>
      </c>
      <c r="AH352" s="239">
        <f t="shared" si="428"/>
        <v>0</v>
      </c>
      <c r="AI352" s="239">
        <f t="shared" si="428"/>
        <v>0</v>
      </c>
      <c r="AJ352" s="239">
        <f t="shared" si="428"/>
        <v>0</v>
      </c>
      <c r="AK352" s="239">
        <f t="shared" si="428"/>
        <v>0</v>
      </c>
      <c r="AL352" s="239">
        <f t="shared" si="428"/>
        <v>0</v>
      </c>
      <c r="AM352" s="239">
        <f t="shared" si="428"/>
        <v>0</v>
      </c>
      <c r="AN352" s="239">
        <f t="shared" si="428"/>
        <v>0</v>
      </c>
      <c r="AO352" s="239">
        <f t="shared" si="428"/>
        <v>0</v>
      </c>
      <c r="AP352" s="239">
        <f t="shared" si="428"/>
        <v>0</v>
      </c>
      <c r="AQ352" s="239">
        <f t="shared" si="428"/>
        <v>0</v>
      </c>
      <c r="AR352" s="239">
        <f t="shared" si="428"/>
        <v>0</v>
      </c>
      <c r="AS352" s="239">
        <f t="shared" si="428"/>
        <v>0</v>
      </c>
      <c r="AT352" s="239">
        <f t="shared" si="428"/>
        <v>0</v>
      </c>
      <c r="AU352" s="239">
        <f t="shared" si="428"/>
        <v>0</v>
      </c>
      <c r="AV352" s="239">
        <f t="shared" si="428"/>
        <v>0</v>
      </c>
      <c r="AW352" s="239">
        <f t="shared" si="428"/>
        <v>0</v>
      </c>
      <c r="AX352" s="239">
        <f t="shared" si="428"/>
        <v>0</v>
      </c>
      <c r="AY352" s="239">
        <f t="shared" si="428"/>
        <v>0</v>
      </c>
      <c r="AZ352" s="239">
        <f t="shared" si="428"/>
        <v>0</v>
      </c>
      <c r="BA352" s="239">
        <f t="shared" si="428"/>
        <v>0</v>
      </c>
      <c r="BB352" s="239">
        <f t="shared" si="428"/>
        <v>0</v>
      </c>
      <c r="BC352" s="239">
        <f t="shared" si="428"/>
        <v>0</v>
      </c>
      <c r="BD352" s="239">
        <f t="shared" si="428"/>
        <v>0</v>
      </c>
      <c r="BE352" s="239">
        <f t="shared" si="428"/>
        <v>0</v>
      </c>
      <c r="BF352" s="239">
        <f t="shared" si="428"/>
        <v>0</v>
      </c>
      <c r="BG352" s="239">
        <f t="shared" si="428"/>
        <v>0</v>
      </c>
      <c r="BH352" s="239">
        <f t="shared" si="428"/>
        <v>0</v>
      </c>
      <c r="BI352" s="239">
        <f t="shared" si="428"/>
        <v>0</v>
      </c>
      <c r="BJ352" s="239">
        <f t="shared" si="428"/>
        <v>0</v>
      </c>
      <c r="BK352" s="239">
        <f t="shared" si="428"/>
        <v>0</v>
      </c>
      <c r="BL352" s="239">
        <f t="shared" ref="BL352:BW352" si="429">BL350*$C345</f>
        <v>0</v>
      </c>
      <c r="BM352" s="239">
        <f t="shared" si="429"/>
        <v>0</v>
      </c>
      <c r="BN352" s="239">
        <f t="shared" si="429"/>
        <v>0</v>
      </c>
      <c r="BO352" s="239">
        <f t="shared" si="429"/>
        <v>0</v>
      </c>
      <c r="BP352" s="239">
        <f t="shared" si="429"/>
        <v>0</v>
      </c>
      <c r="BQ352" s="239">
        <f t="shared" si="429"/>
        <v>0</v>
      </c>
      <c r="BR352" s="239">
        <f t="shared" si="429"/>
        <v>0</v>
      </c>
      <c r="BS352" s="239">
        <f t="shared" si="429"/>
        <v>0</v>
      </c>
      <c r="BT352" s="239">
        <f t="shared" si="429"/>
        <v>0</v>
      </c>
      <c r="BU352" s="239">
        <f t="shared" si="429"/>
        <v>0</v>
      </c>
      <c r="BV352" s="239">
        <f t="shared" si="429"/>
        <v>0</v>
      </c>
      <c r="BW352" s="239">
        <f t="shared" si="429"/>
        <v>0</v>
      </c>
    </row>
    <row r="354" spans="2:75" x14ac:dyDescent="0.3">
      <c r="B354" t="s">
        <v>196</v>
      </c>
      <c r="C354" s="173" t="s">
        <v>228</v>
      </c>
      <c r="D354" s="231"/>
      <c r="E354" s="231"/>
      <c r="F354" s="231"/>
      <c r="G354" s="231"/>
      <c r="H354" s="231"/>
      <c r="I354" s="231"/>
      <c r="J354" s="231"/>
      <c r="K354" s="231"/>
      <c r="L354" s="231"/>
      <c r="M354" s="231"/>
      <c r="N354" s="231"/>
      <c r="O354" s="231"/>
      <c r="P354" s="231"/>
      <c r="Q354" s="231"/>
      <c r="R354" s="231"/>
      <c r="S354" s="231"/>
      <c r="T354" s="231"/>
      <c r="U354" s="231"/>
      <c r="V354" s="231"/>
      <c r="W354" s="231"/>
      <c r="X354" s="231"/>
      <c r="Y354" s="231"/>
      <c r="Z354" s="231"/>
      <c r="AA354" s="231"/>
      <c r="AB354" s="231"/>
      <c r="AC354" s="231"/>
      <c r="AD354" s="231"/>
      <c r="AE354" s="231"/>
      <c r="AF354" s="231"/>
      <c r="AG354" s="231"/>
      <c r="AH354" s="231"/>
      <c r="AI354" s="231"/>
      <c r="AJ354" s="231"/>
      <c r="AK354" s="231"/>
      <c r="AL354" s="231"/>
      <c r="AM354" s="231"/>
      <c r="AN354" s="231"/>
      <c r="AO354" s="231"/>
      <c r="AP354" s="231"/>
      <c r="AQ354" s="231"/>
      <c r="AR354" s="231"/>
      <c r="AS354" s="231"/>
      <c r="AT354" s="231"/>
      <c r="AU354" s="231"/>
      <c r="AV354" s="231"/>
      <c r="AW354" s="231"/>
      <c r="AX354" s="231"/>
      <c r="AY354" s="231"/>
      <c r="AZ354" s="231"/>
      <c r="BA354" s="231"/>
      <c r="BB354" s="231"/>
      <c r="BC354" s="231"/>
      <c r="BD354" s="231"/>
      <c r="BE354" s="231"/>
      <c r="BF354" s="231"/>
      <c r="BG354" s="231"/>
      <c r="BH354" s="231"/>
      <c r="BI354" s="231"/>
      <c r="BJ354" s="231"/>
      <c r="BK354" s="231"/>
      <c r="BL354" s="231"/>
      <c r="BM354" s="231"/>
      <c r="BN354" s="231"/>
      <c r="BO354" s="231"/>
      <c r="BP354" s="231"/>
      <c r="BQ354" s="231"/>
      <c r="BR354" s="231"/>
      <c r="BS354" s="231"/>
      <c r="BT354" s="231"/>
      <c r="BU354" s="231"/>
      <c r="BV354" s="231"/>
      <c r="BW354" s="231"/>
    </row>
    <row r="355" spans="2:75" x14ac:dyDescent="0.3">
      <c r="B355" t="s">
        <v>272</v>
      </c>
      <c r="C355" s="173">
        <v>18</v>
      </c>
      <c r="D355" s="231"/>
      <c r="E355" s="231"/>
      <c r="F355" s="231"/>
      <c r="G355" s="231"/>
      <c r="H355" s="231"/>
      <c r="I355" s="231"/>
      <c r="J355" s="231"/>
      <c r="K355" s="231"/>
      <c r="L355" s="231"/>
      <c r="M355" s="231"/>
      <c r="N355" s="231"/>
      <c r="O355" s="231"/>
      <c r="P355" s="231"/>
      <c r="Q355" s="231"/>
      <c r="R355" s="231"/>
      <c r="S355" s="231"/>
      <c r="T355" s="231"/>
      <c r="U355" s="231"/>
      <c r="V355" s="231"/>
      <c r="W355" s="231"/>
      <c r="X355" s="231"/>
      <c r="Y355" s="231"/>
      <c r="Z355" s="231"/>
      <c r="AA355" s="231"/>
      <c r="AB355" s="231"/>
      <c r="AC355" s="231"/>
      <c r="AD355" s="231"/>
      <c r="AE355" s="231"/>
      <c r="AF355" s="231"/>
      <c r="AG355" s="231"/>
      <c r="AH355" s="231"/>
      <c r="AI355" s="231"/>
      <c r="AJ355" s="231"/>
      <c r="AK355" s="231"/>
      <c r="AL355" s="231"/>
      <c r="AM355" s="231"/>
      <c r="AN355" s="231"/>
      <c r="AO355" s="231"/>
      <c r="AP355" s="231"/>
      <c r="AQ355" s="231"/>
      <c r="AR355" s="231"/>
      <c r="AS355" s="231"/>
      <c r="AT355" s="231"/>
      <c r="AU355" s="231"/>
      <c r="AV355" s="231"/>
      <c r="AW355" s="231"/>
      <c r="AX355" s="231"/>
      <c r="AY355" s="231"/>
      <c r="AZ355" s="231"/>
      <c r="BA355" s="231"/>
      <c r="BB355" s="231"/>
      <c r="BC355" s="231"/>
      <c r="BD355" s="231"/>
      <c r="BE355" s="231"/>
      <c r="BF355" s="231"/>
      <c r="BG355" s="231"/>
      <c r="BH355" s="231"/>
      <c r="BI355" s="231"/>
      <c r="BJ355" s="231"/>
      <c r="BK355" s="231"/>
      <c r="BL355" s="231"/>
      <c r="BM355" s="231"/>
      <c r="BN355" s="231"/>
      <c r="BO355" s="231"/>
      <c r="BP355" s="231"/>
      <c r="BQ355" s="231"/>
      <c r="BR355" s="231"/>
      <c r="BS355" s="231"/>
      <c r="BT355" s="231"/>
      <c r="BU355" s="231"/>
      <c r="BV355" s="231"/>
      <c r="BW355" s="231"/>
    </row>
    <row r="356" spans="2:75" x14ac:dyDescent="0.3">
      <c r="B356" t="s">
        <v>92</v>
      </c>
      <c r="C356" s="173" t="s">
        <v>227</v>
      </c>
      <c r="D356" s="231"/>
      <c r="E356" s="231"/>
      <c r="F356" s="231"/>
      <c r="G356" s="231"/>
      <c r="H356" s="231"/>
      <c r="I356" s="231"/>
      <c r="J356" s="231"/>
      <c r="K356" s="231"/>
      <c r="L356" s="231"/>
      <c r="M356" s="231"/>
      <c r="N356" s="231"/>
      <c r="O356" s="231"/>
      <c r="P356" s="231"/>
      <c r="Q356" s="231"/>
      <c r="R356" s="231"/>
      <c r="S356" s="231"/>
      <c r="T356" s="231"/>
      <c r="U356" s="231"/>
      <c r="V356" s="231"/>
      <c r="W356" s="231"/>
      <c r="X356" s="231"/>
      <c r="Y356" s="231"/>
      <c r="Z356" s="231"/>
      <c r="AA356" s="231"/>
      <c r="AB356" s="231"/>
      <c r="AC356" s="231"/>
      <c r="AD356" s="231"/>
      <c r="AE356" s="231"/>
      <c r="AF356" s="231"/>
      <c r="AG356" s="231"/>
      <c r="AH356" s="231"/>
      <c r="AI356" s="231"/>
      <c r="AJ356" s="231"/>
      <c r="AK356" s="231"/>
      <c r="AL356" s="231"/>
      <c r="AM356" s="231"/>
      <c r="AN356" s="231"/>
      <c r="AO356" s="231"/>
      <c r="AP356" s="231"/>
      <c r="AQ356" s="231"/>
      <c r="AR356" s="231"/>
      <c r="AS356" s="231"/>
      <c r="AT356" s="231"/>
      <c r="AU356" s="231"/>
      <c r="AV356" s="231"/>
      <c r="AW356" s="231"/>
      <c r="AX356" s="231"/>
      <c r="AY356" s="231"/>
      <c r="AZ356" s="231"/>
      <c r="BA356" s="231"/>
      <c r="BB356" s="231"/>
      <c r="BC356" s="231"/>
      <c r="BD356" s="231"/>
      <c r="BE356" s="231"/>
      <c r="BF356" s="231"/>
      <c r="BG356" s="231"/>
      <c r="BH356" s="231"/>
      <c r="BI356" s="231"/>
      <c r="BJ356" s="231"/>
      <c r="BK356" s="231"/>
      <c r="BL356" s="231"/>
      <c r="BM356" s="231"/>
      <c r="BN356" s="231"/>
      <c r="BO356" s="231"/>
      <c r="BP356" s="231"/>
      <c r="BQ356" s="231"/>
      <c r="BR356" s="231"/>
      <c r="BS356" s="231"/>
      <c r="BT356" s="231"/>
      <c r="BU356" s="231"/>
      <c r="BV356" s="231"/>
      <c r="BW356" s="231"/>
    </row>
    <row r="357" spans="2:75" x14ac:dyDescent="0.3">
      <c r="D357" s="231"/>
      <c r="E357" s="231"/>
      <c r="F357" s="231"/>
      <c r="G357" s="231"/>
      <c r="H357" s="231"/>
      <c r="I357" s="231"/>
      <c r="J357" s="231"/>
      <c r="K357" s="231"/>
      <c r="L357" s="231"/>
      <c r="M357" s="231"/>
      <c r="N357" s="231"/>
      <c r="O357" s="231"/>
      <c r="P357" s="231"/>
      <c r="Q357" s="231"/>
      <c r="R357" s="231"/>
      <c r="S357" s="231"/>
      <c r="T357" s="231"/>
      <c r="U357" s="231"/>
      <c r="V357" s="231"/>
      <c r="W357" s="231"/>
      <c r="X357" s="231"/>
      <c r="Y357" s="231"/>
      <c r="Z357" s="231"/>
      <c r="AA357" s="231"/>
      <c r="AB357" s="231"/>
      <c r="AC357" s="231"/>
      <c r="AD357" s="231"/>
      <c r="AE357" s="231"/>
      <c r="AF357" s="231"/>
      <c r="AG357" s="231"/>
      <c r="AH357" s="231"/>
      <c r="AI357" s="231"/>
      <c r="AJ357" s="231"/>
      <c r="AK357" s="231"/>
      <c r="AL357" s="231"/>
      <c r="AM357" s="231"/>
      <c r="AN357" s="231"/>
      <c r="AO357" s="231"/>
      <c r="AP357" s="231"/>
      <c r="AQ357" s="231"/>
      <c r="AR357" s="231"/>
      <c r="AS357" s="231"/>
      <c r="AT357" s="231"/>
      <c r="AU357" s="231"/>
      <c r="AV357" s="231"/>
      <c r="AW357" s="231"/>
      <c r="AX357" s="231"/>
      <c r="AY357" s="231"/>
      <c r="AZ357" s="231"/>
      <c r="BA357" s="231"/>
      <c r="BB357" s="231"/>
      <c r="BC357" s="231"/>
      <c r="BD357" s="231"/>
      <c r="BE357" s="231"/>
      <c r="BF357" s="231"/>
      <c r="BG357" s="231"/>
      <c r="BH357" s="231"/>
      <c r="BI357" s="231"/>
      <c r="BJ357" s="231"/>
      <c r="BK357" s="231"/>
      <c r="BL357" s="231"/>
      <c r="BM357" s="231"/>
      <c r="BN357" s="231"/>
      <c r="BO357" s="231"/>
      <c r="BP357" s="231"/>
      <c r="BQ357" s="231"/>
      <c r="BR357" s="231"/>
      <c r="BS357" s="231"/>
      <c r="BT357" s="231"/>
      <c r="BU357" s="231"/>
      <c r="BV357" s="231"/>
      <c r="BW357" s="231"/>
    </row>
    <row r="358" spans="2:75" x14ac:dyDescent="0.3">
      <c r="B358" t="s">
        <v>179</v>
      </c>
      <c r="C358" s="234"/>
    </row>
    <row r="359" spans="2:75" x14ac:dyDescent="0.3">
      <c r="B359" t="s">
        <v>16</v>
      </c>
      <c r="C359" s="235"/>
    </row>
    <row r="360" spans="2:75" x14ac:dyDescent="0.3">
      <c r="B360" t="s">
        <v>180</v>
      </c>
      <c r="C360" s="234"/>
    </row>
    <row r="361" spans="2:75" x14ac:dyDescent="0.3">
      <c r="B361" s="236" t="str">
        <f>"Driver:  "&amp;$C356&amp;" per "&amp;$C354</f>
        <v>Driver:  Marketing Staff per Marketing Management</v>
      </c>
      <c r="C361" s="237"/>
    </row>
    <row r="362" spans="2:75" x14ac:dyDescent="0.3">
      <c r="B362" s="236" t="str">
        <f>"Total "&amp;$C356</f>
        <v>Total Marketing Staff</v>
      </c>
      <c r="D362" s="256">
        <f>D349</f>
        <v>0</v>
      </c>
      <c r="E362" s="256">
        <f>E349</f>
        <v>0</v>
      </c>
      <c r="F362" s="256">
        <f t="shared" ref="F362:BK362" si="430">F349</f>
        <v>0</v>
      </c>
      <c r="G362" s="256">
        <f t="shared" si="430"/>
        <v>0</v>
      </c>
      <c r="H362" s="256">
        <f t="shared" si="430"/>
        <v>0</v>
      </c>
      <c r="I362" s="256">
        <f t="shared" si="430"/>
        <v>0</v>
      </c>
      <c r="J362" s="256">
        <f t="shared" si="430"/>
        <v>0</v>
      </c>
      <c r="K362" s="256">
        <f t="shared" si="430"/>
        <v>0</v>
      </c>
      <c r="L362" s="256">
        <f t="shared" si="430"/>
        <v>0</v>
      </c>
      <c r="M362" s="256">
        <f t="shared" si="430"/>
        <v>0</v>
      </c>
      <c r="N362" s="256">
        <f t="shared" si="430"/>
        <v>0</v>
      </c>
      <c r="O362" s="256">
        <f t="shared" si="430"/>
        <v>0</v>
      </c>
      <c r="P362" s="256">
        <f t="shared" si="430"/>
        <v>0</v>
      </c>
      <c r="Q362" s="256">
        <f t="shared" si="430"/>
        <v>0</v>
      </c>
      <c r="R362" s="256">
        <f t="shared" si="430"/>
        <v>0</v>
      </c>
      <c r="S362" s="256">
        <f t="shared" si="430"/>
        <v>0</v>
      </c>
      <c r="T362" s="256">
        <f t="shared" si="430"/>
        <v>0</v>
      </c>
      <c r="U362" s="256">
        <f t="shared" si="430"/>
        <v>0</v>
      </c>
      <c r="V362" s="256">
        <f t="shared" si="430"/>
        <v>0</v>
      </c>
      <c r="W362" s="256">
        <f t="shared" si="430"/>
        <v>0</v>
      </c>
      <c r="X362" s="256">
        <f t="shared" si="430"/>
        <v>0</v>
      </c>
      <c r="Y362" s="256">
        <f t="shared" si="430"/>
        <v>0</v>
      </c>
      <c r="Z362" s="256">
        <f t="shared" si="430"/>
        <v>0</v>
      </c>
      <c r="AA362" s="256">
        <f t="shared" si="430"/>
        <v>0</v>
      </c>
      <c r="AB362" s="256">
        <f t="shared" si="430"/>
        <v>0</v>
      </c>
      <c r="AC362" s="256">
        <f t="shared" si="430"/>
        <v>0</v>
      </c>
      <c r="AD362" s="256">
        <f t="shared" si="430"/>
        <v>0</v>
      </c>
      <c r="AE362" s="256">
        <f t="shared" si="430"/>
        <v>0</v>
      </c>
      <c r="AF362" s="256">
        <f t="shared" si="430"/>
        <v>0</v>
      </c>
      <c r="AG362" s="256">
        <f t="shared" si="430"/>
        <v>0</v>
      </c>
      <c r="AH362" s="256">
        <f t="shared" si="430"/>
        <v>0</v>
      </c>
      <c r="AI362" s="256">
        <f t="shared" si="430"/>
        <v>0</v>
      </c>
      <c r="AJ362" s="256">
        <f t="shared" si="430"/>
        <v>0</v>
      </c>
      <c r="AK362" s="256">
        <f t="shared" si="430"/>
        <v>0</v>
      </c>
      <c r="AL362" s="256">
        <f t="shared" si="430"/>
        <v>0</v>
      </c>
      <c r="AM362" s="256">
        <f t="shared" si="430"/>
        <v>0</v>
      </c>
      <c r="AN362" s="256">
        <f t="shared" si="430"/>
        <v>0</v>
      </c>
      <c r="AO362" s="256">
        <f t="shared" si="430"/>
        <v>0</v>
      </c>
      <c r="AP362" s="256">
        <f t="shared" si="430"/>
        <v>0</v>
      </c>
      <c r="AQ362" s="256">
        <f t="shared" si="430"/>
        <v>0</v>
      </c>
      <c r="AR362" s="256">
        <f t="shared" si="430"/>
        <v>0</v>
      </c>
      <c r="AS362" s="256">
        <f t="shared" si="430"/>
        <v>0</v>
      </c>
      <c r="AT362" s="256">
        <f t="shared" si="430"/>
        <v>0</v>
      </c>
      <c r="AU362" s="256">
        <f t="shared" si="430"/>
        <v>0</v>
      </c>
      <c r="AV362" s="256">
        <f t="shared" si="430"/>
        <v>0</v>
      </c>
      <c r="AW362" s="256">
        <f t="shared" si="430"/>
        <v>0</v>
      </c>
      <c r="AX362" s="256">
        <f t="shared" si="430"/>
        <v>0</v>
      </c>
      <c r="AY362" s="256">
        <f t="shared" si="430"/>
        <v>0</v>
      </c>
      <c r="AZ362" s="256">
        <f t="shared" si="430"/>
        <v>0</v>
      </c>
      <c r="BA362" s="256">
        <f t="shared" si="430"/>
        <v>0</v>
      </c>
      <c r="BB362" s="256">
        <f t="shared" si="430"/>
        <v>0</v>
      </c>
      <c r="BC362" s="256">
        <f t="shared" si="430"/>
        <v>0</v>
      </c>
      <c r="BD362" s="256">
        <f t="shared" si="430"/>
        <v>0</v>
      </c>
      <c r="BE362" s="256">
        <f t="shared" si="430"/>
        <v>0</v>
      </c>
      <c r="BF362" s="256">
        <f t="shared" si="430"/>
        <v>0</v>
      </c>
      <c r="BG362" s="256">
        <f t="shared" si="430"/>
        <v>0</v>
      </c>
      <c r="BH362" s="256">
        <f t="shared" si="430"/>
        <v>0</v>
      </c>
      <c r="BI362" s="256">
        <f t="shared" si="430"/>
        <v>0</v>
      </c>
      <c r="BJ362" s="256">
        <f t="shared" si="430"/>
        <v>0</v>
      </c>
      <c r="BK362" s="256">
        <f t="shared" si="430"/>
        <v>0</v>
      </c>
      <c r="BL362" s="256">
        <f t="shared" ref="BL362:BW362" si="431">BL349</f>
        <v>0</v>
      </c>
      <c r="BM362" s="256">
        <f t="shared" si="431"/>
        <v>0</v>
      </c>
      <c r="BN362" s="256">
        <f t="shared" si="431"/>
        <v>0</v>
      </c>
      <c r="BO362" s="256">
        <f t="shared" si="431"/>
        <v>0</v>
      </c>
      <c r="BP362" s="256">
        <f t="shared" si="431"/>
        <v>0</v>
      </c>
      <c r="BQ362" s="256">
        <f t="shared" si="431"/>
        <v>0</v>
      </c>
      <c r="BR362" s="256">
        <f t="shared" si="431"/>
        <v>0</v>
      </c>
      <c r="BS362" s="256">
        <f t="shared" si="431"/>
        <v>0</v>
      </c>
      <c r="BT362" s="256">
        <f t="shared" si="431"/>
        <v>0</v>
      </c>
      <c r="BU362" s="256">
        <f t="shared" si="431"/>
        <v>0</v>
      </c>
      <c r="BV362" s="256">
        <f t="shared" si="431"/>
        <v>0</v>
      </c>
      <c r="BW362" s="256">
        <f t="shared" si="431"/>
        <v>0</v>
      </c>
    </row>
    <row r="363" spans="2:75" x14ac:dyDescent="0.3">
      <c r="B363" s="236" t="str">
        <f>"Existing "&amp;C354</f>
        <v>Existing Marketing Management</v>
      </c>
      <c r="D363" s="238">
        <f>SUMIF('Headcount Roster -&gt;'!$FD$158:$FD$177,'&lt;- Scale Ops'!$C$355,'Headcount Roster -&gt;'!FE$158:FE$177)</f>
        <v>0</v>
      </c>
      <c r="E363" s="238">
        <f>SUMIF('Headcount Roster -&gt;'!$FD$158:$FD$177,'&lt;- Scale Ops'!$C$355,'Headcount Roster -&gt;'!FF$158:FF$177)</f>
        <v>0</v>
      </c>
      <c r="F363" s="238">
        <f>SUMIF('Headcount Roster -&gt;'!$FD$158:$FD$177,'&lt;- Scale Ops'!$C$355,'Headcount Roster -&gt;'!FG$158:FG$177)</f>
        <v>0</v>
      </c>
      <c r="G363" s="238">
        <f>SUMIF('Headcount Roster -&gt;'!$FD$158:$FD$177,'&lt;- Scale Ops'!$C$355,'Headcount Roster -&gt;'!FH$158:FH$177)</f>
        <v>0</v>
      </c>
      <c r="H363" s="238">
        <f>SUMIF('Headcount Roster -&gt;'!$FD$158:$FD$177,'&lt;- Scale Ops'!$C$355,'Headcount Roster -&gt;'!FI$158:FI$177)</f>
        <v>0</v>
      </c>
      <c r="I363" s="238">
        <f>SUMIF('Headcount Roster -&gt;'!$FD$158:$FD$177,'&lt;- Scale Ops'!$C$355,'Headcount Roster -&gt;'!FJ$158:FJ$177)</f>
        <v>0</v>
      </c>
      <c r="J363" s="238">
        <f>SUMIF('Headcount Roster -&gt;'!$FD$158:$FD$177,'&lt;- Scale Ops'!$C$355,'Headcount Roster -&gt;'!FK$158:FK$177)</f>
        <v>0</v>
      </c>
      <c r="K363" s="238">
        <f>SUMIF('Headcount Roster -&gt;'!$FD$158:$FD$177,'&lt;- Scale Ops'!$C$355,'Headcount Roster -&gt;'!FL$158:FL$177)</f>
        <v>0</v>
      </c>
      <c r="L363" s="238">
        <f>SUMIF('Headcount Roster -&gt;'!$FD$158:$FD$177,'&lt;- Scale Ops'!$C$355,'Headcount Roster -&gt;'!FM$158:FM$177)</f>
        <v>0</v>
      </c>
      <c r="M363" s="238">
        <f>SUMIF('Headcount Roster -&gt;'!$FD$158:$FD$177,'&lt;- Scale Ops'!$C$355,'Headcount Roster -&gt;'!FN$158:FN$177)</f>
        <v>0</v>
      </c>
      <c r="N363" s="238">
        <f>SUMIF('Headcount Roster -&gt;'!$FD$158:$FD$177,'&lt;- Scale Ops'!$C$355,'Headcount Roster -&gt;'!FO$158:FO$177)</f>
        <v>0</v>
      </c>
      <c r="O363" s="238">
        <f>SUMIF('Headcount Roster -&gt;'!$FD$158:$FD$177,'&lt;- Scale Ops'!$C$355,'Headcount Roster -&gt;'!FP$158:FP$177)</f>
        <v>0</v>
      </c>
      <c r="P363" s="238">
        <f>SUMIF('Headcount Roster -&gt;'!$FD$158:$FD$177,'&lt;- Scale Ops'!$C$355,'Headcount Roster -&gt;'!FQ$158:FQ$177)</f>
        <v>0</v>
      </c>
      <c r="Q363" s="238">
        <f>SUMIF('Headcount Roster -&gt;'!$FD$158:$FD$177,'&lt;- Scale Ops'!$C$355,'Headcount Roster -&gt;'!FR$158:FR$177)</f>
        <v>0</v>
      </c>
      <c r="R363" s="238">
        <f>SUMIF('Headcount Roster -&gt;'!$FD$158:$FD$177,'&lt;- Scale Ops'!$C$355,'Headcount Roster -&gt;'!FS$158:FS$177)</f>
        <v>0</v>
      </c>
      <c r="S363" s="238">
        <f>SUMIF('Headcount Roster -&gt;'!$FD$158:$FD$177,'&lt;- Scale Ops'!$C$355,'Headcount Roster -&gt;'!FT$158:FT$177)</f>
        <v>0</v>
      </c>
      <c r="T363" s="238">
        <f>SUMIF('Headcount Roster -&gt;'!$FD$158:$FD$177,'&lt;- Scale Ops'!$C$355,'Headcount Roster -&gt;'!FU$158:FU$177)</f>
        <v>0</v>
      </c>
      <c r="U363" s="238">
        <f>SUMIF('Headcount Roster -&gt;'!$FD$158:$FD$177,'&lt;- Scale Ops'!$C$355,'Headcount Roster -&gt;'!FV$158:FV$177)</f>
        <v>0</v>
      </c>
      <c r="V363" s="238">
        <f>SUMIF('Headcount Roster -&gt;'!$FD$158:$FD$177,'&lt;- Scale Ops'!$C$355,'Headcount Roster -&gt;'!FW$158:FW$177)</f>
        <v>0</v>
      </c>
      <c r="W363" s="238">
        <f>SUMIF('Headcount Roster -&gt;'!$FD$158:$FD$177,'&lt;- Scale Ops'!$C$355,'Headcount Roster -&gt;'!FX$158:FX$177)</f>
        <v>0</v>
      </c>
      <c r="X363" s="238">
        <f>SUMIF('Headcount Roster -&gt;'!$FD$158:$FD$177,'&lt;- Scale Ops'!$C$355,'Headcount Roster -&gt;'!FY$158:FY$177)</f>
        <v>0</v>
      </c>
      <c r="Y363" s="238">
        <f>SUMIF('Headcount Roster -&gt;'!$FD$158:$FD$177,'&lt;- Scale Ops'!$C$355,'Headcount Roster -&gt;'!FZ$158:FZ$177)</f>
        <v>0</v>
      </c>
      <c r="Z363" s="238">
        <f>SUMIF('Headcount Roster -&gt;'!$FD$158:$FD$177,'&lt;- Scale Ops'!$C$355,'Headcount Roster -&gt;'!GA$158:GA$177)</f>
        <v>0</v>
      </c>
      <c r="AA363" s="238">
        <f>SUMIF('Headcount Roster -&gt;'!$FD$158:$FD$177,'&lt;- Scale Ops'!$C$355,'Headcount Roster -&gt;'!GB$158:GB$177)</f>
        <v>0</v>
      </c>
      <c r="AB363" s="238">
        <f>SUMIF('Headcount Roster -&gt;'!$FD$158:$FD$177,'&lt;- Scale Ops'!$C$355,'Headcount Roster -&gt;'!GC$158:GC$177)</f>
        <v>0</v>
      </c>
      <c r="AC363" s="238">
        <f>SUMIF('Headcount Roster -&gt;'!$FD$158:$FD$177,'&lt;- Scale Ops'!$C$355,'Headcount Roster -&gt;'!GD$158:GD$177)</f>
        <v>0</v>
      </c>
      <c r="AD363" s="238">
        <f>SUMIF('Headcount Roster -&gt;'!$FD$158:$FD$177,'&lt;- Scale Ops'!$C$355,'Headcount Roster -&gt;'!GE$158:GE$177)</f>
        <v>0</v>
      </c>
      <c r="AE363" s="238">
        <f>SUMIF('Headcount Roster -&gt;'!$FD$158:$FD$177,'&lt;- Scale Ops'!$C$355,'Headcount Roster -&gt;'!GF$158:GF$177)</f>
        <v>0</v>
      </c>
      <c r="AF363" s="238">
        <f>SUMIF('Headcount Roster -&gt;'!$FD$158:$FD$177,'&lt;- Scale Ops'!$C$355,'Headcount Roster -&gt;'!GG$158:GG$177)</f>
        <v>0</v>
      </c>
      <c r="AG363" s="238">
        <f>SUMIF('Headcount Roster -&gt;'!$FD$158:$FD$177,'&lt;- Scale Ops'!$C$355,'Headcount Roster -&gt;'!GH$158:GH$177)</f>
        <v>0</v>
      </c>
      <c r="AH363" s="238">
        <f>SUMIF('Headcount Roster -&gt;'!$FD$158:$FD$177,'&lt;- Scale Ops'!$C$355,'Headcount Roster -&gt;'!GI$158:GI$177)</f>
        <v>0</v>
      </c>
      <c r="AI363" s="238">
        <f>SUMIF('Headcount Roster -&gt;'!$FD$158:$FD$177,'&lt;- Scale Ops'!$C$355,'Headcount Roster -&gt;'!GJ$158:GJ$177)</f>
        <v>0</v>
      </c>
      <c r="AJ363" s="238">
        <f>SUMIF('Headcount Roster -&gt;'!$FD$158:$FD$177,'&lt;- Scale Ops'!$C$355,'Headcount Roster -&gt;'!GK$158:GK$177)</f>
        <v>0</v>
      </c>
      <c r="AK363" s="238">
        <f>SUMIF('Headcount Roster -&gt;'!$FD$158:$FD$177,'&lt;- Scale Ops'!$C$355,'Headcount Roster -&gt;'!GL$158:GL$177)</f>
        <v>0</v>
      </c>
      <c r="AL363" s="238">
        <f>SUMIF('Headcount Roster -&gt;'!$FD$158:$FD$177,'&lt;- Scale Ops'!$C$355,'Headcount Roster -&gt;'!GM$158:GM$177)</f>
        <v>0</v>
      </c>
      <c r="AM363" s="238">
        <f>SUMIF('Headcount Roster -&gt;'!$FD$158:$FD$177,'&lt;- Scale Ops'!$C$355,'Headcount Roster -&gt;'!GN$158:GN$177)</f>
        <v>0</v>
      </c>
      <c r="AN363" s="238">
        <f>SUMIF('Headcount Roster -&gt;'!$FD$158:$FD$177,'&lt;- Scale Ops'!$C$355,'Headcount Roster -&gt;'!GO$158:GO$177)</f>
        <v>0</v>
      </c>
      <c r="AO363" s="238">
        <f>SUMIF('Headcount Roster -&gt;'!$FD$158:$FD$177,'&lt;- Scale Ops'!$C$355,'Headcount Roster -&gt;'!GP$158:GP$177)</f>
        <v>0</v>
      </c>
      <c r="AP363" s="238">
        <f>SUMIF('Headcount Roster -&gt;'!$FD$158:$FD$177,'&lt;- Scale Ops'!$C$355,'Headcount Roster -&gt;'!GQ$158:GQ$177)</f>
        <v>0</v>
      </c>
      <c r="AQ363" s="238">
        <f>SUMIF('Headcount Roster -&gt;'!$FD$158:$FD$177,'&lt;- Scale Ops'!$C$355,'Headcount Roster -&gt;'!GR$158:GR$177)</f>
        <v>0</v>
      </c>
      <c r="AR363" s="238">
        <f>SUMIF('Headcount Roster -&gt;'!$FD$158:$FD$177,'&lt;- Scale Ops'!$C$355,'Headcount Roster -&gt;'!GS$158:GS$177)</f>
        <v>0</v>
      </c>
      <c r="AS363" s="238">
        <f>SUMIF('Headcount Roster -&gt;'!$FD$158:$FD$177,'&lt;- Scale Ops'!$C$355,'Headcount Roster -&gt;'!GT$158:GT$177)</f>
        <v>0</v>
      </c>
      <c r="AT363" s="238">
        <f>SUMIF('Headcount Roster -&gt;'!$FD$158:$FD$177,'&lt;- Scale Ops'!$C$355,'Headcount Roster -&gt;'!GU$158:GU$177)</f>
        <v>0</v>
      </c>
      <c r="AU363" s="238">
        <f>SUMIF('Headcount Roster -&gt;'!$FD$158:$FD$177,'&lt;- Scale Ops'!$C$355,'Headcount Roster -&gt;'!GV$158:GV$177)</f>
        <v>0</v>
      </c>
      <c r="AV363" s="238">
        <f>SUMIF('Headcount Roster -&gt;'!$FD$158:$FD$177,'&lt;- Scale Ops'!$C$355,'Headcount Roster -&gt;'!GW$158:GW$177)</f>
        <v>0</v>
      </c>
      <c r="AW363" s="238">
        <f>SUMIF('Headcount Roster -&gt;'!$FD$158:$FD$177,'&lt;- Scale Ops'!$C$355,'Headcount Roster -&gt;'!GX$158:GX$177)</f>
        <v>0</v>
      </c>
      <c r="AX363" s="238">
        <f>SUMIF('Headcount Roster -&gt;'!$FD$158:$FD$177,'&lt;- Scale Ops'!$C$355,'Headcount Roster -&gt;'!GY$158:GY$177)</f>
        <v>0</v>
      </c>
      <c r="AY363" s="238">
        <f>SUMIF('Headcount Roster -&gt;'!$FD$158:$FD$177,'&lt;- Scale Ops'!$C$355,'Headcount Roster -&gt;'!GZ$158:GZ$177)</f>
        <v>0</v>
      </c>
      <c r="AZ363" s="238">
        <f>SUMIF('Headcount Roster -&gt;'!$FD$158:$FD$177,'&lt;- Scale Ops'!$C$355,'Headcount Roster -&gt;'!HA$158:HA$177)</f>
        <v>0</v>
      </c>
      <c r="BA363" s="238">
        <f>SUMIF('Headcount Roster -&gt;'!$FD$158:$FD$177,'&lt;- Scale Ops'!$C$355,'Headcount Roster -&gt;'!HB$158:HB$177)</f>
        <v>0</v>
      </c>
      <c r="BB363" s="238">
        <f>SUMIF('Headcount Roster -&gt;'!$FD$158:$FD$177,'&lt;- Scale Ops'!$C$355,'Headcount Roster -&gt;'!HC$158:HC$177)</f>
        <v>0</v>
      </c>
      <c r="BC363" s="238">
        <f>SUMIF('Headcount Roster -&gt;'!$FD$158:$FD$177,'&lt;- Scale Ops'!$C$355,'Headcount Roster -&gt;'!HD$158:HD$177)</f>
        <v>0</v>
      </c>
      <c r="BD363" s="238">
        <f>SUMIF('Headcount Roster -&gt;'!$FD$158:$FD$177,'&lt;- Scale Ops'!$C$355,'Headcount Roster -&gt;'!HE$158:HE$177)</f>
        <v>0</v>
      </c>
      <c r="BE363" s="238">
        <f>SUMIF('Headcount Roster -&gt;'!$FD$158:$FD$177,'&lt;- Scale Ops'!$C$355,'Headcount Roster -&gt;'!HF$158:HF$177)</f>
        <v>0</v>
      </c>
      <c r="BF363" s="238">
        <f>SUMIF('Headcount Roster -&gt;'!$FD$158:$FD$177,'&lt;- Scale Ops'!$C$355,'Headcount Roster -&gt;'!HG$158:HG$177)</f>
        <v>0</v>
      </c>
      <c r="BG363" s="238">
        <f>SUMIF('Headcount Roster -&gt;'!$FD$158:$FD$177,'&lt;- Scale Ops'!$C$355,'Headcount Roster -&gt;'!HH$158:HH$177)</f>
        <v>0</v>
      </c>
      <c r="BH363" s="238">
        <f>SUMIF('Headcount Roster -&gt;'!$FD$158:$FD$177,'&lt;- Scale Ops'!$C$355,'Headcount Roster -&gt;'!HI$158:HI$177)</f>
        <v>0</v>
      </c>
      <c r="BI363" s="238">
        <f>SUMIF('Headcount Roster -&gt;'!$FD$158:$FD$177,'&lt;- Scale Ops'!$C$355,'Headcount Roster -&gt;'!HJ$158:HJ$177)</f>
        <v>0</v>
      </c>
      <c r="BJ363" s="238">
        <f>SUMIF('Headcount Roster -&gt;'!$FD$158:$FD$177,'&lt;- Scale Ops'!$C$355,'Headcount Roster -&gt;'!HK$158:HK$177)</f>
        <v>0</v>
      </c>
      <c r="BK363" s="238">
        <f>SUMIF('Headcount Roster -&gt;'!$FD$158:$FD$177,'&lt;- Scale Ops'!$C$355,'Headcount Roster -&gt;'!HL$158:HL$177)</f>
        <v>0</v>
      </c>
      <c r="BL363" s="238">
        <f>SUMIF('Headcount Roster -&gt;'!$FD$158:$FD$177,'&lt;- Scale Ops'!$C$355,'Headcount Roster -&gt;'!HM$158:HM$177)</f>
        <v>0</v>
      </c>
      <c r="BM363" s="238">
        <f>SUMIF('Headcount Roster -&gt;'!$FD$158:$FD$177,'&lt;- Scale Ops'!$C$355,'Headcount Roster -&gt;'!HN$158:HN$177)</f>
        <v>0</v>
      </c>
      <c r="BN363" s="238">
        <f>SUMIF('Headcount Roster -&gt;'!$FD$158:$FD$177,'&lt;- Scale Ops'!$C$355,'Headcount Roster -&gt;'!HO$158:HO$177)</f>
        <v>0</v>
      </c>
      <c r="BO363" s="238">
        <f>SUMIF('Headcount Roster -&gt;'!$FD$158:$FD$177,'&lt;- Scale Ops'!$C$355,'Headcount Roster -&gt;'!HP$158:HP$177)</f>
        <v>0</v>
      </c>
      <c r="BP363" s="238">
        <f>SUMIF('Headcount Roster -&gt;'!$FD$158:$FD$177,'&lt;- Scale Ops'!$C$355,'Headcount Roster -&gt;'!HQ$158:HQ$177)</f>
        <v>0</v>
      </c>
      <c r="BQ363" s="238">
        <f>SUMIF('Headcount Roster -&gt;'!$FD$158:$FD$177,'&lt;- Scale Ops'!$C$355,'Headcount Roster -&gt;'!HR$158:HR$177)</f>
        <v>0</v>
      </c>
      <c r="BR363" s="238">
        <f>SUMIF('Headcount Roster -&gt;'!$FD$158:$FD$177,'&lt;- Scale Ops'!$C$355,'Headcount Roster -&gt;'!HS$158:HS$177)</f>
        <v>0</v>
      </c>
      <c r="BS363" s="238">
        <f>SUMIF('Headcount Roster -&gt;'!$FD$158:$FD$177,'&lt;- Scale Ops'!$C$355,'Headcount Roster -&gt;'!HT$158:HT$177)</f>
        <v>0</v>
      </c>
      <c r="BT363" s="238">
        <f>SUMIF('Headcount Roster -&gt;'!$FD$158:$FD$177,'&lt;- Scale Ops'!$C$355,'Headcount Roster -&gt;'!HU$158:HU$177)</f>
        <v>0</v>
      </c>
      <c r="BU363" s="238">
        <f>SUMIF('Headcount Roster -&gt;'!$FD$158:$FD$177,'&lt;- Scale Ops'!$C$355,'Headcount Roster -&gt;'!HV$158:HV$177)</f>
        <v>0</v>
      </c>
      <c r="BV363" s="238">
        <f>SUMIF('Headcount Roster -&gt;'!$FD$158:$FD$177,'&lt;- Scale Ops'!$C$355,'Headcount Roster -&gt;'!HW$158:HW$177)</f>
        <v>0</v>
      </c>
      <c r="BW363" s="238">
        <f>SUMIF('Headcount Roster -&gt;'!$FD$158:$FD$177,'&lt;- Scale Ops'!$C$355,'Headcount Roster -&gt;'!HX$158:HX$177)</f>
        <v>0</v>
      </c>
    </row>
    <row r="364" spans="2:75" x14ac:dyDescent="0.3">
      <c r="B364" s="236" t="s">
        <v>271</v>
      </c>
      <c r="D364" s="256">
        <f>IFERROR(ROUND(D362/$C361,0),0)</f>
        <v>0</v>
      </c>
      <c r="E364" s="256">
        <f t="shared" ref="E364:BK364" si="432">IFERROR(ROUND(E362/$C361,0),0)</f>
        <v>0</v>
      </c>
      <c r="F364" s="256">
        <f>IFERROR(ROUND(F362/$C361,0),0)</f>
        <v>0</v>
      </c>
      <c r="G364" s="256">
        <f t="shared" si="432"/>
        <v>0</v>
      </c>
      <c r="H364" s="256">
        <f t="shared" si="432"/>
        <v>0</v>
      </c>
      <c r="I364" s="256">
        <f t="shared" si="432"/>
        <v>0</v>
      </c>
      <c r="J364" s="256">
        <f t="shared" si="432"/>
        <v>0</v>
      </c>
      <c r="K364" s="256">
        <f t="shared" si="432"/>
        <v>0</v>
      </c>
      <c r="L364" s="256">
        <f t="shared" si="432"/>
        <v>0</v>
      </c>
      <c r="M364" s="256">
        <f t="shared" si="432"/>
        <v>0</v>
      </c>
      <c r="N364" s="256">
        <f t="shared" si="432"/>
        <v>0</v>
      </c>
      <c r="O364" s="256">
        <f t="shared" si="432"/>
        <v>0</v>
      </c>
      <c r="P364" s="256">
        <f t="shared" si="432"/>
        <v>0</v>
      </c>
      <c r="Q364" s="256">
        <f t="shared" si="432"/>
        <v>0</v>
      </c>
      <c r="R364" s="256">
        <f t="shared" si="432"/>
        <v>0</v>
      </c>
      <c r="S364" s="256">
        <f t="shared" si="432"/>
        <v>0</v>
      </c>
      <c r="T364" s="256">
        <f t="shared" si="432"/>
        <v>0</v>
      </c>
      <c r="U364" s="256">
        <f t="shared" si="432"/>
        <v>0</v>
      </c>
      <c r="V364" s="256">
        <f t="shared" si="432"/>
        <v>0</v>
      </c>
      <c r="W364" s="256">
        <f t="shared" si="432"/>
        <v>0</v>
      </c>
      <c r="X364" s="256">
        <f t="shared" si="432"/>
        <v>0</v>
      </c>
      <c r="Y364" s="256">
        <f t="shared" si="432"/>
        <v>0</v>
      </c>
      <c r="Z364" s="256">
        <f t="shared" si="432"/>
        <v>0</v>
      </c>
      <c r="AA364" s="256">
        <f t="shared" si="432"/>
        <v>0</v>
      </c>
      <c r="AB364" s="256">
        <f t="shared" si="432"/>
        <v>0</v>
      </c>
      <c r="AC364" s="256">
        <f t="shared" si="432"/>
        <v>0</v>
      </c>
      <c r="AD364" s="256">
        <f t="shared" si="432"/>
        <v>0</v>
      </c>
      <c r="AE364" s="256">
        <f t="shared" si="432"/>
        <v>0</v>
      </c>
      <c r="AF364" s="256">
        <f t="shared" si="432"/>
        <v>0</v>
      </c>
      <c r="AG364" s="256">
        <f t="shared" si="432"/>
        <v>0</v>
      </c>
      <c r="AH364" s="256">
        <f t="shared" si="432"/>
        <v>0</v>
      </c>
      <c r="AI364" s="256">
        <f t="shared" si="432"/>
        <v>0</v>
      </c>
      <c r="AJ364" s="256">
        <f t="shared" si="432"/>
        <v>0</v>
      </c>
      <c r="AK364" s="256">
        <f t="shared" si="432"/>
        <v>0</v>
      </c>
      <c r="AL364" s="256">
        <f t="shared" si="432"/>
        <v>0</v>
      </c>
      <c r="AM364" s="256">
        <f t="shared" si="432"/>
        <v>0</v>
      </c>
      <c r="AN364" s="256">
        <f t="shared" si="432"/>
        <v>0</v>
      </c>
      <c r="AO364" s="256">
        <f t="shared" si="432"/>
        <v>0</v>
      </c>
      <c r="AP364" s="256">
        <f t="shared" si="432"/>
        <v>0</v>
      </c>
      <c r="AQ364" s="256">
        <f t="shared" si="432"/>
        <v>0</v>
      </c>
      <c r="AR364" s="256">
        <f t="shared" si="432"/>
        <v>0</v>
      </c>
      <c r="AS364" s="256">
        <f t="shared" si="432"/>
        <v>0</v>
      </c>
      <c r="AT364" s="256">
        <f t="shared" si="432"/>
        <v>0</v>
      </c>
      <c r="AU364" s="256">
        <f t="shared" si="432"/>
        <v>0</v>
      </c>
      <c r="AV364" s="256">
        <f t="shared" si="432"/>
        <v>0</v>
      </c>
      <c r="AW364" s="256">
        <f t="shared" si="432"/>
        <v>0</v>
      </c>
      <c r="AX364" s="256">
        <f t="shared" si="432"/>
        <v>0</v>
      </c>
      <c r="AY364" s="256">
        <f t="shared" si="432"/>
        <v>0</v>
      </c>
      <c r="AZ364" s="256">
        <f t="shared" si="432"/>
        <v>0</v>
      </c>
      <c r="BA364" s="256">
        <f t="shared" si="432"/>
        <v>0</v>
      </c>
      <c r="BB364" s="256">
        <f t="shared" si="432"/>
        <v>0</v>
      </c>
      <c r="BC364" s="256">
        <f t="shared" si="432"/>
        <v>0</v>
      </c>
      <c r="BD364" s="256">
        <f t="shared" si="432"/>
        <v>0</v>
      </c>
      <c r="BE364" s="256">
        <f t="shared" si="432"/>
        <v>0</v>
      </c>
      <c r="BF364" s="256">
        <f t="shared" si="432"/>
        <v>0</v>
      </c>
      <c r="BG364" s="256">
        <f t="shared" si="432"/>
        <v>0</v>
      </c>
      <c r="BH364" s="256">
        <f t="shared" si="432"/>
        <v>0</v>
      </c>
      <c r="BI364" s="256">
        <f t="shared" si="432"/>
        <v>0</v>
      </c>
      <c r="BJ364" s="256">
        <f t="shared" si="432"/>
        <v>0</v>
      </c>
      <c r="BK364" s="256">
        <f t="shared" si="432"/>
        <v>0</v>
      </c>
      <c r="BL364" s="256">
        <f t="shared" ref="BL364:BW364" si="433">IFERROR(ROUND(BL362/$C361,0),0)</f>
        <v>0</v>
      </c>
      <c r="BM364" s="256">
        <f t="shared" si="433"/>
        <v>0</v>
      </c>
      <c r="BN364" s="256">
        <f t="shared" si="433"/>
        <v>0</v>
      </c>
      <c r="BO364" s="256">
        <f t="shared" si="433"/>
        <v>0</v>
      </c>
      <c r="BP364" s="256">
        <f t="shared" si="433"/>
        <v>0</v>
      </c>
      <c r="BQ364" s="256">
        <f t="shared" si="433"/>
        <v>0</v>
      </c>
      <c r="BR364" s="256">
        <f t="shared" si="433"/>
        <v>0</v>
      </c>
      <c r="BS364" s="256">
        <f t="shared" si="433"/>
        <v>0</v>
      </c>
      <c r="BT364" s="256">
        <f t="shared" si="433"/>
        <v>0</v>
      </c>
      <c r="BU364" s="256">
        <f t="shared" si="433"/>
        <v>0</v>
      </c>
      <c r="BV364" s="256">
        <f t="shared" si="433"/>
        <v>0</v>
      </c>
      <c r="BW364" s="256">
        <f t="shared" si="433"/>
        <v>0</v>
      </c>
    </row>
    <row r="365" spans="2:75" x14ac:dyDescent="0.3">
      <c r="B365" t="s">
        <v>181</v>
      </c>
      <c r="D365" s="257">
        <f>IF((D364-D363)&lt;0,0,D364-D363)</f>
        <v>0</v>
      </c>
      <c r="E365" s="257">
        <f t="shared" ref="E365:BK365" si="434">IF((E364-E363)&lt;0,0,E364-E363)</f>
        <v>0</v>
      </c>
      <c r="F365" s="257">
        <f t="shared" si="434"/>
        <v>0</v>
      </c>
      <c r="G365" s="257">
        <f t="shared" si="434"/>
        <v>0</v>
      </c>
      <c r="H365" s="257">
        <f t="shared" si="434"/>
        <v>0</v>
      </c>
      <c r="I365" s="257">
        <f t="shared" si="434"/>
        <v>0</v>
      </c>
      <c r="J365" s="257">
        <f t="shared" si="434"/>
        <v>0</v>
      </c>
      <c r="K365" s="257">
        <f t="shared" si="434"/>
        <v>0</v>
      </c>
      <c r="L365" s="257">
        <f t="shared" si="434"/>
        <v>0</v>
      </c>
      <c r="M365" s="257">
        <f t="shared" si="434"/>
        <v>0</v>
      </c>
      <c r="N365" s="257">
        <f t="shared" si="434"/>
        <v>0</v>
      </c>
      <c r="O365" s="257">
        <f t="shared" si="434"/>
        <v>0</v>
      </c>
      <c r="P365" s="257">
        <f t="shared" si="434"/>
        <v>0</v>
      </c>
      <c r="Q365" s="257">
        <f t="shared" si="434"/>
        <v>0</v>
      </c>
      <c r="R365" s="257">
        <f t="shared" si="434"/>
        <v>0</v>
      </c>
      <c r="S365" s="257">
        <f t="shared" si="434"/>
        <v>0</v>
      </c>
      <c r="T365" s="257">
        <f t="shared" si="434"/>
        <v>0</v>
      </c>
      <c r="U365" s="257">
        <f t="shared" si="434"/>
        <v>0</v>
      </c>
      <c r="V365" s="257">
        <f t="shared" si="434"/>
        <v>0</v>
      </c>
      <c r="W365" s="257">
        <f t="shared" si="434"/>
        <v>0</v>
      </c>
      <c r="X365" s="257">
        <f t="shared" si="434"/>
        <v>0</v>
      </c>
      <c r="Y365" s="257">
        <f t="shared" si="434"/>
        <v>0</v>
      </c>
      <c r="Z365" s="257">
        <f t="shared" si="434"/>
        <v>0</v>
      </c>
      <c r="AA365" s="257">
        <f t="shared" si="434"/>
        <v>0</v>
      </c>
      <c r="AB365" s="257">
        <f t="shared" si="434"/>
        <v>0</v>
      </c>
      <c r="AC365" s="257">
        <f t="shared" si="434"/>
        <v>0</v>
      </c>
      <c r="AD365" s="257">
        <f t="shared" si="434"/>
        <v>0</v>
      </c>
      <c r="AE365" s="257">
        <f t="shared" si="434"/>
        <v>0</v>
      </c>
      <c r="AF365" s="257">
        <f t="shared" si="434"/>
        <v>0</v>
      </c>
      <c r="AG365" s="257">
        <f t="shared" si="434"/>
        <v>0</v>
      </c>
      <c r="AH365" s="257">
        <f t="shared" si="434"/>
        <v>0</v>
      </c>
      <c r="AI365" s="257">
        <f t="shared" si="434"/>
        <v>0</v>
      </c>
      <c r="AJ365" s="257">
        <f t="shared" si="434"/>
        <v>0</v>
      </c>
      <c r="AK365" s="257">
        <f t="shared" si="434"/>
        <v>0</v>
      </c>
      <c r="AL365" s="257">
        <f t="shared" si="434"/>
        <v>0</v>
      </c>
      <c r="AM365" s="257">
        <f t="shared" si="434"/>
        <v>0</v>
      </c>
      <c r="AN365" s="257">
        <f t="shared" si="434"/>
        <v>0</v>
      </c>
      <c r="AO365" s="257">
        <f t="shared" si="434"/>
        <v>0</v>
      </c>
      <c r="AP365" s="257">
        <f t="shared" si="434"/>
        <v>0</v>
      </c>
      <c r="AQ365" s="257">
        <f t="shared" si="434"/>
        <v>0</v>
      </c>
      <c r="AR365" s="257">
        <f t="shared" si="434"/>
        <v>0</v>
      </c>
      <c r="AS365" s="257">
        <f t="shared" si="434"/>
        <v>0</v>
      </c>
      <c r="AT365" s="257">
        <f t="shared" si="434"/>
        <v>0</v>
      </c>
      <c r="AU365" s="257">
        <f t="shared" si="434"/>
        <v>0</v>
      </c>
      <c r="AV365" s="257">
        <f t="shared" si="434"/>
        <v>0</v>
      </c>
      <c r="AW365" s="257">
        <f t="shared" si="434"/>
        <v>0</v>
      </c>
      <c r="AX365" s="257">
        <f t="shared" si="434"/>
        <v>0</v>
      </c>
      <c r="AY365" s="257">
        <f t="shared" si="434"/>
        <v>0</v>
      </c>
      <c r="AZ365" s="257">
        <f t="shared" si="434"/>
        <v>0</v>
      </c>
      <c r="BA365" s="257">
        <f t="shared" si="434"/>
        <v>0</v>
      </c>
      <c r="BB365" s="257">
        <f t="shared" si="434"/>
        <v>0</v>
      </c>
      <c r="BC365" s="257">
        <f t="shared" si="434"/>
        <v>0</v>
      </c>
      <c r="BD365" s="257">
        <f t="shared" si="434"/>
        <v>0</v>
      </c>
      <c r="BE365" s="257">
        <f t="shared" si="434"/>
        <v>0</v>
      </c>
      <c r="BF365" s="257">
        <f t="shared" si="434"/>
        <v>0</v>
      </c>
      <c r="BG365" s="257">
        <f t="shared" si="434"/>
        <v>0</v>
      </c>
      <c r="BH365" s="257">
        <f t="shared" si="434"/>
        <v>0</v>
      </c>
      <c r="BI365" s="257">
        <f t="shared" si="434"/>
        <v>0</v>
      </c>
      <c r="BJ365" s="257">
        <f t="shared" si="434"/>
        <v>0</v>
      </c>
      <c r="BK365" s="257">
        <f t="shared" si="434"/>
        <v>0</v>
      </c>
      <c r="BL365" s="257">
        <f t="shared" ref="BL365:BW365" si="435">IF((BL364-BL363)&lt;0,0,BL364-BL363)</f>
        <v>0</v>
      </c>
      <c r="BM365" s="257">
        <f t="shared" si="435"/>
        <v>0</v>
      </c>
      <c r="BN365" s="257">
        <f t="shared" si="435"/>
        <v>0</v>
      </c>
      <c r="BO365" s="257">
        <f t="shared" si="435"/>
        <v>0</v>
      </c>
      <c r="BP365" s="257">
        <f t="shared" si="435"/>
        <v>0</v>
      </c>
      <c r="BQ365" s="257">
        <f t="shared" si="435"/>
        <v>0</v>
      </c>
      <c r="BR365" s="257">
        <f t="shared" si="435"/>
        <v>0</v>
      </c>
      <c r="BS365" s="257">
        <f t="shared" si="435"/>
        <v>0</v>
      </c>
      <c r="BT365" s="257">
        <f t="shared" si="435"/>
        <v>0</v>
      </c>
      <c r="BU365" s="257">
        <f t="shared" si="435"/>
        <v>0</v>
      </c>
      <c r="BV365" s="257">
        <f t="shared" si="435"/>
        <v>0</v>
      </c>
      <c r="BW365" s="257">
        <f t="shared" si="435"/>
        <v>0</v>
      </c>
    </row>
    <row r="366" spans="2:75" x14ac:dyDescent="0.3">
      <c r="B366" t="s">
        <v>21</v>
      </c>
      <c r="D366" s="239">
        <f>D365*$C358/12*(1+$C359)</f>
        <v>0</v>
      </c>
      <c r="E366" s="239">
        <f t="shared" ref="E366:BK366" si="436">E365*$C358/12*(1+$C359)</f>
        <v>0</v>
      </c>
      <c r="F366" s="239">
        <f t="shared" si="436"/>
        <v>0</v>
      </c>
      <c r="G366" s="239">
        <f t="shared" si="436"/>
        <v>0</v>
      </c>
      <c r="H366" s="239">
        <f t="shared" si="436"/>
        <v>0</v>
      </c>
      <c r="I366" s="239">
        <f t="shared" si="436"/>
        <v>0</v>
      </c>
      <c r="J366" s="239">
        <f t="shared" si="436"/>
        <v>0</v>
      </c>
      <c r="K366" s="239">
        <f t="shared" si="436"/>
        <v>0</v>
      </c>
      <c r="L366" s="239">
        <f t="shared" si="436"/>
        <v>0</v>
      </c>
      <c r="M366" s="239">
        <f t="shared" si="436"/>
        <v>0</v>
      </c>
      <c r="N366" s="239">
        <f t="shared" si="436"/>
        <v>0</v>
      </c>
      <c r="O366" s="239">
        <f t="shared" si="436"/>
        <v>0</v>
      </c>
      <c r="P366" s="239">
        <f t="shared" si="436"/>
        <v>0</v>
      </c>
      <c r="Q366" s="239">
        <f t="shared" si="436"/>
        <v>0</v>
      </c>
      <c r="R366" s="239">
        <f t="shared" si="436"/>
        <v>0</v>
      </c>
      <c r="S366" s="239">
        <f t="shared" si="436"/>
        <v>0</v>
      </c>
      <c r="T366" s="239">
        <f t="shared" si="436"/>
        <v>0</v>
      </c>
      <c r="U366" s="239">
        <f t="shared" si="436"/>
        <v>0</v>
      </c>
      <c r="V366" s="239">
        <f t="shared" si="436"/>
        <v>0</v>
      </c>
      <c r="W366" s="239">
        <f t="shared" si="436"/>
        <v>0</v>
      </c>
      <c r="X366" s="239">
        <f t="shared" si="436"/>
        <v>0</v>
      </c>
      <c r="Y366" s="239">
        <f t="shared" si="436"/>
        <v>0</v>
      </c>
      <c r="Z366" s="239">
        <f t="shared" si="436"/>
        <v>0</v>
      </c>
      <c r="AA366" s="239">
        <f t="shared" si="436"/>
        <v>0</v>
      </c>
      <c r="AB366" s="239">
        <f t="shared" si="436"/>
        <v>0</v>
      </c>
      <c r="AC366" s="239">
        <f t="shared" si="436"/>
        <v>0</v>
      </c>
      <c r="AD366" s="239">
        <f t="shared" si="436"/>
        <v>0</v>
      </c>
      <c r="AE366" s="239">
        <f t="shared" si="436"/>
        <v>0</v>
      </c>
      <c r="AF366" s="239">
        <f t="shared" si="436"/>
        <v>0</v>
      </c>
      <c r="AG366" s="239">
        <f t="shared" si="436"/>
        <v>0</v>
      </c>
      <c r="AH366" s="239">
        <f t="shared" si="436"/>
        <v>0</v>
      </c>
      <c r="AI366" s="239">
        <f t="shared" si="436"/>
        <v>0</v>
      </c>
      <c r="AJ366" s="239">
        <f t="shared" si="436"/>
        <v>0</v>
      </c>
      <c r="AK366" s="239">
        <f t="shared" si="436"/>
        <v>0</v>
      </c>
      <c r="AL366" s="239">
        <f t="shared" si="436"/>
        <v>0</v>
      </c>
      <c r="AM366" s="239">
        <f t="shared" si="436"/>
        <v>0</v>
      </c>
      <c r="AN366" s="239">
        <f t="shared" si="436"/>
        <v>0</v>
      </c>
      <c r="AO366" s="239">
        <f t="shared" si="436"/>
        <v>0</v>
      </c>
      <c r="AP366" s="239">
        <f t="shared" si="436"/>
        <v>0</v>
      </c>
      <c r="AQ366" s="239">
        <f t="shared" si="436"/>
        <v>0</v>
      </c>
      <c r="AR366" s="239">
        <f t="shared" si="436"/>
        <v>0</v>
      </c>
      <c r="AS366" s="239">
        <f t="shared" si="436"/>
        <v>0</v>
      </c>
      <c r="AT366" s="239">
        <f t="shared" si="436"/>
        <v>0</v>
      </c>
      <c r="AU366" s="239">
        <f t="shared" si="436"/>
        <v>0</v>
      </c>
      <c r="AV366" s="239">
        <f t="shared" si="436"/>
        <v>0</v>
      </c>
      <c r="AW366" s="239">
        <f t="shared" si="436"/>
        <v>0</v>
      </c>
      <c r="AX366" s="239">
        <f t="shared" si="436"/>
        <v>0</v>
      </c>
      <c r="AY366" s="239">
        <f t="shared" si="436"/>
        <v>0</v>
      </c>
      <c r="AZ366" s="239">
        <f t="shared" si="436"/>
        <v>0</v>
      </c>
      <c r="BA366" s="239">
        <f t="shared" si="436"/>
        <v>0</v>
      </c>
      <c r="BB366" s="239">
        <f t="shared" si="436"/>
        <v>0</v>
      </c>
      <c r="BC366" s="239">
        <f t="shared" si="436"/>
        <v>0</v>
      </c>
      <c r="BD366" s="239">
        <f t="shared" si="436"/>
        <v>0</v>
      </c>
      <c r="BE366" s="239">
        <f t="shared" si="436"/>
        <v>0</v>
      </c>
      <c r="BF366" s="239">
        <f t="shared" si="436"/>
        <v>0</v>
      </c>
      <c r="BG366" s="239">
        <f t="shared" si="436"/>
        <v>0</v>
      </c>
      <c r="BH366" s="239">
        <f t="shared" si="436"/>
        <v>0</v>
      </c>
      <c r="BI366" s="239">
        <f t="shared" si="436"/>
        <v>0</v>
      </c>
      <c r="BJ366" s="239">
        <f t="shared" si="436"/>
        <v>0</v>
      </c>
      <c r="BK366" s="239">
        <f t="shared" si="436"/>
        <v>0</v>
      </c>
      <c r="BL366" s="239">
        <f t="shared" ref="BL366:BW366" si="437">BL365*$C358/12*(1+$C359)</f>
        <v>0</v>
      </c>
      <c r="BM366" s="239">
        <f t="shared" si="437"/>
        <v>0</v>
      </c>
      <c r="BN366" s="239">
        <f t="shared" si="437"/>
        <v>0</v>
      </c>
      <c r="BO366" s="239">
        <f t="shared" si="437"/>
        <v>0</v>
      </c>
      <c r="BP366" s="239">
        <f t="shared" si="437"/>
        <v>0</v>
      </c>
      <c r="BQ366" s="239">
        <f t="shared" si="437"/>
        <v>0</v>
      </c>
      <c r="BR366" s="239">
        <f t="shared" si="437"/>
        <v>0</v>
      </c>
      <c r="BS366" s="239">
        <f t="shared" si="437"/>
        <v>0</v>
      </c>
      <c r="BT366" s="239">
        <f t="shared" si="437"/>
        <v>0</v>
      </c>
      <c r="BU366" s="239">
        <f t="shared" si="437"/>
        <v>0</v>
      </c>
      <c r="BV366" s="239">
        <f t="shared" si="437"/>
        <v>0</v>
      </c>
      <c r="BW366" s="239">
        <f t="shared" si="437"/>
        <v>0</v>
      </c>
    </row>
    <row r="367" spans="2:75" x14ac:dyDescent="0.3">
      <c r="B367" t="s">
        <v>107</v>
      </c>
      <c r="D367" s="239">
        <f>D365*$C360</f>
        <v>0</v>
      </c>
      <c r="E367" s="239">
        <f t="shared" ref="E367:BK367" si="438">E365*$C360</f>
        <v>0</v>
      </c>
      <c r="F367" s="239">
        <f t="shared" si="438"/>
        <v>0</v>
      </c>
      <c r="G367" s="239">
        <f t="shared" si="438"/>
        <v>0</v>
      </c>
      <c r="H367" s="239">
        <f t="shared" si="438"/>
        <v>0</v>
      </c>
      <c r="I367" s="239">
        <f t="shared" si="438"/>
        <v>0</v>
      </c>
      <c r="J367" s="239">
        <f t="shared" si="438"/>
        <v>0</v>
      </c>
      <c r="K367" s="239">
        <f t="shared" si="438"/>
        <v>0</v>
      </c>
      <c r="L367" s="239">
        <f t="shared" si="438"/>
        <v>0</v>
      </c>
      <c r="M367" s="239">
        <f t="shared" si="438"/>
        <v>0</v>
      </c>
      <c r="N367" s="239">
        <f t="shared" si="438"/>
        <v>0</v>
      </c>
      <c r="O367" s="239">
        <f t="shared" si="438"/>
        <v>0</v>
      </c>
      <c r="P367" s="239">
        <f t="shared" si="438"/>
        <v>0</v>
      </c>
      <c r="Q367" s="239">
        <f t="shared" si="438"/>
        <v>0</v>
      </c>
      <c r="R367" s="239">
        <f t="shared" si="438"/>
        <v>0</v>
      </c>
      <c r="S367" s="239">
        <f t="shared" si="438"/>
        <v>0</v>
      </c>
      <c r="T367" s="239">
        <f t="shared" si="438"/>
        <v>0</v>
      </c>
      <c r="U367" s="239">
        <f t="shared" si="438"/>
        <v>0</v>
      </c>
      <c r="V367" s="239">
        <f t="shared" si="438"/>
        <v>0</v>
      </c>
      <c r="W367" s="239">
        <f t="shared" si="438"/>
        <v>0</v>
      </c>
      <c r="X367" s="239">
        <f t="shared" si="438"/>
        <v>0</v>
      </c>
      <c r="Y367" s="239">
        <f t="shared" si="438"/>
        <v>0</v>
      </c>
      <c r="Z367" s="239">
        <f t="shared" si="438"/>
        <v>0</v>
      </c>
      <c r="AA367" s="239">
        <f t="shared" si="438"/>
        <v>0</v>
      </c>
      <c r="AB367" s="239">
        <f t="shared" si="438"/>
        <v>0</v>
      </c>
      <c r="AC367" s="239">
        <f t="shared" si="438"/>
        <v>0</v>
      </c>
      <c r="AD367" s="239">
        <f t="shared" si="438"/>
        <v>0</v>
      </c>
      <c r="AE367" s="239">
        <f t="shared" si="438"/>
        <v>0</v>
      </c>
      <c r="AF367" s="239">
        <f t="shared" si="438"/>
        <v>0</v>
      </c>
      <c r="AG367" s="239">
        <f t="shared" si="438"/>
        <v>0</v>
      </c>
      <c r="AH367" s="239">
        <f t="shared" si="438"/>
        <v>0</v>
      </c>
      <c r="AI367" s="239">
        <f t="shared" si="438"/>
        <v>0</v>
      </c>
      <c r="AJ367" s="239">
        <f t="shared" si="438"/>
        <v>0</v>
      </c>
      <c r="AK367" s="239">
        <f t="shared" si="438"/>
        <v>0</v>
      </c>
      <c r="AL367" s="239">
        <f t="shared" si="438"/>
        <v>0</v>
      </c>
      <c r="AM367" s="239">
        <f t="shared" si="438"/>
        <v>0</v>
      </c>
      <c r="AN367" s="239">
        <f t="shared" si="438"/>
        <v>0</v>
      </c>
      <c r="AO367" s="239">
        <f t="shared" si="438"/>
        <v>0</v>
      </c>
      <c r="AP367" s="239">
        <f t="shared" si="438"/>
        <v>0</v>
      </c>
      <c r="AQ367" s="239">
        <f t="shared" si="438"/>
        <v>0</v>
      </c>
      <c r="AR367" s="239">
        <f t="shared" si="438"/>
        <v>0</v>
      </c>
      <c r="AS367" s="239">
        <f t="shared" si="438"/>
        <v>0</v>
      </c>
      <c r="AT367" s="239">
        <f t="shared" si="438"/>
        <v>0</v>
      </c>
      <c r="AU367" s="239">
        <f t="shared" si="438"/>
        <v>0</v>
      </c>
      <c r="AV367" s="239">
        <f t="shared" si="438"/>
        <v>0</v>
      </c>
      <c r="AW367" s="239">
        <f t="shared" si="438"/>
        <v>0</v>
      </c>
      <c r="AX367" s="239">
        <f t="shared" si="438"/>
        <v>0</v>
      </c>
      <c r="AY367" s="239">
        <f t="shared" si="438"/>
        <v>0</v>
      </c>
      <c r="AZ367" s="239">
        <f t="shared" si="438"/>
        <v>0</v>
      </c>
      <c r="BA367" s="239">
        <f t="shared" si="438"/>
        <v>0</v>
      </c>
      <c r="BB367" s="239">
        <f t="shared" si="438"/>
        <v>0</v>
      </c>
      <c r="BC367" s="239">
        <f t="shared" si="438"/>
        <v>0</v>
      </c>
      <c r="BD367" s="239">
        <f t="shared" si="438"/>
        <v>0</v>
      </c>
      <c r="BE367" s="239">
        <f t="shared" si="438"/>
        <v>0</v>
      </c>
      <c r="BF367" s="239">
        <f t="shared" si="438"/>
        <v>0</v>
      </c>
      <c r="BG367" s="239">
        <f t="shared" si="438"/>
        <v>0</v>
      </c>
      <c r="BH367" s="239">
        <f t="shared" si="438"/>
        <v>0</v>
      </c>
      <c r="BI367" s="239">
        <f t="shared" si="438"/>
        <v>0</v>
      </c>
      <c r="BJ367" s="239">
        <f t="shared" si="438"/>
        <v>0</v>
      </c>
      <c r="BK367" s="239">
        <f t="shared" si="438"/>
        <v>0</v>
      </c>
      <c r="BL367" s="239">
        <f t="shared" ref="BL367:BW367" si="439">BL365*$C360</f>
        <v>0</v>
      </c>
      <c r="BM367" s="239">
        <f t="shared" si="439"/>
        <v>0</v>
      </c>
      <c r="BN367" s="239">
        <f t="shared" si="439"/>
        <v>0</v>
      </c>
      <c r="BO367" s="239">
        <f t="shared" si="439"/>
        <v>0</v>
      </c>
      <c r="BP367" s="239">
        <f t="shared" si="439"/>
        <v>0</v>
      </c>
      <c r="BQ367" s="239">
        <f t="shared" si="439"/>
        <v>0</v>
      </c>
      <c r="BR367" s="239">
        <f t="shared" si="439"/>
        <v>0</v>
      </c>
      <c r="BS367" s="239">
        <f t="shared" si="439"/>
        <v>0</v>
      </c>
      <c r="BT367" s="239">
        <f t="shared" si="439"/>
        <v>0</v>
      </c>
      <c r="BU367" s="239">
        <f t="shared" si="439"/>
        <v>0</v>
      </c>
      <c r="BV367" s="239">
        <f t="shared" si="439"/>
        <v>0</v>
      </c>
      <c r="BW367" s="239">
        <f t="shared" si="439"/>
        <v>0</v>
      </c>
    </row>
    <row r="368" spans="2:75" x14ac:dyDescent="0.3">
      <c r="D368" s="238"/>
      <c r="E368" s="238"/>
      <c r="F368" s="238"/>
      <c r="G368" s="238"/>
      <c r="H368" s="238"/>
      <c r="I368" s="238"/>
      <c r="J368" s="238"/>
      <c r="K368" s="238"/>
      <c r="L368" s="238"/>
      <c r="M368" s="238"/>
      <c r="N368" s="238"/>
      <c r="O368" s="238"/>
      <c r="P368" s="238"/>
      <c r="Q368" s="238"/>
      <c r="R368" s="238"/>
      <c r="S368" s="238"/>
      <c r="T368" s="238"/>
      <c r="U368" s="238"/>
      <c r="V368" s="238"/>
      <c r="W368" s="238"/>
      <c r="X368" s="238"/>
      <c r="Y368" s="238"/>
      <c r="Z368" s="238"/>
      <c r="AA368" s="238"/>
      <c r="AB368" s="238"/>
      <c r="AC368" s="238"/>
      <c r="AD368" s="238"/>
      <c r="AE368" s="238"/>
      <c r="AF368" s="238"/>
      <c r="AG368" s="238"/>
      <c r="AH368" s="238"/>
      <c r="AI368" s="238"/>
      <c r="AJ368" s="238"/>
      <c r="AK368" s="238"/>
      <c r="AL368" s="238"/>
      <c r="AM368" s="238"/>
      <c r="AN368" s="238"/>
      <c r="AO368" s="238"/>
      <c r="AP368" s="238"/>
      <c r="AQ368" s="238"/>
      <c r="AR368" s="238"/>
      <c r="AS368" s="238"/>
      <c r="AT368" s="238"/>
      <c r="AU368" s="238"/>
      <c r="AV368" s="238"/>
      <c r="AW368" s="238"/>
      <c r="AX368" s="238"/>
      <c r="AY368" s="238"/>
      <c r="AZ368" s="238"/>
      <c r="BA368" s="238"/>
      <c r="BB368" s="238"/>
      <c r="BC368" s="238"/>
      <c r="BD368" s="238"/>
      <c r="BE368" s="238"/>
      <c r="BF368" s="238"/>
      <c r="BG368" s="238"/>
      <c r="BH368" s="238"/>
      <c r="BI368" s="238"/>
      <c r="BJ368" s="238"/>
      <c r="BK368" s="238"/>
      <c r="BL368" s="238"/>
      <c r="BM368" s="238"/>
      <c r="BN368" s="238"/>
      <c r="BO368" s="238"/>
      <c r="BP368" s="238"/>
      <c r="BQ368" s="238"/>
      <c r="BR368" s="238"/>
      <c r="BS368" s="238"/>
      <c r="BT368" s="238"/>
      <c r="BU368" s="238"/>
      <c r="BV368" s="238"/>
      <c r="BW368" s="238"/>
    </row>
    <row r="369" spans="1:75" x14ac:dyDescent="0.3">
      <c r="D369" s="238"/>
      <c r="E369" s="238"/>
      <c r="F369" s="238"/>
      <c r="G369" s="238"/>
      <c r="H369" s="238"/>
      <c r="I369" s="238"/>
      <c r="J369" s="238"/>
      <c r="K369" s="238"/>
      <c r="L369" s="238"/>
      <c r="M369" s="238"/>
      <c r="N369" s="238"/>
      <c r="O369" s="238"/>
      <c r="P369" s="238"/>
      <c r="Q369" s="238"/>
      <c r="R369" s="238"/>
      <c r="S369" s="238"/>
      <c r="T369" s="238"/>
      <c r="U369" s="238"/>
      <c r="V369" s="238"/>
      <c r="W369" s="238"/>
      <c r="X369" s="238"/>
      <c r="Y369" s="238"/>
      <c r="Z369" s="238"/>
      <c r="AA369" s="238"/>
      <c r="AB369" s="238"/>
      <c r="AC369" s="238"/>
      <c r="AD369" s="238"/>
      <c r="AE369" s="238"/>
      <c r="AF369" s="238"/>
      <c r="AG369" s="238"/>
      <c r="AH369" s="238"/>
      <c r="AI369" s="238"/>
      <c r="AJ369" s="238"/>
      <c r="AK369" s="238"/>
      <c r="AL369" s="238"/>
      <c r="AM369" s="238"/>
      <c r="AN369" s="238"/>
      <c r="AO369" s="238"/>
      <c r="AP369" s="238"/>
      <c r="AQ369" s="238"/>
      <c r="AR369" s="238"/>
      <c r="AS369" s="238"/>
      <c r="AT369" s="238"/>
      <c r="AU369" s="238"/>
      <c r="AV369" s="238"/>
      <c r="AW369" s="238"/>
      <c r="AX369" s="238"/>
      <c r="AY369" s="238"/>
      <c r="AZ369" s="238"/>
      <c r="BA369" s="238"/>
      <c r="BB369" s="238"/>
      <c r="BC369" s="238"/>
      <c r="BD369" s="238"/>
      <c r="BE369" s="238"/>
      <c r="BF369" s="238"/>
      <c r="BG369" s="238"/>
      <c r="BH369" s="238"/>
      <c r="BI369" s="238"/>
      <c r="BJ369" s="238"/>
      <c r="BK369" s="238"/>
      <c r="BL369" s="238"/>
      <c r="BM369" s="238"/>
      <c r="BN369" s="238"/>
      <c r="BO369" s="238"/>
      <c r="BP369" s="238"/>
      <c r="BQ369" s="238"/>
      <c r="BR369" s="238"/>
      <c r="BS369" s="238"/>
      <c r="BT369" s="238"/>
      <c r="BU369" s="238"/>
      <c r="BV369" s="238"/>
      <c r="BW369" s="238"/>
    </row>
    <row r="370" spans="1:75" x14ac:dyDescent="0.3">
      <c r="B370" s="143" t="s">
        <v>192</v>
      </c>
      <c r="D370" s="238"/>
      <c r="E370" s="238"/>
      <c r="F370" s="238"/>
      <c r="G370" s="238"/>
      <c r="H370" s="238"/>
      <c r="I370" s="238"/>
      <c r="J370" s="238"/>
      <c r="K370" s="238"/>
      <c r="L370" s="238"/>
      <c r="M370" s="238"/>
      <c r="N370" s="238"/>
      <c r="O370" s="238"/>
      <c r="P370" s="238"/>
      <c r="Q370" s="238"/>
      <c r="R370" s="238"/>
      <c r="S370" s="238"/>
      <c r="T370" s="238"/>
      <c r="U370" s="238"/>
      <c r="V370" s="238"/>
      <c r="W370" s="238"/>
      <c r="X370" s="238"/>
      <c r="Y370" s="238"/>
      <c r="Z370" s="238"/>
      <c r="AA370" s="238"/>
      <c r="AB370" s="238"/>
      <c r="AC370" s="238"/>
      <c r="AD370" s="238"/>
      <c r="AE370" s="238"/>
      <c r="AF370" s="238"/>
      <c r="AG370" s="238"/>
      <c r="AH370" s="238"/>
      <c r="AI370" s="238"/>
      <c r="AJ370" s="238"/>
      <c r="AK370" s="238"/>
      <c r="AL370" s="238"/>
      <c r="AM370" s="238"/>
      <c r="AN370" s="238"/>
      <c r="AO370" s="238"/>
      <c r="AP370" s="238"/>
      <c r="AQ370" s="238"/>
      <c r="AR370" s="238"/>
      <c r="AS370" s="238"/>
      <c r="AT370" s="238"/>
      <c r="AU370" s="238"/>
      <c r="AV370" s="238"/>
      <c r="AW370" s="238"/>
      <c r="AX370" s="238"/>
      <c r="AY370" s="238"/>
      <c r="AZ370" s="238"/>
      <c r="BA370" s="238"/>
      <c r="BB370" s="238"/>
      <c r="BC370" s="238"/>
      <c r="BD370" s="238"/>
      <c r="BE370" s="238"/>
      <c r="BF370" s="238"/>
      <c r="BG370" s="238"/>
      <c r="BH370" s="238"/>
      <c r="BI370" s="238"/>
      <c r="BJ370" s="238"/>
      <c r="BK370" s="238"/>
      <c r="BL370" s="238"/>
      <c r="BM370" s="238"/>
      <c r="BN370" s="238"/>
      <c r="BO370" s="238"/>
      <c r="BP370" s="238"/>
      <c r="BQ370" s="238"/>
      <c r="BR370" s="238"/>
      <c r="BS370" s="238"/>
      <c r="BT370" s="238"/>
      <c r="BU370" s="238"/>
      <c r="BV370" s="238"/>
      <c r="BW370" s="238"/>
    </row>
    <row r="371" spans="1:75" x14ac:dyDescent="0.3">
      <c r="A371" t="str">
        <f>$B$336&amp;B371</f>
        <v>MarketingWages &amp; Taxes</v>
      </c>
      <c r="B371" t="s">
        <v>21</v>
      </c>
      <c r="D371" s="239">
        <f>SUMIF($B347:$B369,$B371,D347:D369)</f>
        <v>0</v>
      </c>
      <c r="E371" s="239">
        <f t="shared" ref="E371:BK371" si="440">SUMIF($B347:$B369,$B371,E347:E369)</f>
        <v>0</v>
      </c>
      <c r="F371" s="239">
        <f t="shared" si="440"/>
        <v>0</v>
      </c>
      <c r="G371" s="239">
        <f t="shared" si="440"/>
        <v>0</v>
      </c>
      <c r="H371" s="239">
        <f t="shared" si="440"/>
        <v>0</v>
      </c>
      <c r="I371" s="239">
        <f t="shared" si="440"/>
        <v>0</v>
      </c>
      <c r="J371" s="239">
        <f t="shared" si="440"/>
        <v>0</v>
      </c>
      <c r="K371" s="239">
        <f t="shared" si="440"/>
        <v>0</v>
      </c>
      <c r="L371" s="239">
        <f t="shared" si="440"/>
        <v>0</v>
      </c>
      <c r="M371" s="239">
        <f t="shared" si="440"/>
        <v>0</v>
      </c>
      <c r="N371" s="239">
        <f t="shared" si="440"/>
        <v>0</v>
      </c>
      <c r="O371" s="239">
        <f t="shared" si="440"/>
        <v>0</v>
      </c>
      <c r="P371" s="239">
        <f t="shared" si="440"/>
        <v>0</v>
      </c>
      <c r="Q371" s="239">
        <f t="shared" si="440"/>
        <v>0</v>
      </c>
      <c r="R371" s="239">
        <f t="shared" si="440"/>
        <v>0</v>
      </c>
      <c r="S371" s="239">
        <f t="shared" si="440"/>
        <v>0</v>
      </c>
      <c r="T371" s="239">
        <f t="shared" si="440"/>
        <v>0</v>
      </c>
      <c r="U371" s="239">
        <f t="shared" si="440"/>
        <v>0</v>
      </c>
      <c r="V371" s="239">
        <f t="shared" si="440"/>
        <v>0</v>
      </c>
      <c r="W371" s="239">
        <f t="shared" si="440"/>
        <v>0</v>
      </c>
      <c r="X371" s="239">
        <f t="shared" si="440"/>
        <v>0</v>
      </c>
      <c r="Y371" s="239">
        <f t="shared" si="440"/>
        <v>0</v>
      </c>
      <c r="Z371" s="239">
        <f t="shared" si="440"/>
        <v>0</v>
      </c>
      <c r="AA371" s="239">
        <f t="shared" si="440"/>
        <v>0</v>
      </c>
      <c r="AB371" s="239">
        <f t="shared" si="440"/>
        <v>0</v>
      </c>
      <c r="AC371" s="239">
        <f t="shared" si="440"/>
        <v>0</v>
      </c>
      <c r="AD371" s="239">
        <f t="shared" si="440"/>
        <v>0</v>
      </c>
      <c r="AE371" s="239">
        <f t="shared" si="440"/>
        <v>0</v>
      </c>
      <c r="AF371" s="239">
        <f t="shared" si="440"/>
        <v>0</v>
      </c>
      <c r="AG371" s="239">
        <f t="shared" si="440"/>
        <v>0</v>
      </c>
      <c r="AH371" s="239">
        <f t="shared" si="440"/>
        <v>0</v>
      </c>
      <c r="AI371" s="239">
        <f t="shared" si="440"/>
        <v>0</v>
      </c>
      <c r="AJ371" s="239">
        <f t="shared" si="440"/>
        <v>0</v>
      </c>
      <c r="AK371" s="239">
        <f t="shared" si="440"/>
        <v>0</v>
      </c>
      <c r="AL371" s="239">
        <f t="shared" si="440"/>
        <v>0</v>
      </c>
      <c r="AM371" s="239">
        <f t="shared" si="440"/>
        <v>0</v>
      </c>
      <c r="AN371" s="239">
        <f t="shared" si="440"/>
        <v>0</v>
      </c>
      <c r="AO371" s="239">
        <f t="shared" si="440"/>
        <v>0</v>
      </c>
      <c r="AP371" s="239">
        <f t="shared" si="440"/>
        <v>0</v>
      </c>
      <c r="AQ371" s="239">
        <f t="shared" si="440"/>
        <v>0</v>
      </c>
      <c r="AR371" s="239">
        <f t="shared" si="440"/>
        <v>0</v>
      </c>
      <c r="AS371" s="239">
        <f t="shared" si="440"/>
        <v>0</v>
      </c>
      <c r="AT371" s="239">
        <f t="shared" si="440"/>
        <v>0</v>
      </c>
      <c r="AU371" s="239">
        <f t="shared" si="440"/>
        <v>0</v>
      </c>
      <c r="AV371" s="239">
        <f t="shared" si="440"/>
        <v>0</v>
      </c>
      <c r="AW371" s="239">
        <f t="shared" si="440"/>
        <v>0</v>
      </c>
      <c r="AX371" s="239">
        <f t="shared" si="440"/>
        <v>0</v>
      </c>
      <c r="AY371" s="239">
        <f t="shared" si="440"/>
        <v>0</v>
      </c>
      <c r="AZ371" s="239">
        <f t="shared" si="440"/>
        <v>0</v>
      </c>
      <c r="BA371" s="239">
        <f t="shared" si="440"/>
        <v>0</v>
      </c>
      <c r="BB371" s="239">
        <f t="shared" si="440"/>
        <v>0</v>
      </c>
      <c r="BC371" s="239">
        <f t="shared" si="440"/>
        <v>0</v>
      </c>
      <c r="BD371" s="239">
        <f t="shared" si="440"/>
        <v>0</v>
      </c>
      <c r="BE371" s="239">
        <f t="shared" si="440"/>
        <v>0</v>
      </c>
      <c r="BF371" s="239">
        <f t="shared" si="440"/>
        <v>0</v>
      </c>
      <c r="BG371" s="239">
        <f t="shared" si="440"/>
        <v>0</v>
      </c>
      <c r="BH371" s="239">
        <f t="shared" si="440"/>
        <v>0</v>
      </c>
      <c r="BI371" s="239">
        <f t="shared" si="440"/>
        <v>0</v>
      </c>
      <c r="BJ371" s="239">
        <f t="shared" si="440"/>
        <v>0</v>
      </c>
      <c r="BK371" s="239">
        <f t="shared" si="440"/>
        <v>0</v>
      </c>
      <c r="BL371" s="239">
        <f t="shared" ref="BL371:BW371" si="441">SUMIF($B347:$B369,$B371,BL347:BL369)</f>
        <v>0</v>
      </c>
      <c r="BM371" s="239">
        <f t="shared" si="441"/>
        <v>0</v>
      </c>
      <c r="BN371" s="239">
        <f t="shared" si="441"/>
        <v>0</v>
      </c>
      <c r="BO371" s="239">
        <f t="shared" si="441"/>
        <v>0</v>
      </c>
      <c r="BP371" s="239">
        <f t="shared" si="441"/>
        <v>0</v>
      </c>
      <c r="BQ371" s="239">
        <f t="shared" si="441"/>
        <v>0</v>
      </c>
      <c r="BR371" s="239">
        <f t="shared" si="441"/>
        <v>0</v>
      </c>
      <c r="BS371" s="239">
        <f t="shared" si="441"/>
        <v>0</v>
      </c>
      <c r="BT371" s="239">
        <f t="shared" si="441"/>
        <v>0</v>
      </c>
      <c r="BU371" s="239">
        <f t="shared" si="441"/>
        <v>0</v>
      </c>
      <c r="BV371" s="239">
        <f t="shared" si="441"/>
        <v>0</v>
      </c>
      <c r="BW371" s="239">
        <f t="shared" si="441"/>
        <v>0</v>
      </c>
    </row>
    <row r="372" spans="1:75" x14ac:dyDescent="0.3">
      <c r="A372" t="str">
        <f t="shared" ref="A372:A373" si="442">$B$336&amp;B372</f>
        <v>MarketingBenefits</v>
      </c>
      <c r="B372" t="s">
        <v>107</v>
      </c>
      <c r="D372" s="239">
        <f>SUMIF($B347:$B369,$B372,D347:D369)</f>
        <v>0</v>
      </c>
      <c r="E372" s="239">
        <f>SUMIF($B347:$B369,$B372,E347:E369)</f>
        <v>0</v>
      </c>
      <c r="F372" s="239">
        <f t="shared" ref="F372:BK372" si="443">SUMIF($B347:$B369,$B372,F347:F369)</f>
        <v>0</v>
      </c>
      <c r="G372" s="239">
        <f t="shared" si="443"/>
        <v>0</v>
      </c>
      <c r="H372" s="239">
        <f t="shared" si="443"/>
        <v>0</v>
      </c>
      <c r="I372" s="239">
        <f t="shared" si="443"/>
        <v>0</v>
      </c>
      <c r="J372" s="239">
        <f t="shared" si="443"/>
        <v>0</v>
      </c>
      <c r="K372" s="239">
        <f t="shared" si="443"/>
        <v>0</v>
      </c>
      <c r="L372" s="239">
        <f t="shared" si="443"/>
        <v>0</v>
      </c>
      <c r="M372" s="239">
        <f t="shared" si="443"/>
        <v>0</v>
      </c>
      <c r="N372" s="239">
        <f t="shared" si="443"/>
        <v>0</v>
      </c>
      <c r="O372" s="239">
        <f t="shared" si="443"/>
        <v>0</v>
      </c>
      <c r="P372" s="239">
        <f t="shared" si="443"/>
        <v>0</v>
      </c>
      <c r="Q372" s="239">
        <f t="shared" si="443"/>
        <v>0</v>
      </c>
      <c r="R372" s="239">
        <f t="shared" si="443"/>
        <v>0</v>
      </c>
      <c r="S372" s="239">
        <f t="shared" si="443"/>
        <v>0</v>
      </c>
      <c r="T372" s="239">
        <f t="shared" si="443"/>
        <v>0</v>
      </c>
      <c r="U372" s="239">
        <f t="shared" si="443"/>
        <v>0</v>
      </c>
      <c r="V372" s="239">
        <f t="shared" si="443"/>
        <v>0</v>
      </c>
      <c r="W372" s="239">
        <f t="shared" si="443"/>
        <v>0</v>
      </c>
      <c r="X372" s="239">
        <f t="shared" si="443"/>
        <v>0</v>
      </c>
      <c r="Y372" s="239">
        <f t="shared" si="443"/>
        <v>0</v>
      </c>
      <c r="Z372" s="239">
        <f t="shared" si="443"/>
        <v>0</v>
      </c>
      <c r="AA372" s="239">
        <f t="shared" si="443"/>
        <v>0</v>
      </c>
      <c r="AB372" s="239">
        <f t="shared" si="443"/>
        <v>0</v>
      </c>
      <c r="AC372" s="239">
        <f t="shared" si="443"/>
        <v>0</v>
      </c>
      <c r="AD372" s="239">
        <f t="shared" si="443"/>
        <v>0</v>
      </c>
      <c r="AE372" s="239">
        <f t="shared" si="443"/>
        <v>0</v>
      </c>
      <c r="AF372" s="239">
        <f t="shared" si="443"/>
        <v>0</v>
      </c>
      <c r="AG372" s="239">
        <f t="shared" si="443"/>
        <v>0</v>
      </c>
      <c r="AH372" s="239">
        <f t="shared" si="443"/>
        <v>0</v>
      </c>
      <c r="AI372" s="239">
        <f t="shared" si="443"/>
        <v>0</v>
      </c>
      <c r="AJ372" s="239">
        <f t="shared" si="443"/>
        <v>0</v>
      </c>
      <c r="AK372" s="239">
        <f t="shared" si="443"/>
        <v>0</v>
      </c>
      <c r="AL372" s="239">
        <f t="shared" si="443"/>
        <v>0</v>
      </c>
      <c r="AM372" s="239">
        <f t="shared" si="443"/>
        <v>0</v>
      </c>
      <c r="AN372" s="239">
        <f t="shared" si="443"/>
        <v>0</v>
      </c>
      <c r="AO372" s="239">
        <f t="shared" si="443"/>
        <v>0</v>
      </c>
      <c r="AP372" s="239">
        <f t="shared" si="443"/>
        <v>0</v>
      </c>
      <c r="AQ372" s="239">
        <f t="shared" si="443"/>
        <v>0</v>
      </c>
      <c r="AR372" s="239">
        <f t="shared" si="443"/>
        <v>0</v>
      </c>
      <c r="AS372" s="239">
        <f t="shared" si="443"/>
        <v>0</v>
      </c>
      <c r="AT372" s="239">
        <f t="shared" si="443"/>
        <v>0</v>
      </c>
      <c r="AU372" s="239">
        <f t="shared" si="443"/>
        <v>0</v>
      </c>
      <c r="AV372" s="239">
        <f t="shared" si="443"/>
        <v>0</v>
      </c>
      <c r="AW372" s="239">
        <f t="shared" si="443"/>
        <v>0</v>
      </c>
      <c r="AX372" s="239">
        <f t="shared" si="443"/>
        <v>0</v>
      </c>
      <c r="AY372" s="239">
        <f t="shared" si="443"/>
        <v>0</v>
      </c>
      <c r="AZ372" s="239">
        <f t="shared" si="443"/>
        <v>0</v>
      </c>
      <c r="BA372" s="239">
        <f t="shared" si="443"/>
        <v>0</v>
      </c>
      <c r="BB372" s="239">
        <f t="shared" si="443"/>
        <v>0</v>
      </c>
      <c r="BC372" s="239">
        <f t="shared" si="443"/>
        <v>0</v>
      </c>
      <c r="BD372" s="239">
        <f t="shared" si="443"/>
        <v>0</v>
      </c>
      <c r="BE372" s="239">
        <f t="shared" si="443"/>
        <v>0</v>
      </c>
      <c r="BF372" s="239">
        <f t="shared" si="443"/>
        <v>0</v>
      </c>
      <c r="BG372" s="239">
        <f t="shared" si="443"/>
        <v>0</v>
      </c>
      <c r="BH372" s="239">
        <f t="shared" si="443"/>
        <v>0</v>
      </c>
      <c r="BI372" s="239">
        <f t="shared" si="443"/>
        <v>0</v>
      </c>
      <c r="BJ372" s="239">
        <f t="shared" si="443"/>
        <v>0</v>
      </c>
      <c r="BK372" s="239">
        <f t="shared" si="443"/>
        <v>0</v>
      </c>
      <c r="BL372" s="239">
        <f t="shared" ref="BL372:BW372" si="444">SUMIF($B347:$B369,$B372,BL347:BL369)</f>
        <v>0</v>
      </c>
      <c r="BM372" s="239">
        <f t="shared" si="444"/>
        <v>0</v>
      </c>
      <c r="BN372" s="239">
        <f t="shared" si="444"/>
        <v>0</v>
      </c>
      <c r="BO372" s="239">
        <f t="shared" si="444"/>
        <v>0</v>
      </c>
      <c r="BP372" s="239">
        <f t="shared" si="444"/>
        <v>0</v>
      </c>
      <c r="BQ372" s="239">
        <f t="shared" si="444"/>
        <v>0</v>
      </c>
      <c r="BR372" s="239">
        <f t="shared" si="444"/>
        <v>0</v>
      </c>
      <c r="BS372" s="239">
        <f t="shared" si="444"/>
        <v>0</v>
      </c>
      <c r="BT372" s="239">
        <f t="shared" si="444"/>
        <v>0</v>
      </c>
      <c r="BU372" s="239">
        <f t="shared" si="444"/>
        <v>0</v>
      </c>
      <c r="BV372" s="239">
        <f t="shared" si="444"/>
        <v>0</v>
      </c>
      <c r="BW372" s="239">
        <f t="shared" si="444"/>
        <v>0</v>
      </c>
    </row>
    <row r="373" spans="1:75" x14ac:dyDescent="0.3">
      <c r="A373" t="str">
        <f t="shared" si="442"/>
        <v>MarketingRequired Headcount</v>
      </c>
      <c r="B373" t="s">
        <v>181</v>
      </c>
      <c r="D373" s="238">
        <f>SUMIF($B347:$B369,$B373,D347:D369)</f>
        <v>0</v>
      </c>
      <c r="E373" s="238">
        <f t="shared" ref="E373:BK373" si="445">SUMIF($B347:$B369,$B373,E347:E369)</f>
        <v>0</v>
      </c>
      <c r="F373" s="238">
        <f t="shared" si="445"/>
        <v>0</v>
      </c>
      <c r="G373" s="238">
        <f>SUMIF($B347:$B369,$B373,G347:G369)</f>
        <v>0</v>
      </c>
      <c r="H373" s="238">
        <f t="shared" si="445"/>
        <v>0</v>
      </c>
      <c r="I373" s="238">
        <f t="shared" si="445"/>
        <v>0</v>
      </c>
      <c r="J373" s="238">
        <f t="shared" si="445"/>
        <v>0</v>
      </c>
      <c r="K373" s="238">
        <f t="shared" si="445"/>
        <v>0</v>
      </c>
      <c r="L373" s="238">
        <f t="shared" si="445"/>
        <v>0</v>
      </c>
      <c r="M373" s="238">
        <f t="shared" si="445"/>
        <v>0</v>
      </c>
      <c r="N373" s="238">
        <f t="shared" si="445"/>
        <v>0</v>
      </c>
      <c r="O373" s="238">
        <f t="shared" si="445"/>
        <v>0</v>
      </c>
      <c r="P373" s="238">
        <f t="shared" si="445"/>
        <v>0</v>
      </c>
      <c r="Q373" s="238">
        <f t="shared" si="445"/>
        <v>0</v>
      </c>
      <c r="R373" s="238">
        <f t="shared" si="445"/>
        <v>0</v>
      </c>
      <c r="S373" s="238">
        <f t="shared" si="445"/>
        <v>0</v>
      </c>
      <c r="T373" s="238">
        <f t="shared" si="445"/>
        <v>0</v>
      </c>
      <c r="U373" s="238">
        <f t="shared" si="445"/>
        <v>0</v>
      </c>
      <c r="V373" s="238">
        <f t="shared" si="445"/>
        <v>0</v>
      </c>
      <c r="W373" s="238">
        <f t="shared" si="445"/>
        <v>0</v>
      </c>
      <c r="X373" s="238">
        <f t="shared" si="445"/>
        <v>0</v>
      </c>
      <c r="Y373" s="238">
        <f t="shared" si="445"/>
        <v>0</v>
      </c>
      <c r="Z373" s="238">
        <f t="shared" si="445"/>
        <v>0</v>
      </c>
      <c r="AA373" s="238">
        <f t="shared" si="445"/>
        <v>0</v>
      </c>
      <c r="AB373" s="238">
        <f t="shared" si="445"/>
        <v>0</v>
      </c>
      <c r="AC373" s="238">
        <f t="shared" si="445"/>
        <v>0</v>
      </c>
      <c r="AD373" s="238">
        <f t="shared" si="445"/>
        <v>0</v>
      </c>
      <c r="AE373" s="238">
        <f t="shared" si="445"/>
        <v>0</v>
      </c>
      <c r="AF373" s="238">
        <f t="shared" si="445"/>
        <v>0</v>
      </c>
      <c r="AG373" s="238">
        <f t="shared" si="445"/>
        <v>0</v>
      </c>
      <c r="AH373" s="238">
        <f t="shared" si="445"/>
        <v>0</v>
      </c>
      <c r="AI373" s="238">
        <f t="shared" si="445"/>
        <v>0</v>
      </c>
      <c r="AJ373" s="238">
        <f t="shared" si="445"/>
        <v>0</v>
      </c>
      <c r="AK373" s="238">
        <f t="shared" si="445"/>
        <v>0</v>
      </c>
      <c r="AL373" s="238">
        <f t="shared" si="445"/>
        <v>0</v>
      </c>
      <c r="AM373" s="238">
        <f t="shared" si="445"/>
        <v>0</v>
      </c>
      <c r="AN373" s="238">
        <f t="shared" si="445"/>
        <v>0</v>
      </c>
      <c r="AO373" s="238">
        <f t="shared" si="445"/>
        <v>0</v>
      </c>
      <c r="AP373" s="238">
        <f t="shared" si="445"/>
        <v>0</v>
      </c>
      <c r="AQ373" s="238">
        <f t="shared" si="445"/>
        <v>0</v>
      </c>
      <c r="AR373" s="238">
        <f t="shared" si="445"/>
        <v>0</v>
      </c>
      <c r="AS373" s="238">
        <f t="shared" si="445"/>
        <v>0</v>
      </c>
      <c r="AT373" s="238">
        <f t="shared" si="445"/>
        <v>0</v>
      </c>
      <c r="AU373" s="238">
        <f t="shared" si="445"/>
        <v>0</v>
      </c>
      <c r="AV373" s="238">
        <f t="shared" si="445"/>
        <v>0</v>
      </c>
      <c r="AW373" s="238">
        <f t="shared" si="445"/>
        <v>0</v>
      </c>
      <c r="AX373" s="238">
        <f t="shared" si="445"/>
        <v>0</v>
      </c>
      <c r="AY373" s="238">
        <f t="shared" si="445"/>
        <v>0</v>
      </c>
      <c r="AZ373" s="238">
        <f t="shared" si="445"/>
        <v>0</v>
      </c>
      <c r="BA373" s="238">
        <f t="shared" si="445"/>
        <v>0</v>
      </c>
      <c r="BB373" s="238">
        <f t="shared" si="445"/>
        <v>0</v>
      </c>
      <c r="BC373" s="238">
        <f t="shared" si="445"/>
        <v>0</v>
      </c>
      <c r="BD373" s="238">
        <f t="shared" si="445"/>
        <v>0</v>
      </c>
      <c r="BE373" s="238">
        <f t="shared" si="445"/>
        <v>0</v>
      </c>
      <c r="BF373" s="238">
        <f t="shared" si="445"/>
        <v>0</v>
      </c>
      <c r="BG373" s="238">
        <f t="shared" si="445"/>
        <v>0</v>
      </c>
      <c r="BH373" s="238">
        <f t="shared" si="445"/>
        <v>0</v>
      </c>
      <c r="BI373" s="238">
        <f t="shared" si="445"/>
        <v>0</v>
      </c>
      <c r="BJ373" s="238">
        <f t="shared" si="445"/>
        <v>0</v>
      </c>
      <c r="BK373" s="238">
        <f t="shared" si="445"/>
        <v>0</v>
      </c>
      <c r="BL373" s="238">
        <f t="shared" ref="BL373:BW373" si="446">SUMIF($B347:$B369,$B373,BL347:BL369)</f>
        <v>0</v>
      </c>
      <c r="BM373" s="238">
        <f t="shared" si="446"/>
        <v>0</v>
      </c>
      <c r="BN373" s="238">
        <f t="shared" si="446"/>
        <v>0</v>
      </c>
      <c r="BO373" s="238">
        <f t="shared" si="446"/>
        <v>0</v>
      </c>
      <c r="BP373" s="238">
        <f t="shared" si="446"/>
        <v>0</v>
      </c>
      <c r="BQ373" s="238">
        <f t="shared" si="446"/>
        <v>0</v>
      </c>
      <c r="BR373" s="238">
        <f t="shared" si="446"/>
        <v>0</v>
      </c>
      <c r="BS373" s="238">
        <f t="shared" si="446"/>
        <v>0</v>
      </c>
      <c r="BT373" s="238">
        <f t="shared" si="446"/>
        <v>0</v>
      </c>
      <c r="BU373" s="238">
        <f t="shared" si="446"/>
        <v>0</v>
      </c>
      <c r="BV373" s="238">
        <f t="shared" si="446"/>
        <v>0</v>
      </c>
      <c r="BW373" s="238">
        <f t="shared" si="446"/>
        <v>0</v>
      </c>
    </row>
    <row r="376" spans="1:75" x14ac:dyDescent="0.3">
      <c r="B376" s="232" t="s">
        <v>89</v>
      </c>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c r="AV376" s="233"/>
      <c r="AW376" s="233"/>
      <c r="AX376" s="233"/>
      <c r="AY376" s="233"/>
      <c r="AZ376" s="233"/>
      <c r="BA376" s="233"/>
      <c r="BB376" s="233"/>
      <c r="BC376" s="233"/>
      <c r="BD376" s="233"/>
      <c r="BE376" s="233"/>
      <c r="BF376" s="233"/>
      <c r="BG376" s="233"/>
      <c r="BH376" s="233"/>
      <c r="BI376" s="233"/>
      <c r="BJ376" s="233"/>
      <c r="BK376" s="233"/>
      <c r="BL376" s="233"/>
      <c r="BM376" s="233"/>
      <c r="BN376" s="233"/>
      <c r="BO376" s="233"/>
      <c r="BP376" s="233"/>
      <c r="BQ376" s="233"/>
      <c r="BR376" s="233"/>
      <c r="BS376" s="233"/>
      <c r="BT376" s="233"/>
      <c r="BU376" s="233"/>
      <c r="BV376" s="233"/>
      <c r="BW376" s="233"/>
    </row>
    <row r="377" spans="1:75" x14ac:dyDescent="0.3">
      <c r="D377" s="238"/>
      <c r="E377" s="238"/>
      <c r="F377" s="238"/>
      <c r="G377" s="238"/>
      <c r="H377" s="238"/>
      <c r="I377" s="238"/>
      <c r="J377" s="238"/>
      <c r="K377" s="238"/>
      <c r="L377" s="238"/>
      <c r="M377" s="238"/>
      <c r="N377" s="238"/>
      <c r="O377" s="238"/>
      <c r="P377" s="238"/>
      <c r="Q377" s="238"/>
      <c r="R377" s="238"/>
      <c r="S377" s="238"/>
      <c r="T377" s="238"/>
      <c r="U377" s="238"/>
      <c r="V377" s="238"/>
      <c r="W377" s="238"/>
      <c r="X377" s="238"/>
      <c r="Y377" s="238"/>
      <c r="Z377" s="238"/>
      <c r="AA377" s="238"/>
      <c r="AB377" s="238"/>
      <c r="AC377" s="238"/>
      <c r="AD377" s="238"/>
      <c r="AE377" s="238"/>
      <c r="AF377" s="238"/>
      <c r="AG377" s="238"/>
      <c r="AH377" s="238"/>
      <c r="AI377" s="238"/>
      <c r="AJ377" s="238"/>
      <c r="AK377" s="238"/>
      <c r="AL377" s="238"/>
      <c r="AM377" s="238"/>
      <c r="AN377" s="238"/>
      <c r="AO377" s="238"/>
      <c r="AP377" s="238"/>
      <c r="AQ377" s="238"/>
      <c r="AR377" s="238"/>
      <c r="AS377" s="238"/>
      <c r="AT377" s="238"/>
      <c r="AU377" s="238"/>
      <c r="AV377" s="238"/>
      <c r="AW377" s="238"/>
      <c r="AX377" s="238"/>
      <c r="AY377" s="238"/>
      <c r="AZ377" s="238"/>
      <c r="BA377" s="238"/>
      <c r="BB377" s="238"/>
      <c r="BC377" s="238"/>
      <c r="BD377" s="238"/>
      <c r="BE377" s="238"/>
      <c r="BF377" s="238"/>
      <c r="BG377" s="238"/>
      <c r="BH377" s="238"/>
      <c r="BI377" s="238"/>
      <c r="BJ377" s="238"/>
      <c r="BK377" s="238"/>
      <c r="BL377" s="238"/>
      <c r="BM377" s="238"/>
      <c r="BN377" s="238"/>
      <c r="BO377" s="238"/>
      <c r="BP377" s="238"/>
      <c r="BQ377" s="238"/>
      <c r="BR377" s="238"/>
      <c r="BS377" s="238"/>
      <c r="BT377" s="238"/>
      <c r="BU377" s="238"/>
      <c r="BV377" s="238"/>
      <c r="BW377" s="238"/>
    </row>
    <row r="378" spans="1:75" x14ac:dyDescent="0.3">
      <c r="D378" s="238"/>
      <c r="E378" s="238"/>
      <c r="F378" s="238"/>
      <c r="G378" s="238"/>
      <c r="H378" s="238"/>
      <c r="I378" s="238"/>
      <c r="J378" s="238"/>
      <c r="K378" s="238"/>
      <c r="L378" s="238"/>
      <c r="M378" s="238"/>
      <c r="N378" s="238"/>
      <c r="O378" s="238"/>
      <c r="P378" s="238"/>
      <c r="Q378" s="238"/>
      <c r="R378" s="238"/>
      <c r="S378" s="238"/>
      <c r="T378" s="238"/>
      <c r="U378" s="238"/>
      <c r="V378" s="238"/>
      <c r="W378" s="238"/>
      <c r="X378" s="238"/>
      <c r="Y378" s="238"/>
      <c r="Z378" s="238"/>
      <c r="AA378" s="238"/>
      <c r="AB378" s="238"/>
      <c r="AC378" s="238"/>
      <c r="AD378" s="238"/>
      <c r="AE378" s="238"/>
      <c r="AF378" s="238"/>
      <c r="AG378" s="238"/>
      <c r="AH378" s="238"/>
      <c r="AI378" s="238"/>
      <c r="AJ378" s="238"/>
      <c r="AK378" s="238"/>
      <c r="AL378" s="238"/>
      <c r="AM378" s="238"/>
      <c r="AN378" s="238"/>
      <c r="AO378" s="238"/>
      <c r="AP378" s="238"/>
      <c r="AQ378" s="238"/>
      <c r="AR378" s="238"/>
      <c r="AS378" s="238"/>
      <c r="AT378" s="238"/>
      <c r="AU378" s="238"/>
      <c r="AV378" s="238"/>
      <c r="AW378" s="238"/>
      <c r="AX378" s="238"/>
      <c r="AY378" s="238"/>
      <c r="AZ378" s="238"/>
      <c r="BA378" s="238"/>
      <c r="BB378" s="238"/>
      <c r="BC378" s="238"/>
      <c r="BD378" s="238"/>
      <c r="BE378" s="238"/>
      <c r="BF378" s="238"/>
      <c r="BG378" s="238"/>
      <c r="BH378" s="238"/>
      <c r="BI378" s="238"/>
      <c r="BJ378" s="238"/>
      <c r="BK378" s="238"/>
      <c r="BL378" s="238"/>
      <c r="BM378" s="238"/>
      <c r="BN378" s="238"/>
      <c r="BO378" s="238"/>
      <c r="BP378" s="238"/>
      <c r="BQ378" s="238"/>
      <c r="BR378" s="238"/>
      <c r="BS378" s="238"/>
      <c r="BT378" s="238"/>
      <c r="BU378" s="238"/>
      <c r="BV378" s="238"/>
      <c r="BW378" s="238"/>
    </row>
    <row r="379" spans="1:75" x14ac:dyDescent="0.3">
      <c r="B379" t="s">
        <v>196</v>
      </c>
      <c r="C379" s="173" t="s">
        <v>193</v>
      </c>
      <c r="D379" s="231"/>
      <c r="E379" s="231"/>
      <c r="F379" s="231"/>
      <c r="G379" s="231"/>
      <c r="H379" s="231"/>
      <c r="I379" s="231"/>
      <c r="J379" s="231"/>
      <c r="K379" s="231"/>
      <c r="L379" s="231"/>
      <c r="M379" s="231"/>
      <c r="N379" s="231"/>
      <c r="O379" s="231"/>
      <c r="P379" s="231"/>
      <c r="Q379" s="231"/>
      <c r="R379" s="231"/>
      <c r="S379" s="231"/>
      <c r="T379" s="231"/>
      <c r="U379" s="231"/>
      <c r="V379" s="231"/>
      <c r="W379" s="231"/>
      <c r="X379" s="231"/>
      <c r="Y379" s="231"/>
      <c r="Z379" s="231"/>
      <c r="AA379" s="231"/>
      <c r="AB379" s="231"/>
      <c r="AC379" s="231"/>
      <c r="AD379" s="231"/>
      <c r="AE379" s="231"/>
      <c r="AF379" s="231"/>
      <c r="AG379" s="231"/>
      <c r="AH379" s="231"/>
      <c r="AI379" s="231"/>
      <c r="AJ379" s="231"/>
      <c r="AK379" s="231"/>
      <c r="AL379" s="231"/>
      <c r="AM379" s="231"/>
      <c r="AN379" s="231"/>
      <c r="AO379" s="231"/>
      <c r="AP379" s="231"/>
      <c r="AQ379" s="231"/>
      <c r="AR379" s="231"/>
      <c r="AS379" s="231"/>
      <c r="AT379" s="231"/>
      <c r="AU379" s="231"/>
      <c r="AV379" s="231"/>
      <c r="AW379" s="231"/>
      <c r="AX379" s="231"/>
      <c r="AY379" s="231"/>
      <c r="AZ379" s="231"/>
      <c r="BA379" s="231"/>
      <c r="BB379" s="231"/>
      <c r="BC379" s="231"/>
      <c r="BD379" s="231"/>
      <c r="BE379" s="231"/>
      <c r="BF379" s="231"/>
      <c r="BG379" s="231"/>
      <c r="BH379" s="231"/>
      <c r="BI379" s="231"/>
      <c r="BJ379" s="231"/>
      <c r="BK379" s="231"/>
      <c r="BL379" s="231"/>
      <c r="BM379" s="231"/>
      <c r="BN379" s="231"/>
      <c r="BO379" s="231"/>
      <c r="BP379" s="231"/>
      <c r="BQ379" s="231"/>
      <c r="BR379" s="231"/>
      <c r="BS379" s="231"/>
      <c r="BT379" s="231"/>
      <c r="BU379" s="231"/>
      <c r="BV379" s="231"/>
      <c r="BW379" s="231"/>
    </row>
    <row r="380" spans="1:75" x14ac:dyDescent="0.3">
      <c r="B380" t="s">
        <v>272</v>
      </c>
      <c r="C380" s="173">
        <v>19</v>
      </c>
      <c r="D380" s="231"/>
      <c r="E380" s="231"/>
      <c r="F380" s="231"/>
      <c r="G380" s="231"/>
      <c r="H380" s="231"/>
      <c r="I380" s="231"/>
      <c r="J380" s="231"/>
      <c r="K380" s="231"/>
      <c r="L380" s="231"/>
      <c r="M380" s="231"/>
      <c r="N380" s="231"/>
      <c r="O380" s="231"/>
      <c r="P380" s="231"/>
      <c r="Q380" s="231"/>
      <c r="R380" s="231"/>
      <c r="S380" s="231"/>
      <c r="T380" s="231"/>
      <c r="U380" s="231"/>
      <c r="V380" s="231"/>
      <c r="W380" s="231"/>
      <c r="X380" s="231"/>
      <c r="Y380" s="231"/>
      <c r="Z380" s="231"/>
      <c r="AA380" s="231"/>
      <c r="AB380" s="231"/>
      <c r="AC380" s="231"/>
      <c r="AD380" s="231"/>
      <c r="AE380" s="231"/>
      <c r="AF380" s="231"/>
      <c r="AG380" s="231"/>
      <c r="AH380" s="231"/>
      <c r="AI380" s="231"/>
      <c r="AJ380" s="231"/>
      <c r="AK380" s="231"/>
      <c r="AL380" s="231"/>
      <c r="AM380" s="231"/>
      <c r="AN380" s="231"/>
      <c r="AO380" s="231"/>
      <c r="AP380" s="231"/>
      <c r="AQ380" s="231"/>
      <c r="AR380" s="231"/>
      <c r="AS380" s="231"/>
      <c r="AT380" s="231"/>
      <c r="AU380" s="231"/>
      <c r="AV380" s="231"/>
      <c r="AW380" s="231"/>
      <c r="AX380" s="231"/>
      <c r="AY380" s="231"/>
      <c r="AZ380" s="231"/>
      <c r="BA380" s="231"/>
      <c r="BB380" s="231"/>
      <c r="BC380" s="231"/>
      <c r="BD380" s="231"/>
      <c r="BE380" s="231"/>
      <c r="BF380" s="231"/>
      <c r="BG380" s="231"/>
      <c r="BH380" s="231"/>
      <c r="BI380" s="231"/>
      <c r="BJ380" s="231"/>
      <c r="BK380" s="231"/>
      <c r="BL380" s="231"/>
      <c r="BM380" s="231"/>
      <c r="BN380" s="231"/>
      <c r="BO380" s="231"/>
      <c r="BP380" s="231"/>
      <c r="BQ380" s="231"/>
      <c r="BR380" s="231"/>
      <c r="BS380" s="231"/>
      <c r="BT380" s="231"/>
      <c r="BU380" s="231"/>
      <c r="BV380" s="231"/>
      <c r="BW380" s="231"/>
    </row>
    <row r="381" spans="1:75" x14ac:dyDescent="0.3">
      <c r="B381" t="s">
        <v>92</v>
      </c>
      <c r="C381" s="173" t="s">
        <v>194</v>
      </c>
      <c r="D381" s="231"/>
      <c r="E381" s="231"/>
      <c r="F381" s="231"/>
      <c r="G381" s="231"/>
      <c r="H381" s="231"/>
      <c r="I381" s="231"/>
      <c r="J381" s="231"/>
      <c r="K381" s="231"/>
      <c r="L381" s="231"/>
      <c r="M381" s="231"/>
      <c r="N381" s="231"/>
      <c r="O381" s="231"/>
      <c r="P381" s="231"/>
      <c r="Q381" s="231"/>
      <c r="R381" s="231"/>
      <c r="S381" s="231"/>
      <c r="T381" s="231"/>
      <c r="U381" s="231"/>
      <c r="V381" s="231"/>
      <c r="W381" s="231"/>
      <c r="X381" s="231"/>
      <c r="Y381" s="231"/>
      <c r="Z381" s="231"/>
      <c r="AA381" s="231"/>
      <c r="AB381" s="231"/>
      <c r="AC381" s="231"/>
      <c r="AD381" s="231"/>
      <c r="AE381" s="231"/>
      <c r="AF381" s="231"/>
      <c r="AG381" s="231"/>
      <c r="AH381" s="231"/>
      <c r="AI381" s="231"/>
      <c r="AJ381" s="231"/>
      <c r="AK381" s="231"/>
      <c r="AL381" s="231"/>
      <c r="AM381" s="231"/>
      <c r="AN381" s="231"/>
      <c r="AO381" s="231"/>
      <c r="AP381" s="231"/>
      <c r="AQ381" s="231"/>
      <c r="AR381" s="231"/>
      <c r="AS381" s="231"/>
      <c r="AT381" s="231"/>
      <c r="AU381" s="231"/>
      <c r="AV381" s="231"/>
      <c r="AW381" s="231"/>
      <c r="AX381" s="231"/>
      <c r="AY381" s="231"/>
      <c r="AZ381" s="231"/>
      <c r="BA381" s="231"/>
      <c r="BB381" s="231"/>
      <c r="BC381" s="231"/>
      <c r="BD381" s="231"/>
      <c r="BE381" s="231"/>
      <c r="BF381" s="231"/>
      <c r="BG381" s="231"/>
      <c r="BH381" s="231"/>
      <c r="BI381" s="231"/>
      <c r="BJ381" s="231"/>
      <c r="BK381" s="231"/>
      <c r="BL381" s="231"/>
      <c r="BM381" s="231"/>
      <c r="BN381" s="231"/>
      <c r="BO381" s="231"/>
      <c r="BP381" s="231"/>
      <c r="BQ381" s="231"/>
      <c r="BR381" s="231"/>
      <c r="BS381" s="231"/>
      <c r="BT381" s="231"/>
      <c r="BU381" s="231"/>
      <c r="BV381" s="231"/>
      <c r="BW381" s="231"/>
    </row>
    <row r="382" spans="1:75" x14ac:dyDescent="0.3">
      <c r="D382" s="231"/>
      <c r="E382" s="231"/>
      <c r="F382" s="231"/>
      <c r="G382" s="231"/>
      <c r="H382" s="231"/>
      <c r="I382" s="231"/>
      <c r="J382" s="231"/>
      <c r="K382" s="231"/>
      <c r="L382" s="231"/>
      <c r="M382" s="231"/>
      <c r="N382" s="231"/>
      <c r="O382" s="231"/>
      <c r="P382" s="231"/>
      <c r="Q382" s="231"/>
      <c r="R382" s="231"/>
      <c r="S382" s="231"/>
      <c r="T382" s="231"/>
      <c r="U382" s="231"/>
      <c r="V382" s="231"/>
      <c r="W382" s="231"/>
      <c r="X382" s="231"/>
      <c r="Y382" s="231"/>
      <c r="Z382" s="231"/>
      <c r="AA382" s="231"/>
      <c r="AB382" s="231"/>
      <c r="AC382" s="231"/>
      <c r="AD382" s="231"/>
      <c r="AE382" s="231"/>
      <c r="AF382" s="231"/>
      <c r="AG382" s="231"/>
      <c r="AH382" s="231"/>
      <c r="AI382" s="231"/>
      <c r="AJ382" s="231"/>
      <c r="AK382" s="231"/>
      <c r="AL382" s="231"/>
      <c r="AM382" s="231"/>
      <c r="AN382" s="231"/>
      <c r="AO382" s="231"/>
      <c r="AP382" s="231"/>
      <c r="AQ382" s="231"/>
      <c r="AR382" s="231"/>
      <c r="AS382" s="231"/>
      <c r="AT382" s="231"/>
      <c r="AU382" s="231"/>
      <c r="AV382" s="231"/>
      <c r="AW382" s="231"/>
      <c r="AX382" s="231"/>
      <c r="AY382" s="231"/>
      <c r="AZ382" s="231"/>
      <c r="BA382" s="231"/>
      <c r="BB382" s="231"/>
      <c r="BC382" s="231"/>
      <c r="BD382" s="231"/>
      <c r="BE382" s="231"/>
      <c r="BF382" s="231"/>
      <c r="BG382" s="231"/>
      <c r="BH382" s="231"/>
      <c r="BI382" s="231"/>
      <c r="BJ382" s="231"/>
      <c r="BK382" s="231"/>
      <c r="BL382" s="231"/>
      <c r="BM382" s="231"/>
      <c r="BN382" s="231"/>
      <c r="BO382" s="231"/>
      <c r="BP382" s="231"/>
      <c r="BQ382" s="231"/>
      <c r="BR382" s="231"/>
      <c r="BS382" s="231"/>
      <c r="BT382" s="231"/>
      <c r="BU382" s="231"/>
      <c r="BV382" s="231"/>
      <c r="BW382" s="231"/>
    </row>
    <row r="383" spans="1:75" x14ac:dyDescent="0.3">
      <c r="B383" t="s">
        <v>179</v>
      </c>
      <c r="C383" s="234">
        <v>50000</v>
      </c>
    </row>
    <row r="384" spans="1:75" x14ac:dyDescent="0.3">
      <c r="B384" t="s">
        <v>16</v>
      </c>
      <c r="C384" s="235">
        <v>7.6499999999999999E-2</v>
      </c>
    </row>
    <row r="385" spans="2:75" x14ac:dyDescent="0.3">
      <c r="B385" t="s">
        <v>180</v>
      </c>
      <c r="C385" s="234">
        <v>500</v>
      </c>
    </row>
    <row r="386" spans="2:75" x14ac:dyDescent="0.3">
      <c r="B386" s="236" t="str">
        <f>"Driver:  "&amp;$C381&amp;" per "&amp;$C379</f>
        <v>Driver:  Revenue per HR/IT/Accounting Staff</v>
      </c>
      <c r="C386" s="237">
        <v>100000</v>
      </c>
    </row>
    <row r="387" spans="2:75" x14ac:dyDescent="0.3">
      <c r="B387" s="236" t="str">
        <f>"Total "&amp;$C381</f>
        <v>Total Revenue</v>
      </c>
      <c r="D387" s="256">
        <f>Summary!C18*1000</f>
        <v>186147.86</v>
      </c>
      <c r="E387" s="256">
        <f>Summary!D18*1000</f>
        <v>185920.31</v>
      </c>
      <c r="F387" s="256">
        <f>Summary!E18*1000</f>
        <v>204124.37</v>
      </c>
      <c r="G387" s="256">
        <f>Summary!F18*1000</f>
        <v>206025.24</v>
      </c>
      <c r="H387" s="256">
        <f>Summary!G18*1000</f>
        <v>219219.91999999998</v>
      </c>
      <c r="I387" s="256">
        <f>Summary!H18*1000</f>
        <v>228310.71</v>
      </c>
      <c r="J387" s="256">
        <f>Summary!I18*1000</f>
        <v>249593.49999999997</v>
      </c>
      <c r="K387" s="256">
        <f>Summary!J18*1000</f>
        <v>642852.16030113131</v>
      </c>
      <c r="L387" s="256">
        <f>Summary!K18*1000</f>
        <v>642877.40076217102</v>
      </c>
      <c r="M387" s="256">
        <f>Summary!L18*1000</f>
        <v>639474.22153248708</v>
      </c>
      <c r="N387" s="256">
        <f>Summary!M18*1000</f>
        <v>649542.82095680444</v>
      </c>
      <c r="O387" s="256">
        <f>Summary!N18*1000</f>
        <v>654257.4285550433</v>
      </c>
      <c r="P387" s="256">
        <f>Summary!O18*1000</f>
        <v>656414.57851721533</v>
      </c>
      <c r="Q387" s="256">
        <f>Summary!P18*1000</f>
        <v>675367.87526639225</v>
      </c>
      <c r="R387" s="256">
        <f>Summary!Q18*1000</f>
        <v>672879.87394896371</v>
      </c>
      <c r="S387" s="256">
        <f>Summary!R18*1000</f>
        <v>698141.75072179711</v>
      </c>
      <c r="T387" s="256">
        <f>Summary!S18*1000</f>
        <v>684786.24039382278</v>
      </c>
      <c r="U387" s="256">
        <f>Summary!T18*1000</f>
        <v>684763.10831046442</v>
      </c>
      <c r="V387" s="256">
        <f>Summary!U18*1000</f>
        <v>743674.13934555883</v>
      </c>
      <c r="W387" s="256">
        <f>Summary!V18*1000</f>
        <v>743410.80402724678</v>
      </c>
      <c r="X387" s="256">
        <f>Summary!W18*1000</f>
        <v>740633.68883582484</v>
      </c>
      <c r="Y387" s="256">
        <f>Summary!X18*1000</f>
        <v>779019.96236604755</v>
      </c>
      <c r="Z387" s="256">
        <f>Summary!Y18*1000</f>
        <v>775337.97977707593</v>
      </c>
      <c r="AA387" s="256">
        <f>Summary!Z18*1000</f>
        <v>844694.36589085637</v>
      </c>
      <c r="AB387" s="256">
        <f>Summary!AA18*1000</f>
        <v>812883.12896494893</v>
      </c>
      <c r="AC387" s="256">
        <f>Summary!AB18*1000</f>
        <v>807696.81363829505</v>
      </c>
      <c r="AD387" s="256">
        <f>Summary!AC18*1000</f>
        <v>871955.98153165611</v>
      </c>
      <c r="AE387" s="256">
        <f>Summary!AD18*1000</f>
        <v>883096.90138734505</v>
      </c>
      <c r="AF387" s="256">
        <f>Summary!AE18*1000</f>
        <v>934372.51813475438</v>
      </c>
      <c r="AG387" s="256">
        <f>Summary!AF18*1000</f>
        <v>949112.7284305616</v>
      </c>
      <c r="AH387" s="256">
        <f>Summary!AG18*1000</f>
        <v>991212.87418263499</v>
      </c>
      <c r="AI387" s="256">
        <f>Summary!AH18*1000</f>
        <v>990645.92230331642</v>
      </c>
      <c r="AJ387" s="256">
        <f>Summary!AI18*1000</f>
        <v>1077088.8411819988</v>
      </c>
      <c r="AK387" s="256">
        <f>Summary!AJ18*1000</f>
        <v>1078470.1048557088</v>
      </c>
      <c r="AL387" s="256">
        <f>Summary!AK18*1000</f>
        <v>1073568.4509334124</v>
      </c>
      <c r="AM387" s="256">
        <f>Summary!AL18*1000</f>
        <v>1196709.8429450924</v>
      </c>
      <c r="AN387" s="256">
        <f>Summary!AM18*1000</f>
        <v>1130270.9586181063</v>
      </c>
      <c r="AO387" s="256">
        <f>Summary!AN18*1000</f>
        <v>1219103.2922439745</v>
      </c>
      <c r="AP387" s="256">
        <f>Summary!AO18*1000</f>
        <v>1236477.4228664236</v>
      </c>
      <c r="AQ387" s="256">
        <f>Summary!AP18*1000</f>
        <v>1214864.9883539386</v>
      </c>
      <c r="AR387" s="256">
        <f>Summary!AQ18*1000</f>
        <v>1286031.332224926</v>
      </c>
      <c r="AS387" s="256">
        <f>Summary!AR18*1000</f>
        <v>1304207.8162745391</v>
      </c>
      <c r="AT387" s="256">
        <f>Summary!AS18*1000</f>
        <v>1410484.4717825782</v>
      </c>
      <c r="AU387" s="256">
        <f>Summary!AT18*1000</f>
        <v>1377101.1132575797</v>
      </c>
      <c r="AV387" s="256">
        <f>Summary!AU18*1000</f>
        <v>1418079.4112402776</v>
      </c>
      <c r="AW387" s="256">
        <f>Summary!AV18*1000</f>
        <v>1442308.7874688178</v>
      </c>
      <c r="AX387" s="256">
        <f>Summary!AW18*1000</f>
        <v>1474416.9380393727</v>
      </c>
      <c r="AY387" s="256">
        <f>Summary!AX18*1000</f>
        <v>1506598.3960556248</v>
      </c>
      <c r="AZ387" s="256">
        <f>Summary!AY18*1000</f>
        <v>1506772.2196997267</v>
      </c>
      <c r="BA387" s="256">
        <f>Summary!AZ18*1000</f>
        <v>1539024.6629672837</v>
      </c>
      <c r="BB387" s="256">
        <f>Summary!BA18*1000</f>
        <v>1578416.6699084784</v>
      </c>
      <c r="BC387" s="256">
        <f>Summary!BB18*1000</f>
        <v>1622123.1984662956</v>
      </c>
      <c r="BD387" s="256">
        <f>Summary!BC18*1000</f>
        <v>1676832.44421528</v>
      </c>
      <c r="BE387" s="256">
        <f>Summary!BD18*1000</f>
        <v>1735198.2450878776</v>
      </c>
      <c r="BF387" s="256">
        <f>Summary!BE18*1000</f>
        <v>1793642.0636198069</v>
      </c>
      <c r="BG387" s="256">
        <f>Summary!BF18*1000</f>
        <v>1856334.9800805545</v>
      </c>
      <c r="BH387" s="256">
        <f>Summary!BG18*1000</f>
        <v>1920614.3829065156</v>
      </c>
      <c r="BI387" s="256">
        <f>Summary!BH18*1000</f>
        <v>1987030.009447309</v>
      </c>
      <c r="BJ387" s="256">
        <f>Summary!BI18*1000</f>
        <v>2057673.2539014742</v>
      </c>
      <c r="BK387" s="256">
        <f>Summary!BJ18*1000</f>
        <v>2129907.5630280408</v>
      </c>
      <c r="BL387" s="256">
        <f>Summary!BK18*1000</f>
        <v>2204110.4863554765</v>
      </c>
      <c r="BM387" s="256">
        <f>Summary!BL18*1000</f>
        <v>2278399.0149561316</v>
      </c>
      <c r="BN387" s="256">
        <f>Summary!BM18*1000</f>
        <v>2352773.9583814754</v>
      </c>
      <c r="BO387" s="256">
        <f>Summary!BN18*1000</f>
        <v>2433426.7053855578</v>
      </c>
      <c r="BP387" s="256">
        <f>Summary!BO18*1000</f>
        <v>2515625.8527839337</v>
      </c>
      <c r="BQ387" s="256">
        <f>Summary!BP18*1000</f>
        <v>2599372.2435620753</v>
      </c>
      <c r="BR387" s="256">
        <f>Summary!BQ18*1000</f>
        <v>2684666.7321541985</v>
      </c>
      <c r="BS387" s="256">
        <f>Summary!BR18*1000</f>
        <v>2771510.18459875</v>
      </c>
      <c r="BT387" s="256">
        <f>Summary!BS18*1000</f>
        <v>2859903.4786960082</v>
      </c>
      <c r="BU387" s="256">
        <f>Summary!BT18*1000</f>
        <v>2949847.5041678217</v>
      </c>
      <c r="BV387" s="256">
        <f>Summary!BU18*1000</f>
        <v>3041343.1628195187</v>
      </c>
      <c r="BW387" s="256">
        <f>Summary!BV18*1000</f>
        <v>3134365.3717270819</v>
      </c>
    </row>
    <row r="388" spans="2:75" x14ac:dyDescent="0.3">
      <c r="B388" s="236" t="str">
        <f>"Existing "&amp;C379</f>
        <v>Existing HR/IT/Accounting Staff</v>
      </c>
      <c r="D388" s="238">
        <f>SUMIF('Headcount Roster -&gt;'!$FD$158:$FD$177,'&lt;- Scale Ops'!$C$380,'Headcount Roster -&gt;'!FE$158:FE$177)</f>
        <v>0</v>
      </c>
      <c r="E388" s="238">
        <f>SUMIF('Headcount Roster -&gt;'!$FD$158:$FD$177,'&lt;- Scale Ops'!$C$380,'Headcount Roster -&gt;'!FF$158:FF$177)</f>
        <v>0</v>
      </c>
      <c r="F388" s="238">
        <f>SUMIF('Headcount Roster -&gt;'!$FD$158:$FD$177,'&lt;- Scale Ops'!$C$380,'Headcount Roster -&gt;'!FG$158:FG$177)</f>
        <v>0</v>
      </c>
      <c r="G388" s="238">
        <f>SUMIF('Headcount Roster -&gt;'!$FD$158:$FD$177,'&lt;- Scale Ops'!$C$380,'Headcount Roster -&gt;'!FH$158:FH$177)</f>
        <v>0</v>
      </c>
      <c r="H388" s="238">
        <f>SUMIF('Headcount Roster -&gt;'!$FD$158:$FD$177,'&lt;- Scale Ops'!$C$380,'Headcount Roster -&gt;'!FI$158:FI$177)</f>
        <v>0</v>
      </c>
      <c r="I388" s="238">
        <f>SUMIF('Headcount Roster -&gt;'!$FD$158:$FD$177,'&lt;- Scale Ops'!$C$380,'Headcount Roster -&gt;'!FJ$158:FJ$177)</f>
        <v>0</v>
      </c>
      <c r="J388" s="238">
        <f>SUMIF('Headcount Roster -&gt;'!$FD$158:$FD$177,'&lt;- Scale Ops'!$C$380,'Headcount Roster -&gt;'!FK$158:FK$177)</f>
        <v>0</v>
      </c>
      <c r="K388" s="238">
        <f>SUMIF('Headcount Roster -&gt;'!$FD$158:$FD$177,'&lt;- Scale Ops'!$C$380,'Headcount Roster -&gt;'!FL$158:FL$177)</f>
        <v>0</v>
      </c>
      <c r="L388" s="238">
        <f>SUMIF('Headcount Roster -&gt;'!$FD$158:$FD$177,'&lt;- Scale Ops'!$C$380,'Headcount Roster -&gt;'!FM$158:FM$177)</f>
        <v>0</v>
      </c>
      <c r="M388" s="238">
        <f>SUMIF('Headcount Roster -&gt;'!$FD$158:$FD$177,'&lt;- Scale Ops'!$C$380,'Headcount Roster -&gt;'!FN$158:FN$177)</f>
        <v>0</v>
      </c>
      <c r="N388" s="238">
        <f>SUMIF('Headcount Roster -&gt;'!$FD$158:$FD$177,'&lt;- Scale Ops'!$C$380,'Headcount Roster -&gt;'!FO$158:FO$177)</f>
        <v>0</v>
      </c>
      <c r="O388" s="238">
        <f>SUMIF('Headcount Roster -&gt;'!$FD$158:$FD$177,'&lt;- Scale Ops'!$C$380,'Headcount Roster -&gt;'!FP$158:FP$177)</f>
        <v>0</v>
      </c>
      <c r="P388" s="238">
        <f>SUMIF('Headcount Roster -&gt;'!$FD$158:$FD$177,'&lt;- Scale Ops'!$C$380,'Headcount Roster -&gt;'!FQ$158:FQ$177)</f>
        <v>0</v>
      </c>
      <c r="Q388" s="238">
        <f>SUMIF('Headcount Roster -&gt;'!$FD$158:$FD$177,'&lt;- Scale Ops'!$C$380,'Headcount Roster -&gt;'!FR$158:FR$177)</f>
        <v>0</v>
      </c>
      <c r="R388" s="238">
        <f>SUMIF('Headcount Roster -&gt;'!$FD$158:$FD$177,'&lt;- Scale Ops'!$C$380,'Headcount Roster -&gt;'!FS$158:FS$177)</f>
        <v>0</v>
      </c>
      <c r="S388" s="238">
        <f>SUMIF('Headcount Roster -&gt;'!$FD$158:$FD$177,'&lt;- Scale Ops'!$C$380,'Headcount Roster -&gt;'!FT$158:FT$177)</f>
        <v>0</v>
      </c>
      <c r="T388" s="238">
        <f>SUMIF('Headcount Roster -&gt;'!$FD$158:$FD$177,'&lt;- Scale Ops'!$C$380,'Headcount Roster -&gt;'!FU$158:FU$177)</f>
        <v>0</v>
      </c>
      <c r="U388" s="238">
        <f>SUMIF('Headcount Roster -&gt;'!$FD$158:$FD$177,'&lt;- Scale Ops'!$C$380,'Headcount Roster -&gt;'!FV$158:FV$177)</f>
        <v>0</v>
      </c>
      <c r="V388" s="238">
        <f>SUMIF('Headcount Roster -&gt;'!$FD$158:$FD$177,'&lt;- Scale Ops'!$C$380,'Headcount Roster -&gt;'!FW$158:FW$177)</f>
        <v>0</v>
      </c>
      <c r="W388" s="238">
        <f>SUMIF('Headcount Roster -&gt;'!$FD$158:$FD$177,'&lt;- Scale Ops'!$C$380,'Headcount Roster -&gt;'!FX$158:FX$177)</f>
        <v>0</v>
      </c>
      <c r="X388" s="238">
        <f>SUMIF('Headcount Roster -&gt;'!$FD$158:$FD$177,'&lt;- Scale Ops'!$C$380,'Headcount Roster -&gt;'!FY$158:FY$177)</f>
        <v>0</v>
      </c>
      <c r="Y388" s="238">
        <f>SUMIF('Headcount Roster -&gt;'!$FD$158:$FD$177,'&lt;- Scale Ops'!$C$380,'Headcount Roster -&gt;'!FZ$158:FZ$177)</f>
        <v>0</v>
      </c>
      <c r="Z388" s="238">
        <f>SUMIF('Headcount Roster -&gt;'!$FD$158:$FD$177,'&lt;- Scale Ops'!$C$380,'Headcount Roster -&gt;'!GA$158:GA$177)</f>
        <v>0</v>
      </c>
      <c r="AA388" s="238">
        <f>SUMIF('Headcount Roster -&gt;'!$FD$158:$FD$177,'&lt;- Scale Ops'!$C$380,'Headcount Roster -&gt;'!GB$158:GB$177)</f>
        <v>0</v>
      </c>
      <c r="AB388" s="238">
        <f>SUMIF('Headcount Roster -&gt;'!$FD$158:$FD$177,'&lt;- Scale Ops'!$C$380,'Headcount Roster -&gt;'!GC$158:GC$177)</f>
        <v>0</v>
      </c>
      <c r="AC388" s="238">
        <f>SUMIF('Headcount Roster -&gt;'!$FD$158:$FD$177,'&lt;- Scale Ops'!$C$380,'Headcount Roster -&gt;'!GD$158:GD$177)</f>
        <v>0</v>
      </c>
      <c r="AD388" s="238">
        <f>SUMIF('Headcount Roster -&gt;'!$FD$158:$FD$177,'&lt;- Scale Ops'!$C$380,'Headcount Roster -&gt;'!GE$158:GE$177)</f>
        <v>0</v>
      </c>
      <c r="AE388" s="238">
        <f>SUMIF('Headcount Roster -&gt;'!$FD$158:$FD$177,'&lt;- Scale Ops'!$C$380,'Headcount Roster -&gt;'!GF$158:GF$177)</f>
        <v>0</v>
      </c>
      <c r="AF388" s="238">
        <f>SUMIF('Headcount Roster -&gt;'!$FD$158:$FD$177,'&lt;- Scale Ops'!$C$380,'Headcount Roster -&gt;'!GG$158:GG$177)</f>
        <v>0</v>
      </c>
      <c r="AG388" s="238">
        <f>SUMIF('Headcount Roster -&gt;'!$FD$158:$FD$177,'&lt;- Scale Ops'!$C$380,'Headcount Roster -&gt;'!GH$158:GH$177)</f>
        <v>0</v>
      </c>
      <c r="AH388" s="238">
        <f>SUMIF('Headcount Roster -&gt;'!$FD$158:$FD$177,'&lt;- Scale Ops'!$C$380,'Headcount Roster -&gt;'!GI$158:GI$177)</f>
        <v>0</v>
      </c>
      <c r="AI388" s="238">
        <f>SUMIF('Headcount Roster -&gt;'!$FD$158:$FD$177,'&lt;- Scale Ops'!$C$380,'Headcount Roster -&gt;'!GJ$158:GJ$177)</f>
        <v>0</v>
      </c>
      <c r="AJ388" s="238">
        <f>SUMIF('Headcount Roster -&gt;'!$FD$158:$FD$177,'&lt;- Scale Ops'!$C$380,'Headcount Roster -&gt;'!GK$158:GK$177)</f>
        <v>0</v>
      </c>
      <c r="AK388" s="238">
        <f>SUMIF('Headcount Roster -&gt;'!$FD$158:$FD$177,'&lt;- Scale Ops'!$C$380,'Headcount Roster -&gt;'!GL$158:GL$177)</f>
        <v>0</v>
      </c>
      <c r="AL388" s="238">
        <f>SUMIF('Headcount Roster -&gt;'!$FD$158:$FD$177,'&lt;- Scale Ops'!$C$380,'Headcount Roster -&gt;'!GM$158:GM$177)</f>
        <v>0</v>
      </c>
      <c r="AM388" s="238">
        <f>SUMIF('Headcount Roster -&gt;'!$FD$158:$FD$177,'&lt;- Scale Ops'!$C$380,'Headcount Roster -&gt;'!GN$158:GN$177)</f>
        <v>0</v>
      </c>
      <c r="AN388" s="238">
        <f>SUMIF('Headcount Roster -&gt;'!$FD$158:$FD$177,'&lt;- Scale Ops'!$C$380,'Headcount Roster -&gt;'!GO$158:GO$177)</f>
        <v>0</v>
      </c>
      <c r="AO388" s="238">
        <f>SUMIF('Headcount Roster -&gt;'!$FD$158:$FD$177,'&lt;- Scale Ops'!$C$380,'Headcount Roster -&gt;'!GP$158:GP$177)</f>
        <v>0</v>
      </c>
      <c r="AP388" s="238">
        <f>SUMIF('Headcount Roster -&gt;'!$FD$158:$FD$177,'&lt;- Scale Ops'!$C$380,'Headcount Roster -&gt;'!GQ$158:GQ$177)</f>
        <v>0</v>
      </c>
      <c r="AQ388" s="238">
        <f>SUMIF('Headcount Roster -&gt;'!$FD$158:$FD$177,'&lt;- Scale Ops'!$C$380,'Headcount Roster -&gt;'!GR$158:GR$177)</f>
        <v>0</v>
      </c>
      <c r="AR388" s="238">
        <f>SUMIF('Headcount Roster -&gt;'!$FD$158:$FD$177,'&lt;- Scale Ops'!$C$380,'Headcount Roster -&gt;'!GS$158:GS$177)</f>
        <v>0</v>
      </c>
      <c r="AS388" s="238">
        <f>SUMIF('Headcount Roster -&gt;'!$FD$158:$FD$177,'&lt;- Scale Ops'!$C$380,'Headcount Roster -&gt;'!GT$158:GT$177)</f>
        <v>0</v>
      </c>
      <c r="AT388" s="238">
        <f>SUMIF('Headcount Roster -&gt;'!$FD$158:$FD$177,'&lt;- Scale Ops'!$C$380,'Headcount Roster -&gt;'!GU$158:GU$177)</f>
        <v>0</v>
      </c>
      <c r="AU388" s="238">
        <f>SUMIF('Headcount Roster -&gt;'!$FD$158:$FD$177,'&lt;- Scale Ops'!$C$380,'Headcount Roster -&gt;'!GV$158:GV$177)</f>
        <v>0</v>
      </c>
      <c r="AV388" s="238">
        <f>SUMIF('Headcount Roster -&gt;'!$FD$158:$FD$177,'&lt;- Scale Ops'!$C$380,'Headcount Roster -&gt;'!GW$158:GW$177)</f>
        <v>0</v>
      </c>
      <c r="AW388" s="238">
        <f>SUMIF('Headcount Roster -&gt;'!$FD$158:$FD$177,'&lt;- Scale Ops'!$C$380,'Headcount Roster -&gt;'!GX$158:GX$177)</f>
        <v>0</v>
      </c>
      <c r="AX388" s="238">
        <f>SUMIF('Headcount Roster -&gt;'!$FD$158:$FD$177,'&lt;- Scale Ops'!$C$380,'Headcount Roster -&gt;'!GY$158:GY$177)</f>
        <v>0</v>
      </c>
      <c r="AY388" s="238">
        <f>SUMIF('Headcount Roster -&gt;'!$FD$158:$FD$177,'&lt;- Scale Ops'!$C$380,'Headcount Roster -&gt;'!GZ$158:GZ$177)</f>
        <v>0</v>
      </c>
      <c r="AZ388" s="238">
        <f>SUMIF('Headcount Roster -&gt;'!$FD$158:$FD$177,'&lt;- Scale Ops'!$C$380,'Headcount Roster -&gt;'!HA$158:HA$177)</f>
        <v>0</v>
      </c>
      <c r="BA388" s="238">
        <f>SUMIF('Headcount Roster -&gt;'!$FD$158:$FD$177,'&lt;- Scale Ops'!$C$380,'Headcount Roster -&gt;'!HB$158:HB$177)</f>
        <v>0</v>
      </c>
      <c r="BB388" s="238">
        <f>SUMIF('Headcount Roster -&gt;'!$FD$158:$FD$177,'&lt;- Scale Ops'!$C$380,'Headcount Roster -&gt;'!HC$158:HC$177)</f>
        <v>0</v>
      </c>
      <c r="BC388" s="238">
        <f>SUMIF('Headcount Roster -&gt;'!$FD$158:$FD$177,'&lt;- Scale Ops'!$C$380,'Headcount Roster -&gt;'!HD$158:HD$177)</f>
        <v>0</v>
      </c>
      <c r="BD388" s="238">
        <f>SUMIF('Headcount Roster -&gt;'!$FD$158:$FD$177,'&lt;- Scale Ops'!$C$380,'Headcount Roster -&gt;'!HE$158:HE$177)</f>
        <v>0</v>
      </c>
      <c r="BE388" s="238">
        <f>SUMIF('Headcount Roster -&gt;'!$FD$158:$FD$177,'&lt;- Scale Ops'!$C$380,'Headcount Roster -&gt;'!HF$158:HF$177)</f>
        <v>0</v>
      </c>
      <c r="BF388" s="238">
        <f>SUMIF('Headcount Roster -&gt;'!$FD$158:$FD$177,'&lt;- Scale Ops'!$C$380,'Headcount Roster -&gt;'!HG$158:HG$177)</f>
        <v>0</v>
      </c>
      <c r="BG388" s="238">
        <f>SUMIF('Headcount Roster -&gt;'!$FD$158:$FD$177,'&lt;- Scale Ops'!$C$380,'Headcount Roster -&gt;'!HH$158:HH$177)</f>
        <v>0</v>
      </c>
      <c r="BH388" s="238">
        <f>SUMIF('Headcount Roster -&gt;'!$FD$158:$FD$177,'&lt;- Scale Ops'!$C$380,'Headcount Roster -&gt;'!HI$158:HI$177)</f>
        <v>0</v>
      </c>
      <c r="BI388" s="238">
        <f>SUMIF('Headcount Roster -&gt;'!$FD$158:$FD$177,'&lt;- Scale Ops'!$C$380,'Headcount Roster -&gt;'!HJ$158:HJ$177)</f>
        <v>0</v>
      </c>
      <c r="BJ388" s="238">
        <f>SUMIF('Headcount Roster -&gt;'!$FD$158:$FD$177,'&lt;- Scale Ops'!$C$380,'Headcount Roster -&gt;'!HK$158:HK$177)</f>
        <v>0</v>
      </c>
      <c r="BK388" s="238">
        <f>SUMIF('Headcount Roster -&gt;'!$FD$158:$FD$177,'&lt;- Scale Ops'!$C$380,'Headcount Roster -&gt;'!HL$158:HL$177)</f>
        <v>0</v>
      </c>
      <c r="BL388" s="238">
        <f>SUMIF('Headcount Roster -&gt;'!$FD$158:$FD$177,'&lt;- Scale Ops'!$C$380,'Headcount Roster -&gt;'!HM$158:HM$177)</f>
        <v>0</v>
      </c>
      <c r="BM388" s="238">
        <f>SUMIF('Headcount Roster -&gt;'!$FD$158:$FD$177,'&lt;- Scale Ops'!$C$380,'Headcount Roster -&gt;'!HN$158:HN$177)</f>
        <v>0</v>
      </c>
      <c r="BN388" s="238">
        <f>SUMIF('Headcount Roster -&gt;'!$FD$158:$FD$177,'&lt;- Scale Ops'!$C$380,'Headcount Roster -&gt;'!HO$158:HO$177)</f>
        <v>0</v>
      </c>
      <c r="BO388" s="238">
        <f>SUMIF('Headcount Roster -&gt;'!$FD$158:$FD$177,'&lt;- Scale Ops'!$C$380,'Headcount Roster -&gt;'!HP$158:HP$177)</f>
        <v>0</v>
      </c>
      <c r="BP388" s="238">
        <f>SUMIF('Headcount Roster -&gt;'!$FD$158:$FD$177,'&lt;- Scale Ops'!$C$380,'Headcount Roster -&gt;'!HQ$158:HQ$177)</f>
        <v>0</v>
      </c>
      <c r="BQ388" s="238">
        <f>SUMIF('Headcount Roster -&gt;'!$FD$158:$FD$177,'&lt;- Scale Ops'!$C$380,'Headcount Roster -&gt;'!HR$158:HR$177)</f>
        <v>0</v>
      </c>
      <c r="BR388" s="238">
        <f>SUMIF('Headcount Roster -&gt;'!$FD$158:$FD$177,'&lt;- Scale Ops'!$C$380,'Headcount Roster -&gt;'!HS$158:HS$177)</f>
        <v>0</v>
      </c>
      <c r="BS388" s="238">
        <f>SUMIF('Headcount Roster -&gt;'!$FD$158:$FD$177,'&lt;- Scale Ops'!$C$380,'Headcount Roster -&gt;'!HT$158:HT$177)</f>
        <v>0</v>
      </c>
      <c r="BT388" s="238">
        <f>SUMIF('Headcount Roster -&gt;'!$FD$158:$FD$177,'&lt;- Scale Ops'!$C$380,'Headcount Roster -&gt;'!HU$158:HU$177)</f>
        <v>0</v>
      </c>
      <c r="BU388" s="238">
        <f>SUMIF('Headcount Roster -&gt;'!$FD$158:$FD$177,'&lt;- Scale Ops'!$C$380,'Headcount Roster -&gt;'!HV$158:HV$177)</f>
        <v>0</v>
      </c>
      <c r="BV388" s="238">
        <f>SUMIF('Headcount Roster -&gt;'!$FD$158:$FD$177,'&lt;- Scale Ops'!$C$380,'Headcount Roster -&gt;'!HW$158:HW$177)</f>
        <v>0</v>
      </c>
      <c r="BW388" s="238">
        <f>SUMIF('Headcount Roster -&gt;'!$FD$158:$FD$177,'&lt;- Scale Ops'!$C$380,'Headcount Roster -&gt;'!HX$158:HX$177)</f>
        <v>0</v>
      </c>
    </row>
    <row r="389" spans="2:75" x14ac:dyDescent="0.3">
      <c r="B389" s="236" t="s">
        <v>271</v>
      </c>
      <c r="D389" s="256">
        <f>IFERROR(ROUNDUP(D387*12/$C386,0),0)</f>
        <v>23</v>
      </c>
      <c r="E389" s="256">
        <f t="shared" ref="E389:BK389" si="447">IFERROR(ROUNDUP(E387*12/$C386,0),0)</f>
        <v>23</v>
      </c>
      <c r="F389" s="256">
        <f t="shared" si="447"/>
        <v>25</v>
      </c>
      <c r="G389" s="256">
        <f t="shared" si="447"/>
        <v>25</v>
      </c>
      <c r="H389" s="256">
        <f t="shared" si="447"/>
        <v>27</v>
      </c>
      <c r="I389" s="256">
        <f t="shared" si="447"/>
        <v>28</v>
      </c>
      <c r="J389" s="256">
        <f t="shared" si="447"/>
        <v>30</v>
      </c>
      <c r="K389" s="256">
        <f t="shared" si="447"/>
        <v>78</v>
      </c>
      <c r="L389" s="256">
        <f t="shared" si="447"/>
        <v>78</v>
      </c>
      <c r="M389" s="256">
        <f t="shared" si="447"/>
        <v>77</v>
      </c>
      <c r="N389" s="256">
        <f t="shared" si="447"/>
        <v>78</v>
      </c>
      <c r="O389" s="256">
        <f t="shared" si="447"/>
        <v>79</v>
      </c>
      <c r="P389" s="256">
        <f t="shared" si="447"/>
        <v>79</v>
      </c>
      <c r="Q389" s="256">
        <f t="shared" si="447"/>
        <v>82</v>
      </c>
      <c r="R389" s="256">
        <f t="shared" si="447"/>
        <v>81</v>
      </c>
      <c r="S389" s="256">
        <f t="shared" si="447"/>
        <v>84</v>
      </c>
      <c r="T389" s="256">
        <f t="shared" si="447"/>
        <v>83</v>
      </c>
      <c r="U389" s="256">
        <f t="shared" si="447"/>
        <v>83</v>
      </c>
      <c r="V389" s="256">
        <f t="shared" si="447"/>
        <v>90</v>
      </c>
      <c r="W389" s="256">
        <f t="shared" si="447"/>
        <v>90</v>
      </c>
      <c r="X389" s="256">
        <f t="shared" si="447"/>
        <v>89</v>
      </c>
      <c r="Y389" s="256">
        <f t="shared" si="447"/>
        <v>94</v>
      </c>
      <c r="Z389" s="256">
        <f t="shared" si="447"/>
        <v>94</v>
      </c>
      <c r="AA389" s="256">
        <f t="shared" si="447"/>
        <v>102</v>
      </c>
      <c r="AB389" s="256">
        <f t="shared" si="447"/>
        <v>98</v>
      </c>
      <c r="AC389" s="256">
        <f t="shared" si="447"/>
        <v>97</v>
      </c>
      <c r="AD389" s="256">
        <f t="shared" si="447"/>
        <v>105</v>
      </c>
      <c r="AE389" s="256">
        <f t="shared" si="447"/>
        <v>106</v>
      </c>
      <c r="AF389" s="256">
        <f t="shared" si="447"/>
        <v>113</v>
      </c>
      <c r="AG389" s="256">
        <f t="shared" si="447"/>
        <v>114</v>
      </c>
      <c r="AH389" s="256">
        <f t="shared" si="447"/>
        <v>119</v>
      </c>
      <c r="AI389" s="256">
        <f t="shared" si="447"/>
        <v>119</v>
      </c>
      <c r="AJ389" s="256">
        <f t="shared" si="447"/>
        <v>130</v>
      </c>
      <c r="AK389" s="256">
        <f t="shared" si="447"/>
        <v>130</v>
      </c>
      <c r="AL389" s="256">
        <f t="shared" si="447"/>
        <v>129</v>
      </c>
      <c r="AM389" s="256">
        <f t="shared" si="447"/>
        <v>144</v>
      </c>
      <c r="AN389" s="256">
        <f t="shared" si="447"/>
        <v>136</v>
      </c>
      <c r="AO389" s="256">
        <f t="shared" si="447"/>
        <v>147</v>
      </c>
      <c r="AP389" s="256">
        <f t="shared" si="447"/>
        <v>149</v>
      </c>
      <c r="AQ389" s="256">
        <f t="shared" si="447"/>
        <v>146</v>
      </c>
      <c r="AR389" s="256">
        <f t="shared" si="447"/>
        <v>155</v>
      </c>
      <c r="AS389" s="256">
        <f t="shared" si="447"/>
        <v>157</v>
      </c>
      <c r="AT389" s="256">
        <f t="shared" si="447"/>
        <v>170</v>
      </c>
      <c r="AU389" s="256">
        <f t="shared" si="447"/>
        <v>166</v>
      </c>
      <c r="AV389" s="256">
        <f t="shared" si="447"/>
        <v>171</v>
      </c>
      <c r="AW389" s="256">
        <f t="shared" si="447"/>
        <v>174</v>
      </c>
      <c r="AX389" s="256">
        <f t="shared" si="447"/>
        <v>177</v>
      </c>
      <c r="AY389" s="256">
        <f t="shared" si="447"/>
        <v>181</v>
      </c>
      <c r="AZ389" s="256">
        <f t="shared" si="447"/>
        <v>181</v>
      </c>
      <c r="BA389" s="256">
        <f t="shared" si="447"/>
        <v>185</v>
      </c>
      <c r="BB389" s="256">
        <f t="shared" si="447"/>
        <v>190</v>
      </c>
      <c r="BC389" s="256">
        <f t="shared" si="447"/>
        <v>195</v>
      </c>
      <c r="BD389" s="256">
        <f t="shared" si="447"/>
        <v>202</v>
      </c>
      <c r="BE389" s="256">
        <f t="shared" si="447"/>
        <v>209</v>
      </c>
      <c r="BF389" s="256">
        <f t="shared" si="447"/>
        <v>216</v>
      </c>
      <c r="BG389" s="256">
        <f t="shared" si="447"/>
        <v>223</v>
      </c>
      <c r="BH389" s="256">
        <f t="shared" si="447"/>
        <v>231</v>
      </c>
      <c r="BI389" s="256">
        <f t="shared" si="447"/>
        <v>239</v>
      </c>
      <c r="BJ389" s="256">
        <f t="shared" si="447"/>
        <v>247</v>
      </c>
      <c r="BK389" s="256">
        <f t="shared" si="447"/>
        <v>256</v>
      </c>
      <c r="BL389" s="256">
        <f t="shared" ref="BL389:BW389" si="448">IFERROR(ROUNDUP(BL387*12/$C386,0),0)</f>
        <v>265</v>
      </c>
      <c r="BM389" s="256">
        <f t="shared" si="448"/>
        <v>274</v>
      </c>
      <c r="BN389" s="256">
        <f t="shared" si="448"/>
        <v>283</v>
      </c>
      <c r="BO389" s="256">
        <f t="shared" si="448"/>
        <v>293</v>
      </c>
      <c r="BP389" s="256">
        <f t="shared" si="448"/>
        <v>302</v>
      </c>
      <c r="BQ389" s="256">
        <f t="shared" si="448"/>
        <v>312</v>
      </c>
      <c r="BR389" s="256">
        <f t="shared" si="448"/>
        <v>323</v>
      </c>
      <c r="BS389" s="256">
        <f t="shared" si="448"/>
        <v>333</v>
      </c>
      <c r="BT389" s="256">
        <f t="shared" si="448"/>
        <v>344</v>
      </c>
      <c r="BU389" s="256">
        <f t="shared" si="448"/>
        <v>354</v>
      </c>
      <c r="BV389" s="256">
        <f t="shared" si="448"/>
        <v>365</v>
      </c>
      <c r="BW389" s="256">
        <f t="shared" si="448"/>
        <v>377</v>
      </c>
    </row>
    <row r="390" spans="2:75" x14ac:dyDescent="0.3">
      <c r="B390" t="s">
        <v>181</v>
      </c>
      <c r="D390" s="257">
        <f>IF((D389-D388)&lt;0,0,D389-D388)</f>
        <v>23</v>
      </c>
      <c r="E390" s="257">
        <f t="shared" ref="E390:BK390" si="449">IF((E389-E388)&lt;0,0,E389-E388)</f>
        <v>23</v>
      </c>
      <c r="F390" s="257">
        <f t="shared" si="449"/>
        <v>25</v>
      </c>
      <c r="G390" s="257">
        <f t="shared" si="449"/>
        <v>25</v>
      </c>
      <c r="H390" s="257">
        <f t="shared" si="449"/>
        <v>27</v>
      </c>
      <c r="I390" s="257">
        <f t="shared" si="449"/>
        <v>28</v>
      </c>
      <c r="J390" s="257">
        <f t="shared" si="449"/>
        <v>30</v>
      </c>
      <c r="K390" s="257">
        <f t="shared" si="449"/>
        <v>78</v>
      </c>
      <c r="L390" s="257">
        <f t="shared" si="449"/>
        <v>78</v>
      </c>
      <c r="M390" s="257">
        <f t="shared" si="449"/>
        <v>77</v>
      </c>
      <c r="N390" s="257">
        <f t="shared" si="449"/>
        <v>78</v>
      </c>
      <c r="O390" s="257">
        <f t="shared" si="449"/>
        <v>79</v>
      </c>
      <c r="P390" s="257">
        <f t="shared" si="449"/>
        <v>79</v>
      </c>
      <c r="Q390" s="257">
        <f t="shared" si="449"/>
        <v>82</v>
      </c>
      <c r="R390" s="257">
        <f t="shared" si="449"/>
        <v>81</v>
      </c>
      <c r="S390" s="257">
        <f t="shared" si="449"/>
        <v>84</v>
      </c>
      <c r="T390" s="257">
        <f t="shared" si="449"/>
        <v>83</v>
      </c>
      <c r="U390" s="257">
        <f t="shared" si="449"/>
        <v>83</v>
      </c>
      <c r="V390" s="257">
        <f t="shared" si="449"/>
        <v>90</v>
      </c>
      <c r="W390" s="257">
        <f t="shared" si="449"/>
        <v>90</v>
      </c>
      <c r="X390" s="257">
        <f t="shared" si="449"/>
        <v>89</v>
      </c>
      <c r="Y390" s="257">
        <f t="shared" si="449"/>
        <v>94</v>
      </c>
      <c r="Z390" s="257">
        <f t="shared" si="449"/>
        <v>94</v>
      </c>
      <c r="AA390" s="257">
        <f t="shared" si="449"/>
        <v>102</v>
      </c>
      <c r="AB390" s="257">
        <f t="shared" si="449"/>
        <v>98</v>
      </c>
      <c r="AC390" s="257">
        <f t="shared" si="449"/>
        <v>97</v>
      </c>
      <c r="AD390" s="257">
        <f t="shared" si="449"/>
        <v>105</v>
      </c>
      <c r="AE390" s="257">
        <f t="shared" si="449"/>
        <v>106</v>
      </c>
      <c r="AF390" s="257">
        <f t="shared" si="449"/>
        <v>113</v>
      </c>
      <c r="AG390" s="257">
        <f t="shared" si="449"/>
        <v>114</v>
      </c>
      <c r="AH390" s="257">
        <f t="shared" si="449"/>
        <v>119</v>
      </c>
      <c r="AI390" s="257">
        <f t="shared" si="449"/>
        <v>119</v>
      </c>
      <c r="AJ390" s="257">
        <f t="shared" si="449"/>
        <v>130</v>
      </c>
      <c r="AK390" s="257">
        <f t="shared" si="449"/>
        <v>130</v>
      </c>
      <c r="AL390" s="257">
        <f t="shared" si="449"/>
        <v>129</v>
      </c>
      <c r="AM390" s="257">
        <f t="shared" si="449"/>
        <v>144</v>
      </c>
      <c r="AN390" s="257">
        <f t="shared" si="449"/>
        <v>136</v>
      </c>
      <c r="AO390" s="257">
        <f t="shared" si="449"/>
        <v>147</v>
      </c>
      <c r="AP390" s="257">
        <f t="shared" si="449"/>
        <v>149</v>
      </c>
      <c r="AQ390" s="257">
        <f t="shared" si="449"/>
        <v>146</v>
      </c>
      <c r="AR390" s="257">
        <f t="shared" si="449"/>
        <v>155</v>
      </c>
      <c r="AS390" s="257">
        <f t="shared" si="449"/>
        <v>157</v>
      </c>
      <c r="AT390" s="257">
        <f t="shared" si="449"/>
        <v>170</v>
      </c>
      <c r="AU390" s="257">
        <f t="shared" si="449"/>
        <v>166</v>
      </c>
      <c r="AV390" s="257">
        <f t="shared" si="449"/>
        <v>171</v>
      </c>
      <c r="AW390" s="257">
        <f t="shared" si="449"/>
        <v>174</v>
      </c>
      <c r="AX390" s="257">
        <f t="shared" si="449"/>
        <v>177</v>
      </c>
      <c r="AY390" s="257">
        <f t="shared" si="449"/>
        <v>181</v>
      </c>
      <c r="AZ390" s="257">
        <f t="shared" si="449"/>
        <v>181</v>
      </c>
      <c r="BA390" s="257">
        <f t="shared" si="449"/>
        <v>185</v>
      </c>
      <c r="BB390" s="257">
        <f t="shared" si="449"/>
        <v>190</v>
      </c>
      <c r="BC390" s="257">
        <f t="shared" si="449"/>
        <v>195</v>
      </c>
      <c r="BD390" s="257">
        <f t="shared" si="449"/>
        <v>202</v>
      </c>
      <c r="BE390" s="257">
        <f t="shared" si="449"/>
        <v>209</v>
      </c>
      <c r="BF390" s="257">
        <f t="shared" si="449"/>
        <v>216</v>
      </c>
      <c r="BG390" s="257">
        <f t="shared" si="449"/>
        <v>223</v>
      </c>
      <c r="BH390" s="257">
        <f t="shared" si="449"/>
        <v>231</v>
      </c>
      <c r="BI390" s="257">
        <f t="shared" si="449"/>
        <v>239</v>
      </c>
      <c r="BJ390" s="257">
        <f t="shared" si="449"/>
        <v>247</v>
      </c>
      <c r="BK390" s="257">
        <f t="shared" si="449"/>
        <v>256</v>
      </c>
      <c r="BL390" s="257">
        <f t="shared" ref="BL390:BW390" si="450">IF((BL389-BL388)&lt;0,0,BL389-BL388)</f>
        <v>265</v>
      </c>
      <c r="BM390" s="257">
        <f t="shared" si="450"/>
        <v>274</v>
      </c>
      <c r="BN390" s="257">
        <f t="shared" si="450"/>
        <v>283</v>
      </c>
      <c r="BO390" s="257">
        <f t="shared" si="450"/>
        <v>293</v>
      </c>
      <c r="BP390" s="257">
        <f t="shared" si="450"/>
        <v>302</v>
      </c>
      <c r="BQ390" s="257">
        <f t="shared" si="450"/>
        <v>312</v>
      </c>
      <c r="BR390" s="257">
        <f t="shared" si="450"/>
        <v>323</v>
      </c>
      <c r="BS390" s="257">
        <f t="shared" si="450"/>
        <v>333</v>
      </c>
      <c r="BT390" s="257">
        <f t="shared" si="450"/>
        <v>344</v>
      </c>
      <c r="BU390" s="257">
        <f t="shared" si="450"/>
        <v>354</v>
      </c>
      <c r="BV390" s="257">
        <f t="shared" si="450"/>
        <v>365</v>
      </c>
      <c r="BW390" s="257">
        <f t="shared" si="450"/>
        <v>377</v>
      </c>
    </row>
    <row r="391" spans="2:75" x14ac:dyDescent="0.3">
      <c r="B391" t="s">
        <v>21</v>
      </c>
      <c r="D391" s="239">
        <f>D390*$C383/12*(1+$C384)</f>
        <v>103164.58333333333</v>
      </c>
      <c r="E391" s="239">
        <f t="shared" ref="E391:BK391" si="451">E390*$C383/12*(1+$C384)</f>
        <v>103164.58333333333</v>
      </c>
      <c r="F391" s="239">
        <f t="shared" si="451"/>
        <v>112135.41666666667</v>
      </c>
      <c r="G391" s="239">
        <f t="shared" si="451"/>
        <v>112135.41666666667</v>
      </c>
      <c r="H391" s="239">
        <f t="shared" si="451"/>
        <v>121106.25</v>
      </c>
      <c r="I391" s="239">
        <f t="shared" si="451"/>
        <v>125591.66666666667</v>
      </c>
      <c r="J391" s="239">
        <f t="shared" si="451"/>
        <v>134562.5</v>
      </c>
      <c r="K391" s="239">
        <f t="shared" si="451"/>
        <v>349862.5</v>
      </c>
      <c r="L391" s="239">
        <f t="shared" si="451"/>
        <v>349862.5</v>
      </c>
      <c r="M391" s="239">
        <f t="shared" si="451"/>
        <v>345377.08333333331</v>
      </c>
      <c r="N391" s="239">
        <f t="shared" si="451"/>
        <v>349862.5</v>
      </c>
      <c r="O391" s="239">
        <f t="shared" si="451"/>
        <v>354347.91666666669</v>
      </c>
      <c r="P391" s="239">
        <f t="shared" si="451"/>
        <v>354347.91666666669</v>
      </c>
      <c r="Q391" s="239">
        <f t="shared" si="451"/>
        <v>367804.16666666669</v>
      </c>
      <c r="R391" s="239">
        <f t="shared" si="451"/>
        <v>363318.75</v>
      </c>
      <c r="S391" s="239">
        <f t="shared" si="451"/>
        <v>376775</v>
      </c>
      <c r="T391" s="239">
        <f t="shared" si="451"/>
        <v>372289.58333333331</v>
      </c>
      <c r="U391" s="239">
        <f t="shared" si="451"/>
        <v>372289.58333333331</v>
      </c>
      <c r="V391" s="239">
        <f t="shared" si="451"/>
        <v>403687.5</v>
      </c>
      <c r="W391" s="239">
        <f t="shared" si="451"/>
        <v>403687.5</v>
      </c>
      <c r="X391" s="239">
        <f t="shared" si="451"/>
        <v>399202.08333333331</v>
      </c>
      <c r="Y391" s="239">
        <f t="shared" si="451"/>
        <v>421629.16666666669</v>
      </c>
      <c r="Z391" s="239">
        <f t="shared" si="451"/>
        <v>421629.16666666669</v>
      </c>
      <c r="AA391" s="239">
        <f t="shared" si="451"/>
        <v>457512.5</v>
      </c>
      <c r="AB391" s="239">
        <f t="shared" si="451"/>
        <v>439570.83333333331</v>
      </c>
      <c r="AC391" s="239">
        <f t="shared" si="451"/>
        <v>435085.41666666669</v>
      </c>
      <c r="AD391" s="239">
        <f t="shared" si="451"/>
        <v>470968.75</v>
      </c>
      <c r="AE391" s="239">
        <f t="shared" si="451"/>
        <v>475454.16666666669</v>
      </c>
      <c r="AF391" s="239">
        <f t="shared" si="451"/>
        <v>506852.08333333331</v>
      </c>
      <c r="AG391" s="239">
        <f t="shared" si="451"/>
        <v>511337.5</v>
      </c>
      <c r="AH391" s="239">
        <f t="shared" si="451"/>
        <v>533764.58333333337</v>
      </c>
      <c r="AI391" s="239">
        <f t="shared" si="451"/>
        <v>533764.58333333337</v>
      </c>
      <c r="AJ391" s="239">
        <f t="shared" si="451"/>
        <v>583104.16666666663</v>
      </c>
      <c r="AK391" s="239">
        <f t="shared" si="451"/>
        <v>583104.16666666663</v>
      </c>
      <c r="AL391" s="239">
        <f t="shared" si="451"/>
        <v>578618.75</v>
      </c>
      <c r="AM391" s="239">
        <f t="shared" si="451"/>
        <v>645900</v>
      </c>
      <c r="AN391" s="239">
        <f t="shared" si="451"/>
        <v>610016.66666666663</v>
      </c>
      <c r="AO391" s="239">
        <f t="shared" si="451"/>
        <v>659356.25</v>
      </c>
      <c r="AP391" s="239">
        <f t="shared" si="451"/>
        <v>668327.08333333337</v>
      </c>
      <c r="AQ391" s="239">
        <f t="shared" si="451"/>
        <v>654870.83333333337</v>
      </c>
      <c r="AR391" s="239">
        <f t="shared" si="451"/>
        <v>695239.58333333337</v>
      </c>
      <c r="AS391" s="239">
        <f t="shared" si="451"/>
        <v>704210.41666666663</v>
      </c>
      <c r="AT391" s="239">
        <f t="shared" si="451"/>
        <v>762520.83333333337</v>
      </c>
      <c r="AU391" s="239">
        <f t="shared" si="451"/>
        <v>744579.16666666663</v>
      </c>
      <c r="AV391" s="239">
        <f t="shared" si="451"/>
        <v>767006.25</v>
      </c>
      <c r="AW391" s="239">
        <f t="shared" si="451"/>
        <v>780462.5</v>
      </c>
      <c r="AX391" s="239">
        <f t="shared" si="451"/>
        <v>793918.75</v>
      </c>
      <c r="AY391" s="239">
        <f t="shared" si="451"/>
        <v>811860.41666666663</v>
      </c>
      <c r="AZ391" s="239">
        <f t="shared" si="451"/>
        <v>811860.41666666663</v>
      </c>
      <c r="BA391" s="239">
        <f t="shared" si="451"/>
        <v>829802.08333333337</v>
      </c>
      <c r="BB391" s="239">
        <f t="shared" si="451"/>
        <v>852229.16666666663</v>
      </c>
      <c r="BC391" s="239">
        <f t="shared" si="451"/>
        <v>874656.25</v>
      </c>
      <c r="BD391" s="239">
        <f t="shared" si="451"/>
        <v>906054.16666666663</v>
      </c>
      <c r="BE391" s="239">
        <f t="shared" si="451"/>
        <v>937452.08333333337</v>
      </c>
      <c r="BF391" s="239">
        <f t="shared" si="451"/>
        <v>968850</v>
      </c>
      <c r="BG391" s="239">
        <f t="shared" si="451"/>
        <v>1000247.9166666666</v>
      </c>
      <c r="BH391" s="239">
        <f t="shared" si="451"/>
        <v>1036131.25</v>
      </c>
      <c r="BI391" s="239">
        <f t="shared" si="451"/>
        <v>1072014.5833333335</v>
      </c>
      <c r="BJ391" s="239">
        <f t="shared" si="451"/>
        <v>1107897.9166666667</v>
      </c>
      <c r="BK391" s="239">
        <f t="shared" si="451"/>
        <v>1148266.6666666667</v>
      </c>
      <c r="BL391" s="239">
        <f t="shared" ref="BL391:BW391" si="452">BL390*$C383/12*(1+$C384)</f>
        <v>1188635.4166666667</v>
      </c>
      <c r="BM391" s="239">
        <f t="shared" si="452"/>
        <v>1229004.1666666667</v>
      </c>
      <c r="BN391" s="239">
        <f t="shared" si="452"/>
        <v>1269372.9166666667</v>
      </c>
      <c r="BO391" s="239">
        <f t="shared" si="452"/>
        <v>1314227.0833333333</v>
      </c>
      <c r="BP391" s="239">
        <f t="shared" si="452"/>
        <v>1354595.8333333333</v>
      </c>
      <c r="BQ391" s="239">
        <f t="shared" si="452"/>
        <v>1399450</v>
      </c>
      <c r="BR391" s="239">
        <f t="shared" si="452"/>
        <v>1448789.5833333333</v>
      </c>
      <c r="BS391" s="239">
        <f t="shared" si="452"/>
        <v>1493643.75</v>
      </c>
      <c r="BT391" s="239">
        <f t="shared" si="452"/>
        <v>1542983.3333333333</v>
      </c>
      <c r="BU391" s="239">
        <f t="shared" si="452"/>
        <v>1587837.5</v>
      </c>
      <c r="BV391" s="239">
        <f t="shared" si="452"/>
        <v>1637177.0833333333</v>
      </c>
      <c r="BW391" s="239">
        <f t="shared" si="452"/>
        <v>1691002.0833333333</v>
      </c>
    </row>
    <row r="392" spans="2:75" x14ac:dyDescent="0.3">
      <c r="B392" t="s">
        <v>107</v>
      </c>
      <c r="D392" s="239">
        <f>D390*$C385</f>
        <v>11500</v>
      </c>
      <c r="E392" s="239">
        <f t="shared" ref="E392:BK392" si="453">E390*$C385</f>
        <v>11500</v>
      </c>
      <c r="F392" s="239">
        <f t="shared" si="453"/>
        <v>12500</v>
      </c>
      <c r="G392" s="239">
        <f t="shared" si="453"/>
        <v>12500</v>
      </c>
      <c r="H392" s="239">
        <f t="shared" si="453"/>
        <v>13500</v>
      </c>
      <c r="I392" s="239">
        <f t="shared" si="453"/>
        <v>14000</v>
      </c>
      <c r="J392" s="239">
        <f t="shared" si="453"/>
        <v>15000</v>
      </c>
      <c r="K392" s="239">
        <f t="shared" si="453"/>
        <v>39000</v>
      </c>
      <c r="L392" s="239">
        <f t="shared" si="453"/>
        <v>39000</v>
      </c>
      <c r="M392" s="239">
        <f t="shared" si="453"/>
        <v>38500</v>
      </c>
      <c r="N392" s="239">
        <f t="shared" si="453"/>
        <v>39000</v>
      </c>
      <c r="O392" s="239">
        <f t="shared" si="453"/>
        <v>39500</v>
      </c>
      <c r="P392" s="239">
        <f t="shared" si="453"/>
        <v>39500</v>
      </c>
      <c r="Q392" s="239">
        <f t="shared" si="453"/>
        <v>41000</v>
      </c>
      <c r="R392" s="239">
        <f t="shared" si="453"/>
        <v>40500</v>
      </c>
      <c r="S392" s="239">
        <f t="shared" si="453"/>
        <v>42000</v>
      </c>
      <c r="T392" s="239">
        <f t="shared" si="453"/>
        <v>41500</v>
      </c>
      <c r="U392" s="239">
        <f t="shared" si="453"/>
        <v>41500</v>
      </c>
      <c r="V392" s="239">
        <f t="shared" si="453"/>
        <v>45000</v>
      </c>
      <c r="W392" s="239">
        <f t="shared" si="453"/>
        <v>45000</v>
      </c>
      <c r="X392" s="239">
        <f t="shared" si="453"/>
        <v>44500</v>
      </c>
      <c r="Y392" s="239">
        <f t="shared" si="453"/>
        <v>47000</v>
      </c>
      <c r="Z392" s="239">
        <f t="shared" si="453"/>
        <v>47000</v>
      </c>
      <c r="AA392" s="239">
        <f t="shared" si="453"/>
        <v>51000</v>
      </c>
      <c r="AB392" s="239">
        <f t="shared" si="453"/>
        <v>49000</v>
      </c>
      <c r="AC392" s="239">
        <f t="shared" si="453"/>
        <v>48500</v>
      </c>
      <c r="AD392" s="239">
        <f t="shared" si="453"/>
        <v>52500</v>
      </c>
      <c r="AE392" s="239">
        <f t="shared" si="453"/>
        <v>53000</v>
      </c>
      <c r="AF392" s="239">
        <f t="shared" si="453"/>
        <v>56500</v>
      </c>
      <c r="AG392" s="239">
        <f t="shared" si="453"/>
        <v>57000</v>
      </c>
      <c r="AH392" s="239">
        <f t="shared" si="453"/>
        <v>59500</v>
      </c>
      <c r="AI392" s="239">
        <f t="shared" si="453"/>
        <v>59500</v>
      </c>
      <c r="AJ392" s="239">
        <f t="shared" si="453"/>
        <v>65000</v>
      </c>
      <c r="AK392" s="239">
        <f t="shared" si="453"/>
        <v>65000</v>
      </c>
      <c r="AL392" s="239">
        <f t="shared" si="453"/>
        <v>64500</v>
      </c>
      <c r="AM392" s="239">
        <f t="shared" si="453"/>
        <v>72000</v>
      </c>
      <c r="AN392" s="239">
        <f t="shared" si="453"/>
        <v>68000</v>
      </c>
      <c r="AO392" s="239">
        <f t="shared" si="453"/>
        <v>73500</v>
      </c>
      <c r="AP392" s="239">
        <f t="shared" si="453"/>
        <v>74500</v>
      </c>
      <c r="AQ392" s="239">
        <f t="shared" si="453"/>
        <v>73000</v>
      </c>
      <c r="AR392" s="239">
        <f t="shared" si="453"/>
        <v>77500</v>
      </c>
      <c r="AS392" s="239">
        <f t="shared" si="453"/>
        <v>78500</v>
      </c>
      <c r="AT392" s="239">
        <f t="shared" si="453"/>
        <v>85000</v>
      </c>
      <c r="AU392" s="239">
        <f t="shared" si="453"/>
        <v>83000</v>
      </c>
      <c r="AV392" s="239">
        <f t="shared" si="453"/>
        <v>85500</v>
      </c>
      <c r="AW392" s="239">
        <f t="shared" si="453"/>
        <v>87000</v>
      </c>
      <c r="AX392" s="239">
        <f t="shared" si="453"/>
        <v>88500</v>
      </c>
      <c r="AY392" s="239">
        <f t="shared" si="453"/>
        <v>90500</v>
      </c>
      <c r="AZ392" s="239">
        <f t="shared" si="453"/>
        <v>90500</v>
      </c>
      <c r="BA392" s="239">
        <f t="shared" si="453"/>
        <v>92500</v>
      </c>
      <c r="BB392" s="239">
        <f t="shared" si="453"/>
        <v>95000</v>
      </c>
      <c r="BC392" s="239">
        <f t="shared" si="453"/>
        <v>97500</v>
      </c>
      <c r="BD392" s="239">
        <f t="shared" si="453"/>
        <v>101000</v>
      </c>
      <c r="BE392" s="239">
        <f t="shared" si="453"/>
        <v>104500</v>
      </c>
      <c r="BF392" s="239">
        <f t="shared" si="453"/>
        <v>108000</v>
      </c>
      <c r="BG392" s="239">
        <f t="shared" si="453"/>
        <v>111500</v>
      </c>
      <c r="BH392" s="239">
        <f t="shared" si="453"/>
        <v>115500</v>
      </c>
      <c r="BI392" s="239">
        <f t="shared" si="453"/>
        <v>119500</v>
      </c>
      <c r="BJ392" s="239">
        <f t="shared" si="453"/>
        <v>123500</v>
      </c>
      <c r="BK392" s="239">
        <f t="shared" si="453"/>
        <v>128000</v>
      </c>
      <c r="BL392" s="239">
        <f t="shared" ref="BL392:BW392" si="454">BL390*$C385</f>
        <v>132500</v>
      </c>
      <c r="BM392" s="239">
        <f t="shared" si="454"/>
        <v>137000</v>
      </c>
      <c r="BN392" s="239">
        <f t="shared" si="454"/>
        <v>141500</v>
      </c>
      <c r="BO392" s="239">
        <f t="shared" si="454"/>
        <v>146500</v>
      </c>
      <c r="BP392" s="239">
        <f t="shared" si="454"/>
        <v>151000</v>
      </c>
      <c r="BQ392" s="239">
        <f t="shared" si="454"/>
        <v>156000</v>
      </c>
      <c r="BR392" s="239">
        <f t="shared" si="454"/>
        <v>161500</v>
      </c>
      <c r="BS392" s="239">
        <f t="shared" si="454"/>
        <v>166500</v>
      </c>
      <c r="BT392" s="239">
        <f t="shared" si="454"/>
        <v>172000</v>
      </c>
      <c r="BU392" s="239">
        <f t="shared" si="454"/>
        <v>177000</v>
      </c>
      <c r="BV392" s="239">
        <f t="shared" si="454"/>
        <v>182500</v>
      </c>
      <c r="BW392" s="239">
        <f t="shared" si="454"/>
        <v>188500</v>
      </c>
    </row>
    <row r="394" spans="2:75" x14ac:dyDescent="0.3">
      <c r="B394" t="s">
        <v>196</v>
      </c>
      <c r="C394" s="173" t="s">
        <v>185</v>
      </c>
      <c r="D394" s="231"/>
      <c r="E394" s="231"/>
      <c r="F394" s="231"/>
      <c r="G394" s="231"/>
      <c r="H394" s="231"/>
      <c r="I394" s="231"/>
      <c r="J394" s="231"/>
      <c r="K394" s="231"/>
      <c r="L394" s="231"/>
      <c r="M394" s="231"/>
      <c r="N394" s="231"/>
      <c r="O394" s="231"/>
      <c r="P394" s="231"/>
      <c r="Q394" s="231"/>
      <c r="R394" s="231"/>
      <c r="S394" s="231"/>
      <c r="T394" s="231"/>
      <c r="U394" s="231"/>
      <c r="V394" s="231"/>
      <c r="W394" s="231"/>
      <c r="X394" s="231"/>
      <c r="Y394" s="231"/>
      <c r="Z394" s="231"/>
      <c r="AA394" s="231"/>
      <c r="AB394" s="231"/>
      <c r="AC394" s="231"/>
      <c r="AD394" s="231"/>
      <c r="AE394" s="231"/>
      <c r="AF394" s="231"/>
      <c r="AG394" s="231"/>
      <c r="AH394" s="231"/>
      <c r="AI394" s="231"/>
      <c r="AJ394" s="231"/>
      <c r="AK394" s="231"/>
      <c r="AL394" s="231"/>
      <c r="AM394" s="231"/>
      <c r="AN394" s="231"/>
      <c r="AO394" s="231"/>
      <c r="AP394" s="231"/>
      <c r="AQ394" s="231"/>
      <c r="AR394" s="231"/>
      <c r="AS394" s="231"/>
      <c r="AT394" s="231"/>
      <c r="AU394" s="231"/>
      <c r="AV394" s="231"/>
      <c r="AW394" s="231"/>
      <c r="AX394" s="231"/>
      <c r="AY394" s="231"/>
      <c r="AZ394" s="231"/>
      <c r="BA394" s="231"/>
      <c r="BB394" s="231"/>
      <c r="BC394" s="231"/>
      <c r="BD394" s="231"/>
      <c r="BE394" s="231"/>
      <c r="BF394" s="231"/>
      <c r="BG394" s="231"/>
      <c r="BH394" s="231"/>
      <c r="BI394" s="231"/>
      <c r="BJ394" s="231"/>
      <c r="BK394" s="231"/>
      <c r="BL394" s="231"/>
      <c r="BM394" s="231"/>
      <c r="BN394" s="231"/>
      <c r="BO394" s="231"/>
      <c r="BP394" s="231"/>
      <c r="BQ394" s="231"/>
      <c r="BR394" s="231"/>
      <c r="BS394" s="231"/>
      <c r="BT394" s="231"/>
      <c r="BU394" s="231"/>
      <c r="BV394" s="231"/>
      <c r="BW394" s="231"/>
    </row>
    <row r="395" spans="2:75" x14ac:dyDescent="0.3">
      <c r="B395" t="s">
        <v>272</v>
      </c>
      <c r="C395" s="173">
        <v>20</v>
      </c>
      <c r="D395" s="231"/>
      <c r="E395" s="231"/>
      <c r="F395" s="231"/>
      <c r="G395" s="231"/>
      <c r="H395" s="231"/>
      <c r="I395" s="231"/>
      <c r="J395" s="231"/>
      <c r="K395" s="231"/>
      <c r="L395" s="231"/>
      <c r="M395" s="231"/>
      <c r="N395" s="231"/>
      <c r="O395" s="231"/>
      <c r="P395" s="231"/>
      <c r="Q395" s="231"/>
      <c r="R395" s="231"/>
      <c r="S395" s="231"/>
      <c r="T395" s="231"/>
      <c r="U395" s="231"/>
      <c r="V395" s="231"/>
      <c r="W395" s="231"/>
      <c r="X395" s="231"/>
      <c r="Y395" s="231"/>
      <c r="Z395" s="231"/>
      <c r="AA395" s="231"/>
      <c r="AB395" s="231"/>
      <c r="AC395" s="231"/>
      <c r="AD395" s="231"/>
      <c r="AE395" s="231"/>
      <c r="AF395" s="231"/>
      <c r="AG395" s="231"/>
      <c r="AH395" s="231"/>
      <c r="AI395" s="231"/>
      <c r="AJ395" s="231"/>
      <c r="AK395" s="231"/>
      <c r="AL395" s="231"/>
      <c r="AM395" s="231"/>
      <c r="AN395" s="231"/>
      <c r="AO395" s="231"/>
      <c r="AP395" s="231"/>
      <c r="AQ395" s="231"/>
      <c r="AR395" s="231"/>
      <c r="AS395" s="231"/>
      <c r="AT395" s="231"/>
      <c r="AU395" s="231"/>
      <c r="AV395" s="231"/>
      <c r="AW395" s="231"/>
      <c r="AX395" s="231"/>
      <c r="AY395" s="231"/>
      <c r="AZ395" s="231"/>
      <c r="BA395" s="231"/>
      <c r="BB395" s="231"/>
      <c r="BC395" s="231"/>
      <c r="BD395" s="231"/>
      <c r="BE395" s="231"/>
      <c r="BF395" s="231"/>
      <c r="BG395" s="231"/>
      <c r="BH395" s="231"/>
      <c r="BI395" s="231"/>
      <c r="BJ395" s="231"/>
      <c r="BK395" s="231"/>
      <c r="BL395" s="231"/>
      <c r="BM395" s="231"/>
      <c r="BN395" s="231"/>
      <c r="BO395" s="231"/>
      <c r="BP395" s="231"/>
      <c r="BQ395" s="231"/>
      <c r="BR395" s="231"/>
      <c r="BS395" s="231"/>
      <c r="BT395" s="231"/>
      <c r="BU395" s="231"/>
      <c r="BV395" s="231"/>
      <c r="BW395" s="231"/>
    </row>
    <row r="396" spans="2:75" x14ac:dyDescent="0.3">
      <c r="B396" t="s">
        <v>92</v>
      </c>
      <c r="C396" s="173" t="s">
        <v>185</v>
      </c>
      <c r="D396" s="231"/>
      <c r="E396" s="231"/>
      <c r="F396" s="231"/>
      <c r="G396" s="231"/>
      <c r="H396" s="231"/>
      <c r="I396" s="231"/>
      <c r="J396" s="231"/>
      <c r="K396" s="231"/>
      <c r="L396" s="231"/>
      <c r="M396" s="231"/>
      <c r="N396" s="231"/>
      <c r="O396" s="231"/>
      <c r="P396" s="231"/>
      <c r="Q396" s="231"/>
      <c r="R396" s="231"/>
      <c r="S396" s="231"/>
      <c r="T396" s="231"/>
      <c r="U396" s="231"/>
      <c r="V396" s="231"/>
      <c r="W396" s="231"/>
      <c r="X396" s="231"/>
      <c r="Y396" s="231"/>
      <c r="Z396" s="231"/>
      <c r="AA396" s="231"/>
      <c r="AB396" s="231"/>
      <c r="AC396" s="231"/>
      <c r="AD396" s="231"/>
      <c r="AE396" s="231"/>
      <c r="AF396" s="231"/>
      <c r="AG396" s="231"/>
      <c r="AH396" s="231"/>
      <c r="AI396" s="231"/>
      <c r="AJ396" s="231"/>
      <c r="AK396" s="231"/>
      <c r="AL396" s="231"/>
      <c r="AM396" s="231"/>
      <c r="AN396" s="231"/>
      <c r="AO396" s="231"/>
      <c r="AP396" s="231"/>
      <c r="AQ396" s="231"/>
      <c r="AR396" s="231"/>
      <c r="AS396" s="231"/>
      <c r="AT396" s="231"/>
      <c r="AU396" s="231"/>
      <c r="AV396" s="231"/>
      <c r="AW396" s="231"/>
      <c r="AX396" s="231"/>
      <c r="AY396" s="231"/>
      <c r="AZ396" s="231"/>
      <c r="BA396" s="231"/>
      <c r="BB396" s="231"/>
      <c r="BC396" s="231"/>
      <c r="BD396" s="231"/>
      <c r="BE396" s="231"/>
      <c r="BF396" s="231"/>
      <c r="BG396" s="231"/>
      <c r="BH396" s="231"/>
      <c r="BI396" s="231"/>
      <c r="BJ396" s="231"/>
      <c r="BK396" s="231"/>
      <c r="BL396" s="231"/>
      <c r="BM396" s="231"/>
      <c r="BN396" s="231"/>
      <c r="BO396" s="231"/>
      <c r="BP396" s="231"/>
      <c r="BQ396" s="231"/>
      <c r="BR396" s="231"/>
      <c r="BS396" s="231"/>
      <c r="BT396" s="231"/>
      <c r="BU396" s="231"/>
      <c r="BV396" s="231"/>
      <c r="BW396" s="231"/>
    </row>
    <row r="397" spans="2:75" x14ac:dyDescent="0.3">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c r="AA397" s="231"/>
      <c r="AB397" s="231"/>
      <c r="AC397" s="231"/>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31"/>
      <c r="BK397" s="231"/>
      <c r="BL397" s="231"/>
      <c r="BM397" s="231"/>
      <c r="BN397" s="231"/>
      <c r="BO397" s="231"/>
      <c r="BP397" s="231"/>
      <c r="BQ397" s="231"/>
      <c r="BR397" s="231"/>
      <c r="BS397" s="231"/>
      <c r="BT397" s="231"/>
      <c r="BU397" s="231"/>
      <c r="BV397" s="231"/>
      <c r="BW397" s="231"/>
    </row>
    <row r="398" spans="2:75" x14ac:dyDescent="0.3">
      <c r="B398" t="s">
        <v>179</v>
      </c>
      <c r="C398" s="234"/>
    </row>
    <row r="399" spans="2:75" x14ac:dyDescent="0.3">
      <c r="B399" t="s">
        <v>16</v>
      </c>
      <c r="C399" s="235"/>
    </row>
    <row r="400" spans="2:75" x14ac:dyDescent="0.3">
      <c r="B400" t="s">
        <v>180</v>
      </c>
      <c r="C400" s="234"/>
    </row>
    <row r="401" spans="1:75" x14ac:dyDescent="0.3">
      <c r="B401" s="236" t="str">
        <f>"Driver:  "&amp;$C396&amp;" per "&amp;$C394</f>
        <v>Driver:  OPEN per OPEN</v>
      </c>
      <c r="C401" s="237"/>
    </row>
    <row r="402" spans="1:75" x14ac:dyDescent="0.3">
      <c r="B402" s="236" t="str">
        <f>"Total "&amp;$C396</f>
        <v>Total OPEN</v>
      </c>
      <c r="D402" s="256">
        <v>0</v>
      </c>
      <c r="E402" s="256">
        <v>0</v>
      </c>
      <c r="F402" s="256">
        <v>0</v>
      </c>
      <c r="G402" s="256">
        <v>0</v>
      </c>
      <c r="H402" s="256">
        <v>0</v>
      </c>
      <c r="I402" s="256">
        <v>0</v>
      </c>
      <c r="J402" s="256">
        <v>0</v>
      </c>
      <c r="K402" s="256">
        <v>0</v>
      </c>
      <c r="L402" s="256">
        <v>0</v>
      </c>
      <c r="M402" s="256">
        <v>0</v>
      </c>
      <c r="N402" s="256">
        <v>0</v>
      </c>
      <c r="O402" s="256">
        <v>0</v>
      </c>
      <c r="P402" s="256">
        <v>0</v>
      </c>
      <c r="Q402" s="256">
        <v>0</v>
      </c>
      <c r="R402" s="256">
        <v>0</v>
      </c>
      <c r="S402" s="256">
        <v>0</v>
      </c>
      <c r="T402" s="256">
        <v>0</v>
      </c>
      <c r="U402" s="256">
        <v>0</v>
      </c>
      <c r="V402" s="256">
        <v>0</v>
      </c>
      <c r="W402" s="256">
        <v>0</v>
      </c>
      <c r="X402" s="256">
        <v>0</v>
      </c>
      <c r="Y402" s="256">
        <v>0</v>
      </c>
      <c r="Z402" s="256">
        <v>0</v>
      </c>
      <c r="AA402" s="256">
        <v>0</v>
      </c>
      <c r="AB402" s="256">
        <v>0</v>
      </c>
      <c r="AC402" s="256">
        <v>0</v>
      </c>
      <c r="AD402" s="256">
        <v>0</v>
      </c>
      <c r="AE402" s="256">
        <v>0</v>
      </c>
      <c r="AF402" s="256">
        <v>0</v>
      </c>
      <c r="AG402" s="256">
        <v>0</v>
      </c>
      <c r="AH402" s="256">
        <v>0</v>
      </c>
      <c r="AI402" s="256">
        <v>0</v>
      </c>
      <c r="AJ402" s="256">
        <v>0</v>
      </c>
      <c r="AK402" s="256">
        <v>0</v>
      </c>
      <c r="AL402" s="256">
        <v>0</v>
      </c>
      <c r="AM402" s="256">
        <v>0</v>
      </c>
      <c r="AN402" s="256">
        <v>0</v>
      </c>
      <c r="AO402" s="256">
        <v>0</v>
      </c>
      <c r="AP402" s="256">
        <v>0</v>
      </c>
      <c r="AQ402" s="256">
        <v>0</v>
      </c>
      <c r="AR402" s="256">
        <v>0</v>
      </c>
      <c r="AS402" s="256">
        <v>0</v>
      </c>
      <c r="AT402" s="256">
        <v>0</v>
      </c>
      <c r="AU402" s="256">
        <v>0</v>
      </c>
      <c r="AV402" s="256">
        <v>0</v>
      </c>
      <c r="AW402" s="256">
        <v>0</v>
      </c>
      <c r="AX402" s="256">
        <v>0</v>
      </c>
      <c r="AY402" s="256">
        <v>0</v>
      </c>
      <c r="AZ402" s="256">
        <v>0</v>
      </c>
      <c r="BA402" s="256">
        <v>0</v>
      </c>
      <c r="BB402" s="256">
        <v>0</v>
      </c>
      <c r="BC402" s="256">
        <v>0</v>
      </c>
      <c r="BD402" s="256">
        <v>0</v>
      </c>
      <c r="BE402" s="256">
        <v>0</v>
      </c>
      <c r="BF402" s="256">
        <v>0</v>
      </c>
      <c r="BG402" s="256">
        <v>0</v>
      </c>
      <c r="BH402" s="256">
        <v>0</v>
      </c>
      <c r="BI402" s="256">
        <v>0</v>
      </c>
      <c r="BJ402" s="256">
        <v>0</v>
      </c>
      <c r="BK402" s="256">
        <v>0</v>
      </c>
      <c r="BL402" s="256">
        <v>0</v>
      </c>
      <c r="BM402" s="256">
        <v>0</v>
      </c>
      <c r="BN402" s="256">
        <v>0</v>
      </c>
      <c r="BO402" s="256">
        <v>0</v>
      </c>
      <c r="BP402" s="256">
        <v>0</v>
      </c>
      <c r="BQ402" s="256">
        <v>0</v>
      </c>
      <c r="BR402" s="256">
        <v>0</v>
      </c>
      <c r="BS402" s="256">
        <v>0</v>
      </c>
      <c r="BT402" s="256">
        <v>0</v>
      </c>
      <c r="BU402" s="256">
        <v>0</v>
      </c>
      <c r="BV402" s="256">
        <v>0</v>
      </c>
      <c r="BW402" s="256">
        <v>0</v>
      </c>
    </row>
    <row r="403" spans="1:75" x14ac:dyDescent="0.3">
      <c r="B403" s="236" t="str">
        <f>"Existing "&amp;C394</f>
        <v>Existing OPEN</v>
      </c>
      <c r="D403" s="238">
        <f>SUMIF('Headcount Roster -&gt;'!$FD$158:$FD$177,'&lt;- Scale Ops'!$C$395,'Headcount Roster -&gt;'!FE$158:FE$177)</f>
        <v>0</v>
      </c>
      <c r="E403" s="238">
        <f>SUMIF('Headcount Roster -&gt;'!$FD$158:$FD$177,'&lt;- Scale Ops'!$C$395,'Headcount Roster -&gt;'!FF$158:FF$177)</f>
        <v>0</v>
      </c>
      <c r="F403" s="238">
        <f>SUMIF('Headcount Roster -&gt;'!$FD$158:$FD$177,'&lt;- Scale Ops'!$C$395,'Headcount Roster -&gt;'!FG$158:FG$177)</f>
        <v>0</v>
      </c>
      <c r="G403" s="238">
        <f>SUMIF('Headcount Roster -&gt;'!$FD$158:$FD$177,'&lt;- Scale Ops'!$C$395,'Headcount Roster -&gt;'!FH$158:FH$177)</f>
        <v>0</v>
      </c>
      <c r="H403" s="238">
        <f>SUMIF('Headcount Roster -&gt;'!$FD$158:$FD$177,'&lt;- Scale Ops'!$C$395,'Headcount Roster -&gt;'!FI$158:FI$177)</f>
        <v>0</v>
      </c>
      <c r="I403" s="238">
        <f>SUMIF('Headcount Roster -&gt;'!$FD$158:$FD$177,'&lt;- Scale Ops'!$C$395,'Headcount Roster -&gt;'!FJ$158:FJ$177)</f>
        <v>0</v>
      </c>
      <c r="J403" s="238">
        <f>SUMIF('Headcount Roster -&gt;'!$FD$158:$FD$177,'&lt;- Scale Ops'!$C$395,'Headcount Roster -&gt;'!FK$158:FK$177)</f>
        <v>0</v>
      </c>
      <c r="K403" s="238">
        <f>SUMIF('Headcount Roster -&gt;'!$FD$158:$FD$177,'&lt;- Scale Ops'!$C$395,'Headcount Roster -&gt;'!FL$158:FL$177)</f>
        <v>0</v>
      </c>
      <c r="L403" s="238">
        <f>SUMIF('Headcount Roster -&gt;'!$FD$158:$FD$177,'&lt;- Scale Ops'!$C$395,'Headcount Roster -&gt;'!FM$158:FM$177)</f>
        <v>0</v>
      </c>
      <c r="M403" s="238">
        <f>SUMIF('Headcount Roster -&gt;'!$FD$158:$FD$177,'&lt;- Scale Ops'!$C$395,'Headcount Roster -&gt;'!FN$158:FN$177)</f>
        <v>0</v>
      </c>
      <c r="N403" s="238">
        <f>SUMIF('Headcount Roster -&gt;'!$FD$158:$FD$177,'&lt;- Scale Ops'!$C$395,'Headcount Roster -&gt;'!FO$158:FO$177)</f>
        <v>0</v>
      </c>
      <c r="O403" s="238">
        <f>SUMIF('Headcount Roster -&gt;'!$FD$158:$FD$177,'&lt;- Scale Ops'!$C$395,'Headcount Roster -&gt;'!FP$158:FP$177)</f>
        <v>0</v>
      </c>
      <c r="P403" s="238">
        <f>SUMIF('Headcount Roster -&gt;'!$FD$158:$FD$177,'&lt;- Scale Ops'!$C$395,'Headcount Roster -&gt;'!FQ$158:FQ$177)</f>
        <v>0</v>
      </c>
      <c r="Q403" s="238">
        <f>SUMIF('Headcount Roster -&gt;'!$FD$158:$FD$177,'&lt;- Scale Ops'!$C$395,'Headcount Roster -&gt;'!FR$158:FR$177)</f>
        <v>0</v>
      </c>
      <c r="R403" s="238">
        <f>SUMIF('Headcount Roster -&gt;'!$FD$158:$FD$177,'&lt;- Scale Ops'!$C$395,'Headcount Roster -&gt;'!FS$158:FS$177)</f>
        <v>0</v>
      </c>
      <c r="S403" s="238">
        <f>SUMIF('Headcount Roster -&gt;'!$FD$158:$FD$177,'&lt;- Scale Ops'!$C$395,'Headcount Roster -&gt;'!FT$158:FT$177)</f>
        <v>0</v>
      </c>
      <c r="T403" s="238">
        <f>SUMIF('Headcount Roster -&gt;'!$FD$158:$FD$177,'&lt;- Scale Ops'!$C$395,'Headcount Roster -&gt;'!FU$158:FU$177)</f>
        <v>0</v>
      </c>
      <c r="U403" s="238">
        <f>SUMIF('Headcount Roster -&gt;'!$FD$158:$FD$177,'&lt;- Scale Ops'!$C$395,'Headcount Roster -&gt;'!FV$158:FV$177)</f>
        <v>0</v>
      </c>
      <c r="V403" s="238">
        <f>SUMIF('Headcount Roster -&gt;'!$FD$158:$FD$177,'&lt;- Scale Ops'!$C$395,'Headcount Roster -&gt;'!FW$158:FW$177)</f>
        <v>0</v>
      </c>
      <c r="W403" s="238">
        <f>SUMIF('Headcount Roster -&gt;'!$FD$158:$FD$177,'&lt;- Scale Ops'!$C$395,'Headcount Roster -&gt;'!FX$158:FX$177)</f>
        <v>0</v>
      </c>
      <c r="X403" s="238">
        <f>SUMIF('Headcount Roster -&gt;'!$FD$158:$FD$177,'&lt;- Scale Ops'!$C$395,'Headcount Roster -&gt;'!FY$158:FY$177)</f>
        <v>0</v>
      </c>
      <c r="Y403" s="238">
        <f>SUMIF('Headcount Roster -&gt;'!$FD$158:$FD$177,'&lt;- Scale Ops'!$C$395,'Headcount Roster -&gt;'!FZ$158:FZ$177)</f>
        <v>0</v>
      </c>
      <c r="Z403" s="238">
        <f>SUMIF('Headcount Roster -&gt;'!$FD$158:$FD$177,'&lt;- Scale Ops'!$C$395,'Headcount Roster -&gt;'!GA$158:GA$177)</f>
        <v>0</v>
      </c>
      <c r="AA403" s="238">
        <f>SUMIF('Headcount Roster -&gt;'!$FD$158:$FD$177,'&lt;- Scale Ops'!$C$395,'Headcount Roster -&gt;'!GB$158:GB$177)</f>
        <v>0</v>
      </c>
      <c r="AB403" s="238">
        <f>SUMIF('Headcount Roster -&gt;'!$FD$158:$FD$177,'&lt;- Scale Ops'!$C$395,'Headcount Roster -&gt;'!GC$158:GC$177)</f>
        <v>0</v>
      </c>
      <c r="AC403" s="238">
        <f>SUMIF('Headcount Roster -&gt;'!$FD$158:$FD$177,'&lt;- Scale Ops'!$C$395,'Headcount Roster -&gt;'!GD$158:GD$177)</f>
        <v>0</v>
      </c>
      <c r="AD403" s="238">
        <f>SUMIF('Headcount Roster -&gt;'!$FD$158:$FD$177,'&lt;- Scale Ops'!$C$395,'Headcount Roster -&gt;'!GE$158:GE$177)</f>
        <v>0</v>
      </c>
      <c r="AE403" s="238">
        <f>SUMIF('Headcount Roster -&gt;'!$FD$158:$FD$177,'&lt;- Scale Ops'!$C$395,'Headcount Roster -&gt;'!GF$158:GF$177)</f>
        <v>0</v>
      </c>
      <c r="AF403" s="238">
        <f>SUMIF('Headcount Roster -&gt;'!$FD$158:$FD$177,'&lt;- Scale Ops'!$C$395,'Headcount Roster -&gt;'!GG$158:GG$177)</f>
        <v>0</v>
      </c>
      <c r="AG403" s="238">
        <f>SUMIF('Headcount Roster -&gt;'!$FD$158:$FD$177,'&lt;- Scale Ops'!$C$395,'Headcount Roster -&gt;'!GH$158:GH$177)</f>
        <v>0</v>
      </c>
      <c r="AH403" s="238">
        <f>SUMIF('Headcount Roster -&gt;'!$FD$158:$FD$177,'&lt;- Scale Ops'!$C$395,'Headcount Roster -&gt;'!GI$158:GI$177)</f>
        <v>0</v>
      </c>
      <c r="AI403" s="238">
        <f>SUMIF('Headcount Roster -&gt;'!$FD$158:$FD$177,'&lt;- Scale Ops'!$C$395,'Headcount Roster -&gt;'!GJ$158:GJ$177)</f>
        <v>0</v>
      </c>
      <c r="AJ403" s="238">
        <f>SUMIF('Headcount Roster -&gt;'!$FD$158:$FD$177,'&lt;- Scale Ops'!$C$395,'Headcount Roster -&gt;'!GK$158:GK$177)</f>
        <v>0</v>
      </c>
      <c r="AK403" s="238">
        <f>SUMIF('Headcount Roster -&gt;'!$FD$158:$FD$177,'&lt;- Scale Ops'!$C$395,'Headcount Roster -&gt;'!GL$158:GL$177)</f>
        <v>0</v>
      </c>
      <c r="AL403" s="238">
        <f>SUMIF('Headcount Roster -&gt;'!$FD$158:$FD$177,'&lt;- Scale Ops'!$C$395,'Headcount Roster -&gt;'!GM$158:GM$177)</f>
        <v>0</v>
      </c>
      <c r="AM403" s="238">
        <f>SUMIF('Headcount Roster -&gt;'!$FD$158:$FD$177,'&lt;- Scale Ops'!$C$395,'Headcount Roster -&gt;'!GN$158:GN$177)</f>
        <v>0</v>
      </c>
      <c r="AN403" s="238">
        <f>SUMIF('Headcount Roster -&gt;'!$FD$158:$FD$177,'&lt;- Scale Ops'!$C$395,'Headcount Roster -&gt;'!GO$158:GO$177)</f>
        <v>0</v>
      </c>
      <c r="AO403" s="238">
        <f>SUMIF('Headcount Roster -&gt;'!$FD$158:$FD$177,'&lt;- Scale Ops'!$C$395,'Headcount Roster -&gt;'!GP$158:GP$177)</f>
        <v>0</v>
      </c>
      <c r="AP403" s="238">
        <f>SUMIF('Headcount Roster -&gt;'!$FD$158:$FD$177,'&lt;- Scale Ops'!$C$395,'Headcount Roster -&gt;'!GQ$158:GQ$177)</f>
        <v>0</v>
      </c>
      <c r="AQ403" s="238">
        <f>SUMIF('Headcount Roster -&gt;'!$FD$158:$FD$177,'&lt;- Scale Ops'!$C$395,'Headcount Roster -&gt;'!GR$158:GR$177)</f>
        <v>0</v>
      </c>
      <c r="AR403" s="238">
        <f>SUMIF('Headcount Roster -&gt;'!$FD$158:$FD$177,'&lt;- Scale Ops'!$C$395,'Headcount Roster -&gt;'!GS$158:GS$177)</f>
        <v>0</v>
      </c>
      <c r="AS403" s="238">
        <f>SUMIF('Headcount Roster -&gt;'!$FD$158:$FD$177,'&lt;- Scale Ops'!$C$395,'Headcount Roster -&gt;'!GT$158:GT$177)</f>
        <v>0</v>
      </c>
      <c r="AT403" s="238">
        <f>SUMIF('Headcount Roster -&gt;'!$FD$158:$FD$177,'&lt;- Scale Ops'!$C$395,'Headcount Roster -&gt;'!GU$158:GU$177)</f>
        <v>0</v>
      </c>
      <c r="AU403" s="238">
        <f>SUMIF('Headcount Roster -&gt;'!$FD$158:$FD$177,'&lt;- Scale Ops'!$C$395,'Headcount Roster -&gt;'!GV$158:GV$177)</f>
        <v>0</v>
      </c>
      <c r="AV403" s="238">
        <f>SUMIF('Headcount Roster -&gt;'!$FD$158:$FD$177,'&lt;- Scale Ops'!$C$395,'Headcount Roster -&gt;'!GW$158:GW$177)</f>
        <v>0</v>
      </c>
      <c r="AW403" s="238">
        <f>SUMIF('Headcount Roster -&gt;'!$FD$158:$FD$177,'&lt;- Scale Ops'!$C$395,'Headcount Roster -&gt;'!GX$158:GX$177)</f>
        <v>0</v>
      </c>
      <c r="AX403" s="238">
        <f>SUMIF('Headcount Roster -&gt;'!$FD$158:$FD$177,'&lt;- Scale Ops'!$C$395,'Headcount Roster -&gt;'!GY$158:GY$177)</f>
        <v>0</v>
      </c>
      <c r="AY403" s="238">
        <f>SUMIF('Headcount Roster -&gt;'!$FD$158:$FD$177,'&lt;- Scale Ops'!$C$395,'Headcount Roster -&gt;'!GZ$158:GZ$177)</f>
        <v>0</v>
      </c>
      <c r="AZ403" s="238">
        <f>SUMIF('Headcount Roster -&gt;'!$FD$158:$FD$177,'&lt;- Scale Ops'!$C$395,'Headcount Roster -&gt;'!HA$158:HA$177)</f>
        <v>0</v>
      </c>
      <c r="BA403" s="238">
        <f>SUMIF('Headcount Roster -&gt;'!$FD$158:$FD$177,'&lt;- Scale Ops'!$C$395,'Headcount Roster -&gt;'!HB$158:HB$177)</f>
        <v>0</v>
      </c>
      <c r="BB403" s="238">
        <f>SUMIF('Headcount Roster -&gt;'!$FD$158:$FD$177,'&lt;- Scale Ops'!$C$395,'Headcount Roster -&gt;'!HC$158:HC$177)</f>
        <v>0</v>
      </c>
      <c r="BC403" s="238">
        <f>SUMIF('Headcount Roster -&gt;'!$FD$158:$FD$177,'&lt;- Scale Ops'!$C$395,'Headcount Roster -&gt;'!HD$158:HD$177)</f>
        <v>0</v>
      </c>
      <c r="BD403" s="238">
        <f>SUMIF('Headcount Roster -&gt;'!$FD$158:$FD$177,'&lt;- Scale Ops'!$C$395,'Headcount Roster -&gt;'!HE$158:HE$177)</f>
        <v>0</v>
      </c>
      <c r="BE403" s="238">
        <f>SUMIF('Headcount Roster -&gt;'!$FD$158:$FD$177,'&lt;- Scale Ops'!$C$395,'Headcount Roster -&gt;'!HF$158:HF$177)</f>
        <v>0</v>
      </c>
      <c r="BF403" s="238">
        <f>SUMIF('Headcount Roster -&gt;'!$FD$158:$FD$177,'&lt;- Scale Ops'!$C$395,'Headcount Roster -&gt;'!HG$158:HG$177)</f>
        <v>0</v>
      </c>
      <c r="BG403" s="238">
        <f>SUMIF('Headcount Roster -&gt;'!$FD$158:$FD$177,'&lt;- Scale Ops'!$C$395,'Headcount Roster -&gt;'!HH$158:HH$177)</f>
        <v>0</v>
      </c>
      <c r="BH403" s="238">
        <f>SUMIF('Headcount Roster -&gt;'!$FD$158:$FD$177,'&lt;- Scale Ops'!$C$395,'Headcount Roster -&gt;'!HI$158:HI$177)</f>
        <v>0</v>
      </c>
      <c r="BI403" s="238">
        <f>SUMIF('Headcount Roster -&gt;'!$FD$158:$FD$177,'&lt;- Scale Ops'!$C$395,'Headcount Roster -&gt;'!HJ$158:HJ$177)</f>
        <v>0</v>
      </c>
      <c r="BJ403" s="238">
        <f>SUMIF('Headcount Roster -&gt;'!$FD$158:$FD$177,'&lt;- Scale Ops'!$C$395,'Headcount Roster -&gt;'!HK$158:HK$177)</f>
        <v>0</v>
      </c>
      <c r="BK403" s="238">
        <f>SUMIF('Headcount Roster -&gt;'!$FD$158:$FD$177,'&lt;- Scale Ops'!$C$395,'Headcount Roster -&gt;'!HL$158:HL$177)</f>
        <v>0</v>
      </c>
      <c r="BL403" s="238">
        <f>SUMIF('Headcount Roster -&gt;'!$FD$158:$FD$177,'&lt;- Scale Ops'!$C$395,'Headcount Roster -&gt;'!HM$158:HM$177)</f>
        <v>0</v>
      </c>
      <c r="BM403" s="238">
        <f>SUMIF('Headcount Roster -&gt;'!$FD$158:$FD$177,'&lt;- Scale Ops'!$C$395,'Headcount Roster -&gt;'!HN$158:HN$177)</f>
        <v>0</v>
      </c>
      <c r="BN403" s="238">
        <f>SUMIF('Headcount Roster -&gt;'!$FD$158:$FD$177,'&lt;- Scale Ops'!$C$395,'Headcount Roster -&gt;'!HO$158:HO$177)</f>
        <v>0</v>
      </c>
      <c r="BO403" s="238">
        <f>SUMIF('Headcount Roster -&gt;'!$FD$158:$FD$177,'&lt;- Scale Ops'!$C$395,'Headcount Roster -&gt;'!HP$158:HP$177)</f>
        <v>0</v>
      </c>
      <c r="BP403" s="238">
        <f>SUMIF('Headcount Roster -&gt;'!$FD$158:$FD$177,'&lt;- Scale Ops'!$C$395,'Headcount Roster -&gt;'!HQ$158:HQ$177)</f>
        <v>0</v>
      </c>
      <c r="BQ403" s="238">
        <f>SUMIF('Headcount Roster -&gt;'!$FD$158:$FD$177,'&lt;- Scale Ops'!$C$395,'Headcount Roster -&gt;'!HR$158:HR$177)</f>
        <v>0</v>
      </c>
      <c r="BR403" s="238">
        <f>SUMIF('Headcount Roster -&gt;'!$FD$158:$FD$177,'&lt;- Scale Ops'!$C$395,'Headcount Roster -&gt;'!HS$158:HS$177)</f>
        <v>0</v>
      </c>
      <c r="BS403" s="238">
        <f>SUMIF('Headcount Roster -&gt;'!$FD$158:$FD$177,'&lt;- Scale Ops'!$C$395,'Headcount Roster -&gt;'!HT$158:HT$177)</f>
        <v>0</v>
      </c>
      <c r="BT403" s="238">
        <f>SUMIF('Headcount Roster -&gt;'!$FD$158:$FD$177,'&lt;- Scale Ops'!$C$395,'Headcount Roster -&gt;'!HU$158:HU$177)</f>
        <v>0</v>
      </c>
      <c r="BU403" s="238">
        <f>SUMIF('Headcount Roster -&gt;'!$FD$158:$FD$177,'&lt;- Scale Ops'!$C$395,'Headcount Roster -&gt;'!HV$158:HV$177)</f>
        <v>0</v>
      </c>
      <c r="BV403" s="238">
        <f>SUMIF('Headcount Roster -&gt;'!$FD$158:$FD$177,'&lt;- Scale Ops'!$C$395,'Headcount Roster -&gt;'!HW$158:HW$177)</f>
        <v>0</v>
      </c>
      <c r="BW403" s="238">
        <f>SUMIF('Headcount Roster -&gt;'!$FD$158:$FD$177,'&lt;- Scale Ops'!$C$395,'Headcount Roster -&gt;'!HX$158:HX$177)</f>
        <v>0</v>
      </c>
    </row>
    <row r="404" spans="1:75" x14ac:dyDescent="0.3">
      <c r="B404" s="236" t="s">
        <v>271</v>
      </c>
      <c r="D404" s="256">
        <f>IFERROR(ROUNDUP(D402/$C401,0),0)</f>
        <v>0</v>
      </c>
      <c r="E404" s="256">
        <f t="shared" ref="E404:BK404" si="455">IFERROR(ROUNDUP(E402/$C401,0),0)</f>
        <v>0</v>
      </c>
      <c r="F404" s="256">
        <f t="shared" si="455"/>
        <v>0</v>
      </c>
      <c r="G404" s="256">
        <f t="shared" si="455"/>
        <v>0</v>
      </c>
      <c r="H404" s="256">
        <f t="shared" si="455"/>
        <v>0</v>
      </c>
      <c r="I404" s="256">
        <f t="shared" si="455"/>
        <v>0</v>
      </c>
      <c r="J404" s="256">
        <f t="shared" si="455"/>
        <v>0</v>
      </c>
      <c r="K404" s="256">
        <f t="shared" si="455"/>
        <v>0</v>
      </c>
      <c r="L404" s="256">
        <f t="shared" si="455"/>
        <v>0</v>
      </c>
      <c r="M404" s="256">
        <f t="shared" si="455"/>
        <v>0</v>
      </c>
      <c r="N404" s="256">
        <f t="shared" si="455"/>
        <v>0</v>
      </c>
      <c r="O404" s="256">
        <f t="shared" si="455"/>
        <v>0</v>
      </c>
      <c r="P404" s="256">
        <f t="shared" si="455"/>
        <v>0</v>
      </c>
      <c r="Q404" s="256">
        <f t="shared" si="455"/>
        <v>0</v>
      </c>
      <c r="R404" s="256">
        <f t="shared" si="455"/>
        <v>0</v>
      </c>
      <c r="S404" s="256">
        <f t="shared" si="455"/>
        <v>0</v>
      </c>
      <c r="T404" s="256">
        <f t="shared" si="455"/>
        <v>0</v>
      </c>
      <c r="U404" s="256">
        <f t="shared" si="455"/>
        <v>0</v>
      </c>
      <c r="V404" s="256">
        <f t="shared" si="455"/>
        <v>0</v>
      </c>
      <c r="W404" s="256">
        <f t="shared" si="455"/>
        <v>0</v>
      </c>
      <c r="X404" s="256">
        <f t="shared" si="455"/>
        <v>0</v>
      </c>
      <c r="Y404" s="256">
        <f t="shared" si="455"/>
        <v>0</v>
      </c>
      <c r="Z404" s="256">
        <f t="shared" si="455"/>
        <v>0</v>
      </c>
      <c r="AA404" s="256">
        <f t="shared" si="455"/>
        <v>0</v>
      </c>
      <c r="AB404" s="256">
        <f t="shared" si="455"/>
        <v>0</v>
      </c>
      <c r="AC404" s="256">
        <f t="shared" si="455"/>
        <v>0</v>
      </c>
      <c r="AD404" s="256">
        <f t="shared" si="455"/>
        <v>0</v>
      </c>
      <c r="AE404" s="256">
        <f t="shared" si="455"/>
        <v>0</v>
      </c>
      <c r="AF404" s="256">
        <f t="shared" si="455"/>
        <v>0</v>
      </c>
      <c r="AG404" s="256">
        <f t="shared" si="455"/>
        <v>0</v>
      </c>
      <c r="AH404" s="256">
        <f t="shared" si="455"/>
        <v>0</v>
      </c>
      <c r="AI404" s="256">
        <f t="shared" si="455"/>
        <v>0</v>
      </c>
      <c r="AJ404" s="256">
        <f t="shared" si="455"/>
        <v>0</v>
      </c>
      <c r="AK404" s="256">
        <f t="shared" si="455"/>
        <v>0</v>
      </c>
      <c r="AL404" s="256">
        <f t="shared" si="455"/>
        <v>0</v>
      </c>
      <c r="AM404" s="256">
        <f t="shared" si="455"/>
        <v>0</v>
      </c>
      <c r="AN404" s="256">
        <f t="shared" si="455"/>
        <v>0</v>
      </c>
      <c r="AO404" s="256">
        <f t="shared" si="455"/>
        <v>0</v>
      </c>
      <c r="AP404" s="256">
        <f t="shared" si="455"/>
        <v>0</v>
      </c>
      <c r="AQ404" s="256">
        <f t="shared" si="455"/>
        <v>0</v>
      </c>
      <c r="AR404" s="256">
        <f t="shared" si="455"/>
        <v>0</v>
      </c>
      <c r="AS404" s="256">
        <f t="shared" si="455"/>
        <v>0</v>
      </c>
      <c r="AT404" s="256">
        <f t="shared" si="455"/>
        <v>0</v>
      </c>
      <c r="AU404" s="256">
        <f t="shared" si="455"/>
        <v>0</v>
      </c>
      <c r="AV404" s="256">
        <f t="shared" si="455"/>
        <v>0</v>
      </c>
      <c r="AW404" s="256">
        <f t="shared" si="455"/>
        <v>0</v>
      </c>
      <c r="AX404" s="256">
        <f t="shared" si="455"/>
        <v>0</v>
      </c>
      <c r="AY404" s="256">
        <f t="shared" si="455"/>
        <v>0</v>
      </c>
      <c r="AZ404" s="256">
        <f t="shared" si="455"/>
        <v>0</v>
      </c>
      <c r="BA404" s="256">
        <f t="shared" si="455"/>
        <v>0</v>
      </c>
      <c r="BB404" s="256">
        <f t="shared" si="455"/>
        <v>0</v>
      </c>
      <c r="BC404" s="256">
        <f t="shared" si="455"/>
        <v>0</v>
      </c>
      <c r="BD404" s="256">
        <f t="shared" si="455"/>
        <v>0</v>
      </c>
      <c r="BE404" s="256">
        <f t="shared" si="455"/>
        <v>0</v>
      </c>
      <c r="BF404" s="256">
        <f t="shared" si="455"/>
        <v>0</v>
      </c>
      <c r="BG404" s="256">
        <f t="shared" si="455"/>
        <v>0</v>
      </c>
      <c r="BH404" s="256">
        <f t="shared" si="455"/>
        <v>0</v>
      </c>
      <c r="BI404" s="256">
        <f t="shared" si="455"/>
        <v>0</v>
      </c>
      <c r="BJ404" s="256">
        <f t="shared" si="455"/>
        <v>0</v>
      </c>
      <c r="BK404" s="256">
        <f t="shared" si="455"/>
        <v>0</v>
      </c>
      <c r="BL404" s="256">
        <f t="shared" ref="BL404:BW404" si="456">IFERROR(ROUNDUP(BL402/$C401,0),0)</f>
        <v>0</v>
      </c>
      <c r="BM404" s="256">
        <f t="shared" si="456"/>
        <v>0</v>
      </c>
      <c r="BN404" s="256">
        <f t="shared" si="456"/>
        <v>0</v>
      </c>
      <c r="BO404" s="256">
        <f t="shared" si="456"/>
        <v>0</v>
      </c>
      <c r="BP404" s="256">
        <f t="shared" si="456"/>
        <v>0</v>
      </c>
      <c r="BQ404" s="256">
        <f t="shared" si="456"/>
        <v>0</v>
      </c>
      <c r="BR404" s="256">
        <f t="shared" si="456"/>
        <v>0</v>
      </c>
      <c r="BS404" s="256">
        <f t="shared" si="456"/>
        <v>0</v>
      </c>
      <c r="BT404" s="256">
        <f t="shared" si="456"/>
        <v>0</v>
      </c>
      <c r="BU404" s="256">
        <f t="shared" si="456"/>
        <v>0</v>
      </c>
      <c r="BV404" s="256">
        <f t="shared" si="456"/>
        <v>0</v>
      </c>
      <c r="BW404" s="256">
        <f t="shared" si="456"/>
        <v>0</v>
      </c>
    </row>
    <row r="405" spans="1:75" x14ac:dyDescent="0.3">
      <c r="B405" t="s">
        <v>181</v>
      </c>
      <c r="D405" s="257">
        <f>IF((D404-D403)&lt;0,0,D404-D403)</f>
        <v>0</v>
      </c>
      <c r="E405" s="257">
        <f t="shared" ref="E405:BK405" si="457">IF((E404-E403)&lt;0,0,E404-E403)</f>
        <v>0</v>
      </c>
      <c r="F405" s="257">
        <f t="shared" si="457"/>
        <v>0</v>
      </c>
      <c r="G405" s="257">
        <f t="shared" si="457"/>
        <v>0</v>
      </c>
      <c r="H405" s="257">
        <f t="shared" si="457"/>
        <v>0</v>
      </c>
      <c r="I405" s="257">
        <f t="shared" si="457"/>
        <v>0</v>
      </c>
      <c r="J405" s="257">
        <f t="shared" si="457"/>
        <v>0</v>
      </c>
      <c r="K405" s="257">
        <f t="shared" si="457"/>
        <v>0</v>
      </c>
      <c r="L405" s="257">
        <f t="shared" si="457"/>
        <v>0</v>
      </c>
      <c r="M405" s="257">
        <f t="shared" si="457"/>
        <v>0</v>
      </c>
      <c r="N405" s="257">
        <f t="shared" si="457"/>
        <v>0</v>
      </c>
      <c r="O405" s="257">
        <f t="shared" si="457"/>
        <v>0</v>
      </c>
      <c r="P405" s="257">
        <f t="shared" si="457"/>
        <v>0</v>
      </c>
      <c r="Q405" s="257">
        <f t="shared" si="457"/>
        <v>0</v>
      </c>
      <c r="R405" s="257">
        <f t="shared" si="457"/>
        <v>0</v>
      </c>
      <c r="S405" s="257">
        <f t="shared" si="457"/>
        <v>0</v>
      </c>
      <c r="T405" s="257">
        <f t="shared" si="457"/>
        <v>0</v>
      </c>
      <c r="U405" s="257">
        <f t="shared" si="457"/>
        <v>0</v>
      </c>
      <c r="V405" s="257">
        <f t="shared" si="457"/>
        <v>0</v>
      </c>
      <c r="W405" s="257">
        <f t="shared" si="457"/>
        <v>0</v>
      </c>
      <c r="X405" s="257">
        <f t="shared" si="457"/>
        <v>0</v>
      </c>
      <c r="Y405" s="257">
        <f t="shared" si="457"/>
        <v>0</v>
      </c>
      <c r="Z405" s="257">
        <f t="shared" si="457"/>
        <v>0</v>
      </c>
      <c r="AA405" s="257">
        <f t="shared" si="457"/>
        <v>0</v>
      </c>
      <c r="AB405" s="257">
        <f t="shared" si="457"/>
        <v>0</v>
      </c>
      <c r="AC405" s="257">
        <f t="shared" si="457"/>
        <v>0</v>
      </c>
      <c r="AD405" s="257">
        <f t="shared" si="457"/>
        <v>0</v>
      </c>
      <c r="AE405" s="257">
        <f t="shared" si="457"/>
        <v>0</v>
      </c>
      <c r="AF405" s="257">
        <f t="shared" si="457"/>
        <v>0</v>
      </c>
      <c r="AG405" s="257">
        <f t="shared" si="457"/>
        <v>0</v>
      </c>
      <c r="AH405" s="257">
        <f t="shared" si="457"/>
        <v>0</v>
      </c>
      <c r="AI405" s="257">
        <f t="shared" si="457"/>
        <v>0</v>
      </c>
      <c r="AJ405" s="257">
        <f t="shared" si="457"/>
        <v>0</v>
      </c>
      <c r="AK405" s="257">
        <f t="shared" si="457"/>
        <v>0</v>
      </c>
      <c r="AL405" s="257">
        <f t="shared" si="457"/>
        <v>0</v>
      </c>
      <c r="AM405" s="257">
        <f t="shared" si="457"/>
        <v>0</v>
      </c>
      <c r="AN405" s="257">
        <f t="shared" si="457"/>
        <v>0</v>
      </c>
      <c r="AO405" s="257">
        <f t="shared" si="457"/>
        <v>0</v>
      </c>
      <c r="AP405" s="257">
        <f t="shared" si="457"/>
        <v>0</v>
      </c>
      <c r="AQ405" s="257">
        <f t="shared" si="457"/>
        <v>0</v>
      </c>
      <c r="AR405" s="257">
        <f t="shared" si="457"/>
        <v>0</v>
      </c>
      <c r="AS405" s="257">
        <f t="shared" si="457"/>
        <v>0</v>
      </c>
      <c r="AT405" s="257">
        <f t="shared" si="457"/>
        <v>0</v>
      </c>
      <c r="AU405" s="257">
        <f t="shared" si="457"/>
        <v>0</v>
      </c>
      <c r="AV405" s="257">
        <f t="shared" si="457"/>
        <v>0</v>
      </c>
      <c r="AW405" s="257">
        <f t="shared" si="457"/>
        <v>0</v>
      </c>
      <c r="AX405" s="257">
        <f t="shared" si="457"/>
        <v>0</v>
      </c>
      <c r="AY405" s="257">
        <f t="shared" si="457"/>
        <v>0</v>
      </c>
      <c r="AZ405" s="257">
        <f t="shared" si="457"/>
        <v>0</v>
      </c>
      <c r="BA405" s="257">
        <f t="shared" si="457"/>
        <v>0</v>
      </c>
      <c r="BB405" s="257">
        <f t="shared" si="457"/>
        <v>0</v>
      </c>
      <c r="BC405" s="257">
        <f t="shared" si="457"/>
        <v>0</v>
      </c>
      <c r="BD405" s="257">
        <f t="shared" si="457"/>
        <v>0</v>
      </c>
      <c r="BE405" s="257">
        <f t="shared" si="457"/>
        <v>0</v>
      </c>
      <c r="BF405" s="257">
        <f t="shared" si="457"/>
        <v>0</v>
      </c>
      <c r="BG405" s="257">
        <f t="shared" si="457"/>
        <v>0</v>
      </c>
      <c r="BH405" s="257">
        <f t="shared" si="457"/>
        <v>0</v>
      </c>
      <c r="BI405" s="257">
        <f t="shared" si="457"/>
        <v>0</v>
      </c>
      <c r="BJ405" s="257">
        <f t="shared" si="457"/>
        <v>0</v>
      </c>
      <c r="BK405" s="257">
        <f t="shared" si="457"/>
        <v>0</v>
      </c>
      <c r="BL405" s="257">
        <f t="shared" ref="BL405:BW405" si="458">IF((BL404-BL403)&lt;0,0,BL404-BL403)</f>
        <v>0</v>
      </c>
      <c r="BM405" s="257">
        <f t="shared" si="458"/>
        <v>0</v>
      </c>
      <c r="BN405" s="257">
        <f t="shared" si="458"/>
        <v>0</v>
      </c>
      <c r="BO405" s="257">
        <f t="shared" si="458"/>
        <v>0</v>
      </c>
      <c r="BP405" s="257">
        <f t="shared" si="458"/>
        <v>0</v>
      </c>
      <c r="BQ405" s="257">
        <f t="shared" si="458"/>
        <v>0</v>
      </c>
      <c r="BR405" s="257">
        <f t="shared" si="458"/>
        <v>0</v>
      </c>
      <c r="BS405" s="257">
        <f t="shared" si="458"/>
        <v>0</v>
      </c>
      <c r="BT405" s="257">
        <f t="shared" si="458"/>
        <v>0</v>
      </c>
      <c r="BU405" s="257">
        <f t="shared" si="458"/>
        <v>0</v>
      </c>
      <c r="BV405" s="257">
        <f t="shared" si="458"/>
        <v>0</v>
      </c>
      <c r="BW405" s="257">
        <f t="shared" si="458"/>
        <v>0</v>
      </c>
    </row>
    <row r="406" spans="1:75" x14ac:dyDescent="0.3">
      <c r="B406" t="s">
        <v>21</v>
      </c>
      <c r="D406" s="239">
        <f>D405*$C398/12*(1+$C399)</f>
        <v>0</v>
      </c>
      <c r="E406" s="239">
        <f t="shared" ref="E406:BK406" si="459">E405*$C398/12*(1+$C399)</f>
        <v>0</v>
      </c>
      <c r="F406" s="239">
        <f t="shared" si="459"/>
        <v>0</v>
      </c>
      <c r="G406" s="239">
        <f t="shared" si="459"/>
        <v>0</v>
      </c>
      <c r="H406" s="239">
        <f t="shared" si="459"/>
        <v>0</v>
      </c>
      <c r="I406" s="239">
        <f t="shared" si="459"/>
        <v>0</v>
      </c>
      <c r="J406" s="239">
        <f t="shared" si="459"/>
        <v>0</v>
      </c>
      <c r="K406" s="239">
        <f t="shared" si="459"/>
        <v>0</v>
      </c>
      <c r="L406" s="239">
        <f t="shared" si="459"/>
        <v>0</v>
      </c>
      <c r="M406" s="239">
        <f t="shared" si="459"/>
        <v>0</v>
      </c>
      <c r="N406" s="239">
        <f t="shared" si="459"/>
        <v>0</v>
      </c>
      <c r="O406" s="239">
        <f t="shared" si="459"/>
        <v>0</v>
      </c>
      <c r="P406" s="239">
        <f t="shared" si="459"/>
        <v>0</v>
      </c>
      <c r="Q406" s="239">
        <f t="shared" si="459"/>
        <v>0</v>
      </c>
      <c r="R406" s="239">
        <f t="shared" si="459"/>
        <v>0</v>
      </c>
      <c r="S406" s="239">
        <f t="shared" si="459"/>
        <v>0</v>
      </c>
      <c r="T406" s="239">
        <f t="shared" si="459"/>
        <v>0</v>
      </c>
      <c r="U406" s="239">
        <f t="shared" si="459"/>
        <v>0</v>
      </c>
      <c r="V406" s="239">
        <f t="shared" si="459"/>
        <v>0</v>
      </c>
      <c r="W406" s="239">
        <f t="shared" si="459"/>
        <v>0</v>
      </c>
      <c r="X406" s="239">
        <f t="shared" si="459"/>
        <v>0</v>
      </c>
      <c r="Y406" s="239">
        <f t="shared" si="459"/>
        <v>0</v>
      </c>
      <c r="Z406" s="239">
        <f t="shared" si="459"/>
        <v>0</v>
      </c>
      <c r="AA406" s="239">
        <f t="shared" si="459"/>
        <v>0</v>
      </c>
      <c r="AB406" s="239">
        <f t="shared" si="459"/>
        <v>0</v>
      </c>
      <c r="AC406" s="239">
        <f t="shared" si="459"/>
        <v>0</v>
      </c>
      <c r="AD406" s="239">
        <f t="shared" si="459"/>
        <v>0</v>
      </c>
      <c r="AE406" s="239">
        <f t="shared" si="459"/>
        <v>0</v>
      </c>
      <c r="AF406" s="239">
        <f t="shared" si="459"/>
        <v>0</v>
      </c>
      <c r="AG406" s="239">
        <f t="shared" si="459"/>
        <v>0</v>
      </c>
      <c r="AH406" s="239">
        <f t="shared" si="459"/>
        <v>0</v>
      </c>
      <c r="AI406" s="239">
        <f t="shared" si="459"/>
        <v>0</v>
      </c>
      <c r="AJ406" s="239">
        <f t="shared" si="459"/>
        <v>0</v>
      </c>
      <c r="AK406" s="239">
        <f t="shared" si="459"/>
        <v>0</v>
      </c>
      <c r="AL406" s="239">
        <f t="shared" si="459"/>
        <v>0</v>
      </c>
      <c r="AM406" s="239">
        <f t="shared" si="459"/>
        <v>0</v>
      </c>
      <c r="AN406" s="239">
        <f t="shared" si="459"/>
        <v>0</v>
      </c>
      <c r="AO406" s="239">
        <f t="shared" si="459"/>
        <v>0</v>
      </c>
      <c r="AP406" s="239">
        <f t="shared" si="459"/>
        <v>0</v>
      </c>
      <c r="AQ406" s="239">
        <f t="shared" si="459"/>
        <v>0</v>
      </c>
      <c r="AR406" s="239">
        <f t="shared" si="459"/>
        <v>0</v>
      </c>
      <c r="AS406" s="239">
        <f t="shared" si="459"/>
        <v>0</v>
      </c>
      <c r="AT406" s="239">
        <f t="shared" si="459"/>
        <v>0</v>
      </c>
      <c r="AU406" s="239">
        <f t="shared" si="459"/>
        <v>0</v>
      </c>
      <c r="AV406" s="239">
        <f t="shared" si="459"/>
        <v>0</v>
      </c>
      <c r="AW406" s="239">
        <f t="shared" si="459"/>
        <v>0</v>
      </c>
      <c r="AX406" s="239">
        <f t="shared" si="459"/>
        <v>0</v>
      </c>
      <c r="AY406" s="239">
        <f t="shared" si="459"/>
        <v>0</v>
      </c>
      <c r="AZ406" s="239">
        <f t="shared" si="459"/>
        <v>0</v>
      </c>
      <c r="BA406" s="239">
        <f t="shared" si="459"/>
        <v>0</v>
      </c>
      <c r="BB406" s="239">
        <f t="shared" si="459"/>
        <v>0</v>
      </c>
      <c r="BC406" s="239">
        <f t="shared" si="459"/>
        <v>0</v>
      </c>
      <c r="BD406" s="239">
        <f t="shared" si="459"/>
        <v>0</v>
      </c>
      <c r="BE406" s="239">
        <f t="shared" si="459"/>
        <v>0</v>
      </c>
      <c r="BF406" s="239">
        <f t="shared" si="459"/>
        <v>0</v>
      </c>
      <c r="BG406" s="239">
        <f t="shared" si="459"/>
        <v>0</v>
      </c>
      <c r="BH406" s="239">
        <f t="shared" si="459"/>
        <v>0</v>
      </c>
      <c r="BI406" s="239">
        <f t="shared" si="459"/>
        <v>0</v>
      </c>
      <c r="BJ406" s="239">
        <f t="shared" si="459"/>
        <v>0</v>
      </c>
      <c r="BK406" s="239">
        <f t="shared" si="459"/>
        <v>0</v>
      </c>
      <c r="BL406" s="239">
        <f t="shared" ref="BL406:BW406" si="460">BL405*$C398/12*(1+$C399)</f>
        <v>0</v>
      </c>
      <c r="BM406" s="239">
        <f t="shared" si="460"/>
        <v>0</v>
      </c>
      <c r="BN406" s="239">
        <f t="shared" si="460"/>
        <v>0</v>
      </c>
      <c r="BO406" s="239">
        <f t="shared" si="460"/>
        <v>0</v>
      </c>
      <c r="BP406" s="239">
        <f t="shared" si="460"/>
        <v>0</v>
      </c>
      <c r="BQ406" s="239">
        <f t="shared" si="460"/>
        <v>0</v>
      </c>
      <c r="BR406" s="239">
        <f t="shared" si="460"/>
        <v>0</v>
      </c>
      <c r="BS406" s="239">
        <f t="shared" si="460"/>
        <v>0</v>
      </c>
      <c r="BT406" s="239">
        <f t="shared" si="460"/>
        <v>0</v>
      </c>
      <c r="BU406" s="239">
        <f t="shared" si="460"/>
        <v>0</v>
      </c>
      <c r="BV406" s="239">
        <f t="shared" si="460"/>
        <v>0</v>
      </c>
      <c r="BW406" s="239">
        <f t="shared" si="460"/>
        <v>0</v>
      </c>
    </row>
    <row r="407" spans="1:75" x14ac:dyDescent="0.3">
      <c r="B407" t="s">
        <v>107</v>
      </c>
      <c r="D407" s="239">
        <f>D405*$C400</f>
        <v>0</v>
      </c>
      <c r="E407" s="239">
        <f t="shared" ref="E407:BK407" si="461">E405*$C400</f>
        <v>0</v>
      </c>
      <c r="F407" s="239">
        <f t="shared" si="461"/>
        <v>0</v>
      </c>
      <c r="G407" s="239">
        <f t="shared" si="461"/>
        <v>0</v>
      </c>
      <c r="H407" s="239">
        <f t="shared" si="461"/>
        <v>0</v>
      </c>
      <c r="I407" s="239">
        <f t="shared" si="461"/>
        <v>0</v>
      </c>
      <c r="J407" s="239">
        <f t="shared" si="461"/>
        <v>0</v>
      </c>
      <c r="K407" s="239">
        <f t="shared" si="461"/>
        <v>0</v>
      </c>
      <c r="L407" s="239">
        <f t="shared" si="461"/>
        <v>0</v>
      </c>
      <c r="M407" s="239">
        <f t="shared" si="461"/>
        <v>0</v>
      </c>
      <c r="N407" s="239">
        <f t="shared" si="461"/>
        <v>0</v>
      </c>
      <c r="O407" s="239">
        <f t="shared" si="461"/>
        <v>0</v>
      </c>
      <c r="P407" s="239">
        <f t="shared" si="461"/>
        <v>0</v>
      </c>
      <c r="Q407" s="239">
        <f t="shared" si="461"/>
        <v>0</v>
      </c>
      <c r="R407" s="239">
        <f t="shared" si="461"/>
        <v>0</v>
      </c>
      <c r="S407" s="239">
        <f t="shared" si="461"/>
        <v>0</v>
      </c>
      <c r="T407" s="239">
        <f t="shared" si="461"/>
        <v>0</v>
      </c>
      <c r="U407" s="239">
        <f t="shared" si="461"/>
        <v>0</v>
      </c>
      <c r="V407" s="239">
        <f t="shared" si="461"/>
        <v>0</v>
      </c>
      <c r="W407" s="239">
        <f t="shared" si="461"/>
        <v>0</v>
      </c>
      <c r="X407" s="239">
        <f t="shared" si="461"/>
        <v>0</v>
      </c>
      <c r="Y407" s="239">
        <f t="shared" si="461"/>
        <v>0</v>
      </c>
      <c r="Z407" s="239">
        <f t="shared" si="461"/>
        <v>0</v>
      </c>
      <c r="AA407" s="239">
        <f t="shared" si="461"/>
        <v>0</v>
      </c>
      <c r="AB407" s="239">
        <f t="shared" si="461"/>
        <v>0</v>
      </c>
      <c r="AC407" s="239">
        <f t="shared" si="461"/>
        <v>0</v>
      </c>
      <c r="AD407" s="239">
        <f t="shared" si="461"/>
        <v>0</v>
      </c>
      <c r="AE407" s="239">
        <f t="shared" si="461"/>
        <v>0</v>
      </c>
      <c r="AF407" s="239">
        <f t="shared" si="461"/>
        <v>0</v>
      </c>
      <c r="AG407" s="239">
        <f t="shared" si="461"/>
        <v>0</v>
      </c>
      <c r="AH407" s="239">
        <f t="shared" si="461"/>
        <v>0</v>
      </c>
      <c r="AI407" s="239">
        <f t="shared" si="461"/>
        <v>0</v>
      </c>
      <c r="AJ407" s="239">
        <f t="shared" si="461"/>
        <v>0</v>
      </c>
      <c r="AK407" s="239">
        <f t="shared" si="461"/>
        <v>0</v>
      </c>
      <c r="AL407" s="239">
        <f t="shared" si="461"/>
        <v>0</v>
      </c>
      <c r="AM407" s="239">
        <f t="shared" si="461"/>
        <v>0</v>
      </c>
      <c r="AN407" s="239">
        <f t="shared" si="461"/>
        <v>0</v>
      </c>
      <c r="AO407" s="239">
        <f t="shared" si="461"/>
        <v>0</v>
      </c>
      <c r="AP407" s="239">
        <f t="shared" si="461"/>
        <v>0</v>
      </c>
      <c r="AQ407" s="239">
        <f t="shared" si="461"/>
        <v>0</v>
      </c>
      <c r="AR407" s="239">
        <f t="shared" si="461"/>
        <v>0</v>
      </c>
      <c r="AS407" s="239">
        <f t="shared" si="461"/>
        <v>0</v>
      </c>
      <c r="AT407" s="239">
        <f t="shared" si="461"/>
        <v>0</v>
      </c>
      <c r="AU407" s="239">
        <f t="shared" si="461"/>
        <v>0</v>
      </c>
      <c r="AV407" s="239">
        <f t="shared" si="461"/>
        <v>0</v>
      </c>
      <c r="AW407" s="239">
        <f t="shared" si="461"/>
        <v>0</v>
      </c>
      <c r="AX407" s="239">
        <f t="shared" si="461"/>
        <v>0</v>
      </c>
      <c r="AY407" s="239">
        <f t="shared" si="461"/>
        <v>0</v>
      </c>
      <c r="AZ407" s="239">
        <f t="shared" si="461"/>
        <v>0</v>
      </c>
      <c r="BA407" s="239">
        <f t="shared" si="461"/>
        <v>0</v>
      </c>
      <c r="BB407" s="239">
        <f t="shared" si="461"/>
        <v>0</v>
      </c>
      <c r="BC407" s="239">
        <f t="shared" si="461"/>
        <v>0</v>
      </c>
      <c r="BD407" s="239">
        <f t="shared" si="461"/>
        <v>0</v>
      </c>
      <c r="BE407" s="239">
        <f t="shared" si="461"/>
        <v>0</v>
      </c>
      <c r="BF407" s="239">
        <f t="shared" si="461"/>
        <v>0</v>
      </c>
      <c r="BG407" s="239">
        <f t="shared" si="461"/>
        <v>0</v>
      </c>
      <c r="BH407" s="239">
        <f t="shared" si="461"/>
        <v>0</v>
      </c>
      <c r="BI407" s="239">
        <f t="shared" si="461"/>
        <v>0</v>
      </c>
      <c r="BJ407" s="239">
        <f t="shared" si="461"/>
        <v>0</v>
      </c>
      <c r="BK407" s="239">
        <f t="shared" si="461"/>
        <v>0</v>
      </c>
      <c r="BL407" s="239">
        <f t="shared" ref="BL407:BW407" si="462">BL405*$C400</f>
        <v>0</v>
      </c>
      <c r="BM407" s="239">
        <f t="shared" si="462"/>
        <v>0</v>
      </c>
      <c r="BN407" s="239">
        <f t="shared" si="462"/>
        <v>0</v>
      </c>
      <c r="BO407" s="239">
        <f t="shared" si="462"/>
        <v>0</v>
      </c>
      <c r="BP407" s="239">
        <f t="shared" si="462"/>
        <v>0</v>
      </c>
      <c r="BQ407" s="239">
        <f t="shared" si="462"/>
        <v>0</v>
      </c>
      <c r="BR407" s="239">
        <f t="shared" si="462"/>
        <v>0</v>
      </c>
      <c r="BS407" s="239">
        <f t="shared" si="462"/>
        <v>0</v>
      </c>
      <c r="BT407" s="239">
        <f t="shared" si="462"/>
        <v>0</v>
      </c>
      <c r="BU407" s="239">
        <f t="shared" si="462"/>
        <v>0</v>
      </c>
      <c r="BV407" s="239">
        <f t="shared" si="462"/>
        <v>0</v>
      </c>
      <c r="BW407" s="239">
        <f t="shared" si="462"/>
        <v>0</v>
      </c>
    </row>
    <row r="408" spans="1:75" x14ac:dyDescent="0.3">
      <c r="D408" s="238"/>
      <c r="E408" s="238"/>
      <c r="F408" s="238"/>
      <c r="G408" s="238"/>
      <c r="H408" s="238"/>
      <c r="I408" s="238"/>
      <c r="J408" s="238"/>
      <c r="K408" s="238"/>
      <c r="L408" s="238"/>
      <c r="M408" s="238"/>
      <c r="N408" s="238"/>
      <c r="O408" s="238"/>
      <c r="P408" s="238"/>
      <c r="Q408" s="238"/>
      <c r="R408" s="238"/>
      <c r="S408" s="238"/>
      <c r="T408" s="238"/>
      <c r="U408" s="238"/>
      <c r="V408" s="238"/>
      <c r="W408" s="238"/>
      <c r="X408" s="238"/>
      <c r="Y408" s="238"/>
      <c r="Z408" s="238"/>
      <c r="AA408" s="238"/>
      <c r="AB408" s="238"/>
      <c r="AC408" s="238"/>
      <c r="AD408" s="238"/>
      <c r="AE408" s="238"/>
      <c r="AF408" s="238"/>
      <c r="AG408" s="238"/>
      <c r="AH408" s="238"/>
      <c r="AI408" s="238"/>
      <c r="AJ408" s="238"/>
      <c r="AK408" s="238"/>
      <c r="AL408" s="238"/>
      <c r="AM408" s="238"/>
      <c r="AN408" s="238"/>
      <c r="AO408" s="238"/>
      <c r="AP408" s="238"/>
      <c r="AQ408" s="238"/>
      <c r="AR408" s="238"/>
      <c r="AS408" s="238"/>
      <c r="AT408" s="238"/>
      <c r="AU408" s="238"/>
      <c r="AV408" s="238"/>
      <c r="AW408" s="238"/>
      <c r="AX408" s="238"/>
      <c r="AY408" s="238"/>
      <c r="AZ408" s="238"/>
      <c r="BA408" s="238"/>
      <c r="BB408" s="238"/>
      <c r="BC408" s="238"/>
      <c r="BD408" s="238"/>
      <c r="BE408" s="238"/>
      <c r="BF408" s="238"/>
      <c r="BG408" s="238"/>
      <c r="BH408" s="238"/>
      <c r="BI408" s="238"/>
      <c r="BJ408" s="238"/>
      <c r="BK408" s="238"/>
      <c r="BL408" s="238"/>
      <c r="BM408" s="238"/>
      <c r="BN408" s="238"/>
      <c r="BO408" s="238"/>
      <c r="BP408" s="238"/>
      <c r="BQ408" s="238"/>
      <c r="BR408" s="238"/>
      <c r="BS408" s="238"/>
      <c r="BT408" s="238"/>
      <c r="BU408" s="238"/>
      <c r="BV408" s="238"/>
      <c r="BW408" s="238"/>
    </row>
    <row r="409" spans="1:75" x14ac:dyDescent="0.3">
      <c r="D409" s="238"/>
      <c r="E409" s="238"/>
      <c r="F409" s="238"/>
      <c r="G409" s="238"/>
      <c r="H409" s="238"/>
      <c r="I409" s="238"/>
      <c r="J409" s="238"/>
      <c r="K409" s="238"/>
      <c r="L409" s="238"/>
      <c r="M409" s="238"/>
      <c r="N409" s="238"/>
      <c r="O409" s="238"/>
      <c r="P409" s="238"/>
      <c r="Q409" s="238"/>
      <c r="R409" s="238"/>
      <c r="S409" s="238"/>
      <c r="T409" s="238"/>
      <c r="U409" s="238"/>
      <c r="V409" s="238"/>
      <c r="W409" s="238"/>
      <c r="X409" s="238"/>
      <c r="Y409" s="238"/>
      <c r="Z409" s="238"/>
      <c r="AA409" s="238"/>
      <c r="AB409" s="238"/>
      <c r="AC409" s="238"/>
      <c r="AD409" s="238"/>
      <c r="AE409" s="238"/>
      <c r="AF409" s="238"/>
      <c r="AG409" s="238"/>
      <c r="AH409" s="238"/>
      <c r="AI409" s="238"/>
      <c r="AJ409" s="238"/>
      <c r="AK409" s="238"/>
      <c r="AL409" s="238"/>
      <c r="AM409" s="238"/>
      <c r="AN409" s="238"/>
      <c r="AO409" s="238"/>
      <c r="AP409" s="238"/>
      <c r="AQ409" s="238"/>
      <c r="AR409" s="238"/>
      <c r="AS409" s="238"/>
      <c r="AT409" s="238"/>
      <c r="AU409" s="238"/>
      <c r="AV409" s="238"/>
      <c r="AW409" s="238"/>
      <c r="AX409" s="238"/>
      <c r="AY409" s="238"/>
      <c r="AZ409" s="238"/>
      <c r="BA409" s="238"/>
      <c r="BB409" s="238"/>
      <c r="BC409" s="238"/>
      <c r="BD409" s="238"/>
      <c r="BE409" s="238"/>
      <c r="BF409" s="238"/>
      <c r="BG409" s="238"/>
      <c r="BH409" s="238"/>
      <c r="BI409" s="238"/>
      <c r="BJ409" s="238"/>
      <c r="BK409" s="238"/>
      <c r="BL409" s="238"/>
      <c r="BM409" s="238"/>
      <c r="BN409" s="238"/>
      <c r="BO409" s="238"/>
      <c r="BP409" s="238"/>
      <c r="BQ409" s="238"/>
      <c r="BR409" s="238"/>
      <c r="BS409" s="238"/>
      <c r="BT409" s="238"/>
      <c r="BU409" s="238"/>
      <c r="BV409" s="238"/>
      <c r="BW409" s="238"/>
    </row>
    <row r="410" spans="1:75" x14ac:dyDescent="0.3">
      <c r="B410" s="143" t="s">
        <v>195</v>
      </c>
      <c r="D410" s="238"/>
      <c r="E410" s="238"/>
      <c r="F410" s="238"/>
      <c r="G410" s="238"/>
      <c r="H410" s="238"/>
      <c r="I410" s="238"/>
      <c r="J410" s="238"/>
      <c r="K410" s="238"/>
      <c r="L410" s="238"/>
      <c r="M410" s="238"/>
      <c r="N410" s="238"/>
      <c r="O410" s="238"/>
      <c r="P410" s="238"/>
      <c r="Q410" s="238"/>
      <c r="R410" s="238"/>
      <c r="S410" s="238"/>
      <c r="T410" s="238"/>
      <c r="U410" s="238"/>
      <c r="V410" s="238"/>
      <c r="W410" s="238"/>
      <c r="X410" s="238"/>
      <c r="Y410" s="238"/>
      <c r="Z410" s="238"/>
      <c r="AA410" s="238"/>
      <c r="AB410" s="238"/>
      <c r="AC410" s="238"/>
      <c r="AD410" s="238"/>
      <c r="AE410" s="238"/>
      <c r="AF410" s="238"/>
      <c r="AG410" s="238"/>
      <c r="AH410" s="238"/>
      <c r="AI410" s="238"/>
      <c r="AJ410" s="238"/>
      <c r="AK410" s="238"/>
      <c r="AL410" s="238"/>
      <c r="AM410" s="238"/>
      <c r="AN410" s="238"/>
      <c r="AO410" s="238"/>
      <c r="AP410" s="238"/>
      <c r="AQ410" s="238"/>
      <c r="AR410" s="238"/>
      <c r="AS410" s="238"/>
      <c r="AT410" s="238"/>
      <c r="AU410" s="238"/>
      <c r="AV410" s="238"/>
      <c r="AW410" s="238"/>
      <c r="AX410" s="238"/>
      <c r="AY410" s="238"/>
      <c r="AZ410" s="238"/>
      <c r="BA410" s="238"/>
      <c r="BB410" s="238"/>
      <c r="BC410" s="238"/>
      <c r="BD410" s="238"/>
      <c r="BE410" s="238"/>
      <c r="BF410" s="238"/>
      <c r="BG410" s="238"/>
      <c r="BH410" s="238"/>
      <c r="BI410" s="238"/>
      <c r="BJ410" s="238"/>
      <c r="BK410" s="238"/>
      <c r="BL410" s="238"/>
      <c r="BM410" s="238"/>
      <c r="BN410" s="238"/>
      <c r="BO410" s="238"/>
      <c r="BP410" s="238"/>
      <c r="BQ410" s="238"/>
      <c r="BR410" s="238"/>
      <c r="BS410" s="238"/>
      <c r="BT410" s="238"/>
      <c r="BU410" s="238"/>
      <c r="BV410" s="238"/>
      <c r="BW410" s="238"/>
    </row>
    <row r="411" spans="1:75" x14ac:dyDescent="0.3">
      <c r="A411" t="str">
        <f>$B$376&amp;B411</f>
        <v>G&amp;AWages &amp; Taxes</v>
      </c>
      <c r="B411" t="s">
        <v>21</v>
      </c>
      <c r="D411" s="239">
        <f>SUMIF($B387:$B409,$B411,D387:D409)</f>
        <v>103164.58333333333</v>
      </c>
      <c r="E411" s="239">
        <f t="shared" ref="E411:BK411" si="463">SUMIF($B387:$B409,$B411,E387:E409)</f>
        <v>103164.58333333333</v>
      </c>
      <c r="F411" s="239">
        <f t="shared" si="463"/>
        <v>112135.41666666667</v>
      </c>
      <c r="G411" s="239">
        <f t="shared" si="463"/>
        <v>112135.41666666667</v>
      </c>
      <c r="H411" s="239">
        <f t="shared" si="463"/>
        <v>121106.25</v>
      </c>
      <c r="I411" s="239">
        <f t="shared" si="463"/>
        <v>125591.66666666667</v>
      </c>
      <c r="J411" s="239">
        <f t="shared" si="463"/>
        <v>134562.5</v>
      </c>
      <c r="K411" s="239">
        <f t="shared" si="463"/>
        <v>349862.5</v>
      </c>
      <c r="L411" s="239">
        <f t="shared" si="463"/>
        <v>349862.5</v>
      </c>
      <c r="M411" s="239">
        <f t="shared" si="463"/>
        <v>345377.08333333331</v>
      </c>
      <c r="N411" s="239">
        <f t="shared" si="463"/>
        <v>349862.5</v>
      </c>
      <c r="O411" s="239">
        <f t="shared" si="463"/>
        <v>354347.91666666669</v>
      </c>
      <c r="P411" s="239">
        <f t="shared" si="463"/>
        <v>354347.91666666669</v>
      </c>
      <c r="Q411" s="239">
        <f t="shared" si="463"/>
        <v>367804.16666666669</v>
      </c>
      <c r="R411" s="239">
        <f t="shared" si="463"/>
        <v>363318.75</v>
      </c>
      <c r="S411" s="239">
        <f t="shared" si="463"/>
        <v>376775</v>
      </c>
      <c r="T411" s="239">
        <f t="shared" si="463"/>
        <v>372289.58333333331</v>
      </c>
      <c r="U411" s="239">
        <f t="shared" si="463"/>
        <v>372289.58333333331</v>
      </c>
      <c r="V411" s="239">
        <f t="shared" si="463"/>
        <v>403687.5</v>
      </c>
      <c r="W411" s="239">
        <f t="shared" si="463"/>
        <v>403687.5</v>
      </c>
      <c r="X411" s="239">
        <f t="shared" si="463"/>
        <v>399202.08333333331</v>
      </c>
      <c r="Y411" s="239">
        <f t="shared" si="463"/>
        <v>421629.16666666669</v>
      </c>
      <c r="Z411" s="239">
        <f t="shared" si="463"/>
        <v>421629.16666666669</v>
      </c>
      <c r="AA411" s="239">
        <f t="shared" si="463"/>
        <v>457512.5</v>
      </c>
      <c r="AB411" s="239">
        <f t="shared" si="463"/>
        <v>439570.83333333331</v>
      </c>
      <c r="AC411" s="239">
        <f t="shared" si="463"/>
        <v>435085.41666666669</v>
      </c>
      <c r="AD411" s="239">
        <f t="shared" si="463"/>
        <v>470968.75</v>
      </c>
      <c r="AE411" s="239">
        <f t="shared" si="463"/>
        <v>475454.16666666669</v>
      </c>
      <c r="AF411" s="239">
        <f t="shared" si="463"/>
        <v>506852.08333333331</v>
      </c>
      <c r="AG411" s="239">
        <f t="shared" si="463"/>
        <v>511337.5</v>
      </c>
      <c r="AH411" s="239">
        <f t="shared" si="463"/>
        <v>533764.58333333337</v>
      </c>
      <c r="AI411" s="239">
        <f t="shared" si="463"/>
        <v>533764.58333333337</v>
      </c>
      <c r="AJ411" s="239">
        <f t="shared" si="463"/>
        <v>583104.16666666663</v>
      </c>
      <c r="AK411" s="239">
        <f t="shared" si="463"/>
        <v>583104.16666666663</v>
      </c>
      <c r="AL411" s="239">
        <f t="shared" si="463"/>
        <v>578618.75</v>
      </c>
      <c r="AM411" s="239">
        <f t="shared" si="463"/>
        <v>645900</v>
      </c>
      <c r="AN411" s="239">
        <f t="shared" si="463"/>
        <v>610016.66666666663</v>
      </c>
      <c r="AO411" s="239">
        <f t="shared" si="463"/>
        <v>659356.25</v>
      </c>
      <c r="AP411" s="239">
        <f t="shared" si="463"/>
        <v>668327.08333333337</v>
      </c>
      <c r="AQ411" s="239">
        <f t="shared" si="463"/>
        <v>654870.83333333337</v>
      </c>
      <c r="AR411" s="239">
        <f t="shared" si="463"/>
        <v>695239.58333333337</v>
      </c>
      <c r="AS411" s="239">
        <f t="shared" si="463"/>
        <v>704210.41666666663</v>
      </c>
      <c r="AT411" s="239">
        <f t="shared" si="463"/>
        <v>762520.83333333337</v>
      </c>
      <c r="AU411" s="239">
        <f t="shared" si="463"/>
        <v>744579.16666666663</v>
      </c>
      <c r="AV411" s="239">
        <f t="shared" si="463"/>
        <v>767006.25</v>
      </c>
      <c r="AW411" s="239">
        <f t="shared" si="463"/>
        <v>780462.5</v>
      </c>
      <c r="AX411" s="239">
        <f t="shared" si="463"/>
        <v>793918.75</v>
      </c>
      <c r="AY411" s="239">
        <f t="shared" si="463"/>
        <v>811860.41666666663</v>
      </c>
      <c r="AZ411" s="239">
        <f t="shared" si="463"/>
        <v>811860.41666666663</v>
      </c>
      <c r="BA411" s="239">
        <f t="shared" si="463"/>
        <v>829802.08333333337</v>
      </c>
      <c r="BB411" s="239">
        <f t="shared" si="463"/>
        <v>852229.16666666663</v>
      </c>
      <c r="BC411" s="239">
        <f t="shared" si="463"/>
        <v>874656.25</v>
      </c>
      <c r="BD411" s="239">
        <f t="shared" si="463"/>
        <v>906054.16666666663</v>
      </c>
      <c r="BE411" s="239">
        <f t="shared" si="463"/>
        <v>937452.08333333337</v>
      </c>
      <c r="BF411" s="239">
        <f t="shared" si="463"/>
        <v>968850</v>
      </c>
      <c r="BG411" s="239">
        <f t="shared" si="463"/>
        <v>1000247.9166666666</v>
      </c>
      <c r="BH411" s="239">
        <f t="shared" si="463"/>
        <v>1036131.25</v>
      </c>
      <c r="BI411" s="239">
        <f t="shared" si="463"/>
        <v>1072014.5833333335</v>
      </c>
      <c r="BJ411" s="239">
        <f t="shared" si="463"/>
        <v>1107897.9166666667</v>
      </c>
      <c r="BK411" s="239">
        <f t="shared" si="463"/>
        <v>1148266.6666666667</v>
      </c>
      <c r="BL411" s="239">
        <f t="shared" ref="BL411:BW411" si="464">SUMIF($B387:$B409,$B411,BL387:BL409)</f>
        <v>1188635.4166666667</v>
      </c>
      <c r="BM411" s="239">
        <f t="shared" si="464"/>
        <v>1229004.1666666667</v>
      </c>
      <c r="BN411" s="239">
        <f t="shared" si="464"/>
        <v>1269372.9166666667</v>
      </c>
      <c r="BO411" s="239">
        <f t="shared" si="464"/>
        <v>1314227.0833333333</v>
      </c>
      <c r="BP411" s="239">
        <f t="shared" si="464"/>
        <v>1354595.8333333333</v>
      </c>
      <c r="BQ411" s="239">
        <f t="shared" si="464"/>
        <v>1399450</v>
      </c>
      <c r="BR411" s="239">
        <f t="shared" si="464"/>
        <v>1448789.5833333333</v>
      </c>
      <c r="BS411" s="239">
        <f t="shared" si="464"/>
        <v>1493643.75</v>
      </c>
      <c r="BT411" s="239">
        <f t="shared" si="464"/>
        <v>1542983.3333333333</v>
      </c>
      <c r="BU411" s="239">
        <f t="shared" si="464"/>
        <v>1587837.5</v>
      </c>
      <c r="BV411" s="239">
        <f t="shared" si="464"/>
        <v>1637177.0833333333</v>
      </c>
      <c r="BW411" s="239">
        <f t="shared" si="464"/>
        <v>1691002.0833333333</v>
      </c>
    </row>
    <row r="412" spans="1:75" x14ac:dyDescent="0.3">
      <c r="A412" t="str">
        <f t="shared" ref="A412:A413" si="465">$B$376&amp;B412</f>
        <v>G&amp;ABenefits</v>
      </c>
      <c r="B412" t="s">
        <v>107</v>
      </c>
      <c r="D412" s="239">
        <f>SUMIF($B387:$B409,$B412,D387:D409)</f>
        <v>11500</v>
      </c>
      <c r="E412" s="239">
        <f t="shared" ref="E412:BK412" si="466">SUMIF($B387:$B409,$B412,E387:E409)</f>
        <v>11500</v>
      </c>
      <c r="F412" s="239">
        <f t="shared" si="466"/>
        <v>12500</v>
      </c>
      <c r="G412" s="239">
        <f t="shared" si="466"/>
        <v>12500</v>
      </c>
      <c r="H412" s="239">
        <f t="shared" si="466"/>
        <v>13500</v>
      </c>
      <c r="I412" s="239">
        <f t="shared" si="466"/>
        <v>14000</v>
      </c>
      <c r="J412" s="239">
        <f t="shared" si="466"/>
        <v>15000</v>
      </c>
      <c r="K412" s="239">
        <f t="shared" si="466"/>
        <v>39000</v>
      </c>
      <c r="L412" s="239">
        <f t="shared" si="466"/>
        <v>39000</v>
      </c>
      <c r="M412" s="239">
        <f t="shared" si="466"/>
        <v>38500</v>
      </c>
      <c r="N412" s="239">
        <f t="shared" si="466"/>
        <v>39000</v>
      </c>
      <c r="O412" s="239">
        <f t="shared" si="466"/>
        <v>39500</v>
      </c>
      <c r="P412" s="239">
        <f t="shared" si="466"/>
        <v>39500</v>
      </c>
      <c r="Q412" s="239">
        <f t="shared" si="466"/>
        <v>41000</v>
      </c>
      <c r="R412" s="239">
        <f t="shared" si="466"/>
        <v>40500</v>
      </c>
      <c r="S412" s="239">
        <f t="shared" si="466"/>
        <v>42000</v>
      </c>
      <c r="T412" s="239">
        <f t="shared" si="466"/>
        <v>41500</v>
      </c>
      <c r="U412" s="239">
        <f t="shared" si="466"/>
        <v>41500</v>
      </c>
      <c r="V412" s="239">
        <f t="shared" si="466"/>
        <v>45000</v>
      </c>
      <c r="W412" s="239">
        <f t="shared" si="466"/>
        <v>45000</v>
      </c>
      <c r="X412" s="239">
        <f t="shared" si="466"/>
        <v>44500</v>
      </c>
      <c r="Y412" s="239">
        <f t="shared" si="466"/>
        <v>47000</v>
      </c>
      <c r="Z412" s="239">
        <f t="shared" si="466"/>
        <v>47000</v>
      </c>
      <c r="AA412" s="239">
        <f t="shared" si="466"/>
        <v>51000</v>
      </c>
      <c r="AB412" s="239">
        <f t="shared" si="466"/>
        <v>49000</v>
      </c>
      <c r="AC412" s="239">
        <f t="shared" si="466"/>
        <v>48500</v>
      </c>
      <c r="AD412" s="239">
        <f t="shared" si="466"/>
        <v>52500</v>
      </c>
      <c r="AE412" s="239">
        <f t="shared" si="466"/>
        <v>53000</v>
      </c>
      <c r="AF412" s="239">
        <f t="shared" si="466"/>
        <v>56500</v>
      </c>
      <c r="AG412" s="239">
        <f t="shared" si="466"/>
        <v>57000</v>
      </c>
      <c r="AH412" s="239">
        <f t="shared" si="466"/>
        <v>59500</v>
      </c>
      <c r="AI412" s="239">
        <f t="shared" si="466"/>
        <v>59500</v>
      </c>
      <c r="AJ412" s="239">
        <f t="shared" si="466"/>
        <v>65000</v>
      </c>
      <c r="AK412" s="239">
        <f t="shared" si="466"/>
        <v>65000</v>
      </c>
      <c r="AL412" s="239">
        <f t="shared" si="466"/>
        <v>64500</v>
      </c>
      <c r="AM412" s="239">
        <f t="shared" si="466"/>
        <v>72000</v>
      </c>
      <c r="AN412" s="239">
        <f t="shared" si="466"/>
        <v>68000</v>
      </c>
      <c r="AO412" s="239">
        <f t="shared" si="466"/>
        <v>73500</v>
      </c>
      <c r="AP412" s="239">
        <f t="shared" si="466"/>
        <v>74500</v>
      </c>
      <c r="AQ412" s="239">
        <f t="shared" si="466"/>
        <v>73000</v>
      </c>
      <c r="AR412" s="239">
        <f t="shared" si="466"/>
        <v>77500</v>
      </c>
      <c r="AS412" s="239">
        <f t="shared" si="466"/>
        <v>78500</v>
      </c>
      <c r="AT412" s="239">
        <f t="shared" si="466"/>
        <v>85000</v>
      </c>
      <c r="AU412" s="239">
        <f t="shared" si="466"/>
        <v>83000</v>
      </c>
      <c r="AV412" s="239">
        <f t="shared" si="466"/>
        <v>85500</v>
      </c>
      <c r="AW412" s="239">
        <f t="shared" si="466"/>
        <v>87000</v>
      </c>
      <c r="AX412" s="239">
        <f t="shared" si="466"/>
        <v>88500</v>
      </c>
      <c r="AY412" s="239">
        <f t="shared" si="466"/>
        <v>90500</v>
      </c>
      <c r="AZ412" s="239">
        <f t="shared" si="466"/>
        <v>90500</v>
      </c>
      <c r="BA412" s="239">
        <f t="shared" si="466"/>
        <v>92500</v>
      </c>
      <c r="BB412" s="239">
        <f t="shared" si="466"/>
        <v>95000</v>
      </c>
      <c r="BC412" s="239">
        <f t="shared" si="466"/>
        <v>97500</v>
      </c>
      <c r="BD412" s="239">
        <f t="shared" si="466"/>
        <v>101000</v>
      </c>
      <c r="BE412" s="239">
        <f t="shared" si="466"/>
        <v>104500</v>
      </c>
      <c r="BF412" s="239">
        <f t="shared" si="466"/>
        <v>108000</v>
      </c>
      <c r="BG412" s="239">
        <f t="shared" si="466"/>
        <v>111500</v>
      </c>
      <c r="BH412" s="239">
        <f t="shared" si="466"/>
        <v>115500</v>
      </c>
      <c r="BI412" s="239">
        <f t="shared" si="466"/>
        <v>119500</v>
      </c>
      <c r="BJ412" s="239">
        <f t="shared" si="466"/>
        <v>123500</v>
      </c>
      <c r="BK412" s="239">
        <f t="shared" si="466"/>
        <v>128000</v>
      </c>
      <c r="BL412" s="239">
        <f t="shared" ref="BL412:BW412" si="467">SUMIF($B387:$B409,$B412,BL387:BL409)</f>
        <v>132500</v>
      </c>
      <c r="BM412" s="239">
        <f t="shared" si="467"/>
        <v>137000</v>
      </c>
      <c r="BN412" s="239">
        <f t="shared" si="467"/>
        <v>141500</v>
      </c>
      <c r="BO412" s="239">
        <f t="shared" si="467"/>
        <v>146500</v>
      </c>
      <c r="BP412" s="239">
        <f t="shared" si="467"/>
        <v>151000</v>
      </c>
      <c r="BQ412" s="239">
        <f t="shared" si="467"/>
        <v>156000</v>
      </c>
      <c r="BR412" s="239">
        <f t="shared" si="467"/>
        <v>161500</v>
      </c>
      <c r="BS412" s="239">
        <f t="shared" si="467"/>
        <v>166500</v>
      </c>
      <c r="BT412" s="239">
        <f t="shared" si="467"/>
        <v>172000</v>
      </c>
      <c r="BU412" s="239">
        <f t="shared" si="467"/>
        <v>177000</v>
      </c>
      <c r="BV412" s="239">
        <f t="shared" si="467"/>
        <v>182500</v>
      </c>
      <c r="BW412" s="239">
        <f t="shared" si="467"/>
        <v>188500</v>
      </c>
    </row>
    <row r="413" spans="1:75" x14ac:dyDescent="0.3">
      <c r="A413" t="str">
        <f t="shared" si="465"/>
        <v>G&amp;ARequired Headcount</v>
      </c>
      <c r="B413" t="s">
        <v>181</v>
      </c>
      <c r="D413" s="238">
        <f>SUMIF($B387:$B409,$B413,D387:D409)</f>
        <v>23</v>
      </c>
      <c r="E413" s="238">
        <f t="shared" ref="E413:BK413" si="468">SUMIF($B387:$B409,$B413,E387:E409)</f>
        <v>23</v>
      </c>
      <c r="F413" s="238">
        <f t="shared" si="468"/>
        <v>25</v>
      </c>
      <c r="G413" s="238">
        <f t="shared" si="468"/>
        <v>25</v>
      </c>
      <c r="H413" s="238">
        <f t="shared" si="468"/>
        <v>27</v>
      </c>
      <c r="I413" s="238">
        <f t="shared" si="468"/>
        <v>28</v>
      </c>
      <c r="J413" s="238">
        <f t="shared" si="468"/>
        <v>30</v>
      </c>
      <c r="K413" s="238">
        <f t="shared" si="468"/>
        <v>78</v>
      </c>
      <c r="L413" s="238">
        <f t="shared" si="468"/>
        <v>78</v>
      </c>
      <c r="M413" s="238">
        <f t="shared" si="468"/>
        <v>77</v>
      </c>
      <c r="N413" s="238">
        <f t="shared" si="468"/>
        <v>78</v>
      </c>
      <c r="O413" s="238">
        <f t="shared" si="468"/>
        <v>79</v>
      </c>
      <c r="P413" s="238">
        <f t="shared" si="468"/>
        <v>79</v>
      </c>
      <c r="Q413" s="238">
        <f t="shared" si="468"/>
        <v>82</v>
      </c>
      <c r="R413" s="238">
        <f t="shared" si="468"/>
        <v>81</v>
      </c>
      <c r="S413" s="238">
        <f t="shared" si="468"/>
        <v>84</v>
      </c>
      <c r="T413" s="238">
        <f t="shared" si="468"/>
        <v>83</v>
      </c>
      <c r="U413" s="238">
        <f t="shared" si="468"/>
        <v>83</v>
      </c>
      <c r="V413" s="238">
        <f t="shared" si="468"/>
        <v>90</v>
      </c>
      <c r="W413" s="238">
        <f t="shared" si="468"/>
        <v>90</v>
      </c>
      <c r="X413" s="238">
        <f t="shared" si="468"/>
        <v>89</v>
      </c>
      <c r="Y413" s="238">
        <f t="shared" si="468"/>
        <v>94</v>
      </c>
      <c r="Z413" s="238">
        <f t="shared" si="468"/>
        <v>94</v>
      </c>
      <c r="AA413" s="238">
        <f t="shared" si="468"/>
        <v>102</v>
      </c>
      <c r="AB413" s="238">
        <f t="shared" si="468"/>
        <v>98</v>
      </c>
      <c r="AC413" s="238">
        <f t="shared" si="468"/>
        <v>97</v>
      </c>
      <c r="AD413" s="238">
        <f t="shared" si="468"/>
        <v>105</v>
      </c>
      <c r="AE413" s="238">
        <f t="shared" si="468"/>
        <v>106</v>
      </c>
      <c r="AF413" s="238">
        <f t="shared" si="468"/>
        <v>113</v>
      </c>
      <c r="AG413" s="238">
        <f t="shared" si="468"/>
        <v>114</v>
      </c>
      <c r="AH413" s="238">
        <f t="shared" si="468"/>
        <v>119</v>
      </c>
      <c r="AI413" s="238">
        <f t="shared" si="468"/>
        <v>119</v>
      </c>
      <c r="AJ413" s="238">
        <f t="shared" si="468"/>
        <v>130</v>
      </c>
      <c r="AK413" s="238">
        <f t="shared" si="468"/>
        <v>130</v>
      </c>
      <c r="AL413" s="238">
        <f t="shared" si="468"/>
        <v>129</v>
      </c>
      <c r="AM413" s="238">
        <f t="shared" si="468"/>
        <v>144</v>
      </c>
      <c r="AN413" s="238">
        <f t="shared" si="468"/>
        <v>136</v>
      </c>
      <c r="AO413" s="238">
        <f t="shared" si="468"/>
        <v>147</v>
      </c>
      <c r="AP413" s="238">
        <f t="shared" si="468"/>
        <v>149</v>
      </c>
      <c r="AQ413" s="238">
        <f t="shared" si="468"/>
        <v>146</v>
      </c>
      <c r="AR413" s="238">
        <f t="shared" si="468"/>
        <v>155</v>
      </c>
      <c r="AS413" s="238">
        <f t="shared" si="468"/>
        <v>157</v>
      </c>
      <c r="AT413" s="238">
        <f t="shared" si="468"/>
        <v>170</v>
      </c>
      <c r="AU413" s="238">
        <f t="shared" si="468"/>
        <v>166</v>
      </c>
      <c r="AV413" s="238">
        <f t="shared" si="468"/>
        <v>171</v>
      </c>
      <c r="AW413" s="238">
        <f t="shared" si="468"/>
        <v>174</v>
      </c>
      <c r="AX413" s="238">
        <f t="shared" si="468"/>
        <v>177</v>
      </c>
      <c r="AY413" s="238">
        <f t="shared" si="468"/>
        <v>181</v>
      </c>
      <c r="AZ413" s="238">
        <f t="shared" si="468"/>
        <v>181</v>
      </c>
      <c r="BA413" s="238">
        <f t="shared" si="468"/>
        <v>185</v>
      </c>
      <c r="BB413" s="238">
        <f t="shared" si="468"/>
        <v>190</v>
      </c>
      <c r="BC413" s="238">
        <f t="shared" si="468"/>
        <v>195</v>
      </c>
      <c r="BD413" s="238">
        <f t="shared" si="468"/>
        <v>202</v>
      </c>
      <c r="BE413" s="238">
        <f t="shared" si="468"/>
        <v>209</v>
      </c>
      <c r="BF413" s="238">
        <f t="shared" si="468"/>
        <v>216</v>
      </c>
      <c r="BG413" s="238">
        <f t="shared" si="468"/>
        <v>223</v>
      </c>
      <c r="BH413" s="238">
        <f t="shared" si="468"/>
        <v>231</v>
      </c>
      <c r="BI413" s="238">
        <f t="shared" si="468"/>
        <v>239</v>
      </c>
      <c r="BJ413" s="238">
        <f t="shared" si="468"/>
        <v>247</v>
      </c>
      <c r="BK413" s="238">
        <f t="shared" si="468"/>
        <v>256</v>
      </c>
      <c r="BL413" s="238">
        <f t="shared" ref="BL413:BW413" si="469">SUMIF($B387:$B409,$B413,BL387:BL409)</f>
        <v>265</v>
      </c>
      <c r="BM413" s="238">
        <f t="shared" si="469"/>
        <v>274</v>
      </c>
      <c r="BN413" s="238">
        <f t="shared" si="469"/>
        <v>283</v>
      </c>
      <c r="BO413" s="238">
        <f t="shared" si="469"/>
        <v>293</v>
      </c>
      <c r="BP413" s="238">
        <f t="shared" si="469"/>
        <v>302</v>
      </c>
      <c r="BQ413" s="238">
        <f t="shared" si="469"/>
        <v>312</v>
      </c>
      <c r="BR413" s="238">
        <f t="shared" si="469"/>
        <v>323</v>
      </c>
      <c r="BS413" s="238">
        <f t="shared" si="469"/>
        <v>333</v>
      </c>
      <c r="BT413" s="238">
        <f t="shared" si="469"/>
        <v>344</v>
      </c>
      <c r="BU413" s="238">
        <f t="shared" si="469"/>
        <v>354</v>
      </c>
      <c r="BV413" s="238">
        <f t="shared" si="469"/>
        <v>365</v>
      </c>
      <c r="BW413" s="238">
        <f t="shared" si="469"/>
        <v>377</v>
      </c>
    </row>
    <row r="416" spans="1:75" x14ac:dyDescent="0.3">
      <c r="B416" s="143"/>
    </row>
  </sheetData>
  <pageMargins left="0.7" right="0.7" top="0.75" bottom="0.75" header="0.3" footer="0.3"/>
  <pageSetup orientation="portrait" horizontalDpi="4294967293"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3BBD9-0C2E-46E5-A13B-67FA46F30216}">
  <sheetPr>
    <tabColor rgb="FF92D050"/>
  </sheetPr>
  <dimension ref="A1:BV45"/>
  <sheetViews>
    <sheetView workbookViewId="0">
      <selection activeCell="B1" sqref="B1"/>
    </sheetView>
  </sheetViews>
  <sheetFormatPr defaultRowHeight="14.4" outlineLevelCol="1" x14ac:dyDescent="0.3"/>
  <cols>
    <col min="1" max="1" width="31.88671875" customWidth="1" outlineLevel="1"/>
    <col min="2" max="2" width="17.77734375" bestFit="1" customWidth="1"/>
    <col min="3" max="13" width="9.5546875" bestFit="1" customWidth="1"/>
    <col min="14" max="14" width="8.5546875" bestFit="1" customWidth="1"/>
    <col min="15" max="55" width="9.5546875" bestFit="1" customWidth="1"/>
    <col min="56" max="74" width="11" bestFit="1" customWidth="1"/>
  </cols>
  <sheetData>
    <row r="1" spans="1:74" x14ac:dyDescent="0.3">
      <c r="B1" s="546" t="str">
        <f>Controls!B10</f>
        <v>Off</v>
      </c>
    </row>
    <row r="2" spans="1:74" x14ac:dyDescent="0.3">
      <c r="C2" s="231">
        <f>'&lt;- Scale Ops'!D3</f>
        <v>44562</v>
      </c>
      <c r="D2" s="231">
        <f>'&lt;- Scale Ops'!E3</f>
        <v>44593</v>
      </c>
      <c r="E2" s="231">
        <f>'&lt;- Scale Ops'!F3</f>
        <v>44621</v>
      </c>
      <c r="F2" s="231">
        <f>'&lt;- Scale Ops'!G3</f>
        <v>44652</v>
      </c>
      <c r="G2" s="231">
        <f>'&lt;- Scale Ops'!H3</f>
        <v>44682</v>
      </c>
      <c r="H2" s="231">
        <f>'&lt;- Scale Ops'!I3</f>
        <v>44713</v>
      </c>
      <c r="I2" s="231">
        <f>'&lt;- Scale Ops'!J3</f>
        <v>44743</v>
      </c>
      <c r="J2" s="231">
        <f>'&lt;- Scale Ops'!K3</f>
        <v>44774</v>
      </c>
      <c r="K2" s="231">
        <f>'&lt;- Scale Ops'!L3</f>
        <v>44805</v>
      </c>
      <c r="L2" s="231">
        <f>'&lt;- Scale Ops'!M3</f>
        <v>44835</v>
      </c>
      <c r="M2" s="231">
        <f>'&lt;- Scale Ops'!N3</f>
        <v>44866</v>
      </c>
      <c r="N2" s="231">
        <f>'&lt;- Scale Ops'!O3</f>
        <v>44896</v>
      </c>
      <c r="O2" s="231">
        <f>'&lt;- Scale Ops'!P3</f>
        <v>44927</v>
      </c>
      <c r="P2" s="231">
        <f>'&lt;- Scale Ops'!Q3</f>
        <v>44958</v>
      </c>
      <c r="Q2" s="231">
        <f>'&lt;- Scale Ops'!R3</f>
        <v>44986</v>
      </c>
      <c r="R2" s="231">
        <f>'&lt;- Scale Ops'!S3</f>
        <v>45017</v>
      </c>
      <c r="S2" s="231">
        <f>'&lt;- Scale Ops'!T3</f>
        <v>45047</v>
      </c>
      <c r="T2" s="231">
        <f>'&lt;- Scale Ops'!U3</f>
        <v>45078</v>
      </c>
      <c r="U2" s="231">
        <f>'&lt;- Scale Ops'!V3</f>
        <v>45108</v>
      </c>
      <c r="V2" s="231">
        <f>'&lt;- Scale Ops'!W3</f>
        <v>45139</v>
      </c>
      <c r="W2" s="231">
        <f>'&lt;- Scale Ops'!X3</f>
        <v>45170</v>
      </c>
      <c r="X2" s="231">
        <f>'&lt;- Scale Ops'!Y3</f>
        <v>45200</v>
      </c>
      <c r="Y2" s="231">
        <f>'&lt;- Scale Ops'!Z3</f>
        <v>45231</v>
      </c>
      <c r="Z2" s="231">
        <f>'&lt;- Scale Ops'!AA3</f>
        <v>45261</v>
      </c>
      <c r="AA2" s="231">
        <f>'&lt;- Scale Ops'!AB3</f>
        <v>45292</v>
      </c>
      <c r="AB2" s="231">
        <f>'&lt;- Scale Ops'!AC3</f>
        <v>45323</v>
      </c>
      <c r="AC2" s="231">
        <f>'&lt;- Scale Ops'!AD3</f>
        <v>45352</v>
      </c>
      <c r="AD2" s="231">
        <f>'&lt;- Scale Ops'!AE3</f>
        <v>45383</v>
      </c>
      <c r="AE2" s="231">
        <f>'&lt;- Scale Ops'!AF3</f>
        <v>45413</v>
      </c>
      <c r="AF2" s="231">
        <f>'&lt;- Scale Ops'!AG3</f>
        <v>45444</v>
      </c>
      <c r="AG2" s="231">
        <f>'&lt;- Scale Ops'!AH3</f>
        <v>45474</v>
      </c>
      <c r="AH2" s="231">
        <f>'&lt;- Scale Ops'!AI3</f>
        <v>45505</v>
      </c>
      <c r="AI2" s="231">
        <f>'&lt;- Scale Ops'!AJ3</f>
        <v>45536</v>
      </c>
      <c r="AJ2" s="231">
        <f>'&lt;- Scale Ops'!AK3</f>
        <v>45566</v>
      </c>
      <c r="AK2" s="231">
        <f>'&lt;- Scale Ops'!AL3</f>
        <v>45597</v>
      </c>
      <c r="AL2" s="231">
        <f>'&lt;- Scale Ops'!AM3</f>
        <v>45627</v>
      </c>
      <c r="AM2" s="231">
        <f>'&lt;- Scale Ops'!AN3</f>
        <v>45658</v>
      </c>
      <c r="AN2" s="231">
        <f>'&lt;- Scale Ops'!AO3</f>
        <v>45689</v>
      </c>
      <c r="AO2" s="231">
        <f>'&lt;- Scale Ops'!AP3</f>
        <v>45717</v>
      </c>
      <c r="AP2" s="231">
        <f>'&lt;- Scale Ops'!AQ3</f>
        <v>45748</v>
      </c>
      <c r="AQ2" s="231">
        <f>'&lt;- Scale Ops'!AR3</f>
        <v>45778</v>
      </c>
      <c r="AR2" s="231">
        <f>'&lt;- Scale Ops'!AS3</f>
        <v>45809</v>
      </c>
      <c r="AS2" s="231">
        <f>'&lt;- Scale Ops'!AT3</f>
        <v>45839</v>
      </c>
      <c r="AT2" s="231">
        <f>'&lt;- Scale Ops'!AU3</f>
        <v>45870</v>
      </c>
      <c r="AU2" s="231">
        <f>'&lt;- Scale Ops'!AV3</f>
        <v>45901</v>
      </c>
      <c r="AV2" s="231">
        <f>'&lt;- Scale Ops'!AW3</f>
        <v>45931</v>
      </c>
      <c r="AW2" s="231">
        <f>'&lt;- Scale Ops'!AX3</f>
        <v>45962</v>
      </c>
      <c r="AX2" s="231">
        <f>'&lt;- Scale Ops'!AY3</f>
        <v>45992</v>
      </c>
      <c r="AY2" s="231">
        <f>'&lt;- Scale Ops'!AZ3</f>
        <v>46023</v>
      </c>
      <c r="AZ2" s="231">
        <f>'&lt;- Scale Ops'!BA3</f>
        <v>46054</v>
      </c>
      <c r="BA2" s="231">
        <f>'&lt;- Scale Ops'!BB3</f>
        <v>46082</v>
      </c>
      <c r="BB2" s="231">
        <f>'&lt;- Scale Ops'!BC3</f>
        <v>46113</v>
      </c>
      <c r="BC2" s="231">
        <f>'&lt;- Scale Ops'!BD3</f>
        <v>46143</v>
      </c>
      <c r="BD2" s="231">
        <f>'&lt;- Scale Ops'!BE3</f>
        <v>46174</v>
      </c>
      <c r="BE2" s="231">
        <f>'&lt;- Scale Ops'!BF3</f>
        <v>46204</v>
      </c>
      <c r="BF2" s="231">
        <f>'&lt;- Scale Ops'!BG3</f>
        <v>46235</v>
      </c>
      <c r="BG2" s="231">
        <f>'&lt;- Scale Ops'!BH3</f>
        <v>46266</v>
      </c>
      <c r="BH2" s="231">
        <f>'&lt;- Scale Ops'!BI3</f>
        <v>46296</v>
      </c>
      <c r="BI2" s="231">
        <f>'&lt;- Scale Ops'!BJ3</f>
        <v>46327</v>
      </c>
      <c r="BJ2" s="231">
        <f>'&lt;- Scale Ops'!BK3</f>
        <v>46357</v>
      </c>
      <c r="BK2" s="231">
        <f>'&lt;- Scale Ops'!BL3</f>
        <v>46388</v>
      </c>
      <c r="BL2" s="231">
        <f>'&lt;- Scale Ops'!BM3</f>
        <v>46419</v>
      </c>
      <c r="BM2" s="231">
        <f>'&lt;- Scale Ops'!BN3</f>
        <v>46447</v>
      </c>
      <c r="BN2" s="231">
        <f>'&lt;- Scale Ops'!BO3</f>
        <v>46478</v>
      </c>
      <c r="BO2" s="231">
        <f>'&lt;- Scale Ops'!BP3</f>
        <v>46508</v>
      </c>
      <c r="BP2" s="231">
        <f>'&lt;- Scale Ops'!BQ3</f>
        <v>46539</v>
      </c>
      <c r="BQ2" s="231">
        <f>'&lt;- Scale Ops'!BR3</f>
        <v>46569</v>
      </c>
      <c r="BR2" s="231">
        <f>'&lt;- Scale Ops'!BS3</f>
        <v>46600</v>
      </c>
      <c r="BS2" s="231">
        <f>'&lt;- Scale Ops'!BT3</f>
        <v>46631</v>
      </c>
      <c r="BT2" s="231">
        <f>'&lt;- Scale Ops'!BU3</f>
        <v>46661</v>
      </c>
      <c r="BU2" s="231">
        <f>'&lt;- Scale Ops'!BV3</f>
        <v>46692</v>
      </c>
      <c r="BV2" s="231">
        <f>'&lt;- Scale Ops'!BW3</f>
        <v>46722</v>
      </c>
    </row>
    <row r="3" spans="1:74" x14ac:dyDescent="0.3">
      <c r="A3" t="s">
        <v>181</v>
      </c>
      <c r="B3" s="143" t="s">
        <v>881</v>
      </c>
    </row>
    <row r="4" spans="1:74" x14ac:dyDescent="0.3">
      <c r="A4" t="str">
        <f t="shared" ref="A4:A11" si="0">$B4&amp;$A$3</f>
        <v>SupportRequired Headcount</v>
      </c>
      <c r="B4" t="s">
        <v>90</v>
      </c>
      <c r="C4" s="240">
        <f>IF($B$1="On",SUMIF('&lt;- Scale Ops'!$A$3:$A$413,TRIM($A4),INDEX('&lt;- Scale Ops'!$D$3:$BW$413,0,MATCH(C$2,'&lt;- Scale Ops'!$D$3:$BW$3,0))),0)</f>
        <v>0</v>
      </c>
      <c r="D4" s="240">
        <f>IF($B$1="On",SUMIF('&lt;- Scale Ops'!$A$3:$A$413,TRIM($A4),INDEX('&lt;- Scale Ops'!$D$3:$BW$413,0,MATCH(D$2,'&lt;- Scale Ops'!$D$3:$BW$3,0))),0)</f>
        <v>0</v>
      </c>
      <c r="E4" s="240">
        <f>IF($B$1="On",SUMIF('&lt;- Scale Ops'!$A$3:$A$413,TRIM($A4),INDEX('&lt;- Scale Ops'!$D$3:$BW$413,0,MATCH(E$2,'&lt;- Scale Ops'!$D$3:$BW$3,0))),0)</f>
        <v>0</v>
      </c>
      <c r="F4" s="240">
        <f>IF($B$1="On",SUMIF('&lt;- Scale Ops'!$A$3:$A$413,TRIM($A4),INDEX('&lt;- Scale Ops'!$D$3:$BW$413,0,MATCH(F$2,'&lt;- Scale Ops'!$D$3:$BW$3,0))),0)</f>
        <v>0</v>
      </c>
      <c r="G4" s="240">
        <f>IF($B$1="On",SUMIF('&lt;- Scale Ops'!$A$3:$A$413,TRIM($A4),INDEX('&lt;- Scale Ops'!$D$3:$BW$413,0,MATCH(G$2,'&lt;- Scale Ops'!$D$3:$BW$3,0))),0)</f>
        <v>0</v>
      </c>
      <c r="H4" s="240">
        <f>IF($B$1="On",SUMIF('&lt;- Scale Ops'!$A$3:$A$413,TRIM($A4),INDEX('&lt;- Scale Ops'!$D$3:$BW$413,0,MATCH(H$2,'&lt;- Scale Ops'!$D$3:$BW$3,0))),0)</f>
        <v>0</v>
      </c>
      <c r="I4" s="240">
        <f>IF($B$1="On",SUMIF('&lt;- Scale Ops'!$A$3:$A$413,TRIM($A4),INDEX('&lt;- Scale Ops'!$D$3:$BW$413,0,MATCH(I$2,'&lt;- Scale Ops'!$D$3:$BW$3,0))),0)</f>
        <v>0</v>
      </c>
      <c r="J4" s="240">
        <f>IF($B$1="On",SUMIF('&lt;- Scale Ops'!$A$3:$A$413,TRIM($A4),INDEX('&lt;- Scale Ops'!$D$3:$BW$413,0,MATCH(J$2,'&lt;- Scale Ops'!$D$3:$BW$3,0))),0)</f>
        <v>0</v>
      </c>
      <c r="K4" s="240">
        <f>IF($B$1="On",SUMIF('&lt;- Scale Ops'!$A$3:$A$413,TRIM($A4),INDEX('&lt;- Scale Ops'!$D$3:$BW$413,0,MATCH(K$2,'&lt;- Scale Ops'!$D$3:$BW$3,0))),0)</f>
        <v>0</v>
      </c>
      <c r="L4" s="240">
        <f>IF($B$1="On",SUMIF('&lt;- Scale Ops'!$A$3:$A$413,TRIM($A4),INDEX('&lt;- Scale Ops'!$D$3:$BW$413,0,MATCH(L$2,'&lt;- Scale Ops'!$D$3:$BW$3,0))),0)</f>
        <v>0</v>
      </c>
      <c r="M4" s="240">
        <f>IF($B$1="On",SUMIF('&lt;- Scale Ops'!$A$3:$A$413,TRIM($A4),INDEX('&lt;- Scale Ops'!$D$3:$BW$413,0,MATCH(M$2,'&lt;- Scale Ops'!$D$3:$BW$3,0))),0)</f>
        <v>0</v>
      </c>
      <c r="N4" s="240">
        <f>IF($B$1="On",SUMIF('&lt;- Scale Ops'!$A$3:$A$413,TRIM($A4),INDEX('&lt;- Scale Ops'!$D$3:$BW$413,0,MATCH(N$2,'&lt;- Scale Ops'!$D$3:$BW$3,0))),0)</f>
        <v>0</v>
      </c>
      <c r="O4" s="240">
        <f>IF($B$1="On",SUMIF('&lt;- Scale Ops'!$A$3:$A$413,TRIM($A4),INDEX('&lt;- Scale Ops'!$D$3:$BW$413,0,MATCH(O$2,'&lt;- Scale Ops'!$D$3:$BW$3,0))),0)</f>
        <v>0</v>
      </c>
      <c r="P4" s="240">
        <f>IF($B$1="On",SUMIF('&lt;- Scale Ops'!$A$3:$A$413,TRIM($A4),INDEX('&lt;- Scale Ops'!$D$3:$BW$413,0,MATCH(P$2,'&lt;- Scale Ops'!$D$3:$BW$3,0))),0)</f>
        <v>0</v>
      </c>
      <c r="Q4" s="240">
        <f>IF($B$1="On",SUMIF('&lt;- Scale Ops'!$A$3:$A$413,TRIM($A4),INDEX('&lt;- Scale Ops'!$D$3:$BW$413,0,MATCH(Q$2,'&lt;- Scale Ops'!$D$3:$BW$3,0))),0)</f>
        <v>0</v>
      </c>
      <c r="R4" s="240">
        <f>IF($B$1="On",SUMIF('&lt;- Scale Ops'!$A$3:$A$413,TRIM($A4),INDEX('&lt;- Scale Ops'!$D$3:$BW$413,0,MATCH(R$2,'&lt;- Scale Ops'!$D$3:$BW$3,0))),0)</f>
        <v>0</v>
      </c>
      <c r="S4" s="240">
        <f>IF($B$1="On",SUMIF('&lt;- Scale Ops'!$A$3:$A$413,TRIM($A4),INDEX('&lt;- Scale Ops'!$D$3:$BW$413,0,MATCH(S$2,'&lt;- Scale Ops'!$D$3:$BW$3,0))),0)</f>
        <v>0</v>
      </c>
      <c r="T4" s="240">
        <f>IF($B$1="On",SUMIF('&lt;- Scale Ops'!$A$3:$A$413,TRIM($A4),INDEX('&lt;- Scale Ops'!$D$3:$BW$413,0,MATCH(T$2,'&lt;- Scale Ops'!$D$3:$BW$3,0))),0)</f>
        <v>0</v>
      </c>
      <c r="U4" s="240">
        <f>IF($B$1="On",SUMIF('&lt;- Scale Ops'!$A$3:$A$413,TRIM($A4),INDEX('&lt;- Scale Ops'!$D$3:$BW$413,0,MATCH(U$2,'&lt;- Scale Ops'!$D$3:$BW$3,0))),0)</f>
        <v>0</v>
      </c>
      <c r="V4" s="240">
        <f>IF($B$1="On",SUMIF('&lt;- Scale Ops'!$A$3:$A$413,TRIM($A4),INDEX('&lt;- Scale Ops'!$D$3:$BW$413,0,MATCH(V$2,'&lt;- Scale Ops'!$D$3:$BW$3,0))),0)</f>
        <v>0</v>
      </c>
      <c r="W4" s="240">
        <f>IF($B$1="On",SUMIF('&lt;- Scale Ops'!$A$3:$A$413,TRIM($A4),INDEX('&lt;- Scale Ops'!$D$3:$BW$413,0,MATCH(W$2,'&lt;- Scale Ops'!$D$3:$BW$3,0))),0)</f>
        <v>0</v>
      </c>
      <c r="X4" s="240">
        <f>IF($B$1="On",SUMIF('&lt;- Scale Ops'!$A$3:$A$413,TRIM($A4),INDEX('&lt;- Scale Ops'!$D$3:$BW$413,0,MATCH(X$2,'&lt;- Scale Ops'!$D$3:$BW$3,0))),0)</f>
        <v>0</v>
      </c>
      <c r="Y4" s="240">
        <f>IF($B$1="On",SUMIF('&lt;- Scale Ops'!$A$3:$A$413,TRIM($A4),INDEX('&lt;- Scale Ops'!$D$3:$BW$413,0,MATCH(Y$2,'&lt;- Scale Ops'!$D$3:$BW$3,0))),0)</f>
        <v>0</v>
      </c>
      <c r="Z4" s="240">
        <f>IF($B$1="On",SUMIF('&lt;- Scale Ops'!$A$3:$A$413,TRIM($A4),INDEX('&lt;- Scale Ops'!$D$3:$BW$413,0,MATCH(Z$2,'&lt;- Scale Ops'!$D$3:$BW$3,0))),0)</f>
        <v>0</v>
      </c>
      <c r="AA4" s="240">
        <f>IF($B$1="On",SUMIF('&lt;- Scale Ops'!$A$3:$A$413,TRIM($A4),INDEX('&lt;- Scale Ops'!$D$3:$BW$413,0,MATCH(AA$2,'&lt;- Scale Ops'!$D$3:$BW$3,0))),0)</f>
        <v>0</v>
      </c>
      <c r="AB4" s="240">
        <f>IF($B$1="On",SUMIF('&lt;- Scale Ops'!$A$3:$A$413,TRIM($A4),INDEX('&lt;- Scale Ops'!$D$3:$BW$413,0,MATCH(AB$2,'&lt;- Scale Ops'!$D$3:$BW$3,0))),0)</f>
        <v>0</v>
      </c>
      <c r="AC4" s="240">
        <f>IF($B$1="On",SUMIF('&lt;- Scale Ops'!$A$3:$A$413,TRIM($A4),INDEX('&lt;- Scale Ops'!$D$3:$BW$413,0,MATCH(AC$2,'&lt;- Scale Ops'!$D$3:$BW$3,0))),0)</f>
        <v>0</v>
      </c>
      <c r="AD4" s="240">
        <f>IF($B$1="On",SUMIF('&lt;- Scale Ops'!$A$3:$A$413,TRIM($A4),INDEX('&lt;- Scale Ops'!$D$3:$BW$413,0,MATCH(AD$2,'&lt;- Scale Ops'!$D$3:$BW$3,0))),0)</f>
        <v>0</v>
      </c>
      <c r="AE4" s="240">
        <f>IF($B$1="On",SUMIF('&lt;- Scale Ops'!$A$3:$A$413,TRIM($A4),INDEX('&lt;- Scale Ops'!$D$3:$BW$413,0,MATCH(AE$2,'&lt;- Scale Ops'!$D$3:$BW$3,0))),0)</f>
        <v>0</v>
      </c>
      <c r="AF4" s="240">
        <f>IF($B$1="On",SUMIF('&lt;- Scale Ops'!$A$3:$A$413,TRIM($A4),INDEX('&lt;- Scale Ops'!$D$3:$BW$413,0,MATCH(AF$2,'&lt;- Scale Ops'!$D$3:$BW$3,0))),0)</f>
        <v>0</v>
      </c>
      <c r="AG4" s="240">
        <f>IF($B$1="On",SUMIF('&lt;- Scale Ops'!$A$3:$A$413,TRIM($A4),INDEX('&lt;- Scale Ops'!$D$3:$BW$413,0,MATCH(AG$2,'&lt;- Scale Ops'!$D$3:$BW$3,0))),0)</f>
        <v>0</v>
      </c>
      <c r="AH4" s="240">
        <f>IF($B$1="On",SUMIF('&lt;- Scale Ops'!$A$3:$A$413,TRIM($A4),INDEX('&lt;- Scale Ops'!$D$3:$BW$413,0,MATCH(AH$2,'&lt;- Scale Ops'!$D$3:$BW$3,0))),0)</f>
        <v>0</v>
      </c>
      <c r="AI4" s="240">
        <f>IF($B$1="On",SUMIF('&lt;- Scale Ops'!$A$3:$A$413,TRIM($A4),INDEX('&lt;- Scale Ops'!$D$3:$BW$413,0,MATCH(AI$2,'&lt;- Scale Ops'!$D$3:$BW$3,0))),0)</f>
        <v>0</v>
      </c>
      <c r="AJ4" s="240">
        <f>IF($B$1="On",SUMIF('&lt;- Scale Ops'!$A$3:$A$413,TRIM($A4),INDEX('&lt;- Scale Ops'!$D$3:$BW$413,0,MATCH(AJ$2,'&lt;- Scale Ops'!$D$3:$BW$3,0))),0)</f>
        <v>0</v>
      </c>
      <c r="AK4" s="240">
        <f>IF($B$1="On",SUMIF('&lt;- Scale Ops'!$A$3:$A$413,TRIM($A4),INDEX('&lt;- Scale Ops'!$D$3:$BW$413,0,MATCH(AK$2,'&lt;- Scale Ops'!$D$3:$BW$3,0))),0)</f>
        <v>0</v>
      </c>
      <c r="AL4" s="240">
        <f>IF($B$1="On",SUMIF('&lt;- Scale Ops'!$A$3:$A$413,TRIM($A4),INDEX('&lt;- Scale Ops'!$D$3:$BW$413,0,MATCH(AL$2,'&lt;- Scale Ops'!$D$3:$BW$3,0))),0)</f>
        <v>0</v>
      </c>
      <c r="AM4" s="240">
        <f>IF($B$1="On",SUMIF('&lt;- Scale Ops'!$A$3:$A$413,TRIM($A4),INDEX('&lt;- Scale Ops'!$D$3:$BW$413,0,MATCH(AM$2,'&lt;- Scale Ops'!$D$3:$BW$3,0))),0)</f>
        <v>0</v>
      </c>
      <c r="AN4" s="240">
        <f>IF($B$1="On",SUMIF('&lt;- Scale Ops'!$A$3:$A$413,TRIM($A4),INDEX('&lt;- Scale Ops'!$D$3:$BW$413,0,MATCH(AN$2,'&lt;- Scale Ops'!$D$3:$BW$3,0))),0)</f>
        <v>0</v>
      </c>
      <c r="AO4" s="240">
        <f>IF($B$1="On",SUMIF('&lt;- Scale Ops'!$A$3:$A$413,TRIM($A4),INDEX('&lt;- Scale Ops'!$D$3:$BW$413,0,MATCH(AO$2,'&lt;- Scale Ops'!$D$3:$BW$3,0))),0)</f>
        <v>0</v>
      </c>
      <c r="AP4" s="240">
        <f>IF($B$1="On",SUMIF('&lt;- Scale Ops'!$A$3:$A$413,TRIM($A4),INDEX('&lt;- Scale Ops'!$D$3:$BW$413,0,MATCH(AP$2,'&lt;- Scale Ops'!$D$3:$BW$3,0))),0)</f>
        <v>0</v>
      </c>
      <c r="AQ4" s="240">
        <f>IF($B$1="On",SUMIF('&lt;- Scale Ops'!$A$3:$A$413,TRIM($A4),INDEX('&lt;- Scale Ops'!$D$3:$BW$413,0,MATCH(AQ$2,'&lt;- Scale Ops'!$D$3:$BW$3,0))),0)</f>
        <v>0</v>
      </c>
      <c r="AR4" s="240">
        <f>IF($B$1="On",SUMIF('&lt;- Scale Ops'!$A$3:$A$413,TRIM($A4),INDEX('&lt;- Scale Ops'!$D$3:$BW$413,0,MATCH(AR$2,'&lt;- Scale Ops'!$D$3:$BW$3,0))),0)</f>
        <v>0</v>
      </c>
      <c r="AS4" s="240">
        <f>IF($B$1="On",SUMIF('&lt;- Scale Ops'!$A$3:$A$413,TRIM($A4),INDEX('&lt;- Scale Ops'!$D$3:$BW$413,0,MATCH(AS$2,'&lt;- Scale Ops'!$D$3:$BW$3,0))),0)</f>
        <v>0</v>
      </c>
      <c r="AT4" s="240">
        <f>IF($B$1="On",SUMIF('&lt;- Scale Ops'!$A$3:$A$413,TRIM($A4),INDEX('&lt;- Scale Ops'!$D$3:$BW$413,0,MATCH(AT$2,'&lt;- Scale Ops'!$D$3:$BW$3,0))),0)</f>
        <v>0</v>
      </c>
      <c r="AU4" s="240">
        <f>IF($B$1="On",SUMIF('&lt;- Scale Ops'!$A$3:$A$413,TRIM($A4),INDEX('&lt;- Scale Ops'!$D$3:$BW$413,0,MATCH(AU$2,'&lt;- Scale Ops'!$D$3:$BW$3,0))),0)</f>
        <v>0</v>
      </c>
      <c r="AV4" s="240">
        <f>IF($B$1="On",SUMIF('&lt;- Scale Ops'!$A$3:$A$413,TRIM($A4),INDEX('&lt;- Scale Ops'!$D$3:$BW$413,0,MATCH(AV$2,'&lt;- Scale Ops'!$D$3:$BW$3,0))),0)</f>
        <v>0</v>
      </c>
      <c r="AW4" s="240">
        <f>IF($B$1="On",SUMIF('&lt;- Scale Ops'!$A$3:$A$413,TRIM($A4),INDEX('&lt;- Scale Ops'!$D$3:$BW$413,0,MATCH(AW$2,'&lt;- Scale Ops'!$D$3:$BW$3,0))),0)</f>
        <v>0</v>
      </c>
      <c r="AX4" s="240">
        <f>IF($B$1="On",SUMIF('&lt;- Scale Ops'!$A$3:$A$413,TRIM($A4),INDEX('&lt;- Scale Ops'!$D$3:$BW$413,0,MATCH(AX$2,'&lt;- Scale Ops'!$D$3:$BW$3,0))),0)</f>
        <v>0</v>
      </c>
      <c r="AY4" s="240">
        <f>IF($B$1="On",SUMIF('&lt;- Scale Ops'!$A$3:$A$413,TRIM($A4),INDEX('&lt;- Scale Ops'!$D$3:$BW$413,0,MATCH(AY$2,'&lt;- Scale Ops'!$D$3:$BW$3,0))),0)</f>
        <v>0</v>
      </c>
      <c r="AZ4" s="240">
        <f>IF($B$1="On",SUMIF('&lt;- Scale Ops'!$A$3:$A$413,TRIM($A4),INDEX('&lt;- Scale Ops'!$D$3:$BW$413,0,MATCH(AZ$2,'&lt;- Scale Ops'!$D$3:$BW$3,0))),0)</f>
        <v>0</v>
      </c>
      <c r="BA4" s="240">
        <f>IF($B$1="On",SUMIF('&lt;- Scale Ops'!$A$3:$A$413,TRIM($A4),INDEX('&lt;- Scale Ops'!$D$3:$BW$413,0,MATCH(BA$2,'&lt;- Scale Ops'!$D$3:$BW$3,0))),0)</f>
        <v>0</v>
      </c>
      <c r="BB4" s="240">
        <f>IF($B$1="On",SUMIF('&lt;- Scale Ops'!$A$3:$A$413,TRIM($A4),INDEX('&lt;- Scale Ops'!$D$3:$BW$413,0,MATCH(BB$2,'&lt;- Scale Ops'!$D$3:$BW$3,0))),0)</f>
        <v>0</v>
      </c>
      <c r="BC4" s="240">
        <f>IF($B$1="On",SUMIF('&lt;- Scale Ops'!$A$3:$A$413,TRIM($A4),INDEX('&lt;- Scale Ops'!$D$3:$BW$413,0,MATCH(BC$2,'&lt;- Scale Ops'!$D$3:$BW$3,0))),0)</f>
        <v>0</v>
      </c>
      <c r="BD4" s="240">
        <f>IF($B$1="On",SUMIF('&lt;- Scale Ops'!$A$3:$A$413,TRIM($A4),INDEX('&lt;- Scale Ops'!$D$3:$BW$413,0,MATCH(BD$2,'&lt;- Scale Ops'!$D$3:$BW$3,0))),0)</f>
        <v>0</v>
      </c>
      <c r="BE4" s="240">
        <f>IF($B$1="On",SUMIF('&lt;- Scale Ops'!$A$3:$A$413,TRIM($A4),INDEX('&lt;- Scale Ops'!$D$3:$BW$413,0,MATCH(BE$2,'&lt;- Scale Ops'!$D$3:$BW$3,0))),0)</f>
        <v>0</v>
      </c>
      <c r="BF4" s="240">
        <f>IF($B$1="On",SUMIF('&lt;- Scale Ops'!$A$3:$A$413,TRIM($A4),INDEX('&lt;- Scale Ops'!$D$3:$BW$413,0,MATCH(BF$2,'&lt;- Scale Ops'!$D$3:$BW$3,0))),0)</f>
        <v>0</v>
      </c>
      <c r="BG4" s="240">
        <f>IF($B$1="On",SUMIF('&lt;- Scale Ops'!$A$3:$A$413,TRIM($A4),INDEX('&lt;- Scale Ops'!$D$3:$BW$413,0,MATCH(BG$2,'&lt;- Scale Ops'!$D$3:$BW$3,0))),0)</f>
        <v>0</v>
      </c>
      <c r="BH4" s="240">
        <f>IF($B$1="On",SUMIF('&lt;- Scale Ops'!$A$3:$A$413,TRIM($A4),INDEX('&lt;- Scale Ops'!$D$3:$BW$413,0,MATCH(BH$2,'&lt;- Scale Ops'!$D$3:$BW$3,0))),0)</f>
        <v>0</v>
      </c>
      <c r="BI4" s="240">
        <f>IF($B$1="On",SUMIF('&lt;- Scale Ops'!$A$3:$A$413,TRIM($A4),INDEX('&lt;- Scale Ops'!$D$3:$BW$413,0,MATCH(BI$2,'&lt;- Scale Ops'!$D$3:$BW$3,0))),0)</f>
        <v>0</v>
      </c>
      <c r="BJ4" s="240">
        <f>IF($B$1="On",SUMIF('&lt;- Scale Ops'!$A$3:$A$413,TRIM($A4),INDEX('&lt;- Scale Ops'!$D$3:$BW$413,0,MATCH(BJ$2,'&lt;- Scale Ops'!$D$3:$BW$3,0))),0)</f>
        <v>0</v>
      </c>
      <c r="BK4" s="240">
        <f>IF($B$1="On",SUMIF('&lt;- Scale Ops'!$A$3:$A$413,TRIM($A4),INDEX('&lt;- Scale Ops'!$D$3:$BW$413,0,MATCH(BK$2,'&lt;- Scale Ops'!$D$3:$BW$3,0))),0)</f>
        <v>0</v>
      </c>
      <c r="BL4" s="240">
        <f>IF($B$1="On",SUMIF('&lt;- Scale Ops'!$A$3:$A$413,TRIM($A4),INDEX('&lt;- Scale Ops'!$D$3:$BW$413,0,MATCH(BL$2,'&lt;- Scale Ops'!$D$3:$BW$3,0))),0)</f>
        <v>0</v>
      </c>
      <c r="BM4" s="240">
        <f>IF($B$1="On",SUMIF('&lt;- Scale Ops'!$A$3:$A$413,TRIM($A4),INDEX('&lt;- Scale Ops'!$D$3:$BW$413,0,MATCH(BM$2,'&lt;- Scale Ops'!$D$3:$BW$3,0))),0)</f>
        <v>0</v>
      </c>
      <c r="BN4" s="240">
        <f>IF($B$1="On",SUMIF('&lt;- Scale Ops'!$A$3:$A$413,TRIM($A4),INDEX('&lt;- Scale Ops'!$D$3:$BW$413,0,MATCH(BN$2,'&lt;- Scale Ops'!$D$3:$BW$3,0))),0)</f>
        <v>0</v>
      </c>
      <c r="BO4" s="240">
        <f>IF($B$1="On",SUMIF('&lt;- Scale Ops'!$A$3:$A$413,TRIM($A4),INDEX('&lt;- Scale Ops'!$D$3:$BW$413,0,MATCH(BO$2,'&lt;- Scale Ops'!$D$3:$BW$3,0))),0)</f>
        <v>0</v>
      </c>
      <c r="BP4" s="240">
        <f>IF($B$1="On",SUMIF('&lt;- Scale Ops'!$A$3:$A$413,TRIM($A4),INDEX('&lt;- Scale Ops'!$D$3:$BW$413,0,MATCH(BP$2,'&lt;- Scale Ops'!$D$3:$BW$3,0))),0)</f>
        <v>0</v>
      </c>
      <c r="BQ4" s="240">
        <f>IF($B$1="On",SUMIF('&lt;- Scale Ops'!$A$3:$A$413,TRIM($A4),INDEX('&lt;- Scale Ops'!$D$3:$BW$413,0,MATCH(BQ$2,'&lt;- Scale Ops'!$D$3:$BW$3,0))),0)</f>
        <v>0</v>
      </c>
      <c r="BR4" s="240">
        <f>IF($B$1="On",SUMIF('&lt;- Scale Ops'!$A$3:$A$413,TRIM($A4),INDEX('&lt;- Scale Ops'!$D$3:$BW$413,0,MATCH(BR$2,'&lt;- Scale Ops'!$D$3:$BW$3,0))),0)</f>
        <v>0</v>
      </c>
      <c r="BS4" s="240">
        <f>IF($B$1="On",SUMIF('&lt;- Scale Ops'!$A$3:$A$413,TRIM($A4),INDEX('&lt;- Scale Ops'!$D$3:$BW$413,0,MATCH(BS$2,'&lt;- Scale Ops'!$D$3:$BW$3,0))),0)</f>
        <v>0</v>
      </c>
      <c r="BT4" s="240">
        <f>IF($B$1="On",SUMIF('&lt;- Scale Ops'!$A$3:$A$413,TRIM($A4),INDEX('&lt;- Scale Ops'!$D$3:$BW$413,0,MATCH(BT$2,'&lt;- Scale Ops'!$D$3:$BW$3,0))),0)</f>
        <v>0</v>
      </c>
      <c r="BU4" s="240">
        <f>IF($B$1="On",SUMIF('&lt;- Scale Ops'!$A$3:$A$413,TRIM($A4),INDEX('&lt;- Scale Ops'!$D$3:$BW$413,0,MATCH(BU$2,'&lt;- Scale Ops'!$D$3:$BW$3,0))),0)</f>
        <v>0</v>
      </c>
      <c r="BV4" s="240">
        <f>IF($B$1="On",SUMIF('&lt;- Scale Ops'!$A$3:$A$413,TRIM($A4),INDEX('&lt;- Scale Ops'!$D$3:$BW$413,0,MATCH(BV$2,'&lt;- Scale Ops'!$D$3:$BW$3,0))),0)</f>
        <v>0</v>
      </c>
    </row>
    <row r="5" spans="1:74" x14ac:dyDescent="0.3">
      <c r="A5" t="str">
        <f t="shared" si="0"/>
        <v>ServicesRequired Headcount</v>
      </c>
      <c r="B5" t="s">
        <v>4</v>
      </c>
      <c r="C5" s="240">
        <f>IF($B$1="On",SUMIF('&lt;- Scale Ops'!$A$3:$A$413,TRIM($A5),INDEX('&lt;- Scale Ops'!$D$3:$BW$413,0,MATCH(C$2,'&lt;- Scale Ops'!$D$3:$BW$3,0))),0)</f>
        <v>0</v>
      </c>
      <c r="D5" s="240">
        <f>IF($B$1="On",SUMIF('&lt;- Scale Ops'!$A$3:$A$413,TRIM($A5),INDEX('&lt;- Scale Ops'!$D$3:$BW$413,0,MATCH(D$2,'&lt;- Scale Ops'!$D$3:$BW$3,0))),0)</f>
        <v>0</v>
      </c>
      <c r="E5" s="240">
        <f>IF($B$1="On",SUMIF('&lt;- Scale Ops'!$A$3:$A$413,TRIM($A5),INDEX('&lt;- Scale Ops'!$D$3:$BW$413,0,MATCH(E$2,'&lt;- Scale Ops'!$D$3:$BW$3,0))),0)</f>
        <v>0</v>
      </c>
      <c r="F5" s="240">
        <f>IF($B$1="On",SUMIF('&lt;- Scale Ops'!$A$3:$A$413,TRIM($A5),INDEX('&lt;- Scale Ops'!$D$3:$BW$413,0,MATCH(F$2,'&lt;- Scale Ops'!$D$3:$BW$3,0))),0)</f>
        <v>0</v>
      </c>
      <c r="G5" s="240">
        <f>IF($B$1="On",SUMIF('&lt;- Scale Ops'!$A$3:$A$413,TRIM($A5),INDEX('&lt;- Scale Ops'!$D$3:$BW$413,0,MATCH(G$2,'&lt;- Scale Ops'!$D$3:$BW$3,0))),0)</f>
        <v>0</v>
      </c>
      <c r="H5" s="240">
        <f>IF($B$1="On",SUMIF('&lt;- Scale Ops'!$A$3:$A$413,TRIM($A5),INDEX('&lt;- Scale Ops'!$D$3:$BW$413,0,MATCH(H$2,'&lt;- Scale Ops'!$D$3:$BW$3,0))),0)</f>
        <v>0</v>
      </c>
      <c r="I5" s="240">
        <f>IF($B$1="On",SUMIF('&lt;- Scale Ops'!$A$3:$A$413,TRIM($A5),INDEX('&lt;- Scale Ops'!$D$3:$BW$413,0,MATCH(I$2,'&lt;- Scale Ops'!$D$3:$BW$3,0))),0)</f>
        <v>0</v>
      </c>
      <c r="J5" s="240">
        <f>IF($B$1="On",SUMIF('&lt;- Scale Ops'!$A$3:$A$413,TRIM($A5),INDEX('&lt;- Scale Ops'!$D$3:$BW$413,0,MATCH(J$2,'&lt;- Scale Ops'!$D$3:$BW$3,0))),0)</f>
        <v>0</v>
      </c>
      <c r="K5" s="240">
        <f>IF($B$1="On",SUMIF('&lt;- Scale Ops'!$A$3:$A$413,TRIM($A5),INDEX('&lt;- Scale Ops'!$D$3:$BW$413,0,MATCH(K$2,'&lt;- Scale Ops'!$D$3:$BW$3,0))),0)</f>
        <v>0</v>
      </c>
      <c r="L5" s="240">
        <f>IF($B$1="On",SUMIF('&lt;- Scale Ops'!$A$3:$A$413,TRIM($A5),INDEX('&lt;- Scale Ops'!$D$3:$BW$413,0,MATCH(L$2,'&lt;- Scale Ops'!$D$3:$BW$3,0))),0)</f>
        <v>0</v>
      </c>
      <c r="M5" s="240">
        <f>IF($B$1="On",SUMIF('&lt;- Scale Ops'!$A$3:$A$413,TRIM($A5),INDEX('&lt;- Scale Ops'!$D$3:$BW$413,0,MATCH(M$2,'&lt;- Scale Ops'!$D$3:$BW$3,0))),0)</f>
        <v>0</v>
      </c>
      <c r="N5" s="240">
        <f>IF($B$1="On",SUMIF('&lt;- Scale Ops'!$A$3:$A$413,TRIM($A5),INDEX('&lt;- Scale Ops'!$D$3:$BW$413,0,MATCH(N$2,'&lt;- Scale Ops'!$D$3:$BW$3,0))),0)</f>
        <v>0</v>
      </c>
      <c r="O5" s="240">
        <f>IF($B$1="On",SUMIF('&lt;- Scale Ops'!$A$3:$A$413,TRIM($A5),INDEX('&lt;- Scale Ops'!$D$3:$BW$413,0,MATCH(O$2,'&lt;- Scale Ops'!$D$3:$BW$3,0))),0)</f>
        <v>0</v>
      </c>
      <c r="P5" s="240">
        <f>IF($B$1="On",SUMIF('&lt;- Scale Ops'!$A$3:$A$413,TRIM($A5),INDEX('&lt;- Scale Ops'!$D$3:$BW$413,0,MATCH(P$2,'&lt;- Scale Ops'!$D$3:$BW$3,0))),0)</f>
        <v>0</v>
      </c>
      <c r="Q5" s="240">
        <f>IF($B$1="On",SUMIF('&lt;- Scale Ops'!$A$3:$A$413,TRIM($A5),INDEX('&lt;- Scale Ops'!$D$3:$BW$413,0,MATCH(Q$2,'&lt;- Scale Ops'!$D$3:$BW$3,0))),0)</f>
        <v>0</v>
      </c>
      <c r="R5" s="240">
        <f>IF($B$1="On",SUMIF('&lt;- Scale Ops'!$A$3:$A$413,TRIM($A5),INDEX('&lt;- Scale Ops'!$D$3:$BW$413,0,MATCH(R$2,'&lt;- Scale Ops'!$D$3:$BW$3,0))),0)</f>
        <v>0</v>
      </c>
      <c r="S5" s="240">
        <f>IF($B$1="On",SUMIF('&lt;- Scale Ops'!$A$3:$A$413,TRIM($A5),INDEX('&lt;- Scale Ops'!$D$3:$BW$413,0,MATCH(S$2,'&lt;- Scale Ops'!$D$3:$BW$3,0))),0)</f>
        <v>0</v>
      </c>
      <c r="T5" s="240">
        <f>IF($B$1="On",SUMIF('&lt;- Scale Ops'!$A$3:$A$413,TRIM($A5),INDEX('&lt;- Scale Ops'!$D$3:$BW$413,0,MATCH(T$2,'&lt;- Scale Ops'!$D$3:$BW$3,0))),0)</f>
        <v>0</v>
      </c>
      <c r="U5" s="240">
        <f>IF($B$1="On",SUMIF('&lt;- Scale Ops'!$A$3:$A$413,TRIM($A5),INDEX('&lt;- Scale Ops'!$D$3:$BW$413,0,MATCH(U$2,'&lt;- Scale Ops'!$D$3:$BW$3,0))),0)</f>
        <v>0</v>
      </c>
      <c r="V5" s="240">
        <f>IF($B$1="On",SUMIF('&lt;- Scale Ops'!$A$3:$A$413,TRIM($A5),INDEX('&lt;- Scale Ops'!$D$3:$BW$413,0,MATCH(V$2,'&lt;- Scale Ops'!$D$3:$BW$3,0))),0)</f>
        <v>0</v>
      </c>
      <c r="W5" s="240">
        <f>IF($B$1="On",SUMIF('&lt;- Scale Ops'!$A$3:$A$413,TRIM($A5),INDEX('&lt;- Scale Ops'!$D$3:$BW$413,0,MATCH(W$2,'&lt;- Scale Ops'!$D$3:$BW$3,0))),0)</f>
        <v>0</v>
      </c>
      <c r="X5" s="240">
        <f>IF($B$1="On",SUMIF('&lt;- Scale Ops'!$A$3:$A$413,TRIM($A5),INDEX('&lt;- Scale Ops'!$D$3:$BW$413,0,MATCH(X$2,'&lt;- Scale Ops'!$D$3:$BW$3,0))),0)</f>
        <v>0</v>
      </c>
      <c r="Y5" s="240">
        <f>IF($B$1="On",SUMIF('&lt;- Scale Ops'!$A$3:$A$413,TRIM($A5),INDEX('&lt;- Scale Ops'!$D$3:$BW$413,0,MATCH(Y$2,'&lt;- Scale Ops'!$D$3:$BW$3,0))),0)</f>
        <v>0</v>
      </c>
      <c r="Z5" s="240">
        <f>IF($B$1="On",SUMIF('&lt;- Scale Ops'!$A$3:$A$413,TRIM($A5),INDEX('&lt;- Scale Ops'!$D$3:$BW$413,0,MATCH(Z$2,'&lt;- Scale Ops'!$D$3:$BW$3,0))),0)</f>
        <v>0</v>
      </c>
      <c r="AA5" s="240">
        <f>IF($B$1="On",SUMIF('&lt;- Scale Ops'!$A$3:$A$413,TRIM($A5),INDEX('&lt;- Scale Ops'!$D$3:$BW$413,0,MATCH(AA$2,'&lt;- Scale Ops'!$D$3:$BW$3,0))),0)</f>
        <v>0</v>
      </c>
      <c r="AB5" s="240">
        <f>IF($B$1="On",SUMIF('&lt;- Scale Ops'!$A$3:$A$413,TRIM($A5),INDEX('&lt;- Scale Ops'!$D$3:$BW$413,0,MATCH(AB$2,'&lt;- Scale Ops'!$D$3:$BW$3,0))),0)</f>
        <v>0</v>
      </c>
      <c r="AC5" s="240">
        <f>IF($B$1="On",SUMIF('&lt;- Scale Ops'!$A$3:$A$413,TRIM($A5),INDEX('&lt;- Scale Ops'!$D$3:$BW$413,0,MATCH(AC$2,'&lt;- Scale Ops'!$D$3:$BW$3,0))),0)</f>
        <v>0</v>
      </c>
      <c r="AD5" s="240">
        <f>IF($B$1="On",SUMIF('&lt;- Scale Ops'!$A$3:$A$413,TRIM($A5),INDEX('&lt;- Scale Ops'!$D$3:$BW$413,0,MATCH(AD$2,'&lt;- Scale Ops'!$D$3:$BW$3,0))),0)</f>
        <v>0</v>
      </c>
      <c r="AE5" s="240">
        <f>IF($B$1="On",SUMIF('&lt;- Scale Ops'!$A$3:$A$413,TRIM($A5),INDEX('&lt;- Scale Ops'!$D$3:$BW$413,0,MATCH(AE$2,'&lt;- Scale Ops'!$D$3:$BW$3,0))),0)</f>
        <v>0</v>
      </c>
      <c r="AF5" s="240">
        <f>IF($B$1="On",SUMIF('&lt;- Scale Ops'!$A$3:$A$413,TRIM($A5),INDEX('&lt;- Scale Ops'!$D$3:$BW$413,0,MATCH(AF$2,'&lt;- Scale Ops'!$D$3:$BW$3,0))),0)</f>
        <v>0</v>
      </c>
      <c r="AG5" s="240">
        <f>IF($B$1="On",SUMIF('&lt;- Scale Ops'!$A$3:$A$413,TRIM($A5),INDEX('&lt;- Scale Ops'!$D$3:$BW$413,0,MATCH(AG$2,'&lt;- Scale Ops'!$D$3:$BW$3,0))),0)</f>
        <v>0</v>
      </c>
      <c r="AH5" s="240">
        <f>IF($B$1="On",SUMIF('&lt;- Scale Ops'!$A$3:$A$413,TRIM($A5),INDEX('&lt;- Scale Ops'!$D$3:$BW$413,0,MATCH(AH$2,'&lt;- Scale Ops'!$D$3:$BW$3,0))),0)</f>
        <v>0</v>
      </c>
      <c r="AI5" s="240">
        <f>IF($B$1="On",SUMIF('&lt;- Scale Ops'!$A$3:$A$413,TRIM($A5),INDEX('&lt;- Scale Ops'!$D$3:$BW$413,0,MATCH(AI$2,'&lt;- Scale Ops'!$D$3:$BW$3,0))),0)</f>
        <v>0</v>
      </c>
      <c r="AJ5" s="240">
        <f>IF($B$1="On",SUMIF('&lt;- Scale Ops'!$A$3:$A$413,TRIM($A5),INDEX('&lt;- Scale Ops'!$D$3:$BW$413,0,MATCH(AJ$2,'&lt;- Scale Ops'!$D$3:$BW$3,0))),0)</f>
        <v>0</v>
      </c>
      <c r="AK5" s="240">
        <f>IF($B$1="On",SUMIF('&lt;- Scale Ops'!$A$3:$A$413,TRIM($A5),INDEX('&lt;- Scale Ops'!$D$3:$BW$413,0,MATCH(AK$2,'&lt;- Scale Ops'!$D$3:$BW$3,0))),0)</f>
        <v>0</v>
      </c>
      <c r="AL5" s="240">
        <f>IF($B$1="On",SUMIF('&lt;- Scale Ops'!$A$3:$A$413,TRIM($A5),INDEX('&lt;- Scale Ops'!$D$3:$BW$413,0,MATCH(AL$2,'&lt;- Scale Ops'!$D$3:$BW$3,0))),0)</f>
        <v>0</v>
      </c>
      <c r="AM5" s="240">
        <f>IF($B$1="On",SUMIF('&lt;- Scale Ops'!$A$3:$A$413,TRIM($A5),INDEX('&lt;- Scale Ops'!$D$3:$BW$413,0,MATCH(AM$2,'&lt;- Scale Ops'!$D$3:$BW$3,0))),0)</f>
        <v>0</v>
      </c>
      <c r="AN5" s="240">
        <f>IF($B$1="On",SUMIF('&lt;- Scale Ops'!$A$3:$A$413,TRIM($A5),INDEX('&lt;- Scale Ops'!$D$3:$BW$413,0,MATCH(AN$2,'&lt;- Scale Ops'!$D$3:$BW$3,0))),0)</f>
        <v>0</v>
      </c>
      <c r="AO5" s="240">
        <f>IF($B$1="On",SUMIF('&lt;- Scale Ops'!$A$3:$A$413,TRIM($A5),INDEX('&lt;- Scale Ops'!$D$3:$BW$413,0,MATCH(AO$2,'&lt;- Scale Ops'!$D$3:$BW$3,0))),0)</f>
        <v>0</v>
      </c>
      <c r="AP5" s="240">
        <f>IF($B$1="On",SUMIF('&lt;- Scale Ops'!$A$3:$A$413,TRIM($A5),INDEX('&lt;- Scale Ops'!$D$3:$BW$413,0,MATCH(AP$2,'&lt;- Scale Ops'!$D$3:$BW$3,0))),0)</f>
        <v>0</v>
      </c>
      <c r="AQ5" s="240">
        <f>IF($B$1="On",SUMIF('&lt;- Scale Ops'!$A$3:$A$413,TRIM($A5),INDEX('&lt;- Scale Ops'!$D$3:$BW$413,0,MATCH(AQ$2,'&lt;- Scale Ops'!$D$3:$BW$3,0))),0)</f>
        <v>0</v>
      </c>
      <c r="AR5" s="240">
        <f>IF($B$1="On",SUMIF('&lt;- Scale Ops'!$A$3:$A$413,TRIM($A5),INDEX('&lt;- Scale Ops'!$D$3:$BW$413,0,MATCH(AR$2,'&lt;- Scale Ops'!$D$3:$BW$3,0))),0)</f>
        <v>0</v>
      </c>
      <c r="AS5" s="240">
        <f>IF($B$1="On",SUMIF('&lt;- Scale Ops'!$A$3:$A$413,TRIM($A5),INDEX('&lt;- Scale Ops'!$D$3:$BW$413,0,MATCH(AS$2,'&lt;- Scale Ops'!$D$3:$BW$3,0))),0)</f>
        <v>0</v>
      </c>
      <c r="AT5" s="240">
        <f>IF($B$1="On",SUMIF('&lt;- Scale Ops'!$A$3:$A$413,TRIM($A5),INDEX('&lt;- Scale Ops'!$D$3:$BW$413,0,MATCH(AT$2,'&lt;- Scale Ops'!$D$3:$BW$3,0))),0)</f>
        <v>0</v>
      </c>
      <c r="AU5" s="240">
        <f>IF($B$1="On",SUMIF('&lt;- Scale Ops'!$A$3:$A$413,TRIM($A5),INDEX('&lt;- Scale Ops'!$D$3:$BW$413,0,MATCH(AU$2,'&lt;- Scale Ops'!$D$3:$BW$3,0))),0)</f>
        <v>0</v>
      </c>
      <c r="AV5" s="240">
        <f>IF($B$1="On",SUMIF('&lt;- Scale Ops'!$A$3:$A$413,TRIM($A5),INDEX('&lt;- Scale Ops'!$D$3:$BW$413,0,MATCH(AV$2,'&lt;- Scale Ops'!$D$3:$BW$3,0))),0)</f>
        <v>0</v>
      </c>
      <c r="AW5" s="240">
        <f>IF($B$1="On",SUMIF('&lt;- Scale Ops'!$A$3:$A$413,TRIM($A5),INDEX('&lt;- Scale Ops'!$D$3:$BW$413,0,MATCH(AW$2,'&lt;- Scale Ops'!$D$3:$BW$3,0))),0)</f>
        <v>0</v>
      </c>
      <c r="AX5" s="240">
        <f>IF($B$1="On",SUMIF('&lt;- Scale Ops'!$A$3:$A$413,TRIM($A5),INDEX('&lt;- Scale Ops'!$D$3:$BW$413,0,MATCH(AX$2,'&lt;- Scale Ops'!$D$3:$BW$3,0))),0)</f>
        <v>0</v>
      </c>
      <c r="AY5" s="240">
        <f>IF($B$1="On",SUMIF('&lt;- Scale Ops'!$A$3:$A$413,TRIM($A5),INDEX('&lt;- Scale Ops'!$D$3:$BW$413,0,MATCH(AY$2,'&lt;- Scale Ops'!$D$3:$BW$3,0))),0)</f>
        <v>0</v>
      </c>
      <c r="AZ5" s="240">
        <f>IF($B$1="On",SUMIF('&lt;- Scale Ops'!$A$3:$A$413,TRIM($A5),INDEX('&lt;- Scale Ops'!$D$3:$BW$413,0,MATCH(AZ$2,'&lt;- Scale Ops'!$D$3:$BW$3,0))),0)</f>
        <v>0</v>
      </c>
      <c r="BA5" s="240">
        <f>IF($B$1="On",SUMIF('&lt;- Scale Ops'!$A$3:$A$413,TRIM($A5),INDEX('&lt;- Scale Ops'!$D$3:$BW$413,0,MATCH(BA$2,'&lt;- Scale Ops'!$D$3:$BW$3,0))),0)</f>
        <v>0</v>
      </c>
      <c r="BB5" s="240">
        <f>IF($B$1="On",SUMIF('&lt;- Scale Ops'!$A$3:$A$413,TRIM($A5),INDEX('&lt;- Scale Ops'!$D$3:$BW$413,0,MATCH(BB$2,'&lt;- Scale Ops'!$D$3:$BW$3,0))),0)</f>
        <v>0</v>
      </c>
      <c r="BC5" s="240">
        <f>IF($B$1="On",SUMIF('&lt;- Scale Ops'!$A$3:$A$413,TRIM($A5),INDEX('&lt;- Scale Ops'!$D$3:$BW$413,0,MATCH(BC$2,'&lt;- Scale Ops'!$D$3:$BW$3,0))),0)</f>
        <v>0</v>
      </c>
      <c r="BD5" s="240">
        <f>IF($B$1="On",SUMIF('&lt;- Scale Ops'!$A$3:$A$413,TRIM($A5),INDEX('&lt;- Scale Ops'!$D$3:$BW$413,0,MATCH(BD$2,'&lt;- Scale Ops'!$D$3:$BW$3,0))),0)</f>
        <v>0</v>
      </c>
      <c r="BE5" s="240">
        <f>IF($B$1="On",SUMIF('&lt;- Scale Ops'!$A$3:$A$413,TRIM($A5),INDEX('&lt;- Scale Ops'!$D$3:$BW$413,0,MATCH(BE$2,'&lt;- Scale Ops'!$D$3:$BW$3,0))),0)</f>
        <v>0</v>
      </c>
      <c r="BF5" s="240">
        <f>IF($B$1="On",SUMIF('&lt;- Scale Ops'!$A$3:$A$413,TRIM($A5),INDEX('&lt;- Scale Ops'!$D$3:$BW$413,0,MATCH(BF$2,'&lt;- Scale Ops'!$D$3:$BW$3,0))),0)</f>
        <v>0</v>
      </c>
      <c r="BG5" s="240">
        <f>IF($B$1="On",SUMIF('&lt;- Scale Ops'!$A$3:$A$413,TRIM($A5),INDEX('&lt;- Scale Ops'!$D$3:$BW$413,0,MATCH(BG$2,'&lt;- Scale Ops'!$D$3:$BW$3,0))),0)</f>
        <v>0</v>
      </c>
      <c r="BH5" s="240">
        <f>IF($B$1="On",SUMIF('&lt;- Scale Ops'!$A$3:$A$413,TRIM($A5),INDEX('&lt;- Scale Ops'!$D$3:$BW$413,0,MATCH(BH$2,'&lt;- Scale Ops'!$D$3:$BW$3,0))),0)</f>
        <v>0</v>
      </c>
      <c r="BI5" s="240">
        <f>IF($B$1="On",SUMIF('&lt;- Scale Ops'!$A$3:$A$413,TRIM($A5),INDEX('&lt;- Scale Ops'!$D$3:$BW$413,0,MATCH(BI$2,'&lt;- Scale Ops'!$D$3:$BW$3,0))),0)</f>
        <v>0</v>
      </c>
      <c r="BJ5" s="240">
        <f>IF($B$1="On",SUMIF('&lt;- Scale Ops'!$A$3:$A$413,TRIM($A5),INDEX('&lt;- Scale Ops'!$D$3:$BW$413,0,MATCH(BJ$2,'&lt;- Scale Ops'!$D$3:$BW$3,0))),0)</f>
        <v>0</v>
      </c>
      <c r="BK5" s="240">
        <f>IF($B$1="On",SUMIF('&lt;- Scale Ops'!$A$3:$A$413,TRIM($A5),INDEX('&lt;- Scale Ops'!$D$3:$BW$413,0,MATCH(BK$2,'&lt;- Scale Ops'!$D$3:$BW$3,0))),0)</f>
        <v>0</v>
      </c>
      <c r="BL5" s="240">
        <f>IF($B$1="On",SUMIF('&lt;- Scale Ops'!$A$3:$A$413,TRIM($A5),INDEX('&lt;- Scale Ops'!$D$3:$BW$413,0,MATCH(BL$2,'&lt;- Scale Ops'!$D$3:$BW$3,0))),0)</f>
        <v>0</v>
      </c>
      <c r="BM5" s="240">
        <f>IF($B$1="On",SUMIF('&lt;- Scale Ops'!$A$3:$A$413,TRIM($A5),INDEX('&lt;- Scale Ops'!$D$3:$BW$413,0,MATCH(BM$2,'&lt;- Scale Ops'!$D$3:$BW$3,0))),0)</f>
        <v>0</v>
      </c>
      <c r="BN5" s="240">
        <f>IF($B$1="On",SUMIF('&lt;- Scale Ops'!$A$3:$A$413,TRIM($A5),INDEX('&lt;- Scale Ops'!$D$3:$BW$413,0,MATCH(BN$2,'&lt;- Scale Ops'!$D$3:$BW$3,0))),0)</f>
        <v>0</v>
      </c>
      <c r="BO5" s="240">
        <f>IF($B$1="On",SUMIF('&lt;- Scale Ops'!$A$3:$A$413,TRIM($A5),INDEX('&lt;- Scale Ops'!$D$3:$BW$413,0,MATCH(BO$2,'&lt;- Scale Ops'!$D$3:$BW$3,0))),0)</f>
        <v>0</v>
      </c>
      <c r="BP5" s="240">
        <f>IF($B$1="On",SUMIF('&lt;- Scale Ops'!$A$3:$A$413,TRIM($A5),INDEX('&lt;- Scale Ops'!$D$3:$BW$413,0,MATCH(BP$2,'&lt;- Scale Ops'!$D$3:$BW$3,0))),0)</f>
        <v>0</v>
      </c>
      <c r="BQ5" s="240">
        <f>IF($B$1="On",SUMIF('&lt;- Scale Ops'!$A$3:$A$413,TRIM($A5),INDEX('&lt;- Scale Ops'!$D$3:$BW$413,0,MATCH(BQ$2,'&lt;- Scale Ops'!$D$3:$BW$3,0))),0)</f>
        <v>0</v>
      </c>
      <c r="BR5" s="240">
        <f>IF($B$1="On",SUMIF('&lt;- Scale Ops'!$A$3:$A$413,TRIM($A5),INDEX('&lt;- Scale Ops'!$D$3:$BW$413,0,MATCH(BR$2,'&lt;- Scale Ops'!$D$3:$BW$3,0))),0)</f>
        <v>0</v>
      </c>
      <c r="BS5" s="240">
        <f>IF($B$1="On",SUMIF('&lt;- Scale Ops'!$A$3:$A$413,TRIM($A5),INDEX('&lt;- Scale Ops'!$D$3:$BW$413,0,MATCH(BS$2,'&lt;- Scale Ops'!$D$3:$BW$3,0))),0)</f>
        <v>0</v>
      </c>
      <c r="BT5" s="240">
        <f>IF($B$1="On",SUMIF('&lt;- Scale Ops'!$A$3:$A$413,TRIM($A5),INDEX('&lt;- Scale Ops'!$D$3:$BW$413,0,MATCH(BT$2,'&lt;- Scale Ops'!$D$3:$BW$3,0))),0)</f>
        <v>0</v>
      </c>
      <c r="BU5" s="240">
        <f>IF($B$1="On",SUMIF('&lt;- Scale Ops'!$A$3:$A$413,TRIM($A5),INDEX('&lt;- Scale Ops'!$D$3:$BW$413,0,MATCH(BU$2,'&lt;- Scale Ops'!$D$3:$BW$3,0))),0)</f>
        <v>0</v>
      </c>
      <c r="BV5" s="240">
        <f>IF($B$1="On",SUMIF('&lt;- Scale Ops'!$A$3:$A$413,TRIM($A5),INDEX('&lt;- Scale Ops'!$D$3:$BW$413,0,MATCH(BV$2,'&lt;- Scale Ops'!$D$3:$BW$3,0))),0)</f>
        <v>0</v>
      </c>
    </row>
    <row r="6" spans="1:74" x14ac:dyDescent="0.3">
      <c r="A6" t="str">
        <f t="shared" si="0"/>
        <v>Customer SuccessRequired Headcount</v>
      </c>
      <c r="B6" t="s">
        <v>155</v>
      </c>
      <c r="C6" s="240">
        <f>IF($B$1="On",SUMIF('&lt;- Scale Ops'!$A$3:$A$413,TRIM($A6),INDEX('&lt;- Scale Ops'!$D$3:$BW$413,0,MATCH(C$2,'&lt;- Scale Ops'!$D$3:$BW$3,0))),0)</f>
        <v>0</v>
      </c>
      <c r="D6" s="240">
        <f>IF($B$1="On",SUMIF('&lt;- Scale Ops'!$A$3:$A$413,TRIM($A6),INDEX('&lt;- Scale Ops'!$D$3:$BW$413,0,MATCH(D$2,'&lt;- Scale Ops'!$D$3:$BW$3,0))),0)</f>
        <v>0</v>
      </c>
      <c r="E6" s="240">
        <f>IF($B$1="On",SUMIF('&lt;- Scale Ops'!$A$3:$A$413,TRIM($A6),INDEX('&lt;- Scale Ops'!$D$3:$BW$413,0,MATCH(E$2,'&lt;- Scale Ops'!$D$3:$BW$3,0))),0)</f>
        <v>0</v>
      </c>
      <c r="F6" s="240">
        <f>IF($B$1="On",SUMIF('&lt;- Scale Ops'!$A$3:$A$413,TRIM($A6),INDEX('&lt;- Scale Ops'!$D$3:$BW$413,0,MATCH(F$2,'&lt;- Scale Ops'!$D$3:$BW$3,0))),0)</f>
        <v>0</v>
      </c>
      <c r="G6" s="240">
        <f>IF($B$1="On",SUMIF('&lt;- Scale Ops'!$A$3:$A$413,TRIM($A6),INDEX('&lt;- Scale Ops'!$D$3:$BW$413,0,MATCH(G$2,'&lt;- Scale Ops'!$D$3:$BW$3,0))),0)</f>
        <v>0</v>
      </c>
      <c r="H6" s="240">
        <f>IF($B$1="On",SUMIF('&lt;- Scale Ops'!$A$3:$A$413,TRIM($A6),INDEX('&lt;- Scale Ops'!$D$3:$BW$413,0,MATCH(H$2,'&lt;- Scale Ops'!$D$3:$BW$3,0))),0)</f>
        <v>0</v>
      </c>
      <c r="I6" s="240">
        <f>IF($B$1="On",SUMIF('&lt;- Scale Ops'!$A$3:$A$413,TRIM($A6),INDEX('&lt;- Scale Ops'!$D$3:$BW$413,0,MATCH(I$2,'&lt;- Scale Ops'!$D$3:$BW$3,0))),0)</f>
        <v>0</v>
      </c>
      <c r="J6" s="240">
        <f>IF($B$1="On",SUMIF('&lt;- Scale Ops'!$A$3:$A$413,TRIM($A6),INDEX('&lt;- Scale Ops'!$D$3:$BW$413,0,MATCH(J$2,'&lt;- Scale Ops'!$D$3:$BW$3,0))),0)</f>
        <v>0</v>
      </c>
      <c r="K6" s="240">
        <f>IF($B$1="On",SUMIF('&lt;- Scale Ops'!$A$3:$A$413,TRIM($A6),INDEX('&lt;- Scale Ops'!$D$3:$BW$413,0,MATCH(K$2,'&lt;- Scale Ops'!$D$3:$BW$3,0))),0)</f>
        <v>0</v>
      </c>
      <c r="L6" s="240">
        <f>IF($B$1="On",SUMIF('&lt;- Scale Ops'!$A$3:$A$413,TRIM($A6),INDEX('&lt;- Scale Ops'!$D$3:$BW$413,0,MATCH(L$2,'&lt;- Scale Ops'!$D$3:$BW$3,0))),0)</f>
        <v>0</v>
      </c>
      <c r="M6" s="240">
        <f>IF($B$1="On",SUMIF('&lt;- Scale Ops'!$A$3:$A$413,TRIM($A6),INDEX('&lt;- Scale Ops'!$D$3:$BW$413,0,MATCH(M$2,'&lt;- Scale Ops'!$D$3:$BW$3,0))),0)</f>
        <v>0</v>
      </c>
      <c r="N6" s="240">
        <f>IF($B$1="On",SUMIF('&lt;- Scale Ops'!$A$3:$A$413,TRIM($A6),INDEX('&lt;- Scale Ops'!$D$3:$BW$413,0,MATCH(N$2,'&lt;- Scale Ops'!$D$3:$BW$3,0))),0)</f>
        <v>0</v>
      </c>
      <c r="O6" s="240">
        <f>IF($B$1="On",SUMIF('&lt;- Scale Ops'!$A$3:$A$413,TRIM($A6),INDEX('&lt;- Scale Ops'!$D$3:$BW$413,0,MATCH(O$2,'&lt;- Scale Ops'!$D$3:$BW$3,0))),0)</f>
        <v>0</v>
      </c>
      <c r="P6" s="240">
        <f>IF($B$1="On",SUMIF('&lt;- Scale Ops'!$A$3:$A$413,TRIM($A6),INDEX('&lt;- Scale Ops'!$D$3:$BW$413,0,MATCH(P$2,'&lt;- Scale Ops'!$D$3:$BW$3,0))),0)</f>
        <v>0</v>
      </c>
      <c r="Q6" s="240">
        <f>IF($B$1="On",SUMIF('&lt;- Scale Ops'!$A$3:$A$413,TRIM($A6),INDEX('&lt;- Scale Ops'!$D$3:$BW$413,0,MATCH(Q$2,'&lt;- Scale Ops'!$D$3:$BW$3,0))),0)</f>
        <v>0</v>
      </c>
      <c r="R6" s="240">
        <f>IF($B$1="On",SUMIF('&lt;- Scale Ops'!$A$3:$A$413,TRIM($A6),INDEX('&lt;- Scale Ops'!$D$3:$BW$413,0,MATCH(R$2,'&lt;- Scale Ops'!$D$3:$BW$3,0))),0)</f>
        <v>0</v>
      </c>
      <c r="S6" s="240">
        <f>IF($B$1="On",SUMIF('&lt;- Scale Ops'!$A$3:$A$413,TRIM($A6),INDEX('&lt;- Scale Ops'!$D$3:$BW$413,0,MATCH(S$2,'&lt;- Scale Ops'!$D$3:$BW$3,0))),0)</f>
        <v>0</v>
      </c>
      <c r="T6" s="240">
        <f>IF($B$1="On",SUMIF('&lt;- Scale Ops'!$A$3:$A$413,TRIM($A6),INDEX('&lt;- Scale Ops'!$D$3:$BW$413,0,MATCH(T$2,'&lt;- Scale Ops'!$D$3:$BW$3,0))),0)</f>
        <v>0</v>
      </c>
      <c r="U6" s="240">
        <f>IF($B$1="On",SUMIF('&lt;- Scale Ops'!$A$3:$A$413,TRIM($A6),INDEX('&lt;- Scale Ops'!$D$3:$BW$413,0,MATCH(U$2,'&lt;- Scale Ops'!$D$3:$BW$3,0))),0)</f>
        <v>0</v>
      </c>
      <c r="V6" s="240">
        <f>IF($B$1="On",SUMIF('&lt;- Scale Ops'!$A$3:$A$413,TRIM($A6),INDEX('&lt;- Scale Ops'!$D$3:$BW$413,0,MATCH(V$2,'&lt;- Scale Ops'!$D$3:$BW$3,0))),0)</f>
        <v>0</v>
      </c>
      <c r="W6" s="240">
        <f>IF($B$1="On",SUMIF('&lt;- Scale Ops'!$A$3:$A$413,TRIM($A6),INDEX('&lt;- Scale Ops'!$D$3:$BW$413,0,MATCH(W$2,'&lt;- Scale Ops'!$D$3:$BW$3,0))),0)</f>
        <v>0</v>
      </c>
      <c r="X6" s="240">
        <f>IF($B$1="On",SUMIF('&lt;- Scale Ops'!$A$3:$A$413,TRIM($A6),INDEX('&lt;- Scale Ops'!$D$3:$BW$413,0,MATCH(X$2,'&lt;- Scale Ops'!$D$3:$BW$3,0))),0)</f>
        <v>0</v>
      </c>
      <c r="Y6" s="240">
        <f>IF($B$1="On",SUMIF('&lt;- Scale Ops'!$A$3:$A$413,TRIM($A6),INDEX('&lt;- Scale Ops'!$D$3:$BW$413,0,MATCH(Y$2,'&lt;- Scale Ops'!$D$3:$BW$3,0))),0)</f>
        <v>0</v>
      </c>
      <c r="Z6" s="240">
        <f>IF($B$1="On",SUMIF('&lt;- Scale Ops'!$A$3:$A$413,TRIM($A6),INDEX('&lt;- Scale Ops'!$D$3:$BW$413,0,MATCH(Z$2,'&lt;- Scale Ops'!$D$3:$BW$3,0))),0)</f>
        <v>0</v>
      </c>
      <c r="AA6" s="240">
        <f>IF($B$1="On",SUMIF('&lt;- Scale Ops'!$A$3:$A$413,TRIM($A6),INDEX('&lt;- Scale Ops'!$D$3:$BW$413,0,MATCH(AA$2,'&lt;- Scale Ops'!$D$3:$BW$3,0))),0)</f>
        <v>0</v>
      </c>
      <c r="AB6" s="240">
        <f>IF($B$1="On",SUMIF('&lt;- Scale Ops'!$A$3:$A$413,TRIM($A6),INDEX('&lt;- Scale Ops'!$D$3:$BW$413,0,MATCH(AB$2,'&lt;- Scale Ops'!$D$3:$BW$3,0))),0)</f>
        <v>0</v>
      </c>
      <c r="AC6" s="240">
        <f>IF($B$1="On",SUMIF('&lt;- Scale Ops'!$A$3:$A$413,TRIM($A6),INDEX('&lt;- Scale Ops'!$D$3:$BW$413,0,MATCH(AC$2,'&lt;- Scale Ops'!$D$3:$BW$3,0))),0)</f>
        <v>0</v>
      </c>
      <c r="AD6" s="240">
        <f>IF($B$1="On",SUMIF('&lt;- Scale Ops'!$A$3:$A$413,TRIM($A6),INDEX('&lt;- Scale Ops'!$D$3:$BW$413,0,MATCH(AD$2,'&lt;- Scale Ops'!$D$3:$BW$3,0))),0)</f>
        <v>0</v>
      </c>
      <c r="AE6" s="240">
        <f>IF($B$1="On",SUMIF('&lt;- Scale Ops'!$A$3:$A$413,TRIM($A6),INDEX('&lt;- Scale Ops'!$D$3:$BW$413,0,MATCH(AE$2,'&lt;- Scale Ops'!$D$3:$BW$3,0))),0)</f>
        <v>0</v>
      </c>
      <c r="AF6" s="240">
        <f>IF($B$1="On",SUMIF('&lt;- Scale Ops'!$A$3:$A$413,TRIM($A6),INDEX('&lt;- Scale Ops'!$D$3:$BW$413,0,MATCH(AF$2,'&lt;- Scale Ops'!$D$3:$BW$3,0))),0)</f>
        <v>0</v>
      </c>
      <c r="AG6" s="240">
        <f>IF($B$1="On",SUMIF('&lt;- Scale Ops'!$A$3:$A$413,TRIM($A6),INDEX('&lt;- Scale Ops'!$D$3:$BW$413,0,MATCH(AG$2,'&lt;- Scale Ops'!$D$3:$BW$3,0))),0)</f>
        <v>0</v>
      </c>
      <c r="AH6" s="240">
        <f>IF($B$1="On",SUMIF('&lt;- Scale Ops'!$A$3:$A$413,TRIM($A6),INDEX('&lt;- Scale Ops'!$D$3:$BW$413,0,MATCH(AH$2,'&lt;- Scale Ops'!$D$3:$BW$3,0))),0)</f>
        <v>0</v>
      </c>
      <c r="AI6" s="240">
        <f>IF($B$1="On",SUMIF('&lt;- Scale Ops'!$A$3:$A$413,TRIM($A6),INDEX('&lt;- Scale Ops'!$D$3:$BW$413,0,MATCH(AI$2,'&lt;- Scale Ops'!$D$3:$BW$3,0))),0)</f>
        <v>0</v>
      </c>
      <c r="AJ6" s="240">
        <f>IF($B$1="On",SUMIF('&lt;- Scale Ops'!$A$3:$A$413,TRIM($A6),INDEX('&lt;- Scale Ops'!$D$3:$BW$413,0,MATCH(AJ$2,'&lt;- Scale Ops'!$D$3:$BW$3,0))),0)</f>
        <v>0</v>
      </c>
      <c r="AK6" s="240">
        <f>IF($B$1="On",SUMIF('&lt;- Scale Ops'!$A$3:$A$413,TRIM($A6),INDEX('&lt;- Scale Ops'!$D$3:$BW$413,0,MATCH(AK$2,'&lt;- Scale Ops'!$D$3:$BW$3,0))),0)</f>
        <v>0</v>
      </c>
      <c r="AL6" s="240">
        <f>IF($B$1="On",SUMIF('&lt;- Scale Ops'!$A$3:$A$413,TRIM($A6),INDEX('&lt;- Scale Ops'!$D$3:$BW$413,0,MATCH(AL$2,'&lt;- Scale Ops'!$D$3:$BW$3,0))),0)</f>
        <v>0</v>
      </c>
      <c r="AM6" s="240">
        <f>IF($B$1="On",SUMIF('&lt;- Scale Ops'!$A$3:$A$413,TRIM($A6),INDEX('&lt;- Scale Ops'!$D$3:$BW$413,0,MATCH(AM$2,'&lt;- Scale Ops'!$D$3:$BW$3,0))),0)</f>
        <v>0</v>
      </c>
      <c r="AN6" s="240">
        <f>IF($B$1="On",SUMIF('&lt;- Scale Ops'!$A$3:$A$413,TRIM($A6),INDEX('&lt;- Scale Ops'!$D$3:$BW$413,0,MATCH(AN$2,'&lt;- Scale Ops'!$D$3:$BW$3,0))),0)</f>
        <v>0</v>
      </c>
      <c r="AO6" s="240">
        <f>IF($B$1="On",SUMIF('&lt;- Scale Ops'!$A$3:$A$413,TRIM($A6),INDEX('&lt;- Scale Ops'!$D$3:$BW$413,0,MATCH(AO$2,'&lt;- Scale Ops'!$D$3:$BW$3,0))),0)</f>
        <v>0</v>
      </c>
      <c r="AP6" s="240">
        <f>IF($B$1="On",SUMIF('&lt;- Scale Ops'!$A$3:$A$413,TRIM($A6),INDEX('&lt;- Scale Ops'!$D$3:$BW$413,0,MATCH(AP$2,'&lt;- Scale Ops'!$D$3:$BW$3,0))),0)</f>
        <v>0</v>
      </c>
      <c r="AQ6" s="240">
        <f>IF($B$1="On",SUMIF('&lt;- Scale Ops'!$A$3:$A$413,TRIM($A6),INDEX('&lt;- Scale Ops'!$D$3:$BW$413,0,MATCH(AQ$2,'&lt;- Scale Ops'!$D$3:$BW$3,0))),0)</f>
        <v>0</v>
      </c>
      <c r="AR6" s="240">
        <f>IF($B$1="On",SUMIF('&lt;- Scale Ops'!$A$3:$A$413,TRIM($A6),INDEX('&lt;- Scale Ops'!$D$3:$BW$413,0,MATCH(AR$2,'&lt;- Scale Ops'!$D$3:$BW$3,0))),0)</f>
        <v>0</v>
      </c>
      <c r="AS6" s="240">
        <f>IF($B$1="On",SUMIF('&lt;- Scale Ops'!$A$3:$A$413,TRIM($A6),INDEX('&lt;- Scale Ops'!$D$3:$BW$413,0,MATCH(AS$2,'&lt;- Scale Ops'!$D$3:$BW$3,0))),0)</f>
        <v>0</v>
      </c>
      <c r="AT6" s="240">
        <f>IF($B$1="On",SUMIF('&lt;- Scale Ops'!$A$3:$A$413,TRIM($A6),INDEX('&lt;- Scale Ops'!$D$3:$BW$413,0,MATCH(AT$2,'&lt;- Scale Ops'!$D$3:$BW$3,0))),0)</f>
        <v>0</v>
      </c>
      <c r="AU6" s="240">
        <f>IF($B$1="On",SUMIF('&lt;- Scale Ops'!$A$3:$A$413,TRIM($A6),INDEX('&lt;- Scale Ops'!$D$3:$BW$413,0,MATCH(AU$2,'&lt;- Scale Ops'!$D$3:$BW$3,0))),0)</f>
        <v>0</v>
      </c>
      <c r="AV6" s="240">
        <f>IF($B$1="On",SUMIF('&lt;- Scale Ops'!$A$3:$A$413,TRIM($A6),INDEX('&lt;- Scale Ops'!$D$3:$BW$413,0,MATCH(AV$2,'&lt;- Scale Ops'!$D$3:$BW$3,0))),0)</f>
        <v>0</v>
      </c>
      <c r="AW6" s="240">
        <f>IF($B$1="On",SUMIF('&lt;- Scale Ops'!$A$3:$A$413,TRIM($A6),INDEX('&lt;- Scale Ops'!$D$3:$BW$413,0,MATCH(AW$2,'&lt;- Scale Ops'!$D$3:$BW$3,0))),0)</f>
        <v>0</v>
      </c>
      <c r="AX6" s="240">
        <f>IF($B$1="On",SUMIF('&lt;- Scale Ops'!$A$3:$A$413,TRIM($A6),INDEX('&lt;- Scale Ops'!$D$3:$BW$413,0,MATCH(AX$2,'&lt;- Scale Ops'!$D$3:$BW$3,0))),0)</f>
        <v>0</v>
      </c>
      <c r="AY6" s="240">
        <f>IF($B$1="On",SUMIF('&lt;- Scale Ops'!$A$3:$A$413,TRIM($A6),INDEX('&lt;- Scale Ops'!$D$3:$BW$413,0,MATCH(AY$2,'&lt;- Scale Ops'!$D$3:$BW$3,0))),0)</f>
        <v>0</v>
      </c>
      <c r="AZ6" s="240">
        <f>IF($B$1="On",SUMIF('&lt;- Scale Ops'!$A$3:$A$413,TRIM($A6),INDEX('&lt;- Scale Ops'!$D$3:$BW$413,0,MATCH(AZ$2,'&lt;- Scale Ops'!$D$3:$BW$3,0))),0)</f>
        <v>0</v>
      </c>
      <c r="BA6" s="240">
        <f>IF($B$1="On",SUMIF('&lt;- Scale Ops'!$A$3:$A$413,TRIM($A6),INDEX('&lt;- Scale Ops'!$D$3:$BW$413,0,MATCH(BA$2,'&lt;- Scale Ops'!$D$3:$BW$3,0))),0)</f>
        <v>0</v>
      </c>
      <c r="BB6" s="240">
        <f>IF($B$1="On",SUMIF('&lt;- Scale Ops'!$A$3:$A$413,TRIM($A6),INDEX('&lt;- Scale Ops'!$D$3:$BW$413,0,MATCH(BB$2,'&lt;- Scale Ops'!$D$3:$BW$3,0))),0)</f>
        <v>0</v>
      </c>
      <c r="BC6" s="240">
        <f>IF($B$1="On",SUMIF('&lt;- Scale Ops'!$A$3:$A$413,TRIM($A6),INDEX('&lt;- Scale Ops'!$D$3:$BW$413,0,MATCH(BC$2,'&lt;- Scale Ops'!$D$3:$BW$3,0))),0)</f>
        <v>0</v>
      </c>
      <c r="BD6" s="240">
        <f>IF($B$1="On",SUMIF('&lt;- Scale Ops'!$A$3:$A$413,TRIM($A6),INDEX('&lt;- Scale Ops'!$D$3:$BW$413,0,MATCH(BD$2,'&lt;- Scale Ops'!$D$3:$BW$3,0))),0)</f>
        <v>0</v>
      </c>
      <c r="BE6" s="240">
        <f>IF($B$1="On",SUMIF('&lt;- Scale Ops'!$A$3:$A$413,TRIM($A6),INDEX('&lt;- Scale Ops'!$D$3:$BW$413,0,MATCH(BE$2,'&lt;- Scale Ops'!$D$3:$BW$3,0))),0)</f>
        <v>0</v>
      </c>
      <c r="BF6" s="240">
        <f>IF($B$1="On",SUMIF('&lt;- Scale Ops'!$A$3:$A$413,TRIM($A6),INDEX('&lt;- Scale Ops'!$D$3:$BW$413,0,MATCH(BF$2,'&lt;- Scale Ops'!$D$3:$BW$3,0))),0)</f>
        <v>0</v>
      </c>
      <c r="BG6" s="240">
        <f>IF($B$1="On",SUMIF('&lt;- Scale Ops'!$A$3:$A$413,TRIM($A6),INDEX('&lt;- Scale Ops'!$D$3:$BW$413,0,MATCH(BG$2,'&lt;- Scale Ops'!$D$3:$BW$3,0))),0)</f>
        <v>0</v>
      </c>
      <c r="BH6" s="240">
        <f>IF($B$1="On",SUMIF('&lt;- Scale Ops'!$A$3:$A$413,TRIM($A6),INDEX('&lt;- Scale Ops'!$D$3:$BW$413,0,MATCH(BH$2,'&lt;- Scale Ops'!$D$3:$BW$3,0))),0)</f>
        <v>0</v>
      </c>
      <c r="BI6" s="240">
        <f>IF($B$1="On",SUMIF('&lt;- Scale Ops'!$A$3:$A$413,TRIM($A6),INDEX('&lt;- Scale Ops'!$D$3:$BW$413,0,MATCH(BI$2,'&lt;- Scale Ops'!$D$3:$BW$3,0))),0)</f>
        <v>0</v>
      </c>
      <c r="BJ6" s="240">
        <f>IF($B$1="On",SUMIF('&lt;- Scale Ops'!$A$3:$A$413,TRIM($A6),INDEX('&lt;- Scale Ops'!$D$3:$BW$413,0,MATCH(BJ$2,'&lt;- Scale Ops'!$D$3:$BW$3,0))),0)</f>
        <v>0</v>
      </c>
      <c r="BK6" s="240">
        <f>IF($B$1="On",SUMIF('&lt;- Scale Ops'!$A$3:$A$413,TRIM($A6),INDEX('&lt;- Scale Ops'!$D$3:$BW$413,0,MATCH(BK$2,'&lt;- Scale Ops'!$D$3:$BW$3,0))),0)</f>
        <v>0</v>
      </c>
      <c r="BL6" s="240">
        <f>IF($B$1="On",SUMIF('&lt;- Scale Ops'!$A$3:$A$413,TRIM($A6),INDEX('&lt;- Scale Ops'!$D$3:$BW$413,0,MATCH(BL$2,'&lt;- Scale Ops'!$D$3:$BW$3,0))),0)</f>
        <v>0</v>
      </c>
      <c r="BM6" s="240">
        <f>IF($B$1="On",SUMIF('&lt;- Scale Ops'!$A$3:$A$413,TRIM($A6),INDEX('&lt;- Scale Ops'!$D$3:$BW$413,0,MATCH(BM$2,'&lt;- Scale Ops'!$D$3:$BW$3,0))),0)</f>
        <v>0</v>
      </c>
      <c r="BN6" s="240">
        <f>IF($B$1="On",SUMIF('&lt;- Scale Ops'!$A$3:$A$413,TRIM($A6),INDEX('&lt;- Scale Ops'!$D$3:$BW$413,0,MATCH(BN$2,'&lt;- Scale Ops'!$D$3:$BW$3,0))),0)</f>
        <v>0</v>
      </c>
      <c r="BO6" s="240">
        <f>IF($B$1="On",SUMIF('&lt;- Scale Ops'!$A$3:$A$413,TRIM($A6),INDEX('&lt;- Scale Ops'!$D$3:$BW$413,0,MATCH(BO$2,'&lt;- Scale Ops'!$D$3:$BW$3,0))),0)</f>
        <v>0</v>
      </c>
      <c r="BP6" s="240">
        <f>IF($B$1="On",SUMIF('&lt;- Scale Ops'!$A$3:$A$413,TRIM($A6),INDEX('&lt;- Scale Ops'!$D$3:$BW$413,0,MATCH(BP$2,'&lt;- Scale Ops'!$D$3:$BW$3,0))),0)</f>
        <v>0</v>
      </c>
      <c r="BQ6" s="240">
        <f>IF($B$1="On",SUMIF('&lt;- Scale Ops'!$A$3:$A$413,TRIM($A6),INDEX('&lt;- Scale Ops'!$D$3:$BW$413,0,MATCH(BQ$2,'&lt;- Scale Ops'!$D$3:$BW$3,0))),0)</f>
        <v>0</v>
      </c>
      <c r="BR6" s="240">
        <f>IF($B$1="On",SUMIF('&lt;- Scale Ops'!$A$3:$A$413,TRIM($A6),INDEX('&lt;- Scale Ops'!$D$3:$BW$413,0,MATCH(BR$2,'&lt;- Scale Ops'!$D$3:$BW$3,0))),0)</f>
        <v>0</v>
      </c>
      <c r="BS6" s="240">
        <f>IF($B$1="On",SUMIF('&lt;- Scale Ops'!$A$3:$A$413,TRIM($A6),INDEX('&lt;- Scale Ops'!$D$3:$BW$413,0,MATCH(BS$2,'&lt;- Scale Ops'!$D$3:$BW$3,0))),0)</f>
        <v>0</v>
      </c>
      <c r="BT6" s="240">
        <f>IF($B$1="On",SUMIF('&lt;- Scale Ops'!$A$3:$A$413,TRIM($A6),INDEX('&lt;- Scale Ops'!$D$3:$BW$413,0,MATCH(BT$2,'&lt;- Scale Ops'!$D$3:$BW$3,0))),0)</f>
        <v>0</v>
      </c>
      <c r="BU6" s="240">
        <f>IF($B$1="On",SUMIF('&lt;- Scale Ops'!$A$3:$A$413,TRIM($A6),INDEX('&lt;- Scale Ops'!$D$3:$BW$413,0,MATCH(BU$2,'&lt;- Scale Ops'!$D$3:$BW$3,0))),0)</f>
        <v>0</v>
      </c>
      <c r="BV6" s="240">
        <f>IF($B$1="On",SUMIF('&lt;- Scale Ops'!$A$3:$A$413,TRIM($A6),INDEX('&lt;- Scale Ops'!$D$3:$BW$413,0,MATCH(BV$2,'&lt;- Scale Ops'!$D$3:$BW$3,0))),0)</f>
        <v>0</v>
      </c>
    </row>
    <row r="7" spans="1:74" x14ac:dyDescent="0.3">
      <c r="A7" t="str">
        <f t="shared" si="0"/>
        <v>Dev OpsRequired Headcount</v>
      </c>
      <c r="B7" t="s">
        <v>452</v>
      </c>
      <c r="C7" s="240">
        <f>IF($B$1="On",SUMIF('&lt;- Scale Ops'!$A$3:$A$413,TRIM($A7),INDEX('&lt;- Scale Ops'!$D$3:$BW$413,0,MATCH(C$2,'&lt;- Scale Ops'!$D$3:$BW$3,0))),0)</f>
        <v>0</v>
      </c>
      <c r="D7" s="240">
        <f>IF($B$1="On",SUMIF('&lt;- Scale Ops'!$A$3:$A$413,TRIM($A7),INDEX('&lt;- Scale Ops'!$D$3:$BW$413,0,MATCH(D$2,'&lt;- Scale Ops'!$D$3:$BW$3,0))),0)</f>
        <v>0</v>
      </c>
      <c r="E7" s="240">
        <f>IF($B$1="On",SUMIF('&lt;- Scale Ops'!$A$3:$A$413,TRIM($A7),INDEX('&lt;- Scale Ops'!$D$3:$BW$413,0,MATCH(E$2,'&lt;- Scale Ops'!$D$3:$BW$3,0))),0)</f>
        <v>0</v>
      </c>
      <c r="F7" s="240">
        <f>IF($B$1="On",SUMIF('&lt;- Scale Ops'!$A$3:$A$413,TRIM($A7),INDEX('&lt;- Scale Ops'!$D$3:$BW$413,0,MATCH(F$2,'&lt;- Scale Ops'!$D$3:$BW$3,0))),0)</f>
        <v>0</v>
      </c>
      <c r="G7" s="240">
        <f>IF($B$1="On",SUMIF('&lt;- Scale Ops'!$A$3:$A$413,TRIM($A7),INDEX('&lt;- Scale Ops'!$D$3:$BW$413,0,MATCH(G$2,'&lt;- Scale Ops'!$D$3:$BW$3,0))),0)</f>
        <v>0</v>
      </c>
      <c r="H7" s="240">
        <f>IF($B$1="On",SUMIF('&lt;- Scale Ops'!$A$3:$A$413,TRIM($A7),INDEX('&lt;- Scale Ops'!$D$3:$BW$413,0,MATCH(H$2,'&lt;- Scale Ops'!$D$3:$BW$3,0))),0)</f>
        <v>0</v>
      </c>
      <c r="I7" s="240">
        <f>IF($B$1="On",SUMIF('&lt;- Scale Ops'!$A$3:$A$413,TRIM($A7),INDEX('&lt;- Scale Ops'!$D$3:$BW$413,0,MATCH(I$2,'&lt;- Scale Ops'!$D$3:$BW$3,0))),0)</f>
        <v>0</v>
      </c>
      <c r="J7" s="240">
        <f>IF($B$1="On",SUMIF('&lt;- Scale Ops'!$A$3:$A$413,TRIM($A7),INDEX('&lt;- Scale Ops'!$D$3:$BW$413,0,MATCH(J$2,'&lt;- Scale Ops'!$D$3:$BW$3,0))),0)</f>
        <v>0</v>
      </c>
      <c r="K7" s="240">
        <f>IF($B$1="On",SUMIF('&lt;- Scale Ops'!$A$3:$A$413,TRIM($A7),INDEX('&lt;- Scale Ops'!$D$3:$BW$413,0,MATCH(K$2,'&lt;- Scale Ops'!$D$3:$BW$3,0))),0)</f>
        <v>0</v>
      </c>
      <c r="L7" s="240">
        <f>IF($B$1="On",SUMIF('&lt;- Scale Ops'!$A$3:$A$413,TRIM($A7),INDEX('&lt;- Scale Ops'!$D$3:$BW$413,0,MATCH(L$2,'&lt;- Scale Ops'!$D$3:$BW$3,0))),0)</f>
        <v>0</v>
      </c>
      <c r="M7" s="240">
        <f>IF($B$1="On",SUMIF('&lt;- Scale Ops'!$A$3:$A$413,TRIM($A7),INDEX('&lt;- Scale Ops'!$D$3:$BW$413,0,MATCH(M$2,'&lt;- Scale Ops'!$D$3:$BW$3,0))),0)</f>
        <v>0</v>
      </c>
      <c r="N7" s="240">
        <f>IF($B$1="On",SUMIF('&lt;- Scale Ops'!$A$3:$A$413,TRIM($A7),INDEX('&lt;- Scale Ops'!$D$3:$BW$413,0,MATCH(N$2,'&lt;- Scale Ops'!$D$3:$BW$3,0))),0)</f>
        <v>0</v>
      </c>
      <c r="O7" s="240">
        <f>IF($B$1="On",SUMIF('&lt;- Scale Ops'!$A$3:$A$413,TRIM($A7),INDEX('&lt;- Scale Ops'!$D$3:$BW$413,0,MATCH(O$2,'&lt;- Scale Ops'!$D$3:$BW$3,0))),0)</f>
        <v>0</v>
      </c>
      <c r="P7" s="240">
        <f>IF($B$1="On",SUMIF('&lt;- Scale Ops'!$A$3:$A$413,TRIM($A7),INDEX('&lt;- Scale Ops'!$D$3:$BW$413,0,MATCH(P$2,'&lt;- Scale Ops'!$D$3:$BW$3,0))),0)</f>
        <v>0</v>
      </c>
      <c r="Q7" s="240">
        <f>IF($B$1="On",SUMIF('&lt;- Scale Ops'!$A$3:$A$413,TRIM($A7),INDEX('&lt;- Scale Ops'!$D$3:$BW$413,0,MATCH(Q$2,'&lt;- Scale Ops'!$D$3:$BW$3,0))),0)</f>
        <v>0</v>
      </c>
      <c r="R7" s="240">
        <f>IF($B$1="On",SUMIF('&lt;- Scale Ops'!$A$3:$A$413,TRIM($A7),INDEX('&lt;- Scale Ops'!$D$3:$BW$413,0,MATCH(R$2,'&lt;- Scale Ops'!$D$3:$BW$3,0))),0)</f>
        <v>0</v>
      </c>
      <c r="S7" s="240">
        <f>IF($B$1="On",SUMIF('&lt;- Scale Ops'!$A$3:$A$413,TRIM($A7),INDEX('&lt;- Scale Ops'!$D$3:$BW$413,0,MATCH(S$2,'&lt;- Scale Ops'!$D$3:$BW$3,0))),0)</f>
        <v>0</v>
      </c>
      <c r="T7" s="240">
        <f>IF($B$1="On",SUMIF('&lt;- Scale Ops'!$A$3:$A$413,TRIM($A7),INDEX('&lt;- Scale Ops'!$D$3:$BW$413,0,MATCH(T$2,'&lt;- Scale Ops'!$D$3:$BW$3,0))),0)</f>
        <v>0</v>
      </c>
      <c r="U7" s="240">
        <f>IF($B$1="On",SUMIF('&lt;- Scale Ops'!$A$3:$A$413,TRIM($A7),INDEX('&lt;- Scale Ops'!$D$3:$BW$413,0,MATCH(U$2,'&lt;- Scale Ops'!$D$3:$BW$3,0))),0)</f>
        <v>0</v>
      </c>
      <c r="V7" s="240">
        <f>IF($B$1="On",SUMIF('&lt;- Scale Ops'!$A$3:$A$413,TRIM($A7),INDEX('&lt;- Scale Ops'!$D$3:$BW$413,0,MATCH(V$2,'&lt;- Scale Ops'!$D$3:$BW$3,0))),0)</f>
        <v>0</v>
      </c>
      <c r="W7" s="240">
        <f>IF($B$1="On",SUMIF('&lt;- Scale Ops'!$A$3:$A$413,TRIM($A7),INDEX('&lt;- Scale Ops'!$D$3:$BW$413,0,MATCH(W$2,'&lt;- Scale Ops'!$D$3:$BW$3,0))),0)</f>
        <v>0</v>
      </c>
      <c r="X7" s="240">
        <f>IF($B$1="On",SUMIF('&lt;- Scale Ops'!$A$3:$A$413,TRIM($A7),INDEX('&lt;- Scale Ops'!$D$3:$BW$413,0,MATCH(X$2,'&lt;- Scale Ops'!$D$3:$BW$3,0))),0)</f>
        <v>0</v>
      </c>
      <c r="Y7" s="240">
        <f>IF($B$1="On",SUMIF('&lt;- Scale Ops'!$A$3:$A$413,TRIM($A7),INDEX('&lt;- Scale Ops'!$D$3:$BW$413,0,MATCH(Y$2,'&lt;- Scale Ops'!$D$3:$BW$3,0))),0)</f>
        <v>0</v>
      </c>
      <c r="Z7" s="240">
        <f>IF($B$1="On",SUMIF('&lt;- Scale Ops'!$A$3:$A$413,TRIM($A7),INDEX('&lt;- Scale Ops'!$D$3:$BW$413,0,MATCH(Z$2,'&lt;- Scale Ops'!$D$3:$BW$3,0))),0)</f>
        <v>0</v>
      </c>
      <c r="AA7" s="240">
        <f>IF($B$1="On",SUMIF('&lt;- Scale Ops'!$A$3:$A$413,TRIM($A7),INDEX('&lt;- Scale Ops'!$D$3:$BW$413,0,MATCH(AA$2,'&lt;- Scale Ops'!$D$3:$BW$3,0))),0)</f>
        <v>0</v>
      </c>
      <c r="AB7" s="240">
        <f>IF($B$1="On",SUMIF('&lt;- Scale Ops'!$A$3:$A$413,TRIM($A7),INDEX('&lt;- Scale Ops'!$D$3:$BW$413,0,MATCH(AB$2,'&lt;- Scale Ops'!$D$3:$BW$3,0))),0)</f>
        <v>0</v>
      </c>
      <c r="AC7" s="240">
        <f>IF($B$1="On",SUMIF('&lt;- Scale Ops'!$A$3:$A$413,TRIM($A7),INDEX('&lt;- Scale Ops'!$D$3:$BW$413,0,MATCH(AC$2,'&lt;- Scale Ops'!$D$3:$BW$3,0))),0)</f>
        <v>0</v>
      </c>
      <c r="AD7" s="240">
        <f>IF($B$1="On",SUMIF('&lt;- Scale Ops'!$A$3:$A$413,TRIM($A7),INDEX('&lt;- Scale Ops'!$D$3:$BW$413,0,MATCH(AD$2,'&lt;- Scale Ops'!$D$3:$BW$3,0))),0)</f>
        <v>0</v>
      </c>
      <c r="AE7" s="240">
        <f>IF($B$1="On",SUMIF('&lt;- Scale Ops'!$A$3:$A$413,TRIM($A7),INDEX('&lt;- Scale Ops'!$D$3:$BW$413,0,MATCH(AE$2,'&lt;- Scale Ops'!$D$3:$BW$3,0))),0)</f>
        <v>0</v>
      </c>
      <c r="AF7" s="240">
        <f>IF($B$1="On",SUMIF('&lt;- Scale Ops'!$A$3:$A$413,TRIM($A7),INDEX('&lt;- Scale Ops'!$D$3:$BW$413,0,MATCH(AF$2,'&lt;- Scale Ops'!$D$3:$BW$3,0))),0)</f>
        <v>0</v>
      </c>
      <c r="AG7" s="240">
        <f>IF($B$1="On",SUMIF('&lt;- Scale Ops'!$A$3:$A$413,TRIM($A7),INDEX('&lt;- Scale Ops'!$D$3:$BW$413,0,MATCH(AG$2,'&lt;- Scale Ops'!$D$3:$BW$3,0))),0)</f>
        <v>0</v>
      </c>
      <c r="AH7" s="240">
        <f>IF($B$1="On",SUMIF('&lt;- Scale Ops'!$A$3:$A$413,TRIM($A7),INDEX('&lt;- Scale Ops'!$D$3:$BW$413,0,MATCH(AH$2,'&lt;- Scale Ops'!$D$3:$BW$3,0))),0)</f>
        <v>0</v>
      </c>
      <c r="AI7" s="240">
        <f>IF($B$1="On",SUMIF('&lt;- Scale Ops'!$A$3:$A$413,TRIM($A7),INDEX('&lt;- Scale Ops'!$D$3:$BW$413,0,MATCH(AI$2,'&lt;- Scale Ops'!$D$3:$BW$3,0))),0)</f>
        <v>0</v>
      </c>
      <c r="AJ7" s="240">
        <f>IF($B$1="On",SUMIF('&lt;- Scale Ops'!$A$3:$A$413,TRIM($A7),INDEX('&lt;- Scale Ops'!$D$3:$BW$413,0,MATCH(AJ$2,'&lt;- Scale Ops'!$D$3:$BW$3,0))),0)</f>
        <v>0</v>
      </c>
      <c r="AK7" s="240">
        <f>IF($B$1="On",SUMIF('&lt;- Scale Ops'!$A$3:$A$413,TRIM($A7),INDEX('&lt;- Scale Ops'!$D$3:$BW$413,0,MATCH(AK$2,'&lt;- Scale Ops'!$D$3:$BW$3,0))),0)</f>
        <v>0</v>
      </c>
      <c r="AL7" s="240">
        <f>IF($B$1="On",SUMIF('&lt;- Scale Ops'!$A$3:$A$413,TRIM($A7),INDEX('&lt;- Scale Ops'!$D$3:$BW$413,0,MATCH(AL$2,'&lt;- Scale Ops'!$D$3:$BW$3,0))),0)</f>
        <v>0</v>
      </c>
      <c r="AM7" s="240">
        <f>IF($B$1="On",SUMIF('&lt;- Scale Ops'!$A$3:$A$413,TRIM($A7),INDEX('&lt;- Scale Ops'!$D$3:$BW$413,0,MATCH(AM$2,'&lt;- Scale Ops'!$D$3:$BW$3,0))),0)</f>
        <v>0</v>
      </c>
      <c r="AN7" s="240">
        <f>IF($B$1="On",SUMIF('&lt;- Scale Ops'!$A$3:$A$413,TRIM($A7),INDEX('&lt;- Scale Ops'!$D$3:$BW$413,0,MATCH(AN$2,'&lt;- Scale Ops'!$D$3:$BW$3,0))),0)</f>
        <v>0</v>
      </c>
      <c r="AO7" s="240">
        <f>IF($B$1="On",SUMIF('&lt;- Scale Ops'!$A$3:$A$413,TRIM($A7),INDEX('&lt;- Scale Ops'!$D$3:$BW$413,0,MATCH(AO$2,'&lt;- Scale Ops'!$D$3:$BW$3,0))),0)</f>
        <v>0</v>
      </c>
      <c r="AP7" s="240">
        <f>IF($B$1="On",SUMIF('&lt;- Scale Ops'!$A$3:$A$413,TRIM($A7),INDEX('&lt;- Scale Ops'!$D$3:$BW$413,0,MATCH(AP$2,'&lt;- Scale Ops'!$D$3:$BW$3,0))),0)</f>
        <v>0</v>
      </c>
      <c r="AQ7" s="240">
        <f>IF($B$1="On",SUMIF('&lt;- Scale Ops'!$A$3:$A$413,TRIM($A7),INDEX('&lt;- Scale Ops'!$D$3:$BW$413,0,MATCH(AQ$2,'&lt;- Scale Ops'!$D$3:$BW$3,0))),0)</f>
        <v>0</v>
      </c>
      <c r="AR7" s="240">
        <f>IF($B$1="On",SUMIF('&lt;- Scale Ops'!$A$3:$A$413,TRIM($A7),INDEX('&lt;- Scale Ops'!$D$3:$BW$413,0,MATCH(AR$2,'&lt;- Scale Ops'!$D$3:$BW$3,0))),0)</f>
        <v>0</v>
      </c>
      <c r="AS7" s="240">
        <f>IF($B$1="On",SUMIF('&lt;- Scale Ops'!$A$3:$A$413,TRIM($A7),INDEX('&lt;- Scale Ops'!$D$3:$BW$413,0,MATCH(AS$2,'&lt;- Scale Ops'!$D$3:$BW$3,0))),0)</f>
        <v>0</v>
      </c>
      <c r="AT7" s="240">
        <f>IF($B$1="On",SUMIF('&lt;- Scale Ops'!$A$3:$A$413,TRIM($A7),INDEX('&lt;- Scale Ops'!$D$3:$BW$413,0,MATCH(AT$2,'&lt;- Scale Ops'!$D$3:$BW$3,0))),0)</f>
        <v>0</v>
      </c>
      <c r="AU7" s="240">
        <f>IF($B$1="On",SUMIF('&lt;- Scale Ops'!$A$3:$A$413,TRIM($A7),INDEX('&lt;- Scale Ops'!$D$3:$BW$413,0,MATCH(AU$2,'&lt;- Scale Ops'!$D$3:$BW$3,0))),0)</f>
        <v>0</v>
      </c>
      <c r="AV7" s="240">
        <f>IF($B$1="On",SUMIF('&lt;- Scale Ops'!$A$3:$A$413,TRIM($A7),INDEX('&lt;- Scale Ops'!$D$3:$BW$413,0,MATCH(AV$2,'&lt;- Scale Ops'!$D$3:$BW$3,0))),0)</f>
        <v>0</v>
      </c>
      <c r="AW7" s="240">
        <f>IF($B$1="On",SUMIF('&lt;- Scale Ops'!$A$3:$A$413,TRIM($A7),INDEX('&lt;- Scale Ops'!$D$3:$BW$413,0,MATCH(AW$2,'&lt;- Scale Ops'!$D$3:$BW$3,0))),0)</f>
        <v>0</v>
      </c>
      <c r="AX7" s="240">
        <f>IF($B$1="On",SUMIF('&lt;- Scale Ops'!$A$3:$A$413,TRIM($A7),INDEX('&lt;- Scale Ops'!$D$3:$BW$413,0,MATCH(AX$2,'&lt;- Scale Ops'!$D$3:$BW$3,0))),0)</f>
        <v>0</v>
      </c>
      <c r="AY7" s="240">
        <f>IF($B$1="On",SUMIF('&lt;- Scale Ops'!$A$3:$A$413,TRIM($A7),INDEX('&lt;- Scale Ops'!$D$3:$BW$413,0,MATCH(AY$2,'&lt;- Scale Ops'!$D$3:$BW$3,0))),0)</f>
        <v>0</v>
      </c>
      <c r="AZ7" s="240">
        <f>IF($B$1="On",SUMIF('&lt;- Scale Ops'!$A$3:$A$413,TRIM($A7),INDEX('&lt;- Scale Ops'!$D$3:$BW$413,0,MATCH(AZ$2,'&lt;- Scale Ops'!$D$3:$BW$3,0))),0)</f>
        <v>0</v>
      </c>
      <c r="BA7" s="240">
        <f>IF($B$1="On",SUMIF('&lt;- Scale Ops'!$A$3:$A$413,TRIM($A7),INDEX('&lt;- Scale Ops'!$D$3:$BW$413,0,MATCH(BA$2,'&lt;- Scale Ops'!$D$3:$BW$3,0))),0)</f>
        <v>0</v>
      </c>
      <c r="BB7" s="240">
        <f>IF($B$1="On",SUMIF('&lt;- Scale Ops'!$A$3:$A$413,TRIM($A7),INDEX('&lt;- Scale Ops'!$D$3:$BW$413,0,MATCH(BB$2,'&lt;- Scale Ops'!$D$3:$BW$3,0))),0)</f>
        <v>0</v>
      </c>
      <c r="BC7" s="240">
        <f>IF($B$1="On",SUMIF('&lt;- Scale Ops'!$A$3:$A$413,TRIM($A7),INDEX('&lt;- Scale Ops'!$D$3:$BW$413,0,MATCH(BC$2,'&lt;- Scale Ops'!$D$3:$BW$3,0))),0)</f>
        <v>0</v>
      </c>
      <c r="BD7" s="240">
        <f>IF($B$1="On",SUMIF('&lt;- Scale Ops'!$A$3:$A$413,TRIM($A7),INDEX('&lt;- Scale Ops'!$D$3:$BW$413,0,MATCH(BD$2,'&lt;- Scale Ops'!$D$3:$BW$3,0))),0)</f>
        <v>0</v>
      </c>
      <c r="BE7" s="240">
        <f>IF($B$1="On",SUMIF('&lt;- Scale Ops'!$A$3:$A$413,TRIM($A7),INDEX('&lt;- Scale Ops'!$D$3:$BW$413,0,MATCH(BE$2,'&lt;- Scale Ops'!$D$3:$BW$3,0))),0)</f>
        <v>0</v>
      </c>
      <c r="BF7" s="240">
        <f>IF($B$1="On",SUMIF('&lt;- Scale Ops'!$A$3:$A$413,TRIM($A7),INDEX('&lt;- Scale Ops'!$D$3:$BW$413,0,MATCH(BF$2,'&lt;- Scale Ops'!$D$3:$BW$3,0))),0)</f>
        <v>0</v>
      </c>
      <c r="BG7" s="240">
        <f>IF($B$1="On",SUMIF('&lt;- Scale Ops'!$A$3:$A$413,TRIM($A7),INDEX('&lt;- Scale Ops'!$D$3:$BW$413,0,MATCH(BG$2,'&lt;- Scale Ops'!$D$3:$BW$3,0))),0)</f>
        <v>0</v>
      </c>
      <c r="BH7" s="240">
        <f>IF($B$1="On",SUMIF('&lt;- Scale Ops'!$A$3:$A$413,TRIM($A7),INDEX('&lt;- Scale Ops'!$D$3:$BW$413,0,MATCH(BH$2,'&lt;- Scale Ops'!$D$3:$BW$3,0))),0)</f>
        <v>0</v>
      </c>
      <c r="BI7" s="240">
        <f>IF($B$1="On",SUMIF('&lt;- Scale Ops'!$A$3:$A$413,TRIM($A7),INDEX('&lt;- Scale Ops'!$D$3:$BW$413,0,MATCH(BI$2,'&lt;- Scale Ops'!$D$3:$BW$3,0))),0)</f>
        <v>0</v>
      </c>
      <c r="BJ7" s="240">
        <f>IF($B$1="On",SUMIF('&lt;- Scale Ops'!$A$3:$A$413,TRIM($A7),INDEX('&lt;- Scale Ops'!$D$3:$BW$413,0,MATCH(BJ$2,'&lt;- Scale Ops'!$D$3:$BW$3,0))),0)</f>
        <v>0</v>
      </c>
      <c r="BK7" s="240">
        <f>IF($B$1="On",SUMIF('&lt;- Scale Ops'!$A$3:$A$413,TRIM($A7),INDEX('&lt;- Scale Ops'!$D$3:$BW$413,0,MATCH(BK$2,'&lt;- Scale Ops'!$D$3:$BW$3,0))),0)</f>
        <v>0</v>
      </c>
      <c r="BL7" s="240">
        <f>IF($B$1="On",SUMIF('&lt;- Scale Ops'!$A$3:$A$413,TRIM($A7),INDEX('&lt;- Scale Ops'!$D$3:$BW$413,0,MATCH(BL$2,'&lt;- Scale Ops'!$D$3:$BW$3,0))),0)</f>
        <v>0</v>
      </c>
      <c r="BM7" s="240">
        <f>IF($B$1="On",SUMIF('&lt;- Scale Ops'!$A$3:$A$413,TRIM($A7),INDEX('&lt;- Scale Ops'!$D$3:$BW$413,0,MATCH(BM$2,'&lt;- Scale Ops'!$D$3:$BW$3,0))),0)</f>
        <v>0</v>
      </c>
      <c r="BN7" s="240">
        <f>IF($B$1="On",SUMIF('&lt;- Scale Ops'!$A$3:$A$413,TRIM($A7),INDEX('&lt;- Scale Ops'!$D$3:$BW$413,0,MATCH(BN$2,'&lt;- Scale Ops'!$D$3:$BW$3,0))),0)</f>
        <v>0</v>
      </c>
      <c r="BO7" s="240">
        <f>IF($B$1="On",SUMIF('&lt;- Scale Ops'!$A$3:$A$413,TRIM($A7),INDEX('&lt;- Scale Ops'!$D$3:$BW$413,0,MATCH(BO$2,'&lt;- Scale Ops'!$D$3:$BW$3,0))),0)</f>
        <v>0</v>
      </c>
      <c r="BP7" s="240">
        <f>IF($B$1="On",SUMIF('&lt;- Scale Ops'!$A$3:$A$413,TRIM($A7),INDEX('&lt;- Scale Ops'!$D$3:$BW$413,0,MATCH(BP$2,'&lt;- Scale Ops'!$D$3:$BW$3,0))),0)</f>
        <v>0</v>
      </c>
      <c r="BQ7" s="240">
        <f>IF($B$1="On",SUMIF('&lt;- Scale Ops'!$A$3:$A$413,TRIM($A7),INDEX('&lt;- Scale Ops'!$D$3:$BW$413,0,MATCH(BQ$2,'&lt;- Scale Ops'!$D$3:$BW$3,0))),0)</f>
        <v>0</v>
      </c>
      <c r="BR7" s="240">
        <f>IF($B$1="On",SUMIF('&lt;- Scale Ops'!$A$3:$A$413,TRIM($A7),INDEX('&lt;- Scale Ops'!$D$3:$BW$413,0,MATCH(BR$2,'&lt;- Scale Ops'!$D$3:$BW$3,0))),0)</f>
        <v>0</v>
      </c>
      <c r="BS7" s="240">
        <f>IF($B$1="On",SUMIF('&lt;- Scale Ops'!$A$3:$A$413,TRIM($A7),INDEX('&lt;- Scale Ops'!$D$3:$BW$413,0,MATCH(BS$2,'&lt;- Scale Ops'!$D$3:$BW$3,0))),0)</f>
        <v>0</v>
      </c>
      <c r="BT7" s="240">
        <f>IF($B$1="On",SUMIF('&lt;- Scale Ops'!$A$3:$A$413,TRIM($A7),INDEX('&lt;- Scale Ops'!$D$3:$BW$413,0,MATCH(BT$2,'&lt;- Scale Ops'!$D$3:$BW$3,0))),0)</f>
        <v>0</v>
      </c>
      <c r="BU7" s="240">
        <f>IF($B$1="On",SUMIF('&lt;- Scale Ops'!$A$3:$A$413,TRIM($A7),INDEX('&lt;- Scale Ops'!$D$3:$BW$413,0,MATCH(BU$2,'&lt;- Scale Ops'!$D$3:$BW$3,0))),0)</f>
        <v>0</v>
      </c>
      <c r="BV7" s="240">
        <f>IF($B$1="On",SUMIF('&lt;- Scale Ops'!$A$3:$A$413,TRIM($A7),INDEX('&lt;- Scale Ops'!$D$3:$BW$413,0,MATCH(BV$2,'&lt;- Scale Ops'!$D$3:$BW$3,0))),0)</f>
        <v>0</v>
      </c>
    </row>
    <row r="8" spans="1:74" x14ac:dyDescent="0.3">
      <c r="A8" t="str">
        <f t="shared" si="0"/>
        <v>R&amp;DRequired Headcount</v>
      </c>
      <c r="B8" t="s">
        <v>86</v>
      </c>
      <c r="C8" s="240">
        <f>IF($B$1="On",SUMIF('&lt;- Scale Ops'!$A$3:$A$413,TRIM($A8),INDEX('&lt;- Scale Ops'!$D$3:$BW$413,0,MATCH(C$2,'&lt;- Scale Ops'!$D$3:$BW$3,0))),0)</f>
        <v>0</v>
      </c>
      <c r="D8" s="240">
        <f>IF($B$1="On",SUMIF('&lt;- Scale Ops'!$A$3:$A$413,TRIM($A8),INDEX('&lt;- Scale Ops'!$D$3:$BW$413,0,MATCH(D$2,'&lt;- Scale Ops'!$D$3:$BW$3,0))),0)</f>
        <v>0</v>
      </c>
      <c r="E8" s="240">
        <f>IF($B$1="On",SUMIF('&lt;- Scale Ops'!$A$3:$A$413,TRIM($A8),INDEX('&lt;- Scale Ops'!$D$3:$BW$413,0,MATCH(E$2,'&lt;- Scale Ops'!$D$3:$BW$3,0))),0)</f>
        <v>0</v>
      </c>
      <c r="F8" s="240">
        <f>IF($B$1="On",SUMIF('&lt;- Scale Ops'!$A$3:$A$413,TRIM($A8),INDEX('&lt;- Scale Ops'!$D$3:$BW$413,0,MATCH(F$2,'&lt;- Scale Ops'!$D$3:$BW$3,0))),0)</f>
        <v>0</v>
      </c>
      <c r="G8" s="240">
        <f>IF($B$1="On",SUMIF('&lt;- Scale Ops'!$A$3:$A$413,TRIM($A8),INDEX('&lt;- Scale Ops'!$D$3:$BW$413,0,MATCH(G$2,'&lt;- Scale Ops'!$D$3:$BW$3,0))),0)</f>
        <v>0</v>
      </c>
      <c r="H8" s="240">
        <f>IF($B$1="On",SUMIF('&lt;- Scale Ops'!$A$3:$A$413,TRIM($A8),INDEX('&lt;- Scale Ops'!$D$3:$BW$413,0,MATCH(H$2,'&lt;- Scale Ops'!$D$3:$BW$3,0))),0)</f>
        <v>0</v>
      </c>
      <c r="I8" s="240">
        <f>IF($B$1="On",SUMIF('&lt;- Scale Ops'!$A$3:$A$413,TRIM($A8),INDEX('&lt;- Scale Ops'!$D$3:$BW$413,0,MATCH(I$2,'&lt;- Scale Ops'!$D$3:$BW$3,0))),0)</f>
        <v>0</v>
      </c>
      <c r="J8" s="240">
        <f>IF($B$1="On",SUMIF('&lt;- Scale Ops'!$A$3:$A$413,TRIM($A8),INDEX('&lt;- Scale Ops'!$D$3:$BW$413,0,MATCH(J$2,'&lt;- Scale Ops'!$D$3:$BW$3,0))),0)</f>
        <v>0</v>
      </c>
      <c r="K8" s="240">
        <f>IF($B$1="On",SUMIF('&lt;- Scale Ops'!$A$3:$A$413,TRIM($A8),INDEX('&lt;- Scale Ops'!$D$3:$BW$413,0,MATCH(K$2,'&lt;- Scale Ops'!$D$3:$BW$3,0))),0)</f>
        <v>0</v>
      </c>
      <c r="L8" s="240">
        <f>IF($B$1="On",SUMIF('&lt;- Scale Ops'!$A$3:$A$413,TRIM($A8),INDEX('&lt;- Scale Ops'!$D$3:$BW$413,0,MATCH(L$2,'&lt;- Scale Ops'!$D$3:$BW$3,0))),0)</f>
        <v>0</v>
      </c>
      <c r="M8" s="240">
        <f>IF($B$1="On",SUMIF('&lt;- Scale Ops'!$A$3:$A$413,TRIM($A8),INDEX('&lt;- Scale Ops'!$D$3:$BW$413,0,MATCH(M$2,'&lt;- Scale Ops'!$D$3:$BW$3,0))),0)</f>
        <v>0</v>
      </c>
      <c r="N8" s="240">
        <f>IF($B$1="On",SUMIF('&lt;- Scale Ops'!$A$3:$A$413,TRIM($A8),INDEX('&lt;- Scale Ops'!$D$3:$BW$413,0,MATCH(N$2,'&lt;- Scale Ops'!$D$3:$BW$3,0))),0)</f>
        <v>0</v>
      </c>
      <c r="O8" s="240">
        <f>IF($B$1="On",SUMIF('&lt;- Scale Ops'!$A$3:$A$413,TRIM($A8),INDEX('&lt;- Scale Ops'!$D$3:$BW$413,0,MATCH(O$2,'&lt;- Scale Ops'!$D$3:$BW$3,0))),0)</f>
        <v>0</v>
      </c>
      <c r="P8" s="240">
        <f>IF($B$1="On",SUMIF('&lt;- Scale Ops'!$A$3:$A$413,TRIM($A8),INDEX('&lt;- Scale Ops'!$D$3:$BW$413,0,MATCH(P$2,'&lt;- Scale Ops'!$D$3:$BW$3,0))),0)</f>
        <v>0</v>
      </c>
      <c r="Q8" s="240">
        <f>IF($B$1="On",SUMIF('&lt;- Scale Ops'!$A$3:$A$413,TRIM($A8),INDEX('&lt;- Scale Ops'!$D$3:$BW$413,0,MATCH(Q$2,'&lt;- Scale Ops'!$D$3:$BW$3,0))),0)</f>
        <v>0</v>
      </c>
      <c r="R8" s="240">
        <f>IF($B$1="On",SUMIF('&lt;- Scale Ops'!$A$3:$A$413,TRIM($A8),INDEX('&lt;- Scale Ops'!$D$3:$BW$413,0,MATCH(R$2,'&lt;- Scale Ops'!$D$3:$BW$3,0))),0)</f>
        <v>0</v>
      </c>
      <c r="S8" s="240">
        <f>IF($B$1="On",SUMIF('&lt;- Scale Ops'!$A$3:$A$413,TRIM($A8),INDEX('&lt;- Scale Ops'!$D$3:$BW$413,0,MATCH(S$2,'&lt;- Scale Ops'!$D$3:$BW$3,0))),0)</f>
        <v>0</v>
      </c>
      <c r="T8" s="240">
        <f>IF($B$1="On",SUMIF('&lt;- Scale Ops'!$A$3:$A$413,TRIM($A8),INDEX('&lt;- Scale Ops'!$D$3:$BW$413,0,MATCH(T$2,'&lt;- Scale Ops'!$D$3:$BW$3,0))),0)</f>
        <v>0</v>
      </c>
      <c r="U8" s="240">
        <f>IF($B$1="On",SUMIF('&lt;- Scale Ops'!$A$3:$A$413,TRIM($A8),INDEX('&lt;- Scale Ops'!$D$3:$BW$413,0,MATCH(U$2,'&lt;- Scale Ops'!$D$3:$BW$3,0))),0)</f>
        <v>0</v>
      </c>
      <c r="V8" s="240">
        <f>IF($B$1="On",SUMIF('&lt;- Scale Ops'!$A$3:$A$413,TRIM($A8),INDEX('&lt;- Scale Ops'!$D$3:$BW$413,0,MATCH(V$2,'&lt;- Scale Ops'!$D$3:$BW$3,0))),0)</f>
        <v>0</v>
      </c>
      <c r="W8" s="240">
        <f>IF($B$1="On",SUMIF('&lt;- Scale Ops'!$A$3:$A$413,TRIM($A8),INDEX('&lt;- Scale Ops'!$D$3:$BW$413,0,MATCH(W$2,'&lt;- Scale Ops'!$D$3:$BW$3,0))),0)</f>
        <v>0</v>
      </c>
      <c r="X8" s="240">
        <f>IF($B$1="On",SUMIF('&lt;- Scale Ops'!$A$3:$A$413,TRIM($A8),INDEX('&lt;- Scale Ops'!$D$3:$BW$413,0,MATCH(X$2,'&lt;- Scale Ops'!$D$3:$BW$3,0))),0)</f>
        <v>0</v>
      </c>
      <c r="Y8" s="240">
        <f>IF($B$1="On",SUMIF('&lt;- Scale Ops'!$A$3:$A$413,TRIM($A8),INDEX('&lt;- Scale Ops'!$D$3:$BW$413,0,MATCH(Y$2,'&lt;- Scale Ops'!$D$3:$BW$3,0))),0)</f>
        <v>0</v>
      </c>
      <c r="Z8" s="240">
        <f>IF($B$1="On",SUMIF('&lt;- Scale Ops'!$A$3:$A$413,TRIM($A8),INDEX('&lt;- Scale Ops'!$D$3:$BW$413,0,MATCH(Z$2,'&lt;- Scale Ops'!$D$3:$BW$3,0))),0)</f>
        <v>0</v>
      </c>
      <c r="AA8" s="240">
        <f>IF($B$1="On",SUMIF('&lt;- Scale Ops'!$A$3:$A$413,TRIM($A8),INDEX('&lt;- Scale Ops'!$D$3:$BW$413,0,MATCH(AA$2,'&lt;- Scale Ops'!$D$3:$BW$3,0))),0)</f>
        <v>0</v>
      </c>
      <c r="AB8" s="240">
        <f>IF($B$1="On",SUMIF('&lt;- Scale Ops'!$A$3:$A$413,TRIM($A8),INDEX('&lt;- Scale Ops'!$D$3:$BW$413,0,MATCH(AB$2,'&lt;- Scale Ops'!$D$3:$BW$3,0))),0)</f>
        <v>0</v>
      </c>
      <c r="AC8" s="240">
        <f>IF($B$1="On",SUMIF('&lt;- Scale Ops'!$A$3:$A$413,TRIM($A8),INDEX('&lt;- Scale Ops'!$D$3:$BW$413,0,MATCH(AC$2,'&lt;- Scale Ops'!$D$3:$BW$3,0))),0)</f>
        <v>0</v>
      </c>
      <c r="AD8" s="240">
        <f>IF($B$1="On",SUMIF('&lt;- Scale Ops'!$A$3:$A$413,TRIM($A8),INDEX('&lt;- Scale Ops'!$D$3:$BW$413,0,MATCH(AD$2,'&lt;- Scale Ops'!$D$3:$BW$3,0))),0)</f>
        <v>0</v>
      </c>
      <c r="AE8" s="240">
        <f>IF($B$1="On",SUMIF('&lt;- Scale Ops'!$A$3:$A$413,TRIM($A8),INDEX('&lt;- Scale Ops'!$D$3:$BW$413,0,MATCH(AE$2,'&lt;- Scale Ops'!$D$3:$BW$3,0))),0)</f>
        <v>0</v>
      </c>
      <c r="AF8" s="240">
        <f>IF($B$1="On",SUMIF('&lt;- Scale Ops'!$A$3:$A$413,TRIM($A8),INDEX('&lt;- Scale Ops'!$D$3:$BW$413,0,MATCH(AF$2,'&lt;- Scale Ops'!$D$3:$BW$3,0))),0)</f>
        <v>0</v>
      </c>
      <c r="AG8" s="240">
        <f>IF($B$1="On",SUMIF('&lt;- Scale Ops'!$A$3:$A$413,TRIM($A8),INDEX('&lt;- Scale Ops'!$D$3:$BW$413,0,MATCH(AG$2,'&lt;- Scale Ops'!$D$3:$BW$3,0))),0)</f>
        <v>0</v>
      </c>
      <c r="AH8" s="240">
        <f>IF($B$1="On",SUMIF('&lt;- Scale Ops'!$A$3:$A$413,TRIM($A8),INDEX('&lt;- Scale Ops'!$D$3:$BW$413,0,MATCH(AH$2,'&lt;- Scale Ops'!$D$3:$BW$3,0))),0)</f>
        <v>0</v>
      </c>
      <c r="AI8" s="240">
        <f>IF($B$1="On",SUMIF('&lt;- Scale Ops'!$A$3:$A$413,TRIM($A8),INDEX('&lt;- Scale Ops'!$D$3:$BW$413,0,MATCH(AI$2,'&lt;- Scale Ops'!$D$3:$BW$3,0))),0)</f>
        <v>0</v>
      </c>
      <c r="AJ8" s="240">
        <f>IF($B$1="On",SUMIF('&lt;- Scale Ops'!$A$3:$A$413,TRIM($A8),INDEX('&lt;- Scale Ops'!$D$3:$BW$413,0,MATCH(AJ$2,'&lt;- Scale Ops'!$D$3:$BW$3,0))),0)</f>
        <v>0</v>
      </c>
      <c r="AK8" s="240">
        <f>IF($B$1="On",SUMIF('&lt;- Scale Ops'!$A$3:$A$413,TRIM($A8),INDEX('&lt;- Scale Ops'!$D$3:$BW$413,0,MATCH(AK$2,'&lt;- Scale Ops'!$D$3:$BW$3,0))),0)</f>
        <v>0</v>
      </c>
      <c r="AL8" s="240">
        <f>IF($B$1="On",SUMIF('&lt;- Scale Ops'!$A$3:$A$413,TRIM($A8),INDEX('&lt;- Scale Ops'!$D$3:$BW$413,0,MATCH(AL$2,'&lt;- Scale Ops'!$D$3:$BW$3,0))),0)</f>
        <v>0</v>
      </c>
      <c r="AM8" s="240">
        <f>IF($B$1="On",SUMIF('&lt;- Scale Ops'!$A$3:$A$413,TRIM($A8),INDEX('&lt;- Scale Ops'!$D$3:$BW$413,0,MATCH(AM$2,'&lt;- Scale Ops'!$D$3:$BW$3,0))),0)</f>
        <v>0</v>
      </c>
      <c r="AN8" s="240">
        <f>IF($B$1="On",SUMIF('&lt;- Scale Ops'!$A$3:$A$413,TRIM($A8),INDEX('&lt;- Scale Ops'!$D$3:$BW$413,0,MATCH(AN$2,'&lt;- Scale Ops'!$D$3:$BW$3,0))),0)</f>
        <v>0</v>
      </c>
      <c r="AO8" s="240">
        <f>IF($B$1="On",SUMIF('&lt;- Scale Ops'!$A$3:$A$413,TRIM($A8),INDEX('&lt;- Scale Ops'!$D$3:$BW$413,0,MATCH(AO$2,'&lt;- Scale Ops'!$D$3:$BW$3,0))),0)</f>
        <v>0</v>
      </c>
      <c r="AP8" s="240">
        <f>IF($B$1="On",SUMIF('&lt;- Scale Ops'!$A$3:$A$413,TRIM($A8),INDEX('&lt;- Scale Ops'!$D$3:$BW$413,0,MATCH(AP$2,'&lt;- Scale Ops'!$D$3:$BW$3,0))),0)</f>
        <v>0</v>
      </c>
      <c r="AQ8" s="240">
        <f>IF($B$1="On",SUMIF('&lt;- Scale Ops'!$A$3:$A$413,TRIM($A8),INDEX('&lt;- Scale Ops'!$D$3:$BW$413,0,MATCH(AQ$2,'&lt;- Scale Ops'!$D$3:$BW$3,0))),0)</f>
        <v>0</v>
      </c>
      <c r="AR8" s="240">
        <f>IF($B$1="On",SUMIF('&lt;- Scale Ops'!$A$3:$A$413,TRIM($A8),INDEX('&lt;- Scale Ops'!$D$3:$BW$413,0,MATCH(AR$2,'&lt;- Scale Ops'!$D$3:$BW$3,0))),0)</f>
        <v>0</v>
      </c>
      <c r="AS8" s="240">
        <f>IF($B$1="On",SUMIF('&lt;- Scale Ops'!$A$3:$A$413,TRIM($A8),INDEX('&lt;- Scale Ops'!$D$3:$BW$413,0,MATCH(AS$2,'&lt;- Scale Ops'!$D$3:$BW$3,0))),0)</f>
        <v>0</v>
      </c>
      <c r="AT8" s="240">
        <f>IF($B$1="On",SUMIF('&lt;- Scale Ops'!$A$3:$A$413,TRIM($A8),INDEX('&lt;- Scale Ops'!$D$3:$BW$413,0,MATCH(AT$2,'&lt;- Scale Ops'!$D$3:$BW$3,0))),0)</f>
        <v>0</v>
      </c>
      <c r="AU8" s="240">
        <f>IF($B$1="On",SUMIF('&lt;- Scale Ops'!$A$3:$A$413,TRIM($A8),INDEX('&lt;- Scale Ops'!$D$3:$BW$413,0,MATCH(AU$2,'&lt;- Scale Ops'!$D$3:$BW$3,0))),0)</f>
        <v>0</v>
      </c>
      <c r="AV8" s="240">
        <f>IF($B$1="On",SUMIF('&lt;- Scale Ops'!$A$3:$A$413,TRIM($A8),INDEX('&lt;- Scale Ops'!$D$3:$BW$413,0,MATCH(AV$2,'&lt;- Scale Ops'!$D$3:$BW$3,0))),0)</f>
        <v>0</v>
      </c>
      <c r="AW8" s="240">
        <f>IF($B$1="On",SUMIF('&lt;- Scale Ops'!$A$3:$A$413,TRIM($A8),INDEX('&lt;- Scale Ops'!$D$3:$BW$413,0,MATCH(AW$2,'&lt;- Scale Ops'!$D$3:$BW$3,0))),0)</f>
        <v>0</v>
      </c>
      <c r="AX8" s="240">
        <f>IF($B$1="On",SUMIF('&lt;- Scale Ops'!$A$3:$A$413,TRIM($A8),INDEX('&lt;- Scale Ops'!$D$3:$BW$413,0,MATCH(AX$2,'&lt;- Scale Ops'!$D$3:$BW$3,0))),0)</f>
        <v>0</v>
      </c>
      <c r="AY8" s="240">
        <f>IF($B$1="On",SUMIF('&lt;- Scale Ops'!$A$3:$A$413,TRIM($A8),INDEX('&lt;- Scale Ops'!$D$3:$BW$413,0,MATCH(AY$2,'&lt;- Scale Ops'!$D$3:$BW$3,0))),0)</f>
        <v>0</v>
      </c>
      <c r="AZ8" s="240">
        <f>IF($B$1="On",SUMIF('&lt;- Scale Ops'!$A$3:$A$413,TRIM($A8),INDEX('&lt;- Scale Ops'!$D$3:$BW$413,0,MATCH(AZ$2,'&lt;- Scale Ops'!$D$3:$BW$3,0))),0)</f>
        <v>0</v>
      </c>
      <c r="BA8" s="240">
        <f>IF($B$1="On",SUMIF('&lt;- Scale Ops'!$A$3:$A$413,TRIM($A8),INDEX('&lt;- Scale Ops'!$D$3:$BW$413,0,MATCH(BA$2,'&lt;- Scale Ops'!$D$3:$BW$3,0))),0)</f>
        <v>0</v>
      </c>
      <c r="BB8" s="240">
        <f>IF($B$1="On",SUMIF('&lt;- Scale Ops'!$A$3:$A$413,TRIM($A8),INDEX('&lt;- Scale Ops'!$D$3:$BW$413,0,MATCH(BB$2,'&lt;- Scale Ops'!$D$3:$BW$3,0))),0)</f>
        <v>0</v>
      </c>
      <c r="BC8" s="240">
        <f>IF($B$1="On",SUMIF('&lt;- Scale Ops'!$A$3:$A$413,TRIM($A8),INDEX('&lt;- Scale Ops'!$D$3:$BW$413,0,MATCH(BC$2,'&lt;- Scale Ops'!$D$3:$BW$3,0))),0)</f>
        <v>0</v>
      </c>
      <c r="BD8" s="240">
        <f>IF($B$1="On",SUMIF('&lt;- Scale Ops'!$A$3:$A$413,TRIM($A8),INDEX('&lt;- Scale Ops'!$D$3:$BW$413,0,MATCH(BD$2,'&lt;- Scale Ops'!$D$3:$BW$3,0))),0)</f>
        <v>0</v>
      </c>
      <c r="BE8" s="240">
        <f>IF($B$1="On",SUMIF('&lt;- Scale Ops'!$A$3:$A$413,TRIM($A8),INDEX('&lt;- Scale Ops'!$D$3:$BW$413,0,MATCH(BE$2,'&lt;- Scale Ops'!$D$3:$BW$3,0))),0)</f>
        <v>0</v>
      </c>
      <c r="BF8" s="240">
        <f>IF($B$1="On",SUMIF('&lt;- Scale Ops'!$A$3:$A$413,TRIM($A8),INDEX('&lt;- Scale Ops'!$D$3:$BW$413,0,MATCH(BF$2,'&lt;- Scale Ops'!$D$3:$BW$3,0))),0)</f>
        <v>0</v>
      </c>
      <c r="BG8" s="240">
        <f>IF($B$1="On",SUMIF('&lt;- Scale Ops'!$A$3:$A$413,TRIM($A8),INDEX('&lt;- Scale Ops'!$D$3:$BW$413,0,MATCH(BG$2,'&lt;- Scale Ops'!$D$3:$BW$3,0))),0)</f>
        <v>0</v>
      </c>
      <c r="BH8" s="240">
        <f>IF($B$1="On",SUMIF('&lt;- Scale Ops'!$A$3:$A$413,TRIM($A8),INDEX('&lt;- Scale Ops'!$D$3:$BW$413,0,MATCH(BH$2,'&lt;- Scale Ops'!$D$3:$BW$3,0))),0)</f>
        <v>0</v>
      </c>
      <c r="BI8" s="240">
        <f>IF($B$1="On",SUMIF('&lt;- Scale Ops'!$A$3:$A$413,TRIM($A8),INDEX('&lt;- Scale Ops'!$D$3:$BW$413,0,MATCH(BI$2,'&lt;- Scale Ops'!$D$3:$BW$3,0))),0)</f>
        <v>0</v>
      </c>
      <c r="BJ8" s="240">
        <f>IF($B$1="On",SUMIF('&lt;- Scale Ops'!$A$3:$A$413,TRIM($A8),INDEX('&lt;- Scale Ops'!$D$3:$BW$413,0,MATCH(BJ$2,'&lt;- Scale Ops'!$D$3:$BW$3,0))),0)</f>
        <v>0</v>
      </c>
      <c r="BK8" s="240">
        <f>IF($B$1="On",SUMIF('&lt;- Scale Ops'!$A$3:$A$413,TRIM($A8),INDEX('&lt;- Scale Ops'!$D$3:$BW$413,0,MATCH(BK$2,'&lt;- Scale Ops'!$D$3:$BW$3,0))),0)</f>
        <v>0</v>
      </c>
      <c r="BL8" s="240">
        <f>IF($B$1="On",SUMIF('&lt;- Scale Ops'!$A$3:$A$413,TRIM($A8),INDEX('&lt;- Scale Ops'!$D$3:$BW$413,0,MATCH(BL$2,'&lt;- Scale Ops'!$D$3:$BW$3,0))),0)</f>
        <v>0</v>
      </c>
      <c r="BM8" s="240">
        <f>IF($B$1="On",SUMIF('&lt;- Scale Ops'!$A$3:$A$413,TRIM($A8),INDEX('&lt;- Scale Ops'!$D$3:$BW$413,0,MATCH(BM$2,'&lt;- Scale Ops'!$D$3:$BW$3,0))),0)</f>
        <v>0</v>
      </c>
      <c r="BN8" s="240">
        <f>IF($B$1="On",SUMIF('&lt;- Scale Ops'!$A$3:$A$413,TRIM($A8),INDEX('&lt;- Scale Ops'!$D$3:$BW$413,0,MATCH(BN$2,'&lt;- Scale Ops'!$D$3:$BW$3,0))),0)</f>
        <v>0</v>
      </c>
      <c r="BO8" s="240">
        <f>IF($B$1="On",SUMIF('&lt;- Scale Ops'!$A$3:$A$413,TRIM($A8),INDEX('&lt;- Scale Ops'!$D$3:$BW$413,0,MATCH(BO$2,'&lt;- Scale Ops'!$D$3:$BW$3,0))),0)</f>
        <v>0</v>
      </c>
      <c r="BP8" s="240">
        <f>IF($B$1="On",SUMIF('&lt;- Scale Ops'!$A$3:$A$413,TRIM($A8),INDEX('&lt;- Scale Ops'!$D$3:$BW$413,0,MATCH(BP$2,'&lt;- Scale Ops'!$D$3:$BW$3,0))),0)</f>
        <v>0</v>
      </c>
      <c r="BQ8" s="240">
        <f>IF($B$1="On",SUMIF('&lt;- Scale Ops'!$A$3:$A$413,TRIM($A8),INDEX('&lt;- Scale Ops'!$D$3:$BW$413,0,MATCH(BQ$2,'&lt;- Scale Ops'!$D$3:$BW$3,0))),0)</f>
        <v>0</v>
      </c>
      <c r="BR8" s="240">
        <f>IF($B$1="On",SUMIF('&lt;- Scale Ops'!$A$3:$A$413,TRIM($A8),INDEX('&lt;- Scale Ops'!$D$3:$BW$413,0,MATCH(BR$2,'&lt;- Scale Ops'!$D$3:$BW$3,0))),0)</f>
        <v>0</v>
      </c>
      <c r="BS8" s="240">
        <f>IF($B$1="On",SUMIF('&lt;- Scale Ops'!$A$3:$A$413,TRIM($A8),INDEX('&lt;- Scale Ops'!$D$3:$BW$413,0,MATCH(BS$2,'&lt;- Scale Ops'!$D$3:$BW$3,0))),0)</f>
        <v>0</v>
      </c>
      <c r="BT8" s="240">
        <f>IF($B$1="On",SUMIF('&lt;- Scale Ops'!$A$3:$A$413,TRIM($A8),INDEX('&lt;- Scale Ops'!$D$3:$BW$413,0,MATCH(BT$2,'&lt;- Scale Ops'!$D$3:$BW$3,0))),0)</f>
        <v>0</v>
      </c>
      <c r="BU8" s="240">
        <f>IF($B$1="On",SUMIF('&lt;- Scale Ops'!$A$3:$A$413,TRIM($A8),INDEX('&lt;- Scale Ops'!$D$3:$BW$413,0,MATCH(BU$2,'&lt;- Scale Ops'!$D$3:$BW$3,0))),0)</f>
        <v>0</v>
      </c>
      <c r="BV8" s="240">
        <f>IF($B$1="On",SUMIF('&lt;- Scale Ops'!$A$3:$A$413,TRIM($A8),INDEX('&lt;- Scale Ops'!$D$3:$BW$413,0,MATCH(BV$2,'&lt;- Scale Ops'!$D$3:$BW$3,0))),0)</f>
        <v>0</v>
      </c>
    </row>
    <row r="9" spans="1:74" x14ac:dyDescent="0.3">
      <c r="A9" t="str">
        <f t="shared" si="0"/>
        <v>SalesRequired Headcount</v>
      </c>
      <c r="B9" t="s">
        <v>87</v>
      </c>
      <c r="C9" s="240">
        <f>IF($B$1="On",SUMIF('&lt;- Scale Ops'!$A$3:$A$413,TRIM($A9),INDEX('&lt;- Scale Ops'!$D$3:$BW$413,0,MATCH(C$2,'&lt;- Scale Ops'!$D$3:$BW$3,0))),0)</f>
        <v>0</v>
      </c>
      <c r="D9" s="240">
        <f>IF($B$1="On",SUMIF('&lt;- Scale Ops'!$A$3:$A$413,TRIM($A9),INDEX('&lt;- Scale Ops'!$D$3:$BW$413,0,MATCH(D$2,'&lt;- Scale Ops'!$D$3:$BW$3,0))),0)</f>
        <v>0</v>
      </c>
      <c r="E9" s="240">
        <f>IF($B$1="On",SUMIF('&lt;- Scale Ops'!$A$3:$A$413,TRIM($A9),INDEX('&lt;- Scale Ops'!$D$3:$BW$413,0,MATCH(E$2,'&lt;- Scale Ops'!$D$3:$BW$3,0))),0)</f>
        <v>0</v>
      </c>
      <c r="F9" s="240">
        <f>IF($B$1="On",SUMIF('&lt;- Scale Ops'!$A$3:$A$413,TRIM($A9),INDEX('&lt;- Scale Ops'!$D$3:$BW$413,0,MATCH(F$2,'&lt;- Scale Ops'!$D$3:$BW$3,0))),0)</f>
        <v>0</v>
      </c>
      <c r="G9" s="240">
        <f>IF($B$1="On",SUMIF('&lt;- Scale Ops'!$A$3:$A$413,TRIM($A9),INDEX('&lt;- Scale Ops'!$D$3:$BW$413,0,MATCH(G$2,'&lt;- Scale Ops'!$D$3:$BW$3,0))),0)</f>
        <v>0</v>
      </c>
      <c r="H9" s="240">
        <f>IF($B$1="On",SUMIF('&lt;- Scale Ops'!$A$3:$A$413,TRIM($A9),INDEX('&lt;- Scale Ops'!$D$3:$BW$413,0,MATCH(H$2,'&lt;- Scale Ops'!$D$3:$BW$3,0))),0)</f>
        <v>0</v>
      </c>
      <c r="I9" s="240">
        <f>IF($B$1="On",SUMIF('&lt;- Scale Ops'!$A$3:$A$413,TRIM($A9),INDEX('&lt;- Scale Ops'!$D$3:$BW$413,0,MATCH(I$2,'&lt;- Scale Ops'!$D$3:$BW$3,0))),0)</f>
        <v>0</v>
      </c>
      <c r="J9" s="240">
        <f>IF($B$1="On",SUMIF('&lt;- Scale Ops'!$A$3:$A$413,TRIM($A9),INDEX('&lt;- Scale Ops'!$D$3:$BW$413,0,MATCH(J$2,'&lt;- Scale Ops'!$D$3:$BW$3,0))),0)</f>
        <v>0</v>
      </c>
      <c r="K9" s="240">
        <f>IF($B$1="On",SUMIF('&lt;- Scale Ops'!$A$3:$A$413,TRIM($A9),INDEX('&lt;- Scale Ops'!$D$3:$BW$413,0,MATCH(K$2,'&lt;- Scale Ops'!$D$3:$BW$3,0))),0)</f>
        <v>0</v>
      </c>
      <c r="L9" s="240">
        <f>IF($B$1="On",SUMIF('&lt;- Scale Ops'!$A$3:$A$413,TRIM($A9),INDEX('&lt;- Scale Ops'!$D$3:$BW$413,0,MATCH(L$2,'&lt;- Scale Ops'!$D$3:$BW$3,0))),0)</f>
        <v>0</v>
      </c>
      <c r="M9" s="240">
        <f>IF($B$1="On",SUMIF('&lt;- Scale Ops'!$A$3:$A$413,TRIM($A9),INDEX('&lt;- Scale Ops'!$D$3:$BW$413,0,MATCH(M$2,'&lt;- Scale Ops'!$D$3:$BW$3,0))),0)</f>
        <v>0</v>
      </c>
      <c r="N9" s="240">
        <f>IF($B$1="On",SUMIF('&lt;- Scale Ops'!$A$3:$A$413,TRIM($A9),INDEX('&lt;- Scale Ops'!$D$3:$BW$413,0,MATCH(N$2,'&lt;- Scale Ops'!$D$3:$BW$3,0))),0)</f>
        <v>0</v>
      </c>
      <c r="O9" s="240">
        <f>IF($B$1="On",SUMIF('&lt;- Scale Ops'!$A$3:$A$413,TRIM($A9),INDEX('&lt;- Scale Ops'!$D$3:$BW$413,0,MATCH(O$2,'&lt;- Scale Ops'!$D$3:$BW$3,0))),0)</f>
        <v>0</v>
      </c>
      <c r="P9" s="240">
        <f>IF($B$1="On",SUMIF('&lt;- Scale Ops'!$A$3:$A$413,TRIM($A9),INDEX('&lt;- Scale Ops'!$D$3:$BW$413,0,MATCH(P$2,'&lt;- Scale Ops'!$D$3:$BW$3,0))),0)</f>
        <v>0</v>
      </c>
      <c r="Q9" s="240">
        <f>IF($B$1="On",SUMIF('&lt;- Scale Ops'!$A$3:$A$413,TRIM($A9),INDEX('&lt;- Scale Ops'!$D$3:$BW$413,0,MATCH(Q$2,'&lt;- Scale Ops'!$D$3:$BW$3,0))),0)</f>
        <v>0</v>
      </c>
      <c r="R9" s="240">
        <f>IF($B$1="On",SUMIF('&lt;- Scale Ops'!$A$3:$A$413,TRIM($A9),INDEX('&lt;- Scale Ops'!$D$3:$BW$413,0,MATCH(R$2,'&lt;- Scale Ops'!$D$3:$BW$3,0))),0)</f>
        <v>0</v>
      </c>
      <c r="S9" s="240">
        <f>IF($B$1="On",SUMIF('&lt;- Scale Ops'!$A$3:$A$413,TRIM($A9),INDEX('&lt;- Scale Ops'!$D$3:$BW$413,0,MATCH(S$2,'&lt;- Scale Ops'!$D$3:$BW$3,0))),0)</f>
        <v>0</v>
      </c>
      <c r="T9" s="240">
        <f>IF($B$1="On",SUMIF('&lt;- Scale Ops'!$A$3:$A$413,TRIM($A9),INDEX('&lt;- Scale Ops'!$D$3:$BW$413,0,MATCH(T$2,'&lt;- Scale Ops'!$D$3:$BW$3,0))),0)</f>
        <v>0</v>
      </c>
      <c r="U9" s="240">
        <f>IF($B$1="On",SUMIF('&lt;- Scale Ops'!$A$3:$A$413,TRIM($A9),INDEX('&lt;- Scale Ops'!$D$3:$BW$413,0,MATCH(U$2,'&lt;- Scale Ops'!$D$3:$BW$3,0))),0)</f>
        <v>0</v>
      </c>
      <c r="V9" s="240">
        <f>IF($B$1="On",SUMIF('&lt;- Scale Ops'!$A$3:$A$413,TRIM($A9),INDEX('&lt;- Scale Ops'!$D$3:$BW$413,0,MATCH(V$2,'&lt;- Scale Ops'!$D$3:$BW$3,0))),0)</f>
        <v>0</v>
      </c>
      <c r="W9" s="240">
        <f>IF($B$1="On",SUMIF('&lt;- Scale Ops'!$A$3:$A$413,TRIM($A9),INDEX('&lt;- Scale Ops'!$D$3:$BW$413,0,MATCH(W$2,'&lt;- Scale Ops'!$D$3:$BW$3,0))),0)</f>
        <v>0</v>
      </c>
      <c r="X9" s="240">
        <f>IF($B$1="On",SUMIF('&lt;- Scale Ops'!$A$3:$A$413,TRIM($A9),INDEX('&lt;- Scale Ops'!$D$3:$BW$413,0,MATCH(X$2,'&lt;- Scale Ops'!$D$3:$BW$3,0))),0)</f>
        <v>0</v>
      </c>
      <c r="Y9" s="240">
        <f>IF($B$1="On",SUMIF('&lt;- Scale Ops'!$A$3:$A$413,TRIM($A9),INDEX('&lt;- Scale Ops'!$D$3:$BW$413,0,MATCH(Y$2,'&lt;- Scale Ops'!$D$3:$BW$3,0))),0)</f>
        <v>0</v>
      </c>
      <c r="Z9" s="240">
        <f>IF($B$1="On",SUMIF('&lt;- Scale Ops'!$A$3:$A$413,TRIM($A9),INDEX('&lt;- Scale Ops'!$D$3:$BW$413,0,MATCH(Z$2,'&lt;- Scale Ops'!$D$3:$BW$3,0))),0)</f>
        <v>0</v>
      </c>
      <c r="AA9" s="240">
        <f>IF($B$1="On",SUMIF('&lt;- Scale Ops'!$A$3:$A$413,TRIM($A9),INDEX('&lt;- Scale Ops'!$D$3:$BW$413,0,MATCH(AA$2,'&lt;- Scale Ops'!$D$3:$BW$3,0))),0)</f>
        <v>0</v>
      </c>
      <c r="AB9" s="240">
        <f>IF($B$1="On",SUMIF('&lt;- Scale Ops'!$A$3:$A$413,TRIM($A9),INDEX('&lt;- Scale Ops'!$D$3:$BW$413,0,MATCH(AB$2,'&lt;- Scale Ops'!$D$3:$BW$3,0))),0)</f>
        <v>0</v>
      </c>
      <c r="AC9" s="240">
        <f>IF($B$1="On",SUMIF('&lt;- Scale Ops'!$A$3:$A$413,TRIM($A9),INDEX('&lt;- Scale Ops'!$D$3:$BW$413,0,MATCH(AC$2,'&lt;- Scale Ops'!$D$3:$BW$3,0))),0)</f>
        <v>0</v>
      </c>
      <c r="AD9" s="240">
        <f>IF($B$1="On",SUMIF('&lt;- Scale Ops'!$A$3:$A$413,TRIM($A9),INDEX('&lt;- Scale Ops'!$D$3:$BW$413,0,MATCH(AD$2,'&lt;- Scale Ops'!$D$3:$BW$3,0))),0)</f>
        <v>0</v>
      </c>
      <c r="AE9" s="240">
        <f>IF($B$1="On",SUMIF('&lt;- Scale Ops'!$A$3:$A$413,TRIM($A9),INDEX('&lt;- Scale Ops'!$D$3:$BW$413,0,MATCH(AE$2,'&lt;- Scale Ops'!$D$3:$BW$3,0))),0)</f>
        <v>0</v>
      </c>
      <c r="AF9" s="240">
        <f>IF($B$1="On",SUMIF('&lt;- Scale Ops'!$A$3:$A$413,TRIM($A9),INDEX('&lt;- Scale Ops'!$D$3:$BW$413,0,MATCH(AF$2,'&lt;- Scale Ops'!$D$3:$BW$3,0))),0)</f>
        <v>0</v>
      </c>
      <c r="AG9" s="240">
        <f>IF($B$1="On",SUMIF('&lt;- Scale Ops'!$A$3:$A$413,TRIM($A9),INDEX('&lt;- Scale Ops'!$D$3:$BW$413,0,MATCH(AG$2,'&lt;- Scale Ops'!$D$3:$BW$3,0))),0)</f>
        <v>0</v>
      </c>
      <c r="AH9" s="240">
        <f>IF($B$1="On",SUMIF('&lt;- Scale Ops'!$A$3:$A$413,TRIM($A9),INDEX('&lt;- Scale Ops'!$D$3:$BW$413,0,MATCH(AH$2,'&lt;- Scale Ops'!$D$3:$BW$3,0))),0)</f>
        <v>0</v>
      </c>
      <c r="AI9" s="240">
        <f>IF($B$1="On",SUMIF('&lt;- Scale Ops'!$A$3:$A$413,TRIM($A9),INDEX('&lt;- Scale Ops'!$D$3:$BW$413,0,MATCH(AI$2,'&lt;- Scale Ops'!$D$3:$BW$3,0))),0)</f>
        <v>0</v>
      </c>
      <c r="AJ9" s="240">
        <f>IF($B$1="On",SUMIF('&lt;- Scale Ops'!$A$3:$A$413,TRIM($A9),INDEX('&lt;- Scale Ops'!$D$3:$BW$413,0,MATCH(AJ$2,'&lt;- Scale Ops'!$D$3:$BW$3,0))),0)</f>
        <v>0</v>
      </c>
      <c r="AK9" s="240">
        <f>IF($B$1="On",SUMIF('&lt;- Scale Ops'!$A$3:$A$413,TRIM($A9),INDEX('&lt;- Scale Ops'!$D$3:$BW$413,0,MATCH(AK$2,'&lt;- Scale Ops'!$D$3:$BW$3,0))),0)</f>
        <v>0</v>
      </c>
      <c r="AL9" s="240">
        <f>IF($B$1="On",SUMIF('&lt;- Scale Ops'!$A$3:$A$413,TRIM($A9),INDEX('&lt;- Scale Ops'!$D$3:$BW$413,0,MATCH(AL$2,'&lt;- Scale Ops'!$D$3:$BW$3,0))),0)</f>
        <v>0</v>
      </c>
      <c r="AM9" s="240">
        <f>IF($B$1="On",SUMIF('&lt;- Scale Ops'!$A$3:$A$413,TRIM($A9),INDEX('&lt;- Scale Ops'!$D$3:$BW$413,0,MATCH(AM$2,'&lt;- Scale Ops'!$D$3:$BW$3,0))),0)</f>
        <v>0</v>
      </c>
      <c r="AN9" s="240">
        <f>IF($B$1="On",SUMIF('&lt;- Scale Ops'!$A$3:$A$413,TRIM($A9),INDEX('&lt;- Scale Ops'!$D$3:$BW$413,0,MATCH(AN$2,'&lt;- Scale Ops'!$D$3:$BW$3,0))),0)</f>
        <v>0</v>
      </c>
      <c r="AO9" s="240">
        <f>IF($B$1="On",SUMIF('&lt;- Scale Ops'!$A$3:$A$413,TRIM($A9),INDEX('&lt;- Scale Ops'!$D$3:$BW$413,0,MATCH(AO$2,'&lt;- Scale Ops'!$D$3:$BW$3,0))),0)</f>
        <v>0</v>
      </c>
      <c r="AP9" s="240">
        <f>IF($B$1="On",SUMIF('&lt;- Scale Ops'!$A$3:$A$413,TRIM($A9),INDEX('&lt;- Scale Ops'!$D$3:$BW$413,0,MATCH(AP$2,'&lt;- Scale Ops'!$D$3:$BW$3,0))),0)</f>
        <v>0</v>
      </c>
      <c r="AQ9" s="240">
        <f>IF($B$1="On",SUMIF('&lt;- Scale Ops'!$A$3:$A$413,TRIM($A9),INDEX('&lt;- Scale Ops'!$D$3:$BW$413,0,MATCH(AQ$2,'&lt;- Scale Ops'!$D$3:$BW$3,0))),0)</f>
        <v>0</v>
      </c>
      <c r="AR9" s="240">
        <f>IF($B$1="On",SUMIF('&lt;- Scale Ops'!$A$3:$A$413,TRIM($A9),INDEX('&lt;- Scale Ops'!$D$3:$BW$413,0,MATCH(AR$2,'&lt;- Scale Ops'!$D$3:$BW$3,0))),0)</f>
        <v>0</v>
      </c>
      <c r="AS9" s="240">
        <f>IF($B$1="On",SUMIF('&lt;- Scale Ops'!$A$3:$A$413,TRIM($A9),INDEX('&lt;- Scale Ops'!$D$3:$BW$413,0,MATCH(AS$2,'&lt;- Scale Ops'!$D$3:$BW$3,0))),0)</f>
        <v>0</v>
      </c>
      <c r="AT9" s="240">
        <f>IF($B$1="On",SUMIF('&lt;- Scale Ops'!$A$3:$A$413,TRIM($A9),INDEX('&lt;- Scale Ops'!$D$3:$BW$413,0,MATCH(AT$2,'&lt;- Scale Ops'!$D$3:$BW$3,0))),0)</f>
        <v>0</v>
      </c>
      <c r="AU9" s="240">
        <f>IF($B$1="On",SUMIF('&lt;- Scale Ops'!$A$3:$A$413,TRIM($A9),INDEX('&lt;- Scale Ops'!$D$3:$BW$413,0,MATCH(AU$2,'&lt;- Scale Ops'!$D$3:$BW$3,0))),0)</f>
        <v>0</v>
      </c>
      <c r="AV9" s="240">
        <f>IF($B$1="On",SUMIF('&lt;- Scale Ops'!$A$3:$A$413,TRIM($A9),INDEX('&lt;- Scale Ops'!$D$3:$BW$413,0,MATCH(AV$2,'&lt;- Scale Ops'!$D$3:$BW$3,0))),0)</f>
        <v>0</v>
      </c>
      <c r="AW9" s="240">
        <f>IF($B$1="On",SUMIF('&lt;- Scale Ops'!$A$3:$A$413,TRIM($A9),INDEX('&lt;- Scale Ops'!$D$3:$BW$413,0,MATCH(AW$2,'&lt;- Scale Ops'!$D$3:$BW$3,0))),0)</f>
        <v>0</v>
      </c>
      <c r="AX9" s="240">
        <f>IF($B$1="On",SUMIF('&lt;- Scale Ops'!$A$3:$A$413,TRIM($A9),INDEX('&lt;- Scale Ops'!$D$3:$BW$413,0,MATCH(AX$2,'&lt;- Scale Ops'!$D$3:$BW$3,0))),0)</f>
        <v>0</v>
      </c>
      <c r="AY9" s="240">
        <f>IF($B$1="On",SUMIF('&lt;- Scale Ops'!$A$3:$A$413,TRIM($A9),INDEX('&lt;- Scale Ops'!$D$3:$BW$413,0,MATCH(AY$2,'&lt;- Scale Ops'!$D$3:$BW$3,0))),0)</f>
        <v>0</v>
      </c>
      <c r="AZ9" s="240">
        <f>IF($B$1="On",SUMIF('&lt;- Scale Ops'!$A$3:$A$413,TRIM($A9),INDEX('&lt;- Scale Ops'!$D$3:$BW$413,0,MATCH(AZ$2,'&lt;- Scale Ops'!$D$3:$BW$3,0))),0)</f>
        <v>0</v>
      </c>
      <c r="BA9" s="240">
        <f>IF($B$1="On",SUMIF('&lt;- Scale Ops'!$A$3:$A$413,TRIM($A9),INDEX('&lt;- Scale Ops'!$D$3:$BW$413,0,MATCH(BA$2,'&lt;- Scale Ops'!$D$3:$BW$3,0))),0)</f>
        <v>0</v>
      </c>
      <c r="BB9" s="240">
        <f>IF($B$1="On",SUMIF('&lt;- Scale Ops'!$A$3:$A$413,TRIM($A9),INDEX('&lt;- Scale Ops'!$D$3:$BW$413,0,MATCH(BB$2,'&lt;- Scale Ops'!$D$3:$BW$3,0))),0)</f>
        <v>0</v>
      </c>
      <c r="BC9" s="240">
        <f>IF($B$1="On",SUMIF('&lt;- Scale Ops'!$A$3:$A$413,TRIM($A9),INDEX('&lt;- Scale Ops'!$D$3:$BW$413,0,MATCH(BC$2,'&lt;- Scale Ops'!$D$3:$BW$3,0))),0)</f>
        <v>0</v>
      </c>
      <c r="BD9" s="240">
        <f>IF($B$1="On",SUMIF('&lt;- Scale Ops'!$A$3:$A$413,TRIM($A9),INDEX('&lt;- Scale Ops'!$D$3:$BW$413,0,MATCH(BD$2,'&lt;- Scale Ops'!$D$3:$BW$3,0))),0)</f>
        <v>0</v>
      </c>
      <c r="BE9" s="240">
        <f>IF($B$1="On",SUMIF('&lt;- Scale Ops'!$A$3:$A$413,TRIM($A9),INDEX('&lt;- Scale Ops'!$D$3:$BW$413,0,MATCH(BE$2,'&lt;- Scale Ops'!$D$3:$BW$3,0))),0)</f>
        <v>0</v>
      </c>
      <c r="BF9" s="240">
        <f>IF($B$1="On",SUMIF('&lt;- Scale Ops'!$A$3:$A$413,TRIM($A9),INDEX('&lt;- Scale Ops'!$D$3:$BW$413,0,MATCH(BF$2,'&lt;- Scale Ops'!$D$3:$BW$3,0))),0)</f>
        <v>0</v>
      </c>
      <c r="BG9" s="240">
        <f>IF($B$1="On",SUMIF('&lt;- Scale Ops'!$A$3:$A$413,TRIM($A9),INDEX('&lt;- Scale Ops'!$D$3:$BW$413,0,MATCH(BG$2,'&lt;- Scale Ops'!$D$3:$BW$3,0))),0)</f>
        <v>0</v>
      </c>
      <c r="BH9" s="240">
        <f>IF($B$1="On",SUMIF('&lt;- Scale Ops'!$A$3:$A$413,TRIM($A9),INDEX('&lt;- Scale Ops'!$D$3:$BW$413,0,MATCH(BH$2,'&lt;- Scale Ops'!$D$3:$BW$3,0))),0)</f>
        <v>0</v>
      </c>
      <c r="BI9" s="240">
        <f>IF($B$1="On",SUMIF('&lt;- Scale Ops'!$A$3:$A$413,TRIM($A9),INDEX('&lt;- Scale Ops'!$D$3:$BW$413,0,MATCH(BI$2,'&lt;- Scale Ops'!$D$3:$BW$3,0))),0)</f>
        <v>0</v>
      </c>
      <c r="BJ9" s="240">
        <f>IF($B$1="On",SUMIF('&lt;- Scale Ops'!$A$3:$A$413,TRIM($A9),INDEX('&lt;- Scale Ops'!$D$3:$BW$413,0,MATCH(BJ$2,'&lt;- Scale Ops'!$D$3:$BW$3,0))),0)</f>
        <v>0</v>
      </c>
      <c r="BK9" s="240">
        <f>IF($B$1="On",SUMIF('&lt;- Scale Ops'!$A$3:$A$413,TRIM($A9),INDEX('&lt;- Scale Ops'!$D$3:$BW$413,0,MATCH(BK$2,'&lt;- Scale Ops'!$D$3:$BW$3,0))),0)</f>
        <v>0</v>
      </c>
      <c r="BL9" s="240">
        <f>IF($B$1="On",SUMIF('&lt;- Scale Ops'!$A$3:$A$413,TRIM($A9),INDEX('&lt;- Scale Ops'!$D$3:$BW$413,0,MATCH(BL$2,'&lt;- Scale Ops'!$D$3:$BW$3,0))),0)</f>
        <v>0</v>
      </c>
      <c r="BM9" s="240">
        <f>IF($B$1="On",SUMIF('&lt;- Scale Ops'!$A$3:$A$413,TRIM($A9),INDEX('&lt;- Scale Ops'!$D$3:$BW$413,0,MATCH(BM$2,'&lt;- Scale Ops'!$D$3:$BW$3,0))),0)</f>
        <v>0</v>
      </c>
      <c r="BN9" s="240">
        <f>IF($B$1="On",SUMIF('&lt;- Scale Ops'!$A$3:$A$413,TRIM($A9),INDEX('&lt;- Scale Ops'!$D$3:$BW$413,0,MATCH(BN$2,'&lt;- Scale Ops'!$D$3:$BW$3,0))),0)</f>
        <v>0</v>
      </c>
      <c r="BO9" s="240">
        <f>IF($B$1="On",SUMIF('&lt;- Scale Ops'!$A$3:$A$413,TRIM($A9),INDEX('&lt;- Scale Ops'!$D$3:$BW$413,0,MATCH(BO$2,'&lt;- Scale Ops'!$D$3:$BW$3,0))),0)</f>
        <v>0</v>
      </c>
      <c r="BP9" s="240">
        <f>IF($B$1="On",SUMIF('&lt;- Scale Ops'!$A$3:$A$413,TRIM($A9),INDEX('&lt;- Scale Ops'!$D$3:$BW$413,0,MATCH(BP$2,'&lt;- Scale Ops'!$D$3:$BW$3,0))),0)</f>
        <v>0</v>
      </c>
      <c r="BQ9" s="240">
        <f>IF($B$1="On",SUMIF('&lt;- Scale Ops'!$A$3:$A$413,TRIM($A9),INDEX('&lt;- Scale Ops'!$D$3:$BW$413,0,MATCH(BQ$2,'&lt;- Scale Ops'!$D$3:$BW$3,0))),0)</f>
        <v>0</v>
      </c>
      <c r="BR9" s="240">
        <f>IF($B$1="On",SUMIF('&lt;- Scale Ops'!$A$3:$A$413,TRIM($A9),INDEX('&lt;- Scale Ops'!$D$3:$BW$413,0,MATCH(BR$2,'&lt;- Scale Ops'!$D$3:$BW$3,0))),0)</f>
        <v>0</v>
      </c>
      <c r="BS9" s="240">
        <f>IF($B$1="On",SUMIF('&lt;- Scale Ops'!$A$3:$A$413,TRIM($A9),INDEX('&lt;- Scale Ops'!$D$3:$BW$413,0,MATCH(BS$2,'&lt;- Scale Ops'!$D$3:$BW$3,0))),0)</f>
        <v>0</v>
      </c>
      <c r="BT9" s="240">
        <f>IF($B$1="On",SUMIF('&lt;- Scale Ops'!$A$3:$A$413,TRIM($A9),INDEX('&lt;- Scale Ops'!$D$3:$BW$413,0,MATCH(BT$2,'&lt;- Scale Ops'!$D$3:$BW$3,0))),0)</f>
        <v>0</v>
      </c>
      <c r="BU9" s="240">
        <f>IF($B$1="On",SUMIF('&lt;- Scale Ops'!$A$3:$A$413,TRIM($A9),INDEX('&lt;- Scale Ops'!$D$3:$BW$413,0,MATCH(BU$2,'&lt;- Scale Ops'!$D$3:$BW$3,0))),0)</f>
        <v>0</v>
      </c>
      <c r="BV9" s="240">
        <f>IF($B$1="On",SUMIF('&lt;- Scale Ops'!$A$3:$A$413,TRIM($A9),INDEX('&lt;- Scale Ops'!$D$3:$BW$413,0,MATCH(BV$2,'&lt;- Scale Ops'!$D$3:$BW$3,0))),0)</f>
        <v>0</v>
      </c>
    </row>
    <row r="10" spans="1:74" x14ac:dyDescent="0.3">
      <c r="A10" t="str">
        <f t="shared" si="0"/>
        <v>MarketingRequired Headcount</v>
      </c>
      <c r="B10" t="s">
        <v>88</v>
      </c>
      <c r="C10" s="240">
        <f>IF($B$1="On",SUMIF('&lt;- Scale Ops'!$A$3:$A$413,TRIM($A10),INDEX('&lt;- Scale Ops'!$D$3:$BW$413,0,MATCH(C$2,'&lt;- Scale Ops'!$D$3:$BW$3,0))),0)</f>
        <v>0</v>
      </c>
      <c r="D10" s="240">
        <f>IF($B$1="On",SUMIF('&lt;- Scale Ops'!$A$3:$A$413,TRIM($A10),INDEX('&lt;- Scale Ops'!$D$3:$BW$413,0,MATCH(D$2,'&lt;- Scale Ops'!$D$3:$BW$3,0))),0)</f>
        <v>0</v>
      </c>
      <c r="E10" s="240">
        <f>IF($B$1="On",SUMIF('&lt;- Scale Ops'!$A$3:$A$413,TRIM($A10),INDEX('&lt;- Scale Ops'!$D$3:$BW$413,0,MATCH(E$2,'&lt;- Scale Ops'!$D$3:$BW$3,0))),0)</f>
        <v>0</v>
      </c>
      <c r="F10" s="240">
        <f>IF($B$1="On",SUMIF('&lt;- Scale Ops'!$A$3:$A$413,TRIM($A10),INDEX('&lt;- Scale Ops'!$D$3:$BW$413,0,MATCH(F$2,'&lt;- Scale Ops'!$D$3:$BW$3,0))),0)</f>
        <v>0</v>
      </c>
      <c r="G10" s="240">
        <f>IF($B$1="On",SUMIF('&lt;- Scale Ops'!$A$3:$A$413,TRIM($A10),INDEX('&lt;- Scale Ops'!$D$3:$BW$413,0,MATCH(G$2,'&lt;- Scale Ops'!$D$3:$BW$3,0))),0)</f>
        <v>0</v>
      </c>
      <c r="H10" s="240">
        <f>IF($B$1="On",SUMIF('&lt;- Scale Ops'!$A$3:$A$413,TRIM($A10),INDEX('&lt;- Scale Ops'!$D$3:$BW$413,0,MATCH(H$2,'&lt;- Scale Ops'!$D$3:$BW$3,0))),0)</f>
        <v>0</v>
      </c>
      <c r="I10" s="240">
        <f>IF($B$1="On",SUMIF('&lt;- Scale Ops'!$A$3:$A$413,TRIM($A10),INDEX('&lt;- Scale Ops'!$D$3:$BW$413,0,MATCH(I$2,'&lt;- Scale Ops'!$D$3:$BW$3,0))),0)</f>
        <v>0</v>
      </c>
      <c r="J10" s="240">
        <f>IF($B$1="On",SUMIF('&lt;- Scale Ops'!$A$3:$A$413,TRIM($A10),INDEX('&lt;- Scale Ops'!$D$3:$BW$413,0,MATCH(J$2,'&lt;- Scale Ops'!$D$3:$BW$3,0))),0)</f>
        <v>0</v>
      </c>
      <c r="K10" s="240">
        <f>IF($B$1="On",SUMIF('&lt;- Scale Ops'!$A$3:$A$413,TRIM($A10),INDEX('&lt;- Scale Ops'!$D$3:$BW$413,0,MATCH(K$2,'&lt;- Scale Ops'!$D$3:$BW$3,0))),0)</f>
        <v>0</v>
      </c>
      <c r="L10" s="240">
        <f>IF($B$1="On",SUMIF('&lt;- Scale Ops'!$A$3:$A$413,TRIM($A10),INDEX('&lt;- Scale Ops'!$D$3:$BW$413,0,MATCH(L$2,'&lt;- Scale Ops'!$D$3:$BW$3,0))),0)</f>
        <v>0</v>
      </c>
      <c r="M10" s="240">
        <f>IF($B$1="On",SUMIF('&lt;- Scale Ops'!$A$3:$A$413,TRIM($A10),INDEX('&lt;- Scale Ops'!$D$3:$BW$413,0,MATCH(M$2,'&lt;- Scale Ops'!$D$3:$BW$3,0))),0)</f>
        <v>0</v>
      </c>
      <c r="N10" s="240">
        <f>IF($B$1="On",SUMIF('&lt;- Scale Ops'!$A$3:$A$413,TRIM($A10),INDEX('&lt;- Scale Ops'!$D$3:$BW$413,0,MATCH(N$2,'&lt;- Scale Ops'!$D$3:$BW$3,0))),0)</f>
        <v>0</v>
      </c>
      <c r="O10" s="240">
        <f>IF($B$1="On",SUMIF('&lt;- Scale Ops'!$A$3:$A$413,TRIM($A10),INDEX('&lt;- Scale Ops'!$D$3:$BW$413,0,MATCH(O$2,'&lt;- Scale Ops'!$D$3:$BW$3,0))),0)</f>
        <v>0</v>
      </c>
      <c r="P10" s="240">
        <f>IF($B$1="On",SUMIF('&lt;- Scale Ops'!$A$3:$A$413,TRIM($A10),INDEX('&lt;- Scale Ops'!$D$3:$BW$413,0,MATCH(P$2,'&lt;- Scale Ops'!$D$3:$BW$3,0))),0)</f>
        <v>0</v>
      </c>
      <c r="Q10" s="240">
        <f>IF($B$1="On",SUMIF('&lt;- Scale Ops'!$A$3:$A$413,TRIM($A10),INDEX('&lt;- Scale Ops'!$D$3:$BW$413,0,MATCH(Q$2,'&lt;- Scale Ops'!$D$3:$BW$3,0))),0)</f>
        <v>0</v>
      </c>
      <c r="R10" s="240">
        <f>IF($B$1="On",SUMIF('&lt;- Scale Ops'!$A$3:$A$413,TRIM($A10),INDEX('&lt;- Scale Ops'!$D$3:$BW$413,0,MATCH(R$2,'&lt;- Scale Ops'!$D$3:$BW$3,0))),0)</f>
        <v>0</v>
      </c>
      <c r="S10" s="240">
        <f>IF($B$1="On",SUMIF('&lt;- Scale Ops'!$A$3:$A$413,TRIM($A10),INDEX('&lt;- Scale Ops'!$D$3:$BW$413,0,MATCH(S$2,'&lt;- Scale Ops'!$D$3:$BW$3,0))),0)</f>
        <v>0</v>
      </c>
      <c r="T10" s="240">
        <f>IF($B$1="On",SUMIF('&lt;- Scale Ops'!$A$3:$A$413,TRIM($A10),INDEX('&lt;- Scale Ops'!$D$3:$BW$413,0,MATCH(T$2,'&lt;- Scale Ops'!$D$3:$BW$3,0))),0)</f>
        <v>0</v>
      </c>
      <c r="U10" s="240">
        <f>IF($B$1="On",SUMIF('&lt;- Scale Ops'!$A$3:$A$413,TRIM($A10),INDEX('&lt;- Scale Ops'!$D$3:$BW$413,0,MATCH(U$2,'&lt;- Scale Ops'!$D$3:$BW$3,0))),0)</f>
        <v>0</v>
      </c>
      <c r="V10" s="240">
        <f>IF($B$1="On",SUMIF('&lt;- Scale Ops'!$A$3:$A$413,TRIM($A10),INDEX('&lt;- Scale Ops'!$D$3:$BW$413,0,MATCH(V$2,'&lt;- Scale Ops'!$D$3:$BW$3,0))),0)</f>
        <v>0</v>
      </c>
      <c r="W10" s="240">
        <f>IF($B$1="On",SUMIF('&lt;- Scale Ops'!$A$3:$A$413,TRIM($A10),INDEX('&lt;- Scale Ops'!$D$3:$BW$413,0,MATCH(W$2,'&lt;- Scale Ops'!$D$3:$BW$3,0))),0)</f>
        <v>0</v>
      </c>
      <c r="X10" s="240">
        <f>IF($B$1="On",SUMIF('&lt;- Scale Ops'!$A$3:$A$413,TRIM($A10),INDEX('&lt;- Scale Ops'!$D$3:$BW$413,0,MATCH(X$2,'&lt;- Scale Ops'!$D$3:$BW$3,0))),0)</f>
        <v>0</v>
      </c>
      <c r="Y10" s="240">
        <f>IF($B$1="On",SUMIF('&lt;- Scale Ops'!$A$3:$A$413,TRIM($A10),INDEX('&lt;- Scale Ops'!$D$3:$BW$413,0,MATCH(Y$2,'&lt;- Scale Ops'!$D$3:$BW$3,0))),0)</f>
        <v>0</v>
      </c>
      <c r="Z10" s="240">
        <f>IF($B$1="On",SUMIF('&lt;- Scale Ops'!$A$3:$A$413,TRIM($A10),INDEX('&lt;- Scale Ops'!$D$3:$BW$413,0,MATCH(Z$2,'&lt;- Scale Ops'!$D$3:$BW$3,0))),0)</f>
        <v>0</v>
      </c>
      <c r="AA10" s="240">
        <f>IF($B$1="On",SUMIF('&lt;- Scale Ops'!$A$3:$A$413,TRIM($A10),INDEX('&lt;- Scale Ops'!$D$3:$BW$413,0,MATCH(AA$2,'&lt;- Scale Ops'!$D$3:$BW$3,0))),0)</f>
        <v>0</v>
      </c>
      <c r="AB10" s="240">
        <f>IF($B$1="On",SUMIF('&lt;- Scale Ops'!$A$3:$A$413,TRIM($A10),INDEX('&lt;- Scale Ops'!$D$3:$BW$413,0,MATCH(AB$2,'&lt;- Scale Ops'!$D$3:$BW$3,0))),0)</f>
        <v>0</v>
      </c>
      <c r="AC10" s="240">
        <f>IF($B$1="On",SUMIF('&lt;- Scale Ops'!$A$3:$A$413,TRIM($A10),INDEX('&lt;- Scale Ops'!$D$3:$BW$413,0,MATCH(AC$2,'&lt;- Scale Ops'!$D$3:$BW$3,0))),0)</f>
        <v>0</v>
      </c>
      <c r="AD10" s="240">
        <f>IF($B$1="On",SUMIF('&lt;- Scale Ops'!$A$3:$A$413,TRIM($A10),INDEX('&lt;- Scale Ops'!$D$3:$BW$413,0,MATCH(AD$2,'&lt;- Scale Ops'!$D$3:$BW$3,0))),0)</f>
        <v>0</v>
      </c>
      <c r="AE10" s="240">
        <f>IF($B$1="On",SUMIF('&lt;- Scale Ops'!$A$3:$A$413,TRIM($A10),INDEX('&lt;- Scale Ops'!$D$3:$BW$413,0,MATCH(AE$2,'&lt;- Scale Ops'!$D$3:$BW$3,0))),0)</f>
        <v>0</v>
      </c>
      <c r="AF10" s="240">
        <f>IF($B$1="On",SUMIF('&lt;- Scale Ops'!$A$3:$A$413,TRIM($A10),INDEX('&lt;- Scale Ops'!$D$3:$BW$413,0,MATCH(AF$2,'&lt;- Scale Ops'!$D$3:$BW$3,0))),0)</f>
        <v>0</v>
      </c>
      <c r="AG10" s="240">
        <f>IF($B$1="On",SUMIF('&lt;- Scale Ops'!$A$3:$A$413,TRIM($A10),INDEX('&lt;- Scale Ops'!$D$3:$BW$413,0,MATCH(AG$2,'&lt;- Scale Ops'!$D$3:$BW$3,0))),0)</f>
        <v>0</v>
      </c>
      <c r="AH10" s="240">
        <f>IF($B$1="On",SUMIF('&lt;- Scale Ops'!$A$3:$A$413,TRIM($A10),INDEX('&lt;- Scale Ops'!$D$3:$BW$413,0,MATCH(AH$2,'&lt;- Scale Ops'!$D$3:$BW$3,0))),0)</f>
        <v>0</v>
      </c>
      <c r="AI10" s="240">
        <f>IF($B$1="On",SUMIF('&lt;- Scale Ops'!$A$3:$A$413,TRIM($A10),INDEX('&lt;- Scale Ops'!$D$3:$BW$413,0,MATCH(AI$2,'&lt;- Scale Ops'!$D$3:$BW$3,0))),0)</f>
        <v>0</v>
      </c>
      <c r="AJ10" s="240">
        <f>IF($B$1="On",SUMIF('&lt;- Scale Ops'!$A$3:$A$413,TRIM($A10),INDEX('&lt;- Scale Ops'!$D$3:$BW$413,0,MATCH(AJ$2,'&lt;- Scale Ops'!$D$3:$BW$3,0))),0)</f>
        <v>0</v>
      </c>
      <c r="AK10" s="240">
        <f>IF($B$1="On",SUMIF('&lt;- Scale Ops'!$A$3:$A$413,TRIM($A10),INDEX('&lt;- Scale Ops'!$D$3:$BW$413,0,MATCH(AK$2,'&lt;- Scale Ops'!$D$3:$BW$3,0))),0)</f>
        <v>0</v>
      </c>
      <c r="AL10" s="240">
        <f>IF($B$1="On",SUMIF('&lt;- Scale Ops'!$A$3:$A$413,TRIM($A10),INDEX('&lt;- Scale Ops'!$D$3:$BW$413,0,MATCH(AL$2,'&lt;- Scale Ops'!$D$3:$BW$3,0))),0)</f>
        <v>0</v>
      </c>
      <c r="AM10" s="240">
        <f>IF($B$1="On",SUMIF('&lt;- Scale Ops'!$A$3:$A$413,TRIM($A10),INDEX('&lt;- Scale Ops'!$D$3:$BW$413,0,MATCH(AM$2,'&lt;- Scale Ops'!$D$3:$BW$3,0))),0)</f>
        <v>0</v>
      </c>
      <c r="AN10" s="240">
        <f>IF($B$1="On",SUMIF('&lt;- Scale Ops'!$A$3:$A$413,TRIM($A10),INDEX('&lt;- Scale Ops'!$D$3:$BW$413,0,MATCH(AN$2,'&lt;- Scale Ops'!$D$3:$BW$3,0))),0)</f>
        <v>0</v>
      </c>
      <c r="AO10" s="240">
        <f>IF($B$1="On",SUMIF('&lt;- Scale Ops'!$A$3:$A$413,TRIM($A10),INDEX('&lt;- Scale Ops'!$D$3:$BW$413,0,MATCH(AO$2,'&lt;- Scale Ops'!$D$3:$BW$3,0))),0)</f>
        <v>0</v>
      </c>
      <c r="AP10" s="240">
        <f>IF($B$1="On",SUMIF('&lt;- Scale Ops'!$A$3:$A$413,TRIM($A10),INDEX('&lt;- Scale Ops'!$D$3:$BW$413,0,MATCH(AP$2,'&lt;- Scale Ops'!$D$3:$BW$3,0))),0)</f>
        <v>0</v>
      </c>
      <c r="AQ10" s="240">
        <f>IF($B$1="On",SUMIF('&lt;- Scale Ops'!$A$3:$A$413,TRIM($A10),INDEX('&lt;- Scale Ops'!$D$3:$BW$413,0,MATCH(AQ$2,'&lt;- Scale Ops'!$D$3:$BW$3,0))),0)</f>
        <v>0</v>
      </c>
      <c r="AR10" s="240">
        <f>IF($B$1="On",SUMIF('&lt;- Scale Ops'!$A$3:$A$413,TRIM($A10),INDEX('&lt;- Scale Ops'!$D$3:$BW$413,0,MATCH(AR$2,'&lt;- Scale Ops'!$D$3:$BW$3,0))),0)</f>
        <v>0</v>
      </c>
      <c r="AS10" s="240">
        <f>IF($B$1="On",SUMIF('&lt;- Scale Ops'!$A$3:$A$413,TRIM($A10),INDEX('&lt;- Scale Ops'!$D$3:$BW$413,0,MATCH(AS$2,'&lt;- Scale Ops'!$D$3:$BW$3,0))),0)</f>
        <v>0</v>
      </c>
      <c r="AT10" s="240">
        <f>IF($B$1="On",SUMIF('&lt;- Scale Ops'!$A$3:$A$413,TRIM($A10),INDEX('&lt;- Scale Ops'!$D$3:$BW$413,0,MATCH(AT$2,'&lt;- Scale Ops'!$D$3:$BW$3,0))),0)</f>
        <v>0</v>
      </c>
      <c r="AU10" s="240">
        <f>IF($B$1="On",SUMIF('&lt;- Scale Ops'!$A$3:$A$413,TRIM($A10),INDEX('&lt;- Scale Ops'!$D$3:$BW$413,0,MATCH(AU$2,'&lt;- Scale Ops'!$D$3:$BW$3,0))),0)</f>
        <v>0</v>
      </c>
      <c r="AV10" s="240">
        <f>IF($B$1="On",SUMIF('&lt;- Scale Ops'!$A$3:$A$413,TRIM($A10),INDEX('&lt;- Scale Ops'!$D$3:$BW$413,0,MATCH(AV$2,'&lt;- Scale Ops'!$D$3:$BW$3,0))),0)</f>
        <v>0</v>
      </c>
      <c r="AW10" s="240">
        <f>IF($B$1="On",SUMIF('&lt;- Scale Ops'!$A$3:$A$413,TRIM($A10),INDEX('&lt;- Scale Ops'!$D$3:$BW$413,0,MATCH(AW$2,'&lt;- Scale Ops'!$D$3:$BW$3,0))),0)</f>
        <v>0</v>
      </c>
      <c r="AX10" s="240">
        <f>IF($B$1="On",SUMIF('&lt;- Scale Ops'!$A$3:$A$413,TRIM($A10),INDEX('&lt;- Scale Ops'!$D$3:$BW$413,0,MATCH(AX$2,'&lt;- Scale Ops'!$D$3:$BW$3,0))),0)</f>
        <v>0</v>
      </c>
      <c r="AY10" s="240">
        <f>IF($B$1="On",SUMIF('&lt;- Scale Ops'!$A$3:$A$413,TRIM($A10),INDEX('&lt;- Scale Ops'!$D$3:$BW$413,0,MATCH(AY$2,'&lt;- Scale Ops'!$D$3:$BW$3,0))),0)</f>
        <v>0</v>
      </c>
      <c r="AZ10" s="240">
        <f>IF($B$1="On",SUMIF('&lt;- Scale Ops'!$A$3:$A$413,TRIM($A10),INDEX('&lt;- Scale Ops'!$D$3:$BW$413,0,MATCH(AZ$2,'&lt;- Scale Ops'!$D$3:$BW$3,0))),0)</f>
        <v>0</v>
      </c>
      <c r="BA10" s="240">
        <f>IF($B$1="On",SUMIF('&lt;- Scale Ops'!$A$3:$A$413,TRIM($A10),INDEX('&lt;- Scale Ops'!$D$3:$BW$413,0,MATCH(BA$2,'&lt;- Scale Ops'!$D$3:$BW$3,0))),0)</f>
        <v>0</v>
      </c>
      <c r="BB10" s="240">
        <f>IF($B$1="On",SUMIF('&lt;- Scale Ops'!$A$3:$A$413,TRIM($A10),INDEX('&lt;- Scale Ops'!$D$3:$BW$413,0,MATCH(BB$2,'&lt;- Scale Ops'!$D$3:$BW$3,0))),0)</f>
        <v>0</v>
      </c>
      <c r="BC10" s="240">
        <f>IF($B$1="On",SUMIF('&lt;- Scale Ops'!$A$3:$A$413,TRIM($A10),INDEX('&lt;- Scale Ops'!$D$3:$BW$413,0,MATCH(BC$2,'&lt;- Scale Ops'!$D$3:$BW$3,0))),0)</f>
        <v>0</v>
      </c>
      <c r="BD10" s="240">
        <f>IF($B$1="On",SUMIF('&lt;- Scale Ops'!$A$3:$A$413,TRIM($A10),INDEX('&lt;- Scale Ops'!$D$3:$BW$413,0,MATCH(BD$2,'&lt;- Scale Ops'!$D$3:$BW$3,0))),0)</f>
        <v>0</v>
      </c>
      <c r="BE10" s="240">
        <f>IF($B$1="On",SUMIF('&lt;- Scale Ops'!$A$3:$A$413,TRIM($A10),INDEX('&lt;- Scale Ops'!$D$3:$BW$413,0,MATCH(BE$2,'&lt;- Scale Ops'!$D$3:$BW$3,0))),0)</f>
        <v>0</v>
      </c>
      <c r="BF10" s="240">
        <f>IF($B$1="On",SUMIF('&lt;- Scale Ops'!$A$3:$A$413,TRIM($A10),INDEX('&lt;- Scale Ops'!$D$3:$BW$413,0,MATCH(BF$2,'&lt;- Scale Ops'!$D$3:$BW$3,0))),0)</f>
        <v>0</v>
      </c>
      <c r="BG10" s="240">
        <f>IF($B$1="On",SUMIF('&lt;- Scale Ops'!$A$3:$A$413,TRIM($A10),INDEX('&lt;- Scale Ops'!$D$3:$BW$413,0,MATCH(BG$2,'&lt;- Scale Ops'!$D$3:$BW$3,0))),0)</f>
        <v>0</v>
      </c>
      <c r="BH10" s="240">
        <f>IF($B$1="On",SUMIF('&lt;- Scale Ops'!$A$3:$A$413,TRIM($A10),INDEX('&lt;- Scale Ops'!$D$3:$BW$413,0,MATCH(BH$2,'&lt;- Scale Ops'!$D$3:$BW$3,0))),0)</f>
        <v>0</v>
      </c>
      <c r="BI10" s="240">
        <f>IF($B$1="On",SUMIF('&lt;- Scale Ops'!$A$3:$A$413,TRIM($A10),INDEX('&lt;- Scale Ops'!$D$3:$BW$413,0,MATCH(BI$2,'&lt;- Scale Ops'!$D$3:$BW$3,0))),0)</f>
        <v>0</v>
      </c>
      <c r="BJ10" s="240">
        <f>IF($B$1="On",SUMIF('&lt;- Scale Ops'!$A$3:$A$413,TRIM($A10),INDEX('&lt;- Scale Ops'!$D$3:$BW$413,0,MATCH(BJ$2,'&lt;- Scale Ops'!$D$3:$BW$3,0))),0)</f>
        <v>0</v>
      </c>
      <c r="BK10" s="240">
        <f>IF($B$1="On",SUMIF('&lt;- Scale Ops'!$A$3:$A$413,TRIM($A10),INDEX('&lt;- Scale Ops'!$D$3:$BW$413,0,MATCH(BK$2,'&lt;- Scale Ops'!$D$3:$BW$3,0))),0)</f>
        <v>0</v>
      </c>
      <c r="BL10" s="240">
        <f>IF($B$1="On",SUMIF('&lt;- Scale Ops'!$A$3:$A$413,TRIM($A10),INDEX('&lt;- Scale Ops'!$D$3:$BW$413,0,MATCH(BL$2,'&lt;- Scale Ops'!$D$3:$BW$3,0))),0)</f>
        <v>0</v>
      </c>
      <c r="BM10" s="240">
        <f>IF($B$1="On",SUMIF('&lt;- Scale Ops'!$A$3:$A$413,TRIM($A10),INDEX('&lt;- Scale Ops'!$D$3:$BW$413,0,MATCH(BM$2,'&lt;- Scale Ops'!$D$3:$BW$3,0))),0)</f>
        <v>0</v>
      </c>
      <c r="BN10" s="240">
        <f>IF($B$1="On",SUMIF('&lt;- Scale Ops'!$A$3:$A$413,TRIM($A10),INDEX('&lt;- Scale Ops'!$D$3:$BW$413,0,MATCH(BN$2,'&lt;- Scale Ops'!$D$3:$BW$3,0))),0)</f>
        <v>0</v>
      </c>
      <c r="BO10" s="240">
        <f>IF($B$1="On",SUMIF('&lt;- Scale Ops'!$A$3:$A$413,TRIM($A10),INDEX('&lt;- Scale Ops'!$D$3:$BW$413,0,MATCH(BO$2,'&lt;- Scale Ops'!$D$3:$BW$3,0))),0)</f>
        <v>0</v>
      </c>
      <c r="BP10" s="240">
        <f>IF($B$1="On",SUMIF('&lt;- Scale Ops'!$A$3:$A$413,TRIM($A10),INDEX('&lt;- Scale Ops'!$D$3:$BW$413,0,MATCH(BP$2,'&lt;- Scale Ops'!$D$3:$BW$3,0))),0)</f>
        <v>0</v>
      </c>
      <c r="BQ10" s="240">
        <f>IF($B$1="On",SUMIF('&lt;- Scale Ops'!$A$3:$A$413,TRIM($A10),INDEX('&lt;- Scale Ops'!$D$3:$BW$413,0,MATCH(BQ$2,'&lt;- Scale Ops'!$D$3:$BW$3,0))),0)</f>
        <v>0</v>
      </c>
      <c r="BR10" s="240">
        <f>IF($B$1="On",SUMIF('&lt;- Scale Ops'!$A$3:$A$413,TRIM($A10),INDEX('&lt;- Scale Ops'!$D$3:$BW$413,0,MATCH(BR$2,'&lt;- Scale Ops'!$D$3:$BW$3,0))),0)</f>
        <v>0</v>
      </c>
      <c r="BS10" s="240">
        <f>IF($B$1="On",SUMIF('&lt;- Scale Ops'!$A$3:$A$413,TRIM($A10),INDEX('&lt;- Scale Ops'!$D$3:$BW$413,0,MATCH(BS$2,'&lt;- Scale Ops'!$D$3:$BW$3,0))),0)</f>
        <v>0</v>
      </c>
      <c r="BT10" s="240">
        <f>IF($B$1="On",SUMIF('&lt;- Scale Ops'!$A$3:$A$413,TRIM($A10),INDEX('&lt;- Scale Ops'!$D$3:$BW$413,0,MATCH(BT$2,'&lt;- Scale Ops'!$D$3:$BW$3,0))),0)</f>
        <v>0</v>
      </c>
      <c r="BU10" s="240">
        <f>IF($B$1="On",SUMIF('&lt;- Scale Ops'!$A$3:$A$413,TRIM($A10),INDEX('&lt;- Scale Ops'!$D$3:$BW$413,0,MATCH(BU$2,'&lt;- Scale Ops'!$D$3:$BW$3,0))),0)</f>
        <v>0</v>
      </c>
      <c r="BV10" s="240">
        <f>IF($B$1="On",SUMIF('&lt;- Scale Ops'!$A$3:$A$413,TRIM($A10),INDEX('&lt;- Scale Ops'!$D$3:$BW$413,0,MATCH(BV$2,'&lt;- Scale Ops'!$D$3:$BW$3,0))),0)</f>
        <v>0</v>
      </c>
    </row>
    <row r="11" spans="1:74" x14ac:dyDescent="0.3">
      <c r="A11" t="str">
        <f t="shared" si="0"/>
        <v>G&amp;ARequired Headcount</v>
      </c>
      <c r="B11" t="s">
        <v>89</v>
      </c>
      <c r="C11" s="240">
        <f>IF($B$1="On",SUMIF('&lt;- Scale Ops'!$A$3:$A$413,TRIM($A11),INDEX('&lt;- Scale Ops'!$D$3:$BW$413,0,MATCH(C$2,'&lt;- Scale Ops'!$D$3:$BW$3,0))),0)</f>
        <v>0</v>
      </c>
      <c r="D11" s="240">
        <f>IF($B$1="On",SUMIF('&lt;- Scale Ops'!$A$3:$A$413,TRIM($A11),INDEX('&lt;- Scale Ops'!$D$3:$BW$413,0,MATCH(D$2,'&lt;- Scale Ops'!$D$3:$BW$3,0))),0)</f>
        <v>0</v>
      </c>
      <c r="E11" s="240">
        <f>IF($B$1="On",SUMIF('&lt;- Scale Ops'!$A$3:$A$413,TRIM($A11),INDEX('&lt;- Scale Ops'!$D$3:$BW$413,0,MATCH(E$2,'&lt;- Scale Ops'!$D$3:$BW$3,0))),0)</f>
        <v>0</v>
      </c>
      <c r="F11" s="240">
        <f>IF($B$1="On",SUMIF('&lt;- Scale Ops'!$A$3:$A$413,TRIM($A11),INDEX('&lt;- Scale Ops'!$D$3:$BW$413,0,MATCH(F$2,'&lt;- Scale Ops'!$D$3:$BW$3,0))),0)</f>
        <v>0</v>
      </c>
      <c r="G11" s="240">
        <f>IF($B$1="On",SUMIF('&lt;- Scale Ops'!$A$3:$A$413,TRIM($A11),INDEX('&lt;- Scale Ops'!$D$3:$BW$413,0,MATCH(G$2,'&lt;- Scale Ops'!$D$3:$BW$3,0))),0)</f>
        <v>0</v>
      </c>
      <c r="H11" s="240">
        <f>IF($B$1="On",SUMIF('&lt;- Scale Ops'!$A$3:$A$413,TRIM($A11),INDEX('&lt;- Scale Ops'!$D$3:$BW$413,0,MATCH(H$2,'&lt;- Scale Ops'!$D$3:$BW$3,0))),0)</f>
        <v>0</v>
      </c>
      <c r="I11" s="240">
        <f>IF($B$1="On",SUMIF('&lt;- Scale Ops'!$A$3:$A$413,TRIM($A11),INDEX('&lt;- Scale Ops'!$D$3:$BW$413,0,MATCH(I$2,'&lt;- Scale Ops'!$D$3:$BW$3,0))),0)</f>
        <v>0</v>
      </c>
      <c r="J11" s="240">
        <f>IF($B$1="On",SUMIF('&lt;- Scale Ops'!$A$3:$A$413,TRIM($A11),INDEX('&lt;- Scale Ops'!$D$3:$BW$413,0,MATCH(J$2,'&lt;- Scale Ops'!$D$3:$BW$3,0))),0)</f>
        <v>0</v>
      </c>
      <c r="K11" s="240">
        <f>IF($B$1="On",SUMIF('&lt;- Scale Ops'!$A$3:$A$413,TRIM($A11),INDEX('&lt;- Scale Ops'!$D$3:$BW$413,0,MATCH(K$2,'&lt;- Scale Ops'!$D$3:$BW$3,0))),0)</f>
        <v>0</v>
      </c>
      <c r="L11" s="240">
        <f>IF($B$1="On",SUMIF('&lt;- Scale Ops'!$A$3:$A$413,TRIM($A11),INDEX('&lt;- Scale Ops'!$D$3:$BW$413,0,MATCH(L$2,'&lt;- Scale Ops'!$D$3:$BW$3,0))),0)</f>
        <v>0</v>
      </c>
      <c r="M11" s="240">
        <f>IF($B$1="On",SUMIF('&lt;- Scale Ops'!$A$3:$A$413,TRIM($A11),INDEX('&lt;- Scale Ops'!$D$3:$BW$413,0,MATCH(M$2,'&lt;- Scale Ops'!$D$3:$BW$3,0))),0)</f>
        <v>0</v>
      </c>
      <c r="N11" s="240">
        <f>IF($B$1="On",SUMIF('&lt;- Scale Ops'!$A$3:$A$413,TRIM($A11),INDEX('&lt;- Scale Ops'!$D$3:$BW$413,0,MATCH(N$2,'&lt;- Scale Ops'!$D$3:$BW$3,0))),0)</f>
        <v>0</v>
      </c>
      <c r="O11" s="240">
        <f>IF($B$1="On",SUMIF('&lt;- Scale Ops'!$A$3:$A$413,TRIM($A11),INDEX('&lt;- Scale Ops'!$D$3:$BW$413,0,MATCH(O$2,'&lt;- Scale Ops'!$D$3:$BW$3,0))),0)</f>
        <v>0</v>
      </c>
      <c r="P11" s="240">
        <f>IF($B$1="On",SUMIF('&lt;- Scale Ops'!$A$3:$A$413,TRIM($A11),INDEX('&lt;- Scale Ops'!$D$3:$BW$413,0,MATCH(P$2,'&lt;- Scale Ops'!$D$3:$BW$3,0))),0)</f>
        <v>0</v>
      </c>
      <c r="Q11" s="240">
        <f>IF($B$1="On",SUMIF('&lt;- Scale Ops'!$A$3:$A$413,TRIM($A11),INDEX('&lt;- Scale Ops'!$D$3:$BW$413,0,MATCH(Q$2,'&lt;- Scale Ops'!$D$3:$BW$3,0))),0)</f>
        <v>0</v>
      </c>
      <c r="R11" s="240">
        <f>IF($B$1="On",SUMIF('&lt;- Scale Ops'!$A$3:$A$413,TRIM($A11),INDEX('&lt;- Scale Ops'!$D$3:$BW$413,0,MATCH(R$2,'&lt;- Scale Ops'!$D$3:$BW$3,0))),0)</f>
        <v>0</v>
      </c>
      <c r="S11" s="240">
        <f>IF($B$1="On",SUMIF('&lt;- Scale Ops'!$A$3:$A$413,TRIM($A11),INDEX('&lt;- Scale Ops'!$D$3:$BW$413,0,MATCH(S$2,'&lt;- Scale Ops'!$D$3:$BW$3,0))),0)</f>
        <v>0</v>
      </c>
      <c r="T11" s="240">
        <f>IF($B$1="On",SUMIF('&lt;- Scale Ops'!$A$3:$A$413,TRIM($A11),INDEX('&lt;- Scale Ops'!$D$3:$BW$413,0,MATCH(T$2,'&lt;- Scale Ops'!$D$3:$BW$3,0))),0)</f>
        <v>0</v>
      </c>
      <c r="U11" s="240">
        <f>IF($B$1="On",SUMIF('&lt;- Scale Ops'!$A$3:$A$413,TRIM($A11),INDEX('&lt;- Scale Ops'!$D$3:$BW$413,0,MATCH(U$2,'&lt;- Scale Ops'!$D$3:$BW$3,0))),0)</f>
        <v>0</v>
      </c>
      <c r="V11" s="240">
        <f>IF($B$1="On",SUMIF('&lt;- Scale Ops'!$A$3:$A$413,TRIM($A11),INDEX('&lt;- Scale Ops'!$D$3:$BW$413,0,MATCH(V$2,'&lt;- Scale Ops'!$D$3:$BW$3,0))),0)</f>
        <v>0</v>
      </c>
      <c r="W11" s="240">
        <f>IF($B$1="On",SUMIF('&lt;- Scale Ops'!$A$3:$A$413,TRIM($A11),INDEX('&lt;- Scale Ops'!$D$3:$BW$413,0,MATCH(W$2,'&lt;- Scale Ops'!$D$3:$BW$3,0))),0)</f>
        <v>0</v>
      </c>
      <c r="X11" s="240">
        <f>IF($B$1="On",SUMIF('&lt;- Scale Ops'!$A$3:$A$413,TRIM($A11),INDEX('&lt;- Scale Ops'!$D$3:$BW$413,0,MATCH(X$2,'&lt;- Scale Ops'!$D$3:$BW$3,0))),0)</f>
        <v>0</v>
      </c>
      <c r="Y11" s="240">
        <f>IF($B$1="On",SUMIF('&lt;- Scale Ops'!$A$3:$A$413,TRIM($A11),INDEX('&lt;- Scale Ops'!$D$3:$BW$413,0,MATCH(Y$2,'&lt;- Scale Ops'!$D$3:$BW$3,0))),0)</f>
        <v>0</v>
      </c>
      <c r="Z11" s="240">
        <f>IF($B$1="On",SUMIF('&lt;- Scale Ops'!$A$3:$A$413,TRIM($A11),INDEX('&lt;- Scale Ops'!$D$3:$BW$413,0,MATCH(Z$2,'&lt;- Scale Ops'!$D$3:$BW$3,0))),0)</f>
        <v>0</v>
      </c>
      <c r="AA11" s="240">
        <f>IF($B$1="On",SUMIF('&lt;- Scale Ops'!$A$3:$A$413,TRIM($A11),INDEX('&lt;- Scale Ops'!$D$3:$BW$413,0,MATCH(AA$2,'&lt;- Scale Ops'!$D$3:$BW$3,0))),0)</f>
        <v>0</v>
      </c>
      <c r="AB11" s="240">
        <f>IF($B$1="On",SUMIF('&lt;- Scale Ops'!$A$3:$A$413,TRIM($A11),INDEX('&lt;- Scale Ops'!$D$3:$BW$413,0,MATCH(AB$2,'&lt;- Scale Ops'!$D$3:$BW$3,0))),0)</f>
        <v>0</v>
      </c>
      <c r="AC11" s="240">
        <f>IF($B$1="On",SUMIF('&lt;- Scale Ops'!$A$3:$A$413,TRIM($A11),INDEX('&lt;- Scale Ops'!$D$3:$BW$413,0,MATCH(AC$2,'&lt;- Scale Ops'!$D$3:$BW$3,0))),0)</f>
        <v>0</v>
      </c>
      <c r="AD11" s="240">
        <f>IF($B$1="On",SUMIF('&lt;- Scale Ops'!$A$3:$A$413,TRIM($A11),INDEX('&lt;- Scale Ops'!$D$3:$BW$413,0,MATCH(AD$2,'&lt;- Scale Ops'!$D$3:$BW$3,0))),0)</f>
        <v>0</v>
      </c>
      <c r="AE11" s="240">
        <f>IF($B$1="On",SUMIF('&lt;- Scale Ops'!$A$3:$A$413,TRIM($A11),INDEX('&lt;- Scale Ops'!$D$3:$BW$413,0,MATCH(AE$2,'&lt;- Scale Ops'!$D$3:$BW$3,0))),0)</f>
        <v>0</v>
      </c>
      <c r="AF11" s="240">
        <f>IF($B$1="On",SUMIF('&lt;- Scale Ops'!$A$3:$A$413,TRIM($A11),INDEX('&lt;- Scale Ops'!$D$3:$BW$413,0,MATCH(AF$2,'&lt;- Scale Ops'!$D$3:$BW$3,0))),0)</f>
        <v>0</v>
      </c>
      <c r="AG11" s="240">
        <f>IF($B$1="On",SUMIF('&lt;- Scale Ops'!$A$3:$A$413,TRIM($A11),INDEX('&lt;- Scale Ops'!$D$3:$BW$413,0,MATCH(AG$2,'&lt;- Scale Ops'!$D$3:$BW$3,0))),0)</f>
        <v>0</v>
      </c>
      <c r="AH11" s="240">
        <f>IF($B$1="On",SUMIF('&lt;- Scale Ops'!$A$3:$A$413,TRIM($A11),INDEX('&lt;- Scale Ops'!$D$3:$BW$413,0,MATCH(AH$2,'&lt;- Scale Ops'!$D$3:$BW$3,0))),0)</f>
        <v>0</v>
      </c>
      <c r="AI11" s="240">
        <f>IF($B$1="On",SUMIF('&lt;- Scale Ops'!$A$3:$A$413,TRIM($A11),INDEX('&lt;- Scale Ops'!$D$3:$BW$413,0,MATCH(AI$2,'&lt;- Scale Ops'!$D$3:$BW$3,0))),0)</f>
        <v>0</v>
      </c>
      <c r="AJ11" s="240">
        <f>IF($B$1="On",SUMIF('&lt;- Scale Ops'!$A$3:$A$413,TRIM($A11),INDEX('&lt;- Scale Ops'!$D$3:$BW$413,0,MATCH(AJ$2,'&lt;- Scale Ops'!$D$3:$BW$3,0))),0)</f>
        <v>0</v>
      </c>
      <c r="AK11" s="240">
        <f>IF($B$1="On",SUMIF('&lt;- Scale Ops'!$A$3:$A$413,TRIM($A11),INDEX('&lt;- Scale Ops'!$D$3:$BW$413,0,MATCH(AK$2,'&lt;- Scale Ops'!$D$3:$BW$3,0))),0)</f>
        <v>0</v>
      </c>
      <c r="AL11" s="240">
        <f>IF($B$1="On",SUMIF('&lt;- Scale Ops'!$A$3:$A$413,TRIM($A11),INDEX('&lt;- Scale Ops'!$D$3:$BW$413,0,MATCH(AL$2,'&lt;- Scale Ops'!$D$3:$BW$3,0))),0)</f>
        <v>0</v>
      </c>
      <c r="AM11" s="240">
        <f>IF($B$1="On",SUMIF('&lt;- Scale Ops'!$A$3:$A$413,TRIM($A11),INDEX('&lt;- Scale Ops'!$D$3:$BW$413,0,MATCH(AM$2,'&lt;- Scale Ops'!$D$3:$BW$3,0))),0)</f>
        <v>0</v>
      </c>
      <c r="AN11" s="240">
        <f>IF($B$1="On",SUMIF('&lt;- Scale Ops'!$A$3:$A$413,TRIM($A11),INDEX('&lt;- Scale Ops'!$D$3:$BW$413,0,MATCH(AN$2,'&lt;- Scale Ops'!$D$3:$BW$3,0))),0)</f>
        <v>0</v>
      </c>
      <c r="AO11" s="240">
        <f>IF($B$1="On",SUMIF('&lt;- Scale Ops'!$A$3:$A$413,TRIM($A11),INDEX('&lt;- Scale Ops'!$D$3:$BW$413,0,MATCH(AO$2,'&lt;- Scale Ops'!$D$3:$BW$3,0))),0)</f>
        <v>0</v>
      </c>
      <c r="AP11" s="240">
        <f>IF($B$1="On",SUMIF('&lt;- Scale Ops'!$A$3:$A$413,TRIM($A11),INDEX('&lt;- Scale Ops'!$D$3:$BW$413,0,MATCH(AP$2,'&lt;- Scale Ops'!$D$3:$BW$3,0))),0)</f>
        <v>0</v>
      </c>
      <c r="AQ11" s="240">
        <f>IF($B$1="On",SUMIF('&lt;- Scale Ops'!$A$3:$A$413,TRIM($A11),INDEX('&lt;- Scale Ops'!$D$3:$BW$413,0,MATCH(AQ$2,'&lt;- Scale Ops'!$D$3:$BW$3,0))),0)</f>
        <v>0</v>
      </c>
      <c r="AR11" s="240">
        <f>IF($B$1="On",SUMIF('&lt;- Scale Ops'!$A$3:$A$413,TRIM($A11),INDEX('&lt;- Scale Ops'!$D$3:$BW$413,0,MATCH(AR$2,'&lt;- Scale Ops'!$D$3:$BW$3,0))),0)</f>
        <v>0</v>
      </c>
      <c r="AS11" s="240">
        <f>IF($B$1="On",SUMIF('&lt;- Scale Ops'!$A$3:$A$413,TRIM($A11),INDEX('&lt;- Scale Ops'!$D$3:$BW$413,0,MATCH(AS$2,'&lt;- Scale Ops'!$D$3:$BW$3,0))),0)</f>
        <v>0</v>
      </c>
      <c r="AT11" s="240">
        <f>IF($B$1="On",SUMIF('&lt;- Scale Ops'!$A$3:$A$413,TRIM($A11),INDEX('&lt;- Scale Ops'!$D$3:$BW$413,0,MATCH(AT$2,'&lt;- Scale Ops'!$D$3:$BW$3,0))),0)</f>
        <v>0</v>
      </c>
      <c r="AU11" s="240">
        <f>IF($B$1="On",SUMIF('&lt;- Scale Ops'!$A$3:$A$413,TRIM($A11),INDEX('&lt;- Scale Ops'!$D$3:$BW$413,0,MATCH(AU$2,'&lt;- Scale Ops'!$D$3:$BW$3,0))),0)</f>
        <v>0</v>
      </c>
      <c r="AV11" s="240">
        <f>IF($B$1="On",SUMIF('&lt;- Scale Ops'!$A$3:$A$413,TRIM($A11),INDEX('&lt;- Scale Ops'!$D$3:$BW$413,0,MATCH(AV$2,'&lt;- Scale Ops'!$D$3:$BW$3,0))),0)</f>
        <v>0</v>
      </c>
      <c r="AW11" s="240">
        <f>IF($B$1="On",SUMIF('&lt;- Scale Ops'!$A$3:$A$413,TRIM($A11),INDEX('&lt;- Scale Ops'!$D$3:$BW$413,0,MATCH(AW$2,'&lt;- Scale Ops'!$D$3:$BW$3,0))),0)</f>
        <v>0</v>
      </c>
      <c r="AX11" s="240">
        <f>IF($B$1="On",SUMIF('&lt;- Scale Ops'!$A$3:$A$413,TRIM($A11),INDEX('&lt;- Scale Ops'!$D$3:$BW$413,0,MATCH(AX$2,'&lt;- Scale Ops'!$D$3:$BW$3,0))),0)</f>
        <v>0</v>
      </c>
      <c r="AY11" s="240">
        <f>IF($B$1="On",SUMIF('&lt;- Scale Ops'!$A$3:$A$413,TRIM($A11),INDEX('&lt;- Scale Ops'!$D$3:$BW$413,0,MATCH(AY$2,'&lt;- Scale Ops'!$D$3:$BW$3,0))),0)</f>
        <v>0</v>
      </c>
      <c r="AZ11" s="240">
        <f>IF($B$1="On",SUMIF('&lt;- Scale Ops'!$A$3:$A$413,TRIM($A11),INDEX('&lt;- Scale Ops'!$D$3:$BW$413,0,MATCH(AZ$2,'&lt;- Scale Ops'!$D$3:$BW$3,0))),0)</f>
        <v>0</v>
      </c>
      <c r="BA11" s="240">
        <f>IF($B$1="On",SUMIF('&lt;- Scale Ops'!$A$3:$A$413,TRIM($A11),INDEX('&lt;- Scale Ops'!$D$3:$BW$413,0,MATCH(BA$2,'&lt;- Scale Ops'!$D$3:$BW$3,0))),0)</f>
        <v>0</v>
      </c>
      <c r="BB11" s="240">
        <f>IF($B$1="On",SUMIF('&lt;- Scale Ops'!$A$3:$A$413,TRIM($A11),INDEX('&lt;- Scale Ops'!$D$3:$BW$413,0,MATCH(BB$2,'&lt;- Scale Ops'!$D$3:$BW$3,0))),0)</f>
        <v>0</v>
      </c>
      <c r="BC11" s="240">
        <f>IF($B$1="On",SUMIF('&lt;- Scale Ops'!$A$3:$A$413,TRIM($A11),INDEX('&lt;- Scale Ops'!$D$3:$BW$413,0,MATCH(BC$2,'&lt;- Scale Ops'!$D$3:$BW$3,0))),0)</f>
        <v>0</v>
      </c>
      <c r="BD11" s="240">
        <f>IF($B$1="On",SUMIF('&lt;- Scale Ops'!$A$3:$A$413,TRIM($A11),INDEX('&lt;- Scale Ops'!$D$3:$BW$413,0,MATCH(BD$2,'&lt;- Scale Ops'!$D$3:$BW$3,0))),0)</f>
        <v>0</v>
      </c>
      <c r="BE11" s="240">
        <f>IF($B$1="On",SUMIF('&lt;- Scale Ops'!$A$3:$A$413,TRIM($A11),INDEX('&lt;- Scale Ops'!$D$3:$BW$413,0,MATCH(BE$2,'&lt;- Scale Ops'!$D$3:$BW$3,0))),0)</f>
        <v>0</v>
      </c>
      <c r="BF11" s="240">
        <f>IF($B$1="On",SUMIF('&lt;- Scale Ops'!$A$3:$A$413,TRIM($A11),INDEX('&lt;- Scale Ops'!$D$3:$BW$413,0,MATCH(BF$2,'&lt;- Scale Ops'!$D$3:$BW$3,0))),0)</f>
        <v>0</v>
      </c>
      <c r="BG11" s="240">
        <f>IF($B$1="On",SUMIF('&lt;- Scale Ops'!$A$3:$A$413,TRIM($A11),INDEX('&lt;- Scale Ops'!$D$3:$BW$413,0,MATCH(BG$2,'&lt;- Scale Ops'!$D$3:$BW$3,0))),0)</f>
        <v>0</v>
      </c>
      <c r="BH11" s="240">
        <f>IF($B$1="On",SUMIF('&lt;- Scale Ops'!$A$3:$A$413,TRIM($A11),INDEX('&lt;- Scale Ops'!$D$3:$BW$413,0,MATCH(BH$2,'&lt;- Scale Ops'!$D$3:$BW$3,0))),0)</f>
        <v>0</v>
      </c>
      <c r="BI11" s="240">
        <f>IF($B$1="On",SUMIF('&lt;- Scale Ops'!$A$3:$A$413,TRIM($A11),INDEX('&lt;- Scale Ops'!$D$3:$BW$413,0,MATCH(BI$2,'&lt;- Scale Ops'!$D$3:$BW$3,0))),0)</f>
        <v>0</v>
      </c>
      <c r="BJ11" s="240">
        <f>IF($B$1="On",SUMIF('&lt;- Scale Ops'!$A$3:$A$413,TRIM($A11),INDEX('&lt;- Scale Ops'!$D$3:$BW$413,0,MATCH(BJ$2,'&lt;- Scale Ops'!$D$3:$BW$3,0))),0)</f>
        <v>0</v>
      </c>
      <c r="BK11" s="240">
        <f>IF($B$1="On",SUMIF('&lt;- Scale Ops'!$A$3:$A$413,TRIM($A11),INDEX('&lt;- Scale Ops'!$D$3:$BW$413,0,MATCH(BK$2,'&lt;- Scale Ops'!$D$3:$BW$3,0))),0)</f>
        <v>0</v>
      </c>
      <c r="BL11" s="240">
        <f>IF($B$1="On",SUMIF('&lt;- Scale Ops'!$A$3:$A$413,TRIM($A11),INDEX('&lt;- Scale Ops'!$D$3:$BW$413,0,MATCH(BL$2,'&lt;- Scale Ops'!$D$3:$BW$3,0))),0)</f>
        <v>0</v>
      </c>
      <c r="BM11" s="240">
        <f>IF($B$1="On",SUMIF('&lt;- Scale Ops'!$A$3:$A$413,TRIM($A11),INDEX('&lt;- Scale Ops'!$D$3:$BW$413,0,MATCH(BM$2,'&lt;- Scale Ops'!$D$3:$BW$3,0))),0)</f>
        <v>0</v>
      </c>
      <c r="BN11" s="240">
        <f>IF($B$1="On",SUMIF('&lt;- Scale Ops'!$A$3:$A$413,TRIM($A11),INDEX('&lt;- Scale Ops'!$D$3:$BW$413,0,MATCH(BN$2,'&lt;- Scale Ops'!$D$3:$BW$3,0))),0)</f>
        <v>0</v>
      </c>
      <c r="BO11" s="240">
        <f>IF($B$1="On",SUMIF('&lt;- Scale Ops'!$A$3:$A$413,TRIM($A11),INDEX('&lt;- Scale Ops'!$D$3:$BW$413,0,MATCH(BO$2,'&lt;- Scale Ops'!$D$3:$BW$3,0))),0)</f>
        <v>0</v>
      </c>
      <c r="BP11" s="240">
        <f>IF($B$1="On",SUMIF('&lt;- Scale Ops'!$A$3:$A$413,TRIM($A11),INDEX('&lt;- Scale Ops'!$D$3:$BW$413,0,MATCH(BP$2,'&lt;- Scale Ops'!$D$3:$BW$3,0))),0)</f>
        <v>0</v>
      </c>
      <c r="BQ11" s="240">
        <f>IF($B$1="On",SUMIF('&lt;- Scale Ops'!$A$3:$A$413,TRIM($A11),INDEX('&lt;- Scale Ops'!$D$3:$BW$413,0,MATCH(BQ$2,'&lt;- Scale Ops'!$D$3:$BW$3,0))),0)</f>
        <v>0</v>
      </c>
      <c r="BR11" s="240">
        <f>IF($B$1="On",SUMIF('&lt;- Scale Ops'!$A$3:$A$413,TRIM($A11),INDEX('&lt;- Scale Ops'!$D$3:$BW$413,0,MATCH(BR$2,'&lt;- Scale Ops'!$D$3:$BW$3,0))),0)</f>
        <v>0</v>
      </c>
      <c r="BS11" s="240">
        <f>IF($B$1="On",SUMIF('&lt;- Scale Ops'!$A$3:$A$413,TRIM($A11),INDEX('&lt;- Scale Ops'!$D$3:$BW$413,0,MATCH(BS$2,'&lt;- Scale Ops'!$D$3:$BW$3,0))),0)</f>
        <v>0</v>
      </c>
      <c r="BT11" s="240">
        <f>IF($B$1="On",SUMIF('&lt;- Scale Ops'!$A$3:$A$413,TRIM($A11),INDEX('&lt;- Scale Ops'!$D$3:$BW$413,0,MATCH(BT$2,'&lt;- Scale Ops'!$D$3:$BW$3,0))),0)</f>
        <v>0</v>
      </c>
      <c r="BU11" s="240">
        <f>IF($B$1="On",SUMIF('&lt;- Scale Ops'!$A$3:$A$413,TRIM($A11),INDEX('&lt;- Scale Ops'!$D$3:$BW$413,0,MATCH(BU$2,'&lt;- Scale Ops'!$D$3:$BW$3,0))),0)</f>
        <v>0</v>
      </c>
      <c r="BV11" s="240">
        <f>IF($B$1="On",SUMIF('&lt;- Scale Ops'!$A$3:$A$413,TRIM($A11),INDEX('&lt;- Scale Ops'!$D$3:$BW$413,0,MATCH(BV$2,'&lt;- Scale Ops'!$D$3:$BW$3,0))),0)</f>
        <v>0</v>
      </c>
    </row>
    <row r="12" spans="1:74" x14ac:dyDescent="0.3">
      <c r="B12" t="s">
        <v>880</v>
      </c>
      <c r="C12" s="199">
        <f>SUM(C4:C11)</f>
        <v>0</v>
      </c>
      <c r="D12" s="199">
        <f t="shared" ref="D12:BO12" si="1">SUM(D4:D11)</f>
        <v>0</v>
      </c>
      <c r="E12" s="199">
        <f t="shared" si="1"/>
        <v>0</v>
      </c>
      <c r="F12" s="199">
        <f t="shared" si="1"/>
        <v>0</v>
      </c>
      <c r="G12" s="199">
        <f t="shared" si="1"/>
        <v>0</v>
      </c>
      <c r="H12" s="199">
        <f t="shared" si="1"/>
        <v>0</v>
      </c>
      <c r="I12" s="199">
        <f t="shared" si="1"/>
        <v>0</v>
      </c>
      <c r="J12" s="199">
        <f t="shared" si="1"/>
        <v>0</v>
      </c>
      <c r="K12" s="199">
        <f t="shared" si="1"/>
        <v>0</v>
      </c>
      <c r="L12" s="199">
        <f t="shared" si="1"/>
        <v>0</v>
      </c>
      <c r="M12" s="199">
        <f t="shared" si="1"/>
        <v>0</v>
      </c>
      <c r="N12" s="199">
        <f t="shared" si="1"/>
        <v>0</v>
      </c>
      <c r="O12" s="199">
        <f t="shared" si="1"/>
        <v>0</v>
      </c>
      <c r="P12" s="199">
        <f t="shared" si="1"/>
        <v>0</v>
      </c>
      <c r="Q12" s="199">
        <f t="shared" si="1"/>
        <v>0</v>
      </c>
      <c r="R12" s="199">
        <f t="shared" si="1"/>
        <v>0</v>
      </c>
      <c r="S12" s="199">
        <f t="shared" si="1"/>
        <v>0</v>
      </c>
      <c r="T12" s="199">
        <f t="shared" si="1"/>
        <v>0</v>
      </c>
      <c r="U12" s="199">
        <f t="shared" si="1"/>
        <v>0</v>
      </c>
      <c r="V12" s="199">
        <f t="shared" si="1"/>
        <v>0</v>
      </c>
      <c r="W12" s="199">
        <f t="shared" si="1"/>
        <v>0</v>
      </c>
      <c r="X12" s="199">
        <f t="shared" si="1"/>
        <v>0</v>
      </c>
      <c r="Y12" s="199">
        <f t="shared" si="1"/>
        <v>0</v>
      </c>
      <c r="Z12" s="199">
        <f t="shared" si="1"/>
        <v>0</v>
      </c>
      <c r="AA12" s="199">
        <f t="shared" si="1"/>
        <v>0</v>
      </c>
      <c r="AB12" s="199">
        <f t="shared" si="1"/>
        <v>0</v>
      </c>
      <c r="AC12" s="199">
        <f t="shared" si="1"/>
        <v>0</v>
      </c>
      <c r="AD12" s="199">
        <f t="shared" si="1"/>
        <v>0</v>
      </c>
      <c r="AE12" s="199">
        <f t="shared" si="1"/>
        <v>0</v>
      </c>
      <c r="AF12" s="199">
        <f t="shared" si="1"/>
        <v>0</v>
      </c>
      <c r="AG12" s="199">
        <f t="shared" si="1"/>
        <v>0</v>
      </c>
      <c r="AH12" s="199">
        <f t="shared" si="1"/>
        <v>0</v>
      </c>
      <c r="AI12" s="199">
        <f t="shared" si="1"/>
        <v>0</v>
      </c>
      <c r="AJ12" s="199">
        <f t="shared" si="1"/>
        <v>0</v>
      </c>
      <c r="AK12" s="199">
        <f t="shared" si="1"/>
        <v>0</v>
      </c>
      <c r="AL12" s="199">
        <f t="shared" si="1"/>
        <v>0</v>
      </c>
      <c r="AM12" s="199">
        <f t="shared" si="1"/>
        <v>0</v>
      </c>
      <c r="AN12" s="199">
        <f t="shared" si="1"/>
        <v>0</v>
      </c>
      <c r="AO12" s="199">
        <f t="shared" si="1"/>
        <v>0</v>
      </c>
      <c r="AP12" s="199">
        <f t="shared" si="1"/>
        <v>0</v>
      </c>
      <c r="AQ12" s="199">
        <f t="shared" si="1"/>
        <v>0</v>
      </c>
      <c r="AR12" s="199">
        <f t="shared" si="1"/>
        <v>0</v>
      </c>
      <c r="AS12" s="199">
        <f t="shared" si="1"/>
        <v>0</v>
      </c>
      <c r="AT12" s="199">
        <f t="shared" si="1"/>
        <v>0</v>
      </c>
      <c r="AU12" s="199">
        <f t="shared" si="1"/>
        <v>0</v>
      </c>
      <c r="AV12" s="199">
        <f t="shared" si="1"/>
        <v>0</v>
      </c>
      <c r="AW12" s="199">
        <f t="shared" si="1"/>
        <v>0</v>
      </c>
      <c r="AX12" s="199">
        <f t="shared" si="1"/>
        <v>0</v>
      </c>
      <c r="AY12" s="199">
        <f t="shared" si="1"/>
        <v>0</v>
      </c>
      <c r="AZ12" s="199">
        <f t="shared" si="1"/>
        <v>0</v>
      </c>
      <c r="BA12" s="199">
        <f t="shared" si="1"/>
        <v>0</v>
      </c>
      <c r="BB12" s="199">
        <f t="shared" si="1"/>
        <v>0</v>
      </c>
      <c r="BC12" s="199">
        <f t="shared" si="1"/>
        <v>0</v>
      </c>
      <c r="BD12" s="199">
        <f t="shared" si="1"/>
        <v>0</v>
      </c>
      <c r="BE12" s="199">
        <f t="shared" si="1"/>
        <v>0</v>
      </c>
      <c r="BF12" s="199">
        <f t="shared" si="1"/>
        <v>0</v>
      </c>
      <c r="BG12" s="199">
        <f t="shared" si="1"/>
        <v>0</v>
      </c>
      <c r="BH12" s="199">
        <f t="shared" si="1"/>
        <v>0</v>
      </c>
      <c r="BI12" s="199">
        <f t="shared" si="1"/>
        <v>0</v>
      </c>
      <c r="BJ12" s="199">
        <f t="shared" si="1"/>
        <v>0</v>
      </c>
      <c r="BK12" s="199">
        <f t="shared" si="1"/>
        <v>0</v>
      </c>
      <c r="BL12" s="199">
        <f t="shared" si="1"/>
        <v>0</v>
      </c>
      <c r="BM12" s="199">
        <f t="shared" si="1"/>
        <v>0</v>
      </c>
      <c r="BN12" s="199">
        <f t="shared" si="1"/>
        <v>0</v>
      </c>
      <c r="BO12" s="199">
        <f t="shared" si="1"/>
        <v>0</v>
      </c>
      <c r="BP12" s="199">
        <f t="shared" ref="BP12:BV12" si="2">SUM(BP4:BP11)</f>
        <v>0</v>
      </c>
      <c r="BQ12" s="199">
        <f t="shared" si="2"/>
        <v>0</v>
      </c>
      <c r="BR12" s="199">
        <f t="shared" si="2"/>
        <v>0</v>
      </c>
      <c r="BS12" s="199">
        <f t="shared" si="2"/>
        <v>0</v>
      </c>
      <c r="BT12" s="199">
        <f t="shared" si="2"/>
        <v>0</v>
      </c>
      <c r="BU12" s="199">
        <f t="shared" si="2"/>
        <v>0</v>
      </c>
      <c r="BV12" s="199">
        <f t="shared" si="2"/>
        <v>0</v>
      </c>
    </row>
    <row r="14" spans="1:74" x14ac:dyDescent="0.3">
      <c r="A14" t="s">
        <v>21</v>
      </c>
      <c r="B14" s="143" t="s">
        <v>883</v>
      </c>
    </row>
    <row r="15" spans="1:74" x14ac:dyDescent="0.3">
      <c r="A15" t="str">
        <f>$B15&amp;$A$14</f>
        <v>SupportWages &amp; Taxes</v>
      </c>
      <c r="B15" t="s">
        <v>90</v>
      </c>
      <c r="C15" s="239">
        <f>IF($B$1="On",SUMIF('&lt;- Scale Ops'!$A$3:$A$413,TRIM($A15),INDEX('&lt;- Scale Ops'!$D$3:$BW$413,0,MATCH(C$2,'&lt;- Scale Ops'!$D$3:$BW$3,0))),0)</f>
        <v>0</v>
      </c>
      <c r="D15" s="239">
        <f>IF($B$1="On",SUMIF('&lt;- Scale Ops'!$A$3:$A$413,TRIM($A15),INDEX('&lt;- Scale Ops'!$D$3:$BW$413,0,MATCH(D$2,'&lt;- Scale Ops'!$D$3:$BW$3,0))),0)</f>
        <v>0</v>
      </c>
      <c r="E15" s="239">
        <f>IF($B$1="On",SUMIF('&lt;- Scale Ops'!$A$3:$A$413,TRIM($A15),INDEX('&lt;- Scale Ops'!$D$3:$BW$413,0,MATCH(E$2,'&lt;- Scale Ops'!$D$3:$BW$3,0))),0)</f>
        <v>0</v>
      </c>
      <c r="F15" s="239">
        <f>IF($B$1="On",SUMIF('&lt;- Scale Ops'!$A$3:$A$413,TRIM($A15),INDEX('&lt;- Scale Ops'!$D$3:$BW$413,0,MATCH(F$2,'&lt;- Scale Ops'!$D$3:$BW$3,0))),0)</f>
        <v>0</v>
      </c>
      <c r="G15" s="239">
        <f>IF($B$1="On",SUMIF('&lt;- Scale Ops'!$A$3:$A$413,TRIM($A15),INDEX('&lt;- Scale Ops'!$D$3:$BW$413,0,MATCH(G$2,'&lt;- Scale Ops'!$D$3:$BW$3,0))),0)</f>
        <v>0</v>
      </c>
      <c r="H15" s="239">
        <f>IF($B$1="On",SUMIF('&lt;- Scale Ops'!$A$3:$A$413,TRIM($A15),INDEX('&lt;- Scale Ops'!$D$3:$BW$413,0,MATCH(H$2,'&lt;- Scale Ops'!$D$3:$BW$3,0))),0)</f>
        <v>0</v>
      </c>
      <c r="I15" s="239">
        <f>IF($B$1="On",SUMIF('&lt;- Scale Ops'!$A$3:$A$413,TRIM($A15),INDEX('&lt;- Scale Ops'!$D$3:$BW$413,0,MATCH(I$2,'&lt;- Scale Ops'!$D$3:$BW$3,0))),0)</f>
        <v>0</v>
      </c>
      <c r="J15" s="239">
        <f>IF($B$1="On",SUMIF('&lt;- Scale Ops'!$A$3:$A$413,TRIM($A15),INDEX('&lt;- Scale Ops'!$D$3:$BW$413,0,MATCH(J$2,'&lt;- Scale Ops'!$D$3:$BW$3,0))),0)</f>
        <v>0</v>
      </c>
      <c r="K15" s="239">
        <f>IF($B$1="On",SUMIF('&lt;- Scale Ops'!$A$3:$A$413,TRIM($A15),INDEX('&lt;- Scale Ops'!$D$3:$BW$413,0,MATCH(K$2,'&lt;- Scale Ops'!$D$3:$BW$3,0))),0)</f>
        <v>0</v>
      </c>
      <c r="L15" s="239">
        <f>IF($B$1="On",SUMIF('&lt;- Scale Ops'!$A$3:$A$413,TRIM($A15),INDEX('&lt;- Scale Ops'!$D$3:$BW$413,0,MATCH(L$2,'&lt;- Scale Ops'!$D$3:$BW$3,0))),0)</f>
        <v>0</v>
      </c>
      <c r="M15" s="239">
        <f>IF($B$1="On",SUMIF('&lt;- Scale Ops'!$A$3:$A$413,TRIM($A15),INDEX('&lt;- Scale Ops'!$D$3:$BW$413,0,MATCH(M$2,'&lt;- Scale Ops'!$D$3:$BW$3,0))),0)</f>
        <v>0</v>
      </c>
      <c r="N15" s="239">
        <f>IF($B$1="On",SUMIF('&lt;- Scale Ops'!$A$3:$A$413,TRIM($A15),INDEX('&lt;- Scale Ops'!$D$3:$BW$413,0,MATCH(N$2,'&lt;- Scale Ops'!$D$3:$BW$3,0))),0)</f>
        <v>0</v>
      </c>
      <c r="O15" s="239">
        <f>IF($B$1="On",SUMIF('&lt;- Scale Ops'!$A$3:$A$413,TRIM($A15),INDEX('&lt;- Scale Ops'!$D$3:$BW$413,0,MATCH(O$2,'&lt;- Scale Ops'!$D$3:$BW$3,0))),0)</f>
        <v>0</v>
      </c>
      <c r="P15" s="239">
        <f>IF($B$1="On",SUMIF('&lt;- Scale Ops'!$A$3:$A$413,TRIM($A15),INDEX('&lt;- Scale Ops'!$D$3:$BW$413,0,MATCH(P$2,'&lt;- Scale Ops'!$D$3:$BW$3,0))),0)</f>
        <v>0</v>
      </c>
      <c r="Q15" s="239">
        <f>IF($B$1="On",SUMIF('&lt;- Scale Ops'!$A$3:$A$413,TRIM($A15),INDEX('&lt;- Scale Ops'!$D$3:$BW$413,0,MATCH(Q$2,'&lt;- Scale Ops'!$D$3:$BW$3,0))),0)</f>
        <v>0</v>
      </c>
      <c r="R15" s="239">
        <f>IF($B$1="On",SUMIF('&lt;- Scale Ops'!$A$3:$A$413,TRIM($A15),INDEX('&lt;- Scale Ops'!$D$3:$BW$413,0,MATCH(R$2,'&lt;- Scale Ops'!$D$3:$BW$3,0))),0)</f>
        <v>0</v>
      </c>
      <c r="S15" s="239">
        <f>IF($B$1="On",SUMIF('&lt;- Scale Ops'!$A$3:$A$413,TRIM($A15),INDEX('&lt;- Scale Ops'!$D$3:$BW$413,0,MATCH(S$2,'&lt;- Scale Ops'!$D$3:$BW$3,0))),0)</f>
        <v>0</v>
      </c>
      <c r="T15" s="239">
        <f>IF($B$1="On",SUMIF('&lt;- Scale Ops'!$A$3:$A$413,TRIM($A15),INDEX('&lt;- Scale Ops'!$D$3:$BW$413,0,MATCH(T$2,'&lt;- Scale Ops'!$D$3:$BW$3,0))),0)</f>
        <v>0</v>
      </c>
      <c r="U15" s="239">
        <f>IF($B$1="On",SUMIF('&lt;- Scale Ops'!$A$3:$A$413,TRIM($A15),INDEX('&lt;- Scale Ops'!$D$3:$BW$413,0,MATCH(U$2,'&lt;- Scale Ops'!$D$3:$BW$3,0))),0)</f>
        <v>0</v>
      </c>
      <c r="V15" s="239">
        <f>IF($B$1="On",SUMIF('&lt;- Scale Ops'!$A$3:$A$413,TRIM($A15),INDEX('&lt;- Scale Ops'!$D$3:$BW$413,0,MATCH(V$2,'&lt;- Scale Ops'!$D$3:$BW$3,0))),0)</f>
        <v>0</v>
      </c>
      <c r="W15" s="239">
        <f>IF($B$1="On",SUMIF('&lt;- Scale Ops'!$A$3:$A$413,TRIM($A15),INDEX('&lt;- Scale Ops'!$D$3:$BW$413,0,MATCH(W$2,'&lt;- Scale Ops'!$D$3:$BW$3,0))),0)</f>
        <v>0</v>
      </c>
      <c r="X15" s="239">
        <f>IF($B$1="On",SUMIF('&lt;- Scale Ops'!$A$3:$A$413,TRIM($A15),INDEX('&lt;- Scale Ops'!$D$3:$BW$413,0,MATCH(X$2,'&lt;- Scale Ops'!$D$3:$BW$3,0))),0)</f>
        <v>0</v>
      </c>
      <c r="Y15" s="239">
        <f>IF($B$1="On",SUMIF('&lt;- Scale Ops'!$A$3:$A$413,TRIM($A15),INDEX('&lt;- Scale Ops'!$D$3:$BW$413,0,MATCH(Y$2,'&lt;- Scale Ops'!$D$3:$BW$3,0))),0)</f>
        <v>0</v>
      </c>
      <c r="Z15" s="239">
        <f>IF($B$1="On",SUMIF('&lt;- Scale Ops'!$A$3:$A$413,TRIM($A15),INDEX('&lt;- Scale Ops'!$D$3:$BW$413,0,MATCH(Z$2,'&lt;- Scale Ops'!$D$3:$BW$3,0))),0)</f>
        <v>0</v>
      </c>
      <c r="AA15" s="239">
        <f>IF($B$1="On",SUMIF('&lt;- Scale Ops'!$A$3:$A$413,TRIM($A15),INDEX('&lt;- Scale Ops'!$D$3:$BW$413,0,MATCH(AA$2,'&lt;- Scale Ops'!$D$3:$BW$3,0))),0)</f>
        <v>0</v>
      </c>
      <c r="AB15" s="239">
        <f>IF($B$1="On",SUMIF('&lt;- Scale Ops'!$A$3:$A$413,TRIM($A15),INDEX('&lt;- Scale Ops'!$D$3:$BW$413,0,MATCH(AB$2,'&lt;- Scale Ops'!$D$3:$BW$3,0))),0)</f>
        <v>0</v>
      </c>
      <c r="AC15" s="239">
        <f>IF($B$1="On",SUMIF('&lt;- Scale Ops'!$A$3:$A$413,TRIM($A15),INDEX('&lt;- Scale Ops'!$D$3:$BW$413,0,MATCH(AC$2,'&lt;- Scale Ops'!$D$3:$BW$3,0))),0)</f>
        <v>0</v>
      </c>
      <c r="AD15" s="239">
        <f>IF($B$1="On",SUMIF('&lt;- Scale Ops'!$A$3:$A$413,TRIM($A15),INDEX('&lt;- Scale Ops'!$D$3:$BW$413,0,MATCH(AD$2,'&lt;- Scale Ops'!$D$3:$BW$3,0))),0)</f>
        <v>0</v>
      </c>
      <c r="AE15" s="239">
        <f>IF($B$1="On",SUMIF('&lt;- Scale Ops'!$A$3:$A$413,TRIM($A15),INDEX('&lt;- Scale Ops'!$D$3:$BW$413,0,MATCH(AE$2,'&lt;- Scale Ops'!$D$3:$BW$3,0))),0)</f>
        <v>0</v>
      </c>
      <c r="AF15" s="239">
        <f>IF($B$1="On",SUMIF('&lt;- Scale Ops'!$A$3:$A$413,TRIM($A15),INDEX('&lt;- Scale Ops'!$D$3:$BW$413,0,MATCH(AF$2,'&lt;- Scale Ops'!$D$3:$BW$3,0))),0)</f>
        <v>0</v>
      </c>
      <c r="AG15" s="239">
        <f>IF($B$1="On",SUMIF('&lt;- Scale Ops'!$A$3:$A$413,TRIM($A15),INDEX('&lt;- Scale Ops'!$D$3:$BW$413,0,MATCH(AG$2,'&lt;- Scale Ops'!$D$3:$BW$3,0))),0)</f>
        <v>0</v>
      </c>
      <c r="AH15" s="239">
        <f>IF($B$1="On",SUMIF('&lt;- Scale Ops'!$A$3:$A$413,TRIM($A15),INDEX('&lt;- Scale Ops'!$D$3:$BW$413,0,MATCH(AH$2,'&lt;- Scale Ops'!$D$3:$BW$3,0))),0)</f>
        <v>0</v>
      </c>
      <c r="AI15" s="239">
        <f>IF($B$1="On",SUMIF('&lt;- Scale Ops'!$A$3:$A$413,TRIM($A15),INDEX('&lt;- Scale Ops'!$D$3:$BW$413,0,MATCH(AI$2,'&lt;- Scale Ops'!$D$3:$BW$3,0))),0)</f>
        <v>0</v>
      </c>
      <c r="AJ15" s="239">
        <f>IF($B$1="On",SUMIF('&lt;- Scale Ops'!$A$3:$A$413,TRIM($A15),INDEX('&lt;- Scale Ops'!$D$3:$BW$413,0,MATCH(AJ$2,'&lt;- Scale Ops'!$D$3:$BW$3,0))),0)</f>
        <v>0</v>
      </c>
      <c r="AK15" s="239">
        <f>IF($B$1="On",SUMIF('&lt;- Scale Ops'!$A$3:$A$413,TRIM($A15),INDEX('&lt;- Scale Ops'!$D$3:$BW$413,0,MATCH(AK$2,'&lt;- Scale Ops'!$D$3:$BW$3,0))),0)</f>
        <v>0</v>
      </c>
      <c r="AL15" s="239">
        <f>IF($B$1="On",SUMIF('&lt;- Scale Ops'!$A$3:$A$413,TRIM($A15),INDEX('&lt;- Scale Ops'!$D$3:$BW$413,0,MATCH(AL$2,'&lt;- Scale Ops'!$D$3:$BW$3,0))),0)</f>
        <v>0</v>
      </c>
      <c r="AM15" s="239">
        <f>IF($B$1="On",SUMIF('&lt;- Scale Ops'!$A$3:$A$413,TRIM($A15),INDEX('&lt;- Scale Ops'!$D$3:$BW$413,0,MATCH(AM$2,'&lt;- Scale Ops'!$D$3:$BW$3,0))),0)</f>
        <v>0</v>
      </c>
      <c r="AN15" s="239">
        <f>IF($B$1="On",SUMIF('&lt;- Scale Ops'!$A$3:$A$413,TRIM($A15),INDEX('&lt;- Scale Ops'!$D$3:$BW$413,0,MATCH(AN$2,'&lt;- Scale Ops'!$D$3:$BW$3,0))),0)</f>
        <v>0</v>
      </c>
      <c r="AO15" s="239">
        <f>IF($B$1="On",SUMIF('&lt;- Scale Ops'!$A$3:$A$413,TRIM($A15),INDEX('&lt;- Scale Ops'!$D$3:$BW$413,0,MATCH(AO$2,'&lt;- Scale Ops'!$D$3:$BW$3,0))),0)</f>
        <v>0</v>
      </c>
      <c r="AP15" s="239">
        <f>IF($B$1="On",SUMIF('&lt;- Scale Ops'!$A$3:$A$413,TRIM($A15),INDEX('&lt;- Scale Ops'!$D$3:$BW$413,0,MATCH(AP$2,'&lt;- Scale Ops'!$D$3:$BW$3,0))),0)</f>
        <v>0</v>
      </c>
      <c r="AQ15" s="239">
        <f>IF($B$1="On",SUMIF('&lt;- Scale Ops'!$A$3:$A$413,TRIM($A15),INDEX('&lt;- Scale Ops'!$D$3:$BW$413,0,MATCH(AQ$2,'&lt;- Scale Ops'!$D$3:$BW$3,0))),0)</f>
        <v>0</v>
      </c>
      <c r="AR15" s="239">
        <f>IF($B$1="On",SUMIF('&lt;- Scale Ops'!$A$3:$A$413,TRIM($A15),INDEX('&lt;- Scale Ops'!$D$3:$BW$413,0,MATCH(AR$2,'&lt;- Scale Ops'!$D$3:$BW$3,0))),0)</f>
        <v>0</v>
      </c>
      <c r="AS15" s="239">
        <f>IF($B$1="On",SUMIF('&lt;- Scale Ops'!$A$3:$A$413,TRIM($A15),INDEX('&lt;- Scale Ops'!$D$3:$BW$413,0,MATCH(AS$2,'&lt;- Scale Ops'!$D$3:$BW$3,0))),0)</f>
        <v>0</v>
      </c>
      <c r="AT15" s="239">
        <f>IF($B$1="On",SUMIF('&lt;- Scale Ops'!$A$3:$A$413,TRIM($A15),INDEX('&lt;- Scale Ops'!$D$3:$BW$413,0,MATCH(AT$2,'&lt;- Scale Ops'!$D$3:$BW$3,0))),0)</f>
        <v>0</v>
      </c>
      <c r="AU15" s="239">
        <f>IF($B$1="On",SUMIF('&lt;- Scale Ops'!$A$3:$A$413,TRIM($A15),INDEX('&lt;- Scale Ops'!$D$3:$BW$413,0,MATCH(AU$2,'&lt;- Scale Ops'!$D$3:$BW$3,0))),0)</f>
        <v>0</v>
      </c>
      <c r="AV15" s="239">
        <f>IF($B$1="On",SUMIF('&lt;- Scale Ops'!$A$3:$A$413,TRIM($A15),INDEX('&lt;- Scale Ops'!$D$3:$BW$413,0,MATCH(AV$2,'&lt;- Scale Ops'!$D$3:$BW$3,0))),0)</f>
        <v>0</v>
      </c>
      <c r="AW15" s="239">
        <f>IF($B$1="On",SUMIF('&lt;- Scale Ops'!$A$3:$A$413,TRIM($A15),INDEX('&lt;- Scale Ops'!$D$3:$BW$413,0,MATCH(AW$2,'&lt;- Scale Ops'!$D$3:$BW$3,0))),0)</f>
        <v>0</v>
      </c>
      <c r="AX15" s="239">
        <f>IF($B$1="On",SUMIF('&lt;- Scale Ops'!$A$3:$A$413,TRIM($A15),INDEX('&lt;- Scale Ops'!$D$3:$BW$413,0,MATCH(AX$2,'&lt;- Scale Ops'!$D$3:$BW$3,0))),0)</f>
        <v>0</v>
      </c>
      <c r="AY15" s="239">
        <f>IF($B$1="On",SUMIF('&lt;- Scale Ops'!$A$3:$A$413,TRIM($A15),INDEX('&lt;- Scale Ops'!$D$3:$BW$413,0,MATCH(AY$2,'&lt;- Scale Ops'!$D$3:$BW$3,0))),0)</f>
        <v>0</v>
      </c>
      <c r="AZ15" s="239">
        <f>IF($B$1="On",SUMIF('&lt;- Scale Ops'!$A$3:$A$413,TRIM($A15),INDEX('&lt;- Scale Ops'!$D$3:$BW$413,0,MATCH(AZ$2,'&lt;- Scale Ops'!$D$3:$BW$3,0))),0)</f>
        <v>0</v>
      </c>
      <c r="BA15" s="239">
        <f>IF($B$1="On",SUMIF('&lt;- Scale Ops'!$A$3:$A$413,TRIM($A15),INDEX('&lt;- Scale Ops'!$D$3:$BW$413,0,MATCH(BA$2,'&lt;- Scale Ops'!$D$3:$BW$3,0))),0)</f>
        <v>0</v>
      </c>
      <c r="BB15" s="239">
        <f>IF($B$1="On",SUMIF('&lt;- Scale Ops'!$A$3:$A$413,TRIM($A15),INDEX('&lt;- Scale Ops'!$D$3:$BW$413,0,MATCH(BB$2,'&lt;- Scale Ops'!$D$3:$BW$3,0))),0)</f>
        <v>0</v>
      </c>
      <c r="BC15" s="239">
        <f>IF($B$1="On",SUMIF('&lt;- Scale Ops'!$A$3:$A$413,TRIM($A15),INDEX('&lt;- Scale Ops'!$D$3:$BW$413,0,MATCH(BC$2,'&lt;- Scale Ops'!$D$3:$BW$3,0))),0)</f>
        <v>0</v>
      </c>
      <c r="BD15" s="239">
        <f>IF($B$1="On",SUMIF('&lt;- Scale Ops'!$A$3:$A$413,TRIM($A15),INDEX('&lt;- Scale Ops'!$D$3:$BW$413,0,MATCH(BD$2,'&lt;- Scale Ops'!$D$3:$BW$3,0))),0)</f>
        <v>0</v>
      </c>
      <c r="BE15" s="239">
        <f>IF($B$1="On",SUMIF('&lt;- Scale Ops'!$A$3:$A$413,TRIM($A15),INDEX('&lt;- Scale Ops'!$D$3:$BW$413,0,MATCH(BE$2,'&lt;- Scale Ops'!$D$3:$BW$3,0))),0)</f>
        <v>0</v>
      </c>
      <c r="BF15" s="239">
        <f>IF($B$1="On",SUMIF('&lt;- Scale Ops'!$A$3:$A$413,TRIM($A15),INDEX('&lt;- Scale Ops'!$D$3:$BW$413,0,MATCH(BF$2,'&lt;- Scale Ops'!$D$3:$BW$3,0))),0)</f>
        <v>0</v>
      </c>
      <c r="BG15" s="239">
        <f>IF($B$1="On",SUMIF('&lt;- Scale Ops'!$A$3:$A$413,TRIM($A15),INDEX('&lt;- Scale Ops'!$D$3:$BW$413,0,MATCH(BG$2,'&lt;- Scale Ops'!$D$3:$BW$3,0))),0)</f>
        <v>0</v>
      </c>
      <c r="BH15" s="239">
        <f>IF($B$1="On",SUMIF('&lt;- Scale Ops'!$A$3:$A$413,TRIM($A15),INDEX('&lt;- Scale Ops'!$D$3:$BW$413,0,MATCH(BH$2,'&lt;- Scale Ops'!$D$3:$BW$3,0))),0)</f>
        <v>0</v>
      </c>
      <c r="BI15" s="239">
        <f>IF($B$1="On",SUMIF('&lt;- Scale Ops'!$A$3:$A$413,TRIM($A15),INDEX('&lt;- Scale Ops'!$D$3:$BW$413,0,MATCH(BI$2,'&lt;- Scale Ops'!$D$3:$BW$3,0))),0)</f>
        <v>0</v>
      </c>
      <c r="BJ15" s="239">
        <f>IF($B$1="On",SUMIF('&lt;- Scale Ops'!$A$3:$A$413,TRIM($A15),INDEX('&lt;- Scale Ops'!$D$3:$BW$413,0,MATCH(BJ$2,'&lt;- Scale Ops'!$D$3:$BW$3,0))),0)</f>
        <v>0</v>
      </c>
      <c r="BK15" s="239">
        <f>IF($B$1="On",SUMIF('&lt;- Scale Ops'!$A$3:$A$413,TRIM($A15),INDEX('&lt;- Scale Ops'!$D$3:$BW$413,0,MATCH(BK$2,'&lt;- Scale Ops'!$D$3:$BW$3,0))),0)</f>
        <v>0</v>
      </c>
      <c r="BL15" s="239">
        <f>IF($B$1="On",SUMIF('&lt;- Scale Ops'!$A$3:$A$413,TRIM($A15),INDEX('&lt;- Scale Ops'!$D$3:$BW$413,0,MATCH(BL$2,'&lt;- Scale Ops'!$D$3:$BW$3,0))),0)</f>
        <v>0</v>
      </c>
      <c r="BM15" s="239">
        <f>IF($B$1="On",SUMIF('&lt;- Scale Ops'!$A$3:$A$413,TRIM($A15),INDEX('&lt;- Scale Ops'!$D$3:$BW$413,0,MATCH(BM$2,'&lt;- Scale Ops'!$D$3:$BW$3,0))),0)</f>
        <v>0</v>
      </c>
      <c r="BN15" s="239">
        <f>IF($B$1="On",SUMIF('&lt;- Scale Ops'!$A$3:$A$413,TRIM($A15),INDEX('&lt;- Scale Ops'!$D$3:$BW$413,0,MATCH(BN$2,'&lt;- Scale Ops'!$D$3:$BW$3,0))),0)</f>
        <v>0</v>
      </c>
      <c r="BO15" s="239">
        <f>IF($B$1="On",SUMIF('&lt;- Scale Ops'!$A$3:$A$413,TRIM($A15),INDEX('&lt;- Scale Ops'!$D$3:$BW$413,0,MATCH(BO$2,'&lt;- Scale Ops'!$D$3:$BW$3,0))),0)</f>
        <v>0</v>
      </c>
      <c r="BP15" s="239">
        <f>IF($B$1="On",SUMIF('&lt;- Scale Ops'!$A$3:$A$413,TRIM($A15),INDEX('&lt;- Scale Ops'!$D$3:$BW$413,0,MATCH(BP$2,'&lt;- Scale Ops'!$D$3:$BW$3,0))),0)</f>
        <v>0</v>
      </c>
      <c r="BQ15" s="239">
        <f>IF($B$1="On",SUMIF('&lt;- Scale Ops'!$A$3:$A$413,TRIM($A15),INDEX('&lt;- Scale Ops'!$D$3:$BW$413,0,MATCH(BQ$2,'&lt;- Scale Ops'!$D$3:$BW$3,0))),0)</f>
        <v>0</v>
      </c>
      <c r="BR15" s="239">
        <f>IF($B$1="On",SUMIF('&lt;- Scale Ops'!$A$3:$A$413,TRIM($A15),INDEX('&lt;- Scale Ops'!$D$3:$BW$413,0,MATCH(BR$2,'&lt;- Scale Ops'!$D$3:$BW$3,0))),0)</f>
        <v>0</v>
      </c>
      <c r="BS15" s="239">
        <f>IF($B$1="On",SUMIF('&lt;- Scale Ops'!$A$3:$A$413,TRIM($A15),INDEX('&lt;- Scale Ops'!$D$3:$BW$413,0,MATCH(BS$2,'&lt;- Scale Ops'!$D$3:$BW$3,0))),0)</f>
        <v>0</v>
      </c>
      <c r="BT15" s="239">
        <f>IF($B$1="On",SUMIF('&lt;- Scale Ops'!$A$3:$A$413,TRIM($A15),INDEX('&lt;- Scale Ops'!$D$3:$BW$413,0,MATCH(BT$2,'&lt;- Scale Ops'!$D$3:$BW$3,0))),0)</f>
        <v>0</v>
      </c>
      <c r="BU15" s="239">
        <f>IF($B$1="On",SUMIF('&lt;- Scale Ops'!$A$3:$A$413,TRIM($A15),INDEX('&lt;- Scale Ops'!$D$3:$BW$413,0,MATCH(BU$2,'&lt;- Scale Ops'!$D$3:$BW$3,0))),0)</f>
        <v>0</v>
      </c>
      <c r="BV15" s="239">
        <f>IF($B$1="On",SUMIF('&lt;- Scale Ops'!$A$3:$A$413,TRIM($A15),INDEX('&lt;- Scale Ops'!$D$3:$BW$413,0,MATCH(BV$2,'&lt;- Scale Ops'!$D$3:$BW$3,0))),0)</f>
        <v>0</v>
      </c>
    </row>
    <row r="16" spans="1:74" x14ac:dyDescent="0.3">
      <c r="A16" t="str">
        <f t="shared" ref="A16:A23" si="3">$B16&amp;$A$14</f>
        <v>ServicesWages &amp; Taxes</v>
      </c>
      <c r="B16" t="s">
        <v>4</v>
      </c>
      <c r="C16" s="239">
        <f>IF($B$1="On",SUMIF('&lt;- Scale Ops'!$A$3:$A$413,TRIM($A16),INDEX('&lt;- Scale Ops'!$D$3:$BW$413,0,MATCH(C$2,'&lt;- Scale Ops'!$D$3:$BW$3,0))),0)</f>
        <v>0</v>
      </c>
      <c r="D16" s="239">
        <f>IF($B$1="On",SUMIF('&lt;- Scale Ops'!$A$3:$A$413,TRIM($A16),INDEX('&lt;- Scale Ops'!$D$3:$BW$413,0,MATCH(D$2,'&lt;- Scale Ops'!$D$3:$BW$3,0))),0)</f>
        <v>0</v>
      </c>
      <c r="E16" s="239">
        <f>IF($B$1="On",SUMIF('&lt;- Scale Ops'!$A$3:$A$413,TRIM($A16),INDEX('&lt;- Scale Ops'!$D$3:$BW$413,0,MATCH(E$2,'&lt;- Scale Ops'!$D$3:$BW$3,0))),0)</f>
        <v>0</v>
      </c>
      <c r="F16" s="239">
        <f>IF($B$1="On",SUMIF('&lt;- Scale Ops'!$A$3:$A$413,TRIM($A16),INDEX('&lt;- Scale Ops'!$D$3:$BW$413,0,MATCH(F$2,'&lt;- Scale Ops'!$D$3:$BW$3,0))),0)</f>
        <v>0</v>
      </c>
      <c r="G16" s="239">
        <f>IF($B$1="On",SUMIF('&lt;- Scale Ops'!$A$3:$A$413,TRIM($A16),INDEX('&lt;- Scale Ops'!$D$3:$BW$413,0,MATCH(G$2,'&lt;- Scale Ops'!$D$3:$BW$3,0))),0)</f>
        <v>0</v>
      </c>
      <c r="H16" s="239">
        <f>IF($B$1="On",SUMIF('&lt;- Scale Ops'!$A$3:$A$413,TRIM($A16),INDEX('&lt;- Scale Ops'!$D$3:$BW$413,0,MATCH(H$2,'&lt;- Scale Ops'!$D$3:$BW$3,0))),0)</f>
        <v>0</v>
      </c>
      <c r="I16" s="239">
        <f>IF($B$1="On",SUMIF('&lt;- Scale Ops'!$A$3:$A$413,TRIM($A16),INDEX('&lt;- Scale Ops'!$D$3:$BW$413,0,MATCH(I$2,'&lt;- Scale Ops'!$D$3:$BW$3,0))),0)</f>
        <v>0</v>
      </c>
      <c r="J16" s="239">
        <f>IF($B$1="On",SUMIF('&lt;- Scale Ops'!$A$3:$A$413,TRIM($A16),INDEX('&lt;- Scale Ops'!$D$3:$BW$413,0,MATCH(J$2,'&lt;- Scale Ops'!$D$3:$BW$3,0))),0)</f>
        <v>0</v>
      </c>
      <c r="K16" s="239">
        <f>IF($B$1="On",SUMIF('&lt;- Scale Ops'!$A$3:$A$413,TRIM($A16),INDEX('&lt;- Scale Ops'!$D$3:$BW$413,0,MATCH(K$2,'&lt;- Scale Ops'!$D$3:$BW$3,0))),0)</f>
        <v>0</v>
      </c>
      <c r="L16" s="239">
        <f>IF($B$1="On",SUMIF('&lt;- Scale Ops'!$A$3:$A$413,TRIM($A16),INDEX('&lt;- Scale Ops'!$D$3:$BW$413,0,MATCH(L$2,'&lt;- Scale Ops'!$D$3:$BW$3,0))),0)</f>
        <v>0</v>
      </c>
      <c r="M16" s="239">
        <f>IF($B$1="On",SUMIF('&lt;- Scale Ops'!$A$3:$A$413,TRIM($A16),INDEX('&lt;- Scale Ops'!$D$3:$BW$413,0,MATCH(M$2,'&lt;- Scale Ops'!$D$3:$BW$3,0))),0)</f>
        <v>0</v>
      </c>
      <c r="N16" s="239">
        <f>IF($B$1="On",SUMIF('&lt;- Scale Ops'!$A$3:$A$413,TRIM($A16),INDEX('&lt;- Scale Ops'!$D$3:$BW$413,0,MATCH(N$2,'&lt;- Scale Ops'!$D$3:$BW$3,0))),0)</f>
        <v>0</v>
      </c>
      <c r="O16" s="239">
        <f>IF($B$1="On",SUMIF('&lt;- Scale Ops'!$A$3:$A$413,TRIM($A16),INDEX('&lt;- Scale Ops'!$D$3:$BW$413,0,MATCH(O$2,'&lt;- Scale Ops'!$D$3:$BW$3,0))),0)</f>
        <v>0</v>
      </c>
      <c r="P16" s="239">
        <f>IF($B$1="On",SUMIF('&lt;- Scale Ops'!$A$3:$A$413,TRIM($A16),INDEX('&lt;- Scale Ops'!$D$3:$BW$413,0,MATCH(P$2,'&lt;- Scale Ops'!$D$3:$BW$3,0))),0)</f>
        <v>0</v>
      </c>
      <c r="Q16" s="239">
        <f>IF($B$1="On",SUMIF('&lt;- Scale Ops'!$A$3:$A$413,TRIM($A16),INDEX('&lt;- Scale Ops'!$D$3:$BW$413,0,MATCH(Q$2,'&lt;- Scale Ops'!$D$3:$BW$3,0))),0)</f>
        <v>0</v>
      </c>
      <c r="R16" s="239">
        <f>IF($B$1="On",SUMIF('&lt;- Scale Ops'!$A$3:$A$413,TRIM($A16),INDEX('&lt;- Scale Ops'!$D$3:$BW$413,0,MATCH(R$2,'&lt;- Scale Ops'!$D$3:$BW$3,0))),0)</f>
        <v>0</v>
      </c>
      <c r="S16" s="239">
        <f>IF($B$1="On",SUMIF('&lt;- Scale Ops'!$A$3:$A$413,TRIM($A16),INDEX('&lt;- Scale Ops'!$D$3:$BW$413,0,MATCH(S$2,'&lt;- Scale Ops'!$D$3:$BW$3,0))),0)</f>
        <v>0</v>
      </c>
      <c r="T16" s="239">
        <f>IF($B$1="On",SUMIF('&lt;- Scale Ops'!$A$3:$A$413,TRIM($A16),INDEX('&lt;- Scale Ops'!$D$3:$BW$413,0,MATCH(T$2,'&lt;- Scale Ops'!$D$3:$BW$3,0))),0)</f>
        <v>0</v>
      </c>
      <c r="U16" s="239">
        <f>IF($B$1="On",SUMIF('&lt;- Scale Ops'!$A$3:$A$413,TRIM($A16),INDEX('&lt;- Scale Ops'!$D$3:$BW$413,0,MATCH(U$2,'&lt;- Scale Ops'!$D$3:$BW$3,0))),0)</f>
        <v>0</v>
      </c>
      <c r="V16" s="239">
        <f>IF($B$1="On",SUMIF('&lt;- Scale Ops'!$A$3:$A$413,TRIM($A16),INDEX('&lt;- Scale Ops'!$D$3:$BW$413,0,MATCH(V$2,'&lt;- Scale Ops'!$D$3:$BW$3,0))),0)</f>
        <v>0</v>
      </c>
      <c r="W16" s="239">
        <f>IF($B$1="On",SUMIF('&lt;- Scale Ops'!$A$3:$A$413,TRIM($A16),INDEX('&lt;- Scale Ops'!$D$3:$BW$413,0,MATCH(W$2,'&lt;- Scale Ops'!$D$3:$BW$3,0))),0)</f>
        <v>0</v>
      </c>
      <c r="X16" s="239">
        <f>IF($B$1="On",SUMIF('&lt;- Scale Ops'!$A$3:$A$413,TRIM($A16),INDEX('&lt;- Scale Ops'!$D$3:$BW$413,0,MATCH(X$2,'&lt;- Scale Ops'!$D$3:$BW$3,0))),0)</f>
        <v>0</v>
      </c>
      <c r="Y16" s="239">
        <f>IF($B$1="On",SUMIF('&lt;- Scale Ops'!$A$3:$A$413,TRIM($A16),INDEX('&lt;- Scale Ops'!$D$3:$BW$413,0,MATCH(Y$2,'&lt;- Scale Ops'!$D$3:$BW$3,0))),0)</f>
        <v>0</v>
      </c>
      <c r="Z16" s="239">
        <f>IF($B$1="On",SUMIF('&lt;- Scale Ops'!$A$3:$A$413,TRIM($A16),INDEX('&lt;- Scale Ops'!$D$3:$BW$413,0,MATCH(Z$2,'&lt;- Scale Ops'!$D$3:$BW$3,0))),0)</f>
        <v>0</v>
      </c>
      <c r="AA16" s="239">
        <f>IF($B$1="On",SUMIF('&lt;- Scale Ops'!$A$3:$A$413,TRIM($A16),INDEX('&lt;- Scale Ops'!$D$3:$BW$413,0,MATCH(AA$2,'&lt;- Scale Ops'!$D$3:$BW$3,0))),0)</f>
        <v>0</v>
      </c>
      <c r="AB16" s="239">
        <f>IF($B$1="On",SUMIF('&lt;- Scale Ops'!$A$3:$A$413,TRIM($A16),INDEX('&lt;- Scale Ops'!$D$3:$BW$413,0,MATCH(AB$2,'&lt;- Scale Ops'!$D$3:$BW$3,0))),0)</f>
        <v>0</v>
      </c>
      <c r="AC16" s="239">
        <f>IF($B$1="On",SUMIF('&lt;- Scale Ops'!$A$3:$A$413,TRIM($A16),INDEX('&lt;- Scale Ops'!$D$3:$BW$413,0,MATCH(AC$2,'&lt;- Scale Ops'!$D$3:$BW$3,0))),0)</f>
        <v>0</v>
      </c>
      <c r="AD16" s="239">
        <f>IF($B$1="On",SUMIF('&lt;- Scale Ops'!$A$3:$A$413,TRIM($A16),INDEX('&lt;- Scale Ops'!$D$3:$BW$413,0,MATCH(AD$2,'&lt;- Scale Ops'!$D$3:$BW$3,0))),0)</f>
        <v>0</v>
      </c>
      <c r="AE16" s="239">
        <f>IF($B$1="On",SUMIF('&lt;- Scale Ops'!$A$3:$A$413,TRIM($A16),INDEX('&lt;- Scale Ops'!$D$3:$BW$413,0,MATCH(AE$2,'&lt;- Scale Ops'!$D$3:$BW$3,0))),0)</f>
        <v>0</v>
      </c>
      <c r="AF16" s="239">
        <f>IF($B$1="On",SUMIF('&lt;- Scale Ops'!$A$3:$A$413,TRIM($A16),INDEX('&lt;- Scale Ops'!$D$3:$BW$413,0,MATCH(AF$2,'&lt;- Scale Ops'!$D$3:$BW$3,0))),0)</f>
        <v>0</v>
      </c>
      <c r="AG16" s="239">
        <f>IF($B$1="On",SUMIF('&lt;- Scale Ops'!$A$3:$A$413,TRIM($A16),INDEX('&lt;- Scale Ops'!$D$3:$BW$413,0,MATCH(AG$2,'&lt;- Scale Ops'!$D$3:$BW$3,0))),0)</f>
        <v>0</v>
      </c>
      <c r="AH16" s="239">
        <f>IF($B$1="On",SUMIF('&lt;- Scale Ops'!$A$3:$A$413,TRIM($A16),INDEX('&lt;- Scale Ops'!$D$3:$BW$413,0,MATCH(AH$2,'&lt;- Scale Ops'!$D$3:$BW$3,0))),0)</f>
        <v>0</v>
      </c>
      <c r="AI16" s="239">
        <f>IF($B$1="On",SUMIF('&lt;- Scale Ops'!$A$3:$A$413,TRIM($A16),INDEX('&lt;- Scale Ops'!$D$3:$BW$413,0,MATCH(AI$2,'&lt;- Scale Ops'!$D$3:$BW$3,0))),0)</f>
        <v>0</v>
      </c>
      <c r="AJ16" s="239">
        <f>IF($B$1="On",SUMIF('&lt;- Scale Ops'!$A$3:$A$413,TRIM($A16),INDEX('&lt;- Scale Ops'!$D$3:$BW$413,0,MATCH(AJ$2,'&lt;- Scale Ops'!$D$3:$BW$3,0))),0)</f>
        <v>0</v>
      </c>
      <c r="AK16" s="239">
        <f>IF($B$1="On",SUMIF('&lt;- Scale Ops'!$A$3:$A$413,TRIM($A16),INDEX('&lt;- Scale Ops'!$D$3:$BW$413,0,MATCH(AK$2,'&lt;- Scale Ops'!$D$3:$BW$3,0))),0)</f>
        <v>0</v>
      </c>
      <c r="AL16" s="239">
        <f>IF($B$1="On",SUMIF('&lt;- Scale Ops'!$A$3:$A$413,TRIM($A16),INDEX('&lt;- Scale Ops'!$D$3:$BW$413,0,MATCH(AL$2,'&lt;- Scale Ops'!$D$3:$BW$3,0))),0)</f>
        <v>0</v>
      </c>
      <c r="AM16" s="239">
        <f>IF($B$1="On",SUMIF('&lt;- Scale Ops'!$A$3:$A$413,TRIM($A16),INDEX('&lt;- Scale Ops'!$D$3:$BW$413,0,MATCH(AM$2,'&lt;- Scale Ops'!$D$3:$BW$3,0))),0)</f>
        <v>0</v>
      </c>
      <c r="AN16" s="239">
        <f>IF($B$1="On",SUMIF('&lt;- Scale Ops'!$A$3:$A$413,TRIM($A16),INDEX('&lt;- Scale Ops'!$D$3:$BW$413,0,MATCH(AN$2,'&lt;- Scale Ops'!$D$3:$BW$3,0))),0)</f>
        <v>0</v>
      </c>
      <c r="AO16" s="239">
        <f>IF($B$1="On",SUMIF('&lt;- Scale Ops'!$A$3:$A$413,TRIM($A16),INDEX('&lt;- Scale Ops'!$D$3:$BW$413,0,MATCH(AO$2,'&lt;- Scale Ops'!$D$3:$BW$3,0))),0)</f>
        <v>0</v>
      </c>
      <c r="AP16" s="239">
        <f>IF($B$1="On",SUMIF('&lt;- Scale Ops'!$A$3:$A$413,TRIM($A16),INDEX('&lt;- Scale Ops'!$D$3:$BW$413,0,MATCH(AP$2,'&lt;- Scale Ops'!$D$3:$BW$3,0))),0)</f>
        <v>0</v>
      </c>
      <c r="AQ16" s="239">
        <f>IF($B$1="On",SUMIF('&lt;- Scale Ops'!$A$3:$A$413,TRIM($A16),INDEX('&lt;- Scale Ops'!$D$3:$BW$413,0,MATCH(AQ$2,'&lt;- Scale Ops'!$D$3:$BW$3,0))),0)</f>
        <v>0</v>
      </c>
      <c r="AR16" s="239">
        <f>IF($B$1="On",SUMIF('&lt;- Scale Ops'!$A$3:$A$413,TRIM($A16),INDEX('&lt;- Scale Ops'!$D$3:$BW$413,0,MATCH(AR$2,'&lt;- Scale Ops'!$D$3:$BW$3,0))),0)</f>
        <v>0</v>
      </c>
      <c r="AS16" s="239">
        <f>IF($B$1="On",SUMIF('&lt;- Scale Ops'!$A$3:$A$413,TRIM($A16),INDEX('&lt;- Scale Ops'!$D$3:$BW$413,0,MATCH(AS$2,'&lt;- Scale Ops'!$D$3:$BW$3,0))),0)</f>
        <v>0</v>
      </c>
      <c r="AT16" s="239">
        <f>IF($B$1="On",SUMIF('&lt;- Scale Ops'!$A$3:$A$413,TRIM($A16),INDEX('&lt;- Scale Ops'!$D$3:$BW$413,0,MATCH(AT$2,'&lt;- Scale Ops'!$D$3:$BW$3,0))),0)</f>
        <v>0</v>
      </c>
      <c r="AU16" s="239">
        <f>IF($B$1="On",SUMIF('&lt;- Scale Ops'!$A$3:$A$413,TRIM($A16),INDEX('&lt;- Scale Ops'!$D$3:$BW$413,0,MATCH(AU$2,'&lt;- Scale Ops'!$D$3:$BW$3,0))),0)</f>
        <v>0</v>
      </c>
      <c r="AV16" s="239">
        <f>IF($B$1="On",SUMIF('&lt;- Scale Ops'!$A$3:$A$413,TRIM($A16),INDEX('&lt;- Scale Ops'!$D$3:$BW$413,0,MATCH(AV$2,'&lt;- Scale Ops'!$D$3:$BW$3,0))),0)</f>
        <v>0</v>
      </c>
      <c r="AW16" s="239">
        <f>IF($B$1="On",SUMIF('&lt;- Scale Ops'!$A$3:$A$413,TRIM($A16),INDEX('&lt;- Scale Ops'!$D$3:$BW$413,0,MATCH(AW$2,'&lt;- Scale Ops'!$D$3:$BW$3,0))),0)</f>
        <v>0</v>
      </c>
      <c r="AX16" s="239">
        <f>IF($B$1="On",SUMIF('&lt;- Scale Ops'!$A$3:$A$413,TRIM($A16),INDEX('&lt;- Scale Ops'!$D$3:$BW$413,0,MATCH(AX$2,'&lt;- Scale Ops'!$D$3:$BW$3,0))),0)</f>
        <v>0</v>
      </c>
      <c r="AY16" s="239">
        <f>IF($B$1="On",SUMIF('&lt;- Scale Ops'!$A$3:$A$413,TRIM($A16),INDEX('&lt;- Scale Ops'!$D$3:$BW$413,0,MATCH(AY$2,'&lt;- Scale Ops'!$D$3:$BW$3,0))),0)</f>
        <v>0</v>
      </c>
      <c r="AZ16" s="239">
        <f>IF($B$1="On",SUMIF('&lt;- Scale Ops'!$A$3:$A$413,TRIM($A16),INDEX('&lt;- Scale Ops'!$D$3:$BW$413,0,MATCH(AZ$2,'&lt;- Scale Ops'!$D$3:$BW$3,0))),0)</f>
        <v>0</v>
      </c>
      <c r="BA16" s="239">
        <f>IF($B$1="On",SUMIF('&lt;- Scale Ops'!$A$3:$A$413,TRIM($A16),INDEX('&lt;- Scale Ops'!$D$3:$BW$413,0,MATCH(BA$2,'&lt;- Scale Ops'!$D$3:$BW$3,0))),0)</f>
        <v>0</v>
      </c>
      <c r="BB16" s="239">
        <f>IF($B$1="On",SUMIF('&lt;- Scale Ops'!$A$3:$A$413,TRIM($A16),INDEX('&lt;- Scale Ops'!$D$3:$BW$413,0,MATCH(BB$2,'&lt;- Scale Ops'!$D$3:$BW$3,0))),0)</f>
        <v>0</v>
      </c>
      <c r="BC16" s="239">
        <f>IF($B$1="On",SUMIF('&lt;- Scale Ops'!$A$3:$A$413,TRIM($A16),INDEX('&lt;- Scale Ops'!$D$3:$BW$413,0,MATCH(BC$2,'&lt;- Scale Ops'!$D$3:$BW$3,0))),0)</f>
        <v>0</v>
      </c>
      <c r="BD16" s="239">
        <f>IF($B$1="On",SUMIF('&lt;- Scale Ops'!$A$3:$A$413,TRIM($A16),INDEX('&lt;- Scale Ops'!$D$3:$BW$413,0,MATCH(BD$2,'&lt;- Scale Ops'!$D$3:$BW$3,0))),0)</f>
        <v>0</v>
      </c>
      <c r="BE16" s="239">
        <f>IF($B$1="On",SUMIF('&lt;- Scale Ops'!$A$3:$A$413,TRIM($A16),INDEX('&lt;- Scale Ops'!$D$3:$BW$413,0,MATCH(BE$2,'&lt;- Scale Ops'!$D$3:$BW$3,0))),0)</f>
        <v>0</v>
      </c>
      <c r="BF16" s="239">
        <f>IF($B$1="On",SUMIF('&lt;- Scale Ops'!$A$3:$A$413,TRIM($A16),INDEX('&lt;- Scale Ops'!$D$3:$BW$413,0,MATCH(BF$2,'&lt;- Scale Ops'!$D$3:$BW$3,0))),0)</f>
        <v>0</v>
      </c>
      <c r="BG16" s="239">
        <f>IF($B$1="On",SUMIF('&lt;- Scale Ops'!$A$3:$A$413,TRIM($A16),INDEX('&lt;- Scale Ops'!$D$3:$BW$413,0,MATCH(BG$2,'&lt;- Scale Ops'!$D$3:$BW$3,0))),0)</f>
        <v>0</v>
      </c>
      <c r="BH16" s="239">
        <f>IF($B$1="On",SUMIF('&lt;- Scale Ops'!$A$3:$A$413,TRIM($A16),INDEX('&lt;- Scale Ops'!$D$3:$BW$413,0,MATCH(BH$2,'&lt;- Scale Ops'!$D$3:$BW$3,0))),0)</f>
        <v>0</v>
      </c>
      <c r="BI16" s="239">
        <f>IF($B$1="On",SUMIF('&lt;- Scale Ops'!$A$3:$A$413,TRIM($A16),INDEX('&lt;- Scale Ops'!$D$3:$BW$413,0,MATCH(BI$2,'&lt;- Scale Ops'!$D$3:$BW$3,0))),0)</f>
        <v>0</v>
      </c>
      <c r="BJ16" s="239">
        <f>IF($B$1="On",SUMIF('&lt;- Scale Ops'!$A$3:$A$413,TRIM($A16),INDEX('&lt;- Scale Ops'!$D$3:$BW$413,0,MATCH(BJ$2,'&lt;- Scale Ops'!$D$3:$BW$3,0))),0)</f>
        <v>0</v>
      </c>
      <c r="BK16" s="239">
        <f>IF($B$1="On",SUMIF('&lt;- Scale Ops'!$A$3:$A$413,TRIM($A16),INDEX('&lt;- Scale Ops'!$D$3:$BW$413,0,MATCH(BK$2,'&lt;- Scale Ops'!$D$3:$BW$3,0))),0)</f>
        <v>0</v>
      </c>
      <c r="BL16" s="239">
        <f>IF($B$1="On",SUMIF('&lt;- Scale Ops'!$A$3:$A$413,TRIM($A16),INDEX('&lt;- Scale Ops'!$D$3:$BW$413,0,MATCH(BL$2,'&lt;- Scale Ops'!$D$3:$BW$3,0))),0)</f>
        <v>0</v>
      </c>
      <c r="BM16" s="239">
        <f>IF($B$1="On",SUMIF('&lt;- Scale Ops'!$A$3:$A$413,TRIM($A16),INDEX('&lt;- Scale Ops'!$D$3:$BW$413,0,MATCH(BM$2,'&lt;- Scale Ops'!$D$3:$BW$3,0))),0)</f>
        <v>0</v>
      </c>
      <c r="BN16" s="239">
        <f>IF($B$1="On",SUMIF('&lt;- Scale Ops'!$A$3:$A$413,TRIM($A16),INDEX('&lt;- Scale Ops'!$D$3:$BW$413,0,MATCH(BN$2,'&lt;- Scale Ops'!$D$3:$BW$3,0))),0)</f>
        <v>0</v>
      </c>
      <c r="BO16" s="239">
        <f>IF($B$1="On",SUMIF('&lt;- Scale Ops'!$A$3:$A$413,TRIM($A16),INDEX('&lt;- Scale Ops'!$D$3:$BW$413,0,MATCH(BO$2,'&lt;- Scale Ops'!$D$3:$BW$3,0))),0)</f>
        <v>0</v>
      </c>
      <c r="BP16" s="239">
        <f>IF($B$1="On",SUMIF('&lt;- Scale Ops'!$A$3:$A$413,TRIM($A16),INDEX('&lt;- Scale Ops'!$D$3:$BW$413,0,MATCH(BP$2,'&lt;- Scale Ops'!$D$3:$BW$3,0))),0)</f>
        <v>0</v>
      </c>
      <c r="BQ16" s="239">
        <f>IF($B$1="On",SUMIF('&lt;- Scale Ops'!$A$3:$A$413,TRIM($A16),INDEX('&lt;- Scale Ops'!$D$3:$BW$413,0,MATCH(BQ$2,'&lt;- Scale Ops'!$D$3:$BW$3,0))),0)</f>
        <v>0</v>
      </c>
      <c r="BR16" s="239">
        <f>IF($B$1="On",SUMIF('&lt;- Scale Ops'!$A$3:$A$413,TRIM($A16),INDEX('&lt;- Scale Ops'!$D$3:$BW$413,0,MATCH(BR$2,'&lt;- Scale Ops'!$D$3:$BW$3,0))),0)</f>
        <v>0</v>
      </c>
      <c r="BS16" s="239">
        <f>IF($B$1="On",SUMIF('&lt;- Scale Ops'!$A$3:$A$413,TRIM($A16),INDEX('&lt;- Scale Ops'!$D$3:$BW$413,0,MATCH(BS$2,'&lt;- Scale Ops'!$D$3:$BW$3,0))),0)</f>
        <v>0</v>
      </c>
      <c r="BT16" s="239">
        <f>IF($B$1="On",SUMIF('&lt;- Scale Ops'!$A$3:$A$413,TRIM($A16),INDEX('&lt;- Scale Ops'!$D$3:$BW$413,0,MATCH(BT$2,'&lt;- Scale Ops'!$D$3:$BW$3,0))),0)</f>
        <v>0</v>
      </c>
      <c r="BU16" s="239">
        <f>IF($B$1="On",SUMIF('&lt;- Scale Ops'!$A$3:$A$413,TRIM($A16),INDEX('&lt;- Scale Ops'!$D$3:$BW$413,0,MATCH(BU$2,'&lt;- Scale Ops'!$D$3:$BW$3,0))),0)</f>
        <v>0</v>
      </c>
      <c r="BV16" s="239">
        <f>IF($B$1="On",SUMIF('&lt;- Scale Ops'!$A$3:$A$413,TRIM($A16),INDEX('&lt;- Scale Ops'!$D$3:$BW$413,0,MATCH(BV$2,'&lt;- Scale Ops'!$D$3:$BW$3,0))),0)</f>
        <v>0</v>
      </c>
    </row>
    <row r="17" spans="1:74" x14ac:dyDescent="0.3">
      <c r="A17" t="str">
        <f t="shared" si="3"/>
        <v>Customer SuccessWages &amp; Taxes</v>
      </c>
      <c r="B17" t="s">
        <v>155</v>
      </c>
      <c r="C17" s="239">
        <f>IF($B$1="On",SUMIF('&lt;- Scale Ops'!$A$3:$A$413,TRIM($A17),INDEX('&lt;- Scale Ops'!$D$3:$BW$413,0,MATCH(C$2,'&lt;- Scale Ops'!$D$3:$BW$3,0))),0)</f>
        <v>0</v>
      </c>
      <c r="D17" s="239">
        <f>IF($B$1="On",SUMIF('&lt;- Scale Ops'!$A$3:$A$413,TRIM($A17),INDEX('&lt;- Scale Ops'!$D$3:$BW$413,0,MATCH(D$2,'&lt;- Scale Ops'!$D$3:$BW$3,0))),0)</f>
        <v>0</v>
      </c>
      <c r="E17" s="239">
        <f>IF($B$1="On",SUMIF('&lt;- Scale Ops'!$A$3:$A$413,TRIM($A17),INDEX('&lt;- Scale Ops'!$D$3:$BW$413,0,MATCH(E$2,'&lt;- Scale Ops'!$D$3:$BW$3,0))),0)</f>
        <v>0</v>
      </c>
      <c r="F17" s="239">
        <f>IF($B$1="On",SUMIF('&lt;- Scale Ops'!$A$3:$A$413,TRIM($A17),INDEX('&lt;- Scale Ops'!$D$3:$BW$413,0,MATCH(F$2,'&lt;- Scale Ops'!$D$3:$BW$3,0))),0)</f>
        <v>0</v>
      </c>
      <c r="G17" s="239">
        <f>IF($B$1="On",SUMIF('&lt;- Scale Ops'!$A$3:$A$413,TRIM($A17),INDEX('&lt;- Scale Ops'!$D$3:$BW$413,0,MATCH(G$2,'&lt;- Scale Ops'!$D$3:$BW$3,0))),0)</f>
        <v>0</v>
      </c>
      <c r="H17" s="239">
        <f>IF($B$1="On",SUMIF('&lt;- Scale Ops'!$A$3:$A$413,TRIM($A17),INDEX('&lt;- Scale Ops'!$D$3:$BW$413,0,MATCH(H$2,'&lt;- Scale Ops'!$D$3:$BW$3,0))),0)</f>
        <v>0</v>
      </c>
      <c r="I17" s="239">
        <f>IF($B$1="On",SUMIF('&lt;- Scale Ops'!$A$3:$A$413,TRIM($A17),INDEX('&lt;- Scale Ops'!$D$3:$BW$413,0,MATCH(I$2,'&lt;- Scale Ops'!$D$3:$BW$3,0))),0)</f>
        <v>0</v>
      </c>
      <c r="J17" s="239">
        <f>IF($B$1="On",SUMIF('&lt;- Scale Ops'!$A$3:$A$413,TRIM($A17),INDEX('&lt;- Scale Ops'!$D$3:$BW$413,0,MATCH(J$2,'&lt;- Scale Ops'!$D$3:$BW$3,0))),0)</f>
        <v>0</v>
      </c>
      <c r="K17" s="239">
        <f>IF($B$1="On",SUMIF('&lt;- Scale Ops'!$A$3:$A$413,TRIM($A17),INDEX('&lt;- Scale Ops'!$D$3:$BW$413,0,MATCH(K$2,'&lt;- Scale Ops'!$D$3:$BW$3,0))),0)</f>
        <v>0</v>
      </c>
      <c r="L17" s="239">
        <f>IF($B$1="On",SUMIF('&lt;- Scale Ops'!$A$3:$A$413,TRIM($A17),INDEX('&lt;- Scale Ops'!$D$3:$BW$413,0,MATCH(L$2,'&lt;- Scale Ops'!$D$3:$BW$3,0))),0)</f>
        <v>0</v>
      </c>
      <c r="M17" s="239">
        <f>IF($B$1="On",SUMIF('&lt;- Scale Ops'!$A$3:$A$413,TRIM($A17),INDEX('&lt;- Scale Ops'!$D$3:$BW$413,0,MATCH(M$2,'&lt;- Scale Ops'!$D$3:$BW$3,0))),0)</f>
        <v>0</v>
      </c>
      <c r="N17" s="239">
        <f>IF($B$1="On",SUMIF('&lt;- Scale Ops'!$A$3:$A$413,TRIM($A17),INDEX('&lt;- Scale Ops'!$D$3:$BW$413,0,MATCH(N$2,'&lt;- Scale Ops'!$D$3:$BW$3,0))),0)</f>
        <v>0</v>
      </c>
      <c r="O17" s="239">
        <f>IF($B$1="On",SUMIF('&lt;- Scale Ops'!$A$3:$A$413,TRIM($A17),INDEX('&lt;- Scale Ops'!$D$3:$BW$413,0,MATCH(O$2,'&lt;- Scale Ops'!$D$3:$BW$3,0))),0)</f>
        <v>0</v>
      </c>
      <c r="P17" s="239">
        <f>IF($B$1="On",SUMIF('&lt;- Scale Ops'!$A$3:$A$413,TRIM($A17),INDEX('&lt;- Scale Ops'!$D$3:$BW$413,0,MATCH(P$2,'&lt;- Scale Ops'!$D$3:$BW$3,0))),0)</f>
        <v>0</v>
      </c>
      <c r="Q17" s="239">
        <f>IF($B$1="On",SUMIF('&lt;- Scale Ops'!$A$3:$A$413,TRIM($A17),INDEX('&lt;- Scale Ops'!$D$3:$BW$413,0,MATCH(Q$2,'&lt;- Scale Ops'!$D$3:$BW$3,0))),0)</f>
        <v>0</v>
      </c>
      <c r="R17" s="239">
        <f>IF($B$1="On",SUMIF('&lt;- Scale Ops'!$A$3:$A$413,TRIM($A17),INDEX('&lt;- Scale Ops'!$D$3:$BW$413,0,MATCH(R$2,'&lt;- Scale Ops'!$D$3:$BW$3,0))),0)</f>
        <v>0</v>
      </c>
      <c r="S17" s="239">
        <f>IF($B$1="On",SUMIF('&lt;- Scale Ops'!$A$3:$A$413,TRIM($A17),INDEX('&lt;- Scale Ops'!$D$3:$BW$413,0,MATCH(S$2,'&lt;- Scale Ops'!$D$3:$BW$3,0))),0)</f>
        <v>0</v>
      </c>
      <c r="T17" s="239">
        <f>IF($B$1="On",SUMIF('&lt;- Scale Ops'!$A$3:$A$413,TRIM($A17),INDEX('&lt;- Scale Ops'!$D$3:$BW$413,0,MATCH(T$2,'&lt;- Scale Ops'!$D$3:$BW$3,0))),0)</f>
        <v>0</v>
      </c>
      <c r="U17" s="239">
        <f>IF($B$1="On",SUMIF('&lt;- Scale Ops'!$A$3:$A$413,TRIM($A17),INDEX('&lt;- Scale Ops'!$D$3:$BW$413,0,MATCH(U$2,'&lt;- Scale Ops'!$D$3:$BW$3,0))),0)</f>
        <v>0</v>
      </c>
      <c r="V17" s="239">
        <f>IF($B$1="On",SUMIF('&lt;- Scale Ops'!$A$3:$A$413,TRIM($A17),INDEX('&lt;- Scale Ops'!$D$3:$BW$413,0,MATCH(V$2,'&lt;- Scale Ops'!$D$3:$BW$3,0))),0)</f>
        <v>0</v>
      </c>
      <c r="W17" s="239">
        <f>IF($B$1="On",SUMIF('&lt;- Scale Ops'!$A$3:$A$413,TRIM($A17),INDEX('&lt;- Scale Ops'!$D$3:$BW$413,0,MATCH(W$2,'&lt;- Scale Ops'!$D$3:$BW$3,0))),0)</f>
        <v>0</v>
      </c>
      <c r="X17" s="239">
        <f>IF($B$1="On",SUMIF('&lt;- Scale Ops'!$A$3:$A$413,TRIM($A17),INDEX('&lt;- Scale Ops'!$D$3:$BW$413,0,MATCH(X$2,'&lt;- Scale Ops'!$D$3:$BW$3,0))),0)</f>
        <v>0</v>
      </c>
      <c r="Y17" s="239">
        <f>IF($B$1="On",SUMIF('&lt;- Scale Ops'!$A$3:$A$413,TRIM($A17),INDEX('&lt;- Scale Ops'!$D$3:$BW$413,0,MATCH(Y$2,'&lt;- Scale Ops'!$D$3:$BW$3,0))),0)</f>
        <v>0</v>
      </c>
      <c r="Z17" s="239">
        <f>IF($B$1="On",SUMIF('&lt;- Scale Ops'!$A$3:$A$413,TRIM($A17),INDEX('&lt;- Scale Ops'!$D$3:$BW$413,0,MATCH(Z$2,'&lt;- Scale Ops'!$D$3:$BW$3,0))),0)</f>
        <v>0</v>
      </c>
      <c r="AA17" s="239">
        <f>IF($B$1="On",SUMIF('&lt;- Scale Ops'!$A$3:$A$413,TRIM($A17),INDEX('&lt;- Scale Ops'!$D$3:$BW$413,0,MATCH(AA$2,'&lt;- Scale Ops'!$D$3:$BW$3,0))),0)</f>
        <v>0</v>
      </c>
      <c r="AB17" s="239">
        <f>IF($B$1="On",SUMIF('&lt;- Scale Ops'!$A$3:$A$413,TRIM($A17),INDEX('&lt;- Scale Ops'!$D$3:$BW$413,0,MATCH(AB$2,'&lt;- Scale Ops'!$D$3:$BW$3,0))),0)</f>
        <v>0</v>
      </c>
      <c r="AC17" s="239">
        <f>IF($B$1="On",SUMIF('&lt;- Scale Ops'!$A$3:$A$413,TRIM($A17),INDEX('&lt;- Scale Ops'!$D$3:$BW$413,0,MATCH(AC$2,'&lt;- Scale Ops'!$D$3:$BW$3,0))),0)</f>
        <v>0</v>
      </c>
      <c r="AD17" s="239">
        <f>IF($B$1="On",SUMIF('&lt;- Scale Ops'!$A$3:$A$413,TRIM($A17),INDEX('&lt;- Scale Ops'!$D$3:$BW$413,0,MATCH(AD$2,'&lt;- Scale Ops'!$D$3:$BW$3,0))),0)</f>
        <v>0</v>
      </c>
      <c r="AE17" s="239">
        <f>IF($B$1="On",SUMIF('&lt;- Scale Ops'!$A$3:$A$413,TRIM($A17),INDEX('&lt;- Scale Ops'!$D$3:$BW$413,0,MATCH(AE$2,'&lt;- Scale Ops'!$D$3:$BW$3,0))),0)</f>
        <v>0</v>
      </c>
      <c r="AF17" s="239">
        <f>IF($B$1="On",SUMIF('&lt;- Scale Ops'!$A$3:$A$413,TRIM($A17),INDEX('&lt;- Scale Ops'!$D$3:$BW$413,0,MATCH(AF$2,'&lt;- Scale Ops'!$D$3:$BW$3,0))),0)</f>
        <v>0</v>
      </c>
      <c r="AG17" s="239">
        <f>IF($B$1="On",SUMIF('&lt;- Scale Ops'!$A$3:$A$413,TRIM($A17),INDEX('&lt;- Scale Ops'!$D$3:$BW$413,0,MATCH(AG$2,'&lt;- Scale Ops'!$D$3:$BW$3,0))),0)</f>
        <v>0</v>
      </c>
      <c r="AH17" s="239">
        <f>IF($B$1="On",SUMIF('&lt;- Scale Ops'!$A$3:$A$413,TRIM($A17),INDEX('&lt;- Scale Ops'!$D$3:$BW$413,0,MATCH(AH$2,'&lt;- Scale Ops'!$D$3:$BW$3,0))),0)</f>
        <v>0</v>
      </c>
      <c r="AI17" s="239">
        <f>IF($B$1="On",SUMIF('&lt;- Scale Ops'!$A$3:$A$413,TRIM($A17),INDEX('&lt;- Scale Ops'!$D$3:$BW$413,0,MATCH(AI$2,'&lt;- Scale Ops'!$D$3:$BW$3,0))),0)</f>
        <v>0</v>
      </c>
      <c r="AJ17" s="239">
        <f>IF($B$1="On",SUMIF('&lt;- Scale Ops'!$A$3:$A$413,TRIM($A17),INDEX('&lt;- Scale Ops'!$D$3:$BW$413,0,MATCH(AJ$2,'&lt;- Scale Ops'!$D$3:$BW$3,0))),0)</f>
        <v>0</v>
      </c>
      <c r="AK17" s="239">
        <f>IF($B$1="On",SUMIF('&lt;- Scale Ops'!$A$3:$A$413,TRIM($A17),INDEX('&lt;- Scale Ops'!$D$3:$BW$413,0,MATCH(AK$2,'&lt;- Scale Ops'!$D$3:$BW$3,0))),0)</f>
        <v>0</v>
      </c>
      <c r="AL17" s="239">
        <f>IF($B$1="On",SUMIF('&lt;- Scale Ops'!$A$3:$A$413,TRIM($A17),INDEX('&lt;- Scale Ops'!$D$3:$BW$413,0,MATCH(AL$2,'&lt;- Scale Ops'!$D$3:$BW$3,0))),0)</f>
        <v>0</v>
      </c>
      <c r="AM17" s="239">
        <f>IF($B$1="On",SUMIF('&lt;- Scale Ops'!$A$3:$A$413,TRIM($A17),INDEX('&lt;- Scale Ops'!$D$3:$BW$413,0,MATCH(AM$2,'&lt;- Scale Ops'!$D$3:$BW$3,0))),0)</f>
        <v>0</v>
      </c>
      <c r="AN17" s="239">
        <f>IF($B$1="On",SUMIF('&lt;- Scale Ops'!$A$3:$A$413,TRIM($A17),INDEX('&lt;- Scale Ops'!$D$3:$BW$413,0,MATCH(AN$2,'&lt;- Scale Ops'!$D$3:$BW$3,0))),0)</f>
        <v>0</v>
      </c>
      <c r="AO17" s="239">
        <f>IF($B$1="On",SUMIF('&lt;- Scale Ops'!$A$3:$A$413,TRIM($A17),INDEX('&lt;- Scale Ops'!$D$3:$BW$413,0,MATCH(AO$2,'&lt;- Scale Ops'!$D$3:$BW$3,0))),0)</f>
        <v>0</v>
      </c>
      <c r="AP17" s="239">
        <f>IF($B$1="On",SUMIF('&lt;- Scale Ops'!$A$3:$A$413,TRIM($A17),INDEX('&lt;- Scale Ops'!$D$3:$BW$413,0,MATCH(AP$2,'&lt;- Scale Ops'!$D$3:$BW$3,0))),0)</f>
        <v>0</v>
      </c>
      <c r="AQ17" s="239">
        <f>IF($B$1="On",SUMIF('&lt;- Scale Ops'!$A$3:$A$413,TRIM($A17),INDEX('&lt;- Scale Ops'!$D$3:$BW$413,0,MATCH(AQ$2,'&lt;- Scale Ops'!$D$3:$BW$3,0))),0)</f>
        <v>0</v>
      </c>
      <c r="AR17" s="239">
        <f>IF($B$1="On",SUMIF('&lt;- Scale Ops'!$A$3:$A$413,TRIM($A17),INDEX('&lt;- Scale Ops'!$D$3:$BW$413,0,MATCH(AR$2,'&lt;- Scale Ops'!$D$3:$BW$3,0))),0)</f>
        <v>0</v>
      </c>
      <c r="AS17" s="239">
        <f>IF($B$1="On",SUMIF('&lt;- Scale Ops'!$A$3:$A$413,TRIM($A17),INDEX('&lt;- Scale Ops'!$D$3:$BW$413,0,MATCH(AS$2,'&lt;- Scale Ops'!$D$3:$BW$3,0))),0)</f>
        <v>0</v>
      </c>
      <c r="AT17" s="239">
        <f>IF($B$1="On",SUMIF('&lt;- Scale Ops'!$A$3:$A$413,TRIM($A17),INDEX('&lt;- Scale Ops'!$D$3:$BW$413,0,MATCH(AT$2,'&lt;- Scale Ops'!$D$3:$BW$3,0))),0)</f>
        <v>0</v>
      </c>
      <c r="AU17" s="239">
        <f>IF($B$1="On",SUMIF('&lt;- Scale Ops'!$A$3:$A$413,TRIM($A17),INDEX('&lt;- Scale Ops'!$D$3:$BW$413,0,MATCH(AU$2,'&lt;- Scale Ops'!$D$3:$BW$3,0))),0)</f>
        <v>0</v>
      </c>
      <c r="AV17" s="239">
        <f>IF($B$1="On",SUMIF('&lt;- Scale Ops'!$A$3:$A$413,TRIM($A17),INDEX('&lt;- Scale Ops'!$D$3:$BW$413,0,MATCH(AV$2,'&lt;- Scale Ops'!$D$3:$BW$3,0))),0)</f>
        <v>0</v>
      </c>
      <c r="AW17" s="239">
        <f>IF($B$1="On",SUMIF('&lt;- Scale Ops'!$A$3:$A$413,TRIM($A17),INDEX('&lt;- Scale Ops'!$D$3:$BW$413,0,MATCH(AW$2,'&lt;- Scale Ops'!$D$3:$BW$3,0))),0)</f>
        <v>0</v>
      </c>
      <c r="AX17" s="239">
        <f>IF($B$1="On",SUMIF('&lt;- Scale Ops'!$A$3:$A$413,TRIM($A17),INDEX('&lt;- Scale Ops'!$D$3:$BW$413,0,MATCH(AX$2,'&lt;- Scale Ops'!$D$3:$BW$3,0))),0)</f>
        <v>0</v>
      </c>
      <c r="AY17" s="239">
        <f>IF($B$1="On",SUMIF('&lt;- Scale Ops'!$A$3:$A$413,TRIM($A17),INDEX('&lt;- Scale Ops'!$D$3:$BW$413,0,MATCH(AY$2,'&lt;- Scale Ops'!$D$3:$BW$3,0))),0)</f>
        <v>0</v>
      </c>
      <c r="AZ17" s="239">
        <f>IF($B$1="On",SUMIF('&lt;- Scale Ops'!$A$3:$A$413,TRIM($A17),INDEX('&lt;- Scale Ops'!$D$3:$BW$413,0,MATCH(AZ$2,'&lt;- Scale Ops'!$D$3:$BW$3,0))),0)</f>
        <v>0</v>
      </c>
      <c r="BA17" s="239">
        <f>IF($B$1="On",SUMIF('&lt;- Scale Ops'!$A$3:$A$413,TRIM($A17),INDEX('&lt;- Scale Ops'!$D$3:$BW$413,0,MATCH(BA$2,'&lt;- Scale Ops'!$D$3:$BW$3,0))),0)</f>
        <v>0</v>
      </c>
      <c r="BB17" s="239">
        <f>IF($B$1="On",SUMIF('&lt;- Scale Ops'!$A$3:$A$413,TRIM($A17),INDEX('&lt;- Scale Ops'!$D$3:$BW$413,0,MATCH(BB$2,'&lt;- Scale Ops'!$D$3:$BW$3,0))),0)</f>
        <v>0</v>
      </c>
      <c r="BC17" s="239">
        <f>IF($B$1="On",SUMIF('&lt;- Scale Ops'!$A$3:$A$413,TRIM($A17),INDEX('&lt;- Scale Ops'!$D$3:$BW$413,0,MATCH(BC$2,'&lt;- Scale Ops'!$D$3:$BW$3,0))),0)</f>
        <v>0</v>
      </c>
      <c r="BD17" s="239">
        <f>IF($B$1="On",SUMIF('&lt;- Scale Ops'!$A$3:$A$413,TRIM($A17),INDEX('&lt;- Scale Ops'!$D$3:$BW$413,0,MATCH(BD$2,'&lt;- Scale Ops'!$D$3:$BW$3,0))),0)</f>
        <v>0</v>
      </c>
      <c r="BE17" s="239">
        <f>IF($B$1="On",SUMIF('&lt;- Scale Ops'!$A$3:$A$413,TRIM($A17),INDEX('&lt;- Scale Ops'!$D$3:$BW$413,0,MATCH(BE$2,'&lt;- Scale Ops'!$D$3:$BW$3,0))),0)</f>
        <v>0</v>
      </c>
      <c r="BF17" s="239">
        <f>IF($B$1="On",SUMIF('&lt;- Scale Ops'!$A$3:$A$413,TRIM($A17),INDEX('&lt;- Scale Ops'!$D$3:$BW$413,0,MATCH(BF$2,'&lt;- Scale Ops'!$D$3:$BW$3,0))),0)</f>
        <v>0</v>
      </c>
      <c r="BG17" s="239">
        <f>IF($B$1="On",SUMIF('&lt;- Scale Ops'!$A$3:$A$413,TRIM($A17),INDEX('&lt;- Scale Ops'!$D$3:$BW$413,0,MATCH(BG$2,'&lt;- Scale Ops'!$D$3:$BW$3,0))),0)</f>
        <v>0</v>
      </c>
      <c r="BH17" s="239">
        <f>IF($B$1="On",SUMIF('&lt;- Scale Ops'!$A$3:$A$413,TRIM($A17),INDEX('&lt;- Scale Ops'!$D$3:$BW$413,0,MATCH(BH$2,'&lt;- Scale Ops'!$D$3:$BW$3,0))),0)</f>
        <v>0</v>
      </c>
      <c r="BI17" s="239">
        <f>IF($B$1="On",SUMIF('&lt;- Scale Ops'!$A$3:$A$413,TRIM($A17),INDEX('&lt;- Scale Ops'!$D$3:$BW$413,0,MATCH(BI$2,'&lt;- Scale Ops'!$D$3:$BW$3,0))),0)</f>
        <v>0</v>
      </c>
      <c r="BJ17" s="239">
        <f>IF($B$1="On",SUMIF('&lt;- Scale Ops'!$A$3:$A$413,TRIM($A17),INDEX('&lt;- Scale Ops'!$D$3:$BW$413,0,MATCH(BJ$2,'&lt;- Scale Ops'!$D$3:$BW$3,0))),0)</f>
        <v>0</v>
      </c>
      <c r="BK17" s="239">
        <f>IF($B$1="On",SUMIF('&lt;- Scale Ops'!$A$3:$A$413,TRIM($A17),INDEX('&lt;- Scale Ops'!$D$3:$BW$413,0,MATCH(BK$2,'&lt;- Scale Ops'!$D$3:$BW$3,0))),0)</f>
        <v>0</v>
      </c>
      <c r="BL17" s="239">
        <f>IF($B$1="On",SUMIF('&lt;- Scale Ops'!$A$3:$A$413,TRIM($A17),INDEX('&lt;- Scale Ops'!$D$3:$BW$413,0,MATCH(BL$2,'&lt;- Scale Ops'!$D$3:$BW$3,0))),0)</f>
        <v>0</v>
      </c>
      <c r="BM17" s="239">
        <f>IF($B$1="On",SUMIF('&lt;- Scale Ops'!$A$3:$A$413,TRIM($A17),INDEX('&lt;- Scale Ops'!$D$3:$BW$413,0,MATCH(BM$2,'&lt;- Scale Ops'!$D$3:$BW$3,0))),0)</f>
        <v>0</v>
      </c>
      <c r="BN17" s="239">
        <f>IF($B$1="On",SUMIF('&lt;- Scale Ops'!$A$3:$A$413,TRIM($A17),INDEX('&lt;- Scale Ops'!$D$3:$BW$413,0,MATCH(BN$2,'&lt;- Scale Ops'!$D$3:$BW$3,0))),0)</f>
        <v>0</v>
      </c>
      <c r="BO17" s="239">
        <f>IF($B$1="On",SUMIF('&lt;- Scale Ops'!$A$3:$A$413,TRIM($A17),INDEX('&lt;- Scale Ops'!$D$3:$BW$413,0,MATCH(BO$2,'&lt;- Scale Ops'!$D$3:$BW$3,0))),0)</f>
        <v>0</v>
      </c>
      <c r="BP17" s="239">
        <f>IF($B$1="On",SUMIF('&lt;- Scale Ops'!$A$3:$A$413,TRIM($A17),INDEX('&lt;- Scale Ops'!$D$3:$BW$413,0,MATCH(BP$2,'&lt;- Scale Ops'!$D$3:$BW$3,0))),0)</f>
        <v>0</v>
      </c>
      <c r="BQ17" s="239">
        <f>IF($B$1="On",SUMIF('&lt;- Scale Ops'!$A$3:$A$413,TRIM($A17),INDEX('&lt;- Scale Ops'!$D$3:$BW$413,0,MATCH(BQ$2,'&lt;- Scale Ops'!$D$3:$BW$3,0))),0)</f>
        <v>0</v>
      </c>
      <c r="BR17" s="239">
        <f>IF($B$1="On",SUMIF('&lt;- Scale Ops'!$A$3:$A$413,TRIM($A17),INDEX('&lt;- Scale Ops'!$D$3:$BW$413,0,MATCH(BR$2,'&lt;- Scale Ops'!$D$3:$BW$3,0))),0)</f>
        <v>0</v>
      </c>
      <c r="BS17" s="239">
        <f>IF($B$1="On",SUMIF('&lt;- Scale Ops'!$A$3:$A$413,TRIM($A17),INDEX('&lt;- Scale Ops'!$D$3:$BW$413,0,MATCH(BS$2,'&lt;- Scale Ops'!$D$3:$BW$3,0))),0)</f>
        <v>0</v>
      </c>
      <c r="BT17" s="239">
        <f>IF($B$1="On",SUMIF('&lt;- Scale Ops'!$A$3:$A$413,TRIM($A17),INDEX('&lt;- Scale Ops'!$D$3:$BW$413,0,MATCH(BT$2,'&lt;- Scale Ops'!$D$3:$BW$3,0))),0)</f>
        <v>0</v>
      </c>
      <c r="BU17" s="239">
        <f>IF($B$1="On",SUMIF('&lt;- Scale Ops'!$A$3:$A$413,TRIM($A17),INDEX('&lt;- Scale Ops'!$D$3:$BW$413,0,MATCH(BU$2,'&lt;- Scale Ops'!$D$3:$BW$3,0))),0)</f>
        <v>0</v>
      </c>
      <c r="BV17" s="239">
        <f>IF($B$1="On",SUMIF('&lt;- Scale Ops'!$A$3:$A$413,TRIM($A17),INDEX('&lt;- Scale Ops'!$D$3:$BW$413,0,MATCH(BV$2,'&lt;- Scale Ops'!$D$3:$BW$3,0))),0)</f>
        <v>0</v>
      </c>
    </row>
    <row r="18" spans="1:74" x14ac:dyDescent="0.3">
      <c r="A18" t="str">
        <f t="shared" si="3"/>
        <v>Dev OpsWages &amp; Taxes</v>
      </c>
      <c r="B18" t="s">
        <v>452</v>
      </c>
      <c r="C18" s="239">
        <f>IF($B$1="On",SUMIF('&lt;- Scale Ops'!$A$3:$A$413,TRIM($A18),INDEX('&lt;- Scale Ops'!$D$3:$BW$413,0,MATCH(C$2,'&lt;- Scale Ops'!$D$3:$BW$3,0))),0)</f>
        <v>0</v>
      </c>
      <c r="D18" s="239">
        <f>IF($B$1="On",SUMIF('&lt;- Scale Ops'!$A$3:$A$413,TRIM($A18),INDEX('&lt;- Scale Ops'!$D$3:$BW$413,0,MATCH(D$2,'&lt;- Scale Ops'!$D$3:$BW$3,0))),0)</f>
        <v>0</v>
      </c>
      <c r="E18" s="239">
        <f>IF($B$1="On",SUMIF('&lt;- Scale Ops'!$A$3:$A$413,TRIM($A18),INDEX('&lt;- Scale Ops'!$D$3:$BW$413,0,MATCH(E$2,'&lt;- Scale Ops'!$D$3:$BW$3,0))),0)</f>
        <v>0</v>
      </c>
      <c r="F18" s="239">
        <f>IF($B$1="On",SUMIF('&lt;- Scale Ops'!$A$3:$A$413,TRIM($A18),INDEX('&lt;- Scale Ops'!$D$3:$BW$413,0,MATCH(F$2,'&lt;- Scale Ops'!$D$3:$BW$3,0))),0)</f>
        <v>0</v>
      </c>
      <c r="G18" s="239">
        <f>IF($B$1="On",SUMIF('&lt;- Scale Ops'!$A$3:$A$413,TRIM($A18),INDEX('&lt;- Scale Ops'!$D$3:$BW$413,0,MATCH(G$2,'&lt;- Scale Ops'!$D$3:$BW$3,0))),0)</f>
        <v>0</v>
      </c>
      <c r="H18" s="239">
        <f>IF($B$1="On",SUMIF('&lt;- Scale Ops'!$A$3:$A$413,TRIM($A18),INDEX('&lt;- Scale Ops'!$D$3:$BW$413,0,MATCH(H$2,'&lt;- Scale Ops'!$D$3:$BW$3,0))),0)</f>
        <v>0</v>
      </c>
      <c r="I18" s="239">
        <f>IF($B$1="On",SUMIF('&lt;- Scale Ops'!$A$3:$A$413,TRIM($A18),INDEX('&lt;- Scale Ops'!$D$3:$BW$413,0,MATCH(I$2,'&lt;- Scale Ops'!$D$3:$BW$3,0))),0)</f>
        <v>0</v>
      </c>
      <c r="J18" s="239">
        <f>IF($B$1="On",SUMIF('&lt;- Scale Ops'!$A$3:$A$413,TRIM($A18),INDEX('&lt;- Scale Ops'!$D$3:$BW$413,0,MATCH(J$2,'&lt;- Scale Ops'!$D$3:$BW$3,0))),0)</f>
        <v>0</v>
      </c>
      <c r="K18" s="239">
        <f>IF($B$1="On",SUMIF('&lt;- Scale Ops'!$A$3:$A$413,TRIM($A18),INDEX('&lt;- Scale Ops'!$D$3:$BW$413,0,MATCH(K$2,'&lt;- Scale Ops'!$D$3:$BW$3,0))),0)</f>
        <v>0</v>
      </c>
      <c r="L18" s="239">
        <f>IF($B$1="On",SUMIF('&lt;- Scale Ops'!$A$3:$A$413,TRIM($A18),INDEX('&lt;- Scale Ops'!$D$3:$BW$413,0,MATCH(L$2,'&lt;- Scale Ops'!$D$3:$BW$3,0))),0)</f>
        <v>0</v>
      </c>
      <c r="M18" s="239">
        <f>IF($B$1="On",SUMIF('&lt;- Scale Ops'!$A$3:$A$413,TRIM($A18),INDEX('&lt;- Scale Ops'!$D$3:$BW$413,0,MATCH(M$2,'&lt;- Scale Ops'!$D$3:$BW$3,0))),0)</f>
        <v>0</v>
      </c>
      <c r="N18" s="239">
        <f>IF($B$1="On",SUMIF('&lt;- Scale Ops'!$A$3:$A$413,TRIM($A18),INDEX('&lt;- Scale Ops'!$D$3:$BW$413,0,MATCH(N$2,'&lt;- Scale Ops'!$D$3:$BW$3,0))),0)</f>
        <v>0</v>
      </c>
      <c r="O18" s="239">
        <f>IF($B$1="On",SUMIF('&lt;- Scale Ops'!$A$3:$A$413,TRIM($A18),INDEX('&lt;- Scale Ops'!$D$3:$BW$413,0,MATCH(O$2,'&lt;- Scale Ops'!$D$3:$BW$3,0))),0)</f>
        <v>0</v>
      </c>
      <c r="P18" s="239">
        <f>IF($B$1="On",SUMIF('&lt;- Scale Ops'!$A$3:$A$413,TRIM($A18),INDEX('&lt;- Scale Ops'!$D$3:$BW$413,0,MATCH(P$2,'&lt;- Scale Ops'!$D$3:$BW$3,0))),0)</f>
        <v>0</v>
      </c>
      <c r="Q18" s="239">
        <f>IF($B$1="On",SUMIF('&lt;- Scale Ops'!$A$3:$A$413,TRIM($A18),INDEX('&lt;- Scale Ops'!$D$3:$BW$413,0,MATCH(Q$2,'&lt;- Scale Ops'!$D$3:$BW$3,0))),0)</f>
        <v>0</v>
      </c>
      <c r="R18" s="239">
        <f>IF($B$1="On",SUMIF('&lt;- Scale Ops'!$A$3:$A$413,TRIM($A18),INDEX('&lt;- Scale Ops'!$D$3:$BW$413,0,MATCH(R$2,'&lt;- Scale Ops'!$D$3:$BW$3,0))),0)</f>
        <v>0</v>
      </c>
      <c r="S18" s="239">
        <f>IF($B$1="On",SUMIF('&lt;- Scale Ops'!$A$3:$A$413,TRIM($A18),INDEX('&lt;- Scale Ops'!$D$3:$BW$413,0,MATCH(S$2,'&lt;- Scale Ops'!$D$3:$BW$3,0))),0)</f>
        <v>0</v>
      </c>
      <c r="T18" s="239">
        <f>IF($B$1="On",SUMIF('&lt;- Scale Ops'!$A$3:$A$413,TRIM($A18),INDEX('&lt;- Scale Ops'!$D$3:$BW$413,0,MATCH(T$2,'&lt;- Scale Ops'!$D$3:$BW$3,0))),0)</f>
        <v>0</v>
      </c>
      <c r="U18" s="239">
        <f>IF($B$1="On",SUMIF('&lt;- Scale Ops'!$A$3:$A$413,TRIM($A18),INDEX('&lt;- Scale Ops'!$D$3:$BW$413,0,MATCH(U$2,'&lt;- Scale Ops'!$D$3:$BW$3,0))),0)</f>
        <v>0</v>
      </c>
      <c r="V18" s="239">
        <f>IF($B$1="On",SUMIF('&lt;- Scale Ops'!$A$3:$A$413,TRIM($A18),INDEX('&lt;- Scale Ops'!$D$3:$BW$413,0,MATCH(V$2,'&lt;- Scale Ops'!$D$3:$BW$3,0))),0)</f>
        <v>0</v>
      </c>
      <c r="W18" s="239">
        <f>IF($B$1="On",SUMIF('&lt;- Scale Ops'!$A$3:$A$413,TRIM($A18),INDEX('&lt;- Scale Ops'!$D$3:$BW$413,0,MATCH(W$2,'&lt;- Scale Ops'!$D$3:$BW$3,0))),0)</f>
        <v>0</v>
      </c>
      <c r="X18" s="239">
        <f>IF($B$1="On",SUMIF('&lt;- Scale Ops'!$A$3:$A$413,TRIM($A18),INDEX('&lt;- Scale Ops'!$D$3:$BW$413,0,MATCH(X$2,'&lt;- Scale Ops'!$D$3:$BW$3,0))),0)</f>
        <v>0</v>
      </c>
      <c r="Y18" s="239">
        <f>IF($B$1="On",SUMIF('&lt;- Scale Ops'!$A$3:$A$413,TRIM($A18),INDEX('&lt;- Scale Ops'!$D$3:$BW$413,0,MATCH(Y$2,'&lt;- Scale Ops'!$D$3:$BW$3,0))),0)</f>
        <v>0</v>
      </c>
      <c r="Z18" s="239">
        <f>IF($B$1="On",SUMIF('&lt;- Scale Ops'!$A$3:$A$413,TRIM($A18),INDEX('&lt;- Scale Ops'!$D$3:$BW$413,0,MATCH(Z$2,'&lt;- Scale Ops'!$D$3:$BW$3,0))),0)</f>
        <v>0</v>
      </c>
      <c r="AA18" s="239">
        <f>IF($B$1="On",SUMIF('&lt;- Scale Ops'!$A$3:$A$413,TRIM($A18),INDEX('&lt;- Scale Ops'!$D$3:$BW$413,0,MATCH(AA$2,'&lt;- Scale Ops'!$D$3:$BW$3,0))),0)</f>
        <v>0</v>
      </c>
      <c r="AB18" s="239">
        <f>IF($B$1="On",SUMIF('&lt;- Scale Ops'!$A$3:$A$413,TRIM($A18),INDEX('&lt;- Scale Ops'!$D$3:$BW$413,0,MATCH(AB$2,'&lt;- Scale Ops'!$D$3:$BW$3,0))),0)</f>
        <v>0</v>
      </c>
      <c r="AC18" s="239">
        <f>IF($B$1="On",SUMIF('&lt;- Scale Ops'!$A$3:$A$413,TRIM($A18),INDEX('&lt;- Scale Ops'!$D$3:$BW$413,0,MATCH(AC$2,'&lt;- Scale Ops'!$D$3:$BW$3,0))),0)</f>
        <v>0</v>
      </c>
      <c r="AD18" s="239">
        <f>IF($B$1="On",SUMIF('&lt;- Scale Ops'!$A$3:$A$413,TRIM($A18),INDEX('&lt;- Scale Ops'!$D$3:$BW$413,0,MATCH(AD$2,'&lt;- Scale Ops'!$D$3:$BW$3,0))),0)</f>
        <v>0</v>
      </c>
      <c r="AE18" s="239">
        <f>IF($B$1="On",SUMIF('&lt;- Scale Ops'!$A$3:$A$413,TRIM($A18),INDEX('&lt;- Scale Ops'!$D$3:$BW$413,0,MATCH(AE$2,'&lt;- Scale Ops'!$D$3:$BW$3,0))),0)</f>
        <v>0</v>
      </c>
      <c r="AF18" s="239">
        <f>IF($B$1="On",SUMIF('&lt;- Scale Ops'!$A$3:$A$413,TRIM($A18),INDEX('&lt;- Scale Ops'!$D$3:$BW$413,0,MATCH(AF$2,'&lt;- Scale Ops'!$D$3:$BW$3,0))),0)</f>
        <v>0</v>
      </c>
      <c r="AG18" s="239">
        <f>IF($B$1="On",SUMIF('&lt;- Scale Ops'!$A$3:$A$413,TRIM($A18),INDEX('&lt;- Scale Ops'!$D$3:$BW$413,0,MATCH(AG$2,'&lt;- Scale Ops'!$D$3:$BW$3,0))),0)</f>
        <v>0</v>
      </c>
      <c r="AH18" s="239">
        <f>IF($B$1="On",SUMIF('&lt;- Scale Ops'!$A$3:$A$413,TRIM($A18),INDEX('&lt;- Scale Ops'!$D$3:$BW$413,0,MATCH(AH$2,'&lt;- Scale Ops'!$D$3:$BW$3,0))),0)</f>
        <v>0</v>
      </c>
      <c r="AI18" s="239">
        <f>IF($B$1="On",SUMIF('&lt;- Scale Ops'!$A$3:$A$413,TRIM($A18),INDEX('&lt;- Scale Ops'!$D$3:$BW$413,0,MATCH(AI$2,'&lt;- Scale Ops'!$D$3:$BW$3,0))),0)</f>
        <v>0</v>
      </c>
      <c r="AJ18" s="239">
        <f>IF($B$1="On",SUMIF('&lt;- Scale Ops'!$A$3:$A$413,TRIM($A18),INDEX('&lt;- Scale Ops'!$D$3:$BW$413,0,MATCH(AJ$2,'&lt;- Scale Ops'!$D$3:$BW$3,0))),0)</f>
        <v>0</v>
      </c>
      <c r="AK18" s="239">
        <f>IF($B$1="On",SUMIF('&lt;- Scale Ops'!$A$3:$A$413,TRIM($A18),INDEX('&lt;- Scale Ops'!$D$3:$BW$413,0,MATCH(AK$2,'&lt;- Scale Ops'!$D$3:$BW$3,0))),0)</f>
        <v>0</v>
      </c>
      <c r="AL18" s="239">
        <f>IF($B$1="On",SUMIF('&lt;- Scale Ops'!$A$3:$A$413,TRIM($A18),INDEX('&lt;- Scale Ops'!$D$3:$BW$413,0,MATCH(AL$2,'&lt;- Scale Ops'!$D$3:$BW$3,0))),0)</f>
        <v>0</v>
      </c>
      <c r="AM18" s="239">
        <f>IF($B$1="On",SUMIF('&lt;- Scale Ops'!$A$3:$A$413,TRIM($A18),INDEX('&lt;- Scale Ops'!$D$3:$BW$413,0,MATCH(AM$2,'&lt;- Scale Ops'!$D$3:$BW$3,0))),0)</f>
        <v>0</v>
      </c>
      <c r="AN18" s="239">
        <f>IF($B$1="On",SUMIF('&lt;- Scale Ops'!$A$3:$A$413,TRIM($A18),INDEX('&lt;- Scale Ops'!$D$3:$BW$413,0,MATCH(AN$2,'&lt;- Scale Ops'!$D$3:$BW$3,0))),0)</f>
        <v>0</v>
      </c>
      <c r="AO18" s="239">
        <f>IF($B$1="On",SUMIF('&lt;- Scale Ops'!$A$3:$A$413,TRIM($A18),INDEX('&lt;- Scale Ops'!$D$3:$BW$413,0,MATCH(AO$2,'&lt;- Scale Ops'!$D$3:$BW$3,0))),0)</f>
        <v>0</v>
      </c>
      <c r="AP18" s="239">
        <f>IF($B$1="On",SUMIF('&lt;- Scale Ops'!$A$3:$A$413,TRIM($A18),INDEX('&lt;- Scale Ops'!$D$3:$BW$413,0,MATCH(AP$2,'&lt;- Scale Ops'!$D$3:$BW$3,0))),0)</f>
        <v>0</v>
      </c>
      <c r="AQ18" s="239">
        <f>IF($B$1="On",SUMIF('&lt;- Scale Ops'!$A$3:$A$413,TRIM($A18),INDEX('&lt;- Scale Ops'!$D$3:$BW$413,0,MATCH(AQ$2,'&lt;- Scale Ops'!$D$3:$BW$3,0))),0)</f>
        <v>0</v>
      </c>
      <c r="AR18" s="239">
        <f>IF($B$1="On",SUMIF('&lt;- Scale Ops'!$A$3:$A$413,TRIM($A18),INDEX('&lt;- Scale Ops'!$D$3:$BW$413,0,MATCH(AR$2,'&lt;- Scale Ops'!$D$3:$BW$3,0))),0)</f>
        <v>0</v>
      </c>
      <c r="AS18" s="239">
        <f>IF($B$1="On",SUMIF('&lt;- Scale Ops'!$A$3:$A$413,TRIM($A18),INDEX('&lt;- Scale Ops'!$D$3:$BW$413,0,MATCH(AS$2,'&lt;- Scale Ops'!$D$3:$BW$3,0))),0)</f>
        <v>0</v>
      </c>
      <c r="AT18" s="239">
        <f>IF($B$1="On",SUMIF('&lt;- Scale Ops'!$A$3:$A$413,TRIM($A18),INDEX('&lt;- Scale Ops'!$D$3:$BW$413,0,MATCH(AT$2,'&lt;- Scale Ops'!$D$3:$BW$3,0))),0)</f>
        <v>0</v>
      </c>
      <c r="AU18" s="239">
        <f>IF($B$1="On",SUMIF('&lt;- Scale Ops'!$A$3:$A$413,TRIM($A18),INDEX('&lt;- Scale Ops'!$D$3:$BW$413,0,MATCH(AU$2,'&lt;- Scale Ops'!$D$3:$BW$3,0))),0)</f>
        <v>0</v>
      </c>
      <c r="AV18" s="239">
        <f>IF($B$1="On",SUMIF('&lt;- Scale Ops'!$A$3:$A$413,TRIM($A18),INDEX('&lt;- Scale Ops'!$D$3:$BW$413,0,MATCH(AV$2,'&lt;- Scale Ops'!$D$3:$BW$3,0))),0)</f>
        <v>0</v>
      </c>
      <c r="AW18" s="239">
        <f>IF($B$1="On",SUMIF('&lt;- Scale Ops'!$A$3:$A$413,TRIM($A18),INDEX('&lt;- Scale Ops'!$D$3:$BW$413,0,MATCH(AW$2,'&lt;- Scale Ops'!$D$3:$BW$3,0))),0)</f>
        <v>0</v>
      </c>
      <c r="AX18" s="239">
        <f>IF($B$1="On",SUMIF('&lt;- Scale Ops'!$A$3:$A$413,TRIM($A18),INDEX('&lt;- Scale Ops'!$D$3:$BW$413,0,MATCH(AX$2,'&lt;- Scale Ops'!$D$3:$BW$3,0))),0)</f>
        <v>0</v>
      </c>
      <c r="AY18" s="239">
        <f>IF($B$1="On",SUMIF('&lt;- Scale Ops'!$A$3:$A$413,TRIM($A18),INDEX('&lt;- Scale Ops'!$D$3:$BW$413,0,MATCH(AY$2,'&lt;- Scale Ops'!$D$3:$BW$3,0))),0)</f>
        <v>0</v>
      </c>
      <c r="AZ18" s="239">
        <f>IF($B$1="On",SUMIF('&lt;- Scale Ops'!$A$3:$A$413,TRIM($A18),INDEX('&lt;- Scale Ops'!$D$3:$BW$413,0,MATCH(AZ$2,'&lt;- Scale Ops'!$D$3:$BW$3,0))),0)</f>
        <v>0</v>
      </c>
      <c r="BA18" s="239">
        <f>IF($B$1="On",SUMIF('&lt;- Scale Ops'!$A$3:$A$413,TRIM($A18),INDEX('&lt;- Scale Ops'!$D$3:$BW$413,0,MATCH(BA$2,'&lt;- Scale Ops'!$D$3:$BW$3,0))),0)</f>
        <v>0</v>
      </c>
      <c r="BB18" s="239">
        <f>IF($B$1="On",SUMIF('&lt;- Scale Ops'!$A$3:$A$413,TRIM($A18),INDEX('&lt;- Scale Ops'!$D$3:$BW$413,0,MATCH(BB$2,'&lt;- Scale Ops'!$D$3:$BW$3,0))),0)</f>
        <v>0</v>
      </c>
      <c r="BC18" s="239">
        <f>IF($B$1="On",SUMIF('&lt;- Scale Ops'!$A$3:$A$413,TRIM($A18),INDEX('&lt;- Scale Ops'!$D$3:$BW$413,0,MATCH(BC$2,'&lt;- Scale Ops'!$D$3:$BW$3,0))),0)</f>
        <v>0</v>
      </c>
      <c r="BD18" s="239">
        <f>IF($B$1="On",SUMIF('&lt;- Scale Ops'!$A$3:$A$413,TRIM($A18),INDEX('&lt;- Scale Ops'!$D$3:$BW$413,0,MATCH(BD$2,'&lt;- Scale Ops'!$D$3:$BW$3,0))),0)</f>
        <v>0</v>
      </c>
      <c r="BE18" s="239">
        <f>IF($B$1="On",SUMIF('&lt;- Scale Ops'!$A$3:$A$413,TRIM($A18),INDEX('&lt;- Scale Ops'!$D$3:$BW$413,0,MATCH(BE$2,'&lt;- Scale Ops'!$D$3:$BW$3,0))),0)</f>
        <v>0</v>
      </c>
      <c r="BF18" s="239">
        <f>IF($B$1="On",SUMIF('&lt;- Scale Ops'!$A$3:$A$413,TRIM($A18),INDEX('&lt;- Scale Ops'!$D$3:$BW$413,0,MATCH(BF$2,'&lt;- Scale Ops'!$D$3:$BW$3,0))),0)</f>
        <v>0</v>
      </c>
      <c r="BG18" s="239">
        <f>IF($B$1="On",SUMIF('&lt;- Scale Ops'!$A$3:$A$413,TRIM($A18),INDEX('&lt;- Scale Ops'!$D$3:$BW$413,0,MATCH(BG$2,'&lt;- Scale Ops'!$D$3:$BW$3,0))),0)</f>
        <v>0</v>
      </c>
      <c r="BH18" s="239">
        <f>IF($B$1="On",SUMIF('&lt;- Scale Ops'!$A$3:$A$413,TRIM($A18),INDEX('&lt;- Scale Ops'!$D$3:$BW$413,0,MATCH(BH$2,'&lt;- Scale Ops'!$D$3:$BW$3,0))),0)</f>
        <v>0</v>
      </c>
      <c r="BI18" s="239">
        <f>IF($B$1="On",SUMIF('&lt;- Scale Ops'!$A$3:$A$413,TRIM($A18),INDEX('&lt;- Scale Ops'!$D$3:$BW$413,0,MATCH(BI$2,'&lt;- Scale Ops'!$D$3:$BW$3,0))),0)</f>
        <v>0</v>
      </c>
      <c r="BJ18" s="239">
        <f>IF($B$1="On",SUMIF('&lt;- Scale Ops'!$A$3:$A$413,TRIM($A18),INDEX('&lt;- Scale Ops'!$D$3:$BW$413,0,MATCH(BJ$2,'&lt;- Scale Ops'!$D$3:$BW$3,0))),0)</f>
        <v>0</v>
      </c>
      <c r="BK18" s="239">
        <f>IF($B$1="On",SUMIF('&lt;- Scale Ops'!$A$3:$A$413,TRIM($A18),INDEX('&lt;- Scale Ops'!$D$3:$BW$413,0,MATCH(BK$2,'&lt;- Scale Ops'!$D$3:$BW$3,0))),0)</f>
        <v>0</v>
      </c>
      <c r="BL18" s="239">
        <f>IF($B$1="On",SUMIF('&lt;- Scale Ops'!$A$3:$A$413,TRIM($A18),INDEX('&lt;- Scale Ops'!$D$3:$BW$413,0,MATCH(BL$2,'&lt;- Scale Ops'!$D$3:$BW$3,0))),0)</f>
        <v>0</v>
      </c>
      <c r="BM18" s="239">
        <f>IF($B$1="On",SUMIF('&lt;- Scale Ops'!$A$3:$A$413,TRIM($A18),INDEX('&lt;- Scale Ops'!$D$3:$BW$413,0,MATCH(BM$2,'&lt;- Scale Ops'!$D$3:$BW$3,0))),0)</f>
        <v>0</v>
      </c>
      <c r="BN18" s="239">
        <f>IF($B$1="On",SUMIF('&lt;- Scale Ops'!$A$3:$A$413,TRIM($A18),INDEX('&lt;- Scale Ops'!$D$3:$BW$413,0,MATCH(BN$2,'&lt;- Scale Ops'!$D$3:$BW$3,0))),0)</f>
        <v>0</v>
      </c>
      <c r="BO18" s="239">
        <f>IF($B$1="On",SUMIF('&lt;- Scale Ops'!$A$3:$A$413,TRIM($A18),INDEX('&lt;- Scale Ops'!$D$3:$BW$413,0,MATCH(BO$2,'&lt;- Scale Ops'!$D$3:$BW$3,0))),0)</f>
        <v>0</v>
      </c>
      <c r="BP18" s="239">
        <f>IF($B$1="On",SUMIF('&lt;- Scale Ops'!$A$3:$A$413,TRIM($A18),INDEX('&lt;- Scale Ops'!$D$3:$BW$413,0,MATCH(BP$2,'&lt;- Scale Ops'!$D$3:$BW$3,0))),0)</f>
        <v>0</v>
      </c>
      <c r="BQ18" s="239">
        <f>IF($B$1="On",SUMIF('&lt;- Scale Ops'!$A$3:$A$413,TRIM($A18),INDEX('&lt;- Scale Ops'!$D$3:$BW$413,0,MATCH(BQ$2,'&lt;- Scale Ops'!$D$3:$BW$3,0))),0)</f>
        <v>0</v>
      </c>
      <c r="BR18" s="239">
        <f>IF($B$1="On",SUMIF('&lt;- Scale Ops'!$A$3:$A$413,TRIM($A18),INDEX('&lt;- Scale Ops'!$D$3:$BW$413,0,MATCH(BR$2,'&lt;- Scale Ops'!$D$3:$BW$3,0))),0)</f>
        <v>0</v>
      </c>
      <c r="BS18" s="239">
        <f>IF($B$1="On",SUMIF('&lt;- Scale Ops'!$A$3:$A$413,TRIM($A18),INDEX('&lt;- Scale Ops'!$D$3:$BW$413,0,MATCH(BS$2,'&lt;- Scale Ops'!$D$3:$BW$3,0))),0)</f>
        <v>0</v>
      </c>
      <c r="BT18" s="239">
        <f>IF($B$1="On",SUMIF('&lt;- Scale Ops'!$A$3:$A$413,TRIM($A18),INDEX('&lt;- Scale Ops'!$D$3:$BW$413,0,MATCH(BT$2,'&lt;- Scale Ops'!$D$3:$BW$3,0))),0)</f>
        <v>0</v>
      </c>
      <c r="BU18" s="239">
        <f>IF($B$1="On",SUMIF('&lt;- Scale Ops'!$A$3:$A$413,TRIM($A18),INDEX('&lt;- Scale Ops'!$D$3:$BW$413,0,MATCH(BU$2,'&lt;- Scale Ops'!$D$3:$BW$3,0))),0)</f>
        <v>0</v>
      </c>
      <c r="BV18" s="239">
        <f>IF($B$1="On",SUMIF('&lt;- Scale Ops'!$A$3:$A$413,TRIM($A18),INDEX('&lt;- Scale Ops'!$D$3:$BW$413,0,MATCH(BV$2,'&lt;- Scale Ops'!$D$3:$BW$3,0))),0)</f>
        <v>0</v>
      </c>
    </row>
    <row r="19" spans="1:74" x14ac:dyDescent="0.3">
      <c r="A19" t="str">
        <f t="shared" si="3"/>
        <v>R&amp;DWages &amp; Taxes</v>
      </c>
      <c r="B19" t="s">
        <v>86</v>
      </c>
      <c r="C19" s="239">
        <f>IF($B$1="On",SUMIF('&lt;- Scale Ops'!$A$3:$A$413,TRIM($A19),INDEX('&lt;- Scale Ops'!$D$3:$BW$413,0,MATCH(C$2,'&lt;- Scale Ops'!$D$3:$BW$3,0))),0)</f>
        <v>0</v>
      </c>
      <c r="D19" s="239">
        <f>IF($B$1="On",SUMIF('&lt;- Scale Ops'!$A$3:$A$413,TRIM($A19),INDEX('&lt;- Scale Ops'!$D$3:$BW$413,0,MATCH(D$2,'&lt;- Scale Ops'!$D$3:$BW$3,0))),0)</f>
        <v>0</v>
      </c>
      <c r="E19" s="239">
        <f>IF($B$1="On",SUMIF('&lt;- Scale Ops'!$A$3:$A$413,TRIM($A19),INDEX('&lt;- Scale Ops'!$D$3:$BW$413,0,MATCH(E$2,'&lt;- Scale Ops'!$D$3:$BW$3,0))),0)</f>
        <v>0</v>
      </c>
      <c r="F19" s="239">
        <f>IF($B$1="On",SUMIF('&lt;- Scale Ops'!$A$3:$A$413,TRIM($A19),INDEX('&lt;- Scale Ops'!$D$3:$BW$413,0,MATCH(F$2,'&lt;- Scale Ops'!$D$3:$BW$3,0))),0)</f>
        <v>0</v>
      </c>
      <c r="G19" s="239">
        <f>IF($B$1="On",SUMIF('&lt;- Scale Ops'!$A$3:$A$413,TRIM($A19),INDEX('&lt;- Scale Ops'!$D$3:$BW$413,0,MATCH(G$2,'&lt;- Scale Ops'!$D$3:$BW$3,0))),0)</f>
        <v>0</v>
      </c>
      <c r="H19" s="239">
        <f>IF($B$1="On",SUMIF('&lt;- Scale Ops'!$A$3:$A$413,TRIM($A19),INDEX('&lt;- Scale Ops'!$D$3:$BW$413,0,MATCH(H$2,'&lt;- Scale Ops'!$D$3:$BW$3,0))),0)</f>
        <v>0</v>
      </c>
      <c r="I19" s="239">
        <f>IF($B$1="On",SUMIF('&lt;- Scale Ops'!$A$3:$A$413,TRIM($A19),INDEX('&lt;- Scale Ops'!$D$3:$BW$413,0,MATCH(I$2,'&lt;- Scale Ops'!$D$3:$BW$3,0))),0)</f>
        <v>0</v>
      </c>
      <c r="J19" s="239">
        <f>IF($B$1="On",SUMIF('&lt;- Scale Ops'!$A$3:$A$413,TRIM($A19),INDEX('&lt;- Scale Ops'!$D$3:$BW$413,0,MATCH(J$2,'&lt;- Scale Ops'!$D$3:$BW$3,0))),0)</f>
        <v>0</v>
      </c>
      <c r="K19" s="239">
        <f>IF($B$1="On",SUMIF('&lt;- Scale Ops'!$A$3:$A$413,TRIM($A19),INDEX('&lt;- Scale Ops'!$D$3:$BW$413,0,MATCH(K$2,'&lt;- Scale Ops'!$D$3:$BW$3,0))),0)</f>
        <v>0</v>
      </c>
      <c r="L19" s="239">
        <f>IF($B$1="On",SUMIF('&lt;- Scale Ops'!$A$3:$A$413,TRIM($A19),INDEX('&lt;- Scale Ops'!$D$3:$BW$413,0,MATCH(L$2,'&lt;- Scale Ops'!$D$3:$BW$3,0))),0)</f>
        <v>0</v>
      </c>
      <c r="M19" s="239">
        <f>IF($B$1="On",SUMIF('&lt;- Scale Ops'!$A$3:$A$413,TRIM($A19),INDEX('&lt;- Scale Ops'!$D$3:$BW$413,0,MATCH(M$2,'&lt;- Scale Ops'!$D$3:$BW$3,0))),0)</f>
        <v>0</v>
      </c>
      <c r="N19" s="239">
        <f>IF($B$1="On",SUMIF('&lt;- Scale Ops'!$A$3:$A$413,TRIM($A19),INDEX('&lt;- Scale Ops'!$D$3:$BW$413,0,MATCH(N$2,'&lt;- Scale Ops'!$D$3:$BW$3,0))),0)</f>
        <v>0</v>
      </c>
      <c r="O19" s="239">
        <f>IF($B$1="On",SUMIF('&lt;- Scale Ops'!$A$3:$A$413,TRIM($A19),INDEX('&lt;- Scale Ops'!$D$3:$BW$413,0,MATCH(O$2,'&lt;- Scale Ops'!$D$3:$BW$3,0))),0)</f>
        <v>0</v>
      </c>
      <c r="P19" s="239">
        <f>IF($B$1="On",SUMIF('&lt;- Scale Ops'!$A$3:$A$413,TRIM($A19),INDEX('&lt;- Scale Ops'!$D$3:$BW$413,0,MATCH(P$2,'&lt;- Scale Ops'!$D$3:$BW$3,0))),0)</f>
        <v>0</v>
      </c>
      <c r="Q19" s="239">
        <f>IF($B$1="On",SUMIF('&lt;- Scale Ops'!$A$3:$A$413,TRIM($A19),INDEX('&lt;- Scale Ops'!$D$3:$BW$413,0,MATCH(Q$2,'&lt;- Scale Ops'!$D$3:$BW$3,0))),0)</f>
        <v>0</v>
      </c>
      <c r="R19" s="239">
        <f>IF($B$1="On",SUMIF('&lt;- Scale Ops'!$A$3:$A$413,TRIM($A19),INDEX('&lt;- Scale Ops'!$D$3:$BW$413,0,MATCH(R$2,'&lt;- Scale Ops'!$D$3:$BW$3,0))),0)</f>
        <v>0</v>
      </c>
      <c r="S19" s="239">
        <f>IF($B$1="On",SUMIF('&lt;- Scale Ops'!$A$3:$A$413,TRIM($A19),INDEX('&lt;- Scale Ops'!$D$3:$BW$413,0,MATCH(S$2,'&lt;- Scale Ops'!$D$3:$BW$3,0))),0)</f>
        <v>0</v>
      </c>
      <c r="T19" s="239">
        <f>IF($B$1="On",SUMIF('&lt;- Scale Ops'!$A$3:$A$413,TRIM($A19),INDEX('&lt;- Scale Ops'!$D$3:$BW$413,0,MATCH(T$2,'&lt;- Scale Ops'!$D$3:$BW$3,0))),0)</f>
        <v>0</v>
      </c>
      <c r="U19" s="239">
        <f>IF($B$1="On",SUMIF('&lt;- Scale Ops'!$A$3:$A$413,TRIM($A19),INDEX('&lt;- Scale Ops'!$D$3:$BW$413,0,MATCH(U$2,'&lt;- Scale Ops'!$D$3:$BW$3,0))),0)</f>
        <v>0</v>
      </c>
      <c r="V19" s="239">
        <f>IF($B$1="On",SUMIF('&lt;- Scale Ops'!$A$3:$A$413,TRIM($A19),INDEX('&lt;- Scale Ops'!$D$3:$BW$413,0,MATCH(V$2,'&lt;- Scale Ops'!$D$3:$BW$3,0))),0)</f>
        <v>0</v>
      </c>
      <c r="W19" s="239">
        <f>IF($B$1="On",SUMIF('&lt;- Scale Ops'!$A$3:$A$413,TRIM($A19),INDEX('&lt;- Scale Ops'!$D$3:$BW$413,0,MATCH(W$2,'&lt;- Scale Ops'!$D$3:$BW$3,0))),0)</f>
        <v>0</v>
      </c>
      <c r="X19" s="239">
        <f>IF($B$1="On",SUMIF('&lt;- Scale Ops'!$A$3:$A$413,TRIM($A19),INDEX('&lt;- Scale Ops'!$D$3:$BW$413,0,MATCH(X$2,'&lt;- Scale Ops'!$D$3:$BW$3,0))),0)</f>
        <v>0</v>
      </c>
      <c r="Y19" s="239">
        <f>IF($B$1="On",SUMIF('&lt;- Scale Ops'!$A$3:$A$413,TRIM($A19),INDEX('&lt;- Scale Ops'!$D$3:$BW$413,0,MATCH(Y$2,'&lt;- Scale Ops'!$D$3:$BW$3,0))),0)</f>
        <v>0</v>
      </c>
      <c r="Z19" s="239">
        <f>IF($B$1="On",SUMIF('&lt;- Scale Ops'!$A$3:$A$413,TRIM($A19),INDEX('&lt;- Scale Ops'!$D$3:$BW$413,0,MATCH(Z$2,'&lt;- Scale Ops'!$D$3:$BW$3,0))),0)</f>
        <v>0</v>
      </c>
      <c r="AA19" s="239">
        <f>IF($B$1="On",SUMIF('&lt;- Scale Ops'!$A$3:$A$413,TRIM($A19),INDEX('&lt;- Scale Ops'!$D$3:$BW$413,0,MATCH(AA$2,'&lt;- Scale Ops'!$D$3:$BW$3,0))),0)</f>
        <v>0</v>
      </c>
      <c r="AB19" s="239">
        <f>IF($B$1="On",SUMIF('&lt;- Scale Ops'!$A$3:$A$413,TRIM($A19),INDEX('&lt;- Scale Ops'!$D$3:$BW$413,0,MATCH(AB$2,'&lt;- Scale Ops'!$D$3:$BW$3,0))),0)</f>
        <v>0</v>
      </c>
      <c r="AC19" s="239">
        <f>IF($B$1="On",SUMIF('&lt;- Scale Ops'!$A$3:$A$413,TRIM($A19),INDEX('&lt;- Scale Ops'!$D$3:$BW$413,0,MATCH(AC$2,'&lt;- Scale Ops'!$D$3:$BW$3,0))),0)</f>
        <v>0</v>
      </c>
      <c r="AD19" s="239">
        <f>IF($B$1="On",SUMIF('&lt;- Scale Ops'!$A$3:$A$413,TRIM($A19),INDEX('&lt;- Scale Ops'!$D$3:$BW$413,0,MATCH(AD$2,'&lt;- Scale Ops'!$D$3:$BW$3,0))),0)</f>
        <v>0</v>
      </c>
      <c r="AE19" s="239">
        <f>IF($B$1="On",SUMIF('&lt;- Scale Ops'!$A$3:$A$413,TRIM($A19),INDEX('&lt;- Scale Ops'!$D$3:$BW$413,0,MATCH(AE$2,'&lt;- Scale Ops'!$D$3:$BW$3,0))),0)</f>
        <v>0</v>
      </c>
      <c r="AF19" s="239">
        <f>IF($B$1="On",SUMIF('&lt;- Scale Ops'!$A$3:$A$413,TRIM($A19),INDEX('&lt;- Scale Ops'!$D$3:$BW$413,0,MATCH(AF$2,'&lt;- Scale Ops'!$D$3:$BW$3,0))),0)</f>
        <v>0</v>
      </c>
      <c r="AG19" s="239">
        <f>IF($B$1="On",SUMIF('&lt;- Scale Ops'!$A$3:$A$413,TRIM($A19),INDEX('&lt;- Scale Ops'!$D$3:$BW$413,0,MATCH(AG$2,'&lt;- Scale Ops'!$D$3:$BW$3,0))),0)</f>
        <v>0</v>
      </c>
      <c r="AH19" s="239">
        <f>IF($B$1="On",SUMIF('&lt;- Scale Ops'!$A$3:$A$413,TRIM($A19),INDEX('&lt;- Scale Ops'!$D$3:$BW$413,0,MATCH(AH$2,'&lt;- Scale Ops'!$D$3:$BW$3,0))),0)</f>
        <v>0</v>
      </c>
      <c r="AI19" s="239">
        <f>IF($B$1="On",SUMIF('&lt;- Scale Ops'!$A$3:$A$413,TRIM($A19),INDEX('&lt;- Scale Ops'!$D$3:$BW$413,0,MATCH(AI$2,'&lt;- Scale Ops'!$D$3:$BW$3,0))),0)</f>
        <v>0</v>
      </c>
      <c r="AJ19" s="239">
        <f>IF($B$1="On",SUMIF('&lt;- Scale Ops'!$A$3:$A$413,TRIM($A19),INDEX('&lt;- Scale Ops'!$D$3:$BW$413,0,MATCH(AJ$2,'&lt;- Scale Ops'!$D$3:$BW$3,0))),0)</f>
        <v>0</v>
      </c>
      <c r="AK19" s="239">
        <f>IF($B$1="On",SUMIF('&lt;- Scale Ops'!$A$3:$A$413,TRIM($A19),INDEX('&lt;- Scale Ops'!$D$3:$BW$413,0,MATCH(AK$2,'&lt;- Scale Ops'!$D$3:$BW$3,0))),0)</f>
        <v>0</v>
      </c>
      <c r="AL19" s="239">
        <f>IF($B$1="On",SUMIF('&lt;- Scale Ops'!$A$3:$A$413,TRIM($A19),INDEX('&lt;- Scale Ops'!$D$3:$BW$413,0,MATCH(AL$2,'&lt;- Scale Ops'!$D$3:$BW$3,0))),0)</f>
        <v>0</v>
      </c>
      <c r="AM19" s="239">
        <f>IF($B$1="On",SUMIF('&lt;- Scale Ops'!$A$3:$A$413,TRIM($A19),INDEX('&lt;- Scale Ops'!$D$3:$BW$413,0,MATCH(AM$2,'&lt;- Scale Ops'!$D$3:$BW$3,0))),0)</f>
        <v>0</v>
      </c>
      <c r="AN19" s="239">
        <f>IF($B$1="On",SUMIF('&lt;- Scale Ops'!$A$3:$A$413,TRIM($A19),INDEX('&lt;- Scale Ops'!$D$3:$BW$413,0,MATCH(AN$2,'&lt;- Scale Ops'!$D$3:$BW$3,0))),0)</f>
        <v>0</v>
      </c>
      <c r="AO19" s="239">
        <f>IF($B$1="On",SUMIF('&lt;- Scale Ops'!$A$3:$A$413,TRIM($A19),INDEX('&lt;- Scale Ops'!$D$3:$BW$413,0,MATCH(AO$2,'&lt;- Scale Ops'!$D$3:$BW$3,0))),0)</f>
        <v>0</v>
      </c>
      <c r="AP19" s="239">
        <f>IF($B$1="On",SUMIF('&lt;- Scale Ops'!$A$3:$A$413,TRIM($A19),INDEX('&lt;- Scale Ops'!$D$3:$BW$413,0,MATCH(AP$2,'&lt;- Scale Ops'!$D$3:$BW$3,0))),0)</f>
        <v>0</v>
      </c>
      <c r="AQ19" s="239">
        <f>IF($B$1="On",SUMIF('&lt;- Scale Ops'!$A$3:$A$413,TRIM($A19),INDEX('&lt;- Scale Ops'!$D$3:$BW$413,0,MATCH(AQ$2,'&lt;- Scale Ops'!$D$3:$BW$3,0))),0)</f>
        <v>0</v>
      </c>
      <c r="AR19" s="239">
        <f>IF($B$1="On",SUMIF('&lt;- Scale Ops'!$A$3:$A$413,TRIM($A19),INDEX('&lt;- Scale Ops'!$D$3:$BW$413,0,MATCH(AR$2,'&lt;- Scale Ops'!$D$3:$BW$3,0))),0)</f>
        <v>0</v>
      </c>
      <c r="AS19" s="239">
        <f>IF($B$1="On",SUMIF('&lt;- Scale Ops'!$A$3:$A$413,TRIM($A19),INDEX('&lt;- Scale Ops'!$D$3:$BW$413,0,MATCH(AS$2,'&lt;- Scale Ops'!$D$3:$BW$3,0))),0)</f>
        <v>0</v>
      </c>
      <c r="AT19" s="239">
        <f>IF($B$1="On",SUMIF('&lt;- Scale Ops'!$A$3:$A$413,TRIM($A19),INDEX('&lt;- Scale Ops'!$D$3:$BW$413,0,MATCH(AT$2,'&lt;- Scale Ops'!$D$3:$BW$3,0))),0)</f>
        <v>0</v>
      </c>
      <c r="AU19" s="239">
        <f>IF($B$1="On",SUMIF('&lt;- Scale Ops'!$A$3:$A$413,TRIM($A19),INDEX('&lt;- Scale Ops'!$D$3:$BW$413,0,MATCH(AU$2,'&lt;- Scale Ops'!$D$3:$BW$3,0))),0)</f>
        <v>0</v>
      </c>
      <c r="AV19" s="239">
        <f>IF($B$1="On",SUMIF('&lt;- Scale Ops'!$A$3:$A$413,TRIM($A19),INDEX('&lt;- Scale Ops'!$D$3:$BW$413,0,MATCH(AV$2,'&lt;- Scale Ops'!$D$3:$BW$3,0))),0)</f>
        <v>0</v>
      </c>
      <c r="AW19" s="239">
        <f>IF($B$1="On",SUMIF('&lt;- Scale Ops'!$A$3:$A$413,TRIM($A19),INDEX('&lt;- Scale Ops'!$D$3:$BW$413,0,MATCH(AW$2,'&lt;- Scale Ops'!$D$3:$BW$3,0))),0)</f>
        <v>0</v>
      </c>
      <c r="AX19" s="239">
        <f>IF($B$1="On",SUMIF('&lt;- Scale Ops'!$A$3:$A$413,TRIM($A19),INDEX('&lt;- Scale Ops'!$D$3:$BW$413,0,MATCH(AX$2,'&lt;- Scale Ops'!$D$3:$BW$3,0))),0)</f>
        <v>0</v>
      </c>
      <c r="AY19" s="239">
        <f>IF($B$1="On",SUMIF('&lt;- Scale Ops'!$A$3:$A$413,TRIM($A19),INDEX('&lt;- Scale Ops'!$D$3:$BW$413,0,MATCH(AY$2,'&lt;- Scale Ops'!$D$3:$BW$3,0))),0)</f>
        <v>0</v>
      </c>
      <c r="AZ19" s="239">
        <f>IF($B$1="On",SUMIF('&lt;- Scale Ops'!$A$3:$A$413,TRIM($A19),INDEX('&lt;- Scale Ops'!$D$3:$BW$413,0,MATCH(AZ$2,'&lt;- Scale Ops'!$D$3:$BW$3,0))),0)</f>
        <v>0</v>
      </c>
      <c r="BA19" s="239">
        <f>IF($B$1="On",SUMIF('&lt;- Scale Ops'!$A$3:$A$413,TRIM($A19),INDEX('&lt;- Scale Ops'!$D$3:$BW$413,0,MATCH(BA$2,'&lt;- Scale Ops'!$D$3:$BW$3,0))),0)</f>
        <v>0</v>
      </c>
      <c r="BB19" s="239">
        <f>IF($B$1="On",SUMIF('&lt;- Scale Ops'!$A$3:$A$413,TRIM($A19),INDEX('&lt;- Scale Ops'!$D$3:$BW$413,0,MATCH(BB$2,'&lt;- Scale Ops'!$D$3:$BW$3,0))),0)</f>
        <v>0</v>
      </c>
      <c r="BC19" s="239">
        <f>IF($B$1="On",SUMIF('&lt;- Scale Ops'!$A$3:$A$413,TRIM($A19),INDEX('&lt;- Scale Ops'!$D$3:$BW$413,0,MATCH(BC$2,'&lt;- Scale Ops'!$D$3:$BW$3,0))),0)</f>
        <v>0</v>
      </c>
      <c r="BD19" s="239">
        <f>IF($B$1="On",SUMIF('&lt;- Scale Ops'!$A$3:$A$413,TRIM($A19),INDEX('&lt;- Scale Ops'!$D$3:$BW$413,0,MATCH(BD$2,'&lt;- Scale Ops'!$D$3:$BW$3,0))),0)</f>
        <v>0</v>
      </c>
      <c r="BE19" s="239">
        <f>IF($B$1="On",SUMIF('&lt;- Scale Ops'!$A$3:$A$413,TRIM($A19),INDEX('&lt;- Scale Ops'!$D$3:$BW$413,0,MATCH(BE$2,'&lt;- Scale Ops'!$D$3:$BW$3,0))),0)</f>
        <v>0</v>
      </c>
      <c r="BF19" s="239">
        <f>IF($B$1="On",SUMIF('&lt;- Scale Ops'!$A$3:$A$413,TRIM($A19),INDEX('&lt;- Scale Ops'!$D$3:$BW$413,0,MATCH(BF$2,'&lt;- Scale Ops'!$D$3:$BW$3,0))),0)</f>
        <v>0</v>
      </c>
      <c r="BG19" s="239">
        <f>IF($B$1="On",SUMIF('&lt;- Scale Ops'!$A$3:$A$413,TRIM($A19),INDEX('&lt;- Scale Ops'!$D$3:$BW$413,0,MATCH(BG$2,'&lt;- Scale Ops'!$D$3:$BW$3,0))),0)</f>
        <v>0</v>
      </c>
      <c r="BH19" s="239">
        <f>IF($B$1="On",SUMIF('&lt;- Scale Ops'!$A$3:$A$413,TRIM($A19),INDEX('&lt;- Scale Ops'!$D$3:$BW$413,0,MATCH(BH$2,'&lt;- Scale Ops'!$D$3:$BW$3,0))),0)</f>
        <v>0</v>
      </c>
      <c r="BI19" s="239">
        <f>IF($B$1="On",SUMIF('&lt;- Scale Ops'!$A$3:$A$413,TRIM($A19),INDEX('&lt;- Scale Ops'!$D$3:$BW$413,0,MATCH(BI$2,'&lt;- Scale Ops'!$D$3:$BW$3,0))),0)</f>
        <v>0</v>
      </c>
      <c r="BJ19" s="239">
        <f>IF($B$1="On",SUMIF('&lt;- Scale Ops'!$A$3:$A$413,TRIM($A19),INDEX('&lt;- Scale Ops'!$D$3:$BW$413,0,MATCH(BJ$2,'&lt;- Scale Ops'!$D$3:$BW$3,0))),0)</f>
        <v>0</v>
      </c>
      <c r="BK19" s="239">
        <f>IF($B$1="On",SUMIF('&lt;- Scale Ops'!$A$3:$A$413,TRIM($A19),INDEX('&lt;- Scale Ops'!$D$3:$BW$413,0,MATCH(BK$2,'&lt;- Scale Ops'!$D$3:$BW$3,0))),0)</f>
        <v>0</v>
      </c>
      <c r="BL19" s="239">
        <f>IF($B$1="On",SUMIF('&lt;- Scale Ops'!$A$3:$A$413,TRIM($A19),INDEX('&lt;- Scale Ops'!$D$3:$BW$413,0,MATCH(BL$2,'&lt;- Scale Ops'!$D$3:$BW$3,0))),0)</f>
        <v>0</v>
      </c>
      <c r="BM19" s="239">
        <f>IF($B$1="On",SUMIF('&lt;- Scale Ops'!$A$3:$A$413,TRIM($A19),INDEX('&lt;- Scale Ops'!$D$3:$BW$413,0,MATCH(BM$2,'&lt;- Scale Ops'!$D$3:$BW$3,0))),0)</f>
        <v>0</v>
      </c>
      <c r="BN19" s="239">
        <f>IF($B$1="On",SUMIF('&lt;- Scale Ops'!$A$3:$A$413,TRIM($A19),INDEX('&lt;- Scale Ops'!$D$3:$BW$413,0,MATCH(BN$2,'&lt;- Scale Ops'!$D$3:$BW$3,0))),0)</f>
        <v>0</v>
      </c>
      <c r="BO19" s="239">
        <f>IF($B$1="On",SUMIF('&lt;- Scale Ops'!$A$3:$A$413,TRIM($A19),INDEX('&lt;- Scale Ops'!$D$3:$BW$413,0,MATCH(BO$2,'&lt;- Scale Ops'!$D$3:$BW$3,0))),0)</f>
        <v>0</v>
      </c>
      <c r="BP19" s="239">
        <f>IF($B$1="On",SUMIF('&lt;- Scale Ops'!$A$3:$A$413,TRIM($A19),INDEX('&lt;- Scale Ops'!$D$3:$BW$413,0,MATCH(BP$2,'&lt;- Scale Ops'!$D$3:$BW$3,0))),0)</f>
        <v>0</v>
      </c>
      <c r="BQ19" s="239">
        <f>IF($B$1="On",SUMIF('&lt;- Scale Ops'!$A$3:$A$413,TRIM($A19),INDEX('&lt;- Scale Ops'!$D$3:$BW$413,0,MATCH(BQ$2,'&lt;- Scale Ops'!$D$3:$BW$3,0))),0)</f>
        <v>0</v>
      </c>
      <c r="BR19" s="239">
        <f>IF($B$1="On",SUMIF('&lt;- Scale Ops'!$A$3:$A$413,TRIM($A19),INDEX('&lt;- Scale Ops'!$D$3:$BW$413,0,MATCH(BR$2,'&lt;- Scale Ops'!$D$3:$BW$3,0))),0)</f>
        <v>0</v>
      </c>
      <c r="BS19" s="239">
        <f>IF($B$1="On",SUMIF('&lt;- Scale Ops'!$A$3:$A$413,TRIM($A19),INDEX('&lt;- Scale Ops'!$D$3:$BW$413,0,MATCH(BS$2,'&lt;- Scale Ops'!$D$3:$BW$3,0))),0)</f>
        <v>0</v>
      </c>
      <c r="BT19" s="239">
        <f>IF($B$1="On",SUMIF('&lt;- Scale Ops'!$A$3:$A$413,TRIM($A19),INDEX('&lt;- Scale Ops'!$D$3:$BW$413,0,MATCH(BT$2,'&lt;- Scale Ops'!$D$3:$BW$3,0))),0)</f>
        <v>0</v>
      </c>
      <c r="BU19" s="239">
        <f>IF($B$1="On",SUMIF('&lt;- Scale Ops'!$A$3:$A$413,TRIM($A19),INDEX('&lt;- Scale Ops'!$D$3:$BW$413,0,MATCH(BU$2,'&lt;- Scale Ops'!$D$3:$BW$3,0))),0)</f>
        <v>0</v>
      </c>
      <c r="BV19" s="239">
        <f>IF($B$1="On",SUMIF('&lt;- Scale Ops'!$A$3:$A$413,TRIM($A19),INDEX('&lt;- Scale Ops'!$D$3:$BW$413,0,MATCH(BV$2,'&lt;- Scale Ops'!$D$3:$BW$3,0))),0)</f>
        <v>0</v>
      </c>
    </row>
    <row r="20" spans="1:74" x14ac:dyDescent="0.3">
      <c r="A20" t="str">
        <f t="shared" si="3"/>
        <v>SalesWages &amp; Taxes</v>
      </c>
      <c r="B20" t="s">
        <v>87</v>
      </c>
      <c r="C20" s="239">
        <f>IF($B$1="On",SUMIF('&lt;- Scale Ops'!$A$3:$A$413,TRIM($A20),INDEX('&lt;- Scale Ops'!$D$3:$BW$413,0,MATCH(C$2,'&lt;- Scale Ops'!$D$3:$BW$3,0))),0)</f>
        <v>0</v>
      </c>
      <c r="D20" s="239">
        <f>IF($B$1="On",SUMIF('&lt;- Scale Ops'!$A$3:$A$413,TRIM($A20),INDEX('&lt;- Scale Ops'!$D$3:$BW$413,0,MATCH(D$2,'&lt;- Scale Ops'!$D$3:$BW$3,0))),0)</f>
        <v>0</v>
      </c>
      <c r="E20" s="239">
        <f>IF($B$1="On",SUMIF('&lt;- Scale Ops'!$A$3:$A$413,TRIM($A20),INDEX('&lt;- Scale Ops'!$D$3:$BW$413,0,MATCH(E$2,'&lt;- Scale Ops'!$D$3:$BW$3,0))),0)</f>
        <v>0</v>
      </c>
      <c r="F20" s="239">
        <f>IF($B$1="On",SUMIF('&lt;- Scale Ops'!$A$3:$A$413,TRIM($A20),INDEX('&lt;- Scale Ops'!$D$3:$BW$413,0,MATCH(F$2,'&lt;- Scale Ops'!$D$3:$BW$3,0))),0)</f>
        <v>0</v>
      </c>
      <c r="G20" s="239">
        <f>IF($B$1="On",SUMIF('&lt;- Scale Ops'!$A$3:$A$413,TRIM($A20),INDEX('&lt;- Scale Ops'!$D$3:$BW$413,0,MATCH(G$2,'&lt;- Scale Ops'!$D$3:$BW$3,0))),0)</f>
        <v>0</v>
      </c>
      <c r="H20" s="239">
        <f>IF($B$1="On",SUMIF('&lt;- Scale Ops'!$A$3:$A$413,TRIM($A20),INDEX('&lt;- Scale Ops'!$D$3:$BW$413,0,MATCH(H$2,'&lt;- Scale Ops'!$D$3:$BW$3,0))),0)</f>
        <v>0</v>
      </c>
      <c r="I20" s="239">
        <f>IF($B$1="On",SUMIF('&lt;- Scale Ops'!$A$3:$A$413,TRIM($A20),INDEX('&lt;- Scale Ops'!$D$3:$BW$413,0,MATCH(I$2,'&lt;- Scale Ops'!$D$3:$BW$3,0))),0)</f>
        <v>0</v>
      </c>
      <c r="J20" s="239">
        <f>IF($B$1="On",SUMIF('&lt;- Scale Ops'!$A$3:$A$413,TRIM($A20),INDEX('&lt;- Scale Ops'!$D$3:$BW$413,0,MATCH(J$2,'&lt;- Scale Ops'!$D$3:$BW$3,0))),0)</f>
        <v>0</v>
      </c>
      <c r="K20" s="239">
        <f>IF($B$1="On",SUMIF('&lt;- Scale Ops'!$A$3:$A$413,TRIM($A20),INDEX('&lt;- Scale Ops'!$D$3:$BW$413,0,MATCH(K$2,'&lt;- Scale Ops'!$D$3:$BW$3,0))),0)</f>
        <v>0</v>
      </c>
      <c r="L20" s="239">
        <f>IF($B$1="On",SUMIF('&lt;- Scale Ops'!$A$3:$A$413,TRIM($A20),INDEX('&lt;- Scale Ops'!$D$3:$BW$413,0,MATCH(L$2,'&lt;- Scale Ops'!$D$3:$BW$3,0))),0)</f>
        <v>0</v>
      </c>
      <c r="M20" s="239">
        <f>IF($B$1="On",SUMIF('&lt;- Scale Ops'!$A$3:$A$413,TRIM($A20),INDEX('&lt;- Scale Ops'!$D$3:$BW$413,0,MATCH(M$2,'&lt;- Scale Ops'!$D$3:$BW$3,0))),0)</f>
        <v>0</v>
      </c>
      <c r="N20" s="239">
        <f>IF($B$1="On",SUMIF('&lt;- Scale Ops'!$A$3:$A$413,TRIM($A20),INDEX('&lt;- Scale Ops'!$D$3:$BW$413,0,MATCH(N$2,'&lt;- Scale Ops'!$D$3:$BW$3,0))),0)</f>
        <v>0</v>
      </c>
      <c r="O20" s="239">
        <f>IF($B$1="On",SUMIF('&lt;- Scale Ops'!$A$3:$A$413,TRIM($A20),INDEX('&lt;- Scale Ops'!$D$3:$BW$413,0,MATCH(O$2,'&lt;- Scale Ops'!$D$3:$BW$3,0))),0)</f>
        <v>0</v>
      </c>
      <c r="P20" s="239">
        <f>IF($B$1="On",SUMIF('&lt;- Scale Ops'!$A$3:$A$413,TRIM($A20),INDEX('&lt;- Scale Ops'!$D$3:$BW$413,0,MATCH(P$2,'&lt;- Scale Ops'!$D$3:$BW$3,0))),0)</f>
        <v>0</v>
      </c>
      <c r="Q20" s="239">
        <f>IF($B$1="On",SUMIF('&lt;- Scale Ops'!$A$3:$A$413,TRIM($A20),INDEX('&lt;- Scale Ops'!$D$3:$BW$413,0,MATCH(Q$2,'&lt;- Scale Ops'!$D$3:$BW$3,0))),0)</f>
        <v>0</v>
      </c>
      <c r="R20" s="239">
        <f>IF($B$1="On",SUMIF('&lt;- Scale Ops'!$A$3:$A$413,TRIM($A20),INDEX('&lt;- Scale Ops'!$D$3:$BW$413,0,MATCH(R$2,'&lt;- Scale Ops'!$D$3:$BW$3,0))),0)</f>
        <v>0</v>
      </c>
      <c r="S20" s="239">
        <f>IF($B$1="On",SUMIF('&lt;- Scale Ops'!$A$3:$A$413,TRIM($A20),INDEX('&lt;- Scale Ops'!$D$3:$BW$413,0,MATCH(S$2,'&lt;- Scale Ops'!$D$3:$BW$3,0))),0)</f>
        <v>0</v>
      </c>
      <c r="T20" s="239">
        <f>IF($B$1="On",SUMIF('&lt;- Scale Ops'!$A$3:$A$413,TRIM($A20),INDEX('&lt;- Scale Ops'!$D$3:$BW$413,0,MATCH(T$2,'&lt;- Scale Ops'!$D$3:$BW$3,0))),0)</f>
        <v>0</v>
      </c>
      <c r="U20" s="239">
        <f>IF($B$1="On",SUMIF('&lt;- Scale Ops'!$A$3:$A$413,TRIM($A20),INDEX('&lt;- Scale Ops'!$D$3:$BW$413,0,MATCH(U$2,'&lt;- Scale Ops'!$D$3:$BW$3,0))),0)</f>
        <v>0</v>
      </c>
      <c r="V20" s="239">
        <f>IF($B$1="On",SUMIF('&lt;- Scale Ops'!$A$3:$A$413,TRIM($A20),INDEX('&lt;- Scale Ops'!$D$3:$BW$413,0,MATCH(V$2,'&lt;- Scale Ops'!$D$3:$BW$3,0))),0)</f>
        <v>0</v>
      </c>
      <c r="W20" s="239">
        <f>IF($B$1="On",SUMIF('&lt;- Scale Ops'!$A$3:$A$413,TRIM($A20),INDEX('&lt;- Scale Ops'!$D$3:$BW$413,0,MATCH(W$2,'&lt;- Scale Ops'!$D$3:$BW$3,0))),0)</f>
        <v>0</v>
      </c>
      <c r="X20" s="239">
        <f>IF($B$1="On",SUMIF('&lt;- Scale Ops'!$A$3:$A$413,TRIM($A20),INDEX('&lt;- Scale Ops'!$D$3:$BW$413,0,MATCH(X$2,'&lt;- Scale Ops'!$D$3:$BW$3,0))),0)</f>
        <v>0</v>
      </c>
      <c r="Y20" s="239">
        <f>IF($B$1="On",SUMIF('&lt;- Scale Ops'!$A$3:$A$413,TRIM($A20),INDEX('&lt;- Scale Ops'!$D$3:$BW$413,0,MATCH(Y$2,'&lt;- Scale Ops'!$D$3:$BW$3,0))),0)</f>
        <v>0</v>
      </c>
      <c r="Z20" s="239">
        <f>IF($B$1="On",SUMIF('&lt;- Scale Ops'!$A$3:$A$413,TRIM($A20),INDEX('&lt;- Scale Ops'!$D$3:$BW$413,0,MATCH(Z$2,'&lt;- Scale Ops'!$D$3:$BW$3,0))),0)</f>
        <v>0</v>
      </c>
      <c r="AA20" s="239">
        <f>IF($B$1="On",SUMIF('&lt;- Scale Ops'!$A$3:$A$413,TRIM($A20),INDEX('&lt;- Scale Ops'!$D$3:$BW$413,0,MATCH(AA$2,'&lt;- Scale Ops'!$D$3:$BW$3,0))),0)</f>
        <v>0</v>
      </c>
      <c r="AB20" s="239">
        <f>IF($B$1="On",SUMIF('&lt;- Scale Ops'!$A$3:$A$413,TRIM($A20),INDEX('&lt;- Scale Ops'!$D$3:$BW$413,0,MATCH(AB$2,'&lt;- Scale Ops'!$D$3:$BW$3,0))),0)</f>
        <v>0</v>
      </c>
      <c r="AC20" s="239">
        <f>IF($B$1="On",SUMIF('&lt;- Scale Ops'!$A$3:$A$413,TRIM($A20),INDEX('&lt;- Scale Ops'!$D$3:$BW$413,0,MATCH(AC$2,'&lt;- Scale Ops'!$D$3:$BW$3,0))),0)</f>
        <v>0</v>
      </c>
      <c r="AD20" s="239">
        <f>IF($B$1="On",SUMIF('&lt;- Scale Ops'!$A$3:$A$413,TRIM($A20),INDEX('&lt;- Scale Ops'!$D$3:$BW$413,0,MATCH(AD$2,'&lt;- Scale Ops'!$D$3:$BW$3,0))),0)</f>
        <v>0</v>
      </c>
      <c r="AE20" s="239">
        <f>IF($B$1="On",SUMIF('&lt;- Scale Ops'!$A$3:$A$413,TRIM($A20),INDEX('&lt;- Scale Ops'!$D$3:$BW$413,0,MATCH(AE$2,'&lt;- Scale Ops'!$D$3:$BW$3,0))),0)</f>
        <v>0</v>
      </c>
      <c r="AF20" s="239">
        <f>IF($B$1="On",SUMIF('&lt;- Scale Ops'!$A$3:$A$413,TRIM($A20),INDEX('&lt;- Scale Ops'!$D$3:$BW$413,0,MATCH(AF$2,'&lt;- Scale Ops'!$D$3:$BW$3,0))),0)</f>
        <v>0</v>
      </c>
      <c r="AG20" s="239">
        <f>IF($B$1="On",SUMIF('&lt;- Scale Ops'!$A$3:$A$413,TRIM($A20),INDEX('&lt;- Scale Ops'!$D$3:$BW$413,0,MATCH(AG$2,'&lt;- Scale Ops'!$D$3:$BW$3,0))),0)</f>
        <v>0</v>
      </c>
      <c r="AH20" s="239">
        <f>IF($B$1="On",SUMIF('&lt;- Scale Ops'!$A$3:$A$413,TRIM($A20),INDEX('&lt;- Scale Ops'!$D$3:$BW$413,0,MATCH(AH$2,'&lt;- Scale Ops'!$D$3:$BW$3,0))),0)</f>
        <v>0</v>
      </c>
      <c r="AI20" s="239">
        <f>IF($B$1="On",SUMIF('&lt;- Scale Ops'!$A$3:$A$413,TRIM($A20),INDEX('&lt;- Scale Ops'!$D$3:$BW$413,0,MATCH(AI$2,'&lt;- Scale Ops'!$D$3:$BW$3,0))),0)</f>
        <v>0</v>
      </c>
      <c r="AJ20" s="239">
        <f>IF($B$1="On",SUMIF('&lt;- Scale Ops'!$A$3:$A$413,TRIM($A20),INDEX('&lt;- Scale Ops'!$D$3:$BW$413,0,MATCH(AJ$2,'&lt;- Scale Ops'!$D$3:$BW$3,0))),0)</f>
        <v>0</v>
      </c>
      <c r="AK20" s="239">
        <f>IF($B$1="On",SUMIF('&lt;- Scale Ops'!$A$3:$A$413,TRIM($A20),INDEX('&lt;- Scale Ops'!$D$3:$BW$413,0,MATCH(AK$2,'&lt;- Scale Ops'!$D$3:$BW$3,0))),0)</f>
        <v>0</v>
      </c>
      <c r="AL20" s="239">
        <f>IF($B$1="On",SUMIF('&lt;- Scale Ops'!$A$3:$A$413,TRIM($A20),INDEX('&lt;- Scale Ops'!$D$3:$BW$413,0,MATCH(AL$2,'&lt;- Scale Ops'!$D$3:$BW$3,0))),0)</f>
        <v>0</v>
      </c>
      <c r="AM20" s="239">
        <f>IF($B$1="On",SUMIF('&lt;- Scale Ops'!$A$3:$A$413,TRIM($A20),INDEX('&lt;- Scale Ops'!$D$3:$BW$413,0,MATCH(AM$2,'&lt;- Scale Ops'!$D$3:$BW$3,0))),0)</f>
        <v>0</v>
      </c>
      <c r="AN20" s="239">
        <f>IF($B$1="On",SUMIF('&lt;- Scale Ops'!$A$3:$A$413,TRIM($A20),INDEX('&lt;- Scale Ops'!$D$3:$BW$413,0,MATCH(AN$2,'&lt;- Scale Ops'!$D$3:$BW$3,0))),0)</f>
        <v>0</v>
      </c>
      <c r="AO20" s="239">
        <f>IF($B$1="On",SUMIF('&lt;- Scale Ops'!$A$3:$A$413,TRIM($A20),INDEX('&lt;- Scale Ops'!$D$3:$BW$413,0,MATCH(AO$2,'&lt;- Scale Ops'!$D$3:$BW$3,0))),0)</f>
        <v>0</v>
      </c>
      <c r="AP20" s="239">
        <f>IF($B$1="On",SUMIF('&lt;- Scale Ops'!$A$3:$A$413,TRIM($A20),INDEX('&lt;- Scale Ops'!$D$3:$BW$413,0,MATCH(AP$2,'&lt;- Scale Ops'!$D$3:$BW$3,0))),0)</f>
        <v>0</v>
      </c>
      <c r="AQ20" s="239">
        <f>IF($B$1="On",SUMIF('&lt;- Scale Ops'!$A$3:$A$413,TRIM($A20),INDEX('&lt;- Scale Ops'!$D$3:$BW$413,0,MATCH(AQ$2,'&lt;- Scale Ops'!$D$3:$BW$3,0))),0)</f>
        <v>0</v>
      </c>
      <c r="AR20" s="239">
        <f>IF($B$1="On",SUMIF('&lt;- Scale Ops'!$A$3:$A$413,TRIM($A20),INDEX('&lt;- Scale Ops'!$D$3:$BW$413,0,MATCH(AR$2,'&lt;- Scale Ops'!$D$3:$BW$3,0))),0)</f>
        <v>0</v>
      </c>
      <c r="AS20" s="239">
        <f>IF($B$1="On",SUMIF('&lt;- Scale Ops'!$A$3:$A$413,TRIM($A20),INDEX('&lt;- Scale Ops'!$D$3:$BW$413,0,MATCH(AS$2,'&lt;- Scale Ops'!$D$3:$BW$3,0))),0)</f>
        <v>0</v>
      </c>
      <c r="AT20" s="239">
        <f>IF($B$1="On",SUMIF('&lt;- Scale Ops'!$A$3:$A$413,TRIM($A20),INDEX('&lt;- Scale Ops'!$D$3:$BW$413,0,MATCH(AT$2,'&lt;- Scale Ops'!$D$3:$BW$3,0))),0)</f>
        <v>0</v>
      </c>
      <c r="AU20" s="239">
        <f>IF($B$1="On",SUMIF('&lt;- Scale Ops'!$A$3:$A$413,TRIM($A20),INDEX('&lt;- Scale Ops'!$D$3:$BW$413,0,MATCH(AU$2,'&lt;- Scale Ops'!$D$3:$BW$3,0))),0)</f>
        <v>0</v>
      </c>
      <c r="AV20" s="239">
        <f>IF($B$1="On",SUMIF('&lt;- Scale Ops'!$A$3:$A$413,TRIM($A20),INDEX('&lt;- Scale Ops'!$D$3:$BW$413,0,MATCH(AV$2,'&lt;- Scale Ops'!$D$3:$BW$3,0))),0)</f>
        <v>0</v>
      </c>
      <c r="AW20" s="239">
        <f>IF($B$1="On",SUMIF('&lt;- Scale Ops'!$A$3:$A$413,TRIM($A20),INDEX('&lt;- Scale Ops'!$D$3:$BW$413,0,MATCH(AW$2,'&lt;- Scale Ops'!$D$3:$BW$3,0))),0)</f>
        <v>0</v>
      </c>
      <c r="AX20" s="239">
        <f>IF($B$1="On",SUMIF('&lt;- Scale Ops'!$A$3:$A$413,TRIM($A20),INDEX('&lt;- Scale Ops'!$D$3:$BW$413,0,MATCH(AX$2,'&lt;- Scale Ops'!$D$3:$BW$3,0))),0)</f>
        <v>0</v>
      </c>
      <c r="AY20" s="239">
        <f>IF($B$1="On",SUMIF('&lt;- Scale Ops'!$A$3:$A$413,TRIM($A20),INDEX('&lt;- Scale Ops'!$D$3:$BW$413,0,MATCH(AY$2,'&lt;- Scale Ops'!$D$3:$BW$3,0))),0)</f>
        <v>0</v>
      </c>
      <c r="AZ20" s="239">
        <f>IF($B$1="On",SUMIF('&lt;- Scale Ops'!$A$3:$A$413,TRIM($A20),INDEX('&lt;- Scale Ops'!$D$3:$BW$413,0,MATCH(AZ$2,'&lt;- Scale Ops'!$D$3:$BW$3,0))),0)</f>
        <v>0</v>
      </c>
      <c r="BA20" s="239">
        <f>IF($B$1="On",SUMIF('&lt;- Scale Ops'!$A$3:$A$413,TRIM($A20),INDEX('&lt;- Scale Ops'!$D$3:$BW$413,0,MATCH(BA$2,'&lt;- Scale Ops'!$D$3:$BW$3,0))),0)</f>
        <v>0</v>
      </c>
      <c r="BB20" s="239">
        <f>IF($B$1="On",SUMIF('&lt;- Scale Ops'!$A$3:$A$413,TRIM($A20),INDEX('&lt;- Scale Ops'!$D$3:$BW$413,0,MATCH(BB$2,'&lt;- Scale Ops'!$D$3:$BW$3,0))),0)</f>
        <v>0</v>
      </c>
      <c r="BC20" s="239">
        <f>IF($B$1="On",SUMIF('&lt;- Scale Ops'!$A$3:$A$413,TRIM($A20),INDEX('&lt;- Scale Ops'!$D$3:$BW$413,0,MATCH(BC$2,'&lt;- Scale Ops'!$D$3:$BW$3,0))),0)</f>
        <v>0</v>
      </c>
      <c r="BD20" s="239">
        <f>IF($B$1="On",SUMIF('&lt;- Scale Ops'!$A$3:$A$413,TRIM($A20),INDEX('&lt;- Scale Ops'!$D$3:$BW$413,0,MATCH(BD$2,'&lt;- Scale Ops'!$D$3:$BW$3,0))),0)</f>
        <v>0</v>
      </c>
      <c r="BE20" s="239">
        <f>IF($B$1="On",SUMIF('&lt;- Scale Ops'!$A$3:$A$413,TRIM($A20),INDEX('&lt;- Scale Ops'!$D$3:$BW$413,0,MATCH(BE$2,'&lt;- Scale Ops'!$D$3:$BW$3,0))),0)</f>
        <v>0</v>
      </c>
      <c r="BF20" s="239">
        <f>IF($B$1="On",SUMIF('&lt;- Scale Ops'!$A$3:$A$413,TRIM($A20),INDEX('&lt;- Scale Ops'!$D$3:$BW$413,0,MATCH(BF$2,'&lt;- Scale Ops'!$D$3:$BW$3,0))),0)</f>
        <v>0</v>
      </c>
      <c r="BG20" s="239">
        <f>IF($B$1="On",SUMIF('&lt;- Scale Ops'!$A$3:$A$413,TRIM($A20),INDEX('&lt;- Scale Ops'!$D$3:$BW$413,0,MATCH(BG$2,'&lt;- Scale Ops'!$D$3:$BW$3,0))),0)</f>
        <v>0</v>
      </c>
      <c r="BH20" s="239">
        <f>IF($B$1="On",SUMIF('&lt;- Scale Ops'!$A$3:$A$413,TRIM($A20),INDEX('&lt;- Scale Ops'!$D$3:$BW$413,0,MATCH(BH$2,'&lt;- Scale Ops'!$D$3:$BW$3,0))),0)</f>
        <v>0</v>
      </c>
      <c r="BI20" s="239">
        <f>IF($B$1="On",SUMIF('&lt;- Scale Ops'!$A$3:$A$413,TRIM($A20),INDEX('&lt;- Scale Ops'!$D$3:$BW$413,0,MATCH(BI$2,'&lt;- Scale Ops'!$D$3:$BW$3,0))),0)</f>
        <v>0</v>
      </c>
      <c r="BJ20" s="239">
        <f>IF($B$1="On",SUMIF('&lt;- Scale Ops'!$A$3:$A$413,TRIM($A20),INDEX('&lt;- Scale Ops'!$D$3:$BW$413,0,MATCH(BJ$2,'&lt;- Scale Ops'!$D$3:$BW$3,0))),0)</f>
        <v>0</v>
      </c>
      <c r="BK20" s="239">
        <f>IF($B$1="On",SUMIF('&lt;- Scale Ops'!$A$3:$A$413,TRIM($A20),INDEX('&lt;- Scale Ops'!$D$3:$BW$413,0,MATCH(BK$2,'&lt;- Scale Ops'!$D$3:$BW$3,0))),0)</f>
        <v>0</v>
      </c>
      <c r="BL20" s="239">
        <f>IF($B$1="On",SUMIF('&lt;- Scale Ops'!$A$3:$A$413,TRIM($A20),INDEX('&lt;- Scale Ops'!$D$3:$BW$413,0,MATCH(BL$2,'&lt;- Scale Ops'!$D$3:$BW$3,0))),0)</f>
        <v>0</v>
      </c>
      <c r="BM20" s="239">
        <f>IF($B$1="On",SUMIF('&lt;- Scale Ops'!$A$3:$A$413,TRIM($A20),INDEX('&lt;- Scale Ops'!$D$3:$BW$413,0,MATCH(BM$2,'&lt;- Scale Ops'!$D$3:$BW$3,0))),0)</f>
        <v>0</v>
      </c>
      <c r="BN20" s="239">
        <f>IF($B$1="On",SUMIF('&lt;- Scale Ops'!$A$3:$A$413,TRIM($A20),INDEX('&lt;- Scale Ops'!$D$3:$BW$413,0,MATCH(BN$2,'&lt;- Scale Ops'!$D$3:$BW$3,0))),0)</f>
        <v>0</v>
      </c>
      <c r="BO20" s="239">
        <f>IF($B$1="On",SUMIF('&lt;- Scale Ops'!$A$3:$A$413,TRIM($A20),INDEX('&lt;- Scale Ops'!$D$3:$BW$413,0,MATCH(BO$2,'&lt;- Scale Ops'!$D$3:$BW$3,0))),0)</f>
        <v>0</v>
      </c>
      <c r="BP20" s="239">
        <f>IF($B$1="On",SUMIF('&lt;- Scale Ops'!$A$3:$A$413,TRIM($A20),INDEX('&lt;- Scale Ops'!$D$3:$BW$413,0,MATCH(BP$2,'&lt;- Scale Ops'!$D$3:$BW$3,0))),0)</f>
        <v>0</v>
      </c>
      <c r="BQ20" s="239">
        <f>IF($B$1="On",SUMIF('&lt;- Scale Ops'!$A$3:$A$413,TRIM($A20),INDEX('&lt;- Scale Ops'!$D$3:$BW$413,0,MATCH(BQ$2,'&lt;- Scale Ops'!$D$3:$BW$3,0))),0)</f>
        <v>0</v>
      </c>
      <c r="BR20" s="239">
        <f>IF($B$1="On",SUMIF('&lt;- Scale Ops'!$A$3:$A$413,TRIM($A20),INDEX('&lt;- Scale Ops'!$D$3:$BW$413,0,MATCH(BR$2,'&lt;- Scale Ops'!$D$3:$BW$3,0))),0)</f>
        <v>0</v>
      </c>
      <c r="BS20" s="239">
        <f>IF($B$1="On",SUMIF('&lt;- Scale Ops'!$A$3:$A$413,TRIM($A20),INDEX('&lt;- Scale Ops'!$D$3:$BW$413,0,MATCH(BS$2,'&lt;- Scale Ops'!$D$3:$BW$3,0))),0)</f>
        <v>0</v>
      </c>
      <c r="BT20" s="239">
        <f>IF($B$1="On",SUMIF('&lt;- Scale Ops'!$A$3:$A$413,TRIM($A20),INDEX('&lt;- Scale Ops'!$D$3:$BW$413,0,MATCH(BT$2,'&lt;- Scale Ops'!$D$3:$BW$3,0))),0)</f>
        <v>0</v>
      </c>
      <c r="BU20" s="239">
        <f>IF($B$1="On",SUMIF('&lt;- Scale Ops'!$A$3:$A$413,TRIM($A20),INDEX('&lt;- Scale Ops'!$D$3:$BW$413,0,MATCH(BU$2,'&lt;- Scale Ops'!$D$3:$BW$3,0))),0)</f>
        <v>0</v>
      </c>
      <c r="BV20" s="239">
        <f>IF($B$1="On",SUMIF('&lt;- Scale Ops'!$A$3:$A$413,TRIM($A20),INDEX('&lt;- Scale Ops'!$D$3:$BW$413,0,MATCH(BV$2,'&lt;- Scale Ops'!$D$3:$BW$3,0))),0)</f>
        <v>0</v>
      </c>
    </row>
    <row r="21" spans="1:74" x14ac:dyDescent="0.3">
      <c r="A21" t="str">
        <f t="shared" si="3"/>
        <v>MarketingWages &amp; Taxes</v>
      </c>
      <c r="B21" t="s">
        <v>88</v>
      </c>
      <c r="C21" s="239">
        <f>IF($B$1="On",SUMIF('&lt;- Scale Ops'!$A$3:$A$413,TRIM($A21),INDEX('&lt;- Scale Ops'!$D$3:$BW$413,0,MATCH(C$2,'&lt;- Scale Ops'!$D$3:$BW$3,0))),0)</f>
        <v>0</v>
      </c>
      <c r="D21" s="239">
        <f>IF($B$1="On",SUMIF('&lt;- Scale Ops'!$A$3:$A$413,TRIM($A21),INDEX('&lt;- Scale Ops'!$D$3:$BW$413,0,MATCH(D$2,'&lt;- Scale Ops'!$D$3:$BW$3,0))),0)</f>
        <v>0</v>
      </c>
      <c r="E21" s="239">
        <f>IF($B$1="On",SUMIF('&lt;- Scale Ops'!$A$3:$A$413,TRIM($A21),INDEX('&lt;- Scale Ops'!$D$3:$BW$413,0,MATCH(E$2,'&lt;- Scale Ops'!$D$3:$BW$3,0))),0)</f>
        <v>0</v>
      </c>
      <c r="F21" s="239">
        <f>IF($B$1="On",SUMIF('&lt;- Scale Ops'!$A$3:$A$413,TRIM($A21),INDEX('&lt;- Scale Ops'!$D$3:$BW$413,0,MATCH(F$2,'&lt;- Scale Ops'!$D$3:$BW$3,0))),0)</f>
        <v>0</v>
      </c>
      <c r="G21" s="239">
        <f>IF($B$1="On",SUMIF('&lt;- Scale Ops'!$A$3:$A$413,TRIM($A21),INDEX('&lt;- Scale Ops'!$D$3:$BW$413,0,MATCH(G$2,'&lt;- Scale Ops'!$D$3:$BW$3,0))),0)</f>
        <v>0</v>
      </c>
      <c r="H21" s="239">
        <f>IF($B$1="On",SUMIF('&lt;- Scale Ops'!$A$3:$A$413,TRIM($A21),INDEX('&lt;- Scale Ops'!$D$3:$BW$413,0,MATCH(H$2,'&lt;- Scale Ops'!$D$3:$BW$3,0))),0)</f>
        <v>0</v>
      </c>
      <c r="I21" s="239">
        <f>IF($B$1="On",SUMIF('&lt;- Scale Ops'!$A$3:$A$413,TRIM($A21),INDEX('&lt;- Scale Ops'!$D$3:$BW$413,0,MATCH(I$2,'&lt;- Scale Ops'!$D$3:$BW$3,0))),0)</f>
        <v>0</v>
      </c>
      <c r="J21" s="239">
        <f>IF($B$1="On",SUMIF('&lt;- Scale Ops'!$A$3:$A$413,TRIM($A21),INDEX('&lt;- Scale Ops'!$D$3:$BW$413,0,MATCH(J$2,'&lt;- Scale Ops'!$D$3:$BW$3,0))),0)</f>
        <v>0</v>
      </c>
      <c r="K21" s="239">
        <f>IF($B$1="On",SUMIF('&lt;- Scale Ops'!$A$3:$A$413,TRIM($A21),INDEX('&lt;- Scale Ops'!$D$3:$BW$413,0,MATCH(K$2,'&lt;- Scale Ops'!$D$3:$BW$3,0))),0)</f>
        <v>0</v>
      </c>
      <c r="L21" s="239">
        <f>IF($B$1="On",SUMIF('&lt;- Scale Ops'!$A$3:$A$413,TRIM($A21),INDEX('&lt;- Scale Ops'!$D$3:$BW$413,0,MATCH(L$2,'&lt;- Scale Ops'!$D$3:$BW$3,0))),0)</f>
        <v>0</v>
      </c>
      <c r="M21" s="239">
        <f>IF($B$1="On",SUMIF('&lt;- Scale Ops'!$A$3:$A$413,TRIM($A21),INDEX('&lt;- Scale Ops'!$D$3:$BW$413,0,MATCH(M$2,'&lt;- Scale Ops'!$D$3:$BW$3,0))),0)</f>
        <v>0</v>
      </c>
      <c r="N21" s="239">
        <f>IF($B$1="On",SUMIF('&lt;- Scale Ops'!$A$3:$A$413,TRIM($A21),INDEX('&lt;- Scale Ops'!$D$3:$BW$413,0,MATCH(N$2,'&lt;- Scale Ops'!$D$3:$BW$3,0))),0)</f>
        <v>0</v>
      </c>
      <c r="O21" s="239">
        <f>IF($B$1="On",SUMIF('&lt;- Scale Ops'!$A$3:$A$413,TRIM($A21),INDEX('&lt;- Scale Ops'!$D$3:$BW$413,0,MATCH(O$2,'&lt;- Scale Ops'!$D$3:$BW$3,0))),0)</f>
        <v>0</v>
      </c>
      <c r="P21" s="239">
        <f>IF($B$1="On",SUMIF('&lt;- Scale Ops'!$A$3:$A$413,TRIM($A21),INDEX('&lt;- Scale Ops'!$D$3:$BW$413,0,MATCH(P$2,'&lt;- Scale Ops'!$D$3:$BW$3,0))),0)</f>
        <v>0</v>
      </c>
      <c r="Q21" s="239">
        <f>IF($B$1="On",SUMIF('&lt;- Scale Ops'!$A$3:$A$413,TRIM($A21),INDEX('&lt;- Scale Ops'!$D$3:$BW$413,0,MATCH(Q$2,'&lt;- Scale Ops'!$D$3:$BW$3,0))),0)</f>
        <v>0</v>
      </c>
      <c r="R21" s="239">
        <f>IF($B$1="On",SUMIF('&lt;- Scale Ops'!$A$3:$A$413,TRIM($A21),INDEX('&lt;- Scale Ops'!$D$3:$BW$413,0,MATCH(R$2,'&lt;- Scale Ops'!$D$3:$BW$3,0))),0)</f>
        <v>0</v>
      </c>
      <c r="S21" s="239">
        <f>IF($B$1="On",SUMIF('&lt;- Scale Ops'!$A$3:$A$413,TRIM($A21),INDEX('&lt;- Scale Ops'!$D$3:$BW$413,0,MATCH(S$2,'&lt;- Scale Ops'!$D$3:$BW$3,0))),0)</f>
        <v>0</v>
      </c>
      <c r="T21" s="239">
        <f>IF($B$1="On",SUMIF('&lt;- Scale Ops'!$A$3:$A$413,TRIM($A21),INDEX('&lt;- Scale Ops'!$D$3:$BW$413,0,MATCH(T$2,'&lt;- Scale Ops'!$D$3:$BW$3,0))),0)</f>
        <v>0</v>
      </c>
      <c r="U21" s="239">
        <f>IF($B$1="On",SUMIF('&lt;- Scale Ops'!$A$3:$A$413,TRIM($A21),INDEX('&lt;- Scale Ops'!$D$3:$BW$413,0,MATCH(U$2,'&lt;- Scale Ops'!$D$3:$BW$3,0))),0)</f>
        <v>0</v>
      </c>
      <c r="V21" s="239">
        <f>IF($B$1="On",SUMIF('&lt;- Scale Ops'!$A$3:$A$413,TRIM($A21),INDEX('&lt;- Scale Ops'!$D$3:$BW$413,0,MATCH(V$2,'&lt;- Scale Ops'!$D$3:$BW$3,0))),0)</f>
        <v>0</v>
      </c>
      <c r="W21" s="239">
        <f>IF($B$1="On",SUMIF('&lt;- Scale Ops'!$A$3:$A$413,TRIM($A21),INDEX('&lt;- Scale Ops'!$D$3:$BW$413,0,MATCH(W$2,'&lt;- Scale Ops'!$D$3:$BW$3,0))),0)</f>
        <v>0</v>
      </c>
      <c r="X21" s="239">
        <f>IF($B$1="On",SUMIF('&lt;- Scale Ops'!$A$3:$A$413,TRIM($A21),INDEX('&lt;- Scale Ops'!$D$3:$BW$413,0,MATCH(X$2,'&lt;- Scale Ops'!$D$3:$BW$3,0))),0)</f>
        <v>0</v>
      </c>
      <c r="Y21" s="239">
        <f>IF($B$1="On",SUMIF('&lt;- Scale Ops'!$A$3:$A$413,TRIM($A21),INDEX('&lt;- Scale Ops'!$D$3:$BW$413,0,MATCH(Y$2,'&lt;- Scale Ops'!$D$3:$BW$3,0))),0)</f>
        <v>0</v>
      </c>
      <c r="Z21" s="239">
        <f>IF($B$1="On",SUMIF('&lt;- Scale Ops'!$A$3:$A$413,TRIM($A21),INDEX('&lt;- Scale Ops'!$D$3:$BW$413,0,MATCH(Z$2,'&lt;- Scale Ops'!$D$3:$BW$3,0))),0)</f>
        <v>0</v>
      </c>
      <c r="AA21" s="239">
        <f>IF($B$1="On",SUMIF('&lt;- Scale Ops'!$A$3:$A$413,TRIM($A21),INDEX('&lt;- Scale Ops'!$D$3:$BW$413,0,MATCH(AA$2,'&lt;- Scale Ops'!$D$3:$BW$3,0))),0)</f>
        <v>0</v>
      </c>
      <c r="AB21" s="239">
        <f>IF($B$1="On",SUMIF('&lt;- Scale Ops'!$A$3:$A$413,TRIM($A21),INDEX('&lt;- Scale Ops'!$D$3:$BW$413,0,MATCH(AB$2,'&lt;- Scale Ops'!$D$3:$BW$3,0))),0)</f>
        <v>0</v>
      </c>
      <c r="AC21" s="239">
        <f>IF($B$1="On",SUMIF('&lt;- Scale Ops'!$A$3:$A$413,TRIM($A21),INDEX('&lt;- Scale Ops'!$D$3:$BW$413,0,MATCH(AC$2,'&lt;- Scale Ops'!$D$3:$BW$3,0))),0)</f>
        <v>0</v>
      </c>
      <c r="AD21" s="239">
        <f>IF($B$1="On",SUMIF('&lt;- Scale Ops'!$A$3:$A$413,TRIM($A21),INDEX('&lt;- Scale Ops'!$D$3:$BW$413,0,MATCH(AD$2,'&lt;- Scale Ops'!$D$3:$BW$3,0))),0)</f>
        <v>0</v>
      </c>
      <c r="AE21" s="239">
        <f>IF($B$1="On",SUMIF('&lt;- Scale Ops'!$A$3:$A$413,TRIM($A21),INDEX('&lt;- Scale Ops'!$D$3:$BW$413,0,MATCH(AE$2,'&lt;- Scale Ops'!$D$3:$BW$3,0))),0)</f>
        <v>0</v>
      </c>
      <c r="AF21" s="239">
        <f>IF($B$1="On",SUMIF('&lt;- Scale Ops'!$A$3:$A$413,TRIM($A21),INDEX('&lt;- Scale Ops'!$D$3:$BW$413,0,MATCH(AF$2,'&lt;- Scale Ops'!$D$3:$BW$3,0))),0)</f>
        <v>0</v>
      </c>
      <c r="AG21" s="239">
        <f>IF($B$1="On",SUMIF('&lt;- Scale Ops'!$A$3:$A$413,TRIM($A21),INDEX('&lt;- Scale Ops'!$D$3:$BW$413,0,MATCH(AG$2,'&lt;- Scale Ops'!$D$3:$BW$3,0))),0)</f>
        <v>0</v>
      </c>
      <c r="AH21" s="239">
        <f>IF($B$1="On",SUMIF('&lt;- Scale Ops'!$A$3:$A$413,TRIM($A21),INDEX('&lt;- Scale Ops'!$D$3:$BW$413,0,MATCH(AH$2,'&lt;- Scale Ops'!$D$3:$BW$3,0))),0)</f>
        <v>0</v>
      </c>
      <c r="AI21" s="239">
        <f>IF($B$1="On",SUMIF('&lt;- Scale Ops'!$A$3:$A$413,TRIM($A21),INDEX('&lt;- Scale Ops'!$D$3:$BW$413,0,MATCH(AI$2,'&lt;- Scale Ops'!$D$3:$BW$3,0))),0)</f>
        <v>0</v>
      </c>
      <c r="AJ21" s="239">
        <f>IF($B$1="On",SUMIF('&lt;- Scale Ops'!$A$3:$A$413,TRIM($A21),INDEX('&lt;- Scale Ops'!$D$3:$BW$413,0,MATCH(AJ$2,'&lt;- Scale Ops'!$D$3:$BW$3,0))),0)</f>
        <v>0</v>
      </c>
      <c r="AK21" s="239">
        <f>IF($B$1="On",SUMIF('&lt;- Scale Ops'!$A$3:$A$413,TRIM($A21),INDEX('&lt;- Scale Ops'!$D$3:$BW$413,0,MATCH(AK$2,'&lt;- Scale Ops'!$D$3:$BW$3,0))),0)</f>
        <v>0</v>
      </c>
      <c r="AL21" s="239">
        <f>IF($B$1="On",SUMIF('&lt;- Scale Ops'!$A$3:$A$413,TRIM($A21),INDEX('&lt;- Scale Ops'!$D$3:$BW$413,0,MATCH(AL$2,'&lt;- Scale Ops'!$D$3:$BW$3,0))),0)</f>
        <v>0</v>
      </c>
      <c r="AM21" s="239">
        <f>IF($B$1="On",SUMIF('&lt;- Scale Ops'!$A$3:$A$413,TRIM($A21),INDEX('&lt;- Scale Ops'!$D$3:$BW$413,0,MATCH(AM$2,'&lt;- Scale Ops'!$D$3:$BW$3,0))),0)</f>
        <v>0</v>
      </c>
      <c r="AN21" s="239">
        <f>IF($B$1="On",SUMIF('&lt;- Scale Ops'!$A$3:$A$413,TRIM($A21),INDEX('&lt;- Scale Ops'!$D$3:$BW$413,0,MATCH(AN$2,'&lt;- Scale Ops'!$D$3:$BW$3,0))),0)</f>
        <v>0</v>
      </c>
      <c r="AO21" s="239">
        <f>IF($B$1="On",SUMIF('&lt;- Scale Ops'!$A$3:$A$413,TRIM($A21),INDEX('&lt;- Scale Ops'!$D$3:$BW$413,0,MATCH(AO$2,'&lt;- Scale Ops'!$D$3:$BW$3,0))),0)</f>
        <v>0</v>
      </c>
      <c r="AP21" s="239">
        <f>IF($B$1="On",SUMIF('&lt;- Scale Ops'!$A$3:$A$413,TRIM($A21),INDEX('&lt;- Scale Ops'!$D$3:$BW$413,0,MATCH(AP$2,'&lt;- Scale Ops'!$D$3:$BW$3,0))),0)</f>
        <v>0</v>
      </c>
      <c r="AQ21" s="239">
        <f>IF($B$1="On",SUMIF('&lt;- Scale Ops'!$A$3:$A$413,TRIM($A21),INDEX('&lt;- Scale Ops'!$D$3:$BW$413,0,MATCH(AQ$2,'&lt;- Scale Ops'!$D$3:$BW$3,0))),0)</f>
        <v>0</v>
      </c>
      <c r="AR21" s="239">
        <f>IF($B$1="On",SUMIF('&lt;- Scale Ops'!$A$3:$A$413,TRIM($A21),INDEX('&lt;- Scale Ops'!$D$3:$BW$413,0,MATCH(AR$2,'&lt;- Scale Ops'!$D$3:$BW$3,0))),0)</f>
        <v>0</v>
      </c>
      <c r="AS21" s="239">
        <f>IF($B$1="On",SUMIF('&lt;- Scale Ops'!$A$3:$A$413,TRIM($A21),INDEX('&lt;- Scale Ops'!$D$3:$BW$413,0,MATCH(AS$2,'&lt;- Scale Ops'!$D$3:$BW$3,0))),0)</f>
        <v>0</v>
      </c>
      <c r="AT21" s="239">
        <f>IF($B$1="On",SUMIF('&lt;- Scale Ops'!$A$3:$A$413,TRIM($A21),INDEX('&lt;- Scale Ops'!$D$3:$BW$413,0,MATCH(AT$2,'&lt;- Scale Ops'!$D$3:$BW$3,0))),0)</f>
        <v>0</v>
      </c>
      <c r="AU21" s="239">
        <f>IF($B$1="On",SUMIF('&lt;- Scale Ops'!$A$3:$A$413,TRIM($A21),INDEX('&lt;- Scale Ops'!$D$3:$BW$413,0,MATCH(AU$2,'&lt;- Scale Ops'!$D$3:$BW$3,0))),0)</f>
        <v>0</v>
      </c>
      <c r="AV21" s="239">
        <f>IF($B$1="On",SUMIF('&lt;- Scale Ops'!$A$3:$A$413,TRIM($A21),INDEX('&lt;- Scale Ops'!$D$3:$BW$413,0,MATCH(AV$2,'&lt;- Scale Ops'!$D$3:$BW$3,0))),0)</f>
        <v>0</v>
      </c>
      <c r="AW21" s="239">
        <f>IF($B$1="On",SUMIF('&lt;- Scale Ops'!$A$3:$A$413,TRIM($A21),INDEX('&lt;- Scale Ops'!$D$3:$BW$413,0,MATCH(AW$2,'&lt;- Scale Ops'!$D$3:$BW$3,0))),0)</f>
        <v>0</v>
      </c>
      <c r="AX21" s="239">
        <f>IF($B$1="On",SUMIF('&lt;- Scale Ops'!$A$3:$A$413,TRIM($A21),INDEX('&lt;- Scale Ops'!$D$3:$BW$413,0,MATCH(AX$2,'&lt;- Scale Ops'!$D$3:$BW$3,0))),0)</f>
        <v>0</v>
      </c>
      <c r="AY21" s="239">
        <f>IF($B$1="On",SUMIF('&lt;- Scale Ops'!$A$3:$A$413,TRIM($A21),INDEX('&lt;- Scale Ops'!$D$3:$BW$413,0,MATCH(AY$2,'&lt;- Scale Ops'!$D$3:$BW$3,0))),0)</f>
        <v>0</v>
      </c>
      <c r="AZ21" s="239">
        <f>IF($B$1="On",SUMIF('&lt;- Scale Ops'!$A$3:$A$413,TRIM($A21),INDEX('&lt;- Scale Ops'!$D$3:$BW$413,0,MATCH(AZ$2,'&lt;- Scale Ops'!$D$3:$BW$3,0))),0)</f>
        <v>0</v>
      </c>
      <c r="BA21" s="239">
        <f>IF($B$1="On",SUMIF('&lt;- Scale Ops'!$A$3:$A$413,TRIM($A21),INDEX('&lt;- Scale Ops'!$D$3:$BW$413,0,MATCH(BA$2,'&lt;- Scale Ops'!$D$3:$BW$3,0))),0)</f>
        <v>0</v>
      </c>
      <c r="BB21" s="239">
        <f>IF($B$1="On",SUMIF('&lt;- Scale Ops'!$A$3:$A$413,TRIM($A21),INDEX('&lt;- Scale Ops'!$D$3:$BW$413,0,MATCH(BB$2,'&lt;- Scale Ops'!$D$3:$BW$3,0))),0)</f>
        <v>0</v>
      </c>
      <c r="BC21" s="239">
        <f>IF($B$1="On",SUMIF('&lt;- Scale Ops'!$A$3:$A$413,TRIM($A21),INDEX('&lt;- Scale Ops'!$D$3:$BW$413,0,MATCH(BC$2,'&lt;- Scale Ops'!$D$3:$BW$3,0))),0)</f>
        <v>0</v>
      </c>
      <c r="BD21" s="239">
        <f>IF($B$1="On",SUMIF('&lt;- Scale Ops'!$A$3:$A$413,TRIM($A21),INDEX('&lt;- Scale Ops'!$D$3:$BW$413,0,MATCH(BD$2,'&lt;- Scale Ops'!$D$3:$BW$3,0))),0)</f>
        <v>0</v>
      </c>
      <c r="BE21" s="239">
        <f>IF($B$1="On",SUMIF('&lt;- Scale Ops'!$A$3:$A$413,TRIM($A21),INDEX('&lt;- Scale Ops'!$D$3:$BW$413,0,MATCH(BE$2,'&lt;- Scale Ops'!$D$3:$BW$3,0))),0)</f>
        <v>0</v>
      </c>
      <c r="BF21" s="239">
        <f>IF($B$1="On",SUMIF('&lt;- Scale Ops'!$A$3:$A$413,TRIM($A21),INDEX('&lt;- Scale Ops'!$D$3:$BW$413,0,MATCH(BF$2,'&lt;- Scale Ops'!$D$3:$BW$3,0))),0)</f>
        <v>0</v>
      </c>
      <c r="BG21" s="239">
        <f>IF($B$1="On",SUMIF('&lt;- Scale Ops'!$A$3:$A$413,TRIM($A21),INDEX('&lt;- Scale Ops'!$D$3:$BW$413,0,MATCH(BG$2,'&lt;- Scale Ops'!$D$3:$BW$3,0))),0)</f>
        <v>0</v>
      </c>
      <c r="BH21" s="239">
        <f>IF($B$1="On",SUMIF('&lt;- Scale Ops'!$A$3:$A$413,TRIM($A21),INDEX('&lt;- Scale Ops'!$D$3:$BW$413,0,MATCH(BH$2,'&lt;- Scale Ops'!$D$3:$BW$3,0))),0)</f>
        <v>0</v>
      </c>
      <c r="BI21" s="239">
        <f>IF($B$1="On",SUMIF('&lt;- Scale Ops'!$A$3:$A$413,TRIM($A21),INDEX('&lt;- Scale Ops'!$D$3:$BW$413,0,MATCH(BI$2,'&lt;- Scale Ops'!$D$3:$BW$3,0))),0)</f>
        <v>0</v>
      </c>
      <c r="BJ21" s="239">
        <f>IF($B$1="On",SUMIF('&lt;- Scale Ops'!$A$3:$A$413,TRIM($A21),INDEX('&lt;- Scale Ops'!$D$3:$BW$413,0,MATCH(BJ$2,'&lt;- Scale Ops'!$D$3:$BW$3,0))),0)</f>
        <v>0</v>
      </c>
      <c r="BK21" s="239">
        <f>IF($B$1="On",SUMIF('&lt;- Scale Ops'!$A$3:$A$413,TRIM($A21),INDEX('&lt;- Scale Ops'!$D$3:$BW$413,0,MATCH(BK$2,'&lt;- Scale Ops'!$D$3:$BW$3,0))),0)</f>
        <v>0</v>
      </c>
      <c r="BL21" s="239">
        <f>IF($B$1="On",SUMIF('&lt;- Scale Ops'!$A$3:$A$413,TRIM($A21),INDEX('&lt;- Scale Ops'!$D$3:$BW$413,0,MATCH(BL$2,'&lt;- Scale Ops'!$D$3:$BW$3,0))),0)</f>
        <v>0</v>
      </c>
      <c r="BM21" s="239">
        <f>IF($B$1="On",SUMIF('&lt;- Scale Ops'!$A$3:$A$413,TRIM($A21),INDEX('&lt;- Scale Ops'!$D$3:$BW$413,0,MATCH(BM$2,'&lt;- Scale Ops'!$D$3:$BW$3,0))),0)</f>
        <v>0</v>
      </c>
      <c r="BN21" s="239">
        <f>IF($B$1="On",SUMIF('&lt;- Scale Ops'!$A$3:$A$413,TRIM($A21),INDEX('&lt;- Scale Ops'!$D$3:$BW$413,0,MATCH(BN$2,'&lt;- Scale Ops'!$D$3:$BW$3,0))),0)</f>
        <v>0</v>
      </c>
      <c r="BO21" s="239">
        <f>IF($B$1="On",SUMIF('&lt;- Scale Ops'!$A$3:$A$413,TRIM($A21),INDEX('&lt;- Scale Ops'!$D$3:$BW$413,0,MATCH(BO$2,'&lt;- Scale Ops'!$D$3:$BW$3,0))),0)</f>
        <v>0</v>
      </c>
      <c r="BP21" s="239">
        <f>IF($B$1="On",SUMIF('&lt;- Scale Ops'!$A$3:$A$413,TRIM($A21),INDEX('&lt;- Scale Ops'!$D$3:$BW$413,0,MATCH(BP$2,'&lt;- Scale Ops'!$D$3:$BW$3,0))),0)</f>
        <v>0</v>
      </c>
      <c r="BQ21" s="239">
        <f>IF($B$1="On",SUMIF('&lt;- Scale Ops'!$A$3:$A$413,TRIM($A21),INDEX('&lt;- Scale Ops'!$D$3:$BW$413,0,MATCH(BQ$2,'&lt;- Scale Ops'!$D$3:$BW$3,0))),0)</f>
        <v>0</v>
      </c>
      <c r="BR21" s="239">
        <f>IF($B$1="On",SUMIF('&lt;- Scale Ops'!$A$3:$A$413,TRIM($A21),INDEX('&lt;- Scale Ops'!$D$3:$BW$413,0,MATCH(BR$2,'&lt;- Scale Ops'!$D$3:$BW$3,0))),0)</f>
        <v>0</v>
      </c>
      <c r="BS21" s="239">
        <f>IF($B$1="On",SUMIF('&lt;- Scale Ops'!$A$3:$A$413,TRIM($A21),INDEX('&lt;- Scale Ops'!$D$3:$BW$413,0,MATCH(BS$2,'&lt;- Scale Ops'!$D$3:$BW$3,0))),0)</f>
        <v>0</v>
      </c>
      <c r="BT21" s="239">
        <f>IF($B$1="On",SUMIF('&lt;- Scale Ops'!$A$3:$A$413,TRIM($A21),INDEX('&lt;- Scale Ops'!$D$3:$BW$413,0,MATCH(BT$2,'&lt;- Scale Ops'!$D$3:$BW$3,0))),0)</f>
        <v>0</v>
      </c>
      <c r="BU21" s="239">
        <f>IF($B$1="On",SUMIF('&lt;- Scale Ops'!$A$3:$A$413,TRIM($A21),INDEX('&lt;- Scale Ops'!$D$3:$BW$413,0,MATCH(BU$2,'&lt;- Scale Ops'!$D$3:$BW$3,0))),0)</f>
        <v>0</v>
      </c>
      <c r="BV21" s="239">
        <f>IF($B$1="On",SUMIF('&lt;- Scale Ops'!$A$3:$A$413,TRIM($A21),INDEX('&lt;- Scale Ops'!$D$3:$BW$413,0,MATCH(BV$2,'&lt;- Scale Ops'!$D$3:$BW$3,0))),0)</f>
        <v>0</v>
      </c>
    </row>
    <row r="22" spans="1:74" x14ac:dyDescent="0.3">
      <c r="A22" t="str">
        <f t="shared" si="3"/>
        <v>G&amp;AWages &amp; Taxes</v>
      </c>
      <c r="B22" t="s">
        <v>89</v>
      </c>
      <c r="C22" s="239">
        <f>IF($B$1="On",SUMIF('&lt;- Scale Ops'!$A$3:$A$413,TRIM($A22),INDEX('&lt;- Scale Ops'!$D$3:$BW$413,0,MATCH(C$2,'&lt;- Scale Ops'!$D$3:$BW$3,0))),0)</f>
        <v>0</v>
      </c>
      <c r="D22" s="239">
        <f>IF($B$1="On",SUMIF('&lt;- Scale Ops'!$A$3:$A$413,TRIM($A22),INDEX('&lt;- Scale Ops'!$D$3:$BW$413,0,MATCH(D$2,'&lt;- Scale Ops'!$D$3:$BW$3,0))),0)</f>
        <v>0</v>
      </c>
      <c r="E22" s="239">
        <f>IF($B$1="On",SUMIF('&lt;- Scale Ops'!$A$3:$A$413,TRIM($A22),INDEX('&lt;- Scale Ops'!$D$3:$BW$413,0,MATCH(E$2,'&lt;- Scale Ops'!$D$3:$BW$3,0))),0)</f>
        <v>0</v>
      </c>
      <c r="F22" s="239">
        <f>IF($B$1="On",SUMIF('&lt;- Scale Ops'!$A$3:$A$413,TRIM($A22),INDEX('&lt;- Scale Ops'!$D$3:$BW$413,0,MATCH(F$2,'&lt;- Scale Ops'!$D$3:$BW$3,0))),0)</f>
        <v>0</v>
      </c>
      <c r="G22" s="239">
        <f>IF($B$1="On",SUMIF('&lt;- Scale Ops'!$A$3:$A$413,TRIM($A22),INDEX('&lt;- Scale Ops'!$D$3:$BW$413,0,MATCH(G$2,'&lt;- Scale Ops'!$D$3:$BW$3,0))),0)</f>
        <v>0</v>
      </c>
      <c r="H22" s="239">
        <f>IF($B$1="On",SUMIF('&lt;- Scale Ops'!$A$3:$A$413,TRIM($A22),INDEX('&lt;- Scale Ops'!$D$3:$BW$413,0,MATCH(H$2,'&lt;- Scale Ops'!$D$3:$BW$3,0))),0)</f>
        <v>0</v>
      </c>
      <c r="I22" s="239">
        <f>IF($B$1="On",SUMIF('&lt;- Scale Ops'!$A$3:$A$413,TRIM($A22),INDEX('&lt;- Scale Ops'!$D$3:$BW$413,0,MATCH(I$2,'&lt;- Scale Ops'!$D$3:$BW$3,0))),0)</f>
        <v>0</v>
      </c>
      <c r="J22" s="239">
        <f>IF($B$1="On",SUMIF('&lt;- Scale Ops'!$A$3:$A$413,TRIM($A22),INDEX('&lt;- Scale Ops'!$D$3:$BW$413,0,MATCH(J$2,'&lt;- Scale Ops'!$D$3:$BW$3,0))),0)</f>
        <v>0</v>
      </c>
      <c r="K22" s="239">
        <f>IF($B$1="On",SUMIF('&lt;- Scale Ops'!$A$3:$A$413,TRIM($A22),INDEX('&lt;- Scale Ops'!$D$3:$BW$413,0,MATCH(K$2,'&lt;- Scale Ops'!$D$3:$BW$3,0))),0)</f>
        <v>0</v>
      </c>
      <c r="L22" s="239">
        <f>IF($B$1="On",SUMIF('&lt;- Scale Ops'!$A$3:$A$413,TRIM($A22),INDEX('&lt;- Scale Ops'!$D$3:$BW$413,0,MATCH(L$2,'&lt;- Scale Ops'!$D$3:$BW$3,0))),0)</f>
        <v>0</v>
      </c>
      <c r="M22" s="239">
        <f>IF($B$1="On",SUMIF('&lt;- Scale Ops'!$A$3:$A$413,TRIM($A22),INDEX('&lt;- Scale Ops'!$D$3:$BW$413,0,MATCH(M$2,'&lt;- Scale Ops'!$D$3:$BW$3,0))),0)</f>
        <v>0</v>
      </c>
      <c r="N22" s="239">
        <f>IF($B$1="On",SUMIF('&lt;- Scale Ops'!$A$3:$A$413,TRIM($A22),INDEX('&lt;- Scale Ops'!$D$3:$BW$413,0,MATCH(N$2,'&lt;- Scale Ops'!$D$3:$BW$3,0))),0)</f>
        <v>0</v>
      </c>
      <c r="O22" s="239">
        <f>IF($B$1="On",SUMIF('&lt;- Scale Ops'!$A$3:$A$413,TRIM($A22),INDEX('&lt;- Scale Ops'!$D$3:$BW$413,0,MATCH(O$2,'&lt;- Scale Ops'!$D$3:$BW$3,0))),0)</f>
        <v>0</v>
      </c>
      <c r="P22" s="239">
        <f>IF($B$1="On",SUMIF('&lt;- Scale Ops'!$A$3:$A$413,TRIM($A22),INDEX('&lt;- Scale Ops'!$D$3:$BW$413,0,MATCH(P$2,'&lt;- Scale Ops'!$D$3:$BW$3,0))),0)</f>
        <v>0</v>
      </c>
      <c r="Q22" s="239">
        <f>IF($B$1="On",SUMIF('&lt;- Scale Ops'!$A$3:$A$413,TRIM($A22),INDEX('&lt;- Scale Ops'!$D$3:$BW$413,0,MATCH(Q$2,'&lt;- Scale Ops'!$D$3:$BW$3,0))),0)</f>
        <v>0</v>
      </c>
      <c r="R22" s="239">
        <f>IF($B$1="On",SUMIF('&lt;- Scale Ops'!$A$3:$A$413,TRIM($A22),INDEX('&lt;- Scale Ops'!$D$3:$BW$413,0,MATCH(R$2,'&lt;- Scale Ops'!$D$3:$BW$3,0))),0)</f>
        <v>0</v>
      </c>
      <c r="S22" s="239">
        <f>IF($B$1="On",SUMIF('&lt;- Scale Ops'!$A$3:$A$413,TRIM($A22),INDEX('&lt;- Scale Ops'!$D$3:$BW$413,0,MATCH(S$2,'&lt;- Scale Ops'!$D$3:$BW$3,0))),0)</f>
        <v>0</v>
      </c>
      <c r="T22" s="239">
        <f>IF($B$1="On",SUMIF('&lt;- Scale Ops'!$A$3:$A$413,TRIM($A22),INDEX('&lt;- Scale Ops'!$D$3:$BW$413,0,MATCH(T$2,'&lt;- Scale Ops'!$D$3:$BW$3,0))),0)</f>
        <v>0</v>
      </c>
      <c r="U22" s="239">
        <f>IF($B$1="On",SUMIF('&lt;- Scale Ops'!$A$3:$A$413,TRIM($A22),INDEX('&lt;- Scale Ops'!$D$3:$BW$413,0,MATCH(U$2,'&lt;- Scale Ops'!$D$3:$BW$3,0))),0)</f>
        <v>0</v>
      </c>
      <c r="V22" s="239">
        <f>IF($B$1="On",SUMIF('&lt;- Scale Ops'!$A$3:$A$413,TRIM($A22),INDEX('&lt;- Scale Ops'!$D$3:$BW$413,0,MATCH(V$2,'&lt;- Scale Ops'!$D$3:$BW$3,0))),0)</f>
        <v>0</v>
      </c>
      <c r="W22" s="239">
        <f>IF($B$1="On",SUMIF('&lt;- Scale Ops'!$A$3:$A$413,TRIM($A22),INDEX('&lt;- Scale Ops'!$D$3:$BW$413,0,MATCH(W$2,'&lt;- Scale Ops'!$D$3:$BW$3,0))),0)</f>
        <v>0</v>
      </c>
      <c r="X22" s="239">
        <f>IF($B$1="On",SUMIF('&lt;- Scale Ops'!$A$3:$A$413,TRIM($A22),INDEX('&lt;- Scale Ops'!$D$3:$BW$413,0,MATCH(X$2,'&lt;- Scale Ops'!$D$3:$BW$3,0))),0)</f>
        <v>0</v>
      </c>
      <c r="Y22" s="239">
        <f>IF($B$1="On",SUMIF('&lt;- Scale Ops'!$A$3:$A$413,TRIM($A22),INDEX('&lt;- Scale Ops'!$D$3:$BW$413,0,MATCH(Y$2,'&lt;- Scale Ops'!$D$3:$BW$3,0))),0)</f>
        <v>0</v>
      </c>
      <c r="Z22" s="239">
        <f>IF($B$1="On",SUMIF('&lt;- Scale Ops'!$A$3:$A$413,TRIM($A22),INDEX('&lt;- Scale Ops'!$D$3:$BW$413,0,MATCH(Z$2,'&lt;- Scale Ops'!$D$3:$BW$3,0))),0)</f>
        <v>0</v>
      </c>
      <c r="AA22" s="239">
        <f>IF($B$1="On",SUMIF('&lt;- Scale Ops'!$A$3:$A$413,TRIM($A22),INDEX('&lt;- Scale Ops'!$D$3:$BW$413,0,MATCH(AA$2,'&lt;- Scale Ops'!$D$3:$BW$3,0))),0)</f>
        <v>0</v>
      </c>
      <c r="AB22" s="239">
        <f>IF($B$1="On",SUMIF('&lt;- Scale Ops'!$A$3:$A$413,TRIM($A22),INDEX('&lt;- Scale Ops'!$D$3:$BW$413,0,MATCH(AB$2,'&lt;- Scale Ops'!$D$3:$BW$3,0))),0)</f>
        <v>0</v>
      </c>
      <c r="AC22" s="239">
        <f>IF($B$1="On",SUMIF('&lt;- Scale Ops'!$A$3:$A$413,TRIM($A22),INDEX('&lt;- Scale Ops'!$D$3:$BW$413,0,MATCH(AC$2,'&lt;- Scale Ops'!$D$3:$BW$3,0))),0)</f>
        <v>0</v>
      </c>
      <c r="AD22" s="239">
        <f>IF($B$1="On",SUMIF('&lt;- Scale Ops'!$A$3:$A$413,TRIM($A22),INDEX('&lt;- Scale Ops'!$D$3:$BW$413,0,MATCH(AD$2,'&lt;- Scale Ops'!$D$3:$BW$3,0))),0)</f>
        <v>0</v>
      </c>
      <c r="AE22" s="239">
        <f>IF($B$1="On",SUMIF('&lt;- Scale Ops'!$A$3:$A$413,TRIM($A22),INDEX('&lt;- Scale Ops'!$D$3:$BW$413,0,MATCH(AE$2,'&lt;- Scale Ops'!$D$3:$BW$3,0))),0)</f>
        <v>0</v>
      </c>
      <c r="AF22" s="239">
        <f>IF($B$1="On",SUMIF('&lt;- Scale Ops'!$A$3:$A$413,TRIM($A22),INDEX('&lt;- Scale Ops'!$D$3:$BW$413,0,MATCH(AF$2,'&lt;- Scale Ops'!$D$3:$BW$3,0))),0)</f>
        <v>0</v>
      </c>
      <c r="AG22" s="239">
        <f>IF($B$1="On",SUMIF('&lt;- Scale Ops'!$A$3:$A$413,TRIM($A22),INDEX('&lt;- Scale Ops'!$D$3:$BW$413,0,MATCH(AG$2,'&lt;- Scale Ops'!$D$3:$BW$3,0))),0)</f>
        <v>0</v>
      </c>
      <c r="AH22" s="239">
        <f>IF($B$1="On",SUMIF('&lt;- Scale Ops'!$A$3:$A$413,TRIM($A22),INDEX('&lt;- Scale Ops'!$D$3:$BW$413,0,MATCH(AH$2,'&lt;- Scale Ops'!$D$3:$BW$3,0))),0)</f>
        <v>0</v>
      </c>
      <c r="AI22" s="239">
        <f>IF($B$1="On",SUMIF('&lt;- Scale Ops'!$A$3:$A$413,TRIM($A22),INDEX('&lt;- Scale Ops'!$D$3:$BW$413,0,MATCH(AI$2,'&lt;- Scale Ops'!$D$3:$BW$3,0))),0)</f>
        <v>0</v>
      </c>
      <c r="AJ22" s="239">
        <f>IF($B$1="On",SUMIF('&lt;- Scale Ops'!$A$3:$A$413,TRIM($A22),INDEX('&lt;- Scale Ops'!$D$3:$BW$413,0,MATCH(AJ$2,'&lt;- Scale Ops'!$D$3:$BW$3,0))),0)</f>
        <v>0</v>
      </c>
      <c r="AK22" s="239">
        <f>IF($B$1="On",SUMIF('&lt;- Scale Ops'!$A$3:$A$413,TRIM($A22),INDEX('&lt;- Scale Ops'!$D$3:$BW$413,0,MATCH(AK$2,'&lt;- Scale Ops'!$D$3:$BW$3,0))),0)</f>
        <v>0</v>
      </c>
      <c r="AL22" s="239">
        <f>IF($B$1="On",SUMIF('&lt;- Scale Ops'!$A$3:$A$413,TRIM($A22),INDEX('&lt;- Scale Ops'!$D$3:$BW$413,0,MATCH(AL$2,'&lt;- Scale Ops'!$D$3:$BW$3,0))),0)</f>
        <v>0</v>
      </c>
      <c r="AM22" s="239">
        <f>IF($B$1="On",SUMIF('&lt;- Scale Ops'!$A$3:$A$413,TRIM($A22),INDEX('&lt;- Scale Ops'!$D$3:$BW$413,0,MATCH(AM$2,'&lt;- Scale Ops'!$D$3:$BW$3,0))),0)</f>
        <v>0</v>
      </c>
      <c r="AN22" s="239">
        <f>IF($B$1="On",SUMIF('&lt;- Scale Ops'!$A$3:$A$413,TRIM($A22),INDEX('&lt;- Scale Ops'!$D$3:$BW$413,0,MATCH(AN$2,'&lt;- Scale Ops'!$D$3:$BW$3,0))),0)</f>
        <v>0</v>
      </c>
      <c r="AO22" s="239">
        <f>IF($B$1="On",SUMIF('&lt;- Scale Ops'!$A$3:$A$413,TRIM($A22),INDEX('&lt;- Scale Ops'!$D$3:$BW$413,0,MATCH(AO$2,'&lt;- Scale Ops'!$D$3:$BW$3,0))),0)</f>
        <v>0</v>
      </c>
      <c r="AP22" s="239">
        <f>IF($B$1="On",SUMIF('&lt;- Scale Ops'!$A$3:$A$413,TRIM($A22),INDEX('&lt;- Scale Ops'!$D$3:$BW$413,0,MATCH(AP$2,'&lt;- Scale Ops'!$D$3:$BW$3,0))),0)</f>
        <v>0</v>
      </c>
      <c r="AQ22" s="239">
        <f>IF($B$1="On",SUMIF('&lt;- Scale Ops'!$A$3:$A$413,TRIM($A22),INDEX('&lt;- Scale Ops'!$D$3:$BW$413,0,MATCH(AQ$2,'&lt;- Scale Ops'!$D$3:$BW$3,0))),0)</f>
        <v>0</v>
      </c>
      <c r="AR22" s="239">
        <f>IF($B$1="On",SUMIF('&lt;- Scale Ops'!$A$3:$A$413,TRIM($A22),INDEX('&lt;- Scale Ops'!$D$3:$BW$413,0,MATCH(AR$2,'&lt;- Scale Ops'!$D$3:$BW$3,0))),0)</f>
        <v>0</v>
      </c>
      <c r="AS22" s="239">
        <f>IF($B$1="On",SUMIF('&lt;- Scale Ops'!$A$3:$A$413,TRIM($A22),INDEX('&lt;- Scale Ops'!$D$3:$BW$413,0,MATCH(AS$2,'&lt;- Scale Ops'!$D$3:$BW$3,0))),0)</f>
        <v>0</v>
      </c>
      <c r="AT22" s="239">
        <f>IF($B$1="On",SUMIF('&lt;- Scale Ops'!$A$3:$A$413,TRIM($A22),INDEX('&lt;- Scale Ops'!$D$3:$BW$413,0,MATCH(AT$2,'&lt;- Scale Ops'!$D$3:$BW$3,0))),0)</f>
        <v>0</v>
      </c>
      <c r="AU22" s="239">
        <f>IF($B$1="On",SUMIF('&lt;- Scale Ops'!$A$3:$A$413,TRIM($A22),INDEX('&lt;- Scale Ops'!$D$3:$BW$413,0,MATCH(AU$2,'&lt;- Scale Ops'!$D$3:$BW$3,0))),0)</f>
        <v>0</v>
      </c>
      <c r="AV22" s="239">
        <f>IF($B$1="On",SUMIF('&lt;- Scale Ops'!$A$3:$A$413,TRIM($A22),INDEX('&lt;- Scale Ops'!$D$3:$BW$413,0,MATCH(AV$2,'&lt;- Scale Ops'!$D$3:$BW$3,0))),0)</f>
        <v>0</v>
      </c>
      <c r="AW22" s="239">
        <f>IF($B$1="On",SUMIF('&lt;- Scale Ops'!$A$3:$A$413,TRIM($A22),INDEX('&lt;- Scale Ops'!$D$3:$BW$413,0,MATCH(AW$2,'&lt;- Scale Ops'!$D$3:$BW$3,0))),0)</f>
        <v>0</v>
      </c>
      <c r="AX22" s="239">
        <f>IF($B$1="On",SUMIF('&lt;- Scale Ops'!$A$3:$A$413,TRIM($A22),INDEX('&lt;- Scale Ops'!$D$3:$BW$413,0,MATCH(AX$2,'&lt;- Scale Ops'!$D$3:$BW$3,0))),0)</f>
        <v>0</v>
      </c>
      <c r="AY22" s="239">
        <f>IF($B$1="On",SUMIF('&lt;- Scale Ops'!$A$3:$A$413,TRIM($A22),INDEX('&lt;- Scale Ops'!$D$3:$BW$413,0,MATCH(AY$2,'&lt;- Scale Ops'!$D$3:$BW$3,0))),0)</f>
        <v>0</v>
      </c>
      <c r="AZ22" s="239">
        <f>IF($B$1="On",SUMIF('&lt;- Scale Ops'!$A$3:$A$413,TRIM($A22),INDEX('&lt;- Scale Ops'!$D$3:$BW$413,0,MATCH(AZ$2,'&lt;- Scale Ops'!$D$3:$BW$3,0))),0)</f>
        <v>0</v>
      </c>
      <c r="BA22" s="239">
        <f>IF($B$1="On",SUMIF('&lt;- Scale Ops'!$A$3:$A$413,TRIM($A22),INDEX('&lt;- Scale Ops'!$D$3:$BW$413,0,MATCH(BA$2,'&lt;- Scale Ops'!$D$3:$BW$3,0))),0)</f>
        <v>0</v>
      </c>
      <c r="BB22" s="239">
        <f>IF($B$1="On",SUMIF('&lt;- Scale Ops'!$A$3:$A$413,TRIM($A22),INDEX('&lt;- Scale Ops'!$D$3:$BW$413,0,MATCH(BB$2,'&lt;- Scale Ops'!$D$3:$BW$3,0))),0)</f>
        <v>0</v>
      </c>
      <c r="BC22" s="239">
        <f>IF($B$1="On",SUMIF('&lt;- Scale Ops'!$A$3:$A$413,TRIM($A22),INDEX('&lt;- Scale Ops'!$D$3:$BW$413,0,MATCH(BC$2,'&lt;- Scale Ops'!$D$3:$BW$3,0))),0)</f>
        <v>0</v>
      </c>
      <c r="BD22" s="239">
        <f>IF($B$1="On",SUMIF('&lt;- Scale Ops'!$A$3:$A$413,TRIM($A22),INDEX('&lt;- Scale Ops'!$D$3:$BW$413,0,MATCH(BD$2,'&lt;- Scale Ops'!$D$3:$BW$3,0))),0)</f>
        <v>0</v>
      </c>
      <c r="BE22" s="239">
        <f>IF($B$1="On",SUMIF('&lt;- Scale Ops'!$A$3:$A$413,TRIM($A22),INDEX('&lt;- Scale Ops'!$D$3:$BW$413,0,MATCH(BE$2,'&lt;- Scale Ops'!$D$3:$BW$3,0))),0)</f>
        <v>0</v>
      </c>
      <c r="BF22" s="239">
        <f>IF($B$1="On",SUMIF('&lt;- Scale Ops'!$A$3:$A$413,TRIM($A22),INDEX('&lt;- Scale Ops'!$D$3:$BW$413,0,MATCH(BF$2,'&lt;- Scale Ops'!$D$3:$BW$3,0))),0)</f>
        <v>0</v>
      </c>
      <c r="BG22" s="239">
        <f>IF($B$1="On",SUMIF('&lt;- Scale Ops'!$A$3:$A$413,TRIM($A22),INDEX('&lt;- Scale Ops'!$D$3:$BW$413,0,MATCH(BG$2,'&lt;- Scale Ops'!$D$3:$BW$3,0))),0)</f>
        <v>0</v>
      </c>
      <c r="BH22" s="239">
        <f>IF($B$1="On",SUMIF('&lt;- Scale Ops'!$A$3:$A$413,TRIM($A22),INDEX('&lt;- Scale Ops'!$D$3:$BW$413,0,MATCH(BH$2,'&lt;- Scale Ops'!$D$3:$BW$3,0))),0)</f>
        <v>0</v>
      </c>
      <c r="BI22" s="239">
        <f>IF($B$1="On",SUMIF('&lt;- Scale Ops'!$A$3:$A$413,TRIM($A22),INDEX('&lt;- Scale Ops'!$D$3:$BW$413,0,MATCH(BI$2,'&lt;- Scale Ops'!$D$3:$BW$3,0))),0)</f>
        <v>0</v>
      </c>
      <c r="BJ22" s="239">
        <f>IF($B$1="On",SUMIF('&lt;- Scale Ops'!$A$3:$A$413,TRIM($A22),INDEX('&lt;- Scale Ops'!$D$3:$BW$413,0,MATCH(BJ$2,'&lt;- Scale Ops'!$D$3:$BW$3,0))),0)</f>
        <v>0</v>
      </c>
      <c r="BK22" s="239">
        <f>IF($B$1="On",SUMIF('&lt;- Scale Ops'!$A$3:$A$413,TRIM($A22),INDEX('&lt;- Scale Ops'!$D$3:$BW$413,0,MATCH(BK$2,'&lt;- Scale Ops'!$D$3:$BW$3,0))),0)</f>
        <v>0</v>
      </c>
      <c r="BL22" s="239">
        <f>IF($B$1="On",SUMIF('&lt;- Scale Ops'!$A$3:$A$413,TRIM($A22),INDEX('&lt;- Scale Ops'!$D$3:$BW$413,0,MATCH(BL$2,'&lt;- Scale Ops'!$D$3:$BW$3,0))),0)</f>
        <v>0</v>
      </c>
      <c r="BM22" s="239">
        <f>IF($B$1="On",SUMIF('&lt;- Scale Ops'!$A$3:$A$413,TRIM($A22),INDEX('&lt;- Scale Ops'!$D$3:$BW$413,0,MATCH(BM$2,'&lt;- Scale Ops'!$D$3:$BW$3,0))),0)</f>
        <v>0</v>
      </c>
      <c r="BN22" s="239">
        <f>IF($B$1="On",SUMIF('&lt;- Scale Ops'!$A$3:$A$413,TRIM($A22),INDEX('&lt;- Scale Ops'!$D$3:$BW$413,0,MATCH(BN$2,'&lt;- Scale Ops'!$D$3:$BW$3,0))),0)</f>
        <v>0</v>
      </c>
      <c r="BO22" s="239">
        <f>IF($B$1="On",SUMIF('&lt;- Scale Ops'!$A$3:$A$413,TRIM($A22),INDEX('&lt;- Scale Ops'!$D$3:$BW$413,0,MATCH(BO$2,'&lt;- Scale Ops'!$D$3:$BW$3,0))),0)</f>
        <v>0</v>
      </c>
      <c r="BP22" s="239">
        <f>IF($B$1="On",SUMIF('&lt;- Scale Ops'!$A$3:$A$413,TRIM($A22),INDEX('&lt;- Scale Ops'!$D$3:$BW$413,0,MATCH(BP$2,'&lt;- Scale Ops'!$D$3:$BW$3,0))),0)</f>
        <v>0</v>
      </c>
      <c r="BQ22" s="239">
        <f>IF($B$1="On",SUMIF('&lt;- Scale Ops'!$A$3:$A$413,TRIM($A22),INDEX('&lt;- Scale Ops'!$D$3:$BW$413,0,MATCH(BQ$2,'&lt;- Scale Ops'!$D$3:$BW$3,0))),0)</f>
        <v>0</v>
      </c>
      <c r="BR22" s="239">
        <f>IF($B$1="On",SUMIF('&lt;- Scale Ops'!$A$3:$A$413,TRIM($A22),INDEX('&lt;- Scale Ops'!$D$3:$BW$413,0,MATCH(BR$2,'&lt;- Scale Ops'!$D$3:$BW$3,0))),0)</f>
        <v>0</v>
      </c>
      <c r="BS22" s="239">
        <f>IF($B$1="On",SUMIF('&lt;- Scale Ops'!$A$3:$A$413,TRIM($A22),INDEX('&lt;- Scale Ops'!$D$3:$BW$413,0,MATCH(BS$2,'&lt;- Scale Ops'!$D$3:$BW$3,0))),0)</f>
        <v>0</v>
      </c>
      <c r="BT22" s="239">
        <f>IF($B$1="On",SUMIF('&lt;- Scale Ops'!$A$3:$A$413,TRIM($A22),INDEX('&lt;- Scale Ops'!$D$3:$BW$413,0,MATCH(BT$2,'&lt;- Scale Ops'!$D$3:$BW$3,0))),0)</f>
        <v>0</v>
      </c>
      <c r="BU22" s="239">
        <f>IF($B$1="On",SUMIF('&lt;- Scale Ops'!$A$3:$A$413,TRIM($A22),INDEX('&lt;- Scale Ops'!$D$3:$BW$413,0,MATCH(BU$2,'&lt;- Scale Ops'!$D$3:$BW$3,0))),0)</f>
        <v>0</v>
      </c>
      <c r="BV22" s="239">
        <f>IF($B$1="On",SUMIF('&lt;- Scale Ops'!$A$3:$A$413,TRIM($A22),INDEX('&lt;- Scale Ops'!$D$3:$BW$413,0,MATCH(BV$2,'&lt;- Scale Ops'!$D$3:$BW$3,0))),0)</f>
        <v>0</v>
      </c>
    </row>
    <row r="23" spans="1:74" x14ac:dyDescent="0.3">
      <c r="A23" t="str">
        <f t="shared" si="3"/>
        <v>Total Wages &amp; TaxesWages &amp; Taxes</v>
      </c>
      <c r="B23" t="s">
        <v>882</v>
      </c>
      <c r="C23" s="177">
        <f>SUM(C15:C22)</f>
        <v>0</v>
      </c>
      <c r="D23" s="177">
        <f t="shared" ref="D23:BO23" si="4">SUM(D15:D22)</f>
        <v>0</v>
      </c>
      <c r="E23" s="177">
        <f t="shared" si="4"/>
        <v>0</v>
      </c>
      <c r="F23" s="177">
        <f t="shared" si="4"/>
        <v>0</v>
      </c>
      <c r="G23" s="177">
        <f t="shared" si="4"/>
        <v>0</v>
      </c>
      <c r="H23" s="177">
        <f t="shared" si="4"/>
        <v>0</v>
      </c>
      <c r="I23" s="177">
        <f t="shared" si="4"/>
        <v>0</v>
      </c>
      <c r="J23" s="177">
        <f t="shared" si="4"/>
        <v>0</v>
      </c>
      <c r="K23" s="177">
        <f t="shared" si="4"/>
        <v>0</v>
      </c>
      <c r="L23" s="177">
        <f t="shared" si="4"/>
        <v>0</v>
      </c>
      <c r="M23" s="177">
        <f t="shared" si="4"/>
        <v>0</v>
      </c>
      <c r="N23" s="177">
        <f t="shared" si="4"/>
        <v>0</v>
      </c>
      <c r="O23" s="177">
        <f t="shared" si="4"/>
        <v>0</v>
      </c>
      <c r="P23" s="177">
        <f t="shared" si="4"/>
        <v>0</v>
      </c>
      <c r="Q23" s="177">
        <f t="shared" si="4"/>
        <v>0</v>
      </c>
      <c r="R23" s="177">
        <f t="shared" si="4"/>
        <v>0</v>
      </c>
      <c r="S23" s="177">
        <f t="shared" si="4"/>
        <v>0</v>
      </c>
      <c r="T23" s="177">
        <f t="shared" si="4"/>
        <v>0</v>
      </c>
      <c r="U23" s="177">
        <f t="shared" si="4"/>
        <v>0</v>
      </c>
      <c r="V23" s="177">
        <f t="shared" si="4"/>
        <v>0</v>
      </c>
      <c r="W23" s="177">
        <f t="shared" si="4"/>
        <v>0</v>
      </c>
      <c r="X23" s="177">
        <f t="shared" si="4"/>
        <v>0</v>
      </c>
      <c r="Y23" s="177">
        <f t="shared" si="4"/>
        <v>0</v>
      </c>
      <c r="Z23" s="177">
        <f t="shared" si="4"/>
        <v>0</v>
      </c>
      <c r="AA23" s="177">
        <f t="shared" si="4"/>
        <v>0</v>
      </c>
      <c r="AB23" s="177">
        <f t="shared" si="4"/>
        <v>0</v>
      </c>
      <c r="AC23" s="177">
        <f t="shared" si="4"/>
        <v>0</v>
      </c>
      <c r="AD23" s="177">
        <f t="shared" si="4"/>
        <v>0</v>
      </c>
      <c r="AE23" s="177">
        <f t="shared" si="4"/>
        <v>0</v>
      </c>
      <c r="AF23" s="177">
        <f t="shared" si="4"/>
        <v>0</v>
      </c>
      <c r="AG23" s="177">
        <f t="shared" si="4"/>
        <v>0</v>
      </c>
      <c r="AH23" s="177">
        <f t="shared" si="4"/>
        <v>0</v>
      </c>
      <c r="AI23" s="177">
        <f t="shared" si="4"/>
        <v>0</v>
      </c>
      <c r="AJ23" s="177">
        <f t="shared" si="4"/>
        <v>0</v>
      </c>
      <c r="AK23" s="177">
        <f t="shared" si="4"/>
        <v>0</v>
      </c>
      <c r="AL23" s="177">
        <f t="shared" si="4"/>
        <v>0</v>
      </c>
      <c r="AM23" s="177">
        <f t="shared" si="4"/>
        <v>0</v>
      </c>
      <c r="AN23" s="177">
        <f t="shared" si="4"/>
        <v>0</v>
      </c>
      <c r="AO23" s="177">
        <f t="shared" si="4"/>
        <v>0</v>
      </c>
      <c r="AP23" s="177">
        <f t="shared" si="4"/>
        <v>0</v>
      </c>
      <c r="AQ23" s="177">
        <f t="shared" si="4"/>
        <v>0</v>
      </c>
      <c r="AR23" s="177">
        <f t="shared" si="4"/>
        <v>0</v>
      </c>
      <c r="AS23" s="177">
        <f t="shared" si="4"/>
        <v>0</v>
      </c>
      <c r="AT23" s="177">
        <f t="shared" si="4"/>
        <v>0</v>
      </c>
      <c r="AU23" s="177">
        <f t="shared" si="4"/>
        <v>0</v>
      </c>
      <c r="AV23" s="177">
        <f t="shared" si="4"/>
        <v>0</v>
      </c>
      <c r="AW23" s="177">
        <f t="shared" si="4"/>
        <v>0</v>
      </c>
      <c r="AX23" s="177">
        <f t="shared" si="4"/>
        <v>0</v>
      </c>
      <c r="AY23" s="177">
        <f t="shared" si="4"/>
        <v>0</v>
      </c>
      <c r="AZ23" s="177">
        <f t="shared" si="4"/>
        <v>0</v>
      </c>
      <c r="BA23" s="177">
        <f t="shared" si="4"/>
        <v>0</v>
      </c>
      <c r="BB23" s="177">
        <f t="shared" si="4"/>
        <v>0</v>
      </c>
      <c r="BC23" s="177">
        <f t="shared" si="4"/>
        <v>0</v>
      </c>
      <c r="BD23" s="177">
        <f t="shared" si="4"/>
        <v>0</v>
      </c>
      <c r="BE23" s="177">
        <f t="shared" si="4"/>
        <v>0</v>
      </c>
      <c r="BF23" s="177">
        <f t="shared" si="4"/>
        <v>0</v>
      </c>
      <c r="BG23" s="177">
        <f t="shared" si="4"/>
        <v>0</v>
      </c>
      <c r="BH23" s="177">
        <f t="shared" si="4"/>
        <v>0</v>
      </c>
      <c r="BI23" s="177">
        <f t="shared" si="4"/>
        <v>0</v>
      </c>
      <c r="BJ23" s="177">
        <f t="shared" si="4"/>
        <v>0</v>
      </c>
      <c r="BK23" s="177">
        <f t="shared" si="4"/>
        <v>0</v>
      </c>
      <c r="BL23" s="177">
        <f t="shared" si="4"/>
        <v>0</v>
      </c>
      <c r="BM23" s="177">
        <f t="shared" si="4"/>
        <v>0</v>
      </c>
      <c r="BN23" s="177">
        <f t="shared" si="4"/>
        <v>0</v>
      </c>
      <c r="BO23" s="177">
        <f t="shared" si="4"/>
        <v>0</v>
      </c>
      <c r="BP23" s="177">
        <f t="shared" ref="BP23:BV23" si="5">SUM(BP15:BP22)</f>
        <v>0</v>
      </c>
      <c r="BQ23" s="177">
        <f t="shared" si="5"/>
        <v>0</v>
      </c>
      <c r="BR23" s="177">
        <f t="shared" si="5"/>
        <v>0</v>
      </c>
      <c r="BS23" s="177">
        <f t="shared" si="5"/>
        <v>0</v>
      </c>
      <c r="BT23" s="177">
        <f t="shared" si="5"/>
        <v>0</v>
      </c>
      <c r="BU23" s="177">
        <f t="shared" si="5"/>
        <v>0</v>
      </c>
      <c r="BV23" s="177">
        <f t="shared" si="5"/>
        <v>0</v>
      </c>
    </row>
    <row r="25" spans="1:74" x14ac:dyDescent="0.3">
      <c r="A25" t="s">
        <v>214</v>
      </c>
      <c r="B25" s="143" t="s">
        <v>23</v>
      </c>
    </row>
    <row r="26" spans="1:74" x14ac:dyDescent="0.3">
      <c r="A26" t="str">
        <f>$B26&amp;$A$25</f>
        <v>SupportCommissions &amp; Taxes</v>
      </c>
      <c r="B26" t="s">
        <v>90</v>
      </c>
      <c r="C26" s="239">
        <f>IF($B$1="On",SUMIF('&lt;- Scale Ops'!$A$3:$A$413,TRIM($A26),INDEX('&lt;- Scale Ops'!$D$3:$BW$413,0,MATCH(C$2,'&lt;- Scale Ops'!$D$3:$BW$3,0))),0)</f>
        <v>0</v>
      </c>
      <c r="D26" s="239">
        <f>IF($B$1="On",SUMIF('&lt;- Scale Ops'!$A$3:$A$413,TRIM($A26),INDEX('&lt;- Scale Ops'!$D$3:$BW$413,0,MATCH(D$2,'&lt;- Scale Ops'!$D$3:$BW$3,0))),0)</f>
        <v>0</v>
      </c>
      <c r="E26" s="239">
        <f>IF($B$1="On",SUMIF('&lt;- Scale Ops'!$A$3:$A$413,TRIM($A26),INDEX('&lt;- Scale Ops'!$D$3:$BW$413,0,MATCH(E$2,'&lt;- Scale Ops'!$D$3:$BW$3,0))),0)</f>
        <v>0</v>
      </c>
      <c r="F26" s="239">
        <f>IF($B$1="On",SUMIF('&lt;- Scale Ops'!$A$3:$A$413,TRIM($A26),INDEX('&lt;- Scale Ops'!$D$3:$BW$413,0,MATCH(F$2,'&lt;- Scale Ops'!$D$3:$BW$3,0))),0)</f>
        <v>0</v>
      </c>
      <c r="G26" s="239">
        <f>IF($B$1="On",SUMIF('&lt;- Scale Ops'!$A$3:$A$413,TRIM($A26),INDEX('&lt;- Scale Ops'!$D$3:$BW$413,0,MATCH(G$2,'&lt;- Scale Ops'!$D$3:$BW$3,0))),0)</f>
        <v>0</v>
      </c>
      <c r="H26" s="239">
        <f>IF($B$1="On",SUMIF('&lt;- Scale Ops'!$A$3:$A$413,TRIM($A26),INDEX('&lt;- Scale Ops'!$D$3:$BW$413,0,MATCH(H$2,'&lt;- Scale Ops'!$D$3:$BW$3,0))),0)</f>
        <v>0</v>
      </c>
      <c r="I26" s="239">
        <f>IF($B$1="On",SUMIF('&lt;- Scale Ops'!$A$3:$A$413,TRIM($A26),INDEX('&lt;- Scale Ops'!$D$3:$BW$413,0,MATCH(I$2,'&lt;- Scale Ops'!$D$3:$BW$3,0))),0)</f>
        <v>0</v>
      </c>
      <c r="J26" s="239">
        <f>IF($B$1="On",SUMIF('&lt;- Scale Ops'!$A$3:$A$413,TRIM($A26),INDEX('&lt;- Scale Ops'!$D$3:$BW$413,0,MATCH(J$2,'&lt;- Scale Ops'!$D$3:$BW$3,0))),0)</f>
        <v>0</v>
      </c>
      <c r="K26" s="239">
        <f>IF($B$1="On",SUMIF('&lt;- Scale Ops'!$A$3:$A$413,TRIM($A26),INDEX('&lt;- Scale Ops'!$D$3:$BW$413,0,MATCH(K$2,'&lt;- Scale Ops'!$D$3:$BW$3,0))),0)</f>
        <v>0</v>
      </c>
      <c r="L26" s="239">
        <f>IF($B$1="On",SUMIF('&lt;- Scale Ops'!$A$3:$A$413,TRIM($A26),INDEX('&lt;- Scale Ops'!$D$3:$BW$413,0,MATCH(L$2,'&lt;- Scale Ops'!$D$3:$BW$3,0))),0)</f>
        <v>0</v>
      </c>
      <c r="M26" s="239">
        <f>IF($B$1="On",SUMIF('&lt;- Scale Ops'!$A$3:$A$413,TRIM($A26),INDEX('&lt;- Scale Ops'!$D$3:$BW$413,0,MATCH(M$2,'&lt;- Scale Ops'!$D$3:$BW$3,0))),0)</f>
        <v>0</v>
      </c>
      <c r="N26" s="239">
        <f>IF($B$1="On",SUMIF('&lt;- Scale Ops'!$A$3:$A$413,TRIM($A26),INDEX('&lt;- Scale Ops'!$D$3:$BW$413,0,MATCH(N$2,'&lt;- Scale Ops'!$D$3:$BW$3,0))),0)</f>
        <v>0</v>
      </c>
      <c r="O26" s="239">
        <f>IF($B$1="On",SUMIF('&lt;- Scale Ops'!$A$3:$A$413,TRIM($A26),INDEX('&lt;- Scale Ops'!$D$3:$BW$413,0,MATCH(O$2,'&lt;- Scale Ops'!$D$3:$BW$3,0))),0)</f>
        <v>0</v>
      </c>
      <c r="P26" s="239">
        <f>IF($B$1="On",SUMIF('&lt;- Scale Ops'!$A$3:$A$413,TRIM($A26),INDEX('&lt;- Scale Ops'!$D$3:$BW$413,0,MATCH(P$2,'&lt;- Scale Ops'!$D$3:$BW$3,0))),0)</f>
        <v>0</v>
      </c>
      <c r="Q26" s="239">
        <f>IF($B$1="On",SUMIF('&lt;- Scale Ops'!$A$3:$A$413,TRIM($A26),INDEX('&lt;- Scale Ops'!$D$3:$BW$413,0,MATCH(Q$2,'&lt;- Scale Ops'!$D$3:$BW$3,0))),0)</f>
        <v>0</v>
      </c>
      <c r="R26" s="239">
        <f>IF($B$1="On",SUMIF('&lt;- Scale Ops'!$A$3:$A$413,TRIM($A26),INDEX('&lt;- Scale Ops'!$D$3:$BW$413,0,MATCH(R$2,'&lt;- Scale Ops'!$D$3:$BW$3,0))),0)</f>
        <v>0</v>
      </c>
      <c r="S26" s="239">
        <f>IF($B$1="On",SUMIF('&lt;- Scale Ops'!$A$3:$A$413,TRIM($A26),INDEX('&lt;- Scale Ops'!$D$3:$BW$413,0,MATCH(S$2,'&lt;- Scale Ops'!$D$3:$BW$3,0))),0)</f>
        <v>0</v>
      </c>
      <c r="T26" s="239">
        <f>IF($B$1="On",SUMIF('&lt;- Scale Ops'!$A$3:$A$413,TRIM($A26),INDEX('&lt;- Scale Ops'!$D$3:$BW$413,0,MATCH(T$2,'&lt;- Scale Ops'!$D$3:$BW$3,0))),0)</f>
        <v>0</v>
      </c>
      <c r="U26" s="239">
        <f>IF($B$1="On",SUMIF('&lt;- Scale Ops'!$A$3:$A$413,TRIM($A26),INDEX('&lt;- Scale Ops'!$D$3:$BW$413,0,MATCH(U$2,'&lt;- Scale Ops'!$D$3:$BW$3,0))),0)</f>
        <v>0</v>
      </c>
      <c r="V26" s="239">
        <f>IF($B$1="On",SUMIF('&lt;- Scale Ops'!$A$3:$A$413,TRIM($A26),INDEX('&lt;- Scale Ops'!$D$3:$BW$413,0,MATCH(V$2,'&lt;- Scale Ops'!$D$3:$BW$3,0))),0)</f>
        <v>0</v>
      </c>
      <c r="W26" s="239">
        <f>IF($B$1="On",SUMIF('&lt;- Scale Ops'!$A$3:$A$413,TRIM($A26),INDEX('&lt;- Scale Ops'!$D$3:$BW$413,0,MATCH(W$2,'&lt;- Scale Ops'!$D$3:$BW$3,0))),0)</f>
        <v>0</v>
      </c>
      <c r="X26" s="239">
        <f>IF($B$1="On",SUMIF('&lt;- Scale Ops'!$A$3:$A$413,TRIM($A26),INDEX('&lt;- Scale Ops'!$D$3:$BW$413,0,MATCH(X$2,'&lt;- Scale Ops'!$D$3:$BW$3,0))),0)</f>
        <v>0</v>
      </c>
      <c r="Y26" s="239">
        <f>IF($B$1="On",SUMIF('&lt;- Scale Ops'!$A$3:$A$413,TRIM($A26),INDEX('&lt;- Scale Ops'!$D$3:$BW$413,0,MATCH(Y$2,'&lt;- Scale Ops'!$D$3:$BW$3,0))),0)</f>
        <v>0</v>
      </c>
      <c r="Z26" s="239">
        <f>IF($B$1="On",SUMIF('&lt;- Scale Ops'!$A$3:$A$413,TRIM($A26),INDEX('&lt;- Scale Ops'!$D$3:$BW$413,0,MATCH(Z$2,'&lt;- Scale Ops'!$D$3:$BW$3,0))),0)</f>
        <v>0</v>
      </c>
      <c r="AA26" s="239">
        <f>IF($B$1="On",SUMIF('&lt;- Scale Ops'!$A$3:$A$413,TRIM($A26),INDEX('&lt;- Scale Ops'!$D$3:$BW$413,0,MATCH(AA$2,'&lt;- Scale Ops'!$D$3:$BW$3,0))),0)</f>
        <v>0</v>
      </c>
      <c r="AB26" s="239">
        <f>IF($B$1="On",SUMIF('&lt;- Scale Ops'!$A$3:$A$413,TRIM($A26),INDEX('&lt;- Scale Ops'!$D$3:$BW$413,0,MATCH(AB$2,'&lt;- Scale Ops'!$D$3:$BW$3,0))),0)</f>
        <v>0</v>
      </c>
      <c r="AC26" s="239">
        <f>IF($B$1="On",SUMIF('&lt;- Scale Ops'!$A$3:$A$413,TRIM($A26),INDEX('&lt;- Scale Ops'!$D$3:$BW$413,0,MATCH(AC$2,'&lt;- Scale Ops'!$D$3:$BW$3,0))),0)</f>
        <v>0</v>
      </c>
      <c r="AD26" s="239">
        <f>IF($B$1="On",SUMIF('&lt;- Scale Ops'!$A$3:$A$413,TRIM($A26),INDEX('&lt;- Scale Ops'!$D$3:$BW$413,0,MATCH(AD$2,'&lt;- Scale Ops'!$D$3:$BW$3,0))),0)</f>
        <v>0</v>
      </c>
      <c r="AE26" s="239">
        <f>IF($B$1="On",SUMIF('&lt;- Scale Ops'!$A$3:$A$413,TRIM($A26),INDEX('&lt;- Scale Ops'!$D$3:$BW$413,0,MATCH(AE$2,'&lt;- Scale Ops'!$D$3:$BW$3,0))),0)</f>
        <v>0</v>
      </c>
      <c r="AF26" s="239">
        <f>IF($B$1="On",SUMIF('&lt;- Scale Ops'!$A$3:$A$413,TRIM($A26),INDEX('&lt;- Scale Ops'!$D$3:$BW$413,0,MATCH(AF$2,'&lt;- Scale Ops'!$D$3:$BW$3,0))),0)</f>
        <v>0</v>
      </c>
      <c r="AG26" s="239">
        <f>IF($B$1="On",SUMIF('&lt;- Scale Ops'!$A$3:$A$413,TRIM($A26),INDEX('&lt;- Scale Ops'!$D$3:$BW$413,0,MATCH(AG$2,'&lt;- Scale Ops'!$D$3:$BW$3,0))),0)</f>
        <v>0</v>
      </c>
      <c r="AH26" s="239">
        <f>IF($B$1="On",SUMIF('&lt;- Scale Ops'!$A$3:$A$413,TRIM($A26),INDEX('&lt;- Scale Ops'!$D$3:$BW$413,0,MATCH(AH$2,'&lt;- Scale Ops'!$D$3:$BW$3,0))),0)</f>
        <v>0</v>
      </c>
      <c r="AI26" s="239">
        <f>IF($B$1="On",SUMIF('&lt;- Scale Ops'!$A$3:$A$413,TRIM($A26),INDEX('&lt;- Scale Ops'!$D$3:$BW$413,0,MATCH(AI$2,'&lt;- Scale Ops'!$D$3:$BW$3,0))),0)</f>
        <v>0</v>
      </c>
      <c r="AJ26" s="239">
        <f>IF($B$1="On",SUMIF('&lt;- Scale Ops'!$A$3:$A$413,TRIM($A26),INDEX('&lt;- Scale Ops'!$D$3:$BW$413,0,MATCH(AJ$2,'&lt;- Scale Ops'!$D$3:$BW$3,0))),0)</f>
        <v>0</v>
      </c>
      <c r="AK26" s="239">
        <f>IF($B$1="On",SUMIF('&lt;- Scale Ops'!$A$3:$A$413,TRIM($A26),INDEX('&lt;- Scale Ops'!$D$3:$BW$413,0,MATCH(AK$2,'&lt;- Scale Ops'!$D$3:$BW$3,0))),0)</f>
        <v>0</v>
      </c>
      <c r="AL26" s="239">
        <f>IF($B$1="On",SUMIF('&lt;- Scale Ops'!$A$3:$A$413,TRIM($A26),INDEX('&lt;- Scale Ops'!$D$3:$BW$413,0,MATCH(AL$2,'&lt;- Scale Ops'!$D$3:$BW$3,0))),0)</f>
        <v>0</v>
      </c>
      <c r="AM26" s="239">
        <f>IF($B$1="On",SUMIF('&lt;- Scale Ops'!$A$3:$A$413,TRIM($A26),INDEX('&lt;- Scale Ops'!$D$3:$BW$413,0,MATCH(AM$2,'&lt;- Scale Ops'!$D$3:$BW$3,0))),0)</f>
        <v>0</v>
      </c>
      <c r="AN26" s="239">
        <f>IF($B$1="On",SUMIF('&lt;- Scale Ops'!$A$3:$A$413,TRIM($A26),INDEX('&lt;- Scale Ops'!$D$3:$BW$413,0,MATCH(AN$2,'&lt;- Scale Ops'!$D$3:$BW$3,0))),0)</f>
        <v>0</v>
      </c>
      <c r="AO26" s="239">
        <f>IF($B$1="On",SUMIF('&lt;- Scale Ops'!$A$3:$A$413,TRIM($A26),INDEX('&lt;- Scale Ops'!$D$3:$BW$413,0,MATCH(AO$2,'&lt;- Scale Ops'!$D$3:$BW$3,0))),0)</f>
        <v>0</v>
      </c>
      <c r="AP26" s="239">
        <f>IF($B$1="On",SUMIF('&lt;- Scale Ops'!$A$3:$A$413,TRIM($A26),INDEX('&lt;- Scale Ops'!$D$3:$BW$413,0,MATCH(AP$2,'&lt;- Scale Ops'!$D$3:$BW$3,0))),0)</f>
        <v>0</v>
      </c>
      <c r="AQ26" s="239">
        <f>IF($B$1="On",SUMIF('&lt;- Scale Ops'!$A$3:$A$413,TRIM($A26),INDEX('&lt;- Scale Ops'!$D$3:$BW$413,0,MATCH(AQ$2,'&lt;- Scale Ops'!$D$3:$BW$3,0))),0)</f>
        <v>0</v>
      </c>
      <c r="AR26" s="239">
        <f>IF($B$1="On",SUMIF('&lt;- Scale Ops'!$A$3:$A$413,TRIM($A26),INDEX('&lt;- Scale Ops'!$D$3:$BW$413,0,MATCH(AR$2,'&lt;- Scale Ops'!$D$3:$BW$3,0))),0)</f>
        <v>0</v>
      </c>
      <c r="AS26" s="239">
        <f>IF($B$1="On",SUMIF('&lt;- Scale Ops'!$A$3:$A$413,TRIM($A26),INDEX('&lt;- Scale Ops'!$D$3:$BW$413,0,MATCH(AS$2,'&lt;- Scale Ops'!$D$3:$BW$3,0))),0)</f>
        <v>0</v>
      </c>
      <c r="AT26" s="239">
        <f>IF($B$1="On",SUMIF('&lt;- Scale Ops'!$A$3:$A$413,TRIM($A26),INDEX('&lt;- Scale Ops'!$D$3:$BW$413,0,MATCH(AT$2,'&lt;- Scale Ops'!$D$3:$BW$3,0))),0)</f>
        <v>0</v>
      </c>
      <c r="AU26" s="239">
        <f>IF($B$1="On",SUMIF('&lt;- Scale Ops'!$A$3:$A$413,TRIM($A26),INDEX('&lt;- Scale Ops'!$D$3:$BW$413,0,MATCH(AU$2,'&lt;- Scale Ops'!$D$3:$BW$3,0))),0)</f>
        <v>0</v>
      </c>
      <c r="AV26" s="239">
        <f>IF($B$1="On",SUMIF('&lt;- Scale Ops'!$A$3:$A$413,TRIM($A26),INDEX('&lt;- Scale Ops'!$D$3:$BW$413,0,MATCH(AV$2,'&lt;- Scale Ops'!$D$3:$BW$3,0))),0)</f>
        <v>0</v>
      </c>
      <c r="AW26" s="239">
        <f>IF($B$1="On",SUMIF('&lt;- Scale Ops'!$A$3:$A$413,TRIM($A26),INDEX('&lt;- Scale Ops'!$D$3:$BW$413,0,MATCH(AW$2,'&lt;- Scale Ops'!$D$3:$BW$3,0))),0)</f>
        <v>0</v>
      </c>
      <c r="AX26" s="239">
        <f>IF($B$1="On",SUMIF('&lt;- Scale Ops'!$A$3:$A$413,TRIM($A26),INDEX('&lt;- Scale Ops'!$D$3:$BW$413,0,MATCH(AX$2,'&lt;- Scale Ops'!$D$3:$BW$3,0))),0)</f>
        <v>0</v>
      </c>
      <c r="AY26" s="239">
        <f>IF($B$1="On",SUMIF('&lt;- Scale Ops'!$A$3:$A$413,TRIM($A26),INDEX('&lt;- Scale Ops'!$D$3:$BW$413,0,MATCH(AY$2,'&lt;- Scale Ops'!$D$3:$BW$3,0))),0)</f>
        <v>0</v>
      </c>
      <c r="AZ26" s="239">
        <f>IF($B$1="On",SUMIF('&lt;- Scale Ops'!$A$3:$A$413,TRIM($A26),INDEX('&lt;- Scale Ops'!$D$3:$BW$413,0,MATCH(AZ$2,'&lt;- Scale Ops'!$D$3:$BW$3,0))),0)</f>
        <v>0</v>
      </c>
      <c r="BA26" s="239">
        <f>IF($B$1="On",SUMIF('&lt;- Scale Ops'!$A$3:$A$413,TRIM($A26),INDEX('&lt;- Scale Ops'!$D$3:$BW$413,0,MATCH(BA$2,'&lt;- Scale Ops'!$D$3:$BW$3,0))),0)</f>
        <v>0</v>
      </c>
      <c r="BB26" s="239">
        <f>IF($B$1="On",SUMIF('&lt;- Scale Ops'!$A$3:$A$413,TRIM($A26),INDEX('&lt;- Scale Ops'!$D$3:$BW$413,0,MATCH(BB$2,'&lt;- Scale Ops'!$D$3:$BW$3,0))),0)</f>
        <v>0</v>
      </c>
      <c r="BC26" s="239">
        <f>IF($B$1="On",SUMIF('&lt;- Scale Ops'!$A$3:$A$413,TRIM($A26),INDEX('&lt;- Scale Ops'!$D$3:$BW$413,0,MATCH(BC$2,'&lt;- Scale Ops'!$D$3:$BW$3,0))),0)</f>
        <v>0</v>
      </c>
      <c r="BD26" s="239">
        <f>IF($B$1="On",SUMIF('&lt;- Scale Ops'!$A$3:$A$413,TRIM($A26),INDEX('&lt;- Scale Ops'!$D$3:$BW$413,0,MATCH(BD$2,'&lt;- Scale Ops'!$D$3:$BW$3,0))),0)</f>
        <v>0</v>
      </c>
      <c r="BE26" s="239">
        <f>IF($B$1="On",SUMIF('&lt;- Scale Ops'!$A$3:$A$413,TRIM($A26),INDEX('&lt;- Scale Ops'!$D$3:$BW$413,0,MATCH(BE$2,'&lt;- Scale Ops'!$D$3:$BW$3,0))),0)</f>
        <v>0</v>
      </c>
      <c r="BF26" s="239">
        <f>IF($B$1="On",SUMIF('&lt;- Scale Ops'!$A$3:$A$413,TRIM($A26),INDEX('&lt;- Scale Ops'!$D$3:$BW$413,0,MATCH(BF$2,'&lt;- Scale Ops'!$D$3:$BW$3,0))),0)</f>
        <v>0</v>
      </c>
      <c r="BG26" s="239">
        <f>IF($B$1="On",SUMIF('&lt;- Scale Ops'!$A$3:$A$413,TRIM($A26),INDEX('&lt;- Scale Ops'!$D$3:$BW$413,0,MATCH(BG$2,'&lt;- Scale Ops'!$D$3:$BW$3,0))),0)</f>
        <v>0</v>
      </c>
      <c r="BH26" s="239">
        <f>IF($B$1="On",SUMIF('&lt;- Scale Ops'!$A$3:$A$413,TRIM($A26),INDEX('&lt;- Scale Ops'!$D$3:$BW$413,0,MATCH(BH$2,'&lt;- Scale Ops'!$D$3:$BW$3,0))),0)</f>
        <v>0</v>
      </c>
      <c r="BI26" s="239">
        <f>IF($B$1="On",SUMIF('&lt;- Scale Ops'!$A$3:$A$413,TRIM($A26),INDEX('&lt;- Scale Ops'!$D$3:$BW$413,0,MATCH(BI$2,'&lt;- Scale Ops'!$D$3:$BW$3,0))),0)</f>
        <v>0</v>
      </c>
      <c r="BJ26" s="239">
        <f>IF($B$1="On",SUMIF('&lt;- Scale Ops'!$A$3:$A$413,TRIM($A26),INDEX('&lt;- Scale Ops'!$D$3:$BW$413,0,MATCH(BJ$2,'&lt;- Scale Ops'!$D$3:$BW$3,0))),0)</f>
        <v>0</v>
      </c>
      <c r="BK26" s="239">
        <f>IF($B$1="On",SUMIF('&lt;- Scale Ops'!$A$3:$A$413,TRIM($A26),INDEX('&lt;- Scale Ops'!$D$3:$BW$413,0,MATCH(BK$2,'&lt;- Scale Ops'!$D$3:$BW$3,0))),0)</f>
        <v>0</v>
      </c>
      <c r="BL26" s="239">
        <f>IF($B$1="On",SUMIF('&lt;- Scale Ops'!$A$3:$A$413,TRIM($A26),INDEX('&lt;- Scale Ops'!$D$3:$BW$413,0,MATCH(BL$2,'&lt;- Scale Ops'!$D$3:$BW$3,0))),0)</f>
        <v>0</v>
      </c>
      <c r="BM26" s="239">
        <f>IF($B$1="On",SUMIF('&lt;- Scale Ops'!$A$3:$A$413,TRIM($A26),INDEX('&lt;- Scale Ops'!$D$3:$BW$413,0,MATCH(BM$2,'&lt;- Scale Ops'!$D$3:$BW$3,0))),0)</f>
        <v>0</v>
      </c>
      <c r="BN26" s="239">
        <f>IF($B$1="On",SUMIF('&lt;- Scale Ops'!$A$3:$A$413,TRIM($A26),INDEX('&lt;- Scale Ops'!$D$3:$BW$413,0,MATCH(BN$2,'&lt;- Scale Ops'!$D$3:$BW$3,0))),0)</f>
        <v>0</v>
      </c>
      <c r="BO26" s="239">
        <f>IF($B$1="On",SUMIF('&lt;- Scale Ops'!$A$3:$A$413,TRIM($A26),INDEX('&lt;- Scale Ops'!$D$3:$BW$413,0,MATCH(BO$2,'&lt;- Scale Ops'!$D$3:$BW$3,0))),0)</f>
        <v>0</v>
      </c>
      <c r="BP26" s="239">
        <f>IF($B$1="On",SUMIF('&lt;- Scale Ops'!$A$3:$A$413,TRIM($A26),INDEX('&lt;- Scale Ops'!$D$3:$BW$413,0,MATCH(BP$2,'&lt;- Scale Ops'!$D$3:$BW$3,0))),0)</f>
        <v>0</v>
      </c>
      <c r="BQ26" s="239">
        <f>IF($B$1="On",SUMIF('&lt;- Scale Ops'!$A$3:$A$413,TRIM($A26),INDEX('&lt;- Scale Ops'!$D$3:$BW$413,0,MATCH(BQ$2,'&lt;- Scale Ops'!$D$3:$BW$3,0))),0)</f>
        <v>0</v>
      </c>
      <c r="BR26" s="239">
        <f>IF($B$1="On",SUMIF('&lt;- Scale Ops'!$A$3:$A$413,TRIM($A26),INDEX('&lt;- Scale Ops'!$D$3:$BW$413,0,MATCH(BR$2,'&lt;- Scale Ops'!$D$3:$BW$3,0))),0)</f>
        <v>0</v>
      </c>
      <c r="BS26" s="239">
        <f>IF($B$1="On",SUMIF('&lt;- Scale Ops'!$A$3:$A$413,TRIM($A26),INDEX('&lt;- Scale Ops'!$D$3:$BW$413,0,MATCH(BS$2,'&lt;- Scale Ops'!$D$3:$BW$3,0))),0)</f>
        <v>0</v>
      </c>
      <c r="BT26" s="239">
        <f>IF($B$1="On",SUMIF('&lt;- Scale Ops'!$A$3:$A$413,TRIM($A26),INDEX('&lt;- Scale Ops'!$D$3:$BW$413,0,MATCH(BT$2,'&lt;- Scale Ops'!$D$3:$BW$3,0))),0)</f>
        <v>0</v>
      </c>
      <c r="BU26" s="239">
        <f>IF($B$1="On",SUMIF('&lt;- Scale Ops'!$A$3:$A$413,TRIM($A26),INDEX('&lt;- Scale Ops'!$D$3:$BW$413,0,MATCH(BU$2,'&lt;- Scale Ops'!$D$3:$BW$3,0))),0)</f>
        <v>0</v>
      </c>
      <c r="BV26" s="239">
        <f>IF($B$1="On",SUMIF('&lt;- Scale Ops'!$A$3:$A$413,TRIM($A26),INDEX('&lt;- Scale Ops'!$D$3:$BW$413,0,MATCH(BV$2,'&lt;- Scale Ops'!$D$3:$BW$3,0))),0)</f>
        <v>0</v>
      </c>
    </row>
    <row r="27" spans="1:74" x14ac:dyDescent="0.3">
      <c r="A27" t="str">
        <f t="shared" ref="A27:A33" si="6">$B27&amp;$A$25</f>
        <v>ServicesCommissions &amp; Taxes</v>
      </c>
      <c r="B27" t="s">
        <v>4</v>
      </c>
      <c r="C27" s="239">
        <f>IF($B$1="On",SUMIF('&lt;- Scale Ops'!$A$3:$A$413,TRIM($A27),INDEX('&lt;- Scale Ops'!$D$3:$BW$413,0,MATCH(C$2,'&lt;- Scale Ops'!$D$3:$BW$3,0))),0)</f>
        <v>0</v>
      </c>
      <c r="D27" s="239">
        <f>IF($B$1="On",SUMIF('&lt;- Scale Ops'!$A$3:$A$413,TRIM($A27),INDEX('&lt;- Scale Ops'!$D$3:$BW$413,0,MATCH(D$2,'&lt;- Scale Ops'!$D$3:$BW$3,0))),0)</f>
        <v>0</v>
      </c>
      <c r="E27" s="239">
        <f>IF($B$1="On",SUMIF('&lt;- Scale Ops'!$A$3:$A$413,TRIM($A27),INDEX('&lt;- Scale Ops'!$D$3:$BW$413,0,MATCH(E$2,'&lt;- Scale Ops'!$D$3:$BW$3,0))),0)</f>
        <v>0</v>
      </c>
      <c r="F27" s="239">
        <f>IF($B$1="On",SUMIF('&lt;- Scale Ops'!$A$3:$A$413,TRIM($A27),INDEX('&lt;- Scale Ops'!$D$3:$BW$413,0,MATCH(F$2,'&lt;- Scale Ops'!$D$3:$BW$3,0))),0)</f>
        <v>0</v>
      </c>
      <c r="G27" s="239">
        <f>IF($B$1="On",SUMIF('&lt;- Scale Ops'!$A$3:$A$413,TRIM($A27),INDEX('&lt;- Scale Ops'!$D$3:$BW$413,0,MATCH(G$2,'&lt;- Scale Ops'!$D$3:$BW$3,0))),0)</f>
        <v>0</v>
      </c>
      <c r="H27" s="239">
        <f>IF($B$1="On",SUMIF('&lt;- Scale Ops'!$A$3:$A$413,TRIM($A27),INDEX('&lt;- Scale Ops'!$D$3:$BW$413,0,MATCH(H$2,'&lt;- Scale Ops'!$D$3:$BW$3,0))),0)</f>
        <v>0</v>
      </c>
      <c r="I27" s="239">
        <f>IF($B$1="On",SUMIF('&lt;- Scale Ops'!$A$3:$A$413,TRIM($A27),INDEX('&lt;- Scale Ops'!$D$3:$BW$413,0,MATCH(I$2,'&lt;- Scale Ops'!$D$3:$BW$3,0))),0)</f>
        <v>0</v>
      </c>
      <c r="J27" s="239">
        <f>IF($B$1="On",SUMIF('&lt;- Scale Ops'!$A$3:$A$413,TRIM($A27),INDEX('&lt;- Scale Ops'!$D$3:$BW$413,0,MATCH(J$2,'&lt;- Scale Ops'!$D$3:$BW$3,0))),0)</f>
        <v>0</v>
      </c>
      <c r="K27" s="239">
        <f>IF($B$1="On",SUMIF('&lt;- Scale Ops'!$A$3:$A$413,TRIM($A27),INDEX('&lt;- Scale Ops'!$D$3:$BW$413,0,MATCH(K$2,'&lt;- Scale Ops'!$D$3:$BW$3,0))),0)</f>
        <v>0</v>
      </c>
      <c r="L27" s="239">
        <f>IF($B$1="On",SUMIF('&lt;- Scale Ops'!$A$3:$A$413,TRIM($A27),INDEX('&lt;- Scale Ops'!$D$3:$BW$413,0,MATCH(L$2,'&lt;- Scale Ops'!$D$3:$BW$3,0))),0)</f>
        <v>0</v>
      </c>
      <c r="M27" s="239">
        <f>IF($B$1="On",SUMIF('&lt;- Scale Ops'!$A$3:$A$413,TRIM($A27),INDEX('&lt;- Scale Ops'!$D$3:$BW$413,0,MATCH(M$2,'&lt;- Scale Ops'!$D$3:$BW$3,0))),0)</f>
        <v>0</v>
      </c>
      <c r="N27" s="239">
        <f>IF($B$1="On",SUMIF('&lt;- Scale Ops'!$A$3:$A$413,TRIM($A27),INDEX('&lt;- Scale Ops'!$D$3:$BW$413,0,MATCH(N$2,'&lt;- Scale Ops'!$D$3:$BW$3,0))),0)</f>
        <v>0</v>
      </c>
      <c r="O27" s="239">
        <f>IF($B$1="On",SUMIF('&lt;- Scale Ops'!$A$3:$A$413,TRIM($A27),INDEX('&lt;- Scale Ops'!$D$3:$BW$413,0,MATCH(O$2,'&lt;- Scale Ops'!$D$3:$BW$3,0))),0)</f>
        <v>0</v>
      </c>
      <c r="P27" s="239">
        <f>IF($B$1="On",SUMIF('&lt;- Scale Ops'!$A$3:$A$413,TRIM($A27),INDEX('&lt;- Scale Ops'!$D$3:$BW$413,0,MATCH(P$2,'&lt;- Scale Ops'!$D$3:$BW$3,0))),0)</f>
        <v>0</v>
      </c>
      <c r="Q27" s="239">
        <f>IF($B$1="On",SUMIF('&lt;- Scale Ops'!$A$3:$A$413,TRIM($A27),INDEX('&lt;- Scale Ops'!$D$3:$BW$413,0,MATCH(Q$2,'&lt;- Scale Ops'!$D$3:$BW$3,0))),0)</f>
        <v>0</v>
      </c>
      <c r="R27" s="239">
        <f>IF($B$1="On",SUMIF('&lt;- Scale Ops'!$A$3:$A$413,TRIM($A27),INDEX('&lt;- Scale Ops'!$D$3:$BW$413,0,MATCH(R$2,'&lt;- Scale Ops'!$D$3:$BW$3,0))),0)</f>
        <v>0</v>
      </c>
      <c r="S27" s="239">
        <f>IF($B$1="On",SUMIF('&lt;- Scale Ops'!$A$3:$A$413,TRIM($A27),INDEX('&lt;- Scale Ops'!$D$3:$BW$413,0,MATCH(S$2,'&lt;- Scale Ops'!$D$3:$BW$3,0))),0)</f>
        <v>0</v>
      </c>
      <c r="T27" s="239">
        <f>IF($B$1="On",SUMIF('&lt;- Scale Ops'!$A$3:$A$413,TRIM($A27),INDEX('&lt;- Scale Ops'!$D$3:$BW$413,0,MATCH(T$2,'&lt;- Scale Ops'!$D$3:$BW$3,0))),0)</f>
        <v>0</v>
      </c>
      <c r="U27" s="239">
        <f>IF($B$1="On",SUMIF('&lt;- Scale Ops'!$A$3:$A$413,TRIM($A27),INDEX('&lt;- Scale Ops'!$D$3:$BW$413,0,MATCH(U$2,'&lt;- Scale Ops'!$D$3:$BW$3,0))),0)</f>
        <v>0</v>
      </c>
      <c r="V27" s="239">
        <f>IF($B$1="On",SUMIF('&lt;- Scale Ops'!$A$3:$A$413,TRIM($A27),INDEX('&lt;- Scale Ops'!$D$3:$BW$413,0,MATCH(V$2,'&lt;- Scale Ops'!$D$3:$BW$3,0))),0)</f>
        <v>0</v>
      </c>
      <c r="W27" s="239">
        <f>IF($B$1="On",SUMIF('&lt;- Scale Ops'!$A$3:$A$413,TRIM($A27),INDEX('&lt;- Scale Ops'!$D$3:$BW$413,0,MATCH(W$2,'&lt;- Scale Ops'!$D$3:$BW$3,0))),0)</f>
        <v>0</v>
      </c>
      <c r="X27" s="239">
        <f>IF($B$1="On",SUMIF('&lt;- Scale Ops'!$A$3:$A$413,TRIM($A27),INDEX('&lt;- Scale Ops'!$D$3:$BW$413,0,MATCH(X$2,'&lt;- Scale Ops'!$D$3:$BW$3,0))),0)</f>
        <v>0</v>
      </c>
      <c r="Y27" s="239">
        <f>IF($B$1="On",SUMIF('&lt;- Scale Ops'!$A$3:$A$413,TRIM($A27),INDEX('&lt;- Scale Ops'!$D$3:$BW$413,0,MATCH(Y$2,'&lt;- Scale Ops'!$D$3:$BW$3,0))),0)</f>
        <v>0</v>
      </c>
      <c r="Z27" s="239">
        <f>IF($B$1="On",SUMIF('&lt;- Scale Ops'!$A$3:$A$413,TRIM($A27),INDEX('&lt;- Scale Ops'!$D$3:$BW$413,0,MATCH(Z$2,'&lt;- Scale Ops'!$D$3:$BW$3,0))),0)</f>
        <v>0</v>
      </c>
      <c r="AA27" s="239">
        <f>IF($B$1="On",SUMIF('&lt;- Scale Ops'!$A$3:$A$413,TRIM($A27),INDEX('&lt;- Scale Ops'!$D$3:$BW$413,0,MATCH(AA$2,'&lt;- Scale Ops'!$D$3:$BW$3,0))),0)</f>
        <v>0</v>
      </c>
      <c r="AB27" s="239">
        <f>IF($B$1="On",SUMIF('&lt;- Scale Ops'!$A$3:$A$413,TRIM($A27),INDEX('&lt;- Scale Ops'!$D$3:$BW$413,0,MATCH(AB$2,'&lt;- Scale Ops'!$D$3:$BW$3,0))),0)</f>
        <v>0</v>
      </c>
      <c r="AC27" s="239">
        <f>IF($B$1="On",SUMIF('&lt;- Scale Ops'!$A$3:$A$413,TRIM($A27),INDEX('&lt;- Scale Ops'!$D$3:$BW$413,0,MATCH(AC$2,'&lt;- Scale Ops'!$D$3:$BW$3,0))),0)</f>
        <v>0</v>
      </c>
      <c r="AD27" s="239">
        <f>IF($B$1="On",SUMIF('&lt;- Scale Ops'!$A$3:$A$413,TRIM($A27),INDEX('&lt;- Scale Ops'!$D$3:$BW$413,0,MATCH(AD$2,'&lt;- Scale Ops'!$D$3:$BW$3,0))),0)</f>
        <v>0</v>
      </c>
      <c r="AE27" s="239">
        <f>IF($B$1="On",SUMIF('&lt;- Scale Ops'!$A$3:$A$413,TRIM($A27),INDEX('&lt;- Scale Ops'!$D$3:$BW$413,0,MATCH(AE$2,'&lt;- Scale Ops'!$D$3:$BW$3,0))),0)</f>
        <v>0</v>
      </c>
      <c r="AF27" s="239">
        <f>IF($B$1="On",SUMIF('&lt;- Scale Ops'!$A$3:$A$413,TRIM($A27),INDEX('&lt;- Scale Ops'!$D$3:$BW$413,0,MATCH(AF$2,'&lt;- Scale Ops'!$D$3:$BW$3,0))),0)</f>
        <v>0</v>
      </c>
      <c r="AG27" s="239">
        <f>IF($B$1="On",SUMIF('&lt;- Scale Ops'!$A$3:$A$413,TRIM($A27),INDEX('&lt;- Scale Ops'!$D$3:$BW$413,0,MATCH(AG$2,'&lt;- Scale Ops'!$D$3:$BW$3,0))),0)</f>
        <v>0</v>
      </c>
      <c r="AH27" s="239">
        <f>IF($B$1="On",SUMIF('&lt;- Scale Ops'!$A$3:$A$413,TRIM($A27),INDEX('&lt;- Scale Ops'!$D$3:$BW$413,0,MATCH(AH$2,'&lt;- Scale Ops'!$D$3:$BW$3,0))),0)</f>
        <v>0</v>
      </c>
      <c r="AI27" s="239">
        <f>IF($B$1="On",SUMIF('&lt;- Scale Ops'!$A$3:$A$413,TRIM($A27),INDEX('&lt;- Scale Ops'!$D$3:$BW$413,0,MATCH(AI$2,'&lt;- Scale Ops'!$D$3:$BW$3,0))),0)</f>
        <v>0</v>
      </c>
      <c r="AJ27" s="239">
        <f>IF($B$1="On",SUMIF('&lt;- Scale Ops'!$A$3:$A$413,TRIM($A27),INDEX('&lt;- Scale Ops'!$D$3:$BW$413,0,MATCH(AJ$2,'&lt;- Scale Ops'!$D$3:$BW$3,0))),0)</f>
        <v>0</v>
      </c>
      <c r="AK27" s="239">
        <f>IF($B$1="On",SUMIF('&lt;- Scale Ops'!$A$3:$A$413,TRIM($A27),INDEX('&lt;- Scale Ops'!$D$3:$BW$413,0,MATCH(AK$2,'&lt;- Scale Ops'!$D$3:$BW$3,0))),0)</f>
        <v>0</v>
      </c>
      <c r="AL27" s="239">
        <f>IF($B$1="On",SUMIF('&lt;- Scale Ops'!$A$3:$A$413,TRIM($A27),INDEX('&lt;- Scale Ops'!$D$3:$BW$413,0,MATCH(AL$2,'&lt;- Scale Ops'!$D$3:$BW$3,0))),0)</f>
        <v>0</v>
      </c>
      <c r="AM27" s="239">
        <f>IF($B$1="On",SUMIF('&lt;- Scale Ops'!$A$3:$A$413,TRIM($A27),INDEX('&lt;- Scale Ops'!$D$3:$BW$413,0,MATCH(AM$2,'&lt;- Scale Ops'!$D$3:$BW$3,0))),0)</f>
        <v>0</v>
      </c>
      <c r="AN27" s="239">
        <f>IF($B$1="On",SUMIF('&lt;- Scale Ops'!$A$3:$A$413,TRIM($A27),INDEX('&lt;- Scale Ops'!$D$3:$BW$413,0,MATCH(AN$2,'&lt;- Scale Ops'!$D$3:$BW$3,0))),0)</f>
        <v>0</v>
      </c>
      <c r="AO27" s="239">
        <f>IF($B$1="On",SUMIF('&lt;- Scale Ops'!$A$3:$A$413,TRIM($A27),INDEX('&lt;- Scale Ops'!$D$3:$BW$413,0,MATCH(AO$2,'&lt;- Scale Ops'!$D$3:$BW$3,0))),0)</f>
        <v>0</v>
      </c>
      <c r="AP27" s="239">
        <f>IF($B$1="On",SUMIF('&lt;- Scale Ops'!$A$3:$A$413,TRIM($A27),INDEX('&lt;- Scale Ops'!$D$3:$BW$413,0,MATCH(AP$2,'&lt;- Scale Ops'!$D$3:$BW$3,0))),0)</f>
        <v>0</v>
      </c>
      <c r="AQ27" s="239">
        <f>IF($B$1="On",SUMIF('&lt;- Scale Ops'!$A$3:$A$413,TRIM($A27),INDEX('&lt;- Scale Ops'!$D$3:$BW$413,0,MATCH(AQ$2,'&lt;- Scale Ops'!$D$3:$BW$3,0))),0)</f>
        <v>0</v>
      </c>
      <c r="AR27" s="239">
        <f>IF($B$1="On",SUMIF('&lt;- Scale Ops'!$A$3:$A$413,TRIM($A27),INDEX('&lt;- Scale Ops'!$D$3:$BW$413,0,MATCH(AR$2,'&lt;- Scale Ops'!$D$3:$BW$3,0))),0)</f>
        <v>0</v>
      </c>
      <c r="AS27" s="239">
        <f>IF($B$1="On",SUMIF('&lt;- Scale Ops'!$A$3:$A$413,TRIM($A27),INDEX('&lt;- Scale Ops'!$D$3:$BW$413,0,MATCH(AS$2,'&lt;- Scale Ops'!$D$3:$BW$3,0))),0)</f>
        <v>0</v>
      </c>
      <c r="AT27" s="239">
        <f>IF($B$1="On",SUMIF('&lt;- Scale Ops'!$A$3:$A$413,TRIM($A27),INDEX('&lt;- Scale Ops'!$D$3:$BW$413,0,MATCH(AT$2,'&lt;- Scale Ops'!$D$3:$BW$3,0))),0)</f>
        <v>0</v>
      </c>
      <c r="AU27" s="239">
        <f>IF($B$1="On",SUMIF('&lt;- Scale Ops'!$A$3:$A$413,TRIM($A27),INDEX('&lt;- Scale Ops'!$D$3:$BW$413,0,MATCH(AU$2,'&lt;- Scale Ops'!$D$3:$BW$3,0))),0)</f>
        <v>0</v>
      </c>
      <c r="AV27" s="239">
        <f>IF($B$1="On",SUMIF('&lt;- Scale Ops'!$A$3:$A$413,TRIM($A27),INDEX('&lt;- Scale Ops'!$D$3:$BW$413,0,MATCH(AV$2,'&lt;- Scale Ops'!$D$3:$BW$3,0))),0)</f>
        <v>0</v>
      </c>
      <c r="AW27" s="239">
        <f>IF($B$1="On",SUMIF('&lt;- Scale Ops'!$A$3:$A$413,TRIM($A27),INDEX('&lt;- Scale Ops'!$D$3:$BW$413,0,MATCH(AW$2,'&lt;- Scale Ops'!$D$3:$BW$3,0))),0)</f>
        <v>0</v>
      </c>
      <c r="AX27" s="239">
        <f>IF($B$1="On",SUMIF('&lt;- Scale Ops'!$A$3:$A$413,TRIM($A27),INDEX('&lt;- Scale Ops'!$D$3:$BW$413,0,MATCH(AX$2,'&lt;- Scale Ops'!$D$3:$BW$3,0))),0)</f>
        <v>0</v>
      </c>
      <c r="AY27" s="239">
        <f>IF($B$1="On",SUMIF('&lt;- Scale Ops'!$A$3:$A$413,TRIM($A27),INDEX('&lt;- Scale Ops'!$D$3:$BW$413,0,MATCH(AY$2,'&lt;- Scale Ops'!$D$3:$BW$3,0))),0)</f>
        <v>0</v>
      </c>
      <c r="AZ27" s="239">
        <f>IF($B$1="On",SUMIF('&lt;- Scale Ops'!$A$3:$A$413,TRIM($A27),INDEX('&lt;- Scale Ops'!$D$3:$BW$413,0,MATCH(AZ$2,'&lt;- Scale Ops'!$D$3:$BW$3,0))),0)</f>
        <v>0</v>
      </c>
      <c r="BA27" s="239">
        <f>IF($B$1="On",SUMIF('&lt;- Scale Ops'!$A$3:$A$413,TRIM($A27),INDEX('&lt;- Scale Ops'!$D$3:$BW$413,0,MATCH(BA$2,'&lt;- Scale Ops'!$D$3:$BW$3,0))),0)</f>
        <v>0</v>
      </c>
      <c r="BB27" s="239">
        <f>IF($B$1="On",SUMIF('&lt;- Scale Ops'!$A$3:$A$413,TRIM($A27),INDEX('&lt;- Scale Ops'!$D$3:$BW$413,0,MATCH(BB$2,'&lt;- Scale Ops'!$D$3:$BW$3,0))),0)</f>
        <v>0</v>
      </c>
      <c r="BC27" s="239">
        <f>IF($B$1="On",SUMIF('&lt;- Scale Ops'!$A$3:$A$413,TRIM($A27),INDEX('&lt;- Scale Ops'!$D$3:$BW$413,0,MATCH(BC$2,'&lt;- Scale Ops'!$D$3:$BW$3,0))),0)</f>
        <v>0</v>
      </c>
      <c r="BD27" s="239">
        <f>IF($B$1="On",SUMIF('&lt;- Scale Ops'!$A$3:$A$413,TRIM($A27),INDEX('&lt;- Scale Ops'!$D$3:$BW$413,0,MATCH(BD$2,'&lt;- Scale Ops'!$D$3:$BW$3,0))),0)</f>
        <v>0</v>
      </c>
      <c r="BE27" s="239">
        <f>IF($B$1="On",SUMIF('&lt;- Scale Ops'!$A$3:$A$413,TRIM($A27),INDEX('&lt;- Scale Ops'!$D$3:$BW$413,0,MATCH(BE$2,'&lt;- Scale Ops'!$D$3:$BW$3,0))),0)</f>
        <v>0</v>
      </c>
      <c r="BF27" s="239">
        <f>IF($B$1="On",SUMIF('&lt;- Scale Ops'!$A$3:$A$413,TRIM($A27),INDEX('&lt;- Scale Ops'!$D$3:$BW$413,0,MATCH(BF$2,'&lt;- Scale Ops'!$D$3:$BW$3,0))),0)</f>
        <v>0</v>
      </c>
      <c r="BG27" s="239">
        <f>IF($B$1="On",SUMIF('&lt;- Scale Ops'!$A$3:$A$413,TRIM($A27),INDEX('&lt;- Scale Ops'!$D$3:$BW$413,0,MATCH(BG$2,'&lt;- Scale Ops'!$D$3:$BW$3,0))),0)</f>
        <v>0</v>
      </c>
      <c r="BH27" s="239">
        <f>IF($B$1="On",SUMIF('&lt;- Scale Ops'!$A$3:$A$413,TRIM($A27),INDEX('&lt;- Scale Ops'!$D$3:$BW$413,0,MATCH(BH$2,'&lt;- Scale Ops'!$D$3:$BW$3,0))),0)</f>
        <v>0</v>
      </c>
      <c r="BI27" s="239">
        <f>IF($B$1="On",SUMIF('&lt;- Scale Ops'!$A$3:$A$413,TRIM($A27),INDEX('&lt;- Scale Ops'!$D$3:$BW$413,0,MATCH(BI$2,'&lt;- Scale Ops'!$D$3:$BW$3,0))),0)</f>
        <v>0</v>
      </c>
      <c r="BJ27" s="239">
        <f>IF($B$1="On",SUMIF('&lt;- Scale Ops'!$A$3:$A$413,TRIM($A27),INDEX('&lt;- Scale Ops'!$D$3:$BW$413,0,MATCH(BJ$2,'&lt;- Scale Ops'!$D$3:$BW$3,0))),0)</f>
        <v>0</v>
      </c>
      <c r="BK27" s="239">
        <f>IF($B$1="On",SUMIF('&lt;- Scale Ops'!$A$3:$A$413,TRIM($A27),INDEX('&lt;- Scale Ops'!$D$3:$BW$413,0,MATCH(BK$2,'&lt;- Scale Ops'!$D$3:$BW$3,0))),0)</f>
        <v>0</v>
      </c>
      <c r="BL27" s="239">
        <f>IF($B$1="On",SUMIF('&lt;- Scale Ops'!$A$3:$A$413,TRIM($A27),INDEX('&lt;- Scale Ops'!$D$3:$BW$413,0,MATCH(BL$2,'&lt;- Scale Ops'!$D$3:$BW$3,0))),0)</f>
        <v>0</v>
      </c>
      <c r="BM27" s="239">
        <f>IF($B$1="On",SUMIF('&lt;- Scale Ops'!$A$3:$A$413,TRIM($A27),INDEX('&lt;- Scale Ops'!$D$3:$BW$413,0,MATCH(BM$2,'&lt;- Scale Ops'!$D$3:$BW$3,0))),0)</f>
        <v>0</v>
      </c>
      <c r="BN27" s="239">
        <f>IF($B$1="On",SUMIF('&lt;- Scale Ops'!$A$3:$A$413,TRIM($A27),INDEX('&lt;- Scale Ops'!$D$3:$BW$413,0,MATCH(BN$2,'&lt;- Scale Ops'!$D$3:$BW$3,0))),0)</f>
        <v>0</v>
      </c>
      <c r="BO27" s="239">
        <f>IF($B$1="On",SUMIF('&lt;- Scale Ops'!$A$3:$A$413,TRIM($A27),INDEX('&lt;- Scale Ops'!$D$3:$BW$413,0,MATCH(BO$2,'&lt;- Scale Ops'!$D$3:$BW$3,0))),0)</f>
        <v>0</v>
      </c>
      <c r="BP27" s="239">
        <f>IF($B$1="On",SUMIF('&lt;- Scale Ops'!$A$3:$A$413,TRIM($A27),INDEX('&lt;- Scale Ops'!$D$3:$BW$413,0,MATCH(BP$2,'&lt;- Scale Ops'!$D$3:$BW$3,0))),0)</f>
        <v>0</v>
      </c>
      <c r="BQ27" s="239">
        <f>IF($B$1="On",SUMIF('&lt;- Scale Ops'!$A$3:$A$413,TRIM($A27),INDEX('&lt;- Scale Ops'!$D$3:$BW$413,0,MATCH(BQ$2,'&lt;- Scale Ops'!$D$3:$BW$3,0))),0)</f>
        <v>0</v>
      </c>
      <c r="BR27" s="239">
        <f>IF($B$1="On",SUMIF('&lt;- Scale Ops'!$A$3:$A$413,TRIM($A27),INDEX('&lt;- Scale Ops'!$D$3:$BW$413,0,MATCH(BR$2,'&lt;- Scale Ops'!$D$3:$BW$3,0))),0)</f>
        <v>0</v>
      </c>
      <c r="BS27" s="239">
        <f>IF($B$1="On",SUMIF('&lt;- Scale Ops'!$A$3:$A$413,TRIM($A27),INDEX('&lt;- Scale Ops'!$D$3:$BW$413,0,MATCH(BS$2,'&lt;- Scale Ops'!$D$3:$BW$3,0))),0)</f>
        <v>0</v>
      </c>
      <c r="BT27" s="239">
        <f>IF($B$1="On",SUMIF('&lt;- Scale Ops'!$A$3:$A$413,TRIM($A27),INDEX('&lt;- Scale Ops'!$D$3:$BW$413,0,MATCH(BT$2,'&lt;- Scale Ops'!$D$3:$BW$3,0))),0)</f>
        <v>0</v>
      </c>
      <c r="BU27" s="239">
        <f>IF($B$1="On",SUMIF('&lt;- Scale Ops'!$A$3:$A$413,TRIM($A27),INDEX('&lt;- Scale Ops'!$D$3:$BW$413,0,MATCH(BU$2,'&lt;- Scale Ops'!$D$3:$BW$3,0))),0)</f>
        <v>0</v>
      </c>
      <c r="BV27" s="239">
        <f>IF($B$1="On",SUMIF('&lt;- Scale Ops'!$A$3:$A$413,TRIM($A27),INDEX('&lt;- Scale Ops'!$D$3:$BW$413,0,MATCH(BV$2,'&lt;- Scale Ops'!$D$3:$BW$3,0))),0)</f>
        <v>0</v>
      </c>
    </row>
    <row r="28" spans="1:74" x14ac:dyDescent="0.3">
      <c r="A28" t="str">
        <f t="shared" si="6"/>
        <v>Customer SuccessCommissions &amp; Taxes</v>
      </c>
      <c r="B28" t="s">
        <v>155</v>
      </c>
      <c r="C28" s="239">
        <f>IF($B$1="On",SUMIF('&lt;- Scale Ops'!$A$3:$A$413,TRIM($A28),INDEX('&lt;- Scale Ops'!$D$3:$BW$413,0,MATCH(C$2,'&lt;- Scale Ops'!$D$3:$BW$3,0))),0)</f>
        <v>0</v>
      </c>
      <c r="D28" s="239">
        <f>IF($B$1="On",SUMIF('&lt;- Scale Ops'!$A$3:$A$413,TRIM($A28),INDEX('&lt;- Scale Ops'!$D$3:$BW$413,0,MATCH(D$2,'&lt;- Scale Ops'!$D$3:$BW$3,0))),0)</f>
        <v>0</v>
      </c>
      <c r="E28" s="239">
        <f>IF($B$1="On",SUMIF('&lt;- Scale Ops'!$A$3:$A$413,TRIM($A28),INDEX('&lt;- Scale Ops'!$D$3:$BW$413,0,MATCH(E$2,'&lt;- Scale Ops'!$D$3:$BW$3,0))),0)</f>
        <v>0</v>
      </c>
      <c r="F28" s="239">
        <f>IF($B$1="On",SUMIF('&lt;- Scale Ops'!$A$3:$A$413,TRIM($A28),INDEX('&lt;- Scale Ops'!$D$3:$BW$413,0,MATCH(F$2,'&lt;- Scale Ops'!$D$3:$BW$3,0))),0)</f>
        <v>0</v>
      </c>
      <c r="G28" s="239">
        <f>IF($B$1="On",SUMIF('&lt;- Scale Ops'!$A$3:$A$413,TRIM($A28),INDEX('&lt;- Scale Ops'!$D$3:$BW$413,0,MATCH(G$2,'&lt;- Scale Ops'!$D$3:$BW$3,0))),0)</f>
        <v>0</v>
      </c>
      <c r="H28" s="239">
        <f>IF($B$1="On",SUMIF('&lt;- Scale Ops'!$A$3:$A$413,TRIM($A28),INDEX('&lt;- Scale Ops'!$D$3:$BW$413,0,MATCH(H$2,'&lt;- Scale Ops'!$D$3:$BW$3,0))),0)</f>
        <v>0</v>
      </c>
      <c r="I28" s="239">
        <f>IF($B$1="On",SUMIF('&lt;- Scale Ops'!$A$3:$A$413,TRIM($A28),INDEX('&lt;- Scale Ops'!$D$3:$BW$413,0,MATCH(I$2,'&lt;- Scale Ops'!$D$3:$BW$3,0))),0)</f>
        <v>0</v>
      </c>
      <c r="J28" s="239">
        <f>IF($B$1="On",SUMIF('&lt;- Scale Ops'!$A$3:$A$413,TRIM($A28),INDEX('&lt;- Scale Ops'!$D$3:$BW$413,0,MATCH(J$2,'&lt;- Scale Ops'!$D$3:$BW$3,0))),0)</f>
        <v>0</v>
      </c>
      <c r="K28" s="239">
        <f>IF($B$1="On",SUMIF('&lt;- Scale Ops'!$A$3:$A$413,TRIM($A28),INDEX('&lt;- Scale Ops'!$D$3:$BW$413,0,MATCH(K$2,'&lt;- Scale Ops'!$D$3:$BW$3,0))),0)</f>
        <v>0</v>
      </c>
      <c r="L28" s="239">
        <f>IF($B$1="On",SUMIF('&lt;- Scale Ops'!$A$3:$A$413,TRIM($A28),INDEX('&lt;- Scale Ops'!$D$3:$BW$413,0,MATCH(L$2,'&lt;- Scale Ops'!$D$3:$BW$3,0))),0)</f>
        <v>0</v>
      </c>
      <c r="M28" s="239">
        <f>IF($B$1="On",SUMIF('&lt;- Scale Ops'!$A$3:$A$413,TRIM($A28),INDEX('&lt;- Scale Ops'!$D$3:$BW$413,0,MATCH(M$2,'&lt;- Scale Ops'!$D$3:$BW$3,0))),0)</f>
        <v>0</v>
      </c>
      <c r="N28" s="239">
        <f>IF($B$1="On",SUMIF('&lt;- Scale Ops'!$A$3:$A$413,TRIM($A28),INDEX('&lt;- Scale Ops'!$D$3:$BW$413,0,MATCH(N$2,'&lt;- Scale Ops'!$D$3:$BW$3,0))),0)</f>
        <v>0</v>
      </c>
      <c r="O28" s="239">
        <f>IF($B$1="On",SUMIF('&lt;- Scale Ops'!$A$3:$A$413,TRIM($A28),INDEX('&lt;- Scale Ops'!$D$3:$BW$413,0,MATCH(O$2,'&lt;- Scale Ops'!$D$3:$BW$3,0))),0)</f>
        <v>0</v>
      </c>
      <c r="P28" s="239">
        <f>IF($B$1="On",SUMIF('&lt;- Scale Ops'!$A$3:$A$413,TRIM($A28),INDEX('&lt;- Scale Ops'!$D$3:$BW$413,0,MATCH(P$2,'&lt;- Scale Ops'!$D$3:$BW$3,0))),0)</f>
        <v>0</v>
      </c>
      <c r="Q28" s="239">
        <f>IF($B$1="On",SUMIF('&lt;- Scale Ops'!$A$3:$A$413,TRIM($A28),INDEX('&lt;- Scale Ops'!$D$3:$BW$413,0,MATCH(Q$2,'&lt;- Scale Ops'!$D$3:$BW$3,0))),0)</f>
        <v>0</v>
      </c>
      <c r="R28" s="239">
        <f>IF($B$1="On",SUMIF('&lt;- Scale Ops'!$A$3:$A$413,TRIM($A28),INDEX('&lt;- Scale Ops'!$D$3:$BW$413,0,MATCH(R$2,'&lt;- Scale Ops'!$D$3:$BW$3,0))),0)</f>
        <v>0</v>
      </c>
      <c r="S28" s="239">
        <f>IF($B$1="On",SUMIF('&lt;- Scale Ops'!$A$3:$A$413,TRIM($A28),INDEX('&lt;- Scale Ops'!$D$3:$BW$413,0,MATCH(S$2,'&lt;- Scale Ops'!$D$3:$BW$3,0))),0)</f>
        <v>0</v>
      </c>
      <c r="T28" s="239">
        <f>IF($B$1="On",SUMIF('&lt;- Scale Ops'!$A$3:$A$413,TRIM($A28),INDEX('&lt;- Scale Ops'!$D$3:$BW$413,0,MATCH(T$2,'&lt;- Scale Ops'!$D$3:$BW$3,0))),0)</f>
        <v>0</v>
      </c>
      <c r="U28" s="239">
        <f>IF($B$1="On",SUMIF('&lt;- Scale Ops'!$A$3:$A$413,TRIM($A28),INDEX('&lt;- Scale Ops'!$D$3:$BW$413,0,MATCH(U$2,'&lt;- Scale Ops'!$D$3:$BW$3,0))),0)</f>
        <v>0</v>
      </c>
      <c r="V28" s="239">
        <f>IF($B$1="On",SUMIF('&lt;- Scale Ops'!$A$3:$A$413,TRIM($A28),INDEX('&lt;- Scale Ops'!$D$3:$BW$413,0,MATCH(V$2,'&lt;- Scale Ops'!$D$3:$BW$3,0))),0)</f>
        <v>0</v>
      </c>
      <c r="W28" s="239">
        <f>IF($B$1="On",SUMIF('&lt;- Scale Ops'!$A$3:$A$413,TRIM($A28),INDEX('&lt;- Scale Ops'!$D$3:$BW$413,0,MATCH(W$2,'&lt;- Scale Ops'!$D$3:$BW$3,0))),0)</f>
        <v>0</v>
      </c>
      <c r="X28" s="239">
        <f>IF($B$1="On",SUMIF('&lt;- Scale Ops'!$A$3:$A$413,TRIM($A28),INDEX('&lt;- Scale Ops'!$D$3:$BW$413,0,MATCH(X$2,'&lt;- Scale Ops'!$D$3:$BW$3,0))),0)</f>
        <v>0</v>
      </c>
      <c r="Y28" s="239">
        <f>IF($B$1="On",SUMIF('&lt;- Scale Ops'!$A$3:$A$413,TRIM($A28),INDEX('&lt;- Scale Ops'!$D$3:$BW$413,0,MATCH(Y$2,'&lt;- Scale Ops'!$D$3:$BW$3,0))),0)</f>
        <v>0</v>
      </c>
      <c r="Z28" s="239">
        <f>IF($B$1="On",SUMIF('&lt;- Scale Ops'!$A$3:$A$413,TRIM($A28),INDEX('&lt;- Scale Ops'!$D$3:$BW$413,0,MATCH(Z$2,'&lt;- Scale Ops'!$D$3:$BW$3,0))),0)</f>
        <v>0</v>
      </c>
      <c r="AA28" s="239">
        <f>IF($B$1="On",SUMIF('&lt;- Scale Ops'!$A$3:$A$413,TRIM($A28),INDEX('&lt;- Scale Ops'!$D$3:$BW$413,0,MATCH(AA$2,'&lt;- Scale Ops'!$D$3:$BW$3,0))),0)</f>
        <v>0</v>
      </c>
      <c r="AB28" s="239">
        <f>IF($B$1="On",SUMIF('&lt;- Scale Ops'!$A$3:$A$413,TRIM($A28),INDEX('&lt;- Scale Ops'!$D$3:$BW$413,0,MATCH(AB$2,'&lt;- Scale Ops'!$D$3:$BW$3,0))),0)</f>
        <v>0</v>
      </c>
      <c r="AC28" s="239">
        <f>IF($B$1="On",SUMIF('&lt;- Scale Ops'!$A$3:$A$413,TRIM($A28),INDEX('&lt;- Scale Ops'!$D$3:$BW$413,0,MATCH(AC$2,'&lt;- Scale Ops'!$D$3:$BW$3,0))),0)</f>
        <v>0</v>
      </c>
      <c r="AD28" s="239">
        <f>IF($B$1="On",SUMIF('&lt;- Scale Ops'!$A$3:$A$413,TRIM($A28),INDEX('&lt;- Scale Ops'!$D$3:$BW$413,0,MATCH(AD$2,'&lt;- Scale Ops'!$D$3:$BW$3,0))),0)</f>
        <v>0</v>
      </c>
      <c r="AE28" s="239">
        <f>IF($B$1="On",SUMIF('&lt;- Scale Ops'!$A$3:$A$413,TRIM($A28),INDEX('&lt;- Scale Ops'!$D$3:$BW$413,0,MATCH(AE$2,'&lt;- Scale Ops'!$D$3:$BW$3,0))),0)</f>
        <v>0</v>
      </c>
      <c r="AF28" s="239">
        <f>IF($B$1="On",SUMIF('&lt;- Scale Ops'!$A$3:$A$413,TRIM($A28),INDEX('&lt;- Scale Ops'!$D$3:$BW$413,0,MATCH(AF$2,'&lt;- Scale Ops'!$D$3:$BW$3,0))),0)</f>
        <v>0</v>
      </c>
      <c r="AG28" s="239">
        <f>IF($B$1="On",SUMIF('&lt;- Scale Ops'!$A$3:$A$413,TRIM($A28),INDEX('&lt;- Scale Ops'!$D$3:$BW$413,0,MATCH(AG$2,'&lt;- Scale Ops'!$D$3:$BW$3,0))),0)</f>
        <v>0</v>
      </c>
      <c r="AH28" s="239">
        <f>IF($B$1="On",SUMIF('&lt;- Scale Ops'!$A$3:$A$413,TRIM($A28),INDEX('&lt;- Scale Ops'!$D$3:$BW$413,0,MATCH(AH$2,'&lt;- Scale Ops'!$D$3:$BW$3,0))),0)</f>
        <v>0</v>
      </c>
      <c r="AI28" s="239">
        <f>IF($B$1="On",SUMIF('&lt;- Scale Ops'!$A$3:$A$413,TRIM($A28),INDEX('&lt;- Scale Ops'!$D$3:$BW$413,0,MATCH(AI$2,'&lt;- Scale Ops'!$D$3:$BW$3,0))),0)</f>
        <v>0</v>
      </c>
      <c r="AJ28" s="239">
        <f>IF($B$1="On",SUMIF('&lt;- Scale Ops'!$A$3:$A$413,TRIM($A28),INDEX('&lt;- Scale Ops'!$D$3:$BW$413,0,MATCH(AJ$2,'&lt;- Scale Ops'!$D$3:$BW$3,0))),0)</f>
        <v>0</v>
      </c>
      <c r="AK28" s="239">
        <f>IF($B$1="On",SUMIF('&lt;- Scale Ops'!$A$3:$A$413,TRIM($A28),INDEX('&lt;- Scale Ops'!$D$3:$BW$413,0,MATCH(AK$2,'&lt;- Scale Ops'!$D$3:$BW$3,0))),0)</f>
        <v>0</v>
      </c>
      <c r="AL28" s="239">
        <f>IF($B$1="On",SUMIF('&lt;- Scale Ops'!$A$3:$A$413,TRIM($A28),INDEX('&lt;- Scale Ops'!$D$3:$BW$413,0,MATCH(AL$2,'&lt;- Scale Ops'!$D$3:$BW$3,0))),0)</f>
        <v>0</v>
      </c>
      <c r="AM28" s="239">
        <f>IF($B$1="On",SUMIF('&lt;- Scale Ops'!$A$3:$A$413,TRIM($A28),INDEX('&lt;- Scale Ops'!$D$3:$BW$413,0,MATCH(AM$2,'&lt;- Scale Ops'!$D$3:$BW$3,0))),0)</f>
        <v>0</v>
      </c>
      <c r="AN28" s="239">
        <f>IF($B$1="On",SUMIF('&lt;- Scale Ops'!$A$3:$A$413,TRIM($A28),INDEX('&lt;- Scale Ops'!$D$3:$BW$413,0,MATCH(AN$2,'&lt;- Scale Ops'!$D$3:$BW$3,0))),0)</f>
        <v>0</v>
      </c>
      <c r="AO28" s="239">
        <f>IF($B$1="On",SUMIF('&lt;- Scale Ops'!$A$3:$A$413,TRIM($A28),INDEX('&lt;- Scale Ops'!$D$3:$BW$413,0,MATCH(AO$2,'&lt;- Scale Ops'!$D$3:$BW$3,0))),0)</f>
        <v>0</v>
      </c>
      <c r="AP28" s="239">
        <f>IF($B$1="On",SUMIF('&lt;- Scale Ops'!$A$3:$A$413,TRIM($A28),INDEX('&lt;- Scale Ops'!$D$3:$BW$413,0,MATCH(AP$2,'&lt;- Scale Ops'!$D$3:$BW$3,0))),0)</f>
        <v>0</v>
      </c>
      <c r="AQ28" s="239">
        <f>IF($B$1="On",SUMIF('&lt;- Scale Ops'!$A$3:$A$413,TRIM($A28),INDEX('&lt;- Scale Ops'!$D$3:$BW$413,0,MATCH(AQ$2,'&lt;- Scale Ops'!$D$3:$BW$3,0))),0)</f>
        <v>0</v>
      </c>
      <c r="AR28" s="239">
        <f>IF($B$1="On",SUMIF('&lt;- Scale Ops'!$A$3:$A$413,TRIM($A28),INDEX('&lt;- Scale Ops'!$D$3:$BW$413,0,MATCH(AR$2,'&lt;- Scale Ops'!$D$3:$BW$3,0))),0)</f>
        <v>0</v>
      </c>
      <c r="AS28" s="239">
        <f>IF($B$1="On",SUMIF('&lt;- Scale Ops'!$A$3:$A$413,TRIM($A28),INDEX('&lt;- Scale Ops'!$D$3:$BW$413,0,MATCH(AS$2,'&lt;- Scale Ops'!$D$3:$BW$3,0))),0)</f>
        <v>0</v>
      </c>
      <c r="AT28" s="239">
        <f>IF($B$1="On",SUMIF('&lt;- Scale Ops'!$A$3:$A$413,TRIM($A28),INDEX('&lt;- Scale Ops'!$D$3:$BW$413,0,MATCH(AT$2,'&lt;- Scale Ops'!$D$3:$BW$3,0))),0)</f>
        <v>0</v>
      </c>
      <c r="AU28" s="239">
        <f>IF($B$1="On",SUMIF('&lt;- Scale Ops'!$A$3:$A$413,TRIM($A28),INDEX('&lt;- Scale Ops'!$D$3:$BW$413,0,MATCH(AU$2,'&lt;- Scale Ops'!$D$3:$BW$3,0))),0)</f>
        <v>0</v>
      </c>
      <c r="AV28" s="239">
        <f>IF($B$1="On",SUMIF('&lt;- Scale Ops'!$A$3:$A$413,TRIM($A28),INDEX('&lt;- Scale Ops'!$D$3:$BW$413,0,MATCH(AV$2,'&lt;- Scale Ops'!$D$3:$BW$3,0))),0)</f>
        <v>0</v>
      </c>
      <c r="AW28" s="239">
        <f>IF($B$1="On",SUMIF('&lt;- Scale Ops'!$A$3:$A$413,TRIM($A28),INDEX('&lt;- Scale Ops'!$D$3:$BW$413,0,MATCH(AW$2,'&lt;- Scale Ops'!$D$3:$BW$3,0))),0)</f>
        <v>0</v>
      </c>
      <c r="AX28" s="239">
        <f>IF($B$1="On",SUMIF('&lt;- Scale Ops'!$A$3:$A$413,TRIM($A28),INDEX('&lt;- Scale Ops'!$D$3:$BW$413,0,MATCH(AX$2,'&lt;- Scale Ops'!$D$3:$BW$3,0))),0)</f>
        <v>0</v>
      </c>
      <c r="AY28" s="239">
        <f>IF($B$1="On",SUMIF('&lt;- Scale Ops'!$A$3:$A$413,TRIM($A28),INDEX('&lt;- Scale Ops'!$D$3:$BW$413,0,MATCH(AY$2,'&lt;- Scale Ops'!$D$3:$BW$3,0))),0)</f>
        <v>0</v>
      </c>
      <c r="AZ28" s="239">
        <f>IF($B$1="On",SUMIF('&lt;- Scale Ops'!$A$3:$A$413,TRIM($A28),INDEX('&lt;- Scale Ops'!$D$3:$BW$413,0,MATCH(AZ$2,'&lt;- Scale Ops'!$D$3:$BW$3,0))),0)</f>
        <v>0</v>
      </c>
      <c r="BA28" s="239">
        <f>IF($B$1="On",SUMIF('&lt;- Scale Ops'!$A$3:$A$413,TRIM($A28),INDEX('&lt;- Scale Ops'!$D$3:$BW$413,0,MATCH(BA$2,'&lt;- Scale Ops'!$D$3:$BW$3,0))),0)</f>
        <v>0</v>
      </c>
      <c r="BB28" s="239">
        <f>IF($B$1="On",SUMIF('&lt;- Scale Ops'!$A$3:$A$413,TRIM($A28),INDEX('&lt;- Scale Ops'!$D$3:$BW$413,0,MATCH(BB$2,'&lt;- Scale Ops'!$D$3:$BW$3,0))),0)</f>
        <v>0</v>
      </c>
      <c r="BC28" s="239">
        <f>IF($B$1="On",SUMIF('&lt;- Scale Ops'!$A$3:$A$413,TRIM($A28),INDEX('&lt;- Scale Ops'!$D$3:$BW$413,0,MATCH(BC$2,'&lt;- Scale Ops'!$D$3:$BW$3,0))),0)</f>
        <v>0</v>
      </c>
      <c r="BD28" s="239">
        <f>IF($B$1="On",SUMIF('&lt;- Scale Ops'!$A$3:$A$413,TRIM($A28),INDEX('&lt;- Scale Ops'!$D$3:$BW$413,0,MATCH(BD$2,'&lt;- Scale Ops'!$D$3:$BW$3,0))),0)</f>
        <v>0</v>
      </c>
      <c r="BE28" s="239">
        <f>IF($B$1="On",SUMIF('&lt;- Scale Ops'!$A$3:$A$413,TRIM($A28),INDEX('&lt;- Scale Ops'!$D$3:$BW$413,0,MATCH(BE$2,'&lt;- Scale Ops'!$D$3:$BW$3,0))),0)</f>
        <v>0</v>
      </c>
      <c r="BF28" s="239">
        <f>IF($B$1="On",SUMIF('&lt;- Scale Ops'!$A$3:$A$413,TRIM($A28),INDEX('&lt;- Scale Ops'!$D$3:$BW$413,0,MATCH(BF$2,'&lt;- Scale Ops'!$D$3:$BW$3,0))),0)</f>
        <v>0</v>
      </c>
      <c r="BG28" s="239">
        <f>IF($B$1="On",SUMIF('&lt;- Scale Ops'!$A$3:$A$413,TRIM($A28),INDEX('&lt;- Scale Ops'!$D$3:$BW$413,0,MATCH(BG$2,'&lt;- Scale Ops'!$D$3:$BW$3,0))),0)</f>
        <v>0</v>
      </c>
      <c r="BH28" s="239">
        <f>IF($B$1="On",SUMIF('&lt;- Scale Ops'!$A$3:$A$413,TRIM($A28),INDEX('&lt;- Scale Ops'!$D$3:$BW$413,0,MATCH(BH$2,'&lt;- Scale Ops'!$D$3:$BW$3,0))),0)</f>
        <v>0</v>
      </c>
      <c r="BI28" s="239">
        <f>IF($B$1="On",SUMIF('&lt;- Scale Ops'!$A$3:$A$413,TRIM($A28),INDEX('&lt;- Scale Ops'!$D$3:$BW$413,0,MATCH(BI$2,'&lt;- Scale Ops'!$D$3:$BW$3,0))),0)</f>
        <v>0</v>
      </c>
      <c r="BJ28" s="239">
        <f>IF($B$1="On",SUMIF('&lt;- Scale Ops'!$A$3:$A$413,TRIM($A28),INDEX('&lt;- Scale Ops'!$D$3:$BW$413,0,MATCH(BJ$2,'&lt;- Scale Ops'!$D$3:$BW$3,0))),0)</f>
        <v>0</v>
      </c>
      <c r="BK28" s="239">
        <f>IF($B$1="On",SUMIF('&lt;- Scale Ops'!$A$3:$A$413,TRIM($A28),INDEX('&lt;- Scale Ops'!$D$3:$BW$413,0,MATCH(BK$2,'&lt;- Scale Ops'!$D$3:$BW$3,0))),0)</f>
        <v>0</v>
      </c>
      <c r="BL28" s="239">
        <f>IF($B$1="On",SUMIF('&lt;- Scale Ops'!$A$3:$A$413,TRIM($A28),INDEX('&lt;- Scale Ops'!$D$3:$BW$413,0,MATCH(BL$2,'&lt;- Scale Ops'!$D$3:$BW$3,0))),0)</f>
        <v>0</v>
      </c>
      <c r="BM28" s="239">
        <f>IF($B$1="On",SUMIF('&lt;- Scale Ops'!$A$3:$A$413,TRIM($A28),INDEX('&lt;- Scale Ops'!$D$3:$BW$413,0,MATCH(BM$2,'&lt;- Scale Ops'!$D$3:$BW$3,0))),0)</f>
        <v>0</v>
      </c>
      <c r="BN28" s="239">
        <f>IF($B$1="On",SUMIF('&lt;- Scale Ops'!$A$3:$A$413,TRIM($A28),INDEX('&lt;- Scale Ops'!$D$3:$BW$413,0,MATCH(BN$2,'&lt;- Scale Ops'!$D$3:$BW$3,0))),0)</f>
        <v>0</v>
      </c>
      <c r="BO28" s="239">
        <f>IF($B$1="On",SUMIF('&lt;- Scale Ops'!$A$3:$A$413,TRIM($A28),INDEX('&lt;- Scale Ops'!$D$3:$BW$413,0,MATCH(BO$2,'&lt;- Scale Ops'!$D$3:$BW$3,0))),0)</f>
        <v>0</v>
      </c>
      <c r="BP28" s="239">
        <f>IF($B$1="On",SUMIF('&lt;- Scale Ops'!$A$3:$A$413,TRIM($A28),INDEX('&lt;- Scale Ops'!$D$3:$BW$413,0,MATCH(BP$2,'&lt;- Scale Ops'!$D$3:$BW$3,0))),0)</f>
        <v>0</v>
      </c>
      <c r="BQ28" s="239">
        <f>IF($B$1="On",SUMIF('&lt;- Scale Ops'!$A$3:$A$413,TRIM($A28),INDEX('&lt;- Scale Ops'!$D$3:$BW$413,0,MATCH(BQ$2,'&lt;- Scale Ops'!$D$3:$BW$3,0))),0)</f>
        <v>0</v>
      </c>
      <c r="BR28" s="239">
        <f>IF($B$1="On",SUMIF('&lt;- Scale Ops'!$A$3:$A$413,TRIM($A28),INDEX('&lt;- Scale Ops'!$D$3:$BW$413,0,MATCH(BR$2,'&lt;- Scale Ops'!$D$3:$BW$3,0))),0)</f>
        <v>0</v>
      </c>
      <c r="BS28" s="239">
        <f>IF($B$1="On",SUMIF('&lt;- Scale Ops'!$A$3:$A$413,TRIM($A28),INDEX('&lt;- Scale Ops'!$D$3:$BW$413,0,MATCH(BS$2,'&lt;- Scale Ops'!$D$3:$BW$3,0))),0)</f>
        <v>0</v>
      </c>
      <c r="BT28" s="239">
        <f>IF($B$1="On",SUMIF('&lt;- Scale Ops'!$A$3:$A$413,TRIM($A28),INDEX('&lt;- Scale Ops'!$D$3:$BW$413,0,MATCH(BT$2,'&lt;- Scale Ops'!$D$3:$BW$3,0))),0)</f>
        <v>0</v>
      </c>
      <c r="BU28" s="239">
        <f>IF($B$1="On",SUMIF('&lt;- Scale Ops'!$A$3:$A$413,TRIM($A28),INDEX('&lt;- Scale Ops'!$D$3:$BW$413,0,MATCH(BU$2,'&lt;- Scale Ops'!$D$3:$BW$3,0))),0)</f>
        <v>0</v>
      </c>
      <c r="BV28" s="239">
        <f>IF($B$1="On",SUMIF('&lt;- Scale Ops'!$A$3:$A$413,TRIM($A28),INDEX('&lt;- Scale Ops'!$D$3:$BW$413,0,MATCH(BV$2,'&lt;- Scale Ops'!$D$3:$BW$3,0))),0)</f>
        <v>0</v>
      </c>
    </row>
    <row r="29" spans="1:74" x14ac:dyDescent="0.3">
      <c r="A29" t="str">
        <f t="shared" si="6"/>
        <v>Dev OpsCommissions &amp; Taxes</v>
      </c>
      <c r="B29" t="s">
        <v>452</v>
      </c>
      <c r="C29" s="239">
        <f>IF($B$1="On",SUMIF('&lt;- Scale Ops'!$A$3:$A$413,TRIM($A29),INDEX('&lt;- Scale Ops'!$D$3:$BW$413,0,MATCH(C$2,'&lt;- Scale Ops'!$D$3:$BW$3,0))),0)</f>
        <v>0</v>
      </c>
      <c r="D29" s="239">
        <f>IF($B$1="On",SUMIF('&lt;- Scale Ops'!$A$3:$A$413,TRIM($A29),INDEX('&lt;- Scale Ops'!$D$3:$BW$413,0,MATCH(D$2,'&lt;- Scale Ops'!$D$3:$BW$3,0))),0)</f>
        <v>0</v>
      </c>
      <c r="E29" s="239">
        <f>IF($B$1="On",SUMIF('&lt;- Scale Ops'!$A$3:$A$413,TRIM($A29),INDEX('&lt;- Scale Ops'!$D$3:$BW$413,0,MATCH(E$2,'&lt;- Scale Ops'!$D$3:$BW$3,0))),0)</f>
        <v>0</v>
      </c>
      <c r="F29" s="239">
        <f>IF($B$1="On",SUMIF('&lt;- Scale Ops'!$A$3:$A$413,TRIM($A29),INDEX('&lt;- Scale Ops'!$D$3:$BW$413,0,MATCH(F$2,'&lt;- Scale Ops'!$D$3:$BW$3,0))),0)</f>
        <v>0</v>
      </c>
      <c r="G29" s="239">
        <f>IF($B$1="On",SUMIF('&lt;- Scale Ops'!$A$3:$A$413,TRIM($A29),INDEX('&lt;- Scale Ops'!$D$3:$BW$413,0,MATCH(G$2,'&lt;- Scale Ops'!$D$3:$BW$3,0))),0)</f>
        <v>0</v>
      </c>
      <c r="H29" s="239">
        <f>IF($B$1="On",SUMIF('&lt;- Scale Ops'!$A$3:$A$413,TRIM($A29),INDEX('&lt;- Scale Ops'!$D$3:$BW$413,0,MATCH(H$2,'&lt;- Scale Ops'!$D$3:$BW$3,0))),0)</f>
        <v>0</v>
      </c>
      <c r="I29" s="239">
        <f>IF($B$1="On",SUMIF('&lt;- Scale Ops'!$A$3:$A$413,TRIM($A29),INDEX('&lt;- Scale Ops'!$D$3:$BW$413,0,MATCH(I$2,'&lt;- Scale Ops'!$D$3:$BW$3,0))),0)</f>
        <v>0</v>
      </c>
      <c r="J29" s="239">
        <f>IF($B$1="On",SUMIF('&lt;- Scale Ops'!$A$3:$A$413,TRIM($A29),INDEX('&lt;- Scale Ops'!$D$3:$BW$413,0,MATCH(J$2,'&lt;- Scale Ops'!$D$3:$BW$3,0))),0)</f>
        <v>0</v>
      </c>
      <c r="K29" s="239">
        <f>IF($B$1="On",SUMIF('&lt;- Scale Ops'!$A$3:$A$413,TRIM($A29),INDEX('&lt;- Scale Ops'!$D$3:$BW$413,0,MATCH(K$2,'&lt;- Scale Ops'!$D$3:$BW$3,0))),0)</f>
        <v>0</v>
      </c>
      <c r="L29" s="239">
        <f>IF($B$1="On",SUMIF('&lt;- Scale Ops'!$A$3:$A$413,TRIM($A29),INDEX('&lt;- Scale Ops'!$D$3:$BW$413,0,MATCH(L$2,'&lt;- Scale Ops'!$D$3:$BW$3,0))),0)</f>
        <v>0</v>
      </c>
      <c r="M29" s="239">
        <f>IF($B$1="On",SUMIF('&lt;- Scale Ops'!$A$3:$A$413,TRIM($A29),INDEX('&lt;- Scale Ops'!$D$3:$BW$413,0,MATCH(M$2,'&lt;- Scale Ops'!$D$3:$BW$3,0))),0)</f>
        <v>0</v>
      </c>
      <c r="N29" s="239">
        <f>IF($B$1="On",SUMIF('&lt;- Scale Ops'!$A$3:$A$413,TRIM($A29),INDEX('&lt;- Scale Ops'!$D$3:$BW$413,0,MATCH(N$2,'&lt;- Scale Ops'!$D$3:$BW$3,0))),0)</f>
        <v>0</v>
      </c>
      <c r="O29" s="239">
        <f>IF($B$1="On",SUMIF('&lt;- Scale Ops'!$A$3:$A$413,TRIM($A29),INDEX('&lt;- Scale Ops'!$D$3:$BW$413,0,MATCH(O$2,'&lt;- Scale Ops'!$D$3:$BW$3,0))),0)</f>
        <v>0</v>
      </c>
      <c r="P29" s="239">
        <f>IF($B$1="On",SUMIF('&lt;- Scale Ops'!$A$3:$A$413,TRIM($A29),INDEX('&lt;- Scale Ops'!$D$3:$BW$413,0,MATCH(P$2,'&lt;- Scale Ops'!$D$3:$BW$3,0))),0)</f>
        <v>0</v>
      </c>
      <c r="Q29" s="239">
        <f>IF($B$1="On",SUMIF('&lt;- Scale Ops'!$A$3:$A$413,TRIM($A29),INDEX('&lt;- Scale Ops'!$D$3:$BW$413,0,MATCH(Q$2,'&lt;- Scale Ops'!$D$3:$BW$3,0))),0)</f>
        <v>0</v>
      </c>
      <c r="R29" s="239">
        <f>IF($B$1="On",SUMIF('&lt;- Scale Ops'!$A$3:$A$413,TRIM($A29),INDEX('&lt;- Scale Ops'!$D$3:$BW$413,0,MATCH(R$2,'&lt;- Scale Ops'!$D$3:$BW$3,0))),0)</f>
        <v>0</v>
      </c>
      <c r="S29" s="239">
        <f>IF($B$1="On",SUMIF('&lt;- Scale Ops'!$A$3:$A$413,TRIM($A29),INDEX('&lt;- Scale Ops'!$D$3:$BW$413,0,MATCH(S$2,'&lt;- Scale Ops'!$D$3:$BW$3,0))),0)</f>
        <v>0</v>
      </c>
      <c r="T29" s="239">
        <f>IF($B$1="On",SUMIF('&lt;- Scale Ops'!$A$3:$A$413,TRIM($A29),INDEX('&lt;- Scale Ops'!$D$3:$BW$413,0,MATCH(T$2,'&lt;- Scale Ops'!$D$3:$BW$3,0))),0)</f>
        <v>0</v>
      </c>
      <c r="U29" s="239">
        <f>IF($B$1="On",SUMIF('&lt;- Scale Ops'!$A$3:$A$413,TRIM($A29),INDEX('&lt;- Scale Ops'!$D$3:$BW$413,0,MATCH(U$2,'&lt;- Scale Ops'!$D$3:$BW$3,0))),0)</f>
        <v>0</v>
      </c>
      <c r="V29" s="239">
        <f>IF($B$1="On",SUMIF('&lt;- Scale Ops'!$A$3:$A$413,TRIM($A29),INDEX('&lt;- Scale Ops'!$D$3:$BW$413,0,MATCH(V$2,'&lt;- Scale Ops'!$D$3:$BW$3,0))),0)</f>
        <v>0</v>
      </c>
      <c r="W29" s="239">
        <f>IF($B$1="On",SUMIF('&lt;- Scale Ops'!$A$3:$A$413,TRIM($A29),INDEX('&lt;- Scale Ops'!$D$3:$BW$413,0,MATCH(W$2,'&lt;- Scale Ops'!$D$3:$BW$3,0))),0)</f>
        <v>0</v>
      </c>
      <c r="X29" s="239">
        <f>IF($B$1="On",SUMIF('&lt;- Scale Ops'!$A$3:$A$413,TRIM($A29),INDEX('&lt;- Scale Ops'!$D$3:$BW$413,0,MATCH(X$2,'&lt;- Scale Ops'!$D$3:$BW$3,0))),0)</f>
        <v>0</v>
      </c>
      <c r="Y29" s="239">
        <f>IF($B$1="On",SUMIF('&lt;- Scale Ops'!$A$3:$A$413,TRIM($A29),INDEX('&lt;- Scale Ops'!$D$3:$BW$413,0,MATCH(Y$2,'&lt;- Scale Ops'!$D$3:$BW$3,0))),0)</f>
        <v>0</v>
      </c>
      <c r="Z29" s="239">
        <f>IF($B$1="On",SUMIF('&lt;- Scale Ops'!$A$3:$A$413,TRIM($A29),INDEX('&lt;- Scale Ops'!$D$3:$BW$413,0,MATCH(Z$2,'&lt;- Scale Ops'!$D$3:$BW$3,0))),0)</f>
        <v>0</v>
      </c>
      <c r="AA29" s="239">
        <f>IF($B$1="On",SUMIF('&lt;- Scale Ops'!$A$3:$A$413,TRIM($A29),INDEX('&lt;- Scale Ops'!$D$3:$BW$413,0,MATCH(AA$2,'&lt;- Scale Ops'!$D$3:$BW$3,0))),0)</f>
        <v>0</v>
      </c>
      <c r="AB29" s="239">
        <f>IF($B$1="On",SUMIF('&lt;- Scale Ops'!$A$3:$A$413,TRIM($A29),INDEX('&lt;- Scale Ops'!$D$3:$BW$413,0,MATCH(AB$2,'&lt;- Scale Ops'!$D$3:$BW$3,0))),0)</f>
        <v>0</v>
      </c>
      <c r="AC29" s="239">
        <f>IF($B$1="On",SUMIF('&lt;- Scale Ops'!$A$3:$A$413,TRIM($A29),INDEX('&lt;- Scale Ops'!$D$3:$BW$413,0,MATCH(AC$2,'&lt;- Scale Ops'!$D$3:$BW$3,0))),0)</f>
        <v>0</v>
      </c>
      <c r="AD29" s="239">
        <f>IF($B$1="On",SUMIF('&lt;- Scale Ops'!$A$3:$A$413,TRIM($A29),INDEX('&lt;- Scale Ops'!$D$3:$BW$413,0,MATCH(AD$2,'&lt;- Scale Ops'!$D$3:$BW$3,0))),0)</f>
        <v>0</v>
      </c>
      <c r="AE29" s="239">
        <f>IF($B$1="On",SUMIF('&lt;- Scale Ops'!$A$3:$A$413,TRIM($A29),INDEX('&lt;- Scale Ops'!$D$3:$BW$413,0,MATCH(AE$2,'&lt;- Scale Ops'!$D$3:$BW$3,0))),0)</f>
        <v>0</v>
      </c>
      <c r="AF29" s="239">
        <f>IF($B$1="On",SUMIF('&lt;- Scale Ops'!$A$3:$A$413,TRIM($A29),INDEX('&lt;- Scale Ops'!$D$3:$BW$413,0,MATCH(AF$2,'&lt;- Scale Ops'!$D$3:$BW$3,0))),0)</f>
        <v>0</v>
      </c>
      <c r="AG29" s="239">
        <f>IF($B$1="On",SUMIF('&lt;- Scale Ops'!$A$3:$A$413,TRIM($A29),INDEX('&lt;- Scale Ops'!$D$3:$BW$413,0,MATCH(AG$2,'&lt;- Scale Ops'!$D$3:$BW$3,0))),0)</f>
        <v>0</v>
      </c>
      <c r="AH29" s="239">
        <f>IF($B$1="On",SUMIF('&lt;- Scale Ops'!$A$3:$A$413,TRIM($A29),INDEX('&lt;- Scale Ops'!$D$3:$BW$413,0,MATCH(AH$2,'&lt;- Scale Ops'!$D$3:$BW$3,0))),0)</f>
        <v>0</v>
      </c>
      <c r="AI29" s="239">
        <f>IF($B$1="On",SUMIF('&lt;- Scale Ops'!$A$3:$A$413,TRIM($A29),INDEX('&lt;- Scale Ops'!$D$3:$BW$413,0,MATCH(AI$2,'&lt;- Scale Ops'!$D$3:$BW$3,0))),0)</f>
        <v>0</v>
      </c>
      <c r="AJ29" s="239">
        <f>IF($B$1="On",SUMIF('&lt;- Scale Ops'!$A$3:$A$413,TRIM($A29),INDEX('&lt;- Scale Ops'!$D$3:$BW$413,0,MATCH(AJ$2,'&lt;- Scale Ops'!$D$3:$BW$3,0))),0)</f>
        <v>0</v>
      </c>
      <c r="AK29" s="239">
        <f>IF($B$1="On",SUMIF('&lt;- Scale Ops'!$A$3:$A$413,TRIM($A29),INDEX('&lt;- Scale Ops'!$D$3:$BW$413,0,MATCH(AK$2,'&lt;- Scale Ops'!$D$3:$BW$3,0))),0)</f>
        <v>0</v>
      </c>
      <c r="AL29" s="239">
        <f>IF($B$1="On",SUMIF('&lt;- Scale Ops'!$A$3:$A$413,TRIM($A29),INDEX('&lt;- Scale Ops'!$D$3:$BW$413,0,MATCH(AL$2,'&lt;- Scale Ops'!$D$3:$BW$3,0))),0)</f>
        <v>0</v>
      </c>
      <c r="AM29" s="239">
        <f>IF($B$1="On",SUMIF('&lt;- Scale Ops'!$A$3:$A$413,TRIM($A29),INDEX('&lt;- Scale Ops'!$D$3:$BW$413,0,MATCH(AM$2,'&lt;- Scale Ops'!$D$3:$BW$3,0))),0)</f>
        <v>0</v>
      </c>
      <c r="AN29" s="239">
        <f>IF($B$1="On",SUMIF('&lt;- Scale Ops'!$A$3:$A$413,TRIM($A29),INDEX('&lt;- Scale Ops'!$D$3:$BW$413,0,MATCH(AN$2,'&lt;- Scale Ops'!$D$3:$BW$3,0))),0)</f>
        <v>0</v>
      </c>
      <c r="AO29" s="239">
        <f>IF($B$1="On",SUMIF('&lt;- Scale Ops'!$A$3:$A$413,TRIM($A29),INDEX('&lt;- Scale Ops'!$D$3:$BW$413,0,MATCH(AO$2,'&lt;- Scale Ops'!$D$3:$BW$3,0))),0)</f>
        <v>0</v>
      </c>
      <c r="AP29" s="239">
        <f>IF($B$1="On",SUMIF('&lt;- Scale Ops'!$A$3:$A$413,TRIM($A29),INDEX('&lt;- Scale Ops'!$D$3:$BW$413,0,MATCH(AP$2,'&lt;- Scale Ops'!$D$3:$BW$3,0))),0)</f>
        <v>0</v>
      </c>
      <c r="AQ29" s="239">
        <f>IF($B$1="On",SUMIF('&lt;- Scale Ops'!$A$3:$A$413,TRIM($A29),INDEX('&lt;- Scale Ops'!$D$3:$BW$413,0,MATCH(AQ$2,'&lt;- Scale Ops'!$D$3:$BW$3,0))),0)</f>
        <v>0</v>
      </c>
      <c r="AR29" s="239">
        <f>IF($B$1="On",SUMIF('&lt;- Scale Ops'!$A$3:$A$413,TRIM($A29),INDEX('&lt;- Scale Ops'!$D$3:$BW$413,0,MATCH(AR$2,'&lt;- Scale Ops'!$D$3:$BW$3,0))),0)</f>
        <v>0</v>
      </c>
      <c r="AS29" s="239">
        <f>IF($B$1="On",SUMIF('&lt;- Scale Ops'!$A$3:$A$413,TRIM($A29),INDEX('&lt;- Scale Ops'!$D$3:$BW$413,0,MATCH(AS$2,'&lt;- Scale Ops'!$D$3:$BW$3,0))),0)</f>
        <v>0</v>
      </c>
      <c r="AT29" s="239">
        <f>IF($B$1="On",SUMIF('&lt;- Scale Ops'!$A$3:$A$413,TRIM($A29),INDEX('&lt;- Scale Ops'!$D$3:$BW$413,0,MATCH(AT$2,'&lt;- Scale Ops'!$D$3:$BW$3,0))),0)</f>
        <v>0</v>
      </c>
      <c r="AU29" s="239">
        <f>IF($B$1="On",SUMIF('&lt;- Scale Ops'!$A$3:$A$413,TRIM($A29),INDEX('&lt;- Scale Ops'!$D$3:$BW$413,0,MATCH(AU$2,'&lt;- Scale Ops'!$D$3:$BW$3,0))),0)</f>
        <v>0</v>
      </c>
      <c r="AV29" s="239">
        <f>IF($B$1="On",SUMIF('&lt;- Scale Ops'!$A$3:$A$413,TRIM($A29),INDEX('&lt;- Scale Ops'!$D$3:$BW$413,0,MATCH(AV$2,'&lt;- Scale Ops'!$D$3:$BW$3,0))),0)</f>
        <v>0</v>
      </c>
      <c r="AW29" s="239">
        <f>IF($B$1="On",SUMIF('&lt;- Scale Ops'!$A$3:$A$413,TRIM($A29),INDEX('&lt;- Scale Ops'!$D$3:$BW$413,0,MATCH(AW$2,'&lt;- Scale Ops'!$D$3:$BW$3,0))),0)</f>
        <v>0</v>
      </c>
      <c r="AX29" s="239">
        <f>IF($B$1="On",SUMIF('&lt;- Scale Ops'!$A$3:$A$413,TRIM($A29),INDEX('&lt;- Scale Ops'!$D$3:$BW$413,0,MATCH(AX$2,'&lt;- Scale Ops'!$D$3:$BW$3,0))),0)</f>
        <v>0</v>
      </c>
      <c r="AY29" s="239">
        <f>IF($B$1="On",SUMIF('&lt;- Scale Ops'!$A$3:$A$413,TRIM($A29),INDEX('&lt;- Scale Ops'!$D$3:$BW$413,0,MATCH(AY$2,'&lt;- Scale Ops'!$D$3:$BW$3,0))),0)</f>
        <v>0</v>
      </c>
      <c r="AZ29" s="239">
        <f>IF($B$1="On",SUMIF('&lt;- Scale Ops'!$A$3:$A$413,TRIM($A29),INDEX('&lt;- Scale Ops'!$D$3:$BW$413,0,MATCH(AZ$2,'&lt;- Scale Ops'!$D$3:$BW$3,0))),0)</f>
        <v>0</v>
      </c>
      <c r="BA29" s="239">
        <f>IF($B$1="On",SUMIF('&lt;- Scale Ops'!$A$3:$A$413,TRIM($A29),INDEX('&lt;- Scale Ops'!$D$3:$BW$413,0,MATCH(BA$2,'&lt;- Scale Ops'!$D$3:$BW$3,0))),0)</f>
        <v>0</v>
      </c>
      <c r="BB29" s="239">
        <f>IF($B$1="On",SUMIF('&lt;- Scale Ops'!$A$3:$A$413,TRIM($A29),INDEX('&lt;- Scale Ops'!$D$3:$BW$413,0,MATCH(BB$2,'&lt;- Scale Ops'!$D$3:$BW$3,0))),0)</f>
        <v>0</v>
      </c>
      <c r="BC29" s="239">
        <f>IF($B$1="On",SUMIF('&lt;- Scale Ops'!$A$3:$A$413,TRIM($A29),INDEX('&lt;- Scale Ops'!$D$3:$BW$413,0,MATCH(BC$2,'&lt;- Scale Ops'!$D$3:$BW$3,0))),0)</f>
        <v>0</v>
      </c>
      <c r="BD29" s="239">
        <f>IF($B$1="On",SUMIF('&lt;- Scale Ops'!$A$3:$A$413,TRIM($A29),INDEX('&lt;- Scale Ops'!$D$3:$BW$413,0,MATCH(BD$2,'&lt;- Scale Ops'!$D$3:$BW$3,0))),0)</f>
        <v>0</v>
      </c>
      <c r="BE29" s="239">
        <f>IF($B$1="On",SUMIF('&lt;- Scale Ops'!$A$3:$A$413,TRIM($A29),INDEX('&lt;- Scale Ops'!$D$3:$BW$413,0,MATCH(BE$2,'&lt;- Scale Ops'!$D$3:$BW$3,0))),0)</f>
        <v>0</v>
      </c>
      <c r="BF29" s="239">
        <f>IF($B$1="On",SUMIF('&lt;- Scale Ops'!$A$3:$A$413,TRIM($A29),INDEX('&lt;- Scale Ops'!$D$3:$BW$413,0,MATCH(BF$2,'&lt;- Scale Ops'!$D$3:$BW$3,0))),0)</f>
        <v>0</v>
      </c>
      <c r="BG29" s="239">
        <f>IF($B$1="On",SUMIF('&lt;- Scale Ops'!$A$3:$A$413,TRIM($A29),INDEX('&lt;- Scale Ops'!$D$3:$BW$413,0,MATCH(BG$2,'&lt;- Scale Ops'!$D$3:$BW$3,0))),0)</f>
        <v>0</v>
      </c>
      <c r="BH29" s="239">
        <f>IF($B$1="On",SUMIF('&lt;- Scale Ops'!$A$3:$A$413,TRIM($A29),INDEX('&lt;- Scale Ops'!$D$3:$BW$413,0,MATCH(BH$2,'&lt;- Scale Ops'!$D$3:$BW$3,0))),0)</f>
        <v>0</v>
      </c>
      <c r="BI29" s="239">
        <f>IF($B$1="On",SUMIF('&lt;- Scale Ops'!$A$3:$A$413,TRIM($A29),INDEX('&lt;- Scale Ops'!$D$3:$BW$413,0,MATCH(BI$2,'&lt;- Scale Ops'!$D$3:$BW$3,0))),0)</f>
        <v>0</v>
      </c>
      <c r="BJ29" s="239">
        <f>IF($B$1="On",SUMIF('&lt;- Scale Ops'!$A$3:$A$413,TRIM($A29),INDEX('&lt;- Scale Ops'!$D$3:$BW$413,0,MATCH(BJ$2,'&lt;- Scale Ops'!$D$3:$BW$3,0))),0)</f>
        <v>0</v>
      </c>
      <c r="BK29" s="239">
        <f>IF($B$1="On",SUMIF('&lt;- Scale Ops'!$A$3:$A$413,TRIM($A29),INDEX('&lt;- Scale Ops'!$D$3:$BW$413,0,MATCH(BK$2,'&lt;- Scale Ops'!$D$3:$BW$3,0))),0)</f>
        <v>0</v>
      </c>
      <c r="BL29" s="239">
        <f>IF($B$1="On",SUMIF('&lt;- Scale Ops'!$A$3:$A$413,TRIM($A29),INDEX('&lt;- Scale Ops'!$D$3:$BW$413,0,MATCH(BL$2,'&lt;- Scale Ops'!$D$3:$BW$3,0))),0)</f>
        <v>0</v>
      </c>
      <c r="BM29" s="239">
        <f>IF($B$1="On",SUMIF('&lt;- Scale Ops'!$A$3:$A$413,TRIM($A29),INDEX('&lt;- Scale Ops'!$D$3:$BW$413,0,MATCH(BM$2,'&lt;- Scale Ops'!$D$3:$BW$3,0))),0)</f>
        <v>0</v>
      </c>
      <c r="BN29" s="239">
        <f>IF($B$1="On",SUMIF('&lt;- Scale Ops'!$A$3:$A$413,TRIM($A29),INDEX('&lt;- Scale Ops'!$D$3:$BW$413,0,MATCH(BN$2,'&lt;- Scale Ops'!$D$3:$BW$3,0))),0)</f>
        <v>0</v>
      </c>
      <c r="BO29" s="239">
        <f>IF($B$1="On",SUMIF('&lt;- Scale Ops'!$A$3:$A$413,TRIM($A29),INDEX('&lt;- Scale Ops'!$D$3:$BW$413,0,MATCH(BO$2,'&lt;- Scale Ops'!$D$3:$BW$3,0))),0)</f>
        <v>0</v>
      </c>
      <c r="BP29" s="239">
        <f>IF($B$1="On",SUMIF('&lt;- Scale Ops'!$A$3:$A$413,TRIM($A29),INDEX('&lt;- Scale Ops'!$D$3:$BW$413,0,MATCH(BP$2,'&lt;- Scale Ops'!$D$3:$BW$3,0))),0)</f>
        <v>0</v>
      </c>
      <c r="BQ29" s="239">
        <f>IF($B$1="On",SUMIF('&lt;- Scale Ops'!$A$3:$A$413,TRIM($A29),INDEX('&lt;- Scale Ops'!$D$3:$BW$413,0,MATCH(BQ$2,'&lt;- Scale Ops'!$D$3:$BW$3,0))),0)</f>
        <v>0</v>
      </c>
      <c r="BR29" s="239">
        <f>IF($B$1="On",SUMIF('&lt;- Scale Ops'!$A$3:$A$413,TRIM($A29),INDEX('&lt;- Scale Ops'!$D$3:$BW$413,0,MATCH(BR$2,'&lt;- Scale Ops'!$D$3:$BW$3,0))),0)</f>
        <v>0</v>
      </c>
      <c r="BS29" s="239">
        <f>IF($B$1="On",SUMIF('&lt;- Scale Ops'!$A$3:$A$413,TRIM($A29),INDEX('&lt;- Scale Ops'!$D$3:$BW$413,0,MATCH(BS$2,'&lt;- Scale Ops'!$D$3:$BW$3,0))),0)</f>
        <v>0</v>
      </c>
      <c r="BT29" s="239">
        <f>IF($B$1="On",SUMIF('&lt;- Scale Ops'!$A$3:$A$413,TRIM($A29),INDEX('&lt;- Scale Ops'!$D$3:$BW$413,0,MATCH(BT$2,'&lt;- Scale Ops'!$D$3:$BW$3,0))),0)</f>
        <v>0</v>
      </c>
      <c r="BU29" s="239">
        <f>IF($B$1="On",SUMIF('&lt;- Scale Ops'!$A$3:$A$413,TRIM($A29),INDEX('&lt;- Scale Ops'!$D$3:$BW$413,0,MATCH(BU$2,'&lt;- Scale Ops'!$D$3:$BW$3,0))),0)</f>
        <v>0</v>
      </c>
      <c r="BV29" s="239">
        <f>IF($B$1="On",SUMIF('&lt;- Scale Ops'!$A$3:$A$413,TRIM($A29),INDEX('&lt;- Scale Ops'!$D$3:$BW$413,0,MATCH(BV$2,'&lt;- Scale Ops'!$D$3:$BW$3,0))),0)</f>
        <v>0</v>
      </c>
    </row>
    <row r="30" spans="1:74" x14ac:dyDescent="0.3">
      <c r="A30" t="str">
        <f t="shared" si="6"/>
        <v>R&amp;DCommissions &amp; Taxes</v>
      </c>
      <c r="B30" t="s">
        <v>86</v>
      </c>
      <c r="C30" s="239">
        <f>IF($B$1="On",SUMIF('&lt;- Scale Ops'!$A$3:$A$413,TRIM($A30),INDEX('&lt;- Scale Ops'!$D$3:$BW$413,0,MATCH(C$2,'&lt;- Scale Ops'!$D$3:$BW$3,0))),0)</f>
        <v>0</v>
      </c>
      <c r="D30" s="239">
        <f>IF($B$1="On",SUMIF('&lt;- Scale Ops'!$A$3:$A$413,TRIM($A30),INDEX('&lt;- Scale Ops'!$D$3:$BW$413,0,MATCH(D$2,'&lt;- Scale Ops'!$D$3:$BW$3,0))),0)</f>
        <v>0</v>
      </c>
      <c r="E30" s="239">
        <f>IF($B$1="On",SUMIF('&lt;- Scale Ops'!$A$3:$A$413,TRIM($A30),INDEX('&lt;- Scale Ops'!$D$3:$BW$413,0,MATCH(E$2,'&lt;- Scale Ops'!$D$3:$BW$3,0))),0)</f>
        <v>0</v>
      </c>
      <c r="F30" s="239">
        <f>IF($B$1="On",SUMIF('&lt;- Scale Ops'!$A$3:$A$413,TRIM($A30),INDEX('&lt;- Scale Ops'!$D$3:$BW$413,0,MATCH(F$2,'&lt;- Scale Ops'!$D$3:$BW$3,0))),0)</f>
        <v>0</v>
      </c>
      <c r="G30" s="239">
        <f>IF($B$1="On",SUMIF('&lt;- Scale Ops'!$A$3:$A$413,TRIM($A30),INDEX('&lt;- Scale Ops'!$D$3:$BW$413,0,MATCH(G$2,'&lt;- Scale Ops'!$D$3:$BW$3,0))),0)</f>
        <v>0</v>
      </c>
      <c r="H30" s="239">
        <f>IF($B$1="On",SUMIF('&lt;- Scale Ops'!$A$3:$A$413,TRIM($A30),INDEX('&lt;- Scale Ops'!$D$3:$BW$413,0,MATCH(H$2,'&lt;- Scale Ops'!$D$3:$BW$3,0))),0)</f>
        <v>0</v>
      </c>
      <c r="I30" s="239">
        <f>IF($B$1="On",SUMIF('&lt;- Scale Ops'!$A$3:$A$413,TRIM($A30),INDEX('&lt;- Scale Ops'!$D$3:$BW$413,0,MATCH(I$2,'&lt;- Scale Ops'!$D$3:$BW$3,0))),0)</f>
        <v>0</v>
      </c>
      <c r="J30" s="239">
        <f>IF($B$1="On",SUMIF('&lt;- Scale Ops'!$A$3:$A$413,TRIM($A30),INDEX('&lt;- Scale Ops'!$D$3:$BW$413,0,MATCH(J$2,'&lt;- Scale Ops'!$D$3:$BW$3,0))),0)</f>
        <v>0</v>
      </c>
      <c r="K30" s="239">
        <f>IF($B$1="On",SUMIF('&lt;- Scale Ops'!$A$3:$A$413,TRIM($A30),INDEX('&lt;- Scale Ops'!$D$3:$BW$413,0,MATCH(K$2,'&lt;- Scale Ops'!$D$3:$BW$3,0))),0)</f>
        <v>0</v>
      </c>
      <c r="L30" s="239">
        <f>IF($B$1="On",SUMIF('&lt;- Scale Ops'!$A$3:$A$413,TRIM($A30),INDEX('&lt;- Scale Ops'!$D$3:$BW$413,0,MATCH(L$2,'&lt;- Scale Ops'!$D$3:$BW$3,0))),0)</f>
        <v>0</v>
      </c>
      <c r="M30" s="239">
        <f>IF($B$1="On",SUMIF('&lt;- Scale Ops'!$A$3:$A$413,TRIM($A30),INDEX('&lt;- Scale Ops'!$D$3:$BW$413,0,MATCH(M$2,'&lt;- Scale Ops'!$D$3:$BW$3,0))),0)</f>
        <v>0</v>
      </c>
      <c r="N30" s="239">
        <f>IF($B$1="On",SUMIF('&lt;- Scale Ops'!$A$3:$A$413,TRIM($A30),INDEX('&lt;- Scale Ops'!$D$3:$BW$413,0,MATCH(N$2,'&lt;- Scale Ops'!$D$3:$BW$3,0))),0)</f>
        <v>0</v>
      </c>
      <c r="O30" s="239">
        <f>IF($B$1="On",SUMIF('&lt;- Scale Ops'!$A$3:$A$413,TRIM($A30),INDEX('&lt;- Scale Ops'!$D$3:$BW$413,0,MATCH(O$2,'&lt;- Scale Ops'!$D$3:$BW$3,0))),0)</f>
        <v>0</v>
      </c>
      <c r="P30" s="239">
        <f>IF($B$1="On",SUMIF('&lt;- Scale Ops'!$A$3:$A$413,TRIM($A30),INDEX('&lt;- Scale Ops'!$D$3:$BW$413,0,MATCH(P$2,'&lt;- Scale Ops'!$D$3:$BW$3,0))),0)</f>
        <v>0</v>
      </c>
      <c r="Q30" s="239">
        <f>IF($B$1="On",SUMIF('&lt;- Scale Ops'!$A$3:$A$413,TRIM($A30),INDEX('&lt;- Scale Ops'!$D$3:$BW$413,0,MATCH(Q$2,'&lt;- Scale Ops'!$D$3:$BW$3,0))),0)</f>
        <v>0</v>
      </c>
      <c r="R30" s="239">
        <f>IF($B$1="On",SUMIF('&lt;- Scale Ops'!$A$3:$A$413,TRIM($A30),INDEX('&lt;- Scale Ops'!$D$3:$BW$413,0,MATCH(R$2,'&lt;- Scale Ops'!$D$3:$BW$3,0))),0)</f>
        <v>0</v>
      </c>
      <c r="S30" s="239">
        <f>IF($B$1="On",SUMIF('&lt;- Scale Ops'!$A$3:$A$413,TRIM($A30),INDEX('&lt;- Scale Ops'!$D$3:$BW$413,0,MATCH(S$2,'&lt;- Scale Ops'!$D$3:$BW$3,0))),0)</f>
        <v>0</v>
      </c>
      <c r="T30" s="239">
        <f>IF($B$1="On",SUMIF('&lt;- Scale Ops'!$A$3:$A$413,TRIM($A30),INDEX('&lt;- Scale Ops'!$D$3:$BW$413,0,MATCH(T$2,'&lt;- Scale Ops'!$D$3:$BW$3,0))),0)</f>
        <v>0</v>
      </c>
      <c r="U30" s="239">
        <f>IF($B$1="On",SUMIF('&lt;- Scale Ops'!$A$3:$A$413,TRIM($A30),INDEX('&lt;- Scale Ops'!$D$3:$BW$413,0,MATCH(U$2,'&lt;- Scale Ops'!$D$3:$BW$3,0))),0)</f>
        <v>0</v>
      </c>
      <c r="V30" s="239">
        <f>IF($B$1="On",SUMIF('&lt;- Scale Ops'!$A$3:$A$413,TRIM($A30),INDEX('&lt;- Scale Ops'!$D$3:$BW$413,0,MATCH(V$2,'&lt;- Scale Ops'!$D$3:$BW$3,0))),0)</f>
        <v>0</v>
      </c>
      <c r="W30" s="239">
        <f>IF($B$1="On",SUMIF('&lt;- Scale Ops'!$A$3:$A$413,TRIM($A30),INDEX('&lt;- Scale Ops'!$D$3:$BW$413,0,MATCH(W$2,'&lt;- Scale Ops'!$D$3:$BW$3,0))),0)</f>
        <v>0</v>
      </c>
      <c r="X30" s="239">
        <f>IF($B$1="On",SUMIF('&lt;- Scale Ops'!$A$3:$A$413,TRIM($A30),INDEX('&lt;- Scale Ops'!$D$3:$BW$413,0,MATCH(X$2,'&lt;- Scale Ops'!$D$3:$BW$3,0))),0)</f>
        <v>0</v>
      </c>
      <c r="Y30" s="239">
        <f>IF($B$1="On",SUMIF('&lt;- Scale Ops'!$A$3:$A$413,TRIM($A30),INDEX('&lt;- Scale Ops'!$D$3:$BW$413,0,MATCH(Y$2,'&lt;- Scale Ops'!$D$3:$BW$3,0))),0)</f>
        <v>0</v>
      </c>
      <c r="Z30" s="239">
        <f>IF($B$1="On",SUMIF('&lt;- Scale Ops'!$A$3:$A$413,TRIM($A30),INDEX('&lt;- Scale Ops'!$D$3:$BW$413,0,MATCH(Z$2,'&lt;- Scale Ops'!$D$3:$BW$3,0))),0)</f>
        <v>0</v>
      </c>
      <c r="AA30" s="239">
        <f>IF($B$1="On",SUMIF('&lt;- Scale Ops'!$A$3:$A$413,TRIM($A30),INDEX('&lt;- Scale Ops'!$D$3:$BW$413,0,MATCH(AA$2,'&lt;- Scale Ops'!$D$3:$BW$3,0))),0)</f>
        <v>0</v>
      </c>
      <c r="AB30" s="239">
        <f>IF($B$1="On",SUMIF('&lt;- Scale Ops'!$A$3:$A$413,TRIM($A30),INDEX('&lt;- Scale Ops'!$D$3:$BW$413,0,MATCH(AB$2,'&lt;- Scale Ops'!$D$3:$BW$3,0))),0)</f>
        <v>0</v>
      </c>
      <c r="AC30" s="239">
        <f>IF($B$1="On",SUMIF('&lt;- Scale Ops'!$A$3:$A$413,TRIM($A30),INDEX('&lt;- Scale Ops'!$D$3:$BW$413,0,MATCH(AC$2,'&lt;- Scale Ops'!$D$3:$BW$3,0))),0)</f>
        <v>0</v>
      </c>
      <c r="AD30" s="239">
        <f>IF($B$1="On",SUMIF('&lt;- Scale Ops'!$A$3:$A$413,TRIM($A30),INDEX('&lt;- Scale Ops'!$D$3:$BW$413,0,MATCH(AD$2,'&lt;- Scale Ops'!$D$3:$BW$3,0))),0)</f>
        <v>0</v>
      </c>
      <c r="AE30" s="239">
        <f>IF($B$1="On",SUMIF('&lt;- Scale Ops'!$A$3:$A$413,TRIM($A30),INDEX('&lt;- Scale Ops'!$D$3:$BW$413,0,MATCH(AE$2,'&lt;- Scale Ops'!$D$3:$BW$3,0))),0)</f>
        <v>0</v>
      </c>
      <c r="AF30" s="239">
        <f>IF($B$1="On",SUMIF('&lt;- Scale Ops'!$A$3:$A$413,TRIM($A30),INDEX('&lt;- Scale Ops'!$D$3:$BW$413,0,MATCH(AF$2,'&lt;- Scale Ops'!$D$3:$BW$3,0))),0)</f>
        <v>0</v>
      </c>
      <c r="AG30" s="239">
        <f>IF($B$1="On",SUMIF('&lt;- Scale Ops'!$A$3:$A$413,TRIM($A30),INDEX('&lt;- Scale Ops'!$D$3:$BW$413,0,MATCH(AG$2,'&lt;- Scale Ops'!$D$3:$BW$3,0))),0)</f>
        <v>0</v>
      </c>
      <c r="AH30" s="239">
        <f>IF($B$1="On",SUMIF('&lt;- Scale Ops'!$A$3:$A$413,TRIM($A30),INDEX('&lt;- Scale Ops'!$D$3:$BW$413,0,MATCH(AH$2,'&lt;- Scale Ops'!$D$3:$BW$3,0))),0)</f>
        <v>0</v>
      </c>
      <c r="AI30" s="239">
        <f>IF($B$1="On",SUMIF('&lt;- Scale Ops'!$A$3:$A$413,TRIM($A30),INDEX('&lt;- Scale Ops'!$D$3:$BW$413,0,MATCH(AI$2,'&lt;- Scale Ops'!$D$3:$BW$3,0))),0)</f>
        <v>0</v>
      </c>
      <c r="AJ30" s="239">
        <f>IF($B$1="On",SUMIF('&lt;- Scale Ops'!$A$3:$A$413,TRIM($A30),INDEX('&lt;- Scale Ops'!$D$3:$BW$413,0,MATCH(AJ$2,'&lt;- Scale Ops'!$D$3:$BW$3,0))),0)</f>
        <v>0</v>
      </c>
      <c r="AK30" s="239">
        <f>IF($B$1="On",SUMIF('&lt;- Scale Ops'!$A$3:$A$413,TRIM($A30),INDEX('&lt;- Scale Ops'!$D$3:$BW$413,0,MATCH(AK$2,'&lt;- Scale Ops'!$D$3:$BW$3,0))),0)</f>
        <v>0</v>
      </c>
      <c r="AL30" s="239">
        <f>IF($B$1="On",SUMIF('&lt;- Scale Ops'!$A$3:$A$413,TRIM($A30),INDEX('&lt;- Scale Ops'!$D$3:$BW$413,0,MATCH(AL$2,'&lt;- Scale Ops'!$D$3:$BW$3,0))),0)</f>
        <v>0</v>
      </c>
      <c r="AM30" s="239">
        <f>IF($B$1="On",SUMIF('&lt;- Scale Ops'!$A$3:$A$413,TRIM($A30),INDEX('&lt;- Scale Ops'!$D$3:$BW$413,0,MATCH(AM$2,'&lt;- Scale Ops'!$D$3:$BW$3,0))),0)</f>
        <v>0</v>
      </c>
      <c r="AN30" s="239">
        <f>IF($B$1="On",SUMIF('&lt;- Scale Ops'!$A$3:$A$413,TRIM($A30),INDEX('&lt;- Scale Ops'!$D$3:$BW$413,0,MATCH(AN$2,'&lt;- Scale Ops'!$D$3:$BW$3,0))),0)</f>
        <v>0</v>
      </c>
      <c r="AO30" s="239">
        <f>IF($B$1="On",SUMIF('&lt;- Scale Ops'!$A$3:$A$413,TRIM($A30),INDEX('&lt;- Scale Ops'!$D$3:$BW$413,0,MATCH(AO$2,'&lt;- Scale Ops'!$D$3:$BW$3,0))),0)</f>
        <v>0</v>
      </c>
      <c r="AP30" s="239">
        <f>IF($B$1="On",SUMIF('&lt;- Scale Ops'!$A$3:$A$413,TRIM($A30),INDEX('&lt;- Scale Ops'!$D$3:$BW$413,0,MATCH(AP$2,'&lt;- Scale Ops'!$D$3:$BW$3,0))),0)</f>
        <v>0</v>
      </c>
      <c r="AQ30" s="239">
        <f>IF($B$1="On",SUMIF('&lt;- Scale Ops'!$A$3:$A$413,TRIM($A30),INDEX('&lt;- Scale Ops'!$D$3:$BW$413,0,MATCH(AQ$2,'&lt;- Scale Ops'!$D$3:$BW$3,0))),0)</f>
        <v>0</v>
      </c>
      <c r="AR30" s="239">
        <f>IF($B$1="On",SUMIF('&lt;- Scale Ops'!$A$3:$A$413,TRIM($A30),INDEX('&lt;- Scale Ops'!$D$3:$BW$413,0,MATCH(AR$2,'&lt;- Scale Ops'!$D$3:$BW$3,0))),0)</f>
        <v>0</v>
      </c>
      <c r="AS30" s="239">
        <f>IF($B$1="On",SUMIF('&lt;- Scale Ops'!$A$3:$A$413,TRIM($A30),INDEX('&lt;- Scale Ops'!$D$3:$BW$413,0,MATCH(AS$2,'&lt;- Scale Ops'!$D$3:$BW$3,0))),0)</f>
        <v>0</v>
      </c>
      <c r="AT30" s="239">
        <f>IF($B$1="On",SUMIF('&lt;- Scale Ops'!$A$3:$A$413,TRIM($A30),INDEX('&lt;- Scale Ops'!$D$3:$BW$413,0,MATCH(AT$2,'&lt;- Scale Ops'!$D$3:$BW$3,0))),0)</f>
        <v>0</v>
      </c>
      <c r="AU30" s="239">
        <f>IF($B$1="On",SUMIF('&lt;- Scale Ops'!$A$3:$A$413,TRIM($A30),INDEX('&lt;- Scale Ops'!$D$3:$BW$413,0,MATCH(AU$2,'&lt;- Scale Ops'!$D$3:$BW$3,0))),0)</f>
        <v>0</v>
      </c>
      <c r="AV30" s="239">
        <f>IF($B$1="On",SUMIF('&lt;- Scale Ops'!$A$3:$A$413,TRIM($A30),INDEX('&lt;- Scale Ops'!$D$3:$BW$413,0,MATCH(AV$2,'&lt;- Scale Ops'!$D$3:$BW$3,0))),0)</f>
        <v>0</v>
      </c>
      <c r="AW30" s="239">
        <f>IF($B$1="On",SUMIF('&lt;- Scale Ops'!$A$3:$A$413,TRIM($A30),INDEX('&lt;- Scale Ops'!$D$3:$BW$413,0,MATCH(AW$2,'&lt;- Scale Ops'!$D$3:$BW$3,0))),0)</f>
        <v>0</v>
      </c>
      <c r="AX30" s="239">
        <f>IF($B$1="On",SUMIF('&lt;- Scale Ops'!$A$3:$A$413,TRIM($A30),INDEX('&lt;- Scale Ops'!$D$3:$BW$413,0,MATCH(AX$2,'&lt;- Scale Ops'!$D$3:$BW$3,0))),0)</f>
        <v>0</v>
      </c>
      <c r="AY30" s="239">
        <f>IF($B$1="On",SUMIF('&lt;- Scale Ops'!$A$3:$A$413,TRIM($A30),INDEX('&lt;- Scale Ops'!$D$3:$BW$413,0,MATCH(AY$2,'&lt;- Scale Ops'!$D$3:$BW$3,0))),0)</f>
        <v>0</v>
      </c>
      <c r="AZ30" s="239">
        <f>IF($B$1="On",SUMIF('&lt;- Scale Ops'!$A$3:$A$413,TRIM($A30),INDEX('&lt;- Scale Ops'!$D$3:$BW$413,0,MATCH(AZ$2,'&lt;- Scale Ops'!$D$3:$BW$3,0))),0)</f>
        <v>0</v>
      </c>
      <c r="BA30" s="239">
        <f>IF($B$1="On",SUMIF('&lt;- Scale Ops'!$A$3:$A$413,TRIM($A30),INDEX('&lt;- Scale Ops'!$D$3:$BW$413,0,MATCH(BA$2,'&lt;- Scale Ops'!$D$3:$BW$3,0))),0)</f>
        <v>0</v>
      </c>
      <c r="BB30" s="239">
        <f>IF($B$1="On",SUMIF('&lt;- Scale Ops'!$A$3:$A$413,TRIM($A30),INDEX('&lt;- Scale Ops'!$D$3:$BW$413,0,MATCH(BB$2,'&lt;- Scale Ops'!$D$3:$BW$3,0))),0)</f>
        <v>0</v>
      </c>
      <c r="BC30" s="239">
        <f>IF($B$1="On",SUMIF('&lt;- Scale Ops'!$A$3:$A$413,TRIM($A30),INDEX('&lt;- Scale Ops'!$D$3:$BW$413,0,MATCH(BC$2,'&lt;- Scale Ops'!$D$3:$BW$3,0))),0)</f>
        <v>0</v>
      </c>
      <c r="BD30" s="239">
        <f>IF($B$1="On",SUMIF('&lt;- Scale Ops'!$A$3:$A$413,TRIM($A30),INDEX('&lt;- Scale Ops'!$D$3:$BW$413,0,MATCH(BD$2,'&lt;- Scale Ops'!$D$3:$BW$3,0))),0)</f>
        <v>0</v>
      </c>
      <c r="BE30" s="239">
        <f>IF($B$1="On",SUMIF('&lt;- Scale Ops'!$A$3:$A$413,TRIM($A30),INDEX('&lt;- Scale Ops'!$D$3:$BW$413,0,MATCH(BE$2,'&lt;- Scale Ops'!$D$3:$BW$3,0))),0)</f>
        <v>0</v>
      </c>
      <c r="BF30" s="239">
        <f>IF($B$1="On",SUMIF('&lt;- Scale Ops'!$A$3:$A$413,TRIM($A30),INDEX('&lt;- Scale Ops'!$D$3:$BW$413,0,MATCH(BF$2,'&lt;- Scale Ops'!$D$3:$BW$3,0))),0)</f>
        <v>0</v>
      </c>
      <c r="BG30" s="239">
        <f>IF($B$1="On",SUMIF('&lt;- Scale Ops'!$A$3:$A$413,TRIM($A30),INDEX('&lt;- Scale Ops'!$D$3:$BW$413,0,MATCH(BG$2,'&lt;- Scale Ops'!$D$3:$BW$3,0))),0)</f>
        <v>0</v>
      </c>
      <c r="BH30" s="239">
        <f>IF($B$1="On",SUMIF('&lt;- Scale Ops'!$A$3:$A$413,TRIM($A30),INDEX('&lt;- Scale Ops'!$D$3:$BW$413,0,MATCH(BH$2,'&lt;- Scale Ops'!$D$3:$BW$3,0))),0)</f>
        <v>0</v>
      </c>
      <c r="BI30" s="239">
        <f>IF($B$1="On",SUMIF('&lt;- Scale Ops'!$A$3:$A$413,TRIM($A30),INDEX('&lt;- Scale Ops'!$D$3:$BW$413,0,MATCH(BI$2,'&lt;- Scale Ops'!$D$3:$BW$3,0))),0)</f>
        <v>0</v>
      </c>
      <c r="BJ30" s="239">
        <f>IF($B$1="On",SUMIF('&lt;- Scale Ops'!$A$3:$A$413,TRIM($A30),INDEX('&lt;- Scale Ops'!$D$3:$BW$413,0,MATCH(BJ$2,'&lt;- Scale Ops'!$D$3:$BW$3,0))),0)</f>
        <v>0</v>
      </c>
      <c r="BK30" s="239">
        <f>IF($B$1="On",SUMIF('&lt;- Scale Ops'!$A$3:$A$413,TRIM($A30),INDEX('&lt;- Scale Ops'!$D$3:$BW$413,0,MATCH(BK$2,'&lt;- Scale Ops'!$D$3:$BW$3,0))),0)</f>
        <v>0</v>
      </c>
      <c r="BL30" s="239">
        <f>IF($B$1="On",SUMIF('&lt;- Scale Ops'!$A$3:$A$413,TRIM($A30),INDEX('&lt;- Scale Ops'!$D$3:$BW$413,0,MATCH(BL$2,'&lt;- Scale Ops'!$D$3:$BW$3,0))),0)</f>
        <v>0</v>
      </c>
      <c r="BM30" s="239">
        <f>IF($B$1="On",SUMIF('&lt;- Scale Ops'!$A$3:$A$413,TRIM($A30),INDEX('&lt;- Scale Ops'!$D$3:$BW$413,0,MATCH(BM$2,'&lt;- Scale Ops'!$D$3:$BW$3,0))),0)</f>
        <v>0</v>
      </c>
      <c r="BN30" s="239">
        <f>IF($B$1="On",SUMIF('&lt;- Scale Ops'!$A$3:$A$413,TRIM($A30),INDEX('&lt;- Scale Ops'!$D$3:$BW$413,0,MATCH(BN$2,'&lt;- Scale Ops'!$D$3:$BW$3,0))),0)</f>
        <v>0</v>
      </c>
      <c r="BO30" s="239">
        <f>IF($B$1="On",SUMIF('&lt;- Scale Ops'!$A$3:$A$413,TRIM($A30),INDEX('&lt;- Scale Ops'!$D$3:$BW$413,0,MATCH(BO$2,'&lt;- Scale Ops'!$D$3:$BW$3,0))),0)</f>
        <v>0</v>
      </c>
      <c r="BP30" s="239">
        <f>IF($B$1="On",SUMIF('&lt;- Scale Ops'!$A$3:$A$413,TRIM($A30),INDEX('&lt;- Scale Ops'!$D$3:$BW$413,0,MATCH(BP$2,'&lt;- Scale Ops'!$D$3:$BW$3,0))),0)</f>
        <v>0</v>
      </c>
      <c r="BQ30" s="239">
        <f>IF($B$1="On",SUMIF('&lt;- Scale Ops'!$A$3:$A$413,TRIM($A30),INDEX('&lt;- Scale Ops'!$D$3:$BW$413,0,MATCH(BQ$2,'&lt;- Scale Ops'!$D$3:$BW$3,0))),0)</f>
        <v>0</v>
      </c>
      <c r="BR30" s="239">
        <f>IF($B$1="On",SUMIF('&lt;- Scale Ops'!$A$3:$A$413,TRIM($A30),INDEX('&lt;- Scale Ops'!$D$3:$BW$413,0,MATCH(BR$2,'&lt;- Scale Ops'!$D$3:$BW$3,0))),0)</f>
        <v>0</v>
      </c>
      <c r="BS30" s="239">
        <f>IF($B$1="On",SUMIF('&lt;- Scale Ops'!$A$3:$A$413,TRIM($A30),INDEX('&lt;- Scale Ops'!$D$3:$BW$413,0,MATCH(BS$2,'&lt;- Scale Ops'!$D$3:$BW$3,0))),0)</f>
        <v>0</v>
      </c>
      <c r="BT30" s="239">
        <f>IF($B$1="On",SUMIF('&lt;- Scale Ops'!$A$3:$A$413,TRIM($A30),INDEX('&lt;- Scale Ops'!$D$3:$BW$413,0,MATCH(BT$2,'&lt;- Scale Ops'!$D$3:$BW$3,0))),0)</f>
        <v>0</v>
      </c>
      <c r="BU30" s="239">
        <f>IF($B$1="On",SUMIF('&lt;- Scale Ops'!$A$3:$A$413,TRIM($A30),INDEX('&lt;- Scale Ops'!$D$3:$BW$413,0,MATCH(BU$2,'&lt;- Scale Ops'!$D$3:$BW$3,0))),0)</f>
        <v>0</v>
      </c>
      <c r="BV30" s="239">
        <f>IF($B$1="On",SUMIF('&lt;- Scale Ops'!$A$3:$A$413,TRIM($A30),INDEX('&lt;- Scale Ops'!$D$3:$BW$413,0,MATCH(BV$2,'&lt;- Scale Ops'!$D$3:$BW$3,0))),0)</f>
        <v>0</v>
      </c>
    </row>
    <row r="31" spans="1:74" x14ac:dyDescent="0.3">
      <c r="A31" t="str">
        <f t="shared" si="6"/>
        <v>SalesCommissions &amp; Taxes</v>
      </c>
      <c r="B31" t="s">
        <v>87</v>
      </c>
      <c r="C31" s="239">
        <f>IF($B$1="On",SUMIF('&lt;- Scale Ops'!$A$3:$A$413,TRIM($A31),INDEX('&lt;- Scale Ops'!$D$3:$BW$413,0,MATCH(C$2,'&lt;- Scale Ops'!$D$3:$BW$3,0))),0)</f>
        <v>0</v>
      </c>
      <c r="D31" s="239">
        <f>IF($B$1="On",SUMIF('&lt;- Scale Ops'!$A$3:$A$413,TRIM($A31),INDEX('&lt;- Scale Ops'!$D$3:$BW$413,0,MATCH(D$2,'&lt;- Scale Ops'!$D$3:$BW$3,0))),0)</f>
        <v>0</v>
      </c>
      <c r="E31" s="239">
        <f>IF($B$1="On",SUMIF('&lt;- Scale Ops'!$A$3:$A$413,TRIM($A31),INDEX('&lt;- Scale Ops'!$D$3:$BW$413,0,MATCH(E$2,'&lt;- Scale Ops'!$D$3:$BW$3,0))),0)</f>
        <v>0</v>
      </c>
      <c r="F31" s="239">
        <f>IF($B$1="On",SUMIF('&lt;- Scale Ops'!$A$3:$A$413,TRIM($A31),INDEX('&lt;- Scale Ops'!$D$3:$BW$413,0,MATCH(F$2,'&lt;- Scale Ops'!$D$3:$BW$3,0))),0)</f>
        <v>0</v>
      </c>
      <c r="G31" s="239">
        <f>IF($B$1="On",SUMIF('&lt;- Scale Ops'!$A$3:$A$413,TRIM($A31),INDEX('&lt;- Scale Ops'!$D$3:$BW$413,0,MATCH(G$2,'&lt;- Scale Ops'!$D$3:$BW$3,0))),0)</f>
        <v>0</v>
      </c>
      <c r="H31" s="239">
        <f>IF($B$1="On",SUMIF('&lt;- Scale Ops'!$A$3:$A$413,TRIM($A31),INDEX('&lt;- Scale Ops'!$D$3:$BW$413,0,MATCH(H$2,'&lt;- Scale Ops'!$D$3:$BW$3,0))),0)</f>
        <v>0</v>
      </c>
      <c r="I31" s="239">
        <f>IF($B$1="On",SUMIF('&lt;- Scale Ops'!$A$3:$A$413,TRIM($A31),INDEX('&lt;- Scale Ops'!$D$3:$BW$413,0,MATCH(I$2,'&lt;- Scale Ops'!$D$3:$BW$3,0))),0)</f>
        <v>0</v>
      </c>
      <c r="J31" s="239">
        <f>IF($B$1="On",SUMIF('&lt;- Scale Ops'!$A$3:$A$413,TRIM($A31),INDEX('&lt;- Scale Ops'!$D$3:$BW$413,0,MATCH(J$2,'&lt;- Scale Ops'!$D$3:$BW$3,0))),0)</f>
        <v>0</v>
      </c>
      <c r="K31" s="239">
        <f>IF($B$1="On",SUMIF('&lt;- Scale Ops'!$A$3:$A$413,TRIM($A31),INDEX('&lt;- Scale Ops'!$D$3:$BW$413,0,MATCH(K$2,'&lt;- Scale Ops'!$D$3:$BW$3,0))),0)</f>
        <v>0</v>
      </c>
      <c r="L31" s="239">
        <f>IF($B$1="On",SUMIF('&lt;- Scale Ops'!$A$3:$A$413,TRIM($A31),INDEX('&lt;- Scale Ops'!$D$3:$BW$413,0,MATCH(L$2,'&lt;- Scale Ops'!$D$3:$BW$3,0))),0)</f>
        <v>0</v>
      </c>
      <c r="M31" s="239">
        <f>IF($B$1="On",SUMIF('&lt;- Scale Ops'!$A$3:$A$413,TRIM($A31),INDEX('&lt;- Scale Ops'!$D$3:$BW$413,0,MATCH(M$2,'&lt;- Scale Ops'!$D$3:$BW$3,0))),0)</f>
        <v>0</v>
      </c>
      <c r="N31" s="239">
        <f>IF($B$1="On",SUMIF('&lt;- Scale Ops'!$A$3:$A$413,TRIM($A31),INDEX('&lt;- Scale Ops'!$D$3:$BW$413,0,MATCH(N$2,'&lt;- Scale Ops'!$D$3:$BW$3,0))),0)</f>
        <v>0</v>
      </c>
      <c r="O31" s="239">
        <f>IF($B$1="On",SUMIF('&lt;- Scale Ops'!$A$3:$A$413,TRIM($A31),INDEX('&lt;- Scale Ops'!$D$3:$BW$413,0,MATCH(O$2,'&lt;- Scale Ops'!$D$3:$BW$3,0))),0)</f>
        <v>0</v>
      </c>
      <c r="P31" s="239">
        <f>IF($B$1="On",SUMIF('&lt;- Scale Ops'!$A$3:$A$413,TRIM($A31),INDEX('&lt;- Scale Ops'!$D$3:$BW$413,0,MATCH(P$2,'&lt;- Scale Ops'!$D$3:$BW$3,0))),0)</f>
        <v>0</v>
      </c>
      <c r="Q31" s="239">
        <f>IF($B$1="On",SUMIF('&lt;- Scale Ops'!$A$3:$A$413,TRIM($A31),INDEX('&lt;- Scale Ops'!$D$3:$BW$413,0,MATCH(Q$2,'&lt;- Scale Ops'!$D$3:$BW$3,0))),0)</f>
        <v>0</v>
      </c>
      <c r="R31" s="239">
        <f>IF($B$1="On",SUMIF('&lt;- Scale Ops'!$A$3:$A$413,TRIM($A31),INDEX('&lt;- Scale Ops'!$D$3:$BW$413,0,MATCH(R$2,'&lt;- Scale Ops'!$D$3:$BW$3,0))),0)</f>
        <v>0</v>
      </c>
      <c r="S31" s="239">
        <f>IF($B$1="On",SUMIF('&lt;- Scale Ops'!$A$3:$A$413,TRIM($A31),INDEX('&lt;- Scale Ops'!$D$3:$BW$413,0,MATCH(S$2,'&lt;- Scale Ops'!$D$3:$BW$3,0))),0)</f>
        <v>0</v>
      </c>
      <c r="T31" s="239">
        <f>IF($B$1="On",SUMIF('&lt;- Scale Ops'!$A$3:$A$413,TRIM($A31),INDEX('&lt;- Scale Ops'!$D$3:$BW$413,0,MATCH(T$2,'&lt;- Scale Ops'!$D$3:$BW$3,0))),0)</f>
        <v>0</v>
      </c>
      <c r="U31" s="239">
        <f>IF($B$1="On",SUMIF('&lt;- Scale Ops'!$A$3:$A$413,TRIM($A31),INDEX('&lt;- Scale Ops'!$D$3:$BW$413,0,MATCH(U$2,'&lt;- Scale Ops'!$D$3:$BW$3,0))),0)</f>
        <v>0</v>
      </c>
      <c r="V31" s="239">
        <f>IF($B$1="On",SUMIF('&lt;- Scale Ops'!$A$3:$A$413,TRIM($A31),INDEX('&lt;- Scale Ops'!$D$3:$BW$413,0,MATCH(V$2,'&lt;- Scale Ops'!$D$3:$BW$3,0))),0)</f>
        <v>0</v>
      </c>
      <c r="W31" s="239">
        <f>IF($B$1="On",SUMIF('&lt;- Scale Ops'!$A$3:$A$413,TRIM($A31),INDEX('&lt;- Scale Ops'!$D$3:$BW$413,0,MATCH(W$2,'&lt;- Scale Ops'!$D$3:$BW$3,0))),0)</f>
        <v>0</v>
      </c>
      <c r="X31" s="239">
        <f>IF($B$1="On",SUMIF('&lt;- Scale Ops'!$A$3:$A$413,TRIM($A31),INDEX('&lt;- Scale Ops'!$D$3:$BW$413,0,MATCH(X$2,'&lt;- Scale Ops'!$D$3:$BW$3,0))),0)</f>
        <v>0</v>
      </c>
      <c r="Y31" s="239">
        <f>IF($B$1="On",SUMIF('&lt;- Scale Ops'!$A$3:$A$413,TRIM($A31),INDEX('&lt;- Scale Ops'!$D$3:$BW$413,0,MATCH(Y$2,'&lt;- Scale Ops'!$D$3:$BW$3,0))),0)</f>
        <v>0</v>
      </c>
      <c r="Z31" s="239">
        <f>IF($B$1="On",SUMIF('&lt;- Scale Ops'!$A$3:$A$413,TRIM($A31),INDEX('&lt;- Scale Ops'!$D$3:$BW$413,0,MATCH(Z$2,'&lt;- Scale Ops'!$D$3:$BW$3,0))),0)</f>
        <v>0</v>
      </c>
      <c r="AA31" s="239">
        <f>IF($B$1="On",SUMIF('&lt;- Scale Ops'!$A$3:$A$413,TRIM($A31),INDEX('&lt;- Scale Ops'!$D$3:$BW$413,0,MATCH(AA$2,'&lt;- Scale Ops'!$D$3:$BW$3,0))),0)</f>
        <v>0</v>
      </c>
      <c r="AB31" s="239">
        <f>IF($B$1="On",SUMIF('&lt;- Scale Ops'!$A$3:$A$413,TRIM($A31),INDEX('&lt;- Scale Ops'!$D$3:$BW$413,0,MATCH(AB$2,'&lt;- Scale Ops'!$D$3:$BW$3,0))),0)</f>
        <v>0</v>
      </c>
      <c r="AC31" s="239">
        <f>IF($B$1="On",SUMIF('&lt;- Scale Ops'!$A$3:$A$413,TRIM($A31),INDEX('&lt;- Scale Ops'!$D$3:$BW$413,0,MATCH(AC$2,'&lt;- Scale Ops'!$D$3:$BW$3,0))),0)</f>
        <v>0</v>
      </c>
      <c r="AD31" s="239">
        <f>IF($B$1="On",SUMIF('&lt;- Scale Ops'!$A$3:$A$413,TRIM($A31),INDEX('&lt;- Scale Ops'!$D$3:$BW$413,0,MATCH(AD$2,'&lt;- Scale Ops'!$D$3:$BW$3,0))),0)</f>
        <v>0</v>
      </c>
      <c r="AE31" s="239">
        <f>IF($B$1="On",SUMIF('&lt;- Scale Ops'!$A$3:$A$413,TRIM($A31),INDEX('&lt;- Scale Ops'!$D$3:$BW$413,0,MATCH(AE$2,'&lt;- Scale Ops'!$D$3:$BW$3,0))),0)</f>
        <v>0</v>
      </c>
      <c r="AF31" s="239">
        <f>IF($B$1="On",SUMIF('&lt;- Scale Ops'!$A$3:$A$413,TRIM($A31),INDEX('&lt;- Scale Ops'!$D$3:$BW$413,0,MATCH(AF$2,'&lt;- Scale Ops'!$D$3:$BW$3,0))),0)</f>
        <v>0</v>
      </c>
      <c r="AG31" s="239">
        <f>IF($B$1="On",SUMIF('&lt;- Scale Ops'!$A$3:$A$413,TRIM($A31),INDEX('&lt;- Scale Ops'!$D$3:$BW$413,0,MATCH(AG$2,'&lt;- Scale Ops'!$D$3:$BW$3,0))),0)</f>
        <v>0</v>
      </c>
      <c r="AH31" s="239">
        <f>IF($B$1="On",SUMIF('&lt;- Scale Ops'!$A$3:$A$413,TRIM($A31),INDEX('&lt;- Scale Ops'!$D$3:$BW$413,0,MATCH(AH$2,'&lt;- Scale Ops'!$D$3:$BW$3,0))),0)</f>
        <v>0</v>
      </c>
      <c r="AI31" s="239">
        <f>IF($B$1="On",SUMIF('&lt;- Scale Ops'!$A$3:$A$413,TRIM($A31),INDEX('&lt;- Scale Ops'!$D$3:$BW$413,0,MATCH(AI$2,'&lt;- Scale Ops'!$D$3:$BW$3,0))),0)</f>
        <v>0</v>
      </c>
      <c r="AJ31" s="239">
        <f>IF($B$1="On",SUMIF('&lt;- Scale Ops'!$A$3:$A$413,TRIM($A31),INDEX('&lt;- Scale Ops'!$D$3:$BW$413,0,MATCH(AJ$2,'&lt;- Scale Ops'!$D$3:$BW$3,0))),0)</f>
        <v>0</v>
      </c>
      <c r="AK31" s="239">
        <f>IF($B$1="On",SUMIF('&lt;- Scale Ops'!$A$3:$A$413,TRIM($A31),INDEX('&lt;- Scale Ops'!$D$3:$BW$413,0,MATCH(AK$2,'&lt;- Scale Ops'!$D$3:$BW$3,0))),0)</f>
        <v>0</v>
      </c>
      <c r="AL31" s="239">
        <f>IF($B$1="On",SUMIF('&lt;- Scale Ops'!$A$3:$A$413,TRIM($A31),INDEX('&lt;- Scale Ops'!$D$3:$BW$413,0,MATCH(AL$2,'&lt;- Scale Ops'!$D$3:$BW$3,0))),0)</f>
        <v>0</v>
      </c>
      <c r="AM31" s="239">
        <f>IF($B$1="On",SUMIF('&lt;- Scale Ops'!$A$3:$A$413,TRIM($A31),INDEX('&lt;- Scale Ops'!$D$3:$BW$413,0,MATCH(AM$2,'&lt;- Scale Ops'!$D$3:$BW$3,0))),0)</f>
        <v>0</v>
      </c>
      <c r="AN31" s="239">
        <f>IF($B$1="On",SUMIF('&lt;- Scale Ops'!$A$3:$A$413,TRIM($A31),INDEX('&lt;- Scale Ops'!$D$3:$BW$413,0,MATCH(AN$2,'&lt;- Scale Ops'!$D$3:$BW$3,0))),0)</f>
        <v>0</v>
      </c>
      <c r="AO31" s="239">
        <f>IF($B$1="On",SUMIF('&lt;- Scale Ops'!$A$3:$A$413,TRIM($A31),INDEX('&lt;- Scale Ops'!$D$3:$BW$413,0,MATCH(AO$2,'&lt;- Scale Ops'!$D$3:$BW$3,0))),0)</f>
        <v>0</v>
      </c>
      <c r="AP31" s="239">
        <f>IF($B$1="On",SUMIF('&lt;- Scale Ops'!$A$3:$A$413,TRIM($A31),INDEX('&lt;- Scale Ops'!$D$3:$BW$413,0,MATCH(AP$2,'&lt;- Scale Ops'!$D$3:$BW$3,0))),0)</f>
        <v>0</v>
      </c>
      <c r="AQ31" s="239">
        <f>IF($B$1="On",SUMIF('&lt;- Scale Ops'!$A$3:$A$413,TRIM($A31),INDEX('&lt;- Scale Ops'!$D$3:$BW$413,0,MATCH(AQ$2,'&lt;- Scale Ops'!$D$3:$BW$3,0))),0)</f>
        <v>0</v>
      </c>
      <c r="AR31" s="239">
        <f>IF($B$1="On",SUMIF('&lt;- Scale Ops'!$A$3:$A$413,TRIM($A31),INDEX('&lt;- Scale Ops'!$D$3:$BW$413,0,MATCH(AR$2,'&lt;- Scale Ops'!$D$3:$BW$3,0))),0)</f>
        <v>0</v>
      </c>
      <c r="AS31" s="239">
        <f>IF($B$1="On",SUMIF('&lt;- Scale Ops'!$A$3:$A$413,TRIM($A31),INDEX('&lt;- Scale Ops'!$D$3:$BW$413,0,MATCH(AS$2,'&lt;- Scale Ops'!$D$3:$BW$3,0))),0)</f>
        <v>0</v>
      </c>
      <c r="AT31" s="239">
        <f>IF($B$1="On",SUMIF('&lt;- Scale Ops'!$A$3:$A$413,TRIM($A31),INDEX('&lt;- Scale Ops'!$D$3:$BW$413,0,MATCH(AT$2,'&lt;- Scale Ops'!$D$3:$BW$3,0))),0)</f>
        <v>0</v>
      </c>
      <c r="AU31" s="239">
        <f>IF($B$1="On",SUMIF('&lt;- Scale Ops'!$A$3:$A$413,TRIM($A31),INDEX('&lt;- Scale Ops'!$D$3:$BW$413,0,MATCH(AU$2,'&lt;- Scale Ops'!$D$3:$BW$3,0))),0)</f>
        <v>0</v>
      </c>
      <c r="AV31" s="239">
        <f>IF($B$1="On",SUMIF('&lt;- Scale Ops'!$A$3:$A$413,TRIM($A31),INDEX('&lt;- Scale Ops'!$D$3:$BW$413,0,MATCH(AV$2,'&lt;- Scale Ops'!$D$3:$BW$3,0))),0)</f>
        <v>0</v>
      </c>
      <c r="AW31" s="239">
        <f>IF($B$1="On",SUMIF('&lt;- Scale Ops'!$A$3:$A$413,TRIM($A31),INDEX('&lt;- Scale Ops'!$D$3:$BW$413,0,MATCH(AW$2,'&lt;- Scale Ops'!$D$3:$BW$3,0))),0)</f>
        <v>0</v>
      </c>
      <c r="AX31" s="239">
        <f>IF($B$1="On",SUMIF('&lt;- Scale Ops'!$A$3:$A$413,TRIM($A31),INDEX('&lt;- Scale Ops'!$D$3:$BW$413,0,MATCH(AX$2,'&lt;- Scale Ops'!$D$3:$BW$3,0))),0)</f>
        <v>0</v>
      </c>
      <c r="AY31" s="239">
        <f>IF($B$1="On",SUMIF('&lt;- Scale Ops'!$A$3:$A$413,TRIM($A31),INDEX('&lt;- Scale Ops'!$D$3:$BW$413,0,MATCH(AY$2,'&lt;- Scale Ops'!$D$3:$BW$3,0))),0)</f>
        <v>0</v>
      </c>
      <c r="AZ31" s="239">
        <f>IF($B$1="On",SUMIF('&lt;- Scale Ops'!$A$3:$A$413,TRIM($A31),INDEX('&lt;- Scale Ops'!$D$3:$BW$413,0,MATCH(AZ$2,'&lt;- Scale Ops'!$D$3:$BW$3,0))),0)</f>
        <v>0</v>
      </c>
      <c r="BA31" s="239">
        <f>IF($B$1="On",SUMIF('&lt;- Scale Ops'!$A$3:$A$413,TRIM($A31),INDEX('&lt;- Scale Ops'!$D$3:$BW$413,0,MATCH(BA$2,'&lt;- Scale Ops'!$D$3:$BW$3,0))),0)</f>
        <v>0</v>
      </c>
      <c r="BB31" s="239">
        <f>IF($B$1="On",SUMIF('&lt;- Scale Ops'!$A$3:$A$413,TRIM($A31),INDEX('&lt;- Scale Ops'!$D$3:$BW$413,0,MATCH(BB$2,'&lt;- Scale Ops'!$D$3:$BW$3,0))),0)</f>
        <v>0</v>
      </c>
      <c r="BC31" s="239">
        <f>IF($B$1="On",SUMIF('&lt;- Scale Ops'!$A$3:$A$413,TRIM($A31),INDEX('&lt;- Scale Ops'!$D$3:$BW$413,0,MATCH(BC$2,'&lt;- Scale Ops'!$D$3:$BW$3,0))),0)</f>
        <v>0</v>
      </c>
      <c r="BD31" s="239">
        <f>IF($B$1="On",SUMIF('&lt;- Scale Ops'!$A$3:$A$413,TRIM($A31),INDEX('&lt;- Scale Ops'!$D$3:$BW$413,0,MATCH(BD$2,'&lt;- Scale Ops'!$D$3:$BW$3,0))),0)</f>
        <v>0</v>
      </c>
      <c r="BE31" s="239">
        <f>IF($B$1="On",SUMIF('&lt;- Scale Ops'!$A$3:$A$413,TRIM($A31),INDEX('&lt;- Scale Ops'!$D$3:$BW$413,0,MATCH(BE$2,'&lt;- Scale Ops'!$D$3:$BW$3,0))),0)</f>
        <v>0</v>
      </c>
      <c r="BF31" s="239">
        <f>IF($B$1="On",SUMIF('&lt;- Scale Ops'!$A$3:$A$413,TRIM($A31),INDEX('&lt;- Scale Ops'!$D$3:$BW$413,0,MATCH(BF$2,'&lt;- Scale Ops'!$D$3:$BW$3,0))),0)</f>
        <v>0</v>
      </c>
      <c r="BG31" s="239">
        <f>IF($B$1="On",SUMIF('&lt;- Scale Ops'!$A$3:$A$413,TRIM($A31),INDEX('&lt;- Scale Ops'!$D$3:$BW$413,0,MATCH(BG$2,'&lt;- Scale Ops'!$D$3:$BW$3,0))),0)</f>
        <v>0</v>
      </c>
      <c r="BH31" s="239">
        <f>IF($B$1="On",SUMIF('&lt;- Scale Ops'!$A$3:$A$413,TRIM($A31),INDEX('&lt;- Scale Ops'!$D$3:$BW$413,0,MATCH(BH$2,'&lt;- Scale Ops'!$D$3:$BW$3,0))),0)</f>
        <v>0</v>
      </c>
      <c r="BI31" s="239">
        <f>IF($B$1="On",SUMIF('&lt;- Scale Ops'!$A$3:$A$413,TRIM($A31),INDEX('&lt;- Scale Ops'!$D$3:$BW$413,0,MATCH(BI$2,'&lt;- Scale Ops'!$D$3:$BW$3,0))),0)</f>
        <v>0</v>
      </c>
      <c r="BJ31" s="239">
        <f>IF($B$1="On",SUMIF('&lt;- Scale Ops'!$A$3:$A$413,TRIM($A31),INDEX('&lt;- Scale Ops'!$D$3:$BW$413,0,MATCH(BJ$2,'&lt;- Scale Ops'!$D$3:$BW$3,0))),0)</f>
        <v>0</v>
      </c>
      <c r="BK31" s="239">
        <f>IF($B$1="On",SUMIF('&lt;- Scale Ops'!$A$3:$A$413,TRIM($A31),INDEX('&lt;- Scale Ops'!$D$3:$BW$413,0,MATCH(BK$2,'&lt;- Scale Ops'!$D$3:$BW$3,0))),0)</f>
        <v>0</v>
      </c>
      <c r="BL31" s="239">
        <f>IF($B$1="On",SUMIF('&lt;- Scale Ops'!$A$3:$A$413,TRIM($A31),INDEX('&lt;- Scale Ops'!$D$3:$BW$413,0,MATCH(BL$2,'&lt;- Scale Ops'!$D$3:$BW$3,0))),0)</f>
        <v>0</v>
      </c>
      <c r="BM31" s="239">
        <f>IF($B$1="On",SUMIF('&lt;- Scale Ops'!$A$3:$A$413,TRIM($A31),INDEX('&lt;- Scale Ops'!$D$3:$BW$413,0,MATCH(BM$2,'&lt;- Scale Ops'!$D$3:$BW$3,0))),0)</f>
        <v>0</v>
      </c>
      <c r="BN31" s="239">
        <f>IF($B$1="On",SUMIF('&lt;- Scale Ops'!$A$3:$A$413,TRIM($A31),INDEX('&lt;- Scale Ops'!$D$3:$BW$413,0,MATCH(BN$2,'&lt;- Scale Ops'!$D$3:$BW$3,0))),0)</f>
        <v>0</v>
      </c>
      <c r="BO31" s="239">
        <f>IF($B$1="On",SUMIF('&lt;- Scale Ops'!$A$3:$A$413,TRIM($A31),INDEX('&lt;- Scale Ops'!$D$3:$BW$413,0,MATCH(BO$2,'&lt;- Scale Ops'!$D$3:$BW$3,0))),0)</f>
        <v>0</v>
      </c>
      <c r="BP31" s="239">
        <f>IF($B$1="On",SUMIF('&lt;- Scale Ops'!$A$3:$A$413,TRIM($A31),INDEX('&lt;- Scale Ops'!$D$3:$BW$413,0,MATCH(BP$2,'&lt;- Scale Ops'!$D$3:$BW$3,0))),0)</f>
        <v>0</v>
      </c>
      <c r="BQ31" s="239">
        <f>IF($B$1="On",SUMIF('&lt;- Scale Ops'!$A$3:$A$413,TRIM($A31),INDEX('&lt;- Scale Ops'!$D$3:$BW$413,0,MATCH(BQ$2,'&lt;- Scale Ops'!$D$3:$BW$3,0))),0)</f>
        <v>0</v>
      </c>
      <c r="BR31" s="239">
        <f>IF($B$1="On",SUMIF('&lt;- Scale Ops'!$A$3:$A$413,TRIM($A31),INDEX('&lt;- Scale Ops'!$D$3:$BW$413,0,MATCH(BR$2,'&lt;- Scale Ops'!$D$3:$BW$3,0))),0)</f>
        <v>0</v>
      </c>
      <c r="BS31" s="239">
        <f>IF($B$1="On",SUMIF('&lt;- Scale Ops'!$A$3:$A$413,TRIM($A31),INDEX('&lt;- Scale Ops'!$D$3:$BW$413,0,MATCH(BS$2,'&lt;- Scale Ops'!$D$3:$BW$3,0))),0)</f>
        <v>0</v>
      </c>
      <c r="BT31" s="239">
        <f>IF($B$1="On",SUMIF('&lt;- Scale Ops'!$A$3:$A$413,TRIM($A31),INDEX('&lt;- Scale Ops'!$D$3:$BW$413,0,MATCH(BT$2,'&lt;- Scale Ops'!$D$3:$BW$3,0))),0)</f>
        <v>0</v>
      </c>
      <c r="BU31" s="239">
        <f>IF($B$1="On",SUMIF('&lt;- Scale Ops'!$A$3:$A$413,TRIM($A31),INDEX('&lt;- Scale Ops'!$D$3:$BW$413,0,MATCH(BU$2,'&lt;- Scale Ops'!$D$3:$BW$3,0))),0)</f>
        <v>0</v>
      </c>
      <c r="BV31" s="239">
        <f>IF($B$1="On",SUMIF('&lt;- Scale Ops'!$A$3:$A$413,TRIM($A31),INDEX('&lt;- Scale Ops'!$D$3:$BW$413,0,MATCH(BV$2,'&lt;- Scale Ops'!$D$3:$BW$3,0))),0)</f>
        <v>0</v>
      </c>
    </row>
    <row r="32" spans="1:74" x14ac:dyDescent="0.3">
      <c r="A32" t="str">
        <f t="shared" si="6"/>
        <v>MarketingCommissions &amp; Taxes</v>
      </c>
      <c r="B32" t="s">
        <v>88</v>
      </c>
      <c r="C32" s="239">
        <f>IF($B$1="On",SUMIF('&lt;- Scale Ops'!$A$3:$A$413,TRIM($A32),INDEX('&lt;- Scale Ops'!$D$3:$BW$413,0,MATCH(C$2,'&lt;- Scale Ops'!$D$3:$BW$3,0))),0)</f>
        <v>0</v>
      </c>
      <c r="D32" s="239">
        <f>IF($B$1="On",SUMIF('&lt;- Scale Ops'!$A$3:$A$413,TRIM($A32),INDEX('&lt;- Scale Ops'!$D$3:$BW$413,0,MATCH(D$2,'&lt;- Scale Ops'!$D$3:$BW$3,0))),0)</f>
        <v>0</v>
      </c>
      <c r="E32" s="239">
        <f>IF($B$1="On",SUMIF('&lt;- Scale Ops'!$A$3:$A$413,TRIM($A32),INDEX('&lt;- Scale Ops'!$D$3:$BW$413,0,MATCH(E$2,'&lt;- Scale Ops'!$D$3:$BW$3,0))),0)</f>
        <v>0</v>
      </c>
      <c r="F32" s="239">
        <f>IF($B$1="On",SUMIF('&lt;- Scale Ops'!$A$3:$A$413,TRIM($A32),INDEX('&lt;- Scale Ops'!$D$3:$BW$413,0,MATCH(F$2,'&lt;- Scale Ops'!$D$3:$BW$3,0))),0)</f>
        <v>0</v>
      </c>
      <c r="G32" s="239">
        <f>IF($B$1="On",SUMIF('&lt;- Scale Ops'!$A$3:$A$413,TRIM($A32),INDEX('&lt;- Scale Ops'!$D$3:$BW$413,0,MATCH(G$2,'&lt;- Scale Ops'!$D$3:$BW$3,0))),0)</f>
        <v>0</v>
      </c>
      <c r="H32" s="239">
        <f>IF($B$1="On",SUMIF('&lt;- Scale Ops'!$A$3:$A$413,TRIM($A32),INDEX('&lt;- Scale Ops'!$D$3:$BW$413,0,MATCH(H$2,'&lt;- Scale Ops'!$D$3:$BW$3,0))),0)</f>
        <v>0</v>
      </c>
      <c r="I32" s="239">
        <f>IF($B$1="On",SUMIF('&lt;- Scale Ops'!$A$3:$A$413,TRIM($A32),INDEX('&lt;- Scale Ops'!$D$3:$BW$413,0,MATCH(I$2,'&lt;- Scale Ops'!$D$3:$BW$3,0))),0)</f>
        <v>0</v>
      </c>
      <c r="J32" s="239">
        <f>IF($B$1="On",SUMIF('&lt;- Scale Ops'!$A$3:$A$413,TRIM($A32),INDEX('&lt;- Scale Ops'!$D$3:$BW$413,0,MATCH(J$2,'&lt;- Scale Ops'!$D$3:$BW$3,0))),0)</f>
        <v>0</v>
      </c>
      <c r="K32" s="239">
        <f>IF($B$1="On",SUMIF('&lt;- Scale Ops'!$A$3:$A$413,TRIM($A32),INDEX('&lt;- Scale Ops'!$D$3:$BW$413,0,MATCH(K$2,'&lt;- Scale Ops'!$D$3:$BW$3,0))),0)</f>
        <v>0</v>
      </c>
      <c r="L32" s="239">
        <f>IF($B$1="On",SUMIF('&lt;- Scale Ops'!$A$3:$A$413,TRIM($A32),INDEX('&lt;- Scale Ops'!$D$3:$BW$413,0,MATCH(L$2,'&lt;- Scale Ops'!$D$3:$BW$3,0))),0)</f>
        <v>0</v>
      </c>
      <c r="M32" s="239">
        <f>IF($B$1="On",SUMIF('&lt;- Scale Ops'!$A$3:$A$413,TRIM($A32),INDEX('&lt;- Scale Ops'!$D$3:$BW$413,0,MATCH(M$2,'&lt;- Scale Ops'!$D$3:$BW$3,0))),0)</f>
        <v>0</v>
      </c>
      <c r="N32" s="239">
        <f>IF($B$1="On",SUMIF('&lt;- Scale Ops'!$A$3:$A$413,TRIM($A32),INDEX('&lt;- Scale Ops'!$D$3:$BW$413,0,MATCH(N$2,'&lt;- Scale Ops'!$D$3:$BW$3,0))),0)</f>
        <v>0</v>
      </c>
      <c r="O32" s="239">
        <f>IF($B$1="On",SUMIF('&lt;- Scale Ops'!$A$3:$A$413,TRIM($A32),INDEX('&lt;- Scale Ops'!$D$3:$BW$413,0,MATCH(O$2,'&lt;- Scale Ops'!$D$3:$BW$3,0))),0)</f>
        <v>0</v>
      </c>
      <c r="P32" s="239">
        <f>IF($B$1="On",SUMIF('&lt;- Scale Ops'!$A$3:$A$413,TRIM($A32),INDEX('&lt;- Scale Ops'!$D$3:$BW$413,0,MATCH(P$2,'&lt;- Scale Ops'!$D$3:$BW$3,0))),0)</f>
        <v>0</v>
      </c>
      <c r="Q32" s="239">
        <f>IF($B$1="On",SUMIF('&lt;- Scale Ops'!$A$3:$A$413,TRIM($A32),INDEX('&lt;- Scale Ops'!$D$3:$BW$413,0,MATCH(Q$2,'&lt;- Scale Ops'!$D$3:$BW$3,0))),0)</f>
        <v>0</v>
      </c>
      <c r="R32" s="239">
        <f>IF($B$1="On",SUMIF('&lt;- Scale Ops'!$A$3:$A$413,TRIM($A32),INDEX('&lt;- Scale Ops'!$D$3:$BW$413,0,MATCH(R$2,'&lt;- Scale Ops'!$D$3:$BW$3,0))),0)</f>
        <v>0</v>
      </c>
      <c r="S32" s="239">
        <f>IF($B$1="On",SUMIF('&lt;- Scale Ops'!$A$3:$A$413,TRIM($A32),INDEX('&lt;- Scale Ops'!$D$3:$BW$413,0,MATCH(S$2,'&lt;- Scale Ops'!$D$3:$BW$3,0))),0)</f>
        <v>0</v>
      </c>
      <c r="T32" s="239">
        <f>IF($B$1="On",SUMIF('&lt;- Scale Ops'!$A$3:$A$413,TRIM($A32),INDEX('&lt;- Scale Ops'!$D$3:$BW$413,0,MATCH(T$2,'&lt;- Scale Ops'!$D$3:$BW$3,0))),0)</f>
        <v>0</v>
      </c>
      <c r="U32" s="239">
        <f>IF($B$1="On",SUMIF('&lt;- Scale Ops'!$A$3:$A$413,TRIM($A32),INDEX('&lt;- Scale Ops'!$D$3:$BW$413,0,MATCH(U$2,'&lt;- Scale Ops'!$D$3:$BW$3,0))),0)</f>
        <v>0</v>
      </c>
      <c r="V32" s="239">
        <f>IF($B$1="On",SUMIF('&lt;- Scale Ops'!$A$3:$A$413,TRIM($A32),INDEX('&lt;- Scale Ops'!$D$3:$BW$413,0,MATCH(V$2,'&lt;- Scale Ops'!$D$3:$BW$3,0))),0)</f>
        <v>0</v>
      </c>
      <c r="W32" s="239">
        <f>IF($B$1="On",SUMIF('&lt;- Scale Ops'!$A$3:$A$413,TRIM($A32),INDEX('&lt;- Scale Ops'!$D$3:$BW$413,0,MATCH(W$2,'&lt;- Scale Ops'!$D$3:$BW$3,0))),0)</f>
        <v>0</v>
      </c>
      <c r="X32" s="239">
        <f>IF($B$1="On",SUMIF('&lt;- Scale Ops'!$A$3:$A$413,TRIM($A32),INDEX('&lt;- Scale Ops'!$D$3:$BW$413,0,MATCH(X$2,'&lt;- Scale Ops'!$D$3:$BW$3,0))),0)</f>
        <v>0</v>
      </c>
      <c r="Y32" s="239">
        <f>IF($B$1="On",SUMIF('&lt;- Scale Ops'!$A$3:$A$413,TRIM($A32),INDEX('&lt;- Scale Ops'!$D$3:$BW$413,0,MATCH(Y$2,'&lt;- Scale Ops'!$D$3:$BW$3,0))),0)</f>
        <v>0</v>
      </c>
      <c r="Z32" s="239">
        <f>IF($B$1="On",SUMIF('&lt;- Scale Ops'!$A$3:$A$413,TRIM($A32),INDEX('&lt;- Scale Ops'!$D$3:$BW$413,0,MATCH(Z$2,'&lt;- Scale Ops'!$D$3:$BW$3,0))),0)</f>
        <v>0</v>
      </c>
      <c r="AA32" s="239">
        <f>IF($B$1="On",SUMIF('&lt;- Scale Ops'!$A$3:$A$413,TRIM($A32),INDEX('&lt;- Scale Ops'!$D$3:$BW$413,0,MATCH(AA$2,'&lt;- Scale Ops'!$D$3:$BW$3,0))),0)</f>
        <v>0</v>
      </c>
      <c r="AB32" s="239">
        <f>IF($B$1="On",SUMIF('&lt;- Scale Ops'!$A$3:$A$413,TRIM($A32),INDEX('&lt;- Scale Ops'!$D$3:$BW$413,0,MATCH(AB$2,'&lt;- Scale Ops'!$D$3:$BW$3,0))),0)</f>
        <v>0</v>
      </c>
      <c r="AC32" s="239">
        <f>IF($B$1="On",SUMIF('&lt;- Scale Ops'!$A$3:$A$413,TRIM($A32),INDEX('&lt;- Scale Ops'!$D$3:$BW$413,0,MATCH(AC$2,'&lt;- Scale Ops'!$D$3:$BW$3,0))),0)</f>
        <v>0</v>
      </c>
      <c r="AD32" s="239">
        <f>IF($B$1="On",SUMIF('&lt;- Scale Ops'!$A$3:$A$413,TRIM($A32),INDEX('&lt;- Scale Ops'!$D$3:$BW$413,0,MATCH(AD$2,'&lt;- Scale Ops'!$D$3:$BW$3,0))),0)</f>
        <v>0</v>
      </c>
      <c r="AE32" s="239">
        <f>IF($B$1="On",SUMIF('&lt;- Scale Ops'!$A$3:$A$413,TRIM($A32),INDEX('&lt;- Scale Ops'!$D$3:$BW$413,0,MATCH(AE$2,'&lt;- Scale Ops'!$D$3:$BW$3,0))),0)</f>
        <v>0</v>
      </c>
      <c r="AF32" s="239">
        <f>IF($B$1="On",SUMIF('&lt;- Scale Ops'!$A$3:$A$413,TRIM($A32),INDEX('&lt;- Scale Ops'!$D$3:$BW$413,0,MATCH(AF$2,'&lt;- Scale Ops'!$D$3:$BW$3,0))),0)</f>
        <v>0</v>
      </c>
      <c r="AG32" s="239">
        <f>IF($B$1="On",SUMIF('&lt;- Scale Ops'!$A$3:$A$413,TRIM($A32),INDEX('&lt;- Scale Ops'!$D$3:$BW$413,0,MATCH(AG$2,'&lt;- Scale Ops'!$D$3:$BW$3,0))),0)</f>
        <v>0</v>
      </c>
      <c r="AH32" s="239">
        <f>IF($B$1="On",SUMIF('&lt;- Scale Ops'!$A$3:$A$413,TRIM($A32),INDEX('&lt;- Scale Ops'!$D$3:$BW$413,0,MATCH(AH$2,'&lt;- Scale Ops'!$D$3:$BW$3,0))),0)</f>
        <v>0</v>
      </c>
      <c r="AI32" s="239">
        <f>IF($B$1="On",SUMIF('&lt;- Scale Ops'!$A$3:$A$413,TRIM($A32),INDEX('&lt;- Scale Ops'!$D$3:$BW$413,0,MATCH(AI$2,'&lt;- Scale Ops'!$D$3:$BW$3,0))),0)</f>
        <v>0</v>
      </c>
      <c r="AJ32" s="239">
        <f>IF($B$1="On",SUMIF('&lt;- Scale Ops'!$A$3:$A$413,TRIM($A32),INDEX('&lt;- Scale Ops'!$D$3:$BW$413,0,MATCH(AJ$2,'&lt;- Scale Ops'!$D$3:$BW$3,0))),0)</f>
        <v>0</v>
      </c>
      <c r="AK32" s="239">
        <f>IF($B$1="On",SUMIF('&lt;- Scale Ops'!$A$3:$A$413,TRIM($A32),INDEX('&lt;- Scale Ops'!$D$3:$BW$413,0,MATCH(AK$2,'&lt;- Scale Ops'!$D$3:$BW$3,0))),0)</f>
        <v>0</v>
      </c>
      <c r="AL32" s="239">
        <f>IF($B$1="On",SUMIF('&lt;- Scale Ops'!$A$3:$A$413,TRIM($A32),INDEX('&lt;- Scale Ops'!$D$3:$BW$413,0,MATCH(AL$2,'&lt;- Scale Ops'!$D$3:$BW$3,0))),0)</f>
        <v>0</v>
      </c>
      <c r="AM32" s="239">
        <f>IF($B$1="On",SUMIF('&lt;- Scale Ops'!$A$3:$A$413,TRIM($A32),INDEX('&lt;- Scale Ops'!$D$3:$BW$413,0,MATCH(AM$2,'&lt;- Scale Ops'!$D$3:$BW$3,0))),0)</f>
        <v>0</v>
      </c>
      <c r="AN32" s="239">
        <f>IF($B$1="On",SUMIF('&lt;- Scale Ops'!$A$3:$A$413,TRIM($A32),INDEX('&lt;- Scale Ops'!$D$3:$BW$413,0,MATCH(AN$2,'&lt;- Scale Ops'!$D$3:$BW$3,0))),0)</f>
        <v>0</v>
      </c>
      <c r="AO32" s="239">
        <f>IF($B$1="On",SUMIF('&lt;- Scale Ops'!$A$3:$A$413,TRIM($A32),INDEX('&lt;- Scale Ops'!$D$3:$BW$413,0,MATCH(AO$2,'&lt;- Scale Ops'!$D$3:$BW$3,0))),0)</f>
        <v>0</v>
      </c>
      <c r="AP32" s="239">
        <f>IF($B$1="On",SUMIF('&lt;- Scale Ops'!$A$3:$A$413,TRIM($A32),INDEX('&lt;- Scale Ops'!$D$3:$BW$413,0,MATCH(AP$2,'&lt;- Scale Ops'!$D$3:$BW$3,0))),0)</f>
        <v>0</v>
      </c>
      <c r="AQ32" s="239">
        <f>IF($B$1="On",SUMIF('&lt;- Scale Ops'!$A$3:$A$413,TRIM($A32),INDEX('&lt;- Scale Ops'!$D$3:$BW$413,0,MATCH(AQ$2,'&lt;- Scale Ops'!$D$3:$BW$3,0))),0)</f>
        <v>0</v>
      </c>
      <c r="AR32" s="239">
        <f>IF($B$1="On",SUMIF('&lt;- Scale Ops'!$A$3:$A$413,TRIM($A32),INDEX('&lt;- Scale Ops'!$D$3:$BW$413,0,MATCH(AR$2,'&lt;- Scale Ops'!$D$3:$BW$3,0))),0)</f>
        <v>0</v>
      </c>
      <c r="AS32" s="239">
        <f>IF($B$1="On",SUMIF('&lt;- Scale Ops'!$A$3:$A$413,TRIM($A32),INDEX('&lt;- Scale Ops'!$D$3:$BW$413,0,MATCH(AS$2,'&lt;- Scale Ops'!$D$3:$BW$3,0))),0)</f>
        <v>0</v>
      </c>
      <c r="AT32" s="239">
        <f>IF($B$1="On",SUMIF('&lt;- Scale Ops'!$A$3:$A$413,TRIM($A32),INDEX('&lt;- Scale Ops'!$D$3:$BW$413,0,MATCH(AT$2,'&lt;- Scale Ops'!$D$3:$BW$3,0))),0)</f>
        <v>0</v>
      </c>
      <c r="AU32" s="239">
        <f>IF($B$1="On",SUMIF('&lt;- Scale Ops'!$A$3:$A$413,TRIM($A32),INDEX('&lt;- Scale Ops'!$D$3:$BW$413,0,MATCH(AU$2,'&lt;- Scale Ops'!$D$3:$BW$3,0))),0)</f>
        <v>0</v>
      </c>
      <c r="AV32" s="239">
        <f>IF($B$1="On",SUMIF('&lt;- Scale Ops'!$A$3:$A$413,TRIM($A32),INDEX('&lt;- Scale Ops'!$D$3:$BW$413,0,MATCH(AV$2,'&lt;- Scale Ops'!$D$3:$BW$3,0))),0)</f>
        <v>0</v>
      </c>
      <c r="AW32" s="239">
        <f>IF($B$1="On",SUMIF('&lt;- Scale Ops'!$A$3:$A$413,TRIM($A32),INDEX('&lt;- Scale Ops'!$D$3:$BW$413,0,MATCH(AW$2,'&lt;- Scale Ops'!$D$3:$BW$3,0))),0)</f>
        <v>0</v>
      </c>
      <c r="AX32" s="239">
        <f>IF($B$1="On",SUMIF('&lt;- Scale Ops'!$A$3:$A$413,TRIM($A32),INDEX('&lt;- Scale Ops'!$D$3:$BW$413,0,MATCH(AX$2,'&lt;- Scale Ops'!$D$3:$BW$3,0))),0)</f>
        <v>0</v>
      </c>
      <c r="AY32" s="239">
        <f>IF($B$1="On",SUMIF('&lt;- Scale Ops'!$A$3:$A$413,TRIM($A32),INDEX('&lt;- Scale Ops'!$D$3:$BW$413,0,MATCH(AY$2,'&lt;- Scale Ops'!$D$3:$BW$3,0))),0)</f>
        <v>0</v>
      </c>
      <c r="AZ32" s="239">
        <f>IF($B$1="On",SUMIF('&lt;- Scale Ops'!$A$3:$A$413,TRIM($A32),INDEX('&lt;- Scale Ops'!$D$3:$BW$413,0,MATCH(AZ$2,'&lt;- Scale Ops'!$D$3:$BW$3,0))),0)</f>
        <v>0</v>
      </c>
      <c r="BA32" s="239">
        <f>IF($B$1="On",SUMIF('&lt;- Scale Ops'!$A$3:$A$413,TRIM($A32),INDEX('&lt;- Scale Ops'!$D$3:$BW$413,0,MATCH(BA$2,'&lt;- Scale Ops'!$D$3:$BW$3,0))),0)</f>
        <v>0</v>
      </c>
      <c r="BB32" s="239">
        <f>IF($B$1="On",SUMIF('&lt;- Scale Ops'!$A$3:$A$413,TRIM($A32),INDEX('&lt;- Scale Ops'!$D$3:$BW$413,0,MATCH(BB$2,'&lt;- Scale Ops'!$D$3:$BW$3,0))),0)</f>
        <v>0</v>
      </c>
      <c r="BC32" s="239">
        <f>IF($B$1="On",SUMIF('&lt;- Scale Ops'!$A$3:$A$413,TRIM($A32),INDEX('&lt;- Scale Ops'!$D$3:$BW$413,0,MATCH(BC$2,'&lt;- Scale Ops'!$D$3:$BW$3,0))),0)</f>
        <v>0</v>
      </c>
      <c r="BD32" s="239">
        <f>IF($B$1="On",SUMIF('&lt;- Scale Ops'!$A$3:$A$413,TRIM($A32),INDEX('&lt;- Scale Ops'!$D$3:$BW$413,0,MATCH(BD$2,'&lt;- Scale Ops'!$D$3:$BW$3,0))),0)</f>
        <v>0</v>
      </c>
      <c r="BE32" s="239">
        <f>IF($B$1="On",SUMIF('&lt;- Scale Ops'!$A$3:$A$413,TRIM($A32),INDEX('&lt;- Scale Ops'!$D$3:$BW$413,0,MATCH(BE$2,'&lt;- Scale Ops'!$D$3:$BW$3,0))),0)</f>
        <v>0</v>
      </c>
      <c r="BF32" s="239">
        <f>IF($B$1="On",SUMIF('&lt;- Scale Ops'!$A$3:$A$413,TRIM($A32),INDEX('&lt;- Scale Ops'!$D$3:$BW$413,0,MATCH(BF$2,'&lt;- Scale Ops'!$D$3:$BW$3,0))),0)</f>
        <v>0</v>
      </c>
      <c r="BG32" s="239">
        <f>IF($B$1="On",SUMIF('&lt;- Scale Ops'!$A$3:$A$413,TRIM($A32),INDEX('&lt;- Scale Ops'!$D$3:$BW$413,0,MATCH(BG$2,'&lt;- Scale Ops'!$D$3:$BW$3,0))),0)</f>
        <v>0</v>
      </c>
      <c r="BH32" s="239">
        <f>IF($B$1="On",SUMIF('&lt;- Scale Ops'!$A$3:$A$413,TRIM($A32),INDEX('&lt;- Scale Ops'!$D$3:$BW$413,0,MATCH(BH$2,'&lt;- Scale Ops'!$D$3:$BW$3,0))),0)</f>
        <v>0</v>
      </c>
      <c r="BI32" s="239">
        <f>IF($B$1="On",SUMIF('&lt;- Scale Ops'!$A$3:$A$413,TRIM($A32),INDEX('&lt;- Scale Ops'!$D$3:$BW$413,0,MATCH(BI$2,'&lt;- Scale Ops'!$D$3:$BW$3,0))),0)</f>
        <v>0</v>
      </c>
      <c r="BJ32" s="239">
        <f>IF($B$1="On",SUMIF('&lt;- Scale Ops'!$A$3:$A$413,TRIM($A32),INDEX('&lt;- Scale Ops'!$D$3:$BW$413,0,MATCH(BJ$2,'&lt;- Scale Ops'!$D$3:$BW$3,0))),0)</f>
        <v>0</v>
      </c>
      <c r="BK32" s="239">
        <f>IF($B$1="On",SUMIF('&lt;- Scale Ops'!$A$3:$A$413,TRIM($A32),INDEX('&lt;- Scale Ops'!$D$3:$BW$413,0,MATCH(BK$2,'&lt;- Scale Ops'!$D$3:$BW$3,0))),0)</f>
        <v>0</v>
      </c>
      <c r="BL32" s="239">
        <f>IF($B$1="On",SUMIF('&lt;- Scale Ops'!$A$3:$A$413,TRIM($A32),INDEX('&lt;- Scale Ops'!$D$3:$BW$413,0,MATCH(BL$2,'&lt;- Scale Ops'!$D$3:$BW$3,0))),0)</f>
        <v>0</v>
      </c>
      <c r="BM32" s="239">
        <f>IF($B$1="On",SUMIF('&lt;- Scale Ops'!$A$3:$A$413,TRIM($A32),INDEX('&lt;- Scale Ops'!$D$3:$BW$413,0,MATCH(BM$2,'&lt;- Scale Ops'!$D$3:$BW$3,0))),0)</f>
        <v>0</v>
      </c>
      <c r="BN32" s="239">
        <f>IF($B$1="On",SUMIF('&lt;- Scale Ops'!$A$3:$A$413,TRIM($A32),INDEX('&lt;- Scale Ops'!$D$3:$BW$413,0,MATCH(BN$2,'&lt;- Scale Ops'!$D$3:$BW$3,0))),0)</f>
        <v>0</v>
      </c>
      <c r="BO32" s="239">
        <f>IF($B$1="On",SUMIF('&lt;- Scale Ops'!$A$3:$A$413,TRIM($A32),INDEX('&lt;- Scale Ops'!$D$3:$BW$413,0,MATCH(BO$2,'&lt;- Scale Ops'!$D$3:$BW$3,0))),0)</f>
        <v>0</v>
      </c>
      <c r="BP32" s="239">
        <f>IF($B$1="On",SUMIF('&lt;- Scale Ops'!$A$3:$A$413,TRIM($A32),INDEX('&lt;- Scale Ops'!$D$3:$BW$413,0,MATCH(BP$2,'&lt;- Scale Ops'!$D$3:$BW$3,0))),0)</f>
        <v>0</v>
      </c>
      <c r="BQ32" s="239">
        <f>IF($B$1="On",SUMIF('&lt;- Scale Ops'!$A$3:$A$413,TRIM($A32),INDEX('&lt;- Scale Ops'!$D$3:$BW$413,0,MATCH(BQ$2,'&lt;- Scale Ops'!$D$3:$BW$3,0))),0)</f>
        <v>0</v>
      </c>
      <c r="BR32" s="239">
        <f>IF($B$1="On",SUMIF('&lt;- Scale Ops'!$A$3:$A$413,TRIM($A32),INDEX('&lt;- Scale Ops'!$D$3:$BW$413,0,MATCH(BR$2,'&lt;- Scale Ops'!$D$3:$BW$3,0))),0)</f>
        <v>0</v>
      </c>
      <c r="BS32" s="239">
        <f>IF($B$1="On",SUMIF('&lt;- Scale Ops'!$A$3:$A$413,TRIM($A32),INDEX('&lt;- Scale Ops'!$D$3:$BW$413,0,MATCH(BS$2,'&lt;- Scale Ops'!$D$3:$BW$3,0))),0)</f>
        <v>0</v>
      </c>
      <c r="BT32" s="239">
        <f>IF($B$1="On",SUMIF('&lt;- Scale Ops'!$A$3:$A$413,TRIM($A32),INDEX('&lt;- Scale Ops'!$D$3:$BW$413,0,MATCH(BT$2,'&lt;- Scale Ops'!$D$3:$BW$3,0))),0)</f>
        <v>0</v>
      </c>
      <c r="BU32" s="239">
        <f>IF($B$1="On",SUMIF('&lt;- Scale Ops'!$A$3:$A$413,TRIM($A32),INDEX('&lt;- Scale Ops'!$D$3:$BW$413,0,MATCH(BU$2,'&lt;- Scale Ops'!$D$3:$BW$3,0))),0)</f>
        <v>0</v>
      </c>
      <c r="BV32" s="239">
        <f>IF($B$1="On",SUMIF('&lt;- Scale Ops'!$A$3:$A$413,TRIM($A32),INDEX('&lt;- Scale Ops'!$D$3:$BW$413,0,MATCH(BV$2,'&lt;- Scale Ops'!$D$3:$BW$3,0))),0)</f>
        <v>0</v>
      </c>
    </row>
    <row r="33" spans="1:74" x14ac:dyDescent="0.3">
      <c r="A33" t="str">
        <f t="shared" si="6"/>
        <v>G&amp;ACommissions &amp; Taxes</v>
      </c>
      <c r="B33" t="s">
        <v>89</v>
      </c>
      <c r="C33" s="239">
        <f>IF($B$1="On",SUMIF('&lt;- Scale Ops'!$A$3:$A$413,TRIM($A33),INDEX('&lt;- Scale Ops'!$D$3:$BW$413,0,MATCH(C$2,'&lt;- Scale Ops'!$D$3:$BW$3,0))),0)</f>
        <v>0</v>
      </c>
      <c r="D33" s="239">
        <f>IF($B$1="On",SUMIF('&lt;- Scale Ops'!$A$3:$A$413,TRIM($A33),INDEX('&lt;- Scale Ops'!$D$3:$BW$413,0,MATCH(D$2,'&lt;- Scale Ops'!$D$3:$BW$3,0))),0)</f>
        <v>0</v>
      </c>
      <c r="E33" s="239">
        <f>IF($B$1="On",SUMIF('&lt;- Scale Ops'!$A$3:$A$413,TRIM($A33),INDEX('&lt;- Scale Ops'!$D$3:$BW$413,0,MATCH(E$2,'&lt;- Scale Ops'!$D$3:$BW$3,0))),0)</f>
        <v>0</v>
      </c>
      <c r="F33" s="239">
        <f>IF($B$1="On",SUMIF('&lt;- Scale Ops'!$A$3:$A$413,TRIM($A33),INDEX('&lt;- Scale Ops'!$D$3:$BW$413,0,MATCH(F$2,'&lt;- Scale Ops'!$D$3:$BW$3,0))),0)</f>
        <v>0</v>
      </c>
      <c r="G33" s="239">
        <f>IF($B$1="On",SUMIF('&lt;- Scale Ops'!$A$3:$A$413,TRIM($A33),INDEX('&lt;- Scale Ops'!$D$3:$BW$413,0,MATCH(G$2,'&lt;- Scale Ops'!$D$3:$BW$3,0))),0)</f>
        <v>0</v>
      </c>
      <c r="H33" s="239">
        <f>IF($B$1="On",SUMIF('&lt;- Scale Ops'!$A$3:$A$413,TRIM($A33),INDEX('&lt;- Scale Ops'!$D$3:$BW$413,0,MATCH(H$2,'&lt;- Scale Ops'!$D$3:$BW$3,0))),0)</f>
        <v>0</v>
      </c>
      <c r="I33" s="239">
        <f>IF($B$1="On",SUMIF('&lt;- Scale Ops'!$A$3:$A$413,TRIM($A33),INDEX('&lt;- Scale Ops'!$D$3:$BW$413,0,MATCH(I$2,'&lt;- Scale Ops'!$D$3:$BW$3,0))),0)</f>
        <v>0</v>
      </c>
      <c r="J33" s="239">
        <f>IF($B$1="On",SUMIF('&lt;- Scale Ops'!$A$3:$A$413,TRIM($A33),INDEX('&lt;- Scale Ops'!$D$3:$BW$413,0,MATCH(J$2,'&lt;- Scale Ops'!$D$3:$BW$3,0))),0)</f>
        <v>0</v>
      </c>
      <c r="K33" s="239">
        <f>IF($B$1="On",SUMIF('&lt;- Scale Ops'!$A$3:$A$413,TRIM($A33),INDEX('&lt;- Scale Ops'!$D$3:$BW$413,0,MATCH(K$2,'&lt;- Scale Ops'!$D$3:$BW$3,0))),0)</f>
        <v>0</v>
      </c>
      <c r="L33" s="239">
        <f>IF($B$1="On",SUMIF('&lt;- Scale Ops'!$A$3:$A$413,TRIM($A33),INDEX('&lt;- Scale Ops'!$D$3:$BW$413,0,MATCH(L$2,'&lt;- Scale Ops'!$D$3:$BW$3,0))),0)</f>
        <v>0</v>
      </c>
      <c r="M33" s="239">
        <f>IF($B$1="On",SUMIF('&lt;- Scale Ops'!$A$3:$A$413,TRIM($A33),INDEX('&lt;- Scale Ops'!$D$3:$BW$413,0,MATCH(M$2,'&lt;- Scale Ops'!$D$3:$BW$3,0))),0)</f>
        <v>0</v>
      </c>
      <c r="N33" s="239">
        <f>IF($B$1="On",SUMIF('&lt;- Scale Ops'!$A$3:$A$413,TRIM($A33),INDEX('&lt;- Scale Ops'!$D$3:$BW$413,0,MATCH(N$2,'&lt;- Scale Ops'!$D$3:$BW$3,0))),0)</f>
        <v>0</v>
      </c>
      <c r="O33" s="239">
        <f>IF($B$1="On",SUMIF('&lt;- Scale Ops'!$A$3:$A$413,TRIM($A33),INDEX('&lt;- Scale Ops'!$D$3:$BW$413,0,MATCH(O$2,'&lt;- Scale Ops'!$D$3:$BW$3,0))),0)</f>
        <v>0</v>
      </c>
      <c r="P33" s="239">
        <f>IF($B$1="On",SUMIF('&lt;- Scale Ops'!$A$3:$A$413,TRIM($A33),INDEX('&lt;- Scale Ops'!$D$3:$BW$413,0,MATCH(P$2,'&lt;- Scale Ops'!$D$3:$BW$3,0))),0)</f>
        <v>0</v>
      </c>
      <c r="Q33" s="239">
        <f>IF($B$1="On",SUMIF('&lt;- Scale Ops'!$A$3:$A$413,TRIM($A33),INDEX('&lt;- Scale Ops'!$D$3:$BW$413,0,MATCH(Q$2,'&lt;- Scale Ops'!$D$3:$BW$3,0))),0)</f>
        <v>0</v>
      </c>
      <c r="R33" s="239">
        <f>IF($B$1="On",SUMIF('&lt;- Scale Ops'!$A$3:$A$413,TRIM($A33),INDEX('&lt;- Scale Ops'!$D$3:$BW$413,0,MATCH(R$2,'&lt;- Scale Ops'!$D$3:$BW$3,0))),0)</f>
        <v>0</v>
      </c>
      <c r="S33" s="239">
        <f>IF($B$1="On",SUMIF('&lt;- Scale Ops'!$A$3:$A$413,TRIM($A33),INDEX('&lt;- Scale Ops'!$D$3:$BW$413,0,MATCH(S$2,'&lt;- Scale Ops'!$D$3:$BW$3,0))),0)</f>
        <v>0</v>
      </c>
      <c r="T33" s="239">
        <f>IF($B$1="On",SUMIF('&lt;- Scale Ops'!$A$3:$A$413,TRIM($A33),INDEX('&lt;- Scale Ops'!$D$3:$BW$413,0,MATCH(T$2,'&lt;- Scale Ops'!$D$3:$BW$3,0))),0)</f>
        <v>0</v>
      </c>
      <c r="U33" s="239">
        <f>IF($B$1="On",SUMIF('&lt;- Scale Ops'!$A$3:$A$413,TRIM($A33),INDEX('&lt;- Scale Ops'!$D$3:$BW$413,0,MATCH(U$2,'&lt;- Scale Ops'!$D$3:$BW$3,0))),0)</f>
        <v>0</v>
      </c>
      <c r="V33" s="239">
        <f>IF($B$1="On",SUMIF('&lt;- Scale Ops'!$A$3:$A$413,TRIM($A33),INDEX('&lt;- Scale Ops'!$D$3:$BW$413,0,MATCH(V$2,'&lt;- Scale Ops'!$D$3:$BW$3,0))),0)</f>
        <v>0</v>
      </c>
      <c r="W33" s="239">
        <f>IF($B$1="On",SUMIF('&lt;- Scale Ops'!$A$3:$A$413,TRIM($A33),INDEX('&lt;- Scale Ops'!$D$3:$BW$413,0,MATCH(W$2,'&lt;- Scale Ops'!$D$3:$BW$3,0))),0)</f>
        <v>0</v>
      </c>
      <c r="X33" s="239">
        <f>IF($B$1="On",SUMIF('&lt;- Scale Ops'!$A$3:$A$413,TRIM($A33),INDEX('&lt;- Scale Ops'!$D$3:$BW$413,0,MATCH(X$2,'&lt;- Scale Ops'!$D$3:$BW$3,0))),0)</f>
        <v>0</v>
      </c>
      <c r="Y33" s="239">
        <f>IF($B$1="On",SUMIF('&lt;- Scale Ops'!$A$3:$A$413,TRIM($A33),INDEX('&lt;- Scale Ops'!$D$3:$BW$413,0,MATCH(Y$2,'&lt;- Scale Ops'!$D$3:$BW$3,0))),0)</f>
        <v>0</v>
      </c>
      <c r="Z33" s="239">
        <f>IF($B$1="On",SUMIF('&lt;- Scale Ops'!$A$3:$A$413,TRIM($A33),INDEX('&lt;- Scale Ops'!$D$3:$BW$413,0,MATCH(Z$2,'&lt;- Scale Ops'!$D$3:$BW$3,0))),0)</f>
        <v>0</v>
      </c>
      <c r="AA33" s="239">
        <f>IF($B$1="On",SUMIF('&lt;- Scale Ops'!$A$3:$A$413,TRIM($A33),INDEX('&lt;- Scale Ops'!$D$3:$BW$413,0,MATCH(AA$2,'&lt;- Scale Ops'!$D$3:$BW$3,0))),0)</f>
        <v>0</v>
      </c>
      <c r="AB33" s="239">
        <f>IF($B$1="On",SUMIF('&lt;- Scale Ops'!$A$3:$A$413,TRIM($A33),INDEX('&lt;- Scale Ops'!$D$3:$BW$413,0,MATCH(AB$2,'&lt;- Scale Ops'!$D$3:$BW$3,0))),0)</f>
        <v>0</v>
      </c>
      <c r="AC33" s="239">
        <f>IF($B$1="On",SUMIF('&lt;- Scale Ops'!$A$3:$A$413,TRIM($A33),INDEX('&lt;- Scale Ops'!$D$3:$BW$413,0,MATCH(AC$2,'&lt;- Scale Ops'!$D$3:$BW$3,0))),0)</f>
        <v>0</v>
      </c>
      <c r="AD33" s="239">
        <f>IF($B$1="On",SUMIF('&lt;- Scale Ops'!$A$3:$A$413,TRIM($A33),INDEX('&lt;- Scale Ops'!$D$3:$BW$413,0,MATCH(AD$2,'&lt;- Scale Ops'!$D$3:$BW$3,0))),0)</f>
        <v>0</v>
      </c>
      <c r="AE33" s="239">
        <f>IF($B$1="On",SUMIF('&lt;- Scale Ops'!$A$3:$A$413,TRIM($A33),INDEX('&lt;- Scale Ops'!$D$3:$BW$413,0,MATCH(AE$2,'&lt;- Scale Ops'!$D$3:$BW$3,0))),0)</f>
        <v>0</v>
      </c>
      <c r="AF33" s="239">
        <f>IF($B$1="On",SUMIF('&lt;- Scale Ops'!$A$3:$A$413,TRIM($A33),INDEX('&lt;- Scale Ops'!$D$3:$BW$413,0,MATCH(AF$2,'&lt;- Scale Ops'!$D$3:$BW$3,0))),0)</f>
        <v>0</v>
      </c>
      <c r="AG33" s="239">
        <f>IF($B$1="On",SUMIF('&lt;- Scale Ops'!$A$3:$A$413,TRIM($A33),INDEX('&lt;- Scale Ops'!$D$3:$BW$413,0,MATCH(AG$2,'&lt;- Scale Ops'!$D$3:$BW$3,0))),0)</f>
        <v>0</v>
      </c>
      <c r="AH33" s="239">
        <f>IF($B$1="On",SUMIF('&lt;- Scale Ops'!$A$3:$A$413,TRIM($A33),INDEX('&lt;- Scale Ops'!$D$3:$BW$413,0,MATCH(AH$2,'&lt;- Scale Ops'!$D$3:$BW$3,0))),0)</f>
        <v>0</v>
      </c>
      <c r="AI33" s="239">
        <f>IF($B$1="On",SUMIF('&lt;- Scale Ops'!$A$3:$A$413,TRIM($A33),INDEX('&lt;- Scale Ops'!$D$3:$BW$413,0,MATCH(AI$2,'&lt;- Scale Ops'!$D$3:$BW$3,0))),0)</f>
        <v>0</v>
      </c>
      <c r="AJ33" s="239">
        <f>IF($B$1="On",SUMIF('&lt;- Scale Ops'!$A$3:$A$413,TRIM($A33),INDEX('&lt;- Scale Ops'!$D$3:$BW$413,0,MATCH(AJ$2,'&lt;- Scale Ops'!$D$3:$BW$3,0))),0)</f>
        <v>0</v>
      </c>
      <c r="AK33" s="239">
        <f>IF($B$1="On",SUMIF('&lt;- Scale Ops'!$A$3:$A$413,TRIM($A33),INDEX('&lt;- Scale Ops'!$D$3:$BW$413,0,MATCH(AK$2,'&lt;- Scale Ops'!$D$3:$BW$3,0))),0)</f>
        <v>0</v>
      </c>
      <c r="AL33" s="239">
        <f>IF($B$1="On",SUMIF('&lt;- Scale Ops'!$A$3:$A$413,TRIM($A33),INDEX('&lt;- Scale Ops'!$D$3:$BW$413,0,MATCH(AL$2,'&lt;- Scale Ops'!$D$3:$BW$3,0))),0)</f>
        <v>0</v>
      </c>
      <c r="AM33" s="239">
        <f>IF($B$1="On",SUMIF('&lt;- Scale Ops'!$A$3:$A$413,TRIM($A33),INDEX('&lt;- Scale Ops'!$D$3:$BW$413,0,MATCH(AM$2,'&lt;- Scale Ops'!$D$3:$BW$3,0))),0)</f>
        <v>0</v>
      </c>
      <c r="AN33" s="239">
        <f>IF($B$1="On",SUMIF('&lt;- Scale Ops'!$A$3:$A$413,TRIM($A33),INDEX('&lt;- Scale Ops'!$D$3:$BW$413,0,MATCH(AN$2,'&lt;- Scale Ops'!$D$3:$BW$3,0))),0)</f>
        <v>0</v>
      </c>
      <c r="AO33" s="239">
        <f>IF($B$1="On",SUMIF('&lt;- Scale Ops'!$A$3:$A$413,TRIM($A33),INDEX('&lt;- Scale Ops'!$D$3:$BW$413,0,MATCH(AO$2,'&lt;- Scale Ops'!$D$3:$BW$3,0))),0)</f>
        <v>0</v>
      </c>
      <c r="AP33" s="239">
        <f>IF($B$1="On",SUMIF('&lt;- Scale Ops'!$A$3:$A$413,TRIM($A33),INDEX('&lt;- Scale Ops'!$D$3:$BW$413,0,MATCH(AP$2,'&lt;- Scale Ops'!$D$3:$BW$3,0))),0)</f>
        <v>0</v>
      </c>
      <c r="AQ33" s="239">
        <f>IF($B$1="On",SUMIF('&lt;- Scale Ops'!$A$3:$A$413,TRIM($A33),INDEX('&lt;- Scale Ops'!$D$3:$BW$413,0,MATCH(AQ$2,'&lt;- Scale Ops'!$D$3:$BW$3,0))),0)</f>
        <v>0</v>
      </c>
      <c r="AR33" s="239">
        <f>IF($B$1="On",SUMIF('&lt;- Scale Ops'!$A$3:$A$413,TRIM($A33),INDEX('&lt;- Scale Ops'!$D$3:$BW$413,0,MATCH(AR$2,'&lt;- Scale Ops'!$D$3:$BW$3,0))),0)</f>
        <v>0</v>
      </c>
      <c r="AS33" s="239">
        <f>IF($B$1="On",SUMIF('&lt;- Scale Ops'!$A$3:$A$413,TRIM($A33),INDEX('&lt;- Scale Ops'!$D$3:$BW$413,0,MATCH(AS$2,'&lt;- Scale Ops'!$D$3:$BW$3,0))),0)</f>
        <v>0</v>
      </c>
      <c r="AT33" s="239">
        <f>IF($B$1="On",SUMIF('&lt;- Scale Ops'!$A$3:$A$413,TRIM($A33),INDEX('&lt;- Scale Ops'!$D$3:$BW$413,0,MATCH(AT$2,'&lt;- Scale Ops'!$D$3:$BW$3,0))),0)</f>
        <v>0</v>
      </c>
      <c r="AU33" s="239">
        <f>IF($B$1="On",SUMIF('&lt;- Scale Ops'!$A$3:$A$413,TRIM($A33),INDEX('&lt;- Scale Ops'!$D$3:$BW$413,0,MATCH(AU$2,'&lt;- Scale Ops'!$D$3:$BW$3,0))),0)</f>
        <v>0</v>
      </c>
      <c r="AV33" s="239">
        <f>IF($B$1="On",SUMIF('&lt;- Scale Ops'!$A$3:$A$413,TRIM($A33),INDEX('&lt;- Scale Ops'!$D$3:$BW$413,0,MATCH(AV$2,'&lt;- Scale Ops'!$D$3:$BW$3,0))),0)</f>
        <v>0</v>
      </c>
      <c r="AW33" s="239">
        <f>IF($B$1="On",SUMIF('&lt;- Scale Ops'!$A$3:$A$413,TRIM($A33),INDEX('&lt;- Scale Ops'!$D$3:$BW$413,0,MATCH(AW$2,'&lt;- Scale Ops'!$D$3:$BW$3,0))),0)</f>
        <v>0</v>
      </c>
      <c r="AX33" s="239">
        <f>IF($B$1="On",SUMIF('&lt;- Scale Ops'!$A$3:$A$413,TRIM($A33),INDEX('&lt;- Scale Ops'!$D$3:$BW$413,0,MATCH(AX$2,'&lt;- Scale Ops'!$D$3:$BW$3,0))),0)</f>
        <v>0</v>
      </c>
      <c r="AY33" s="239">
        <f>IF($B$1="On",SUMIF('&lt;- Scale Ops'!$A$3:$A$413,TRIM($A33),INDEX('&lt;- Scale Ops'!$D$3:$BW$413,0,MATCH(AY$2,'&lt;- Scale Ops'!$D$3:$BW$3,0))),0)</f>
        <v>0</v>
      </c>
      <c r="AZ33" s="239">
        <f>IF($B$1="On",SUMIF('&lt;- Scale Ops'!$A$3:$A$413,TRIM($A33),INDEX('&lt;- Scale Ops'!$D$3:$BW$413,0,MATCH(AZ$2,'&lt;- Scale Ops'!$D$3:$BW$3,0))),0)</f>
        <v>0</v>
      </c>
      <c r="BA33" s="239">
        <f>IF($B$1="On",SUMIF('&lt;- Scale Ops'!$A$3:$A$413,TRIM($A33),INDEX('&lt;- Scale Ops'!$D$3:$BW$413,0,MATCH(BA$2,'&lt;- Scale Ops'!$D$3:$BW$3,0))),0)</f>
        <v>0</v>
      </c>
      <c r="BB33" s="239">
        <f>IF($B$1="On",SUMIF('&lt;- Scale Ops'!$A$3:$A$413,TRIM($A33),INDEX('&lt;- Scale Ops'!$D$3:$BW$413,0,MATCH(BB$2,'&lt;- Scale Ops'!$D$3:$BW$3,0))),0)</f>
        <v>0</v>
      </c>
      <c r="BC33" s="239">
        <f>IF($B$1="On",SUMIF('&lt;- Scale Ops'!$A$3:$A$413,TRIM($A33),INDEX('&lt;- Scale Ops'!$D$3:$BW$413,0,MATCH(BC$2,'&lt;- Scale Ops'!$D$3:$BW$3,0))),0)</f>
        <v>0</v>
      </c>
      <c r="BD33" s="239">
        <f>IF($B$1="On",SUMIF('&lt;- Scale Ops'!$A$3:$A$413,TRIM($A33),INDEX('&lt;- Scale Ops'!$D$3:$BW$413,0,MATCH(BD$2,'&lt;- Scale Ops'!$D$3:$BW$3,0))),0)</f>
        <v>0</v>
      </c>
      <c r="BE33" s="239">
        <f>IF($B$1="On",SUMIF('&lt;- Scale Ops'!$A$3:$A$413,TRIM($A33),INDEX('&lt;- Scale Ops'!$D$3:$BW$413,0,MATCH(BE$2,'&lt;- Scale Ops'!$D$3:$BW$3,0))),0)</f>
        <v>0</v>
      </c>
      <c r="BF33" s="239">
        <f>IF($B$1="On",SUMIF('&lt;- Scale Ops'!$A$3:$A$413,TRIM($A33),INDEX('&lt;- Scale Ops'!$D$3:$BW$413,0,MATCH(BF$2,'&lt;- Scale Ops'!$D$3:$BW$3,0))),0)</f>
        <v>0</v>
      </c>
      <c r="BG33" s="239">
        <f>IF($B$1="On",SUMIF('&lt;- Scale Ops'!$A$3:$A$413,TRIM($A33),INDEX('&lt;- Scale Ops'!$D$3:$BW$413,0,MATCH(BG$2,'&lt;- Scale Ops'!$D$3:$BW$3,0))),0)</f>
        <v>0</v>
      </c>
      <c r="BH33" s="239">
        <f>IF($B$1="On",SUMIF('&lt;- Scale Ops'!$A$3:$A$413,TRIM($A33),INDEX('&lt;- Scale Ops'!$D$3:$BW$413,0,MATCH(BH$2,'&lt;- Scale Ops'!$D$3:$BW$3,0))),0)</f>
        <v>0</v>
      </c>
      <c r="BI33" s="239">
        <f>IF($B$1="On",SUMIF('&lt;- Scale Ops'!$A$3:$A$413,TRIM($A33),INDEX('&lt;- Scale Ops'!$D$3:$BW$413,0,MATCH(BI$2,'&lt;- Scale Ops'!$D$3:$BW$3,0))),0)</f>
        <v>0</v>
      </c>
      <c r="BJ33" s="239">
        <f>IF($B$1="On",SUMIF('&lt;- Scale Ops'!$A$3:$A$413,TRIM($A33),INDEX('&lt;- Scale Ops'!$D$3:$BW$413,0,MATCH(BJ$2,'&lt;- Scale Ops'!$D$3:$BW$3,0))),0)</f>
        <v>0</v>
      </c>
      <c r="BK33" s="239">
        <f>IF($B$1="On",SUMIF('&lt;- Scale Ops'!$A$3:$A$413,TRIM($A33),INDEX('&lt;- Scale Ops'!$D$3:$BW$413,0,MATCH(BK$2,'&lt;- Scale Ops'!$D$3:$BW$3,0))),0)</f>
        <v>0</v>
      </c>
      <c r="BL33" s="239">
        <f>IF($B$1="On",SUMIF('&lt;- Scale Ops'!$A$3:$A$413,TRIM($A33),INDEX('&lt;- Scale Ops'!$D$3:$BW$413,0,MATCH(BL$2,'&lt;- Scale Ops'!$D$3:$BW$3,0))),0)</f>
        <v>0</v>
      </c>
      <c r="BM33" s="239">
        <f>IF($B$1="On",SUMIF('&lt;- Scale Ops'!$A$3:$A$413,TRIM($A33),INDEX('&lt;- Scale Ops'!$D$3:$BW$413,0,MATCH(BM$2,'&lt;- Scale Ops'!$D$3:$BW$3,0))),0)</f>
        <v>0</v>
      </c>
      <c r="BN33" s="239">
        <f>IF($B$1="On",SUMIF('&lt;- Scale Ops'!$A$3:$A$413,TRIM($A33),INDEX('&lt;- Scale Ops'!$D$3:$BW$413,0,MATCH(BN$2,'&lt;- Scale Ops'!$D$3:$BW$3,0))),0)</f>
        <v>0</v>
      </c>
      <c r="BO33" s="239">
        <f>IF($B$1="On",SUMIF('&lt;- Scale Ops'!$A$3:$A$413,TRIM($A33),INDEX('&lt;- Scale Ops'!$D$3:$BW$413,0,MATCH(BO$2,'&lt;- Scale Ops'!$D$3:$BW$3,0))),0)</f>
        <v>0</v>
      </c>
      <c r="BP33" s="239">
        <f>IF($B$1="On",SUMIF('&lt;- Scale Ops'!$A$3:$A$413,TRIM($A33),INDEX('&lt;- Scale Ops'!$D$3:$BW$413,0,MATCH(BP$2,'&lt;- Scale Ops'!$D$3:$BW$3,0))),0)</f>
        <v>0</v>
      </c>
      <c r="BQ33" s="239">
        <f>IF($B$1="On",SUMIF('&lt;- Scale Ops'!$A$3:$A$413,TRIM($A33),INDEX('&lt;- Scale Ops'!$D$3:$BW$413,0,MATCH(BQ$2,'&lt;- Scale Ops'!$D$3:$BW$3,0))),0)</f>
        <v>0</v>
      </c>
      <c r="BR33" s="239">
        <f>IF($B$1="On",SUMIF('&lt;- Scale Ops'!$A$3:$A$413,TRIM($A33),INDEX('&lt;- Scale Ops'!$D$3:$BW$413,0,MATCH(BR$2,'&lt;- Scale Ops'!$D$3:$BW$3,0))),0)</f>
        <v>0</v>
      </c>
      <c r="BS33" s="239">
        <f>IF($B$1="On",SUMIF('&lt;- Scale Ops'!$A$3:$A$413,TRIM($A33),INDEX('&lt;- Scale Ops'!$D$3:$BW$413,0,MATCH(BS$2,'&lt;- Scale Ops'!$D$3:$BW$3,0))),0)</f>
        <v>0</v>
      </c>
      <c r="BT33" s="239">
        <f>IF($B$1="On",SUMIF('&lt;- Scale Ops'!$A$3:$A$413,TRIM($A33),INDEX('&lt;- Scale Ops'!$D$3:$BW$413,0,MATCH(BT$2,'&lt;- Scale Ops'!$D$3:$BW$3,0))),0)</f>
        <v>0</v>
      </c>
      <c r="BU33" s="239">
        <f>IF($B$1="On",SUMIF('&lt;- Scale Ops'!$A$3:$A$413,TRIM($A33),INDEX('&lt;- Scale Ops'!$D$3:$BW$413,0,MATCH(BU$2,'&lt;- Scale Ops'!$D$3:$BW$3,0))),0)</f>
        <v>0</v>
      </c>
      <c r="BV33" s="239">
        <f>IF($B$1="On",SUMIF('&lt;- Scale Ops'!$A$3:$A$413,TRIM($A33),INDEX('&lt;- Scale Ops'!$D$3:$BW$413,0,MATCH(BV$2,'&lt;- Scale Ops'!$D$3:$BW$3,0))),0)</f>
        <v>0</v>
      </c>
    </row>
    <row r="34" spans="1:74" x14ac:dyDescent="0.3">
      <c r="B34" t="s">
        <v>884</v>
      </c>
      <c r="C34" s="177">
        <f>SUM(C26:C33)</f>
        <v>0</v>
      </c>
      <c r="D34" s="177">
        <f t="shared" ref="D34:BO34" si="7">SUM(D26:D33)</f>
        <v>0</v>
      </c>
      <c r="E34" s="177">
        <f t="shared" si="7"/>
        <v>0</v>
      </c>
      <c r="F34" s="177">
        <f t="shared" si="7"/>
        <v>0</v>
      </c>
      <c r="G34" s="177">
        <f t="shared" si="7"/>
        <v>0</v>
      </c>
      <c r="H34" s="177">
        <f t="shared" si="7"/>
        <v>0</v>
      </c>
      <c r="I34" s="177">
        <f t="shared" si="7"/>
        <v>0</v>
      </c>
      <c r="J34" s="177">
        <f t="shared" si="7"/>
        <v>0</v>
      </c>
      <c r="K34" s="177">
        <f t="shared" si="7"/>
        <v>0</v>
      </c>
      <c r="L34" s="177">
        <f t="shared" si="7"/>
        <v>0</v>
      </c>
      <c r="M34" s="177">
        <f t="shared" si="7"/>
        <v>0</v>
      </c>
      <c r="N34" s="177">
        <f t="shared" si="7"/>
        <v>0</v>
      </c>
      <c r="O34" s="177">
        <f t="shared" si="7"/>
        <v>0</v>
      </c>
      <c r="P34" s="177">
        <f t="shared" si="7"/>
        <v>0</v>
      </c>
      <c r="Q34" s="177">
        <f t="shared" si="7"/>
        <v>0</v>
      </c>
      <c r="R34" s="177">
        <f t="shared" si="7"/>
        <v>0</v>
      </c>
      <c r="S34" s="177">
        <f t="shared" si="7"/>
        <v>0</v>
      </c>
      <c r="T34" s="177">
        <f t="shared" si="7"/>
        <v>0</v>
      </c>
      <c r="U34" s="177">
        <f t="shared" si="7"/>
        <v>0</v>
      </c>
      <c r="V34" s="177">
        <f t="shared" si="7"/>
        <v>0</v>
      </c>
      <c r="W34" s="177">
        <f t="shared" si="7"/>
        <v>0</v>
      </c>
      <c r="X34" s="177">
        <f t="shared" si="7"/>
        <v>0</v>
      </c>
      <c r="Y34" s="177">
        <f t="shared" si="7"/>
        <v>0</v>
      </c>
      <c r="Z34" s="177">
        <f t="shared" si="7"/>
        <v>0</v>
      </c>
      <c r="AA34" s="177">
        <f t="shared" si="7"/>
        <v>0</v>
      </c>
      <c r="AB34" s="177">
        <f t="shared" si="7"/>
        <v>0</v>
      </c>
      <c r="AC34" s="177">
        <f t="shared" si="7"/>
        <v>0</v>
      </c>
      <c r="AD34" s="177">
        <f t="shared" si="7"/>
        <v>0</v>
      </c>
      <c r="AE34" s="177">
        <f t="shared" si="7"/>
        <v>0</v>
      </c>
      <c r="AF34" s="177">
        <f t="shared" si="7"/>
        <v>0</v>
      </c>
      <c r="AG34" s="177">
        <f t="shared" si="7"/>
        <v>0</v>
      </c>
      <c r="AH34" s="177">
        <f t="shared" si="7"/>
        <v>0</v>
      </c>
      <c r="AI34" s="177">
        <f t="shared" si="7"/>
        <v>0</v>
      </c>
      <c r="AJ34" s="177">
        <f t="shared" si="7"/>
        <v>0</v>
      </c>
      <c r="AK34" s="177">
        <f t="shared" si="7"/>
        <v>0</v>
      </c>
      <c r="AL34" s="177">
        <f t="shared" si="7"/>
        <v>0</v>
      </c>
      <c r="AM34" s="177">
        <f t="shared" si="7"/>
        <v>0</v>
      </c>
      <c r="AN34" s="177">
        <f t="shared" si="7"/>
        <v>0</v>
      </c>
      <c r="AO34" s="177">
        <f t="shared" si="7"/>
        <v>0</v>
      </c>
      <c r="AP34" s="177">
        <f t="shared" si="7"/>
        <v>0</v>
      </c>
      <c r="AQ34" s="177">
        <f t="shared" si="7"/>
        <v>0</v>
      </c>
      <c r="AR34" s="177">
        <f t="shared" si="7"/>
        <v>0</v>
      </c>
      <c r="AS34" s="177">
        <f t="shared" si="7"/>
        <v>0</v>
      </c>
      <c r="AT34" s="177">
        <f t="shared" si="7"/>
        <v>0</v>
      </c>
      <c r="AU34" s="177">
        <f t="shared" si="7"/>
        <v>0</v>
      </c>
      <c r="AV34" s="177">
        <f t="shared" si="7"/>
        <v>0</v>
      </c>
      <c r="AW34" s="177">
        <f t="shared" si="7"/>
        <v>0</v>
      </c>
      <c r="AX34" s="177">
        <f t="shared" si="7"/>
        <v>0</v>
      </c>
      <c r="AY34" s="177">
        <f t="shared" si="7"/>
        <v>0</v>
      </c>
      <c r="AZ34" s="177">
        <f t="shared" si="7"/>
        <v>0</v>
      </c>
      <c r="BA34" s="177">
        <f t="shared" si="7"/>
        <v>0</v>
      </c>
      <c r="BB34" s="177">
        <f t="shared" si="7"/>
        <v>0</v>
      </c>
      <c r="BC34" s="177">
        <f t="shared" si="7"/>
        <v>0</v>
      </c>
      <c r="BD34" s="177">
        <f t="shared" si="7"/>
        <v>0</v>
      </c>
      <c r="BE34" s="177">
        <f t="shared" si="7"/>
        <v>0</v>
      </c>
      <c r="BF34" s="177">
        <f t="shared" si="7"/>
        <v>0</v>
      </c>
      <c r="BG34" s="177">
        <f t="shared" si="7"/>
        <v>0</v>
      </c>
      <c r="BH34" s="177">
        <f t="shared" si="7"/>
        <v>0</v>
      </c>
      <c r="BI34" s="177">
        <f t="shared" si="7"/>
        <v>0</v>
      </c>
      <c r="BJ34" s="177">
        <f t="shared" si="7"/>
        <v>0</v>
      </c>
      <c r="BK34" s="177">
        <f t="shared" si="7"/>
        <v>0</v>
      </c>
      <c r="BL34" s="177">
        <f t="shared" si="7"/>
        <v>0</v>
      </c>
      <c r="BM34" s="177">
        <f t="shared" si="7"/>
        <v>0</v>
      </c>
      <c r="BN34" s="177">
        <f t="shared" si="7"/>
        <v>0</v>
      </c>
      <c r="BO34" s="177">
        <f t="shared" si="7"/>
        <v>0</v>
      </c>
      <c r="BP34" s="177">
        <f t="shared" ref="BP34:BV34" si="8">SUM(BP26:BP33)</f>
        <v>0</v>
      </c>
      <c r="BQ34" s="177">
        <f t="shared" si="8"/>
        <v>0</v>
      </c>
      <c r="BR34" s="177">
        <f t="shared" si="8"/>
        <v>0</v>
      </c>
      <c r="BS34" s="177">
        <f t="shared" si="8"/>
        <v>0</v>
      </c>
      <c r="BT34" s="177">
        <f t="shared" si="8"/>
        <v>0</v>
      </c>
      <c r="BU34" s="177">
        <f t="shared" si="8"/>
        <v>0</v>
      </c>
      <c r="BV34" s="177">
        <f t="shared" si="8"/>
        <v>0</v>
      </c>
    </row>
    <row r="36" spans="1:74" x14ac:dyDescent="0.3">
      <c r="A36" t="s">
        <v>107</v>
      </c>
      <c r="B36" s="143" t="s">
        <v>107</v>
      </c>
    </row>
    <row r="37" spans="1:74" x14ac:dyDescent="0.3">
      <c r="A37" t="str">
        <f>$B37&amp;$A$36</f>
        <v>SupportBenefits</v>
      </c>
      <c r="B37" t="s">
        <v>90</v>
      </c>
      <c r="C37" s="239">
        <f>IF($B$1="On",SUMIF('&lt;- Scale Ops'!$A$3:$A$413,TRIM($A37),INDEX('&lt;- Scale Ops'!$D$3:$BW$413,0,MATCH(C$2,'&lt;- Scale Ops'!$D$3:$BW$3,0))),0)</f>
        <v>0</v>
      </c>
      <c r="D37" s="239">
        <f>IF($B$1="On",SUMIF('&lt;- Scale Ops'!$A$3:$A$413,TRIM($A37),INDEX('&lt;- Scale Ops'!$D$3:$BW$413,0,MATCH(D$2,'&lt;- Scale Ops'!$D$3:$BW$3,0))),0)</f>
        <v>0</v>
      </c>
      <c r="E37" s="239">
        <f>IF($B$1="On",SUMIF('&lt;- Scale Ops'!$A$3:$A$413,TRIM($A37),INDEX('&lt;- Scale Ops'!$D$3:$BW$413,0,MATCH(E$2,'&lt;- Scale Ops'!$D$3:$BW$3,0))),0)</f>
        <v>0</v>
      </c>
      <c r="F37" s="239">
        <f>IF($B$1="On",SUMIF('&lt;- Scale Ops'!$A$3:$A$413,TRIM($A37),INDEX('&lt;- Scale Ops'!$D$3:$BW$413,0,MATCH(F$2,'&lt;- Scale Ops'!$D$3:$BW$3,0))),0)</f>
        <v>0</v>
      </c>
      <c r="G37" s="239">
        <f>IF($B$1="On",SUMIF('&lt;- Scale Ops'!$A$3:$A$413,TRIM($A37),INDEX('&lt;- Scale Ops'!$D$3:$BW$413,0,MATCH(G$2,'&lt;- Scale Ops'!$D$3:$BW$3,0))),0)</f>
        <v>0</v>
      </c>
      <c r="H37" s="239">
        <f>IF($B$1="On",SUMIF('&lt;- Scale Ops'!$A$3:$A$413,TRIM($A37),INDEX('&lt;- Scale Ops'!$D$3:$BW$413,0,MATCH(H$2,'&lt;- Scale Ops'!$D$3:$BW$3,0))),0)</f>
        <v>0</v>
      </c>
      <c r="I37" s="239">
        <f>IF($B$1="On",SUMIF('&lt;- Scale Ops'!$A$3:$A$413,TRIM($A37),INDEX('&lt;- Scale Ops'!$D$3:$BW$413,0,MATCH(I$2,'&lt;- Scale Ops'!$D$3:$BW$3,0))),0)</f>
        <v>0</v>
      </c>
      <c r="J37" s="239">
        <f>IF($B$1="On",SUMIF('&lt;- Scale Ops'!$A$3:$A$413,TRIM($A37),INDEX('&lt;- Scale Ops'!$D$3:$BW$413,0,MATCH(J$2,'&lt;- Scale Ops'!$D$3:$BW$3,0))),0)</f>
        <v>0</v>
      </c>
      <c r="K37" s="239">
        <f>IF($B$1="On",SUMIF('&lt;- Scale Ops'!$A$3:$A$413,TRIM($A37),INDEX('&lt;- Scale Ops'!$D$3:$BW$413,0,MATCH(K$2,'&lt;- Scale Ops'!$D$3:$BW$3,0))),0)</f>
        <v>0</v>
      </c>
      <c r="L37" s="239">
        <f>IF($B$1="On",SUMIF('&lt;- Scale Ops'!$A$3:$A$413,TRIM($A37),INDEX('&lt;- Scale Ops'!$D$3:$BW$413,0,MATCH(L$2,'&lt;- Scale Ops'!$D$3:$BW$3,0))),0)</f>
        <v>0</v>
      </c>
      <c r="M37" s="239">
        <f>IF($B$1="On",SUMIF('&lt;- Scale Ops'!$A$3:$A$413,TRIM($A37),INDEX('&lt;- Scale Ops'!$D$3:$BW$413,0,MATCH(M$2,'&lt;- Scale Ops'!$D$3:$BW$3,0))),0)</f>
        <v>0</v>
      </c>
      <c r="N37" s="239">
        <f>IF($B$1="On",SUMIF('&lt;- Scale Ops'!$A$3:$A$413,TRIM($A37),INDEX('&lt;- Scale Ops'!$D$3:$BW$413,0,MATCH(N$2,'&lt;- Scale Ops'!$D$3:$BW$3,0))),0)</f>
        <v>0</v>
      </c>
      <c r="O37" s="239">
        <f>IF($B$1="On",SUMIF('&lt;- Scale Ops'!$A$3:$A$413,TRIM($A37),INDEX('&lt;- Scale Ops'!$D$3:$BW$413,0,MATCH(O$2,'&lt;- Scale Ops'!$D$3:$BW$3,0))),0)</f>
        <v>0</v>
      </c>
      <c r="P37" s="239">
        <f>IF($B$1="On",SUMIF('&lt;- Scale Ops'!$A$3:$A$413,TRIM($A37),INDEX('&lt;- Scale Ops'!$D$3:$BW$413,0,MATCH(P$2,'&lt;- Scale Ops'!$D$3:$BW$3,0))),0)</f>
        <v>0</v>
      </c>
      <c r="Q37" s="239">
        <f>IF($B$1="On",SUMIF('&lt;- Scale Ops'!$A$3:$A$413,TRIM($A37),INDEX('&lt;- Scale Ops'!$D$3:$BW$413,0,MATCH(Q$2,'&lt;- Scale Ops'!$D$3:$BW$3,0))),0)</f>
        <v>0</v>
      </c>
      <c r="R37" s="239">
        <f>IF($B$1="On",SUMIF('&lt;- Scale Ops'!$A$3:$A$413,TRIM($A37),INDEX('&lt;- Scale Ops'!$D$3:$BW$413,0,MATCH(R$2,'&lt;- Scale Ops'!$D$3:$BW$3,0))),0)</f>
        <v>0</v>
      </c>
      <c r="S37" s="239">
        <f>IF($B$1="On",SUMIF('&lt;- Scale Ops'!$A$3:$A$413,TRIM($A37),INDEX('&lt;- Scale Ops'!$D$3:$BW$413,0,MATCH(S$2,'&lt;- Scale Ops'!$D$3:$BW$3,0))),0)</f>
        <v>0</v>
      </c>
      <c r="T37" s="239">
        <f>IF($B$1="On",SUMIF('&lt;- Scale Ops'!$A$3:$A$413,TRIM($A37),INDEX('&lt;- Scale Ops'!$D$3:$BW$413,0,MATCH(T$2,'&lt;- Scale Ops'!$D$3:$BW$3,0))),0)</f>
        <v>0</v>
      </c>
      <c r="U37" s="239">
        <f>IF($B$1="On",SUMIF('&lt;- Scale Ops'!$A$3:$A$413,TRIM($A37),INDEX('&lt;- Scale Ops'!$D$3:$BW$413,0,MATCH(U$2,'&lt;- Scale Ops'!$D$3:$BW$3,0))),0)</f>
        <v>0</v>
      </c>
      <c r="V37" s="239">
        <f>IF($B$1="On",SUMIF('&lt;- Scale Ops'!$A$3:$A$413,TRIM($A37),INDEX('&lt;- Scale Ops'!$D$3:$BW$413,0,MATCH(V$2,'&lt;- Scale Ops'!$D$3:$BW$3,0))),0)</f>
        <v>0</v>
      </c>
      <c r="W37" s="239">
        <f>IF($B$1="On",SUMIF('&lt;- Scale Ops'!$A$3:$A$413,TRIM($A37),INDEX('&lt;- Scale Ops'!$D$3:$BW$413,0,MATCH(W$2,'&lt;- Scale Ops'!$D$3:$BW$3,0))),0)</f>
        <v>0</v>
      </c>
      <c r="X37" s="239">
        <f>IF($B$1="On",SUMIF('&lt;- Scale Ops'!$A$3:$A$413,TRIM($A37),INDEX('&lt;- Scale Ops'!$D$3:$BW$413,0,MATCH(X$2,'&lt;- Scale Ops'!$D$3:$BW$3,0))),0)</f>
        <v>0</v>
      </c>
      <c r="Y37" s="239">
        <f>IF($B$1="On",SUMIF('&lt;- Scale Ops'!$A$3:$A$413,TRIM($A37),INDEX('&lt;- Scale Ops'!$D$3:$BW$413,0,MATCH(Y$2,'&lt;- Scale Ops'!$D$3:$BW$3,0))),0)</f>
        <v>0</v>
      </c>
      <c r="Z37" s="239">
        <f>IF($B$1="On",SUMIF('&lt;- Scale Ops'!$A$3:$A$413,TRIM($A37),INDEX('&lt;- Scale Ops'!$D$3:$BW$413,0,MATCH(Z$2,'&lt;- Scale Ops'!$D$3:$BW$3,0))),0)</f>
        <v>0</v>
      </c>
      <c r="AA37" s="239">
        <f>IF($B$1="On",SUMIF('&lt;- Scale Ops'!$A$3:$A$413,TRIM($A37),INDEX('&lt;- Scale Ops'!$D$3:$BW$413,0,MATCH(AA$2,'&lt;- Scale Ops'!$D$3:$BW$3,0))),0)</f>
        <v>0</v>
      </c>
      <c r="AB37" s="239">
        <f>IF($B$1="On",SUMIF('&lt;- Scale Ops'!$A$3:$A$413,TRIM($A37),INDEX('&lt;- Scale Ops'!$D$3:$BW$413,0,MATCH(AB$2,'&lt;- Scale Ops'!$D$3:$BW$3,0))),0)</f>
        <v>0</v>
      </c>
      <c r="AC37" s="239">
        <f>IF($B$1="On",SUMIF('&lt;- Scale Ops'!$A$3:$A$413,TRIM($A37),INDEX('&lt;- Scale Ops'!$D$3:$BW$413,0,MATCH(AC$2,'&lt;- Scale Ops'!$D$3:$BW$3,0))),0)</f>
        <v>0</v>
      </c>
      <c r="AD37" s="239">
        <f>IF($B$1="On",SUMIF('&lt;- Scale Ops'!$A$3:$A$413,TRIM($A37),INDEX('&lt;- Scale Ops'!$D$3:$BW$413,0,MATCH(AD$2,'&lt;- Scale Ops'!$D$3:$BW$3,0))),0)</f>
        <v>0</v>
      </c>
      <c r="AE37" s="239">
        <f>IF($B$1="On",SUMIF('&lt;- Scale Ops'!$A$3:$A$413,TRIM($A37),INDEX('&lt;- Scale Ops'!$D$3:$BW$413,0,MATCH(AE$2,'&lt;- Scale Ops'!$D$3:$BW$3,0))),0)</f>
        <v>0</v>
      </c>
      <c r="AF37" s="239">
        <f>IF($B$1="On",SUMIF('&lt;- Scale Ops'!$A$3:$A$413,TRIM($A37),INDEX('&lt;- Scale Ops'!$D$3:$BW$413,0,MATCH(AF$2,'&lt;- Scale Ops'!$D$3:$BW$3,0))),0)</f>
        <v>0</v>
      </c>
      <c r="AG37" s="239">
        <f>IF($B$1="On",SUMIF('&lt;- Scale Ops'!$A$3:$A$413,TRIM($A37),INDEX('&lt;- Scale Ops'!$D$3:$BW$413,0,MATCH(AG$2,'&lt;- Scale Ops'!$D$3:$BW$3,0))),0)</f>
        <v>0</v>
      </c>
      <c r="AH37" s="239">
        <f>IF($B$1="On",SUMIF('&lt;- Scale Ops'!$A$3:$A$413,TRIM($A37),INDEX('&lt;- Scale Ops'!$D$3:$BW$413,0,MATCH(AH$2,'&lt;- Scale Ops'!$D$3:$BW$3,0))),0)</f>
        <v>0</v>
      </c>
      <c r="AI37" s="239">
        <f>IF($B$1="On",SUMIF('&lt;- Scale Ops'!$A$3:$A$413,TRIM($A37),INDEX('&lt;- Scale Ops'!$D$3:$BW$413,0,MATCH(AI$2,'&lt;- Scale Ops'!$D$3:$BW$3,0))),0)</f>
        <v>0</v>
      </c>
      <c r="AJ37" s="239">
        <f>IF($B$1="On",SUMIF('&lt;- Scale Ops'!$A$3:$A$413,TRIM($A37),INDEX('&lt;- Scale Ops'!$D$3:$BW$413,0,MATCH(AJ$2,'&lt;- Scale Ops'!$D$3:$BW$3,0))),0)</f>
        <v>0</v>
      </c>
      <c r="AK37" s="239">
        <f>IF($B$1="On",SUMIF('&lt;- Scale Ops'!$A$3:$A$413,TRIM($A37),INDEX('&lt;- Scale Ops'!$D$3:$BW$413,0,MATCH(AK$2,'&lt;- Scale Ops'!$D$3:$BW$3,0))),0)</f>
        <v>0</v>
      </c>
      <c r="AL37" s="239">
        <f>IF($B$1="On",SUMIF('&lt;- Scale Ops'!$A$3:$A$413,TRIM($A37),INDEX('&lt;- Scale Ops'!$D$3:$BW$413,0,MATCH(AL$2,'&lt;- Scale Ops'!$D$3:$BW$3,0))),0)</f>
        <v>0</v>
      </c>
      <c r="AM37" s="239">
        <f>IF($B$1="On",SUMIF('&lt;- Scale Ops'!$A$3:$A$413,TRIM($A37),INDEX('&lt;- Scale Ops'!$D$3:$BW$413,0,MATCH(AM$2,'&lt;- Scale Ops'!$D$3:$BW$3,0))),0)</f>
        <v>0</v>
      </c>
      <c r="AN37" s="239">
        <f>IF($B$1="On",SUMIF('&lt;- Scale Ops'!$A$3:$A$413,TRIM($A37),INDEX('&lt;- Scale Ops'!$D$3:$BW$413,0,MATCH(AN$2,'&lt;- Scale Ops'!$D$3:$BW$3,0))),0)</f>
        <v>0</v>
      </c>
      <c r="AO37" s="239">
        <f>IF($B$1="On",SUMIF('&lt;- Scale Ops'!$A$3:$A$413,TRIM($A37),INDEX('&lt;- Scale Ops'!$D$3:$BW$413,0,MATCH(AO$2,'&lt;- Scale Ops'!$D$3:$BW$3,0))),0)</f>
        <v>0</v>
      </c>
      <c r="AP37" s="239">
        <f>IF($B$1="On",SUMIF('&lt;- Scale Ops'!$A$3:$A$413,TRIM($A37),INDEX('&lt;- Scale Ops'!$D$3:$BW$413,0,MATCH(AP$2,'&lt;- Scale Ops'!$D$3:$BW$3,0))),0)</f>
        <v>0</v>
      </c>
      <c r="AQ37" s="239">
        <f>IF($B$1="On",SUMIF('&lt;- Scale Ops'!$A$3:$A$413,TRIM($A37),INDEX('&lt;- Scale Ops'!$D$3:$BW$413,0,MATCH(AQ$2,'&lt;- Scale Ops'!$D$3:$BW$3,0))),0)</f>
        <v>0</v>
      </c>
      <c r="AR37" s="239">
        <f>IF($B$1="On",SUMIF('&lt;- Scale Ops'!$A$3:$A$413,TRIM($A37),INDEX('&lt;- Scale Ops'!$D$3:$BW$413,0,MATCH(AR$2,'&lt;- Scale Ops'!$D$3:$BW$3,0))),0)</f>
        <v>0</v>
      </c>
      <c r="AS37" s="239">
        <f>IF($B$1="On",SUMIF('&lt;- Scale Ops'!$A$3:$A$413,TRIM($A37),INDEX('&lt;- Scale Ops'!$D$3:$BW$413,0,MATCH(AS$2,'&lt;- Scale Ops'!$D$3:$BW$3,0))),0)</f>
        <v>0</v>
      </c>
      <c r="AT37" s="239">
        <f>IF($B$1="On",SUMIF('&lt;- Scale Ops'!$A$3:$A$413,TRIM($A37),INDEX('&lt;- Scale Ops'!$D$3:$BW$413,0,MATCH(AT$2,'&lt;- Scale Ops'!$D$3:$BW$3,0))),0)</f>
        <v>0</v>
      </c>
      <c r="AU37" s="239">
        <f>IF($B$1="On",SUMIF('&lt;- Scale Ops'!$A$3:$A$413,TRIM($A37),INDEX('&lt;- Scale Ops'!$D$3:$BW$413,0,MATCH(AU$2,'&lt;- Scale Ops'!$D$3:$BW$3,0))),0)</f>
        <v>0</v>
      </c>
      <c r="AV37" s="239">
        <f>IF($B$1="On",SUMIF('&lt;- Scale Ops'!$A$3:$A$413,TRIM($A37),INDEX('&lt;- Scale Ops'!$D$3:$BW$413,0,MATCH(AV$2,'&lt;- Scale Ops'!$D$3:$BW$3,0))),0)</f>
        <v>0</v>
      </c>
      <c r="AW37" s="239">
        <f>IF($B$1="On",SUMIF('&lt;- Scale Ops'!$A$3:$A$413,TRIM($A37),INDEX('&lt;- Scale Ops'!$D$3:$BW$413,0,MATCH(AW$2,'&lt;- Scale Ops'!$D$3:$BW$3,0))),0)</f>
        <v>0</v>
      </c>
      <c r="AX37" s="239">
        <f>IF($B$1="On",SUMIF('&lt;- Scale Ops'!$A$3:$A$413,TRIM($A37),INDEX('&lt;- Scale Ops'!$D$3:$BW$413,0,MATCH(AX$2,'&lt;- Scale Ops'!$D$3:$BW$3,0))),0)</f>
        <v>0</v>
      </c>
      <c r="AY37" s="239">
        <f>IF($B$1="On",SUMIF('&lt;- Scale Ops'!$A$3:$A$413,TRIM($A37),INDEX('&lt;- Scale Ops'!$D$3:$BW$413,0,MATCH(AY$2,'&lt;- Scale Ops'!$D$3:$BW$3,0))),0)</f>
        <v>0</v>
      </c>
      <c r="AZ37" s="239">
        <f>IF($B$1="On",SUMIF('&lt;- Scale Ops'!$A$3:$A$413,TRIM($A37),INDEX('&lt;- Scale Ops'!$D$3:$BW$413,0,MATCH(AZ$2,'&lt;- Scale Ops'!$D$3:$BW$3,0))),0)</f>
        <v>0</v>
      </c>
      <c r="BA37" s="239">
        <f>IF($B$1="On",SUMIF('&lt;- Scale Ops'!$A$3:$A$413,TRIM($A37),INDEX('&lt;- Scale Ops'!$D$3:$BW$413,0,MATCH(BA$2,'&lt;- Scale Ops'!$D$3:$BW$3,0))),0)</f>
        <v>0</v>
      </c>
      <c r="BB37" s="239">
        <f>IF($B$1="On",SUMIF('&lt;- Scale Ops'!$A$3:$A$413,TRIM($A37),INDEX('&lt;- Scale Ops'!$D$3:$BW$413,0,MATCH(BB$2,'&lt;- Scale Ops'!$D$3:$BW$3,0))),0)</f>
        <v>0</v>
      </c>
      <c r="BC37" s="239">
        <f>IF($B$1="On",SUMIF('&lt;- Scale Ops'!$A$3:$A$413,TRIM($A37),INDEX('&lt;- Scale Ops'!$D$3:$BW$413,0,MATCH(BC$2,'&lt;- Scale Ops'!$D$3:$BW$3,0))),0)</f>
        <v>0</v>
      </c>
      <c r="BD37" s="239">
        <f>IF($B$1="On",SUMIF('&lt;- Scale Ops'!$A$3:$A$413,TRIM($A37),INDEX('&lt;- Scale Ops'!$D$3:$BW$413,0,MATCH(BD$2,'&lt;- Scale Ops'!$D$3:$BW$3,0))),0)</f>
        <v>0</v>
      </c>
      <c r="BE37" s="239">
        <f>IF($B$1="On",SUMIF('&lt;- Scale Ops'!$A$3:$A$413,TRIM($A37),INDEX('&lt;- Scale Ops'!$D$3:$BW$413,0,MATCH(BE$2,'&lt;- Scale Ops'!$D$3:$BW$3,0))),0)</f>
        <v>0</v>
      </c>
      <c r="BF37" s="239">
        <f>IF($B$1="On",SUMIF('&lt;- Scale Ops'!$A$3:$A$413,TRIM($A37),INDEX('&lt;- Scale Ops'!$D$3:$BW$413,0,MATCH(BF$2,'&lt;- Scale Ops'!$D$3:$BW$3,0))),0)</f>
        <v>0</v>
      </c>
      <c r="BG37" s="239">
        <f>IF($B$1="On",SUMIF('&lt;- Scale Ops'!$A$3:$A$413,TRIM($A37),INDEX('&lt;- Scale Ops'!$D$3:$BW$413,0,MATCH(BG$2,'&lt;- Scale Ops'!$D$3:$BW$3,0))),0)</f>
        <v>0</v>
      </c>
      <c r="BH37" s="239">
        <f>IF($B$1="On",SUMIF('&lt;- Scale Ops'!$A$3:$A$413,TRIM($A37),INDEX('&lt;- Scale Ops'!$D$3:$BW$413,0,MATCH(BH$2,'&lt;- Scale Ops'!$D$3:$BW$3,0))),0)</f>
        <v>0</v>
      </c>
      <c r="BI37" s="239">
        <f>IF($B$1="On",SUMIF('&lt;- Scale Ops'!$A$3:$A$413,TRIM($A37),INDEX('&lt;- Scale Ops'!$D$3:$BW$413,0,MATCH(BI$2,'&lt;- Scale Ops'!$D$3:$BW$3,0))),0)</f>
        <v>0</v>
      </c>
      <c r="BJ37" s="239">
        <f>IF($B$1="On",SUMIF('&lt;- Scale Ops'!$A$3:$A$413,TRIM($A37),INDEX('&lt;- Scale Ops'!$D$3:$BW$413,0,MATCH(BJ$2,'&lt;- Scale Ops'!$D$3:$BW$3,0))),0)</f>
        <v>0</v>
      </c>
      <c r="BK37" s="239">
        <f>IF($B$1="On",SUMIF('&lt;- Scale Ops'!$A$3:$A$413,TRIM($A37),INDEX('&lt;- Scale Ops'!$D$3:$BW$413,0,MATCH(BK$2,'&lt;- Scale Ops'!$D$3:$BW$3,0))),0)</f>
        <v>0</v>
      </c>
      <c r="BL37" s="239">
        <f>IF($B$1="On",SUMIF('&lt;- Scale Ops'!$A$3:$A$413,TRIM($A37),INDEX('&lt;- Scale Ops'!$D$3:$BW$413,0,MATCH(BL$2,'&lt;- Scale Ops'!$D$3:$BW$3,0))),0)</f>
        <v>0</v>
      </c>
      <c r="BM37" s="239">
        <f>IF($B$1="On",SUMIF('&lt;- Scale Ops'!$A$3:$A$413,TRIM($A37),INDEX('&lt;- Scale Ops'!$D$3:$BW$413,0,MATCH(BM$2,'&lt;- Scale Ops'!$D$3:$BW$3,0))),0)</f>
        <v>0</v>
      </c>
      <c r="BN37" s="239">
        <f>IF($B$1="On",SUMIF('&lt;- Scale Ops'!$A$3:$A$413,TRIM($A37),INDEX('&lt;- Scale Ops'!$D$3:$BW$413,0,MATCH(BN$2,'&lt;- Scale Ops'!$D$3:$BW$3,0))),0)</f>
        <v>0</v>
      </c>
      <c r="BO37" s="239">
        <f>IF($B$1="On",SUMIF('&lt;- Scale Ops'!$A$3:$A$413,TRIM($A37),INDEX('&lt;- Scale Ops'!$D$3:$BW$413,0,MATCH(BO$2,'&lt;- Scale Ops'!$D$3:$BW$3,0))),0)</f>
        <v>0</v>
      </c>
      <c r="BP37" s="239">
        <f>IF($B$1="On",SUMIF('&lt;- Scale Ops'!$A$3:$A$413,TRIM($A37),INDEX('&lt;- Scale Ops'!$D$3:$BW$413,0,MATCH(BP$2,'&lt;- Scale Ops'!$D$3:$BW$3,0))),0)</f>
        <v>0</v>
      </c>
      <c r="BQ37" s="239">
        <f>IF($B$1="On",SUMIF('&lt;- Scale Ops'!$A$3:$A$413,TRIM($A37),INDEX('&lt;- Scale Ops'!$D$3:$BW$413,0,MATCH(BQ$2,'&lt;- Scale Ops'!$D$3:$BW$3,0))),0)</f>
        <v>0</v>
      </c>
      <c r="BR37" s="239">
        <f>IF($B$1="On",SUMIF('&lt;- Scale Ops'!$A$3:$A$413,TRIM($A37),INDEX('&lt;- Scale Ops'!$D$3:$BW$413,0,MATCH(BR$2,'&lt;- Scale Ops'!$D$3:$BW$3,0))),0)</f>
        <v>0</v>
      </c>
      <c r="BS37" s="239">
        <f>IF($B$1="On",SUMIF('&lt;- Scale Ops'!$A$3:$A$413,TRIM($A37),INDEX('&lt;- Scale Ops'!$D$3:$BW$413,0,MATCH(BS$2,'&lt;- Scale Ops'!$D$3:$BW$3,0))),0)</f>
        <v>0</v>
      </c>
      <c r="BT37" s="239">
        <f>IF($B$1="On",SUMIF('&lt;- Scale Ops'!$A$3:$A$413,TRIM($A37),INDEX('&lt;- Scale Ops'!$D$3:$BW$413,0,MATCH(BT$2,'&lt;- Scale Ops'!$D$3:$BW$3,0))),0)</f>
        <v>0</v>
      </c>
      <c r="BU37" s="239">
        <f>IF($B$1="On",SUMIF('&lt;- Scale Ops'!$A$3:$A$413,TRIM($A37),INDEX('&lt;- Scale Ops'!$D$3:$BW$413,0,MATCH(BU$2,'&lt;- Scale Ops'!$D$3:$BW$3,0))),0)</f>
        <v>0</v>
      </c>
      <c r="BV37" s="239">
        <f>IF($B$1="On",SUMIF('&lt;- Scale Ops'!$A$3:$A$413,TRIM($A37),INDEX('&lt;- Scale Ops'!$D$3:$BW$413,0,MATCH(BV$2,'&lt;- Scale Ops'!$D$3:$BW$3,0))),0)</f>
        <v>0</v>
      </c>
    </row>
    <row r="38" spans="1:74" x14ac:dyDescent="0.3">
      <c r="A38" t="str">
        <f t="shared" ref="A38:A44" si="9">$B38&amp;$A$36</f>
        <v>ServicesBenefits</v>
      </c>
      <c r="B38" t="s">
        <v>4</v>
      </c>
      <c r="C38" s="239">
        <f>IF($B$1="On",SUMIF('&lt;- Scale Ops'!$A$3:$A$413,TRIM($A38),INDEX('&lt;- Scale Ops'!$D$3:$BW$413,0,MATCH(C$2,'&lt;- Scale Ops'!$D$3:$BW$3,0))),0)</f>
        <v>0</v>
      </c>
      <c r="D38" s="239">
        <f>IF($B$1="On",SUMIF('&lt;- Scale Ops'!$A$3:$A$413,TRIM($A38),INDEX('&lt;- Scale Ops'!$D$3:$BW$413,0,MATCH(D$2,'&lt;- Scale Ops'!$D$3:$BW$3,0))),0)</f>
        <v>0</v>
      </c>
      <c r="E38" s="239">
        <f>IF($B$1="On",SUMIF('&lt;- Scale Ops'!$A$3:$A$413,TRIM($A38),INDEX('&lt;- Scale Ops'!$D$3:$BW$413,0,MATCH(E$2,'&lt;- Scale Ops'!$D$3:$BW$3,0))),0)</f>
        <v>0</v>
      </c>
      <c r="F38" s="239">
        <f>IF($B$1="On",SUMIF('&lt;- Scale Ops'!$A$3:$A$413,TRIM($A38),INDEX('&lt;- Scale Ops'!$D$3:$BW$413,0,MATCH(F$2,'&lt;- Scale Ops'!$D$3:$BW$3,0))),0)</f>
        <v>0</v>
      </c>
      <c r="G38" s="239">
        <f>IF($B$1="On",SUMIF('&lt;- Scale Ops'!$A$3:$A$413,TRIM($A38),INDEX('&lt;- Scale Ops'!$D$3:$BW$413,0,MATCH(G$2,'&lt;- Scale Ops'!$D$3:$BW$3,0))),0)</f>
        <v>0</v>
      </c>
      <c r="H38" s="239">
        <f>IF($B$1="On",SUMIF('&lt;- Scale Ops'!$A$3:$A$413,TRIM($A38),INDEX('&lt;- Scale Ops'!$D$3:$BW$413,0,MATCH(H$2,'&lt;- Scale Ops'!$D$3:$BW$3,0))),0)</f>
        <v>0</v>
      </c>
      <c r="I38" s="239">
        <f>IF($B$1="On",SUMIF('&lt;- Scale Ops'!$A$3:$A$413,TRIM($A38),INDEX('&lt;- Scale Ops'!$D$3:$BW$413,0,MATCH(I$2,'&lt;- Scale Ops'!$D$3:$BW$3,0))),0)</f>
        <v>0</v>
      </c>
      <c r="J38" s="239">
        <f>IF($B$1="On",SUMIF('&lt;- Scale Ops'!$A$3:$A$413,TRIM($A38),INDEX('&lt;- Scale Ops'!$D$3:$BW$413,0,MATCH(J$2,'&lt;- Scale Ops'!$D$3:$BW$3,0))),0)</f>
        <v>0</v>
      </c>
      <c r="K38" s="239">
        <f>IF($B$1="On",SUMIF('&lt;- Scale Ops'!$A$3:$A$413,TRIM($A38),INDEX('&lt;- Scale Ops'!$D$3:$BW$413,0,MATCH(K$2,'&lt;- Scale Ops'!$D$3:$BW$3,0))),0)</f>
        <v>0</v>
      </c>
      <c r="L38" s="239">
        <f>IF($B$1="On",SUMIF('&lt;- Scale Ops'!$A$3:$A$413,TRIM($A38),INDEX('&lt;- Scale Ops'!$D$3:$BW$413,0,MATCH(L$2,'&lt;- Scale Ops'!$D$3:$BW$3,0))),0)</f>
        <v>0</v>
      </c>
      <c r="M38" s="239">
        <f>IF($B$1="On",SUMIF('&lt;- Scale Ops'!$A$3:$A$413,TRIM($A38),INDEX('&lt;- Scale Ops'!$D$3:$BW$413,0,MATCH(M$2,'&lt;- Scale Ops'!$D$3:$BW$3,0))),0)</f>
        <v>0</v>
      </c>
      <c r="N38" s="239">
        <f>IF($B$1="On",SUMIF('&lt;- Scale Ops'!$A$3:$A$413,TRIM($A38),INDEX('&lt;- Scale Ops'!$D$3:$BW$413,0,MATCH(N$2,'&lt;- Scale Ops'!$D$3:$BW$3,0))),0)</f>
        <v>0</v>
      </c>
      <c r="O38" s="239">
        <f>IF($B$1="On",SUMIF('&lt;- Scale Ops'!$A$3:$A$413,TRIM($A38),INDEX('&lt;- Scale Ops'!$D$3:$BW$413,0,MATCH(O$2,'&lt;- Scale Ops'!$D$3:$BW$3,0))),0)</f>
        <v>0</v>
      </c>
      <c r="P38" s="239">
        <f>IF($B$1="On",SUMIF('&lt;- Scale Ops'!$A$3:$A$413,TRIM($A38),INDEX('&lt;- Scale Ops'!$D$3:$BW$413,0,MATCH(P$2,'&lt;- Scale Ops'!$D$3:$BW$3,0))),0)</f>
        <v>0</v>
      </c>
      <c r="Q38" s="239">
        <f>IF($B$1="On",SUMIF('&lt;- Scale Ops'!$A$3:$A$413,TRIM($A38),INDEX('&lt;- Scale Ops'!$D$3:$BW$413,0,MATCH(Q$2,'&lt;- Scale Ops'!$D$3:$BW$3,0))),0)</f>
        <v>0</v>
      </c>
      <c r="R38" s="239">
        <f>IF($B$1="On",SUMIF('&lt;- Scale Ops'!$A$3:$A$413,TRIM($A38),INDEX('&lt;- Scale Ops'!$D$3:$BW$413,0,MATCH(R$2,'&lt;- Scale Ops'!$D$3:$BW$3,0))),0)</f>
        <v>0</v>
      </c>
      <c r="S38" s="239">
        <f>IF($B$1="On",SUMIF('&lt;- Scale Ops'!$A$3:$A$413,TRIM($A38),INDEX('&lt;- Scale Ops'!$D$3:$BW$413,0,MATCH(S$2,'&lt;- Scale Ops'!$D$3:$BW$3,0))),0)</f>
        <v>0</v>
      </c>
      <c r="T38" s="239">
        <f>IF($B$1="On",SUMIF('&lt;- Scale Ops'!$A$3:$A$413,TRIM($A38),INDEX('&lt;- Scale Ops'!$D$3:$BW$413,0,MATCH(T$2,'&lt;- Scale Ops'!$D$3:$BW$3,0))),0)</f>
        <v>0</v>
      </c>
      <c r="U38" s="239">
        <f>IF($B$1="On",SUMIF('&lt;- Scale Ops'!$A$3:$A$413,TRIM($A38),INDEX('&lt;- Scale Ops'!$D$3:$BW$413,0,MATCH(U$2,'&lt;- Scale Ops'!$D$3:$BW$3,0))),0)</f>
        <v>0</v>
      </c>
      <c r="V38" s="239">
        <f>IF($B$1="On",SUMIF('&lt;- Scale Ops'!$A$3:$A$413,TRIM($A38),INDEX('&lt;- Scale Ops'!$D$3:$BW$413,0,MATCH(V$2,'&lt;- Scale Ops'!$D$3:$BW$3,0))),0)</f>
        <v>0</v>
      </c>
      <c r="W38" s="239">
        <f>IF($B$1="On",SUMIF('&lt;- Scale Ops'!$A$3:$A$413,TRIM($A38),INDEX('&lt;- Scale Ops'!$D$3:$BW$413,0,MATCH(W$2,'&lt;- Scale Ops'!$D$3:$BW$3,0))),0)</f>
        <v>0</v>
      </c>
      <c r="X38" s="239">
        <f>IF($B$1="On",SUMIF('&lt;- Scale Ops'!$A$3:$A$413,TRIM($A38),INDEX('&lt;- Scale Ops'!$D$3:$BW$413,0,MATCH(X$2,'&lt;- Scale Ops'!$D$3:$BW$3,0))),0)</f>
        <v>0</v>
      </c>
      <c r="Y38" s="239">
        <f>IF($B$1="On",SUMIF('&lt;- Scale Ops'!$A$3:$A$413,TRIM($A38),INDEX('&lt;- Scale Ops'!$D$3:$BW$413,0,MATCH(Y$2,'&lt;- Scale Ops'!$D$3:$BW$3,0))),0)</f>
        <v>0</v>
      </c>
      <c r="Z38" s="239">
        <f>IF($B$1="On",SUMIF('&lt;- Scale Ops'!$A$3:$A$413,TRIM($A38),INDEX('&lt;- Scale Ops'!$D$3:$BW$413,0,MATCH(Z$2,'&lt;- Scale Ops'!$D$3:$BW$3,0))),0)</f>
        <v>0</v>
      </c>
      <c r="AA38" s="239">
        <f>IF($B$1="On",SUMIF('&lt;- Scale Ops'!$A$3:$A$413,TRIM($A38),INDEX('&lt;- Scale Ops'!$D$3:$BW$413,0,MATCH(AA$2,'&lt;- Scale Ops'!$D$3:$BW$3,0))),0)</f>
        <v>0</v>
      </c>
      <c r="AB38" s="239">
        <f>IF($B$1="On",SUMIF('&lt;- Scale Ops'!$A$3:$A$413,TRIM($A38),INDEX('&lt;- Scale Ops'!$D$3:$BW$413,0,MATCH(AB$2,'&lt;- Scale Ops'!$D$3:$BW$3,0))),0)</f>
        <v>0</v>
      </c>
      <c r="AC38" s="239">
        <f>IF($B$1="On",SUMIF('&lt;- Scale Ops'!$A$3:$A$413,TRIM($A38),INDEX('&lt;- Scale Ops'!$D$3:$BW$413,0,MATCH(AC$2,'&lt;- Scale Ops'!$D$3:$BW$3,0))),0)</f>
        <v>0</v>
      </c>
      <c r="AD38" s="239">
        <f>IF($B$1="On",SUMIF('&lt;- Scale Ops'!$A$3:$A$413,TRIM($A38),INDEX('&lt;- Scale Ops'!$D$3:$BW$413,0,MATCH(AD$2,'&lt;- Scale Ops'!$D$3:$BW$3,0))),0)</f>
        <v>0</v>
      </c>
      <c r="AE38" s="239">
        <f>IF($B$1="On",SUMIF('&lt;- Scale Ops'!$A$3:$A$413,TRIM($A38),INDEX('&lt;- Scale Ops'!$D$3:$BW$413,0,MATCH(AE$2,'&lt;- Scale Ops'!$D$3:$BW$3,0))),0)</f>
        <v>0</v>
      </c>
      <c r="AF38" s="239">
        <f>IF($B$1="On",SUMIF('&lt;- Scale Ops'!$A$3:$A$413,TRIM($A38),INDEX('&lt;- Scale Ops'!$D$3:$BW$413,0,MATCH(AF$2,'&lt;- Scale Ops'!$D$3:$BW$3,0))),0)</f>
        <v>0</v>
      </c>
      <c r="AG38" s="239">
        <f>IF($B$1="On",SUMIF('&lt;- Scale Ops'!$A$3:$A$413,TRIM($A38),INDEX('&lt;- Scale Ops'!$D$3:$BW$413,0,MATCH(AG$2,'&lt;- Scale Ops'!$D$3:$BW$3,0))),0)</f>
        <v>0</v>
      </c>
      <c r="AH38" s="239">
        <f>IF($B$1="On",SUMIF('&lt;- Scale Ops'!$A$3:$A$413,TRIM($A38),INDEX('&lt;- Scale Ops'!$D$3:$BW$413,0,MATCH(AH$2,'&lt;- Scale Ops'!$D$3:$BW$3,0))),0)</f>
        <v>0</v>
      </c>
      <c r="AI38" s="239">
        <f>IF($B$1="On",SUMIF('&lt;- Scale Ops'!$A$3:$A$413,TRIM($A38),INDEX('&lt;- Scale Ops'!$D$3:$BW$413,0,MATCH(AI$2,'&lt;- Scale Ops'!$D$3:$BW$3,0))),0)</f>
        <v>0</v>
      </c>
      <c r="AJ38" s="239">
        <f>IF($B$1="On",SUMIF('&lt;- Scale Ops'!$A$3:$A$413,TRIM($A38),INDEX('&lt;- Scale Ops'!$D$3:$BW$413,0,MATCH(AJ$2,'&lt;- Scale Ops'!$D$3:$BW$3,0))),0)</f>
        <v>0</v>
      </c>
      <c r="AK38" s="239">
        <f>IF($B$1="On",SUMIF('&lt;- Scale Ops'!$A$3:$A$413,TRIM($A38),INDEX('&lt;- Scale Ops'!$D$3:$BW$413,0,MATCH(AK$2,'&lt;- Scale Ops'!$D$3:$BW$3,0))),0)</f>
        <v>0</v>
      </c>
      <c r="AL38" s="239">
        <f>IF($B$1="On",SUMIF('&lt;- Scale Ops'!$A$3:$A$413,TRIM($A38),INDEX('&lt;- Scale Ops'!$D$3:$BW$413,0,MATCH(AL$2,'&lt;- Scale Ops'!$D$3:$BW$3,0))),0)</f>
        <v>0</v>
      </c>
      <c r="AM38" s="239">
        <f>IF($B$1="On",SUMIF('&lt;- Scale Ops'!$A$3:$A$413,TRIM($A38),INDEX('&lt;- Scale Ops'!$D$3:$BW$413,0,MATCH(AM$2,'&lt;- Scale Ops'!$D$3:$BW$3,0))),0)</f>
        <v>0</v>
      </c>
      <c r="AN38" s="239">
        <f>IF($B$1="On",SUMIF('&lt;- Scale Ops'!$A$3:$A$413,TRIM($A38),INDEX('&lt;- Scale Ops'!$D$3:$BW$413,0,MATCH(AN$2,'&lt;- Scale Ops'!$D$3:$BW$3,0))),0)</f>
        <v>0</v>
      </c>
      <c r="AO38" s="239">
        <f>IF($B$1="On",SUMIF('&lt;- Scale Ops'!$A$3:$A$413,TRIM($A38),INDEX('&lt;- Scale Ops'!$D$3:$BW$413,0,MATCH(AO$2,'&lt;- Scale Ops'!$D$3:$BW$3,0))),0)</f>
        <v>0</v>
      </c>
      <c r="AP38" s="239">
        <f>IF($B$1="On",SUMIF('&lt;- Scale Ops'!$A$3:$A$413,TRIM($A38),INDEX('&lt;- Scale Ops'!$D$3:$BW$413,0,MATCH(AP$2,'&lt;- Scale Ops'!$D$3:$BW$3,0))),0)</f>
        <v>0</v>
      </c>
      <c r="AQ38" s="239">
        <f>IF($B$1="On",SUMIF('&lt;- Scale Ops'!$A$3:$A$413,TRIM($A38),INDEX('&lt;- Scale Ops'!$D$3:$BW$413,0,MATCH(AQ$2,'&lt;- Scale Ops'!$D$3:$BW$3,0))),0)</f>
        <v>0</v>
      </c>
      <c r="AR38" s="239">
        <f>IF($B$1="On",SUMIF('&lt;- Scale Ops'!$A$3:$A$413,TRIM($A38),INDEX('&lt;- Scale Ops'!$D$3:$BW$413,0,MATCH(AR$2,'&lt;- Scale Ops'!$D$3:$BW$3,0))),0)</f>
        <v>0</v>
      </c>
      <c r="AS38" s="239">
        <f>IF($B$1="On",SUMIF('&lt;- Scale Ops'!$A$3:$A$413,TRIM($A38),INDEX('&lt;- Scale Ops'!$D$3:$BW$413,0,MATCH(AS$2,'&lt;- Scale Ops'!$D$3:$BW$3,0))),0)</f>
        <v>0</v>
      </c>
      <c r="AT38" s="239">
        <f>IF($B$1="On",SUMIF('&lt;- Scale Ops'!$A$3:$A$413,TRIM($A38),INDEX('&lt;- Scale Ops'!$D$3:$BW$413,0,MATCH(AT$2,'&lt;- Scale Ops'!$D$3:$BW$3,0))),0)</f>
        <v>0</v>
      </c>
      <c r="AU38" s="239">
        <f>IF($B$1="On",SUMIF('&lt;- Scale Ops'!$A$3:$A$413,TRIM($A38),INDEX('&lt;- Scale Ops'!$D$3:$BW$413,0,MATCH(AU$2,'&lt;- Scale Ops'!$D$3:$BW$3,0))),0)</f>
        <v>0</v>
      </c>
      <c r="AV38" s="239">
        <f>IF($B$1="On",SUMIF('&lt;- Scale Ops'!$A$3:$A$413,TRIM($A38),INDEX('&lt;- Scale Ops'!$D$3:$BW$413,0,MATCH(AV$2,'&lt;- Scale Ops'!$D$3:$BW$3,0))),0)</f>
        <v>0</v>
      </c>
      <c r="AW38" s="239">
        <f>IF($B$1="On",SUMIF('&lt;- Scale Ops'!$A$3:$A$413,TRIM($A38),INDEX('&lt;- Scale Ops'!$D$3:$BW$413,0,MATCH(AW$2,'&lt;- Scale Ops'!$D$3:$BW$3,0))),0)</f>
        <v>0</v>
      </c>
      <c r="AX38" s="239">
        <f>IF($B$1="On",SUMIF('&lt;- Scale Ops'!$A$3:$A$413,TRIM($A38),INDEX('&lt;- Scale Ops'!$D$3:$BW$413,0,MATCH(AX$2,'&lt;- Scale Ops'!$D$3:$BW$3,0))),0)</f>
        <v>0</v>
      </c>
      <c r="AY38" s="239">
        <f>IF($B$1="On",SUMIF('&lt;- Scale Ops'!$A$3:$A$413,TRIM($A38),INDEX('&lt;- Scale Ops'!$D$3:$BW$413,0,MATCH(AY$2,'&lt;- Scale Ops'!$D$3:$BW$3,0))),0)</f>
        <v>0</v>
      </c>
      <c r="AZ38" s="239">
        <f>IF($B$1="On",SUMIF('&lt;- Scale Ops'!$A$3:$A$413,TRIM($A38),INDEX('&lt;- Scale Ops'!$D$3:$BW$413,0,MATCH(AZ$2,'&lt;- Scale Ops'!$D$3:$BW$3,0))),0)</f>
        <v>0</v>
      </c>
      <c r="BA38" s="239">
        <f>IF($B$1="On",SUMIF('&lt;- Scale Ops'!$A$3:$A$413,TRIM($A38),INDEX('&lt;- Scale Ops'!$D$3:$BW$413,0,MATCH(BA$2,'&lt;- Scale Ops'!$D$3:$BW$3,0))),0)</f>
        <v>0</v>
      </c>
      <c r="BB38" s="239">
        <f>IF($B$1="On",SUMIF('&lt;- Scale Ops'!$A$3:$A$413,TRIM($A38),INDEX('&lt;- Scale Ops'!$D$3:$BW$413,0,MATCH(BB$2,'&lt;- Scale Ops'!$D$3:$BW$3,0))),0)</f>
        <v>0</v>
      </c>
      <c r="BC38" s="239">
        <f>IF($B$1="On",SUMIF('&lt;- Scale Ops'!$A$3:$A$413,TRIM($A38),INDEX('&lt;- Scale Ops'!$D$3:$BW$413,0,MATCH(BC$2,'&lt;- Scale Ops'!$D$3:$BW$3,0))),0)</f>
        <v>0</v>
      </c>
      <c r="BD38" s="239">
        <f>IF($B$1="On",SUMIF('&lt;- Scale Ops'!$A$3:$A$413,TRIM($A38),INDEX('&lt;- Scale Ops'!$D$3:$BW$413,0,MATCH(BD$2,'&lt;- Scale Ops'!$D$3:$BW$3,0))),0)</f>
        <v>0</v>
      </c>
      <c r="BE38" s="239">
        <f>IF($B$1="On",SUMIF('&lt;- Scale Ops'!$A$3:$A$413,TRIM($A38),INDEX('&lt;- Scale Ops'!$D$3:$BW$413,0,MATCH(BE$2,'&lt;- Scale Ops'!$D$3:$BW$3,0))),0)</f>
        <v>0</v>
      </c>
      <c r="BF38" s="239">
        <f>IF($B$1="On",SUMIF('&lt;- Scale Ops'!$A$3:$A$413,TRIM($A38),INDEX('&lt;- Scale Ops'!$D$3:$BW$413,0,MATCH(BF$2,'&lt;- Scale Ops'!$D$3:$BW$3,0))),0)</f>
        <v>0</v>
      </c>
      <c r="BG38" s="239">
        <f>IF($B$1="On",SUMIF('&lt;- Scale Ops'!$A$3:$A$413,TRIM($A38),INDEX('&lt;- Scale Ops'!$D$3:$BW$413,0,MATCH(BG$2,'&lt;- Scale Ops'!$D$3:$BW$3,0))),0)</f>
        <v>0</v>
      </c>
      <c r="BH38" s="239">
        <f>IF($B$1="On",SUMIF('&lt;- Scale Ops'!$A$3:$A$413,TRIM($A38),INDEX('&lt;- Scale Ops'!$D$3:$BW$413,0,MATCH(BH$2,'&lt;- Scale Ops'!$D$3:$BW$3,0))),0)</f>
        <v>0</v>
      </c>
      <c r="BI38" s="239">
        <f>IF($B$1="On",SUMIF('&lt;- Scale Ops'!$A$3:$A$413,TRIM($A38),INDEX('&lt;- Scale Ops'!$D$3:$BW$413,0,MATCH(BI$2,'&lt;- Scale Ops'!$D$3:$BW$3,0))),0)</f>
        <v>0</v>
      </c>
      <c r="BJ38" s="239">
        <f>IF($B$1="On",SUMIF('&lt;- Scale Ops'!$A$3:$A$413,TRIM($A38),INDEX('&lt;- Scale Ops'!$D$3:$BW$413,0,MATCH(BJ$2,'&lt;- Scale Ops'!$D$3:$BW$3,0))),0)</f>
        <v>0</v>
      </c>
      <c r="BK38" s="239">
        <f>IF($B$1="On",SUMIF('&lt;- Scale Ops'!$A$3:$A$413,TRIM($A38),INDEX('&lt;- Scale Ops'!$D$3:$BW$413,0,MATCH(BK$2,'&lt;- Scale Ops'!$D$3:$BW$3,0))),0)</f>
        <v>0</v>
      </c>
      <c r="BL38" s="239">
        <f>IF($B$1="On",SUMIF('&lt;- Scale Ops'!$A$3:$A$413,TRIM($A38),INDEX('&lt;- Scale Ops'!$D$3:$BW$413,0,MATCH(BL$2,'&lt;- Scale Ops'!$D$3:$BW$3,0))),0)</f>
        <v>0</v>
      </c>
      <c r="BM38" s="239">
        <f>IF($B$1="On",SUMIF('&lt;- Scale Ops'!$A$3:$A$413,TRIM($A38),INDEX('&lt;- Scale Ops'!$D$3:$BW$413,0,MATCH(BM$2,'&lt;- Scale Ops'!$D$3:$BW$3,0))),0)</f>
        <v>0</v>
      </c>
      <c r="BN38" s="239">
        <f>IF($B$1="On",SUMIF('&lt;- Scale Ops'!$A$3:$A$413,TRIM($A38),INDEX('&lt;- Scale Ops'!$D$3:$BW$413,0,MATCH(BN$2,'&lt;- Scale Ops'!$D$3:$BW$3,0))),0)</f>
        <v>0</v>
      </c>
      <c r="BO38" s="239">
        <f>IF($B$1="On",SUMIF('&lt;- Scale Ops'!$A$3:$A$413,TRIM($A38),INDEX('&lt;- Scale Ops'!$D$3:$BW$413,0,MATCH(BO$2,'&lt;- Scale Ops'!$D$3:$BW$3,0))),0)</f>
        <v>0</v>
      </c>
      <c r="BP38" s="239">
        <f>IF($B$1="On",SUMIF('&lt;- Scale Ops'!$A$3:$A$413,TRIM($A38),INDEX('&lt;- Scale Ops'!$D$3:$BW$413,0,MATCH(BP$2,'&lt;- Scale Ops'!$D$3:$BW$3,0))),0)</f>
        <v>0</v>
      </c>
      <c r="BQ38" s="239">
        <f>IF($B$1="On",SUMIF('&lt;- Scale Ops'!$A$3:$A$413,TRIM($A38),INDEX('&lt;- Scale Ops'!$D$3:$BW$413,0,MATCH(BQ$2,'&lt;- Scale Ops'!$D$3:$BW$3,0))),0)</f>
        <v>0</v>
      </c>
      <c r="BR38" s="239">
        <f>IF($B$1="On",SUMIF('&lt;- Scale Ops'!$A$3:$A$413,TRIM($A38),INDEX('&lt;- Scale Ops'!$D$3:$BW$413,0,MATCH(BR$2,'&lt;- Scale Ops'!$D$3:$BW$3,0))),0)</f>
        <v>0</v>
      </c>
      <c r="BS38" s="239">
        <f>IF($B$1="On",SUMIF('&lt;- Scale Ops'!$A$3:$A$413,TRIM($A38),INDEX('&lt;- Scale Ops'!$D$3:$BW$413,0,MATCH(BS$2,'&lt;- Scale Ops'!$D$3:$BW$3,0))),0)</f>
        <v>0</v>
      </c>
      <c r="BT38" s="239">
        <f>IF($B$1="On",SUMIF('&lt;- Scale Ops'!$A$3:$A$413,TRIM($A38),INDEX('&lt;- Scale Ops'!$D$3:$BW$413,0,MATCH(BT$2,'&lt;- Scale Ops'!$D$3:$BW$3,0))),0)</f>
        <v>0</v>
      </c>
      <c r="BU38" s="239">
        <f>IF($B$1="On",SUMIF('&lt;- Scale Ops'!$A$3:$A$413,TRIM($A38),INDEX('&lt;- Scale Ops'!$D$3:$BW$413,0,MATCH(BU$2,'&lt;- Scale Ops'!$D$3:$BW$3,0))),0)</f>
        <v>0</v>
      </c>
      <c r="BV38" s="239">
        <f>IF($B$1="On",SUMIF('&lt;- Scale Ops'!$A$3:$A$413,TRIM($A38),INDEX('&lt;- Scale Ops'!$D$3:$BW$413,0,MATCH(BV$2,'&lt;- Scale Ops'!$D$3:$BW$3,0))),0)</f>
        <v>0</v>
      </c>
    </row>
    <row r="39" spans="1:74" x14ac:dyDescent="0.3">
      <c r="A39" t="str">
        <f t="shared" si="9"/>
        <v>Customer SuccessBenefits</v>
      </c>
      <c r="B39" t="s">
        <v>155</v>
      </c>
      <c r="C39" s="239">
        <f>IF($B$1="On",SUMIF('&lt;- Scale Ops'!$A$3:$A$413,TRIM($A39),INDEX('&lt;- Scale Ops'!$D$3:$BW$413,0,MATCH(C$2,'&lt;- Scale Ops'!$D$3:$BW$3,0))),0)</f>
        <v>0</v>
      </c>
      <c r="D39" s="239">
        <f>IF($B$1="On",SUMIF('&lt;- Scale Ops'!$A$3:$A$413,TRIM($A39),INDEX('&lt;- Scale Ops'!$D$3:$BW$413,0,MATCH(D$2,'&lt;- Scale Ops'!$D$3:$BW$3,0))),0)</f>
        <v>0</v>
      </c>
      <c r="E39" s="239">
        <f>IF($B$1="On",SUMIF('&lt;- Scale Ops'!$A$3:$A$413,TRIM($A39),INDEX('&lt;- Scale Ops'!$D$3:$BW$413,0,MATCH(E$2,'&lt;- Scale Ops'!$D$3:$BW$3,0))),0)</f>
        <v>0</v>
      </c>
      <c r="F39" s="239">
        <f>IF($B$1="On",SUMIF('&lt;- Scale Ops'!$A$3:$A$413,TRIM($A39),INDEX('&lt;- Scale Ops'!$D$3:$BW$413,0,MATCH(F$2,'&lt;- Scale Ops'!$D$3:$BW$3,0))),0)</f>
        <v>0</v>
      </c>
      <c r="G39" s="239">
        <f>IF($B$1="On",SUMIF('&lt;- Scale Ops'!$A$3:$A$413,TRIM($A39),INDEX('&lt;- Scale Ops'!$D$3:$BW$413,0,MATCH(G$2,'&lt;- Scale Ops'!$D$3:$BW$3,0))),0)</f>
        <v>0</v>
      </c>
      <c r="H39" s="239">
        <f>IF($B$1="On",SUMIF('&lt;- Scale Ops'!$A$3:$A$413,TRIM($A39),INDEX('&lt;- Scale Ops'!$D$3:$BW$413,0,MATCH(H$2,'&lt;- Scale Ops'!$D$3:$BW$3,0))),0)</f>
        <v>0</v>
      </c>
      <c r="I39" s="239">
        <f>IF($B$1="On",SUMIF('&lt;- Scale Ops'!$A$3:$A$413,TRIM($A39),INDEX('&lt;- Scale Ops'!$D$3:$BW$413,0,MATCH(I$2,'&lt;- Scale Ops'!$D$3:$BW$3,0))),0)</f>
        <v>0</v>
      </c>
      <c r="J39" s="239">
        <f>IF($B$1="On",SUMIF('&lt;- Scale Ops'!$A$3:$A$413,TRIM($A39),INDEX('&lt;- Scale Ops'!$D$3:$BW$413,0,MATCH(J$2,'&lt;- Scale Ops'!$D$3:$BW$3,0))),0)</f>
        <v>0</v>
      </c>
      <c r="K39" s="239">
        <f>IF($B$1="On",SUMIF('&lt;- Scale Ops'!$A$3:$A$413,TRIM($A39),INDEX('&lt;- Scale Ops'!$D$3:$BW$413,0,MATCH(K$2,'&lt;- Scale Ops'!$D$3:$BW$3,0))),0)</f>
        <v>0</v>
      </c>
      <c r="L39" s="239">
        <f>IF($B$1="On",SUMIF('&lt;- Scale Ops'!$A$3:$A$413,TRIM($A39),INDEX('&lt;- Scale Ops'!$D$3:$BW$413,0,MATCH(L$2,'&lt;- Scale Ops'!$D$3:$BW$3,0))),0)</f>
        <v>0</v>
      </c>
      <c r="M39" s="239">
        <f>IF($B$1="On",SUMIF('&lt;- Scale Ops'!$A$3:$A$413,TRIM($A39),INDEX('&lt;- Scale Ops'!$D$3:$BW$413,0,MATCH(M$2,'&lt;- Scale Ops'!$D$3:$BW$3,0))),0)</f>
        <v>0</v>
      </c>
      <c r="N39" s="239">
        <f>IF($B$1="On",SUMIF('&lt;- Scale Ops'!$A$3:$A$413,TRIM($A39),INDEX('&lt;- Scale Ops'!$D$3:$BW$413,0,MATCH(N$2,'&lt;- Scale Ops'!$D$3:$BW$3,0))),0)</f>
        <v>0</v>
      </c>
      <c r="O39" s="239">
        <f>IF($B$1="On",SUMIF('&lt;- Scale Ops'!$A$3:$A$413,TRIM($A39),INDEX('&lt;- Scale Ops'!$D$3:$BW$413,0,MATCH(O$2,'&lt;- Scale Ops'!$D$3:$BW$3,0))),0)</f>
        <v>0</v>
      </c>
      <c r="P39" s="239">
        <f>IF($B$1="On",SUMIF('&lt;- Scale Ops'!$A$3:$A$413,TRIM($A39),INDEX('&lt;- Scale Ops'!$D$3:$BW$413,0,MATCH(P$2,'&lt;- Scale Ops'!$D$3:$BW$3,0))),0)</f>
        <v>0</v>
      </c>
      <c r="Q39" s="239">
        <f>IF($B$1="On",SUMIF('&lt;- Scale Ops'!$A$3:$A$413,TRIM($A39),INDEX('&lt;- Scale Ops'!$D$3:$BW$413,0,MATCH(Q$2,'&lt;- Scale Ops'!$D$3:$BW$3,0))),0)</f>
        <v>0</v>
      </c>
      <c r="R39" s="239">
        <f>IF($B$1="On",SUMIF('&lt;- Scale Ops'!$A$3:$A$413,TRIM($A39),INDEX('&lt;- Scale Ops'!$D$3:$BW$413,0,MATCH(R$2,'&lt;- Scale Ops'!$D$3:$BW$3,0))),0)</f>
        <v>0</v>
      </c>
      <c r="S39" s="239">
        <f>IF($B$1="On",SUMIF('&lt;- Scale Ops'!$A$3:$A$413,TRIM($A39),INDEX('&lt;- Scale Ops'!$D$3:$BW$413,0,MATCH(S$2,'&lt;- Scale Ops'!$D$3:$BW$3,0))),0)</f>
        <v>0</v>
      </c>
      <c r="T39" s="239">
        <f>IF($B$1="On",SUMIF('&lt;- Scale Ops'!$A$3:$A$413,TRIM($A39),INDEX('&lt;- Scale Ops'!$D$3:$BW$413,0,MATCH(T$2,'&lt;- Scale Ops'!$D$3:$BW$3,0))),0)</f>
        <v>0</v>
      </c>
      <c r="U39" s="239">
        <f>IF($B$1="On",SUMIF('&lt;- Scale Ops'!$A$3:$A$413,TRIM($A39),INDEX('&lt;- Scale Ops'!$D$3:$BW$413,0,MATCH(U$2,'&lt;- Scale Ops'!$D$3:$BW$3,0))),0)</f>
        <v>0</v>
      </c>
      <c r="V39" s="239">
        <f>IF($B$1="On",SUMIF('&lt;- Scale Ops'!$A$3:$A$413,TRIM($A39),INDEX('&lt;- Scale Ops'!$D$3:$BW$413,0,MATCH(V$2,'&lt;- Scale Ops'!$D$3:$BW$3,0))),0)</f>
        <v>0</v>
      </c>
      <c r="W39" s="239">
        <f>IF($B$1="On",SUMIF('&lt;- Scale Ops'!$A$3:$A$413,TRIM($A39),INDEX('&lt;- Scale Ops'!$D$3:$BW$413,0,MATCH(W$2,'&lt;- Scale Ops'!$D$3:$BW$3,0))),0)</f>
        <v>0</v>
      </c>
      <c r="X39" s="239">
        <f>IF($B$1="On",SUMIF('&lt;- Scale Ops'!$A$3:$A$413,TRIM($A39),INDEX('&lt;- Scale Ops'!$D$3:$BW$413,0,MATCH(X$2,'&lt;- Scale Ops'!$D$3:$BW$3,0))),0)</f>
        <v>0</v>
      </c>
      <c r="Y39" s="239">
        <f>IF($B$1="On",SUMIF('&lt;- Scale Ops'!$A$3:$A$413,TRIM($A39),INDEX('&lt;- Scale Ops'!$D$3:$BW$413,0,MATCH(Y$2,'&lt;- Scale Ops'!$D$3:$BW$3,0))),0)</f>
        <v>0</v>
      </c>
      <c r="Z39" s="239">
        <f>IF($B$1="On",SUMIF('&lt;- Scale Ops'!$A$3:$A$413,TRIM($A39),INDEX('&lt;- Scale Ops'!$D$3:$BW$413,0,MATCH(Z$2,'&lt;- Scale Ops'!$D$3:$BW$3,0))),0)</f>
        <v>0</v>
      </c>
      <c r="AA39" s="239">
        <f>IF($B$1="On",SUMIF('&lt;- Scale Ops'!$A$3:$A$413,TRIM($A39),INDEX('&lt;- Scale Ops'!$D$3:$BW$413,0,MATCH(AA$2,'&lt;- Scale Ops'!$D$3:$BW$3,0))),0)</f>
        <v>0</v>
      </c>
      <c r="AB39" s="239">
        <f>IF($B$1="On",SUMIF('&lt;- Scale Ops'!$A$3:$A$413,TRIM($A39),INDEX('&lt;- Scale Ops'!$D$3:$BW$413,0,MATCH(AB$2,'&lt;- Scale Ops'!$D$3:$BW$3,0))),0)</f>
        <v>0</v>
      </c>
      <c r="AC39" s="239">
        <f>IF($B$1="On",SUMIF('&lt;- Scale Ops'!$A$3:$A$413,TRIM($A39),INDEX('&lt;- Scale Ops'!$D$3:$BW$413,0,MATCH(AC$2,'&lt;- Scale Ops'!$D$3:$BW$3,0))),0)</f>
        <v>0</v>
      </c>
      <c r="AD39" s="239">
        <f>IF($B$1="On",SUMIF('&lt;- Scale Ops'!$A$3:$A$413,TRIM($A39),INDEX('&lt;- Scale Ops'!$D$3:$BW$413,0,MATCH(AD$2,'&lt;- Scale Ops'!$D$3:$BW$3,0))),0)</f>
        <v>0</v>
      </c>
      <c r="AE39" s="239">
        <f>IF($B$1="On",SUMIF('&lt;- Scale Ops'!$A$3:$A$413,TRIM($A39),INDEX('&lt;- Scale Ops'!$D$3:$BW$413,0,MATCH(AE$2,'&lt;- Scale Ops'!$D$3:$BW$3,0))),0)</f>
        <v>0</v>
      </c>
      <c r="AF39" s="239">
        <f>IF($B$1="On",SUMIF('&lt;- Scale Ops'!$A$3:$A$413,TRIM($A39),INDEX('&lt;- Scale Ops'!$D$3:$BW$413,0,MATCH(AF$2,'&lt;- Scale Ops'!$D$3:$BW$3,0))),0)</f>
        <v>0</v>
      </c>
      <c r="AG39" s="239">
        <f>IF($B$1="On",SUMIF('&lt;- Scale Ops'!$A$3:$A$413,TRIM($A39),INDEX('&lt;- Scale Ops'!$D$3:$BW$413,0,MATCH(AG$2,'&lt;- Scale Ops'!$D$3:$BW$3,0))),0)</f>
        <v>0</v>
      </c>
      <c r="AH39" s="239">
        <f>IF($B$1="On",SUMIF('&lt;- Scale Ops'!$A$3:$A$413,TRIM($A39),INDEX('&lt;- Scale Ops'!$D$3:$BW$413,0,MATCH(AH$2,'&lt;- Scale Ops'!$D$3:$BW$3,0))),0)</f>
        <v>0</v>
      </c>
      <c r="AI39" s="239">
        <f>IF($B$1="On",SUMIF('&lt;- Scale Ops'!$A$3:$A$413,TRIM($A39),INDEX('&lt;- Scale Ops'!$D$3:$BW$413,0,MATCH(AI$2,'&lt;- Scale Ops'!$D$3:$BW$3,0))),0)</f>
        <v>0</v>
      </c>
      <c r="AJ39" s="239">
        <f>IF($B$1="On",SUMIF('&lt;- Scale Ops'!$A$3:$A$413,TRIM($A39),INDEX('&lt;- Scale Ops'!$D$3:$BW$413,0,MATCH(AJ$2,'&lt;- Scale Ops'!$D$3:$BW$3,0))),0)</f>
        <v>0</v>
      </c>
      <c r="AK39" s="239">
        <f>IF($B$1="On",SUMIF('&lt;- Scale Ops'!$A$3:$A$413,TRIM($A39),INDEX('&lt;- Scale Ops'!$D$3:$BW$413,0,MATCH(AK$2,'&lt;- Scale Ops'!$D$3:$BW$3,0))),0)</f>
        <v>0</v>
      </c>
      <c r="AL39" s="239">
        <f>IF($B$1="On",SUMIF('&lt;- Scale Ops'!$A$3:$A$413,TRIM($A39),INDEX('&lt;- Scale Ops'!$D$3:$BW$413,0,MATCH(AL$2,'&lt;- Scale Ops'!$D$3:$BW$3,0))),0)</f>
        <v>0</v>
      </c>
      <c r="AM39" s="239">
        <f>IF($B$1="On",SUMIF('&lt;- Scale Ops'!$A$3:$A$413,TRIM($A39),INDEX('&lt;- Scale Ops'!$D$3:$BW$413,0,MATCH(AM$2,'&lt;- Scale Ops'!$D$3:$BW$3,0))),0)</f>
        <v>0</v>
      </c>
      <c r="AN39" s="239">
        <f>IF($B$1="On",SUMIF('&lt;- Scale Ops'!$A$3:$A$413,TRIM($A39),INDEX('&lt;- Scale Ops'!$D$3:$BW$413,0,MATCH(AN$2,'&lt;- Scale Ops'!$D$3:$BW$3,0))),0)</f>
        <v>0</v>
      </c>
      <c r="AO39" s="239">
        <f>IF($B$1="On",SUMIF('&lt;- Scale Ops'!$A$3:$A$413,TRIM($A39),INDEX('&lt;- Scale Ops'!$D$3:$BW$413,0,MATCH(AO$2,'&lt;- Scale Ops'!$D$3:$BW$3,0))),0)</f>
        <v>0</v>
      </c>
      <c r="AP39" s="239">
        <f>IF($B$1="On",SUMIF('&lt;- Scale Ops'!$A$3:$A$413,TRIM($A39),INDEX('&lt;- Scale Ops'!$D$3:$BW$413,0,MATCH(AP$2,'&lt;- Scale Ops'!$D$3:$BW$3,0))),0)</f>
        <v>0</v>
      </c>
      <c r="AQ39" s="239">
        <f>IF($B$1="On",SUMIF('&lt;- Scale Ops'!$A$3:$A$413,TRIM($A39),INDEX('&lt;- Scale Ops'!$D$3:$BW$413,0,MATCH(AQ$2,'&lt;- Scale Ops'!$D$3:$BW$3,0))),0)</f>
        <v>0</v>
      </c>
      <c r="AR39" s="239">
        <f>IF($B$1="On",SUMIF('&lt;- Scale Ops'!$A$3:$A$413,TRIM($A39),INDEX('&lt;- Scale Ops'!$D$3:$BW$413,0,MATCH(AR$2,'&lt;- Scale Ops'!$D$3:$BW$3,0))),0)</f>
        <v>0</v>
      </c>
      <c r="AS39" s="239">
        <f>IF($B$1="On",SUMIF('&lt;- Scale Ops'!$A$3:$A$413,TRIM($A39),INDEX('&lt;- Scale Ops'!$D$3:$BW$413,0,MATCH(AS$2,'&lt;- Scale Ops'!$D$3:$BW$3,0))),0)</f>
        <v>0</v>
      </c>
      <c r="AT39" s="239">
        <f>IF($B$1="On",SUMIF('&lt;- Scale Ops'!$A$3:$A$413,TRIM($A39),INDEX('&lt;- Scale Ops'!$D$3:$BW$413,0,MATCH(AT$2,'&lt;- Scale Ops'!$D$3:$BW$3,0))),0)</f>
        <v>0</v>
      </c>
      <c r="AU39" s="239">
        <f>IF($B$1="On",SUMIF('&lt;- Scale Ops'!$A$3:$A$413,TRIM($A39),INDEX('&lt;- Scale Ops'!$D$3:$BW$413,0,MATCH(AU$2,'&lt;- Scale Ops'!$D$3:$BW$3,0))),0)</f>
        <v>0</v>
      </c>
      <c r="AV39" s="239">
        <f>IF($B$1="On",SUMIF('&lt;- Scale Ops'!$A$3:$A$413,TRIM($A39),INDEX('&lt;- Scale Ops'!$D$3:$BW$413,0,MATCH(AV$2,'&lt;- Scale Ops'!$D$3:$BW$3,0))),0)</f>
        <v>0</v>
      </c>
      <c r="AW39" s="239">
        <f>IF($B$1="On",SUMIF('&lt;- Scale Ops'!$A$3:$A$413,TRIM($A39),INDEX('&lt;- Scale Ops'!$D$3:$BW$413,0,MATCH(AW$2,'&lt;- Scale Ops'!$D$3:$BW$3,0))),0)</f>
        <v>0</v>
      </c>
      <c r="AX39" s="239">
        <f>IF($B$1="On",SUMIF('&lt;- Scale Ops'!$A$3:$A$413,TRIM($A39),INDEX('&lt;- Scale Ops'!$D$3:$BW$413,0,MATCH(AX$2,'&lt;- Scale Ops'!$D$3:$BW$3,0))),0)</f>
        <v>0</v>
      </c>
      <c r="AY39" s="239">
        <f>IF($B$1="On",SUMIF('&lt;- Scale Ops'!$A$3:$A$413,TRIM($A39),INDEX('&lt;- Scale Ops'!$D$3:$BW$413,0,MATCH(AY$2,'&lt;- Scale Ops'!$D$3:$BW$3,0))),0)</f>
        <v>0</v>
      </c>
      <c r="AZ39" s="239">
        <f>IF($B$1="On",SUMIF('&lt;- Scale Ops'!$A$3:$A$413,TRIM($A39),INDEX('&lt;- Scale Ops'!$D$3:$BW$413,0,MATCH(AZ$2,'&lt;- Scale Ops'!$D$3:$BW$3,0))),0)</f>
        <v>0</v>
      </c>
      <c r="BA39" s="239">
        <f>IF($B$1="On",SUMIF('&lt;- Scale Ops'!$A$3:$A$413,TRIM($A39),INDEX('&lt;- Scale Ops'!$D$3:$BW$413,0,MATCH(BA$2,'&lt;- Scale Ops'!$D$3:$BW$3,0))),0)</f>
        <v>0</v>
      </c>
      <c r="BB39" s="239">
        <f>IF($B$1="On",SUMIF('&lt;- Scale Ops'!$A$3:$A$413,TRIM($A39),INDEX('&lt;- Scale Ops'!$D$3:$BW$413,0,MATCH(BB$2,'&lt;- Scale Ops'!$D$3:$BW$3,0))),0)</f>
        <v>0</v>
      </c>
      <c r="BC39" s="239">
        <f>IF($B$1="On",SUMIF('&lt;- Scale Ops'!$A$3:$A$413,TRIM($A39),INDEX('&lt;- Scale Ops'!$D$3:$BW$413,0,MATCH(BC$2,'&lt;- Scale Ops'!$D$3:$BW$3,0))),0)</f>
        <v>0</v>
      </c>
      <c r="BD39" s="239">
        <f>IF($B$1="On",SUMIF('&lt;- Scale Ops'!$A$3:$A$413,TRIM($A39),INDEX('&lt;- Scale Ops'!$D$3:$BW$413,0,MATCH(BD$2,'&lt;- Scale Ops'!$D$3:$BW$3,0))),0)</f>
        <v>0</v>
      </c>
      <c r="BE39" s="239">
        <f>IF($B$1="On",SUMIF('&lt;- Scale Ops'!$A$3:$A$413,TRIM($A39),INDEX('&lt;- Scale Ops'!$D$3:$BW$413,0,MATCH(BE$2,'&lt;- Scale Ops'!$D$3:$BW$3,0))),0)</f>
        <v>0</v>
      </c>
      <c r="BF39" s="239">
        <f>IF($B$1="On",SUMIF('&lt;- Scale Ops'!$A$3:$A$413,TRIM($A39),INDEX('&lt;- Scale Ops'!$D$3:$BW$413,0,MATCH(BF$2,'&lt;- Scale Ops'!$D$3:$BW$3,0))),0)</f>
        <v>0</v>
      </c>
      <c r="BG39" s="239">
        <f>IF($B$1="On",SUMIF('&lt;- Scale Ops'!$A$3:$A$413,TRIM($A39),INDEX('&lt;- Scale Ops'!$D$3:$BW$413,0,MATCH(BG$2,'&lt;- Scale Ops'!$D$3:$BW$3,0))),0)</f>
        <v>0</v>
      </c>
      <c r="BH39" s="239">
        <f>IF($B$1="On",SUMIF('&lt;- Scale Ops'!$A$3:$A$413,TRIM($A39),INDEX('&lt;- Scale Ops'!$D$3:$BW$413,0,MATCH(BH$2,'&lt;- Scale Ops'!$D$3:$BW$3,0))),0)</f>
        <v>0</v>
      </c>
      <c r="BI39" s="239">
        <f>IF($B$1="On",SUMIF('&lt;- Scale Ops'!$A$3:$A$413,TRIM($A39),INDEX('&lt;- Scale Ops'!$D$3:$BW$413,0,MATCH(BI$2,'&lt;- Scale Ops'!$D$3:$BW$3,0))),0)</f>
        <v>0</v>
      </c>
      <c r="BJ39" s="239">
        <f>IF($B$1="On",SUMIF('&lt;- Scale Ops'!$A$3:$A$413,TRIM($A39),INDEX('&lt;- Scale Ops'!$D$3:$BW$413,0,MATCH(BJ$2,'&lt;- Scale Ops'!$D$3:$BW$3,0))),0)</f>
        <v>0</v>
      </c>
      <c r="BK39" s="239">
        <f>IF($B$1="On",SUMIF('&lt;- Scale Ops'!$A$3:$A$413,TRIM($A39),INDEX('&lt;- Scale Ops'!$D$3:$BW$413,0,MATCH(BK$2,'&lt;- Scale Ops'!$D$3:$BW$3,0))),0)</f>
        <v>0</v>
      </c>
      <c r="BL39" s="239">
        <f>IF($B$1="On",SUMIF('&lt;- Scale Ops'!$A$3:$A$413,TRIM($A39),INDEX('&lt;- Scale Ops'!$D$3:$BW$413,0,MATCH(BL$2,'&lt;- Scale Ops'!$D$3:$BW$3,0))),0)</f>
        <v>0</v>
      </c>
      <c r="BM39" s="239">
        <f>IF($B$1="On",SUMIF('&lt;- Scale Ops'!$A$3:$A$413,TRIM($A39),INDEX('&lt;- Scale Ops'!$D$3:$BW$413,0,MATCH(BM$2,'&lt;- Scale Ops'!$D$3:$BW$3,0))),0)</f>
        <v>0</v>
      </c>
      <c r="BN39" s="239">
        <f>IF($B$1="On",SUMIF('&lt;- Scale Ops'!$A$3:$A$413,TRIM($A39),INDEX('&lt;- Scale Ops'!$D$3:$BW$413,0,MATCH(BN$2,'&lt;- Scale Ops'!$D$3:$BW$3,0))),0)</f>
        <v>0</v>
      </c>
      <c r="BO39" s="239">
        <f>IF($B$1="On",SUMIF('&lt;- Scale Ops'!$A$3:$A$413,TRIM($A39),INDEX('&lt;- Scale Ops'!$D$3:$BW$413,0,MATCH(BO$2,'&lt;- Scale Ops'!$D$3:$BW$3,0))),0)</f>
        <v>0</v>
      </c>
      <c r="BP39" s="239">
        <f>IF($B$1="On",SUMIF('&lt;- Scale Ops'!$A$3:$A$413,TRIM($A39),INDEX('&lt;- Scale Ops'!$D$3:$BW$413,0,MATCH(BP$2,'&lt;- Scale Ops'!$D$3:$BW$3,0))),0)</f>
        <v>0</v>
      </c>
      <c r="BQ39" s="239">
        <f>IF($B$1="On",SUMIF('&lt;- Scale Ops'!$A$3:$A$413,TRIM($A39),INDEX('&lt;- Scale Ops'!$D$3:$BW$413,0,MATCH(BQ$2,'&lt;- Scale Ops'!$D$3:$BW$3,0))),0)</f>
        <v>0</v>
      </c>
      <c r="BR39" s="239">
        <f>IF($B$1="On",SUMIF('&lt;- Scale Ops'!$A$3:$A$413,TRIM($A39),INDEX('&lt;- Scale Ops'!$D$3:$BW$413,0,MATCH(BR$2,'&lt;- Scale Ops'!$D$3:$BW$3,0))),0)</f>
        <v>0</v>
      </c>
      <c r="BS39" s="239">
        <f>IF($B$1="On",SUMIF('&lt;- Scale Ops'!$A$3:$A$413,TRIM($A39),INDEX('&lt;- Scale Ops'!$D$3:$BW$413,0,MATCH(BS$2,'&lt;- Scale Ops'!$D$3:$BW$3,0))),0)</f>
        <v>0</v>
      </c>
      <c r="BT39" s="239">
        <f>IF($B$1="On",SUMIF('&lt;- Scale Ops'!$A$3:$A$413,TRIM($A39),INDEX('&lt;- Scale Ops'!$D$3:$BW$413,0,MATCH(BT$2,'&lt;- Scale Ops'!$D$3:$BW$3,0))),0)</f>
        <v>0</v>
      </c>
      <c r="BU39" s="239">
        <f>IF($B$1="On",SUMIF('&lt;- Scale Ops'!$A$3:$A$413,TRIM($A39),INDEX('&lt;- Scale Ops'!$D$3:$BW$413,0,MATCH(BU$2,'&lt;- Scale Ops'!$D$3:$BW$3,0))),0)</f>
        <v>0</v>
      </c>
      <c r="BV39" s="239">
        <f>IF($B$1="On",SUMIF('&lt;- Scale Ops'!$A$3:$A$413,TRIM($A39),INDEX('&lt;- Scale Ops'!$D$3:$BW$413,0,MATCH(BV$2,'&lt;- Scale Ops'!$D$3:$BW$3,0))),0)</f>
        <v>0</v>
      </c>
    </row>
    <row r="40" spans="1:74" x14ac:dyDescent="0.3">
      <c r="A40" t="str">
        <f t="shared" si="9"/>
        <v>Dev OpsBenefits</v>
      </c>
      <c r="B40" t="s">
        <v>452</v>
      </c>
      <c r="C40" s="239">
        <f>IF($B$1="On",SUMIF('&lt;- Scale Ops'!$A$3:$A$413,TRIM($A40),INDEX('&lt;- Scale Ops'!$D$3:$BW$413,0,MATCH(C$2,'&lt;- Scale Ops'!$D$3:$BW$3,0))),0)</f>
        <v>0</v>
      </c>
      <c r="D40" s="239">
        <f>IF($B$1="On",SUMIF('&lt;- Scale Ops'!$A$3:$A$413,TRIM($A40),INDEX('&lt;- Scale Ops'!$D$3:$BW$413,0,MATCH(D$2,'&lt;- Scale Ops'!$D$3:$BW$3,0))),0)</f>
        <v>0</v>
      </c>
      <c r="E40" s="239">
        <f>IF($B$1="On",SUMIF('&lt;- Scale Ops'!$A$3:$A$413,TRIM($A40),INDEX('&lt;- Scale Ops'!$D$3:$BW$413,0,MATCH(E$2,'&lt;- Scale Ops'!$D$3:$BW$3,0))),0)</f>
        <v>0</v>
      </c>
      <c r="F40" s="239">
        <f>IF($B$1="On",SUMIF('&lt;- Scale Ops'!$A$3:$A$413,TRIM($A40),INDEX('&lt;- Scale Ops'!$D$3:$BW$413,0,MATCH(F$2,'&lt;- Scale Ops'!$D$3:$BW$3,0))),0)</f>
        <v>0</v>
      </c>
      <c r="G40" s="239">
        <f>IF($B$1="On",SUMIF('&lt;- Scale Ops'!$A$3:$A$413,TRIM($A40),INDEX('&lt;- Scale Ops'!$D$3:$BW$413,0,MATCH(G$2,'&lt;- Scale Ops'!$D$3:$BW$3,0))),0)</f>
        <v>0</v>
      </c>
      <c r="H40" s="239">
        <f>IF($B$1="On",SUMIF('&lt;- Scale Ops'!$A$3:$A$413,TRIM($A40),INDEX('&lt;- Scale Ops'!$D$3:$BW$413,0,MATCH(H$2,'&lt;- Scale Ops'!$D$3:$BW$3,0))),0)</f>
        <v>0</v>
      </c>
      <c r="I40" s="239">
        <f>IF($B$1="On",SUMIF('&lt;- Scale Ops'!$A$3:$A$413,TRIM($A40),INDEX('&lt;- Scale Ops'!$D$3:$BW$413,0,MATCH(I$2,'&lt;- Scale Ops'!$D$3:$BW$3,0))),0)</f>
        <v>0</v>
      </c>
      <c r="J40" s="239">
        <f>IF($B$1="On",SUMIF('&lt;- Scale Ops'!$A$3:$A$413,TRIM($A40),INDEX('&lt;- Scale Ops'!$D$3:$BW$413,0,MATCH(J$2,'&lt;- Scale Ops'!$D$3:$BW$3,0))),0)</f>
        <v>0</v>
      </c>
      <c r="K40" s="239">
        <f>IF($B$1="On",SUMIF('&lt;- Scale Ops'!$A$3:$A$413,TRIM($A40),INDEX('&lt;- Scale Ops'!$D$3:$BW$413,0,MATCH(K$2,'&lt;- Scale Ops'!$D$3:$BW$3,0))),0)</f>
        <v>0</v>
      </c>
      <c r="L40" s="239">
        <f>IF($B$1="On",SUMIF('&lt;- Scale Ops'!$A$3:$A$413,TRIM($A40),INDEX('&lt;- Scale Ops'!$D$3:$BW$413,0,MATCH(L$2,'&lt;- Scale Ops'!$D$3:$BW$3,0))),0)</f>
        <v>0</v>
      </c>
      <c r="M40" s="239">
        <f>IF($B$1="On",SUMIF('&lt;- Scale Ops'!$A$3:$A$413,TRIM($A40),INDEX('&lt;- Scale Ops'!$D$3:$BW$413,0,MATCH(M$2,'&lt;- Scale Ops'!$D$3:$BW$3,0))),0)</f>
        <v>0</v>
      </c>
      <c r="N40" s="239">
        <f>IF($B$1="On",SUMIF('&lt;- Scale Ops'!$A$3:$A$413,TRIM($A40),INDEX('&lt;- Scale Ops'!$D$3:$BW$413,0,MATCH(N$2,'&lt;- Scale Ops'!$D$3:$BW$3,0))),0)</f>
        <v>0</v>
      </c>
      <c r="O40" s="239">
        <f>IF($B$1="On",SUMIF('&lt;- Scale Ops'!$A$3:$A$413,TRIM($A40),INDEX('&lt;- Scale Ops'!$D$3:$BW$413,0,MATCH(O$2,'&lt;- Scale Ops'!$D$3:$BW$3,0))),0)</f>
        <v>0</v>
      </c>
      <c r="P40" s="239">
        <f>IF($B$1="On",SUMIF('&lt;- Scale Ops'!$A$3:$A$413,TRIM($A40),INDEX('&lt;- Scale Ops'!$D$3:$BW$413,0,MATCH(P$2,'&lt;- Scale Ops'!$D$3:$BW$3,0))),0)</f>
        <v>0</v>
      </c>
      <c r="Q40" s="239">
        <f>IF($B$1="On",SUMIF('&lt;- Scale Ops'!$A$3:$A$413,TRIM($A40),INDEX('&lt;- Scale Ops'!$D$3:$BW$413,0,MATCH(Q$2,'&lt;- Scale Ops'!$D$3:$BW$3,0))),0)</f>
        <v>0</v>
      </c>
      <c r="R40" s="239">
        <f>IF($B$1="On",SUMIF('&lt;- Scale Ops'!$A$3:$A$413,TRIM($A40),INDEX('&lt;- Scale Ops'!$D$3:$BW$413,0,MATCH(R$2,'&lt;- Scale Ops'!$D$3:$BW$3,0))),0)</f>
        <v>0</v>
      </c>
      <c r="S40" s="239">
        <f>IF($B$1="On",SUMIF('&lt;- Scale Ops'!$A$3:$A$413,TRIM($A40),INDEX('&lt;- Scale Ops'!$D$3:$BW$413,0,MATCH(S$2,'&lt;- Scale Ops'!$D$3:$BW$3,0))),0)</f>
        <v>0</v>
      </c>
      <c r="T40" s="239">
        <f>IF($B$1="On",SUMIF('&lt;- Scale Ops'!$A$3:$A$413,TRIM($A40),INDEX('&lt;- Scale Ops'!$D$3:$BW$413,0,MATCH(T$2,'&lt;- Scale Ops'!$D$3:$BW$3,0))),0)</f>
        <v>0</v>
      </c>
      <c r="U40" s="239">
        <f>IF($B$1="On",SUMIF('&lt;- Scale Ops'!$A$3:$A$413,TRIM($A40),INDEX('&lt;- Scale Ops'!$D$3:$BW$413,0,MATCH(U$2,'&lt;- Scale Ops'!$D$3:$BW$3,0))),0)</f>
        <v>0</v>
      </c>
      <c r="V40" s="239">
        <f>IF($B$1="On",SUMIF('&lt;- Scale Ops'!$A$3:$A$413,TRIM($A40),INDEX('&lt;- Scale Ops'!$D$3:$BW$413,0,MATCH(V$2,'&lt;- Scale Ops'!$D$3:$BW$3,0))),0)</f>
        <v>0</v>
      </c>
      <c r="W40" s="239">
        <f>IF($B$1="On",SUMIF('&lt;- Scale Ops'!$A$3:$A$413,TRIM($A40),INDEX('&lt;- Scale Ops'!$D$3:$BW$413,0,MATCH(W$2,'&lt;- Scale Ops'!$D$3:$BW$3,0))),0)</f>
        <v>0</v>
      </c>
      <c r="X40" s="239">
        <f>IF($B$1="On",SUMIF('&lt;- Scale Ops'!$A$3:$A$413,TRIM($A40),INDEX('&lt;- Scale Ops'!$D$3:$BW$413,0,MATCH(X$2,'&lt;- Scale Ops'!$D$3:$BW$3,0))),0)</f>
        <v>0</v>
      </c>
      <c r="Y40" s="239">
        <f>IF($B$1="On",SUMIF('&lt;- Scale Ops'!$A$3:$A$413,TRIM($A40),INDEX('&lt;- Scale Ops'!$D$3:$BW$413,0,MATCH(Y$2,'&lt;- Scale Ops'!$D$3:$BW$3,0))),0)</f>
        <v>0</v>
      </c>
      <c r="Z40" s="239">
        <f>IF($B$1="On",SUMIF('&lt;- Scale Ops'!$A$3:$A$413,TRIM($A40),INDEX('&lt;- Scale Ops'!$D$3:$BW$413,0,MATCH(Z$2,'&lt;- Scale Ops'!$D$3:$BW$3,0))),0)</f>
        <v>0</v>
      </c>
      <c r="AA40" s="239">
        <f>IF($B$1="On",SUMIF('&lt;- Scale Ops'!$A$3:$A$413,TRIM($A40),INDEX('&lt;- Scale Ops'!$D$3:$BW$413,0,MATCH(AA$2,'&lt;- Scale Ops'!$D$3:$BW$3,0))),0)</f>
        <v>0</v>
      </c>
      <c r="AB40" s="239">
        <f>IF($B$1="On",SUMIF('&lt;- Scale Ops'!$A$3:$A$413,TRIM($A40),INDEX('&lt;- Scale Ops'!$D$3:$BW$413,0,MATCH(AB$2,'&lt;- Scale Ops'!$D$3:$BW$3,0))),0)</f>
        <v>0</v>
      </c>
      <c r="AC40" s="239">
        <f>IF($B$1="On",SUMIF('&lt;- Scale Ops'!$A$3:$A$413,TRIM($A40),INDEX('&lt;- Scale Ops'!$D$3:$BW$413,0,MATCH(AC$2,'&lt;- Scale Ops'!$D$3:$BW$3,0))),0)</f>
        <v>0</v>
      </c>
      <c r="AD40" s="239">
        <f>IF($B$1="On",SUMIF('&lt;- Scale Ops'!$A$3:$A$413,TRIM($A40),INDEX('&lt;- Scale Ops'!$D$3:$BW$413,0,MATCH(AD$2,'&lt;- Scale Ops'!$D$3:$BW$3,0))),0)</f>
        <v>0</v>
      </c>
      <c r="AE40" s="239">
        <f>IF($B$1="On",SUMIF('&lt;- Scale Ops'!$A$3:$A$413,TRIM($A40),INDEX('&lt;- Scale Ops'!$D$3:$BW$413,0,MATCH(AE$2,'&lt;- Scale Ops'!$D$3:$BW$3,0))),0)</f>
        <v>0</v>
      </c>
      <c r="AF40" s="239">
        <f>IF($B$1="On",SUMIF('&lt;- Scale Ops'!$A$3:$A$413,TRIM($A40),INDEX('&lt;- Scale Ops'!$D$3:$BW$413,0,MATCH(AF$2,'&lt;- Scale Ops'!$D$3:$BW$3,0))),0)</f>
        <v>0</v>
      </c>
      <c r="AG40" s="239">
        <f>IF($B$1="On",SUMIF('&lt;- Scale Ops'!$A$3:$A$413,TRIM($A40),INDEX('&lt;- Scale Ops'!$D$3:$BW$413,0,MATCH(AG$2,'&lt;- Scale Ops'!$D$3:$BW$3,0))),0)</f>
        <v>0</v>
      </c>
      <c r="AH40" s="239">
        <f>IF($B$1="On",SUMIF('&lt;- Scale Ops'!$A$3:$A$413,TRIM($A40),INDEX('&lt;- Scale Ops'!$D$3:$BW$413,0,MATCH(AH$2,'&lt;- Scale Ops'!$D$3:$BW$3,0))),0)</f>
        <v>0</v>
      </c>
      <c r="AI40" s="239">
        <f>IF($B$1="On",SUMIF('&lt;- Scale Ops'!$A$3:$A$413,TRIM($A40),INDEX('&lt;- Scale Ops'!$D$3:$BW$413,0,MATCH(AI$2,'&lt;- Scale Ops'!$D$3:$BW$3,0))),0)</f>
        <v>0</v>
      </c>
      <c r="AJ40" s="239">
        <f>IF($B$1="On",SUMIF('&lt;- Scale Ops'!$A$3:$A$413,TRIM($A40),INDEX('&lt;- Scale Ops'!$D$3:$BW$413,0,MATCH(AJ$2,'&lt;- Scale Ops'!$D$3:$BW$3,0))),0)</f>
        <v>0</v>
      </c>
      <c r="AK40" s="239">
        <f>IF($B$1="On",SUMIF('&lt;- Scale Ops'!$A$3:$A$413,TRIM($A40),INDEX('&lt;- Scale Ops'!$D$3:$BW$413,0,MATCH(AK$2,'&lt;- Scale Ops'!$D$3:$BW$3,0))),0)</f>
        <v>0</v>
      </c>
      <c r="AL40" s="239">
        <f>IF($B$1="On",SUMIF('&lt;- Scale Ops'!$A$3:$A$413,TRIM($A40),INDEX('&lt;- Scale Ops'!$D$3:$BW$413,0,MATCH(AL$2,'&lt;- Scale Ops'!$D$3:$BW$3,0))),0)</f>
        <v>0</v>
      </c>
      <c r="AM40" s="239">
        <f>IF($B$1="On",SUMIF('&lt;- Scale Ops'!$A$3:$A$413,TRIM($A40),INDEX('&lt;- Scale Ops'!$D$3:$BW$413,0,MATCH(AM$2,'&lt;- Scale Ops'!$D$3:$BW$3,0))),0)</f>
        <v>0</v>
      </c>
      <c r="AN40" s="239">
        <f>IF($B$1="On",SUMIF('&lt;- Scale Ops'!$A$3:$A$413,TRIM($A40),INDEX('&lt;- Scale Ops'!$D$3:$BW$413,0,MATCH(AN$2,'&lt;- Scale Ops'!$D$3:$BW$3,0))),0)</f>
        <v>0</v>
      </c>
      <c r="AO40" s="239">
        <f>IF($B$1="On",SUMIF('&lt;- Scale Ops'!$A$3:$A$413,TRIM($A40),INDEX('&lt;- Scale Ops'!$D$3:$BW$413,0,MATCH(AO$2,'&lt;- Scale Ops'!$D$3:$BW$3,0))),0)</f>
        <v>0</v>
      </c>
      <c r="AP40" s="239">
        <f>IF($B$1="On",SUMIF('&lt;- Scale Ops'!$A$3:$A$413,TRIM($A40),INDEX('&lt;- Scale Ops'!$D$3:$BW$413,0,MATCH(AP$2,'&lt;- Scale Ops'!$D$3:$BW$3,0))),0)</f>
        <v>0</v>
      </c>
      <c r="AQ40" s="239">
        <f>IF($B$1="On",SUMIF('&lt;- Scale Ops'!$A$3:$A$413,TRIM($A40),INDEX('&lt;- Scale Ops'!$D$3:$BW$413,0,MATCH(AQ$2,'&lt;- Scale Ops'!$D$3:$BW$3,0))),0)</f>
        <v>0</v>
      </c>
      <c r="AR40" s="239">
        <f>IF($B$1="On",SUMIF('&lt;- Scale Ops'!$A$3:$A$413,TRIM($A40),INDEX('&lt;- Scale Ops'!$D$3:$BW$413,0,MATCH(AR$2,'&lt;- Scale Ops'!$D$3:$BW$3,0))),0)</f>
        <v>0</v>
      </c>
      <c r="AS40" s="239">
        <f>IF($B$1="On",SUMIF('&lt;- Scale Ops'!$A$3:$A$413,TRIM($A40),INDEX('&lt;- Scale Ops'!$D$3:$BW$413,0,MATCH(AS$2,'&lt;- Scale Ops'!$D$3:$BW$3,0))),0)</f>
        <v>0</v>
      </c>
      <c r="AT40" s="239">
        <f>IF($B$1="On",SUMIF('&lt;- Scale Ops'!$A$3:$A$413,TRIM($A40),INDEX('&lt;- Scale Ops'!$D$3:$BW$413,0,MATCH(AT$2,'&lt;- Scale Ops'!$D$3:$BW$3,0))),0)</f>
        <v>0</v>
      </c>
      <c r="AU40" s="239">
        <f>IF($B$1="On",SUMIF('&lt;- Scale Ops'!$A$3:$A$413,TRIM($A40),INDEX('&lt;- Scale Ops'!$D$3:$BW$413,0,MATCH(AU$2,'&lt;- Scale Ops'!$D$3:$BW$3,0))),0)</f>
        <v>0</v>
      </c>
      <c r="AV40" s="239">
        <f>IF($B$1="On",SUMIF('&lt;- Scale Ops'!$A$3:$A$413,TRIM($A40),INDEX('&lt;- Scale Ops'!$D$3:$BW$413,0,MATCH(AV$2,'&lt;- Scale Ops'!$D$3:$BW$3,0))),0)</f>
        <v>0</v>
      </c>
      <c r="AW40" s="239">
        <f>IF($B$1="On",SUMIF('&lt;- Scale Ops'!$A$3:$A$413,TRIM($A40),INDEX('&lt;- Scale Ops'!$D$3:$BW$413,0,MATCH(AW$2,'&lt;- Scale Ops'!$D$3:$BW$3,0))),0)</f>
        <v>0</v>
      </c>
      <c r="AX40" s="239">
        <f>IF($B$1="On",SUMIF('&lt;- Scale Ops'!$A$3:$A$413,TRIM($A40),INDEX('&lt;- Scale Ops'!$D$3:$BW$413,0,MATCH(AX$2,'&lt;- Scale Ops'!$D$3:$BW$3,0))),0)</f>
        <v>0</v>
      </c>
      <c r="AY40" s="239">
        <f>IF($B$1="On",SUMIF('&lt;- Scale Ops'!$A$3:$A$413,TRIM($A40),INDEX('&lt;- Scale Ops'!$D$3:$BW$413,0,MATCH(AY$2,'&lt;- Scale Ops'!$D$3:$BW$3,0))),0)</f>
        <v>0</v>
      </c>
      <c r="AZ40" s="239">
        <f>IF($B$1="On",SUMIF('&lt;- Scale Ops'!$A$3:$A$413,TRIM($A40),INDEX('&lt;- Scale Ops'!$D$3:$BW$413,0,MATCH(AZ$2,'&lt;- Scale Ops'!$D$3:$BW$3,0))),0)</f>
        <v>0</v>
      </c>
      <c r="BA40" s="239">
        <f>IF($B$1="On",SUMIF('&lt;- Scale Ops'!$A$3:$A$413,TRIM($A40),INDEX('&lt;- Scale Ops'!$D$3:$BW$413,0,MATCH(BA$2,'&lt;- Scale Ops'!$D$3:$BW$3,0))),0)</f>
        <v>0</v>
      </c>
      <c r="BB40" s="239">
        <f>IF($B$1="On",SUMIF('&lt;- Scale Ops'!$A$3:$A$413,TRIM($A40),INDEX('&lt;- Scale Ops'!$D$3:$BW$413,0,MATCH(BB$2,'&lt;- Scale Ops'!$D$3:$BW$3,0))),0)</f>
        <v>0</v>
      </c>
      <c r="BC40" s="239">
        <f>IF($B$1="On",SUMIF('&lt;- Scale Ops'!$A$3:$A$413,TRIM($A40),INDEX('&lt;- Scale Ops'!$D$3:$BW$413,0,MATCH(BC$2,'&lt;- Scale Ops'!$D$3:$BW$3,0))),0)</f>
        <v>0</v>
      </c>
      <c r="BD40" s="239">
        <f>IF($B$1="On",SUMIF('&lt;- Scale Ops'!$A$3:$A$413,TRIM($A40),INDEX('&lt;- Scale Ops'!$D$3:$BW$413,0,MATCH(BD$2,'&lt;- Scale Ops'!$D$3:$BW$3,0))),0)</f>
        <v>0</v>
      </c>
      <c r="BE40" s="239">
        <f>IF($B$1="On",SUMIF('&lt;- Scale Ops'!$A$3:$A$413,TRIM($A40),INDEX('&lt;- Scale Ops'!$D$3:$BW$413,0,MATCH(BE$2,'&lt;- Scale Ops'!$D$3:$BW$3,0))),0)</f>
        <v>0</v>
      </c>
      <c r="BF40" s="239">
        <f>IF($B$1="On",SUMIF('&lt;- Scale Ops'!$A$3:$A$413,TRIM($A40),INDEX('&lt;- Scale Ops'!$D$3:$BW$413,0,MATCH(BF$2,'&lt;- Scale Ops'!$D$3:$BW$3,0))),0)</f>
        <v>0</v>
      </c>
      <c r="BG40" s="239">
        <f>IF($B$1="On",SUMIF('&lt;- Scale Ops'!$A$3:$A$413,TRIM($A40),INDEX('&lt;- Scale Ops'!$D$3:$BW$413,0,MATCH(BG$2,'&lt;- Scale Ops'!$D$3:$BW$3,0))),0)</f>
        <v>0</v>
      </c>
      <c r="BH40" s="239">
        <f>IF($B$1="On",SUMIF('&lt;- Scale Ops'!$A$3:$A$413,TRIM($A40),INDEX('&lt;- Scale Ops'!$D$3:$BW$413,0,MATCH(BH$2,'&lt;- Scale Ops'!$D$3:$BW$3,0))),0)</f>
        <v>0</v>
      </c>
      <c r="BI40" s="239">
        <f>IF($B$1="On",SUMIF('&lt;- Scale Ops'!$A$3:$A$413,TRIM($A40),INDEX('&lt;- Scale Ops'!$D$3:$BW$413,0,MATCH(BI$2,'&lt;- Scale Ops'!$D$3:$BW$3,0))),0)</f>
        <v>0</v>
      </c>
      <c r="BJ40" s="239">
        <f>IF($B$1="On",SUMIF('&lt;- Scale Ops'!$A$3:$A$413,TRIM($A40),INDEX('&lt;- Scale Ops'!$D$3:$BW$413,0,MATCH(BJ$2,'&lt;- Scale Ops'!$D$3:$BW$3,0))),0)</f>
        <v>0</v>
      </c>
      <c r="BK40" s="239">
        <f>IF($B$1="On",SUMIF('&lt;- Scale Ops'!$A$3:$A$413,TRIM($A40),INDEX('&lt;- Scale Ops'!$D$3:$BW$413,0,MATCH(BK$2,'&lt;- Scale Ops'!$D$3:$BW$3,0))),0)</f>
        <v>0</v>
      </c>
      <c r="BL40" s="239">
        <f>IF($B$1="On",SUMIF('&lt;- Scale Ops'!$A$3:$A$413,TRIM($A40),INDEX('&lt;- Scale Ops'!$D$3:$BW$413,0,MATCH(BL$2,'&lt;- Scale Ops'!$D$3:$BW$3,0))),0)</f>
        <v>0</v>
      </c>
      <c r="BM40" s="239">
        <f>IF($B$1="On",SUMIF('&lt;- Scale Ops'!$A$3:$A$413,TRIM($A40),INDEX('&lt;- Scale Ops'!$D$3:$BW$413,0,MATCH(BM$2,'&lt;- Scale Ops'!$D$3:$BW$3,0))),0)</f>
        <v>0</v>
      </c>
      <c r="BN40" s="239">
        <f>IF($B$1="On",SUMIF('&lt;- Scale Ops'!$A$3:$A$413,TRIM($A40),INDEX('&lt;- Scale Ops'!$D$3:$BW$413,0,MATCH(BN$2,'&lt;- Scale Ops'!$D$3:$BW$3,0))),0)</f>
        <v>0</v>
      </c>
      <c r="BO40" s="239">
        <f>IF($B$1="On",SUMIF('&lt;- Scale Ops'!$A$3:$A$413,TRIM($A40),INDEX('&lt;- Scale Ops'!$D$3:$BW$413,0,MATCH(BO$2,'&lt;- Scale Ops'!$D$3:$BW$3,0))),0)</f>
        <v>0</v>
      </c>
      <c r="BP40" s="239">
        <f>IF($B$1="On",SUMIF('&lt;- Scale Ops'!$A$3:$A$413,TRIM($A40),INDEX('&lt;- Scale Ops'!$D$3:$BW$413,0,MATCH(BP$2,'&lt;- Scale Ops'!$D$3:$BW$3,0))),0)</f>
        <v>0</v>
      </c>
      <c r="BQ40" s="239">
        <f>IF($B$1="On",SUMIF('&lt;- Scale Ops'!$A$3:$A$413,TRIM($A40),INDEX('&lt;- Scale Ops'!$D$3:$BW$413,0,MATCH(BQ$2,'&lt;- Scale Ops'!$D$3:$BW$3,0))),0)</f>
        <v>0</v>
      </c>
      <c r="BR40" s="239">
        <f>IF($B$1="On",SUMIF('&lt;- Scale Ops'!$A$3:$A$413,TRIM($A40),INDEX('&lt;- Scale Ops'!$D$3:$BW$413,0,MATCH(BR$2,'&lt;- Scale Ops'!$D$3:$BW$3,0))),0)</f>
        <v>0</v>
      </c>
      <c r="BS40" s="239">
        <f>IF($B$1="On",SUMIF('&lt;- Scale Ops'!$A$3:$A$413,TRIM($A40),INDEX('&lt;- Scale Ops'!$D$3:$BW$413,0,MATCH(BS$2,'&lt;- Scale Ops'!$D$3:$BW$3,0))),0)</f>
        <v>0</v>
      </c>
      <c r="BT40" s="239">
        <f>IF($B$1="On",SUMIF('&lt;- Scale Ops'!$A$3:$A$413,TRIM($A40),INDEX('&lt;- Scale Ops'!$D$3:$BW$413,0,MATCH(BT$2,'&lt;- Scale Ops'!$D$3:$BW$3,0))),0)</f>
        <v>0</v>
      </c>
      <c r="BU40" s="239">
        <f>IF($B$1="On",SUMIF('&lt;- Scale Ops'!$A$3:$A$413,TRIM($A40),INDEX('&lt;- Scale Ops'!$D$3:$BW$413,0,MATCH(BU$2,'&lt;- Scale Ops'!$D$3:$BW$3,0))),0)</f>
        <v>0</v>
      </c>
      <c r="BV40" s="239">
        <f>IF($B$1="On",SUMIF('&lt;- Scale Ops'!$A$3:$A$413,TRIM($A40),INDEX('&lt;- Scale Ops'!$D$3:$BW$413,0,MATCH(BV$2,'&lt;- Scale Ops'!$D$3:$BW$3,0))),0)</f>
        <v>0</v>
      </c>
    </row>
    <row r="41" spans="1:74" x14ac:dyDescent="0.3">
      <c r="A41" t="str">
        <f t="shared" si="9"/>
        <v>R&amp;DBenefits</v>
      </c>
      <c r="B41" t="s">
        <v>86</v>
      </c>
      <c r="C41" s="239">
        <f>IF($B$1="On",SUMIF('&lt;- Scale Ops'!$A$3:$A$413,TRIM($A41),INDEX('&lt;- Scale Ops'!$D$3:$BW$413,0,MATCH(C$2,'&lt;- Scale Ops'!$D$3:$BW$3,0))),0)</f>
        <v>0</v>
      </c>
      <c r="D41" s="239">
        <f>IF($B$1="On",SUMIF('&lt;- Scale Ops'!$A$3:$A$413,TRIM($A41),INDEX('&lt;- Scale Ops'!$D$3:$BW$413,0,MATCH(D$2,'&lt;- Scale Ops'!$D$3:$BW$3,0))),0)</f>
        <v>0</v>
      </c>
      <c r="E41" s="239">
        <f>IF($B$1="On",SUMIF('&lt;- Scale Ops'!$A$3:$A$413,TRIM($A41),INDEX('&lt;- Scale Ops'!$D$3:$BW$413,0,MATCH(E$2,'&lt;- Scale Ops'!$D$3:$BW$3,0))),0)</f>
        <v>0</v>
      </c>
      <c r="F41" s="239">
        <f>IF($B$1="On",SUMIF('&lt;- Scale Ops'!$A$3:$A$413,TRIM($A41),INDEX('&lt;- Scale Ops'!$D$3:$BW$413,0,MATCH(F$2,'&lt;- Scale Ops'!$D$3:$BW$3,0))),0)</f>
        <v>0</v>
      </c>
      <c r="G41" s="239">
        <f>IF($B$1="On",SUMIF('&lt;- Scale Ops'!$A$3:$A$413,TRIM($A41),INDEX('&lt;- Scale Ops'!$D$3:$BW$413,0,MATCH(G$2,'&lt;- Scale Ops'!$D$3:$BW$3,0))),0)</f>
        <v>0</v>
      </c>
      <c r="H41" s="239">
        <f>IF($B$1="On",SUMIF('&lt;- Scale Ops'!$A$3:$A$413,TRIM($A41),INDEX('&lt;- Scale Ops'!$D$3:$BW$413,0,MATCH(H$2,'&lt;- Scale Ops'!$D$3:$BW$3,0))),0)</f>
        <v>0</v>
      </c>
      <c r="I41" s="239">
        <f>IF($B$1="On",SUMIF('&lt;- Scale Ops'!$A$3:$A$413,TRIM($A41),INDEX('&lt;- Scale Ops'!$D$3:$BW$413,0,MATCH(I$2,'&lt;- Scale Ops'!$D$3:$BW$3,0))),0)</f>
        <v>0</v>
      </c>
      <c r="J41" s="239">
        <f>IF($B$1="On",SUMIF('&lt;- Scale Ops'!$A$3:$A$413,TRIM($A41),INDEX('&lt;- Scale Ops'!$D$3:$BW$413,0,MATCH(J$2,'&lt;- Scale Ops'!$D$3:$BW$3,0))),0)</f>
        <v>0</v>
      </c>
      <c r="K41" s="239">
        <f>IF($B$1="On",SUMIF('&lt;- Scale Ops'!$A$3:$A$413,TRIM($A41),INDEX('&lt;- Scale Ops'!$D$3:$BW$413,0,MATCH(K$2,'&lt;- Scale Ops'!$D$3:$BW$3,0))),0)</f>
        <v>0</v>
      </c>
      <c r="L41" s="239">
        <f>IF($B$1="On",SUMIF('&lt;- Scale Ops'!$A$3:$A$413,TRIM($A41),INDEX('&lt;- Scale Ops'!$D$3:$BW$413,0,MATCH(L$2,'&lt;- Scale Ops'!$D$3:$BW$3,0))),0)</f>
        <v>0</v>
      </c>
      <c r="M41" s="239">
        <f>IF($B$1="On",SUMIF('&lt;- Scale Ops'!$A$3:$A$413,TRIM($A41),INDEX('&lt;- Scale Ops'!$D$3:$BW$413,0,MATCH(M$2,'&lt;- Scale Ops'!$D$3:$BW$3,0))),0)</f>
        <v>0</v>
      </c>
      <c r="N41" s="239">
        <f>IF($B$1="On",SUMIF('&lt;- Scale Ops'!$A$3:$A$413,TRIM($A41),INDEX('&lt;- Scale Ops'!$D$3:$BW$413,0,MATCH(N$2,'&lt;- Scale Ops'!$D$3:$BW$3,0))),0)</f>
        <v>0</v>
      </c>
      <c r="O41" s="239">
        <f>IF($B$1="On",SUMIF('&lt;- Scale Ops'!$A$3:$A$413,TRIM($A41),INDEX('&lt;- Scale Ops'!$D$3:$BW$413,0,MATCH(O$2,'&lt;- Scale Ops'!$D$3:$BW$3,0))),0)</f>
        <v>0</v>
      </c>
      <c r="P41" s="239">
        <f>IF($B$1="On",SUMIF('&lt;- Scale Ops'!$A$3:$A$413,TRIM($A41),INDEX('&lt;- Scale Ops'!$D$3:$BW$413,0,MATCH(P$2,'&lt;- Scale Ops'!$D$3:$BW$3,0))),0)</f>
        <v>0</v>
      </c>
      <c r="Q41" s="239">
        <f>IF($B$1="On",SUMIF('&lt;- Scale Ops'!$A$3:$A$413,TRIM($A41),INDEX('&lt;- Scale Ops'!$D$3:$BW$413,0,MATCH(Q$2,'&lt;- Scale Ops'!$D$3:$BW$3,0))),0)</f>
        <v>0</v>
      </c>
      <c r="R41" s="239">
        <f>IF($B$1="On",SUMIF('&lt;- Scale Ops'!$A$3:$A$413,TRIM($A41),INDEX('&lt;- Scale Ops'!$D$3:$BW$413,0,MATCH(R$2,'&lt;- Scale Ops'!$D$3:$BW$3,0))),0)</f>
        <v>0</v>
      </c>
      <c r="S41" s="239">
        <f>IF($B$1="On",SUMIF('&lt;- Scale Ops'!$A$3:$A$413,TRIM($A41),INDEX('&lt;- Scale Ops'!$D$3:$BW$413,0,MATCH(S$2,'&lt;- Scale Ops'!$D$3:$BW$3,0))),0)</f>
        <v>0</v>
      </c>
      <c r="T41" s="239">
        <f>IF($B$1="On",SUMIF('&lt;- Scale Ops'!$A$3:$A$413,TRIM($A41),INDEX('&lt;- Scale Ops'!$D$3:$BW$413,0,MATCH(T$2,'&lt;- Scale Ops'!$D$3:$BW$3,0))),0)</f>
        <v>0</v>
      </c>
      <c r="U41" s="239">
        <f>IF($B$1="On",SUMIF('&lt;- Scale Ops'!$A$3:$A$413,TRIM($A41),INDEX('&lt;- Scale Ops'!$D$3:$BW$413,0,MATCH(U$2,'&lt;- Scale Ops'!$D$3:$BW$3,0))),0)</f>
        <v>0</v>
      </c>
      <c r="V41" s="239">
        <f>IF($B$1="On",SUMIF('&lt;- Scale Ops'!$A$3:$A$413,TRIM($A41),INDEX('&lt;- Scale Ops'!$D$3:$BW$413,0,MATCH(V$2,'&lt;- Scale Ops'!$D$3:$BW$3,0))),0)</f>
        <v>0</v>
      </c>
      <c r="W41" s="239">
        <f>IF($B$1="On",SUMIF('&lt;- Scale Ops'!$A$3:$A$413,TRIM($A41),INDEX('&lt;- Scale Ops'!$D$3:$BW$413,0,MATCH(W$2,'&lt;- Scale Ops'!$D$3:$BW$3,0))),0)</f>
        <v>0</v>
      </c>
      <c r="X41" s="239">
        <f>IF($B$1="On",SUMIF('&lt;- Scale Ops'!$A$3:$A$413,TRIM($A41),INDEX('&lt;- Scale Ops'!$D$3:$BW$413,0,MATCH(X$2,'&lt;- Scale Ops'!$D$3:$BW$3,0))),0)</f>
        <v>0</v>
      </c>
      <c r="Y41" s="239">
        <f>IF($B$1="On",SUMIF('&lt;- Scale Ops'!$A$3:$A$413,TRIM($A41),INDEX('&lt;- Scale Ops'!$D$3:$BW$413,0,MATCH(Y$2,'&lt;- Scale Ops'!$D$3:$BW$3,0))),0)</f>
        <v>0</v>
      </c>
      <c r="Z41" s="239">
        <f>IF($B$1="On",SUMIF('&lt;- Scale Ops'!$A$3:$A$413,TRIM($A41),INDEX('&lt;- Scale Ops'!$D$3:$BW$413,0,MATCH(Z$2,'&lt;- Scale Ops'!$D$3:$BW$3,0))),0)</f>
        <v>0</v>
      </c>
      <c r="AA41" s="239">
        <f>IF($B$1="On",SUMIF('&lt;- Scale Ops'!$A$3:$A$413,TRIM($A41),INDEX('&lt;- Scale Ops'!$D$3:$BW$413,0,MATCH(AA$2,'&lt;- Scale Ops'!$D$3:$BW$3,0))),0)</f>
        <v>0</v>
      </c>
      <c r="AB41" s="239">
        <f>IF($B$1="On",SUMIF('&lt;- Scale Ops'!$A$3:$A$413,TRIM($A41),INDEX('&lt;- Scale Ops'!$D$3:$BW$413,0,MATCH(AB$2,'&lt;- Scale Ops'!$D$3:$BW$3,0))),0)</f>
        <v>0</v>
      </c>
      <c r="AC41" s="239">
        <f>IF($B$1="On",SUMIF('&lt;- Scale Ops'!$A$3:$A$413,TRIM($A41),INDEX('&lt;- Scale Ops'!$D$3:$BW$413,0,MATCH(AC$2,'&lt;- Scale Ops'!$D$3:$BW$3,0))),0)</f>
        <v>0</v>
      </c>
      <c r="AD41" s="239">
        <f>IF($B$1="On",SUMIF('&lt;- Scale Ops'!$A$3:$A$413,TRIM($A41),INDEX('&lt;- Scale Ops'!$D$3:$BW$413,0,MATCH(AD$2,'&lt;- Scale Ops'!$D$3:$BW$3,0))),0)</f>
        <v>0</v>
      </c>
      <c r="AE41" s="239">
        <f>IF($B$1="On",SUMIF('&lt;- Scale Ops'!$A$3:$A$413,TRIM($A41),INDEX('&lt;- Scale Ops'!$D$3:$BW$413,0,MATCH(AE$2,'&lt;- Scale Ops'!$D$3:$BW$3,0))),0)</f>
        <v>0</v>
      </c>
      <c r="AF41" s="239">
        <f>IF($B$1="On",SUMIF('&lt;- Scale Ops'!$A$3:$A$413,TRIM($A41),INDEX('&lt;- Scale Ops'!$D$3:$BW$413,0,MATCH(AF$2,'&lt;- Scale Ops'!$D$3:$BW$3,0))),0)</f>
        <v>0</v>
      </c>
      <c r="AG41" s="239">
        <f>IF($B$1="On",SUMIF('&lt;- Scale Ops'!$A$3:$A$413,TRIM($A41),INDEX('&lt;- Scale Ops'!$D$3:$BW$413,0,MATCH(AG$2,'&lt;- Scale Ops'!$D$3:$BW$3,0))),0)</f>
        <v>0</v>
      </c>
      <c r="AH41" s="239">
        <f>IF($B$1="On",SUMIF('&lt;- Scale Ops'!$A$3:$A$413,TRIM($A41),INDEX('&lt;- Scale Ops'!$D$3:$BW$413,0,MATCH(AH$2,'&lt;- Scale Ops'!$D$3:$BW$3,0))),0)</f>
        <v>0</v>
      </c>
      <c r="AI41" s="239">
        <f>IF($B$1="On",SUMIF('&lt;- Scale Ops'!$A$3:$A$413,TRIM($A41),INDEX('&lt;- Scale Ops'!$D$3:$BW$413,0,MATCH(AI$2,'&lt;- Scale Ops'!$D$3:$BW$3,0))),0)</f>
        <v>0</v>
      </c>
      <c r="AJ41" s="239">
        <f>IF($B$1="On",SUMIF('&lt;- Scale Ops'!$A$3:$A$413,TRIM($A41),INDEX('&lt;- Scale Ops'!$D$3:$BW$413,0,MATCH(AJ$2,'&lt;- Scale Ops'!$D$3:$BW$3,0))),0)</f>
        <v>0</v>
      </c>
      <c r="AK41" s="239">
        <f>IF($B$1="On",SUMIF('&lt;- Scale Ops'!$A$3:$A$413,TRIM($A41),INDEX('&lt;- Scale Ops'!$D$3:$BW$413,0,MATCH(AK$2,'&lt;- Scale Ops'!$D$3:$BW$3,0))),0)</f>
        <v>0</v>
      </c>
      <c r="AL41" s="239">
        <f>IF($B$1="On",SUMIF('&lt;- Scale Ops'!$A$3:$A$413,TRIM($A41),INDEX('&lt;- Scale Ops'!$D$3:$BW$413,0,MATCH(AL$2,'&lt;- Scale Ops'!$D$3:$BW$3,0))),0)</f>
        <v>0</v>
      </c>
      <c r="AM41" s="239">
        <f>IF($B$1="On",SUMIF('&lt;- Scale Ops'!$A$3:$A$413,TRIM($A41),INDEX('&lt;- Scale Ops'!$D$3:$BW$413,0,MATCH(AM$2,'&lt;- Scale Ops'!$D$3:$BW$3,0))),0)</f>
        <v>0</v>
      </c>
      <c r="AN41" s="239">
        <f>IF($B$1="On",SUMIF('&lt;- Scale Ops'!$A$3:$A$413,TRIM($A41),INDEX('&lt;- Scale Ops'!$D$3:$BW$413,0,MATCH(AN$2,'&lt;- Scale Ops'!$D$3:$BW$3,0))),0)</f>
        <v>0</v>
      </c>
      <c r="AO41" s="239">
        <f>IF($B$1="On",SUMIF('&lt;- Scale Ops'!$A$3:$A$413,TRIM($A41),INDEX('&lt;- Scale Ops'!$D$3:$BW$413,0,MATCH(AO$2,'&lt;- Scale Ops'!$D$3:$BW$3,0))),0)</f>
        <v>0</v>
      </c>
      <c r="AP41" s="239">
        <f>IF($B$1="On",SUMIF('&lt;- Scale Ops'!$A$3:$A$413,TRIM($A41),INDEX('&lt;- Scale Ops'!$D$3:$BW$413,0,MATCH(AP$2,'&lt;- Scale Ops'!$D$3:$BW$3,0))),0)</f>
        <v>0</v>
      </c>
      <c r="AQ41" s="239">
        <f>IF($B$1="On",SUMIF('&lt;- Scale Ops'!$A$3:$A$413,TRIM($A41),INDEX('&lt;- Scale Ops'!$D$3:$BW$413,0,MATCH(AQ$2,'&lt;- Scale Ops'!$D$3:$BW$3,0))),0)</f>
        <v>0</v>
      </c>
      <c r="AR41" s="239">
        <f>IF($B$1="On",SUMIF('&lt;- Scale Ops'!$A$3:$A$413,TRIM($A41),INDEX('&lt;- Scale Ops'!$D$3:$BW$413,0,MATCH(AR$2,'&lt;- Scale Ops'!$D$3:$BW$3,0))),0)</f>
        <v>0</v>
      </c>
      <c r="AS41" s="239">
        <f>IF($B$1="On",SUMIF('&lt;- Scale Ops'!$A$3:$A$413,TRIM($A41),INDEX('&lt;- Scale Ops'!$D$3:$BW$413,0,MATCH(AS$2,'&lt;- Scale Ops'!$D$3:$BW$3,0))),0)</f>
        <v>0</v>
      </c>
      <c r="AT41" s="239">
        <f>IF($B$1="On",SUMIF('&lt;- Scale Ops'!$A$3:$A$413,TRIM($A41),INDEX('&lt;- Scale Ops'!$D$3:$BW$413,0,MATCH(AT$2,'&lt;- Scale Ops'!$D$3:$BW$3,0))),0)</f>
        <v>0</v>
      </c>
      <c r="AU41" s="239">
        <f>IF($B$1="On",SUMIF('&lt;- Scale Ops'!$A$3:$A$413,TRIM($A41),INDEX('&lt;- Scale Ops'!$D$3:$BW$413,0,MATCH(AU$2,'&lt;- Scale Ops'!$D$3:$BW$3,0))),0)</f>
        <v>0</v>
      </c>
      <c r="AV41" s="239">
        <f>IF($B$1="On",SUMIF('&lt;- Scale Ops'!$A$3:$A$413,TRIM($A41),INDEX('&lt;- Scale Ops'!$D$3:$BW$413,0,MATCH(AV$2,'&lt;- Scale Ops'!$D$3:$BW$3,0))),0)</f>
        <v>0</v>
      </c>
      <c r="AW41" s="239">
        <f>IF($B$1="On",SUMIF('&lt;- Scale Ops'!$A$3:$A$413,TRIM($A41),INDEX('&lt;- Scale Ops'!$D$3:$BW$413,0,MATCH(AW$2,'&lt;- Scale Ops'!$D$3:$BW$3,0))),0)</f>
        <v>0</v>
      </c>
      <c r="AX41" s="239">
        <f>IF($B$1="On",SUMIF('&lt;- Scale Ops'!$A$3:$A$413,TRIM($A41),INDEX('&lt;- Scale Ops'!$D$3:$BW$413,0,MATCH(AX$2,'&lt;- Scale Ops'!$D$3:$BW$3,0))),0)</f>
        <v>0</v>
      </c>
      <c r="AY41" s="239">
        <f>IF($B$1="On",SUMIF('&lt;- Scale Ops'!$A$3:$A$413,TRIM($A41),INDEX('&lt;- Scale Ops'!$D$3:$BW$413,0,MATCH(AY$2,'&lt;- Scale Ops'!$D$3:$BW$3,0))),0)</f>
        <v>0</v>
      </c>
      <c r="AZ41" s="239">
        <f>IF($B$1="On",SUMIF('&lt;- Scale Ops'!$A$3:$A$413,TRIM($A41),INDEX('&lt;- Scale Ops'!$D$3:$BW$413,0,MATCH(AZ$2,'&lt;- Scale Ops'!$D$3:$BW$3,0))),0)</f>
        <v>0</v>
      </c>
      <c r="BA41" s="239">
        <f>IF($B$1="On",SUMIF('&lt;- Scale Ops'!$A$3:$A$413,TRIM($A41),INDEX('&lt;- Scale Ops'!$D$3:$BW$413,0,MATCH(BA$2,'&lt;- Scale Ops'!$D$3:$BW$3,0))),0)</f>
        <v>0</v>
      </c>
      <c r="BB41" s="239">
        <f>IF($B$1="On",SUMIF('&lt;- Scale Ops'!$A$3:$A$413,TRIM($A41),INDEX('&lt;- Scale Ops'!$D$3:$BW$413,0,MATCH(BB$2,'&lt;- Scale Ops'!$D$3:$BW$3,0))),0)</f>
        <v>0</v>
      </c>
      <c r="BC41" s="239">
        <f>IF($B$1="On",SUMIF('&lt;- Scale Ops'!$A$3:$A$413,TRIM($A41),INDEX('&lt;- Scale Ops'!$D$3:$BW$413,0,MATCH(BC$2,'&lt;- Scale Ops'!$D$3:$BW$3,0))),0)</f>
        <v>0</v>
      </c>
      <c r="BD41" s="239">
        <f>IF($B$1="On",SUMIF('&lt;- Scale Ops'!$A$3:$A$413,TRIM($A41),INDEX('&lt;- Scale Ops'!$D$3:$BW$413,0,MATCH(BD$2,'&lt;- Scale Ops'!$D$3:$BW$3,0))),0)</f>
        <v>0</v>
      </c>
      <c r="BE41" s="239">
        <f>IF($B$1="On",SUMIF('&lt;- Scale Ops'!$A$3:$A$413,TRIM($A41),INDEX('&lt;- Scale Ops'!$D$3:$BW$413,0,MATCH(BE$2,'&lt;- Scale Ops'!$D$3:$BW$3,0))),0)</f>
        <v>0</v>
      </c>
      <c r="BF41" s="239">
        <f>IF($B$1="On",SUMIF('&lt;- Scale Ops'!$A$3:$A$413,TRIM($A41),INDEX('&lt;- Scale Ops'!$D$3:$BW$413,0,MATCH(BF$2,'&lt;- Scale Ops'!$D$3:$BW$3,0))),0)</f>
        <v>0</v>
      </c>
      <c r="BG41" s="239">
        <f>IF($B$1="On",SUMIF('&lt;- Scale Ops'!$A$3:$A$413,TRIM($A41),INDEX('&lt;- Scale Ops'!$D$3:$BW$413,0,MATCH(BG$2,'&lt;- Scale Ops'!$D$3:$BW$3,0))),0)</f>
        <v>0</v>
      </c>
      <c r="BH41" s="239">
        <f>IF($B$1="On",SUMIF('&lt;- Scale Ops'!$A$3:$A$413,TRIM($A41),INDEX('&lt;- Scale Ops'!$D$3:$BW$413,0,MATCH(BH$2,'&lt;- Scale Ops'!$D$3:$BW$3,0))),0)</f>
        <v>0</v>
      </c>
      <c r="BI41" s="239">
        <f>IF($B$1="On",SUMIF('&lt;- Scale Ops'!$A$3:$A$413,TRIM($A41),INDEX('&lt;- Scale Ops'!$D$3:$BW$413,0,MATCH(BI$2,'&lt;- Scale Ops'!$D$3:$BW$3,0))),0)</f>
        <v>0</v>
      </c>
      <c r="BJ41" s="239">
        <f>IF($B$1="On",SUMIF('&lt;- Scale Ops'!$A$3:$A$413,TRIM($A41),INDEX('&lt;- Scale Ops'!$D$3:$BW$413,0,MATCH(BJ$2,'&lt;- Scale Ops'!$D$3:$BW$3,0))),0)</f>
        <v>0</v>
      </c>
      <c r="BK41" s="239">
        <f>IF($B$1="On",SUMIF('&lt;- Scale Ops'!$A$3:$A$413,TRIM($A41),INDEX('&lt;- Scale Ops'!$D$3:$BW$413,0,MATCH(BK$2,'&lt;- Scale Ops'!$D$3:$BW$3,0))),0)</f>
        <v>0</v>
      </c>
      <c r="BL41" s="239">
        <f>IF($B$1="On",SUMIF('&lt;- Scale Ops'!$A$3:$A$413,TRIM($A41),INDEX('&lt;- Scale Ops'!$D$3:$BW$413,0,MATCH(BL$2,'&lt;- Scale Ops'!$D$3:$BW$3,0))),0)</f>
        <v>0</v>
      </c>
      <c r="BM41" s="239">
        <f>IF($B$1="On",SUMIF('&lt;- Scale Ops'!$A$3:$A$413,TRIM($A41),INDEX('&lt;- Scale Ops'!$D$3:$BW$413,0,MATCH(BM$2,'&lt;- Scale Ops'!$D$3:$BW$3,0))),0)</f>
        <v>0</v>
      </c>
      <c r="BN41" s="239">
        <f>IF($B$1="On",SUMIF('&lt;- Scale Ops'!$A$3:$A$413,TRIM($A41),INDEX('&lt;- Scale Ops'!$D$3:$BW$413,0,MATCH(BN$2,'&lt;- Scale Ops'!$D$3:$BW$3,0))),0)</f>
        <v>0</v>
      </c>
      <c r="BO41" s="239">
        <f>IF($B$1="On",SUMIF('&lt;- Scale Ops'!$A$3:$A$413,TRIM($A41),INDEX('&lt;- Scale Ops'!$D$3:$BW$413,0,MATCH(BO$2,'&lt;- Scale Ops'!$D$3:$BW$3,0))),0)</f>
        <v>0</v>
      </c>
      <c r="BP41" s="239">
        <f>IF($B$1="On",SUMIF('&lt;- Scale Ops'!$A$3:$A$413,TRIM($A41),INDEX('&lt;- Scale Ops'!$D$3:$BW$413,0,MATCH(BP$2,'&lt;- Scale Ops'!$D$3:$BW$3,0))),0)</f>
        <v>0</v>
      </c>
      <c r="BQ41" s="239">
        <f>IF($B$1="On",SUMIF('&lt;- Scale Ops'!$A$3:$A$413,TRIM($A41),INDEX('&lt;- Scale Ops'!$D$3:$BW$413,0,MATCH(BQ$2,'&lt;- Scale Ops'!$D$3:$BW$3,0))),0)</f>
        <v>0</v>
      </c>
      <c r="BR41" s="239">
        <f>IF($B$1="On",SUMIF('&lt;- Scale Ops'!$A$3:$A$413,TRIM($A41),INDEX('&lt;- Scale Ops'!$D$3:$BW$413,0,MATCH(BR$2,'&lt;- Scale Ops'!$D$3:$BW$3,0))),0)</f>
        <v>0</v>
      </c>
      <c r="BS41" s="239">
        <f>IF($B$1="On",SUMIF('&lt;- Scale Ops'!$A$3:$A$413,TRIM($A41),INDEX('&lt;- Scale Ops'!$D$3:$BW$413,0,MATCH(BS$2,'&lt;- Scale Ops'!$D$3:$BW$3,0))),0)</f>
        <v>0</v>
      </c>
      <c r="BT41" s="239">
        <f>IF($B$1="On",SUMIF('&lt;- Scale Ops'!$A$3:$A$413,TRIM($A41),INDEX('&lt;- Scale Ops'!$D$3:$BW$413,0,MATCH(BT$2,'&lt;- Scale Ops'!$D$3:$BW$3,0))),0)</f>
        <v>0</v>
      </c>
      <c r="BU41" s="239">
        <f>IF($B$1="On",SUMIF('&lt;- Scale Ops'!$A$3:$A$413,TRIM($A41),INDEX('&lt;- Scale Ops'!$D$3:$BW$413,0,MATCH(BU$2,'&lt;- Scale Ops'!$D$3:$BW$3,0))),0)</f>
        <v>0</v>
      </c>
      <c r="BV41" s="239">
        <f>IF($B$1="On",SUMIF('&lt;- Scale Ops'!$A$3:$A$413,TRIM($A41),INDEX('&lt;- Scale Ops'!$D$3:$BW$413,0,MATCH(BV$2,'&lt;- Scale Ops'!$D$3:$BW$3,0))),0)</f>
        <v>0</v>
      </c>
    </row>
    <row r="42" spans="1:74" x14ac:dyDescent="0.3">
      <c r="A42" t="str">
        <f t="shared" si="9"/>
        <v>SalesBenefits</v>
      </c>
      <c r="B42" t="s">
        <v>87</v>
      </c>
      <c r="C42" s="239">
        <f>IF($B$1="On",SUMIF('&lt;- Scale Ops'!$A$3:$A$413,TRIM($A42),INDEX('&lt;- Scale Ops'!$D$3:$BW$413,0,MATCH(C$2,'&lt;- Scale Ops'!$D$3:$BW$3,0))),0)</f>
        <v>0</v>
      </c>
      <c r="D42" s="239">
        <f>IF($B$1="On",SUMIF('&lt;- Scale Ops'!$A$3:$A$413,TRIM($A42),INDEX('&lt;- Scale Ops'!$D$3:$BW$413,0,MATCH(D$2,'&lt;- Scale Ops'!$D$3:$BW$3,0))),0)</f>
        <v>0</v>
      </c>
      <c r="E42" s="239">
        <f>IF($B$1="On",SUMIF('&lt;- Scale Ops'!$A$3:$A$413,TRIM($A42),INDEX('&lt;- Scale Ops'!$D$3:$BW$413,0,MATCH(E$2,'&lt;- Scale Ops'!$D$3:$BW$3,0))),0)</f>
        <v>0</v>
      </c>
      <c r="F42" s="239">
        <f>IF($B$1="On",SUMIF('&lt;- Scale Ops'!$A$3:$A$413,TRIM($A42),INDEX('&lt;- Scale Ops'!$D$3:$BW$413,0,MATCH(F$2,'&lt;- Scale Ops'!$D$3:$BW$3,0))),0)</f>
        <v>0</v>
      </c>
      <c r="G42" s="239">
        <f>IF($B$1="On",SUMIF('&lt;- Scale Ops'!$A$3:$A$413,TRIM($A42),INDEX('&lt;- Scale Ops'!$D$3:$BW$413,0,MATCH(G$2,'&lt;- Scale Ops'!$D$3:$BW$3,0))),0)</f>
        <v>0</v>
      </c>
      <c r="H42" s="239">
        <f>IF($B$1="On",SUMIF('&lt;- Scale Ops'!$A$3:$A$413,TRIM($A42),INDEX('&lt;- Scale Ops'!$D$3:$BW$413,0,MATCH(H$2,'&lt;- Scale Ops'!$D$3:$BW$3,0))),0)</f>
        <v>0</v>
      </c>
      <c r="I42" s="239">
        <f>IF($B$1="On",SUMIF('&lt;- Scale Ops'!$A$3:$A$413,TRIM($A42),INDEX('&lt;- Scale Ops'!$D$3:$BW$413,0,MATCH(I$2,'&lt;- Scale Ops'!$D$3:$BW$3,0))),0)</f>
        <v>0</v>
      </c>
      <c r="J42" s="239">
        <f>IF($B$1="On",SUMIF('&lt;- Scale Ops'!$A$3:$A$413,TRIM($A42),INDEX('&lt;- Scale Ops'!$D$3:$BW$413,0,MATCH(J$2,'&lt;- Scale Ops'!$D$3:$BW$3,0))),0)</f>
        <v>0</v>
      </c>
      <c r="K42" s="239">
        <f>IF($B$1="On",SUMIF('&lt;- Scale Ops'!$A$3:$A$413,TRIM($A42),INDEX('&lt;- Scale Ops'!$D$3:$BW$413,0,MATCH(K$2,'&lt;- Scale Ops'!$D$3:$BW$3,0))),0)</f>
        <v>0</v>
      </c>
      <c r="L42" s="239">
        <f>IF($B$1="On",SUMIF('&lt;- Scale Ops'!$A$3:$A$413,TRIM($A42),INDEX('&lt;- Scale Ops'!$D$3:$BW$413,0,MATCH(L$2,'&lt;- Scale Ops'!$D$3:$BW$3,0))),0)</f>
        <v>0</v>
      </c>
      <c r="M42" s="239">
        <f>IF($B$1="On",SUMIF('&lt;- Scale Ops'!$A$3:$A$413,TRIM($A42),INDEX('&lt;- Scale Ops'!$D$3:$BW$413,0,MATCH(M$2,'&lt;- Scale Ops'!$D$3:$BW$3,0))),0)</f>
        <v>0</v>
      </c>
      <c r="N42" s="239">
        <f>IF($B$1="On",SUMIF('&lt;- Scale Ops'!$A$3:$A$413,TRIM($A42),INDEX('&lt;- Scale Ops'!$D$3:$BW$413,0,MATCH(N$2,'&lt;- Scale Ops'!$D$3:$BW$3,0))),0)</f>
        <v>0</v>
      </c>
      <c r="O42" s="239">
        <f>IF($B$1="On",SUMIF('&lt;- Scale Ops'!$A$3:$A$413,TRIM($A42),INDEX('&lt;- Scale Ops'!$D$3:$BW$413,0,MATCH(O$2,'&lt;- Scale Ops'!$D$3:$BW$3,0))),0)</f>
        <v>0</v>
      </c>
      <c r="P42" s="239">
        <f>IF($B$1="On",SUMIF('&lt;- Scale Ops'!$A$3:$A$413,TRIM($A42),INDEX('&lt;- Scale Ops'!$D$3:$BW$413,0,MATCH(P$2,'&lt;- Scale Ops'!$D$3:$BW$3,0))),0)</f>
        <v>0</v>
      </c>
      <c r="Q42" s="239">
        <f>IF($B$1="On",SUMIF('&lt;- Scale Ops'!$A$3:$A$413,TRIM($A42),INDEX('&lt;- Scale Ops'!$D$3:$BW$413,0,MATCH(Q$2,'&lt;- Scale Ops'!$D$3:$BW$3,0))),0)</f>
        <v>0</v>
      </c>
      <c r="R42" s="239">
        <f>IF($B$1="On",SUMIF('&lt;- Scale Ops'!$A$3:$A$413,TRIM($A42),INDEX('&lt;- Scale Ops'!$D$3:$BW$413,0,MATCH(R$2,'&lt;- Scale Ops'!$D$3:$BW$3,0))),0)</f>
        <v>0</v>
      </c>
      <c r="S42" s="239">
        <f>IF($B$1="On",SUMIF('&lt;- Scale Ops'!$A$3:$A$413,TRIM($A42),INDEX('&lt;- Scale Ops'!$D$3:$BW$413,0,MATCH(S$2,'&lt;- Scale Ops'!$D$3:$BW$3,0))),0)</f>
        <v>0</v>
      </c>
      <c r="T42" s="239">
        <f>IF($B$1="On",SUMIF('&lt;- Scale Ops'!$A$3:$A$413,TRIM($A42),INDEX('&lt;- Scale Ops'!$D$3:$BW$413,0,MATCH(T$2,'&lt;- Scale Ops'!$D$3:$BW$3,0))),0)</f>
        <v>0</v>
      </c>
      <c r="U42" s="239">
        <f>IF($B$1="On",SUMIF('&lt;- Scale Ops'!$A$3:$A$413,TRIM($A42),INDEX('&lt;- Scale Ops'!$D$3:$BW$413,0,MATCH(U$2,'&lt;- Scale Ops'!$D$3:$BW$3,0))),0)</f>
        <v>0</v>
      </c>
      <c r="V42" s="239">
        <f>IF($B$1="On",SUMIF('&lt;- Scale Ops'!$A$3:$A$413,TRIM($A42),INDEX('&lt;- Scale Ops'!$D$3:$BW$413,0,MATCH(V$2,'&lt;- Scale Ops'!$D$3:$BW$3,0))),0)</f>
        <v>0</v>
      </c>
      <c r="W42" s="239">
        <f>IF($B$1="On",SUMIF('&lt;- Scale Ops'!$A$3:$A$413,TRIM($A42),INDEX('&lt;- Scale Ops'!$D$3:$BW$413,0,MATCH(W$2,'&lt;- Scale Ops'!$D$3:$BW$3,0))),0)</f>
        <v>0</v>
      </c>
      <c r="X42" s="239">
        <f>IF($B$1="On",SUMIF('&lt;- Scale Ops'!$A$3:$A$413,TRIM($A42),INDEX('&lt;- Scale Ops'!$D$3:$BW$413,0,MATCH(X$2,'&lt;- Scale Ops'!$D$3:$BW$3,0))),0)</f>
        <v>0</v>
      </c>
      <c r="Y42" s="239">
        <f>IF($B$1="On",SUMIF('&lt;- Scale Ops'!$A$3:$A$413,TRIM($A42),INDEX('&lt;- Scale Ops'!$D$3:$BW$413,0,MATCH(Y$2,'&lt;- Scale Ops'!$D$3:$BW$3,0))),0)</f>
        <v>0</v>
      </c>
      <c r="Z42" s="239">
        <f>IF($B$1="On",SUMIF('&lt;- Scale Ops'!$A$3:$A$413,TRIM($A42),INDEX('&lt;- Scale Ops'!$D$3:$BW$413,0,MATCH(Z$2,'&lt;- Scale Ops'!$D$3:$BW$3,0))),0)</f>
        <v>0</v>
      </c>
      <c r="AA42" s="239">
        <f>IF($B$1="On",SUMIF('&lt;- Scale Ops'!$A$3:$A$413,TRIM($A42),INDEX('&lt;- Scale Ops'!$D$3:$BW$413,0,MATCH(AA$2,'&lt;- Scale Ops'!$D$3:$BW$3,0))),0)</f>
        <v>0</v>
      </c>
      <c r="AB42" s="239">
        <f>IF($B$1="On",SUMIF('&lt;- Scale Ops'!$A$3:$A$413,TRIM($A42),INDEX('&lt;- Scale Ops'!$D$3:$BW$413,0,MATCH(AB$2,'&lt;- Scale Ops'!$D$3:$BW$3,0))),0)</f>
        <v>0</v>
      </c>
      <c r="AC42" s="239">
        <f>IF($B$1="On",SUMIF('&lt;- Scale Ops'!$A$3:$A$413,TRIM($A42),INDEX('&lt;- Scale Ops'!$D$3:$BW$413,0,MATCH(AC$2,'&lt;- Scale Ops'!$D$3:$BW$3,0))),0)</f>
        <v>0</v>
      </c>
      <c r="AD42" s="239">
        <f>IF($B$1="On",SUMIF('&lt;- Scale Ops'!$A$3:$A$413,TRIM($A42),INDEX('&lt;- Scale Ops'!$D$3:$BW$413,0,MATCH(AD$2,'&lt;- Scale Ops'!$D$3:$BW$3,0))),0)</f>
        <v>0</v>
      </c>
      <c r="AE42" s="239">
        <f>IF($B$1="On",SUMIF('&lt;- Scale Ops'!$A$3:$A$413,TRIM($A42),INDEX('&lt;- Scale Ops'!$D$3:$BW$413,0,MATCH(AE$2,'&lt;- Scale Ops'!$D$3:$BW$3,0))),0)</f>
        <v>0</v>
      </c>
      <c r="AF42" s="239">
        <f>IF($B$1="On",SUMIF('&lt;- Scale Ops'!$A$3:$A$413,TRIM($A42),INDEX('&lt;- Scale Ops'!$D$3:$BW$413,0,MATCH(AF$2,'&lt;- Scale Ops'!$D$3:$BW$3,0))),0)</f>
        <v>0</v>
      </c>
      <c r="AG42" s="239">
        <f>IF($B$1="On",SUMIF('&lt;- Scale Ops'!$A$3:$A$413,TRIM($A42),INDEX('&lt;- Scale Ops'!$D$3:$BW$413,0,MATCH(AG$2,'&lt;- Scale Ops'!$D$3:$BW$3,0))),0)</f>
        <v>0</v>
      </c>
      <c r="AH42" s="239">
        <f>IF($B$1="On",SUMIF('&lt;- Scale Ops'!$A$3:$A$413,TRIM($A42),INDEX('&lt;- Scale Ops'!$D$3:$BW$413,0,MATCH(AH$2,'&lt;- Scale Ops'!$D$3:$BW$3,0))),0)</f>
        <v>0</v>
      </c>
      <c r="AI42" s="239">
        <f>IF($B$1="On",SUMIF('&lt;- Scale Ops'!$A$3:$A$413,TRIM($A42),INDEX('&lt;- Scale Ops'!$D$3:$BW$413,0,MATCH(AI$2,'&lt;- Scale Ops'!$D$3:$BW$3,0))),0)</f>
        <v>0</v>
      </c>
      <c r="AJ42" s="239">
        <f>IF($B$1="On",SUMIF('&lt;- Scale Ops'!$A$3:$A$413,TRIM($A42),INDEX('&lt;- Scale Ops'!$D$3:$BW$413,0,MATCH(AJ$2,'&lt;- Scale Ops'!$D$3:$BW$3,0))),0)</f>
        <v>0</v>
      </c>
      <c r="AK42" s="239">
        <f>IF($B$1="On",SUMIF('&lt;- Scale Ops'!$A$3:$A$413,TRIM($A42),INDEX('&lt;- Scale Ops'!$D$3:$BW$413,0,MATCH(AK$2,'&lt;- Scale Ops'!$D$3:$BW$3,0))),0)</f>
        <v>0</v>
      </c>
      <c r="AL42" s="239">
        <f>IF($B$1="On",SUMIF('&lt;- Scale Ops'!$A$3:$A$413,TRIM($A42),INDEX('&lt;- Scale Ops'!$D$3:$BW$413,0,MATCH(AL$2,'&lt;- Scale Ops'!$D$3:$BW$3,0))),0)</f>
        <v>0</v>
      </c>
      <c r="AM42" s="239">
        <f>IF($B$1="On",SUMIF('&lt;- Scale Ops'!$A$3:$A$413,TRIM($A42),INDEX('&lt;- Scale Ops'!$D$3:$BW$413,0,MATCH(AM$2,'&lt;- Scale Ops'!$D$3:$BW$3,0))),0)</f>
        <v>0</v>
      </c>
      <c r="AN42" s="239">
        <f>IF($B$1="On",SUMIF('&lt;- Scale Ops'!$A$3:$A$413,TRIM($A42),INDEX('&lt;- Scale Ops'!$D$3:$BW$413,0,MATCH(AN$2,'&lt;- Scale Ops'!$D$3:$BW$3,0))),0)</f>
        <v>0</v>
      </c>
      <c r="AO42" s="239">
        <f>IF($B$1="On",SUMIF('&lt;- Scale Ops'!$A$3:$A$413,TRIM($A42),INDEX('&lt;- Scale Ops'!$D$3:$BW$413,0,MATCH(AO$2,'&lt;- Scale Ops'!$D$3:$BW$3,0))),0)</f>
        <v>0</v>
      </c>
      <c r="AP42" s="239">
        <f>IF($B$1="On",SUMIF('&lt;- Scale Ops'!$A$3:$A$413,TRIM($A42),INDEX('&lt;- Scale Ops'!$D$3:$BW$413,0,MATCH(AP$2,'&lt;- Scale Ops'!$D$3:$BW$3,0))),0)</f>
        <v>0</v>
      </c>
      <c r="AQ42" s="239">
        <f>IF($B$1="On",SUMIF('&lt;- Scale Ops'!$A$3:$A$413,TRIM($A42),INDEX('&lt;- Scale Ops'!$D$3:$BW$413,0,MATCH(AQ$2,'&lt;- Scale Ops'!$D$3:$BW$3,0))),0)</f>
        <v>0</v>
      </c>
      <c r="AR42" s="239">
        <f>IF($B$1="On",SUMIF('&lt;- Scale Ops'!$A$3:$A$413,TRIM($A42),INDEX('&lt;- Scale Ops'!$D$3:$BW$413,0,MATCH(AR$2,'&lt;- Scale Ops'!$D$3:$BW$3,0))),0)</f>
        <v>0</v>
      </c>
      <c r="AS42" s="239">
        <f>IF($B$1="On",SUMIF('&lt;- Scale Ops'!$A$3:$A$413,TRIM($A42),INDEX('&lt;- Scale Ops'!$D$3:$BW$413,0,MATCH(AS$2,'&lt;- Scale Ops'!$D$3:$BW$3,0))),0)</f>
        <v>0</v>
      </c>
      <c r="AT42" s="239">
        <f>IF($B$1="On",SUMIF('&lt;- Scale Ops'!$A$3:$A$413,TRIM($A42),INDEX('&lt;- Scale Ops'!$D$3:$BW$413,0,MATCH(AT$2,'&lt;- Scale Ops'!$D$3:$BW$3,0))),0)</f>
        <v>0</v>
      </c>
      <c r="AU42" s="239">
        <f>IF($B$1="On",SUMIF('&lt;- Scale Ops'!$A$3:$A$413,TRIM($A42),INDEX('&lt;- Scale Ops'!$D$3:$BW$413,0,MATCH(AU$2,'&lt;- Scale Ops'!$D$3:$BW$3,0))),0)</f>
        <v>0</v>
      </c>
      <c r="AV42" s="239">
        <f>IF($B$1="On",SUMIF('&lt;- Scale Ops'!$A$3:$A$413,TRIM($A42),INDEX('&lt;- Scale Ops'!$D$3:$BW$413,0,MATCH(AV$2,'&lt;- Scale Ops'!$D$3:$BW$3,0))),0)</f>
        <v>0</v>
      </c>
      <c r="AW42" s="239">
        <f>IF($B$1="On",SUMIF('&lt;- Scale Ops'!$A$3:$A$413,TRIM($A42),INDEX('&lt;- Scale Ops'!$D$3:$BW$413,0,MATCH(AW$2,'&lt;- Scale Ops'!$D$3:$BW$3,0))),0)</f>
        <v>0</v>
      </c>
      <c r="AX42" s="239">
        <f>IF($B$1="On",SUMIF('&lt;- Scale Ops'!$A$3:$A$413,TRIM($A42),INDEX('&lt;- Scale Ops'!$D$3:$BW$413,0,MATCH(AX$2,'&lt;- Scale Ops'!$D$3:$BW$3,0))),0)</f>
        <v>0</v>
      </c>
      <c r="AY42" s="239">
        <f>IF($B$1="On",SUMIF('&lt;- Scale Ops'!$A$3:$A$413,TRIM($A42),INDEX('&lt;- Scale Ops'!$D$3:$BW$413,0,MATCH(AY$2,'&lt;- Scale Ops'!$D$3:$BW$3,0))),0)</f>
        <v>0</v>
      </c>
      <c r="AZ42" s="239">
        <f>IF($B$1="On",SUMIF('&lt;- Scale Ops'!$A$3:$A$413,TRIM($A42),INDEX('&lt;- Scale Ops'!$D$3:$BW$413,0,MATCH(AZ$2,'&lt;- Scale Ops'!$D$3:$BW$3,0))),0)</f>
        <v>0</v>
      </c>
      <c r="BA42" s="239">
        <f>IF($B$1="On",SUMIF('&lt;- Scale Ops'!$A$3:$A$413,TRIM($A42),INDEX('&lt;- Scale Ops'!$D$3:$BW$413,0,MATCH(BA$2,'&lt;- Scale Ops'!$D$3:$BW$3,0))),0)</f>
        <v>0</v>
      </c>
      <c r="BB42" s="239">
        <f>IF($B$1="On",SUMIF('&lt;- Scale Ops'!$A$3:$A$413,TRIM($A42),INDEX('&lt;- Scale Ops'!$D$3:$BW$413,0,MATCH(BB$2,'&lt;- Scale Ops'!$D$3:$BW$3,0))),0)</f>
        <v>0</v>
      </c>
      <c r="BC42" s="239">
        <f>IF($B$1="On",SUMIF('&lt;- Scale Ops'!$A$3:$A$413,TRIM($A42),INDEX('&lt;- Scale Ops'!$D$3:$BW$413,0,MATCH(BC$2,'&lt;- Scale Ops'!$D$3:$BW$3,0))),0)</f>
        <v>0</v>
      </c>
      <c r="BD42" s="239">
        <f>IF($B$1="On",SUMIF('&lt;- Scale Ops'!$A$3:$A$413,TRIM($A42),INDEX('&lt;- Scale Ops'!$D$3:$BW$413,0,MATCH(BD$2,'&lt;- Scale Ops'!$D$3:$BW$3,0))),0)</f>
        <v>0</v>
      </c>
      <c r="BE42" s="239">
        <f>IF($B$1="On",SUMIF('&lt;- Scale Ops'!$A$3:$A$413,TRIM($A42),INDEX('&lt;- Scale Ops'!$D$3:$BW$413,0,MATCH(BE$2,'&lt;- Scale Ops'!$D$3:$BW$3,0))),0)</f>
        <v>0</v>
      </c>
      <c r="BF42" s="239">
        <f>IF($B$1="On",SUMIF('&lt;- Scale Ops'!$A$3:$A$413,TRIM($A42),INDEX('&lt;- Scale Ops'!$D$3:$BW$413,0,MATCH(BF$2,'&lt;- Scale Ops'!$D$3:$BW$3,0))),0)</f>
        <v>0</v>
      </c>
      <c r="BG42" s="239">
        <f>IF($B$1="On",SUMIF('&lt;- Scale Ops'!$A$3:$A$413,TRIM($A42),INDEX('&lt;- Scale Ops'!$D$3:$BW$413,0,MATCH(BG$2,'&lt;- Scale Ops'!$D$3:$BW$3,0))),0)</f>
        <v>0</v>
      </c>
      <c r="BH42" s="239">
        <f>IF($B$1="On",SUMIF('&lt;- Scale Ops'!$A$3:$A$413,TRIM($A42),INDEX('&lt;- Scale Ops'!$D$3:$BW$413,0,MATCH(BH$2,'&lt;- Scale Ops'!$D$3:$BW$3,0))),0)</f>
        <v>0</v>
      </c>
      <c r="BI42" s="239">
        <f>IF($B$1="On",SUMIF('&lt;- Scale Ops'!$A$3:$A$413,TRIM($A42),INDEX('&lt;- Scale Ops'!$D$3:$BW$413,0,MATCH(BI$2,'&lt;- Scale Ops'!$D$3:$BW$3,0))),0)</f>
        <v>0</v>
      </c>
      <c r="BJ42" s="239">
        <f>IF($B$1="On",SUMIF('&lt;- Scale Ops'!$A$3:$A$413,TRIM($A42),INDEX('&lt;- Scale Ops'!$D$3:$BW$413,0,MATCH(BJ$2,'&lt;- Scale Ops'!$D$3:$BW$3,0))),0)</f>
        <v>0</v>
      </c>
      <c r="BK42" s="239">
        <f>IF($B$1="On",SUMIF('&lt;- Scale Ops'!$A$3:$A$413,TRIM($A42),INDEX('&lt;- Scale Ops'!$D$3:$BW$413,0,MATCH(BK$2,'&lt;- Scale Ops'!$D$3:$BW$3,0))),0)</f>
        <v>0</v>
      </c>
      <c r="BL42" s="239">
        <f>IF($B$1="On",SUMIF('&lt;- Scale Ops'!$A$3:$A$413,TRIM($A42),INDEX('&lt;- Scale Ops'!$D$3:$BW$413,0,MATCH(BL$2,'&lt;- Scale Ops'!$D$3:$BW$3,0))),0)</f>
        <v>0</v>
      </c>
      <c r="BM42" s="239">
        <f>IF($B$1="On",SUMIF('&lt;- Scale Ops'!$A$3:$A$413,TRIM($A42),INDEX('&lt;- Scale Ops'!$D$3:$BW$413,0,MATCH(BM$2,'&lt;- Scale Ops'!$D$3:$BW$3,0))),0)</f>
        <v>0</v>
      </c>
      <c r="BN42" s="239">
        <f>IF($B$1="On",SUMIF('&lt;- Scale Ops'!$A$3:$A$413,TRIM($A42),INDEX('&lt;- Scale Ops'!$D$3:$BW$413,0,MATCH(BN$2,'&lt;- Scale Ops'!$D$3:$BW$3,0))),0)</f>
        <v>0</v>
      </c>
      <c r="BO42" s="239">
        <f>IF($B$1="On",SUMIF('&lt;- Scale Ops'!$A$3:$A$413,TRIM($A42),INDEX('&lt;- Scale Ops'!$D$3:$BW$413,0,MATCH(BO$2,'&lt;- Scale Ops'!$D$3:$BW$3,0))),0)</f>
        <v>0</v>
      </c>
      <c r="BP42" s="239">
        <f>IF($B$1="On",SUMIF('&lt;- Scale Ops'!$A$3:$A$413,TRIM($A42),INDEX('&lt;- Scale Ops'!$D$3:$BW$413,0,MATCH(BP$2,'&lt;- Scale Ops'!$D$3:$BW$3,0))),0)</f>
        <v>0</v>
      </c>
      <c r="BQ42" s="239">
        <f>IF($B$1="On",SUMIF('&lt;- Scale Ops'!$A$3:$A$413,TRIM($A42),INDEX('&lt;- Scale Ops'!$D$3:$BW$413,0,MATCH(BQ$2,'&lt;- Scale Ops'!$D$3:$BW$3,0))),0)</f>
        <v>0</v>
      </c>
      <c r="BR42" s="239">
        <f>IF($B$1="On",SUMIF('&lt;- Scale Ops'!$A$3:$A$413,TRIM($A42),INDEX('&lt;- Scale Ops'!$D$3:$BW$413,0,MATCH(BR$2,'&lt;- Scale Ops'!$D$3:$BW$3,0))),0)</f>
        <v>0</v>
      </c>
      <c r="BS42" s="239">
        <f>IF($B$1="On",SUMIF('&lt;- Scale Ops'!$A$3:$A$413,TRIM($A42),INDEX('&lt;- Scale Ops'!$D$3:$BW$413,0,MATCH(BS$2,'&lt;- Scale Ops'!$D$3:$BW$3,0))),0)</f>
        <v>0</v>
      </c>
      <c r="BT42" s="239">
        <f>IF($B$1="On",SUMIF('&lt;- Scale Ops'!$A$3:$A$413,TRIM($A42),INDEX('&lt;- Scale Ops'!$D$3:$BW$413,0,MATCH(BT$2,'&lt;- Scale Ops'!$D$3:$BW$3,0))),0)</f>
        <v>0</v>
      </c>
      <c r="BU42" s="239">
        <f>IF($B$1="On",SUMIF('&lt;- Scale Ops'!$A$3:$A$413,TRIM($A42),INDEX('&lt;- Scale Ops'!$D$3:$BW$413,0,MATCH(BU$2,'&lt;- Scale Ops'!$D$3:$BW$3,0))),0)</f>
        <v>0</v>
      </c>
      <c r="BV42" s="239">
        <f>IF($B$1="On",SUMIF('&lt;- Scale Ops'!$A$3:$A$413,TRIM($A42),INDEX('&lt;- Scale Ops'!$D$3:$BW$413,0,MATCH(BV$2,'&lt;- Scale Ops'!$D$3:$BW$3,0))),0)</f>
        <v>0</v>
      </c>
    </row>
    <row r="43" spans="1:74" x14ac:dyDescent="0.3">
      <c r="A43" t="str">
        <f t="shared" si="9"/>
        <v>MarketingBenefits</v>
      </c>
      <c r="B43" t="s">
        <v>88</v>
      </c>
      <c r="C43" s="239">
        <f>IF($B$1="On",SUMIF('&lt;- Scale Ops'!$A$3:$A$413,TRIM($A43),INDEX('&lt;- Scale Ops'!$D$3:$BW$413,0,MATCH(C$2,'&lt;- Scale Ops'!$D$3:$BW$3,0))),0)</f>
        <v>0</v>
      </c>
      <c r="D43" s="239">
        <f>IF($B$1="On",SUMIF('&lt;- Scale Ops'!$A$3:$A$413,TRIM($A43),INDEX('&lt;- Scale Ops'!$D$3:$BW$413,0,MATCH(D$2,'&lt;- Scale Ops'!$D$3:$BW$3,0))),0)</f>
        <v>0</v>
      </c>
      <c r="E43" s="239">
        <f>IF($B$1="On",SUMIF('&lt;- Scale Ops'!$A$3:$A$413,TRIM($A43),INDEX('&lt;- Scale Ops'!$D$3:$BW$413,0,MATCH(E$2,'&lt;- Scale Ops'!$D$3:$BW$3,0))),0)</f>
        <v>0</v>
      </c>
      <c r="F43" s="239">
        <f>IF($B$1="On",SUMIF('&lt;- Scale Ops'!$A$3:$A$413,TRIM($A43),INDEX('&lt;- Scale Ops'!$D$3:$BW$413,0,MATCH(F$2,'&lt;- Scale Ops'!$D$3:$BW$3,0))),0)</f>
        <v>0</v>
      </c>
      <c r="G43" s="239">
        <f>IF($B$1="On",SUMIF('&lt;- Scale Ops'!$A$3:$A$413,TRIM($A43),INDEX('&lt;- Scale Ops'!$D$3:$BW$413,0,MATCH(G$2,'&lt;- Scale Ops'!$D$3:$BW$3,0))),0)</f>
        <v>0</v>
      </c>
      <c r="H43" s="239">
        <f>IF($B$1="On",SUMIF('&lt;- Scale Ops'!$A$3:$A$413,TRIM($A43),INDEX('&lt;- Scale Ops'!$D$3:$BW$413,0,MATCH(H$2,'&lt;- Scale Ops'!$D$3:$BW$3,0))),0)</f>
        <v>0</v>
      </c>
      <c r="I43" s="239">
        <f>IF($B$1="On",SUMIF('&lt;- Scale Ops'!$A$3:$A$413,TRIM($A43),INDEX('&lt;- Scale Ops'!$D$3:$BW$413,0,MATCH(I$2,'&lt;- Scale Ops'!$D$3:$BW$3,0))),0)</f>
        <v>0</v>
      </c>
      <c r="J43" s="239">
        <f>IF($B$1="On",SUMIF('&lt;- Scale Ops'!$A$3:$A$413,TRIM($A43),INDEX('&lt;- Scale Ops'!$D$3:$BW$413,0,MATCH(J$2,'&lt;- Scale Ops'!$D$3:$BW$3,0))),0)</f>
        <v>0</v>
      </c>
      <c r="K43" s="239">
        <f>IF($B$1="On",SUMIF('&lt;- Scale Ops'!$A$3:$A$413,TRIM($A43),INDEX('&lt;- Scale Ops'!$D$3:$BW$413,0,MATCH(K$2,'&lt;- Scale Ops'!$D$3:$BW$3,0))),0)</f>
        <v>0</v>
      </c>
      <c r="L43" s="239">
        <f>IF($B$1="On",SUMIF('&lt;- Scale Ops'!$A$3:$A$413,TRIM($A43),INDEX('&lt;- Scale Ops'!$D$3:$BW$413,0,MATCH(L$2,'&lt;- Scale Ops'!$D$3:$BW$3,0))),0)</f>
        <v>0</v>
      </c>
      <c r="M43" s="239">
        <f>IF($B$1="On",SUMIF('&lt;- Scale Ops'!$A$3:$A$413,TRIM($A43),INDEX('&lt;- Scale Ops'!$D$3:$BW$413,0,MATCH(M$2,'&lt;- Scale Ops'!$D$3:$BW$3,0))),0)</f>
        <v>0</v>
      </c>
      <c r="N43" s="239">
        <f>IF($B$1="On",SUMIF('&lt;- Scale Ops'!$A$3:$A$413,TRIM($A43),INDEX('&lt;- Scale Ops'!$D$3:$BW$413,0,MATCH(N$2,'&lt;- Scale Ops'!$D$3:$BW$3,0))),0)</f>
        <v>0</v>
      </c>
      <c r="O43" s="239">
        <f>IF($B$1="On",SUMIF('&lt;- Scale Ops'!$A$3:$A$413,TRIM($A43),INDEX('&lt;- Scale Ops'!$D$3:$BW$413,0,MATCH(O$2,'&lt;- Scale Ops'!$D$3:$BW$3,0))),0)</f>
        <v>0</v>
      </c>
      <c r="P43" s="239">
        <f>IF($B$1="On",SUMIF('&lt;- Scale Ops'!$A$3:$A$413,TRIM($A43),INDEX('&lt;- Scale Ops'!$D$3:$BW$413,0,MATCH(P$2,'&lt;- Scale Ops'!$D$3:$BW$3,0))),0)</f>
        <v>0</v>
      </c>
      <c r="Q43" s="239">
        <f>IF($B$1="On",SUMIF('&lt;- Scale Ops'!$A$3:$A$413,TRIM($A43),INDEX('&lt;- Scale Ops'!$D$3:$BW$413,0,MATCH(Q$2,'&lt;- Scale Ops'!$D$3:$BW$3,0))),0)</f>
        <v>0</v>
      </c>
      <c r="R43" s="239">
        <f>IF($B$1="On",SUMIF('&lt;- Scale Ops'!$A$3:$A$413,TRIM($A43),INDEX('&lt;- Scale Ops'!$D$3:$BW$413,0,MATCH(R$2,'&lt;- Scale Ops'!$D$3:$BW$3,0))),0)</f>
        <v>0</v>
      </c>
      <c r="S43" s="239">
        <f>IF($B$1="On",SUMIF('&lt;- Scale Ops'!$A$3:$A$413,TRIM($A43),INDEX('&lt;- Scale Ops'!$D$3:$BW$413,0,MATCH(S$2,'&lt;- Scale Ops'!$D$3:$BW$3,0))),0)</f>
        <v>0</v>
      </c>
      <c r="T43" s="239">
        <f>IF($B$1="On",SUMIF('&lt;- Scale Ops'!$A$3:$A$413,TRIM($A43),INDEX('&lt;- Scale Ops'!$D$3:$BW$413,0,MATCH(T$2,'&lt;- Scale Ops'!$D$3:$BW$3,0))),0)</f>
        <v>0</v>
      </c>
      <c r="U43" s="239">
        <f>IF($B$1="On",SUMIF('&lt;- Scale Ops'!$A$3:$A$413,TRIM($A43),INDEX('&lt;- Scale Ops'!$D$3:$BW$413,0,MATCH(U$2,'&lt;- Scale Ops'!$D$3:$BW$3,0))),0)</f>
        <v>0</v>
      </c>
      <c r="V43" s="239">
        <f>IF($B$1="On",SUMIF('&lt;- Scale Ops'!$A$3:$A$413,TRIM($A43),INDEX('&lt;- Scale Ops'!$D$3:$BW$413,0,MATCH(V$2,'&lt;- Scale Ops'!$D$3:$BW$3,0))),0)</f>
        <v>0</v>
      </c>
      <c r="W43" s="239">
        <f>IF($B$1="On",SUMIF('&lt;- Scale Ops'!$A$3:$A$413,TRIM($A43),INDEX('&lt;- Scale Ops'!$D$3:$BW$413,0,MATCH(W$2,'&lt;- Scale Ops'!$D$3:$BW$3,0))),0)</f>
        <v>0</v>
      </c>
      <c r="X43" s="239">
        <f>IF($B$1="On",SUMIF('&lt;- Scale Ops'!$A$3:$A$413,TRIM($A43),INDEX('&lt;- Scale Ops'!$D$3:$BW$413,0,MATCH(X$2,'&lt;- Scale Ops'!$D$3:$BW$3,0))),0)</f>
        <v>0</v>
      </c>
      <c r="Y43" s="239">
        <f>IF($B$1="On",SUMIF('&lt;- Scale Ops'!$A$3:$A$413,TRIM($A43),INDEX('&lt;- Scale Ops'!$D$3:$BW$413,0,MATCH(Y$2,'&lt;- Scale Ops'!$D$3:$BW$3,0))),0)</f>
        <v>0</v>
      </c>
      <c r="Z43" s="239">
        <f>IF($B$1="On",SUMIF('&lt;- Scale Ops'!$A$3:$A$413,TRIM($A43),INDEX('&lt;- Scale Ops'!$D$3:$BW$413,0,MATCH(Z$2,'&lt;- Scale Ops'!$D$3:$BW$3,0))),0)</f>
        <v>0</v>
      </c>
      <c r="AA43" s="239">
        <f>IF($B$1="On",SUMIF('&lt;- Scale Ops'!$A$3:$A$413,TRIM($A43),INDEX('&lt;- Scale Ops'!$D$3:$BW$413,0,MATCH(AA$2,'&lt;- Scale Ops'!$D$3:$BW$3,0))),0)</f>
        <v>0</v>
      </c>
      <c r="AB43" s="239">
        <f>IF($B$1="On",SUMIF('&lt;- Scale Ops'!$A$3:$A$413,TRIM($A43),INDEX('&lt;- Scale Ops'!$D$3:$BW$413,0,MATCH(AB$2,'&lt;- Scale Ops'!$D$3:$BW$3,0))),0)</f>
        <v>0</v>
      </c>
      <c r="AC43" s="239">
        <f>IF($B$1="On",SUMIF('&lt;- Scale Ops'!$A$3:$A$413,TRIM($A43),INDEX('&lt;- Scale Ops'!$D$3:$BW$413,0,MATCH(AC$2,'&lt;- Scale Ops'!$D$3:$BW$3,0))),0)</f>
        <v>0</v>
      </c>
      <c r="AD43" s="239">
        <f>IF($B$1="On",SUMIF('&lt;- Scale Ops'!$A$3:$A$413,TRIM($A43),INDEX('&lt;- Scale Ops'!$D$3:$BW$413,0,MATCH(AD$2,'&lt;- Scale Ops'!$D$3:$BW$3,0))),0)</f>
        <v>0</v>
      </c>
      <c r="AE43" s="239">
        <f>IF($B$1="On",SUMIF('&lt;- Scale Ops'!$A$3:$A$413,TRIM($A43),INDEX('&lt;- Scale Ops'!$D$3:$BW$413,0,MATCH(AE$2,'&lt;- Scale Ops'!$D$3:$BW$3,0))),0)</f>
        <v>0</v>
      </c>
      <c r="AF43" s="239">
        <f>IF($B$1="On",SUMIF('&lt;- Scale Ops'!$A$3:$A$413,TRIM($A43),INDEX('&lt;- Scale Ops'!$D$3:$BW$413,0,MATCH(AF$2,'&lt;- Scale Ops'!$D$3:$BW$3,0))),0)</f>
        <v>0</v>
      </c>
      <c r="AG43" s="239">
        <f>IF($B$1="On",SUMIF('&lt;- Scale Ops'!$A$3:$A$413,TRIM($A43),INDEX('&lt;- Scale Ops'!$D$3:$BW$413,0,MATCH(AG$2,'&lt;- Scale Ops'!$D$3:$BW$3,0))),0)</f>
        <v>0</v>
      </c>
      <c r="AH43" s="239">
        <f>IF($B$1="On",SUMIF('&lt;- Scale Ops'!$A$3:$A$413,TRIM($A43),INDEX('&lt;- Scale Ops'!$D$3:$BW$413,0,MATCH(AH$2,'&lt;- Scale Ops'!$D$3:$BW$3,0))),0)</f>
        <v>0</v>
      </c>
      <c r="AI43" s="239">
        <f>IF($B$1="On",SUMIF('&lt;- Scale Ops'!$A$3:$A$413,TRIM($A43),INDEX('&lt;- Scale Ops'!$D$3:$BW$413,0,MATCH(AI$2,'&lt;- Scale Ops'!$D$3:$BW$3,0))),0)</f>
        <v>0</v>
      </c>
      <c r="AJ43" s="239">
        <f>IF($B$1="On",SUMIF('&lt;- Scale Ops'!$A$3:$A$413,TRIM($A43),INDEX('&lt;- Scale Ops'!$D$3:$BW$413,0,MATCH(AJ$2,'&lt;- Scale Ops'!$D$3:$BW$3,0))),0)</f>
        <v>0</v>
      </c>
      <c r="AK43" s="239">
        <f>IF($B$1="On",SUMIF('&lt;- Scale Ops'!$A$3:$A$413,TRIM($A43),INDEX('&lt;- Scale Ops'!$D$3:$BW$413,0,MATCH(AK$2,'&lt;- Scale Ops'!$D$3:$BW$3,0))),0)</f>
        <v>0</v>
      </c>
      <c r="AL43" s="239">
        <f>IF($B$1="On",SUMIF('&lt;- Scale Ops'!$A$3:$A$413,TRIM($A43),INDEX('&lt;- Scale Ops'!$D$3:$BW$413,0,MATCH(AL$2,'&lt;- Scale Ops'!$D$3:$BW$3,0))),0)</f>
        <v>0</v>
      </c>
      <c r="AM43" s="239">
        <f>IF($B$1="On",SUMIF('&lt;- Scale Ops'!$A$3:$A$413,TRIM($A43),INDEX('&lt;- Scale Ops'!$D$3:$BW$413,0,MATCH(AM$2,'&lt;- Scale Ops'!$D$3:$BW$3,0))),0)</f>
        <v>0</v>
      </c>
      <c r="AN43" s="239">
        <f>IF($B$1="On",SUMIF('&lt;- Scale Ops'!$A$3:$A$413,TRIM($A43),INDEX('&lt;- Scale Ops'!$D$3:$BW$413,0,MATCH(AN$2,'&lt;- Scale Ops'!$D$3:$BW$3,0))),0)</f>
        <v>0</v>
      </c>
      <c r="AO43" s="239">
        <f>IF($B$1="On",SUMIF('&lt;- Scale Ops'!$A$3:$A$413,TRIM($A43),INDEX('&lt;- Scale Ops'!$D$3:$BW$413,0,MATCH(AO$2,'&lt;- Scale Ops'!$D$3:$BW$3,0))),0)</f>
        <v>0</v>
      </c>
      <c r="AP43" s="239">
        <f>IF($B$1="On",SUMIF('&lt;- Scale Ops'!$A$3:$A$413,TRIM($A43),INDEX('&lt;- Scale Ops'!$D$3:$BW$413,0,MATCH(AP$2,'&lt;- Scale Ops'!$D$3:$BW$3,0))),0)</f>
        <v>0</v>
      </c>
      <c r="AQ43" s="239">
        <f>IF($B$1="On",SUMIF('&lt;- Scale Ops'!$A$3:$A$413,TRIM($A43),INDEX('&lt;- Scale Ops'!$D$3:$BW$413,0,MATCH(AQ$2,'&lt;- Scale Ops'!$D$3:$BW$3,0))),0)</f>
        <v>0</v>
      </c>
      <c r="AR43" s="239">
        <f>IF($B$1="On",SUMIF('&lt;- Scale Ops'!$A$3:$A$413,TRIM($A43),INDEX('&lt;- Scale Ops'!$D$3:$BW$413,0,MATCH(AR$2,'&lt;- Scale Ops'!$D$3:$BW$3,0))),0)</f>
        <v>0</v>
      </c>
      <c r="AS43" s="239">
        <f>IF($B$1="On",SUMIF('&lt;- Scale Ops'!$A$3:$A$413,TRIM($A43),INDEX('&lt;- Scale Ops'!$D$3:$BW$413,0,MATCH(AS$2,'&lt;- Scale Ops'!$D$3:$BW$3,0))),0)</f>
        <v>0</v>
      </c>
      <c r="AT43" s="239">
        <f>IF($B$1="On",SUMIF('&lt;- Scale Ops'!$A$3:$A$413,TRIM($A43),INDEX('&lt;- Scale Ops'!$D$3:$BW$413,0,MATCH(AT$2,'&lt;- Scale Ops'!$D$3:$BW$3,0))),0)</f>
        <v>0</v>
      </c>
      <c r="AU43" s="239">
        <f>IF($B$1="On",SUMIF('&lt;- Scale Ops'!$A$3:$A$413,TRIM($A43),INDEX('&lt;- Scale Ops'!$D$3:$BW$413,0,MATCH(AU$2,'&lt;- Scale Ops'!$D$3:$BW$3,0))),0)</f>
        <v>0</v>
      </c>
      <c r="AV43" s="239">
        <f>IF($B$1="On",SUMIF('&lt;- Scale Ops'!$A$3:$A$413,TRIM($A43),INDEX('&lt;- Scale Ops'!$D$3:$BW$413,0,MATCH(AV$2,'&lt;- Scale Ops'!$D$3:$BW$3,0))),0)</f>
        <v>0</v>
      </c>
      <c r="AW43" s="239">
        <f>IF($B$1="On",SUMIF('&lt;- Scale Ops'!$A$3:$A$413,TRIM($A43),INDEX('&lt;- Scale Ops'!$D$3:$BW$413,0,MATCH(AW$2,'&lt;- Scale Ops'!$D$3:$BW$3,0))),0)</f>
        <v>0</v>
      </c>
      <c r="AX43" s="239">
        <f>IF($B$1="On",SUMIF('&lt;- Scale Ops'!$A$3:$A$413,TRIM($A43),INDEX('&lt;- Scale Ops'!$D$3:$BW$413,0,MATCH(AX$2,'&lt;- Scale Ops'!$D$3:$BW$3,0))),0)</f>
        <v>0</v>
      </c>
      <c r="AY43" s="239">
        <f>IF($B$1="On",SUMIF('&lt;- Scale Ops'!$A$3:$A$413,TRIM($A43),INDEX('&lt;- Scale Ops'!$D$3:$BW$413,0,MATCH(AY$2,'&lt;- Scale Ops'!$D$3:$BW$3,0))),0)</f>
        <v>0</v>
      </c>
      <c r="AZ43" s="239">
        <f>IF($B$1="On",SUMIF('&lt;- Scale Ops'!$A$3:$A$413,TRIM($A43),INDEX('&lt;- Scale Ops'!$D$3:$BW$413,0,MATCH(AZ$2,'&lt;- Scale Ops'!$D$3:$BW$3,0))),0)</f>
        <v>0</v>
      </c>
      <c r="BA43" s="239">
        <f>IF($B$1="On",SUMIF('&lt;- Scale Ops'!$A$3:$A$413,TRIM($A43),INDEX('&lt;- Scale Ops'!$D$3:$BW$413,0,MATCH(BA$2,'&lt;- Scale Ops'!$D$3:$BW$3,0))),0)</f>
        <v>0</v>
      </c>
      <c r="BB43" s="239">
        <f>IF($B$1="On",SUMIF('&lt;- Scale Ops'!$A$3:$A$413,TRIM($A43),INDEX('&lt;- Scale Ops'!$D$3:$BW$413,0,MATCH(BB$2,'&lt;- Scale Ops'!$D$3:$BW$3,0))),0)</f>
        <v>0</v>
      </c>
      <c r="BC43" s="239">
        <f>IF($B$1="On",SUMIF('&lt;- Scale Ops'!$A$3:$A$413,TRIM($A43),INDEX('&lt;- Scale Ops'!$D$3:$BW$413,0,MATCH(BC$2,'&lt;- Scale Ops'!$D$3:$BW$3,0))),0)</f>
        <v>0</v>
      </c>
      <c r="BD43" s="239">
        <f>IF($B$1="On",SUMIF('&lt;- Scale Ops'!$A$3:$A$413,TRIM($A43),INDEX('&lt;- Scale Ops'!$D$3:$BW$413,0,MATCH(BD$2,'&lt;- Scale Ops'!$D$3:$BW$3,0))),0)</f>
        <v>0</v>
      </c>
      <c r="BE43" s="239">
        <f>IF($B$1="On",SUMIF('&lt;- Scale Ops'!$A$3:$A$413,TRIM($A43),INDEX('&lt;- Scale Ops'!$D$3:$BW$413,0,MATCH(BE$2,'&lt;- Scale Ops'!$D$3:$BW$3,0))),0)</f>
        <v>0</v>
      </c>
      <c r="BF43" s="239">
        <f>IF($B$1="On",SUMIF('&lt;- Scale Ops'!$A$3:$A$413,TRIM($A43),INDEX('&lt;- Scale Ops'!$D$3:$BW$413,0,MATCH(BF$2,'&lt;- Scale Ops'!$D$3:$BW$3,0))),0)</f>
        <v>0</v>
      </c>
      <c r="BG43" s="239">
        <f>IF($B$1="On",SUMIF('&lt;- Scale Ops'!$A$3:$A$413,TRIM($A43),INDEX('&lt;- Scale Ops'!$D$3:$BW$413,0,MATCH(BG$2,'&lt;- Scale Ops'!$D$3:$BW$3,0))),0)</f>
        <v>0</v>
      </c>
      <c r="BH43" s="239">
        <f>IF($B$1="On",SUMIF('&lt;- Scale Ops'!$A$3:$A$413,TRIM($A43),INDEX('&lt;- Scale Ops'!$D$3:$BW$413,0,MATCH(BH$2,'&lt;- Scale Ops'!$D$3:$BW$3,0))),0)</f>
        <v>0</v>
      </c>
      <c r="BI43" s="239">
        <f>IF($B$1="On",SUMIF('&lt;- Scale Ops'!$A$3:$A$413,TRIM($A43),INDEX('&lt;- Scale Ops'!$D$3:$BW$413,0,MATCH(BI$2,'&lt;- Scale Ops'!$D$3:$BW$3,0))),0)</f>
        <v>0</v>
      </c>
      <c r="BJ43" s="239">
        <f>IF($B$1="On",SUMIF('&lt;- Scale Ops'!$A$3:$A$413,TRIM($A43),INDEX('&lt;- Scale Ops'!$D$3:$BW$413,0,MATCH(BJ$2,'&lt;- Scale Ops'!$D$3:$BW$3,0))),0)</f>
        <v>0</v>
      </c>
      <c r="BK43" s="239">
        <f>IF($B$1="On",SUMIF('&lt;- Scale Ops'!$A$3:$A$413,TRIM($A43),INDEX('&lt;- Scale Ops'!$D$3:$BW$413,0,MATCH(BK$2,'&lt;- Scale Ops'!$D$3:$BW$3,0))),0)</f>
        <v>0</v>
      </c>
      <c r="BL43" s="239">
        <f>IF($B$1="On",SUMIF('&lt;- Scale Ops'!$A$3:$A$413,TRIM($A43),INDEX('&lt;- Scale Ops'!$D$3:$BW$413,0,MATCH(BL$2,'&lt;- Scale Ops'!$D$3:$BW$3,0))),0)</f>
        <v>0</v>
      </c>
      <c r="BM43" s="239">
        <f>IF($B$1="On",SUMIF('&lt;- Scale Ops'!$A$3:$A$413,TRIM($A43),INDEX('&lt;- Scale Ops'!$D$3:$BW$413,0,MATCH(BM$2,'&lt;- Scale Ops'!$D$3:$BW$3,0))),0)</f>
        <v>0</v>
      </c>
      <c r="BN43" s="239">
        <f>IF($B$1="On",SUMIF('&lt;- Scale Ops'!$A$3:$A$413,TRIM($A43),INDEX('&lt;- Scale Ops'!$D$3:$BW$413,0,MATCH(BN$2,'&lt;- Scale Ops'!$D$3:$BW$3,0))),0)</f>
        <v>0</v>
      </c>
      <c r="BO43" s="239">
        <f>IF($B$1="On",SUMIF('&lt;- Scale Ops'!$A$3:$A$413,TRIM($A43),INDEX('&lt;- Scale Ops'!$D$3:$BW$413,0,MATCH(BO$2,'&lt;- Scale Ops'!$D$3:$BW$3,0))),0)</f>
        <v>0</v>
      </c>
      <c r="BP43" s="239">
        <f>IF($B$1="On",SUMIF('&lt;- Scale Ops'!$A$3:$A$413,TRIM($A43),INDEX('&lt;- Scale Ops'!$D$3:$BW$413,0,MATCH(BP$2,'&lt;- Scale Ops'!$D$3:$BW$3,0))),0)</f>
        <v>0</v>
      </c>
      <c r="BQ43" s="239">
        <f>IF($B$1="On",SUMIF('&lt;- Scale Ops'!$A$3:$A$413,TRIM($A43),INDEX('&lt;- Scale Ops'!$D$3:$BW$413,0,MATCH(BQ$2,'&lt;- Scale Ops'!$D$3:$BW$3,0))),0)</f>
        <v>0</v>
      </c>
      <c r="BR43" s="239">
        <f>IF($B$1="On",SUMIF('&lt;- Scale Ops'!$A$3:$A$413,TRIM($A43),INDEX('&lt;- Scale Ops'!$D$3:$BW$413,0,MATCH(BR$2,'&lt;- Scale Ops'!$D$3:$BW$3,0))),0)</f>
        <v>0</v>
      </c>
      <c r="BS43" s="239">
        <f>IF($B$1="On",SUMIF('&lt;- Scale Ops'!$A$3:$A$413,TRIM($A43),INDEX('&lt;- Scale Ops'!$D$3:$BW$413,0,MATCH(BS$2,'&lt;- Scale Ops'!$D$3:$BW$3,0))),0)</f>
        <v>0</v>
      </c>
      <c r="BT43" s="239">
        <f>IF($B$1="On",SUMIF('&lt;- Scale Ops'!$A$3:$A$413,TRIM($A43),INDEX('&lt;- Scale Ops'!$D$3:$BW$413,0,MATCH(BT$2,'&lt;- Scale Ops'!$D$3:$BW$3,0))),0)</f>
        <v>0</v>
      </c>
      <c r="BU43" s="239">
        <f>IF($B$1="On",SUMIF('&lt;- Scale Ops'!$A$3:$A$413,TRIM($A43),INDEX('&lt;- Scale Ops'!$D$3:$BW$413,0,MATCH(BU$2,'&lt;- Scale Ops'!$D$3:$BW$3,0))),0)</f>
        <v>0</v>
      </c>
      <c r="BV43" s="239">
        <f>IF($B$1="On",SUMIF('&lt;- Scale Ops'!$A$3:$A$413,TRIM($A43),INDEX('&lt;- Scale Ops'!$D$3:$BW$413,0,MATCH(BV$2,'&lt;- Scale Ops'!$D$3:$BW$3,0))),0)</f>
        <v>0</v>
      </c>
    </row>
    <row r="44" spans="1:74" x14ac:dyDescent="0.3">
      <c r="A44" t="str">
        <f t="shared" si="9"/>
        <v>G&amp;ABenefits</v>
      </c>
      <c r="B44" t="s">
        <v>89</v>
      </c>
      <c r="C44" s="239">
        <f>IF($B$1="On",SUMIF('&lt;- Scale Ops'!$A$3:$A$413,TRIM($A44),INDEX('&lt;- Scale Ops'!$D$3:$BW$413,0,MATCH(C$2,'&lt;- Scale Ops'!$D$3:$BW$3,0))),0)</f>
        <v>0</v>
      </c>
      <c r="D44" s="239">
        <f>IF($B$1="On",SUMIF('&lt;- Scale Ops'!$A$3:$A$413,TRIM($A44),INDEX('&lt;- Scale Ops'!$D$3:$BW$413,0,MATCH(D$2,'&lt;- Scale Ops'!$D$3:$BW$3,0))),0)</f>
        <v>0</v>
      </c>
      <c r="E44" s="239">
        <f>IF($B$1="On",SUMIF('&lt;- Scale Ops'!$A$3:$A$413,TRIM($A44),INDEX('&lt;- Scale Ops'!$D$3:$BW$413,0,MATCH(E$2,'&lt;- Scale Ops'!$D$3:$BW$3,0))),0)</f>
        <v>0</v>
      </c>
      <c r="F44" s="239">
        <f>IF($B$1="On",SUMIF('&lt;- Scale Ops'!$A$3:$A$413,TRIM($A44),INDEX('&lt;- Scale Ops'!$D$3:$BW$413,0,MATCH(F$2,'&lt;- Scale Ops'!$D$3:$BW$3,0))),0)</f>
        <v>0</v>
      </c>
      <c r="G44" s="239">
        <f>IF($B$1="On",SUMIF('&lt;- Scale Ops'!$A$3:$A$413,TRIM($A44),INDEX('&lt;- Scale Ops'!$D$3:$BW$413,0,MATCH(G$2,'&lt;- Scale Ops'!$D$3:$BW$3,0))),0)</f>
        <v>0</v>
      </c>
      <c r="H44" s="239">
        <f>IF($B$1="On",SUMIF('&lt;- Scale Ops'!$A$3:$A$413,TRIM($A44),INDEX('&lt;- Scale Ops'!$D$3:$BW$413,0,MATCH(H$2,'&lt;- Scale Ops'!$D$3:$BW$3,0))),0)</f>
        <v>0</v>
      </c>
      <c r="I44" s="239">
        <f>IF($B$1="On",SUMIF('&lt;- Scale Ops'!$A$3:$A$413,TRIM($A44),INDEX('&lt;- Scale Ops'!$D$3:$BW$413,0,MATCH(I$2,'&lt;- Scale Ops'!$D$3:$BW$3,0))),0)</f>
        <v>0</v>
      </c>
      <c r="J44" s="239">
        <f>IF($B$1="On",SUMIF('&lt;- Scale Ops'!$A$3:$A$413,TRIM($A44),INDEX('&lt;- Scale Ops'!$D$3:$BW$413,0,MATCH(J$2,'&lt;- Scale Ops'!$D$3:$BW$3,0))),0)</f>
        <v>0</v>
      </c>
      <c r="K44" s="239">
        <f>IF($B$1="On",SUMIF('&lt;- Scale Ops'!$A$3:$A$413,TRIM($A44),INDEX('&lt;- Scale Ops'!$D$3:$BW$413,0,MATCH(K$2,'&lt;- Scale Ops'!$D$3:$BW$3,0))),0)</f>
        <v>0</v>
      </c>
      <c r="L44" s="239">
        <f>IF($B$1="On",SUMIF('&lt;- Scale Ops'!$A$3:$A$413,TRIM($A44),INDEX('&lt;- Scale Ops'!$D$3:$BW$413,0,MATCH(L$2,'&lt;- Scale Ops'!$D$3:$BW$3,0))),0)</f>
        <v>0</v>
      </c>
      <c r="M44" s="239">
        <f>IF($B$1="On",SUMIF('&lt;- Scale Ops'!$A$3:$A$413,TRIM($A44),INDEX('&lt;- Scale Ops'!$D$3:$BW$413,0,MATCH(M$2,'&lt;- Scale Ops'!$D$3:$BW$3,0))),0)</f>
        <v>0</v>
      </c>
      <c r="N44" s="239">
        <f>IF($B$1="On",SUMIF('&lt;- Scale Ops'!$A$3:$A$413,TRIM($A44),INDEX('&lt;- Scale Ops'!$D$3:$BW$413,0,MATCH(N$2,'&lt;- Scale Ops'!$D$3:$BW$3,0))),0)</f>
        <v>0</v>
      </c>
      <c r="O44" s="239">
        <f>IF($B$1="On",SUMIF('&lt;- Scale Ops'!$A$3:$A$413,TRIM($A44),INDEX('&lt;- Scale Ops'!$D$3:$BW$413,0,MATCH(O$2,'&lt;- Scale Ops'!$D$3:$BW$3,0))),0)</f>
        <v>0</v>
      </c>
      <c r="P44" s="239">
        <f>IF($B$1="On",SUMIF('&lt;- Scale Ops'!$A$3:$A$413,TRIM($A44),INDEX('&lt;- Scale Ops'!$D$3:$BW$413,0,MATCH(P$2,'&lt;- Scale Ops'!$D$3:$BW$3,0))),0)</f>
        <v>0</v>
      </c>
      <c r="Q44" s="239">
        <f>IF($B$1="On",SUMIF('&lt;- Scale Ops'!$A$3:$A$413,TRIM($A44),INDEX('&lt;- Scale Ops'!$D$3:$BW$413,0,MATCH(Q$2,'&lt;- Scale Ops'!$D$3:$BW$3,0))),0)</f>
        <v>0</v>
      </c>
      <c r="R44" s="239">
        <f>IF($B$1="On",SUMIF('&lt;- Scale Ops'!$A$3:$A$413,TRIM($A44),INDEX('&lt;- Scale Ops'!$D$3:$BW$413,0,MATCH(R$2,'&lt;- Scale Ops'!$D$3:$BW$3,0))),0)</f>
        <v>0</v>
      </c>
      <c r="S44" s="239">
        <f>IF($B$1="On",SUMIF('&lt;- Scale Ops'!$A$3:$A$413,TRIM($A44),INDEX('&lt;- Scale Ops'!$D$3:$BW$413,0,MATCH(S$2,'&lt;- Scale Ops'!$D$3:$BW$3,0))),0)</f>
        <v>0</v>
      </c>
      <c r="T44" s="239">
        <f>IF($B$1="On",SUMIF('&lt;- Scale Ops'!$A$3:$A$413,TRIM($A44),INDEX('&lt;- Scale Ops'!$D$3:$BW$413,0,MATCH(T$2,'&lt;- Scale Ops'!$D$3:$BW$3,0))),0)</f>
        <v>0</v>
      </c>
      <c r="U44" s="239">
        <f>IF($B$1="On",SUMIF('&lt;- Scale Ops'!$A$3:$A$413,TRIM($A44),INDEX('&lt;- Scale Ops'!$D$3:$BW$413,0,MATCH(U$2,'&lt;- Scale Ops'!$D$3:$BW$3,0))),0)</f>
        <v>0</v>
      </c>
      <c r="V44" s="239">
        <f>IF($B$1="On",SUMIF('&lt;- Scale Ops'!$A$3:$A$413,TRIM($A44),INDEX('&lt;- Scale Ops'!$D$3:$BW$413,0,MATCH(V$2,'&lt;- Scale Ops'!$D$3:$BW$3,0))),0)</f>
        <v>0</v>
      </c>
      <c r="W44" s="239">
        <f>IF($B$1="On",SUMIF('&lt;- Scale Ops'!$A$3:$A$413,TRIM($A44),INDEX('&lt;- Scale Ops'!$D$3:$BW$413,0,MATCH(W$2,'&lt;- Scale Ops'!$D$3:$BW$3,0))),0)</f>
        <v>0</v>
      </c>
      <c r="X44" s="239">
        <f>IF($B$1="On",SUMIF('&lt;- Scale Ops'!$A$3:$A$413,TRIM($A44),INDEX('&lt;- Scale Ops'!$D$3:$BW$413,0,MATCH(X$2,'&lt;- Scale Ops'!$D$3:$BW$3,0))),0)</f>
        <v>0</v>
      </c>
      <c r="Y44" s="239">
        <f>IF($B$1="On",SUMIF('&lt;- Scale Ops'!$A$3:$A$413,TRIM($A44),INDEX('&lt;- Scale Ops'!$D$3:$BW$413,0,MATCH(Y$2,'&lt;- Scale Ops'!$D$3:$BW$3,0))),0)</f>
        <v>0</v>
      </c>
      <c r="Z44" s="239">
        <f>IF($B$1="On",SUMIF('&lt;- Scale Ops'!$A$3:$A$413,TRIM($A44),INDEX('&lt;- Scale Ops'!$D$3:$BW$413,0,MATCH(Z$2,'&lt;- Scale Ops'!$D$3:$BW$3,0))),0)</f>
        <v>0</v>
      </c>
      <c r="AA44" s="239">
        <f>IF($B$1="On",SUMIF('&lt;- Scale Ops'!$A$3:$A$413,TRIM($A44),INDEX('&lt;- Scale Ops'!$D$3:$BW$413,0,MATCH(AA$2,'&lt;- Scale Ops'!$D$3:$BW$3,0))),0)</f>
        <v>0</v>
      </c>
      <c r="AB44" s="239">
        <f>IF($B$1="On",SUMIF('&lt;- Scale Ops'!$A$3:$A$413,TRIM($A44),INDEX('&lt;- Scale Ops'!$D$3:$BW$413,0,MATCH(AB$2,'&lt;- Scale Ops'!$D$3:$BW$3,0))),0)</f>
        <v>0</v>
      </c>
      <c r="AC44" s="239">
        <f>IF($B$1="On",SUMIF('&lt;- Scale Ops'!$A$3:$A$413,TRIM($A44),INDEX('&lt;- Scale Ops'!$D$3:$BW$413,0,MATCH(AC$2,'&lt;- Scale Ops'!$D$3:$BW$3,0))),0)</f>
        <v>0</v>
      </c>
      <c r="AD44" s="239">
        <f>IF($B$1="On",SUMIF('&lt;- Scale Ops'!$A$3:$A$413,TRIM($A44),INDEX('&lt;- Scale Ops'!$D$3:$BW$413,0,MATCH(AD$2,'&lt;- Scale Ops'!$D$3:$BW$3,0))),0)</f>
        <v>0</v>
      </c>
      <c r="AE44" s="239">
        <f>IF($B$1="On",SUMIF('&lt;- Scale Ops'!$A$3:$A$413,TRIM($A44),INDEX('&lt;- Scale Ops'!$D$3:$BW$413,0,MATCH(AE$2,'&lt;- Scale Ops'!$D$3:$BW$3,0))),0)</f>
        <v>0</v>
      </c>
      <c r="AF44" s="239">
        <f>IF($B$1="On",SUMIF('&lt;- Scale Ops'!$A$3:$A$413,TRIM($A44),INDEX('&lt;- Scale Ops'!$D$3:$BW$413,0,MATCH(AF$2,'&lt;- Scale Ops'!$D$3:$BW$3,0))),0)</f>
        <v>0</v>
      </c>
      <c r="AG44" s="239">
        <f>IF($B$1="On",SUMIF('&lt;- Scale Ops'!$A$3:$A$413,TRIM($A44),INDEX('&lt;- Scale Ops'!$D$3:$BW$413,0,MATCH(AG$2,'&lt;- Scale Ops'!$D$3:$BW$3,0))),0)</f>
        <v>0</v>
      </c>
      <c r="AH44" s="239">
        <f>IF($B$1="On",SUMIF('&lt;- Scale Ops'!$A$3:$A$413,TRIM($A44),INDEX('&lt;- Scale Ops'!$D$3:$BW$413,0,MATCH(AH$2,'&lt;- Scale Ops'!$D$3:$BW$3,0))),0)</f>
        <v>0</v>
      </c>
      <c r="AI44" s="239">
        <f>IF($B$1="On",SUMIF('&lt;- Scale Ops'!$A$3:$A$413,TRIM($A44),INDEX('&lt;- Scale Ops'!$D$3:$BW$413,0,MATCH(AI$2,'&lt;- Scale Ops'!$D$3:$BW$3,0))),0)</f>
        <v>0</v>
      </c>
      <c r="AJ44" s="239">
        <f>IF($B$1="On",SUMIF('&lt;- Scale Ops'!$A$3:$A$413,TRIM($A44),INDEX('&lt;- Scale Ops'!$D$3:$BW$413,0,MATCH(AJ$2,'&lt;- Scale Ops'!$D$3:$BW$3,0))),0)</f>
        <v>0</v>
      </c>
      <c r="AK44" s="239">
        <f>IF($B$1="On",SUMIF('&lt;- Scale Ops'!$A$3:$A$413,TRIM($A44),INDEX('&lt;- Scale Ops'!$D$3:$BW$413,0,MATCH(AK$2,'&lt;- Scale Ops'!$D$3:$BW$3,0))),0)</f>
        <v>0</v>
      </c>
      <c r="AL44" s="239">
        <f>IF($B$1="On",SUMIF('&lt;- Scale Ops'!$A$3:$A$413,TRIM($A44),INDEX('&lt;- Scale Ops'!$D$3:$BW$413,0,MATCH(AL$2,'&lt;- Scale Ops'!$D$3:$BW$3,0))),0)</f>
        <v>0</v>
      </c>
      <c r="AM44" s="239">
        <f>IF($B$1="On",SUMIF('&lt;- Scale Ops'!$A$3:$A$413,TRIM($A44),INDEX('&lt;- Scale Ops'!$D$3:$BW$413,0,MATCH(AM$2,'&lt;- Scale Ops'!$D$3:$BW$3,0))),0)</f>
        <v>0</v>
      </c>
      <c r="AN44" s="239">
        <f>IF($B$1="On",SUMIF('&lt;- Scale Ops'!$A$3:$A$413,TRIM($A44),INDEX('&lt;- Scale Ops'!$D$3:$BW$413,0,MATCH(AN$2,'&lt;- Scale Ops'!$D$3:$BW$3,0))),0)</f>
        <v>0</v>
      </c>
      <c r="AO44" s="239">
        <f>IF($B$1="On",SUMIF('&lt;- Scale Ops'!$A$3:$A$413,TRIM($A44),INDEX('&lt;- Scale Ops'!$D$3:$BW$413,0,MATCH(AO$2,'&lt;- Scale Ops'!$D$3:$BW$3,0))),0)</f>
        <v>0</v>
      </c>
      <c r="AP44" s="239">
        <f>IF($B$1="On",SUMIF('&lt;- Scale Ops'!$A$3:$A$413,TRIM($A44),INDEX('&lt;- Scale Ops'!$D$3:$BW$413,0,MATCH(AP$2,'&lt;- Scale Ops'!$D$3:$BW$3,0))),0)</f>
        <v>0</v>
      </c>
      <c r="AQ44" s="239">
        <f>IF($B$1="On",SUMIF('&lt;- Scale Ops'!$A$3:$A$413,TRIM($A44),INDEX('&lt;- Scale Ops'!$D$3:$BW$413,0,MATCH(AQ$2,'&lt;- Scale Ops'!$D$3:$BW$3,0))),0)</f>
        <v>0</v>
      </c>
      <c r="AR44" s="239">
        <f>IF($B$1="On",SUMIF('&lt;- Scale Ops'!$A$3:$A$413,TRIM($A44),INDEX('&lt;- Scale Ops'!$D$3:$BW$413,0,MATCH(AR$2,'&lt;- Scale Ops'!$D$3:$BW$3,0))),0)</f>
        <v>0</v>
      </c>
      <c r="AS44" s="239">
        <f>IF($B$1="On",SUMIF('&lt;- Scale Ops'!$A$3:$A$413,TRIM($A44),INDEX('&lt;- Scale Ops'!$D$3:$BW$413,0,MATCH(AS$2,'&lt;- Scale Ops'!$D$3:$BW$3,0))),0)</f>
        <v>0</v>
      </c>
      <c r="AT44" s="239">
        <f>IF($B$1="On",SUMIF('&lt;- Scale Ops'!$A$3:$A$413,TRIM($A44),INDEX('&lt;- Scale Ops'!$D$3:$BW$413,0,MATCH(AT$2,'&lt;- Scale Ops'!$D$3:$BW$3,0))),0)</f>
        <v>0</v>
      </c>
      <c r="AU44" s="239">
        <f>IF($B$1="On",SUMIF('&lt;- Scale Ops'!$A$3:$A$413,TRIM($A44),INDEX('&lt;- Scale Ops'!$D$3:$BW$413,0,MATCH(AU$2,'&lt;- Scale Ops'!$D$3:$BW$3,0))),0)</f>
        <v>0</v>
      </c>
      <c r="AV44" s="239">
        <f>IF($B$1="On",SUMIF('&lt;- Scale Ops'!$A$3:$A$413,TRIM($A44),INDEX('&lt;- Scale Ops'!$D$3:$BW$413,0,MATCH(AV$2,'&lt;- Scale Ops'!$D$3:$BW$3,0))),0)</f>
        <v>0</v>
      </c>
      <c r="AW44" s="239">
        <f>IF($B$1="On",SUMIF('&lt;- Scale Ops'!$A$3:$A$413,TRIM($A44),INDEX('&lt;- Scale Ops'!$D$3:$BW$413,0,MATCH(AW$2,'&lt;- Scale Ops'!$D$3:$BW$3,0))),0)</f>
        <v>0</v>
      </c>
      <c r="AX44" s="239">
        <f>IF($B$1="On",SUMIF('&lt;- Scale Ops'!$A$3:$A$413,TRIM($A44),INDEX('&lt;- Scale Ops'!$D$3:$BW$413,0,MATCH(AX$2,'&lt;- Scale Ops'!$D$3:$BW$3,0))),0)</f>
        <v>0</v>
      </c>
      <c r="AY44" s="239">
        <f>IF($B$1="On",SUMIF('&lt;- Scale Ops'!$A$3:$A$413,TRIM($A44),INDEX('&lt;- Scale Ops'!$D$3:$BW$413,0,MATCH(AY$2,'&lt;- Scale Ops'!$D$3:$BW$3,0))),0)</f>
        <v>0</v>
      </c>
      <c r="AZ44" s="239">
        <f>IF($B$1="On",SUMIF('&lt;- Scale Ops'!$A$3:$A$413,TRIM($A44),INDEX('&lt;- Scale Ops'!$D$3:$BW$413,0,MATCH(AZ$2,'&lt;- Scale Ops'!$D$3:$BW$3,0))),0)</f>
        <v>0</v>
      </c>
      <c r="BA44" s="239">
        <f>IF($B$1="On",SUMIF('&lt;- Scale Ops'!$A$3:$A$413,TRIM($A44),INDEX('&lt;- Scale Ops'!$D$3:$BW$413,0,MATCH(BA$2,'&lt;- Scale Ops'!$D$3:$BW$3,0))),0)</f>
        <v>0</v>
      </c>
      <c r="BB44" s="239">
        <f>IF($B$1="On",SUMIF('&lt;- Scale Ops'!$A$3:$A$413,TRIM($A44),INDEX('&lt;- Scale Ops'!$D$3:$BW$413,0,MATCH(BB$2,'&lt;- Scale Ops'!$D$3:$BW$3,0))),0)</f>
        <v>0</v>
      </c>
      <c r="BC44" s="239">
        <f>IF($B$1="On",SUMIF('&lt;- Scale Ops'!$A$3:$A$413,TRIM($A44),INDEX('&lt;- Scale Ops'!$D$3:$BW$413,0,MATCH(BC$2,'&lt;- Scale Ops'!$D$3:$BW$3,0))),0)</f>
        <v>0</v>
      </c>
      <c r="BD44" s="239">
        <f>IF($B$1="On",SUMIF('&lt;- Scale Ops'!$A$3:$A$413,TRIM($A44),INDEX('&lt;- Scale Ops'!$D$3:$BW$413,0,MATCH(BD$2,'&lt;- Scale Ops'!$D$3:$BW$3,0))),0)</f>
        <v>0</v>
      </c>
      <c r="BE44" s="239">
        <f>IF($B$1="On",SUMIF('&lt;- Scale Ops'!$A$3:$A$413,TRIM($A44),INDEX('&lt;- Scale Ops'!$D$3:$BW$413,0,MATCH(BE$2,'&lt;- Scale Ops'!$D$3:$BW$3,0))),0)</f>
        <v>0</v>
      </c>
      <c r="BF44" s="239">
        <f>IF($B$1="On",SUMIF('&lt;- Scale Ops'!$A$3:$A$413,TRIM($A44),INDEX('&lt;- Scale Ops'!$D$3:$BW$413,0,MATCH(BF$2,'&lt;- Scale Ops'!$D$3:$BW$3,0))),0)</f>
        <v>0</v>
      </c>
      <c r="BG44" s="239">
        <f>IF($B$1="On",SUMIF('&lt;- Scale Ops'!$A$3:$A$413,TRIM($A44),INDEX('&lt;- Scale Ops'!$D$3:$BW$413,0,MATCH(BG$2,'&lt;- Scale Ops'!$D$3:$BW$3,0))),0)</f>
        <v>0</v>
      </c>
      <c r="BH44" s="239">
        <f>IF($B$1="On",SUMIF('&lt;- Scale Ops'!$A$3:$A$413,TRIM($A44),INDEX('&lt;- Scale Ops'!$D$3:$BW$413,0,MATCH(BH$2,'&lt;- Scale Ops'!$D$3:$BW$3,0))),0)</f>
        <v>0</v>
      </c>
      <c r="BI44" s="239">
        <f>IF($B$1="On",SUMIF('&lt;- Scale Ops'!$A$3:$A$413,TRIM($A44),INDEX('&lt;- Scale Ops'!$D$3:$BW$413,0,MATCH(BI$2,'&lt;- Scale Ops'!$D$3:$BW$3,0))),0)</f>
        <v>0</v>
      </c>
      <c r="BJ44" s="239">
        <f>IF($B$1="On",SUMIF('&lt;- Scale Ops'!$A$3:$A$413,TRIM($A44),INDEX('&lt;- Scale Ops'!$D$3:$BW$413,0,MATCH(BJ$2,'&lt;- Scale Ops'!$D$3:$BW$3,0))),0)</f>
        <v>0</v>
      </c>
      <c r="BK44" s="239">
        <f>IF($B$1="On",SUMIF('&lt;- Scale Ops'!$A$3:$A$413,TRIM($A44),INDEX('&lt;- Scale Ops'!$D$3:$BW$413,0,MATCH(BK$2,'&lt;- Scale Ops'!$D$3:$BW$3,0))),0)</f>
        <v>0</v>
      </c>
      <c r="BL44" s="239">
        <f>IF($B$1="On",SUMIF('&lt;- Scale Ops'!$A$3:$A$413,TRIM($A44),INDEX('&lt;- Scale Ops'!$D$3:$BW$413,0,MATCH(BL$2,'&lt;- Scale Ops'!$D$3:$BW$3,0))),0)</f>
        <v>0</v>
      </c>
      <c r="BM44" s="239">
        <f>IF($B$1="On",SUMIF('&lt;- Scale Ops'!$A$3:$A$413,TRIM($A44),INDEX('&lt;- Scale Ops'!$D$3:$BW$413,0,MATCH(BM$2,'&lt;- Scale Ops'!$D$3:$BW$3,0))),0)</f>
        <v>0</v>
      </c>
      <c r="BN44" s="239">
        <f>IF($B$1="On",SUMIF('&lt;- Scale Ops'!$A$3:$A$413,TRIM($A44),INDEX('&lt;- Scale Ops'!$D$3:$BW$413,0,MATCH(BN$2,'&lt;- Scale Ops'!$D$3:$BW$3,0))),0)</f>
        <v>0</v>
      </c>
      <c r="BO44" s="239">
        <f>IF($B$1="On",SUMIF('&lt;- Scale Ops'!$A$3:$A$413,TRIM($A44),INDEX('&lt;- Scale Ops'!$D$3:$BW$413,0,MATCH(BO$2,'&lt;- Scale Ops'!$D$3:$BW$3,0))),0)</f>
        <v>0</v>
      </c>
      <c r="BP44" s="239">
        <f>IF($B$1="On",SUMIF('&lt;- Scale Ops'!$A$3:$A$413,TRIM($A44),INDEX('&lt;- Scale Ops'!$D$3:$BW$413,0,MATCH(BP$2,'&lt;- Scale Ops'!$D$3:$BW$3,0))),0)</f>
        <v>0</v>
      </c>
      <c r="BQ44" s="239">
        <f>IF($B$1="On",SUMIF('&lt;- Scale Ops'!$A$3:$A$413,TRIM($A44),INDEX('&lt;- Scale Ops'!$D$3:$BW$413,0,MATCH(BQ$2,'&lt;- Scale Ops'!$D$3:$BW$3,0))),0)</f>
        <v>0</v>
      </c>
      <c r="BR44" s="239">
        <f>IF($B$1="On",SUMIF('&lt;- Scale Ops'!$A$3:$A$413,TRIM($A44),INDEX('&lt;- Scale Ops'!$D$3:$BW$413,0,MATCH(BR$2,'&lt;- Scale Ops'!$D$3:$BW$3,0))),0)</f>
        <v>0</v>
      </c>
      <c r="BS44" s="239">
        <f>IF($B$1="On",SUMIF('&lt;- Scale Ops'!$A$3:$A$413,TRIM($A44),INDEX('&lt;- Scale Ops'!$D$3:$BW$413,0,MATCH(BS$2,'&lt;- Scale Ops'!$D$3:$BW$3,0))),0)</f>
        <v>0</v>
      </c>
      <c r="BT44" s="239">
        <f>IF($B$1="On",SUMIF('&lt;- Scale Ops'!$A$3:$A$413,TRIM($A44),INDEX('&lt;- Scale Ops'!$D$3:$BW$413,0,MATCH(BT$2,'&lt;- Scale Ops'!$D$3:$BW$3,0))),0)</f>
        <v>0</v>
      </c>
      <c r="BU44" s="239">
        <f>IF($B$1="On",SUMIF('&lt;- Scale Ops'!$A$3:$A$413,TRIM($A44),INDEX('&lt;- Scale Ops'!$D$3:$BW$413,0,MATCH(BU$2,'&lt;- Scale Ops'!$D$3:$BW$3,0))),0)</f>
        <v>0</v>
      </c>
      <c r="BV44" s="239">
        <f>IF($B$1="On",SUMIF('&lt;- Scale Ops'!$A$3:$A$413,TRIM($A44),INDEX('&lt;- Scale Ops'!$D$3:$BW$413,0,MATCH(BV$2,'&lt;- Scale Ops'!$D$3:$BW$3,0))),0)</f>
        <v>0</v>
      </c>
    </row>
    <row r="45" spans="1:74" x14ac:dyDescent="0.3">
      <c r="B45" t="s">
        <v>884</v>
      </c>
      <c r="C45" s="177">
        <f>SUM(C37:C44)</f>
        <v>0</v>
      </c>
      <c r="D45" s="177">
        <f t="shared" ref="D45" si="10">SUM(D37:D44)</f>
        <v>0</v>
      </c>
      <c r="E45" s="177">
        <f t="shared" ref="E45" si="11">SUM(E37:E44)</f>
        <v>0</v>
      </c>
      <c r="F45" s="177">
        <f t="shared" ref="F45" si="12">SUM(F37:F44)</f>
        <v>0</v>
      </c>
      <c r="G45" s="177">
        <f t="shared" ref="G45" si="13">SUM(G37:G44)</f>
        <v>0</v>
      </c>
      <c r="H45" s="177">
        <f t="shared" ref="H45" si="14">SUM(H37:H44)</f>
        <v>0</v>
      </c>
      <c r="I45" s="177">
        <f t="shared" ref="I45" si="15">SUM(I37:I44)</f>
        <v>0</v>
      </c>
      <c r="J45" s="177">
        <f t="shared" ref="J45" si="16">SUM(J37:J44)</f>
        <v>0</v>
      </c>
      <c r="K45" s="177">
        <f t="shared" ref="K45" si="17">SUM(K37:K44)</f>
        <v>0</v>
      </c>
      <c r="L45" s="177">
        <f t="shared" ref="L45" si="18">SUM(L37:L44)</f>
        <v>0</v>
      </c>
      <c r="M45" s="177">
        <f t="shared" ref="M45" si="19">SUM(M37:M44)</f>
        <v>0</v>
      </c>
      <c r="N45" s="177">
        <f t="shared" ref="N45" si="20">SUM(N37:N44)</f>
        <v>0</v>
      </c>
      <c r="O45" s="177">
        <f t="shared" ref="O45" si="21">SUM(O37:O44)</f>
        <v>0</v>
      </c>
      <c r="P45" s="177">
        <f t="shared" ref="P45" si="22">SUM(P37:P44)</f>
        <v>0</v>
      </c>
      <c r="Q45" s="177">
        <f t="shared" ref="Q45" si="23">SUM(Q37:Q44)</f>
        <v>0</v>
      </c>
      <c r="R45" s="177">
        <f t="shared" ref="R45" si="24">SUM(R37:R44)</f>
        <v>0</v>
      </c>
      <c r="S45" s="177">
        <f t="shared" ref="S45" si="25">SUM(S37:S44)</f>
        <v>0</v>
      </c>
      <c r="T45" s="177">
        <f t="shared" ref="T45" si="26">SUM(T37:T44)</f>
        <v>0</v>
      </c>
      <c r="U45" s="177">
        <f t="shared" ref="U45" si="27">SUM(U37:U44)</f>
        <v>0</v>
      </c>
      <c r="V45" s="177">
        <f t="shared" ref="V45" si="28">SUM(V37:V44)</f>
        <v>0</v>
      </c>
      <c r="W45" s="177">
        <f t="shared" ref="W45" si="29">SUM(W37:W44)</f>
        <v>0</v>
      </c>
      <c r="X45" s="177">
        <f t="shared" ref="X45" si="30">SUM(X37:X44)</f>
        <v>0</v>
      </c>
      <c r="Y45" s="177">
        <f t="shared" ref="Y45" si="31">SUM(Y37:Y44)</f>
        <v>0</v>
      </c>
      <c r="Z45" s="177">
        <f t="shared" ref="Z45" si="32">SUM(Z37:Z44)</f>
        <v>0</v>
      </c>
      <c r="AA45" s="177">
        <f t="shared" ref="AA45" si="33">SUM(AA37:AA44)</f>
        <v>0</v>
      </c>
      <c r="AB45" s="177">
        <f t="shared" ref="AB45" si="34">SUM(AB37:AB44)</f>
        <v>0</v>
      </c>
      <c r="AC45" s="177">
        <f t="shared" ref="AC45" si="35">SUM(AC37:AC44)</f>
        <v>0</v>
      </c>
      <c r="AD45" s="177">
        <f t="shared" ref="AD45" si="36">SUM(AD37:AD44)</f>
        <v>0</v>
      </c>
      <c r="AE45" s="177">
        <f t="shared" ref="AE45" si="37">SUM(AE37:AE44)</f>
        <v>0</v>
      </c>
      <c r="AF45" s="177">
        <f t="shared" ref="AF45" si="38">SUM(AF37:AF44)</f>
        <v>0</v>
      </c>
      <c r="AG45" s="177">
        <f t="shared" ref="AG45" si="39">SUM(AG37:AG44)</f>
        <v>0</v>
      </c>
      <c r="AH45" s="177">
        <f t="shared" ref="AH45" si="40">SUM(AH37:AH44)</f>
        <v>0</v>
      </c>
      <c r="AI45" s="177">
        <f t="shared" ref="AI45" si="41">SUM(AI37:AI44)</f>
        <v>0</v>
      </c>
      <c r="AJ45" s="177">
        <f t="shared" ref="AJ45" si="42">SUM(AJ37:AJ44)</f>
        <v>0</v>
      </c>
      <c r="AK45" s="177">
        <f t="shared" ref="AK45" si="43">SUM(AK37:AK44)</f>
        <v>0</v>
      </c>
      <c r="AL45" s="177">
        <f t="shared" ref="AL45" si="44">SUM(AL37:AL44)</f>
        <v>0</v>
      </c>
      <c r="AM45" s="177">
        <f t="shared" ref="AM45" si="45">SUM(AM37:AM44)</f>
        <v>0</v>
      </c>
      <c r="AN45" s="177">
        <f t="shared" ref="AN45" si="46">SUM(AN37:AN44)</f>
        <v>0</v>
      </c>
      <c r="AO45" s="177">
        <f t="shared" ref="AO45" si="47">SUM(AO37:AO44)</f>
        <v>0</v>
      </c>
      <c r="AP45" s="177">
        <f t="shared" ref="AP45" si="48">SUM(AP37:AP44)</f>
        <v>0</v>
      </c>
      <c r="AQ45" s="177">
        <f t="shared" ref="AQ45" si="49">SUM(AQ37:AQ44)</f>
        <v>0</v>
      </c>
      <c r="AR45" s="177">
        <f t="shared" ref="AR45" si="50">SUM(AR37:AR44)</f>
        <v>0</v>
      </c>
      <c r="AS45" s="177">
        <f t="shared" ref="AS45" si="51">SUM(AS37:AS44)</f>
        <v>0</v>
      </c>
      <c r="AT45" s="177">
        <f t="shared" ref="AT45" si="52">SUM(AT37:AT44)</f>
        <v>0</v>
      </c>
      <c r="AU45" s="177">
        <f t="shared" ref="AU45" si="53">SUM(AU37:AU44)</f>
        <v>0</v>
      </c>
      <c r="AV45" s="177">
        <f t="shared" ref="AV45" si="54">SUM(AV37:AV44)</f>
        <v>0</v>
      </c>
      <c r="AW45" s="177">
        <f t="shared" ref="AW45" si="55">SUM(AW37:AW44)</f>
        <v>0</v>
      </c>
      <c r="AX45" s="177">
        <f t="shared" ref="AX45" si="56">SUM(AX37:AX44)</f>
        <v>0</v>
      </c>
      <c r="AY45" s="177">
        <f t="shared" ref="AY45" si="57">SUM(AY37:AY44)</f>
        <v>0</v>
      </c>
      <c r="AZ45" s="177">
        <f t="shared" ref="AZ45" si="58">SUM(AZ37:AZ44)</f>
        <v>0</v>
      </c>
      <c r="BA45" s="177">
        <f t="shared" ref="BA45" si="59">SUM(BA37:BA44)</f>
        <v>0</v>
      </c>
      <c r="BB45" s="177">
        <f t="shared" ref="BB45" si="60">SUM(BB37:BB44)</f>
        <v>0</v>
      </c>
      <c r="BC45" s="177">
        <f t="shared" ref="BC45" si="61">SUM(BC37:BC44)</f>
        <v>0</v>
      </c>
      <c r="BD45" s="177">
        <f t="shared" ref="BD45" si="62">SUM(BD37:BD44)</f>
        <v>0</v>
      </c>
      <c r="BE45" s="177">
        <f t="shared" ref="BE45" si="63">SUM(BE37:BE44)</f>
        <v>0</v>
      </c>
      <c r="BF45" s="177">
        <f t="shared" ref="BF45" si="64">SUM(BF37:BF44)</f>
        <v>0</v>
      </c>
      <c r="BG45" s="177">
        <f t="shared" ref="BG45" si="65">SUM(BG37:BG44)</f>
        <v>0</v>
      </c>
      <c r="BH45" s="177">
        <f t="shared" ref="BH45" si="66">SUM(BH37:BH44)</f>
        <v>0</v>
      </c>
      <c r="BI45" s="177">
        <f t="shared" ref="BI45" si="67">SUM(BI37:BI44)</f>
        <v>0</v>
      </c>
      <c r="BJ45" s="177">
        <f t="shared" ref="BJ45" si="68">SUM(BJ37:BJ44)</f>
        <v>0</v>
      </c>
      <c r="BK45" s="177">
        <f t="shared" ref="BK45" si="69">SUM(BK37:BK44)</f>
        <v>0</v>
      </c>
      <c r="BL45" s="177">
        <f t="shared" ref="BL45" si="70">SUM(BL37:BL44)</f>
        <v>0</v>
      </c>
      <c r="BM45" s="177">
        <f t="shared" ref="BM45" si="71">SUM(BM37:BM44)</f>
        <v>0</v>
      </c>
      <c r="BN45" s="177">
        <f t="shared" ref="BN45" si="72">SUM(BN37:BN44)</f>
        <v>0</v>
      </c>
      <c r="BO45" s="177">
        <f t="shared" ref="BO45" si="73">SUM(BO37:BO44)</f>
        <v>0</v>
      </c>
      <c r="BP45" s="177">
        <f t="shared" ref="BP45" si="74">SUM(BP37:BP44)</f>
        <v>0</v>
      </c>
      <c r="BQ45" s="177">
        <f t="shared" ref="BQ45" si="75">SUM(BQ37:BQ44)</f>
        <v>0</v>
      </c>
      <c r="BR45" s="177">
        <f t="shared" ref="BR45" si="76">SUM(BR37:BR44)</f>
        <v>0</v>
      </c>
      <c r="BS45" s="177">
        <f t="shared" ref="BS45" si="77">SUM(BS37:BS44)</f>
        <v>0</v>
      </c>
      <c r="BT45" s="177">
        <f t="shared" ref="BT45" si="78">SUM(BT37:BT44)</f>
        <v>0</v>
      </c>
      <c r="BU45" s="177">
        <f t="shared" ref="BU45" si="79">SUM(BU37:BU44)</f>
        <v>0</v>
      </c>
      <c r="BV45" s="177">
        <f t="shared" ref="BV45" si="80">SUM(BV37:BV44)</f>
        <v>0</v>
      </c>
    </row>
  </sheetData>
  <pageMargins left="0.7" right="0.7" top="0.75" bottom="0.75" header="0.3" footer="0.3"/>
  <pageSetup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E890F-4E95-4447-994F-18B3890714EE}">
  <sheetPr codeName="Sheet16">
    <tabColor rgb="FF92D050"/>
    <pageSetUpPr fitToPage="1"/>
  </sheetPr>
  <dimension ref="A1:N61"/>
  <sheetViews>
    <sheetView zoomScale="115" zoomScaleNormal="115" workbookViewId="0">
      <pane xSplit="2" ySplit="4" topLeftCell="C5" activePane="bottomRight" state="frozen"/>
      <selection pane="topRight" activeCell="C1" sqref="C1"/>
      <selection pane="bottomLeft" activeCell="A5" sqref="A5"/>
      <selection pane="bottomRight" activeCell="L1" sqref="L1"/>
    </sheetView>
  </sheetViews>
  <sheetFormatPr defaultColWidth="8.6640625" defaultRowHeight="14.4" x14ac:dyDescent="0.3"/>
  <cols>
    <col min="1" max="1" width="5.109375" style="166" customWidth="1"/>
    <col min="2" max="2" width="20.109375" style="166" bestFit="1" customWidth="1"/>
    <col min="3" max="3" width="9.109375" style="166" customWidth="1"/>
    <col min="4" max="4" width="9.44140625" style="166" customWidth="1"/>
    <col min="5" max="6" width="9.109375" style="166" customWidth="1"/>
    <col min="7" max="7" width="9.44140625" style="166" customWidth="1"/>
    <col min="8" max="14" width="9.109375" style="166" customWidth="1"/>
    <col min="15" max="16384" width="8.6640625" style="166"/>
  </cols>
  <sheetData>
    <row r="1" spans="1:14" x14ac:dyDescent="0.3">
      <c r="B1" s="190"/>
    </row>
    <row r="2" spans="1:14" x14ac:dyDescent="0.3">
      <c r="B2" s="190"/>
      <c r="F2"/>
    </row>
    <row r="4" spans="1:14" x14ac:dyDescent="0.3">
      <c r="C4" s="375" t="str">
        <f>Summary!C2</f>
        <v>Actual</v>
      </c>
      <c r="D4" s="375" t="str">
        <f>Summary!D2</f>
        <v>Actual</v>
      </c>
      <c r="E4" s="375" t="str">
        <f>Summary!E2</f>
        <v>Actual</v>
      </c>
      <c r="F4" s="359" t="str">
        <f>Summary!F2</f>
        <v>Actual</v>
      </c>
      <c r="G4" s="359" t="str">
        <f>Summary!G2</f>
        <v>Actual</v>
      </c>
      <c r="H4" s="359" t="str">
        <f>Summary!H2</f>
        <v>Actual</v>
      </c>
      <c r="I4" s="359" t="str">
        <f>Summary!I2</f>
        <v>Actual</v>
      </c>
      <c r="J4" s="359" t="str">
        <f>Summary!J2</f>
        <v>Fcst</v>
      </c>
      <c r="K4" s="359" t="str">
        <f>Summary!K2</f>
        <v>Fcst</v>
      </c>
      <c r="L4" s="359" t="str">
        <f>Summary!L2</f>
        <v>Fcst</v>
      </c>
      <c r="M4" s="359" t="str">
        <f>Summary!M2</f>
        <v>Fcst</v>
      </c>
      <c r="N4" s="359" t="str">
        <f>Summary!N2</f>
        <v>Fcst</v>
      </c>
    </row>
    <row r="5" spans="1:14" x14ac:dyDescent="0.3">
      <c r="A5" s="570" t="s">
        <v>484</v>
      </c>
      <c r="B5" s="360" t="s">
        <v>168</v>
      </c>
      <c r="C5" s="361">
        <f>Summary!C$6</f>
        <v>44562</v>
      </c>
      <c r="D5" s="361">
        <f>Summary!D$6</f>
        <v>44593</v>
      </c>
      <c r="E5" s="361">
        <f>Summary!E$6</f>
        <v>44621</v>
      </c>
      <c r="F5" s="361">
        <f>Summary!F$6</f>
        <v>44652</v>
      </c>
      <c r="G5" s="361">
        <f>Summary!G$6</f>
        <v>44682</v>
      </c>
      <c r="H5" s="361">
        <f>Summary!H$6</f>
        <v>44713</v>
      </c>
      <c r="I5" s="361">
        <f>Summary!I$6</f>
        <v>44743</v>
      </c>
      <c r="J5" s="361">
        <f>Summary!J$6</f>
        <v>44774</v>
      </c>
      <c r="K5" s="361">
        <f>Summary!K$6</f>
        <v>44805</v>
      </c>
      <c r="L5" s="361">
        <f>Summary!L$6</f>
        <v>44835</v>
      </c>
      <c r="M5" s="361">
        <f>Summary!M$6</f>
        <v>44866</v>
      </c>
      <c r="N5" s="361">
        <f>Summary!N$6</f>
        <v>44896</v>
      </c>
    </row>
    <row r="6" spans="1:14" ht="14.85" customHeight="1" x14ac:dyDescent="0.3">
      <c r="A6" s="570"/>
      <c r="B6" s="166" t="s">
        <v>485</v>
      </c>
      <c r="C6" s="362" t="e">
        <f>IF(C$4="Actual",Actuals!#REF!,0)</f>
        <v>#REF!</v>
      </c>
      <c r="D6" s="362" t="e">
        <f>C9</f>
        <v>#REF!</v>
      </c>
      <c r="E6" s="362" t="e">
        <f t="shared" ref="E6:N6" si="0">D9</f>
        <v>#REF!</v>
      </c>
      <c r="F6" s="362" t="e">
        <f t="shared" si="0"/>
        <v>#REF!</v>
      </c>
      <c r="G6" s="362" t="e">
        <f t="shared" si="0"/>
        <v>#REF!</v>
      </c>
      <c r="H6" s="362" t="e">
        <f t="shared" si="0"/>
        <v>#REF!</v>
      </c>
      <c r="I6" s="362" t="e">
        <f t="shared" si="0"/>
        <v>#REF!</v>
      </c>
      <c r="J6" s="362" t="e">
        <f t="shared" si="0"/>
        <v>#REF!</v>
      </c>
      <c r="K6" s="362">
        <f t="shared" si="0"/>
        <v>7146</v>
      </c>
      <c r="L6" s="362">
        <f t="shared" si="0"/>
        <v>7146</v>
      </c>
      <c r="M6" s="362">
        <f t="shared" si="0"/>
        <v>7146</v>
      </c>
      <c r="N6" s="362">
        <f t="shared" si="0"/>
        <v>7146</v>
      </c>
    </row>
    <row r="7" spans="1:14" x14ac:dyDescent="0.3">
      <c r="A7" s="570"/>
      <c r="B7" s="166" t="s">
        <v>149</v>
      </c>
      <c r="C7" s="362" t="e">
        <f>IF(C$4="Actual",Actuals!#REF!,'Revenue Summary'!B116)</f>
        <v>#REF!</v>
      </c>
      <c r="D7" s="362" t="e">
        <f>IF(D$4="Actual",Actuals!#REF!,'Revenue Summary'!C116)</f>
        <v>#REF!</v>
      </c>
      <c r="E7" s="362" t="e">
        <f>IF(E$4="Actual",Actuals!#REF!,'Revenue Summary'!D116)</f>
        <v>#REF!</v>
      </c>
      <c r="F7" s="362" t="e">
        <f>IF(F$4="Actual",Actuals!#REF!,'Revenue Summary'!E116)</f>
        <v>#REF!</v>
      </c>
      <c r="G7" s="362" t="e">
        <f>IF(G$4="Actual",Actuals!#REF!,'Revenue Summary'!F116)</f>
        <v>#REF!</v>
      </c>
      <c r="H7" s="362" t="e">
        <f>IF(H$4="Actual",Actuals!#REF!,'Revenue Summary'!G116)</f>
        <v>#REF!</v>
      </c>
      <c r="I7" s="362" t="e">
        <f>IF(I$4="Actual",Actuals!#REF!,'Revenue Summary'!H116)</f>
        <v>#REF!</v>
      </c>
      <c r="J7" s="362">
        <f>IF(J$4="Actual",Actuals!#REF!,'Revenue Summary'!I116)</f>
        <v>12</v>
      </c>
      <c r="K7" s="362">
        <f>IF(K$4="Actual",Actuals!#REF!,'Revenue Summary'!J116)</f>
        <v>8</v>
      </c>
      <c r="L7" s="362">
        <f>IF(L$4="Actual",Actuals!#REF!,'Revenue Summary'!K116)</f>
        <v>5</v>
      </c>
      <c r="M7" s="362">
        <f>IF(M$4="Actual",Actuals!#REF!,'Revenue Summary'!L116)</f>
        <v>9</v>
      </c>
      <c r="N7" s="362">
        <f>IF(N$4="Actual",Actuals!#REF!,'Revenue Summary'!M116)</f>
        <v>6</v>
      </c>
    </row>
    <row r="8" spans="1:14" x14ac:dyDescent="0.3">
      <c r="A8" s="570"/>
      <c r="B8" s="363" t="s">
        <v>486</v>
      </c>
      <c r="C8" s="364" t="e">
        <f>IF(C$4="Actual",Actuals!#REF!,'Revenue Summary'!B126)</f>
        <v>#REF!</v>
      </c>
      <c r="D8" s="364" t="e">
        <f>IF(D$4="Actual",Actuals!#REF!,'Revenue Summary'!C126)</f>
        <v>#REF!</v>
      </c>
      <c r="E8" s="364" t="e">
        <f>IF(E$4="Actual",Actuals!#REF!,'Revenue Summary'!D126)</f>
        <v>#REF!</v>
      </c>
      <c r="F8" s="364" t="e">
        <f>IF(F$4="Actual",Actuals!#REF!,'Revenue Summary'!E126)</f>
        <v>#REF!</v>
      </c>
      <c r="G8" s="364" t="e">
        <f>IF(G$4="Actual",Actuals!#REF!,'Revenue Summary'!F126)</f>
        <v>#REF!</v>
      </c>
      <c r="H8" s="364" t="e">
        <f>IF(H$4="Actual",Actuals!#REF!,'Revenue Summary'!G126)</f>
        <v>#REF!</v>
      </c>
      <c r="I8" s="364" t="e">
        <f>IF(I$4="Actual",Actuals!#REF!,'Revenue Summary'!H126)</f>
        <v>#REF!</v>
      </c>
      <c r="J8" s="364">
        <f>IF(J$4="Actual",Actuals!#REF!,'Revenue Summary'!I126)</f>
        <v>-11</v>
      </c>
      <c r="K8" s="364">
        <f>IF(K$4="Actual",Actuals!#REF!,'Revenue Summary'!J126)</f>
        <v>-12</v>
      </c>
      <c r="L8" s="364">
        <f>IF(L$4="Actual",Actuals!#REF!,'Revenue Summary'!K126)</f>
        <v>-13</v>
      </c>
      <c r="M8" s="364">
        <f>IF(M$4="Actual",Actuals!#REF!,'Revenue Summary'!L126)</f>
        <v>-10</v>
      </c>
      <c r="N8" s="364">
        <f>IF(N$4="Actual",Actuals!#REF!,'Revenue Summary'!M126)</f>
        <v>-13</v>
      </c>
    </row>
    <row r="9" spans="1:14" x14ac:dyDescent="0.3">
      <c r="A9" s="570"/>
      <c r="B9" s="190" t="s">
        <v>487</v>
      </c>
      <c r="C9" s="365" t="e">
        <f>IF(C$4="Actual",Actuals!#REF!,'Revenue Summary'!B102)</f>
        <v>#REF!</v>
      </c>
      <c r="D9" s="365" t="e">
        <f>IF(D$4="Actual",Actuals!#REF!,'Revenue Summary'!C102)</f>
        <v>#REF!</v>
      </c>
      <c r="E9" s="365" t="e">
        <f>IF(E$4="Actual",Actuals!#REF!,'Revenue Summary'!D102)</f>
        <v>#REF!</v>
      </c>
      <c r="F9" s="365" t="e">
        <f>IF(F$4="Actual",Actuals!#REF!,'Revenue Summary'!E102)</f>
        <v>#REF!</v>
      </c>
      <c r="G9" s="365" t="e">
        <f>IF(G$4="Actual",Actuals!#REF!,'Revenue Summary'!F102)</f>
        <v>#REF!</v>
      </c>
      <c r="H9" s="365" t="e">
        <f>IF(H$4="Actual",Actuals!#REF!,'Revenue Summary'!G102)</f>
        <v>#REF!</v>
      </c>
      <c r="I9" s="365" t="e">
        <f>IF(I$4="Actual",Actuals!#REF!,'Revenue Summary'!H102)</f>
        <v>#REF!</v>
      </c>
      <c r="J9" s="365">
        <f>IF(J$4="Actual",Actuals!#REF!,'Revenue Summary'!I102)</f>
        <v>7146</v>
      </c>
      <c r="K9" s="365">
        <f>IF(K$4="Actual",Actuals!#REF!,'Revenue Summary'!J102)</f>
        <v>7146</v>
      </c>
      <c r="L9" s="365">
        <f>IF(L$4="Actual",Actuals!#REF!,'Revenue Summary'!K102)</f>
        <v>7146</v>
      </c>
      <c r="M9" s="365">
        <f>IF(M$4="Actual",Actuals!#REF!,'Revenue Summary'!L102)</f>
        <v>7146</v>
      </c>
      <c r="N9" s="365">
        <f>IF(N$4="Actual",Actuals!#REF!,'Revenue Summary'!M102)</f>
        <v>7146</v>
      </c>
    </row>
    <row r="10" spans="1:14" x14ac:dyDescent="0.3">
      <c r="A10" s="570"/>
      <c r="B10" s="190"/>
      <c r="C10" s="365"/>
      <c r="D10" s="365"/>
      <c r="E10" s="365"/>
      <c r="F10" s="365"/>
      <c r="G10" s="365"/>
      <c r="H10" s="365"/>
      <c r="I10" s="365"/>
      <c r="J10" s="365"/>
      <c r="K10" s="365"/>
      <c r="L10" s="365"/>
      <c r="M10" s="365"/>
      <c r="N10" s="365"/>
    </row>
    <row r="11" spans="1:14" x14ac:dyDescent="0.3">
      <c r="A11" s="570"/>
      <c r="B11" s="166" t="s">
        <v>510</v>
      </c>
      <c r="C11" s="366" t="e">
        <f>C25/C9*1000</f>
        <v>#REF!</v>
      </c>
      <c r="D11" s="366" t="e">
        <f t="shared" ref="D11:N11" si="1">D25/D9*1000</f>
        <v>#REF!</v>
      </c>
      <c r="E11" s="366" t="e">
        <f t="shared" si="1"/>
        <v>#REF!</v>
      </c>
      <c r="F11" s="366" t="e">
        <f t="shared" si="1"/>
        <v>#REF!</v>
      </c>
      <c r="G11" s="366" t="e">
        <f t="shared" si="1"/>
        <v>#REF!</v>
      </c>
      <c r="H11" s="366" t="e">
        <f t="shared" si="1"/>
        <v>#REF!</v>
      </c>
      <c r="I11" s="366" t="e">
        <f t="shared" si="1"/>
        <v>#REF!</v>
      </c>
      <c r="J11" s="366">
        <f t="shared" si="1"/>
        <v>85.761567352523272</v>
      </c>
      <c r="K11" s="366">
        <f t="shared" si="1"/>
        <v>85.765099462940242</v>
      </c>
      <c r="L11" s="366">
        <f t="shared" si="1"/>
        <v>85.288863914425832</v>
      </c>
      <c r="M11" s="366">
        <f t="shared" si="1"/>
        <v>86.697847880885035</v>
      </c>
      <c r="N11" s="366">
        <f t="shared" si="1"/>
        <v>87.35760265253893</v>
      </c>
    </row>
    <row r="12" spans="1:14" x14ac:dyDescent="0.3">
      <c r="A12" s="570"/>
      <c r="B12" s="190"/>
      <c r="C12" s="365"/>
      <c r="D12" s="365"/>
      <c r="E12" s="365"/>
      <c r="F12" s="365"/>
      <c r="G12" s="365"/>
      <c r="H12" s="365"/>
      <c r="I12" s="365"/>
      <c r="J12" s="365"/>
      <c r="K12" s="365"/>
      <c r="L12" s="365"/>
      <c r="M12" s="365"/>
      <c r="N12" s="365"/>
    </row>
    <row r="13" spans="1:14" x14ac:dyDescent="0.3">
      <c r="A13" s="570"/>
      <c r="B13" s="360" t="s">
        <v>488</v>
      </c>
      <c r="C13" s="361">
        <f>C5</f>
        <v>44562</v>
      </c>
      <c r="D13" s="361">
        <f t="shared" ref="D13:N13" si="2">D5</f>
        <v>44593</v>
      </c>
      <c r="E13" s="361">
        <f t="shared" si="2"/>
        <v>44621</v>
      </c>
      <c r="F13" s="361">
        <f t="shared" si="2"/>
        <v>44652</v>
      </c>
      <c r="G13" s="361">
        <f t="shared" si="2"/>
        <v>44682</v>
      </c>
      <c r="H13" s="361">
        <f t="shared" si="2"/>
        <v>44713</v>
      </c>
      <c r="I13" s="361">
        <f t="shared" si="2"/>
        <v>44743</v>
      </c>
      <c r="J13" s="361">
        <f t="shared" si="2"/>
        <v>44774</v>
      </c>
      <c r="K13" s="361">
        <f t="shared" si="2"/>
        <v>44805</v>
      </c>
      <c r="L13" s="361">
        <f t="shared" si="2"/>
        <v>44835</v>
      </c>
      <c r="M13" s="361">
        <f t="shared" si="2"/>
        <v>44866</v>
      </c>
      <c r="N13" s="361">
        <f t="shared" si="2"/>
        <v>44896</v>
      </c>
    </row>
    <row r="14" spans="1:14" x14ac:dyDescent="0.3">
      <c r="A14" s="570"/>
      <c r="B14" s="166" t="s">
        <v>424</v>
      </c>
      <c r="C14" s="335" t="e">
        <f t="shared" ref="C14:N14" si="3">C8/C6</f>
        <v>#REF!</v>
      </c>
      <c r="D14" s="335" t="e">
        <f t="shared" si="3"/>
        <v>#REF!</v>
      </c>
      <c r="E14" s="335" t="e">
        <f t="shared" si="3"/>
        <v>#REF!</v>
      </c>
      <c r="F14" s="335" t="e">
        <f t="shared" si="3"/>
        <v>#REF!</v>
      </c>
      <c r="G14" s="335" t="e">
        <f t="shared" si="3"/>
        <v>#REF!</v>
      </c>
      <c r="H14" s="335" t="e">
        <f t="shared" si="3"/>
        <v>#REF!</v>
      </c>
      <c r="I14" s="335" t="e">
        <f t="shared" si="3"/>
        <v>#REF!</v>
      </c>
      <c r="J14" s="335" t="e">
        <f t="shared" si="3"/>
        <v>#REF!</v>
      </c>
      <c r="K14" s="335">
        <f t="shared" si="3"/>
        <v>-1.6792611251049538E-3</v>
      </c>
      <c r="L14" s="335">
        <f t="shared" si="3"/>
        <v>-1.8191995521970334E-3</v>
      </c>
      <c r="M14" s="335">
        <f t="shared" si="3"/>
        <v>-1.399384270920795E-3</v>
      </c>
      <c r="N14" s="335">
        <f t="shared" si="3"/>
        <v>-1.8191995521970334E-3</v>
      </c>
    </row>
    <row r="15" spans="1:14" x14ac:dyDescent="0.3">
      <c r="A15" s="570"/>
      <c r="B15" s="166" t="s">
        <v>489</v>
      </c>
      <c r="C15" s="335" t="e">
        <f>C14*12</f>
        <v>#REF!</v>
      </c>
      <c r="D15" s="335" t="e">
        <f t="shared" ref="D15:N15" si="4">D14*12</f>
        <v>#REF!</v>
      </c>
      <c r="E15" s="335" t="e">
        <f t="shared" si="4"/>
        <v>#REF!</v>
      </c>
      <c r="F15" s="335" t="e">
        <f t="shared" si="4"/>
        <v>#REF!</v>
      </c>
      <c r="G15" s="335" t="e">
        <f t="shared" si="4"/>
        <v>#REF!</v>
      </c>
      <c r="H15" s="335" t="e">
        <f t="shared" si="4"/>
        <v>#REF!</v>
      </c>
      <c r="I15" s="335" t="e">
        <f t="shared" si="4"/>
        <v>#REF!</v>
      </c>
      <c r="J15" s="335" t="e">
        <f t="shared" si="4"/>
        <v>#REF!</v>
      </c>
      <c r="K15" s="335">
        <f t="shared" si="4"/>
        <v>-2.0151133501259445E-2</v>
      </c>
      <c r="L15" s="335">
        <f t="shared" si="4"/>
        <v>-2.1830394626364401E-2</v>
      </c>
      <c r="M15" s="335">
        <f t="shared" si="4"/>
        <v>-1.6792611251049541E-2</v>
      </c>
      <c r="N15" s="335">
        <f t="shared" si="4"/>
        <v>-2.1830394626364401E-2</v>
      </c>
    </row>
    <row r="18" spans="1:14" ht="14.85" customHeight="1" x14ac:dyDescent="0.3">
      <c r="A18" s="571" t="s">
        <v>166</v>
      </c>
      <c r="B18" s="367" t="s">
        <v>511</v>
      </c>
      <c r="C18" s="368">
        <f t="shared" ref="C18:N18" si="5">C5</f>
        <v>44562</v>
      </c>
      <c r="D18" s="368">
        <f t="shared" si="5"/>
        <v>44593</v>
      </c>
      <c r="E18" s="368">
        <f t="shared" si="5"/>
        <v>44621</v>
      </c>
      <c r="F18" s="368">
        <f t="shared" si="5"/>
        <v>44652</v>
      </c>
      <c r="G18" s="368">
        <f t="shared" si="5"/>
        <v>44682</v>
      </c>
      <c r="H18" s="368">
        <f t="shared" si="5"/>
        <v>44713</v>
      </c>
      <c r="I18" s="368">
        <f t="shared" si="5"/>
        <v>44743</v>
      </c>
      <c r="J18" s="368">
        <f t="shared" si="5"/>
        <v>44774</v>
      </c>
      <c r="K18" s="368">
        <f t="shared" si="5"/>
        <v>44805</v>
      </c>
      <c r="L18" s="368">
        <f t="shared" si="5"/>
        <v>44835</v>
      </c>
      <c r="M18" s="368">
        <f t="shared" si="5"/>
        <v>44866</v>
      </c>
      <c r="N18" s="368">
        <f t="shared" si="5"/>
        <v>44896</v>
      </c>
    </row>
    <row r="19" spans="1:14" x14ac:dyDescent="0.3">
      <c r="A19" s="571"/>
      <c r="B19" s="166" t="s">
        <v>213</v>
      </c>
      <c r="C19" s="369">
        <f>'Revenue Summary'!B15/1000</f>
        <v>96.269714104109013</v>
      </c>
      <c r="D19" s="369">
        <f>'Revenue Summary'!C15/1000</f>
        <v>52.342575249953832</v>
      </c>
      <c r="E19" s="369">
        <f>'Revenue Summary'!D15/1000</f>
        <v>112.06794754740449</v>
      </c>
      <c r="F19" s="369">
        <f>'Revenue Summary'!E15/1000</f>
        <v>91.991724210637287</v>
      </c>
      <c r="G19" s="369">
        <f>'Revenue Summary'!F15/1000</f>
        <v>90.030977557609106</v>
      </c>
      <c r="H19" s="369">
        <f>'Revenue Summary'!G15/1000</f>
        <v>111.58319613362366</v>
      </c>
      <c r="I19" s="369">
        <f>'Revenue Summary'!H15/1000</f>
        <v>204.99421635825212</v>
      </c>
      <c r="J19" s="369">
        <f>'Revenue Summary'!I15/1000</f>
        <v>210</v>
      </c>
      <c r="K19" s="369">
        <f>'Revenue Summary'!J15/1000</f>
        <v>140</v>
      </c>
      <c r="L19" s="369">
        <f>'Revenue Summary'!K15/1000</f>
        <v>87.5</v>
      </c>
      <c r="M19" s="369">
        <f>'Revenue Summary'!L15/1000</f>
        <v>157.5</v>
      </c>
      <c r="N19" s="369">
        <f>'Revenue Summary'!M15/1000</f>
        <v>105</v>
      </c>
    </row>
    <row r="20" spans="1:14" x14ac:dyDescent="0.3">
      <c r="A20" s="571"/>
      <c r="B20" s="166" t="s">
        <v>215</v>
      </c>
      <c r="C20" s="369">
        <f>'Revenue Summary'!B25/1000</f>
        <v>5.1644000688586678</v>
      </c>
      <c r="D20" s="369">
        <f>'Revenue Summary'!C25/1000</f>
        <v>1.3849684754794627</v>
      </c>
      <c r="E20" s="369">
        <f>'Revenue Summary'!D25/1000</f>
        <v>1.2702949466079156</v>
      </c>
      <c r="F20" s="369">
        <f>'Revenue Summary'!E25/1000</f>
        <v>7.6564229613620789</v>
      </c>
      <c r="G20" s="369">
        <f>'Revenue Summary'!F25/1000</f>
        <v>0</v>
      </c>
      <c r="H20" s="369">
        <f>'Revenue Summary'!G25/1000</f>
        <v>0</v>
      </c>
      <c r="I20" s="369">
        <f>'Revenue Summary'!H25/1000</f>
        <v>0</v>
      </c>
      <c r="J20" s="369">
        <f>'Revenue Summary'!I25/1000</f>
        <v>4.3765508777822282</v>
      </c>
      <c r="K20" s="369">
        <f>'Revenue Summary'!J25/1000</f>
        <v>4.4111867885637492</v>
      </c>
      <c r="L20" s="369">
        <f>'Revenue Summary'!K25/1000</f>
        <v>4.4462930961562543</v>
      </c>
      <c r="M20" s="369">
        <f>'Revenue Summary'!L25/1000</f>
        <v>4.481876189107199</v>
      </c>
      <c r="N20" s="369">
        <f>'Revenue Summary'!M25/1000</f>
        <v>4.5179425427281057</v>
      </c>
    </row>
    <row r="21" spans="1:14" x14ac:dyDescent="0.3">
      <c r="A21" s="571"/>
      <c r="B21" s="166" t="s">
        <v>506</v>
      </c>
      <c r="C21" s="370"/>
      <c r="D21" s="370"/>
      <c r="E21" s="370"/>
      <c r="F21" s="370"/>
      <c r="G21" s="370"/>
      <c r="H21" s="370"/>
      <c r="I21" s="370"/>
      <c r="J21" s="370"/>
      <c r="K21" s="370"/>
      <c r="L21" s="370"/>
      <c r="M21" s="370"/>
      <c r="N21" s="370"/>
    </row>
    <row r="22" spans="1:14" x14ac:dyDescent="0.3">
      <c r="A22" s="571"/>
      <c r="C22" s="370"/>
      <c r="D22" s="370"/>
      <c r="E22" s="370"/>
      <c r="F22" s="370"/>
      <c r="G22" s="370"/>
      <c r="H22" s="370"/>
      <c r="I22" s="370"/>
      <c r="J22" s="370"/>
      <c r="K22" s="370"/>
      <c r="L22" s="370"/>
      <c r="M22" s="370"/>
      <c r="N22" s="370"/>
    </row>
    <row r="24" spans="1:14" ht="14.85" customHeight="1" x14ac:dyDescent="0.3">
      <c r="A24" s="570" t="s">
        <v>167</v>
      </c>
      <c r="B24" s="360" t="s">
        <v>490</v>
      </c>
      <c r="C24" s="361">
        <f>C18</f>
        <v>44562</v>
      </c>
      <c r="D24" s="361">
        <f t="shared" ref="D24:N24" si="6">D18</f>
        <v>44593</v>
      </c>
      <c r="E24" s="361">
        <f t="shared" si="6"/>
        <v>44621</v>
      </c>
      <c r="F24" s="361">
        <f t="shared" si="6"/>
        <v>44652</v>
      </c>
      <c r="G24" s="361">
        <f t="shared" si="6"/>
        <v>44682</v>
      </c>
      <c r="H24" s="361">
        <f t="shared" si="6"/>
        <v>44713</v>
      </c>
      <c r="I24" s="361">
        <f t="shared" si="6"/>
        <v>44743</v>
      </c>
      <c r="J24" s="361">
        <f t="shared" si="6"/>
        <v>44774</v>
      </c>
      <c r="K24" s="361">
        <f t="shared" si="6"/>
        <v>44805</v>
      </c>
      <c r="L24" s="361">
        <f t="shared" si="6"/>
        <v>44835</v>
      </c>
      <c r="M24" s="361">
        <f t="shared" si="6"/>
        <v>44866</v>
      </c>
      <c r="N24" s="361">
        <f t="shared" si="6"/>
        <v>44896</v>
      </c>
    </row>
    <row r="25" spans="1:14" x14ac:dyDescent="0.3">
      <c r="A25" s="570"/>
      <c r="B25" s="166" t="s">
        <v>389</v>
      </c>
      <c r="C25" s="369">
        <f>'Revenue Summary'!B55/1000</f>
        <v>186.14785999999998</v>
      </c>
      <c r="D25" s="369">
        <f>'Revenue Summary'!C55/1000</f>
        <v>185.92031</v>
      </c>
      <c r="E25" s="369">
        <f>'Revenue Summary'!D55/1000</f>
        <v>204.12437</v>
      </c>
      <c r="F25" s="369">
        <f>'Revenue Summary'!E55/1000</f>
        <v>206.02524</v>
      </c>
      <c r="G25" s="369">
        <f>'Revenue Summary'!F55/1000</f>
        <v>219.21991999999997</v>
      </c>
      <c r="H25" s="369">
        <f>'Revenue Summary'!G55/1000</f>
        <v>224.94976</v>
      </c>
      <c r="I25" s="369">
        <f>'Revenue Summary'!H55/1000</f>
        <v>245.53772999999998</v>
      </c>
      <c r="J25" s="369">
        <f>'Revenue Summary'!I55/1000</f>
        <v>612.85216030113133</v>
      </c>
      <c r="K25" s="369">
        <f>'Revenue Summary'!J55/1000</f>
        <v>612.87740076217096</v>
      </c>
      <c r="L25" s="369">
        <f>'Revenue Summary'!K55/1000</f>
        <v>609.47422153248704</v>
      </c>
      <c r="M25" s="369">
        <f>'Revenue Summary'!L55/1000</f>
        <v>619.54282095680446</v>
      </c>
      <c r="N25" s="369">
        <f>'Revenue Summary'!M55/1000</f>
        <v>624.25742855504325</v>
      </c>
    </row>
    <row r="26" spans="1:14" x14ac:dyDescent="0.3">
      <c r="A26" s="570"/>
      <c r="B26" s="166" t="s">
        <v>164</v>
      </c>
      <c r="C26" s="369">
        <f>C25*12</f>
        <v>2233.7743199999995</v>
      </c>
      <c r="D26" s="369">
        <f t="shared" ref="D26:N26" si="7">D25*12</f>
        <v>2231.0437200000001</v>
      </c>
      <c r="E26" s="369">
        <f t="shared" si="7"/>
        <v>2449.49244</v>
      </c>
      <c r="F26" s="369">
        <f t="shared" si="7"/>
        <v>2472.3028800000002</v>
      </c>
      <c r="G26" s="369">
        <f t="shared" si="7"/>
        <v>2630.6390399999996</v>
      </c>
      <c r="H26" s="369">
        <f t="shared" si="7"/>
        <v>2699.3971200000001</v>
      </c>
      <c r="I26" s="369">
        <f t="shared" si="7"/>
        <v>2946.4527599999997</v>
      </c>
      <c r="J26" s="369">
        <f t="shared" si="7"/>
        <v>7354.225923613576</v>
      </c>
      <c r="K26" s="369">
        <f t="shared" si="7"/>
        <v>7354.5288091460516</v>
      </c>
      <c r="L26" s="369">
        <f t="shared" si="7"/>
        <v>7313.6906583898444</v>
      </c>
      <c r="M26" s="369">
        <f t="shared" si="7"/>
        <v>7434.5138514816535</v>
      </c>
      <c r="N26" s="369">
        <f t="shared" si="7"/>
        <v>7491.0891426605194</v>
      </c>
    </row>
    <row r="27" spans="1:14" hidden="1" x14ac:dyDescent="0.3">
      <c r="A27" s="570"/>
      <c r="B27" s="166" t="s">
        <v>491</v>
      </c>
      <c r="C27" s="369"/>
      <c r="D27" s="369"/>
      <c r="E27" s="369"/>
      <c r="F27" s="369"/>
      <c r="G27" s="369"/>
      <c r="H27" s="369"/>
      <c r="I27" s="369"/>
      <c r="J27" s="369"/>
      <c r="K27" s="369"/>
      <c r="L27" s="369"/>
      <c r="M27" s="369"/>
      <c r="N27" s="369"/>
    </row>
    <row r="28" spans="1:14" x14ac:dyDescent="0.3">
      <c r="A28" s="570"/>
      <c r="B28" s="166" t="s">
        <v>4</v>
      </c>
      <c r="C28" s="369">
        <f>Summary!C14</f>
        <v>0</v>
      </c>
      <c r="D28" s="369">
        <f>Summary!D14</f>
        <v>0</v>
      </c>
      <c r="E28" s="369">
        <f>Summary!E14</f>
        <v>0</v>
      </c>
      <c r="F28" s="369">
        <f>Summary!F14</f>
        <v>0</v>
      </c>
      <c r="G28" s="369">
        <f>Summary!G14</f>
        <v>0</v>
      </c>
      <c r="H28" s="369">
        <f>Summary!H14</f>
        <v>3.3609499999999999</v>
      </c>
      <c r="I28" s="369">
        <f>Summary!I14</f>
        <v>4.0557699999999999</v>
      </c>
      <c r="J28" s="369">
        <f>Summary!J14</f>
        <v>30</v>
      </c>
      <c r="K28" s="369">
        <f>Summary!K14</f>
        <v>30</v>
      </c>
      <c r="L28" s="369">
        <f>Summary!L14</f>
        <v>30</v>
      </c>
      <c r="M28" s="369">
        <f>Summary!M14</f>
        <v>30</v>
      </c>
      <c r="N28" s="369">
        <f>Summary!N14</f>
        <v>30</v>
      </c>
    </row>
    <row r="29" spans="1:14" x14ac:dyDescent="0.3">
      <c r="A29" s="570"/>
      <c r="B29" s="166" t="s">
        <v>5</v>
      </c>
      <c r="C29" s="369">
        <f>Summary!C17</f>
        <v>0</v>
      </c>
      <c r="D29" s="369">
        <f>Summary!D17</f>
        <v>0</v>
      </c>
      <c r="E29" s="369">
        <f>Summary!E17</f>
        <v>0</v>
      </c>
      <c r="F29" s="369">
        <f>Summary!F17</f>
        <v>0</v>
      </c>
      <c r="G29" s="369">
        <f>Summary!G17</f>
        <v>0</v>
      </c>
      <c r="H29" s="369">
        <f>Summary!H17</f>
        <v>0</v>
      </c>
      <c r="I29" s="369">
        <f>Summary!I17</f>
        <v>0</v>
      </c>
      <c r="J29" s="369">
        <f>Summary!J17</f>
        <v>0</v>
      </c>
      <c r="K29" s="369">
        <f>Summary!K17</f>
        <v>0</v>
      </c>
      <c r="L29" s="369">
        <f>Summary!L17</f>
        <v>0</v>
      </c>
      <c r="M29" s="369">
        <f>Summary!M17</f>
        <v>0</v>
      </c>
      <c r="N29" s="369">
        <f>Summary!N17</f>
        <v>0</v>
      </c>
    </row>
    <row r="30" spans="1:14" x14ac:dyDescent="0.3">
      <c r="C30" s="369"/>
      <c r="D30" s="369"/>
      <c r="E30" s="369"/>
      <c r="F30" s="369"/>
      <c r="G30" s="369"/>
      <c r="H30" s="369"/>
      <c r="I30" s="369"/>
      <c r="J30" s="369"/>
      <c r="K30" s="369"/>
      <c r="L30" s="369"/>
      <c r="M30" s="369"/>
      <c r="N30" s="369"/>
    </row>
    <row r="31" spans="1:14" x14ac:dyDescent="0.3">
      <c r="A31" s="571" t="s">
        <v>492</v>
      </c>
      <c r="B31" s="367" t="s">
        <v>493</v>
      </c>
      <c r="C31" s="368">
        <f>C$5</f>
        <v>44562</v>
      </c>
      <c r="D31" s="368">
        <f t="shared" ref="D31:N31" si="8">D$5</f>
        <v>44593</v>
      </c>
      <c r="E31" s="368">
        <f t="shared" si="8"/>
        <v>44621</v>
      </c>
      <c r="F31" s="368">
        <f t="shared" si="8"/>
        <v>44652</v>
      </c>
      <c r="G31" s="368">
        <f t="shared" si="8"/>
        <v>44682</v>
      </c>
      <c r="H31" s="368">
        <f t="shared" si="8"/>
        <v>44713</v>
      </c>
      <c r="I31" s="368">
        <f t="shared" si="8"/>
        <v>44743</v>
      </c>
      <c r="J31" s="368">
        <f t="shared" si="8"/>
        <v>44774</v>
      </c>
      <c r="K31" s="368">
        <f t="shared" si="8"/>
        <v>44805</v>
      </c>
      <c r="L31" s="368">
        <f t="shared" si="8"/>
        <v>44835</v>
      </c>
      <c r="M31" s="368">
        <f t="shared" si="8"/>
        <v>44866</v>
      </c>
      <c r="N31" s="368">
        <f t="shared" si="8"/>
        <v>44896</v>
      </c>
    </row>
    <row r="32" spans="1:14" x14ac:dyDescent="0.3">
      <c r="A32" s="571"/>
      <c r="B32" s="166" t="s">
        <v>494</v>
      </c>
      <c r="C32" s="335" t="e">
        <f>1+SUM(Actuals!#REF!)/Actuals!#REF!</f>
        <v>#REF!</v>
      </c>
      <c r="D32" s="335" t="e">
        <f>IF(D4="Actual",1+SUM(Actuals!#REF!)/Actuals!#REF!,1+SUM('Revenue Summary'!C227,'Revenue Summary'!C237)/1000/Summary!C13)</f>
        <v>#REF!</v>
      </c>
      <c r="E32" s="335" t="e">
        <f>IF(E4="Actual",1+SUM(Actuals!#REF!)/Actuals!#REF!,1+SUM('Revenue Summary'!D227,'Revenue Summary'!D237)/1000/Summary!D13)</f>
        <v>#REF!</v>
      </c>
      <c r="F32" s="335" t="e">
        <f>IF(F4="Actual",1+SUM(Actuals!#REF!)/Actuals!#REF!,1+SUM('Revenue Summary'!E227,'Revenue Summary'!E237)/1000/Summary!E13)</f>
        <v>#REF!</v>
      </c>
      <c r="G32" s="335" t="e">
        <f>IF(G4="Actual",1+SUM(Actuals!#REF!)/Actuals!#REF!,1+SUM('Revenue Summary'!F227,'Revenue Summary'!F237)/1000/Summary!F13)</f>
        <v>#REF!</v>
      </c>
      <c r="H32" s="335" t="e">
        <f>IF(H4="Actual",1+SUM(Actuals!#REF!)/Actuals!#REF!,1+SUM('Revenue Summary'!G227,'Revenue Summary'!G237)/1000/Summary!G13)</f>
        <v>#REF!</v>
      </c>
      <c r="I32" s="335" t="e">
        <f>IF(I4="Actual",1+SUM(Actuals!#REF!)/Actuals!#REF!,1+SUM('Revenue Summary'!H227,'Revenue Summary'!H237)/1000/Summary!H13)</f>
        <v>#REF!</v>
      </c>
      <c r="J32" s="335">
        <f>IF(J4="Actual",1+SUM(Actuals!#REF!)/Actuals!#REF!,1+SUM('Revenue Summary'!I227,'Revenue Summary'!I237)/1000/Summary!I13)</f>
        <v>0.99001275972387326</v>
      </c>
      <c r="K32" s="335">
        <f>IF(K4="Actual",1+SUM(Actuals!#REF!)/Actuals!#REF!,1+SUM('Revenue Summary'!J227,'Revenue Summary'!J237)/1000/Summary!J13)</f>
        <v>0.99598476434040328</v>
      </c>
      <c r="L32" s="335">
        <f>IF(L4="Actual",1+SUM(Actuals!#REF!)/Actuals!#REF!,1+SUM('Revenue Summary'!K227,'Revenue Summary'!K237)/1000/Summary!K13)</f>
        <v>0.99597086978928606</v>
      </c>
      <c r="M32" s="335">
        <f>IF(M4="Actual",1+SUM(Actuals!#REF!)/Actuals!#REF!,1+SUM('Revenue Summary'!L227,'Revenue Summary'!L237)/1000/Summary!L13)</f>
        <v>0.99593404151442233</v>
      </c>
      <c r="N32" s="335">
        <f>IF(N4="Actual",1+SUM(Actuals!#REF!)/Actuals!#REF!,1+SUM('Revenue Summary'!M227,'Revenue Summary'!M237)/1000/Summary!M13)</f>
        <v>0.99598583108529237</v>
      </c>
    </row>
    <row r="33" spans="1:14" x14ac:dyDescent="0.3">
      <c r="A33" s="571"/>
      <c r="B33" s="166" t="s">
        <v>495</v>
      </c>
      <c r="C33" s="335" t="e">
        <f>1+SUM(Actuals!#REF!,Actuals!#REF!)/Actuals!#REF!</f>
        <v>#REF!</v>
      </c>
      <c r="D33" s="335" t="e">
        <f>IF(D4="Actual",1+SUM(Actuals!#REF!,Actuals!#REF!)/Actuals!#REF!,1+SUM('Revenue Summary'!C227,'Revenue Summary'!C237)/1000/Summary!C13)</f>
        <v>#REF!</v>
      </c>
      <c r="E33" s="335" t="e">
        <f>IF(E4="Actual",1+SUM(Actuals!#REF!,Actuals!#REF!)/Actuals!#REF!,1+SUM('Revenue Summary'!D227,'Revenue Summary'!D237)/1000/Summary!D13)</f>
        <v>#REF!</v>
      </c>
      <c r="F33" s="335" t="e">
        <f>IF(F4="Actual",1+SUM(Actuals!#REF!,Actuals!#REF!)/Actuals!#REF!,1+SUM('Revenue Summary'!E227,'Revenue Summary'!E237)/1000/Summary!E13)</f>
        <v>#REF!</v>
      </c>
      <c r="G33" s="335" t="e">
        <f>IF(G4="Actual",1+SUM(Actuals!#REF!,Actuals!#REF!)/Actuals!#REF!,1+SUM('Revenue Summary'!F227,'Revenue Summary'!F237)/1000/Summary!F13)</f>
        <v>#REF!</v>
      </c>
      <c r="H33" s="335" t="e">
        <f>IF(H4="Actual",1+SUM(Actuals!#REF!,Actuals!#REF!)/Actuals!#REF!,1+SUM('Revenue Summary'!G227,'Revenue Summary'!G237)/1000/Summary!G13)</f>
        <v>#REF!</v>
      </c>
      <c r="I33" s="335" t="e">
        <f>IF(I4="Actual",1+SUM(Actuals!#REF!,Actuals!#REF!)/Actuals!#REF!,1+SUM('Revenue Summary'!H227,'Revenue Summary'!H237)/1000/Summary!H13)</f>
        <v>#REF!</v>
      </c>
      <c r="J33" s="335">
        <f>IF(J4="Actual",1+SUM(Actuals!#REF!,Actuals!#REF!)/Actuals!#REF!,1+SUM('Revenue Summary'!I227,'Revenue Summary'!I237)/1000/Summary!I13)</f>
        <v>0.99001275972387326</v>
      </c>
      <c r="K33" s="335">
        <f>IF(K4="Actual",1+SUM(Actuals!#REF!,Actuals!#REF!)/Actuals!#REF!,1+SUM('Revenue Summary'!J227,'Revenue Summary'!J237)/1000/Summary!J13)</f>
        <v>0.99598476434040328</v>
      </c>
      <c r="L33" s="335">
        <f>IF(L4="Actual",1+SUM(Actuals!#REF!,Actuals!#REF!)/Actuals!#REF!,1+SUM('Revenue Summary'!K227,'Revenue Summary'!K237)/1000/Summary!K13)</f>
        <v>0.99597086978928606</v>
      </c>
      <c r="M33" s="335">
        <f>IF(M4="Actual",1+SUM(Actuals!#REF!,Actuals!#REF!)/Actuals!#REF!,1+SUM('Revenue Summary'!L227,'Revenue Summary'!L237)/1000/Summary!L13)</f>
        <v>0.99593404151442233</v>
      </c>
      <c r="N33" s="335">
        <f>IF(N4="Actual",1+SUM(Actuals!#REF!,Actuals!#REF!)/Actuals!#REF!,1+SUM('Revenue Summary'!M227,'Revenue Summary'!M237)/1000/Summary!M13)</f>
        <v>0.99598583108529237</v>
      </c>
    </row>
    <row r="34" spans="1:14" x14ac:dyDescent="0.3">
      <c r="A34" s="571"/>
      <c r="B34" s="166" t="s">
        <v>496</v>
      </c>
      <c r="C34" s="335"/>
      <c r="D34" s="335"/>
      <c r="E34" s="335"/>
      <c r="F34" s="335"/>
      <c r="G34" s="335"/>
      <c r="H34" s="335"/>
      <c r="I34" s="335"/>
      <c r="J34" s="335"/>
      <c r="K34" s="335"/>
      <c r="L34" s="335"/>
      <c r="M34" s="335"/>
      <c r="N34" s="335"/>
    </row>
    <row r="36" spans="1:14" ht="14.85" customHeight="1" x14ac:dyDescent="0.3">
      <c r="A36" s="570" t="s">
        <v>497</v>
      </c>
      <c r="B36" s="360" t="s">
        <v>498</v>
      </c>
      <c r="C36" s="361">
        <f>C$5</f>
        <v>44562</v>
      </c>
      <c r="D36" s="361">
        <f t="shared" ref="D36:N36" si="9">D$5</f>
        <v>44593</v>
      </c>
      <c r="E36" s="361">
        <f t="shared" si="9"/>
        <v>44621</v>
      </c>
      <c r="F36" s="361">
        <f t="shared" si="9"/>
        <v>44652</v>
      </c>
      <c r="G36" s="361">
        <f t="shared" si="9"/>
        <v>44682</v>
      </c>
      <c r="H36" s="361">
        <f t="shared" si="9"/>
        <v>44713</v>
      </c>
      <c r="I36" s="361">
        <f t="shared" si="9"/>
        <v>44743</v>
      </c>
      <c r="J36" s="361">
        <f t="shared" si="9"/>
        <v>44774</v>
      </c>
      <c r="K36" s="361">
        <f t="shared" si="9"/>
        <v>44805</v>
      </c>
      <c r="L36" s="361">
        <f t="shared" si="9"/>
        <v>44835</v>
      </c>
      <c r="M36" s="361">
        <f t="shared" si="9"/>
        <v>44866</v>
      </c>
      <c r="N36" s="361">
        <f t="shared" si="9"/>
        <v>44896</v>
      </c>
    </row>
    <row r="37" spans="1:14" x14ac:dyDescent="0.3">
      <c r="A37" s="570"/>
      <c r="B37" s="166" t="s">
        <v>499</v>
      </c>
      <c r="C37" s="371">
        <f>Summary!C29</f>
        <v>0.93274255207661261</v>
      </c>
      <c r="D37" s="371">
        <f>Summary!D29</f>
        <v>0.93277017449035016</v>
      </c>
      <c r="E37" s="371">
        <f>Summary!E29</f>
        <v>0.91904337536963376</v>
      </c>
      <c r="F37" s="371">
        <f>Summary!F29</f>
        <v>0.93593469421513598</v>
      </c>
      <c r="G37" s="371">
        <f>Summary!G29</f>
        <v>0.93854057605713936</v>
      </c>
      <c r="H37" s="371">
        <f>Summary!H29</f>
        <v>0.94281897682329496</v>
      </c>
      <c r="I37" s="371">
        <f>Summary!I29</f>
        <v>0.94058739510443978</v>
      </c>
      <c r="J37" s="371">
        <f>Summary!J29</f>
        <v>0.75308722233655823</v>
      </c>
      <c r="K37" s="371">
        <f>Summary!K29</f>
        <v>0.74742512774623993</v>
      </c>
      <c r="L37" s="371">
        <f>Summary!L29</f>
        <v>0.73872901739192409</v>
      </c>
      <c r="M37" s="371">
        <f>Summary!M29</f>
        <v>0.74045270770714078</v>
      </c>
      <c r="N37" s="371">
        <f>Summary!N29</f>
        <v>0.73697926227290356</v>
      </c>
    </row>
    <row r="38" spans="1:14" x14ac:dyDescent="0.3">
      <c r="A38" s="570"/>
      <c r="B38" s="166" t="s">
        <v>270</v>
      </c>
    </row>
    <row r="39" spans="1:14" x14ac:dyDescent="0.3">
      <c r="A39" s="570"/>
      <c r="B39" s="166" t="s">
        <v>440</v>
      </c>
    </row>
    <row r="40" spans="1:14" x14ac:dyDescent="0.3">
      <c r="A40" s="570"/>
    </row>
    <row r="42" spans="1:14" ht="14.85" customHeight="1" x14ac:dyDescent="0.3">
      <c r="A42" s="571" t="s">
        <v>500</v>
      </c>
      <c r="B42" s="367" t="s">
        <v>501</v>
      </c>
      <c r="C42" s="368">
        <f>C$5</f>
        <v>44562</v>
      </c>
      <c r="D42" s="368">
        <f t="shared" ref="D42:N42" si="10">D$5</f>
        <v>44593</v>
      </c>
      <c r="E42" s="368">
        <f t="shared" si="10"/>
        <v>44621</v>
      </c>
      <c r="F42" s="368">
        <f t="shared" si="10"/>
        <v>44652</v>
      </c>
      <c r="G42" s="368">
        <f t="shared" si="10"/>
        <v>44682</v>
      </c>
      <c r="H42" s="368">
        <f t="shared" si="10"/>
        <v>44713</v>
      </c>
      <c r="I42" s="368">
        <f t="shared" si="10"/>
        <v>44743</v>
      </c>
      <c r="J42" s="368">
        <f t="shared" si="10"/>
        <v>44774</v>
      </c>
      <c r="K42" s="368">
        <f t="shared" si="10"/>
        <v>44805</v>
      </c>
      <c r="L42" s="368">
        <f t="shared" si="10"/>
        <v>44835</v>
      </c>
      <c r="M42" s="368">
        <f t="shared" si="10"/>
        <v>44866</v>
      </c>
      <c r="N42" s="368">
        <f t="shared" si="10"/>
        <v>44896</v>
      </c>
    </row>
    <row r="43" spans="1:14" x14ac:dyDescent="0.3">
      <c r="A43" s="571"/>
      <c r="B43" s="166" t="s">
        <v>405</v>
      </c>
      <c r="C43" s="372">
        <f>Summary!C45</f>
        <v>-39.517110000000002</v>
      </c>
      <c r="D43" s="372">
        <f>Summary!D45</f>
        <v>30.309809999999999</v>
      </c>
      <c r="E43" s="372">
        <f>Summary!E45</f>
        <v>-13.72693000000001</v>
      </c>
      <c r="F43" s="372">
        <f>Summary!F45</f>
        <v>34.878059999999977</v>
      </c>
      <c r="G43" s="372">
        <f>Summary!G45</f>
        <v>-51.591150000000027</v>
      </c>
      <c r="H43" s="372">
        <f>Summary!H45</f>
        <v>-3.0504899999999679</v>
      </c>
      <c r="I43" s="372">
        <f>Summary!I45</f>
        <v>-9.5484900000000437</v>
      </c>
      <c r="J43" s="372">
        <f>Summary!J45</f>
        <v>-170.89367549561632</v>
      </c>
      <c r="K43" s="372">
        <f>Summary!K45</f>
        <v>-174.94785031950505</v>
      </c>
      <c r="L43" s="372">
        <f>Summary!L45</f>
        <v>-194.98546218934138</v>
      </c>
      <c r="M43" s="372">
        <f>Summary!M45</f>
        <v>-188.57610690959871</v>
      </c>
      <c r="N43" s="372">
        <f>Summary!N45</f>
        <v>-239.00665649879909</v>
      </c>
    </row>
    <row r="44" spans="1:14" x14ac:dyDescent="0.3">
      <c r="A44" s="571"/>
      <c r="B44" s="166" t="s">
        <v>507</v>
      </c>
      <c r="C44" s="371">
        <f>Summary!C46</f>
        <v>-0.21228882244469535</v>
      </c>
      <c r="D44" s="371">
        <f>Summary!D46</f>
        <v>0.16302581466220661</v>
      </c>
      <c r="E44" s="371">
        <f>Summary!E46</f>
        <v>-6.7247874420873946E-2</v>
      </c>
      <c r="F44" s="371">
        <f>Summary!F46</f>
        <v>0.16929022871178298</v>
      </c>
      <c r="G44" s="371">
        <f>Summary!G46</f>
        <v>-0.23533969905654575</v>
      </c>
      <c r="H44" s="371">
        <f>Summary!H46</f>
        <v>-1.3361134044040107E-2</v>
      </c>
      <c r="I44" s="371">
        <f>Summary!I46</f>
        <v>-3.8256164523515414E-2</v>
      </c>
      <c r="J44" s="371">
        <f>Summary!J46</f>
        <v>-0.26583666673153056</v>
      </c>
      <c r="K44" s="371">
        <f>Summary!K46</f>
        <v>-0.27213252497613627</v>
      </c>
      <c r="L44" s="371">
        <f>Summary!L46</f>
        <v>-0.30491528137297336</v>
      </c>
      <c r="M44" s="371">
        <f>Summary!M46</f>
        <v>-0.2903212857188045</v>
      </c>
      <c r="N44" s="371">
        <f>Summary!N46</f>
        <v>-0.36530980936151686</v>
      </c>
    </row>
    <row r="45" spans="1:14" x14ac:dyDescent="0.3">
      <c r="A45" s="571"/>
      <c r="B45" s="166" t="s">
        <v>280</v>
      </c>
      <c r="C45" s="372">
        <f>Summary!C50</f>
        <v>-43.22589</v>
      </c>
      <c r="D45" s="372">
        <f>Summary!D50</f>
        <v>24.153179999999999</v>
      </c>
      <c r="E45" s="372">
        <f>Summary!E50</f>
        <v>-18.122350000000012</v>
      </c>
      <c r="F45" s="372">
        <f>Summary!F50</f>
        <v>28.919969999999978</v>
      </c>
      <c r="G45" s="372">
        <f>Summary!G50</f>
        <v>-54.144870000000026</v>
      </c>
      <c r="H45" s="372">
        <f>Summary!H50</f>
        <v>-5.7636499999999682</v>
      </c>
      <c r="I45" s="372">
        <f>Summary!I50</f>
        <v>2.5645499999999579</v>
      </c>
      <c r="J45" s="372">
        <f>Summary!J50</f>
        <v>-195.89367549561632</v>
      </c>
      <c r="K45" s="372">
        <f>Summary!K50</f>
        <v>-199.94785031950505</v>
      </c>
      <c r="L45" s="372">
        <f>Summary!L50</f>
        <v>-219.98546218934138</v>
      </c>
      <c r="M45" s="372">
        <f>Summary!M50</f>
        <v>-213.57610690959871</v>
      </c>
      <c r="N45" s="372">
        <f>Summary!N50</f>
        <v>-264.00665649879909</v>
      </c>
    </row>
    <row r="46" spans="1:14" x14ac:dyDescent="0.3">
      <c r="A46" s="571"/>
      <c r="B46" s="166" t="s">
        <v>502</v>
      </c>
      <c r="C46" s="371">
        <f>Summary!C51</f>
        <v>-0.2322126614831887</v>
      </c>
      <c r="D46" s="371">
        <f>Summary!D51</f>
        <v>0.12991146583178567</v>
      </c>
      <c r="E46" s="371">
        <f>Summary!E51</f>
        <v>-8.8780923120546612E-2</v>
      </c>
      <c r="F46" s="371">
        <f>Summary!F51</f>
        <v>0.14037100502831584</v>
      </c>
      <c r="G46" s="371">
        <f>Summary!G51</f>
        <v>-0.2469888229135383</v>
      </c>
      <c r="H46" s="371">
        <f>Summary!H51</f>
        <v>-2.5244764032313544E-2</v>
      </c>
      <c r="I46" s="371">
        <f>Summary!I51</f>
        <v>1.0274906998779849E-2</v>
      </c>
      <c r="J46" s="371">
        <f>Summary!J51</f>
        <v>-0.30472585703663779</v>
      </c>
      <c r="K46" s="371">
        <f>Summary!K51</f>
        <v>-0.31102018842543616</v>
      </c>
      <c r="L46" s="371">
        <f>Summary!L51</f>
        <v>-0.34400989872922583</v>
      </c>
      <c r="M46" s="371">
        <f>Summary!M51</f>
        <v>-0.32880989523522397</v>
      </c>
      <c r="N46" s="371">
        <f>Summary!N51</f>
        <v>-0.40352106827716056</v>
      </c>
    </row>
    <row r="47" spans="1:14" x14ac:dyDescent="0.3">
      <c r="A47" s="571"/>
      <c r="B47" s="166" t="s">
        <v>175</v>
      </c>
      <c r="C47" s="372">
        <f>Summary!C70</f>
        <v>197.27346</v>
      </c>
      <c r="D47" s="372">
        <f>Summary!D70</f>
        <v>67.83205000000001</v>
      </c>
      <c r="E47" s="372">
        <f>Summary!E70</f>
        <v>96.570040000000006</v>
      </c>
      <c r="F47" s="372">
        <f>Summary!F70</f>
        <v>63.806699999999999</v>
      </c>
      <c r="G47" s="372">
        <f>Summary!G70</f>
        <v>51.73357</v>
      </c>
      <c r="H47" s="372">
        <f>Summary!H70</f>
        <v>30.271889999999999</v>
      </c>
      <c r="I47" s="372">
        <f>Summary!I70</f>
        <v>74.908280000000005</v>
      </c>
      <c r="J47" s="372">
        <f>Summary!J70</f>
        <v>-60.78788835944647</v>
      </c>
      <c r="K47" s="372">
        <f>Summary!K70</f>
        <v>-263.16942589713653</v>
      </c>
      <c r="L47" s="372">
        <f>Summary!L70</f>
        <v>-536.18418635666808</v>
      </c>
      <c r="M47" s="372">
        <f>Summary!M70</f>
        <v>-746.2318977531371</v>
      </c>
      <c r="N47" s="372">
        <f>Summary!N70</f>
        <v>-1069.2314107596792</v>
      </c>
    </row>
    <row r="49" spans="1:14" ht="14.85" customHeight="1" x14ac:dyDescent="0.3">
      <c r="A49" s="570" t="s">
        <v>503</v>
      </c>
      <c r="B49" s="360" t="s">
        <v>503</v>
      </c>
      <c r="C49" s="361">
        <f>C$5</f>
        <v>44562</v>
      </c>
      <c r="D49" s="361">
        <f t="shared" ref="D49:N49" si="11">D$5</f>
        <v>44593</v>
      </c>
      <c r="E49" s="361">
        <f t="shared" si="11"/>
        <v>44621</v>
      </c>
      <c r="F49" s="361">
        <f t="shared" si="11"/>
        <v>44652</v>
      </c>
      <c r="G49" s="361">
        <f t="shared" si="11"/>
        <v>44682</v>
      </c>
      <c r="H49" s="361">
        <f t="shared" si="11"/>
        <v>44713</v>
      </c>
      <c r="I49" s="361">
        <f t="shared" si="11"/>
        <v>44743</v>
      </c>
      <c r="J49" s="361">
        <f t="shared" si="11"/>
        <v>44774</v>
      </c>
      <c r="K49" s="361">
        <f t="shared" si="11"/>
        <v>44805</v>
      </c>
      <c r="L49" s="361">
        <f t="shared" si="11"/>
        <v>44835</v>
      </c>
      <c r="M49" s="361">
        <f t="shared" si="11"/>
        <v>44866</v>
      </c>
      <c r="N49" s="361">
        <f t="shared" si="11"/>
        <v>44896</v>
      </c>
    </row>
    <row r="50" spans="1:14" x14ac:dyDescent="0.3">
      <c r="A50" s="570"/>
      <c r="B50" s="166" t="s">
        <v>194</v>
      </c>
      <c r="C50" s="376">
        <f>Summary!C18</f>
        <v>186.14785999999998</v>
      </c>
      <c r="D50" s="376">
        <f>Summary!D18</f>
        <v>185.92031</v>
      </c>
      <c r="E50" s="376">
        <f>Summary!E18</f>
        <v>204.12437</v>
      </c>
      <c r="F50" s="376">
        <f>Summary!F18</f>
        <v>206.02524</v>
      </c>
      <c r="G50" s="376">
        <f>Summary!G18</f>
        <v>219.21991999999997</v>
      </c>
      <c r="H50" s="376">
        <f>Summary!H18</f>
        <v>228.31071</v>
      </c>
      <c r="I50" s="376">
        <f>Summary!I18</f>
        <v>249.59349999999998</v>
      </c>
      <c r="J50" s="376">
        <f>Summary!J18</f>
        <v>642.85216030113133</v>
      </c>
      <c r="K50" s="376">
        <f>Summary!K18</f>
        <v>642.87740076217096</v>
      </c>
      <c r="L50" s="376">
        <f>Summary!L18</f>
        <v>639.47422153248704</v>
      </c>
      <c r="M50" s="376">
        <f>Summary!M18</f>
        <v>649.54282095680446</v>
      </c>
      <c r="N50" s="376">
        <f>Summary!N18</f>
        <v>654.25742855504325</v>
      </c>
    </row>
    <row r="51" spans="1:14" x14ac:dyDescent="0.3">
      <c r="A51" s="570"/>
      <c r="B51" s="363" t="s">
        <v>504</v>
      </c>
      <c r="C51" s="373">
        <f>Summary!C26</f>
        <v>12.519830000000001</v>
      </c>
      <c r="D51" s="373">
        <f>Summary!D26</f>
        <v>12.49939</v>
      </c>
      <c r="E51" s="373">
        <f>Summary!E26</f>
        <v>16.525220000000001</v>
      </c>
      <c r="F51" s="373">
        <f>Summary!F26</f>
        <v>13.199069999999999</v>
      </c>
      <c r="G51" s="373">
        <f>Summary!G26</f>
        <v>13.473129999999999</v>
      </c>
      <c r="H51" s="373">
        <f>Summary!H26</f>
        <v>13.055040000000002</v>
      </c>
      <c r="I51" s="373">
        <f>Summary!I26</f>
        <v>14.829000000000001</v>
      </c>
      <c r="J51" s="373">
        <f>Summary!J26</f>
        <v>158.72841252689648</v>
      </c>
      <c r="K51" s="373">
        <f>Summary!K26</f>
        <v>162.37467737233467</v>
      </c>
      <c r="L51" s="373">
        <f>Summary!L26</f>
        <v>167.07605821232727</v>
      </c>
      <c r="M51" s="373">
        <f>Summary!M26</f>
        <v>168.58708040760405</v>
      </c>
      <c r="N51" s="373">
        <f>Summary!N26</f>
        <v>172.08327152198058</v>
      </c>
    </row>
    <row r="52" spans="1:14" x14ac:dyDescent="0.3">
      <c r="A52" s="570"/>
      <c r="B52" s="190" t="s">
        <v>499</v>
      </c>
      <c r="C52" s="377">
        <f>C50-C51</f>
        <v>173.62802999999997</v>
      </c>
      <c r="D52" s="377">
        <f t="shared" ref="D52:N52" si="12">D50-D51</f>
        <v>173.42092</v>
      </c>
      <c r="E52" s="377">
        <f t="shared" si="12"/>
        <v>187.59915000000001</v>
      </c>
      <c r="F52" s="377">
        <f t="shared" si="12"/>
        <v>192.82616999999999</v>
      </c>
      <c r="G52" s="377">
        <f t="shared" si="12"/>
        <v>205.74678999999998</v>
      </c>
      <c r="H52" s="377">
        <f t="shared" si="12"/>
        <v>215.25567000000001</v>
      </c>
      <c r="I52" s="377">
        <f t="shared" si="12"/>
        <v>234.76449999999997</v>
      </c>
      <c r="J52" s="377">
        <f t="shared" si="12"/>
        <v>484.12374777423486</v>
      </c>
      <c r="K52" s="377">
        <f t="shared" si="12"/>
        <v>480.50272338983632</v>
      </c>
      <c r="L52" s="377">
        <f t="shared" si="12"/>
        <v>472.39816332015977</v>
      </c>
      <c r="M52" s="377">
        <f t="shared" si="12"/>
        <v>480.95574054920041</v>
      </c>
      <c r="N52" s="377">
        <f t="shared" si="12"/>
        <v>482.17415703306267</v>
      </c>
    </row>
    <row r="53" spans="1:14" x14ac:dyDescent="0.3">
      <c r="A53" s="570"/>
      <c r="B53" s="363" t="s">
        <v>505</v>
      </c>
      <c r="C53" s="373">
        <f>Summary!C43</f>
        <v>213.14513999999997</v>
      </c>
      <c r="D53" s="373">
        <f>Summary!D43</f>
        <v>143.11111</v>
      </c>
      <c r="E53" s="373">
        <f>Summary!E43</f>
        <v>201.32608000000002</v>
      </c>
      <c r="F53" s="373">
        <f>Summary!F43</f>
        <v>157.94811000000001</v>
      </c>
      <c r="G53" s="373">
        <f>Summary!G43</f>
        <v>257.33794</v>
      </c>
      <c r="H53" s="373">
        <f>Summary!H43</f>
        <v>218.30615999999998</v>
      </c>
      <c r="I53" s="373">
        <f>Summary!I43</f>
        <v>244.31299000000001</v>
      </c>
      <c r="J53" s="373">
        <f>Summary!J43</f>
        <v>655.01742326985118</v>
      </c>
      <c r="K53" s="373">
        <f>Summary!K43</f>
        <v>655.45057370934137</v>
      </c>
      <c r="L53" s="373">
        <f>Summary!L43</f>
        <v>667.38362550950114</v>
      </c>
      <c r="M53" s="373">
        <f>Summary!M43</f>
        <v>669.53184745879912</v>
      </c>
      <c r="N53" s="373">
        <f>Summary!N43</f>
        <v>721.18081353186176</v>
      </c>
    </row>
    <row r="54" spans="1:14" x14ac:dyDescent="0.3">
      <c r="A54" s="570"/>
      <c r="B54" s="374" t="s">
        <v>405</v>
      </c>
      <c r="C54" s="378">
        <f>C52-C53</f>
        <v>-39.517110000000002</v>
      </c>
      <c r="D54" s="378">
        <f t="shared" ref="D54:N54" si="13">D52-D53</f>
        <v>30.309809999999999</v>
      </c>
      <c r="E54" s="378">
        <f t="shared" si="13"/>
        <v>-13.72693000000001</v>
      </c>
      <c r="F54" s="378">
        <f t="shared" si="13"/>
        <v>34.878059999999977</v>
      </c>
      <c r="G54" s="378">
        <f t="shared" si="13"/>
        <v>-51.591150000000027</v>
      </c>
      <c r="H54" s="378">
        <f t="shared" si="13"/>
        <v>-3.0504899999999679</v>
      </c>
      <c r="I54" s="378">
        <f t="shared" si="13"/>
        <v>-9.5484900000000437</v>
      </c>
      <c r="J54" s="378">
        <f t="shared" si="13"/>
        <v>-170.89367549561632</v>
      </c>
      <c r="K54" s="378">
        <f t="shared" si="13"/>
        <v>-174.94785031950505</v>
      </c>
      <c r="L54" s="378">
        <f t="shared" si="13"/>
        <v>-194.98546218934138</v>
      </c>
      <c r="M54" s="378">
        <f t="shared" si="13"/>
        <v>-188.57610690959871</v>
      </c>
      <c r="N54" s="378">
        <f t="shared" si="13"/>
        <v>-239.00665649879909</v>
      </c>
    </row>
    <row r="57" spans="1:14" x14ac:dyDescent="0.3">
      <c r="A57" s="571" t="s">
        <v>106</v>
      </c>
      <c r="B57" s="367" t="s">
        <v>508</v>
      </c>
      <c r="C57" s="368">
        <f>C$5</f>
        <v>44562</v>
      </c>
      <c r="D57" s="368">
        <f t="shared" ref="D57:N57" si="14">D$5</f>
        <v>44593</v>
      </c>
      <c r="E57" s="368">
        <f t="shared" si="14"/>
        <v>44621</v>
      </c>
      <c r="F57" s="368">
        <f t="shared" si="14"/>
        <v>44652</v>
      </c>
      <c r="G57" s="368">
        <f t="shared" si="14"/>
        <v>44682</v>
      </c>
      <c r="H57" s="368">
        <f t="shared" si="14"/>
        <v>44713</v>
      </c>
      <c r="I57" s="368">
        <f t="shared" si="14"/>
        <v>44743</v>
      </c>
      <c r="J57" s="368">
        <f t="shared" si="14"/>
        <v>44774</v>
      </c>
      <c r="K57" s="368">
        <f t="shared" si="14"/>
        <v>44805</v>
      </c>
      <c r="L57" s="368">
        <f t="shared" si="14"/>
        <v>44835</v>
      </c>
      <c r="M57" s="368">
        <f t="shared" si="14"/>
        <v>44866</v>
      </c>
      <c r="N57" s="368">
        <f t="shared" si="14"/>
        <v>44896</v>
      </c>
    </row>
    <row r="58" spans="1:14" x14ac:dyDescent="0.3">
      <c r="A58" s="571"/>
      <c r="B58" s="166" t="s">
        <v>509</v>
      </c>
      <c r="C58" s="166">
        <f>Summary!C85</f>
        <v>13.830842900825015</v>
      </c>
      <c r="D58" s="166">
        <f>Summary!D85</f>
        <v>17.661570414815671</v>
      </c>
      <c r="E58" s="166">
        <f>Summary!E85</f>
        <v>21.684763168522473</v>
      </c>
      <c r="F58" s="166">
        <f>Summary!F85</f>
        <v>21.769630185195869</v>
      </c>
      <c r="G58" s="166">
        <f>Summary!G85</f>
        <v>21.269543645070097</v>
      </c>
      <c r="H58" s="166">
        <f>Summary!H85</f>
        <v>20.061847343218137</v>
      </c>
      <c r="I58" s="166">
        <f>Summary!I85</f>
        <v>21.369584030462125</v>
      </c>
      <c r="J58" s="166">
        <f>Summary!J85</f>
        <v>37.032258064516128</v>
      </c>
      <c r="K58" s="166">
        <f>Summary!K85</f>
        <v>39.633333333333333</v>
      </c>
      <c r="L58" s="166">
        <f>Summary!L85</f>
        <v>40.516129032258064</v>
      </c>
      <c r="M58" s="166">
        <f>Summary!M85</f>
        <v>42.633333333333333</v>
      </c>
      <c r="N58" s="166">
        <f>Summary!N85</f>
        <v>46.870967741935488</v>
      </c>
    </row>
    <row r="59" spans="1:14" x14ac:dyDescent="0.3">
      <c r="A59" s="571"/>
    </row>
    <row r="60" spans="1:14" x14ac:dyDescent="0.3">
      <c r="A60" s="571"/>
    </row>
    <row r="61" spans="1:14" x14ac:dyDescent="0.3">
      <c r="A61" s="571"/>
    </row>
  </sheetData>
  <mergeCells count="8">
    <mergeCell ref="A49:A54"/>
    <mergeCell ref="A57:A61"/>
    <mergeCell ref="A5:A15"/>
    <mergeCell ref="A18:A22"/>
    <mergeCell ref="A24:A29"/>
    <mergeCell ref="A31:A34"/>
    <mergeCell ref="A36:A40"/>
    <mergeCell ref="A42:A47"/>
  </mergeCells>
  <printOptions horizontalCentered="1"/>
  <pageMargins left="0.45" right="0.45" top="0.25" bottom="0.25" header="0.3" footer="0.3"/>
  <pageSetup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0449C-8EBE-4678-9606-FF3A58FDF3A2}">
  <sheetPr>
    <tabColor rgb="FFFF0000"/>
  </sheetPr>
  <dimension ref="A1"/>
  <sheetViews>
    <sheetView workbookViewId="0">
      <selection activeCell="O16" sqref="O16"/>
    </sheetView>
  </sheetViews>
  <sheetFormatPr defaultRowHeight="14.4" x14ac:dyDescent="0.3"/>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tabColor rgb="FF92D050"/>
  </sheetPr>
  <dimension ref="A1:CG107"/>
  <sheetViews>
    <sheetView zoomScaleNormal="100" workbookViewId="0">
      <pane xSplit="2" ySplit="6" topLeftCell="W8" activePane="bottomRight" state="frozen"/>
      <selection pane="topRight" activeCell="C1" sqref="C1"/>
      <selection pane="bottomLeft" activeCell="A7" sqref="A7"/>
      <selection pane="bottomRight" activeCell="AR13" sqref="AR13"/>
    </sheetView>
  </sheetViews>
  <sheetFormatPr defaultColWidth="9.109375" defaultRowHeight="13.8" outlineLevelCol="1" x14ac:dyDescent="0.25"/>
  <cols>
    <col min="1" max="1" width="24" style="3" customWidth="1"/>
    <col min="2" max="2" width="2" style="3" customWidth="1"/>
    <col min="3" max="12" width="7.109375" style="3" bestFit="1" customWidth="1" outlineLevel="1"/>
    <col min="13" max="13" width="7.6640625" style="3" bestFit="1" customWidth="1" outlineLevel="1"/>
    <col min="14" max="18" width="7.109375" style="3" bestFit="1" customWidth="1" outlineLevel="1"/>
    <col min="19" max="19" width="7.109375" style="3" customWidth="1" outlineLevel="1"/>
    <col min="20" max="20" width="7" style="3" customWidth="1" outlineLevel="1"/>
    <col min="21" max="27" width="7.109375" style="3" customWidth="1" outlineLevel="1"/>
    <col min="28" max="39" width="7.109375" style="3" bestFit="1" customWidth="1" outlineLevel="1"/>
    <col min="40" max="40" width="6.6640625" style="3" bestFit="1" customWidth="1" outlineLevel="1"/>
    <col min="41" max="42" width="7" style="3" bestFit="1" customWidth="1" outlineLevel="1"/>
    <col min="43" max="44" width="10.109375" style="3" customWidth="1" outlineLevel="1"/>
    <col min="45" max="48" width="7.109375" style="3" customWidth="1" outlineLevel="1"/>
    <col min="49" max="51" width="8.109375" style="3" customWidth="1" outlineLevel="1"/>
    <col min="52" max="53" width="7.109375" style="3" customWidth="1" outlineLevel="1"/>
    <col min="54" max="54" width="7.88671875" style="3" bestFit="1" customWidth="1" outlineLevel="1"/>
    <col min="55" max="74" width="7.109375" style="3" customWidth="1" outlineLevel="1"/>
    <col min="75" max="75" width="2.109375" style="3" customWidth="1"/>
    <col min="76" max="76" width="7.109375" style="3" customWidth="1" outlineLevel="1"/>
    <col min="77" max="77" width="7.44140625" style="3" customWidth="1" outlineLevel="1"/>
    <col min="78" max="78" width="7.88671875" style="3" bestFit="1" customWidth="1" outlineLevel="1"/>
    <col min="79" max="79" width="8.21875" style="3" bestFit="1" customWidth="1" outlineLevel="1"/>
    <col min="80" max="81" width="8.109375" style="3" customWidth="1" outlineLevel="1"/>
    <col min="82" max="82" width="2.6640625" style="3" customWidth="1" outlineLevel="1"/>
    <col min="83" max="16384" width="9.109375" style="3"/>
  </cols>
  <sheetData>
    <row r="1" spans="1:85" ht="17.399999999999999" x14ac:dyDescent="0.3">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2"/>
      <c r="BX1" s="2"/>
      <c r="BY1" s="2"/>
      <c r="BZ1" s="2"/>
      <c r="CA1" s="2"/>
      <c r="CB1" s="2"/>
      <c r="CC1" s="2"/>
    </row>
    <row r="2" spans="1:85" ht="15.6" x14ac:dyDescent="0.3">
      <c r="A2" s="4" t="str">
        <f>Controls!B8</f>
        <v>ABC SaaS Co.</v>
      </c>
      <c r="B2" s="4"/>
      <c r="C2" s="5" t="str">
        <f>IF(C$6&lt;=Actuals!$B$4,"Actual","Fcst")</f>
        <v>Actual</v>
      </c>
      <c r="D2" s="5" t="str">
        <f>IF(D$6&lt;=Actuals!$B$4,"Actual","Fcst")</f>
        <v>Actual</v>
      </c>
      <c r="E2" s="5" t="str">
        <f>IF(E$6&lt;=Actuals!$B$4,"Actual","Fcst")</f>
        <v>Actual</v>
      </c>
      <c r="F2" s="5" t="str">
        <f>IF(F$6&lt;=Actuals!$B$4,"Actual","Fcst")</f>
        <v>Actual</v>
      </c>
      <c r="G2" s="5" t="str">
        <f>IF(G$6&lt;=Actuals!$B$4,"Actual","Fcst")</f>
        <v>Actual</v>
      </c>
      <c r="H2" s="5" t="str">
        <f>IF(H$6&lt;=Actuals!$B$4,"Actual","Fcst")</f>
        <v>Actual</v>
      </c>
      <c r="I2" s="5" t="str">
        <f>IF(I$6&lt;=Actuals!$B$4,"Actual","Fcst")</f>
        <v>Actual</v>
      </c>
      <c r="J2" s="5" t="str">
        <f>IF(J$6&lt;=Actuals!$B$4,"Actual","Fcst")</f>
        <v>Fcst</v>
      </c>
      <c r="K2" s="5" t="str">
        <f>IF(K$6&lt;=Actuals!$B$4,"Actual","Fcst")</f>
        <v>Fcst</v>
      </c>
      <c r="L2" s="5" t="str">
        <f>IF(L$6&lt;=Actuals!$B$4,"Actual","Fcst")</f>
        <v>Fcst</v>
      </c>
      <c r="M2" s="5" t="str">
        <f>IF(M$6&lt;=Actuals!$B$4,"Actual","Fcst")</f>
        <v>Fcst</v>
      </c>
      <c r="N2" s="5" t="str">
        <f>IF(N$6&lt;=Actuals!$B$4,"Actual","Fcst")</f>
        <v>Fcst</v>
      </c>
      <c r="O2" s="5" t="str">
        <f>IF(O$6&lt;=Actuals!$B$4,"Actual","Fcst")</f>
        <v>Fcst</v>
      </c>
      <c r="P2" s="5" t="str">
        <f>IF(P$6&lt;=Actuals!$B$4,"Actual","Fcst")</f>
        <v>Fcst</v>
      </c>
      <c r="Q2" s="5" t="str">
        <f>IF(Q$6&lt;=Actuals!$B$4,"Actual","Fcst")</f>
        <v>Fcst</v>
      </c>
      <c r="R2" s="5" t="str">
        <f>IF(R$6&lt;=Actuals!$B$4,"Actual","Fcst")</f>
        <v>Fcst</v>
      </c>
      <c r="S2" s="5" t="str">
        <f>IF(S$6&lt;=Actuals!$B$4,"Actual","Fcst")</f>
        <v>Fcst</v>
      </c>
      <c r="T2" s="5" t="str">
        <f>IF(T$6&lt;=Actuals!$B$4,"Actual","Fcst")</f>
        <v>Fcst</v>
      </c>
      <c r="U2" s="5" t="str">
        <f>IF(U$6&lt;=Actuals!$B$4,"Actual","Fcst")</f>
        <v>Fcst</v>
      </c>
      <c r="V2" s="5" t="str">
        <f>IF(V$6&lt;=Actuals!$B$4,"Actual","Fcst")</f>
        <v>Fcst</v>
      </c>
      <c r="W2" s="5" t="str">
        <f>IF(W$6&lt;=Actuals!$B$4,"Actual","Fcst")</f>
        <v>Fcst</v>
      </c>
      <c r="X2" s="5" t="str">
        <f>IF(X$6&lt;=Actuals!$B$4,"Actual","Fcst")</f>
        <v>Fcst</v>
      </c>
      <c r="Y2" s="5" t="str">
        <f>IF(Y$6&lt;=Actuals!$B$4,"Actual","Fcst")</f>
        <v>Fcst</v>
      </c>
      <c r="Z2" s="5" t="str">
        <f>IF(Z$6&lt;=Actuals!$B$4,"Actual","Fcst")</f>
        <v>Fcst</v>
      </c>
      <c r="AA2" s="5" t="str">
        <f>IF(AA$6&lt;=Actuals!$B$4,"Actual","Fcst")</f>
        <v>Fcst</v>
      </c>
      <c r="AB2" s="5" t="str">
        <f>IF(AB$6&lt;=Actuals!$B$4,"Actual","Fcst")</f>
        <v>Fcst</v>
      </c>
      <c r="AC2" s="5" t="str">
        <f>IF(AC$6&lt;=Actuals!$B$4,"Actual","Fcst")</f>
        <v>Fcst</v>
      </c>
      <c r="AD2" s="5" t="str">
        <f>IF(AD$6&lt;=Actuals!$B$4,"Actual","Fcst")</f>
        <v>Fcst</v>
      </c>
      <c r="AE2" s="5" t="str">
        <f>IF(AE$6&lt;=Actuals!$B$4,"Actual","Fcst")</f>
        <v>Fcst</v>
      </c>
      <c r="AF2" s="5" t="str">
        <f>IF(AF$6&lt;=Actuals!$B$4,"Actual","Fcst")</f>
        <v>Fcst</v>
      </c>
      <c r="AG2" s="5" t="str">
        <f>IF(AG$6&lt;=Actuals!$B$4,"Actual","Fcst")</f>
        <v>Fcst</v>
      </c>
      <c r="AH2" s="5" t="str">
        <f>IF(AH$6&lt;=Actuals!$B$4,"Actual","Fcst")</f>
        <v>Fcst</v>
      </c>
      <c r="AI2" s="5" t="str">
        <f>IF(AI$6&lt;=Actuals!$B$4,"Actual","Fcst")</f>
        <v>Fcst</v>
      </c>
      <c r="AJ2" s="5" t="str">
        <f>IF(AJ$6&lt;=Actuals!$B$4,"Actual","Fcst")</f>
        <v>Fcst</v>
      </c>
      <c r="AK2" s="5" t="str">
        <f>IF(AK$6&lt;=Actuals!$B$4,"Actual","Fcst")</f>
        <v>Fcst</v>
      </c>
      <c r="AL2" s="5" t="str">
        <f>IF(AL$6&lt;=Actuals!$B$4,"Actual","Fcst")</f>
        <v>Fcst</v>
      </c>
      <c r="AM2" s="5" t="str">
        <f>IF(AM$6&lt;=Actuals!$B$4,"Actual","Fcst")</f>
        <v>Fcst</v>
      </c>
      <c r="AN2" s="5" t="str">
        <f>IF(AN$6&lt;=Actuals!$B$4,"Actual","Fcst")</f>
        <v>Fcst</v>
      </c>
      <c r="AO2" s="5" t="str">
        <f>IF(AO$6&lt;=Actuals!$B$4,"Actual","Fcst")</f>
        <v>Fcst</v>
      </c>
      <c r="AP2" s="5" t="str">
        <f>IF(AP$6&lt;=Actuals!$B$4,"Actual","Fcst")</f>
        <v>Fcst</v>
      </c>
      <c r="AQ2" s="5" t="str">
        <f>IF(AQ$6&lt;=Actuals!$B$4,"Actual","Fcst")</f>
        <v>Fcst</v>
      </c>
      <c r="AR2" s="5" t="str">
        <f>IF(AR$6&lt;=Actuals!$B$4,"Actual","Fcst")</f>
        <v>Fcst</v>
      </c>
      <c r="AS2" s="5" t="str">
        <f>IF(AS$6&lt;=Actuals!$B$4,"Actual","Fcst")</f>
        <v>Fcst</v>
      </c>
      <c r="AT2" s="5" t="str">
        <f>IF(AT$6&lt;=Actuals!$B$4,"Actual","Fcst")</f>
        <v>Fcst</v>
      </c>
      <c r="AU2" s="5" t="str">
        <f>IF(AU$6&lt;=Actuals!$B$4,"Actual","Fcst")</f>
        <v>Fcst</v>
      </c>
      <c r="AV2" s="5" t="str">
        <f>IF(AV$6&lt;=Actuals!$B$4,"Actual","Fcst")</f>
        <v>Fcst</v>
      </c>
      <c r="AW2" s="5" t="str">
        <f>IF(AW$6&lt;=Actuals!$B$4,"Actual","Fcst")</f>
        <v>Fcst</v>
      </c>
      <c r="AX2" s="5" t="str">
        <f>IF(AX$6&lt;=Actuals!$B$4,"Actual","Fcst")</f>
        <v>Fcst</v>
      </c>
      <c r="AY2" s="5" t="str">
        <f>IF(AY$6&lt;=Actuals!$B$4,"Actual","Fcst")</f>
        <v>Fcst</v>
      </c>
      <c r="AZ2" s="5" t="str">
        <f>IF(AZ$6&lt;=Actuals!$B$4,"Actual","Fcst")</f>
        <v>Fcst</v>
      </c>
      <c r="BA2" s="5" t="str">
        <f>IF(BA$6&lt;=Actuals!$B$4,"Actual","Fcst")</f>
        <v>Fcst</v>
      </c>
      <c r="BB2" s="5" t="str">
        <f>IF(BB$6&lt;=Actuals!$B$4,"Actual","Fcst")</f>
        <v>Fcst</v>
      </c>
      <c r="BC2" s="5" t="str">
        <f>IF(BC$6&lt;=Actuals!$B$4,"Actual","Fcst")</f>
        <v>Fcst</v>
      </c>
      <c r="BD2" s="5" t="str">
        <f>IF(BD$6&lt;=Actuals!$B$4,"Actual","Fcst")</f>
        <v>Fcst</v>
      </c>
      <c r="BE2" s="5" t="str">
        <f>IF(BE$6&lt;=Actuals!$B$4,"Actual","Fcst")</f>
        <v>Fcst</v>
      </c>
      <c r="BF2" s="5" t="str">
        <f>IF(BF$6&lt;=Actuals!$B$4,"Actual","Fcst")</f>
        <v>Fcst</v>
      </c>
      <c r="BG2" s="5" t="str">
        <f>IF(BG$6&lt;=Actuals!$B$4,"Actual","Fcst")</f>
        <v>Fcst</v>
      </c>
      <c r="BH2" s="5" t="str">
        <f>IF(BH$6&lt;=Actuals!$B$4,"Actual","Fcst")</f>
        <v>Fcst</v>
      </c>
      <c r="BI2" s="5" t="str">
        <f>IF(BI$6&lt;=Actuals!$B$4,"Actual","Fcst")</f>
        <v>Fcst</v>
      </c>
      <c r="BJ2" s="5" t="str">
        <f>IF(BJ$6&lt;=Actuals!$B$4,"Actual","Fcst")</f>
        <v>Fcst</v>
      </c>
      <c r="BK2" s="5" t="str">
        <f>IF(BK$6&lt;=Actuals!$B$4,"Actual","Fcst")</f>
        <v>Fcst</v>
      </c>
      <c r="BL2" s="5" t="str">
        <f>IF(BL$6&lt;=Actuals!$B$4,"Actual","Fcst")</f>
        <v>Fcst</v>
      </c>
      <c r="BM2" s="5" t="str">
        <f>IF(BM$6&lt;=Actuals!$B$4,"Actual","Fcst")</f>
        <v>Fcst</v>
      </c>
      <c r="BN2" s="5" t="str">
        <f>IF(BN$6&lt;=Actuals!$B$4,"Actual","Fcst")</f>
        <v>Fcst</v>
      </c>
      <c r="BO2" s="5" t="str">
        <f>IF(BO$6&lt;=Actuals!$B$4,"Actual","Fcst")</f>
        <v>Fcst</v>
      </c>
      <c r="BP2" s="5" t="str">
        <f>IF(BP$6&lt;=Actuals!$B$4,"Actual","Fcst")</f>
        <v>Fcst</v>
      </c>
      <c r="BQ2" s="5" t="str">
        <f>IF(BQ$6&lt;=Actuals!$B$4,"Actual","Fcst")</f>
        <v>Fcst</v>
      </c>
      <c r="BR2" s="5" t="str">
        <f>IF(BR$6&lt;=Actuals!$B$4,"Actual","Fcst")</f>
        <v>Fcst</v>
      </c>
      <c r="BS2" s="5" t="str">
        <f>IF(BS$6&lt;=Actuals!$B$4,"Actual","Fcst")</f>
        <v>Fcst</v>
      </c>
      <c r="BT2" s="5" t="str">
        <f>IF(BT$6&lt;=Actuals!$B$4,"Actual","Fcst")</f>
        <v>Fcst</v>
      </c>
      <c r="BU2" s="5" t="str">
        <f>IF(BU$6&lt;=Actuals!$B$4,"Actual","Fcst")</f>
        <v>Fcst</v>
      </c>
      <c r="BV2" s="5" t="str">
        <f>IF(BV$6&lt;=Actuals!$B$4,"Actual","Fcst")</f>
        <v>Fcst</v>
      </c>
      <c r="BW2" s="2"/>
      <c r="BX2" s="5" t="s">
        <v>406</v>
      </c>
      <c r="BY2" s="5" t="s">
        <v>406</v>
      </c>
      <c r="BZ2" s="5" t="s">
        <v>406</v>
      </c>
      <c r="CA2" s="5" t="s">
        <v>407</v>
      </c>
      <c r="CB2" s="5" t="s">
        <v>407</v>
      </c>
      <c r="CC2" s="5" t="s">
        <v>407</v>
      </c>
    </row>
    <row r="3" spans="1:85" ht="15.6" hidden="1" x14ac:dyDescent="0.3">
      <c r="A3" s="6"/>
      <c r="B3" s="6"/>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85" ht="15.6" hidden="1" x14ac:dyDescent="0.3">
      <c r="A4" s="8" t="s">
        <v>1</v>
      </c>
      <c r="B4" s="6"/>
      <c r="C4" s="9" t="str">
        <f>ROUNDUP(MONTH(C6)/3,0)&amp;"Q"&amp;RIGHT(YEAR(C6),2)</f>
        <v>1Q22</v>
      </c>
      <c r="D4" s="9" t="str">
        <f t="shared" ref="D4:BJ4" si="0">ROUNDUP(MONTH(D6)/3,0)&amp;"Q"&amp;RIGHT(YEAR(D6),2)</f>
        <v>1Q22</v>
      </c>
      <c r="E4" s="9" t="str">
        <f t="shared" si="0"/>
        <v>1Q22</v>
      </c>
      <c r="F4" s="9" t="str">
        <f t="shared" si="0"/>
        <v>2Q22</v>
      </c>
      <c r="G4" s="9" t="str">
        <f t="shared" si="0"/>
        <v>2Q22</v>
      </c>
      <c r="H4" s="9" t="str">
        <f t="shared" si="0"/>
        <v>2Q22</v>
      </c>
      <c r="I4" s="9" t="str">
        <f t="shared" si="0"/>
        <v>3Q22</v>
      </c>
      <c r="J4" s="9" t="str">
        <f t="shared" si="0"/>
        <v>3Q22</v>
      </c>
      <c r="K4" s="9" t="str">
        <f t="shared" si="0"/>
        <v>3Q22</v>
      </c>
      <c r="L4" s="9" t="str">
        <f t="shared" si="0"/>
        <v>4Q22</v>
      </c>
      <c r="M4" s="9" t="str">
        <f t="shared" si="0"/>
        <v>4Q22</v>
      </c>
      <c r="N4" s="9" t="str">
        <f t="shared" si="0"/>
        <v>4Q22</v>
      </c>
      <c r="O4" s="9" t="str">
        <f t="shared" si="0"/>
        <v>1Q23</v>
      </c>
      <c r="P4" s="9" t="str">
        <f t="shared" si="0"/>
        <v>1Q23</v>
      </c>
      <c r="Q4" s="9" t="str">
        <f t="shared" si="0"/>
        <v>1Q23</v>
      </c>
      <c r="R4" s="9" t="str">
        <f t="shared" si="0"/>
        <v>2Q23</v>
      </c>
      <c r="S4" s="9" t="str">
        <f t="shared" si="0"/>
        <v>2Q23</v>
      </c>
      <c r="T4" s="9" t="str">
        <f t="shared" si="0"/>
        <v>2Q23</v>
      </c>
      <c r="U4" s="9" t="str">
        <f t="shared" si="0"/>
        <v>3Q23</v>
      </c>
      <c r="V4" s="9" t="str">
        <f t="shared" si="0"/>
        <v>3Q23</v>
      </c>
      <c r="W4" s="9" t="str">
        <f t="shared" si="0"/>
        <v>3Q23</v>
      </c>
      <c r="X4" s="9" t="str">
        <f t="shared" si="0"/>
        <v>4Q23</v>
      </c>
      <c r="Y4" s="9" t="str">
        <f t="shared" si="0"/>
        <v>4Q23</v>
      </c>
      <c r="Z4" s="9" t="str">
        <f t="shared" si="0"/>
        <v>4Q23</v>
      </c>
      <c r="AA4" s="9" t="str">
        <f t="shared" si="0"/>
        <v>1Q24</v>
      </c>
      <c r="AB4" s="9" t="str">
        <f t="shared" si="0"/>
        <v>1Q24</v>
      </c>
      <c r="AC4" s="9" t="str">
        <f t="shared" si="0"/>
        <v>1Q24</v>
      </c>
      <c r="AD4" s="9" t="str">
        <f t="shared" si="0"/>
        <v>2Q24</v>
      </c>
      <c r="AE4" s="9" t="str">
        <f t="shared" si="0"/>
        <v>2Q24</v>
      </c>
      <c r="AF4" s="9" t="str">
        <f t="shared" si="0"/>
        <v>2Q24</v>
      </c>
      <c r="AG4" s="9" t="str">
        <f t="shared" si="0"/>
        <v>3Q24</v>
      </c>
      <c r="AH4" s="9" t="str">
        <f t="shared" si="0"/>
        <v>3Q24</v>
      </c>
      <c r="AI4" s="9" t="str">
        <f t="shared" si="0"/>
        <v>3Q24</v>
      </c>
      <c r="AJ4" s="9" t="str">
        <f t="shared" si="0"/>
        <v>4Q24</v>
      </c>
      <c r="AK4" s="9" t="str">
        <f t="shared" si="0"/>
        <v>4Q24</v>
      </c>
      <c r="AL4" s="9" t="str">
        <f t="shared" si="0"/>
        <v>4Q24</v>
      </c>
      <c r="AM4" s="9" t="str">
        <f t="shared" si="0"/>
        <v>1Q25</v>
      </c>
      <c r="AN4" s="9" t="str">
        <f t="shared" si="0"/>
        <v>1Q25</v>
      </c>
      <c r="AO4" s="9" t="str">
        <f t="shared" si="0"/>
        <v>1Q25</v>
      </c>
      <c r="AP4" s="9" t="str">
        <f t="shared" si="0"/>
        <v>2Q25</v>
      </c>
      <c r="AQ4" s="9" t="str">
        <f t="shared" si="0"/>
        <v>2Q25</v>
      </c>
      <c r="AR4" s="9" t="str">
        <f t="shared" si="0"/>
        <v>2Q25</v>
      </c>
      <c r="AS4" s="9" t="str">
        <f t="shared" si="0"/>
        <v>3Q25</v>
      </c>
      <c r="AT4" s="9" t="str">
        <f t="shared" si="0"/>
        <v>3Q25</v>
      </c>
      <c r="AU4" s="9" t="str">
        <f t="shared" si="0"/>
        <v>3Q25</v>
      </c>
      <c r="AV4" s="9" t="str">
        <f t="shared" si="0"/>
        <v>4Q25</v>
      </c>
      <c r="AW4" s="9" t="str">
        <f t="shared" si="0"/>
        <v>4Q25</v>
      </c>
      <c r="AX4" s="9" t="str">
        <f t="shared" si="0"/>
        <v>4Q25</v>
      </c>
      <c r="AY4" s="9" t="str">
        <f t="shared" si="0"/>
        <v>1Q26</v>
      </c>
      <c r="AZ4" s="9" t="str">
        <f t="shared" si="0"/>
        <v>1Q26</v>
      </c>
      <c r="BA4" s="9" t="str">
        <f t="shared" si="0"/>
        <v>1Q26</v>
      </c>
      <c r="BB4" s="9" t="str">
        <f t="shared" si="0"/>
        <v>2Q26</v>
      </c>
      <c r="BC4" s="9" t="str">
        <f t="shared" si="0"/>
        <v>2Q26</v>
      </c>
      <c r="BD4" s="9" t="str">
        <f t="shared" si="0"/>
        <v>2Q26</v>
      </c>
      <c r="BE4" s="9" t="str">
        <f t="shared" si="0"/>
        <v>3Q26</v>
      </c>
      <c r="BF4" s="9" t="str">
        <f t="shared" si="0"/>
        <v>3Q26</v>
      </c>
      <c r="BG4" s="9" t="str">
        <f t="shared" si="0"/>
        <v>3Q26</v>
      </c>
      <c r="BH4" s="9" t="str">
        <f t="shared" si="0"/>
        <v>4Q26</v>
      </c>
      <c r="BI4" s="9" t="str">
        <f t="shared" si="0"/>
        <v>4Q26</v>
      </c>
      <c r="BJ4" s="9" t="str">
        <f t="shared" si="0"/>
        <v>4Q26</v>
      </c>
      <c r="BK4" s="9" t="str">
        <f t="shared" ref="BK4:BV4" si="1">ROUNDUP(MONTH(BK6)/3,0)&amp;"Q"&amp;RIGHT(YEAR(BK6),2)</f>
        <v>1Q27</v>
      </c>
      <c r="BL4" s="9" t="str">
        <f t="shared" si="1"/>
        <v>1Q27</v>
      </c>
      <c r="BM4" s="9" t="str">
        <f t="shared" si="1"/>
        <v>1Q27</v>
      </c>
      <c r="BN4" s="9" t="str">
        <f t="shared" si="1"/>
        <v>2Q27</v>
      </c>
      <c r="BO4" s="9" t="str">
        <f t="shared" si="1"/>
        <v>2Q27</v>
      </c>
      <c r="BP4" s="9" t="str">
        <f t="shared" si="1"/>
        <v>2Q27</v>
      </c>
      <c r="BQ4" s="9" t="str">
        <f t="shared" si="1"/>
        <v>3Q27</v>
      </c>
      <c r="BR4" s="9" t="str">
        <f t="shared" si="1"/>
        <v>3Q27</v>
      </c>
      <c r="BS4" s="9" t="str">
        <f t="shared" si="1"/>
        <v>3Q27</v>
      </c>
      <c r="BT4" s="9" t="str">
        <f t="shared" si="1"/>
        <v>4Q27</v>
      </c>
      <c r="BU4" s="9" t="str">
        <f t="shared" si="1"/>
        <v>4Q27</v>
      </c>
      <c r="BV4" s="9" t="str">
        <f t="shared" si="1"/>
        <v>4Q27</v>
      </c>
    </row>
    <row r="5" spans="1:85" ht="15.6" hidden="1" x14ac:dyDescent="0.3">
      <c r="A5" s="8" t="s">
        <v>1</v>
      </c>
      <c r="B5" s="6"/>
      <c r="C5" s="9">
        <f>YEAR(C6)</f>
        <v>2022</v>
      </c>
      <c r="D5" s="9">
        <f t="shared" ref="D5:BO5" si="2">YEAR(D6)</f>
        <v>2022</v>
      </c>
      <c r="E5" s="9">
        <f t="shared" si="2"/>
        <v>2022</v>
      </c>
      <c r="F5" s="9">
        <f t="shared" si="2"/>
        <v>2022</v>
      </c>
      <c r="G5" s="9">
        <f t="shared" si="2"/>
        <v>2022</v>
      </c>
      <c r="H5" s="9">
        <f t="shared" si="2"/>
        <v>2022</v>
      </c>
      <c r="I5" s="9">
        <f t="shared" si="2"/>
        <v>2022</v>
      </c>
      <c r="J5" s="9">
        <f t="shared" si="2"/>
        <v>2022</v>
      </c>
      <c r="K5" s="9">
        <f t="shared" si="2"/>
        <v>2022</v>
      </c>
      <c r="L5" s="9">
        <f t="shared" si="2"/>
        <v>2022</v>
      </c>
      <c r="M5" s="9">
        <f t="shared" si="2"/>
        <v>2022</v>
      </c>
      <c r="N5" s="9">
        <f t="shared" si="2"/>
        <v>2022</v>
      </c>
      <c r="O5" s="9">
        <f t="shared" si="2"/>
        <v>2023</v>
      </c>
      <c r="P5" s="9">
        <f t="shared" si="2"/>
        <v>2023</v>
      </c>
      <c r="Q5" s="9">
        <f t="shared" si="2"/>
        <v>2023</v>
      </c>
      <c r="R5" s="9">
        <f t="shared" si="2"/>
        <v>2023</v>
      </c>
      <c r="S5" s="9">
        <f t="shared" si="2"/>
        <v>2023</v>
      </c>
      <c r="T5" s="9">
        <f t="shared" si="2"/>
        <v>2023</v>
      </c>
      <c r="U5" s="9">
        <f t="shared" si="2"/>
        <v>2023</v>
      </c>
      <c r="V5" s="9">
        <f t="shared" si="2"/>
        <v>2023</v>
      </c>
      <c r="W5" s="9">
        <f t="shared" si="2"/>
        <v>2023</v>
      </c>
      <c r="X5" s="9">
        <f t="shared" si="2"/>
        <v>2023</v>
      </c>
      <c r="Y5" s="9">
        <f t="shared" si="2"/>
        <v>2023</v>
      </c>
      <c r="Z5" s="9">
        <f t="shared" si="2"/>
        <v>2023</v>
      </c>
      <c r="AA5" s="9">
        <f t="shared" si="2"/>
        <v>2024</v>
      </c>
      <c r="AB5" s="9">
        <f t="shared" si="2"/>
        <v>2024</v>
      </c>
      <c r="AC5" s="9">
        <f t="shared" si="2"/>
        <v>2024</v>
      </c>
      <c r="AD5" s="9">
        <f t="shared" si="2"/>
        <v>2024</v>
      </c>
      <c r="AE5" s="9">
        <f t="shared" si="2"/>
        <v>2024</v>
      </c>
      <c r="AF5" s="9">
        <f t="shared" si="2"/>
        <v>2024</v>
      </c>
      <c r="AG5" s="9">
        <f t="shared" si="2"/>
        <v>2024</v>
      </c>
      <c r="AH5" s="9">
        <f t="shared" si="2"/>
        <v>2024</v>
      </c>
      <c r="AI5" s="9">
        <f t="shared" si="2"/>
        <v>2024</v>
      </c>
      <c r="AJ5" s="9">
        <f t="shared" si="2"/>
        <v>2024</v>
      </c>
      <c r="AK5" s="9">
        <f t="shared" si="2"/>
        <v>2024</v>
      </c>
      <c r="AL5" s="9">
        <f t="shared" si="2"/>
        <v>2024</v>
      </c>
      <c r="AM5" s="9">
        <f t="shared" si="2"/>
        <v>2025</v>
      </c>
      <c r="AN5" s="9">
        <f t="shared" si="2"/>
        <v>2025</v>
      </c>
      <c r="AO5" s="9">
        <f t="shared" si="2"/>
        <v>2025</v>
      </c>
      <c r="AP5" s="9">
        <f t="shared" si="2"/>
        <v>2025</v>
      </c>
      <c r="AQ5" s="9">
        <f t="shared" si="2"/>
        <v>2025</v>
      </c>
      <c r="AR5" s="9">
        <f t="shared" si="2"/>
        <v>2025</v>
      </c>
      <c r="AS5" s="9">
        <f t="shared" si="2"/>
        <v>2025</v>
      </c>
      <c r="AT5" s="9">
        <f t="shared" si="2"/>
        <v>2025</v>
      </c>
      <c r="AU5" s="9">
        <f t="shared" si="2"/>
        <v>2025</v>
      </c>
      <c r="AV5" s="9">
        <f t="shared" si="2"/>
        <v>2025</v>
      </c>
      <c r="AW5" s="9">
        <f t="shared" si="2"/>
        <v>2025</v>
      </c>
      <c r="AX5" s="9">
        <f t="shared" si="2"/>
        <v>2025</v>
      </c>
      <c r="AY5" s="9">
        <f t="shared" si="2"/>
        <v>2026</v>
      </c>
      <c r="AZ5" s="9">
        <f t="shared" si="2"/>
        <v>2026</v>
      </c>
      <c r="BA5" s="9">
        <f t="shared" si="2"/>
        <v>2026</v>
      </c>
      <c r="BB5" s="9">
        <f t="shared" si="2"/>
        <v>2026</v>
      </c>
      <c r="BC5" s="9">
        <f t="shared" si="2"/>
        <v>2026</v>
      </c>
      <c r="BD5" s="9">
        <f t="shared" si="2"/>
        <v>2026</v>
      </c>
      <c r="BE5" s="9">
        <f t="shared" si="2"/>
        <v>2026</v>
      </c>
      <c r="BF5" s="9">
        <f t="shared" si="2"/>
        <v>2026</v>
      </c>
      <c r="BG5" s="9">
        <f t="shared" si="2"/>
        <v>2026</v>
      </c>
      <c r="BH5" s="9">
        <f t="shared" si="2"/>
        <v>2026</v>
      </c>
      <c r="BI5" s="9">
        <f t="shared" si="2"/>
        <v>2026</v>
      </c>
      <c r="BJ5" s="9">
        <f t="shared" si="2"/>
        <v>2026</v>
      </c>
      <c r="BK5" s="9">
        <f t="shared" si="2"/>
        <v>2027</v>
      </c>
      <c r="BL5" s="9">
        <f t="shared" si="2"/>
        <v>2027</v>
      </c>
      <c r="BM5" s="9">
        <f t="shared" si="2"/>
        <v>2027</v>
      </c>
      <c r="BN5" s="9">
        <f t="shared" si="2"/>
        <v>2027</v>
      </c>
      <c r="BO5" s="9">
        <f t="shared" si="2"/>
        <v>2027</v>
      </c>
      <c r="BP5" s="9">
        <f t="shared" ref="BP5:BV5" si="3">YEAR(BP6)</f>
        <v>2027</v>
      </c>
      <c r="BQ5" s="9">
        <f t="shared" si="3"/>
        <v>2027</v>
      </c>
      <c r="BR5" s="9">
        <f t="shared" si="3"/>
        <v>2027</v>
      </c>
      <c r="BS5" s="9">
        <f t="shared" si="3"/>
        <v>2027</v>
      </c>
      <c r="BT5" s="9">
        <f t="shared" si="3"/>
        <v>2027</v>
      </c>
      <c r="BU5" s="9">
        <f t="shared" si="3"/>
        <v>2027</v>
      </c>
      <c r="BV5" s="9">
        <f t="shared" si="3"/>
        <v>2027</v>
      </c>
    </row>
    <row r="6" spans="1:85" x14ac:dyDescent="0.25">
      <c r="A6" s="10"/>
      <c r="B6" s="11"/>
      <c r="C6" s="12">
        <f>Controls!B5</f>
        <v>44562</v>
      </c>
      <c r="D6" s="12">
        <f>DATE(YEAR(C6),MONTH(C6)+1,DAY(C6))</f>
        <v>44593</v>
      </c>
      <c r="E6" s="12">
        <f t="shared" ref="E6:BJ6" si="4">DATE(YEAR(D6),MONTH(D6)+1,DAY(D6))</f>
        <v>44621</v>
      </c>
      <c r="F6" s="12">
        <f t="shared" si="4"/>
        <v>44652</v>
      </c>
      <c r="G6" s="12">
        <f t="shared" si="4"/>
        <v>44682</v>
      </c>
      <c r="H6" s="12">
        <f t="shared" si="4"/>
        <v>44713</v>
      </c>
      <c r="I6" s="12">
        <f t="shared" si="4"/>
        <v>44743</v>
      </c>
      <c r="J6" s="12">
        <f t="shared" si="4"/>
        <v>44774</v>
      </c>
      <c r="K6" s="12">
        <f t="shared" si="4"/>
        <v>44805</v>
      </c>
      <c r="L6" s="12">
        <f t="shared" si="4"/>
        <v>44835</v>
      </c>
      <c r="M6" s="12">
        <f t="shared" si="4"/>
        <v>44866</v>
      </c>
      <c r="N6" s="12">
        <f t="shared" si="4"/>
        <v>44896</v>
      </c>
      <c r="O6" s="12">
        <f t="shared" si="4"/>
        <v>44927</v>
      </c>
      <c r="P6" s="12">
        <f t="shared" si="4"/>
        <v>44958</v>
      </c>
      <c r="Q6" s="12">
        <f t="shared" si="4"/>
        <v>44986</v>
      </c>
      <c r="R6" s="12">
        <f t="shared" si="4"/>
        <v>45017</v>
      </c>
      <c r="S6" s="12">
        <f t="shared" si="4"/>
        <v>45047</v>
      </c>
      <c r="T6" s="12">
        <f t="shared" si="4"/>
        <v>45078</v>
      </c>
      <c r="U6" s="12">
        <f t="shared" si="4"/>
        <v>45108</v>
      </c>
      <c r="V6" s="12">
        <f t="shared" si="4"/>
        <v>45139</v>
      </c>
      <c r="W6" s="12">
        <f t="shared" si="4"/>
        <v>45170</v>
      </c>
      <c r="X6" s="12">
        <f t="shared" si="4"/>
        <v>45200</v>
      </c>
      <c r="Y6" s="12">
        <f t="shared" si="4"/>
        <v>45231</v>
      </c>
      <c r="Z6" s="12">
        <f t="shared" si="4"/>
        <v>45261</v>
      </c>
      <c r="AA6" s="12">
        <f t="shared" si="4"/>
        <v>45292</v>
      </c>
      <c r="AB6" s="12">
        <f t="shared" si="4"/>
        <v>45323</v>
      </c>
      <c r="AC6" s="12">
        <f t="shared" si="4"/>
        <v>45352</v>
      </c>
      <c r="AD6" s="12">
        <f t="shared" si="4"/>
        <v>45383</v>
      </c>
      <c r="AE6" s="12">
        <f t="shared" si="4"/>
        <v>45413</v>
      </c>
      <c r="AF6" s="12">
        <f t="shared" si="4"/>
        <v>45444</v>
      </c>
      <c r="AG6" s="12">
        <f t="shared" si="4"/>
        <v>45474</v>
      </c>
      <c r="AH6" s="12">
        <f t="shared" si="4"/>
        <v>45505</v>
      </c>
      <c r="AI6" s="12">
        <f t="shared" si="4"/>
        <v>45536</v>
      </c>
      <c r="AJ6" s="12">
        <f t="shared" si="4"/>
        <v>45566</v>
      </c>
      <c r="AK6" s="12">
        <f t="shared" si="4"/>
        <v>45597</v>
      </c>
      <c r="AL6" s="12">
        <f t="shared" si="4"/>
        <v>45627</v>
      </c>
      <c r="AM6" s="12">
        <f t="shared" si="4"/>
        <v>45658</v>
      </c>
      <c r="AN6" s="12">
        <f t="shared" si="4"/>
        <v>45689</v>
      </c>
      <c r="AO6" s="12">
        <f t="shared" si="4"/>
        <v>45717</v>
      </c>
      <c r="AP6" s="12">
        <f t="shared" si="4"/>
        <v>45748</v>
      </c>
      <c r="AQ6" s="12">
        <f t="shared" si="4"/>
        <v>45778</v>
      </c>
      <c r="AR6" s="12">
        <f t="shared" si="4"/>
        <v>45809</v>
      </c>
      <c r="AS6" s="12">
        <f t="shared" si="4"/>
        <v>45839</v>
      </c>
      <c r="AT6" s="12">
        <f t="shared" si="4"/>
        <v>45870</v>
      </c>
      <c r="AU6" s="12">
        <f t="shared" si="4"/>
        <v>45901</v>
      </c>
      <c r="AV6" s="12">
        <f t="shared" si="4"/>
        <v>45931</v>
      </c>
      <c r="AW6" s="12">
        <f t="shared" si="4"/>
        <v>45962</v>
      </c>
      <c r="AX6" s="12">
        <f t="shared" si="4"/>
        <v>45992</v>
      </c>
      <c r="AY6" s="12">
        <f t="shared" si="4"/>
        <v>46023</v>
      </c>
      <c r="AZ6" s="12">
        <f t="shared" si="4"/>
        <v>46054</v>
      </c>
      <c r="BA6" s="12">
        <f t="shared" si="4"/>
        <v>46082</v>
      </c>
      <c r="BB6" s="12">
        <f t="shared" si="4"/>
        <v>46113</v>
      </c>
      <c r="BC6" s="12">
        <f t="shared" si="4"/>
        <v>46143</v>
      </c>
      <c r="BD6" s="12">
        <f t="shared" si="4"/>
        <v>46174</v>
      </c>
      <c r="BE6" s="12">
        <f t="shared" si="4"/>
        <v>46204</v>
      </c>
      <c r="BF6" s="12">
        <f t="shared" si="4"/>
        <v>46235</v>
      </c>
      <c r="BG6" s="12">
        <f t="shared" si="4"/>
        <v>46266</v>
      </c>
      <c r="BH6" s="12">
        <f t="shared" si="4"/>
        <v>46296</v>
      </c>
      <c r="BI6" s="12">
        <f t="shared" si="4"/>
        <v>46327</v>
      </c>
      <c r="BJ6" s="12">
        <f t="shared" si="4"/>
        <v>46357</v>
      </c>
      <c r="BK6" s="12">
        <f t="shared" ref="BK6" si="5">DATE(YEAR(BJ6),MONTH(BJ6)+1,DAY(BJ6))</f>
        <v>46388</v>
      </c>
      <c r="BL6" s="12">
        <f t="shared" ref="BL6" si="6">DATE(YEAR(BK6),MONTH(BK6)+1,DAY(BK6))</f>
        <v>46419</v>
      </c>
      <c r="BM6" s="12">
        <f t="shared" ref="BM6" si="7">DATE(YEAR(BL6),MONTH(BL6)+1,DAY(BL6))</f>
        <v>46447</v>
      </c>
      <c r="BN6" s="12">
        <f t="shared" ref="BN6" si="8">DATE(YEAR(BM6),MONTH(BM6)+1,DAY(BM6))</f>
        <v>46478</v>
      </c>
      <c r="BO6" s="12">
        <f t="shared" ref="BO6" si="9">DATE(YEAR(BN6),MONTH(BN6)+1,DAY(BN6))</f>
        <v>46508</v>
      </c>
      <c r="BP6" s="12">
        <f t="shared" ref="BP6" si="10">DATE(YEAR(BO6),MONTH(BO6)+1,DAY(BO6))</f>
        <v>46539</v>
      </c>
      <c r="BQ6" s="12">
        <f t="shared" ref="BQ6" si="11">DATE(YEAR(BP6),MONTH(BP6)+1,DAY(BP6))</f>
        <v>46569</v>
      </c>
      <c r="BR6" s="12">
        <f t="shared" ref="BR6" si="12">DATE(YEAR(BQ6),MONTH(BQ6)+1,DAY(BQ6))</f>
        <v>46600</v>
      </c>
      <c r="BS6" s="12">
        <f t="shared" ref="BS6" si="13">DATE(YEAR(BR6),MONTH(BR6)+1,DAY(BR6))</f>
        <v>46631</v>
      </c>
      <c r="BT6" s="12">
        <f t="shared" ref="BT6" si="14">DATE(YEAR(BS6),MONTH(BS6)+1,DAY(BS6))</f>
        <v>46661</v>
      </c>
      <c r="BU6" s="12">
        <f t="shared" ref="BU6" si="15">DATE(YEAR(BT6),MONTH(BT6)+1,DAY(BT6))</f>
        <v>46692</v>
      </c>
      <c r="BV6" s="12">
        <f t="shared" ref="BV6" si="16">DATE(YEAR(BU6),MONTH(BU6)+1,DAY(BU6))</f>
        <v>46722</v>
      </c>
      <c r="BX6" s="13">
        <f>Controls!B6</f>
        <v>2022</v>
      </c>
      <c r="BY6" s="13">
        <f>BX6+1</f>
        <v>2023</v>
      </c>
      <c r="BZ6" s="13">
        <f>BY6+1</f>
        <v>2024</v>
      </c>
      <c r="CA6" s="13">
        <f>BZ6+1</f>
        <v>2025</v>
      </c>
      <c r="CB6" s="13">
        <f>CA6+1</f>
        <v>2026</v>
      </c>
      <c r="CC6" s="13">
        <f>CB6+1</f>
        <v>2027</v>
      </c>
    </row>
    <row r="7" spans="1:85" x14ac:dyDescent="0.25">
      <c r="A7" s="14" t="s">
        <v>2</v>
      </c>
      <c r="B7" s="15"/>
      <c r="C7" s="16"/>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X7" s="17"/>
      <c r="BY7" s="17"/>
      <c r="BZ7" s="17"/>
    </row>
    <row r="8" spans="1:85" x14ac:dyDescent="0.25">
      <c r="A8" s="18" t="s">
        <v>3</v>
      </c>
      <c r="B8" s="15"/>
      <c r="C8" s="19">
        <f>'Revenue Summary'!B15/1000+'Revenue Summary'!B25/1000</f>
        <v>101.43411417296768</v>
      </c>
      <c r="D8" s="19">
        <f>'Revenue Summary'!C15/1000+'Revenue Summary'!C25/1000</f>
        <v>53.727543725433293</v>
      </c>
      <c r="E8" s="19">
        <f>'Revenue Summary'!D15/1000+'Revenue Summary'!D25/1000</f>
        <v>113.33824249401241</v>
      </c>
      <c r="F8" s="19">
        <f>'Revenue Summary'!E15/1000+'Revenue Summary'!E25/1000</f>
        <v>99.648147171999369</v>
      </c>
      <c r="G8" s="19">
        <f>'Revenue Summary'!F15/1000+'Revenue Summary'!F25/1000</f>
        <v>90.030977557609106</v>
      </c>
      <c r="H8" s="19">
        <f>'Revenue Summary'!G15/1000+'Revenue Summary'!G25/1000</f>
        <v>111.58319613362366</v>
      </c>
      <c r="I8" s="19">
        <f>'Revenue Summary'!H15/1000+'Revenue Summary'!H25/1000</f>
        <v>204.99421635825212</v>
      </c>
      <c r="J8" s="19">
        <f>'Revenue Summary'!I15/1000+'Revenue Summary'!I25/1000</f>
        <v>214.37655087778222</v>
      </c>
      <c r="K8" s="19">
        <f>'Revenue Summary'!J15/1000+'Revenue Summary'!J25/1000</f>
        <v>144.41118678856375</v>
      </c>
      <c r="L8" s="19">
        <f>'Revenue Summary'!K15/1000+'Revenue Summary'!K25/1000</f>
        <v>91.946293096156253</v>
      </c>
      <c r="M8" s="19">
        <f>'Revenue Summary'!L15/1000+'Revenue Summary'!L25/1000</f>
        <v>161.9818761891072</v>
      </c>
      <c r="N8" s="19">
        <f>'Revenue Summary'!M15/1000+'Revenue Summary'!M25/1000</f>
        <v>109.51794254272811</v>
      </c>
      <c r="O8" s="19">
        <f>'Revenue Summary'!N15/1000+'Revenue Summary'!N25/1000</f>
        <v>109.55449872027292</v>
      </c>
      <c r="P8" s="19">
        <f>'Revenue Summary'!O15/1000+'Revenue Summary'!O25/1000</f>
        <v>179.59155137413237</v>
      </c>
      <c r="Q8" s="19">
        <f>'Revenue Summary'!P15/1000+'Revenue Summary'!P25/1000</f>
        <v>179.62910724704454</v>
      </c>
      <c r="R8" s="19">
        <f>'Revenue Summary'!Q15/1000+'Revenue Summary'!Q25/1000</f>
        <v>284.66717317332194</v>
      </c>
      <c r="S8" s="19">
        <f>'Revenue Summary'!R15/1000+'Revenue Summary'!R25/1000</f>
        <v>127.20575608009513</v>
      </c>
      <c r="T8" s="19">
        <f>'Revenue Summary'!S15/1000+'Revenue Summary'!S25/1000</f>
        <v>197.24486298857335</v>
      </c>
      <c r="U8" s="19">
        <f>'Revenue Summary'!T15/1000+'Revenue Summary'!T25/1000</f>
        <v>319.78450101532218</v>
      </c>
      <c r="V8" s="19">
        <f>'Revenue Summary'!U15/1000+'Revenue Summary'!U25/1000</f>
        <v>214.82467737355861</v>
      </c>
      <c r="W8" s="19">
        <f>'Revenue Summary'!V15/1000+'Revenue Summary'!V25/1000</f>
        <v>197.36539937446375</v>
      </c>
      <c r="X8" s="19">
        <f>'Revenue Summary'!W15/1000+'Revenue Summary'!W25/1000</f>
        <v>319.90667442851316</v>
      </c>
      <c r="Y8" s="19">
        <f>'Revenue Summary'!X15/1000+'Revenue Summary'!X25/1000</f>
        <v>127.44851004682552</v>
      </c>
      <c r="Z8" s="19">
        <f>'Revenue Summary'!Y15/1000+'Revenue Summary'!Y25/1000</f>
        <v>232.49091384252935</v>
      </c>
      <c r="AA8" s="19">
        <f>'Revenue Summary'!Z15/1000+'Revenue Summary'!Z25/1000</f>
        <v>145.03389353214857</v>
      </c>
      <c r="AB8" s="19">
        <f>'Revenue Summary'!AA15/1000+'Revenue Summary'!AA25/1000</f>
        <v>180.07745693700659</v>
      </c>
      <c r="AC8" s="19">
        <f>'Revenue Summary'!AB15/1000+'Revenue Summary'!AB25/1000</f>
        <v>302.62471234075764</v>
      </c>
      <c r="AD8" s="19">
        <f>'Revenue Summary'!AC15/1000+'Revenue Summary'!AC25/1000</f>
        <v>512.67260952902438</v>
      </c>
      <c r="AE8" s="19">
        <f>'Revenue Summary'!AD15/1000+'Revenue Summary'!AD25/1000</f>
        <v>285.22115721800287</v>
      </c>
      <c r="AF8" s="19">
        <f>'Revenue Summary'!AE15/1000+'Revenue Summary'!AE25/1000</f>
        <v>215.27036424226552</v>
      </c>
      <c r="AG8" s="19">
        <f>'Revenue Summary'!AF15/1000+'Revenue Summary'!AF25/1000</f>
        <v>267.82023955636862</v>
      </c>
      <c r="AH8" s="19">
        <f>'Revenue Summary'!AG15/1000+'Revenue Summary'!AG25/1000</f>
        <v>92.87079223648206</v>
      </c>
      <c r="AI8" s="19">
        <f>'Revenue Summary'!AH15/1000+'Revenue Summary'!AH25/1000</f>
        <v>75.422031482040879</v>
      </c>
      <c r="AJ8" s="19">
        <f>'Revenue Summary'!AI15/1000+'Revenue Summary'!AI25/1000</f>
        <v>267.97396661741936</v>
      </c>
      <c r="AK8" s="19">
        <f>'Revenue Summary'!AJ15/1000+'Revenue Summary'!AJ25/1000</f>
        <v>180.52660709362794</v>
      </c>
      <c r="AL8" s="19">
        <f>'Revenue Summary'!AK15/1000+'Revenue Summary'!AK25/1000</f>
        <v>233.07996249003287</v>
      </c>
      <c r="AM8" s="19">
        <f>'Revenue Summary'!AL15/1000+'Revenue Summary'!AL25/1000</f>
        <v>180.63404251609964</v>
      </c>
      <c r="AN8" s="19">
        <f>'Revenue Summary'!AM15/1000+'Revenue Summary'!AM25/1000</f>
        <v>145.6888570131598</v>
      </c>
      <c r="AO8" s="19">
        <f>'Revenue Summary'!AN15/1000+'Revenue Summary'!AN25/1000</f>
        <v>163.24441595620195</v>
      </c>
      <c r="AP8" s="19">
        <f>'Revenue Summary'!AO15/1000+'Revenue Summary'!AO25/1000</f>
        <v>163.30072945568679</v>
      </c>
      <c r="AQ8" s="19">
        <f>'Revenue Summary'!AP15/1000+'Revenue Summary'!AP25/1000</f>
        <v>180.8578077593871</v>
      </c>
      <c r="AR8" s="19">
        <f>'Revenue Summary'!AQ15/1000+'Revenue Summary'!AQ25/1000</f>
        <v>180.91566125425265</v>
      </c>
      <c r="AS8" s="19">
        <f>'Revenue Summary'!AR15/1000+'Revenue Summary'!AR25/1000</f>
        <v>198.47430046830021</v>
      </c>
      <c r="AT8" s="19">
        <f>'Revenue Summary'!AS15/1000+'Revenue Summary'!AS25/1000</f>
        <v>198.53373607252968</v>
      </c>
      <c r="AU8" s="19">
        <f>'Revenue Summary'!AT15/1000+'Revenue Summary'!AT25/1000</f>
        <v>216.09397888286568</v>
      </c>
      <c r="AV8" s="19">
        <f>'Revenue Summary'!AU15/1000+'Revenue Summary'!AU25/1000</f>
        <v>276.54703585161036</v>
      </c>
      <c r="AW8" s="19">
        <f>'Revenue Summary'!AV15/1000+'Revenue Summary'!AV25/1000</f>
        <v>370.28186632112005</v>
      </c>
      <c r="AX8" s="19">
        <f>'Revenue Summary'!AW15/1000+'Revenue Summary'!AW25/1000</f>
        <v>370.34432384104798</v>
      </c>
      <c r="AY8" s="19">
        <f>'Revenue Summary'!AX15/1000+'Revenue Summary'!AX25/1000</f>
        <v>345.42861740573471</v>
      </c>
      <c r="AZ8" s="19">
        <f>'Revenue Summary'!AY15/1000+'Revenue Summary'!AY25/1000</f>
        <v>369.22903985743164</v>
      </c>
      <c r="BA8" s="19">
        <f>'Revenue Summary'!AZ15/1000+'Revenue Summary'!AZ25/1000</f>
        <v>454.06570483567094</v>
      </c>
      <c r="BB8" s="19">
        <f>'Revenue Summary'!BA15/1000+'Revenue Summary'!BA25/1000</f>
        <v>504.99471958627055</v>
      </c>
      <c r="BC8" s="19">
        <f>'Revenue Summary'!BB15/1000+'Revenue Summary'!BB25/1000</f>
        <v>636.17483864297242</v>
      </c>
      <c r="BD8" s="19">
        <f>'Revenue Summary'!BC15/1000+'Revenue Summary'!BC25/1000</f>
        <v>679.19367193763208</v>
      </c>
      <c r="BE8" s="19">
        <f>'Revenue Summary'!BD15/1000+'Revenue Summary'!BD25/1000</f>
        <v>679.26261501069246</v>
      </c>
      <c r="BF8" s="19">
        <f>'Revenue Summary'!BE15/1000+'Revenue Summary'!BE25/1000</f>
        <v>729.06501589131085</v>
      </c>
      <c r="BG8" s="19">
        <f>'Revenue Summary'!BF15/1000+'Revenue Summary'!BF25/1000</f>
        <v>747.22039760347582</v>
      </c>
      <c r="BH8" s="19">
        <f>'Revenue Summary'!BG15/1000+'Revenue Summary'!BG25/1000</f>
        <v>769.89787956633575</v>
      </c>
      <c r="BI8" s="19">
        <f>'Revenue Summary'!BH15/1000+'Revenue Summary'!BH25/1000</f>
        <v>819.70626678145265</v>
      </c>
      <c r="BJ8" s="19">
        <f>'Revenue Summary'!BI15/1000+'Revenue Summary'!BI25/1000</f>
        <v>837.86771612964924</v>
      </c>
      <c r="BK8" s="19">
        <f>'Revenue Summary'!BJ15/1000+'Revenue Summary'!BJ25/1000</f>
        <v>860.5513481342457</v>
      </c>
      <c r="BL8" s="19">
        <f>'Revenue Summary'!BK15/1000+'Revenue Summary'!BK25/1000</f>
        <v>860.63034708113207</v>
      </c>
      <c r="BM8" s="19">
        <f>'Revenue Summary'!BL15/1000+'Revenue Summary'!BL25/1000</f>
        <v>860.71041892755682</v>
      </c>
      <c r="BN8" s="19">
        <f>'Revenue Summary'!BM15/1000+'Revenue Summary'!BM25/1000</f>
        <v>935.39036046286708</v>
      </c>
      <c r="BO8" s="19">
        <f>'Revenue Summary'!BN15/1000+'Revenue Summary'!BN25/1000</f>
        <v>952.97262202001377</v>
      </c>
      <c r="BP8" s="19">
        <f>'Revenue Summary'!BO15/1000+'Revenue Summary'!BO25/1000</f>
        <v>970.55600078682164</v>
      </c>
      <c r="BQ8" s="19">
        <f>'Revenue Summary'!BP15/1000+'Revenue Summary'!BP25/1000</f>
        <v>988.14051193632497</v>
      </c>
      <c r="BR8" s="19">
        <f>'Revenue Summary'!BQ15/1000+'Revenue Summary'!BQ25/1000</f>
        <v>1005.7261708476258</v>
      </c>
      <c r="BS8" s="19">
        <f>'Revenue Summary'!BR15/1000+'Revenue Summary'!BR25/1000</f>
        <v>1023.3129931086929</v>
      </c>
      <c r="BT8" s="19">
        <f>'Revenue Summary'!BS15/1000+'Revenue Summary'!BS25/1000</f>
        <v>1040.9009945191976</v>
      </c>
      <c r="BU8" s="19">
        <f>'Revenue Summary'!BT15/1000+'Revenue Summary'!BT25/1000</f>
        <v>1058.4901910933904</v>
      </c>
      <c r="BV8" s="19">
        <f>'Revenue Summary'!BU15/1000+'Revenue Summary'!BU25/1000</f>
        <v>1076.0805990630138</v>
      </c>
      <c r="BX8" s="19">
        <f>SUMIF($C$5:$BJ$5,BX$6,$C8:$BJ8)</f>
        <v>1496.9902871082352</v>
      </c>
      <c r="BY8" s="19">
        <f t="shared" ref="BY8:CB17" si="17">SUMIF($C$5:$BJ$5,BY$6,$C8:$BJ8)</f>
        <v>2489.7136256646527</v>
      </c>
      <c r="BZ8" s="19">
        <f t="shared" si="17"/>
        <v>2758.5937932751767</v>
      </c>
      <c r="CA8" s="19">
        <f t="shared" si="17"/>
        <v>2644.9167553922616</v>
      </c>
      <c r="CB8" s="19">
        <f t="shared" si="17"/>
        <v>7572.10648324863</v>
      </c>
      <c r="CC8" s="19">
        <f>SUMIF($C$5:$BV$5,CC$6,$C8:$BV8)</f>
        <v>11633.462557980885</v>
      </c>
      <c r="CE8" s="152"/>
      <c r="CF8" s="152"/>
      <c r="CG8" s="152"/>
    </row>
    <row r="9" spans="1:85" x14ac:dyDescent="0.25">
      <c r="A9" s="18" t="s">
        <v>4</v>
      </c>
      <c r="B9" s="15"/>
      <c r="C9" s="19">
        <f>'Revenue Summary'!B43/1000</f>
        <v>0</v>
      </c>
      <c r="D9" s="19">
        <f>'Revenue Summary'!C43/1000</f>
        <v>0</v>
      </c>
      <c r="E9" s="19">
        <f>'Revenue Summary'!D43/1000</f>
        <v>0</v>
      </c>
      <c r="F9" s="19">
        <f>'Revenue Summary'!E43/1000</f>
        <v>0</v>
      </c>
      <c r="G9" s="19">
        <f>'Revenue Summary'!F43/1000</f>
        <v>0</v>
      </c>
      <c r="H9" s="19">
        <f>'Revenue Summary'!G43/1000</f>
        <v>0</v>
      </c>
      <c r="I9" s="19">
        <f>'Revenue Summary'!H43/1000</f>
        <v>0</v>
      </c>
      <c r="J9" s="19">
        <f>'Revenue Summary'!I43/1000</f>
        <v>120</v>
      </c>
      <c r="K9" s="19">
        <f>'Revenue Summary'!J43/1000</f>
        <v>80</v>
      </c>
      <c r="L9" s="19">
        <f>'Revenue Summary'!K43/1000</f>
        <v>50</v>
      </c>
      <c r="M9" s="19">
        <f>'Revenue Summary'!L43/1000</f>
        <v>90</v>
      </c>
      <c r="N9" s="19">
        <f>'Revenue Summary'!M43/1000</f>
        <v>60</v>
      </c>
      <c r="O9" s="19">
        <f>'Revenue Summary'!N43/1000</f>
        <v>60</v>
      </c>
      <c r="P9" s="19">
        <f>'Revenue Summary'!O43/1000</f>
        <v>100</v>
      </c>
      <c r="Q9" s="19">
        <f>'Revenue Summary'!P43/1000</f>
        <v>100</v>
      </c>
      <c r="R9" s="19">
        <f>'Revenue Summary'!Q43/1000</f>
        <v>160</v>
      </c>
      <c r="S9" s="19">
        <f>'Revenue Summary'!R43/1000</f>
        <v>70</v>
      </c>
      <c r="T9" s="19">
        <f>'Revenue Summary'!S43/1000</f>
        <v>110</v>
      </c>
      <c r="U9" s="19">
        <f>'Revenue Summary'!T43/1000</f>
        <v>180</v>
      </c>
      <c r="V9" s="19">
        <f>'Revenue Summary'!U43/1000</f>
        <v>120</v>
      </c>
      <c r="W9" s="19">
        <f>'Revenue Summary'!V43/1000</f>
        <v>110</v>
      </c>
      <c r="X9" s="19">
        <f>'Revenue Summary'!W43/1000</f>
        <v>180</v>
      </c>
      <c r="Y9" s="19">
        <f>'Revenue Summary'!X43/1000</f>
        <v>70</v>
      </c>
      <c r="Z9" s="19">
        <f>'Revenue Summary'!Y43/1000</f>
        <v>130</v>
      </c>
      <c r="AA9" s="19">
        <f>'Revenue Summary'!Z43/1000</f>
        <v>80</v>
      </c>
      <c r="AB9" s="19">
        <f>'Revenue Summary'!AA43/1000</f>
        <v>100</v>
      </c>
      <c r="AC9" s="19">
        <f>'Revenue Summary'!AB43/1000</f>
        <v>170</v>
      </c>
      <c r="AD9" s="19">
        <f>'Revenue Summary'!AC43/1000</f>
        <v>290</v>
      </c>
      <c r="AE9" s="19">
        <f>'Revenue Summary'!AD43/1000</f>
        <v>160</v>
      </c>
      <c r="AF9" s="19">
        <f>'Revenue Summary'!AE43/1000</f>
        <v>120</v>
      </c>
      <c r="AG9" s="19">
        <f>'Revenue Summary'!AF43/1000</f>
        <v>150</v>
      </c>
      <c r="AH9" s="19">
        <f>'Revenue Summary'!AG43/1000</f>
        <v>50</v>
      </c>
      <c r="AI9" s="19">
        <f>'Revenue Summary'!AH43/1000</f>
        <v>40</v>
      </c>
      <c r="AJ9" s="19">
        <f>'Revenue Summary'!AI43/1000</f>
        <v>150</v>
      </c>
      <c r="AK9" s="19">
        <f>'Revenue Summary'!AJ43/1000</f>
        <v>100</v>
      </c>
      <c r="AL9" s="19">
        <f>'Revenue Summary'!AK43/1000</f>
        <v>130</v>
      </c>
      <c r="AM9" s="19">
        <f>'Revenue Summary'!AL43/1000</f>
        <v>100</v>
      </c>
      <c r="AN9" s="19">
        <f>'Revenue Summary'!AM43/1000</f>
        <v>80</v>
      </c>
      <c r="AO9" s="19">
        <f>'Revenue Summary'!AN43/1000</f>
        <v>90</v>
      </c>
      <c r="AP9" s="19">
        <f>'Revenue Summary'!AO43/1000</f>
        <v>90</v>
      </c>
      <c r="AQ9" s="19">
        <f>'Revenue Summary'!AP43/1000</f>
        <v>100</v>
      </c>
      <c r="AR9" s="19">
        <f>'Revenue Summary'!AQ43/1000</f>
        <v>100</v>
      </c>
      <c r="AS9" s="19">
        <f>'Revenue Summary'!AR43/1000</f>
        <v>110</v>
      </c>
      <c r="AT9" s="19">
        <f>'Revenue Summary'!AS43/1000</f>
        <v>110</v>
      </c>
      <c r="AU9" s="19">
        <f>'Revenue Summary'!AT43/1000</f>
        <v>120</v>
      </c>
      <c r="AV9" s="19">
        <f>'Revenue Summary'!AU43/1000</f>
        <v>154.50971199399106</v>
      </c>
      <c r="AW9" s="19">
        <f>'Revenue Summary'!AV43/1000</f>
        <v>208.03710639948775</v>
      </c>
      <c r="AX9" s="19">
        <f>'Revenue Summary'!AW43/1000</f>
        <v>208.0369502376542</v>
      </c>
      <c r="AY9" s="19">
        <f>'Revenue Summary'!AX43/1000</f>
        <v>193.76307069635598</v>
      </c>
      <c r="AZ9" s="19">
        <f>'Revenue Summary'!AY43/1000</f>
        <v>207.32648564510089</v>
      </c>
      <c r="BA9" s="19">
        <f>'Revenue Summary'!AZ43/1000</f>
        <v>255.76725331918988</v>
      </c>
      <c r="BB9" s="19">
        <f>'Revenue Summary'!BA43/1000</f>
        <v>284.83171392364329</v>
      </c>
      <c r="BC9" s="19">
        <f>'Revenue Summary'!BB43/1000</f>
        <v>359.75343459290099</v>
      </c>
      <c r="BD9" s="19">
        <f>'Revenue Summary'!BC43/1000</f>
        <v>384.29675688110603</v>
      </c>
      <c r="BE9" s="19">
        <f>'Revenue Summary'!BD43/1000</f>
        <v>384.29675688110603</v>
      </c>
      <c r="BF9" s="19">
        <f>'Revenue Summary'!BE43/1000</f>
        <v>412.71534058323823</v>
      </c>
      <c r="BG9" s="19">
        <f>'Revenue Summary'!BF43/1000</f>
        <v>423.04937102037718</v>
      </c>
      <c r="BH9" s="19">
        <f>'Revenue Summary'!BG43/1000</f>
        <v>435.96690906680095</v>
      </c>
      <c r="BI9" s="19">
        <f>'Revenue Summary'!BH43/1000</f>
        <v>464.3854927689332</v>
      </c>
      <c r="BJ9" s="19">
        <f>'Revenue Summary'!BI43/1000</f>
        <v>474.71952320607215</v>
      </c>
      <c r="BK9" s="19">
        <f>'Revenue Summary'!BJ43/1000</f>
        <v>487.63706125249587</v>
      </c>
      <c r="BL9" s="19">
        <f>'Revenue Summary'!BK43/1000</f>
        <v>487.63706125249587</v>
      </c>
      <c r="BM9" s="19">
        <f>'Revenue Summary'!BL43/1000</f>
        <v>487.63706125249587</v>
      </c>
      <c r="BN9" s="19">
        <f>'Revenue Summary'!BM43/1000</f>
        <v>530.26493680569422</v>
      </c>
      <c r="BO9" s="19">
        <f>'Revenue Summary'!BN43/1000</f>
        <v>540.26493680569422</v>
      </c>
      <c r="BP9" s="19">
        <f>'Revenue Summary'!BO43/1000</f>
        <v>550.26493680569422</v>
      </c>
      <c r="BQ9" s="19">
        <f>'Revenue Summary'!BP43/1000</f>
        <v>560.26493680569422</v>
      </c>
      <c r="BR9" s="19">
        <f>'Revenue Summary'!BQ43/1000</f>
        <v>570.26493680569422</v>
      </c>
      <c r="BS9" s="19">
        <f>'Revenue Summary'!BR43/1000</f>
        <v>580.26493680569422</v>
      </c>
      <c r="BT9" s="19">
        <f>'Revenue Summary'!BS43/1000</f>
        <v>590.26493680569422</v>
      </c>
      <c r="BU9" s="19">
        <f>'Revenue Summary'!BT43/1000</f>
        <v>600.26493680569422</v>
      </c>
      <c r="BV9" s="19">
        <f>'Revenue Summary'!BU43/1000</f>
        <v>610.26493680569422</v>
      </c>
      <c r="BX9" s="19">
        <f>SUMIF($C$5:$BJ$5,BX$6,$C9:$BJ9)</f>
        <v>400</v>
      </c>
      <c r="BY9" s="19">
        <f t="shared" si="17"/>
        <v>1390</v>
      </c>
      <c r="BZ9" s="19">
        <f t="shared" si="17"/>
        <v>1540</v>
      </c>
      <c r="CA9" s="19">
        <f t="shared" si="17"/>
        <v>1470.5837686311329</v>
      </c>
      <c r="CB9" s="19">
        <f t="shared" si="17"/>
        <v>4280.8721085848247</v>
      </c>
      <c r="CC9" s="19">
        <f t="shared" ref="CC9:CC11" si="18">SUMIF($C$5:$BV$5,CC$6,$C9:$BV9)</f>
        <v>6595.2956150087366</v>
      </c>
    </row>
    <row r="10" spans="1:85" x14ac:dyDescent="0.25">
      <c r="A10" s="18" t="s">
        <v>5</v>
      </c>
      <c r="B10" s="15"/>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X10" s="20">
        <f>SUMIF($C$5:$BJ$5,BX$6,$C10:$BJ10)</f>
        <v>0</v>
      </c>
      <c r="BY10" s="20">
        <f t="shared" si="17"/>
        <v>0</v>
      </c>
      <c r="BZ10" s="20">
        <f t="shared" si="17"/>
        <v>0</v>
      </c>
      <c r="CA10" s="20">
        <f t="shared" si="17"/>
        <v>0</v>
      </c>
      <c r="CB10" s="20">
        <f t="shared" si="17"/>
        <v>0</v>
      </c>
      <c r="CC10" s="20">
        <f t="shared" si="18"/>
        <v>0</v>
      </c>
    </row>
    <row r="11" spans="1:85" x14ac:dyDescent="0.25">
      <c r="A11" s="21" t="s">
        <v>6</v>
      </c>
      <c r="B11" s="21"/>
      <c r="C11" s="22">
        <f>SUM(C8:C10)</f>
        <v>101.43411417296768</v>
      </c>
      <c r="D11" s="22">
        <f t="shared" ref="D11:BJ11" si="19">SUM(D8:D10)</f>
        <v>53.727543725433293</v>
      </c>
      <c r="E11" s="22">
        <f t="shared" si="19"/>
        <v>113.33824249401241</v>
      </c>
      <c r="F11" s="22">
        <f t="shared" si="19"/>
        <v>99.648147171999369</v>
      </c>
      <c r="G11" s="22">
        <f t="shared" si="19"/>
        <v>90.030977557609106</v>
      </c>
      <c r="H11" s="22">
        <f t="shared" si="19"/>
        <v>111.58319613362366</v>
      </c>
      <c r="I11" s="22">
        <f t="shared" si="19"/>
        <v>204.99421635825212</v>
      </c>
      <c r="J11" s="22">
        <f t="shared" si="19"/>
        <v>334.37655087778222</v>
      </c>
      <c r="K11" s="22">
        <f t="shared" si="19"/>
        <v>224.41118678856375</v>
      </c>
      <c r="L11" s="22">
        <f t="shared" si="19"/>
        <v>141.94629309615624</v>
      </c>
      <c r="M11" s="22">
        <f t="shared" si="19"/>
        <v>251.9818761891072</v>
      </c>
      <c r="N11" s="22">
        <f t="shared" si="19"/>
        <v>169.51794254272812</v>
      </c>
      <c r="O11" s="22">
        <f t="shared" si="19"/>
        <v>169.55449872027293</v>
      </c>
      <c r="P11" s="22">
        <f t="shared" si="19"/>
        <v>279.59155137413234</v>
      </c>
      <c r="Q11" s="22">
        <f t="shared" si="19"/>
        <v>279.62910724704454</v>
      </c>
      <c r="R11" s="22">
        <f t="shared" si="19"/>
        <v>444.66717317332194</v>
      </c>
      <c r="S11" s="22">
        <f t="shared" si="19"/>
        <v>197.20575608009511</v>
      </c>
      <c r="T11" s="22">
        <f t="shared" si="19"/>
        <v>307.24486298857335</v>
      </c>
      <c r="U11" s="22">
        <f t="shared" si="19"/>
        <v>499.78450101532218</v>
      </c>
      <c r="V11" s="22">
        <f t="shared" si="19"/>
        <v>334.82467737355864</v>
      </c>
      <c r="W11" s="22">
        <f t="shared" si="19"/>
        <v>307.36539937446378</v>
      </c>
      <c r="X11" s="22">
        <f t="shared" si="19"/>
        <v>499.90667442851316</v>
      </c>
      <c r="Y11" s="22">
        <f t="shared" si="19"/>
        <v>197.4485100468255</v>
      </c>
      <c r="Z11" s="22">
        <f t="shared" si="19"/>
        <v>362.49091384252938</v>
      </c>
      <c r="AA11" s="22">
        <f t="shared" si="19"/>
        <v>225.03389353214857</v>
      </c>
      <c r="AB11" s="22">
        <f t="shared" si="19"/>
        <v>280.07745693700656</v>
      </c>
      <c r="AC11" s="22">
        <f t="shared" si="19"/>
        <v>472.62471234075764</v>
      </c>
      <c r="AD11" s="22">
        <f t="shared" si="19"/>
        <v>802.67260952902438</v>
      </c>
      <c r="AE11" s="22">
        <f t="shared" si="19"/>
        <v>445.22115721800287</v>
      </c>
      <c r="AF11" s="22">
        <f t="shared" si="19"/>
        <v>335.27036424226549</v>
      </c>
      <c r="AG11" s="22">
        <f t="shared" si="19"/>
        <v>417.82023955636862</v>
      </c>
      <c r="AH11" s="22">
        <f t="shared" si="19"/>
        <v>142.87079223648206</v>
      </c>
      <c r="AI11" s="22">
        <f t="shared" si="19"/>
        <v>115.42203148204088</v>
      </c>
      <c r="AJ11" s="22">
        <f t="shared" si="19"/>
        <v>417.97396661741936</v>
      </c>
      <c r="AK11" s="22">
        <f t="shared" si="19"/>
        <v>280.52660709362794</v>
      </c>
      <c r="AL11" s="22">
        <f t="shared" si="19"/>
        <v>363.07996249003287</v>
      </c>
      <c r="AM11" s="22">
        <f t="shared" si="19"/>
        <v>280.63404251609961</v>
      </c>
      <c r="AN11" s="22">
        <f t="shared" si="19"/>
        <v>225.6888570131598</v>
      </c>
      <c r="AO11" s="22">
        <f t="shared" si="19"/>
        <v>253.24441595620195</v>
      </c>
      <c r="AP11" s="22">
        <f t="shared" si="19"/>
        <v>253.30072945568679</v>
      </c>
      <c r="AQ11" s="22">
        <f t="shared" si="19"/>
        <v>280.85780775938713</v>
      </c>
      <c r="AR11" s="22">
        <f t="shared" si="19"/>
        <v>280.91566125425265</v>
      </c>
      <c r="AS11" s="22">
        <f t="shared" si="19"/>
        <v>308.47430046830021</v>
      </c>
      <c r="AT11" s="22">
        <f t="shared" si="19"/>
        <v>308.53373607252968</v>
      </c>
      <c r="AU11" s="22">
        <f t="shared" si="19"/>
        <v>336.09397888286571</v>
      </c>
      <c r="AV11" s="22">
        <f t="shared" si="19"/>
        <v>431.05674784560142</v>
      </c>
      <c r="AW11" s="22">
        <f t="shared" si="19"/>
        <v>578.3189727206078</v>
      </c>
      <c r="AX11" s="22">
        <f t="shared" si="19"/>
        <v>578.38127407870218</v>
      </c>
      <c r="AY11" s="22">
        <f t="shared" si="19"/>
        <v>539.19168810209067</v>
      </c>
      <c r="AZ11" s="22">
        <f t="shared" si="19"/>
        <v>576.55552550253253</v>
      </c>
      <c r="BA11" s="22">
        <f t="shared" si="19"/>
        <v>709.83295815486076</v>
      </c>
      <c r="BB11" s="22">
        <f t="shared" si="19"/>
        <v>789.82643350991384</v>
      </c>
      <c r="BC11" s="22">
        <f t="shared" si="19"/>
        <v>995.92827323587335</v>
      </c>
      <c r="BD11" s="22">
        <f t="shared" si="19"/>
        <v>1063.4904288187381</v>
      </c>
      <c r="BE11" s="22">
        <f t="shared" si="19"/>
        <v>1063.5593718917985</v>
      </c>
      <c r="BF11" s="22">
        <f t="shared" si="19"/>
        <v>1141.7803564745491</v>
      </c>
      <c r="BG11" s="22">
        <f t="shared" si="19"/>
        <v>1170.269768623853</v>
      </c>
      <c r="BH11" s="22">
        <f t="shared" si="19"/>
        <v>1205.8647886331366</v>
      </c>
      <c r="BI11" s="22">
        <f t="shared" si="19"/>
        <v>1284.0917595503859</v>
      </c>
      <c r="BJ11" s="22">
        <f t="shared" si="19"/>
        <v>1312.5872393357213</v>
      </c>
      <c r="BK11" s="22">
        <f t="shared" ref="BK11:BV11" si="20">SUM(BK8:BK10)</f>
        <v>1348.1884093867416</v>
      </c>
      <c r="BL11" s="22">
        <f t="shared" si="20"/>
        <v>1348.2674083336278</v>
      </c>
      <c r="BM11" s="22">
        <f t="shared" si="20"/>
        <v>1348.3474801800526</v>
      </c>
      <c r="BN11" s="22">
        <f t="shared" si="20"/>
        <v>1465.6552972685613</v>
      </c>
      <c r="BO11" s="22">
        <f t="shared" si="20"/>
        <v>1493.237558825708</v>
      </c>
      <c r="BP11" s="22">
        <f t="shared" si="20"/>
        <v>1520.8209375925157</v>
      </c>
      <c r="BQ11" s="22">
        <f t="shared" si="20"/>
        <v>1548.4054487420192</v>
      </c>
      <c r="BR11" s="22">
        <f t="shared" si="20"/>
        <v>1575.9911076533199</v>
      </c>
      <c r="BS11" s="22">
        <f t="shared" si="20"/>
        <v>1603.5779299143871</v>
      </c>
      <c r="BT11" s="22">
        <f t="shared" si="20"/>
        <v>1631.165931324892</v>
      </c>
      <c r="BU11" s="22">
        <f t="shared" si="20"/>
        <v>1658.7551278990845</v>
      </c>
      <c r="BV11" s="22">
        <f t="shared" si="20"/>
        <v>1686.3455358687079</v>
      </c>
      <c r="BX11" s="22">
        <f>SUMIF($C$5:$BJ$5,BX$6,$C11:$BJ11)</f>
        <v>1896.9902871082352</v>
      </c>
      <c r="BY11" s="22">
        <f t="shared" si="17"/>
        <v>3879.7136256646536</v>
      </c>
      <c r="BZ11" s="22">
        <f t="shared" si="17"/>
        <v>4298.5937932751767</v>
      </c>
      <c r="CA11" s="22">
        <f t="shared" si="17"/>
        <v>4115.500524023395</v>
      </c>
      <c r="CB11" s="22">
        <f t="shared" si="17"/>
        <v>11852.978591833453</v>
      </c>
      <c r="CC11" s="22">
        <f t="shared" si="18"/>
        <v>18228.758172989619</v>
      </c>
    </row>
    <row r="12" spans="1:85" x14ac:dyDescent="0.25">
      <c r="A12" s="14"/>
      <c r="B12" s="15"/>
      <c r="C12" s="23"/>
      <c r="D12" s="23"/>
      <c r="E12" s="23"/>
      <c r="F12" s="23"/>
      <c r="G12" s="23"/>
      <c r="H12" s="23"/>
      <c r="I12" s="23"/>
      <c r="J12" s="23"/>
      <c r="K12" s="23"/>
      <c r="L12" s="23"/>
      <c r="M12" s="23"/>
      <c r="N12" s="23"/>
      <c r="O12" s="23"/>
      <c r="P12" s="23"/>
      <c r="Q12" s="23"/>
      <c r="R12" s="23"/>
      <c r="S12" s="23"/>
      <c r="T12" s="23"/>
      <c r="U12" s="23"/>
      <c r="V12" s="23"/>
      <c r="W12" s="23"/>
      <c r="X12" s="23"/>
      <c r="Y12" s="417"/>
      <c r="Z12" s="417"/>
      <c r="AA12" s="417"/>
      <c r="AB12" s="417"/>
      <c r="AC12" s="417"/>
      <c r="AD12" s="417"/>
      <c r="AE12" s="23"/>
      <c r="AF12" s="417"/>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X12" s="23"/>
      <c r="BY12" s="23"/>
      <c r="BZ12" s="23"/>
      <c r="CA12" s="23"/>
      <c r="CB12" s="23"/>
      <c r="CC12" s="23"/>
    </row>
    <row r="13" spans="1:85" x14ac:dyDescent="0.25">
      <c r="A13" s="18" t="s">
        <v>7</v>
      </c>
      <c r="B13" s="15"/>
      <c r="C13" s="19">
        <f>'Revenue Summary'!B55/1000</f>
        <v>186.14785999999998</v>
      </c>
      <c r="D13" s="19">
        <f>'Revenue Summary'!C55/1000</f>
        <v>185.92031</v>
      </c>
      <c r="E13" s="19">
        <f>'Revenue Summary'!D55/1000</f>
        <v>204.12437</v>
      </c>
      <c r="F13" s="19">
        <f>'Revenue Summary'!E55/1000</f>
        <v>206.02524</v>
      </c>
      <c r="G13" s="19">
        <f>'Revenue Summary'!F55/1000</f>
        <v>219.21991999999997</v>
      </c>
      <c r="H13" s="19">
        <f>'Revenue Summary'!G55/1000</f>
        <v>224.94976</v>
      </c>
      <c r="I13" s="19">
        <f>'Revenue Summary'!H55/1000</f>
        <v>245.53772999999998</v>
      </c>
      <c r="J13" s="19">
        <f>'Revenue Summary'!I55/1000</f>
        <v>612.85216030113133</v>
      </c>
      <c r="K13" s="19">
        <f>'Revenue Summary'!J55/1000</f>
        <v>612.87740076217096</v>
      </c>
      <c r="L13" s="19">
        <f>'Revenue Summary'!K55/1000</f>
        <v>609.47422153248704</v>
      </c>
      <c r="M13" s="19">
        <f>'Revenue Summary'!L55/1000</f>
        <v>619.54282095680446</v>
      </c>
      <c r="N13" s="19">
        <f>'Revenue Summary'!M55/1000</f>
        <v>624.25742855504325</v>
      </c>
      <c r="O13" s="19">
        <f>'Revenue Summary'!N55/1000</f>
        <v>626.41457851721532</v>
      </c>
      <c r="P13" s="19">
        <f>'Revenue Summary'!O55/1000</f>
        <v>645.36787526639228</v>
      </c>
      <c r="Q13" s="19">
        <f>'Revenue Summary'!P55/1000</f>
        <v>642.87987394896368</v>
      </c>
      <c r="R13" s="19">
        <f>'Revenue Summary'!Q55/1000</f>
        <v>668.14175072179717</v>
      </c>
      <c r="S13" s="19">
        <f>'Revenue Summary'!R55/1000</f>
        <v>654.78624039382282</v>
      </c>
      <c r="T13" s="19">
        <f>'Revenue Summary'!S55/1000</f>
        <v>654.76310831046442</v>
      </c>
      <c r="U13" s="19">
        <f>'Revenue Summary'!T55/1000</f>
        <v>713.67413934555884</v>
      </c>
      <c r="V13" s="19">
        <f>'Revenue Summary'!U55/1000</f>
        <v>713.41080402724674</v>
      </c>
      <c r="W13" s="19">
        <f>'Revenue Summary'!V55/1000</f>
        <v>710.63368883582484</v>
      </c>
      <c r="X13" s="19">
        <f>'Revenue Summary'!W55/1000</f>
        <v>749.01996236604759</v>
      </c>
      <c r="Y13" s="19">
        <f>'Revenue Summary'!X55/1000</f>
        <v>745.33797977707593</v>
      </c>
      <c r="Z13" s="19">
        <f>'Revenue Summary'!Y55/1000</f>
        <v>814.69436589085637</v>
      </c>
      <c r="AA13" s="19">
        <f>'Revenue Summary'!Z55/1000</f>
        <v>782.88312896494892</v>
      </c>
      <c r="AB13" s="19">
        <f>'Revenue Summary'!AA55/1000</f>
        <v>777.696813638295</v>
      </c>
      <c r="AC13" s="19">
        <f>'Revenue Summary'!AB55/1000</f>
        <v>841.95598153165611</v>
      </c>
      <c r="AD13" s="19">
        <f>'Revenue Summary'!AC55/1000</f>
        <v>853.09690138734504</v>
      </c>
      <c r="AE13" s="19">
        <f>'Revenue Summary'!AD55/1000</f>
        <v>904.37251813475439</v>
      </c>
      <c r="AF13" s="19">
        <f>'Revenue Summary'!AE55/1000</f>
        <v>919.11272843056156</v>
      </c>
      <c r="AG13" s="19">
        <f>'Revenue Summary'!AF55/1000</f>
        <v>961.21287418263501</v>
      </c>
      <c r="AH13" s="19">
        <f>'Revenue Summary'!AG55/1000</f>
        <v>960.64592230331641</v>
      </c>
      <c r="AI13" s="19">
        <f>'Revenue Summary'!AH55/1000</f>
        <v>1047.0888411819988</v>
      </c>
      <c r="AJ13" s="19">
        <f>'Revenue Summary'!AI55/1000</f>
        <v>1048.4701048557088</v>
      </c>
      <c r="AK13" s="19">
        <f>'Revenue Summary'!AJ55/1000</f>
        <v>1043.5684509334124</v>
      </c>
      <c r="AL13" s="19">
        <f>'Revenue Summary'!AK55/1000</f>
        <v>1166.7098429450923</v>
      </c>
      <c r="AM13" s="19">
        <f>'Revenue Summary'!AL55/1000</f>
        <v>1100.2709586181063</v>
      </c>
      <c r="AN13" s="19">
        <f>'Revenue Summary'!AM55/1000</f>
        <v>1189.1032922439745</v>
      </c>
      <c r="AO13" s="19">
        <f>'Revenue Summary'!AN55/1000</f>
        <v>1206.4774228664237</v>
      </c>
      <c r="AP13" s="19">
        <f>'Revenue Summary'!AO55/1000</f>
        <v>1184.8649883539385</v>
      </c>
      <c r="AQ13" s="19">
        <f>'Revenue Summary'!AP55/1000</f>
        <v>1256.031332224926</v>
      </c>
      <c r="AR13" s="19">
        <f>'Revenue Summary'!AQ55/1000</f>
        <v>1274.207816274539</v>
      </c>
      <c r="AS13" s="19">
        <f>'Revenue Summary'!AR55/1000</f>
        <v>1380.4844717825781</v>
      </c>
      <c r="AT13" s="19">
        <f>'Revenue Summary'!AS55/1000</f>
        <v>1347.1011132575798</v>
      </c>
      <c r="AU13" s="19">
        <f>'Revenue Summary'!AT55/1000</f>
        <v>1388.0794112402775</v>
      </c>
      <c r="AV13" s="19">
        <f>'Revenue Summary'!AU55/1000</f>
        <v>1412.3087874688179</v>
      </c>
      <c r="AW13" s="19">
        <f>'Revenue Summary'!AV55/1000</f>
        <v>1444.4169380393728</v>
      </c>
      <c r="AX13" s="19">
        <f>'Revenue Summary'!AW55/1000</f>
        <v>1476.5983960556248</v>
      </c>
      <c r="AY13" s="19">
        <f>'Revenue Summary'!AX55/1000</f>
        <v>1506.7722196997267</v>
      </c>
      <c r="AZ13" s="19">
        <f>'Revenue Summary'!AY55/1000</f>
        <v>1539.0246629672838</v>
      </c>
      <c r="BA13" s="19">
        <f>'Revenue Summary'!AZ55/1000</f>
        <v>1578.4166699084783</v>
      </c>
      <c r="BB13" s="19">
        <f>'Revenue Summary'!BA55/1000</f>
        <v>1622.1231984662957</v>
      </c>
      <c r="BC13" s="19">
        <f>'Revenue Summary'!BB55/1000</f>
        <v>1676.83244421528</v>
      </c>
      <c r="BD13" s="19">
        <f>'Revenue Summary'!BC55/1000</f>
        <v>1735.1982450878777</v>
      </c>
      <c r="BE13" s="19">
        <f>'Revenue Summary'!BD55/1000</f>
        <v>1793.642063619807</v>
      </c>
      <c r="BF13" s="19">
        <f>'Revenue Summary'!BE55/1000</f>
        <v>1856.3349800805545</v>
      </c>
      <c r="BG13" s="19">
        <f>'Revenue Summary'!BF55/1000</f>
        <v>1920.6143829065156</v>
      </c>
      <c r="BH13" s="19">
        <f>'Revenue Summary'!BG55/1000</f>
        <v>1987.0300094473089</v>
      </c>
      <c r="BI13" s="19">
        <f>'Revenue Summary'!BH55/1000</f>
        <v>2057.6732539014743</v>
      </c>
      <c r="BJ13" s="19">
        <f>'Revenue Summary'!BI55/1000</f>
        <v>2129.9075630280408</v>
      </c>
      <c r="BK13" s="19">
        <f>'Revenue Summary'!BJ55/1000</f>
        <v>2204.1104863554765</v>
      </c>
      <c r="BL13" s="19">
        <f>'Revenue Summary'!BK55/1000</f>
        <v>2278.3990149561314</v>
      </c>
      <c r="BM13" s="19">
        <f>'Revenue Summary'!BL55/1000</f>
        <v>2352.7739583814755</v>
      </c>
      <c r="BN13" s="19">
        <f>'Revenue Summary'!BM55/1000</f>
        <v>2433.4267053855579</v>
      </c>
      <c r="BO13" s="19">
        <f>'Revenue Summary'!BN55/1000</f>
        <v>2515.6258527839336</v>
      </c>
      <c r="BP13" s="19">
        <f>'Revenue Summary'!BO55/1000</f>
        <v>2599.3722435620753</v>
      </c>
      <c r="BQ13" s="19">
        <f>'Revenue Summary'!BP55/1000</f>
        <v>2684.6667321541986</v>
      </c>
      <c r="BR13" s="19">
        <f>'Revenue Summary'!BQ55/1000</f>
        <v>2771.5101845987501</v>
      </c>
      <c r="BS13" s="19">
        <f>'Revenue Summary'!BR55/1000</f>
        <v>2859.9034786960083</v>
      </c>
      <c r="BT13" s="19">
        <f>'Revenue Summary'!BS55/1000</f>
        <v>2949.8475041678216</v>
      </c>
      <c r="BU13" s="19">
        <f>'Revenue Summary'!BT55/1000</f>
        <v>3041.3431628195185</v>
      </c>
      <c r="BV13" s="19">
        <f>'Revenue Summary'!BU55/1000</f>
        <v>3134.3653717270818</v>
      </c>
      <c r="BX13" s="19">
        <f>SUMIF($C$5:$BJ$5,BX$6,$C13:$BJ13)</f>
        <v>4550.9292221076375</v>
      </c>
      <c r="BY13" s="19">
        <f t="shared" si="17"/>
        <v>8339.1243674012658</v>
      </c>
      <c r="BZ13" s="19">
        <f t="shared" si="17"/>
        <v>11306.814108489725</v>
      </c>
      <c r="CA13" s="19">
        <f t="shared" si="17"/>
        <v>15659.944928426157</v>
      </c>
      <c r="CB13" s="19">
        <f t="shared" si="17"/>
        <v>21403.569693328642</v>
      </c>
      <c r="CC13" s="19">
        <f t="shared" ref="CC13:CC28" si="21">SUMIF($C$5:$BV$5,CC$6,$C13:$BV13)</f>
        <v>31825.344695588024</v>
      </c>
      <c r="CE13" s="152"/>
      <c r="CF13" s="152"/>
      <c r="CG13" s="152"/>
    </row>
    <row r="14" spans="1:85" x14ac:dyDescent="0.25">
      <c r="A14" s="18" t="s">
        <v>4</v>
      </c>
      <c r="B14" s="15"/>
      <c r="C14" s="19">
        <f>'Revenue Summary'!B62/1000</f>
        <v>0</v>
      </c>
      <c r="D14" s="19">
        <f>'Revenue Summary'!C62/1000</f>
        <v>0</v>
      </c>
      <c r="E14" s="19">
        <f>'Revenue Summary'!D62/1000</f>
        <v>0</v>
      </c>
      <c r="F14" s="19">
        <f>'Revenue Summary'!E62/1000</f>
        <v>0</v>
      </c>
      <c r="G14" s="19">
        <f>'Revenue Summary'!F62/1000</f>
        <v>0</v>
      </c>
      <c r="H14" s="19">
        <f>'Revenue Summary'!G62/1000</f>
        <v>3.3609499999999999</v>
      </c>
      <c r="I14" s="19">
        <f>'Revenue Summary'!H62/1000</f>
        <v>4.0557699999999999</v>
      </c>
      <c r="J14" s="19">
        <f>'Revenue Summary'!I62/1000</f>
        <v>30</v>
      </c>
      <c r="K14" s="19">
        <f>'Revenue Summary'!J62/1000</f>
        <v>30</v>
      </c>
      <c r="L14" s="19">
        <f>'Revenue Summary'!K62/1000</f>
        <v>30</v>
      </c>
      <c r="M14" s="19">
        <f>'Revenue Summary'!L62/1000</f>
        <v>30</v>
      </c>
      <c r="N14" s="19">
        <f>'Revenue Summary'!M62/1000</f>
        <v>30</v>
      </c>
      <c r="O14" s="19">
        <f>'Revenue Summary'!N62/1000</f>
        <v>30</v>
      </c>
      <c r="P14" s="19">
        <f>'Revenue Summary'!O62/1000</f>
        <v>30.000000000000004</v>
      </c>
      <c r="Q14" s="19">
        <f>'Revenue Summary'!P62/1000</f>
        <v>30</v>
      </c>
      <c r="R14" s="19">
        <f>'Revenue Summary'!Q62/1000</f>
        <v>30</v>
      </c>
      <c r="S14" s="19">
        <f>'Revenue Summary'!R62/1000</f>
        <v>30</v>
      </c>
      <c r="T14" s="19">
        <f>'Revenue Summary'!S62/1000</f>
        <v>30</v>
      </c>
      <c r="U14" s="19">
        <f>'Revenue Summary'!T62/1000</f>
        <v>30</v>
      </c>
      <c r="V14" s="19">
        <f>'Revenue Summary'!U62/1000</f>
        <v>30</v>
      </c>
      <c r="W14" s="19">
        <f>'Revenue Summary'!V62/1000</f>
        <v>30</v>
      </c>
      <c r="X14" s="19">
        <f>'Revenue Summary'!W62/1000</f>
        <v>30</v>
      </c>
      <c r="Y14" s="19">
        <f>'Revenue Summary'!X62/1000</f>
        <v>30</v>
      </c>
      <c r="Z14" s="19">
        <f>'Revenue Summary'!Y62/1000</f>
        <v>30</v>
      </c>
      <c r="AA14" s="19">
        <f>'Revenue Summary'!Z62/1000</f>
        <v>30</v>
      </c>
      <c r="AB14" s="19">
        <f>'Revenue Summary'!AA62/1000</f>
        <v>30.000000000000007</v>
      </c>
      <c r="AC14" s="19">
        <f>'Revenue Summary'!AB62/1000</f>
        <v>30</v>
      </c>
      <c r="AD14" s="19">
        <f>'Revenue Summary'!AC62/1000</f>
        <v>30</v>
      </c>
      <c r="AE14" s="19">
        <f>'Revenue Summary'!AD62/1000</f>
        <v>30</v>
      </c>
      <c r="AF14" s="19">
        <f>'Revenue Summary'!AE62/1000</f>
        <v>30</v>
      </c>
      <c r="AG14" s="19">
        <f>'Revenue Summary'!AF62/1000</f>
        <v>30</v>
      </c>
      <c r="AH14" s="19">
        <f>'Revenue Summary'!AG62/1000</f>
        <v>30</v>
      </c>
      <c r="AI14" s="19">
        <f>'Revenue Summary'!AH62/1000</f>
        <v>30</v>
      </c>
      <c r="AJ14" s="19">
        <f>'Revenue Summary'!AI62/1000</f>
        <v>30</v>
      </c>
      <c r="AK14" s="19">
        <f>'Revenue Summary'!AJ62/1000</f>
        <v>30</v>
      </c>
      <c r="AL14" s="19">
        <f>'Revenue Summary'!AK62/1000</f>
        <v>30</v>
      </c>
      <c r="AM14" s="19">
        <f>'Revenue Summary'!AL62/1000</f>
        <v>30</v>
      </c>
      <c r="AN14" s="19">
        <f>'Revenue Summary'!AM62/1000</f>
        <v>30.000000000000004</v>
      </c>
      <c r="AO14" s="19">
        <f>'Revenue Summary'!AN62/1000</f>
        <v>30</v>
      </c>
      <c r="AP14" s="19">
        <f>'Revenue Summary'!AO62/1000</f>
        <v>30</v>
      </c>
      <c r="AQ14" s="19">
        <f>'Revenue Summary'!AP62/1000</f>
        <v>30</v>
      </c>
      <c r="AR14" s="19">
        <f>'Revenue Summary'!AQ62/1000</f>
        <v>30</v>
      </c>
      <c r="AS14" s="19">
        <f>'Revenue Summary'!AR62/1000</f>
        <v>30</v>
      </c>
      <c r="AT14" s="19">
        <f>'Revenue Summary'!AS62/1000</f>
        <v>30</v>
      </c>
      <c r="AU14" s="19">
        <f>'Revenue Summary'!AT62/1000</f>
        <v>30</v>
      </c>
      <c r="AV14" s="19">
        <f>'Revenue Summary'!AU62/1000</f>
        <v>30</v>
      </c>
      <c r="AW14" s="19">
        <f>'Revenue Summary'!AV62/1000</f>
        <v>30</v>
      </c>
      <c r="AX14" s="19">
        <f>'Revenue Summary'!AW62/1000</f>
        <v>30</v>
      </c>
      <c r="AY14" s="19">
        <f>'Revenue Summary'!AX62/1000</f>
        <v>0</v>
      </c>
      <c r="AZ14" s="19">
        <f>'Revenue Summary'!AY62/1000</f>
        <v>0</v>
      </c>
      <c r="BA14" s="19">
        <f>'Revenue Summary'!AZ62/1000</f>
        <v>0</v>
      </c>
      <c r="BB14" s="19">
        <f>'Revenue Summary'!BA62/1000</f>
        <v>0</v>
      </c>
      <c r="BC14" s="19">
        <f>'Revenue Summary'!BB62/1000</f>
        <v>0</v>
      </c>
      <c r="BD14" s="19">
        <f>'Revenue Summary'!BC62/1000</f>
        <v>0</v>
      </c>
      <c r="BE14" s="19">
        <f>'Revenue Summary'!BD62/1000</f>
        <v>0</v>
      </c>
      <c r="BF14" s="19">
        <f>'Revenue Summary'!BE62/1000</f>
        <v>0</v>
      </c>
      <c r="BG14" s="19">
        <f>'Revenue Summary'!BF62/1000</f>
        <v>0</v>
      </c>
      <c r="BH14" s="19">
        <f>'Revenue Summary'!BG62/1000</f>
        <v>0</v>
      </c>
      <c r="BI14" s="19">
        <f>'Revenue Summary'!BH62/1000</f>
        <v>0</v>
      </c>
      <c r="BJ14" s="19">
        <f>'Revenue Summary'!BI62/1000</f>
        <v>0</v>
      </c>
      <c r="BK14" s="19">
        <f>'Revenue Summary'!BJ62/1000</f>
        <v>0</v>
      </c>
      <c r="BL14" s="19">
        <f>'Revenue Summary'!BK62/1000</f>
        <v>0</v>
      </c>
      <c r="BM14" s="19">
        <f>'Revenue Summary'!BL62/1000</f>
        <v>0</v>
      </c>
      <c r="BN14" s="19">
        <f>'Revenue Summary'!BM62/1000</f>
        <v>0</v>
      </c>
      <c r="BO14" s="19">
        <f>'Revenue Summary'!BN62/1000</f>
        <v>0</v>
      </c>
      <c r="BP14" s="19">
        <f>'Revenue Summary'!BO62/1000</f>
        <v>0</v>
      </c>
      <c r="BQ14" s="19">
        <f>'Revenue Summary'!BP62/1000</f>
        <v>0</v>
      </c>
      <c r="BR14" s="19">
        <f>'Revenue Summary'!BQ62/1000</f>
        <v>0</v>
      </c>
      <c r="BS14" s="19">
        <f>'Revenue Summary'!BR62/1000</f>
        <v>0</v>
      </c>
      <c r="BT14" s="19">
        <f>'Revenue Summary'!BS62/1000</f>
        <v>0</v>
      </c>
      <c r="BU14" s="19">
        <f>'Revenue Summary'!BT62/1000</f>
        <v>0</v>
      </c>
      <c r="BV14" s="19">
        <f>'Revenue Summary'!BU62/1000</f>
        <v>0</v>
      </c>
      <c r="BX14" s="19">
        <f t="shared" ref="BX14:BX17" si="22">SUMIF($C$5:$BJ$5,BX$6,$C14:$BJ14)</f>
        <v>157.41672</v>
      </c>
      <c r="BY14" s="19">
        <f t="shared" si="17"/>
        <v>360</v>
      </c>
      <c r="BZ14" s="19">
        <f t="shared" si="17"/>
        <v>360</v>
      </c>
      <c r="CA14" s="19">
        <f t="shared" si="17"/>
        <v>360</v>
      </c>
      <c r="CB14" s="19">
        <f t="shared" si="17"/>
        <v>0</v>
      </c>
      <c r="CC14" s="19">
        <f t="shared" si="21"/>
        <v>0</v>
      </c>
      <c r="CE14" s="152"/>
    </row>
    <row r="15" spans="1:85" x14ac:dyDescent="0.25">
      <c r="A15" s="18" t="s">
        <v>954</v>
      </c>
      <c r="B15" s="15"/>
      <c r="C15" s="19">
        <f>'Revenue Summary'!B70/1000</f>
        <v>0</v>
      </c>
      <c r="D15" s="19">
        <f>'Revenue Summary'!C70/1000</f>
        <v>0</v>
      </c>
      <c r="E15" s="19">
        <f>'Revenue Summary'!D70/1000</f>
        <v>0</v>
      </c>
      <c r="F15" s="19">
        <f>'Revenue Summary'!E70/1000</f>
        <v>0</v>
      </c>
      <c r="G15" s="19">
        <f>'Revenue Summary'!F70/1000</f>
        <v>0</v>
      </c>
      <c r="H15" s="19">
        <f>'Revenue Summary'!G70/1000</f>
        <v>0</v>
      </c>
      <c r="I15" s="19">
        <f>'Revenue Summary'!H70/1000</f>
        <v>0</v>
      </c>
      <c r="J15" s="19">
        <f>'Revenue Summary'!I70/1000</f>
        <v>0</v>
      </c>
      <c r="K15" s="19">
        <f>'Revenue Summary'!J70/1000</f>
        <v>0</v>
      </c>
      <c r="L15" s="19">
        <f>'Revenue Summary'!K70/1000</f>
        <v>0</v>
      </c>
      <c r="M15" s="19">
        <f>'Revenue Summary'!L70/1000</f>
        <v>0</v>
      </c>
      <c r="N15" s="19">
        <f>'Revenue Summary'!M70/1000</f>
        <v>0</v>
      </c>
      <c r="O15" s="19">
        <f>'Revenue Summary'!N70/1000</f>
        <v>0</v>
      </c>
      <c r="P15" s="19">
        <f>'Revenue Summary'!O70/1000</f>
        <v>0</v>
      </c>
      <c r="Q15" s="19">
        <f>'Revenue Summary'!P70/1000</f>
        <v>0</v>
      </c>
      <c r="R15" s="19">
        <f>'Revenue Summary'!Q70/1000</f>
        <v>0</v>
      </c>
      <c r="S15" s="19">
        <f>'Revenue Summary'!R70/1000</f>
        <v>0</v>
      </c>
      <c r="T15" s="19">
        <f>'Revenue Summary'!S70/1000</f>
        <v>0</v>
      </c>
      <c r="U15" s="19">
        <f>'Revenue Summary'!T70/1000</f>
        <v>0</v>
      </c>
      <c r="V15" s="19">
        <f>'Revenue Summary'!U70/1000</f>
        <v>0</v>
      </c>
      <c r="W15" s="19">
        <f>'Revenue Summary'!V70/1000</f>
        <v>0</v>
      </c>
      <c r="X15" s="19">
        <f>'Revenue Summary'!W70/1000</f>
        <v>0</v>
      </c>
      <c r="Y15" s="19">
        <f>'Revenue Summary'!X70/1000</f>
        <v>0</v>
      </c>
      <c r="Z15" s="19">
        <f>'Revenue Summary'!Y70/1000</f>
        <v>0</v>
      </c>
      <c r="AA15" s="19">
        <f>'Revenue Summary'!Z70/1000</f>
        <v>0</v>
      </c>
      <c r="AB15" s="19">
        <f>'Revenue Summary'!AA70/1000</f>
        <v>0</v>
      </c>
      <c r="AC15" s="19">
        <f>'Revenue Summary'!AB70/1000</f>
        <v>0</v>
      </c>
      <c r="AD15" s="19">
        <f>'Revenue Summary'!AC70/1000</f>
        <v>0</v>
      </c>
      <c r="AE15" s="19">
        <f>'Revenue Summary'!AD70/1000</f>
        <v>0</v>
      </c>
      <c r="AF15" s="19">
        <f>'Revenue Summary'!AE70/1000</f>
        <v>0</v>
      </c>
      <c r="AG15" s="19">
        <f>'Revenue Summary'!AF70/1000</f>
        <v>0</v>
      </c>
      <c r="AH15" s="19">
        <f>'Revenue Summary'!AG70/1000</f>
        <v>0</v>
      </c>
      <c r="AI15" s="19">
        <f>'Revenue Summary'!AH70/1000</f>
        <v>0</v>
      </c>
      <c r="AJ15" s="19">
        <f>'Revenue Summary'!AI70/1000</f>
        <v>0</v>
      </c>
      <c r="AK15" s="19">
        <f>'Revenue Summary'!AJ70/1000</f>
        <v>0</v>
      </c>
      <c r="AL15" s="19">
        <f>'Revenue Summary'!AK70/1000</f>
        <v>0</v>
      </c>
      <c r="AM15" s="19">
        <f>'Revenue Summary'!AL70/1000</f>
        <v>0</v>
      </c>
      <c r="AN15" s="19">
        <f>'Revenue Summary'!AM70/1000</f>
        <v>0</v>
      </c>
      <c r="AO15" s="19">
        <f>'Revenue Summary'!AN70/1000</f>
        <v>0</v>
      </c>
      <c r="AP15" s="19">
        <f>'Revenue Summary'!AO70/1000</f>
        <v>0</v>
      </c>
      <c r="AQ15" s="19">
        <f>'Revenue Summary'!AP70/1000</f>
        <v>0</v>
      </c>
      <c r="AR15" s="19">
        <f>'Revenue Summary'!AQ70/1000</f>
        <v>0</v>
      </c>
      <c r="AS15" s="19">
        <f>'Revenue Summary'!AR70/1000</f>
        <v>0</v>
      </c>
      <c r="AT15" s="19">
        <f>'Revenue Summary'!AS70/1000</f>
        <v>0</v>
      </c>
      <c r="AU15" s="19">
        <f>'Revenue Summary'!AT70/1000</f>
        <v>0</v>
      </c>
      <c r="AV15" s="19">
        <f>'Revenue Summary'!AU70/1000</f>
        <v>0</v>
      </c>
      <c r="AW15" s="19">
        <f>'Revenue Summary'!AV70/1000</f>
        <v>0</v>
      </c>
      <c r="AX15" s="19">
        <f>'Revenue Summary'!AW70/1000</f>
        <v>0</v>
      </c>
      <c r="AY15" s="19">
        <f>'Revenue Summary'!AX70/1000</f>
        <v>0</v>
      </c>
      <c r="AZ15" s="19">
        <f>'Revenue Summary'!AY70/1000</f>
        <v>0</v>
      </c>
      <c r="BA15" s="19">
        <f>'Revenue Summary'!AZ70/1000</f>
        <v>0</v>
      </c>
      <c r="BB15" s="19">
        <f>'Revenue Summary'!BA70/1000</f>
        <v>0</v>
      </c>
      <c r="BC15" s="19">
        <f>'Revenue Summary'!BB70/1000</f>
        <v>0</v>
      </c>
      <c r="BD15" s="19">
        <f>'Revenue Summary'!BC70/1000</f>
        <v>0</v>
      </c>
      <c r="BE15" s="19">
        <f>'Revenue Summary'!BD70/1000</f>
        <v>0</v>
      </c>
      <c r="BF15" s="19">
        <f>'Revenue Summary'!BE70/1000</f>
        <v>0</v>
      </c>
      <c r="BG15" s="19">
        <f>'Revenue Summary'!BF70/1000</f>
        <v>0</v>
      </c>
      <c r="BH15" s="19">
        <f>'Revenue Summary'!BG70/1000</f>
        <v>0</v>
      </c>
      <c r="BI15" s="19">
        <f>'Revenue Summary'!BH70/1000</f>
        <v>0</v>
      </c>
      <c r="BJ15" s="19">
        <f>'Revenue Summary'!BI70/1000</f>
        <v>0</v>
      </c>
      <c r="BK15" s="19">
        <f>'Revenue Summary'!BJ70/1000</f>
        <v>0</v>
      </c>
      <c r="BL15" s="19">
        <f>'Revenue Summary'!BK70/1000</f>
        <v>0</v>
      </c>
      <c r="BM15" s="19">
        <f>'Revenue Summary'!BL70/1000</f>
        <v>0</v>
      </c>
      <c r="BN15" s="19">
        <f>'Revenue Summary'!BM70/1000</f>
        <v>0</v>
      </c>
      <c r="BO15" s="19">
        <f>'Revenue Summary'!BN70/1000</f>
        <v>0</v>
      </c>
      <c r="BP15" s="19">
        <f>'Revenue Summary'!BO70/1000</f>
        <v>0</v>
      </c>
      <c r="BQ15" s="19">
        <f>'Revenue Summary'!BP70/1000</f>
        <v>0</v>
      </c>
      <c r="BR15" s="19">
        <f>'Revenue Summary'!BQ70/1000</f>
        <v>0</v>
      </c>
      <c r="BS15" s="19">
        <f>'Revenue Summary'!BR70/1000</f>
        <v>0</v>
      </c>
      <c r="BT15" s="19">
        <f>'Revenue Summary'!BS70/1000</f>
        <v>0</v>
      </c>
      <c r="BU15" s="19">
        <f>'Revenue Summary'!BT70/1000</f>
        <v>0</v>
      </c>
      <c r="BV15" s="19">
        <f>'Revenue Summary'!BU70/1000</f>
        <v>0</v>
      </c>
      <c r="BX15" s="19">
        <f t="shared" si="22"/>
        <v>0</v>
      </c>
      <c r="BY15" s="19">
        <f t="shared" si="17"/>
        <v>0</v>
      </c>
      <c r="BZ15" s="19">
        <f t="shared" si="17"/>
        <v>0</v>
      </c>
      <c r="CA15" s="19">
        <f t="shared" si="17"/>
        <v>0</v>
      </c>
      <c r="CB15" s="19">
        <f t="shared" si="17"/>
        <v>0</v>
      </c>
      <c r="CC15" s="19">
        <f t="shared" si="21"/>
        <v>0</v>
      </c>
      <c r="CE15" s="152"/>
    </row>
    <row r="16" spans="1:85" x14ac:dyDescent="0.25">
      <c r="A16" s="18" t="s">
        <v>476</v>
      </c>
      <c r="B16" s="15"/>
      <c r="C16" s="19">
        <f>'Revenue Summary'!B80/1000</f>
        <v>0</v>
      </c>
      <c r="D16" s="19">
        <f>'Revenue Summary'!C80/1000</f>
        <v>0</v>
      </c>
      <c r="E16" s="19">
        <f>'Revenue Summary'!D80/1000</f>
        <v>0</v>
      </c>
      <c r="F16" s="19">
        <f>'Revenue Summary'!E80/1000</f>
        <v>0</v>
      </c>
      <c r="G16" s="19">
        <f>'Revenue Summary'!F80/1000</f>
        <v>0</v>
      </c>
      <c r="H16" s="19">
        <f>'Revenue Summary'!G80/1000</f>
        <v>0</v>
      </c>
      <c r="I16" s="19">
        <f>'Revenue Summary'!H80/1000</f>
        <v>0</v>
      </c>
      <c r="J16" s="19">
        <f>'Revenue Summary'!I80/1000</f>
        <v>0</v>
      </c>
      <c r="K16" s="19">
        <f>'Revenue Summary'!J80/1000</f>
        <v>0</v>
      </c>
      <c r="L16" s="19">
        <f>'Revenue Summary'!K80/1000</f>
        <v>0</v>
      </c>
      <c r="M16" s="19">
        <f>'Revenue Summary'!L80/1000</f>
        <v>0</v>
      </c>
      <c r="N16" s="19">
        <f>'Revenue Summary'!M80/1000</f>
        <v>0</v>
      </c>
      <c r="O16" s="19">
        <f>'Revenue Summary'!N80/1000</f>
        <v>0</v>
      </c>
      <c r="P16" s="19">
        <f>'Revenue Summary'!O80/1000</f>
        <v>0</v>
      </c>
      <c r="Q16" s="19">
        <f>'Revenue Summary'!P80/1000</f>
        <v>0</v>
      </c>
      <c r="R16" s="19">
        <f>'Revenue Summary'!Q80/1000</f>
        <v>0</v>
      </c>
      <c r="S16" s="19">
        <f>'Revenue Summary'!R80/1000</f>
        <v>0</v>
      </c>
      <c r="T16" s="19">
        <f>'Revenue Summary'!S80/1000</f>
        <v>0</v>
      </c>
      <c r="U16" s="19">
        <f>'Revenue Summary'!T80/1000</f>
        <v>0</v>
      </c>
      <c r="V16" s="19">
        <f>'Revenue Summary'!U80/1000</f>
        <v>0</v>
      </c>
      <c r="W16" s="19">
        <f>'Revenue Summary'!V80/1000</f>
        <v>0</v>
      </c>
      <c r="X16" s="19">
        <f>'Revenue Summary'!W80/1000</f>
        <v>0</v>
      </c>
      <c r="Y16" s="19">
        <f>'Revenue Summary'!X80/1000</f>
        <v>0</v>
      </c>
      <c r="Z16" s="19">
        <f>'Revenue Summary'!Y80/1000</f>
        <v>0</v>
      </c>
      <c r="AA16" s="19">
        <f>'Revenue Summary'!Z80/1000</f>
        <v>0</v>
      </c>
      <c r="AB16" s="19">
        <f>'Revenue Summary'!AA80/1000</f>
        <v>0</v>
      </c>
      <c r="AC16" s="19">
        <f>'Revenue Summary'!AB80/1000</f>
        <v>0</v>
      </c>
      <c r="AD16" s="19">
        <f>'Revenue Summary'!AC80/1000</f>
        <v>0</v>
      </c>
      <c r="AE16" s="19">
        <f>'Revenue Summary'!AD80/1000</f>
        <v>0</v>
      </c>
      <c r="AF16" s="19">
        <f>'Revenue Summary'!AE80/1000</f>
        <v>0</v>
      </c>
      <c r="AG16" s="19">
        <f>'Revenue Summary'!AF80/1000</f>
        <v>0</v>
      </c>
      <c r="AH16" s="19">
        <f>'Revenue Summary'!AG80/1000</f>
        <v>0</v>
      </c>
      <c r="AI16" s="19">
        <f>'Revenue Summary'!AH80/1000</f>
        <v>0</v>
      </c>
      <c r="AJ16" s="19">
        <f>'Revenue Summary'!AI80/1000</f>
        <v>0</v>
      </c>
      <c r="AK16" s="19">
        <f>'Revenue Summary'!AJ80/1000</f>
        <v>0</v>
      </c>
      <c r="AL16" s="19">
        <f>'Revenue Summary'!AK80/1000</f>
        <v>0</v>
      </c>
      <c r="AM16" s="19">
        <f>'Revenue Summary'!AL80/1000</f>
        <v>0</v>
      </c>
      <c r="AN16" s="19">
        <f>'Revenue Summary'!AM80/1000</f>
        <v>0</v>
      </c>
      <c r="AO16" s="19">
        <f>'Revenue Summary'!AN80/1000</f>
        <v>0</v>
      </c>
      <c r="AP16" s="19">
        <f>'Revenue Summary'!AO80/1000</f>
        <v>0</v>
      </c>
      <c r="AQ16" s="19">
        <f>'Revenue Summary'!AP80/1000</f>
        <v>0</v>
      </c>
      <c r="AR16" s="19">
        <f>'Revenue Summary'!AQ80/1000</f>
        <v>0</v>
      </c>
      <c r="AS16" s="19">
        <f>'Revenue Summary'!AR80/1000</f>
        <v>0</v>
      </c>
      <c r="AT16" s="19">
        <f>'Revenue Summary'!AS80/1000</f>
        <v>0</v>
      </c>
      <c r="AU16" s="19">
        <f>'Revenue Summary'!AT80/1000</f>
        <v>0</v>
      </c>
      <c r="AV16" s="19">
        <f>'Revenue Summary'!AU80/1000</f>
        <v>0</v>
      </c>
      <c r="AW16" s="19">
        <f>'Revenue Summary'!AV80/1000</f>
        <v>0</v>
      </c>
      <c r="AX16" s="19">
        <f>'Revenue Summary'!AW80/1000</f>
        <v>0</v>
      </c>
      <c r="AY16" s="19">
        <f>'Revenue Summary'!AX80/1000</f>
        <v>0</v>
      </c>
      <c r="AZ16" s="19">
        <f>'Revenue Summary'!AY80/1000</f>
        <v>0</v>
      </c>
      <c r="BA16" s="19">
        <f>'Revenue Summary'!AZ80/1000</f>
        <v>0</v>
      </c>
      <c r="BB16" s="19">
        <f>'Revenue Summary'!BA80/1000</f>
        <v>0</v>
      </c>
      <c r="BC16" s="19">
        <f>'Revenue Summary'!BB80/1000</f>
        <v>0</v>
      </c>
      <c r="BD16" s="19">
        <f>'Revenue Summary'!BC80/1000</f>
        <v>0</v>
      </c>
      <c r="BE16" s="19">
        <f>'Revenue Summary'!BD80/1000</f>
        <v>0</v>
      </c>
      <c r="BF16" s="19">
        <f>'Revenue Summary'!BE80/1000</f>
        <v>0</v>
      </c>
      <c r="BG16" s="19">
        <f>'Revenue Summary'!BF80/1000</f>
        <v>0</v>
      </c>
      <c r="BH16" s="19">
        <f>'Revenue Summary'!BG80/1000</f>
        <v>0</v>
      </c>
      <c r="BI16" s="19">
        <f>'Revenue Summary'!BH80/1000</f>
        <v>0</v>
      </c>
      <c r="BJ16" s="19">
        <f>'Revenue Summary'!BI80/1000</f>
        <v>0</v>
      </c>
      <c r="BK16" s="19">
        <f>'Revenue Summary'!BJ80/1000</f>
        <v>0</v>
      </c>
      <c r="BL16" s="19">
        <f>'Revenue Summary'!BK80/1000</f>
        <v>0</v>
      </c>
      <c r="BM16" s="19">
        <f>'Revenue Summary'!BL80/1000</f>
        <v>0</v>
      </c>
      <c r="BN16" s="19">
        <f>'Revenue Summary'!BM80/1000</f>
        <v>0</v>
      </c>
      <c r="BO16" s="19">
        <f>'Revenue Summary'!BN80/1000</f>
        <v>0</v>
      </c>
      <c r="BP16" s="19">
        <f>'Revenue Summary'!BO80/1000</f>
        <v>0</v>
      </c>
      <c r="BQ16" s="19">
        <f>'Revenue Summary'!BP80/1000</f>
        <v>0</v>
      </c>
      <c r="BR16" s="19">
        <f>'Revenue Summary'!BQ80/1000</f>
        <v>0</v>
      </c>
      <c r="BS16" s="19">
        <f>'Revenue Summary'!BR80/1000</f>
        <v>0</v>
      </c>
      <c r="BT16" s="19">
        <f>'Revenue Summary'!BS80/1000</f>
        <v>0</v>
      </c>
      <c r="BU16" s="19">
        <f>'Revenue Summary'!BT80/1000</f>
        <v>0</v>
      </c>
      <c r="BV16" s="19">
        <f>'Revenue Summary'!BU80/1000</f>
        <v>0</v>
      </c>
      <c r="BX16" s="19">
        <f t="shared" si="22"/>
        <v>0</v>
      </c>
      <c r="BY16" s="19">
        <f t="shared" si="17"/>
        <v>0</v>
      </c>
      <c r="BZ16" s="19">
        <f t="shared" si="17"/>
        <v>0</v>
      </c>
      <c r="CA16" s="19">
        <f t="shared" si="17"/>
        <v>0</v>
      </c>
      <c r="CB16" s="19">
        <f t="shared" si="17"/>
        <v>0</v>
      </c>
      <c r="CC16" s="19">
        <f t="shared" si="21"/>
        <v>0</v>
      </c>
      <c r="CE16" s="152"/>
    </row>
    <row r="17" spans="1:83" hidden="1" x14ac:dyDescent="0.25">
      <c r="A17" s="18" t="s">
        <v>5</v>
      </c>
      <c r="B17" s="15"/>
      <c r="C17" s="20">
        <f>'Revenue Summary'!B90/1000</f>
        <v>0</v>
      </c>
      <c r="D17" s="20">
        <f>'Revenue Summary'!C90/1000</f>
        <v>0</v>
      </c>
      <c r="E17" s="20">
        <f>'Revenue Summary'!D90/1000</f>
        <v>0</v>
      </c>
      <c r="F17" s="20">
        <f>'Revenue Summary'!E90/1000</f>
        <v>0</v>
      </c>
      <c r="G17" s="20">
        <f>'Revenue Summary'!F90/1000</f>
        <v>0</v>
      </c>
      <c r="H17" s="20">
        <f>'Revenue Summary'!G90/1000</f>
        <v>0</v>
      </c>
      <c r="I17" s="20">
        <f>'Revenue Summary'!H90/1000</f>
        <v>0</v>
      </c>
      <c r="J17" s="20">
        <f>'Revenue Summary'!I90/1000</f>
        <v>0</v>
      </c>
      <c r="K17" s="20">
        <f>'Revenue Summary'!J90/1000</f>
        <v>0</v>
      </c>
      <c r="L17" s="20">
        <f>'Revenue Summary'!K90/1000</f>
        <v>0</v>
      </c>
      <c r="M17" s="20">
        <f>'Revenue Summary'!L90/1000</f>
        <v>0</v>
      </c>
      <c r="N17" s="20">
        <f>'Revenue Summary'!M90/1000</f>
        <v>0</v>
      </c>
      <c r="O17" s="20">
        <f>'Revenue Summary'!N90/1000</f>
        <v>0</v>
      </c>
      <c r="P17" s="20">
        <f>'Revenue Summary'!O90/1000</f>
        <v>0</v>
      </c>
      <c r="Q17" s="20">
        <f>'Revenue Summary'!P90/1000</f>
        <v>0</v>
      </c>
      <c r="R17" s="20">
        <f>'Revenue Summary'!Q90/1000</f>
        <v>0</v>
      </c>
      <c r="S17" s="20">
        <f>'Revenue Summary'!R90/1000</f>
        <v>0</v>
      </c>
      <c r="T17" s="20">
        <f>'Revenue Summary'!S90/1000</f>
        <v>0</v>
      </c>
      <c r="U17" s="20">
        <f>'Revenue Summary'!T90/1000</f>
        <v>0</v>
      </c>
      <c r="V17" s="20">
        <f>'Revenue Summary'!U90/1000</f>
        <v>0</v>
      </c>
      <c r="W17" s="20">
        <f>'Revenue Summary'!V90/1000</f>
        <v>0</v>
      </c>
      <c r="X17" s="20">
        <f>'Revenue Summary'!W90/1000</f>
        <v>0</v>
      </c>
      <c r="Y17" s="20">
        <f>'Revenue Summary'!X90/1000</f>
        <v>0</v>
      </c>
      <c r="Z17" s="20">
        <f>'Revenue Summary'!Y90/1000</f>
        <v>0</v>
      </c>
      <c r="AA17" s="20">
        <f>'Revenue Summary'!Z90/1000</f>
        <v>0</v>
      </c>
      <c r="AB17" s="20">
        <f>'Revenue Summary'!AA90/1000</f>
        <v>0</v>
      </c>
      <c r="AC17" s="20">
        <f>'Revenue Summary'!AB90/1000</f>
        <v>0</v>
      </c>
      <c r="AD17" s="20">
        <f>'Revenue Summary'!AC90/1000</f>
        <v>0</v>
      </c>
      <c r="AE17" s="20">
        <f>'Revenue Summary'!AD90/1000</f>
        <v>0</v>
      </c>
      <c r="AF17" s="20">
        <f>'Revenue Summary'!AE90/1000</f>
        <v>0</v>
      </c>
      <c r="AG17" s="20">
        <f>'Revenue Summary'!AF90/1000</f>
        <v>0</v>
      </c>
      <c r="AH17" s="20">
        <f>'Revenue Summary'!AG90/1000</f>
        <v>0</v>
      </c>
      <c r="AI17" s="20">
        <f>'Revenue Summary'!AH90/1000</f>
        <v>0</v>
      </c>
      <c r="AJ17" s="20">
        <f>'Revenue Summary'!AI90/1000</f>
        <v>0</v>
      </c>
      <c r="AK17" s="20">
        <f>'Revenue Summary'!AJ90/1000</f>
        <v>0</v>
      </c>
      <c r="AL17" s="20">
        <f>'Revenue Summary'!AK90/1000</f>
        <v>0</v>
      </c>
      <c r="AM17" s="20">
        <f>'Revenue Summary'!AL90/1000</f>
        <v>0</v>
      </c>
      <c r="AN17" s="20">
        <f>'Revenue Summary'!AM90/1000</f>
        <v>0</v>
      </c>
      <c r="AO17" s="20">
        <f>'Revenue Summary'!AN90/1000</f>
        <v>0</v>
      </c>
      <c r="AP17" s="20">
        <f>'Revenue Summary'!AO90/1000</f>
        <v>0</v>
      </c>
      <c r="AQ17" s="20">
        <f>'Revenue Summary'!AP90/1000</f>
        <v>0</v>
      </c>
      <c r="AR17" s="20">
        <f>'Revenue Summary'!AQ90/1000</f>
        <v>0</v>
      </c>
      <c r="AS17" s="20">
        <f>'Revenue Summary'!AR90/1000</f>
        <v>0</v>
      </c>
      <c r="AT17" s="20">
        <f>'Revenue Summary'!AS90/1000</f>
        <v>0</v>
      </c>
      <c r="AU17" s="20">
        <f>'Revenue Summary'!AT90/1000</f>
        <v>0</v>
      </c>
      <c r="AV17" s="20">
        <f>'Revenue Summary'!AU90/1000</f>
        <v>0</v>
      </c>
      <c r="AW17" s="20">
        <f>'Revenue Summary'!AV90/1000</f>
        <v>0</v>
      </c>
      <c r="AX17" s="20">
        <f>'Revenue Summary'!AW90/1000</f>
        <v>0</v>
      </c>
      <c r="AY17" s="20">
        <f>'Revenue Summary'!AX90/1000</f>
        <v>0</v>
      </c>
      <c r="AZ17" s="20">
        <f>'Revenue Summary'!AY90/1000</f>
        <v>0</v>
      </c>
      <c r="BA17" s="20">
        <f>'Revenue Summary'!AZ90/1000</f>
        <v>0</v>
      </c>
      <c r="BB17" s="20">
        <f>'Revenue Summary'!BA90/1000</f>
        <v>0</v>
      </c>
      <c r="BC17" s="20">
        <f>'Revenue Summary'!BB90/1000</f>
        <v>0</v>
      </c>
      <c r="BD17" s="20">
        <f>'Revenue Summary'!BC90/1000</f>
        <v>0</v>
      </c>
      <c r="BE17" s="20">
        <f>'Revenue Summary'!BD90/1000</f>
        <v>0</v>
      </c>
      <c r="BF17" s="20">
        <f>'Revenue Summary'!BE90/1000</f>
        <v>0</v>
      </c>
      <c r="BG17" s="20">
        <f>'Revenue Summary'!BF90/1000</f>
        <v>0</v>
      </c>
      <c r="BH17" s="20">
        <f>'Revenue Summary'!BG90/1000</f>
        <v>0</v>
      </c>
      <c r="BI17" s="20">
        <f>'Revenue Summary'!BH90/1000</f>
        <v>0</v>
      </c>
      <c r="BJ17" s="20">
        <f>'Revenue Summary'!BI90/1000</f>
        <v>0</v>
      </c>
      <c r="BK17" s="20">
        <f>'Revenue Summary'!BJ90/1000</f>
        <v>0</v>
      </c>
      <c r="BL17" s="20">
        <f>'Revenue Summary'!BK90/1000</f>
        <v>0</v>
      </c>
      <c r="BM17" s="20">
        <f>'Revenue Summary'!BL90/1000</f>
        <v>0</v>
      </c>
      <c r="BN17" s="20">
        <f>'Revenue Summary'!BM90/1000</f>
        <v>0</v>
      </c>
      <c r="BO17" s="20">
        <f>'Revenue Summary'!BN90/1000</f>
        <v>0</v>
      </c>
      <c r="BP17" s="20">
        <f>'Revenue Summary'!BO90/1000</f>
        <v>0</v>
      </c>
      <c r="BQ17" s="20">
        <f>'Revenue Summary'!BP90/1000</f>
        <v>0</v>
      </c>
      <c r="BR17" s="20">
        <f>'Revenue Summary'!BQ90/1000</f>
        <v>0</v>
      </c>
      <c r="BS17" s="20">
        <f>'Revenue Summary'!BR90/1000</f>
        <v>0</v>
      </c>
      <c r="BT17" s="20">
        <f>'Revenue Summary'!BS90/1000</f>
        <v>0</v>
      </c>
      <c r="BU17" s="20">
        <f>'Revenue Summary'!BT90/1000</f>
        <v>0</v>
      </c>
      <c r="BV17" s="20">
        <f>'Revenue Summary'!BU90/1000</f>
        <v>0</v>
      </c>
      <c r="BX17" s="20">
        <f t="shared" si="22"/>
        <v>0</v>
      </c>
      <c r="BY17" s="20">
        <f t="shared" si="17"/>
        <v>0</v>
      </c>
      <c r="BZ17" s="20">
        <f t="shared" si="17"/>
        <v>0</v>
      </c>
      <c r="CA17" s="20">
        <f t="shared" si="17"/>
        <v>0</v>
      </c>
      <c r="CB17" s="20">
        <f t="shared" si="17"/>
        <v>0</v>
      </c>
      <c r="CC17" s="20">
        <f t="shared" si="21"/>
        <v>0</v>
      </c>
      <c r="CE17" s="152"/>
    </row>
    <row r="18" spans="1:83" x14ac:dyDescent="0.25">
      <c r="A18" s="21" t="s">
        <v>8</v>
      </c>
      <c r="B18" s="21"/>
      <c r="C18" s="24">
        <f t="shared" ref="C18:BJ18" si="23">SUM(C13:C17)</f>
        <v>186.14785999999998</v>
      </c>
      <c r="D18" s="24">
        <f t="shared" si="23"/>
        <v>185.92031</v>
      </c>
      <c r="E18" s="24">
        <f t="shared" si="23"/>
        <v>204.12437</v>
      </c>
      <c r="F18" s="24">
        <f t="shared" si="23"/>
        <v>206.02524</v>
      </c>
      <c r="G18" s="24">
        <f t="shared" si="23"/>
        <v>219.21991999999997</v>
      </c>
      <c r="H18" s="24">
        <f t="shared" si="23"/>
        <v>228.31071</v>
      </c>
      <c r="I18" s="24">
        <f t="shared" si="23"/>
        <v>249.59349999999998</v>
      </c>
      <c r="J18" s="24">
        <f t="shared" si="23"/>
        <v>642.85216030113133</v>
      </c>
      <c r="K18" s="24">
        <f t="shared" si="23"/>
        <v>642.87740076217096</v>
      </c>
      <c r="L18" s="24">
        <f t="shared" si="23"/>
        <v>639.47422153248704</v>
      </c>
      <c r="M18" s="24">
        <f t="shared" si="23"/>
        <v>649.54282095680446</v>
      </c>
      <c r="N18" s="24">
        <f t="shared" si="23"/>
        <v>654.25742855504325</v>
      </c>
      <c r="O18" s="24">
        <f t="shared" si="23"/>
        <v>656.41457851721532</v>
      </c>
      <c r="P18" s="24">
        <f t="shared" si="23"/>
        <v>675.36787526639228</v>
      </c>
      <c r="Q18" s="24">
        <f t="shared" si="23"/>
        <v>672.87987394896368</v>
      </c>
      <c r="R18" s="24">
        <f t="shared" si="23"/>
        <v>698.14175072179717</v>
      </c>
      <c r="S18" s="24">
        <f t="shared" si="23"/>
        <v>684.78624039382282</v>
      </c>
      <c r="T18" s="24">
        <f t="shared" si="23"/>
        <v>684.76310831046442</v>
      </c>
      <c r="U18" s="24">
        <f t="shared" si="23"/>
        <v>743.67413934555884</v>
      </c>
      <c r="V18" s="24">
        <f t="shared" si="23"/>
        <v>743.41080402724674</v>
      </c>
      <c r="W18" s="24">
        <f t="shared" si="23"/>
        <v>740.63368883582484</v>
      </c>
      <c r="X18" s="24">
        <f t="shared" si="23"/>
        <v>779.01996236604759</v>
      </c>
      <c r="Y18" s="24">
        <f t="shared" si="23"/>
        <v>775.33797977707593</v>
      </c>
      <c r="Z18" s="24">
        <f t="shared" si="23"/>
        <v>844.69436589085637</v>
      </c>
      <c r="AA18" s="24">
        <f t="shared" si="23"/>
        <v>812.88312896494892</v>
      </c>
      <c r="AB18" s="24">
        <f t="shared" si="23"/>
        <v>807.696813638295</v>
      </c>
      <c r="AC18" s="24">
        <f t="shared" si="23"/>
        <v>871.95598153165611</v>
      </c>
      <c r="AD18" s="24">
        <f t="shared" si="23"/>
        <v>883.09690138734504</v>
      </c>
      <c r="AE18" s="24">
        <f t="shared" si="23"/>
        <v>934.37251813475439</v>
      </c>
      <c r="AF18" s="24">
        <f t="shared" si="23"/>
        <v>949.11272843056156</v>
      </c>
      <c r="AG18" s="24">
        <f t="shared" si="23"/>
        <v>991.21287418263501</v>
      </c>
      <c r="AH18" s="24">
        <f t="shared" si="23"/>
        <v>990.64592230331641</v>
      </c>
      <c r="AI18" s="24">
        <f t="shared" si="23"/>
        <v>1077.0888411819988</v>
      </c>
      <c r="AJ18" s="24">
        <f t="shared" si="23"/>
        <v>1078.4701048557088</v>
      </c>
      <c r="AK18" s="24">
        <f t="shared" si="23"/>
        <v>1073.5684509334124</v>
      </c>
      <c r="AL18" s="24">
        <f t="shared" si="23"/>
        <v>1196.7098429450923</v>
      </c>
      <c r="AM18" s="24">
        <f t="shared" si="23"/>
        <v>1130.2709586181063</v>
      </c>
      <c r="AN18" s="24">
        <f t="shared" si="23"/>
        <v>1219.1032922439745</v>
      </c>
      <c r="AO18" s="24">
        <f t="shared" si="23"/>
        <v>1236.4774228664237</v>
      </c>
      <c r="AP18" s="24">
        <f t="shared" si="23"/>
        <v>1214.8649883539385</v>
      </c>
      <c r="AQ18" s="24">
        <f t="shared" si="23"/>
        <v>1286.031332224926</v>
      </c>
      <c r="AR18" s="24">
        <f t="shared" si="23"/>
        <v>1304.207816274539</v>
      </c>
      <c r="AS18" s="24">
        <f t="shared" si="23"/>
        <v>1410.4844717825781</v>
      </c>
      <c r="AT18" s="24">
        <f t="shared" si="23"/>
        <v>1377.1011132575798</v>
      </c>
      <c r="AU18" s="24">
        <f t="shared" si="23"/>
        <v>1418.0794112402775</v>
      </c>
      <c r="AV18" s="24">
        <f t="shared" si="23"/>
        <v>1442.3087874688179</v>
      </c>
      <c r="AW18" s="24">
        <f t="shared" si="23"/>
        <v>1474.4169380393728</v>
      </c>
      <c r="AX18" s="24">
        <f t="shared" si="23"/>
        <v>1506.5983960556248</v>
      </c>
      <c r="AY18" s="24">
        <f t="shared" si="23"/>
        <v>1506.7722196997267</v>
      </c>
      <c r="AZ18" s="24">
        <f t="shared" si="23"/>
        <v>1539.0246629672838</v>
      </c>
      <c r="BA18" s="24">
        <f t="shared" si="23"/>
        <v>1578.4166699084783</v>
      </c>
      <c r="BB18" s="24">
        <f t="shared" si="23"/>
        <v>1622.1231984662957</v>
      </c>
      <c r="BC18" s="24">
        <f t="shared" si="23"/>
        <v>1676.83244421528</v>
      </c>
      <c r="BD18" s="24">
        <f t="shared" si="23"/>
        <v>1735.1982450878777</v>
      </c>
      <c r="BE18" s="24">
        <f t="shared" si="23"/>
        <v>1793.642063619807</v>
      </c>
      <c r="BF18" s="24">
        <f t="shared" si="23"/>
        <v>1856.3349800805545</v>
      </c>
      <c r="BG18" s="24">
        <f t="shared" si="23"/>
        <v>1920.6143829065156</v>
      </c>
      <c r="BH18" s="24">
        <f t="shared" si="23"/>
        <v>1987.0300094473089</v>
      </c>
      <c r="BI18" s="24">
        <f t="shared" si="23"/>
        <v>2057.6732539014743</v>
      </c>
      <c r="BJ18" s="24">
        <f t="shared" si="23"/>
        <v>2129.9075630280408</v>
      </c>
      <c r="BK18" s="24">
        <f t="shared" ref="BK18:BV18" si="24">SUM(BK13:BK17)</f>
        <v>2204.1104863554765</v>
      </c>
      <c r="BL18" s="24">
        <f t="shared" si="24"/>
        <v>2278.3990149561314</v>
      </c>
      <c r="BM18" s="24">
        <f t="shared" si="24"/>
        <v>2352.7739583814755</v>
      </c>
      <c r="BN18" s="24">
        <f t="shared" si="24"/>
        <v>2433.4267053855579</v>
      </c>
      <c r="BO18" s="24">
        <f t="shared" si="24"/>
        <v>2515.6258527839336</v>
      </c>
      <c r="BP18" s="24">
        <f t="shared" si="24"/>
        <v>2599.3722435620753</v>
      </c>
      <c r="BQ18" s="24">
        <f t="shared" si="24"/>
        <v>2684.6667321541986</v>
      </c>
      <c r="BR18" s="24">
        <f t="shared" si="24"/>
        <v>2771.5101845987501</v>
      </c>
      <c r="BS18" s="24">
        <f t="shared" si="24"/>
        <v>2859.9034786960083</v>
      </c>
      <c r="BT18" s="24">
        <f t="shared" si="24"/>
        <v>2949.8475041678216</v>
      </c>
      <c r="BU18" s="24">
        <f t="shared" si="24"/>
        <v>3041.3431628195185</v>
      </c>
      <c r="BV18" s="24">
        <f t="shared" si="24"/>
        <v>3134.3653717270818</v>
      </c>
      <c r="BX18" s="24">
        <f>SUMIF($C$5:$BJ$5,BX$6,$C18:$BJ18)</f>
        <v>4708.3459421076377</v>
      </c>
      <c r="BY18" s="24">
        <f>SUMIF($C$5:$BJ$5,BY$6,$C18:$BJ18)</f>
        <v>8699.1243674012658</v>
      </c>
      <c r="BZ18" s="24">
        <f>SUMIF($C$5:$BJ$5,BZ$6,$C18:$BJ18)</f>
        <v>11666.814108489725</v>
      </c>
      <c r="CA18" s="24">
        <f>SUMIF($C$5:$BJ$5,CA$6,$C18:$BJ18)</f>
        <v>16019.944928426157</v>
      </c>
      <c r="CB18" s="24">
        <f>SUMIF($C$5:$BJ$5,CB$6,$C18:$BJ18)</f>
        <v>21403.569693328642</v>
      </c>
      <c r="CC18" s="24">
        <f t="shared" si="21"/>
        <v>31825.344695588024</v>
      </c>
      <c r="CE18" s="152"/>
    </row>
    <row r="19" spans="1:83" x14ac:dyDescent="0.25">
      <c r="A19" s="14"/>
      <c r="B19" s="15"/>
      <c r="P19" s="413"/>
      <c r="AB19" s="413"/>
      <c r="AE19" s="420"/>
      <c r="AF19" s="420"/>
      <c r="AG19" s="420"/>
      <c r="AH19" s="420"/>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row>
    <row r="20" spans="1:83" x14ac:dyDescent="0.25">
      <c r="A20" s="18" t="str">
        <f>'Total OpEx'!B48</f>
        <v>Support</v>
      </c>
      <c r="B20" s="15"/>
      <c r="C20" s="23">
        <f>IF(C$2="Fcst",'Total OpEx'!I48/1000,Actuals!B26/1000)</f>
        <v>0</v>
      </c>
      <c r="D20" s="23">
        <f>IF(D$2="Fcst",'Total OpEx'!J48/1000,Actuals!C26/1000)</f>
        <v>0</v>
      </c>
      <c r="E20" s="23">
        <f>IF(E$2="Fcst",'Total OpEx'!K48/1000,Actuals!D26/1000)</f>
        <v>0</v>
      </c>
      <c r="F20" s="23">
        <f>IF(F$2="Fcst",'Total OpEx'!L48/1000,Actuals!E26/1000)</f>
        <v>0</v>
      </c>
      <c r="G20" s="23">
        <f>IF(G$2="Fcst",'Total OpEx'!M48/1000,Actuals!F26/1000)</f>
        <v>0</v>
      </c>
      <c r="H20" s="23">
        <f>IF(H$2="Fcst",'Total OpEx'!N48/1000,Actuals!G26/1000)</f>
        <v>0</v>
      </c>
      <c r="I20" s="23">
        <f>IF(I$2="Fcst",'Total OpEx'!O48/1000,Actuals!H26/1000)</f>
        <v>0</v>
      </c>
      <c r="J20" s="23">
        <f>IF(J$2="Fcst",'Total OpEx'!P48/1000,Actuals!I26/1000)</f>
        <v>0</v>
      </c>
      <c r="K20" s="23">
        <f>IF(K$2="Fcst",'Total OpEx'!Q48/1000,Actuals!J26/1000)</f>
        <v>0</v>
      </c>
      <c r="L20" s="23">
        <f>IF(L$2="Fcst",'Total OpEx'!R48/1000,Actuals!K26/1000)</f>
        <v>0</v>
      </c>
      <c r="M20" s="23">
        <f>IF(M$2="Fcst",'Total OpEx'!S48/1000,Actuals!L26/1000)</f>
        <v>0</v>
      </c>
      <c r="N20" s="23">
        <f>IF(N$2="Fcst",'Total OpEx'!T48/1000,Actuals!M26/1000)</f>
        <v>0</v>
      </c>
      <c r="O20" s="23">
        <f>IF(O$2="Fcst",'Total OpEx'!U48/1000,Actuals!N26/1000)</f>
        <v>0</v>
      </c>
      <c r="P20" s="23">
        <f>IF(P$2="Fcst",'Total OpEx'!V48/1000,Actuals!O26/1000)</f>
        <v>0</v>
      </c>
      <c r="Q20" s="23">
        <f>IF(Q$2="Fcst",'Total OpEx'!W48/1000,Actuals!P26/1000)</f>
        <v>0</v>
      </c>
      <c r="R20" s="23">
        <f>IF(R$2="Fcst",'Total OpEx'!X48/1000,Actuals!Q26/1000)</f>
        <v>0</v>
      </c>
      <c r="S20" s="23">
        <f>IF(S$2="Fcst",'Total OpEx'!Y48/1000,Actuals!R26/1000)</f>
        <v>6.956212107821476</v>
      </c>
      <c r="T20" s="23">
        <f>IF(T$2="Fcst",'Total OpEx'!Z48/1000,Actuals!S26/1000)</f>
        <v>13.745972602739725</v>
      </c>
      <c r="U20" s="23">
        <f>IF(U$2="Fcst",'Total OpEx'!AA48/1000,Actuals!T26/1000)</f>
        <v>14.194838356164382</v>
      </c>
      <c r="V20" s="23">
        <f>IF(V$2="Fcst",'Total OpEx'!AB48/1000,Actuals!U26/1000)</f>
        <v>14.194838356164382</v>
      </c>
      <c r="W20" s="23">
        <f>IF(W$2="Fcst",'Total OpEx'!AC48/1000,Actuals!V26/1000)</f>
        <v>13.745972602739725</v>
      </c>
      <c r="X20" s="23">
        <f>IF(X$2="Fcst",'Total OpEx'!AD48/1000,Actuals!W26/1000)</f>
        <v>14.194838356164382</v>
      </c>
      <c r="Y20" s="23">
        <f>IF(Y$2="Fcst",'Total OpEx'!AE48/1000,Actuals!X26/1000)</f>
        <v>13.745972602739725</v>
      </c>
      <c r="Z20" s="23">
        <f>IF(Z$2="Fcst",'Total OpEx'!AF48/1000,Actuals!Y26/1000)</f>
        <v>14.194838356164382</v>
      </c>
      <c r="AA20" s="23">
        <f>IF(AA$2="Fcst",'Total OpEx'!AG48/1000,Actuals!Z26/1000)</f>
        <v>14.084838356164383</v>
      </c>
      <c r="AB20" s="23">
        <f>IF(AB$2="Fcst",'Total OpEx'!AH48/1000,Actuals!AA26/1000)</f>
        <v>13.18710684931507</v>
      </c>
      <c r="AC20" s="23">
        <f>IF(AC$2="Fcst",'Total OpEx'!AI48/1000,Actuals!AB26/1000)</f>
        <v>14.084838356164383</v>
      </c>
      <c r="AD20" s="23">
        <f>IF(AD$2="Fcst",'Total OpEx'!AJ48/1000,Actuals!AC26/1000)</f>
        <v>13.635972602739725</v>
      </c>
      <c r="AE20" s="23">
        <f>IF(AE$2="Fcst",'Total OpEx'!AK48/1000,Actuals!AD26/1000)</f>
        <v>14.084838356164383</v>
      </c>
      <c r="AF20" s="23">
        <f>IF(AF$2="Fcst",'Total OpEx'!AL48/1000,Actuals!AE26/1000)</f>
        <v>13.635972602739725</v>
      </c>
      <c r="AG20" s="23">
        <f>IF(AG$2="Fcst",'Total OpEx'!AM48/1000,Actuals!AF26/1000)</f>
        <v>14.084838356164383</v>
      </c>
      <c r="AH20" s="23">
        <f>IF(AH$2="Fcst",'Total OpEx'!AN48/1000,Actuals!AG26/1000)</f>
        <v>14.084838356164383</v>
      </c>
      <c r="AI20" s="23">
        <f>IF(AI$2="Fcst",'Total OpEx'!AO48/1000,Actuals!AH26/1000)</f>
        <v>13.635972602739725</v>
      </c>
      <c r="AJ20" s="23">
        <f>IF(AJ$2="Fcst",'Total OpEx'!AP48/1000,Actuals!AI26/1000)</f>
        <v>14.084838356164383</v>
      </c>
      <c r="AK20" s="23">
        <f>IF(AK$2="Fcst",'Total OpEx'!AQ48/1000,Actuals!AJ26/1000)</f>
        <v>13.635972602739725</v>
      </c>
      <c r="AL20" s="23">
        <f>IF(AL$2="Fcst",'Total OpEx'!AR48/1000,Actuals!AK26/1000)</f>
        <v>14.084838356164383</v>
      </c>
      <c r="AM20" s="23">
        <f>IF(AM$2="Fcst",'Total OpEx'!AS48/1000,Actuals!AL26/1000)</f>
        <v>14.084838356164383</v>
      </c>
      <c r="AN20" s="23">
        <f>IF(AN$2="Fcst",'Total OpEx'!AT48/1000,Actuals!AM26/1000)</f>
        <v>12.738241095890411</v>
      </c>
      <c r="AO20" s="23">
        <f>IF(AO$2="Fcst",'Total OpEx'!AU48/1000,Actuals!AN26/1000)</f>
        <v>14.084838356164383</v>
      </c>
      <c r="AP20" s="23">
        <f>IF(AP$2="Fcst",'Total OpEx'!AV48/1000,Actuals!AO26/1000)</f>
        <v>13.635972602739725</v>
      </c>
      <c r="AQ20" s="23">
        <f>IF(AQ$2="Fcst",'Total OpEx'!AW48/1000,Actuals!AP26/1000)</f>
        <v>14.084838356164383</v>
      </c>
      <c r="AR20" s="23">
        <f>IF(AR$2="Fcst",'Total OpEx'!AX48/1000,Actuals!AQ26/1000)</f>
        <v>13.635972602739725</v>
      </c>
      <c r="AS20" s="23">
        <f>IF(AS$2="Fcst",'Total OpEx'!AY48/1000,Actuals!AR26/1000)</f>
        <v>14.084838356164383</v>
      </c>
      <c r="AT20" s="23">
        <f>IF(AT$2="Fcst",'Total OpEx'!AZ48/1000,Actuals!AS26/1000)</f>
        <v>14.084838356164383</v>
      </c>
      <c r="AU20" s="23">
        <f>IF(AU$2="Fcst",'Total OpEx'!BA48/1000,Actuals!AT26/1000)</f>
        <v>13.635972602739725</v>
      </c>
      <c r="AV20" s="23">
        <f>IF(AV$2="Fcst",'Total OpEx'!BB48/1000,Actuals!AU26/1000)</f>
        <v>14.084838356164383</v>
      </c>
      <c r="AW20" s="23">
        <f>IF(AW$2="Fcst",'Total OpEx'!BC48/1000,Actuals!AV26/1000)</f>
        <v>13.635972602739725</v>
      </c>
      <c r="AX20" s="23">
        <f>IF(AX$2="Fcst",'Total OpEx'!BD48/1000,Actuals!AW26/1000)</f>
        <v>14.084838356164383</v>
      </c>
      <c r="AY20" s="23">
        <f>IF(AY$2="Fcst",'Total OpEx'!BE48/1000,Actuals!AX26/1000)</f>
        <v>0</v>
      </c>
      <c r="AZ20" s="23">
        <f>IF(AZ$2="Fcst",'Total OpEx'!BF48/1000,Actuals!AY26/1000)</f>
        <v>0</v>
      </c>
      <c r="BA20" s="23">
        <f>IF(BA$2="Fcst",'Total OpEx'!BG48/1000,Actuals!AZ26/1000)</f>
        <v>0</v>
      </c>
      <c r="BB20" s="23">
        <f>IF(BB$2="Fcst",'Total OpEx'!BH48/1000,Actuals!BA26/1000)</f>
        <v>0</v>
      </c>
      <c r="BC20" s="23">
        <f>IF(BC$2="Fcst",'Total OpEx'!BI48/1000,Actuals!BB26/1000)</f>
        <v>0</v>
      </c>
      <c r="BD20" s="23">
        <f>IF(BD$2="Fcst",'Total OpEx'!BJ48/1000,Actuals!BC26/1000)</f>
        <v>0</v>
      </c>
      <c r="BE20" s="23">
        <f>IF(BE$2="Fcst",'Total OpEx'!BK48/1000,Actuals!BD26/1000)</f>
        <v>0</v>
      </c>
      <c r="BF20" s="23">
        <f>IF(BF$2="Fcst",'Total OpEx'!BL48/1000,Actuals!BE26/1000)</f>
        <v>0</v>
      </c>
      <c r="BG20" s="23">
        <f>IF(BG$2="Fcst",'Total OpEx'!BM48/1000,Actuals!BF26/1000)</f>
        <v>0</v>
      </c>
      <c r="BH20" s="23">
        <f>IF(BH$2="Fcst",'Total OpEx'!BN48/1000,Actuals!BG26/1000)</f>
        <v>0</v>
      </c>
      <c r="BI20" s="23">
        <f>IF(BI$2="Fcst",'Total OpEx'!BO48/1000,Actuals!BH26/1000)</f>
        <v>0</v>
      </c>
      <c r="BJ20" s="23">
        <f>IF(BJ$2="Fcst",'Total OpEx'!BP48/1000,Actuals!BI26/1000)</f>
        <v>0</v>
      </c>
      <c r="BK20" s="23">
        <f>IF(BK$2="Fcst",'Total OpEx'!BQ48/1000,Actuals!BJ26/1000)</f>
        <v>0</v>
      </c>
      <c r="BL20" s="23">
        <f>IF(BL$2="Fcst",'Total OpEx'!BR48/1000,Actuals!BK26/1000)</f>
        <v>0</v>
      </c>
      <c r="BM20" s="23">
        <f>IF(BM$2="Fcst",'Total OpEx'!BS48/1000,Actuals!BL26/1000)</f>
        <v>0</v>
      </c>
      <c r="BN20" s="23">
        <f>IF(BN$2="Fcst",'Total OpEx'!BT48/1000,Actuals!BM26/1000)</f>
        <v>0</v>
      </c>
      <c r="BO20" s="23">
        <f>IF(BO$2="Fcst",'Total OpEx'!BU48/1000,Actuals!BN26/1000)</f>
        <v>0</v>
      </c>
      <c r="BP20" s="23">
        <f>IF(BP$2="Fcst",'Total OpEx'!BV48/1000,Actuals!BO26/1000)</f>
        <v>0</v>
      </c>
      <c r="BQ20" s="23">
        <f>IF(BQ$2="Fcst",'Total OpEx'!BW48/1000,Actuals!BP26/1000)</f>
        <v>0</v>
      </c>
      <c r="BR20" s="23">
        <f>IF(BR$2="Fcst",'Total OpEx'!BX48/1000,Actuals!BQ26/1000)</f>
        <v>0</v>
      </c>
      <c r="BS20" s="23">
        <f>IF(BS$2="Fcst",'Total OpEx'!BY48/1000,Actuals!BR26/1000)</f>
        <v>0</v>
      </c>
      <c r="BT20" s="23">
        <f>IF(BT$2="Fcst",'Total OpEx'!BZ48/1000,Actuals!BS26/1000)</f>
        <v>0</v>
      </c>
      <c r="BU20" s="23">
        <f>IF(BU$2="Fcst",'Total OpEx'!CA48/1000,Actuals!BT26/1000)</f>
        <v>0</v>
      </c>
      <c r="BV20" s="23">
        <f>IF(BV$2="Fcst",'Total OpEx'!CB48/1000,Actuals!BU26/1000)</f>
        <v>0</v>
      </c>
      <c r="BX20" s="23">
        <f t="shared" ref="BX20:CB26" si="25">SUMIF($C$5:$BJ$5,BX$6,$C20:$BJ20)</f>
        <v>0</v>
      </c>
      <c r="BY20" s="23">
        <f t="shared" si="25"/>
        <v>104.97348334069818</v>
      </c>
      <c r="BZ20" s="23">
        <f t="shared" si="25"/>
        <v>166.32486575342466</v>
      </c>
      <c r="CA20" s="23">
        <f t="shared" si="25"/>
        <v>165.87599999999998</v>
      </c>
      <c r="CB20" s="23">
        <f t="shared" si="25"/>
        <v>0</v>
      </c>
      <c r="CC20" s="23">
        <f t="shared" si="21"/>
        <v>0</v>
      </c>
    </row>
    <row r="21" spans="1:83" x14ac:dyDescent="0.25">
      <c r="A21" s="18" t="str">
        <f>'Total OpEx'!B49</f>
        <v>Services</v>
      </c>
      <c r="B21" s="15"/>
      <c r="C21" s="23">
        <f>IF(C$2="Fcst",'Total OpEx'!I49/1000,Actuals!B27/1000)</f>
        <v>0</v>
      </c>
      <c r="D21" s="23">
        <f>IF(D$2="Fcst",'Total OpEx'!J49/1000,Actuals!C27/1000)</f>
        <v>0</v>
      </c>
      <c r="E21" s="23">
        <f>IF(E$2="Fcst",'Total OpEx'!K49/1000,Actuals!D27/1000)</f>
        <v>0</v>
      </c>
      <c r="F21" s="23">
        <f>IF(F$2="Fcst",'Total OpEx'!L49/1000,Actuals!E27/1000)</f>
        <v>0</v>
      </c>
      <c r="G21" s="23">
        <f>IF(G$2="Fcst",'Total OpEx'!M49/1000,Actuals!F27/1000)</f>
        <v>0</v>
      </c>
      <c r="H21" s="23">
        <f>IF(H$2="Fcst",'Total OpEx'!N49/1000,Actuals!G27/1000)</f>
        <v>0</v>
      </c>
      <c r="I21" s="23">
        <f>IF(I$2="Fcst",'Total OpEx'!O49/1000,Actuals!H27/1000)</f>
        <v>0</v>
      </c>
      <c r="J21" s="23">
        <f>IF(J$2="Fcst",'Total OpEx'!P49/1000,Actuals!I27/1000)</f>
        <v>0</v>
      </c>
      <c r="K21" s="23">
        <f>IF(K$2="Fcst",'Total OpEx'!Q49/1000,Actuals!J27/1000)</f>
        <v>0</v>
      </c>
      <c r="L21" s="23">
        <f>IF(L$2="Fcst",'Total OpEx'!R49/1000,Actuals!K27/1000)</f>
        <v>0</v>
      </c>
      <c r="M21" s="23">
        <f>IF(M$2="Fcst",'Total OpEx'!S49/1000,Actuals!L27/1000)</f>
        <v>0</v>
      </c>
      <c r="N21" s="23">
        <f>IF(N$2="Fcst",'Total OpEx'!T49/1000,Actuals!M27/1000)</f>
        <v>0</v>
      </c>
      <c r="O21" s="23">
        <f>IF(O$2="Fcst",'Total OpEx'!U49/1000,Actuals!N27/1000)</f>
        <v>0</v>
      </c>
      <c r="P21" s="23">
        <f>IF(P$2="Fcst",'Total OpEx'!V49/1000,Actuals!O27/1000)</f>
        <v>0</v>
      </c>
      <c r="Q21" s="23">
        <f>IF(Q$2="Fcst",'Total OpEx'!W49/1000,Actuals!P27/1000)</f>
        <v>0</v>
      </c>
      <c r="R21" s="23">
        <f>IF(R$2="Fcst",'Total OpEx'!X49/1000,Actuals!Q27/1000)</f>
        <v>0</v>
      </c>
      <c r="S21" s="23">
        <f>IF(S$2="Fcst",'Total OpEx'!Y49/1000,Actuals!R27/1000)</f>
        <v>0</v>
      </c>
      <c r="T21" s="23">
        <f>IF(T$2="Fcst",'Total OpEx'!Z49/1000,Actuals!S27/1000)</f>
        <v>0</v>
      </c>
      <c r="U21" s="23">
        <f>IF(U$2="Fcst",'Total OpEx'!AA49/1000,Actuals!T27/1000)</f>
        <v>0</v>
      </c>
      <c r="V21" s="23">
        <f>IF(V$2="Fcst",'Total OpEx'!AB49/1000,Actuals!U27/1000)</f>
        <v>0</v>
      </c>
      <c r="W21" s="23">
        <f>IF(W$2="Fcst",'Total OpEx'!AC49/1000,Actuals!V27/1000)</f>
        <v>0</v>
      </c>
      <c r="X21" s="23">
        <f>IF(X$2="Fcst",'Total OpEx'!AD49/1000,Actuals!W27/1000)</f>
        <v>0</v>
      </c>
      <c r="Y21" s="23">
        <f>IF(Y$2="Fcst",'Total OpEx'!AE49/1000,Actuals!X27/1000)</f>
        <v>0</v>
      </c>
      <c r="Z21" s="23">
        <f>IF(Z$2="Fcst",'Total OpEx'!AF49/1000,Actuals!Y27/1000)</f>
        <v>0</v>
      </c>
      <c r="AA21" s="23">
        <f>IF(AA$2="Fcst",'Total OpEx'!AG49/1000,Actuals!Z27/1000)</f>
        <v>0</v>
      </c>
      <c r="AB21" s="23">
        <f>IF(AB$2="Fcst",'Total OpEx'!AH49/1000,Actuals!AA27/1000)</f>
        <v>0</v>
      </c>
      <c r="AC21" s="23">
        <f>IF(AC$2="Fcst",'Total OpEx'!AI49/1000,Actuals!AB27/1000)</f>
        <v>0</v>
      </c>
      <c r="AD21" s="23">
        <f>IF(AD$2="Fcst",'Total OpEx'!AJ49/1000,Actuals!AC27/1000)</f>
        <v>0</v>
      </c>
      <c r="AE21" s="23">
        <f>IF(AE$2="Fcst",'Total OpEx'!AK49/1000,Actuals!AD27/1000)</f>
        <v>0</v>
      </c>
      <c r="AF21" s="23">
        <f>IF(AF$2="Fcst",'Total OpEx'!AL49/1000,Actuals!AE27/1000)</f>
        <v>0</v>
      </c>
      <c r="AG21" s="23">
        <f>IF(AG$2="Fcst",'Total OpEx'!AM49/1000,Actuals!AF27/1000)</f>
        <v>0</v>
      </c>
      <c r="AH21" s="23">
        <f>IF(AH$2="Fcst",'Total OpEx'!AN49/1000,Actuals!AG27/1000)</f>
        <v>0</v>
      </c>
      <c r="AI21" s="23">
        <f>IF(AI$2="Fcst",'Total OpEx'!AO49/1000,Actuals!AH27/1000)</f>
        <v>0</v>
      </c>
      <c r="AJ21" s="23">
        <f>IF(AJ$2="Fcst",'Total OpEx'!AP49/1000,Actuals!AI27/1000)</f>
        <v>0</v>
      </c>
      <c r="AK21" s="23">
        <f>IF(AK$2="Fcst",'Total OpEx'!AQ49/1000,Actuals!AJ27/1000)</f>
        <v>0</v>
      </c>
      <c r="AL21" s="23">
        <f>IF(AL$2="Fcst",'Total OpEx'!AR49/1000,Actuals!AK27/1000)</f>
        <v>0</v>
      </c>
      <c r="AM21" s="23">
        <f>IF(AM$2="Fcst",'Total OpEx'!AS49/1000,Actuals!AL27/1000)</f>
        <v>0</v>
      </c>
      <c r="AN21" s="23">
        <f>IF(AN$2="Fcst",'Total OpEx'!AT49/1000,Actuals!AM27/1000)</f>
        <v>0</v>
      </c>
      <c r="AO21" s="23">
        <f>IF(AO$2="Fcst",'Total OpEx'!AU49/1000,Actuals!AN27/1000)</f>
        <v>0</v>
      </c>
      <c r="AP21" s="23">
        <f>IF(AP$2="Fcst",'Total OpEx'!AV49/1000,Actuals!AO27/1000)</f>
        <v>0</v>
      </c>
      <c r="AQ21" s="23">
        <f>IF(AQ$2="Fcst",'Total OpEx'!AW49/1000,Actuals!AP27/1000)</f>
        <v>0</v>
      </c>
      <c r="AR21" s="23">
        <f>IF(AR$2="Fcst",'Total OpEx'!AX49/1000,Actuals!AQ27/1000)</f>
        <v>0</v>
      </c>
      <c r="AS21" s="23">
        <f>IF(AS$2="Fcst",'Total OpEx'!AY49/1000,Actuals!AR27/1000)</f>
        <v>0</v>
      </c>
      <c r="AT21" s="23">
        <f>IF(AT$2="Fcst",'Total OpEx'!AZ49/1000,Actuals!AS27/1000)</f>
        <v>0</v>
      </c>
      <c r="AU21" s="23">
        <f>IF(AU$2="Fcst",'Total OpEx'!BA49/1000,Actuals!AT27/1000)</f>
        <v>0</v>
      </c>
      <c r="AV21" s="23">
        <f>IF(AV$2="Fcst",'Total OpEx'!BB49/1000,Actuals!AU27/1000)</f>
        <v>0</v>
      </c>
      <c r="AW21" s="23">
        <f>IF(AW$2="Fcst",'Total OpEx'!BC49/1000,Actuals!AV27/1000)</f>
        <v>0</v>
      </c>
      <c r="AX21" s="23">
        <f>IF(AX$2="Fcst",'Total OpEx'!BD49/1000,Actuals!AW27/1000)</f>
        <v>0</v>
      </c>
      <c r="AY21" s="23">
        <f>IF(AY$2="Fcst",'Total OpEx'!BE49/1000,Actuals!AX27/1000)</f>
        <v>0</v>
      </c>
      <c r="AZ21" s="23">
        <f>IF(AZ$2="Fcst",'Total OpEx'!BF49/1000,Actuals!AY27/1000)</f>
        <v>0</v>
      </c>
      <c r="BA21" s="23">
        <f>IF(BA$2="Fcst",'Total OpEx'!BG49/1000,Actuals!AZ27/1000)</f>
        <v>0</v>
      </c>
      <c r="BB21" s="23">
        <f>IF(BB$2="Fcst",'Total OpEx'!BH49/1000,Actuals!BA27/1000)</f>
        <v>0</v>
      </c>
      <c r="BC21" s="23">
        <f>IF(BC$2="Fcst",'Total OpEx'!BI49/1000,Actuals!BB27/1000)</f>
        <v>0</v>
      </c>
      <c r="BD21" s="23">
        <f>IF(BD$2="Fcst",'Total OpEx'!BJ49/1000,Actuals!BC27/1000)</f>
        <v>0</v>
      </c>
      <c r="BE21" s="23">
        <f>IF(BE$2="Fcst",'Total OpEx'!BK49/1000,Actuals!BD27/1000)</f>
        <v>0</v>
      </c>
      <c r="BF21" s="23">
        <f>IF(BF$2="Fcst",'Total OpEx'!BL49/1000,Actuals!BE27/1000)</f>
        <v>0</v>
      </c>
      <c r="BG21" s="23">
        <f>IF(BG$2="Fcst",'Total OpEx'!BM49/1000,Actuals!BF27/1000)</f>
        <v>0</v>
      </c>
      <c r="BH21" s="23">
        <f>IF(BH$2="Fcst",'Total OpEx'!BN49/1000,Actuals!BG27/1000)</f>
        <v>0</v>
      </c>
      <c r="BI21" s="23">
        <f>IF(BI$2="Fcst",'Total OpEx'!BO49/1000,Actuals!BH27/1000)</f>
        <v>0</v>
      </c>
      <c r="BJ21" s="23">
        <f>IF(BJ$2="Fcst",'Total OpEx'!BP49/1000,Actuals!BI27/1000)</f>
        <v>0</v>
      </c>
      <c r="BK21" s="23">
        <f>IF(BK$2="Fcst",'Total OpEx'!BQ49/1000,Actuals!BJ27/1000)</f>
        <v>0</v>
      </c>
      <c r="BL21" s="23">
        <f>IF(BL$2="Fcst",'Total OpEx'!BR49/1000,Actuals!BK27/1000)</f>
        <v>0</v>
      </c>
      <c r="BM21" s="23">
        <f>IF(BM$2="Fcst",'Total OpEx'!BS49/1000,Actuals!BL27/1000)</f>
        <v>0</v>
      </c>
      <c r="BN21" s="23">
        <f>IF(BN$2="Fcst",'Total OpEx'!BT49/1000,Actuals!BM27/1000)</f>
        <v>0</v>
      </c>
      <c r="BO21" s="23">
        <f>IF(BO$2="Fcst",'Total OpEx'!BU49/1000,Actuals!BN27/1000)</f>
        <v>0</v>
      </c>
      <c r="BP21" s="23">
        <f>IF(BP$2="Fcst",'Total OpEx'!BV49/1000,Actuals!BO27/1000)</f>
        <v>0</v>
      </c>
      <c r="BQ21" s="23">
        <f>IF(BQ$2="Fcst",'Total OpEx'!BW49/1000,Actuals!BP27/1000)</f>
        <v>0</v>
      </c>
      <c r="BR21" s="23">
        <f>IF(BR$2="Fcst",'Total OpEx'!BX49/1000,Actuals!BQ27/1000)</f>
        <v>0</v>
      </c>
      <c r="BS21" s="23">
        <f>IF(BS$2="Fcst",'Total OpEx'!BY49/1000,Actuals!BR27/1000)</f>
        <v>0</v>
      </c>
      <c r="BT21" s="23">
        <f>IF(BT$2="Fcst",'Total OpEx'!BZ49/1000,Actuals!BS27/1000)</f>
        <v>0</v>
      </c>
      <c r="BU21" s="23">
        <f>IF(BU$2="Fcst",'Total OpEx'!CA49/1000,Actuals!BT27/1000)</f>
        <v>0</v>
      </c>
      <c r="BV21" s="23">
        <f>IF(BV$2="Fcst",'Total OpEx'!CB49/1000,Actuals!BU27/1000)</f>
        <v>0</v>
      </c>
      <c r="BX21" s="23">
        <f t="shared" si="25"/>
        <v>0</v>
      </c>
      <c r="BY21" s="23">
        <f t="shared" si="25"/>
        <v>0</v>
      </c>
      <c r="BZ21" s="23">
        <f t="shared" si="25"/>
        <v>0</v>
      </c>
      <c r="CA21" s="23">
        <f t="shared" si="25"/>
        <v>0</v>
      </c>
      <c r="CB21" s="23">
        <f t="shared" si="25"/>
        <v>0</v>
      </c>
      <c r="CC21" s="23">
        <f t="shared" si="21"/>
        <v>0</v>
      </c>
    </row>
    <row r="22" spans="1:83" x14ac:dyDescent="0.25">
      <c r="A22" s="18" t="str">
        <f>'Total OpEx'!B50</f>
        <v>Customer Success</v>
      </c>
      <c r="B22" s="15"/>
      <c r="C22" s="23">
        <f>IF(C$2="Fcst",'Total OpEx'!I50/1000,Actuals!B28/1000)</f>
        <v>0</v>
      </c>
      <c r="D22" s="23">
        <f>IF(D$2="Fcst",'Total OpEx'!J50/1000,Actuals!C28/1000)</f>
        <v>0</v>
      </c>
      <c r="E22" s="23">
        <f>IF(E$2="Fcst",'Total OpEx'!K50/1000,Actuals!D28/1000)</f>
        <v>0</v>
      </c>
      <c r="F22" s="23">
        <f>IF(F$2="Fcst",'Total OpEx'!L50/1000,Actuals!E28/1000)</f>
        <v>0</v>
      </c>
      <c r="G22" s="23">
        <f>IF(G$2="Fcst",'Total OpEx'!M50/1000,Actuals!F28/1000)</f>
        <v>0</v>
      </c>
      <c r="H22" s="23">
        <f>IF(H$2="Fcst",'Total OpEx'!N50/1000,Actuals!G28/1000)</f>
        <v>0</v>
      </c>
      <c r="I22" s="23">
        <f>IF(I$2="Fcst",'Total OpEx'!O50/1000,Actuals!H28/1000)</f>
        <v>0</v>
      </c>
      <c r="J22" s="23">
        <f>IF(J$2="Fcst",'Total OpEx'!P50/1000,Actuals!I28/1000)</f>
        <v>119.61714339726026</v>
      </c>
      <c r="K22" s="23">
        <f>IF(K$2="Fcst",'Total OpEx'!Q50/1000,Actuals!J28/1000)</f>
        <v>123.2626005479452</v>
      </c>
      <c r="L22" s="23">
        <f>IF(L$2="Fcst",'Total OpEx'!R50/1000,Actuals!K28/1000)</f>
        <v>128.07288312328768</v>
      </c>
      <c r="M22" s="23">
        <f>IF(M$2="Fcst",'Total OpEx'!S50/1000,Actuals!L28/1000)</f>
        <v>129.2617101369863</v>
      </c>
      <c r="N22" s="23">
        <f>IF(N$2="Fcst",'Total OpEx'!T50/1000,Actuals!M28/1000)</f>
        <v>132.6070338082192</v>
      </c>
      <c r="O22" s="23">
        <f>IF(O$2="Fcst",'Total OpEx'!U50/1000,Actuals!N28/1000)</f>
        <v>132.6070338082192</v>
      </c>
      <c r="P22" s="23">
        <f>IF(P$2="Fcst",'Total OpEx'!V50/1000,Actuals!O28/1000)</f>
        <v>123.18984909589041</v>
      </c>
      <c r="Q22" s="23">
        <f>IF(Q$2="Fcst",'Total OpEx'!W50/1000,Actuals!P28/1000)</f>
        <v>140.96572147945204</v>
      </c>
      <c r="R22" s="23">
        <f>IF(R$2="Fcst",'Total OpEx'!X50/1000,Actuals!Q28/1000)</f>
        <v>137.35350465753424</v>
      </c>
      <c r="S22" s="23">
        <f>IF(S$2="Fcst",'Total OpEx'!Y50/1000,Actuals!R28/1000)</f>
        <v>140.96572147945204</v>
      </c>
      <c r="T22" s="23">
        <f>IF(T$2="Fcst",'Total OpEx'!Z50/1000,Actuals!S28/1000)</f>
        <v>137.35350465753424</v>
      </c>
      <c r="U22" s="23">
        <f>IF(U$2="Fcst",'Total OpEx'!AA50/1000,Actuals!T28/1000)</f>
        <v>140.96572147945204</v>
      </c>
      <c r="V22" s="23">
        <f>IF(V$2="Fcst",'Total OpEx'!AB50/1000,Actuals!U28/1000)</f>
        <v>140.96572147945204</v>
      </c>
      <c r="W22" s="23">
        <f>IF(W$2="Fcst",'Total OpEx'!AC50/1000,Actuals!V28/1000)</f>
        <v>137.35350465753424</v>
      </c>
      <c r="X22" s="23">
        <f>IF(X$2="Fcst",'Total OpEx'!AD50/1000,Actuals!W28/1000)</f>
        <v>140.96572147945204</v>
      </c>
      <c r="Y22" s="23">
        <f>IF(Y$2="Fcst",'Total OpEx'!AE50/1000,Actuals!X28/1000)</f>
        <v>137.35350465753424</v>
      </c>
      <c r="Z22" s="23">
        <f>IF(Z$2="Fcst",'Total OpEx'!AF50/1000,Actuals!Y28/1000)</f>
        <v>140.96572147945204</v>
      </c>
      <c r="AA22" s="23">
        <f>IF(AA$2="Fcst",'Total OpEx'!AG50/1000,Actuals!Z28/1000)</f>
        <v>140.96572147945204</v>
      </c>
      <c r="AB22" s="23">
        <f>IF(AB$2="Fcst",'Total OpEx'!AH50/1000,Actuals!AA28/1000)</f>
        <v>133.74128783561645</v>
      </c>
      <c r="AC22" s="23">
        <f>IF(AC$2="Fcst",'Total OpEx'!AI50/1000,Actuals!AB28/1000)</f>
        <v>140.96572147945204</v>
      </c>
      <c r="AD22" s="23">
        <f>IF(AD$2="Fcst",'Total OpEx'!AJ50/1000,Actuals!AC28/1000)</f>
        <v>137.35350465753424</v>
      </c>
      <c r="AE22" s="23">
        <f>IF(AE$2="Fcst",'Total OpEx'!AK50/1000,Actuals!AD28/1000)</f>
        <v>140.96572147945204</v>
      </c>
      <c r="AF22" s="23">
        <f>IF(AF$2="Fcst",'Total OpEx'!AL50/1000,Actuals!AE28/1000)</f>
        <v>137.35350465753424</v>
      </c>
      <c r="AG22" s="23">
        <f>IF(AG$2="Fcst",'Total OpEx'!AM50/1000,Actuals!AF28/1000)</f>
        <v>140.96572147945204</v>
      </c>
      <c r="AH22" s="23">
        <f>IF(AH$2="Fcst",'Total OpEx'!AN50/1000,Actuals!AG28/1000)</f>
        <v>140.96572147945204</v>
      </c>
      <c r="AI22" s="23">
        <f>IF(AI$2="Fcst",'Total OpEx'!AO50/1000,Actuals!AH28/1000)</f>
        <v>137.35350465753424</v>
      </c>
      <c r="AJ22" s="23">
        <f>IF(AJ$2="Fcst",'Total OpEx'!AP50/1000,Actuals!AI28/1000)</f>
        <v>140.96572147945204</v>
      </c>
      <c r="AK22" s="23">
        <f>IF(AK$2="Fcst",'Total OpEx'!AQ50/1000,Actuals!AJ28/1000)</f>
        <v>137.35350465753424</v>
      </c>
      <c r="AL22" s="23">
        <f>IF(AL$2="Fcst",'Total OpEx'!AR50/1000,Actuals!AK28/1000)</f>
        <v>140.96572147945204</v>
      </c>
      <c r="AM22" s="23">
        <f>IF(AM$2="Fcst",'Total OpEx'!AS50/1000,Actuals!AL28/1000)</f>
        <v>140.96572147945204</v>
      </c>
      <c r="AN22" s="23">
        <f>IF(AN$2="Fcst",'Total OpEx'!AT50/1000,Actuals!AM28/1000)</f>
        <v>130.12907101369862</v>
      </c>
      <c r="AO22" s="23">
        <f>IF(AO$2="Fcst",'Total OpEx'!AU50/1000,Actuals!AN28/1000)</f>
        <v>140.96572147945204</v>
      </c>
      <c r="AP22" s="23">
        <f>IF(AP$2="Fcst",'Total OpEx'!AV50/1000,Actuals!AO28/1000)</f>
        <v>137.35350465753424</v>
      </c>
      <c r="AQ22" s="23">
        <f>IF(AQ$2="Fcst",'Total OpEx'!AW50/1000,Actuals!AP28/1000)</f>
        <v>140.96572147945204</v>
      </c>
      <c r="AR22" s="23">
        <f>IF(AR$2="Fcst",'Total OpEx'!AX50/1000,Actuals!AQ28/1000)</f>
        <v>137.35350465753424</v>
      </c>
      <c r="AS22" s="23">
        <f>IF(AS$2="Fcst",'Total OpEx'!AY50/1000,Actuals!AR28/1000)</f>
        <v>140.96572147945204</v>
      </c>
      <c r="AT22" s="23">
        <f>IF(AT$2="Fcst",'Total OpEx'!AZ50/1000,Actuals!AS28/1000)</f>
        <v>140.96572147945204</v>
      </c>
      <c r="AU22" s="23">
        <f>IF(AU$2="Fcst",'Total OpEx'!BA50/1000,Actuals!AT28/1000)</f>
        <v>137.35350465753424</v>
      </c>
      <c r="AV22" s="23">
        <f>IF(AV$2="Fcst",'Total OpEx'!BB50/1000,Actuals!AU28/1000)</f>
        <v>140.96572147945204</v>
      </c>
      <c r="AW22" s="23">
        <f>IF(AW$2="Fcst",'Total OpEx'!BC50/1000,Actuals!AV28/1000)</f>
        <v>137.35350465753424</v>
      </c>
      <c r="AX22" s="23">
        <f>IF(AX$2="Fcst",'Total OpEx'!BD50/1000,Actuals!AW28/1000)</f>
        <v>140.96572147945204</v>
      </c>
      <c r="AY22" s="23">
        <f>IF(AY$2="Fcst",'Total OpEx'!BE50/1000,Actuals!AX28/1000)</f>
        <v>0</v>
      </c>
      <c r="AZ22" s="23">
        <f>IF(AZ$2="Fcst",'Total OpEx'!BF50/1000,Actuals!AY28/1000)</f>
        <v>0</v>
      </c>
      <c r="BA22" s="23">
        <f>IF(BA$2="Fcst",'Total OpEx'!BG50/1000,Actuals!AZ28/1000)</f>
        <v>0</v>
      </c>
      <c r="BB22" s="23">
        <f>IF(BB$2="Fcst",'Total OpEx'!BH50/1000,Actuals!BA28/1000)</f>
        <v>0</v>
      </c>
      <c r="BC22" s="23">
        <f>IF(BC$2="Fcst",'Total OpEx'!BI50/1000,Actuals!BB28/1000)</f>
        <v>0</v>
      </c>
      <c r="BD22" s="23">
        <f>IF(BD$2="Fcst",'Total OpEx'!BJ50/1000,Actuals!BC28/1000)</f>
        <v>0</v>
      </c>
      <c r="BE22" s="23">
        <f>IF(BE$2="Fcst",'Total OpEx'!BK50/1000,Actuals!BD28/1000)</f>
        <v>0</v>
      </c>
      <c r="BF22" s="23">
        <f>IF(BF$2="Fcst",'Total OpEx'!BL50/1000,Actuals!BE28/1000)</f>
        <v>0</v>
      </c>
      <c r="BG22" s="23">
        <f>IF(BG$2="Fcst",'Total OpEx'!BM50/1000,Actuals!BF28/1000)</f>
        <v>0</v>
      </c>
      <c r="BH22" s="23">
        <f>IF(BH$2="Fcst",'Total OpEx'!BN50/1000,Actuals!BG28/1000)</f>
        <v>0</v>
      </c>
      <c r="BI22" s="23">
        <f>IF(BI$2="Fcst",'Total OpEx'!BO50/1000,Actuals!BH28/1000)</f>
        <v>0</v>
      </c>
      <c r="BJ22" s="23">
        <f>IF(BJ$2="Fcst",'Total OpEx'!BP50/1000,Actuals!BI28/1000)</f>
        <v>0</v>
      </c>
      <c r="BK22" s="23">
        <f>IF(BK$2="Fcst",'Total OpEx'!BQ50/1000,Actuals!BJ28/1000)</f>
        <v>0</v>
      </c>
      <c r="BL22" s="23">
        <f>IF(BL$2="Fcst",'Total OpEx'!BR50/1000,Actuals!BK28/1000)</f>
        <v>0</v>
      </c>
      <c r="BM22" s="23">
        <f>IF(BM$2="Fcst",'Total OpEx'!BS50/1000,Actuals!BL28/1000)</f>
        <v>0</v>
      </c>
      <c r="BN22" s="23">
        <f>IF(BN$2="Fcst",'Total OpEx'!BT50/1000,Actuals!BM28/1000)</f>
        <v>0</v>
      </c>
      <c r="BO22" s="23">
        <f>IF(BO$2="Fcst",'Total OpEx'!BU50/1000,Actuals!BN28/1000)</f>
        <v>0</v>
      </c>
      <c r="BP22" s="23">
        <f>IF(BP$2="Fcst",'Total OpEx'!BV50/1000,Actuals!BO28/1000)</f>
        <v>0</v>
      </c>
      <c r="BQ22" s="23">
        <f>IF(BQ$2="Fcst",'Total OpEx'!BW50/1000,Actuals!BP28/1000)</f>
        <v>0</v>
      </c>
      <c r="BR22" s="23">
        <f>IF(BR$2="Fcst",'Total OpEx'!BX50/1000,Actuals!BQ28/1000)</f>
        <v>0</v>
      </c>
      <c r="BS22" s="23">
        <f>IF(BS$2="Fcst",'Total OpEx'!BY50/1000,Actuals!BR28/1000)</f>
        <v>0</v>
      </c>
      <c r="BT22" s="23">
        <f>IF(BT$2="Fcst",'Total OpEx'!BZ50/1000,Actuals!BS28/1000)</f>
        <v>0</v>
      </c>
      <c r="BU22" s="23">
        <f>IF(BU$2="Fcst",'Total OpEx'!CA50/1000,Actuals!BT28/1000)</f>
        <v>0</v>
      </c>
      <c r="BV22" s="23">
        <f>IF(BV$2="Fcst",'Total OpEx'!CB50/1000,Actuals!BU28/1000)</f>
        <v>0</v>
      </c>
      <c r="BX22" s="23">
        <f t="shared" si="25"/>
        <v>632.82137101369858</v>
      </c>
      <c r="BY22" s="23">
        <f t="shared" si="25"/>
        <v>1651.005230410959</v>
      </c>
      <c r="BZ22" s="23">
        <f t="shared" si="25"/>
        <v>1669.9153568219176</v>
      </c>
      <c r="CA22" s="23">
        <f t="shared" si="25"/>
        <v>1666.30314</v>
      </c>
      <c r="CB22" s="23">
        <f t="shared" si="25"/>
        <v>0</v>
      </c>
      <c r="CC22" s="23">
        <f t="shared" si="21"/>
        <v>0</v>
      </c>
    </row>
    <row r="23" spans="1:83" x14ac:dyDescent="0.25">
      <c r="A23" s="18" t="s">
        <v>954</v>
      </c>
      <c r="B23" s="15"/>
      <c r="C23" s="23">
        <f>IF(C$2="Fcst",'Total OpEx'!I51/1000,Actuals!B29/1000)</f>
        <v>0</v>
      </c>
      <c r="D23" s="23">
        <f>IF(D$2="Fcst",'Total OpEx'!J51/1000,Actuals!C29/1000)</f>
        <v>0</v>
      </c>
      <c r="E23" s="23">
        <f>IF(E$2="Fcst",'Total OpEx'!K51/1000,Actuals!D29/1000)</f>
        <v>0</v>
      </c>
      <c r="F23" s="23">
        <f>IF(F$2="Fcst",'Total OpEx'!L51/1000,Actuals!E29/1000)</f>
        <v>0</v>
      </c>
      <c r="G23" s="23">
        <f>IF(G$2="Fcst",'Total OpEx'!M51/1000,Actuals!F29/1000)</f>
        <v>0</v>
      </c>
      <c r="H23" s="23">
        <f>IF(H$2="Fcst",'Total OpEx'!N51/1000,Actuals!G29/1000)</f>
        <v>0</v>
      </c>
      <c r="I23" s="23">
        <f>IF(I$2="Fcst",'Total OpEx'!O51/1000,Actuals!H29/1000)</f>
        <v>0</v>
      </c>
      <c r="J23" s="23">
        <f>IF(J$2="Fcst",'Total OpEx'!P51/1000,Actuals!I29/1000)</f>
        <v>0</v>
      </c>
      <c r="K23" s="23">
        <f>IF(K$2="Fcst",'Total OpEx'!Q51/1000,Actuals!J29/1000)</f>
        <v>0</v>
      </c>
      <c r="L23" s="23">
        <f>IF(L$2="Fcst",'Total OpEx'!R51/1000,Actuals!K29/1000)</f>
        <v>0</v>
      </c>
      <c r="M23" s="23">
        <f>IF(M$2="Fcst",'Total OpEx'!S51/1000,Actuals!L29/1000)</f>
        <v>0</v>
      </c>
      <c r="N23" s="23">
        <f>IF(N$2="Fcst",'Total OpEx'!T51/1000,Actuals!M29/1000)</f>
        <v>0</v>
      </c>
      <c r="O23" s="23">
        <f>IF(O$2="Fcst",'Total OpEx'!U51/1000,Actuals!N29/1000)</f>
        <v>0</v>
      </c>
      <c r="P23" s="23">
        <f>IF(P$2="Fcst",'Total OpEx'!V51/1000,Actuals!O29/1000)</f>
        <v>0</v>
      </c>
      <c r="Q23" s="23">
        <f>IF(Q$2="Fcst",'Total OpEx'!W51/1000,Actuals!P29/1000)</f>
        <v>0</v>
      </c>
      <c r="R23" s="23">
        <f>IF(R$2="Fcst",'Total OpEx'!X51/1000,Actuals!Q29/1000)</f>
        <v>0</v>
      </c>
      <c r="S23" s="23">
        <f>IF(S$2="Fcst",'Total OpEx'!Y51/1000,Actuals!R29/1000)</f>
        <v>0</v>
      </c>
      <c r="T23" s="23">
        <f>IF(T$2="Fcst",'Total OpEx'!Z51/1000,Actuals!S29/1000)</f>
        <v>0</v>
      </c>
      <c r="U23" s="23">
        <f>IF(U$2="Fcst",'Total OpEx'!AA51/1000,Actuals!T29/1000)</f>
        <v>0</v>
      </c>
      <c r="V23" s="23">
        <f>IF(V$2="Fcst",'Total OpEx'!AB51/1000,Actuals!U29/1000)</f>
        <v>0</v>
      </c>
      <c r="W23" s="23">
        <f>IF(W$2="Fcst",'Total OpEx'!AC51/1000,Actuals!V29/1000)</f>
        <v>0</v>
      </c>
      <c r="X23" s="23">
        <f>IF(X$2="Fcst",'Total OpEx'!AD51/1000,Actuals!W29/1000)</f>
        <v>0</v>
      </c>
      <c r="Y23" s="23">
        <f>IF(Y$2="Fcst",'Total OpEx'!AE51/1000,Actuals!X29/1000)</f>
        <v>0</v>
      </c>
      <c r="Z23" s="23">
        <f>IF(Z$2="Fcst",'Total OpEx'!AF51/1000,Actuals!Y29/1000)</f>
        <v>0</v>
      </c>
      <c r="AA23" s="23">
        <f>IF(AA$2="Fcst",'Total OpEx'!AG51/1000,Actuals!Z29/1000)</f>
        <v>0</v>
      </c>
      <c r="AB23" s="23">
        <f>IF(AB$2="Fcst",'Total OpEx'!AH51/1000,Actuals!AA29/1000)</f>
        <v>0</v>
      </c>
      <c r="AC23" s="23">
        <f>IF(AC$2="Fcst",'Total OpEx'!AI51/1000,Actuals!AB29/1000)</f>
        <v>0</v>
      </c>
      <c r="AD23" s="23">
        <f>IF(AD$2="Fcst",'Total OpEx'!AJ51/1000,Actuals!AC29/1000)</f>
        <v>0</v>
      </c>
      <c r="AE23" s="23">
        <f>IF(AE$2="Fcst",'Total OpEx'!AK51/1000,Actuals!AD29/1000)</f>
        <v>0</v>
      </c>
      <c r="AF23" s="23">
        <f>IF(AF$2="Fcst",'Total OpEx'!AL51/1000,Actuals!AE29/1000)</f>
        <v>0</v>
      </c>
      <c r="AG23" s="23">
        <f>IF(AG$2="Fcst",'Total OpEx'!AM51/1000,Actuals!AF29/1000)</f>
        <v>0</v>
      </c>
      <c r="AH23" s="23">
        <f>IF(AH$2="Fcst",'Total OpEx'!AN51/1000,Actuals!AG29/1000)</f>
        <v>0</v>
      </c>
      <c r="AI23" s="23">
        <f>IF(AI$2="Fcst",'Total OpEx'!AO51/1000,Actuals!AH29/1000)</f>
        <v>0</v>
      </c>
      <c r="AJ23" s="23">
        <f>IF(AJ$2="Fcst",'Total OpEx'!AP51/1000,Actuals!AI29/1000)</f>
        <v>0</v>
      </c>
      <c r="AK23" s="23">
        <f>IF(AK$2="Fcst",'Total OpEx'!AQ51/1000,Actuals!AJ29/1000)</f>
        <v>0</v>
      </c>
      <c r="AL23" s="23">
        <f>IF(AL$2="Fcst",'Total OpEx'!AR51/1000,Actuals!AK29/1000)</f>
        <v>0</v>
      </c>
      <c r="AM23" s="23">
        <f>IF(AM$2="Fcst",'Total OpEx'!AS51/1000,Actuals!AL29/1000)</f>
        <v>0</v>
      </c>
      <c r="AN23" s="23">
        <f>IF(AN$2="Fcst",'Total OpEx'!AT51/1000,Actuals!AM29/1000)</f>
        <v>0</v>
      </c>
      <c r="AO23" s="23">
        <f>IF(AO$2="Fcst",'Total OpEx'!AU51/1000,Actuals!AN29/1000)</f>
        <v>0</v>
      </c>
      <c r="AP23" s="23">
        <f>IF(AP$2="Fcst",'Total OpEx'!AV51/1000,Actuals!AO29/1000)</f>
        <v>0</v>
      </c>
      <c r="AQ23" s="23">
        <f>IF(AQ$2="Fcst",'Total OpEx'!AW51/1000,Actuals!AP29/1000)</f>
        <v>0</v>
      </c>
      <c r="AR23" s="23">
        <f>IF(AR$2="Fcst",'Total OpEx'!AX51/1000,Actuals!AQ29/1000)</f>
        <v>0</v>
      </c>
      <c r="AS23" s="23">
        <f>IF(AS$2="Fcst",'Total OpEx'!AY51/1000,Actuals!AR29/1000)</f>
        <v>0</v>
      </c>
      <c r="AT23" s="23">
        <f>IF(AT$2="Fcst",'Total OpEx'!AZ51/1000,Actuals!AS29/1000)</f>
        <v>0</v>
      </c>
      <c r="AU23" s="23">
        <f>IF(AU$2="Fcst",'Total OpEx'!BA51/1000,Actuals!AT29/1000)</f>
        <v>0</v>
      </c>
      <c r="AV23" s="23">
        <f>IF(AV$2="Fcst",'Total OpEx'!BB51/1000,Actuals!AU29/1000)</f>
        <v>0</v>
      </c>
      <c r="AW23" s="23">
        <f>IF(AW$2="Fcst",'Total OpEx'!BC51/1000,Actuals!AV29/1000)</f>
        <v>0</v>
      </c>
      <c r="AX23" s="23">
        <f>IF(AX$2="Fcst",'Total OpEx'!BD51/1000,Actuals!AW29/1000)</f>
        <v>0</v>
      </c>
      <c r="AY23" s="23">
        <f>IF(AY$2="Fcst",'Total OpEx'!BE51/1000,Actuals!AX29/1000)</f>
        <v>0</v>
      </c>
      <c r="AZ23" s="23">
        <f>IF(AZ$2="Fcst",'Total OpEx'!BF51/1000,Actuals!AY29/1000)</f>
        <v>0</v>
      </c>
      <c r="BA23" s="23">
        <f>IF(BA$2="Fcst",'Total OpEx'!BG51/1000,Actuals!AZ29/1000)</f>
        <v>0</v>
      </c>
      <c r="BB23" s="23">
        <f>IF(BB$2="Fcst",'Total OpEx'!BH51/1000,Actuals!BA29/1000)</f>
        <v>0</v>
      </c>
      <c r="BC23" s="23">
        <f>IF(BC$2="Fcst",'Total OpEx'!BI51/1000,Actuals!BB29/1000)</f>
        <v>0</v>
      </c>
      <c r="BD23" s="23">
        <f>IF(BD$2="Fcst",'Total OpEx'!BJ51/1000,Actuals!BC29/1000)</f>
        <v>0</v>
      </c>
      <c r="BE23" s="23">
        <f>IF(BE$2="Fcst",'Total OpEx'!BK51/1000,Actuals!BD29/1000)</f>
        <v>0</v>
      </c>
      <c r="BF23" s="23">
        <f>IF(BF$2="Fcst",'Total OpEx'!BL51/1000,Actuals!BE29/1000)</f>
        <v>0</v>
      </c>
      <c r="BG23" s="23">
        <f>IF(BG$2="Fcst",'Total OpEx'!BM51/1000,Actuals!BF29/1000)</f>
        <v>0</v>
      </c>
      <c r="BH23" s="23">
        <f>IF(BH$2="Fcst",'Total OpEx'!BN51/1000,Actuals!BG29/1000)</f>
        <v>0</v>
      </c>
      <c r="BI23" s="23">
        <f>IF(BI$2="Fcst",'Total OpEx'!BO51/1000,Actuals!BH29/1000)</f>
        <v>0</v>
      </c>
      <c r="BJ23" s="23">
        <f>IF(BJ$2="Fcst",'Total OpEx'!BP51/1000,Actuals!BI29/1000)</f>
        <v>0</v>
      </c>
      <c r="BK23" s="23">
        <f>IF(BK$2="Fcst",'Total OpEx'!BQ51/1000,Actuals!BJ29/1000)</f>
        <v>0</v>
      </c>
      <c r="BL23" s="23">
        <f>IF(BL$2="Fcst",'Total OpEx'!BR51/1000,Actuals!BK29/1000)</f>
        <v>0</v>
      </c>
      <c r="BM23" s="23">
        <f>IF(BM$2="Fcst",'Total OpEx'!BS51/1000,Actuals!BL29/1000)</f>
        <v>0</v>
      </c>
      <c r="BN23" s="23">
        <f>IF(BN$2="Fcst",'Total OpEx'!BT51/1000,Actuals!BM29/1000)</f>
        <v>0</v>
      </c>
      <c r="BO23" s="23">
        <f>IF(BO$2="Fcst",'Total OpEx'!BU51/1000,Actuals!BN29/1000)</f>
        <v>0</v>
      </c>
      <c r="BP23" s="23">
        <f>IF(BP$2="Fcst",'Total OpEx'!BV51/1000,Actuals!BO29/1000)</f>
        <v>0</v>
      </c>
      <c r="BQ23" s="23">
        <f>IF(BQ$2="Fcst",'Total OpEx'!BW51/1000,Actuals!BP29/1000)</f>
        <v>0</v>
      </c>
      <c r="BR23" s="23">
        <f>IF(BR$2="Fcst",'Total OpEx'!BX51/1000,Actuals!BQ29/1000)</f>
        <v>0</v>
      </c>
      <c r="BS23" s="23">
        <f>IF(BS$2="Fcst",'Total OpEx'!BY51/1000,Actuals!BR29/1000)</f>
        <v>0</v>
      </c>
      <c r="BT23" s="23">
        <f>IF(BT$2="Fcst",'Total OpEx'!BZ51/1000,Actuals!BS29/1000)</f>
        <v>0</v>
      </c>
      <c r="BU23" s="23">
        <f>IF(BU$2="Fcst",'Total OpEx'!CA51/1000,Actuals!BT29/1000)</f>
        <v>0</v>
      </c>
      <c r="BV23" s="23">
        <f>IF(BV$2="Fcst",'Total OpEx'!CB51/1000,Actuals!BU29/1000)</f>
        <v>0</v>
      </c>
      <c r="BX23" s="23">
        <f t="shared" si="25"/>
        <v>0</v>
      </c>
      <c r="BY23" s="23">
        <f t="shared" si="25"/>
        <v>0</v>
      </c>
      <c r="BZ23" s="23">
        <f t="shared" si="25"/>
        <v>0</v>
      </c>
      <c r="CA23" s="23">
        <f t="shared" si="25"/>
        <v>0</v>
      </c>
      <c r="CB23" s="23">
        <f t="shared" si="25"/>
        <v>0</v>
      </c>
      <c r="CC23" s="23">
        <f t="shared" si="21"/>
        <v>0</v>
      </c>
    </row>
    <row r="24" spans="1:83" x14ac:dyDescent="0.25">
      <c r="A24" s="18" t="s">
        <v>476</v>
      </c>
      <c r="B24" s="15"/>
      <c r="C24" s="23">
        <f>IF(C$2="Fcst",'Total OpEx'!I52/1000,Actuals!B30/1000)</f>
        <v>0</v>
      </c>
      <c r="D24" s="23">
        <f>IF(D$2="Fcst",'Total OpEx'!J52/1000,Actuals!C30/1000)</f>
        <v>0</v>
      </c>
      <c r="E24" s="23">
        <f>IF(E$2="Fcst",'Total OpEx'!K52/1000,Actuals!D30/1000)</f>
        <v>0</v>
      </c>
      <c r="F24" s="23">
        <f>IF(F$2="Fcst",'Total OpEx'!L52/1000,Actuals!E30/1000)</f>
        <v>0</v>
      </c>
      <c r="G24" s="23">
        <f>IF(G$2="Fcst",'Total OpEx'!M52/1000,Actuals!F30/1000)</f>
        <v>0</v>
      </c>
      <c r="H24" s="23">
        <f>IF(H$2="Fcst",'Total OpEx'!N52/1000,Actuals!G30/1000)</f>
        <v>0</v>
      </c>
      <c r="I24" s="23">
        <f>IF(I$2="Fcst",'Total OpEx'!O52/1000,Actuals!H30/1000)</f>
        <v>0</v>
      </c>
      <c r="J24" s="23">
        <f>IF(J$2="Fcst",'Total OpEx'!P52/1000,Actuals!I30/1000)</f>
        <v>0</v>
      </c>
      <c r="K24" s="23">
        <f>IF(K$2="Fcst",'Total OpEx'!Q52/1000,Actuals!J30/1000)</f>
        <v>0</v>
      </c>
      <c r="L24" s="23">
        <f>IF(L$2="Fcst",'Total OpEx'!R52/1000,Actuals!K30/1000)</f>
        <v>0</v>
      </c>
      <c r="M24" s="23">
        <f>IF(M$2="Fcst",'Total OpEx'!S52/1000,Actuals!L30/1000)</f>
        <v>0</v>
      </c>
      <c r="N24" s="23">
        <f>IF(N$2="Fcst",'Total OpEx'!T52/1000,Actuals!M30/1000)</f>
        <v>0</v>
      </c>
      <c r="O24" s="23">
        <f>IF(O$2="Fcst",'Total OpEx'!U52/1000,Actuals!N30/1000)</f>
        <v>0</v>
      </c>
      <c r="P24" s="23">
        <f>IF(P$2="Fcst",'Total OpEx'!V52/1000,Actuals!O30/1000)</f>
        <v>0</v>
      </c>
      <c r="Q24" s="23">
        <f>IF(Q$2="Fcst",'Total OpEx'!W52/1000,Actuals!P30/1000)</f>
        <v>0</v>
      </c>
      <c r="R24" s="23">
        <f>IF(R$2="Fcst",'Total OpEx'!X52/1000,Actuals!Q30/1000)</f>
        <v>0</v>
      </c>
      <c r="S24" s="23">
        <f>IF(S$2="Fcst",'Total OpEx'!Y52/1000,Actuals!R30/1000)</f>
        <v>0</v>
      </c>
      <c r="T24" s="23">
        <f>IF(T$2="Fcst",'Total OpEx'!Z52/1000,Actuals!S30/1000)</f>
        <v>0</v>
      </c>
      <c r="U24" s="23">
        <f>IF(U$2="Fcst",'Total OpEx'!AA52/1000,Actuals!T30/1000)</f>
        <v>0</v>
      </c>
      <c r="V24" s="23">
        <f>IF(V$2="Fcst",'Total OpEx'!AB52/1000,Actuals!U30/1000)</f>
        <v>0</v>
      </c>
      <c r="W24" s="23">
        <f>IF(W$2="Fcst",'Total OpEx'!AC52/1000,Actuals!V30/1000)</f>
        <v>0</v>
      </c>
      <c r="X24" s="23">
        <f>IF(X$2="Fcst",'Total OpEx'!AD52/1000,Actuals!W30/1000)</f>
        <v>0</v>
      </c>
      <c r="Y24" s="23">
        <f>IF(Y$2="Fcst",'Total OpEx'!AE52/1000,Actuals!X30/1000)</f>
        <v>0</v>
      </c>
      <c r="Z24" s="23">
        <f>IF(Z$2="Fcst",'Total OpEx'!AF52/1000,Actuals!Y30/1000)</f>
        <v>0</v>
      </c>
      <c r="AA24" s="23">
        <f>IF(AA$2="Fcst",'Total OpEx'!AG52/1000,Actuals!Z30/1000)</f>
        <v>0</v>
      </c>
      <c r="AB24" s="23">
        <f>IF(AB$2="Fcst",'Total OpEx'!AH52/1000,Actuals!AA30/1000)</f>
        <v>0</v>
      </c>
      <c r="AC24" s="23">
        <f>IF(AC$2="Fcst",'Total OpEx'!AI52/1000,Actuals!AB30/1000)</f>
        <v>0</v>
      </c>
      <c r="AD24" s="23">
        <f>IF(AD$2="Fcst",'Total OpEx'!AJ52/1000,Actuals!AC30/1000)</f>
        <v>0</v>
      </c>
      <c r="AE24" s="23">
        <f>IF(AE$2="Fcst",'Total OpEx'!AK52/1000,Actuals!AD30/1000)</f>
        <v>0</v>
      </c>
      <c r="AF24" s="23">
        <f>IF(AF$2="Fcst",'Total OpEx'!AL52/1000,Actuals!AE30/1000)</f>
        <v>0</v>
      </c>
      <c r="AG24" s="23">
        <f>IF(AG$2="Fcst",'Total OpEx'!AM52/1000,Actuals!AF30/1000)</f>
        <v>0</v>
      </c>
      <c r="AH24" s="23">
        <f>IF(AH$2="Fcst",'Total OpEx'!AN52/1000,Actuals!AG30/1000)</f>
        <v>0</v>
      </c>
      <c r="AI24" s="23">
        <f>IF(AI$2="Fcst",'Total OpEx'!AO52/1000,Actuals!AH30/1000)</f>
        <v>0</v>
      </c>
      <c r="AJ24" s="23">
        <f>IF(AJ$2="Fcst",'Total OpEx'!AP52/1000,Actuals!AI30/1000)</f>
        <v>0</v>
      </c>
      <c r="AK24" s="23">
        <f>IF(AK$2="Fcst",'Total OpEx'!AQ52/1000,Actuals!AJ30/1000)</f>
        <v>0</v>
      </c>
      <c r="AL24" s="23">
        <f>IF(AL$2="Fcst",'Total OpEx'!AR52/1000,Actuals!AK30/1000)</f>
        <v>0</v>
      </c>
      <c r="AM24" s="23">
        <f>IF(AM$2="Fcst",'Total OpEx'!AS52/1000,Actuals!AL30/1000)</f>
        <v>0</v>
      </c>
      <c r="AN24" s="23">
        <f>IF(AN$2="Fcst",'Total OpEx'!AT52/1000,Actuals!AM30/1000)</f>
        <v>0</v>
      </c>
      <c r="AO24" s="23">
        <f>IF(AO$2="Fcst",'Total OpEx'!AU52/1000,Actuals!AN30/1000)</f>
        <v>0</v>
      </c>
      <c r="AP24" s="23">
        <f>IF(AP$2="Fcst",'Total OpEx'!AV52/1000,Actuals!AO30/1000)</f>
        <v>0</v>
      </c>
      <c r="AQ24" s="23">
        <f>IF(AQ$2="Fcst",'Total OpEx'!AW52/1000,Actuals!AP30/1000)</f>
        <v>0</v>
      </c>
      <c r="AR24" s="23">
        <f>IF(AR$2="Fcst",'Total OpEx'!AX52/1000,Actuals!AQ30/1000)</f>
        <v>0</v>
      </c>
      <c r="AS24" s="23">
        <f>IF(AS$2="Fcst",'Total OpEx'!AY52/1000,Actuals!AR30/1000)</f>
        <v>0</v>
      </c>
      <c r="AT24" s="23">
        <f>IF(AT$2="Fcst",'Total OpEx'!AZ52/1000,Actuals!AS30/1000)</f>
        <v>0</v>
      </c>
      <c r="AU24" s="23">
        <f>IF(AU$2="Fcst",'Total OpEx'!BA52/1000,Actuals!AT30/1000)</f>
        <v>0</v>
      </c>
      <c r="AV24" s="23">
        <f>IF(AV$2="Fcst",'Total OpEx'!BB52/1000,Actuals!AU30/1000)</f>
        <v>0</v>
      </c>
      <c r="AW24" s="23">
        <f>IF(AW$2="Fcst",'Total OpEx'!BC52/1000,Actuals!AV30/1000)</f>
        <v>0</v>
      </c>
      <c r="AX24" s="23">
        <f>IF(AX$2="Fcst",'Total OpEx'!BD52/1000,Actuals!AW30/1000)</f>
        <v>0</v>
      </c>
      <c r="AY24" s="23">
        <f>IF(AY$2="Fcst",'Total OpEx'!BE52/1000,Actuals!AX30/1000)</f>
        <v>0</v>
      </c>
      <c r="AZ24" s="23">
        <f>IF(AZ$2="Fcst",'Total OpEx'!BF52/1000,Actuals!AY30/1000)</f>
        <v>0</v>
      </c>
      <c r="BA24" s="23">
        <f>IF(BA$2="Fcst",'Total OpEx'!BG52/1000,Actuals!AZ30/1000)</f>
        <v>0</v>
      </c>
      <c r="BB24" s="23">
        <f>IF(BB$2="Fcst",'Total OpEx'!BH52/1000,Actuals!BA30/1000)</f>
        <v>0</v>
      </c>
      <c r="BC24" s="23">
        <f>IF(BC$2="Fcst",'Total OpEx'!BI52/1000,Actuals!BB30/1000)</f>
        <v>0</v>
      </c>
      <c r="BD24" s="23">
        <f>IF(BD$2="Fcst",'Total OpEx'!BJ52/1000,Actuals!BC30/1000)</f>
        <v>0</v>
      </c>
      <c r="BE24" s="23">
        <f>IF(BE$2="Fcst",'Total OpEx'!BK52/1000,Actuals!BD30/1000)</f>
        <v>0</v>
      </c>
      <c r="BF24" s="23">
        <f>IF(BF$2="Fcst",'Total OpEx'!BL52/1000,Actuals!BE30/1000)</f>
        <v>0</v>
      </c>
      <c r="BG24" s="23">
        <f>IF(BG$2="Fcst",'Total OpEx'!BM52/1000,Actuals!BF30/1000)</f>
        <v>0</v>
      </c>
      <c r="BH24" s="23">
        <f>IF(BH$2="Fcst",'Total OpEx'!BN52/1000,Actuals!BG30/1000)</f>
        <v>0</v>
      </c>
      <c r="BI24" s="23">
        <f>IF(BI$2="Fcst",'Total OpEx'!BO52/1000,Actuals!BH30/1000)</f>
        <v>0</v>
      </c>
      <c r="BJ24" s="23">
        <f>IF(BJ$2="Fcst",'Total OpEx'!BP52/1000,Actuals!BI30/1000)</f>
        <v>0</v>
      </c>
      <c r="BK24" s="23">
        <f>IF(BK$2="Fcst",'Total OpEx'!BQ52/1000,Actuals!BJ30/1000)</f>
        <v>0</v>
      </c>
      <c r="BL24" s="23">
        <f>IF(BL$2="Fcst",'Total OpEx'!BR52/1000,Actuals!BK30/1000)</f>
        <v>0</v>
      </c>
      <c r="BM24" s="23">
        <f>IF(BM$2="Fcst",'Total OpEx'!BS52/1000,Actuals!BL30/1000)</f>
        <v>0</v>
      </c>
      <c r="BN24" s="23">
        <f>IF(BN$2="Fcst",'Total OpEx'!BT52/1000,Actuals!BM30/1000)</f>
        <v>0</v>
      </c>
      <c r="BO24" s="23">
        <f>IF(BO$2="Fcst",'Total OpEx'!BU52/1000,Actuals!BN30/1000)</f>
        <v>0</v>
      </c>
      <c r="BP24" s="23">
        <f>IF(BP$2="Fcst",'Total OpEx'!BV52/1000,Actuals!BO30/1000)</f>
        <v>0</v>
      </c>
      <c r="BQ24" s="23">
        <f>IF(BQ$2="Fcst",'Total OpEx'!BW52/1000,Actuals!BP30/1000)</f>
        <v>0</v>
      </c>
      <c r="BR24" s="23">
        <f>IF(BR$2="Fcst",'Total OpEx'!BX52/1000,Actuals!BQ30/1000)</f>
        <v>0</v>
      </c>
      <c r="BS24" s="23">
        <f>IF(BS$2="Fcst",'Total OpEx'!BY52/1000,Actuals!BR30/1000)</f>
        <v>0</v>
      </c>
      <c r="BT24" s="23">
        <f>IF(BT$2="Fcst",'Total OpEx'!BZ52/1000,Actuals!BS30/1000)</f>
        <v>0</v>
      </c>
      <c r="BU24" s="23">
        <f>IF(BU$2="Fcst",'Total OpEx'!CA52/1000,Actuals!BT30/1000)</f>
        <v>0</v>
      </c>
      <c r="BV24" s="23">
        <f>IF(BV$2="Fcst",'Total OpEx'!CB52/1000,Actuals!BU30/1000)</f>
        <v>0</v>
      </c>
      <c r="BX24" s="23">
        <f t="shared" si="25"/>
        <v>0</v>
      </c>
      <c r="BY24" s="23">
        <f t="shared" si="25"/>
        <v>0</v>
      </c>
      <c r="BZ24" s="23">
        <f t="shared" si="25"/>
        <v>0</v>
      </c>
      <c r="CA24" s="23">
        <f t="shared" si="25"/>
        <v>0</v>
      </c>
      <c r="CB24" s="23">
        <f t="shared" si="25"/>
        <v>0</v>
      </c>
      <c r="CC24" s="23">
        <f t="shared" si="21"/>
        <v>0</v>
      </c>
    </row>
    <row r="25" spans="1:83" x14ac:dyDescent="0.25">
      <c r="A25" s="18" t="str">
        <f>'Total OpEx'!B53</f>
        <v>Dev Ops</v>
      </c>
      <c r="B25" s="15"/>
      <c r="C25" s="25">
        <f>IF(C$2="Fcst",'Total OpEx'!I53/1000,Actuals!B31/1000)</f>
        <v>12.519830000000001</v>
      </c>
      <c r="D25" s="25">
        <f>IF(D$2="Fcst",'Total OpEx'!J53/1000,Actuals!C31/1000)</f>
        <v>12.49939</v>
      </c>
      <c r="E25" s="25">
        <f>IF(E$2="Fcst",'Total OpEx'!K53/1000,Actuals!D31/1000)</f>
        <v>16.525220000000001</v>
      </c>
      <c r="F25" s="25">
        <f>IF(F$2="Fcst",'Total OpEx'!L53/1000,Actuals!E31/1000)</f>
        <v>13.199069999999999</v>
      </c>
      <c r="G25" s="25">
        <f>IF(G$2="Fcst",'Total OpEx'!M53/1000,Actuals!F31/1000)</f>
        <v>13.473129999999999</v>
      </c>
      <c r="H25" s="25">
        <f>IF(H$2="Fcst",'Total OpEx'!N53/1000,Actuals!G31/1000)</f>
        <v>13.055040000000002</v>
      </c>
      <c r="I25" s="25">
        <f>IF(I$2="Fcst",'Total OpEx'!O53/1000,Actuals!H31/1000)</f>
        <v>14.829000000000001</v>
      </c>
      <c r="J25" s="25">
        <f>IF(J$2="Fcst",'Total OpEx'!P53/1000,Actuals!I31/1000)</f>
        <v>39.111269129636206</v>
      </c>
      <c r="K25" s="25">
        <f>IF(K$2="Fcst",'Total OpEx'!Q53/1000,Actuals!J31/1000)</f>
        <v>39.112076824389469</v>
      </c>
      <c r="L25" s="25">
        <f>IF(L$2="Fcst",'Total OpEx'!R53/1000,Actuals!K31/1000)</f>
        <v>39.003175089039587</v>
      </c>
      <c r="M25" s="25">
        <f>IF(M$2="Fcst",'Total OpEx'!S53/1000,Actuals!L31/1000)</f>
        <v>39.325370270617739</v>
      </c>
      <c r="N25" s="25">
        <f>IF(N$2="Fcst",'Total OpEx'!T53/1000,Actuals!M31/1000)</f>
        <v>39.476237713761378</v>
      </c>
      <c r="O25" s="25">
        <f>IF(O$2="Fcst",'Total OpEx'!U53/1000,Actuals!N31/1000)</f>
        <v>39.545266512550896</v>
      </c>
      <c r="P25" s="25">
        <f>IF(P$2="Fcst",'Total OpEx'!V53/1000,Actuals!O31/1000)</f>
        <v>40.151772008524553</v>
      </c>
      <c r="Q25" s="25">
        <f>IF(Q$2="Fcst",'Total OpEx'!W53/1000,Actuals!P31/1000)</f>
        <v>40.072155966366836</v>
      </c>
      <c r="R25" s="25">
        <f>IF(R$2="Fcst",'Total OpEx'!X53/1000,Actuals!Q31/1000)</f>
        <v>40.880536023097505</v>
      </c>
      <c r="S25" s="25">
        <f>IF(S$2="Fcst",'Total OpEx'!Y53/1000,Actuals!R31/1000)</f>
        <v>40.453159692602334</v>
      </c>
      <c r="T25" s="25">
        <f>IF(T$2="Fcst",'Total OpEx'!Z53/1000,Actuals!S31/1000)</f>
        <v>40.452419465934859</v>
      </c>
      <c r="U25" s="25">
        <f>IF(U$2="Fcst",'Total OpEx'!AA53/1000,Actuals!T31/1000)</f>
        <v>42.337572459057888</v>
      </c>
      <c r="V25" s="25">
        <f>IF(V$2="Fcst",'Total OpEx'!AB53/1000,Actuals!U31/1000)</f>
        <v>42.329145728871893</v>
      </c>
      <c r="W25" s="25">
        <f>IF(W$2="Fcst",'Total OpEx'!AC53/1000,Actuals!V31/1000)</f>
        <v>42.240278042746397</v>
      </c>
      <c r="X25" s="25">
        <f>IF(X$2="Fcst",'Total OpEx'!AD53/1000,Actuals!W31/1000)</f>
        <v>43.468638795713524</v>
      </c>
      <c r="Y25" s="25">
        <f>IF(Y$2="Fcst",'Total OpEx'!AE53/1000,Actuals!X31/1000)</f>
        <v>43.350815352866427</v>
      </c>
      <c r="Z25" s="25">
        <f>IF(Z$2="Fcst",'Total OpEx'!AF53/1000,Actuals!Y31/1000)</f>
        <v>45.570219708507402</v>
      </c>
      <c r="AA25" s="25">
        <f>IF(AA$2="Fcst",'Total OpEx'!AG53/1000,Actuals!Z31/1000)</f>
        <v>44.552260126878359</v>
      </c>
      <c r="AB25" s="25">
        <f>IF(AB$2="Fcst",'Total OpEx'!AH53/1000,Actuals!AA31/1000)</f>
        <v>44.386298036425437</v>
      </c>
      <c r="AC25" s="25">
        <f>IF(AC$2="Fcst",'Total OpEx'!AI53/1000,Actuals!AB31/1000)</f>
        <v>46.442591409012998</v>
      </c>
      <c r="AD25" s="25">
        <f>IF(AD$2="Fcst",'Total OpEx'!AJ53/1000,Actuals!AC31/1000)</f>
        <v>46.799100844395042</v>
      </c>
      <c r="AE25" s="25">
        <f>IF(AE$2="Fcst",'Total OpEx'!AK53/1000,Actuals!AD31/1000)</f>
        <v>48.439920580312148</v>
      </c>
      <c r="AF25" s="25">
        <f>IF(AF$2="Fcst",'Total OpEx'!AL53/1000,Actuals!AE31/1000)</f>
        <v>48.91160730977797</v>
      </c>
      <c r="AG25" s="25">
        <f>IF(AG$2="Fcst",'Total OpEx'!AM53/1000,Actuals!AF31/1000)</f>
        <v>50.258811973844317</v>
      </c>
      <c r="AH25" s="25">
        <f>IF(AH$2="Fcst",'Total OpEx'!AN53/1000,Actuals!AG31/1000)</f>
        <v>50.240669513706131</v>
      </c>
      <c r="AI25" s="25">
        <f>IF(AI$2="Fcst",'Total OpEx'!AO53/1000,Actuals!AH31/1000)</f>
        <v>53.00684291782396</v>
      </c>
      <c r="AJ25" s="25">
        <f>IF(AJ$2="Fcst",'Total OpEx'!AP53/1000,Actuals!AI31/1000)</f>
        <v>53.051043355382681</v>
      </c>
      <c r="AK25" s="25">
        <f>IF(AK$2="Fcst",'Total OpEx'!AQ53/1000,Actuals!AJ31/1000)</f>
        <v>52.894190429869198</v>
      </c>
      <c r="AL25" s="25">
        <f>IF(AL$2="Fcst",'Total OpEx'!AR53/1000,Actuals!AK31/1000)</f>
        <v>56.834714974242956</v>
      </c>
      <c r="AM25" s="25">
        <f>IF(AM$2="Fcst",'Total OpEx'!AS53/1000,Actuals!AL31/1000)</f>
        <v>54.708670675779402</v>
      </c>
      <c r="AN25" s="25">
        <f>IF(AN$2="Fcst",'Total OpEx'!AT53/1000,Actuals!AM31/1000)</f>
        <v>57.551305351807187</v>
      </c>
      <c r="AO25" s="25">
        <f>IF(AO$2="Fcst",'Total OpEx'!AU53/1000,Actuals!AN31/1000)</f>
        <v>58.107277531725558</v>
      </c>
      <c r="AP25" s="25">
        <f>IF(AP$2="Fcst",'Total OpEx'!AV53/1000,Actuals!AO31/1000)</f>
        <v>57.415679627326035</v>
      </c>
      <c r="AQ25" s="25">
        <f>IF(AQ$2="Fcst",'Total OpEx'!AW53/1000,Actuals!AP31/1000)</f>
        <v>59.693002631197643</v>
      </c>
      <c r="AR25" s="25">
        <f>IF(AR$2="Fcst",'Total OpEx'!AX53/1000,Actuals!AQ31/1000)</f>
        <v>60.274650120785253</v>
      </c>
      <c r="AS25" s="25">
        <f>IF(AS$2="Fcst",'Total OpEx'!AY53/1000,Actuals!AR31/1000)</f>
        <v>63.675503097042501</v>
      </c>
      <c r="AT25" s="25">
        <f>IF(AT$2="Fcst",'Total OpEx'!AZ53/1000,Actuals!AS31/1000)</f>
        <v>62.607235624242556</v>
      </c>
      <c r="AU25" s="25">
        <f>IF(AU$2="Fcst",'Total OpEx'!BA53/1000,Actuals!AT31/1000)</f>
        <v>63.918541159688878</v>
      </c>
      <c r="AV25" s="25">
        <f>IF(AV$2="Fcst",'Total OpEx'!BB53/1000,Actuals!AU31/1000)</f>
        <v>64.693881199002178</v>
      </c>
      <c r="AW25" s="25">
        <f>IF(AW$2="Fcst",'Total OpEx'!BC53/1000,Actuals!AV31/1000)</f>
        <v>65.721342017259929</v>
      </c>
      <c r="AX25" s="25">
        <f>IF(AX$2="Fcst",'Total OpEx'!BD53/1000,Actuals!AW31/1000)</f>
        <v>66.751148673779994</v>
      </c>
      <c r="AY25" s="25">
        <f>IF(AY$2="Fcst",'Total OpEx'!BE53/1000,Actuals!AX31/1000)</f>
        <v>67.716711030391252</v>
      </c>
      <c r="AZ25" s="25">
        <f>IF(AZ$2="Fcst",'Total OpEx'!BF53/1000,Actuals!AY31/1000)</f>
        <v>68.748789214953078</v>
      </c>
      <c r="BA25" s="25">
        <f>IF(BA$2="Fcst",'Total OpEx'!BG53/1000,Actuals!AZ31/1000)</f>
        <v>70.009333437071305</v>
      </c>
      <c r="BB25" s="25">
        <f>IF(BB$2="Fcst",'Total OpEx'!BH53/1000,Actuals!BA31/1000)</f>
        <v>71.407942350921459</v>
      </c>
      <c r="BC25" s="25">
        <f>IF(BC$2="Fcst",'Total OpEx'!BI53/1000,Actuals!BB31/1000)</f>
        <v>73.158638214888953</v>
      </c>
      <c r="BD25" s="25">
        <f>IF(BD$2="Fcst",'Total OpEx'!BJ53/1000,Actuals!BC31/1000)</f>
        <v>75.026343842812082</v>
      </c>
      <c r="BE25" s="25">
        <f>IF(BE$2="Fcst",'Total OpEx'!BK53/1000,Actuals!BD31/1000)</f>
        <v>76.896546035833836</v>
      </c>
      <c r="BF25" s="25">
        <f>IF(BF$2="Fcst",'Total OpEx'!BL53/1000,Actuals!BE31/1000)</f>
        <v>78.902719362577741</v>
      </c>
      <c r="BG25" s="25">
        <f>IF(BG$2="Fcst",'Total OpEx'!BM53/1000,Actuals!BF31/1000)</f>
        <v>80.959660253008508</v>
      </c>
      <c r="BH25" s="25">
        <f>IF(BH$2="Fcst",'Total OpEx'!BN53/1000,Actuals!BG31/1000)</f>
        <v>83.084960302313888</v>
      </c>
      <c r="BI25" s="25">
        <f>IF(BI$2="Fcst",'Total OpEx'!BO53/1000,Actuals!BH31/1000)</f>
        <v>85.34554412484718</v>
      </c>
      <c r="BJ25" s="25">
        <f>IF(BJ$2="Fcst",'Total OpEx'!BP53/1000,Actuals!BI31/1000)</f>
        <v>87.657042016897307</v>
      </c>
      <c r="BK25" s="25">
        <f>IF(BK$2="Fcst",'Total OpEx'!BQ53/1000,Actuals!BJ31/1000)</f>
        <v>19.5</v>
      </c>
      <c r="BL25" s="25">
        <f>IF(BL$2="Fcst",'Total OpEx'!BR53/1000,Actuals!BK31/1000)</f>
        <v>19.5</v>
      </c>
      <c r="BM25" s="25">
        <f>IF(BM$2="Fcst",'Total OpEx'!BS53/1000,Actuals!BL31/1000)</f>
        <v>19.5</v>
      </c>
      <c r="BN25" s="25">
        <f>IF(BN$2="Fcst",'Total OpEx'!BT53/1000,Actuals!BM31/1000)</f>
        <v>19.5</v>
      </c>
      <c r="BO25" s="25">
        <f>IF(BO$2="Fcst",'Total OpEx'!BU53/1000,Actuals!BN31/1000)</f>
        <v>19.5</v>
      </c>
      <c r="BP25" s="25">
        <f>IF(BP$2="Fcst",'Total OpEx'!BV53/1000,Actuals!BO31/1000)</f>
        <v>19.5</v>
      </c>
      <c r="BQ25" s="25">
        <f>IF(BQ$2="Fcst",'Total OpEx'!BW53/1000,Actuals!BP31/1000)</f>
        <v>19.5</v>
      </c>
      <c r="BR25" s="25">
        <f>IF(BR$2="Fcst",'Total OpEx'!BX53/1000,Actuals!BQ31/1000)</f>
        <v>19.5</v>
      </c>
      <c r="BS25" s="25">
        <f>IF(BS$2="Fcst",'Total OpEx'!BY53/1000,Actuals!BR31/1000)</f>
        <v>19.5</v>
      </c>
      <c r="BT25" s="25">
        <f>IF(BT$2="Fcst",'Total OpEx'!BZ53/1000,Actuals!BS31/1000)</f>
        <v>19.5</v>
      </c>
      <c r="BU25" s="25">
        <f>IF(BU$2="Fcst",'Total OpEx'!CA53/1000,Actuals!BT31/1000)</f>
        <v>19.5</v>
      </c>
      <c r="BV25" s="25">
        <f>IF(BV$2="Fcst",'Total OpEx'!CB53/1000,Actuals!BU31/1000)</f>
        <v>19.5</v>
      </c>
      <c r="BX25" s="25">
        <f t="shared" si="25"/>
        <v>292.12880902744439</v>
      </c>
      <c r="BY25" s="25">
        <f t="shared" si="25"/>
        <v>500.85197975684054</v>
      </c>
      <c r="BZ25" s="25">
        <f t="shared" si="25"/>
        <v>595.8180514716712</v>
      </c>
      <c r="CA25" s="25">
        <f t="shared" si="25"/>
        <v>735.11823770963713</v>
      </c>
      <c r="CB25" s="25">
        <f t="shared" si="25"/>
        <v>918.91423018651665</v>
      </c>
      <c r="CC25" s="25">
        <f t="shared" si="21"/>
        <v>234</v>
      </c>
    </row>
    <row r="26" spans="1:83" x14ac:dyDescent="0.25">
      <c r="A26" s="15" t="s">
        <v>574</v>
      </c>
      <c r="B26" s="15"/>
      <c r="C26" s="26">
        <f t="shared" ref="C26:AH26" si="26">SUM(C20:C25)</f>
        <v>12.519830000000001</v>
      </c>
      <c r="D26" s="26">
        <f t="shared" si="26"/>
        <v>12.49939</v>
      </c>
      <c r="E26" s="26">
        <f t="shared" si="26"/>
        <v>16.525220000000001</v>
      </c>
      <c r="F26" s="26">
        <f t="shared" si="26"/>
        <v>13.199069999999999</v>
      </c>
      <c r="G26" s="26">
        <f t="shared" si="26"/>
        <v>13.473129999999999</v>
      </c>
      <c r="H26" s="26">
        <f t="shared" si="26"/>
        <v>13.055040000000002</v>
      </c>
      <c r="I26" s="26">
        <f t="shared" si="26"/>
        <v>14.829000000000001</v>
      </c>
      <c r="J26" s="26">
        <f t="shared" si="26"/>
        <v>158.72841252689648</v>
      </c>
      <c r="K26" s="26">
        <f t="shared" si="26"/>
        <v>162.37467737233467</v>
      </c>
      <c r="L26" s="26">
        <f t="shared" si="26"/>
        <v>167.07605821232727</v>
      </c>
      <c r="M26" s="26">
        <f t="shared" si="26"/>
        <v>168.58708040760405</v>
      </c>
      <c r="N26" s="26">
        <f t="shared" si="26"/>
        <v>172.08327152198058</v>
      </c>
      <c r="O26" s="26">
        <f t="shared" si="26"/>
        <v>172.15230032077011</v>
      </c>
      <c r="P26" s="26">
        <f t="shared" si="26"/>
        <v>163.34162110441497</v>
      </c>
      <c r="Q26" s="26">
        <f t="shared" si="26"/>
        <v>181.03787744581888</v>
      </c>
      <c r="R26" s="26">
        <f t="shared" si="26"/>
        <v>178.23404068063175</v>
      </c>
      <c r="S26" s="26">
        <f t="shared" si="26"/>
        <v>188.37509327987584</v>
      </c>
      <c r="T26" s="26">
        <f t="shared" si="26"/>
        <v>191.55189672620884</v>
      </c>
      <c r="U26" s="26">
        <f t="shared" si="26"/>
        <v>197.49813229467432</v>
      </c>
      <c r="V26" s="26">
        <f t="shared" si="26"/>
        <v>197.4897055644883</v>
      </c>
      <c r="W26" s="26">
        <f t="shared" si="26"/>
        <v>193.33975530302035</v>
      </c>
      <c r="X26" s="26">
        <f t="shared" si="26"/>
        <v>198.62919863132996</v>
      </c>
      <c r="Y26" s="26">
        <f t="shared" si="26"/>
        <v>194.45029261314039</v>
      </c>
      <c r="Z26" s="26">
        <f t="shared" si="26"/>
        <v>200.73077954412383</v>
      </c>
      <c r="AA26" s="26">
        <f t="shared" si="26"/>
        <v>199.60281996249478</v>
      </c>
      <c r="AB26" s="26">
        <f t="shared" si="26"/>
        <v>191.31469272135695</v>
      </c>
      <c r="AC26" s="26">
        <f t="shared" si="26"/>
        <v>201.49315124462942</v>
      </c>
      <c r="AD26" s="26">
        <f t="shared" si="26"/>
        <v>197.788578104669</v>
      </c>
      <c r="AE26" s="26">
        <f t="shared" si="26"/>
        <v>203.49048041592857</v>
      </c>
      <c r="AF26" s="26">
        <f t="shared" si="26"/>
        <v>199.90108457005192</v>
      </c>
      <c r="AG26" s="26">
        <f t="shared" si="26"/>
        <v>205.30937180946074</v>
      </c>
      <c r="AH26" s="26">
        <f t="shared" si="26"/>
        <v>205.29122934932255</v>
      </c>
      <c r="AI26" s="26">
        <f t="shared" ref="AI26:BJ26" si="27">SUM(AI20:AI25)</f>
        <v>203.9963201780979</v>
      </c>
      <c r="AJ26" s="26">
        <f t="shared" si="27"/>
        <v>208.1016031909991</v>
      </c>
      <c r="AK26" s="26">
        <f t="shared" si="27"/>
        <v>203.88366769014317</v>
      </c>
      <c r="AL26" s="26">
        <f t="shared" si="27"/>
        <v>211.88527480985937</v>
      </c>
      <c r="AM26" s="26">
        <f t="shared" si="27"/>
        <v>209.7592305113958</v>
      </c>
      <c r="AN26" s="26">
        <f t="shared" si="27"/>
        <v>200.4186174613962</v>
      </c>
      <c r="AO26" s="26">
        <f t="shared" si="27"/>
        <v>213.15783736734198</v>
      </c>
      <c r="AP26" s="26">
        <f t="shared" si="27"/>
        <v>208.40515688759999</v>
      </c>
      <c r="AQ26" s="26">
        <f t="shared" si="27"/>
        <v>214.74356246681407</v>
      </c>
      <c r="AR26" s="26">
        <f t="shared" si="27"/>
        <v>211.26412738105921</v>
      </c>
      <c r="AS26" s="26">
        <f t="shared" si="27"/>
        <v>218.72606293265892</v>
      </c>
      <c r="AT26" s="26">
        <f t="shared" si="27"/>
        <v>217.65779545985896</v>
      </c>
      <c r="AU26" s="26">
        <f t="shared" si="27"/>
        <v>214.90801841996284</v>
      </c>
      <c r="AV26" s="26">
        <f t="shared" si="27"/>
        <v>219.7444410346186</v>
      </c>
      <c r="AW26" s="26">
        <f t="shared" si="27"/>
        <v>216.71081927753389</v>
      </c>
      <c r="AX26" s="26">
        <f t="shared" si="27"/>
        <v>221.80170850939641</v>
      </c>
      <c r="AY26" s="26">
        <f t="shared" si="27"/>
        <v>67.716711030391252</v>
      </c>
      <c r="AZ26" s="26">
        <f t="shared" si="27"/>
        <v>68.748789214953078</v>
      </c>
      <c r="BA26" s="26">
        <f t="shared" si="27"/>
        <v>70.009333437071305</v>
      </c>
      <c r="BB26" s="26">
        <f t="shared" si="27"/>
        <v>71.407942350921459</v>
      </c>
      <c r="BC26" s="26">
        <f t="shared" si="27"/>
        <v>73.158638214888953</v>
      </c>
      <c r="BD26" s="26">
        <f t="shared" si="27"/>
        <v>75.026343842812082</v>
      </c>
      <c r="BE26" s="26">
        <f t="shared" si="27"/>
        <v>76.896546035833836</v>
      </c>
      <c r="BF26" s="26">
        <f t="shared" si="27"/>
        <v>78.902719362577741</v>
      </c>
      <c r="BG26" s="26">
        <f t="shared" si="27"/>
        <v>80.959660253008508</v>
      </c>
      <c r="BH26" s="26">
        <f t="shared" si="27"/>
        <v>83.084960302313888</v>
      </c>
      <c r="BI26" s="26">
        <f t="shared" si="27"/>
        <v>85.34554412484718</v>
      </c>
      <c r="BJ26" s="26">
        <f t="shared" si="27"/>
        <v>87.657042016897307</v>
      </c>
      <c r="BK26" s="26">
        <f t="shared" ref="BK26:BV26" si="28">SUM(BK20:BK25)</f>
        <v>19.5</v>
      </c>
      <c r="BL26" s="26">
        <f t="shared" si="28"/>
        <v>19.5</v>
      </c>
      <c r="BM26" s="26">
        <f t="shared" si="28"/>
        <v>19.5</v>
      </c>
      <c r="BN26" s="26">
        <f t="shared" si="28"/>
        <v>19.5</v>
      </c>
      <c r="BO26" s="26">
        <f t="shared" si="28"/>
        <v>19.5</v>
      </c>
      <c r="BP26" s="26">
        <f t="shared" si="28"/>
        <v>19.5</v>
      </c>
      <c r="BQ26" s="26">
        <f t="shared" si="28"/>
        <v>19.5</v>
      </c>
      <c r="BR26" s="26">
        <f t="shared" si="28"/>
        <v>19.5</v>
      </c>
      <c r="BS26" s="26">
        <f t="shared" si="28"/>
        <v>19.5</v>
      </c>
      <c r="BT26" s="26">
        <f t="shared" si="28"/>
        <v>19.5</v>
      </c>
      <c r="BU26" s="26">
        <f t="shared" si="28"/>
        <v>19.5</v>
      </c>
      <c r="BV26" s="26">
        <f t="shared" si="28"/>
        <v>19.5</v>
      </c>
      <c r="BX26" s="26">
        <f t="shared" si="25"/>
        <v>924.95018004114297</v>
      </c>
      <c r="BY26" s="26">
        <f t="shared" si="25"/>
        <v>2256.8306935084975</v>
      </c>
      <c r="BZ26" s="26">
        <f t="shared" si="25"/>
        <v>2432.0582740470136</v>
      </c>
      <c r="CA26" s="26">
        <f t="shared" si="25"/>
        <v>2567.2973777096372</v>
      </c>
      <c r="CB26" s="26">
        <f t="shared" si="25"/>
        <v>918.91423018651665</v>
      </c>
      <c r="CC26" s="26">
        <f t="shared" si="21"/>
        <v>234</v>
      </c>
    </row>
    <row r="27" spans="1:83" x14ac:dyDescent="0.25">
      <c r="A27" s="14"/>
      <c r="B27" s="15"/>
      <c r="C27" s="23"/>
      <c r="D27" s="28"/>
      <c r="E27" s="28"/>
      <c r="F27" s="28"/>
      <c r="G27" s="28"/>
      <c r="H27" s="28"/>
      <c r="I27" s="28"/>
      <c r="J27" s="28"/>
      <c r="K27" s="28"/>
      <c r="L27" s="28"/>
      <c r="M27" s="28"/>
      <c r="N27" s="28"/>
      <c r="O27" s="28"/>
      <c r="P27" s="28"/>
      <c r="Q27" s="28"/>
      <c r="R27" s="28"/>
      <c r="S27" s="419"/>
      <c r="T27" s="419"/>
      <c r="U27" s="419"/>
      <c r="V27" s="419"/>
      <c r="W27" s="419"/>
      <c r="X27" s="419"/>
      <c r="Y27" s="419"/>
      <c r="Z27" s="419"/>
      <c r="AA27" s="419"/>
      <c r="AB27" s="419"/>
      <c r="AC27" s="419"/>
      <c r="AD27" s="419"/>
      <c r="AE27" s="419"/>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X27" s="28"/>
      <c r="BY27" s="28"/>
      <c r="BZ27" s="28"/>
      <c r="CA27" s="28"/>
      <c r="CB27" s="28"/>
      <c r="CC27" s="28"/>
    </row>
    <row r="28" spans="1:83" x14ac:dyDescent="0.25">
      <c r="A28" s="15" t="s">
        <v>9</v>
      </c>
      <c r="B28" s="15"/>
      <c r="C28" s="29">
        <f t="shared" ref="C28:BJ28" si="29">C18-C26</f>
        <v>173.62802999999997</v>
      </c>
      <c r="D28" s="29">
        <f t="shared" si="29"/>
        <v>173.42092</v>
      </c>
      <c r="E28" s="29">
        <f t="shared" si="29"/>
        <v>187.59915000000001</v>
      </c>
      <c r="F28" s="29">
        <f t="shared" si="29"/>
        <v>192.82616999999999</v>
      </c>
      <c r="G28" s="29">
        <f t="shared" si="29"/>
        <v>205.74678999999998</v>
      </c>
      <c r="H28" s="29">
        <f t="shared" si="29"/>
        <v>215.25567000000001</v>
      </c>
      <c r="I28" s="29">
        <f t="shared" si="29"/>
        <v>234.76449999999997</v>
      </c>
      <c r="J28" s="29">
        <f t="shared" si="29"/>
        <v>484.12374777423486</v>
      </c>
      <c r="K28" s="29">
        <f t="shared" si="29"/>
        <v>480.50272338983632</v>
      </c>
      <c r="L28" s="29">
        <f t="shared" si="29"/>
        <v>472.39816332015977</v>
      </c>
      <c r="M28" s="29">
        <f t="shared" si="29"/>
        <v>480.95574054920041</v>
      </c>
      <c r="N28" s="29">
        <f t="shared" si="29"/>
        <v>482.17415703306267</v>
      </c>
      <c r="O28" s="29">
        <f t="shared" si="29"/>
        <v>484.26227819644521</v>
      </c>
      <c r="P28" s="29">
        <f t="shared" si="29"/>
        <v>512.02625416197725</v>
      </c>
      <c r="Q28" s="29">
        <f t="shared" si="29"/>
        <v>491.8419965031448</v>
      </c>
      <c r="R28" s="29">
        <f t="shared" si="29"/>
        <v>519.90771004116539</v>
      </c>
      <c r="S28" s="29">
        <f t="shared" si="29"/>
        <v>496.41114711394698</v>
      </c>
      <c r="T28" s="29">
        <f t="shared" si="29"/>
        <v>493.21121158425558</v>
      </c>
      <c r="U28" s="29">
        <f t="shared" si="29"/>
        <v>546.17600705088455</v>
      </c>
      <c r="V28" s="29">
        <f t="shared" si="29"/>
        <v>545.92109846275844</v>
      </c>
      <c r="W28" s="29">
        <f t="shared" si="29"/>
        <v>547.29393353280443</v>
      </c>
      <c r="X28" s="29">
        <f t="shared" si="29"/>
        <v>580.39076373471767</v>
      </c>
      <c r="Y28" s="29">
        <f t="shared" si="29"/>
        <v>580.88768716393554</v>
      </c>
      <c r="Z28" s="29">
        <f t="shared" si="29"/>
        <v>643.96358634673254</v>
      </c>
      <c r="AA28" s="29">
        <f t="shared" si="29"/>
        <v>613.28030900245415</v>
      </c>
      <c r="AB28" s="29">
        <f t="shared" si="29"/>
        <v>616.38212091693799</v>
      </c>
      <c r="AC28" s="29">
        <f t="shared" si="29"/>
        <v>670.46283028702669</v>
      </c>
      <c r="AD28" s="29">
        <f t="shared" si="29"/>
        <v>685.30832328267604</v>
      </c>
      <c r="AE28" s="29">
        <f t="shared" si="29"/>
        <v>730.88203771882581</v>
      </c>
      <c r="AF28" s="29">
        <f t="shared" si="29"/>
        <v>749.21164386050964</v>
      </c>
      <c r="AG28" s="29">
        <f t="shared" si="29"/>
        <v>785.90350237317421</v>
      </c>
      <c r="AH28" s="29">
        <f t="shared" si="29"/>
        <v>785.35469295399389</v>
      </c>
      <c r="AI28" s="29">
        <f t="shared" si="29"/>
        <v>873.09252100390086</v>
      </c>
      <c r="AJ28" s="29">
        <f t="shared" si="29"/>
        <v>870.3685016647097</v>
      </c>
      <c r="AK28" s="29">
        <f t="shared" si="29"/>
        <v>869.68478324326918</v>
      </c>
      <c r="AL28" s="29">
        <f t="shared" si="29"/>
        <v>984.82456813523299</v>
      </c>
      <c r="AM28" s="29">
        <f t="shared" si="29"/>
        <v>920.51172810671051</v>
      </c>
      <c r="AN28" s="29">
        <f t="shared" si="29"/>
        <v>1018.6846747825782</v>
      </c>
      <c r="AO28" s="29">
        <f t="shared" si="29"/>
        <v>1023.3195854990818</v>
      </c>
      <c r="AP28" s="29">
        <f t="shared" si="29"/>
        <v>1006.4598314663385</v>
      </c>
      <c r="AQ28" s="29">
        <f t="shared" si="29"/>
        <v>1071.2877697581121</v>
      </c>
      <c r="AR28" s="29">
        <f t="shared" si="29"/>
        <v>1092.9436888934797</v>
      </c>
      <c r="AS28" s="29">
        <f t="shared" si="29"/>
        <v>1191.7584088499193</v>
      </c>
      <c r="AT28" s="29">
        <f t="shared" si="29"/>
        <v>1159.4433177977207</v>
      </c>
      <c r="AU28" s="29">
        <f t="shared" si="29"/>
        <v>1203.1713928203146</v>
      </c>
      <c r="AV28" s="29">
        <f t="shared" si="29"/>
        <v>1222.5643464341993</v>
      </c>
      <c r="AW28" s="29">
        <f t="shared" si="29"/>
        <v>1257.706118761839</v>
      </c>
      <c r="AX28" s="29">
        <f t="shared" si="29"/>
        <v>1284.7966875462284</v>
      </c>
      <c r="AY28" s="29">
        <f t="shared" si="29"/>
        <v>1439.0555086693355</v>
      </c>
      <c r="AZ28" s="29">
        <f t="shared" si="29"/>
        <v>1470.2758737523307</v>
      </c>
      <c r="BA28" s="29">
        <f t="shared" si="29"/>
        <v>1508.407336471407</v>
      </c>
      <c r="BB28" s="29">
        <f t="shared" si="29"/>
        <v>1550.7152561153741</v>
      </c>
      <c r="BC28" s="29">
        <f t="shared" si="29"/>
        <v>1603.6738060003911</v>
      </c>
      <c r="BD28" s="29">
        <f t="shared" si="29"/>
        <v>1660.1719012450656</v>
      </c>
      <c r="BE28" s="29">
        <f t="shared" si="29"/>
        <v>1716.7455175839732</v>
      </c>
      <c r="BF28" s="29">
        <f t="shared" si="29"/>
        <v>1777.4322607179768</v>
      </c>
      <c r="BG28" s="29">
        <f t="shared" si="29"/>
        <v>1839.6547226535072</v>
      </c>
      <c r="BH28" s="29">
        <f t="shared" si="29"/>
        <v>1903.945049144995</v>
      </c>
      <c r="BI28" s="29">
        <f t="shared" si="29"/>
        <v>1972.327709776627</v>
      </c>
      <c r="BJ28" s="29">
        <f t="shared" si="29"/>
        <v>2042.2505210111435</v>
      </c>
      <c r="BK28" s="29">
        <f t="shared" ref="BK28:BV28" si="30">BK18-BK26</f>
        <v>2184.6104863554765</v>
      </c>
      <c r="BL28" s="29">
        <f t="shared" si="30"/>
        <v>2258.8990149561314</v>
      </c>
      <c r="BM28" s="29">
        <f t="shared" si="30"/>
        <v>2333.2739583814755</v>
      </c>
      <c r="BN28" s="29">
        <f t="shared" si="30"/>
        <v>2413.9267053855579</v>
      </c>
      <c r="BO28" s="29">
        <f t="shared" si="30"/>
        <v>2496.1258527839336</v>
      </c>
      <c r="BP28" s="29">
        <f t="shared" si="30"/>
        <v>2579.8722435620753</v>
      </c>
      <c r="BQ28" s="29">
        <f t="shared" si="30"/>
        <v>2665.1667321541986</v>
      </c>
      <c r="BR28" s="29">
        <f t="shared" si="30"/>
        <v>2752.0101845987501</v>
      </c>
      <c r="BS28" s="29">
        <f t="shared" si="30"/>
        <v>2840.4034786960083</v>
      </c>
      <c r="BT28" s="29">
        <f t="shared" si="30"/>
        <v>2930.3475041678216</v>
      </c>
      <c r="BU28" s="29">
        <f t="shared" si="30"/>
        <v>3021.8431628195185</v>
      </c>
      <c r="BV28" s="29">
        <f t="shared" si="30"/>
        <v>3114.8653717270818</v>
      </c>
      <c r="BX28" s="29">
        <f>SUMIF($C$5:$BJ$5,BX$6,$C28:$BJ28)</f>
        <v>3783.3957620664942</v>
      </c>
      <c r="BY28" s="29">
        <f>SUMIF($C$5:$BJ$5,BY$6,$C28:$BJ28)</f>
        <v>6442.2936738927683</v>
      </c>
      <c r="BZ28" s="29">
        <f>SUMIF($C$5:$BJ$5,BZ$6,$C28:$BJ28)</f>
        <v>9234.7558344427107</v>
      </c>
      <c r="CA28" s="29">
        <f>SUMIF($C$5:$BJ$5,CA$6,$C28:$BJ28)</f>
        <v>13452.647550716521</v>
      </c>
      <c r="CB28" s="29">
        <f>SUMIF($C$5:$BJ$5,CB$6,$C28:$BJ28)</f>
        <v>20484.655463142128</v>
      </c>
      <c r="CC28" s="29">
        <f t="shared" si="21"/>
        <v>31591.344695588024</v>
      </c>
    </row>
    <row r="29" spans="1:83" ht="14.4" x14ac:dyDescent="0.3">
      <c r="A29" s="18" t="s">
        <v>10</v>
      </c>
      <c r="B29" s="16"/>
      <c r="C29" s="30">
        <f t="shared" ref="C29:AA29" si="31">IF(IFERROR(C28/C$18,"N/M")="N/M","N/M",IF(ABS(C28/C$18)&gt;1,"N/M",C28/C$18))</f>
        <v>0.93274255207661261</v>
      </c>
      <c r="D29" s="30">
        <f t="shared" si="31"/>
        <v>0.93277017449035016</v>
      </c>
      <c r="E29" s="30">
        <f t="shared" si="31"/>
        <v>0.91904337536963376</v>
      </c>
      <c r="F29" s="30">
        <f t="shared" si="31"/>
        <v>0.93593469421513598</v>
      </c>
      <c r="G29" s="30">
        <f t="shared" si="31"/>
        <v>0.93854057605713936</v>
      </c>
      <c r="H29" s="30">
        <f t="shared" si="31"/>
        <v>0.94281897682329496</v>
      </c>
      <c r="I29" s="30">
        <f t="shared" si="31"/>
        <v>0.94058739510443978</v>
      </c>
      <c r="J29" s="30">
        <f t="shared" si="31"/>
        <v>0.75308722233655823</v>
      </c>
      <c r="K29" s="30">
        <f t="shared" si="31"/>
        <v>0.74742512774623993</v>
      </c>
      <c r="L29" s="30">
        <f t="shared" si="31"/>
        <v>0.73872901739192409</v>
      </c>
      <c r="M29" s="30">
        <f t="shared" si="31"/>
        <v>0.74045270770714078</v>
      </c>
      <c r="N29" s="30">
        <f t="shared" si="31"/>
        <v>0.73697926227290356</v>
      </c>
      <c r="O29" s="30">
        <f t="shared" si="31"/>
        <v>0.73773845683067019</v>
      </c>
      <c r="P29" s="30">
        <f t="shared" si="31"/>
        <v>0.75814422467164799</v>
      </c>
      <c r="Q29" s="30">
        <f t="shared" si="31"/>
        <v>0.73095067269087299</v>
      </c>
      <c r="R29" s="30">
        <f t="shared" si="31"/>
        <v>0.74470221771386891</v>
      </c>
      <c r="S29" s="30">
        <f t="shared" si="31"/>
        <v>0.72491402109431891</v>
      </c>
      <c r="T29" s="30">
        <f t="shared" si="31"/>
        <v>0.72026545472224646</v>
      </c>
      <c r="U29" s="30">
        <f t="shared" si="31"/>
        <v>0.73442920515096199</v>
      </c>
      <c r="V29" s="30">
        <f t="shared" si="31"/>
        <v>0.73434646833939465</v>
      </c>
      <c r="W29" s="30">
        <f t="shared" si="31"/>
        <v>0.73895360389705722</v>
      </c>
      <c r="X29" s="30">
        <f t="shared" si="31"/>
        <v>0.74502681801882042</v>
      </c>
      <c r="Y29" s="30">
        <f t="shared" si="31"/>
        <v>0.74920576872933731</v>
      </c>
      <c r="Z29" s="30">
        <f t="shared" si="31"/>
        <v>0.7623628289121791</v>
      </c>
      <c r="AA29" s="30">
        <f t="shared" si="31"/>
        <v>0.75445077791606918</v>
      </c>
      <c r="AB29" s="30">
        <f>IF(IFERROR(AB28/AB$18,"N/M")="N/M","N/M",IF(ABS(AB28/AB$18)&gt;1,"N/M",AB28/AB$18))</f>
        <v>0.76313551138133862</v>
      </c>
      <c r="AC29" s="30">
        <f t="shared" ref="AC29:BJ29" si="32">IF(IFERROR(AC28/AC$18,"N/M")="N/M","N/M",IF(ABS(AC28/AC$18)&gt;1,"N/M",AC28/AC$18))</f>
        <v>0.76891820744128436</v>
      </c>
      <c r="AD29" s="30">
        <f t="shared" si="32"/>
        <v>0.7760284541889535</v>
      </c>
      <c r="AE29" s="30">
        <f t="shared" si="32"/>
        <v>0.78221696757290393</v>
      </c>
      <c r="AF29" s="30">
        <f t="shared" si="32"/>
        <v>0.78938109396066647</v>
      </c>
      <c r="AG29" s="30">
        <f t="shared" si="32"/>
        <v>0.79287055570302079</v>
      </c>
      <c r="AH29" s="30">
        <f t="shared" si="32"/>
        <v>0.79277032819959825</v>
      </c>
      <c r="AI29" s="30">
        <f t="shared" si="32"/>
        <v>0.81060399813052375</v>
      </c>
      <c r="AJ29" s="30">
        <f t="shared" si="32"/>
        <v>0.80703998909748031</v>
      </c>
      <c r="AK29" s="30">
        <f t="shared" si="32"/>
        <v>0.81008787328569798</v>
      </c>
      <c r="AL29" s="30">
        <f t="shared" si="32"/>
        <v>0.82294348453889909</v>
      </c>
      <c r="AM29" s="30">
        <f t="shared" si="32"/>
        <v>0.81441686268941038</v>
      </c>
      <c r="AN29" s="30">
        <f t="shared" si="32"/>
        <v>0.83560161084259688</v>
      </c>
      <c r="AO29" s="30">
        <f t="shared" si="32"/>
        <v>0.82760879137348442</v>
      </c>
      <c r="AP29" s="30">
        <f t="shared" si="32"/>
        <v>0.82845405959885698</v>
      </c>
      <c r="AQ29" s="30">
        <f t="shared" si="32"/>
        <v>0.83301840547283379</v>
      </c>
      <c r="AR29" s="30">
        <f t="shared" si="32"/>
        <v>0.83801344789932797</v>
      </c>
      <c r="AS29" s="30">
        <f t="shared" si="32"/>
        <v>0.84492841480471492</v>
      </c>
      <c r="AT29" s="30">
        <f t="shared" si="32"/>
        <v>0.84194494263026043</v>
      </c>
      <c r="AU29" s="30">
        <f t="shared" si="32"/>
        <v>0.84845135137248728</v>
      </c>
      <c r="AV29" s="30">
        <f t="shared" si="32"/>
        <v>0.84764396990171609</v>
      </c>
      <c r="AW29" s="30">
        <f t="shared" si="32"/>
        <v>0.85301930974442808</v>
      </c>
      <c r="AX29" s="30">
        <f t="shared" si="32"/>
        <v>0.85277980575972467</v>
      </c>
      <c r="AY29" s="30">
        <f t="shared" si="32"/>
        <v>0.955058428775727</v>
      </c>
      <c r="AZ29" s="30">
        <f t="shared" si="32"/>
        <v>0.95532963774446378</v>
      </c>
      <c r="BA29" s="30">
        <f t="shared" si="32"/>
        <v>0.95564584765749427</v>
      </c>
      <c r="BB29" s="30">
        <f t="shared" si="32"/>
        <v>0.95597871825121716</v>
      </c>
      <c r="BC29" s="30">
        <f t="shared" si="32"/>
        <v>0.9563709311164208</v>
      </c>
      <c r="BD29" s="30">
        <f t="shared" si="32"/>
        <v>0.95676209098574061</v>
      </c>
      <c r="BE29" s="30">
        <f t="shared" si="32"/>
        <v>0.95712826566932396</v>
      </c>
      <c r="BF29" s="30">
        <f t="shared" si="32"/>
        <v>0.95749543039955332</v>
      </c>
      <c r="BG29" s="30">
        <f t="shared" si="32"/>
        <v>0.95784699886997093</v>
      </c>
      <c r="BH29" s="30">
        <f t="shared" si="32"/>
        <v>0.95818635858175893</v>
      </c>
      <c r="BI29" s="30">
        <f t="shared" si="32"/>
        <v>0.95852327673354998</v>
      </c>
      <c r="BJ29" s="30">
        <f t="shared" si="32"/>
        <v>0.95884467310295973</v>
      </c>
      <c r="BK29" s="30">
        <f t="shared" ref="BK29:BV29" si="33">IF(IFERROR(BK28/BK$18,"N/M")="N/M","N/M",IF(ABS(BK28/BK$18)&gt;1,"N/M",BK28/BK$18))</f>
        <v>0.99115289359552772</v>
      </c>
      <c r="BL29" s="30">
        <f t="shared" si="33"/>
        <v>0.99144135865930605</v>
      </c>
      <c r="BM29" s="30">
        <f t="shared" si="33"/>
        <v>0.99171191098467681</v>
      </c>
      <c r="BN29" s="30">
        <f t="shared" si="33"/>
        <v>0.99198660886031886</v>
      </c>
      <c r="BO29" s="30">
        <f t="shared" si="33"/>
        <v>0.99224844983270455</v>
      </c>
      <c r="BP29" s="30">
        <f t="shared" si="33"/>
        <v>0.99249818872679896</v>
      </c>
      <c r="BQ29" s="30">
        <f t="shared" si="33"/>
        <v>0.99273652861025585</v>
      </c>
      <c r="BR29" s="30">
        <f t="shared" si="33"/>
        <v>0.99296412471858797</v>
      </c>
      <c r="BS29" s="30">
        <f t="shared" si="33"/>
        <v>0.99318158806922707</v>
      </c>
      <c r="BT29" s="30">
        <f t="shared" si="33"/>
        <v>0.99338948878799715</v>
      </c>
      <c r="BU29" s="30">
        <f t="shared" si="33"/>
        <v>0.99358835917025479</v>
      </c>
      <c r="BV29" s="30">
        <f t="shared" si="33"/>
        <v>0.99377864489701939</v>
      </c>
      <c r="BW29" s="31"/>
      <c r="BX29" s="30">
        <f t="shared" ref="BX29:CC29" si="34">IF(IFERROR(BX28/BX$18,"N/M")="N/M","N/M",IF(ABS(BX28/BX$18)&gt;1,"N/M",BX28/BX$18))</f>
        <v>0.80355093032371783</v>
      </c>
      <c r="BY29" s="30">
        <f t="shared" si="34"/>
        <v>0.74056806200338388</v>
      </c>
      <c r="BZ29" s="30">
        <f t="shared" si="34"/>
        <v>0.7915404967087587</v>
      </c>
      <c r="CA29" s="30">
        <f t="shared" si="34"/>
        <v>0.83974368269180721</v>
      </c>
      <c r="CB29" s="30">
        <f t="shared" si="34"/>
        <v>0.95706724423295919</v>
      </c>
      <c r="CC29" s="30">
        <f t="shared" si="34"/>
        <v>0.99264736950257004</v>
      </c>
    </row>
    <row r="30" spans="1:83" x14ac:dyDescent="0.25">
      <c r="A30" s="14"/>
      <c r="B30" s="15"/>
      <c r="C30" s="23"/>
      <c r="D30" s="28"/>
      <c r="E30" s="23"/>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X30" s="28"/>
      <c r="BY30" s="28"/>
      <c r="BZ30" s="28"/>
      <c r="CA30" s="28"/>
      <c r="CB30" s="28"/>
      <c r="CC30" s="28"/>
    </row>
    <row r="31" spans="1:83" x14ac:dyDescent="0.25">
      <c r="A31" s="15" t="s">
        <v>11</v>
      </c>
      <c r="B31" s="15"/>
      <c r="C31" s="26">
        <f>IF(C$2="Fcst",'Total OpEx'!I54/1000,Actuals!B33/1000)</f>
        <v>28.311349999999997</v>
      </c>
      <c r="D31" s="26">
        <f>IF(D$2="Fcst",'Total OpEx'!J54/1000,Actuals!C33/1000)</f>
        <v>1.94123</v>
      </c>
      <c r="E31" s="26">
        <f>IF(E$2="Fcst",'Total OpEx'!K54/1000,Actuals!D33/1000)</f>
        <v>29.788169999999997</v>
      </c>
      <c r="F31" s="26">
        <f>IF(F$2="Fcst",'Total OpEx'!L54/1000,Actuals!E33/1000)</f>
        <v>-16.006809999999998</v>
      </c>
      <c r="G31" s="26">
        <f>IF(G$2="Fcst",'Total OpEx'!M54/1000,Actuals!F33/1000)</f>
        <v>0</v>
      </c>
      <c r="H31" s="26">
        <f>IF(H$2="Fcst",'Total OpEx'!N54/1000,Actuals!G33/1000)</f>
        <v>0.96</v>
      </c>
      <c r="I31" s="26">
        <f>IF(I$2="Fcst",'Total OpEx'!O54/1000,Actuals!H33/1000)</f>
        <v>0</v>
      </c>
      <c r="J31" s="26">
        <f>IF(J$2="Fcst",'Total OpEx'!P54/1000,Actuals!I33/1000)</f>
        <v>140.91660836887672</v>
      </c>
      <c r="K31" s="26">
        <f>IF(K$2="Fcst",'Total OpEx'!Q54/1000,Actuals!J33/1000)</f>
        <v>138.0675242279452</v>
      </c>
      <c r="L31" s="26">
        <f>IF(L$2="Fcst",'Total OpEx'!R54/1000,Actuals!K33/1000)</f>
        <v>140.91660836887672</v>
      </c>
      <c r="M31" s="26">
        <f>IF(M$2="Fcst",'Total OpEx'!S54/1000,Actuals!L33/1000)</f>
        <v>138.0675242279452</v>
      </c>
      <c r="N31" s="26">
        <f>IF(N$2="Fcst",'Total OpEx'!T54/1000,Actuals!M33/1000)</f>
        <v>156.31460288942466</v>
      </c>
      <c r="O31" s="26">
        <f>IF(O$2="Fcst",'Total OpEx'!U54/1000,Actuals!N33/1000)</f>
        <v>158.58319467024657</v>
      </c>
      <c r="P31" s="26">
        <f>IF(P$2="Fcst",'Total OpEx'!V54/1000,Actuals!O33/1000)</f>
        <v>148.33449841183563</v>
      </c>
      <c r="Q31" s="26">
        <f>IF(Q$2="Fcst",'Total OpEx'!W54/1000,Actuals!P33/1000)</f>
        <v>166.144235766137</v>
      </c>
      <c r="R31" s="26">
        <f>IF(R$2="Fcst",'Total OpEx'!X54/1000,Actuals!Q33/1000)</f>
        <v>168.44497628273973</v>
      </c>
      <c r="S31" s="26">
        <f>IF(S$2="Fcst",'Total OpEx'!Y54/1000,Actuals!R33/1000)</f>
        <v>175.52291159468319</v>
      </c>
      <c r="T31" s="26">
        <f>IF(T$2="Fcst",'Total OpEx'!Z54/1000,Actuals!S33/1000)</f>
        <v>193.2824529950685</v>
      </c>
      <c r="U31" s="26">
        <f>IF(U$2="Fcst",'Total OpEx'!AA54/1000,Actuals!T33/1000)</f>
        <v>197.82994809490413</v>
      </c>
      <c r="V31" s="26">
        <f>IF(V$2="Fcst",'Total OpEx'!AB54/1000,Actuals!U33/1000)</f>
        <v>197.82994809490413</v>
      </c>
      <c r="W31" s="26">
        <f>IF(W$2="Fcst",'Total OpEx'!AC54/1000,Actuals!V33/1000)</f>
        <v>193.2824529950685</v>
      </c>
      <c r="X31" s="26">
        <f>IF(X$2="Fcst",'Total OpEx'!AD54/1000,Actuals!W33/1000)</f>
        <v>197.82994809490413</v>
      </c>
      <c r="Y31" s="26">
        <f>IF(Y$2="Fcst",'Total OpEx'!AE54/1000,Actuals!X33/1000)</f>
        <v>193.2824529950685</v>
      </c>
      <c r="Z31" s="26">
        <f>IF(Z$2="Fcst",'Total OpEx'!AF54/1000,Actuals!Y33/1000)</f>
        <v>197.82994809490413</v>
      </c>
      <c r="AA31" s="26">
        <f>IF(AA$2="Fcst",'Total OpEx'!AG54/1000,Actuals!Z33/1000)</f>
        <v>197.82994809490413</v>
      </c>
      <c r="AB31" s="26">
        <f>IF(AB$2="Fcst",'Total OpEx'!AH54/1000,Actuals!AA33/1000)</f>
        <v>188.7349578952329</v>
      </c>
      <c r="AC31" s="26">
        <f>IF(AC$2="Fcst",'Total OpEx'!AI54/1000,Actuals!AB33/1000)</f>
        <v>197.82994809490413</v>
      </c>
      <c r="AD31" s="26">
        <f>IF(AD$2="Fcst",'Total OpEx'!AJ54/1000,Actuals!AC33/1000)</f>
        <v>196.2824529950685</v>
      </c>
      <c r="AE31" s="26">
        <f>IF(AE$2="Fcst",'Total OpEx'!AK54/1000,Actuals!AD33/1000)</f>
        <v>200.82994809490413</v>
      </c>
      <c r="AF31" s="26">
        <f>IF(AF$2="Fcst",'Total OpEx'!AL54/1000,Actuals!AE33/1000)</f>
        <v>196.2824529950685</v>
      </c>
      <c r="AG31" s="26">
        <f>IF(AG$2="Fcst",'Total OpEx'!AM54/1000,Actuals!AF33/1000)</f>
        <v>200.82994809490413</v>
      </c>
      <c r="AH31" s="26">
        <f>IF(AH$2="Fcst",'Total OpEx'!AN54/1000,Actuals!AG33/1000)</f>
        <v>200.82994809490413</v>
      </c>
      <c r="AI31" s="26">
        <f>IF(AI$2="Fcst",'Total OpEx'!AO54/1000,Actuals!AH33/1000)</f>
        <v>196.2824529950685</v>
      </c>
      <c r="AJ31" s="26">
        <f>IF(AJ$2="Fcst",'Total OpEx'!AP54/1000,Actuals!AI33/1000)</f>
        <v>200.82994809490413</v>
      </c>
      <c r="AK31" s="26">
        <f>IF(AK$2="Fcst",'Total OpEx'!AQ54/1000,Actuals!AJ33/1000)</f>
        <v>196.2824529950685</v>
      </c>
      <c r="AL31" s="26">
        <f>IF(AL$2="Fcst",'Total OpEx'!AR54/1000,Actuals!AK33/1000)</f>
        <v>200.82994809490413</v>
      </c>
      <c r="AM31" s="26">
        <f>IF(AM$2="Fcst",'Total OpEx'!AS54/1000,Actuals!AL33/1000)</f>
        <v>200.82994809490413</v>
      </c>
      <c r="AN31" s="26">
        <f>IF(AN$2="Fcst",'Total OpEx'!AT54/1000,Actuals!AM33/1000)</f>
        <v>187.18746279539727</v>
      </c>
      <c r="AO31" s="26">
        <f>IF(AO$2="Fcst",'Total OpEx'!AU54/1000,Actuals!AN33/1000)</f>
        <v>200.82994809490413</v>
      </c>
      <c r="AP31" s="26">
        <f>IF(AP$2="Fcst",'Total OpEx'!AV54/1000,Actuals!AO33/1000)</f>
        <v>196.2824529950685</v>
      </c>
      <c r="AQ31" s="26">
        <f>IF(AQ$2="Fcst",'Total OpEx'!AW54/1000,Actuals!AP33/1000)</f>
        <v>200.82994809490413</v>
      </c>
      <c r="AR31" s="26">
        <f>IF(AR$2="Fcst",'Total OpEx'!AX54/1000,Actuals!AQ33/1000)</f>
        <v>196.2824529950685</v>
      </c>
      <c r="AS31" s="26">
        <f>IF(AS$2="Fcst",'Total OpEx'!AY54/1000,Actuals!AR33/1000)</f>
        <v>200.82994809490413</v>
      </c>
      <c r="AT31" s="26">
        <f>IF(AT$2="Fcst",'Total OpEx'!AZ54/1000,Actuals!AS33/1000)</f>
        <v>200.82994809490413</v>
      </c>
      <c r="AU31" s="26">
        <f>IF(AU$2="Fcst",'Total OpEx'!BA54/1000,Actuals!AT33/1000)</f>
        <v>196.2824529950685</v>
      </c>
      <c r="AV31" s="26">
        <f>IF(AV$2="Fcst",'Total OpEx'!BB54/1000,Actuals!AU33/1000)</f>
        <v>200.82994809490413</v>
      </c>
      <c r="AW31" s="26">
        <f>IF(AW$2="Fcst",'Total OpEx'!BC54/1000,Actuals!AV33/1000)</f>
        <v>196.2824529950685</v>
      </c>
      <c r="AX31" s="26">
        <f>IF(AX$2="Fcst",'Total OpEx'!BD54/1000,Actuals!AW33/1000)</f>
        <v>200.82994809490413</v>
      </c>
      <c r="AY31" s="26">
        <f>IF(AY$2="Fcst",'Total OpEx'!BE54/1000,Actuals!AX33/1000)</f>
        <v>0</v>
      </c>
      <c r="AZ31" s="26">
        <f>IF(AZ$2="Fcst",'Total OpEx'!BF54/1000,Actuals!AY33/1000)</f>
        <v>0</v>
      </c>
      <c r="BA31" s="26">
        <f>IF(BA$2="Fcst",'Total OpEx'!BG54/1000,Actuals!AZ33/1000)</f>
        <v>0</v>
      </c>
      <c r="BB31" s="26">
        <f>IF(BB$2="Fcst",'Total OpEx'!BH54/1000,Actuals!BA33/1000)</f>
        <v>0</v>
      </c>
      <c r="BC31" s="26">
        <f>IF(BC$2="Fcst",'Total OpEx'!BI54/1000,Actuals!BB33/1000)</f>
        <v>0</v>
      </c>
      <c r="BD31" s="26">
        <f>IF(BD$2="Fcst",'Total OpEx'!BJ54/1000,Actuals!BC33/1000)</f>
        <v>0</v>
      </c>
      <c r="BE31" s="26">
        <f>IF(BE$2="Fcst",'Total OpEx'!BK54/1000,Actuals!BD33/1000)</f>
        <v>0</v>
      </c>
      <c r="BF31" s="26">
        <f>IF(BF$2="Fcst",'Total OpEx'!BL54/1000,Actuals!BE33/1000)</f>
        <v>0</v>
      </c>
      <c r="BG31" s="26">
        <f>IF(BG$2="Fcst",'Total OpEx'!BM54/1000,Actuals!BF33/1000)</f>
        <v>0</v>
      </c>
      <c r="BH31" s="26">
        <f>IF(BH$2="Fcst",'Total OpEx'!BN54/1000,Actuals!BG33/1000)</f>
        <v>0</v>
      </c>
      <c r="BI31" s="26">
        <f>IF(BI$2="Fcst",'Total OpEx'!BO54/1000,Actuals!BH33/1000)</f>
        <v>0</v>
      </c>
      <c r="BJ31" s="26">
        <f>IF(BJ$2="Fcst",'Total OpEx'!BP54/1000,Actuals!BI33/1000)</f>
        <v>0</v>
      </c>
      <c r="BK31" s="26">
        <f>IF(BK$2="Fcst",'Total OpEx'!BQ54/1000,Actuals!BJ33/1000)</f>
        <v>0</v>
      </c>
      <c r="BL31" s="26">
        <f>IF(BL$2="Fcst",'Total OpEx'!BR54/1000,Actuals!BK33/1000)</f>
        <v>0</v>
      </c>
      <c r="BM31" s="26">
        <f>IF(BM$2="Fcst",'Total OpEx'!BS54/1000,Actuals!BL33/1000)</f>
        <v>0</v>
      </c>
      <c r="BN31" s="26">
        <f>IF(BN$2="Fcst",'Total OpEx'!BT54/1000,Actuals!BM33/1000)</f>
        <v>0</v>
      </c>
      <c r="BO31" s="26">
        <f>IF(BO$2="Fcst",'Total OpEx'!BU54/1000,Actuals!BN33/1000)</f>
        <v>0</v>
      </c>
      <c r="BP31" s="26">
        <f>IF(BP$2="Fcst",'Total OpEx'!BV54/1000,Actuals!BO33/1000)</f>
        <v>0</v>
      </c>
      <c r="BQ31" s="26">
        <f>IF(BQ$2="Fcst",'Total OpEx'!BW54/1000,Actuals!BP33/1000)</f>
        <v>0</v>
      </c>
      <c r="BR31" s="26">
        <f>IF(BR$2="Fcst",'Total OpEx'!BX54/1000,Actuals!BQ33/1000)</f>
        <v>0</v>
      </c>
      <c r="BS31" s="26">
        <f>IF(BS$2="Fcst",'Total OpEx'!BY54/1000,Actuals!BR33/1000)</f>
        <v>0</v>
      </c>
      <c r="BT31" s="26">
        <f>IF(BT$2="Fcst",'Total OpEx'!BZ54/1000,Actuals!BS33/1000)</f>
        <v>0</v>
      </c>
      <c r="BU31" s="26">
        <f>IF(BU$2="Fcst",'Total OpEx'!CA54/1000,Actuals!BT33/1000)</f>
        <v>0</v>
      </c>
      <c r="BV31" s="26">
        <f>IF(BV$2="Fcst",'Total OpEx'!CB54/1000,Actuals!BU33/1000)</f>
        <v>0</v>
      </c>
      <c r="BW31" s="26"/>
      <c r="BX31" s="26">
        <f>SUMIF($C$5:$BJ$5,BX$6,$C31:$BJ31)</f>
        <v>759.27680808306854</v>
      </c>
      <c r="BY31" s="26">
        <f>SUMIF($C$5:$BJ$5,BY$6,$C31:$BJ31)</f>
        <v>2188.196968090464</v>
      </c>
      <c r="BZ31" s="26">
        <f>SUMIF($C$5:$BJ$5,BZ$6,$C31:$BJ31)</f>
        <v>2373.6744065398357</v>
      </c>
      <c r="CA31" s="26">
        <f>SUMIF($C$5:$BJ$5,CA$6,$C31:$BJ31)</f>
        <v>2378.1269114399997</v>
      </c>
      <c r="CB31" s="26">
        <f>SUMIF($C$5:$BJ$5,CB$6,$C31:$BJ31)</f>
        <v>0</v>
      </c>
      <c r="CC31" s="26">
        <f t="shared" ref="CC31" si="35">SUMIF($C$5:$BV$5,CC$6,$C31:$BV31)</f>
        <v>0</v>
      </c>
    </row>
    <row r="32" spans="1:83" x14ac:dyDescent="0.25">
      <c r="A32" s="32" t="s">
        <v>12</v>
      </c>
      <c r="B32" s="15"/>
      <c r="C32" s="33">
        <f t="shared" ref="C32" si="36">IF(IFERROR(C31/C$18,"N/M")="N/M","N/M",IF(ABS(C31/C$18)&gt;1,"N/M",C31/C$18))</f>
        <v>0.1520906552457815</v>
      </c>
      <c r="D32" s="33">
        <f t="shared" ref="D32:BJ32" si="37">IF(IFERROR(D31/D$18,"N/M")="N/M","N/M",IF(ABS(D31/D$18)&gt;1,"N/M",D31/D$18))</f>
        <v>1.0441193864188372E-2</v>
      </c>
      <c r="E32" s="33">
        <f t="shared" si="37"/>
        <v>0.14593147305243365</v>
      </c>
      <c r="F32" s="33">
        <f t="shared" si="37"/>
        <v>-7.7693441832660887E-2</v>
      </c>
      <c r="G32" s="33">
        <f t="shared" si="37"/>
        <v>0</v>
      </c>
      <c r="H32" s="33">
        <f t="shared" si="37"/>
        <v>4.2047961744764405E-3</v>
      </c>
      <c r="I32" s="33">
        <f t="shared" si="37"/>
        <v>0</v>
      </c>
      <c r="J32" s="33">
        <f t="shared" si="37"/>
        <v>0.21920531200030055</v>
      </c>
      <c r="K32" s="33">
        <f t="shared" si="37"/>
        <v>0.21476493661817572</v>
      </c>
      <c r="L32" s="33">
        <f t="shared" si="37"/>
        <v>0.22036323533288477</v>
      </c>
      <c r="M32" s="33">
        <f t="shared" si="37"/>
        <v>0.2125610810763266</v>
      </c>
      <c r="N32" s="33">
        <f t="shared" si="37"/>
        <v>0.23891911053215314</v>
      </c>
      <c r="O32" s="33">
        <f t="shared" si="37"/>
        <v>0.24158999489083943</v>
      </c>
      <c r="P32" s="33">
        <f t="shared" si="37"/>
        <v>0.21963511123967294</v>
      </c>
      <c r="Q32" s="33">
        <f t="shared" si="37"/>
        <v>0.24691515112657186</v>
      </c>
      <c r="R32" s="33">
        <f t="shared" si="37"/>
        <v>0.24127618224893049</v>
      </c>
      <c r="S32" s="33">
        <f t="shared" si="37"/>
        <v>0.25631781312331769</v>
      </c>
      <c r="T32" s="33">
        <f t="shared" si="37"/>
        <v>0.2822617787806353</v>
      </c>
      <c r="U32" s="33">
        <f t="shared" si="37"/>
        <v>0.266016979249805</v>
      </c>
      <c r="V32" s="33">
        <f t="shared" si="37"/>
        <v>0.26611120933837473</v>
      </c>
      <c r="W32" s="33">
        <f t="shared" si="37"/>
        <v>0.26096902680579132</v>
      </c>
      <c r="X32" s="33">
        <f t="shared" si="37"/>
        <v>0.25394721271846865</v>
      </c>
      <c r="Y32" s="33">
        <f t="shared" si="37"/>
        <v>0.2492879983135107</v>
      </c>
      <c r="Z32" s="33">
        <f t="shared" si="37"/>
        <v>0.23420299232878497</v>
      </c>
      <c r="AA32" s="33">
        <f t="shared" si="37"/>
        <v>0.243368254360012</v>
      </c>
      <c r="AB32" s="33">
        <f t="shared" si="37"/>
        <v>0.23367054903320778</v>
      </c>
      <c r="AC32" s="33">
        <f t="shared" si="37"/>
        <v>0.22688065944269456</v>
      </c>
      <c r="AD32" s="33">
        <f t="shared" si="37"/>
        <v>0.22226604202405059</v>
      </c>
      <c r="AE32" s="33">
        <f t="shared" si="37"/>
        <v>0.2149356324133033</v>
      </c>
      <c r="AF32" s="33">
        <f t="shared" si="37"/>
        <v>0.20680625927295085</v>
      </c>
      <c r="AG32" s="33">
        <f t="shared" si="37"/>
        <v>0.20261031038414498</v>
      </c>
      <c r="AH32" s="33">
        <f t="shared" si="37"/>
        <v>0.20272626533197793</v>
      </c>
      <c r="AI32" s="33">
        <f t="shared" si="37"/>
        <v>0.18223422756814364</v>
      </c>
      <c r="AJ32" s="33">
        <f t="shared" si="37"/>
        <v>0.1862174456117851</v>
      </c>
      <c r="AK32" s="33">
        <f t="shared" si="37"/>
        <v>0.18283180064057494</v>
      </c>
      <c r="AL32" s="33">
        <f t="shared" si="37"/>
        <v>0.16781841419526006</v>
      </c>
      <c r="AM32" s="33">
        <f t="shared" si="37"/>
        <v>0.17768301181554125</v>
      </c>
      <c r="AN32" s="33">
        <f t="shared" si="37"/>
        <v>0.15354520325414409</v>
      </c>
      <c r="AO32" s="33">
        <f t="shared" si="37"/>
        <v>0.16242103930158031</v>
      </c>
      <c r="AP32" s="33">
        <f t="shared" si="37"/>
        <v>0.16156729749946799</v>
      </c>
      <c r="AQ32" s="33">
        <f t="shared" si="37"/>
        <v>0.15616256234399359</v>
      </c>
      <c r="AR32" s="33">
        <f t="shared" si="37"/>
        <v>0.15049936869397704</v>
      </c>
      <c r="AS32" s="33">
        <f t="shared" si="37"/>
        <v>0.14238366470004035</v>
      </c>
      <c r="AT32" s="33">
        <f t="shared" si="37"/>
        <v>0.14583529572482445</v>
      </c>
      <c r="AU32" s="33">
        <f t="shared" si="37"/>
        <v>0.13841428867752642</v>
      </c>
      <c r="AV32" s="33">
        <f t="shared" si="37"/>
        <v>0.13924199161772491</v>
      </c>
      <c r="AW32" s="33">
        <f t="shared" si="37"/>
        <v>0.13312547348789816</v>
      </c>
      <c r="AX32" s="33">
        <f t="shared" si="37"/>
        <v>0.13330025348539487</v>
      </c>
      <c r="AY32" s="33">
        <f t="shared" si="37"/>
        <v>0</v>
      </c>
      <c r="AZ32" s="33">
        <f t="shared" si="37"/>
        <v>0</v>
      </c>
      <c r="BA32" s="33">
        <f t="shared" si="37"/>
        <v>0</v>
      </c>
      <c r="BB32" s="33">
        <f t="shared" si="37"/>
        <v>0</v>
      </c>
      <c r="BC32" s="33">
        <f t="shared" si="37"/>
        <v>0</v>
      </c>
      <c r="BD32" s="33">
        <f t="shared" si="37"/>
        <v>0</v>
      </c>
      <c r="BE32" s="33">
        <f t="shared" si="37"/>
        <v>0</v>
      </c>
      <c r="BF32" s="33">
        <f t="shared" si="37"/>
        <v>0</v>
      </c>
      <c r="BG32" s="33">
        <f t="shared" si="37"/>
        <v>0</v>
      </c>
      <c r="BH32" s="33">
        <f t="shared" si="37"/>
        <v>0</v>
      </c>
      <c r="BI32" s="33">
        <f t="shared" si="37"/>
        <v>0</v>
      </c>
      <c r="BJ32" s="33">
        <f t="shared" si="37"/>
        <v>0</v>
      </c>
      <c r="BK32" s="33">
        <f t="shared" ref="BK32:BV32" si="38">IF(IFERROR(BK31/BK$18,"N/M")="N/M","N/M",IF(ABS(BK31/BK$18)&gt;1,"N/M",BK31/BK$18))</f>
        <v>0</v>
      </c>
      <c r="BL32" s="33">
        <f t="shared" si="38"/>
        <v>0</v>
      </c>
      <c r="BM32" s="33">
        <f t="shared" si="38"/>
        <v>0</v>
      </c>
      <c r="BN32" s="33">
        <f t="shared" si="38"/>
        <v>0</v>
      </c>
      <c r="BO32" s="33">
        <f t="shared" si="38"/>
        <v>0</v>
      </c>
      <c r="BP32" s="33">
        <f t="shared" si="38"/>
        <v>0</v>
      </c>
      <c r="BQ32" s="33">
        <f t="shared" si="38"/>
        <v>0</v>
      </c>
      <c r="BR32" s="33">
        <f t="shared" si="38"/>
        <v>0</v>
      </c>
      <c r="BS32" s="33">
        <f t="shared" si="38"/>
        <v>0</v>
      </c>
      <c r="BT32" s="33">
        <f t="shared" si="38"/>
        <v>0</v>
      </c>
      <c r="BU32" s="33">
        <f t="shared" si="38"/>
        <v>0</v>
      </c>
      <c r="BV32" s="33">
        <f t="shared" si="38"/>
        <v>0</v>
      </c>
      <c r="BW32" s="33"/>
      <c r="BX32" s="33">
        <f t="shared" ref="BX32:CC32" si="39">IF(IFERROR(BX31/BX$18,"N/M")="N/M","N/M",IF(ABS(BX31/BX$18)&gt;1,"N/M",BX31/BX$18))</f>
        <v>0.16126189906580801</v>
      </c>
      <c r="BY32" s="33">
        <f t="shared" si="39"/>
        <v>0.25154220995970833</v>
      </c>
      <c r="BZ32" s="33">
        <f t="shared" si="39"/>
        <v>0.20345523503392041</v>
      </c>
      <c r="CA32" s="33">
        <f t="shared" si="39"/>
        <v>0.14844788306482856</v>
      </c>
      <c r="CB32" s="33">
        <f t="shared" si="39"/>
        <v>0</v>
      </c>
      <c r="CC32" s="33">
        <f t="shared" si="39"/>
        <v>0</v>
      </c>
    </row>
    <row r="33" spans="1:81" x14ac:dyDescent="0.25">
      <c r="A33" s="14"/>
      <c r="B33" s="1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row>
    <row r="34" spans="1:81" x14ac:dyDescent="0.25">
      <c r="A34" s="15" t="s">
        <v>291</v>
      </c>
      <c r="B34" s="15"/>
      <c r="C34" s="26">
        <f>IF(C$2="Fcst",SUM('Total OpEx'!I55)/1000,Actuals!B34/1000)</f>
        <v>28.269129999999997</v>
      </c>
      <c r="D34" s="26">
        <f>IF(D$2="Fcst",SUM('Total OpEx'!J55)/1000,Actuals!C34/1000)</f>
        <v>8.7196899999999999</v>
      </c>
      <c r="E34" s="26">
        <f>IF(E$2="Fcst",SUM('Total OpEx'!K55)/1000,Actuals!D34/1000)</f>
        <v>9.3630200000000006</v>
      </c>
      <c r="F34" s="26">
        <f>IF(F$2="Fcst",SUM('Total OpEx'!L55)/1000,Actuals!E34/1000)</f>
        <v>8.0642499999999995</v>
      </c>
      <c r="G34" s="26">
        <f>IF(G$2="Fcst",SUM('Total OpEx'!M55)/1000,Actuals!F34/1000)</f>
        <v>17.192019999999999</v>
      </c>
      <c r="H34" s="26">
        <f>IF(H$2="Fcst",SUM('Total OpEx'!N55)/1000,Actuals!G34/1000)</f>
        <v>25.394539999999996</v>
      </c>
      <c r="I34" s="26">
        <f>IF(I$2="Fcst",SUM('Total OpEx'!O55)/1000,Actuals!H34/1000)</f>
        <v>13.536209999999999</v>
      </c>
      <c r="J34" s="26">
        <f>IF(J$2="Fcst",SUM('Total OpEx'!P55)/1000,Actuals!I34/1000)</f>
        <v>182.57310759138534</v>
      </c>
      <c r="K34" s="26">
        <f>IF(K$2="Fcst",SUM('Total OpEx'!Q55)/1000,Actuals!J34/1000)</f>
        <v>188.0138526594784</v>
      </c>
      <c r="L34" s="26">
        <f>IF(L$2="Fcst",SUM('Total OpEx'!R55)/1000,Actuals!K34/1000)</f>
        <v>194.5147070913093</v>
      </c>
      <c r="M34" s="26">
        <f>IF(M$2="Fcst",SUM('Total OpEx'!S55)/1000,Actuals!L34/1000)</f>
        <v>197.40015380619639</v>
      </c>
      <c r="N34" s="26">
        <f>IF(N$2="Fcst",SUM('Total OpEx'!T55)/1000,Actuals!M34/1000)</f>
        <v>223.89707867531382</v>
      </c>
      <c r="O34" s="26">
        <f>IF(O$2="Fcst",SUM('Total OpEx'!U55)/1000,Actuals!N34/1000)</f>
        <v>230.20118274876489</v>
      </c>
      <c r="P34" s="26">
        <f>IF(P$2="Fcst",SUM('Total OpEx'!V55)/1000,Actuals!O34/1000)</f>
        <v>222.28309973504562</v>
      </c>
      <c r="Q34" s="26">
        <f>IF(Q$2="Fcst",SUM('Total OpEx'!W55)/1000,Actuals!P34/1000)</f>
        <v>237.72069409569477</v>
      </c>
      <c r="R34" s="26">
        <f>IF(R$2="Fcst",SUM('Total OpEx'!X55)/1000,Actuals!Q34/1000)</f>
        <v>235.25644276019943</v>
      </c>
      <c r="S34" s="26">
        <f>IF(S$2="Fcst",SUM('Total OpEx'!Y55)/1000,Actuals!R34/1000)</f>
        <v>266.58005351382809</v>
      </c>
      <c r="T34" s="26">
        <f>IF(T$2="Fcst",SUM('Total OpEx'!Z55)/1000,Actuals!S34/1000)</f>
        <v>272.43905858483828</v>
      </c>
      <c r="U34" s="26">
        <f>IF(U$2="Fcst",SUM('Total OpEx'!AA55)/1000,Actuals!T34/1000)</f>
        <v>287.3744210641546</v>
      </c>
      <c r="V34" s="26">
        <f>IF(V$2="Fcst",SUM('Total OpEx'!AB55)/1000,Actuals!U34/1000)</f>
        <v>351.05929539412944</v>
      </c>
      <c r="W34" s="26">
        <f>IF(W$2="Fcst",SUM('Total OpEx'!AC55)/1000,Actuals!V34/1000)</f>
        <v>374.76042322754472</v>
      </c>
      <c r="X34" s="26">
        <f>IF(X$2="Fcst",SUM('Total OpEx'!AD55)/1000,Actuals!W34/1000)</f>
        <v>414.99212317408313</v>
      </c>
      <c r="Y34" s="26">
        <f>IF(Y$2="Fcst",SUM('Total OpEx'!AE55)/1000,Actuals!X34/1000)</f>
        <v>422.99365147323743</v>
      </c>
      <c r="Z34" s="26">
        <f>IF(Z$2="Fcst",SUM('Total OpEx'!AF55)/1000,Actuals!Y34/1000)</f>
        <v>455.47851458320019</v>
      </c>
      <c r="AA34" s="26">
        <f>IF(AA$2="Fcst",SUM('Total OpEx'!AG55)/1000,Actuals!Z34/1000)</f>
        <v>505.57859657252129</v>
      </c>
      <c r="AB34" s="26">
        <f>IF(AB$2="Fcst",SUM('Total OpEx'!AH55)/1000,Actuals!AA34/1000)</f>
        <v>479.68376854010648</v>
      </c>
      <c r="AC34" s="26">
        <f>IF(AC$2="Fcst",SUM('Total OpEx'!AI55)/1000,Actuals!AB34/1000)</f>
        <v>527.21069125565123</v>
      </c>
      <c r="AD34" s="26">
        <f>IF(AD$2="Fcst",SUM('Total OpEx'!AJ55)/1000,Actuals!AC34/1000)</f>
        <v>537.38198111539486</v>
      </c>
      <c r="AE34" s="26">
        <f>IF(AE$2="Fcst",SUM('Total OpEx'!AK55)/1000,Actuals!AD34/1000)</f>
        <v>551.74183315429923</v>
      </c>
      <c r="AF34" s="26">
        <f>IF(AF$2="Fcst",SUM('Total OpEx'!AL55)/1000,Actuals!AE34/1000)</f>
        <v>545.95653959084325</v>
      </c>
      <c r="AG34" s="26">
        <f>IF(AG$2="Fcst",SUM('Total OpEx'!AM55)/1000,Actuals!AF34/1000)</f>
        <v>574.49787835395364</v>
      </c>
      <c r="AH34" s="26">
        <f>IF(AH$2="Fcst",SUM('Total OpEx'!AN55)/1000,Actuals!AG34/1000)</f>
        <v>595.37413349971359</v>
      </c>
      <c r="AI34" s="26">
        <f>IF(AI$2="Fcst",SUM('Total OpEx'!AO55)/1000,Actuals!AH34/1000)</f>
        <v>620.76993426951128</v>
      </c>
      <c r="AJ34" s="26">
        <f>IF(AJ$2="Fcst",SUM('Total OpEx'!AP55)/1000,Actuals!AI34/1000)</f>
        <v>639.7130138602098</v>
      </c>
      <c r="AK34" s="26">
        <f>IF(AK$2="Fcst",SUM('Total OpEx'!AQ55)/1000,Actuals!AJ34/1000)</f>
        <v>621.59391475708185</v>
      </c>
      <c r="AL34" s="26">
        <f>IF(AL$2="Fcst",SUM('Total OpEx'!AR55)/1000,Actuals!AK34/1000)</f>
        <v>645.12500076467904</v>
      </c>
      <c r="AM34" s="26">
        <f>IF(AM$2="Fcst",SUM('Total OpEx'!AS55)/1000,Actuals!AL34/1000)</f>
        <v>641.30305654832978</v>
      </c>
      <c r="AN34" s="26">
        <f>IF(AN$2="Fcst",SUM('Total OpEx'!AT55)/1000,Actuals!AM34/1000)</f>
        <v>594.62262400858265</v>
      </c>
      <c r="AO34" s="26">
        <f>IF(AO$2="Fcst",SUM('Total OpEx'!AU55)/1000,Actuals!AN34/1000)</f>
        <v>646.6133797607456</v>
      </c>
      <c r="AP34" s="26">
        <f>IF(AP$2="Fcst",SUM('Total OpEx'!AV55)/1000,Actuals!AO34/1000)</f>
        <v>628.65874162810815</v>
      </c>
      <c r="AQ34" s="26">
        <f>IF(AQ$2="Fcst",SUM('Total OpEx'!AW55)/1000,Actuals!AP34/1000)</f>
        <v>649.09107522867077</v>
      </c>
      <c r="AR34" s="26">
        <f>IF(AR$2="Fcst",SUM('Total OpEx'!AX55)/1000,Actuals!AQ34/1000)</f>
        <v>633.12588302413826</v>
      </c>
      <c r="AS34" s="26">
        <f>IF(AS$2="Fcst",SUM('Total OpEx'!AY55)/1000,Actuals!AR34/1000)</f>
        <v>655.31373220655337</v>
      </c>
      <c r="AT34" s="26">
        <f>IF(AT$2="Fcst",SUM('Total OpEx'!AZ55)/1000,Actuals!AS34/1000)</f>
        <v>653.64456428030348</v>
      </c>
      <c r="AU34" s="26">
        <f>IF(AU$2="Fcst",SUM('Total OpEx'!BA55)/1000,Actuals!AT34/1000)</f>
        <v>639.31946277242514</v>
      </c>
      <c r="AV34" s="26">
        <f>IF(AV$2="Fcst",SUM('Total OpEx'!BB55)/1000,Actuals!AU34/1000)</f>
        <v>657.90494799086537</v>
      </c>
      <c r="AW34" s="26">
        <f>IF(AW$2="Fcst",SUM('Total OpEx'!BC55)/1000,Actuals!AV34/1000)</f>
        <v>643.63633911237991</v>
      </c>
      <c r="AX34" s="26">
        <f>IF(AX$2="Fcst",SUM('Total OpEx'!BD55)/1000,Actuals!AW34/1000)</f>
        <v>662.11942842020562</v>
      </c>
      <c r="AY34" s="26">
        <f>IF(AY$2="Fcst",SUM('Total OpEx'!BE55)/1000,Actuals!AX34/1000)</f>
        <v>132.83861098498636</v>
      </c>
      <c r="AZ34" s="26">
        <f>IF(AZ$2="Fcst",SUM('Total OpEx'!BF55)/1000,Actuals!AY34/1000)</f>
        <v>134.95123314836417</v>
      </c>
      <c r="BA34" s="26">
        <f>IF(BA$2="Fcst",SUM('Total OpEx'!BG55)/1000,Actuals!AZ34/1000)</f>
        <v>137.42083349542392</v>
      </c>
      <c r="BB34" s="26">
        <f>IF(BB$2="Fcst",SUM('Total OpEx'!BH55)/1000,Actuals!BA34/1000)</f>
        <v>140.10615992331478</v>
      </c>
      <c r="BC34" s="26">
        <f>IF(BC$2="Fcst",SUM('Total OpEx'!BI55)/1000,Actuals!BB34/1000)</f>
        <v>144.341622210764</v>
      </c>
      <c r="BD34" s="26">
        <f>IF(BD$2="Fcst",SUM('Total OpEx'!BJ55)/1000,Actuals!BC34/1000)</f>
        <v>147.75991225439392</v>
      </c>
      <c r="BE34" s="26">
        <f>IF(BE$2="Fcst",SUM('Total OpEx'!BK55)/1000,Actuals!BD34/1000)</f>
        <v>150.68210318099034</v>
      </c>
      <c r="BF34" s="26">
        <f>IF(BF$2="Fcst",SUM('Total OpEx'!BL55)/1000,Actuals!BE34/1000)</f>
        <v>154.31674900402774</v>
      </c>
      <c r="BG34" s="26">
        <f>IF(BG$2="Fcst",SUM('Total OpEx'!BM55)/1000,Actuals!BF34/1000)</f>
        <v>157.53071914532578</v>
      </c>
      <c r="BH34" s="26">
        <f>IF(BH$2="Fcst",SUM('Total OpEx'!BN55)/1000,Actuals!BG34/1000)</f>
        <v>161.35150047236544</v>
      </c>
      <c r="BI34" s="26">
        <f>IF(BI$2="Fcst",SUM('Total OpEx'!BO55)/1000,Actuals!BH34/1000)</f>
        <v>165.38366269507372</v>
      </c>
      <c r="BJ34" s="26">
        <f>IF(BJ$2="Fcst",SUM('Total OpEx'!BP55)/1000,Actuals!BI34/1000)</f>
        <v>168.99537815140206</v>
      </c>
      <c r="BK34" s="26">
        <f>IF(BK$2="Fcst",SUM('Total OpEx'!BQ55)/1000,Actuals!BJ34/1000)</f>
        <v>9</v>
      </c>
      <c r="BL34" s="26">
        <f>IF(BL$2="Fcst",SUM('Total OpEx'!BR55)/1000,Actuals!BK34/1000)</f>
        <v>9</v>
      </c>
      <c r="BM34" s="26">
        <f>IF(BM$2="Fcst",SUM('Total OpEx'!BS55)/1000,Actuals!BL34/1000)</f>
        <v>9</v>
      </c>
      <c r="BN34" s="26">
        <f>IF(BN$2="Fcst",SUM('Total OpEx'!BT55)/1000,Actuals!BM34/1000)</f>
        <v>9.5</v>
      </c>
      <c r="BO34" s="26">
        <f>IF(BO$2="Fcst",SUM('Total OpEx'!BU55)/1000,Actuals!BN34/1000)</f>
        <v>9.5</v>
      </c>
      <c r="BP34" s="26">
        <f>IF(BP$2="Fcst",SUM('Total OpEx'!BV55)/1000,Actuals!BO34/1000)</f>
        <v>10</v>
      </c>
      <c r="BQ34" s="26">
        <f>IF(BQ$2="Fcst",SUM('Total OpEx'!BW55)/1000,Actuals!BP34/1000)</f>
        <v>10</v>
      </c>
      <c r="BR34" s="26">
        <f>IF(BR$2="Fcst",SUM('Total OpEx'!BX55)/1000,Actuals!BQ34/1000)</f>
        <v>10</v>
      </c>
      <c r="BS34" s="26">
        <f>IF(BS$2="Fcst",SUM('Total OpEx'!BY55)/1000,Actuals!BR34/1000)</f>
        <v>10.5</v>
      </c>
      <c r="BT34" s="26">
        <f>IF(BT$2="Fcst",SUM('Total OpEx'!BZ55)/1000,Actuals!BS34/1000)</f>
        <v>10.5</v>
      </c>
      <c r="BU34" s="26">
        <f>IF(BU$2="Fcst",SUM('Total OpEx'!CA55)/1000,Actuals!BT34/1000)</f>
        <v>11</v>
      </c>
      <c r="BV34" s="26">
        <f>IF(BV$2="Fcst",SUM('Total OpEx'!CB55)/1000,Actuals!BU34/1000)</f>
        <v>11</v>
      </c>
      <c r="BW34" s="26"/>
      <c r="BX34" s="26">
        <f>SUMIF($C$5:$BJ$5,BX$6,$C34:$BJ34)</f>
        <v>1096.9377598236833</v>
      </c>
      <c r="BY34" s="26">
        <f>SUMIF($C$5:$BJ$5,BY$6,$C34:$BJ34)</f>
        <v>3771.1389603547209</v>
      </c>
      <c r="BZ34" s="26">
        <f>SUMIF($C$5:$BJ$5,BZ$6,$C34:$BJ34)</f>
        <v>6844.6272857339663</v>
      </c>
      <c r="CA34" s="26">
        <f>SUMIF($C$5:$BJ$5,CA$6,$C34:$BJ34)</f>
        <v>7705.3532349813086</v>
      </c>
      <c r="CB34" s="26">
        <f>SUMIF($C$5:$BJ$5,CB$6,$C34:$BJ34)</f>
        <v>1795.6784846664323</v>
      </c>
      <c r="CC34" s="26">
        <f t="shared" ref="CC34" si="40">SUMIF($C$5:$BV$5,CC$6,$C34:$BV34)</f>
        <v>119</v>
      </c>
    </row>
    <row r="35" spans="1:81" x14ac:dyDescent="0.25">
      <c r="A35" s="32" t="s">
        <v>13</v>
      </c>
      <c r="B35" s="15"/>
      <c r="C35" s="33">
        <f t="shared" ref="C35" si="41">IF(IFERROR(C34/C$18,"N/M")="N/M","N/M",IF(ABS(C34/C$18)&gt;1,"N/M",C34/C$18))</f>
        <v>0.15186384629938801</v>
      </c>
      <c r="D35" s="33">
        <f t="shared" ref="D35:BJ35" si="42">IF(IFERROR(D34/D$18,"N/M")="N/M","N/M",IF(ABS(D34/D$18)&gt;1,"N/M",D34/D$18))</f>
        <v>4.6900147703066976E-2</v>
      </c>
      <c r="E35" s="33">
        <f t="shared" si="42"/>
        <v>4.5869192394813026E-2</v>
      </c>
      <c r="F35" s="33">
        <f t="shared" si="42"/>
        <v>3.9142048809165324E-2</v>
      </c>
      <c r="G35" s="33">
        <f t="shared" si="42"/>
        <v>7.8423621357037274E-2</v>
      </c>
      <c r="H35" s="33">
        <f t="shared" si="42"/>
        <v>0.11122798400478014</v>
      </c>
      <c r="I35" s="33">
        <f t="shared" si="42"/>
        <v>5.4233022895227641E-2</v>
      </c>
      <c r="J35" s="33">
        <f t="shared" si="42"/>
        <v>0.28400481302864811</v>
      </c>
      <c r="K35" s="33">
        <f t="shared" si="42"/>
        <v>0.29245677704112222</v>
      </c>
      <c r="L35" s="33">
        <f t="shared" si="42"/>
        <v>0.30417912175593059</v>
      </c>
      <c r="M35" s="33">
        <f t="shared" si="42"/>
        <v>0.30390629753311332</v>
      </c>
      <c r="N35" s="33">
        <f t="shared" si="42"/>
        <v>0.34221556974874634</v>
      </c>
      <c r="O35" s="33">
        <f t="shared" si="42"/>
        <v>0.35069480520796747</v>
      </c>
      <c r="P35" s="33">
        <f t="shared" si="42"/>
        <v>0.32912892051219972</v>
      </c>
      <c r="Q35" s="33">
        <f t="shared" si="42"/>
        <v>0.35328845949957083</v>
      </c>
      <c r="R35" s="33">
        <f t="shared" si="42"/>
        <v>0.33697518092417722</v>
      </c>
      <c r="S35" s="33">
        <f t="shared" si="42"/>
        <v>0.38928944214842431</v>
      </c>
      <c r="T35" s="33">
        <f t="shared" si="42"/>
        <v>0.39785884385190518</v>
      </c>
      <c r="U35" s="33">
        <f t="shared" si="42"/>
        <v>0.38642519063127184</v>
      </c>
      <c r="V35" s="33">
        <f t="shared" si="42"/>
        <v>0.47222786310388726</v>
      </c>
      <c r="W35" s="33">
        <f t="shared" si="42"/>
        <v>0.50599969846985626</v>
      </c>
      <c r="X35" s="33">
        <f t="shared" si="42"/>
        <v>0.53271051221032217</v>
      </c>
      <c r="Y35" s="33">
        <f t="shared" si="42"/>
        <v>0.54556033949846749</v>
      </c>
      <c r="Z35" s="33">
        <f t="shared" si="42"/>
        <v>0.53922286329308011</v>
      </c>
      <c r="AA35" s="33">
        <f t="shared" si="42"/>
        <v>0.62195730057318188</v>
      </c>
      <c r="AB35" s="33">
        <f t="shared" si="42"/>
        <v>0.59389087642844141</v>
      </c>
      <c r="AC35" s="33">
        <f t="shared" si="42"/>
        <v>0.6046299382333109</v>
      </c>
      <c r="AD35" s="33">
        <f t="shared" si="42"/>
        <v>0.60851983544633426</v>
      </c>
      <c r="AE35" s="33">
        <f t="shared" si="42"/>
        <v>0.59049450026175476</v>
      </c>
      <c r="AF35" s="33">
        <f t="shared" si="42"/>
        <v>0.57522834036124315</v>
      </c>
      <c r="AG35" s="33">
        <f t="shared" si="42"/>
        <v>0.57959081577475569</v>
      </c>
      <c r="AH35" s="33">
        <f t="shared" si="42"/>
        <v>0.60099589580445645</v>
      </c>
      <c r="AI35" s="33">
        <f t="shared" si="42"/>
        <v>0.576340512067953</v>
      </c>
      <c r="AJ35" s="33">
        <f t="shared" si="42"/>
        <v>0.59316712719245812</v>
      </c>
      <c r="AK35" s="33">
        <f t="shared" si="42"/>
        <v>0.57899793368241959</v>
      </c>
      <c r="AL35" s="33">
        <f t="shared" si="42"/>
        <v>0.5390822216160871</v>
      </c>
      <c r="AM35" s="33">
        <f t="shared" si="42"/>
        <v>0.56738877669864296</v>
      </c>
      <c r="AN35" s="33">
        <f t="shared" si="42"/>
        <v>0.48775409581092583</v>
      </c>
      <c r="AO35" s="33">
        <f t="shared" si="42"/>
        <v>0.52294798740583159</v>
      </c>
      <c r="AP35" s="33">
        <f t="shared" si="42"/>
        <v>0.51747210402359112</v>
      </c>
      <c r="AQ35" s="33">
        <f t="shared" si="42"/>
        <v>0.50472415326436637</v>
      </c>
      <c r="AR35" s="33">
        <f t="shared" si="42"/>
        <v>0.48544861878888146</v>
      </c>
      <c r="AS35" s="33">
        <f t="shared" si="42"/>
        <v>0.46460187638816347</v>
      </c>
      <c r="AT35" s="33">
        <f t="shared" si="42"/>
        <v>0.47465255672772272</v>
      </c>
      <c r="AU35" s="33">
        <f t="shared" si="42"/>
        <v>0.45083474007514496</v>
      </c>
      <c r="AV35" s="33">
        <f t="shared" si="42"/>
        <v>0.45614708424917572</v>
      </c>
      <c r="AW35" s="33">
        <f t="shared" si="42"/>
        <v>0.43653618085008211</v>
      </c>
      <c r="AX35" s="33">
        <f t="shared" si="42"/>
        <v>0.4394797114836167</v>
      </c>
      <c r="AY35" s="33">
        <f t="shared" si="42"/>
        <v>8.8161043353625651E-2</v>
      </c>
      <c r="AZ35" s="33">
        <f t="shared" si="42"/>
        <v>8.7686205683133303E-2</v>
      </c>
      <c r="BA35" s="33">
        <f t="shared" si="42"/>
        <v>8.7062457027517345E-2</v>
      </c>
      <c r="BB35" s="33">
        <f t="shared" si="42"/>
        <v>8.6372083239906819E-2</v>
      </c>
      <c r="BC35" s="33">
        <f t="shared" si="42"/>
        <v>8.6079931664438086E-2</v>
      </c>
      <c r="BD35" s="33">
        <f t="shared" si="42"/>
        <v>8.5154484608708642E-2</v>
      </c>
      <c r="BE35" s="33">
        <f t="shared" si="42"/>
        <v>8.4009015085704394E-2</v>
      </c>
      <c r="BF35" s="33">
        <f t="shared" si="42"/>
        <v>8.3129796432178021E-2</v>
      </c>
      <c r="BG35" s="33">
        <f t="shared" si="42"/>
        <v>8.2021003563937933E-2</v>
      </c>
      <c r="BH35" s="33">
        <f t="shared" si="42"/>
        <v>8.1202347073381781E-2</v>
      </c>
      <c r="BI35" s="33">
        <f t="shared" si="42"/>
        <v>8.0374113033493622E-2</v>
      </c>
      <c r="BJ35" s="33">
        <f t="shared" si="42"/>
        <v>7.9343996464872502E-2</v>
      </c>
      <c r="BK35" s="33">
        <f t="shared" ref="BK35:BV35" si="43">IF(IFERROR(BK34/BK$18,"N/M")="N/M","N/M",IF(ABS(BK34/BK$18)&gt;1,"N/M",BK34/BK$18))</f>
        <v>4.083279878987196E-3</v>
      </c>
      <c r="BL35" s="33">
        <f t="shared" si="43"/>
        <v>3.9501421572433783E-3</v>
      </c>
      <c r="BM35" s="33">
        <f t="shared" si="43"/>
        <v>3.8252718532260943E-3</v>
      </c>
      <c r="BN35" s="33">
        <f t="shared" si="43"/>
        <v>3.9039597859984849E-3</v>
      </c>
      <c r="BO35" s="33">
        <f t="shared" si="43"/>
        <v>3.7763962353490536E-3</v>
      </c>
      <c r="BP35" s="33">
        <f t="shared" si="43"/>
        <v>3.8470827042056902E-3</v>
      </c>
      <c r="BQ35" s="33">
        <f t="shared" si="43"/>
        <v>3.7248571229457289E-3</v>
      </c>
      <c r="BR35" s="33">
        <f t="shared" si="43"/>
        <v>3.6081411699548801E-3</v>
      </c>
      <c r="BS35" s="33">
        <f t="shared" si="43"/>
        <v>3.6714525781085254E-3</v>
      </c>
      <c r="BT35" s="33">
        <f t="shared" si="43"/>
        <v>3.5595060372323024E-3</v>
      </c>
      <c r="BU35" s="33">
        <f t="shared" si="43"/>
        <v>3.6168230321639537E-3</v>
      </c>
      <c r="BV35" s="33">
        <f t="shared" si="43"/>
        <v>3.5094823657839344E-3</v>
      </c>
      <c r="BW35" s="33"/>
      <c r="BX35" s="33">
        <f t="shared" ref="BX35:CC35" si="44">IF(IFERROR(BX34/BX$18,"N/M")="N/M","N/M",IF(ABS(BX34/BX$18)&gt;1,"N/M",BX34/BX$18))</f>
        <v>0.23297730738380101</v>
      </c>
      <c r="BY35" s="33">
        <f t="shared" si="44"/>
        <v>0.43350787976851202</v>
      </c>
      <c r="BZ35" s="33">
        <f t="shared" si="44"/>
        <v>0.58667492445544811</v>
      </c>
      <c r="CA35" s="33">
        <f t="shared" si="44"/>
        <v>0.48098500147205581</v>
      </c>
      <c r="CB35" s="33">
        <f t="shared" si="44"/>
        <v>8.3896214995675886E-2</v>
      </c>
      <c r="CC35" s="33">
        <f t="shared" si="44"/>
        <v>3.7391582444194884E-3</v>
      </c>
    </row>
    <row r="36" spans="1:81" x14ac:dyDescent="0.25">
      <c r="A36" s="14"/>
      <c r="B36" s="15"/>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8"/>
      <c r="BY36" s="28"/>
      <c r="BZ36" s="28"/>
      <c r="CA36" s="28"/>
      <c r="CB36" s="28"/>
      <c r="CC36" s="28"/>
    </row>
    <row r="37" spans="1:81" x14ac:dyDescent="0.25">
      <c r="A37" s="15" t="s">
        <v>292</v>
      </c>
      <c r="B37" s="15"/>
      <c r="C37" s="26">
        <f>IF(C$2="Fcst",SUM('Total OpEx'!I56)/1000,Actuals!B35/1000)</f>
        <v>2.9080599999999999</v>
      </c>
      <c r="D37" s="26">
        <f>IF(D$2="Fcst",SUM('Total OpEx'!J56)/1000,Actuals!C35/1000)</f>
        <v>0.65239000000000003</v>
      </c>
      <c r="E37" s="26">
        <f>IF(E$2="Fcst",SUM('Total OpEx'!K56)/1000,Actuals!D35/1000)</f>
        <v>0.52737999999999996</v>
      </c>
      <c r="F37" s="26">
        <f>IF(F$2="Fcst",SUM('Total OpEx'!L56)/1000,Actuals!E35/1000)</f>
        <v>0.86370000000000002</v>
      </c>
      <c r="G37" s="26">
        <f>IF(G$2="Fcst",SUM('Total OpEx'!M56)/1000,Actuals!F35/1000)</f>
        <v>1.8444700000000001</v>
      </c>
      <c r="H37" s="26">
        <f>IF(H$2="Fcst",SUM('Total OpEx'!N56)/1000,Actuals!G35/1000)</f>
        <v>6.8048999999999999</v>
      </c>
      <c r="I37" s="26">
        <f>IF(I$2="Fcst",SUM('Total OpEx'!O56)/1000,Actuals!H35/1000)</f>
        <v>8.0044000000000004</v>
      </c>
      <c r="J37" s="26">
        <f>IF(J$2="Fcst",SUM('Total OpEx'!P56)/1000,Actuals!I35/1000)</f>
        <v>148.93063772054796</v>
      </c>
      <c r="K37" s="26">
        <f>IF(K$2="Fcst",SUM('Total OpEx'!Q56)/1000,Actuals!J35/1000)</f>
        <v>147.40903134246574</v>
      </c>
      <c r="L37" s="26">
        <f>IF(L$2="Fcst",SUM('Total OpEx'!R56)/1000,Actuals!K35/1000)</f>
        <v>148.93063772054796</v>
      </c>
      <c r="M37" s="26">
        <f>IF(M$2="Fcst",SUM('Total OpEx'!S56)/1000,Actuals!L35/1000)</f>
        <v>152.10400394520548</v>
      </c>
      <c r="N37" s="26">
        <f>IF(N$2="Fcst",SUM('Total OpEx'!T56)/1000,Actuals!M35/1000)</f>
        <v>157.94745963835618</v>
      </c>
      <c r="O37" s="26">
        <f>IF(O$2="Fcst",SUM('Total OpEx'!U56)/1000,Actuals!N35/1000)</f>
        <v>165.15668703561644</v>
      </c>
      <c r="P37" s="26">
        <f>IF(P$2="Fcst",SUM('Total OpEx'!V56)/1000,Actuals!O35/1000)</f>
        <v>159.99135831232877</v>
      </c>
      <c r="Q37" s="26">
        <f>IF(Q$2="Fcst",SUM('Total OpEx'!W56)/1000,Actuals!P35/1000)</f>
        <v>166.21212813150686</v>
      </c>
      <c r="R37" s="26">
        <f>IF(R$2="Fcst",SUM('Total OpEx'!X56)/1000,Actuals!Q35/1000)</f>
        <v>164.13853819178084</v>
      </c>
      <c r="S37" s="26">
        <f>IF(S$2="Fcst",SUM('Total OpEx'!Y56)/1000,Actuals!R35/1000)</f>
        <v>166.21212813150686</v>
      </c>
      <c r="T37" s="26">
        <f>IF(T$2="Fcst",SUM('Total OpEx'!Z56)/1000,Actuals!S35/1000)</f>
        <v>164.13853819178084</v>
      </c>
      <c r="U37" s="26">
        <f>IF(U$2="Fcst",SUM('Total OpEx'!AA56)/1000,Actuals!T35/1000)</f>
        <v>166.21212813150686</v>
      </c>
      <c r="V37" s="26">
        <f>IF(V$2="Fcst",SUM('Total OpEx'!AB56)/1000,Actuals!U35/1000)</f>
        <v>166.21212813150686</v>
      </c>
      <c r="W37" s="26">
        <f>IF(W$2="Fcst",SUM('Total OpEx'!AC56)/1000,Actuals!V35/1000)</f>
        <v>164.13853819178084</v>
      </c>
      <c r="X37" s="26">
        <f>IF(X$2="Fcst",SUM('Total OpEx'!AD56)/1000,Actuals!W35/1000)</f>
        <v>166.21212813150686</v>
      </c>
      <c r="Y37" s="26">
        <f>IF(Y$2="Fcst",SUM('Total OpEx'!AE56)/1000,Actuals!X35/1000)</f>
        <v>164.13853819178084</v>
      </c>
      <c r="Z37" s="26">
        <f>IF(Z$2="Fcst",SUM('Total OpEx'!AF56)/1000,Actuals!Y35/1000)</f>
        <v>166.21212813150686</v>
      </c>
      <c r="AA37" s="26">
        <f>IF(AA$2="Fcst",SUM('Total OpEx'!AG56)/1000,Actuals!Z35/1000)</f>
        <v>166.21212813150686</v>
      </c>
      <c r="AB37" s="26">
        <f>IF(AB$2="Fcst",SUM('Total OpEx'!AH56)/1000,Actuals!AA35/1000)</f>
        <v>162.06494825205479</v>
      </c>
      <c r="AC37" s="26">
        <f>IF(AC$2="Fcst",SUM('Total OpEx'!AI56)/1000,Actuals!AB35/1000)</f>
        <v>166.21212813150686</v>
      </c>
      <c r="AD37" s="26">
        <f>IF(AD$2="Fcst",SUM('Total OpEx'!AJ56)/1000,Actuals!AC35/1000)</f>
        <v>164.13853819178084</v>
      </c>
      <c r="AE37" s="26">
        <f>IF(AE$2="Fcst",SUM('Total OpEx'!AK56)/1000,Actuals!AD35/1000)</f>
        <v>166.21212813150686</v>
      </c>
      <c r="AF37" s="26">
        <f>IF(AF$2="Fcst",SUM('Total OpEx'!AL56)/1000,Actuals!AE35/1000)</f>
        <v>164.13853819178084</v>
      </c>
      <c r="AG37" s="26">
        <f>IF(AG$2="Fcst",SUM('Total OpEx'!AM56)/1000,Actuals!AF35/1000)</f>
        <v>166.21212813150686</v>
      </c>
      <c r="AH37" s="26">
        <f>IF(AH$2="Fcst",SUM('Total OpEx'!AN56)/1000,Actuals!AG35/1000)</f>
        <v>166.21212813150686</v>
      </c>
      <c r="AI37" s="26">
        <f>IF(AI$2="Fcst",SUM('Total OpEx'!AO56)/1000,Actuals!AH35/1000)</f>
        <v>164.13853819178084</v>
      </c>
      <c r="AJ37" s="26">
        <f>IF(AJ$2="Fcst",SUM('Total OpEx'!AP56)/1000,Actuals!AI35/1000)</f>
        <v>166.21212813150686</v>
      </c>
      <c r="AK37" s="26">
        <f>IF(AK$2="Fcst",SUM('Total OpEx'!AQ56)/1000,Actuals!AJ35/1000)</f>
        <v>164.13853819178084</v>
      </c>
      <c r="AL37" s="26">
        <f>IF(AL$2="Fcst",SUM('Total OpEx'!AR56)/1000,Actuals!AK35/1000)</f>
        <v>166.21212813150686</v>
      </c>
      <c r="AM37" s="26">
        <f>IF(AM$2="Fcst",SUM('Total OpEx'!AS56)/1000,Actuals!AL35/1000)</f>
        <v>166.21212813150686</v>
      </c>
      <c r="AN37" s="26">
        <f>IF(AN$2="Fcst",SUM('Total OpEx'!AT56)/1000,Actuals!AM35/1000)</f>
        <v>159.99135831232877</v>
      </c>
      <c r="AO37" s="26">
        <f>IF(AO$2="Fcst",SUM('Total OpEx'!AU56)/1000,Actuals!AN35/1000)</f>
        <v>166.21212813150686</v>
      </c>
      <c r="AP37" s="26">
        <f>IF(AP$2="Fcst",SUM('Total OpEx'!AV56)/1000,Actuals!AO35/1000)</f>
        <v>164.13853819178084</v>
      </c>
      <c r="AQ37" s="26">
        <f>IF(AQ$2="Fcst",SUM('Total OpEx'!AW56)/1000,Actuals!AP35/1000)</f>
        <v>166.21212813150686</v>
      </c>
      <c r="AR37" s="26">
        <f>IF(AR$2="Fcst",SUM('Total OpEx'!AX56)/1000,Actuals!AQ35/1000)</f>
        <v>164.13853819178084</v>
      </c>
      <c r="AS37" s="26">
        <f>IF(AS$2="Fcst",SUM('Total OpEx'!AY56)/1000,Actuals!AR35/1000)</f>
        <v>166.21212813150686</v>
      </c>
      <c r="AT37" s="26">
        <f>IF(AT$2="Fcst",SUM('Total OpEx'!AZ56)/1000,Actuals!AS35/1000)</f>
        <v>166.21212813150686</v>
      </c>
      <c r="AU37" s="26">
        <f>IF(AU$2="Fcst",SUM('Total OpEx'!BA56)/1000,Actuals!AT35/1000)</f>
        <v>164.13853819178084</v>
      </c>
      <c r="AV37" s="26">
        <f>IF(AV$2="Fcst",SUM('Total OpEx'!BB56)/1000,Actuals!AU35/1000)</f>
        <v>166.21212813150686</v>
      </c>
      <c r="AW37" s="26">
        <f>IF(AW$2="Fcst",SUM('Total OpEx'!BC56)/1000,Actuals!AV35/1000)</f>
        <v>164.13853819178084</v>
      </c>
      <c r="AX37" s="26">
        <f>IF(AX$2="Fcst",SUM('Total OpEx'!BD56)/1000,Actuals!AW35/1000)</f>
        <v>166.21212813150686</v>
      </c>
      <c r="AY37" s="26">
        <f>IF(AY$2="Fcst",SUM('Total OpEx'!BE56)/1000,Actuals!AX35/1000)</f>
        <v>93</v>
      </c>
      <c r="AZ37" s="26">
        <f>IF(AZ$2="Fcst",SUM('Total OpEx'!BF56)/1000,Actuals!AY35/1000)</f>
        <v>93</v>
      </c>
      <c r="BA37" s="26">
        <f>IF(BA$2="Fcst",SUM('Total OpEx'!BG56)/1000,Actuals!AZ35/1000)</f>
        <v>93</v>
      </c>
      <c r="BB37" s="26">
        <f>IF(BB$2="Fcst",SUM('Total OpEx'!BH56)/1000,Actuals!BA35/1000)</f>
        <v>93</v>
      </c>
      <c r="BC37" s="26">
        <f>IF(BC$2="Fcst",SUM('Total OpEx'!BI56)/1000,Actuals!BB35/1000)</f>
        <v>93</v>
      </c>
      <c r="BD37" s="26">
        <f>IF(BD$2="Fcst",SUM('Total OpEx'!BJ56)/1000,Actuals!BC35/1000)</f>
        <v>93</v>
      </c>
      <c r="BE37" s="26">
        <f>IF(BE$2="Fcst",SUM('Total OpEx'!BK56)/1000,Actuals!BD35/1000)</f>
        <v>93</v>
      </c>
      <c r="BF37" s="26">
        <f>IF(BF$2="Fcst",SUM('Total OpEx'!BL56)/1000,Actuals!BE35/1000)</f>
        <v>93</v>
      </c>
      <c r="BG37" s="26">
        <f>IF(BG$2="Fcst",SUM('Total OpEx'!BM56)/1000,Actuals!BF35/1000)</f>
        <v>93</v>
      </c>
      <c r="BH37" s="26">
        <f>IF(BH$2="Fcst",SUM('Total OpEx'!BN56)/1000,Actuals!BG35/1000)</f>
        <v>93</v>
      </c>
      <c r="BI37" s="26">
        <f>IF(BI$2="Fcst",SUM('Total OpEx'!BO56)/1000,Actuals!BH35/1000)</f>
        <v>93</v>
      </c>
      <c r="BJ37" s="26">
        <f>IF(BJ$2="Fcst",SUM('Total OpEx'!BP56)/1000,Actuals!BI35/1000)</f>
        <v>93</v>
      </c>
      <c r="BK37" s="26">
        <f>IF(BK$2="Fcst",SUM('Total OpEx'!BQ56)/1000,Actuals!BJ35/1000)</f>
        <v>0</v>
      </c>
      <c r="BL37" s="26">
        <f>IF(BL$2="Fcst",SUM('Total OpEx'!BR56)/1000,Actuals!BK35/1000)</f>
        <v>0</v>
      </c>
      <c r="BM37" s="26">
        <f>IF(BM$2="Fcst",SUM('Total OpEx'!BS56)/1000,Actuals!BL35/1000)</f>
        <v>0</v>
      </c>
      <c r="BN37" s="26">
        <f>IF(BN$2="Fcst",SUM('Total OpEx'!BT56)/1000,Actuals!BM35/1000)</f>
        <v>0</v>
      </c>
      <c r="BO37" s="26">
        <f>IF(BO$2="Fcst",SUM('Total OpEx'!BU56)/1000,Actuals!BN35/1000)</f>
        <v>0</v>
      </c>
      <c r="BP37" s="26">
        <f>IF(BP$2="Fcst",SUM('Total OpEx'!BV56)/1000,Actuals!BO35/1000)</f>
        <v>0</v>
      </c>
      <c r="BQ37" s="26">
        <f>IF(BQ$2="Fcst",SUM('Total OpEx'!BW56)/1000,Actuals!BP35/1000)</f>
        <v>0</v>
      </c>
      <c r="BR37" s="26">
        <f>IF(BR$2="Fcst",SUM('Total OpEx'!BX56)/1000,Actuals!BQ35/1000)</f>
        <v>0</v>
      </c>
      <c r="BS37" s="26">
        <f>IF(BS$2="Fcst",SUM('Total OpEx'!BY56)/1000,Actuals!BR35/1000)</f>
        <v>0</v>
      </c>
      <c r="BT37" s="26">
        <f>IF(BT$2="Fcst",SUM('Total OpEx'!BZ56)/1000,Actuals!BS35/1000)</f>
        <v>0</v>
      </c>
      <c r="BU37" s="26">
        <f>IF(BU$2="Fcst",SUM('Total OpEx'!CA56)/1000,Actuals!BT35/1000)</f>
        <v>0</v>
      </c>
      <c r="BV37" s="26">
        <f>IF(BV$2="Fcst",SUM('Total OpEx'!CB56)/1000,Actuals!BU35/1000)</f>
        <v>0</v>
      </c>
      <c r="BW37" s="26"/>
      <c r="BX37" s="26">
        <f>SUMIF($C$5:$BJ$5,BX$6,$C37:$BJ37)</f>
        <v>776.92707036712318</v>
      </c>
      <c r="BY37" s="26">
        <f>SUMIF($C$5:$BJ$5,BY$6,$C37:$BJ37)</f>
        <v>1978.9749669041096</v>
      </c>
      <c r="BZ37" s="26">
        <f>SUMIF($C$5:$BJ$5,BZ$6,$C37:$BJ37)</f>
        <v>1982.103997939726</v>
      </c>
      <c r="CA37" s="26">
        <f>SUMIF($C$5:$BJ$5,CA$6,$C37:$BJ37)</f>
        <v>1980.0304080000001</v>
      </c>
      <c r="CB37" s="26">
        <f>SUMIF($C$5:$BJ$5,CB$6,$C37:$BJ37)</f>
        <v>1116</v>
      </c>
      <c r="CC37" s="26">
        <f t="shared" ref="CC37" si="45">SUMIF($C$5:$BV$5,CC$6,$C37:$BV37)</f>
        <v>0</v>
      </c>
    </row>
    <row r="38" spans="1:81" x14ac:dyDescent="0.25">
      <c r="A38" s="32" t="s">
        <v>13</v>
      </c>
      <c r="B38" s="15"/>
      <c r="C38" s="33">
        <f t="shared" ref="C38" si="46">IF(IFERROR(C37/C$18,"N/M")="N/M","N/M",IF(ABS(C37/C$18)&gt;1,"N/M",C37/C$18))</f>
        <v>1.5622312284438833E-2</v>
      </c>
      <c r="D38" s="33">
        <f t="shared" ref="D38:BJ38" si="47">IF(IFERROR(D37/D$18,"N/M")="N/M","N/M",IF(ABS(D37/D$18)&gt;1,"N/M",D37/D$18))</f>
        <v>3.5089765071927861E-3</v>
      </c>
      <c r="E38" s="33">
        <f t="shared" si="47"/>
        <v>2.5836209561847022E-3</v>
      </c>
      <c r="F38" s="33">
        <f t="shared" si="47"/>
        <v>4.1922047997614278E-3</v>
      </c>
      <c r="G38" s="33">
        <f t="shared" si="47"/>
        <v>8.4137883090186338E-3</v>
      </c>
      <c r="H38" s="33">
        <f t="shared" si="47"/>
        <v>2.9805434883015344E-2</v>
      </c>
      <c r="I38" s="33">
        <f t="shared" si="47"/>
        <v>3.2069745406030206E-2</v>
      </c>
      <c r="J38" s="33">
        <f t="shared" si="47"/>
        <v>0.23167167650301487</v>
      </c>
      <c r="K38" s="33">
        <f t="shared" si="47"/>
        <v>0.22929571200932433</v>
      </c>
      <c r="L38" s="33">
        <f t="shared" si="47"/>
        <v>0.23289545177229928</v>
      </c>
      <c r="M38" s="33">
        <f t="shared" si="47"/>
        <v>0.2341708645492375</v>
      </c>
      <c r="N38" s="33">
        <f t="shared" si="47"/>
        <v>0.24141485101237628</v>
      </c>
      <c r="O38" s="33">
        <f t="shared" si="47"/>
        <v>0.25160423372785434</v>
      </c>
      <c r="P38" s="33">
        <f t="shared" si="47"/>
        <v>0.23689512659929485</v>
      </c>
      <c r="Q38" s="33">
        <f t="shared" si="47"/>
        <v>0.24701604932251792</v>
      </c>
      <c r="R38" s="33">
        <f t="shared" si="47"/>
        <v>0.23510775286262528</v>
      </c>
      <c r="S38" s="33">
        <f t="shared" si="47"/>
        <v>0.24272118557159927</v>
      </c>
      <c r="T38" s="33">
        <f t="shared" si="47"/>
        <v>0.23970119914427712</v>
      </c>
      <c r="U38" s="33">
        <f t="shared" si="47"/>
        <v>0.22350128818218057</v>
      </c>
      <c r="V38" s="33">
        <f t="shared" si="47"/>
        <v>0.22358045811426627</v>
      </c>
      <c r="W38" s="33">
        <f t="shared" si="47"/>
        <v>0.22161905496060305</v>
      </c>
      <c r="X38" s="33">
        <f t="shared" si="47"/>
        <v>0.21336055064197026</v>
      </c>
      <c r="Y38" s="33">
        <f t="shared" si="47"/>
        <v>0.21169933947898917</v>
      </c>
      <c r="Z38" s="33">
        <f t="shared" si="47"/>
        <v>0.19677191519587248</v>
      </c>
      <c r="AA38" s="33">
        <f t="shared" si="47"/>
        <v>0.20447235550717627</v>
      </c>
      <c r="AB38" s="33">
        <f t="shared" si="47"/>
        <v>0.20065072130472852</v>
      </c>
      <c r="AC38" s="33">
        <f t="shared" si="47"/>
        <v>0.19061986115347565</v>
      </c>
      <c r="AD38" s="33">
        <f t="shared" si="47"/>
        <v>0.18586696197656138</v>
      </c>
      <c r="AE38" s="33">
        <f t="shared" si="47"/>
        <v>0.17788636213670819</v>
      </c>
      <c r="AF38" s="33">
        <f t="shared" si="47"/>
        <v>0.17293892840653169</v>
      </c>
      <c r="AG38" s="33">
        <f t="shared" si="47"/>
        <v>0.16768560261948495</v>
      </c>
      <c r="AH38" s="33">
        <f t="shared" si="47"/>
        <v>0.16778156997310686</v>
      </c>
      <c r="AI38" s="33">
        <f t="shared" si="47"/>
        <v>0.15239090028233418</v>
      </c>
      <c r="AJ38" s="33">
        <f t="shared" si="47"/>
        <v>0.15411843813115692</v>
      </c>
      <c r="AK38" s="33">
        <f t="shared" si="47"/>
        <v>0.15289061265638987</v>
      </c>
      <c r="AL38" s="33">
        <f t="shared" si="47"/>
        <v>0.13889091755313074</v>
      </c>
      <c r="AM38" s="33">
        <f t="shared" si="47"/>
        <v>0.14705511706212587</v>
      </c>
      <c r="AN38" s="33">
        <f t="shared" si="47"/>
        <v>0.13123691760181902</v>
      </c>
      <c r="AO38" s="33">
        <f t="shared" si="47"/>
        <v>0.13442390864379147</v>
      </c>
      <c r="AP38" s="33">
        <f t="shared" si="47"/>
        <v>0.13510846041762853</v>
      </c>
      <c r="AQ38" s="33">
        <f t="shared" si="47"/>
        <v>0.12924422909972808</v>
      </c>
      <c r="AR38" s="33">
        <f t="shared" si="47"/>
        <v>0.12585305512172246</v>
      </c>
      <c r="AS38" s="33">
        <f t="shared" si="47"/>
        <v>0.11784045231029523</v>
      </c>
      <c r="AT38" s="33">
        <f t="shared" si="47"/>
        <v>0.12069711260223034</v>
      </c>
      <c r="AU38" s="33">
        <f t="shared" si="47"/>
        <v>0.11574707092617778</v>
      </c>
      <c r="AV38" s="33">
        <f t="shared" si="47"/>
        <v>0.11524032133451888</v>
      </c>
      <c r="AW38" s="33">
        <f t="shared" si="47"/>
        <v>0.11132437098155318</v>
      </c>
      <c r="AX38" s="33">
        <f t="shared" si="47"/>
        <v>0.11032278314291408</v>
      </c>
      <c r="AY38" s="33">
        <f t="shared" si="47"/>
        <v>6.1721339684994506E-2</v>
      </c>
      <c r="AZ38" s="33">
        <f t="shared" si="47"/>
        <v>6.0427881526403431E-2</v>
      </c>
      <c r="BA38" s="33">
        <f t="shared" si="47"/>
        <v>5.891980347964295E-2</v>
      </c>
      <c r="BB38" s="33">
        <f t="shared" si="47"/>
        <v>5.7332266801887022E-2</v>
      </c>
      <c r="BC38" s="33">
        <f t="shared" si="47"/>
        <v>5.5461713137070122E-2</v>
      </c>
      <c r="BD38" s="33">
        <f t="shared" si="47"/>
        <v>5.3596181452621336E-2</v>
      </c>
      <c r="BE38" s="33">
        <f t="shared" si="47"/>
        <v>5.1849809884762454E-2</v>
      </c>
      <c r="BF38" s="33">
        <f t="shared" si="47"/>
        <v>5.0098716555976509E-2</v>
      </c>
      <c r="BG38" s="33">
        <f t="shared" si="47"/>
        <v>4.8422005389369562E-2</v>
      </c>
      <c r="BH38" s="33">
        <f t="shared" si="47"/>
        <v>4.680352061007266E-2</v>
      </c>
      <c r="BI38" s="33">
        <f t="shared" si="47"/>
        <v>4.5196680193838511E-2</v>
      </c>
      <c r="BJ38" s="33">
        <f t="shared" si="47"/>
        <v>4.3663866739730259E-2</v>
      </c>
      <c r="BK38" s="33">
        <f t="shared" ref="BK38:BV38" si="48">IF(IFERROR(BK37/BK$18,"N/M")="N/M","N/M",IF(ABS(BK37/BK$18)&gt;1,"N/M",BK37/BK$18))</f>
        <v>0</v>
      </c>
      <c r="BL38" s="33">
        <f t="shared" si="48"/>
        <v>0</v>
      </c>
      <c r="BM38" s="33">
        <f t="shared" si="48"/>
        <v>0</v>
      </c>
      <c r="BN38" s="33">
        <f t="shared" si="48"/>
        <v>0</v>
      </c>
      <c r="BO38" s="33">
        <f t="shared" si="48"/>
        <v>0</v>
      </c>
      <c r="BP38" s="33">
        <f t="shared" si="48"/>
        <v>0</v>
      </c>
      <c r="BQ38" s="33">
        <f t="shared" si="48"/>
        <v>0</v>
      </c>
      <c r="BR38" s="33">
        <f t="shared" si="48"/>
        <v>0</v>
      </c>
      <c r="BS38" s="33">
        <f t="shared" si="48"/>
        <v>0</v>
      </c>
      <c r="BT38" s="33">
        <f t="shared" si="48"/>
        <v>0</v>
      </c>
      <c r="BU38" s="33">
        <f t="shared" si="48"/>
        <v>0</v>
      </c>
      <c r="BV38" s="33">
        <f t="shared" si="48"/>
        <v>0</v>
      </c>
      <c r="BW38" s="33"/>
      <c r="BX38" s="33">
        <f t="shared" ref="BX38:CC38" si="49">IF(IFERROR(BX37/BX$18,"N/M")="N/M","N/M",IF(ABS(BX37/BX$18)&gt;1,"N/M",BX37/BX$18))</f>
        <v>0.16501061729957348</v>
      </c>
      <c r="BY38" s="33">
        <f t="shared" si="49"/>
        <v>0.22749128341239003</v>
      </c>
      <c r="BZ38" s="33">
        <f t="shared" si="49"/>
        <v>0.16989248131564774</v>
      </c>
      <c r="CA38" s="33">
        <f t="shared" si="49"/>
        <v>0.12359782863464086</v>
      </c>
      <c r="CB38" s="33">
        <f t="shared" si="49"/>
        <v>5.2140835196656479E-2</v>
      </c>
      <c r="CC38" s="33">
        <f t="shared" si="49"/>
        <v>0</v>
      </c>
    </row>
    <row r="39" spans="1:81" x14ac:dyDescent="0.25">
      <c r="A39" s="14"/>
      <c r="B39" s="15"/>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8"/>
      <c r="BY39" s="28"/>
      <c r="BZ39" s="28"/>
      <c r="CA39" s="28"/>
      <c r="CB39" s="28"/>
      <c r="CC39" s="28"/>
    </row>
    <row r="40" spans="1:81" x14ac:dyDescent="0.25">
      <c r="A40" s="15" t="s">
        <v>14</v>
      </c>
      <c r="B40" s="15"/>
      <c r="C40" s="26">
        <f>IF(C$2="Fcst",SUM('Total OpEx'!I57:I58)/1000,Actuals!B36/1000)</f>
        <v>153.65659999999997</v>
      </c>
      <c r="D40" s="26">
        <f>IF(D$2="Fcst",SUM('Total OpEx'!J57:J58)/1000,Actuals!C36/1000)</f>
        <v>131.7978</v>
      </c>
      <c r="E40" s="26">
        <f>IF(E$2="Fcst",SUM('Total OpEx'!K57:K58)/1000,Actuals!D36/1000)</f>
        <v>161.64751000000001</v>
      </c>
      <c r="F40" s="26">
        <f>IF(F$2="Fcst",SUM('Total OpEx'!L57:L58)/1000,Actuals!E36/1000)</f>
        <v>165.02697000000001</v>
      </c>
      <c r="G40" s="26">
        <f>IF(G$2="Fcst",SUM('Total OpEx'!M57:M58)/1000,Actuals!F36/1000)</f>
        <v>238.30145000000002</v>
      </c>
      <c r="H40" s="26">
        <f>IF(H$2="Fcst",SUM('Total OpEx'!N57:N58)/1000,Actuals!G36/1000)</f>
        <v>185.14671999999999</v>
      </c>
      <c r="I40" s="26">
        <f>IF(I$2="Fcst",SUM('Total OpEx'!O57:O58)/1000,Actuals!H36/1000)</f>
        <v>222.77238</v>
      </c>
      <c r="J40" s="26">
        <f>IF(J$2="Fcst",SUM('Total OpEx'!P57:P58)/1000,Actuals!I36/1000)</f>
        <v>182.59706958904113</v>
      </c>
      <c r="K40" s="26">
        <f>IF(K$2="Fcst",SUM('Total OpEx'!Q57:Q58)/1000,Actuals!J36/1000)</f>
        <v>181.96016547945206</v>
      </c>
      <c r="L40" s="26">
        <f>IF(L$2="Fcst",SUM('Total OpEx'!R57:R58)/1000,Actuals!K36/1000)</f>
        <v>183.02167232876712</v>
      </c>
      <c r="M40" s="26">
        <f>IF(M$2="Fcst",SUM('Total OpEx'!S57:S58)/1000,Actuals!L36/1000)</f>
        <v>181.96016547945206</v>
      </c>
      <c r="N40" s="26">
        <f>IF(N$2="Fcst",SUM('Total OpEx'!T57:T58)/1000,Actuals!M36/1000)</f>
        <v>183.02167232876712</v>
      </c>
      <c r="O40" s="26">
        <f>IF(O$2="Fcst",SUM('Total OpEx'!U57:U58)/1000,Actuals!N36/1000)</f>
        <v>183.02167232876712</v>
      </c>
      <c r="P40" s="26">
        <f>IF(P$2="Fcst",SUM('Total OpEx'!V57:V58)/1000,Actuals!O36/1000)</f>
        <v>179.8371517808219</v>
      </c>
      <c r="Q40" s="26">
        <f>IF(Q$2="Fcst",SUM('Total OpEx'!W57:W58)/1000,Actuals!P36/1000)</f>
        <v>185.97274082191782</v>
      </c>
      <c r="R40" s="26">
        <f>IF(R$2="Fcst",SUM('Total OpEx'!X57:X58)/1000,Actuals!Q36/1000)</f>
        <v>191.59872712328766</v>
      </c>
      <c r="S40" s="26">
        <f>IF(S$2="Fcst",SUM('Total OpEx'!Y57:Y58)/1000,Actuals!R36/1000)</f>
        <v>195.79327506849313</v>
      </c>
      <c r="T40" s="26">
        <f>IF(T$2="Fcst",SUM('Total OpEx'!Z57:Z58)/1000,Actuals!S36/1000)</f>
        <v>197.14290520547945</v>
      </c>
      <c r="U40" s="26">
        <f>IF(U$2="Fcst",SUM('Total OpEx'!AA57:AA58)/1000,Actuals!T36/1000)</f>
        <v>198.70483671232876</v>
      </c>
      <c r="V40" s="26">
        <f>IF(V$2="Fcst",SUM('Total OpEx'!AB57:AB58)/1000,Actuals!U36/1000)</f>
        <v>198.70483671232876</v>
      </c>
      <c r="W40" s="26">
        <f>IF(W$2="Fcst",SUM('Total OpEx'!AC57:AC58)/1000,Actuals!V36/1000)</f>
        <v>197.14290520547945</v>
      </c>
      <c r="X40" s="26">
        <f>IF(X$2="Fcst",SUM('Total OpEx'!AD57:AD58)/1000,Actuals!W36/1000)</f>
        <v>198.70483671232876</v>
      </c>
      <c r="Y40" s="26">
        <f>IF(Y$2="Fcst",SUM('Total OpEx'!AE57:AE58)/1000,Actuals!X36/1000)</f>
        <v>197.14290520547945</v>
      </c>
      <c r="Z40" s="26">
        <f>IF(Z$2="Fcst",SUM('Total OpEx'!AF57:AF58)/1000,Actuals!Y36/1000)</f>
        <v>198.70483671232876</v>
      </c>
      <c r="AA40" s="26">
        <f>IF(AA$2="Fcst",SUM('Total OpEx'!AG57:AG58)/1000,Actuals!Z36/1000)</f>
        <v>198.70483671232876</v>
      </c>
      <c r="AB40" s="26">
        <f>IF(AB$2="Fcst",SUM('Total OpEx'!AH57:AH58)/1000,Actuals!AA36/1000)</f>
        <v>195.58097369863015</v>
      </c>
      <c r="AC40" s="26">
        <f>IF(AC$2="Fcst",SUM('Total OpEx'!AI57:AI58)/1000,Actuals!AB36/1000)</f>
        <v>198.70483671232876</v>
      </c>
      <c r="AD40" s="26">
        <f>IF(AD$2="Fcst",SUM('Total OpEx'!AJ57:AJ58)/1000,Actuals!AC36/1000)</f>
        <v>197.14290520547945</v>
      </c>
      <c r="AE40" s="26">
        <f>IF(AE$2="Fcst",SUM('Total OpEx'!AK57:AK58)/1000,Actuals!AD36/1000)</f>
        <v>198.70483671232876</v>
      </c>
      <c r="AF40" s="26">
        <f>IF(AF$2="Fcst",SUM('Total OpEx'!AL57:AL58)/1000,Actuals!AE36/1000)</f>
        <v>197.14290520547945</v>
      </c>
      <c r="AG40" s="26">
        <f>IF(AG$2="Fcst",SUM('Total OpEx'!AM57:AM58)/1000,Actuals!AF36/1000)</f>
        <v>198.70483671232876</v>
      </c>
      <c r="AH40" s="26">
        <f>IF(AH$2="Fcst",SUM('Total OpEx'!AN57:AN58)/1000,Actuals!AG36/1000)</f>
        <v>198.70483671232876</v>
      </c>
      <c r="AI40" s="26">
        <f>IF(AI$2="Fcst",SUM('Total OpEx'!AO57:AO58)/1000,Actuals!AH36/1000)</f>
        <v>197.14290520547945</v>
      </c>
      <c r="AJ40" s="26">
        <f>IF(AJ$2="Fcst",SUM('Total OpEx'!AP57:AP58)/1000,Actuals!AI36/1000)</f>
        <v>198.70483671232876</v>
      </c>
      <c r="AK40" s="26">
        <f>IF(AK$2="Fcst",SUM('Total OpEx'!AQ57:AQ58)/1000,Actuals!AJ36/1000)</f>
        <v>197.14290520547945</v>
      </c>
      <c r="AL40" s="26">
        <f>IF(AL$2="Fcst",SUM('Total OpEx'!AR57:AR58)/1000,Actuals!AK36/1000)</f>
        <v>198.70483671232876</v>
      </c>
      <c r="AM40" s="26">
        <f>IF(AM$2="Fcst",SUM('Total OpEx'!AS57:AS58)/1000,Actuals!AL36/1000)</f>
        <v>198.70483671232876</v>
      </c>
      <c r="AN40" s="26">
        <f>IF(AN$2="Fcst",SUM('Total OpEx'!AT57:AT58)/1000,Actuals!AM36/1000)</f>
        <v>194.01904219178081</v>
      </c>
      <c r="AO40" s="26">
        <f>IF(AO$2="Fcst",SUM('Total OpEx'!AU57:AU58)/1000,Actuals!AN36/1000)</f>
        <v>198.70483671232876</v>
      </c>
      <c r="AP40" s="26">
        <f>IF(AP$2="Fcst",SUM('Total OpEx'!AV57:AV58)/1000,Actuals!AO36/1000)</f>
        <v>197.14290520547945</v>
      </c>
      <c r="AQ40" s="26">
        <f>IF(AQ$2="Fcst",SUM('Total OpEx'!AW57:AW58)/1000,Actuals!AP36/1000)</f>
        <v>198.70483671232876</v>
      </c>
      <c r="AR40" s="26">
        <f>IF(AR$2="Fcst",SUM('Total OpEx'!AX57:AX58)/1000,Actuals!AQ36/1000)</f>
        <v>197.14290520547945</v>
      </c>
      <c r="AS40" s="26">
        <f>IF(AS$2="Fcst",SUM('Total OpEx'!AY57:AY58)/1000,Actuals!AR36/1000)</f>
        <v>198.70483671232876</v>
      </c>
      <c r="AT40" s="26">
        <f>IF(AT$2="Fcst",SUM('Total OpEx'!AZ57:AZ58)/1000,Actuals!AS36/1000)</f>
        <v>198.70483671232876</v>
      </c>
      <c r="AU40" s="26">
        <f>IF(AU$2="Fcst",SUM('Total OpEx'!BA57:BA58)/1000,Actuals!AT36/1000)</f>
        <v>197.14290520547945</v>
      </c>
      <c r="AV40" s="26">
        <f>IF(AV$2="Fcst",SUM('Total OpEx'!BB57:BB58)/1000,Actuals!AU36/1000)</f>
        <v>198.70483671232876</v>
      </c>
      <c r="AW40" s="26">
        <f>IF(AW$2="Fcst",SUM('Total OpEx'!BC57:BC58)/1000,Actuals!AV36/1000)</f>
        <v>197.14290520547945</v>
      </c>
      <c r="AX40" s="26">
        <f>IF(AX$2="Fcst",SUM('Total OpEx'!BD57:BD58)/1000,Actuals!AW36/1000)</f>
        <v>198.70483671232876</v>
      </c>
      <c r="AY40" s="26">
        <f>IF(AY$2="Fcst",SUM('Total OpEx'!BE57:BE58)/1000,Actuals!AX36/1000)</f>
        <v>149.94496000000001</v>
      </c>
      <c r="AZ40" s="26">
        <f>IF(AZ$2="Fcst",SUM('Total OpEx'!BF57:BF58)/1000,Actuals!AY36/1000)</f>
        <v>149.94496000000001</v>
      </c>
      <c r="BA40" s="26">
        <f>IF(BA$2="Fcst",SUM('Total OpEx'!BG57:BG58)/1000,Actuals!AZ36/1000)</f>
        <v>149.94496000000001</v>
      </c>
      <c r="BB40" s="26">
        <f>IF(BB$2="Fcst",SUM('Total OpEx'!BH57:BH58)/1000,Actuals!BA36/1000)</f>
        <v>149.94496000000001</v>
      </c>
      <c r="BC40" s="26">
        <f>IF(BC$2="Fcst",SUM('Total OpEx'!BI57:BI58)/1000,Actuals!BB36/1000)</f>
        <v>149.94496000000001</v>
      </c>
      <c r="BD40" s="26">
        <f>IF(BD$2="Fcst",SUM('Total OpEx'!BJ57:BJ58)/1000,Actuals!BC36/1000)</f>
        <v>149.94496000000001</v>
      </c>
      <c r="BE40" s="26">
        <f>IF(BE$2="Fcst",SUM('Total OpEx'!BK57:BK58)/1000,Actuals!BD36/1000)</f>
        <v>149.94496000000001</v>
      </c>
      <c r="BF40" s="26">
        <f>IF(BF$2="Fcst",SUM('Total OpEx'!BL57:BL58)/1000,Actuals!BE36/1000)</f>
        <v>149.94496000000001</v>
      </c>
      <c r="BG40" s="26">
        <f>IF(BG$2="Fcst",SUM('Total OpEx'!BM57:BM58)/1000,Actuals!BF36/1000)</f>
        <v>149.94496000000001</v>
      </c>
      <c r="BH40" s="26">
        <f>IF(BH$2="Fcst",SUM('Total OpEx'!BN57:BN58)/1000,Actuals!BG36/1000)</f>
        <v>149.94496000000001</v>
      </c>
      <c r="BI40" s="26">
        <f>IF(BI$2="Fcst",SUM('Total OpEx'!BO57:BO58)/1000,Actuals!BH36/1000)</f>
        <v>149.94496000000001</v>
      </c>
      <c r="BJ40" s="26">
        <f>IF(BJ$2="Fcst",SUM('Total OpEx'!BP57:BP58)/1000,Actuals!BI36/1000)</f>
        <v>149.94496000000001</v>
      </c>
      <c r="BK40" s="26">
        <f>IF(BK$2="Fcst",SUM('Total OpEx'!BQ57:BQ58)/1000,Actuals!BJ36/1000)</f>
        <v>0</v>
      </c>
      <c r="BL40" s="26">
        <f>IF(BL$2="Fcst",SUM('Total OpEx'!BR57:BR58)/1000,Actuals!BK36/1000)</f>
        <v>0</v>
      </c>
      <c r="BM40" s="26">
        <f>IF(BM$2="Fcst",SUM('Total OpEx'!BS57:BS58)/1000,Actuals!BL36/1000)</f>
        <v>0</v>
      </c>
      <c r="BN40" s="26">
        <f>IF(BN$2="Fcst",SUM('Total OpEx'!BT57:BT58)/1000,Actuals!BM36/1000)</f>
        <v>0</v>
      </c>
      <c r="BO40" s="26">
        <f>IF(BO$2="Fcst",SUM('Total OpEx'!BU57:BU58)/1000,Actuals!BN36/1000)</f>
        <v>0</v>
      </c>
      <c r="BP40" s="26">
        <f>IF(BP$2="Fcst",SUM('Total OpEx'!BV57:BV58)/1000,Actuals!BO36/1000)</f>
        <v>0</v>
      </c>
      <c r="BQ40" s="26">
        <f>IF(BQ$2="Fcst",SUM('Total OpEx'!BW57:BW58)/1000,Actuals!BP36/1000)</f>
        <v>0</v>
      </c>
      <c r="BR40" s="26">
        <f>IF(BR$2="Fcst",SUM('Total OpEx'!BX57:BX58)/1000,Actuals!BQ36/1000)</f>
        <v>0</v>
      </c>
      <c r="BS40" s="26">
        <f>IF(BS$2="Fcst",SUM('Total OpEx'!BY57:BY58)/1000,Actuals!BR36/1000)</f>
        <v>0</v>
      </c>
      <c r="BT40" s="26">
        <f>IF(BT$2="Fcst",SUM('Total OpEx'!BZ57:BZ58)/1000,Actuals!BS36/1000)</f>
        <v>0</v>
      </c>
      <c r="BU40" s="26">
        <f>IF(BU$2="Fcst",SUM('Total OpEx'!CA57:CA58)/1000,Actuals!BT36/1000)</f>
        <v>0</v>
      </c>
      <c r="BV40" s="26">
        <f>IF(BV$2="Fcst",SUM('Total OpEx'!CB57:CB58)/1000,Actuals!BU36/1000)</f>
        <v>0</v>
      </c>
      <c r="BW40" s="26"/>
      <c r="BX40" s="26">
        <f>SUMIF($C$5:$BJ$5,BX$6,$C40:$BJ40)</f>
        <v>2170.9101752054798</v>
      </c>
      <c r="BY40" s="26">
        <f>SUMIF($C$5:$BJ$5,BY$6,$C40:$BJ40)</f>
        <v>2322.4716295890416</v>
      </c>
      <c r="BZ40" s="26">
        <f>SUMIF($C$5:$BJ$5,BZ$6,$C40:$BJ40)</f>
        <v>2375.0864515068497</v>
      </c>
      <c r="CA40" s="26">
        <f>SUMIF($C$5:$BJ$5,CA$6,$C40:$BJ40)</f>
        <v>2373.5245200000004</v>
      </c>
      <c r="CB40" s="26">
        <f>SUMIF($C$5:$BJ$5,CB$6,$C40:$BJ40)</f>
        <v>1799.3395200000002</v>
      </c>
      <c r="CC40" s="26">
        <f t="shared" ref="CC40" si="50">SUMIF($C$5:$BV$5,CC$6,$C40:$BV40)</f>
        <v>0</v>
      </c>
    </row>
    <row r="41" spans="1:81" x14ac:dyDescent="0.25">
      <c r="A41" s="32" t="s">
        <v>13</v>
      </c>
      <c r="B41" s="15"/>
      <c r="C41" s="33">
        <f t="shared" ref="C41:BJ41" si="51">IF(IFERROR(C40/C$18,"N/M")="N/M","N/M",IF(ABS(C40/C$18)&gt;1,"N/M",C40/C$18))</f>
        <v>0.82545456069169953</v>
      </c>
      <c r="D41" s="33">
        <f t="shared" si="51"/>
        <v>0.70889404175369541</v>
      </c>
      <c r="E41" s="33">
        <f t="shared" si="51"/>
        <v>0.79190696338707633</v>
      </c>
      <c r="F41" s="33">
        <f t="shared" si="51"/>
        <v>0.80100365372708704</v>
      </c>
      <c r="G41" s="33" t="str">
        <f t="shared" si="51"/>
        <v>N/M</v>
      </c>
      <c r="H41" s="33">
        <f t="shared" si="51"/>
        <v>0.81094189580506315</v>
      </c>
      <c r="I41" s="33">
        <f t="shared" si="51"/>
        <v>0.89254079132669728</v>
      </c>
      <c r="J41" s="33">
        <f t="shared" si="51"/>
        <v>0.2840420875361252</v>
      </c>
      <c r="K41" s="33">
        <f t="shared" si="51"/>
        <v>0.28304022705375398</v>
      </c>
      <c r="L41" s="33">
        <f t="shared" si="51"/>
        <v>0.28620648990378283</v>
      </c>
      <c r="M41" s="33">
        <f t="shared" si="51"/>
        <v>0.28013575026726789</v>
      </c>
      <c r="N41" s="33">
        <f t="shared" si="51"/>
        <v>0.27973954034114473</v>
      </c>
      <c r="O41" s="33">
        <f t="shared" si="51"/>
        <v>0.27882024305766867</v>
      </c>
      <c r="P41" s="33">
        <f t="shared" si="51"/>
        <v>0.26628028718405783</v>
      </c>
      <c r="Q41" s="33">
        <f t="shared" si="51"/>
        <v>0.27638327140101593</v>
      </c>
      <c r="R41" s="33">
        <f t="shared" si="51"/>
        <v>0.2744410099026407</v>
      </c>
      <c r="S41" s="33">
        <f t="shared" si="51"/>
        <v>0.2859188218441594</v>
      </c>
      <c r="T41" s="33">
        <f t="shared" si="51"/>
        <v>0.28789942509008082</v>
      </c>
      <c r="U41" s="33">
        <f t="shared" si="51"/>
        <v>0.2671934200740006</v>
      </c>
      <c r="V41" s="33">
        <f t="shared" si="51"/>
        <v>0.2672880668883123</v>
      </c>
      <c r="W41" s="33">
        <f t="shared" si="51"/>
        <v>0.2661813905810323</v>
      </c>
      <c r="X41" s="33">
        <f t="shared" si="51"/>
        <v>0.25507027587434389</v>
      </c>
      <c r="Y41" s="33">
        <f t="shared" si="51"/>
        <v>0.25426705559059765</v>
      </c>
      <c r="Z41" s="33">
        <f t="shared" si="51"/>
        <v>0.23523873809998108</v>
      </c>
      <c r="AA41" s="33">
        <f t="shared" si="51"/>
        <v>0.24444453283873824</v>
      </c>
      <c r="AB41" s="33">
        <f t="shared" si="51"/>
        <v>0.24214652131364697</v>
      </c>
      <c r="AC41" s="33">
        <f t="shared" si="51"/>
        <v>0.22788402272702896</v>
      </c>
      <c r="AD41" s="33">
        <f t="shared" si="51"/>
        <v>0.22324039966142786</v>
      </c>
      <c r="AE41" s="33">
        <f t="shared" si="51"/>
        <v>0.21266125967509644</v>
      </c>
      <c r="AF41" s="33">
        <f t="shared" si="51"/>
        <v>0.20771284516589719</v>
      </c>
      <c r="AG41" s="33">
        <f t="shared" si="51"/>
        <v>0.20046635983837774</v>
      </c>
      <c r="AH41" s="33">
        <f t="shared" si="51"/>
        <v>0.20058108779202063</v>
      </c>
      <c r="AI41" s="33">
        <f t="shared" si="51"/>
        <v>0.18303309594140307</v>
      </c>
      <c r="AJ41" s="33">
        <f t="shared" si="51"/>
        <v>0.18424695855515993</v>
      </c>
      <c r="AK41" s="33">
        <f t="shared" si="51"/>
        <v>0.18363328862176778</v>
      </c>
      <c r="AL41" s="33">
        <f t="shared" si="51"/>
        <v>0.16604261917267926</v>
      </c>
      <c r="AM41" s="33">
        <f t="shared" si="51"/>
        <v>0.17580283311469808</v>
      </c>
      <c r="AN41" s="33">
        <f t="shared" si="51"/>
        <v>0.15914897730663541</v>
      </c>
      <c r="AO41" s="33">
        <f t="shared" si="51"/>
        <v>0.16070235738853017</v>
      </c>
      <c r="AP41" s="33">
        <f t="shared" si="51"/>
        <v>0.16227556732258372</v>
      </c>
      <c r="AQ41" s="33">
        <f t="shared" si="51"/>
        <v>0.1545101054175369</v>
      </c>
      <c r="AR41" s="33">
        <f t="shared" si="51"/>
        <v>0.15115911954017947</v>
      </c>
      <c r="AS41" s="33">
        <f t="shared" si="51"/>
        <v>0.14087701118836457</v>
      </c>
      <c r="AT41" s="33">
        <f t="shared" si="51"/>
        <v>0.14429211827611241</v>
      </c>
      <c r="AU41" s="33">
        <f t="shared" si="51"/>
        <v>0.13902106161533984</v>
      </c>
      <c r="AV41" s="33">
        <f t="shared" si="51"/>
        <v>0.13776858217791638</v>
      </c>
      <c r="AW41" s="33">
        <f t="shared" si="51"/>
        <v>0.1337090616088778</v>
      </c>
      <c r="AX41" s="33">
        <f t="shared" si="51"/>
        <v>0.13188971741411068</v>
      </c>
      <c r="AY41" s="33">
        <f t="shared" si="51"/>
        <v>9.951401946465499E-2</v>
      </c>
      <c r="AZ41" s="33">
        <f t="shared" si="51"/>
        <v>9.7428562132917229E-2</v>
      </c>
      <c r="BA41" s="33">
        <f t="shared" si="51"/>
        <v>9.499707070927875E-2</v>
      </c>
      <c r="BB41" s="33">
        <f t="shared" si="51"/>
        <v>9.2437467229228798E-2</v>
      </c>
      <c r="BC41" s="33">
        <f t="shared" si="51"/>
        <v>8.9421552235155424E-2</v>
      </c>
      <c r="BD41" s="33">
        <f t="shared" si="51"/>
        <v>8.6413734237269335E-2</v>
      </c>
      <c r="BE41" s="33">
        <f t="shared" si="51"/>
        <v>8.3598039453530226E-2</v>
      </c>
      <c r="BF41" s="33">
        <f t="shared" si="51"/>
        <v>8.0774731720830495E-2</v>
      </c>
      <c r="BG41" s="33">
        <f t="shared" si="51"/>
        <v>7.8071351196008651E-2</v>
      </c>
      <c r="BH41" s="33">
        <f t="shared" si="51"/>
        <v>7.5461849739102388E-2</v>
      </c>
      <c r="BI41" s="33">
        <f t="shared" si="51"/>
        <v>7.2871122621482876E-2</v>
      </c>
      <c r="BJ41" s="33">
        <f t="shared" si="51"/>
        <v>7.0399750018647136E-2</v>
      </c>
      <c r="BK41" s="33">
        <f t="shared" ref="BK41:BV41" si="52">IF(IFERROR(BK40/BK$18,"N/M")="N/M","N/M",IF(ABS(BK40/BK$18)&gt;1,"N/M",BK40/BK$18))</f>
        <v>0</v>
      </c>
      <c r="BL41" s="33">
        <f t="shared" si="52"/>
        <v>0</v>
      </c>
      <c r="BM41" s="33">
        <f t="shared" si="52"/>
        <v>0</v>
      </c>
      <c r="BN41" s="33">
        <f t="shared" si="52"/>
        <v>0</v>
      </c>
      <c r="BO41" s="33">
        <f t="shared" si="52"/>
        <v>0</v>
      </c>
      <c r="BP41" s="33">
        <f t="shared" si="52"/>
        <v>0</v>
      </c>
      <c r="BQ41" s="33">
        <f t="shared" si="52"/>
        <v>0</v>
      </c>
      <c r="BR41" s="33">
        <f t="shared" si="52"/>
        <v>0</v>
      </c>
      <c r="BS41" s="33">
        <f t="shared" si="52"/>
        <v>0</v>
      </c>
      <c r="BT41" s="33">
        <f t="shared" si="52"/>
        <v>0</v>
      </c>
      <c r="BU41" s="33">
        <f t="shared" si="52"/>
        <v>0</v>
      </c>
      <c r="BV41" s="33">
        <f t="shared" si="52"/>
        <v>0</v>
      </c>
      <c r="BW41" s="34"/>
      <c r="BX41" s="33">
        <f t="shared" ref="BX41:CC41" si="53">IF(IFERROR(BX40/BX$18,"N/M")="N/M","N/M",IF(ABS(BX40/BX$18)&gt;1,"N/M",BX40/BX$18))</f>
        <v>0.46107703254992699</v>
      </c>
      <c r="BY41" s="33">
        <f t="shared" si="53"/>
        <v>0.26697763263302393</v>
      </c>
      <c r="BZ41" s="33">
        <f t="shared" si="53"/>
        <v>0.20357626593009168</v>
      </c>
      <c r="CA41" s="33">
        <f t="shared" si="53"/>
        <v>0.14816059172515406</v>
      </c>
      <c r="CB41" s="33">
        <f t="shared" si="53"/>
        <v>8.406726288095967E-2</v>
      </c>
      <c r="CC41" s="33">
        <f t="shared" si="53"/>
        <v>0</v>
      </c>
    </row>
    <row r="42" spans="1:81" x14ac:dyDescent="0.25">
      <c r="A42" s="14"/>
      <c r="B42" s="15"/>
      <c r="C42" s="23"/>
      <c r="D42" s="28"/>
      <c r="E42" s="23"/>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X42" s="28"/>
      <c r="BY42" s="28"/>
      <c r="BZ42" s="28"/>
      <c r="CA42" s="28"/>
      <c r="CB42" s="28"/>
      <c r="CC42" s="28"/>
    </row>
    <row r="43" spans="1:81" x14ac:dyDescent="0.25">
      <c r="A43" s="21" t="s">
        <v>15</v>
      </c>
      <c r="B43" s="21"/>
      <c r="C43" s="24">
        <f>+C31+C34+C37+C40</f>
        <v>213.14513999999997</v>
      </c>
      <c r="D43" s="24">
        <f t="shared" ref="D43:BO43" si="54">+D31+D34+D37+D40</f>
        <v>143.11111</v>
      </c>
      <c r="E43" s="24">
        <f t="shared" si="54"/>
        <v>201.32608000000002</v>
      </c>
      <c r="F43" s="24">
        <f t="shared" si="54"/>
        <v>157.94811000000001</v>
      </c>
      <c r="G43" s="24">
        <f t="shared" si="54"/>
        <v>257.33794</v>
      </c>
      <c r="H43" s="24">
        <f t="shared" si="54"/>
        <v>218.30615999999998</v>
      </c>
      <c r="I43" s="24">
        <f t="shared" si="54"/>
        <v>244.31299000000001</v>
      </c>
      <c r="J43" s="24">
        <f t="shared" si="54"/>
        <v>655.01742326985118</v>
      </c>
      <c r="K43" s="24">
        <f t="shared" si="54"/>
        <v>655.45057370934137</v>
      </c>
      <c r="L43" s="24">
        <f t="shared" si="54"/>
        <v>667.38362550950114</v>
      </c>
      <c r="M43" s="24">
        <f t="shared" si="54"/>
        <v>669.53184745879912</v>
      </c>
      <c r="N43" s="24">
        <f t="shared" si="54"/>
        <v>721.18081353186176</v>
      </c>
      <c r="O43" s="24">
        <f t="shared" si="54"/>
        <v>736.96273678339503</v>
      </c>
      <c r="P43" s="24">
        <f t="shared" si="54"/>
        <v>710.44610824003189</v>
      </c>
      <c r="Q43" s="24">
        <f t="shared" si="54"/>
        <v>756.04979881525651</v>
      </c>
      <c r="R43" s="24">
        <f t="shared" si="54"/>
        <v>759.43868435800766</v>
      </c>
      <c r="S43" s="24">
        <f t="shared" si="54"/>
        <v>804.10836830851122</v>
      </c>
      <c r="T43" s="24">
        <f t="shared" si="54"/>
        <v>827.00295497716706</v>
      </c>
      <c r="U43" s="24">
        <f t="shared" si="54"/>
        <v>850.12133400289429</v>
      </c>
      <c r="V43" s="24">
        <f t="shared" si="54"/>
        <v>913.80620833286923</v>
      </c>
      <c r="W43" s="24">
        <f t="shared" si="54"/>
        <v>929.32431961987356</v>
      </c>
      <c r="X43" s="24">
        <f t="shared" si="54"/>
        <v>977.73903611282287</v>
      </c>
      <c r="Y43" s="24">
        <f t="shared" si="54"/>
        <v>977.55754786556622</v>
      </c>
      <c r="Z43" s="24">
        <f t="shared" si="54"/>
        <v>1018.2254275219399</v>
      </c>
      <c r="AA43" s="24">
        <f t="shared" si="54"/>
        <v>1068.3255095112609</v>
      </c>
      <c r="AB43" s="24">
        <f t="shared" si="54"/>
        <v>1026.0646483860244</v>
      </c>
      <c r="AC43" s="24">
        <f t="shared" si="54"/>
        <v>1089.957604194391</v>
      </c>
      <c r="AD43" s="24">
        <f t="shared" si="54"/>
        <v>1094.9458775077237</v>
      </c>
      <c r="AE43" s="24">
        <f t="shared" si="54"/>
        <v>1117.488746093039</v>
      </c>
      <c r="AF43" s="24">
        <f t="shared" si="54"/>
        <v>1103.5204359831721</v>
      </c>
      <c r="AG43" s="24">
        <f t="shared" si="54"/>
        <v>1140.2447912926932</v>
      </c>
      <c r="AH43" s="24">
        <f t="shared" si="54"/>
        <v>1161.1210464384535</v>
      </c>
      <c r="AI43" s="24">
        <f t="shared" si="54"/>
        <v>1178.3338306618402</v>
      </c>
      <c r="AJ43" s="24">
        <f t="shared" si="54"/>
        <v>1205.4599267989497</v>
      </c>
      <c r="AK43" s="24">
        <f t="shared" si="54"/>
        <v>1179.1578111494107</v>
      </c>
      <c r="AL43" s="24">
        <f t="shared" si="54"/>
        <v>1210.8719137034186</v>
      </c>
      <c r="AM43" s="24">
        <f t="shared" si="54"/>
        <v>1207.0499694870696</v>
      </c>
      <c r="AN43" s="24">
        <f t="shared" si="54"/>
        <v>1135.8204873080895</v>
      </c>
      <c r="AO43" s="24">
        <f t="shared" si="54"/>
        <v>1212.3602926994854</v>
      </c>
      <c r="AP43" s="24">
        <f t="shared" si="54"/>
        <v>1186.222638020437</v>
      </c>
      <c r="AQ43" s="24">
        <f t="shared" si="54"/>
        <v>1214.8379881674105</v>
      </c>
      <c r="AR43" s="24">
        <f t="shared" si="54"/>
        <v>1190.689779416467</v>
      </c>
      <c r="AS43" s="24">
        <f t="shared" si="54"/>
        <v>1221.0606451452932</v>
      </c>
      <c r="AT43" s="24">
        <f t="shared" si="54"/>
        <v>1219.3914772190433</v>
      </c>
      <c r="AU43" s="24">
        <f t="shared" si="54"/>
        <v>1196.883359164754</v>
      </c>
      <c r="AV43" s="24">
        <f t="shared" si="54"/>
        <v>1223.6518609296049</v>
      </c>
      <c r="AW43" s="24">
        <f t="shared" si="54"/>
        <v>1201.2002355047089</v>
      </c>
      <c r="AX43" s="24">
        <f t="shared" si="54"/>
        <v>1227.8663413589452</v>
      </c>
      <c r="AY43" s="24">
        <f t="shared" si="54"/>
        <v>375.78357098498634</v>
      </c>
      <c r="AZ43" s="24">
        <f t="shared" si="54"/>
        <v>377.8961931483642</v>
      </c>
      <c r="BA43" s="24">
        <f t="shared" si="54"/>
        <v>380.36579349542393</v>
      </c>
      <c r="BB43" s="24">
        <f t="shared" si="54"/>
        <v>383.05111992331479</v>
      </c>
      <c r="BC43" s="24">
        <f t="shared" si="54"/>
        <v>387.28658221076398</v>
      </c>
      <c r="BD43" s="24">
        <f t="shared" si="54"/>
        <v>390.70487225439393</v>
      </c>
      <c r="BE43" s="24">
        <f t="shared" si="54"/>
        <v>393.62706318099038</v>
      </c>
      <c r="BF43" s="24">
        <f t="shared" si="54"/>
        <v>397.26170900402775</v>
      </c>
      <c r="BG43" s="24">
        <f t="shared" si="54"/>
        <v>400.47567914532578</v>
      </c>
      <c r="BH43" s="24">
        <f t="shared" si="54"/>
        <v>404.29646047236542</v>
      </c>
      <c r="BI43" s="24">
        <f t="shared" si="54"/>
        <v>408.3286226950737</v>
      </c>
      <c r="BJ43" s="24">
        <f t="shared" si="54"/>
        <v>411.9403381514021</v>
      </c>
      <c r="BK43" s="24">
        <f t="shared" si="54"/>
        <v>9</v>
      </c>
      <c r="BL43" s="24">
        <f t="shared" si="54"/>
        <v>9</v>
      </c>
      <c r="BM43" s="24">
        <f t="shared" si="54"/>
        <v>9</v>
      </c>
      <c r="BN43" s="24">
        <f t="shared" si="54"/>
        <v>9.5</v>
      </c>
      <c r="BO43" s="24">
        <f t="shared" si="54"/>
        <v>9.5</v>
      </c>
      <c r="BP43" s="24">
        <f t="shared" ref="BP43:BV43" si="55">+BP31+BP34+BP37+BP40</f>
        <v>10</v>
      </c>
      <c r="BQ43" s="24">
        <f t="shared" si="55"/>
        <v>10</v>
      </c>
      <c r="BR43" s="24">
        <f t="shared" si="55"/>
        <v>10</v>
      </c>
      <c r="BS43" s="24">
        <f t="shared" si="55"/>
        <v>10.5</v>
      </c>
      <c r="BT43" s="24">
        <f t="shared" si="55"/>
        <v>10.5</v>
      </c>
      <c r="BU43" s="24">
        <f t="shared" si="55"/>
        <v>11</v>
      </c>
      <c r="BV43" s="24">
        <f t="shared" si="55"/>
        <v>11</v>
      </c>
      <c r="BX43" s="24">
        <f>SUMIF($C$5:$BJ$5,BX$6,$C43:$BJ43)</f>
        <v>4804.0518134793547</v>
      </c>
      <c r="BY43" s="24">
        <f>SUMIF($C$5:$BJ$5,BY$6,$C43:$BJ43)</f>
        <v>10260.782524938337</v>
      </c>
      <c r="BZ43" s="24">
        <f>SUMIF($C$5:$BJ$5,BZ$6,$C43:$BJ43)</f>
        <v>13575.492141720377</v>
      </c>
      <c r="CA43" s="24">
        <f>SUMIF($C$5:$BJ$5,CA$6,$C43:$BJ43)</f>
        <v>14437.03507442131</v>
      </c>
      <c r="CB43" s="24">
        <f>SUMIF($C$5:$BJ$5,CB$6,$C43:$BJ43)</f>
        <v>4711.0180046664327</v>
      </c>
      <c r="CC43" s="24">
        <f t="shared" ref="CC43" si="56">SUMIF($C$5:$BV$5,CC$6,$C43:$BV43)</f>
        <v>119</v>
      </c>
    </row>
    <row r="44" spans="1:81" x14ac:dyDescent="0.25">
      <c r="A44" s="14"/>
      <c r="B44" s="15"/>
      <c r="C44" s="26"/>
      <c r="D44" s="28"/>
      <c r="E44" s="26"/>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X44" s="28"/>
      <c r="BY44" s="28"/>
      <c r="BZ44" s="28"/>
      <c r="CA44" s="28"/>
      <c r="CB44" s="28"/>
      <c r="CC44" s="28"/>
    </row>
    <row r="45" spans="1:81" x14ac:dyDescent="0.25">
      <c r="A45" s="14" t="s">
        <v>405</v>
      </c>
      <c r="B45" s="15"/>
      <c r="C45" s="29">
        <f>C28-C43</f>
        <v>-39.517110000000002</v>
      </c>
      <c r="D45" s="29">
        <f t="shared" ref="D45:BO45" si="57">D28-D43</f>
        <v>30.309809999999999</v>
      </c>
      <c r="E45" s="29">
        <f t="shared" si="57"/>
        <v>-13.72693000000001</v>
      </c>
      <c r="F45" s="29">
        <f t="shared" si="57"/>
        <v>34.878059999999977</v>
      </c>
      <c r="G45" s="29">
        <f t="shared" si="57"/>
        <v>-51.591150000000027</v>
      </c>
      <c r="H45" s="29">
        <f t="shared" si="57"/>
        <v>-3.0504899999999679</v>
      </c>
      <c r="I45" s="29">
        <f t="shared" si="57"/>
        <v>-9.5484900000000437</v>
      </c>
      <c r="J45" s="29">
        <f t="shared" si="57"/>
        <v>-170.89367549561632</v>
      </c>
      <c r="K45" s="29">
        <f t="shared" si="57"/>
        <v>-174.94785031950505</v>
      </c>
      <c r="L45" s="29">
        <f t="shared" si="57"/>
        <v>-194.98546218934138</v>
      </c>
      <c r="M45" s="29">
        <f t="shared" si="57"/>
        <v>-188.57610690959871</v>
      </c>
      <c r="N45" s="29">
        <f t="shared" si="57"/>
        <v>-239.00665649879909</v>
      </c>
      <c r="O45" s="29">
        <f t="shared" si="57"/>
        <v>-252.70045858694982</v>
      </c>
      <c r="P45" s="29">
        <f t="shared" si="57"/>
        <v>-198.41985407805464</v>
      </c>
      <c r="Q45" s="29">
        <f t="shared" si="57"/>
        <v>-264.20780231211171</v>
      </c>
      <c r="R45" s="29">
        <f t="shared" si="57"/>
        <v>-239.53097431684228</v>
      </c>
      <c r="S45" s="29">
        <f t="shared" si="57"/>
        <v>-307.69722119456424</v>
      </c>
      <c r="T45" s="29">
        <f t="shared" si="57"/>
        <v>-333.79174339291148</v>
      </c>
      <c r="U45" s="29">
        <f t="shared" si="57"/>
        <v>-303.94532695200974</v>
      </c>
      <c r="V45" s="29">
        <f t="shared" si="57"/>
        <v>-367.8851098701108</v>
      </c>
      <c r="W45" s="29">
        <f t="shared" si="57"/>
        <v>-382.03038608706913</v>
      </c>
      <c r="X45" s="29">
        <f t="shared" si="57"/>
        <v>-397.34827237810521</v>
      </c>
      <c r="Y45" s="29">
        <f t="shared" si="57"/>
        <v>-396.66986070163068</v>
      </c>
      <c r="Z45" s="29">
        <f t="shared" si="57"/>
        <v>-374.26184117520734</v>
      </c>
      <c r="AA45" s="29">
        <f t="shared" si="57"/>
        <v>-455.04520050880672</v>
      </c>
      <c r="AB45" s="29">
        <f t="shared" si="57"/>
        <v>-409.68252746908638</v>
      </c>
      <c r="AC45" s="29">
        <f t="shared" si="57"/>
        <v>-419.49477390736433</v>
      </c>
      <c r="AD45" s="29">
        <f t="shared" si="57"/>
        <v>-409.63755422504767</v>
      </c>
      <c r="AE45" s="29">
        <f t="shared" si="57"/>
        <v>-386.60670837421321</v>
      </c>
      <c r="AF45" s="29">
        <f t="shared" si="57"/>
        <v>-354.30879212266245</v>
      </c>
      <c r="AG45" s="29">
        <f t="shared" si="57"/>
        <v>-354.341288919519</v>
      </c>
      <c r="AH45" s="29">
        <f t="shared" si="57"/>
        <v>-375.76635348445961</v>
      </c>
      <c r="AI45" s="29">
        <f t="shared" si="57"/>
        <v>-305.24130965793938</v>
      </c>
      <c r="AJ45" s="29">
        <f t="shared" si="57"/>
        <v>-335.09142513424001</v>
      </c>
      <c r="AK45" s="29">
        <f t="shared" si="57"/>
        <v>-309.47302790614151</v>
      </c>
      <c r="AL45" s="29">
        <f t="shared" si="57"/>
        <v>-226.04734556818562</v>
      </c>
      <c r="AM45" s="29">
        <f t="shared" si="57"/>
        <v>-286.53824138035907</v>
      </c>
      <c r="AN45" s="29">
        <f t="shared" si="57"/>
        <v>-117.13581252551126</v>
      </c>
      <c r="AO45" s="29">
        <f t="shared" si="57"/>
        <v>-189.04070720040363</v>
      </c>
      <c r="AP45" s="29">
        <f t="shared" si="57"/>
        <v>-179.76280655409846</v>
      </c>
      <c r="AQ45" s="29">
        <f t="shared" si="57"/>
        <v>-143.5502184092984</v>
      </c>
      <c r="AR45" s="29">
        <f t="shared" si="57"/>
        <v>-97.746090522987288</v>
      </c>
      <c r="AS45" s="29">
        <f t="shared" si="57"/>
        <v>-29.302236295373859</v>
      </c>
      <c r="AT45" s="29">
        <f t="shared" si="57"/>
        <v>-59.948159421322543</v>
      </c>
      <c r="AU45" s="29">
        <f t="shared" si="57"/>
        <v>6.2880336555606391</v>
      </c>
      <c r="AV45" s="29">
        <f t="shared" si="57"/>
        <v>-1.087514495405685</v>
      </c>
      <c r="AW45" s="29">
        <f t="shared" si="57"/>
        <v>56.505883257130108</v>
      </c>
      <c r="AX45" s="29">
        <f t="shared" si="57"/>
        <v>56.930346187283249</v>
      </c>
      <c r="AY45" s="29">
        <f t="shared" si="57"/>
        <v>1063.2719376843493</v>
      </c>
      <c r="AZ45" s="29">
        <f t="shared" si="57"/>
        <v>1092.3796806039663</v>
      </c>
      <c r="BA45" s="29">
        <f t="shared" si="57"/>
        <v>1128.041542975983</v>
      </c>
      <c r="BB45" s="29">
        <f t="shared" si="57"/>
        <v>1167.6641361920592</v>
      </c>
      <c r="BC45" s="29">
        <f t="shared" si="57"/>
        <v>1216.3872237896271</v>
      </c>
      <c r="BD45" s="29">
        <f t="shared" si="57"/>
        <v>1269.4670289906717</v>
      </c>
      <c r="BE45" s="29">
        <f t="shared" si="57"/>
        <v>1323.1184544029829</v>
      </c>
      <c r="BF45" s="29">
        <f t="shared" si="57"/>
        <v>1380.170551713949</v>
      </c>
      <c r="BG45" s="29">
        <f t="shared" si="57"/>
        <v>1439.1790435081814</v>
      </c>
      <c r="BH45" s="29">
        <f t="shared" si="57"/>
        <v>1499.6485886726296</v>
      </c>
      <c r="BI45" s="29">
        <f t="shared" si="57"/>
        <v>1563.9990870815532</v>
      </c>
      <c r="BJ45" s="29">
        <f t="shared" si="57"/>
        <v>1630.3101828597414</v>
      </c>
      <c r="BK45" s="29">
        <f t="shared" si="57"/>
        <v>2175.6104863554765</v>
      </c>
      <c r="BL45" s="29">
        <f t="shared" si="57"/>
        <v>2249.8990149561314</v>
      </c>
      <c r="BM45" s="29">
        <f t="shared" si="57"/>
        <v>2324.2739583814755</v>
      </c>
      <c r="BN45" s="29">
        <f t="shared" si="57"/>
        <v>2404.4267053855579</v>
      </c>
      <c r="BO45" s="29">
        <f t="shared" si="57"/>
        <v>2486.6258527839336</v>
      </c>
      <c r="BP45" s="29">
        <f t="shared" ref="BP45:BV45" si="58">BP28-BP43</f>
        <v>2569.8722435620753</v>
      </c>
      <c r="BQ45" s="29">
        <f t="shared" si="58"/>
        <v>2655.1667321541986</v>
      </c>
      <c r="BR45" s="29">
        <f t="shared" si="58"/>
        <v>2742.0101845987501</v>
      </c>
      <c r="BS45" s="29">
        <f t="shared" si="58"/>
        <v>2829.9034786960083</v>
      </c>
      <c r="BT45" s="29">
        <f t="shared" si="58"/>
        <v>2919.8475041678216</v>
      </c>
      <c r="BU45" s="29">
        <f t="shared" si="58"/>
        <v>3010.8431628195185</v>
      </c>
      <c r="BV45" s="29">
        <f t="shared" si="58"/>
        <v>3103.8653717270818</v>
      </c>
      <c r="BX45" s="29">
        <f>SUMIF($C$5:$BJ$5,BX$6,$C45:$BJ45)</f>
        <v>-1020.6560514128606</v>
      </c>
      <c r="BY45" s="29">
        <f>SUMIF($C$5:$BJ$5,BY$6,$C45:$BJ45)</f>
        <v>-3818.4888510455671</v>
      </c>
      <c r="BZ45" s="29">
        <f>SUMIF($C$5:$BJ$5,BZ$6,$C45:$BJ45)</f>
        <v>-4340.7363072776661</v>
      </c>
      <c r="CA45" s="29">
        <f>SUMIF($C$5:$BJ$5,CA$6,$C45:$BJ45)</f>
        <v>-984.38752370478619</v>
      </c>
      <c r="CB45" s="29">
        <f>SUMIF($C$5:$BJ$5,CB$6,$C45:$BJ45)</f>
        <v>15773.637458475694</v>
      </c>
      <c r="CC45" s="29">
        <f t="shared" ref="CC45" si="59">SUMIF($C$5:$BV$5,CC$6,$C45:$BV45)</f>
        <v>31472.344695588024</v>
      </c>
    </row>
    <row r="46" spans="1:81" x14ac:dyDescent="0.25">
      <c r="A46" s="16" t="s">
        <v>10</v>
      </c>
      <c r="B46" s="16"/>
      <c r="C46" s="36">
        <f t="shared" ref="C46:BJ46" si="60">IF(IFERROR(C45/C$18,"N/M")="N/M","N/M",IF(ABS(C45/C$18)&gt;1,"N/M",C45/C$18))</f>
        <v>-0.21228882244469535</v>
      </c>
      <c r="D46" s="36">
        <f t="shared" si="60"/>
        <v>0.16302581466220661</v>
      </c>
      <c r="E46" s="36">
        <f t="shared" si="60"/>
        <v>-6.7247874420873946E-2</v>
      </c>
      <c r="F46" s="36">
        <f t="shared" si="60"/>
        <v>0.16929022871178298</v>
      </c>
      <c r="G46" s="36">
        <f t="shared" si="60"/>
        <v>-0.23533969905654575</v>
      </c>
      <c r="H46" s="36">
        <f t="shared" si="60"/>
        <v>-1.3361134044040107E-2</v>
      </c>
      <c r="I46" s="36">
        <f t="shared" si="60"/>
        <v>-3.8256164523515414E-2</v>
      </c>
      <c r="J46" s="36">
        <f t="shared" si="60"/>
        <v>-0.26583666673153056</v>
      </c>
      <c r="K46" s="36">
        <f t="shared" si="60"/>
        <v>-0.27213252497613627</v>
      </c>
      <c r="L46" s="36">
        <f t="shared" si="60"/>
        <v>-0.30491528137297336</v>
      </c>
      <c r="M46" s="36">
        <f t="shared" si="60"/>
        <v>-0.2903212857188045</v>
      </c>
      <c r="N46" s="36">
        <f t="shared" si="60"/>
        <v>-0.36530980936151686</v>
      </c>
      <c r="O46" s="36">
        <f t="shared" si="60"/>
        <v>-0.38497082005365979</v>
      </c>
      <c r="P46" s="36">
        <f t="shared" si="60"/>
        <v>-0.29379522086357729</v>
      </c>
      <c r="Q46" s="36">
        <f t="shared" si="60"/>
        <v>-0.39265225865880371</v>
      </c>
      <c r="R46" s="36">
        <f t="shared" si="60"/>
        <v>-0.34309790822450481</v>
      </c>
      <c r="S46" s="36">
        <f t="shared" si="60"/>
        <v>-0.44933324159318178</v>
      </c>
      <c r="T46" s="36">
        <f t="shared" si="60"/>
        <v>-0.4874557921446519</v>
      </c>
      <c r="U46" s="36">
        <f t="shared" si="60"/>
        <v>-0.40870767298629596</v>
      </c>
      <c r="V46" s="36">
        <f t="shared" si="60"/>
        <v>-0.49486112910544605</v>
      </c>
      <c r="W46" s="36">
        <f t="shared" si="60"/>
        <v>-0.51581556692022579</v>
      </c>
      <c r="X46" s="36">
        <f t="shared" si="60"/>
        <v>-0.51006173342628458</v>
      </c>
      <c r="Y46" s="36">
        <f t="shared" si="60"/>
        <v>-0.51160896415222767</v>
      </c>
      <c r="Z46" s="36">
        <f t="shared" si="60"/>
        <v>-0.44307368000553943</v>
      </c>
      <c r="AA46" s="36">
        <f t="shared" si="60"/>
        <v>-0.55979166536303893</v>
      </c>
      <c r="AB46" s="36">
        <f t="shared" si="60"/>
        <v>-0.50722315669868612</v>
      </c>
      <c r="AC46" s="36">
        <f t="shared" si="60"/>
        <v>-0.48109627411522571</v>
      </c>
      <c r="AD46" s="36">
        <f t="shared" si="60"/>
        <v>-0.46386478491942068</v>
      </c>
      <c r="AE46" s="36">
        <f t="shared" si="60"/>
        <v>-0.41376078691395879</v>
      </c>
      <c r="AF46" s="36">
        <f t="shared" si="60"/>
        <v>-0.37330527924595647</v>
      </c>
      <c r="AG46" s="36">
        <f t="shared" si="60"/>
        <v>-0.35748253291374238</v>
      </c>
      <c r="AH46" s="36">
        <f t="shared" si="60"/>
        <v>-0.37931449070196377</v>
      </c>
      <c r="AI46" s="36">
        <f t="shared" si="60"/>
        <v>-0.2833947377293104</v>
      </c>
      <c r="AJ46" s="36">
        <f t="shared" si="60"/>
        <v>-0.31070998039307984</v>
      </c>
      <c r="AK46" s="36">
        <f t="shared" si="60"/>
        <v>-0.28826576231545431</v>
      </c>
      <c r="AL46" s="36">
        <f t="shared" si="60"/>
        <v>-0.18889068799825787</v>
      </c>
      <c r="AM46" s="36">
        <f t="shared" si="60"/>
        <v>-0.25351287600159783</v>
      </c>
      <c r="AN46" s="36">
        <f t="shared" si="60"/>
        <v>-9.608358313092745E-2</v>
      </c>
      <c r="AO46" s="36">
        <f t="shared" si="60"/>
        <v>-0.15288650136624909</v>
      </c>
      <c r="AP46" s="36">
        <f t="shared" si="60"/>
        <v>-0.14796936966441443</v>
      </c>
      <c r="AQ46" s="36">
        <f t="shared" si="60"/>
        <v>-0.11162264465279105</v>
      </c>
      <c r="AR46" s="36">
        <f t="shared" si="60"/>
        <v>-7.4946714245432408E-2</v>
      </c>
      <c r="AS46" s="36">
        <f t="shared" si="60"/>
        <v>-2.0774589782148776E-2</v>
      </c>
      <c r="AT46" s="36">
        <f t="shared" si="60"/>
        <v>-4.3532140700629544E-2</v>
      </c>
      <c r="AU46" s="36">
        <f t="shared" si="60"/>
        <v>4.4341900782982335E-3</v>
      </c>
      <c r="AV46" s="36">
        <f t="shared" si="60"/>
        <v>-7.5400947761971302E-4</v>
      </c>
      <c r="AW46" s="36">
        <f t="shared" si="60"/>
        <v>3.8324222816016766E-2</v>
      </c>
      <c r="AX46" s="36">
        <f t="shared" si="60"/>
        <v>3.7787340233688488E-2</v>
      </c>
      <c r="AY46" s="36">
        <f t="shared" si="60"/>
        <v>0.70566202627245189</v>
      </c>
      <c r="AZ46" s="36">
        <f t="shared" si="60"/>
        <v>0.70978698840200971</v>
      </c>
      <c r="BA46" s="36">
        <f t="shared" si="60"/>
        <v>0.71466651644105517</v>
      </c>
      <c r="BB46" s="36">
        <f t="shared" si="60"/>
        <v>0.71983690098019448</v>
      </c>
      <c r="BC46" s="36">
        <f t="shared" si="60"/>
        <v>0.72540773407975723</v>
      </c>
      <c r="BD46" s="36">
        <f t="shared" si="60"/>
        <v>0.73159769068714142</v>
      </c>
      <c r="BE46" s="36">
        <f t="shared" si="60"/>
        <v>0.73767140124532693</v>
      </c>
      <c r="BF46" s="36">
        <f t="shared" si="60"/>
        <v>0.7434921856905683</v>
      </c>
      <c r="BG46" s="36">
        <f t="shared" si="60"/>
        <v>0.74933263872065481</v>
      </c>
      <c r="BH46" s="36">
        <f t="shared" si="60"/>
        <v>0.75471864115920217</v>
      </c>
      <c r="BI46" s="36">
        <f t="shared" si="60"/>
        <v>0.76008136088473488</v>
      </c>
      <c r="BJ46" s="36">
        <f t="shared" si="60"/>
        <v>0.76543705987970989</v>
      </c>
      <c r="BK46" s="36">
        <f t="shared" ref="BK46:BV46" si="61">IF(IFERROR(BK45/BK$18,"N/M")="N/M","N/M",IF(ABS(BK45/BK$18)&gt;1,"N/M",BK45/BK$18))</f>
        <v>0.98706961371654056</v>
      </c>
      <c r="BL46" s="36">
        <f t="shared" si="61"/>
        <v>0.98749121650206262</v>
      </c>
      <c r="BM46" s="36">
        <f t="shared" si="61"/>
        <v>0.98788663913145069</v>
      </c>
      <c r="BN46" s="36">
        <f t="shared" si="61"/>
        <v>0.98808264907432042</v>
      </c>
      <c r="BO46" s="36">
        <f t="shared" si="61"/>
        <v>0.98847205359735557</v>
      </c>
      <c r="BP46" s="36">
        <f t="shared" si="61"/>
        <v>0.98865110602259321</v>
      </c>
      <c r="BQ46" s="36">
        <f t="shared" si="61"/>
        <v>0.98901167148731006</v>
      </c>
      <c r="BR46" s="36">
        <f t="shared" si="61"/>
        <v>0.98935598354863308</v>
      </c>
      <c r="BS46" s="36">
        <f t="shared" si="61"/>
        <v>0.98951013549111855</v>
      </c>
      <c r="BT46" s="36">
        <f t="shared" si="61"/>
        <v>0.98982998275076484</v>
      </c>
      <c r="BU46" s="36">
        <f t="shared" si="61"/>
        <v>0.98997153613809086</v>
      </c>
      <c r="BV46" s="36">
        <f t="shared" si="61"/>
        <v>0.99026916253123543</v>
      </c>
      <c r="BW46" s="37"/>
      <c r="BX46" s="36">
        <f t="shared" ref="BX46:CC46" si="62">IF(IFERROR(BX45/BX$18,"N/M")="N/M","N/M",IF(ABS(BX45/BX$18)&gt;1,"N/M",BX45/BX$18))</f>
        <v>-0.21677592597539158</v>
      </c>
      <c r="BY46" s="36">
        <f t="shared" si="62"/>
        <v>-0.43895094377025029</v>
      </c>
      <c r="BZ46" s="36">
        <f t="shared" si="62"/>
        <v>-0.37205841002634921</v>
      </c>
      <c r="CA46" s="36">
        <f t="shared" si="62"/>
        <v>-6.1447622204872029E-2</v>
      </c>
      <c r="CB46" s="36">
        <f t="shared" si="62"/>
        <v>0.73696293115966716</v>
      </c>
      <c r="CC46" s="36">
        <f t="shared" si="62"/>
        <v>0.98890821125815054</v>
      </c>
    </row>
    <row r="47" spans="1:81" x14ac:dyDescent="0.25">
      <c r="A47" s="14"/>
      <c r="B47" s="1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X47" s="35"/>
      <c r="BY47" s="35"/>
      <c r="BZ47" s="35"/>
      <c r="CA47" s="35"/>
      <c r="CB47" s="35"/>
      <c r="CC47" s="35"/>
    </row>
    <row r="48" spans="1:81" x14ac:dyDescent="0.25">
      <c r="A48" s="14" t="s">
        <v>279</v>
      </c>
      <c r="B48" s="15"/>
      <c r="C48" s="185">
        <f>IF(C$2="Fcst",'Total OpEx'!I45/1000,Actuals!B37/1000)</f>
        <v>3.70878</v>
      </c>
      <c r="D48" s="185">
        <f>IF(D$2="Fcst",'Total OpEx'!J45/1000,Actuals!C37/1000)</f>
        <v>6.1566299999999998</v>
      </c>
      <c r="E48" s="185">
        <f>IF(E$2="Fcst",'Total OpEx'!K45/1000,Actuals!D37/1000)</f>
        <v>4.3954199999999997</v>
      </c>
      <c r="F48" s="185">
        <f>IF(F$2="Fcst",'Total OpEx'!L45/1000,Actuals!E37/1000)</f>
        <v>5.9580900000000003</v>
      </c>
      <c r="G48" s="185">
        <f>IF(G$2="Fcst",'Total OpEx'!M45/1000,Actuals!F37/1000)</f>
        <v>2.5537200000000002</v>
      </c>
      <c r="H48" s="185">
        <f>IF(H$2="Fcst",'Total OpEx'!N45/1000,Actuals!G37/1000)</f>
        <v>2.7131599999999998</v>
      </c>
      <c r="I48" s="185">
        <f>IF(I$2="Fcst",'Total OpEx'!O45/1000,Actuals!H37/1000)</f>
        <v>-12.113040000000002</v>
      </c>
      <c r="J48" s="185">
        <f>IF(J$2="Fcst",'Total OpEx'!P45/1000,Actuals!I37/1000)</f>
        <v>25</v>
      </c>
      <c r="K48" s="185">
        <f>IF(K$2="Fcst",'Total OpEx'!Q45/1000,Actuals!J37/1000)</f>
        <v>25</v>
      </c>
      <c r="L48" s="185">
        <f>IF(L$2="Fcst",'Total OpEx'!R45/1000,Actuals!K37/1000)</f>
        <v>25</v>
      </c>
      <c r="M48" s="185">
        <f>IF(M$2="Fcst",'Total OpEx'!S45/1000,Actuals!L37/1000)</f>
        <v>25</v>
      </c>
      <c r="N48" s="185">
        <f>IF(N$2="Fcst",'Total OpEx'!T45/1000,Actuals!M37/1000)</f>
        <v>25</v>
      </c>
      <c r="O48" s="185">
        <f>IF(O$2="Fcst",'Total OpEx'!U45/1000,Actuals!N37/1000)</f>
        <v>25</v>
      </c>
      <c r="P48" s="185">
        <f>IF(P$2="Fcst",'Total OpEx'!V45/1000,Actuals!O37/1000)</f>
        <v>25</v>
      </c>
      <c r="Q48" s="185">
        <f>IF(Q$2="Fcst",'Total OpEx'!W45/1000,Actuals!P37/1000)</f>
        <v>25</v>
      </c>
      <c r="R48" s="185">
        <f>IF(R$2="Fcst",'Total OpEx'!X45/1000,Actuals!Q37/1000)</f>
        <v>25</v>
      </c>
      <c r="S48" s="185">
        <f>IF(S$2="Fcst",'Total OpEx'!Y45/1000,Actuals!R37/1000)</f>
        <v>25</v>
      </c>
      <c r="T48" s="185">
        <f>IF(T$2="Fcst",'Total OpEx'!Z45/1000,Actuals!S37/1000)</f>
        <v>25</v>
      </c>
      <c r="U48" s="185">
        <f>IF(U$2="Fcst",'Total OpEx'!AA45/1000,Actuals!T37/1000)</f>
        <v>25</v>
      </c>
      <c r="V48" s="185">
        <f>IF(V$2="Fcst",'Total OpEx'!AB45/1000,Actuals!U37/1000)</f>
        <v>25</v>
      </c>
      <c r="W48" s="185">
        <f>IF(W$2="Fcst",'Total OpEx'!AC45/1000,Actuals!V37/1000)</f>
        <v>25</v>
      </c>
      <c r="X48" s="185">
        <f>IF(X$2="Fcst",'Total OpEx'!AD45/1000,Actuals!W37/1000)</f>
        <v>25</v>
      </c>
      <c r="Y48" s="185">
        <f>IF(Y$2="Fcst",'Total OpEx'!AE45/1000,Actuals!X37/1000)</f>
        <v>25</v>
      </c>
      <c r="Z48" s="185">
        <f>IF(Z$2="Fcst",'Total OpEx'!AF45/1000,Actuals!Y37/1000)</f>
        <v>25</v>
      </c>
      <c r="AA48" s="185">
        <f>IF(AA$2="Fcst",'Total OpEx'!AG45/1000,Actuals!Z37/1000)</f>
        <v>0</v>
      </c>
      <c r="AB48" s="38">
        <f>IF(AB$2="Fcst",'Total OpEx'!AH45/1000,Actuals!AA37/1000)</f>
        <v>0</v>
      </c>
      <c r="AC48" s="38">
        <f>IF(AC$2="Fcst",'Total OpEx'!AI45/1000,Actuals!AB37/1000)</f>
        <v>0</v>
      </c>
      <c r="AD48" s="38">
        <f>IF(AD$2="Fcst",'Total OpEx'!AJ45/1000,Actuals!AC37/1000)</f>
        <v>0</v>
      </c>
      <c r="AE48" s="38">
        <f>IF(AE$2="Fcst",'Total OpEx'!AK45/1000,Actuals!AD37/1000)</f>
        <v>0</v>
      </c>
      <c r="AF48" s="38">
        <f>IF(AF$2="Fcst",'Total OpEx'!AL45/1000,Actuals!AE37/1000)</f>
        <v>0</v>
      </c>
      <c r="AG48" s="38">
        <f>IF(AG$2="Fcst",'Total OpEx'!AM45/1000,Actuals!AF37/1000)</f>
        <v>0</v>
      </c>
      <c r="AH48" s="38">
        <f>IF(AH$2="Fcst",'Total OpEx'!AN45/1000,Actuals!AG37/1000)</f>
        <v>0</v>
      </c>
      <c r="AI48" s="38">
        <f>IF(AI$2="Fcst",'Total OpEx'!AO45/1000,Actuals!AH37/1000)</f>
        <v>0</v>
      </c>
      <c r="AJ48" s="38">
        <f>IF(AJ$2="Fcst",'Total OpEx'!AP45/1000,Actuals!AI37/1000)</f>
        <v>0</v>
      </c>
      <c r="AK48" s="38">
        <f>IF(AK$2="Fcst",'Total OpEx'!AQ45/1000,Actuals!AJ37/1000)</f>
        <v>0</v>
      </c>
      <c r="AL48" s="38">
        <f>IF(AL$2="Fcst",'Total OpEx'!AR45/1000,Actuals!AK37/1000)</f>
        <v>0</v>
      </c>
      <c r="AM48" s="38">
        <f>IF(AM$2="Fcst",'Total OpEx'!AS45/1000,Actuals!AL37/1000)</f>
        <v>0</v>
      </c>
      <c r="AN48" s="38">
        <f>IF(AN$2="Fcst",'Total OpEx'!AT45/1000,Actuals!AM37/1000)</f>
        <v>0</v>
      </c>
      <c r="AO48" s="38">
        <f>IF(AO$2="Fcst",'Total OpEx'!AU45/1000,Actuals!AN37/1000)</f>
        <v>0</v>
      </c>
      <c r="AP48" s="38">
        <f>IF(AP$2="Fcst",'Total OpEx'!AV45/1000,Actuals!AO37/1000)</f>
        <v>0</v>
      </c>
      <c r="AQ48" s="38">
        <f>IF(AQ$2="Fcst",'Total OpEx'!AW45/1000,Actuals!AP37/1000)</f>
        <v>0</v>
      </c>
      <c r="AR48" s="38">
        <f>IF(AR$2="Fcst",'Total OpEx'!AX45/1000,Actuals!AQ37/1000)</f>
        <v>0</v>
      </c>
      <c r="AS48" s="38">
        <f>IF(AS$2="Fcst",'Total OpEx'!AY45/1000,Actuals!AR37/1000)</f>
        <v>0</v>
      </c>
      <c r="AT48" s="38">
        <f>IF(AT$2="Fcst",'Total OpEx'!AZ45/1000,Actuals!AS37/1000)</f>
        <v>0</v>
      </c>
      <c r="AU48" s="38">
        <f>IF(AU$2="Fcst",'Total OpEx'!BA45/1000,Actuals!AT37/1000)</f>
        <v>0</v>
      </c>
      <c r="AV48" s="38">
        <f>IF(AV$2="Fcst",'Total OpEx'!BB45/1000,Actuals!AU37/1000)</f>
        <v>0</v>
      </c>
      <c r="AW48" s="38">
        <f>IF(AW$2="Fcst",'Total OpEx'!BC45/1000,Actuals!AV37/1000)</f>
        <v>0</v>
      </c>
      <c r="AX48" s="38">
        <f>IF(AX$2="Fcst",'Total OpEx'!BD45/1000,Actuals!AW37/1000)</f>
        <v>0</v>
      </c>
      <c r="AY48" s="38">
        <f>IF(AY$2="Fcst",'Total OpEx'!BE45/1000,Actuals!AX37/1000)</f>
        <v>0</v>
      </c>
      <c r="AZ48" s="38">
        <f>IF(AZ$2="Fcst",'Total OpEx'!BF45/1000,Actuals!AY37/1000)</f>
        <v>0</v>
      </c>
      <c r="BA48" s="38">
        <f>IF(BA$2="Fcst",'Total OpEx'!BG45/1000,Actuals!AZ37/1000)</f>
        <v>0</v>
      </c>
      <c r="BB48" s="38">
        <f>IF(BB$2="Fcst",'Total OpEx'!BH45/1000,Actuals!BA37/1000)</f>
        <v>0</v>
      </c>
      <c r="BC48" s="38">
        <f>IF(BC$2="Fcst",'Total OpEx'!BI45/1000,Actuals!BB37/1000)</f>
        <v>0</v>
      </c>
      <c r="BD48" s="38">
        <f>IF(BD$2="Fcst",'Total OpEx'!BJ45/1000,Actuals!BC37/1000)</f>
        <v>0</v>
      </c>
      <c r="BE48" s="38">
        <f>IF(BE$2="Fcst",'Total OpEx'!BK45/1000,Actuals!BD37/1000)</f>
        <v>0</v>
      </c>
      <c r="BF48" s="38">
        <f>IF(BF$2="Fcst",'Total OpEx'!BL45/1000,Actuals!BE37/1000)</f>
        <v>0</v>
      </c>
      <c r="BG48" s="38">
        <f>IF(BG$2="Fcst",'Total OpEx'!BM45/1000,Actuals!BF37/1000)</f>
        <v>0</v>
      </c>
      <c r="BH48" s="38">
        <f>IF(BH$2="Fcst",'Total OpEx'!BN45/1000,Actuals!BG37/1000)</f>
        <v>0</v>
      </c>
      <c r="BI48" s="38">
        <f>IF(BI$2="Fcst",'Total OpEx'!BO45/1000,Actuals!BH37/1000)</f>
        <v>0</v>
      </c>
      <c r="BJ48" s="38">
        <f>IF(BJ$2="Fcst",'Total OpEx'!BP45/1000,Actuals!BI37/1000)</f>
        <v>0</v>
      </c>
      <c r="BK48" s="38">
        <f>IF(BK$2="Fcst",'Total OpEx'!BQ45/1000,Actuals!BJ37/1000)</f>
        <v>0</v>
      </c>
      <c r="BL48" s="38">
        <f>IF(BL$2="Fcst",'Total OpEx'!BR45/1000,Actuals!BK37/1000)</f>
        <v>0</v>
      </c>
      <c r="BM48" s="38">
        <f>IF(BM$2="Fcst",'Total OpEx'!BS45/1000,Actuals!BL37/1000)</f>
        <v>0</v>
      </c>
      <c r="BN48" s="38">
        <f>IF(BN$2="Fcst",'Total OpEx'!BT45/1000,Actuals!BM37/1000)</f>
        <v>0</v>
      </c>
      <c r="BO48" s="38">
        <f>IF(BO$2="Fcst",'Total OpEx'!BU45/1000,Actuals!BN37/1000)</f>
        <v>0</v>
      </c>
      <c r="BP48" s="38">
        <f>IF(BP$2="Fcst",'Total OpEx'!BV45/1000,Actuals!BO37/1000)</f>
        <v>0</v>
      </c>
      <c r="BQ48" s="38">
        <f>IF(BQ$2="Fcst",'Total OpEx'!BW45/1000,Actuals!BP37/1000)</f>
        <v>0</v>
      </c>
      <c r="BR48" s="38">
        <f>IF(BR$2="Fcst",'Total OpEx'!BX45/1000,Actuals!BQ37/1000)</f>
        <v>0</v>
      </c>
      <c r="BS48" s="38">
        <f>IF(BS$2="Fcst",'Total OpEx'!BY45/1000,Actuals!BR37/1000)</f>
        <v>0</v>
      </c>
      <c r="BT48" s="38">
        <f>IF(BT$2="Fcst",'Total OpEx'!BZ45/1000,Actuals!BS37/1000)</f>
        <v>0</v>
      </c>
      <c r="BU48" s="38">
        <f>IF(BU$2="Fcst",'Total OpEx'!CA45/1000,Actuals!BT37/1000)</f>
        <v>0</v>
      </c>
      <c r="BV48" s="38">
        <f>IF(BV$2="Fcst",'Total OpEx'!CB45/1000,Actuals!BU37/1000)</f>
        <v>0</v>
      </c>
      <c r="BW48" s="39"/>
      <c r="BX48" s="251">
        <f t="shared" ref="BX48:CB48" si="63">SUMIF($C$5:$BJ$5,BX$6,$C48:$BJ48)</f>
        <v>138.37276</v>
      </c>
      <c r="BY48" s="38">
        <f t="shared" si="63"/>
        <v>300</v>
      </c>
      <c r="BZ48" s="38">
        <f t="shared" si="63"/>
        <v>0</v>
      </c>
      <c r="CA48" s="38">
        <f t="shared" si="63"/>
        <v>0</v>
      </c>
      <c r="CB48" s="38">
        <f t="shared" si="63"/>
        <v>0</v>
      </c>
      <c r="CC48" s="38">
        <f>SUMIF($C$5:$BV$5,CC$6,$C48:$BV48)</f>
        <v>0</v>
      </c>
    </row>
    <row r="49" spans="1:81" x14ac:dyDescent="0.25">
      <c r="A49" s="14"/>
      <c r="B49" s="15"/>
      <c r="C49" s="26"/>
      <c r="D49" s="28"/>
      <c r="E49" s="26"/>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X49" s="28"/>
      <c r="BY49" s="28"/>
      <c r="BZ49" s="28"/>
      <c r="CA49" s="28"/>
      <c r="CB49" s="28"/>
      <c r="CC49" s="28"/>
    </row>
    <row r="50" spans="1:81" ht="14.4" thickBot="1" x14ac:dyDescent="0.3">
      <c r="A50" s="14" t="s">
        <v>280</v>
      </c>
      <c r="B50" s="15"/>
      <c r="C50" s="40">
        <f>C45-C48</f>
        <v>-43.22589</v>
      </c>
      <c r="D50" s="40">
        <f t="shared" ref="D50:BJ50" si="64">D45-D48</f>
        <v>24.153179999999999</v>
      </c>
      <c r="E50" s="40">
        <f t="shared" si="64"/>
        <v>-18.122350000000012</v>
      </c>
      <c r="F50" s="40">
        <f t="shared" si="64"/>
        <v>28.919969999999978</v>
      </c>
      <c r="G50" s="40">
        <f t="shared" si="64"/>
        <v>-54.144870000000026</v>
      </c>
      <c r="H50" s="40">
        <f t="shared" si="64"/>
        <v>-5.7636499999999682</v>
      </c>
      <c r="I50" s="40">
        <f t="shared" si="64"/>
        <v>2.5645499999999579</v>
      </c>
      <c r="J50" s="40">
        <f t="shared" si="64"/>
        <v>-195.89367549561632</v>
      </c>
      <c r="K50" s="40">
        <f t="shared" si="64"/>
        <v>-199.94785031950505</v>
      </c>
      <c r="L50" s="40">
        <f t="shared" si="64"/>
        <v>-219.98546218934138</v>
      </c>
      <c r="M50" s="40">
        <f t="shared" si="64"/>
        <v>-213.57610690959871</v>
      </c>
      <c r="N50" s="40">
        <f t="shared" si="64"/>
        <v>-264.00665649879909</v>
      </c>
      <c r="O50" s="40">
        <f t="shared" si="64"/>
        <v>-277.70045858694982</v>
      </c>
      <c r="P50" s="40">
        <f t="shared" si="64"/>
        <v>-223.41985407805464</v>
      </c>
      <c r="Q50" s="40">
        <f t="shared" si="64"/>
        <v>-289.20780231211171</v>
      </c>
      <c r="R50" s="40">
        <f t="shared" si="64"/>
        <v>-264.53097431684228</v>
      </c>
      <c r="S50" s="40">
        <f t="shared" si="64"/>
        <v>-332.69722119456424</v>
      </c>
      <c r="T50" s="40">
        <f t="shared" si="64"/>
        <v>-358.79174339291148</v>
      </c>
      <c r="U50" s="40">
        <f t="shared" si="64"/>
        <v>-328.94532695200974</v>
      </c>
      <c r="V50" s="40">
        <f t="shared" si="64"/>
        <v>-392.8851098701108</v>
      </c>
      <c r="W50" s="40">
        <f t="shared" si="64"/>
        <v>-407.03038608706913</v>
      </c>
      <c r="X50" s="40">
        <f t="shared" si="64"/>
        <v>-422.34827237810521</v>
      </c>
      <c r="Y50" s="40">
        <f t="shared" si="64"/>
        <v>-421.66986070163068</v>
      </c>
      <c r="Z50" s="40">
        <f t="shared" si="64"/>
        <v>-399.26184117520734</v>
      </c>
      <c r="AA50" s="40">
        <f t="shared" si="64"/>
        <v>-455.04520050880672</v>
      </c>
      <c r="AB50" s="40">
        <f t="shared" si="64"/>
        <v>-409.68252746908638</v>
      </c>
      <c r="AC50" s="40">
        <f t="shared" si="64"/>
        <v>-419.49477390736433</v>
      </c>
      <c r="AD50" s="40">
        <f t="shared" si="64"/>
        <v>-409.63755422504767</v>
      </c>
      <c r="AE50" s="40">
        <f t="shared" si="64"/>
        <v>-386.60670837421321</v>
      </c>
      <c r="AF50" s="40">
        <f t="shared" si="64"/>
        <v>-354.30879212266245</v>
      </c>
      <c r="AG50" s="40">
        <f t="shared" si="64"/>
        <v>-354.341288919519</v>
      </c>
      <c r="AH50" s="40">
        <f t="shared" si="64"/>
        <v>-375.76635348445961</v>
      </c>
      <c r="AI50" s="40">
        <f t="shared" si="64"/>
        <v>-305.24130965793938</v>
      </c>
      <c r="AJ50" s="40">
        <f t="shared" si="64"/>
        <v>-335.09142513424001</v>
      </c>
      <c r="AK50" s="40">
        <f t="shared" si="64"/>
        <v>-309.47302790614151</v>
      </c>
      <c r="AL50" s="40">
        <f t="shared" si="64"/>
        <v>-226.04734556818562</v>
      </c>
      <c r="AM50" s="40">
        <f t="shared" si="64"/>
        <v>-286.53824138035907</v>
      </c>
      <c r="AN50" s="40">
        <f t="shared" si="64"/>
        <v>-117.13581252551126</v>
      </c>
      <c r="AO50" s="40">
        <f t="shared" si="64"/>
        <v>-189.04070720040363</v>
      </c>
      <c r="AP50" s="40">
        <f t="shared" si="64"/>
        <v>-179.76280655409846</v>
      </c>
      <c r="AQ50" s="40">
        <f t="shared" si="64"/>
        <v>-143.5502184092984</v>
      </c>
      <c r="AR50" s="40">
        <f t="shared" si="64"/>
        <v>-97.746090522987288</v>
      </c>
      <c r="AS50" s="40">
        <f t="shared" si="64"/>
        <v>-29.302236295373859</v>
      </c>
      <c r="AT50" s="40">
        <f t="shared" si="64"/>
        <v>-59.948159421322543</v>
      </c>
      <c r="AU50" s="40">
        <f t="shared" si="64"/>
        <v>6.2880336555606391</v>
      </c>
      <c r="AV50" s="40">
        <f t="shared" si="64"/>
        <v>-1.087514495405685</v>
      </c>
      <c r="AW50" s="40">
        <f t="shared" si="64"/>
        <v>56.505883257130108</v>
      </c>
      <c r="AX50" s="40">
        <f t="shared" si="64"/>
        <v>56.930346187283249</v>
      </c>
      <c r="AY50" s="40">
        <f t="shared" si="64"/>
        <v>1063.2719376843493</v>
      </c>
      <c r="AZ50" s="40">
        <f t="shared" si="64"/>
        <v>1092.3796806039663</v>
      </c>
      <c r="BA50" s="40">
        <f t="shared" si="64"/>
        <v>1128.041542975983</v>
      </c>
      <c r="BB50" s="40">
        <f t="shared" si="64"/>
        <v>1167.6641361920592</v>
      </c>
      <c r="BC50" s="40">
        <f t="shared" si="64"/>
        <v>1216.3872237896271</v>
      </c>
      <c r="BD50" s="40">
        <f t="shared" si="64"/>
        <v>1269.4670289906717</v>
      </c>
      <c r="BE50" s="40">
        <f t="shared" si="64"/>
        <v>1323.1184544029829</v>
      </c>
      <c r="BF50" s="40">
        <f t="shared" si="64"/>
        <v>1380.170551713949</v>
      </c>
      <c r="BG50" s="40">
        <f t="shared" si="64"/>
        <v>1439.1790435081814</v>
      </c>
      <c r="BH50" s="40">
        <f t="shared" si="64"/>
        <v>1499.6485886726296</v>
      </c>
      <c r="BI50" s="40">
        <f t="shared" si="64"/>
        <v>1563.9990870815532</v>
      </c>
      <c r="BJ50" s="40">
        <f t="shared" si="64"/>
        <v>1630.3101828597414</v>
      </c>
      <c r="BK50" s="40">
        <f t="shared" ref="BK50:BV50" si="65">BK45-BK48</f>
        <v>2175.6104863554765</v>
      </c>
      <c r="BL50" s="40">
        <f t="shared" si="65"/>
        <v>2249.8990149561314</v>
      </c>
      <c r="BM50" s="40">
        <f t="shared" si="65"/>
        <v>2324.2739583814755</v>
      </c>
      <c r="BN50" s="40">
        <f t="shared" si="65"/>
        <v>2404.4267053855579</v>
      </c>
      <c r="BO50" s="40">
        <f t="shared" si="65"/>
        <v>2486.6258527839336</v>
      </c>
      <c r="BP50" s="40">
        <f t="shared" si="65"/>
        <v>2569.8722435620753</v>
      </c>
      <c r="BQ50" s="40">
        <f t="shared" si="65"/>
        <v>2655.1667321541986</v>
      </c>
      <c r="BR50" s="40">
        <f t="shared" si="65"/>
        <v>2742.0101845987501</v>
      </c>
      <c r="BS50" s="40">
        <f t="shared" si="65"/>
        <v>2829.9034786960083</v>
      </c>
      <c r="BT50" s="40">
        <f t="shared" si="65"/>
        <v>2919.8475041678216</v>
      </c>
      <c r="BU50" s="40">
        <f t="shared" si="65"/>
        <v>3010.8431628195185</v>
      </c>
      <c r="BV50" s="40">
        <f t="shared" si="65"/>
        <v>3103.8653717270818</v>
      </c>
      <c r="BX50" s="40">
        <f>SUMIF($C$5:$BJ$5,BX$6,$C50:$BJ50)</f>
        <v>-1159.0288114128607</v>
      </c>
      <c r="BY50" s="40">
        <f>SUMIF($C$5:$BJ$5,BY$6,$C50:$BJ50)</f>
        <v>-4118.4888510455667</v>
      </c>
      <c r="BZ50" s="40">
        <f>SUMIF($C$5:$BJ$5,BZ$6,$C50:$BJ50)</f>
        <v>-4340.7363072776661</v>
      </c>
      <c r="CA50" s="40">
        <f>SUMIF($C$5:$BJ$5,CA$6,$C50:$BJ50)</f>
        <v>-984.38752370478619</v>
      </c>
      <c r="CB50" s="40">
        <f>SUMIF($C$5:$BJ$5,CB$6,$C50:$BJ50)</f>
        <v>15773.637458475694</v>
      </c>
      <c r="CC50" s="40">
        <f t="shared" ref="CC50" si="66">SUMIF($C$5:$BV$5,CC$6,$C50:$BV50)</f>
        <v>31472.344695588024</v>
      </c>
    </row>
    <row r="51" spans="1:81" ht="14.4" thickTop="1" x14ac:dyDescent="0.25">
      <c r="A51" s="16" t="s">
        <v>10</v>
      </c>
      <c r="B51" s="15"/>
      <c r="C51" s="33">
        <f t="shared" ref="C51:BJ51" si="67">IF(IFERROR(C50/C$18,"N/M")="N/M","N/M",IF(ABS(C50/C$18)&gt;1,"N/M",C50/C$18))</f>
        <v>-0.2322126614831887</v>
      </c>
      <c r="D51" s="33">
        <f t="shared" si="67"/>
        <v>0.12991146583178567</v>
      </c>
      <c r="E51" s="33">
        <f t="shared" si="67"/>
        <v>-8.8780923120546612E-2</v>
      </c>
      <c r="F51" s="33">
        <f t="shared" si="67"/>
        <v>0.14037100502831584</v>
      </c>
      <c r="G51" s="33">
        <f t="shared" si="67"/>
        <v>-0.2469888229135383</v>
      </c>
      <c r="H51" s="33">
        <f t="shared" si="67"/>
        <v>-2.5244764032313544E-2</v>
      </c>
      <c r="I51" s="33">
        <f t="shared" si="67"/>
        <v>1.0274906998779849E-2</v>
      </c>
      <c r="J51" s="33">
        <f t="shared" si="67"/>
        <v>-0.30472585703663779</v>
      </c>
      <c r="K51" s="33">
        <f t="shared" si="67"/>
        <v>-0.31102018842543616</v>
      </c>
      <c r="L51" s="33">
        <f t="shared" si="67"/>
        <v>-0.34400989872922583</v>
      </c>
      <c r="M51" s="33">
        <f t="shared" si="67"/>
        <v>-0.32880989523522397</v>
      </c>
      <c r="N51" s="33">
        <f t="shared" si="67"/>
        <v>-0.40352106827716056</v>
      </c>
      <c r="O51" s="33">
        <f t="shared" si="67"/>
        <v>-0.4230565067799858</v>
      </c>
      <c r="P51" s="33">
        <f t="shared" si="67"/>
        <v>-0.33081208369576187</v>
      </c>
      <c r="Q51" s="33">
        <f t="shared" si="67"/>
        <v>-0.42980599288075516</v>
      </c>
      <c r="R51" s="33">
        <f t="shared" si="67"/>
        <v>-0.37890725492831234</v>
      </c>
      <c r="S51" s="33">
        <f t="shared" si="67"/>
        <v>-0.48584098448477725</v>
      </c>
      <c r="T51" s="33">
        <f t="shared" si="67"/>
        <v>-0.52396476830968397</v>
      </c>
      <c r="U51" s="33">
        <f t="shared" si="67"/>
        <v>-0.44232454720219949</v>
      </c>
      <c r="V51" s="33">
        <f t="shared" si="67"/>
        <v>-0.5284899112869379</v>
      </c>
      <c r="W51" s="33">
        <f t="shared" si="67"/>
        <v>-0.54957044517764964</v>
      </c>
      <c r="X51" s="33">
        <f t="shared" si="67"/>
        <v>-0.54215333724612735</v>
      </c>
      <c r="Y51" s="33">
        <f t="shared" si="67"/>
        <v>-0.54385296696399243</v>
      </c>
      <c r="Z51" s="33">
        <f t="shared" si="67"/>
        <v>-0.47267018379378689</v>
      </c>
      <c r="AA51" s="33">
        <f t="shared" si="67"/>
        <v>-0.55979166536303893</v>
      </c>
      <c r="AB51" s="33">
        <f t="shared" si="67"/>
        <v>-0.50722315669868612</v>
      </c>
      <c r="AC51" s="33">
        <f t="shared" si="67"/>
        <v>-0.48109627411522571</v>
      </c>
      <c r="AD51" s="33">
        <f t="shared" si="67"/>
        <v>-0.46386478491942068</v>
      </c>
      <c r="AE51" s="33">
        <f t="shared" si="67"/>
        <v>-0.41376078691395879</v>
      </c>
      <c r="AF51" s="33">
        <f t="shared" si="67"/>
        <v>-0.37330527924595647</v>
      </c>
      <c r="AG51" s="33">
        <f t="shared" si="67"/>
        <v>-0.35748253291374238</v>
      </c>
      <c r="AH51" s="33">
        <f t="shared" si="67"/>
        <v>-0.37931449070196377</v>
      </c>
      <c r="AI51" s="33">
        <f t="shared" si="67"/>
        <v>-0.2833947377293104</v>
      </c>
      <c r="AJ51" s="33">
        <f t="shared" si="67"/>
        <v>-0.31070998039307984</v>
      </c>
      <c r="AK51" s="33">
        <f t="shared" si="67"/>
        <v>-0.28826576231545431</v>
      </c>
      <c r="AL51" s="33">
        <f t="shared" si="67"/>
        <v>-0.18889068799825787</v>
      </c>
      <c r="AM51" s="33">
        <f t="shared" si="67"/>
        <v>-0.25351287600159783</v>
      </c>
      <c r="AN51" s="33">
        <f t="shared" si="67"/>
        <v>-9.608358313092745E-2</v>
      </c>
      <c r="AO51" s="33">
        <f t="shared" si="67"/>
        <v>-0.15288650136624909</v>
      </c>
      <c r="AP51" s="33">
        <f t="shared" si="67"/>
        <v>-0.14796936966441443</v>
      </c>
      <c r="AQ51" s="33">
        <f t="shared" si="67"/>
        <v>-0.11162264465279105</v>
      </c>
      <c r="AR51" s="33">
        <f t="shared" si="67"/>
        <v>-7.4946714245432408E-2</v>
      </c>
      <c r="AS51" s="33">
        <f t="shared" si="67"/>
        <v>-2.0774589782148776E-2</v>
      </c>
      <c r="AT51" s="33">
        <f t="shared" si="67"/>
        <v>-4.3532140700629544E-2</v>
      </c>
      <c r="AU51" s="33">
        <f t="shared" si="67"/>
        <v>4.4341900782982335E-3</v>
      </c>
      <c r="AV51" s="33">
        <f t="shared" si="67"/>
        <v>-7.5400947761971302E-4</v>
      </c>
      <c r="AW51" s="33">
        <f t="shared" si="67"/>
        <v>3.8324222816016766E-2</v>
      </c>
      <c r="AX51" s="33">
        <f t="shared" si="67"/>
        <v>3.7787340233688488E-2</v>
      </c>
      <c r="AY51" s="33">
        <f t="shared" si="67"/>
        <v>0.70566202627245189</v>
      </c>
      <c r="AZ51" s="33">
        <f t="shared" si="67"/>
        <v>0.70978698840200971</v>
      </c>
      <c r="BA51" s="33">
        <f t="shared" si="67"/>
        <v>0.71466651644105517</v>
      </c>
      <c r="BB51" s="33">
        <f t="shared" si="67"/>
        <v>0.71983690098019448</v>
      </c>
      <c r="BC51" s="33">
        <f t="shared" si="67"/>
        <v>0.72540773407975723</v>
      </c>
      <c r="BD51" s="33">
        <f t="shared" si="67"/>
        <v>0.73159769068714142</v>
      </c>
      <c r="BE51" s="33">
        <f t="shared" si="67"/>
        <v>0.73767140124532693</v>
      </c>
      <c r="BF51" s="33">
        <f t="shared" si="67"/>
        <v>0.7434921856905683</v>
      </c>
      <c r="BG51" s="33">
        <f t="shared" si="67"/>
        <v>0.74933263872065481</v>
      </c>
      <c r="BH51" s="33">
        <f t="shared" si="67"/>
        <v>0.75471864115920217</v>
      </c>
      <c r="BI51" s="33">
        <f t="shared" si="67"/>
        <v>0.76008136088473488</v>
      </c>
      <c r="BJ51" s="33">
        <f t="shared" si="67"/>
        <v>0.76543705987970989</v>
      </c>
      <c r="BK51" s="33">
        <f t="shared" ref="BK51:BV51" si="68">IF(IFERROR(BK50/BK$18,"N/M")="N/M","N/M",IF(ABS(BK50/BK$18)&gt;1,"N/M",BK50/BK$18))</f>
        <v>0.98706961371654056</v>
      </c>
      <c r="BL51" s="33">
        <f t="shared" si="68"/>
        <v>0.98749121650206262</v>
      </c>
      <c r="BM51" s="33">
        <f t="shared" si="68"/>
        <v>0.98788663913145069</v>
      </c>
      <c r="BN51" s="33">
        <f t="shared" si="68"/>
        <v>0.98808264907432042</v>
      </c>
      <c r="BO51" s="33">
        <f t="shared" si="68"/>
        <v>0.98847205359735557</v>
      </c>
      <c r="BP51" s="33">
        <f t="shared" si="68"/>
        <v>0.98865110602259321</v>
      </c>
      <c r="BQ51" s="33">
        <f t="shared" si="68"/>
        <v>0.98901167148731006</v>
      </c>
      <c r="BR51" s="33">
        <f t="shared" si="68"/>
        <v>0.98935598354863308</v>
      </c>
      <c r="BS51" s="33">
        <f t="shared" si="68"/>
        <v>0.98951013549111855</v>
      </c>
      <c r="BT51" s="33">
        <f t="shared" si="68"/>
        <v>0.98982998275076484</v>
      </c>
      <c r="BU51" s="33">
        <f t="shared" si="68"/>
        <v>0.98997153613809086</v>
      </c>
      <c r="BV51" s="33">
        <f t="shared" si="68"/>
        <v>0.99026916253123543</v>
      </c>
      <c r="BW51" s="34"/>
      <c r="BX51" s="33">
        <f t="shared" ref="BX51:CC51" si="69">IF(IFERROR(BX50/BX$18,"N/M")="N/M","N/M",IF(ABS(BX50/BX$18)&gt;1,"N/M",BX50/BX$18))</f>
        <v>-0.24616475205176505</v>
      </c>
      <c r="BY51" s="33">
        <f t="shared" si="69"/>
        <v>-0.47343717334114904</v>
      </c>
      <c r="BZ51" s="33">
        <f t="shared" si="69"/>
        <v>-0.37205841002634921</v>
      </c>
      <c r="CA51" s="33">
        <f t="shared" si="69"/>
        <v>-6.1447622204872029E-2</v>
      </c>
      <c r="CB51" s="33">
        <f t="shared" si="69"/>
        <v>0.73696293115966716</v>
      </c>
      <c r="CC51" s="33">
        <f t="shared" si="69"/>
        <v>0.98890821125815054</v>
      </c>
    </row>
    <row r="52" spans="1:81" x14ac:dyDescent="0.25">
      <c r="A52" s="14"/>
      <c r="B52" s="15"/>
      <c r="C52" s="26"/>
      <c r="D52" s="28"/>
      <c r="E52" s="26"/>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X52" s="28"/>
      <c r="BY52" s="28"/>
      <c r="BZ52" s="28"/>
      <c r="CA52" s="28"/>
      <c r="CB52" s="28"/>
      <c r="CC52" s="28"/>
    </row>
    <row r="53" spans="1:81" x14ac:dyDescent="0.25">
      <c r="A53" s="14"/>
      <c r="B53" s="15"/>
      <c r="C53" s="26"/>
      <c r="D53" s="28"/>
      <c r="E53" s="26"/>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X53" s="28"/>
      <c r="BY53" s="28"/>
      <c r="BZ53" s="28"/>
      <c r="CA53" s="28"/>
      <c r="CB53" s="28"/>
      <c r="CC53" s="28"/>
    </row>
    <row r="54" spans="1:81" x14ac:dyDescent="0.25">
      <c r="A54" s="14" t="s">
        <v>17</v>
      </c>
      <c r="B54" s="15"/>
      <c r="C54" s="26">
        <f>C43+C26</f>
        <v>225.66496999999998</v>
      </c>
      <c r="D54" s="26">
        <f t="shared" ref="D54:BO54" si="70">D43+D26</f>
        <v>155.6105</v>
      </c>
      <c r="E54" s="26">
        <f t="shared" si="70"/>
        <v>217.85130000000001</v>
      </c>
      <c r="F54" s="26">
        <f t="shared" si="70"/>
        <v>171.14718000000002</v>
      </c>
      <c r="G54" s="26">
        <f t="shared" si="70"/>
        <v>270.81107000000003</v>
      </c>
      <c r="H54" s="26">
        <f t="shared" si="70"/>
        <v>231.36119999999997</v>
      </c>
      <c r="I54" s="26">
        <f t="shared" si="70"/>
        <v>259.14199000000002</v>
      </c>
      <c r="J54" s="26">
        <f t="shared" si="70"/>
        <v>813.74583579674766</v>
      </c>
      <c r="K54" s="26">
        <f t="shared" si="70"/>
        <v>817.82525108167602</v>
      </c>
      <c r="L54" s="26">
        <f t="shared" si="70"/>
        <v>834.45968372182847</v>
      </c>
      <c r="M54" s="26">
        <f t="shared" si="70"/>
        <v>838.11892786640317</v>
      </c>
      <c r="N54" s="26">
        <f t="shared" si="70"/>
        <v>893.26408505384234</v>
      </c>
      <c r="O54" s="26">
        <f t="shared" si="70"/>
        <v>909.11503710416514</v>
      </c>
      <c r="P54" s="26">
        <f t="shared" si="70"/>
        <v>873.78772934444692</v>
      </c>
      <c r="Q54" s="26">
        <f t="shared" si="70"/>
        <v>937.08767626107533</v>
      </c>
      <c r="R54" s="26">
        <f t="shared" si="70"/>
        <v>937.67272503863944</v>
      </c>
      <c r="S54" s="26">
        <f t="shared" si="70"/>
        <v>992.48346158838706</v>
      </c>
      <c r="T54" s="26">
        <f t="shared" si="70"/>
        <v>1018.5548517033759</v>
      </c>
      <c r="U54" s="26">
        <f t="shared" si="70"/>
        <v>1047.6194662975686</v>
      </c>
      <c r="V54" s="26">
        <f t="shared" si="70"/>
        <v>1111.2959138973574</v>
      </c>
      <c r="W54" s="26">
        <f>W43+W26</f>
        <v>1122.6640749228939</v>
      </c>
      <c r="X54" s="26">
        <f t="shared" si="70"/>
        <v>1176.3682347441529</v>
      </c>
      <c r="Y54" s="26">
        <f t="shared" si="70"/>
        <v>1172.0078404787066</v>
      </c>
      <c r="Z54" s="26">
        <f t="shared" si="70"/>
        <v>1218.9562070660636</v>
      </c>
      <c r="AA54" s="26">
        <f t="shared" si="70"/>
        <v>1267.9283294737556</v>
      </c>
      <c r="AB54" s="26">
        <f t="shared" si="70"/>
        <v>1217.3793411073814</v>
      </c>
      <c r="AC54" s="26">
        <f t="shared" si="70"/>
        <v>1291.4507554390204</v>
      </c>
      <c r="AD54" s="26">
        <f t="shared" si="70"/>
        <v>1292.7344556123926</v>
      </c>
      <c r="AE54" s="26">
        <f t="shared" si="70"/>
        <v>1320.9792265089677</v>
      </c>
      <c r="AF54" s="26">
        <f t="shared" si="70"/>
        <v>1303.4215205532241</v>
      </c>
      <c r="AG54" s="26">
        <f t="shared" si="70"/>
        <v>1345.554163102154</v>
      </c>
      <c r="AH54" s="26">
        <f t="shared" si="70"/>
        <v>1366.412275787776</v>
      </c>
      <c r="AI54" s="26">
        <f t="shared" si="70"/>
        <v>1382.3301508399381</v>
      </c>
      <c r="AJ54" s="26">
        <f t="shared" si="70"/>
        <v>1413.5615299899489</v>
      </c>
      <c r="AK54" s="26">
        <f t="shared" si="70"/>
        <v>1383.0414788395537</v>
      </c>
      <c r="AL54" s="26">
        <f t="shared" si="70"/>
        <v>1422.7571885132779</v>
      </c>
      <c r="AM54" s="26">
        <f t="shared" si="70"/>
        <v>1416.8091999984654</v>
      </c>
      <c r="AN54" s="26">
        <f t="shared" si="70"/>
        <v>1336.2391047694857</v>
      </c>
      <c r="AO54" s="26">
        <f t="shared" si="70"/>
        <v>1425.5181300668273</v>
      </c>
      <c r="AP54" s="26">
        <f t="shared" si="70"/>
        <v>1394.627794908037</v>
      </c>
      <c r="AQ54" s="26">
        <f t="shared" si="70"/>
        <v>1429.5815506342246</v>
      </c>
      <c r="AR54" s="26">
        <f t="shared" si="70"/>
        <v>1401.9539067975261</v>
      </c>
      <c r="AS54" s="26">
        <f t="shared" si="70"/>
        <v>1439.786708077952</v>
      </c>
      <c r="AT54" s="26">
        <f t="shared" si="70"/>
        <v>1437.0492726789023</v>
      </c>
      <c r="AU54" s="26">
        <f t="shared" si="70"/>
        <v>1411.7913775847169</v>
      </c>
      <c r="AV54" s="26">
        <f t="shared" si="70"/>
        <v>1443.3963019642235</v>
      </c>
      <c r="AW54" s="26">
        <f t="shared" si="70"/>
        <v>1417.9110547822427</v>
      </c>
      <c r="AX54" s="26">
        <f t="shared" si="70"/>
        <v>1449.6680498683415</v>
      </c>
      <c r="AY54" s="26">
        <f t="shared" si="70"/>
        <v>443.50028201537759</v>
      </c>
      <c r="AZ54" s="26">
        <f t="shared" si="70"/>
        <v>446.6449823633173</v>
      </c>
      <c r="BA54" s="26">
        <f t="shared" si="70"/>
        <v>450.37512693249522</v>
      </c>
      <c r="BB54" s="26">
        <f t="shared" si="70"/>
        <v>454.45906227423626</v>
      </c>
      <c r="BC54" s="26">
        <f t="shared" si="70"/>
        <v>460.44522042565291</v>
      </c>
      <c r="BD54" s="26">
        <f t="shared" si="70"/>
        <v>465.73121609720602</v>
      </c>
      <c r="BE54" s="26">
        <f t="shared" si="70"/>
        <v>470.52360921682418</v>
      </c>
      <c r="BF54" s="26">
        <f t="shared" si="70"/>
        <v>476.16442836660548</v>
      </c>
      <c r="BG54" s="26">
        <f t="shared" si="70"/>
        <v>481.43533939833429</v>
      </c>
      <c r="BH54" s="26">
        <f t="shared" si="70"/>
        <v>487.38142077467933</v>
      </c>
      <c r="BI54" s="26">
        <f t="shared" si="70"/>
        <v>493.67416681992086</v>
      </c>
      <c r="BJ54" s="26">
        <f t="shared" si="70"/>
        <v>499.59738016829942</v>
      </c>
      <c r="BK54" s="26">
        <f t="shared" si="70"/>
        <v>28.5</v>
      </c>
      <c r="BL54" s="26">
        <f t="shared" si="70"/>
        <v>28.5</v>
      </c>
      <c r="BM54" s="26">
        <f t="shared" si="70"/>
        <v>28.5</v>
      </c>
      <c r="BN54" s="26">
        <f t="shared" si="70"/>
        <v>29</v>
      </c>
      <c r="BO54" s="26">
        <f t="shared" si="70"/>
        <v>29</v>
      </c>
      <c r="BP54" s="26">
        <f t="shared" ref="BP54:BV54" si="71">BP43+BP26</f>
        <v>29.5</v>
      </c>
      <c r="BQ54" s="26">
        <f t="shared" si="71"/>
        <v>29.5</v>
      </c>
      <c r="BR54" s="26">
        <f t="shared" si="71"/>
        <v>29.5</v>
      </c>
      <c r="BS54" s="26">
        <f t="shared" si="71"/>
        <v>30</v>
      </c>
      <c r="BT54" s="26">
        <f t="shared" si="71"/>
        <v>30</v>
      </c>
      <c r="BU54" s="26">
        <f t="shared" si="71"/>
        <v>30.5</v>
      </c>
      <c r="BV54" s="26">
        <f t="shared" si="71"/>
        <v>30.5</v>
      </c>
      <c r="BX54" s="26">
        <f t="shared" ref="BX54:CB56" si="72">SUMIF($C$5:$BJ$5,BX$6,$C54:$BJ54)</f>
        <v>5729.0019935204982</v>
      </c>
      <c r="BY54" s="26">
        <f t="shared" si="72"/>
        <v>12517.613218446833</v>
      </c>
      <c r="BZ54" s="26">
        <f t="shared" si="72"/>
        <v>16007.550415767389</v>
      </c>
      <c r="CA54" s="26">
        <f t="shared" si="72"/>
        <v>17004.332452130944</v>
      </c>
      <c r="CB54" s="26">
        <f t="shared" si="72"/>
        <v>5629.9322348529495</v>
      </c>
      <c r="CC54" s="26">
        <f t="shared" ref="CC54:CC56" si="73">SUMIF($C$5:$BV$5,CC$6,$C54:$BV54)</f>
        <v>353</v>
      </c>
    </row>
    <row r="55" spans="1:81" x14ac:dyDescent="0.25">
      <c r="A55" s="41" t="s">
        <v>18</v>
      </c>
      <c r="B55" s="16"/>
      <c r="C55" s="23">
        <f>IF(C$2="Fcst",SUM('Total OpEx'!I10:I13)/1000,SUM(Actuals!B42,Actuals!B44,Actuals!B46)/1000)</f>
        <v>101.65186</v>
      </c>
      <c r="D55" s="23">
        <f>IF(D$2="Fcst",SUM('Total OpEx'!J10:J13)/1000,SUM(Actuals!C42,Actuals!C44,Actuals!C46)/1000)</f>
        <v>98.086959999999991</v>
      </c>
      <c r="E55" s="23">
        <f>IF(E$2="Fcst",SUM('Total OpEx'!K10:K13)/1000,SUM(Actuals!D42,Actuals!D44,Actuals!D46)/1000)</f>
        <v>128.44087999999999</v>
      </c>
      <c r="F55" s="23">
        <f>IF(F$2="Fcst",SUM('Total OpEx'!L10:L13)/1000,SUM(Actuals!E42,Actuals!E44,Actuals!E46)/1000)</f>
        <v>136.79719</v>
      </c>
      <c r="G55" s="23">
        <f>IF(G$2="Fcst",SUM('Total OpEx'!M10:M13)/1000,SUM(Actuals!F42,Actuals!F44,Actuals!F46)/1000)</f>
        <v>173.45843000000002</v>
      </c>
      <c r="H55" s="23">
        <f>IF(H$2="Fcst",SUM('Total OpEx'!N10:N13)/1000,SUM(Actuals!G42,Actuals!G44,Actuals!G46)/1000)</f>
        <v>144.59823</v>
      </c>
      <c r="I55" s="23">
        <f>IF(I$2="Fcst",SUM('Total OpEx'!O10:O13)/1000,SUM(Actuals!H42,Actuals!H44,Actuals!H46)/1000)</f>
        <v>168.54426999999998</v>
      </c>
      <c r="J55" s="23">
        <f>IF(J$2="Fcst",SUM('Total OpEx'!P10:P13)/1000,SUM(Actuals!I42,Actuals!I44,Actuals!I46)/1000)</f>
        <v>402.68960666711138</v>
      </c>
      <c r="K55" s="23">
        <f>IF(K$2="Fcst",SUM('Total OpEx'!Q10:Q13)/1000,SUM(Actuals!J42,Actuals!J44,Actuals!J46)/1000)</f>
        <v>406.76821425728662</v>
      </c>
      <c r="L55" s="23">
        <f>IF(L$2="Fcst",SUM('Total OpEx'!R10:R13)/1000,SUM(Actuals!K42,Actuals!K44,Actuals!K46)/1000)</f>
        <v>423.51154863278879</v>
      </c>
      <c r="M55" s="23">
        <f>IF(M$2="Fcst",SUM('Total OpEx'!S10:S13)/1000,SUM(Actuals!L42,Actuals!L44,Actuals!L46)/1000)</f>
        <v>426.84859759578541</v>
      </c>
      <c r="N55" s="23">
        <f>IF(N$2="Fcst",SUM('Total OpEx'!T10:T13)/1000,SUM(Actuals!M42,Actuals!M44,Actuals!M46)/1000)</f>
        <v>481.84288734008095</v>
      </c>
      <c r="O55" s="23">
        <f>IF(O$2="Fcst",SUM('Total OpEx'!U10:U13)/1000,SUM(Actuals!N42,Actuals!N44,Actuals!N46)/1000)</f>
        <v>497.62481059161416</v>
      </c>
      <c r="P55" s="23">
        <f>IF(P$2="Fcst",SUM('Total OpEx'!V10:V13)/1000,SUM(Actuals!O42,Actuals!O44,Actuals!O46)/1000)</f>
        <v>461.6909973359223</v>
      </c>
      <c r="Q55" s="23">
        <f>IF(Q$2="Fcst",SUM('Total OpEx'!W10:W13)/1000,SUM(Actuals!P42,Actuals!P44,Actuals!P46)/1000)</f>
        <v>525.07056029470846</v>
      </c>
      <c r="R55" s="23">
        <f>IF(R$2="Fcst",SUM('Total OpEx'!X10:X13)/1000,SUM(Actuals!Q42,Actuals!Q44,Actuals!Q46)/1000)</f>
        <v>524.84722901554198</v>
      </c>
      <c r="S55" s="23">
        <f>IF(S$2="Fcst",SUM('Total OpEx'!Y10:Y13)/1000,SUM(Actuals!R42,Actuals!R44,Actuals!R46)/1000)</f>
        <v>580.03211608933316</v>
      </c>
      <c r="T55" s="23">
        <f>IF(T$2="Fcst",SUM('Total OpEx'!Z10:Z13)/1000,SUM(Actuals!S42,Actuals!S44,Actuals!S46)/1000)</f>
        <v>606.04747223744096</v>
      </c>
      <c r="U55" s="23">
        <f>IF(U$2="Fcst",SUM('Total OpEx'!AA10:AA13)/1000,SUM(Actuals!T42,Actuals!T44,Actuals!T46)/1000)</f>
        <v>633.22693383851072</v>
      </c>
      <c r="V55" s="23">
        <f>IF(V$2="Fcst",SUM('Total OpEx'!AB10:AB13)/1000,SUM(Actuals!U42,Actuals!U44,Actuals!U46)/1000)</f>
        <v>696.91180816848555</v>
      </c>
      <c r="W55" s="23">
        <f>IF(W$2="Fcst",SUM('Total OpEx'!AC10:AC13)/1000,SUM(Actuals!V42,Actuals!V44,Actuals!V46)/1000)</f>
        <v>708.36883688014746</v>
      </c>
      <c r="X55" s="23">
        <f>IF(X$2="Fcst",SUM('Total OpEx'!AD10:AD13)/1000,SUM(Actuals!W42,Actuals!W44,Actuals!W46)/1000)</f>
        <v>760.84463594843942</v>
      </c>
      <c r="Y55" s="23">
        <f>IF(Y$2="Fcst",SUM('Total OpEx'!AE10:AE13)/1000,SUM(Actuals!X42,Actuals!X44,Actuals!X46)/1000)</f>
        <v>756.60206512584011</v>
      </c>
      <c r="Z55" s="23">
        <f>IF(Z$2="Fcst",SUM('Total OpEx'!AF10:AF13)/1000,SUM(Actuals!Y42,Actuals!Y44,Actuals!Y46)/1000)</f>
        <v>801.33102735755642</v>
      </c>
      <c r="AA55" s="23">
        <f>IF(AA$2="Fcst",SUM('Total OpEx'!AG10:AG13)/1000,SUM(Actuals!Z42,Actuals!Z44,Actuals!Z46)/1000)</f>
        <v>851.43110934687752</v>
      </c>
      <c r="AB55" s="23">
        <f>IF(AB$2="Fcst",SUM('Total OpEx'!AH10:AH13)/1000,SUM(Actuals!AA42,Actuals!AA44,Actuals!AA46)/1000)</f>
        <v>801.04808307095584</v>
      </c>
      <c r="AC55" s="23">
        <f>IF(AC$2="Fcst",SUM('Total OpEx'!AI10:AI13)/1000,SUM(Actuals!AB42,Actuals!AB44,Actuals!AB46)/1000)</f>
        <v>873.06320403000723</v>
      </c>
      <c r="AD55" s="23">
        <f>IF(AD$2="Fcst",SUM('Total OpEx'!AJ10:AJ13)/1000,SUM(Actuals!AC42,Actuals!AC44,Actuals!AC46)/1000)</f>
        <v>870.99039476799749</v>
      </c>
      <c r="AE55" s="23">
        <f>IF(AE$2="Fcst",SUM('Total OpEx'!AK10:AK13)/1000,SUM(Actuals!AD42,Actuals!AD44,Actuals!AD46)/1000)</f>
        <v>897.59434592865534</v>
      </c>
      <c r="AF55" s="23">
        <f>IF(AF$2="Fcst",SUM('Total OpEx'!AL10:AL13)/1000,SUM(Actuals!AE42,Actuals!AE44,Actuals!AE46)/1000)</f>
        <v>879.5649532434461</v>
      </c>
      <c r="AG55" s="23">
        <f>IF(AG$2="Fcst",SUM('Total OpEx'!AM10:AM13)/1000,SUM(Actuals!AF42,Actuals!AF44,Actuals!AF46)/1000)</f>
        <v>920.35039112830964</v>
      </c>
      <c r="AH55" s="23">
        <f>IF(AH$2="Fcst",SUM('Total OpEx'!AN10:AN13)/1000,SUM(Actuals!AG42,Actuals!AG44,Actuals!AG46)/1000)</f>
        <v>941.22664627406971</v>
      </c>
      <c r="AI55" s="23">
        <f>IF(AI$2="Fcst",SUM('Total OpEx'!AO10:AO13)/1000,SUM(Actuals!AH42,Actuals!AH44,Actuals!AH46)/1000)</f>
        <v>954.37834792211379</v>
      </c>
      <c r="AJ55" s="23">
        <f>IF(AJ$2="Fcst",SUM('Total OpEx'!AP10:AP13)/1000,SUM(Actuals!AI42,Actuals!AI44,Actuals!AI46)/1000)</f>
        <v>985.56552663456591</v>
      </c>
      <c r="AK55" s="23">
        <f>IF(AK$2="Fcst",SUM('Total OpEx'!AQ10:AQ13)/1000,SUM(Actuals!AJ42,Actuals!AJ44,Actuals!AJ46)/1000)</f>
        <v>955.20232840968458</v>
      </c>
      <c r="AL55" s="23">
        <f>IF(AL$2="Fcst",SUM('Total OpEx'!AR10:AR13)/1000,SUM(Actuals!AK42,Actuals!AK44,Actuals!AK46)/1000)</f>
        <v>990.97751353903516</v>
      </c>
      <c r="AM55" s="23">
        <f>IF(AM$2="Fcst",SUM('Total OpEx'!AS10:AS13)/1000,SUM(Actuals!AL42,Actuals!AL44,Actuals!AL46)/1000)</f>
        <v>987.15556932268578</v>
      </c>
      <c r="AN55" s="23">
        <f>IF(AN$2="Fcst",SUM('Total OpEx'!AT10:AT13)/1000,SUM(Actuals!AM42,Actuals!AM44,Actuals!AM46)/1000)</f>
        <v>903.74283941767851</v>
      </c>
      <c r="AO55" s="23">
        <f>IF(AO$2="Fcst",SUM('Total OpEx'!AU10:AU13)/1000,SUM(Actuals!AN42,Actuals!AN44,Actuals!AN46)/1000)</f>
        <v>992.4658925351016</v>
      </c>
      <c r="AP55" s="23">
        <f>IF(AP$2="Fcst",SUM('Total OpEx'!AV10:AV13)/1000,SUM(Actuals!AO42,Actuals!AO44,Actuals!AO46)/1000)</f>
        <v>962.26715528071088</v>
      </c>
      <c r="AQ55" s="23">
        <f>IF(AQ$2="Fcst",SUM('Total OpEx'!AW10:AW13)/1000,SUM(Actuals!AP42,Actuals!AP44,Actuals!AP46)/1000)</f>
        <v>994.94358800302678</v>
      </c>
      <c r="AR55" s="23">
        <f>IF(AR$2="Fcst",SUM('Total OpEx'!AX10:AX13)/1000,SUM(Actuals!AQ42,Actuals!AQ44,Actuals!AQ46)/1000)</f>
        <v>966.73429667674088</v>
      </c>
      <c r="AS55" s="23">
        <f>IF(AS$2="Fcst",SUM('Total OpEx'!AY10:AY13)/1000,SUM(Actuals!AR42,Actuals!AR44,Actuals!AR46)/1000)</f>
        <v>1001.1662449809094</v>
      </c>
      <c r="AT55" s="23">
        <f>IF(AT$2="Fcst",SUM('Total OpEx'!AZ10:AZ13)/1000,SUM(Actuals!AS42,Actuals!AS44,Actuals!AS46)/1000)</f>
        <v>999.49707705465948</v>
      </c>
      <c r="AU55" s="23">
        <f>IF(AU$2="Fcst",SUM('Total OpEx'!BA10:BA13)/1000,SUM(Actuals!AT42,Actuals!AT44,Actuals!AT46)/1000)</f>
        <v>972.92787642502788</v>
      </c>
      <c r="AV55" s="23">
        <f>IF(AV$2="Fcst",SUM('Total OpEx'!BB10:BB13)/1000,SUM(Actuals!AU42,Actuals!AU44,Actuals!AU46)/1000)</f>
        <v>1003.7574607652214</v>
      </c>
      <c r="AW55" s="23">
        <f>IF(AW$2="Fcst",SUM('Total OpEx'!BC10:BC13)/1000,SUM(Actuals!AV42,Actuals!AV44,Actuals!AV46)/1000)</f>
        <v>977.24475276498265</v>
      </c>
      <c r="AX55" s="23">
        <f>IF(AX$2="Fcst",SUM('Total OpEx'!BD10:BD13)/1000,SUM(Actuals!AW42,Actuals!AW44,Actuals!AW46)/1000)</f>
        <v>1007.9719411945617</v>
      </c>
      <c r="AY55" s="23">
        <f>IF(AY$2="Fcst",SUM('Total OpEx'!BE10:BE13)/1000,SUM(Actuals!AX42,Actuals!AX44,Actuals!AX46)/1000)</f>
        <v>78.838610984986346</v>
      </c>
      <c r="AZ55" s="23">
        <f>IF(AZ$2="Fcst",SUM('Total OpEx'!BF10:BF13)/1000,SUM(Actuals!AY42,Actuals!AY44,Actuals!AY46)/1000)</f>
        <v>80.951233148364196</v>
      </c>
      <c r="BA55" s="23">
        <f>IF(BA$2="Fcst",SUM('Total OpEx'!BG10:BG13)/1000,SUM(Actuals!AZ42,Actuals!AZ44,Actuals!AZ46)/1000)</f>
        <v>83.420833495423921</v>
      </c>
      <c r="BB55" s="23">
        <f>IF(BB$2="Fcst",SUM('Total OpEx'!BH10:BH13)/1000,SUM(Actuals!BA42,Actuals!BA44,Actuals!BA46)/1000)</f>
        <v>86.106159923314792</v>
      </c>
      <c r="BC55" s="23">
        <f>IF(BC$2="Fcst",SUM('Total OpEx'!BI10:BI13)/1000,SUM(Actuals!BB42,Actuals!BB44,Actuals!BB46)/1000)</f>
        <v>90.341622210764001</v>
      </c>
      <c r="BD55" s="23">
        <f>IF(BD$2="Fcst",SUM('Total OpEx'!BJ10:BJ13)/1000,SUM(Actuals!BC42,Actuals!BC44,Actuals!BC46)/1000)</f>
        <v>93.759912254393896</v>
      </c>
      <c r="BE55" s="23">
        <f>IF(BE$2="Fcst",SUM('Total OpEx'!BK10:BK13)/1000,SUM(Actuals!BD42,Actuals!BD44,Actuals!BD46)/1000)</f>
        <v>96.682103180990353</v>
      </c>
      <c r="BF55" s="23">
        <f>IF(BF$2="Fcst",SUM('Total OpEx'!BL10:BL13)/1000,SUM(Actuals!BE42,Actuals!BE44,Actuals!BE46)/1000)</f>
        <v>100.31674900402773</v>
      </c>
      <c r="BG55" s="23">
        <f>IF(BG$2="Fcst",SUM('Total OpEx'!BM10:BM13)/1000,SUM(Actuals!BF42,Actuals!BF44,Actuals!BF46)/1000)</f>
        <v>103.53071914532579</v>
      </c>
      <c r="BH55" s="23">
        <f>IF(BH$2="Fcst",SUM('Total OpEx'!BN10:BN13)/1000,SUM(Actuals!BG42,Actuals!BG44,Actuals!BG46)/1000)</f>
        <v>107.35150047236544</v>
      </c>
      <c r="BI55" s="23">
        <f>IF(BI$2="Fcst",SUM('Total OpEx'!BO10:BO13)/1000,SUM(Actuals!BH42,Actuals!BH44,Actuals!BH46)/1000)</f>
        <v>111.38366269507372</v>
      </c>
      <c r="BJ55" s="23">
        <f>IF(BJ$2="Fcst",SUM('Total OpEx'!BP10:BP13)/1000,SUM(Actuals!BI42,Actuals!BI44,Actuals!BI46)/1000)</f>
        <v>114.99537815140205</v>
      </c>
      <c r="BK55" s="23">
        <f>IF(BK$2="Fcst",SUM('Total OpEx'!BQ10:BQ13)/1000,SUM(Actuals!BJ42,Actuals!BJ44,Actuals!BJ46)/1000)</f>
        <v>9</v>
      </c>
      <c r="BL55" s="23">
        <f>IF(BL$2="Fcst",SUM('Total OpEx'!BR10:BR13)/1000,SUM(Actuals!BK42,Actuals!BK44,Actuals!BK46)/1000)</f>
        <v>9</v>
      </c>
      <c r="BM55" s="23">
        <f>IF(BM$2="Fcst",SUM('Total OpEx'!BS10:BS13)/1000,SUM(Actuals!BL42,Actuals!BL44,Actuals!BL46)/1000)</f>
        <v>9</v>
      </c>
      <c r="BN55" s="23">
        <f>IF(BN$2="Fcst",SUM('Total OpEx'!BT10:BT13)/1000,SUM(Actuals!BM42,Actuals!BM44,Actuals!BM46)/1000)</f>
        <v>9.5</v>
      </c>
      <c r="BO55" s="23">
        <f>IF(BO$2="Fcst",SUM('Total OpEx'!BU10:BU13)/1000,SUM(Actuals!BN42,Actuals!BN44,Actuals!BN46)/1000)</f>
        <v>9.5</v>
      </c>
      <c r="BP55" s="23">
        <f>IF(BP$2="Fcst",SUM('Total OpEx'!BV10:BV13)/1000,SUM(Actuals!BO42,Actuals!BO44,Actuals!BO46)/1000)</f>
        <v>10</v>
      </c>
      <c r="BQ55" s="23">
        <f>IF(BQ$2="Fcst",SUM('Total OpEx'!BW10:BW13)/1000,SUM(Actuals!BP42,Actuals!BP44,Actuals!BP46)/1000)</f>
        <v>10</v>
      </c>
      <c r="BR55" s="23">
        <f>IF(BR$2="Fcst",SUM('Total OpEx'!BX10:BX13)/1000,SUM(Actuals!BQ42,Actuals!BQ44,Actuals!BQ46)/1000)</f>
        <v>10</v>
      </c>
      <c r="BS55" s="23">
        <f>IF(BS$2="Fcst",SUM('Total OpEx'!BY10:BY13)/1000,SUM(Actuals!BR42,Actuals!BR44,Actuals!BR46)/1000)</f>
        <v>10.5</v>
      </c>
      <c r="BT55" s="23">
        <f>IF(BT$2="Fcst",SUM('Total OpEx'!BZ10:BZ13)/1000,SUM(Actuals!BS42,Actuals!BS44,Actuals!BS46)/1000)</f>
        <v>10.5</v>
      </c>
      <c r="BU55" s="23">
        <f>IF(BU$2="Fcst",SUM('Total OpEx'!CA10:CA13)/1000,SUM(Actuals!BT42,Actuals!BT44,Actuals!BT46)/1000)</f>
        <v>11</v>
      </c>
      <c r="BV55" s="23">
        <f>IF(BV$2="Fcst",SUM('Total OpEx'!CB10:CB13)/1000,SUM(Actuals!BU42,Actuals!BU44,Actuals!BU46)/1000)</f>
        <v>11</v>
      </c>
      <c r="BX55" s="23">
        <f t="shared" si="72"/>
        <v>3093.2386744930532</v>
      </c>
      <c r="BY55" s="23">
        <f t="shared" si="72"/>
        <v>7552.5984928835414</v>
      </c>
      <c r="BZ55" s="23">
        <f t="shared" si="72"/>
        <v>10921.39284429572</v>
      </c>
      <c r="CA55" s="23">
        <f t="shared" si="72"/>
        <v>11769.874694421305</v>
      </c>
      <c r="CB55" s="23">
        <f t="shared" si="72"/>
        <v>1147.6784846664323</v>
      </c>
      <c r="CC55" s="23">
        <f t="shared" si="73"/>
        <v>119</v>
      </c>
    </row>
    <row r="56" spans="1:81" x14ac:dyDescent="0.25">
      <c r="A56" s="41" t="s">
        <v>19</v>
      </c>
      <c r="B56" s="16"/>
      <c r="C56" s="23">
        <f>C54-C55</f>
        <v>124.01310999999998</v>
      </c>
      <c r="D56" s="23">
        <f t="shared" ref="D56:BJ56" si="74">D54-D55</f>
        <v>57.523540000000011</v>
      </c>
      <c r="E56" s="23">
        <f t="shared" si="74"/>
        <v>89.410420000000016</v>
      </c>
      <c r="F56" s="23">
        <f t="shared" si="74"/>
        <v>34.34999000000002</v>
      </c>
      <c r="G56" s="23">
        <f t="shared" si="74"/>
        <v>97.352640000000008</v>
      </c>
      <c r="H56" s="23">
        <f t="shared" si="74"/>
        <v>86.762969999999967</v>
      </c>
      <c r="I56" s="23">
        <f t="shared" si="74"/>
        <v>90.597720000000038</v>
      </c>
      <c r="J56" s="23">
        <f t="shared" si="74"/>
        <v>411.05622912963628</v>
      </c>
      <c r="K56" s="23">
        <f t="shared" si="74"/>
        <v>411.0570368243894</v>
      </c>
      <c r="L56" s="23">
        <f t="shared" si="74"/>
        <v>410.94813508903968</v>
      </c>
      <c r="M56" s="23">
        <f t="shared" si="74"/>
        <v>411.27033027061776</v>
      </c>
      <c r="N56" s="23">
        <f t="shared" si="74"/>
        <v>411.42119771376139</v>
      </c>
      <c r="O56" s="23">
        <f t="shared" si="74"/>
        <v>411.49022651255098</v>
      </c>
      <c r="P56" s="23">
        <f t="shared" si="74"/>
        <v>412.09673200852461</v>
      </c>
      <c r="Q56" s="23">
        <f t="shared" si="74"/>
        <v>412.01711596636687</v>
      </c>
      <c r="R56" s="23">
        <f t="shared" si="74"/>
        <v>412.82549602309746</v>
      </c>
      <c r="S56" s="23">
        <f t="shared" si="74"/>
        <v>412.4513454990539</v>
      </c>
      <c r="T56" s="23">
        <f t="shared" si="74"/>
        <v>412.50737946593495</v>
      </c>
      <c r="U56" s="23">
        <f t="shared" si="74"/>
        <v>414.39253245905786</v>
      </c>
      <c r="V56" s="23">
        <f t="shared" si="74"/>
        <v>414.38410572887187</v>
      </c>
      <c r="W56" s="23">
        <f t="shared" si="74"/>
        <v>414.2952380427464</v>
      </c>
      <c r="X56" s="23">
        <f t="shared" si="74"/>
        <v>415.5235987957135</v>
      </c>
      <c r="Y56" s="23">
        <f t="shared" si="74"/>
        <v>415.4057753528665</v>
      </c>
      <c r="Z56" s="23">
        <f t="shared" si="74"/>
        <v>417.62517970850718</v>
      </c>
      <c r="AA56" s="23">
        <f t="shared" si="74"/>
        <v>416.49722012687812</v>
      </c>
      <c r="AB56" s="23">
        <f t="shared" si="74"/>
        <v>416.33125803642554</v>
      </c>
      <c r="AC56" s="23">
        <f t="shared" si="74"/>
        <v>418.38755140901321</v>
      </c>
      <c r="AD56" s="23">
        <f t="shared" si="74"/>
        <v>421.74406084439511</v>
      </c>
      <c r="AE56" s="23">
        <f t="shared" si="74"/>
        <v>423.38488058031237</v>
      </c>
      <c r="AF56" s="23">
        <f t="shared" si="74"/>
        <v>423.85656730977803</v>
      </c>
      <c r="AG56" s="23">
        <f t="shared" si="74"/>
        <v>425.20377197384437</v>
      </c>
      <c r="AH56" s="23">
        <f t="shared" si="74"/>
        <v>425.18562951370632</v>
      </c>
      <c r="AI56" s="23">
        <f t="shared" si="74"/>
        <v>427.95180291782435</v>
      </c>
      <c r="AJ56" s="23">
        <f t="shared" si="74"/>
        <v>427.99600335538298</v>
      </c>
      <c r="AK56" s="23">
        <f t="shared" si="74"/>
        <v>427.83915042986916</v>
      </c>
      <c r="AL56" s="23">
        <f t="shared" si="74"/>
        <v>431.77967497424277</v>
      </c>
      <c r="AM56" s="23">
        <f t="shared" si="74"/>
        <v>429.6536306757796</v>
      </c>
      <c r="AN56" s="23">
        <f t="shared" si="74"/>
        <v>432.49626535180721</v>
      </c>
      <c r="AO56" s="23">
        <f t="shared" si="74"/>
        <v>433.05223753172572</v>
      </c>
      <c r="AP56" s="23">
        <f t="shared" si="74"/>
        <v>432.36063962732612</v>
      </c>
      <c r="AQ56" s="23">
        <f t="shared" si="74"/>
        <v>434.63796263119787</v>
      </c>
      <c r="AR56" s="23">
        <f t="shared" si="74"/>
        <v>435.21961012078521</v>
      </c>
      <c r="AS56" s="23">
        <f t="shared" si="74"/>
        <v>438.6204630970426</v>
      </c>
      <c r="AT56" s="23">
        <f t="shared" si="74"/>
        <v>437.55219562424281</v>
      </c>
      <c r="AU56" s="23">
        <f t="shared" si="74"/>
        <v>438.86350115968901</v>
      </c>
      <c r="AV56" s="23">
        <f t="shared" si="74"/>
        <v>439.63884119900217</v>
      </c>
      <c r="AW56" s="23">
        <f t="shared" si="74"/>
        <v>440.66630201726002</v>
      </c>
      <c r="AX56" s="23">
        <f t="shared" si="74"/>
        <v>441.6961086737798</v>
      </c>
      <c r="AY56" s="23">
        <f t="shared" si="74"/>
        <v>364.66167103039123</v>
      </c>
      <c r="AZ56" s="23">
        <f t="shared" si="74"/>
        <v>365.69374921495307</v>
      </c>
      <c r="BA56" s="23">
        <f t="shared" si="74"/>
        <v>366.95429343707133</v>
      </c>
      <c r="BB56" s="23">
        <f t="shared" si="74"/>
        <v>368.35290235092145</v>
      </c>
      <c r="BC56" s="23">
        <f t="shared" si="74"/>
        <v>370.1035982148889</v>
      </c>
      <c r="BD56" s="23">
        <f t="shared" si="74"/>
        <v>371.97130384281212</v>
      </c>
      <c r="BE56" s="23">
        <f t="shared" si="74"/>
        <v>373.84150603583385</v>
      </c>
      <c r="BF56" s="23">
        <f t="shared" si="74"/>
        <v>375.84767936257776</v>
      </c>
      <c r="BG56" s="23">
        <f t="shared" si="74"/>
        <v>377.90462025300849</v>
      </c>
      <c r="BH56" s="23">
        <f t="shared" si="74"/>
        <v>380.02992030231388</v>
      </c>
      <c r="BI56" s="23">
        <f t="shared" si="74"/>
        <v>382.29050412484713</v>
      </c>
      <c r="BJ56" s="23">
        <f t="shared" si="74"/>
        <v>384.60200201689736</v>
      </c>
      <c r="BK56" s="23">
        <f t="shared" ref="BK56:BV56" si="75">BK54-BK55</f>
        <v>19.5</v>
      </c>
      <c r="BL56" s="23">
        <f t="shared" si="75"/>
        <v>19.5</v>
      </c>
      <c r="BM56" s="23">
        <f t="shared" si="75"/>
        <v>19.5</v>
      </c>
      <c r="BN56" s="23">
        <f t="shared" si="75"/>
        <v>19.5</v>
      </c>
      <c r="BO56" s="23">
        <f t="shared" si="75"/>
        <v>19.5</v>
      </c>
      <c r="BP56" s="23">
        <f t="shared" si="75"/>
        <v>19.5</v>
      </c>
      <c r="BQ56" s="23">
        <f t="shared" si="75"/>
        <v>19.5</v>
      </c>
      <c r="BR56" s="23">
        <f t="shared" si="75"/>
        <v>19.5</v>
      </c>
      <c r="BS56" s="23">
        <f t="shared" si="75"/>
        <v>19.5</v>
      </c>
      <c r="BT56" s="23">
        <f t="shared" si="75"/>
        <v>19.5</v>
      </c>
      <c r="BU56" s="23">
        <f t="shared" si="75"/>
        <v>19.5</v>
      </c>
      <c r="BV56" s="23">
        <f t="shared" si="75"/>
        <v>19.5</v>
      </c>
      <c r="BW56" s="23"/>
      <c r="BX56" s="23">
        <f t="shared" si="72"/>
        <v>2635.7633190274446</v>
      </c>
      <c r="BY56" s="23">
        <f t="shared" si="72"/>
        <v>4965.0147255632919</v>
      </c>
      <c r="BZ56" s="23">
        <f t="shared" si="72"/>
        <v>5086.1575714716728</v>
      </c>
      <c r="CA56" s="23">
        <f t="shared" si="72"/>
        <v>5234.4577577096379</v>
      </c>
      <c r="CB56" s="23">
        <f t="shared" si="72"/>
        <v>4482.2537501865163</v>
      </c>
      <c r="CC56" s="23">
        <f t="shared" si="73"/>
        <v>234</v>
      </c>
    </row>
    <row r="57" spans="1:81" x14ac:dyDescent="0.25">
      <c r="A57" s="42"/>
      <c r="B57" s="16"/>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X57" s="23"/>
      <c r="BY57" s="23"/>
      <c r="BZ57" s="23"/>
      <c r="CA57" s="23"/>
      <c r="CB57" s="23"/>
      <c r="CC57" s="23"/>
    </row>
    <row r="58" spans="1:81" x14ac:dyDescent="0.25">
      <c r="A58" s="14" t="s">
        <v>20</v>
      </c>
      <c r="B58" s="16"/>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X58" s="23"/>
      <c r="BY58" s="23"/>
    </row>
    <row r="59" spans="1:81" x14ac:dyDescent="0.25">
      <c r="A59" s="41" t="s">
        <v>21</v>
      </c>
      <c r="B59" s="16"/>
      <c r="C59" s="23">
        <f>IF(C$2="Fcst",SUM('Total OpEx'!I10,'Total OpEx'!I13)/1000,SUM(Actuals!B42,Actuals!B46)/1000)</f>
        <v>101.65186</v>
      </c>
      <c r="D59" s="23">
        <f>IF(D$2="Fcst",SUM('Total OpEx'!J10,'Total OpEx'!J13)/1000,SUM(Actuals!C42,Actuals!C46)/1000)</f>
        <v>98.086959999999991</v>
      </c>
      <c r="E59" s="23">
        <f>IF(E$2="Fcst",SUM('Total OpEx'!K10,'Total OpEx'!K13)/1000,SUM(Actuals!D42,Actuals!D46)/1000)</f>
        <v>128.44087999999999</v>
      </c>
      <c r="F59" s="23">
        <f>IF(F$2="Fcst",SUM('Total OpEx'!L10,'Total OpEx'!L13)/1000,SUM(Actuals!E42,Actuals!E46)/1000)</f>
        <v>136.79719</v>
      </c>
      <c r="G59" s="23">
        <f>IF(G$2="Fcst",SUM('Total OpEx'!M10,'Total OpEx'!M13)/1000,SUM(Actuals!F42,Actuals!F46)/1000)</f>
        <v>173.45843000000002</v>
      </c>
      <c r="H59" s="23">
        <f>IF(H$2="Fcst",SUM('Total OpEx'!N10,'Total OpEx'!N13)/1000,SUM(Actuals!G42,Actuals!G46)/1000)</f>
        <v>144.59823</v>
      </c>
      <c r="I59" s="23">
        <f>IF(I$2="Fcst",SUM('Total OpEx'!O10,'Total OpEx'!O13)/1000,SUM(Actuals!H42,Actuals!H46)/1000)</f>
        <v>168.54426999999998</v>
      </c>
      <c r="J59" s="23">
        <f>IF(J$2="Fcst",SUM('Total OpEx'!P10,'Total OpEx'!P13)/1000,SUM(Actuals!I42,Actuals!I46)/1000)</f>
        <v>370.54699865205481</v>
      </c>
      <c r="K59" s="23">
        <f>IF(K$2="Fcst",SUM('Total OpEx'!Q10,'Total OpEx'!Q13)/1000,SUM(Actuals!J42,Actuals!J46)/1000)</f>
        <v>374.62434421917806</v>
      </c>
      <c r="L59" s="23">
        <f>IF(L$2="Fcst",SUM('Total OpEx'!R10,'Total OpEx'!R13)/1000,SUM(Actuals!K42,Actuals!K46)/1000)</f>
        <v>391.53783755616445</v>
      </c>
      <c r="M59" s="23">
        <f>IF(M$2="Fcst",SUM('Total OpEx'!S10,'Total OpEx'!S13)/1000,SUM(Actuals!L42,Actuals!L46)/1000)</f>
        <v>394.37145654794517</v>
      </c>
      <c r="N59" s="23">
        <f>IF(N$2="Fcst",SUM('Total OpEx'!T10,'Total OpEx'!T13)/1000,SUM(Actuals!M42,Actuals!M46)/1000)</f>
        <v>449.13001591232882</v>
      </c>
      <c r="O59" s="23">
        <f>IF(O$2="Fcst",SUM('Total OpEx'!U10,'Total OpEx'!U13)/1000,SUM(Actuals!N42,Actuals!N46)/1000)</f>
        <v>464.80408166575342</v>
      </c>
      <c r="P59" s="23">
        <f>IF(P$2="Fcst",SUM('Total OpEx'!V10,'Total OpEx'!V13)/1000,SUM(Actuals!O42,Actuals!O46)/1000)</f>
        <v>427.92260357260272</v>
      </c>
      <c r="Q59" s="23">
        <f>IF(Q$2="Fcst",SUM('Total OpEx'!W10,'Total OpEx'!W13)/1000,SUM(Actuals!P42,Actuals!P46)/1000)</f>
        <v>491.42656659726032</v>
      </c>
      <c r="R59" s="23">
        <f>IF(R$2="Fcst",SUM('Total OpEx'!X10,'Total OpEx'!X13)/1000,SUM(Actuals!Q42,Actuals!Q46)/1000)</f>
        <v>489.94014147945205</v>
      </c>
      <c r="S59" s="23">
        <f>IF(S$2="Fcst",SUM('Total OpEx'!Y10,'Total OpEx'!Y13)/1000,SUM(Actuals!R42,Actuals!R46)/1000)</f>
        <v>545.7928040696421</v>
      </c>
      <c r="T59" s="23">
        <f>IF(T$2="Fcst",SUM('Total OpEx'!Z10,'Total OpEx'!Z13)/1000,SUM(Actuals!S42,Actuals!S46)/1000)</f>
        <v>571.80931682191772</v>
      </c>
      <c r="U59" s="23">
        <f>IF(U$2="Fcst",SUM('Total OpEx'!AA10,'Total OpEx'!AA13)/1000,SUM(Actuals!T42,Actuals!T46)/1000)</f>
        <v>596.04322687123283</v>
      </c>
      <c r="V59" s="23">
        <f>IF(V$2="Fcst",SUM('Total OpEx'!AB10,'Total OpEx'!AB13)/1000,SUM(Actuals!U42,Actuals!U46)/1000)</f>
        <v>659.74126796712324</v>
      </c>
      <c r="W59" s="23">
        <f>IF(W$2="Fcst",SUM('Total OpEx'!AC10,'Total OpEx'!AC13)/1000,SUM(Actuals!V42,Actuals!V46)/1000)</f>
        <v>671.33715243835616</v>
      </c>
      <c r="X59" s="23">
        <f>IF(X$2="Fcst",SUM('Total OpEx'!AD10,'Total OpEx'!AD13)/1000,SUM(Actuals!W42,Actuals!W46)/1000)</f>
        <v>721.89363783013698</v>
      </c>
      <c r="Y59" s="23">
        <f>IF(Y$2="Fcst",SUM('Total OpEx'!AE10,'Total OpEx'!AE13)/1000,SUM(Actuals!X42,Actuals!X46)/1000)</f>
        <v>717.83516613698635</v>
      </c>
      <c r="Z59" s="23">
        <f>IF(Z$2="Fcst",SUM('Total OpEx'!AF10,'Total OpEx'!AF13)/1000,SUM(Actuals!Y42,Actuals!Y46)/1000)</f>
        <v>759.09630906301356</v>
      </c>
      <c r="AA59" s="23">
        <f>IF(AA$2="Fcst",SUM('Total OpEx'!AG10,'Total OpEx'!AG13)/1000,SUM(Actuals!Z42,Actuals!Z46)/1000)</f>
        <v>810.78695289863003</v>
      </c>
      <c r="AB59" s="23">
        <f>IF(AB$2="Fcst",SUM('Total OpEx'!AH10,'Total OpEx'!AH13)/1000,SUM(Actuals!AA42,Actuals!AA46)/1000)</f>
        <v>760.6632423890411</v>
      </c>
      <c r="AC59" s="23">
        <f>IF(AC$2="Fcst",SUM('Total OpEx'!AI10,'Total OpEx'!AI13)/1000,SUM(Actuals!AB42,Actuals!AB46)/1000)</f>
        <v>829.46540495342447</v>
      </c>
      <c r="AD59" s="23">
        <f>IF(AD$2="Fcst",SUM('Total OpEx'!AJ10,'Total OpEx'!AJ13)/1000,SUM(Actuals!AC42,Actuals!AC46)/1000)</f>
        <v>826.83554969863019</v>
      </c>
      <c r="AE59" s="23">
        <f>IF(AE$2="Fcst",SUM('Total OpEx'!AK10,'Total OpEx'!AK13)/1000,SUM(Actuals!AD42,Actuals!AD46)/1000)</f>
        <v>850.87572002191757</v>
      </c>
      <c r="AF59" s="23">
        <f>IF(AF$2="Fcst",SUM('Total OpEx'!AL10,'Total OpEx'!AL13)/1000,SUM(Actuals!AE42,Actuals!AE46)/1000)</f>
        <v>832.10931682191801</v>
      </c>
      <c r="AG59" s="23">
        <f>IF(AG$2="Fcst",SUM('Total OpEx'!AM10,'Total OpEx'!AM13)/1000,SUM(Actuals!AF42,Actuals!AF46)/1000)</f>
        <v>870.78974741917796</v>
      </c>
      <c r="AH59" s="23">
        <f>IF(AH$2="Fcst",SUM('Total OpEx'!AN10,'Total OpEx'!AN13)/1000,SUM(Actuals!AG42,Actuals!AG46)/1000)</f>
        <v>891.69435015890383</v>
      </c>
      <c r="AI59" s="23">
        <f>IF(AI$2="Fcst",SUM('Total OpEx'!AO10,'Total OpEx'!AO13)/1000,SUM(Actuals!AH42,Actuals!AH46)/1000)</f>
        <v>900.52390586301397</v>
      </c>
      <c r="AJ59" s="23">
        <f>IF(AJ$2="Fcst",SUM('Total OpEx'!AP10,'Total OpEx'!AP13)/1000,SUM(Actuals!AI42,Actuals!AI46)/1000)</f>
        <v>931.64202139178042</v>
      </c>
      <c r="AK59" s="23">
        <f>IF(AK$2="Fcst",SUM('Total OpEx'!AQ10,'Total OpEx'!AQ13)/1000,SUM(Actuals!AJ42,Actuals!AJ46)/1000)</f>
        <v>901.52390586301397</v>
      </c>
      <c r="AL59" s="23">
        <f>IF(AL$2="Fcst",SUM('Total OpEx'!AR10,'Total OpEx'!AR13)/1000,SUM(Actuals!AK42,Actuals!AK46)/1000)</f>
        <v>931.14202139178042</v>
      </c>
      <c r="AM59" s="23">
        <f>IF(AM$2="Fcst",SUM('Total OpEx'!AS10,'Total OpEx'!AS13)/1000,SUM(Actuals!AL42,Actuals!AL46)/1000)</f>
        <v>930.64202139178042</v>
      </c>
      <c r="AN59" s="23">
        <f>IF(AN$2="Fcst",SUM('Total OpEx'!AT10,'Total OpEx'!AT13)/1000,SUM(Actuals!AM42,Actuals!AM46)/1000)</f>
        <v>842.78767480547981</v>
      </c>
      <c r="AO59" s="23">
        <f>IF(AO$2="Fcst",SUM('Total OpEx'!AU10,'Total OpEx'!AU13)/1000,SUM(Actuals!AN42,Actuals!AN46)/1000)</f>
        <v>930.64202139178042</v>
      </c>
      <c r="AP59" s="23">
        <f>IF(AP$2="Fcst",SUM('Total OpEx'!AV10,'Total OpEx'!AV13)/1000,SUM(Actuals!AO42,Actuals!AO46)/1000)</f>
        <v>901.52390586301397</v>
      </c>
      <c r="AQ59" s="23">
        <f>IF(AQ$2="Fcst",SUM('Total OpEx'!AW10,'Total OpEx'!AW13)/1000,SUM(Actuals!AP42,Actuals!AP46)/1000)</f>
        <v>930.64202139178042</v>
      </c>
      <c r="AR59" s="23">
        <f>IF(AR$2="Fcst",SUM('Total OpEx'!AX10,'Total OpEx'!AX13)/1000,SUM(Actuals!AQ42,Actuals!AQ46)/1000)</f>
        <v>901.52390586301397</v>
      </c>
      <c r="AS59" s="23">
        <f>IF(AS$2="Fcst",SUM('Total OpEx'!AY10,'Total OpEx'!AY13)/1000,SUM(Actuals!AR42,Actuals!AR46)/1000)</f>
        <v>930.64202139178042</v>
      </c>
      <c r="AT59" s="23">
        <f>IF(AT$2="Fcst",SUM('Total OpEx'!AZ10,'Total OpEx'!AZ13)/1000,SUM(Actuals!AS42,Actuals!AS46)/1000)</f>
        <v>930.64202139178042</v>
      </c>
      <c r="AU59" s="23">
        <f>IF(AU$2="Fcst",SUM('Total OpEx'!BA10,'Total OpEx'!BA13)/1000,SUM(Actuals!AT42,Actuals!AT46)/1000)</f>
        <v>902.02390586301397</v>
      </c>
      <c r="AV59" s="23">
        <f>IF(AV$2="Fcst",SUM('Total OpEx'!BB10,'Total OpEx'!BB13)/1000,SUM(Actuals!AU42,Actuals!AU46)/1000)</f>
        <v>931.64202139178042</v>
      </c>
      <c r="AW59" s="23">
        <f>IF(AW$2="Fcst",SUM('Total OpEx'!BC10,'Total OpEx'!BC13)/1000,SUM(Actuals!AV42,Actuals!AV46)/1000)</f>
        <v>903.52390586301397</v>
      </c>
      <c r="AX59" s="23">
        <f>IF(AX$2="Fcst",SUM('Total OpEx'!BD10,'Total OpEx'!BD13)/1000,SUM(Actuals!AW42,Actuals!AW46)/1000)</f>
        <v>932.64202139178042</v>
      </c>
      <c r="AY59" s="23">
        <f>IF(AY$2="Fcst",SUM('Total OpEx'!BE10,'Total OpEx'!BE13)/1000,SUM(Actuals!AX42,Actuals!AX46)/1000)</f>
        <v>3.5</v>
      </c>
      <c r="AZ59" s="23">
        <f>IF(AZ$2="Fcst",SUM('Total OpEx'!BF10,'Total OpEx'!BF13)/1000,SUM(Actuals!AY42,Actuals!AY46)/1000)</f>
        <v>4</v>
      </c>
      <c r="BA59" s="23">
        <f>IF(BA$2="Fcst",SUM('Total OpEx'!BG10,'Total OpEx'!BG13)/1000,SUM(Actuals!AZ42,Actuals!AZ46)/1000)</f>
        <v>4.5</v>
      </c>
      <c r="BB59" s="23">
        <f>IF(BB$2="Fcst",SUM('Total OpEx'!BH10,'Total OpEx'!BH13)/1000,SUM(Actuals!BA42,Actuals!BA46)/1000)</f>
        <v>5</v>
      </c>
      <c r="BC59" s="23">
        <f>IF(BC$2="Fcst",SUM('Total OpEx'!BI10,'Total OpEx'!BI13)/1000,SUM(Actuals!BB42,Actuals!BB46)/1000)</f>
        <v>6.5</v>
      </c>
      <c r="BD59" s="23">
        <f>IF(BD$2="Fcst",SUM('Total OpEx'!BJ10,'Total OpEx'!BJ13)/1000,SUM(Actuals!BC42,Actuals!BC46)/1000)</f>
        <v>7</v>
      </c>
      <c r="BE59" s="23">
        <f>IF(BE$2="Fcst",SUM('Total OpEx'!BK10,'Total OpEx'!BK13)/1000,SUM(Actuals!BD42,Actuals!BD46)/1000)</f>
        <v>7</v>
      </c>
      <c r="BF59" s="23">
        <f>IF(BF$2="Fcst",SUM('Total OpEx'!BL10,'Total OpEx'!BL13)/1000,SUM(Actuals!BE42,Actuals!BE46)/1000)</f>
        <v>7.5</v>
      </c>
      <c r="BG59" s="23">
        <f>IF(BG$2="Fcst",SUM('Total OpEx'!BM10,'Total OpEx'!BM13)/1000,SUM(Actuals!BF42,Actuals!BF46)/1000)</f>
        <v>7.5</v>
      </c>
      <c r="BH59" s="23">
        <f>IF(BH$2="Fcst",SUM('Total OpEx'!BN10,'Total OpEx'!BN13)/1000,SUM(Actuals!BG42,Actuals!BG46)/1000)</f>
        <v>8</v>
      </c>
      <c r="BI59" s="23">
        <f>IF(BI$2="Fcst",SUM('Total OpEx'!BO10,'Total OpEx'!BO13)/1000,SUM(Actuals!BH42,Actuals!BH46)/1000)</f>
        <v>8.5</v>
      </c>
      <c r="BJ59" s="23">
        <f>IF(BJ$2="Fcst",SUM('Total OpEx'!BP10,'Total OpEx'!BP13)/1000,SUM(Actuals!BI42,Actuals!BI46)/1000)</f>
        <v>8.5</v>
      </c>
      <c r="BK59" s="23">
        <f>IF(BK$2="Fcst",SUM('Total OpEx'!BQ10,'Total OpEx'!BQ13)/1000,SUM(Actuals!BJ42,Actuals!BJ46)/1000)</f>
        <v>9</v>
      </c>
      <c r="BL59" s="23">
        <f>IF(BL$2="Fcst",SUM('Total OpEx'!BR10,'Total OpEx'!BR13)/1000,SUM(Actuals!BK42,Actuals!BK46)/1000)</f>
        <v>9</v>
      </c>
      <c r="BM59" s="23">
        <f>IF(BM$2="Fcst",SUM('Total OpEx'!BS10,'Total OpEx'!BS13)/1000,SUM(Actuals!BL42,Actuals!BL46)/1000)</f>
        <v>9</v>
      </c>
      <c r="BN59" s="23">
        <f>IF(BN$2="Fcst",SUM('Total OpEx'!BT10,'Total OpEx'!BT13)/1000,SUM(Actuals!BM42,Actuals!BM46)/1000)</f>
        <v>9.5</v>
      </c>
      <c r="BO59" s="23">
        <f>IF(BO$2="Fcst",SUM('Total OpEx'!BU10,'Total OpEx'!BU13)/1000,SUM(Actuals!BN42,Actuals!BN46)/1000)</f>
        <v>9.5</v>
      </c>
      <c r="BP59" s="23">
        <f>IF(BP$2="Fcst",SUM('Total OpEx'!BV10,'Total OpEx'!BV13)/1000,SUM(Actuals!BO42,Actuals!BO46)/1000)</f>
        <v>10</v>
      </c>
      <c r="BQ59" s="23">
        <f>IF(BQ$2="Fcst",SUM('Total OpEx'!BW10,'Total OpEx'!BW13)/1000,SUM(Actuals!BP42,Actuals!BP46)/1000)</f>
        <v>10</v>
      </c>
      <c r="BR59" s="23">
        <f>IF(BR$2="Fcst",SUM('Total OpEx'!BX10,'Total OpEx'!BX13)/1000,SUM(Actuals!BQ42,Actuals!BQ46)/1000)</f>
        <v>10</v>
      </c>
      <c r="BS59" s="23">
        <f>IF(BS$2="Fcst",SUM('Total OpEx'!BY10,'Total OpEx'!BY13)/1000,SUM(Actuals!BR42,Actuals!BR46)/1000)</f>
        <v>10.5</v>
      </c>
      <c r="BT59" s="23">
        <f>IF(BT$2="Fcst",SUM('Total OpEx'!BZ10,'Total OpEx'!BZ13)/1000,SUM(Actuals!BS42,Actuals!BS46)/1000)</f>
        <v>10.5</v>
      </c>
      <c r="BU59" s="23">
        <f>IF(BU$2="Fcst",SUM('Total OpEx'!CA10,'Total OpEx'!CA13)/1000,SUM(Actuals!BT42,Actuals!BT46)/1000)</f>
        <v>11</v>
      </c>
      <c r="BV59" s="23">
        <f>IF(BV$2="Fcst",SUM('Total OpEx'!CB10,'Total OpEx'!CB13)/1000,SUM(Actuals!BU42,Actuals!BU46)/1000)</f>
        <v>11</v>
      </c>
      <c r="BX59" s="23">
        <f t="shared" ref="BX59:CB61" si="76">SUMIF($C$5:$BJ$5,BX$6,$C59:$BJ59)</f>
        <v>2931.7884728876711</v>
      </c>
      <c r="BY59" s="23">
        <f t="shared" si="76"/>
        <v>7117.6422745134778</v>
      </c>
      <c r="BZ59" s="23">
        <f t="shared" si="76"/>
        <v>10338.052138871231</v>
      </c>
      <c r="CA59" s="23">
        <f t="shared" si="76"/>
        <v>10968.877448000001</v>
      </c>
      <c r="CB59" s="23">
        <f t="shared" si="76"/>
        <v>77.5</v>
      </c>
      <c r="CC59" s="23">
        <f t="shared" ref="CC59:CC61" si="77">SUMIF($C$5:$BV$5,CC$6,$C59:$BV59)</f>
        <v>119</v>
      </c>
    </row>
    <row r="60" spans="1:81" x14ac:dyDescent="0.25">
      <c r="A60" s="41" t="s">
        <v>22</v>
      </c>
      <c r="B60" s="16"/>
      <c r="C60" s="23">
        <f>IF(C$2="Fcst",'Total OpEx'!I15/1000,Actuals!B43/1000)</f>
        <v>7.0129699999999993</v>
      </c>
      <c r="D60" s="23">
        <f>IF(D$2="Fcst",'Total OpEx'!J15/1000,Actuals!C43/1000)</f>
        <v>4.0511100000000004</v>
      </c>
      <c r="E60" s="23">
        <f>IF(E$2="Fcst",'Total OpEx'!K15/1000,Actuals!D43/1000)</f>
        <v>3.3351100000000002</v>
      </c>
      <c r="F60" s="23">
        <f>IF(F$2="Fcst",'Total OpEx'!L15/1000,Actuals!E43/1000)</f>
        <v>5.2039300000000006</v>
      </c>
      <c r="G60" s="23">
        <f>IF(G$2="Fcst",'Total OpEx'!M15/1000,Actuals!F43/1000)</f>
        <v>1.68059</v>
      </c>
      <c r="H60" s="23">
        <f>IF(H$2="Fcst",'Total OpEx'!N15/1000,Actuals!G43/1000)</f>
        <v>7.1043899999999995</v>
      </c>
      <c r="I60" s="23">
        <f>IF(I$2="Fcst",'Total OpEx'!O15/1000,Actuals!H43/1000)</f>
        <v>3.5897799999999997</v>
      </c>
      <c r="J60" s="23">
        <f>IF(J$2="Fcst",'Total OpEx'!P15/1000,Actuals!I43/1000)</f>
        <v>0</v>
      </c>
      <c r="K60" s="23">
        <f>IF(K$2="Fcst",'Total OpEx'!Q15/1000,Actuals!J43/1000)</f>
        <v>0</v>
      </c>
      <c r="L60" s="23">
        <f>IF(L$2="Fcst",'Total OpEx'!R15/1000,Actuals!K43/1000)</f>
        <v>0</v>
      </c>
      <c r="M60" s="23">
        <f>IF(M$2="Fcst",'Total OpEx'!S15/1000,Actuals!L43/1000)</f>
        <v>0</v>
      </c>
      <c r="N60" s="23">
        <f>IF(N$2="Fcst",'Total OpEx'!T15/1000,Actuals!M43/1000)</f>
        <v>0</v>
      </c>
      <c r="O60" s="23">
        <f>IF(O$2="Fcst",'Total OpEx'!U15/1000,Actuals!N43/1000)</f>
        <v>0</v>
      </c>
      <c r="P60" s="23">
        <f>IF(P$2="Fcst",'Total OpEx'!V15/1000,Actuals!O43/1000)</f>
        <v>0</v>
      </c>
      <c r="Q60" s="23">
        <f>IF(Q$2="Fcst",'Total OpEx'!W15/1000,Actuals!P43/1000)</f>
        <v>0</v>
      </c>
      <c r="R60" s="23">
        <f>IF(R$2="Fcst",'Total OpEx'!X15/1000,Actuals!Q43/1000)</f>
        <v>0</v>
      </c>
      <c r="S60" s="23">
        <f>IF(S$2="Fcst",'Total OpEx'!Y15/1000,Actuals!R43/1000)</f>
        <v>0</v>
      </c>
      <c r="T60" s="23">
        <f>IF(T$2="Fcst",'Total OpEx'!Z15/1000,Actuals!S43/1000)</f>
        <v>0</v>
      </c>
      <c r="U60" s="23">
        <f>IF(U$2="Fcst",'Total OpEx'!AA15/1000,Actuals!T43/1000)</f>
        <v>0</v>
      </c>
      <c r="V60" s="23">
        <f>IF(V$2="Fcst",'Total OpEx'!AB15/1000,Actuals!U43/1000)</f>
        <v>0</v>
      </c>
      <c r="W60" s="23">
        <f>IF(W$2="Fcst",'Total OpEx'!AC15/1000,Actuals!V43/1000)</f>
        <v>0</v>
      </c>
      <c r="X60" s="23">
        <f>IF(X$2="Fcst",'Total OpEx'!AD15/1000,Actuals!W43/1000)</f>
        <v>0</v>
      </c>
      <c r="Y60" s="23">
        <f>IF(Y$2="Fcst",'Total OpEx'!AE15/1000,Actuals!X43/1000)</f>
        <v>0</v>
      </c>
      <c r="Z60" s="23">
        <f>IF(Z$2="Fcst",'Total OpEx'!AF15/1000,Actuals!Y43/1000)</f>
        <v>0</v>
      </c>
      <c r="AA60" s="23">
        <f>IF(AA$2="Fcst",'Total OpEx'!AG15/1000,Actuals!Z43/1000)</f>
        <v>0</v>
      </c>
      <c r="AB60" s="23">
        <f>IF(AB$2="Fcst",'Total OpEx'!AH15/1000,Actuals!AA43/1000)</f>
        <v>0</v>
      </c>
      <c r="AC60" s="23">
        <f>IF(AC$2="Fcst",'Total OpEx'!AI15/1000,Actuals!AB43/1000)</f>
        <v>0</v>
      </c>
      <c r="AD60" s="23">
        <f>IF(AD$2="Fcst",'Total OpEx'!AJ15/1000,Actuals!AC43/1000)</f>
        <v>0</v>
      </c>
      <c r="AE60" s="23">
        <f>IF(AE$2="Fcst",'Total OpEx'!AK15/1000,Actuals!AD43/1000)</f>
        <v>0</v>
      </c>
      <c r="AF60" s="23">
        <f>IF(AF$2="Fcst",'Total OpEx'!AL15/1000,Actuals!AE43/1000)</f>
        <v>0</v>
      </c>
      <c r="AG60" s="23">
        <f>IF(AG$2="Fcst",'Total OpEx'!AM15/1000,Actuals!AF43/1000)</f>
        <v>0</v>
      </c>
      <c r="AH60" s="23">
        <f>IF(AH$2="Fcst",'Total OpEx'!AN15/1000,Actuals!AG43/1000)</f>
        <v>0</v>
      </c>
      <c r="AI60" s="23">
        <f>IF(AI$2="Fcst",'Total OpEx'!AO15/1000,Actuals!AH43/1000)</f>
        <v>0</v>
      </c>
      <c r="AJ60" s="23">
        <f>IF(AJ$2="Fcst",'Total OpEx'!AP15/1000,Actuals!AI43/1000)</f>
        <v>0</v>
      </c>
      <c r="AK60" s="23">
        <f>IF(AK$2="Fcst",'Total OpEx'!AQ15/1000,Actuals!AJ43/1000)</f>
        <v>0</v>
      </c>
      <c r="AL60" s="23">
        <f>IF(AL$2="Fcst",'Total OpEx'!AR15/1000,Actuals!AK43/1000)</f>
        <v>0</v>
      </c>
      <c r="AM60" s="23">
        <f>IF(AM$2="Fcst",'Total OpEx'!AS15/1000,Actuals!AL43/1000)</f>
        <v>0</v>
      </c>
      <c r="AN60" s="23">
        <f>IF(AN$2="Fcst",'Total OpEx'!AT15/1000,Actuals!AM43/1000)</f>
        <v>0</v>
      </c>
      <c r="AO60" s="23">
        <f>IF(AO$2="Fcst",'Total OpEx'!AU15/1000,Actuals!AN43/1000)</f>
        <v>0</v>
      </c>
      <c r="AP60" s="23">
        <f>IF(AP$2="Fcst",'Total OpEx'!AV15/1000,Actuals!AO43/1000)</f>
        <v>0</v>
      </c>
      <c r="AQ60" s="23">
        <f>IF(AQ$2="Fcst",'Total OpEx'!AW15/1000,Actuals!AP43/1000)</f>
        <v>0</v>
      </c>
      <c r="AR60" s="23">
        <f>IF(AR$2="Fcst",'Total OpEx'!AX15/1000,Actuals!AQ43/1000)</f>
        <v>0</v>
      </c>
      <c r="AS60" s="23">
        <f>IF(AS$2="Fcst",'Total OpEx'!AY15/1000,Actuals!AR43/1000)</f>
        <v>0</v>
      </c>
      <c r="AT60" s="23">
        <f>IF(AT$2="Fcst",'Total OpEx'!AZ15/1000,Actuals!AS43/1000)</f>
        <v>0</v>
      </c>
      <c r="AU60" s="23">
        <f>IF(AU$2="Fcst",'Total OpEx'!BA15/1000,Actuals!AT43/1000)</f>
        <v>0</v>
      </c>
      <c r="AV60" s="23">
        <f>IF(AV$2="Fcst",'Total OpEx'!BB15/1000,Actuals!AU43/1000)</f>
        <v>0</v>
      </c>
      <c r="AW60" s="23">
        <f>IF(AW$2="Fcst",'Total OpEx'!BC15/1000,Actuals!AV43/1000)</f>
        <v>0</v>
      </c>
      <c r="AX60" s="23">
        <f>IF(AX$2="Fcst",'Total OpEx'!BD15/1000,Actuals!AW43/1000)</f>
        <v>0</v>
      </c>
      <c r="AY60" s="23">
        <f>IF(AY$2="Fcst",'Total OpEx'!BE15/1000,Actuals!AX43/1000)</f>
        <v>0</v>
      </c>
      <c r="AZ60" s="23">
        <f>IF(AZ$2="Fcst",'Total OpEx'!BF15/1000,Actuals!AY43/1000)</f>
        <v>0</v>
      </c>
      <c r="BA60" s="23">
        <f>IF(BA$2="Fcst",'Total OpEx'!BG15/1000,Actuals!AZ43/1000)</f>
        <v>0</v>
      </c>
      <c r="BB60" s="23">
        <f>IF(BB$2="Fcst",'Total OpEx'!BH15/1000,Actuals!BA43/1000)</f>
        <v>0</v>
      </c>
      <c r="BC60" s="23">
        <f>IF(BC$2="Fcst",'Total OpEx'!BI15/1000,Actuals!BB43/1000)</f>
        <v>0</v>
      </c>
      <c r="BD60" s="23">
        <f>IF(BD$2="Fcst",'Total OpEx'!BJ15/1000,Actuals!BC43/1000)</f>
        <v>0</v>
      </c>
      <c r="BE60" s="23">
        <f>IF(BE$2="Fcst",'Total OpEx'!BK15/1000,Actuals!BD43/1000)</f>
        <v>0</v>
      </c>
      <c r="BF60" s="23">
        <f>IF(BF$2="Fcst",'Total OpEx'!BL15/1000,Actuals!BE43/1000)</f>
        <v>0</v>
      </c>
      <c r="BG60" s="23">
        <f>IF(BG$2="Fcst",'Total OpEx'!BM15/1000,Actuals!BF43/1000)</f>
        <v>0</v>
      </c>
      <c r="BH60" s="23">
        <f>IF(BH$2="Fcst",'Total OpEx'!BN15/1000,Actuals!BG43/1000)</f>
        <v>0</v>
      </c>
      <c r="BI60" s="23">
        <f>IF(BI$2="Fcst",'Total OpEx'!BO15/1000,Actuals!BH43/1000)</f>
        <v>0</v>
      </c>
      <c r="BJ60" s="23">
        <f>IF(BJ$2="Fcst",'Total OpEx'!BP15/1000,Actuals!BI43/1000)</f>
        <v>0</v>
      </c>
      <c r="BK60" s="23">
        <f>IF(BK$2="Fcst",'Total OpEx'!BQ15/1000,Actuals!BJ43/1000)</f>
        <v>0</v>
      </c>
      <c r="BL60" s="23">
        <f>IF(BL$2="Fcst",'Total OpEx'!BR15/1000,Actuals!BK43/1000)</f>
        <v>0</v>
      </c>
      <c r="BM60" s="23">
        <f>IF(BM$2="Fcst",'Total OpEx'!BS15/1000,Actuals!BL43/1000)</f>
        <v>0</v>
      </c>
      <c r="BN60" s="23">
        <f>IF(BN$2="Fcst",'Total OpEx'!BT15/1000,Actuals!BM43/1000)</f>
        <v>0</v>
      </c>
      <c r="BO60" s="23">
        <f>IF(BO$2="Fcst",'Total OpEx'!BU15/1000,Actuals!BN43/1000)</f>
        <v>0</v>
      </c>
      <c r="BP60" s="23">
        <f>IF(BP$2="Fcst",'Total OpEx'!BV15/1000,Actuals!BO43/1000)</f>
        <v>0</v>
      </c>
      <c r="BQ60" s="23">
        <f>IF(BQ$2="Fcst",'Total OpEx'!BW15/1000,Actuals!BP43/1000)</f>
        <v>0</v>
      </c>
      <c r="BR60" s="23">
        <f>IF(BR$2="Fcst",'Total OpEx'!BX15/1000,Actuals!BQ43/1000)</f>
        <v>0</v>
      </c>
      <c r="BS60" s="23">
        <f>IF(BS$2="Fcst",'Total OpEx'!BY15/1000,Actuals!BR43/1000)</f>
        <v>0</v>
      </c>
      <c r="BT60" s="23">
        <f>IF(BT$2="Fcst",'Total OpEx'!BZ15/1000,Actuals!BS43/1000)</f>
        <v>0</v>
      </c>
      <c r="BU60" s="23">
        <f>IF(BU$2="Fcst",'Total OpEx'!CA15/1000,Actuals!BT43/1000)</f>
        <v>0</v>
      </c>
      <c r="BV60" s="23">
        <f>IF(BV$2="Fcst",'Total OpEx'!CB15/1000,Actuals!BU43/1000)</f>
        <v>0</v>
      </c>
      <c r="BX60" s="23">
        <f t="shared" si="76"/>
        <v>31.977879999999999</v>
      </c>
      <c r="BY60" s="23">
        <f t="shared" si="76"/>
        <v>0</v>
      </c>
      <c r="BZ60" s="23">
        <f t="shared" si="76"/>
        <v>0</v>
      </c>
      <c r="CA60" s="23">
        <f t="shared" si="76"/>
        <v>0</v>
      </c>
      <c r="CB60" s="23">
        <f t="shared" si="76"/>
        <v>0</v>
      </c>
      <c r="CC60" s="23">
        <f t="shared" si="77"/>
        <v>0</v>
      </c>
    </row>
    <row r="61" spans="1:81" x14ac:dyDescent="0.25">
      <c r="A61" s="41" t="s">
        <v>23</v>
      </c>
      <c r="B61" s="16"/>
      <c r="C61" s="23">
        <f>IF(C$2="Fcst",'Total OpEx'!I11/1000,Actuals!B44/1000)</f>
        <v>0</v>
      </c>
      <c r="D61" s="23">
        <f>IF(D$2="Fcst",'Total OpEx'!J11/1000,Actuals!C44/1000)</f>
        <v>0</v>
      </c>
      <c r="E61" s="23">
        <f>IF(E$2="Fcst",'Total OpEx'!K11/1000,Actuals!D44/1000)</f>
        <v>0</v>
      </c>
      <c r="F61" s="23">
        <f>IF(F$2="Fcst",'Total OpEx'!L11/1000,Actuals!E44/1000)</f>
        <v>0</v>
      </c>
      <c r="G61" s="23">
        <f>IF(G$2="Fcst",'Total OpEx'!M11/1000,Actuals!F44/1000)</f>
        <v>0</v>
      </c>
      <c r="H61" s="23">
        <f>IF(H$2="Fcst",'Total OpEx'!N11/1000,Actuals!G44/1000)</f>
        <v>0</v>
      </c>
      <c r="I61" s="23">
        <f>IF(I$2="Fcst",'Total OpEx'!O11/1000,Actuals!H44/1000)</f>
        <v>0</v>
      </c>
      <c r="J61" s="23">
        <f>IF(J$2="Fcst",'Total OpEx'!P11/1000,Actuals!I44/1000)</f>
        <v>32.142608015056567</v>
      </c>
      <c r="K61" s="23">
        <f>IF(K$2="Fcst",'Total OpEx'!Q11/1000,Actuals!J44/1000)</f>
        <v>32.143870038108552</v>
      </c>
      <c r="L61" s="23">
        <f>IF(L$2="Fcst",'Total OpEx'!R11/1000,Actuals!K44/1000)</f>
        <v>31.973711076624355</v>
      </c>
      <c r="M61" s="23">
        <f>IF(M$2="Fcst",'Total OpEx'!S11/1000,Actuals!L44/1000)</f>
        <v>32.477141047840227</v>
      </c>
      <c r="N61" s="23">
        <f>IF(N$2="Fcst",'Total OpEx'!T11/1000,Actuals!M44/1000)</f>
        <v>32.712871427752162</v>
      </c>
      <c r="O61" s="23">
        <f>IF(O$2="Fcst",'Total OpEx'!U11/1000,Actuals!N44/1000)</f>
        <v>32.82072892586077</v>
      </c>
      <c r="P61" s="23">
        <f>IF(P$2="Fcst",'Total OpEx'!V11/1000,Actuals!O44/1000)</f>
        <v>33.768393763319615</v>
      </c>
      <c r="Q61" s="23">
        <f>IF(Q$2="Fcst",'Total OpEx'!W11/1000,Actuals!P44/1000)</f>
        <v>33.643993697448188</v>
      </c>
      <c r="R61" s="23">
        <f>IF(R$2="Fcst",'Total OpEx'!X11/1000,Actuals!Q44/1000)</f>
        <v>34.907087536089861</v>
      </c>
      <c r="S61" s="23">
        <f>IF(S$2="Fcst",'Total OpEx'!Y11/1000,Actuals!R44/1000)</f>
        <v>34.239312019691141</v>
      </c>
      <c r="T61" s="23">
        <f>IF(T$2="Fcst",'Total OpEx'!Z11/1000,Actuals!S44/1000)</f>
        <v>34.238155415523224</v>
      </c>
      <c r="U61" s="23">
        <f>IF(U$2="Fcst",'Total OpEx'!AA11/1000,Actuals!T44/1000)</f>
        <v>37.183706967277942</v>
      </c>
      <c r="V61" s="23">
        <f>IF(V$2="Fcst",'Total OpEx'!AB11/1000,Actuals!U44/1000)</f>
        <v>37.170540201362336</v>
      </c>
      <c r="W61" s="23">
        <f>IF(W$2="Fcst",'Total OpEx'!AC11/1000,Actuals!V44/1000)</f>
        <v>37.031684441791242</v>
      </c>
      <c r="X61" s="23">
        <f>IF(X$2="Fcst",'Total OpEx'!AD11/1000,Actuals!W44/1000)</f>
        <v>38.95099811830238</v>
      </c>
      <c r="Y61" s="23">
        <f>IF(Y$2="Fcst",'Total OpEx'!AE11/1000,Actuals!X44/1000)</f>
        <v>38.766898988853796</v>
      </c>
      <c r="Z61" s="23">
        <f>IF(Z$2="Fcst",'Total OpEx'!AF11/1000,Actuals!Y44/1000)</f>
        <v>42.234718294542823</v>
      </c>
      <c r="AA61" s="23">
        <f>IF(AA$2="Fcst",'Total OpEx'!AG11/1000,Actuals!Z44/1000)</f>
        <v>40.64415644824745</v>
      </c>
      <c r="AB61" s="23">
        <f>IF(AB$2="Fcst",'Total OpEx'!AH11/1000,Actuals!AA44/1000)</f>
        <v>40.384840681914753</v>
      </c>
      <c r="AC61" s="23">
        <f>IF(AC$2="Fcst",'Total OpEx'!AI11/1000,Actuals!AB44/1000)</f>
        <v>43.59779907658281</v>
      </c>
      <c r="AD61" s="23">
        <f>IF(AD$2="Fcst",'Total OpEx'!AJ11/1000,Actuals!AC44/1000)</f>
        <v>44.154845069367255</v>
      </c>
      <c r="AE61" s="23">
        <f>IF(AE$2="Fcst",'Total OpEx'!AK11/1000,Actuals!AD44/1000)</f>
        <v>46.718625906737721</v>
      </c>
      <c r="AF61" s="23">
        <f>IF(AF$2="Fcst",'Total OpEx'!AL11/1000,Actuals!AE44/1000)</f>
        <v>47.455636421528084</v>
      </c>
      <c r="AG61" s="23">
        <f>IF(AG$2="Fcst",'Total OpEx'!AM11/1000,Actuals!AF44/1000)</f>
        <v>49.560643709131753</v>
      </c>
      <c r="AH61" s="23">
        <f>IF(AH$2="Fcst",'Total OpEx'!AN11/1000,Actuals!AG44/1000)</f>
        <v>49.532296115165821</v>
      </c>
      <c r="AI61" s="23">
        <f>IF(AI$2="Fcst",'Total OpEx'!AO11/1000,Actuals!AH44/1000)</f>
        <v>53.854442059099938</v>
      </c>
      <c r="AJ61" s="23">
        <f>IF(AJ$2="Fcst",'Total OpEx'!AP11/1000,Actuals!AI44/1000)</f>
        <v>53.923505242785438</v>
      </c>
      <c r="AK61" s="23">
        <f>IF(AK$2="Fcst",'Total OpEx'!AQ11/1000,Actuals!AJ44/1000)</f>
        <v>53.678422546670618</v>
      </c>
      <c r="AL61" s="23">
        <f>IF(AL$2="Fcst",'Total OpEx'!AR11/1000,Actuals!AK44/1000)</f>
        <v>59.83549214725462</v>
      </c>
      <c r="AM61" s="23">
        <f>IF(AM$2="Fcst",'Total OpEx'!AS11/1000,Actuals!AL44/1000)</f>
        <v>56.513547930905318</v>
      </c>
      <c r="AN61" s="23">
        <f>IF(AN$2="Fcst",'Total OpEx'!AT11/1000,Actuals!AM44/1000)</f>
        <v>60.955164612198729</v>
      </c>
      <c r="AO61" s="23">
        <f>IF(AO$2="Fcst",'Total OpEx'!AU11/1000,Actuals!AN44/1000)</f>
        <v>61.823871143321185</v>
      </c>
      <c r="AP61" s="23">
        <f>IF(AP$2="Fcst",'Total OpEx'!AV11/1000,Actuals!AO44/1000)</f>
        <v>60.74324941769693</v>
      </c>
      <c r="AQ61" s="23">
        <f>IF(AQ$2="Fcst",'Total OpEx'!AW11/1000,Actuals!AP44/1000)</f>
        <v>64.301566611246301</v>
      </c>
      <c r="AR61" s="23">
        <f>IF(AR$2="Fcst",'Total OpEx'!AX11/1000,Actuals!AQ44/1000)</f>
        <v>65.21039081372696</v>
      </c>
      <c r="AS61" s="23">
        <f>IF(AS$2="Fcst",'Total OpEx'!AY11/1000,Actuals!AR44/1000)</f>
        <v>70.524223589128908</v>
      </c>
      <c r="AT61" s="23">
        <f>IF(AT$2="Fcst",'Total OpEx'!AZ11/1000,Actuals!AS44/1000)</f>
        <v>68.855055662878996</v>
      </c>
      <c r="AU61" s="23">
        <f>IF(AU$2="Fcst",'Total OpEx'!BA11/1000,Actuals!AT44/1000)</f>
        <v>70.903970562013882</v>
      </c>
      <c r="AV61" s="23">
        <f>IF(AV$2="Fcst",'Total OpEx'!BB11/1000,Actuals!AU44/1000)</f>
        <v>72.115439373440893</v>
      </c>
      <c r="AW61" s="23">
        <f>IF(AW$2="Fcst",'Total OpEx'!BC11/1000,Actuals!AV44/1000)</f>
        <v>73.720846901968642</v>
      </c>
      <c r="AX61" s="23">
        <f>IF(AX$2="Fcst",'Total OpEx'!BD11/1000,Actuals!AW44/1000)</f>
        <v>75.329919802781248</v>
      </c>
      <c r="AY61" s="23">
        <f>IF(AY$2="Fcst",'Total OpEx'!BE11/1000,Actuals!AX44/1000)</f>
        <v>75.338610984986346</v>
      </c>
      <c r="AZ61" s="23">
        <f>IF(AZ$2="Fcst",'Total OpEx'!BF11/1000,Actuals!AY44/1000)</f>
        <v>76.951233148364196</v>
      </c>
      <c r="BA61" s="23">
        <f>IF(BA$2="Fcst",'Total OpEx'!BG11/1000,Actuals!AZ44/1000)</f>
        <v>78.920833495423921</v>
      </c>
      <c r="BB61" s="23">
        <f>IF(BB$2="Fcst",'Total OpEx'!BH11/1000,Actuals!BA44/1000)</f>
        <v>81.106159923314792</v>
      </c>
      <c r="BC61" s="23">
        <f>IF(BC$2="Fcst",'Total OpEx'!BI11/1000,Actuals!BB44/1000)</f>
        <v>83.841622210764001</v>
      </c>
      <c r="BD61" s="23">
        <f>IF(BD$2="Fcst",'Total OpEx'!BJ11/1000,Actuals!BC44/1000)</f>
        <v>86.759912254393896</v>
      </c>
      <c r="BE61" s="23">
        <f>IF(BE$2="Fcst",'Total OpEx'!BK11/1000,Actuals!BD44/1000)</f>
        <v>89.682103180990353</v>
      </c>
      <c r="BF61" s="23">
        <f>IF(BF$2="Fcst",'Total OpEx'!BL11/1000,Actuals!BE44/1000)</f>
        <v>92.816749004027727</v>
      </c>
      <c r="BG61" s="23">
        <f>IF(BG$2="Fcst",'Total OpEx'!BM11/1000,Actuals!BF44/1000)</f>
        <v>96.03071914532579</v>
      </c>
      <c r="BH61" s="23">
        <f>IF(BH$2="Fcst",'Total OpEx'!BN11/1000,Actuals!BG44/1000)</f>
        <v>99.351500472365444</v>
      </c>
      <c r="BI61" s="23">
        <f>IF(BI$2="Fcst",'Total OpEx'!BO11/1000,Actuals!BH44/1000)</f>
        <v>102.88366269507372</v>
      </c>
      <c r="BJ61" s="23">
        <f>IF(BJ$2="Fcst",'Total OpEx'!BP11/1000,Actuals!BI44/1000)</f>
        <v>106.49537815140205</v>
      </c>
      <c r="BK61" s="23">
        <f>IF(BK$2="Fcst",'Total OpEx'!BQ11/1000,Actuals!BJ44/1000)</f>
        <v>0</v>
      </c>
      <c r="BL61" s="23">
        <f>IF(BL$2="Fcst",'Total OpEx'!BR11/1000,Actuals!BK44/1000)</f>
        <v>0</v>
      </c>
      <c r="BM61" s="23">
        <f>IF(BM$2="Fcst",'Total OpEx'!BS11/1000,Actuals!BL44/1000)</f>
        <v>0</v>
      </c>
      <c r="BN61" s="23">
        <f>IF(BN$2="Fcst",'Total OpEx'!BT11/1000,Actuals!BM44/1000)</f>
        <v>0</v>
      </c>
      <c r="BO61" s="23">
        <f>IF(BO$2="Fcst",'Total OpEx'!BU11/1000,Actuals!BN44/1000)</f>
        <v>0</v>
      </c>
      <c r="BP61" s="23">
        <f>IF(BP$2="Fcst",'Total OpEx'!BV11/1000,Actuals!BO44/1000)</f>
        <v>0</v>
      </c>
      <c r="BQ61" s="23">
        <f>IF(BQ$2="Fcst",'Total OpEx'!BW11/1000,Actuals!BP44/1000)</f>
        <v>0</v>
      </c>
      <c r="BR61" s="23">
        <f>IF(BR$2="Fcst",'Total OpEx'!BX11/1000,Actuals!BQ44/1000)</f>
        <v>0</v>
      </c>
      <c r="BS61" s="23">
        <f>IF(BS$2="Fcst",'Total OpEx'!BY11/1000,Actuals!BR44/1000)</f>
        <v>0</v>
      </c>
      <c r="BT61" s="23">
        <f>IF(BT$2="Fcst",'Total OpEx'!BZ11/1000,Actuals!BS44/1000)</f>
        <v>0</v>
      </c>
      <c r="BU61" s="23">
        <f>IF(BU$2="Fcst",'Total OpEx'!CA11/1000,Actuals!BT44/1000)</f>
        <v>0</v>
      </c>
      <c r="BV61" s="23">
        <f>IF(BV$2="Fcst",'Total OpEx'!CB11/1000,Actuals!BU44/1000)</f>
        <v>0</v>
      </c>
      <c r="BX61" s="23">
        <f t="shared" si="76"/>
        <v>161.45020160538186</v>
      </c>
      <c r="BY61" s="23">
        <f t="shared" si="76"/>
        <v>434.95621837006325</v>
      </c>
      <c r="BZ61" s="23">
        <f t="shared" si="76"/>
        <v>583.34070542448626</v>
      </c>
      <c r="CA61" s="23">
        <f t="shared" si="76"/>
        <v>800.99724642130798</v>
      </c>
      <c r="CB61" s="23">
        <f t="shared" si="76"/>
        <v>1070.1784846664323</v>
      </c>
      <c r="CC61" s="23">
        <f t="shared" si="77"/>
        <v>0</v>
      </c>
    </row>
    <row r="62" spans="1:81" x14ac:dyDescent="0.25">
      <c r="A62" s="41" t="s">
        <v>554</v>
      </c>
      <c r="B62" s="16"/>
      <c r="C62" s="23">
        <f>IF(C$2="Fcst",'Total OpEx'!I14/1000,Actuals!B48/1000)</f>
        <v>0</v>
      </c>
      <c r="D62" s="23">
        <f>IF(D$2="Fcst",'Total OpEx'!J14/1000,Actuals!C48/1000)</f>
        <v>0</v>
      </c>
      <c r="E62" s="23">
        <f>IF(E$2="Fcst",'Total OpEx'!K14/1000,Actuals!D48/1000)</f>
        <v>0</v>
      </c>
      <c r="F62" s="23">
        <f>IF(F$2="Fcst",'Total OpEx'!L14/1000,Actuals!E48/1000)</f>
        <v>0</v>
      </c>
      <c r="G62" s="23">
        <f>IF(G$2="Fcst",'Total OpEx'!M14/1000,Actuals!F48/1000)</f>
        <v>0</v>
      </c>
      <c r="H62" s="23">
        <f>IF(H$2="Fcst",'Total OpEx'!N14/1000,Actuals!G48/1000)</f>
        <v>0</v>
      </c>
      <c r="I62" s="23">
        <f>IF(I$2="Fcst",'Total OpEx'!O14/1000,Actuals!H48/1000)</f>
        <v>0</v>
      </c>
      <c r="J62" s="23">
        <f>IF(J$2="Fcst",'Total OpEx'!P14/1000,Actuals!I48/1000)</f>
        <v>0</v>
      </c>
      <c r="K62" s="23">
        <f>IF(K$2="Fcst",'Total OpEx'!Q14/1000,Actuals!J48/1000)</f>
        <v>0</v>
      </c>
      <c r="L62" s="23">
        <f>IF(L$2="Fcst",'Total OpEx'!R14/1000,Actuals!K48/1000)</f>
        <v>0</v>
      </c>
      <c r="M62" s="23">
        <f>IF(M$2="Fcst",'Total OpEx'!S14/1000,Actuals!L48/1000)</f>
        <v>0</v>
      </c>
      <c r="N62" s="23">
        <f>IF(N$2="Fcst",'Total OpEx'!T14/1000,Actuals!M48/1000)</f>
        <v>0</v>
      </c>
      <c r="O62" s="23">
        <f>IF(O$2="Fcst",'Total OpEx'!U14/1000,Actuals!N48/1000)</f>
        <v>0</v>
      </c>
      <c r="P62" s="23">
        <f>IF(P$2="Fcst",'Total OpEx'!V14/1000,Actuals!O48/1000)</f>
        <v>0</v>
      </c>
      <c r="Q62" s="23">
        <f>IF(Q$2="Fcst",'Total OpEx'!W14/1000,Actuals!P48/1000)</f>
        <v>0</v>
      </c>
      <c r="R62" s="23">
        <f>IF(R$2="Fcst",'Total OpEx'!X14/1000,Actuals!Q48/1000)</f>
        <v>0</v>
      </c>
      <c r="S62" s="23">
        <f>IF(S$2="Fcst",'Total OpEx'!Y14/1000,Actuals!R48/1000)</f>
        <v>0</v>
      </c>
      <c r="T62" s="23">
        <f>IF(T$2="Fcst",'Total OpEx'!Z14/1000,Actuals!S48/1000)</f>
        <v>0</v>
      </c>
      <c r="U62" s="23">
        <f>IF(U$2="Fcst",'Total OpEx'!AA14/1000,Actuals!T48/1000)</f>
        <v>0</v>
      </c>
      <c r="V62" s="23">
        <f>IF(V$2="Fcst",'Total OpEx'!AB14/1000,Actuals!U48/1000)</f>
        <v>0</v>
      </c>
      <c r="W62" s="23">
        <f>IF(W$2="Fcst",'Total OpEx'!AC14/1000,Actuals!V48/1000)</f>
        <v>0</v>
      </c>
      <c r="X62" s="23">
        <f>IF(X$2="Fcst",'Total OpEx'!AD14/1000,Actuals!W48/1000)</f>
        <v>0</v>
      </c>
      <c r="Y62" s="23">
        <f>IF(Y$2="Fcst",'Total OpEx'!AE14/1000,Actuals!X48/1000)</f>
        <v>0</v>
      </c>
      <c r="Z62" s="23">
        <f>IF(Z$2="Fcst",'Total OpEx'!AF14/1000,Actuals!Y48/1000)</f>
        <v>0</v>
      </c>
      <c r="AA62" s="23">
        <f>IF(AA$2="Fcst",'Total OpEx'!AG14/1000,Actuals!Z48/1000)</f>
        <v>0</v>
      </c>
      <c r="AB62" s="23">
        <f>IF(AB$2="Fcst",'Total OpEx'!AH14/1000,Actuals!AA48/1000)</f>
        <v>0</v>
      </c>
      <c r="AC62" s="23">
        <f>IF(AC$2="Fcst",'Total OpEx'!AI14/1000,Actuals!AB48/1000)</f>
        <v>0</v>
      </c>
      <c r="AD62" s="23">
        <f>IF(AD$2="Fcst",'Total OpEx'!AJ14/1000,Actuals!AC48/1000)</f>
        <v>0</v>
      </c>
      <c r="AE62" s="23">
        <f>IF(AE$2="Fcst",'Total OpEx'!AK14/1000,Actuals!AD48/1000)</f>
        <v>0</v>
      </c>
      <c r="AF62" s="23">
        <f>IF(AF$2="Fcst",'Total OpEx'!AL14/1000,Actuals!AE48/1000)</f>
        <v>0</v>
      </c>
      <c r="AG62" s="23">
        <f>IF(AG$2="Fcst",'Total OpEx'!AM14/1000,Actuals!AF48/1000)</f>
        <v>0</v>
      </c>
      <c r="AH62" s="23">
        <f>IF(AH$2="Fcst",'Total OpEx'!AN14/1000,Actuals!AG48/1000)</f>
        <v>0</v>
      </c>
      <c r="AI62" s="23">
        <f>IF(AI$2="Fcst",'Total OpEx'!AO14/1000,Actuals!AH48/1000)</f>
        <v>0</v>
      </c>
      <c r="AJ62" s="23">
        <f>IF(AJ$2="Fcst",'Total OpEx'!AP14/1000,Actuals!AI48/1000)</f>
        <v>0</v>
      </c>
      <c r="AK62" s="23">
        <f>IF(AK$2="Fcst",'Total OpEx'!AQ14/1000,Actuals!AJ48/1000)</f>
        <v>0</v>
      </c>
      <c r="AL62" s="23">
        <f>IF(AL$2="Fcst",'Total OpEx'!AR14/1000,Actuals!AK48/1000)</f>
        <v>0</v>
      </c>
      <c r="AM62" s="23">
        <f>IF(AM$2="Fcst",'Total OpEx'!AS14/1000,Actuals!AL48/1000)</f>
        <v>0</v>
      </c>
      <c r="AN62" s="23">
        <f>IF(AN$2="Fcst",'Total OpEx'!AT14/1000,Actuals!AM48/1000)</f>
        <v>0</v>
      </c>
      <c r="AO62" s="23">
        <f>IF(AO$2="Fcst",'Total OpEx'!AU14/1000,Actuals!AN48/1000)</f>
        <v>0</v>
      </c>
      <c r="AP62" s="23">
        <f>IF(AP$2="Fcst",'Total OpEx'!AV14/1000,Actuals!AO48/1000)</f>
        <v>0</v>
      </c>
      <c r="AQ62" s="23">
        <f>IF(AQ$2="Fcst",'Total OpEx'!AW14/1000,Actuals!AP48/1000)</f>
        <v>0</v>
      </c>
      <c r="AR62" s="23">
        <f>IF(AR$2="Fcst",'Total OpEx'!AX14/1000,Actuals!AQ48/1000)</f>
        <v>0</v>
      </c>
      <c r="AS62" s="23">
        <f>IF(AS$2="Fcst",'Total OpEx'!AY14/1000,Actuals!AR48/1000)</f>
        <v>0</v>
      </c>
      <c r="AT62" s="23">
        <f>IF(AT$2="Fcst",'Total OpEx'!AZ14/1000,Actuals!AS48/1000)</f>
        <v>0</v>
      </c>
      <c r="AU62" s="23">
        <f>IF(AU$2="Fcst",'Total OpEx'!BA14/1000,Actuals!AT48/1000)</f>
        <v>0</v>
      </c>
      <c r="AV62" s="23">
        <f>IF(AV$2="Fcst",'Total OpEx'!BB14/1000,Actuals!AU48/1000)</f>
        <v>0</v>
      </c>
      <c r="AW62" s="23">
        <f>IF(AW$2="Fcst",'Total OpEx'!BC14/1000,Actuals!AV48/1000)</f>
        <v>0</v>
      </c>
      <c r="AX62" s="23">
        <f>IF(AX$2="Fcst",'Total OpEx'!BD14/1000,Actuals!AW48/1000)</f>
        <v>0</v>
      </c>
      <c r="AY62" s="23">
        <f>IF(AY$2="Fcst",'Total OpEx'!BE14/1000,Actuals!AX48/1000)</f>
        <v>0</v>
      </c>
      <c r="AZ62" s="23">
        <f>IF(AZ$2="Fcst",'Total OpEx'!BF14/1000,Actuals!AY48/1000)</f>
        <v>0</v>
      </c>
      <c r="BA62" s="23">
        <f>IF(BA$2="Fcst",'Total OpEx'!BG14/1000,Actuals!AZ48/1000)</f>
        <v>0</v>
      </c>
      <c r="BB62" s="23">
        <f>IF(BB$2="Fcst",'Total OpEx'!BH14/1000,Actuals!BA48/1000)</f>
        <v>0</v>
      </c>
      <c r="BC62" s="23">
        <f>IF(BC$2="Fcst",'Total OpEx'!BI14/1000,Actuals!BB48/1000)</f>
        <v>0</v>
      </c>
      <c r="BD62" s="23">
        <f>IF(BD$2="Fcst",'Total OpEx'!BJ14/1000,Actuals!BC48/1000)</f>
        <v>0</v>
      </c>
      <c r="BE62" s="23">
        <f>IF(BE$2="Fcst",'Total OpEx'!BK14/1000,Actuals!BD48/1000)</f>
        <v>0</v>
      </c>
      <c r="BF62" s="23">
        <f>IF(BF$2="Fcst",'Total OpEx'!BL14/1000,Actuals!BE48/1000)</f>
        <v>0</v>
      </c>
      <c r="BG62" s="23">
        <f>IF(BG$2="Fcst",'Total OpEx'!BM14/1000,Actuals!BF48/1000)</f>
        <v>0</v>
      </c>
      <c r="BH62" s="23">
        <f>IF(BH$2="Fcst",'Total OpEx'!BN14/1000,Actuals!BG48/1000)</f>
        <v>0</v>
      </c>
      <c r="BI62" s="23">
        <f>IF(BI$2="Fcst",'Total OpEx'!BO14/1000,Actuals!BH48/1000)</f>
        <v>0</v>
      </c>
      <c r="BJ62" s="23">
        <f>IF(BJ$2="Fcst",'Total OpEx'!BP14/1000,Actuals!BI48/1000)</f>
        <v>0</v>
      </c>
      <c r="BK62" s="23">
        <f>IF(BK$2="Fcst",'Total OpEx'!BQ14/1000,Actuals!BJ48/1000)</f>
        <v>0</v>
      </c>
      <c r="BL62" s="23">
        <f>IF(BL$2="Fcst",'Total OpEx'!BR14/1000,Actuals!BK48/1000)</f>
        <v>0</v>
      </c>
      <c r="BM62" s="23">
        <f>IF(BM$2="Fcst",'Total OpEx'!BS14/1000,Actuals!BL48/1000)</f>
        <v>0</v>
      </c>
      <c r="BN62" s="23">
        <f>IF(BN$2="Fcst",'Total OpEx'!BT14/1000,Actuals!BM48/1000)</f>
        <v>0</v>
      </c>
      <c r="BO62" s="23">
        <f>IF(BO$2="Fcst",'Total OpEx'!BU14/1000,Actuals!BN48/1000)</f>
        <v>0</v>
      </c>
      <c r="BP62" s="23">
        <f>IF(BP$2="Fcst",'Total OpEx'!BV14/1000,Actuals!BO48/1000)</f>
        <v>0</v>
      </c>
      <c r="BQ62" s="23">
        <f>IF(BQ$2="Fcst",'Total OpEx'!BW14/1000,Actuals!BP48/1000)</f>
        <v>0</v>
      </c>
      <c r="BR62" s="23">
        <f>IF(BR$2="Fcst",'Total OpEx'!BX14/1000,Actuals!BQ48/1000)</f>
        <v>0</v>
      </c>
      <c r="BS62" s="23">
        <f>IF(BS$2="Fcst",'Total OpEx'!BY14/1000,Actuals!BR48/1000)</f>
        <v>0</v>
      </c>
      <c r="BT62" s="23">
        <f>IF(BT$2="Fcst",'Total OpEx'!BZ14/1000,Actuals!BS48/1000)</f>
        <v>0</v>
      </c>
      <c r="BU62" s="23">
        <f>IF(BU$2="Fcst",'Total OpEx'!CA14/1000,Actuals!BT48/1000)</f>
        <v>0</v>
      </c>
      <c r="BV62" s="23">
        <f>IF(BV$2="Fcst",'Total OpEx'!CB14/1000,Actuals!BU48/1000)</f>
        <v>0</v>
      </c>
      <c r="BW62" s="23"/>
      <c r="BX62" s="23"/>
      <c r="BY62" s="23"/>
      <c r="BZ62" s="23"/>
      <c r="CA62" s="23"/>
      <c r="CB62" s="23"/>
      <c r="CC62" s="23"/>
    </row>
    <row r="63" spans="1:81" ht="14.4" thickBot="1" x14ac:dyDescent="0.3">
      <c r="A63" s="43"/>
      <c r="B63" s="44"/>
      <c r="C63" s="45"/>
      <c r="D63" s="46"/>
      <c r="E63" s="45"/>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X63" s="46"/>
      <c r="BY63" s="46"/>
      <c r="BZ63" s="46"/>
      <c r="CA63" s="46"/>
      <c r="CB63" s="46"/>
      <c r="CC63" s="46"/>
    </row>
    <row r="64" spans="1:81" x14ac:dyDescent="0.25">
      <c r="A64" s="14" t="s">
        <v>24</v>
      </c>
      <c r="B64" s="15"/>
      <c r="C64" s="23"/>
      <c r="D64" s="28"/>
      <c r="E64" s="23"/>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X64" s="28"/>
      <c r="BY64" s="28"/>
    </row>
    <row r="65" spans="1:81" x14ac:dyDescent="0.25">
      <c r="A65" s="41"/>
      <c r="B65" s="16"/>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X65" s="23"/>
      <c r="BY65" s="23"/>
    </row>
    <row r="66" spans="1:81" x14ac:dyDescent="0.25">
      <c r="A66" s="14" t="s">
        <v>25</v>
      </c>
      <c r="B66" s="15"/>
      <c r="C66" s="47">
        <f>Controls!$B$12</f>
        <v>0</v>
      </c>
      <c r="D66" s="47">
        <f>C70</f>
        <v>197.27346</v>
      </c>
      <c r="E66" s="47">
        <f t="shared" ref="E66:BJ66" si="78">D70</f>
        <v>67.83205000000001</v>
      </c>
      <c r="F66" s="47">
        <f t="shared" si="78"/>
        <v>96.570040000000006</v>
      </c>
      <c r="G66" s="47">
        <f t="shared" si="78"/>
        <v>63.806699999999999</v>
      </c>
      <c r="H66" s="47">
        <f t="shared" si="78"/>
        <v>51.73357</v>
      </c>
      <c r="I66" s="47">
        <f t="shared" si="78"/>
        <v>30.271889999999999</v>
      </c>
      <c r="J66" s="47">
        <f t="shared" si="78"/>
        <v>74.908280000000005</v>
      </c>
      <c r="K66" s="47">
        <f t="shared" si="78"/>
        <v>-60.78788835944647</v>
      </c>
      <c r="L66" s="47">
        <f t="shared" si="78"/>
        <v>-263.16942589713653</v>
      </c>
      <c r="M66" s="47">
        <f t="shared" si="78"/>
        <v>-536.18418635666808</v>
      </c>
      <c r="N66" s="47">
        <f t="shared" si="78"/>
        <v>-746.2318977531371</v>
      </c>
      <c r="O66" s="47">
        <f t="shared" si="78"/>
        <v>-1069.2314107596792</v>
      </c>
      <c r="P66" s="47">
        <f t="shared" si="78"/>
        <v>-1189.9128265564082</v>
      </c>
      <c r="Q66" s="47">
        <f t="shared" si="78"/>
        <v>-1332.3142650154584</v>
      </c>
      <c r="R66" s="47">
        <f t="shared" si="78"/>
        <v>-1470.6025088458896</v>
      </c>
      <c r="S66" s="47">
        <f t="shared" si="78"/>
        <v>-1545.6839610770851</v>
      </c>
      <c r="T66" s="47">
        <f t="shared" si="78"/>
        <v>-1779.9894317628925</v>
      </c>
      <c r="U66" s="47">
        <f t="shared" si="78"/>
        <v>-2002.4687595064659</v>
      </c>
      <c r="V66" s="47">
        <f t="shared" si="78"/>
        <v>-2062.8653617589471</v>
      </c>
      <c r="W66" s="47">
        <f t="shared" si="78"/>
        <v>-2311.2543882799328</v>
      </c>
      <c r="X66" s="47">
        <f t="shared" si="78"/>
        <v>-2671.881756918945</v>
      </c>
      <c r="Y66" s="47">
        <f t="shared" si="78"/>
        <v>-3019.1228602285546</v>
      </c>
      <c r="Z66" s="47">
        <f t="shared" si="78"/>
        <v>-3494.8117665895243</v>
      </c>
      <c r="AA66" s="47">
        <f t="shared" si="78"/>
        <v>-3958.1776862238366</v>
      </c>
      <c r="AB66" s="47">
        <f t="shared" si="78"/>
        <v>-4324.6707002185794</v>
      </c>
      <c r="AC66" s="47">
        <f t="shared" si="78"/>
        <v>-4659.268296331772</v>
      </c>
      <c r="AD66" s="47">
        <f t="shared" si="78"/>
        <v>-4890.7526934518464</v>
      </c>
      <c r="AE66" s="47">
        <f t="shared" si="78"/>
        <v>-4844.2267366334809</v>
      </c>
      <c r="AF66" s="47">
        <f t="shared" si="78"/>
        <v>-5156.784946937214</v>
      </c>
      <c r="AG66" s="47">
        <f t="shared" si="78"/>
        <v>-5470.7493992250838</v>
      </c>
      <c r="AH66" s="47">
        <f t="shared" si="78"/>
        <v>-5569.6611081322653</v>
      </c>
      <c r="AI66" s="47">
        <f t="shared" si="78"/>
        <v>-5993.0780733615111</v>
      </c>
      <c r="AJ66" s="47">
        <f t="shared" si="78"/>
        <v>-6540.2548209997694</v>
      </c>
      <c r="AK66" s="47">
        <f t="shared" si="78"/>
        <v>-6855.4382014974417</v>
      </c>
      <c r="AL66" s="47">
        <f t="shared" si="78"/>
        <v>-7350.3925875068535</v>
      </c>
      <c r="AM66" s="47">
        <f t="shared" si="78"/>
        <v>-7774.0762427376503</v>
      </c>
      <c r="AN66" s="47">
        <f t="shared" si="78"/>
        <v>-8121.1766491169137</v>
      </c>
      <c r="AO66" s="47">
        <f t="shared" si="78"/>
        <v>-8438.0015409889511</v>
      </c>
      <c r="AP66" s="47">
        <f t="shared" si="78"/>
        <v>-8629.191492254824</v>
      </c>
      <c r="AQ66" s="47">
        <f t="shared" si="78"/>
        <v>-8518.0692940058216</v>
      </c>
      <c r="AR66" s="47">
        <f t="shared" si="78"/>
        <v>-8751.4990874408195</v>
      </c>
      <c r="AS66" s="47">
        <f t="shared" si="78"/>
        <v>-8974.2651192697285</v>
      </c>
      <c r="AT66" s="47">
        <f t="shared" si="78"/>
        <v>-8942.1559057881586</v>
      </c>
      <c r="AU66" s="47">
        <f t="shared" si="78"/>
        <v>-9222.1874387434764</v>
      </c>
      <c r="AV66" s="47">
        <f t="shared" si="78"/>
        <v>-9555.0308947569029</v>
      </c>
      <c r="AW66" s="47">
        <f t="shared" si="78"/>
        <v>-9598.2305604540652</v>
      </c>
      <c r="AX66" s="47">
        <f t="shared" si="78"/>
        <v>-9730.5026328723307</v>
      </c>
      <c r="AY66" s="47">
        <f t="shared" si="78"/>
        <v>-9787.6892375533098</v>
      </c>
      <c r="AZ66" s="47">
        <f t="shared" si="78"/>
        <v>-8821.7706544110461</v>
      </c>
      <c r="BA66" s="47">
        <f t="shared" si="78"/>
        <v>-7885.7434646787733</v>
      </c>
      <c r="BB66" s="47">
        <f t="shared" si="78"/>
        <v>-6656.582460253876</v>
      </c>
      <c r="BC66" s="47">
        <f t="shared" si="78"/>
        <v>-5098.4740148356414</v>
      </c>
      <c r="BD66" s="47">
        <f t="shared" si="78"/>
        <v>-3727.9935131934362</v>
      </c>
      <c r="BE66" s="47">
        <f t="shared" si="78"/>
        <v>-2335.0256693909887</v>
      </c>
      <c r="BF66" s="47">
        <f t="shared" si="78"/>
        <v>-664.44967722139097</v>
      </c>
      <c r="BG66" s="47">
        <f t="shared" si="78"/>
        <v>737.72327990284839</v>
      </c>
      <c r="BH66" s="47">
        <f t="shared" si="78"/>
        <v>2067.794582145842</v>
      </c>
      <c r="BI66" s="47">
        <f t="shared" si="78"/>
        <v>3740.2546095517682</v>
      </c>
      <c r="BJ66" s="47">
        <f t="shared" si="78"/>
        <v>5342.7477126928316</v>
      </c>
      <c r="BK66" s="47">
        <f t="shared" ref="BK66" si="79">BJ70</f>
        <v>7065.4062611263162</v>
      </c>
      <c r="BL66" s="47">
        <f t="shared" ref="BL66" si="80">BK70</f>
        <v>9329.8777773401835</v>
      </c>
      <c r="BM66" s="47">
        <f t="shared" ref="BM66" si="81">BL70</f>
        <v>11568.760060215687</v>
      </c>
      <c r="BN66" s="47">
        <f t="shared" ref="BN66" si="82">BM70</f>
        <v>14105.674891846867</v>
      </c>
      <c r="BO66" s="47">
        <f t="shared" ref="BO66" si="83">BN70</f>
        <v>17050.873755473855</v>
      </c>
      <c r="BP66" s="47">
        <f t="shared" ref="BP66" si="84">BO70</f>
        <v>19833.096141052923</v>
      </c>
      <c r="BQ66" s="47">
        <f t="shared" ref="BQ66" si="85">BP70</f>
        <v>22661.268761463663</v>
      </c>
      <c r="BR66" s="47">
        <f t="shared" ref="BR66" si="86">BQ70</f>
        <v>25790.530567182363</v>
      </c>
      <c r="BS66" s="47">
        <f t="shared" ref="BS66" si="87">BR70</f>
        <v>28675.704710206846</v>
      </c>
      <c r="BT66" s="47">
        <f t="shared" ref="BT66" si="88">BS70</f>
        <v>31512.234730642751</v>
      </c>
      <c r="BU66" s="47">
        <f t="shared" ref="BU66" si="89">BT70</f>
        <v>34715.626160837033</v>
      </c>
      <c r="BV66" s="47">
        <f t="shared" ref="BV66" si="90">BU70</f>
        <v>37873.380074753863</v>
      </c>
      <c r="BW66" s="48"/>
      <c r="BX66" s="23"/>
      <c r="BY66" s="23"/>
    </row>
    <row r="67" spans="1:81" x14ac:dyDescent="0.25">
      <c r="A67" s="49" t="s">
        <v>26</v>
      </c>
      <c r="B67" s="16"/>
      <c r="C67" s="38">
        <f>IF(C2="Actual",0,SUM('Revenue Summary'!B273)/1000)</f>
        <v>0</v>
      </c>
      <c r="D67" s="38">
        <f>IF(D2="Actual",0,SUM('Revenue Summary'!C273)/1000)</f>
        <v>0</v>
      </c>
      <c r="E67" s="38">
        <f>IF(E2="Actual",0,SUM('Revenue Summary'!D273)/1000)</f>
        <v>0</v>
      </c>
      <c r="F67" s="38">
        <f>IF(F2="Actual",0,SUM('Revenue Summary'!E273)/1000)</f>
        <v>0</v>
      </c>
      <c r="G67" s="38">
        <f>IF(G2="Actual",0,SUM('Revenue Summary'!F273)/1000)</f>
        <v>0</v>
      </c>
      <c r="H67" s="38">
        <f>IF(H2="Actual",0,SUM('Revenue Summary'!G273)/1000)</f>
        <v>0</v>
      </c>
      <c r="I67" s="38">
        <f>IF(I2="Actual",0,SUM('Revenue Summary'!H273)/1000)</f>
        <v>0</v>
      </c>
      <c r="J67" s="38">
        <f>IF(J2="Actual",0,SUM('Revenue Summary'!I273)/1000)</f>
        <v>703.0496674373012</v>
      </c>
      <c r="K67" s="38">
        <f>IF(K2="Actual",0,SUM('Revenue Summary'!J273)/1000)</f>
        <v>640.44371354398595</v>
      </c>
      <c r="L67" s="38">
        <f>IF(L2="Actual",0,SUM('Revenue Summary'!K273)/1000)</f>
        <v>586.44492326229692</v>
      </c>
      <c r="M67" s="38">
        <f>IF(M2="Actual",0,SUM('Revenue Summary'!L273)/1000)</f>
        <v>653.07121646993414</v>
      </c>
      <c r="N67" s="38">
        <f>IF(N2="Actual",0,SUM('Revenue Summary'!M273)/1000)</f>
        <v>595.26457204730025</v>
      </c>
      <c r="O67" s="38">
        <f>IF(O2="Actual",0,SUM('Revenue Summary'!N273)/1000)</f>
        <v>813.43362130743617</v>
      </c>
      <c r="P67" s="38">
        <f>IF(P2="Actual",0,SUM('Revenue Summary'!O273)/1000)</f>
        <v>756.38629088539665</v>
      </c>
      <c r="Q67" s="38">
        <f>IF(Q2="Actual",0,SUM('Revenue Summary'!P273)/1000)</f>
        <v>823.79943243064417</v>
      </c>
      <c r="R67" s="38">
        <f>IF(R2="Actual",0,SUM('Revenue Summary'!Q273)/1000)</f>
        <v>887.59127280744394</v>
      </c>
      <c r="S67" s="38">
        <f>IF(S2="Actual",0,SUM('Revenue Summary'!R273)/1000)</f>
        <v>783.17799090257961</v>
      </c>
      <c r="T67" s="38">
        <f>IF(T2="Actual",0,SUM('Revenue Summary'!S273)/1000)</f>
        <v>821.07552395980247</v>
      </c>
      <c r="U67" s="38">
        <f>IF(U2="Actual",0,SUM('Revenue Summary'!T273)/1000)</f>
        <v>1012.2228640450874</v>
      </c>
      <c r="V67" s="38">
        <f>IF(V2="Actual",0,SUM('Revenue Summary'!U273)/1000)</f>
        <v>887.90688737637197</v>
      </c>
      <c r="W67" s="38">
        <f>IF(W2="Actual",0,SUM('Revenue Summary'!V273)/1000)</f>
        <v>787.03670628388159</v>
      </c>
      <c r="X67" s="38">
        <f>IF(X2="Actual",0,SUM('Revenue Summary'!W273)/1000)</f>
        <v>854.127131434543</v>
      </c>
      <c r="Y67" s="38">
        <f>IF(Y2="Actual",0,SUM('Revenue Summary'!X273)/1000)</f>
        <v>721.31893411773649</v>
      </c>
      <c r="Z67" s="38">
        <f>IF(Z2="Actual",0,SUM('Revenue Summary'!Y273)/1000)</f>
        <v>780.59028743175111</v>
      </c>
      <c r="AA67" s="38">
        <f>IF(AA2="Actual",0,SUM('Revenue Summary'!Z273)/1000)</f>
        <v>901.43531547901341</v>
      </c>
      <c r="AB67" s="38">
        <f>IF(AB2="Actual",0,SUM('Revenue Summary'!AA273)/1000)</f>
        <v>882.78174499418867</v>
      </c>
      <c r="AC67" s="38">
        <f>IF(AC2="Actual",0,SUM('Revenue Summary'!AB273)/1000)</f>
        <v>1059.9663583189458</v>
      </c>
      <c r="AD67" s="38">
        <f>IF(AD2="Actual",0,SUM('Revenue Summary'!AC273)/1000)</f>
        <v>1339.2604124307579</v>
      </c>
      <c r="AE67" s="38">
        <f>IF(AE2="Actual",0,SUM('Revenue Summary'!AD273)/1000)</f>
        <v>1008.4210162052344</v>
      </c>
      <c r="AF67" s="38">
        <f>IF(AF2="Actual",0,SUM('Revenue Summary'!AE273)/1000)</f>
        <v>989.45706826535468</v>
      </c>
      <c r="AG67" s="38">
        <f>IF(AG2="Actual",0,SUM('Revenue Summary'!AF273)/1000)</f>
        <v>1246.6424541949723</v>
      </c>
      <c r="AH67" s="38">
        <f>IF(AH2="Actual",0,SUM('Revenue Summary'!AG273)/1000)</f>
        <v>942.99531055853038</v>
      </c>
      <c r="AI67" s="38">
        <f>IF(AI2="Actual",0,SUM('Revenue Summary'!AH273)/1000)</f>
        <v>835.15340320168013</v>
      </c>
      <c r="AJ67" s="38">
        <f>IF(AJ2="Actual",0,SUM('Revenue Summary'!AI273)/1000)</f>
        <v>1098.3781494922773</v>
      </c>
      <c r="AK67" s="38">
        <f>IF(AK2="Actual",0,SUM('Revenue Summary'!AJ273)/1000)</f>
        <v>888.08709283014196</v>
      </c>
      <c r="AL67" s="38">
        <f>IF(AL2="Actual",0,SUM('Revenue Summary'!AK273)/1000)</f>
        <v>999.07353328248041</v>
      </c>
      <c r="AM67" s="38">
        <f>IF(AM2="Actual",0,SUM('Revenue Summary'!AL273)/1000)</f>
        <v>1069.7087936192015</v>
      </c>
      <c r="AN67" s="38">
        <f>IF(AN2="Actual",0,SUM('Revenue Summary'!AM273)/1000)</f>
        <v>1019.4142128974484</v>
      </c>
      <c r="AO67" s="38">
        <f>IF(AO2="Actual",0,SUM('Revenue Summary'!AN273)/1000)</f>
        <v>1234.3281788009554</v>
      </c>
      <c r="AP67" s="38">
        <f>IF(AP2="Actual",0,SUM('Revenue Summary'!AO273)/1000)</f>
        <v>1505.7499931570389</v>
      </c>
      <c r="AQ67" s="38">
        <f>IF(AQ2="Actual",0,SUM('Revenue Summary'!AP273)/1000)</f>
        <v>1196.1517571992265</v>
      </c>
      <c r="AR67" s="38">
        <f>IF(AR2="Actual",0,SUM('Revenue Summary'!AQ273)/1000)</f>
        <v>1179.1878749686173</v>
      </c>
      <c r="AS67" s="38">
        <f>IF(AS2="Actual",0,SUM('Revenue Summary'!AR273)/1000)</f>
        <v>1471.8959215595223</v>
      </c>
      <c r="AT67" s="38">
        <f>IF(AT2="Actual",0,SUM('Revenue Summary'!AS273)/1000)</f>
        <v>1157.0177397235834</v>
      </c>
      <c r="AU67" s="38">
        <f>IF(AU2="Actual",0,SUM('Revenue Summary'!AT273)/1000)</f>
        <v>1078.9479215712902</v>
      </c>
      <c r="AV67" s="38">
        <f>IF(AV2="Actual",0,SUM('Revenue Summary'!AU273)/1000)</f>
        <v>1400.196636267061</v>
      </c>
      <c r="AW67" s="38">
        <f>IF(AW2="Actual",0,SUM('Revenue Summary'!AV273)/1000)</f>
        <v>1285.6389823639763</v>
      </c>
      <c r="AX67" s="38">
        <f>IF(AX2="Actual",0,SUM('Revenue Summary'!AW273)/1000)</f>
        <v>1392.4814451873622</v>
      </c>
      <c r="AY67" s="38">
        <f>IF(AY2="Actual",0,SUM('Revenue Summary'!AX273)/1000)</f>
        <v>1409.4188651576399</v>
      </c>
      <c r="AZ67" s="38">
        <f>IF(AZ2="Actual",0,SUM('Revenue Summary'!AY273)/1000)</f>
        <v>1382.67217209559</v>
      </c>
      <c r="BA67" s="38">
        <f>IF(BA2="Actual",0,SUM('Revenue Summary'!AZ273)/1000)</f>
        <v>1679.5361313573917</v>
      </c>
      <c r="BB67" s="38">
        <f>IF(BB2="Actual",0,SUM('Revenue Summary'!BA273)/1000)</f>
        <v>2012.5675076924711</v>
      </c>
      <c r="BC67" s="38">
        <f>IF(BC2="Actual",0,SUM('Revenue Summary'!BB273)/1000)</f>
        <v>1830.9257220678583</v>
      </c>
      <c r="BD67" s="38">
        <f>IF(BD2="Actual",0,SUM('Revenue Summary'!BC273)/1000)</f>
        <v>1858.6990598996538</v>
      </c>
      <c r="BE67" s="38">
        <f>IF(BE2="Actual",0,SUM('Revenue Summary'!BD273)/1000)</f>
        <v>2141.0996013864219</v>
      </c>
      <c r="BF67" s="38">
        <f>IF(BF2="Actual",0,SUM('Revenue Summary'!BE273)/1000)</f>
        <v>1878.337385490845</v>
      </c>
      <c r="BG67" s="38">
        <f>IF(BG2="Actual",0,SUM('Revenue Summary'!BF273)/1000)</f>
        <v>1811.5066416413276</v>
      </c>
      <c r="BH67" s="38">
        <f>IF(BH2="Actual",0,SUM('Revenue Summary'!BG273)/1000)</f>
        <v>2159.8414481806053</v>
      </c>
      <c r="BI67" s="38">
        <f>IF(BI2="Actual",0,SUM('Revenue Summary'!BH273)/1000)</f>
        <v>2096.1672699609849</v>
      </c>
      <c r="BJ67" s="38">
        <f>IF(BJ2="Actual",0,SUM('Revenue Summary'!BI273)/1000)</f>
        <v>2222.2559286017836</v>
      </c>
      <c r="BK67" s="38">
        <f>IF(BK2="Actual",0,SUM('Revenue Summary'!BJ273)/1000)</f>
        <v>2292.9715162138668</v>
      </c>
      <c r="BL67" s="38">
        <f>IF(BL2="Actual",0,SUM('Revenue Summary'!BK273)/1000)</f>
        <v>2267.3822828755033</v>
      </c>
      <c r="BM67" s="38">
        <f>IF(BM2="Actual",0,SUM('Revenue Summary'!BL273)/1000)</f>
        <v>2565.4148316311798</v>
      </c>
      <c r="BN67" s="38">
        <f>IF(BN2="Actual",0,SUM('Revenue Summary'!BM273)/1000)</f>
        <v>2974.1988636269884</v>
      </c>
      <c r="BO67" s="38">
        <f>IF(BO2="Actual",0,SUM('Revenue Summary'!BN273)/1000)</f>
        <v>2811.2223855790694</v>
      </c>
      <c r="BP67" s="38">
        <f>IF(BP2="Actual",0,SUM('Revenue Summary'!BO273)/1000)</f>
        <v>2857.672620410739</v>
      </c>
      <c r="BQ67" s="38">
        <f>IF(BQ2="Actual",0,SUM('Revenue Summary'!BP273)/1000)</f>
        <v>3158.7618057186987</v>
      </c>
      <c r="BR67" s="38">
        <f>IF(BR2="Actual",0,SUM('Revenue Summary'!BQ273)/1000)</f>
        <v>2914.6741430244842</v>
      </c>
      <c r="BS67" s="38">
        <f>IF(BS2="Actual",0,SUM('Revenue Summary'!BR273)/1000)</f>
        <v>2866.530020435905</v>
      </c>
      <c r="BT67" s="38">
        <f>IF(BT2="Actual",0,SUM('Revenue Summary'!BS273)/1000)</f>
        <v>3233.3914301942809</v>
      </c>
      <c r="BU67" s="38">
        <f>IF(BU2="Actual",0,SUM('Revenue Summary'!BT273)/1000)</f>
        <v>3188.2539139168312</v>
      </c>
      <c r="BV67" s="38">
        <f>IF(BV2="Actual",0,SUM('Revenue Summary'!BU273)/1000)</f>
        <v>3332.8634328553489</v>
      </c>
      <c r="BX67" s="23"/>
      <c r="BY67" s="23"/>
    </row>
    <row r="68" spans="1:81" x14ac:dyDescent="0.25">
      <c r="A68" s="49" t="s">
        <v>952</v>
      </c>
      <c r="B68" s="16"/>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X68" s="23"/>
      <c r="BY68" s="23"/>
    </row>
    <row r="69" spans="1:81" x14ac:dyDescent="0.25">
      <c r="A69" s="250" t="s">
        <v>132</v>
      </c>
      <c r="B69" s="184"/>
      <c r="C69" s="50">
        <f t="shared" ref="C69:AU69" si="91">IF(C2="Actual",0,-C43-C26-C48)</f>
        <v>0</v>
      </c>
      <c r="D69" s="50">
        <f t="shared" si="91"/>
        <v>0</v>
      </c>
      <c r="E69" s="50">
        <f t="shared" si="91"/>
        <v>0</v>
      </c>
      <c r="F69" s="50">
        <f t="shared" si="91"/>
        <v>0</v>
      </c>
      <c r="G69" s="50">
        <f t="shared" si="91"/>
        <v>0</v>
      </c>
      <c r="H69" s="50">
        <f t="shared" si="91"/>
        <v>0</v>
      </c>
      <c r="I69" s="50">
        <f t="shared" si="91"/>
        <v>0</v>
      </c>
      <c r="J69" s="50">
        <f t="shared" si="91"/>
        <v>-838.74583579674766</v>
      </c>
      <c r="K69" s="50">
        <f t="shared" si="91"/>
        <v>-842.82525108167602</v>
      </c>
      <c r="L69" s="50">
        <f t="shared" si="91"/>
        <v>-859.45968372182847</v>
      </c>
      <c r="M69" s="50">
        <f t="shared" si="91"/>
        <v>-863.11892786640317</v>
      </c>
      <c r="N69" s="50">
        <f t="shared" si="91"/>
        <v>-918.26408505384234</v>
      </c>
      <c r="O69" s="50">
        <f t="shared" si="91"/>
        <v>-934.11503710416514</v>
      </c>
      <c r="P69" s="50">
        <f t="shared" si="91"/>
        <v>-898.78772934444692</v>
      </c>
      <c r="Q69" s="50">
        <f t="shared" si="91"/>
        <v>-962.08767626107533</v>
      </c>
      <c r="R69" s="50">
        <f t="shared" si="91"/>
        <v>-962.67272503863944</v>
      </c>
      <c r="S69" s="50">
        <f t="shared" si="91"/>
        <v>-1017.4834615883871</v>
      </c>
      <c r="T69" s="50">
        <f t="shared" si="91"/>
        <v>-1043.5548517033758</v>
      </c>
      <c r="U69" s="50">
        <f t="shared" si="91"/>
        <v>-1072.6194662975686</v>
      </c>
      <c r="V69" s="50">
        <f t="shared" si="91"/>
        <v>-1136.2959138973574</v>
      </c>
      <c r="W69" s="50">
        <f t="shared" si="91"/>
        <v>-1147.6640749228939</v>
      </c>
      <c r="X69" s="50">
        <f t="shared" si="91"/>
        <v>-1201.3682347441529</v>
      </c>
      <c r="Y69" s="50">
        <f t="shared" si="91"/>
        <v>-1197.0078404787066</v>
      </c>
      <c r="Z69" s="50">
        <f t="shared" si="91"/>
        <v>-1243.9562070660636</v>
      </c>
      <c r="AA69" s="50">
        <f t="shared" si="91"/>
        <v>-1267.9283294737556</v>
      </c>
      <c r="AB69" s="50">
        <f t="shared" si="91"/>
        <v>-1217.3793411073814</v>
      </c>
      <c r="AC69" s="50">
        <f t="shared" si="91"/>
        <v>-1291.4507554390204</v>
      </c>
      <c r="AD69" s="50">
        <f t="shared" si="91"/>
        <v>-1292.7344556123926</v>
      </c>
      <c r="AE69" s="50">
        <f t="shared" si="91"/>
        <v>-1320.9792265089677</v>
      </c>
      <c r="AF69" s="50">
        <f t="shared" si="91"/>
        <v>-1303.4215205532241</v>
      </c>
      <c r="AG69" s="50">
        <f t="shared" si="91"/>
        <v>-1345.554163102154</v>
      </c>
      <c r="AH69" s="50">
        <f t="shared" si="91"/>
        <v>-1366.412275787776</v>
      </c>
      <c r="AI69" s="50">
        <f t="shared" si="91"/>
        <v>-1382.3301508399381</v>
      </c>
      <c r="AJ69" s="50">
        <f t="shared" si="91"/>
        <v>-1413.5615299899489</v>
      </c>
      <c r="AK69" s="50">
        <f t="shared" si="91"/>
        <v>-1383.0414788395537</v>
      </c>
      <c r="AL69" s="50">
        <f t="shared" si="91"/>
        <v>-1422.7571885132779</v>
      </c>
      <c r="AM69" s="50">
        <f t="shared" si="91"/>
        <v>-1416.8091999984654</v>
      </c>
      <c r="AN69" s="50">
        <f t="shared" si="91"/>
        <v>-1336.2391047694857</v>
      </c>
      <c r="AO69" s="50">
        <f t="shared" si="91"/>
        <v>-1425.5181300668273</v>
      </c>
      <c r="AP69" s="50">
        <f t="shared" si="91"/>
        <v>-1394.627794908037</v>
      </c>
      <c r="AQ69" s="50">
        <f t="shared" si="91"/>
        <v>-1429.5815506342246</v>
      </c>
      <c r="AR69" s="50">
        <f t="shared" si="91"/>
        <v>-1401.9539067975261</v>
      </c>
      <c r="AS69" s="50">
        <f t="shared" si="91"/>
        <v>-1439.786708077952</v>
      </c>
      <c r="AT69" s="50">
        <f t="shared" si="91"/>
        <v>-1437.0492726789023</v>
      </c>
      <c r="AU69" s="50">
        <f t="shared" si="91"/>
        <v>-1411.7913775847169</v>
      </c>
      <c r="AV69" s="50">
        <f t="shared" ref="AV69:BS69" si="92">IF(AV2="Actual",0,-AV43-AV26-AV48)</f>
        <v>-1443.3963019642235</v>
      </c>
      <c r="AW69" s="50">
        <f t="shared" si="92"/>
        <v>-1417.9110547822427</v>
      </c>
      <c r="AX69" s="50">
        <f t="shared" si="92"/>
        <v>-1449.6680498683415</v>
      </c>
      <c r="AY69" s="50">
        <f t="shared" si="92"/>
        <v>-443.50028201537759</v>
      </c>
      <c r="AZ69" s="50">
        <f t="shared" si="92"/>
        <v>-446.6449823633173</v>
      </c>
      <c r="BA69" s="50">
        <f t="shared" si="92"/>
        <v>-450.37512693249522</v>
      </c>
      <c r="BB69" s="50">
        <f t="shared" si="92"/>
        <v>-454.45906227423626</v>
      </c>
      <c r="BC69" s="50">
        <f t="shared" si="92"/>
        <v>-460.44522042565291</v>
      </c>
      <c r="BD69" s="50">
        <f t="shared" si="92"/>
        <v>-465.73121609720602</v>
      </c>
      <c r="BE69" s="50">
        <f t="shared" si="92"/>
        <v>-470.52360921682418</v>
      </c>
      <c r="BF69" s="50">
        <f t="shared" si="92"/>
        <v>-476.16442836660548</v>
      </c>
      <c r="BG69" s="50">
        <f t="shared" si="92"/>
        <v>-481.43533939833429</v>
      </c>
      <c r="BH69" s="50">
        <f t="shared" si="92"/>
        <v>-487.38142077467933</v>
      </c>
      <c r="BI69" s="50">
        <f t="shared" si="92"/>
        <v>-493.67416681992086</v>
      </c>
      <c r="BJ69" s="50">
        <f t="shared" si="92"/>
        <v>-499.59738016829942</v>
      </c>
      <c r="BK69" s="50">
        <f t="shared" si="92"/>
        <v>-28.5</v>
      </c>
      <c r="BL69" s="50">
        <f t="shared" si="92"/>
        <v>-28.5</v>
      </c>
      <c r="BM69" s="50">
        <f t="shared" si="92"/>
        <v>-28.5</v>
      </c>
      <c r="BN69" s="50">
        <f t="shared" si="92"/>
        <v>-29</v>
      </c>
      <c r="BO69" s="50">
        <f t="shared" si="92"/>
        <v>-29</v>
      </c>
      <c r="BP69" s="50">
        <f t="shared" si="92"/>
        <v>-29.5</v>
      </c>
      <c r="BQ69" s="50">
        <f t="shared" si="92"/>
        <v>-29.5</v>
      </c>
      <c r="BR69" s="50">
        <f t="shared" si="92"/>
        <v>-29.5</v>
      </c>
      <c r="BS69" s="50">
        <f t="shared" si="92"/>
        <v>-30</v>
      </c>
      <c r="BT69" s="50">
        <f t="shared" ref="BT69:BV69" si="93">IF(BT2="Actual",0,-BT43-BT26-BT48)</f>
        <v>-30</v>
      </c>
      <c r="BU69" s="50">
        <f t="shared" si="93"/>
        <v>-30.5</v>
      </c>
      <c r="BV69" s="50">
        <f t="shared" si="93"/>
        <v>-30.5</v>
      </c>
      <c r="BW69" s="50"/>
      <c r="BX69" s="23"/>
      <c r="BY69" s="23"/>
    </row>
    <row r="70" spans="1:81" ht="12.6" customHeight="1" x14ac:dyDescent="0.25">
      <c r="A70" s="51" t="s">
        <v>27</v>
      </c>
      <c r="B70" s="15"/>
      <c r="C70" s="47">
        <f>IF(C2="Actual",Actuals!B68/1000,SUM(C66:C69))</f>
        <v>197.27346</v>
      </c>
      <c r="D70" s="47">
        <f>IF(D2="Actual",Actuals!C68/1000,SUM(D66:D69))</f>
        <v>67.83205000000001</v>
      </c>
      <c r="E70" s="47">
        <f>IF(E2="Actual",Actuals!D68/1000,SUM(E66:E69))</f>
        <v>96.570040000000006</v>
      </c>
      <c r="F70" s="47">
        <f>IF(F2="Actual",Actuals!E68/1000,SUM(F66:F69))</f>
        <v>63.806699999999999</v>
      </c>
      <c r="G70" s="47">
        <f>IF(G2="Actual",Actuals!F68/1000,SUM(G66:G69))</f>
        <v>51.73357</v>
      </c>
      <c r="H70" s="47">
        <f>IF(H2="Actual",Actuals!G68/1000,SUM(H66:H69))</f>
        <v>30.271889999999999</v>
      </c>
      <c r="I70" s="47">
        <f>IF(I2="Actual",Actuals!H68/1000,SUM(I66:I69))</f>
        <v>74.908280000000005</v>
      </c>
      <c r="J70" s="47">
        <f>IF(J2="Actual",Actuals!I68/1000,SUM(J66:J69))</f>
        <v>-60.78788835944647</v>
      </c>
      <c r="K70" s="47">
        <f>IF(K2="Actual",Actuals!J68/1000,SUM(K66:K69))</f>
        <v>-263.16942589713653</v>
      </c>
      <c r="L70" s="47">
        <f>IF(L2="Actual",Actuals!K68/1000,SUM(L66:L69))</f>
        <v>-536.18418635666808</v>
      </c>
      <c r="M70" s="47">
        <f>IF(M2="Actual",Actuals!L68/1000,SUM(M66:M69))</f>
        <v>-746.2318977531371</v>
      </c>
      <c r="N70" s="47">
        <f>IF(N2="Actual",Actuals!M68/1000,SUM(N66:N69))</f>
        <v>-1069.2314107596792</v>
      </c>
      <c r="O70" s="47">
        <f>IF(O2="Actual",Actuals!N68/1000,SUM(O66:O69))</f>
        <v>-1189.9128265564082</v>
      </c>
      <c r="P70" s="47">
        <f>IF(P2="Actual",Actuals!O68/1000,SUM(P66:P69))</f>
        <v>-1332.3142650154584</v>
      </c>
      <c r="Q70" s="47">
        <f>IF(Q2="Actual",Actuals!P68/1000,SUM(Q66:Q69))</f>
        <v>-1470.6025088458896</v>
      </c>
      <c r="R70" s="47">
        <f>IF(R2="Actual",Actuals!Q68/1000,SUM(R66:R69))</f>
        <v>-1545.6839610770851</v>
      </c>
      <c r="S70" s="47">
        <f>IF(S2="Actual",Actuals!R68/1000,SUM(S66:S69))</f>
        <v>-1779.9894317628925</v>
      </c>
      <c r="T70" s="47">
        <f>IF(T2="Actual",Actuals!S68/1000,SUM(T66:T69))</f>
        <v>-2002.4687595064659</v>
      </c>
      <c r="U70" s="47">
        <f>IF(U2="Actual",Actuals!T68/1000,SUM(U66:U69))</f>
        <v>-2062.8653617589471</v>
      </c>
      <c r="V70" s="47">
        <f>IF(V2="Actual",Actuals!U68/1000,SUM(V66:V69))</f>
        <v>-2311.2543882799328</v>
      </c>
      <c r="W70" s="47">
        <f>IF(W2="Actual",Actuals!V68/1000,SUM(W66:W69))</f>
        <v>-2671.881756918945</v>
      </c>
      <c r="X70" s="47">
        <f>IF(X2="Actual",Actuals!W68/1000,SUM(X66:X69))</f>
        <v>-3019.1228602285546</v>
      </c>
      <c r="Y70" s="47">
        <f>IF(Y2="Actual",Actuals!X68/1000,SUM(Y66:Y69))</f>
        <v>-3494.8117665895243</v>
      </c>
      <c r="Z70" s="47">
        <f>IF(Z2="Actual",Actuals!Y68/1000,SUM(Z66:Z69))</f>
        <v>-3958.1776862238366</v>
      </c>
      <c r="AA70" s="47">
        <f>IF(AA2="Actual",Actuals!Z68/1000,SUM(AA66:AA69))</f>
        <v>-4324.6707002185794</v>
      </c>
      <c r="AB70" s="47">
        <f>IF(AB2="Actual",Actuals!AA68/1000,SUM(AB66:AB69))</f>
        <v>-4659.268296331772</v>
      </c>
      <c r="AC70" s="47">
        <f>IF(AC2="Actual",Actuals!AB68/1000,SUM(AC66:AC69))</f>
        <v>-4890.7526934518464</v>
      </c>
      <c r="AD70" s="47">
        <f>IF(AD2="Actual",Actuals!AC68/1000,SUM(AD66:AD69))</f>
        <v>-4844.2267366334809</v>
      </c>
      <c r="AE70" s="47">
        <f>IF(AE2="Actual",Actuals!AD68/1000,SUM(AE66:AE69))</f>
        <v>-5156.784946937214</v>
      </c>
      <c r="AF70" s="47">
        <f>IF(AF2="Actual",Actuals!AE68/1000,SUM(AF66:AF69))</f>
        <v>-5470.7493992250838</v>
      </c>
      <c r="AG70" s="47">
        <f>IF(AG2="Actual",Actuals!AF68/1000,SUM(AG66:AG69))</f>
        <v>-5569.6611081322653</v>
      </c>
      <c r="AH70" s="47">
        <f>IF(AH2="Actual",Actuals!AG68/1000,SUM(AH66:AH69))</f>
        <v>-5993.0780733615111</v>
      </c>
      <c r="AI70" s="47">
        <f>IF(AI2="Actual",Actuals!AH68/1000,SUM(AI66:AI69))</f>
        <v>-6540.2548209997694</v>
      </c>
      <c r="AJ70" s="47">
        <f>IF(AJ2="Actual",Actuals!AI68/1000,SUM(AJ66:AJ69))</f>
        <v>-6855.4382014974417</v>
      </c>
      <c r="AK70" s="47">
        <f>IF(AK2="Actual",Actuals!AJ68/1000,SUM(AK66:AK69))</f>
        <v>-7350.3925875068535</v>
      </c>
      <c r="AL70" s="47">
        <f>IF(AL2="Actual",Actuals!AK68/1000,SUM(AL66:AL69))</f>
        <v>-7774.0762427376503</v>
      </c>
      <c r="AM70" s="47">
        <f>IF(AM2="Actual",Actuals!AL68/1000,SUM(AM66:AM69))</f>
        <v>-8121.1766491169137</v>
      </c>
      <c r="AN70" s="47">
        <f>IF(AN2="Actual",Actuals!AM68/1000,SUM(AN66:AN69))</f>
        <v>-8438.0015409889511</v>
      </c>
      <c r="AO70" s="47">
        <f>IF(AO2="Actual",Actuals!AN68/1000,SUM(AO66:AO69))</f>
        <v>-8629.191492254824</v>
      </c>
      <c r="AP70" s="47">
        <f>IF(AP2="Actual",Actuals!AO68/1000,SUM(AP66:AP69))</f>
        <v>-8518.0692940058216</v>
      </c>
      <c r="AQ70" s="47">
        <f>IF(AQ2="Actual",Actuals!AP68/1000,SUM(AQ66:AQ69))</f>
        <v>-8751.4990874408195</v>
      </c>
      <c r="AR70" s="47">
        <f>IF(AR2="Actual",Actuals!AQ68/1000,SUM(AR66:AR69))</f>
        <v>-8974.2651192697285</v>
      </c>
      <c r="AS70" s="47">
        <f>IF(AS2="Actual",Actuals!AR68/1000,SUM(AS66:AS69))</f>
        <v>-8942.1559057881586</v>
      </c>
      <c r="AT70" s="47">
        <f>IF(AT2="Actual",Actuals!AS68/1000,SUM(AT66:AT69))</f>
        <v>-9222.1874387434764</v>
      </c>
      <c r="AU70" s="47">
        <f>IF(AU2="Actual",Actuals!AT68/1000,SUM(AU66:AU69))</f>
        <v>-9555.0308947569029</v>
      </c>
      <c r="AV70" s="47">
        <f>IF(AV2="Actual",Actuals!AU68/1000,SUM(AV66:AV69))</f>
        <v>-9598.2305604540652</v>
      </c>
      <c r="AW70" s="47">
        <f>IF(AW2="Actual",Actuals!AV68/1000,SUM(AW66:AW69))</f>
        <v>-9730.5026328723307</v>
      </c>
      <c r="AX70" s="47">
        <f>IF(AX2="Actual",Actuals!AW68/1000,SUM(AX66:AX69))</f>
        <v>-9787.6892375533098</v>
      </c>
      <c r="AY70" s="47">
        <f>IF(AY2="Actual",Actuals!AX68/1000,SUM(AY66:AY69))</f>
        <v>-8821.7706544110461</v>
      </c>
      <c r="AZ70" s="47">
        <f>IF(AZ2="Actual",Actuals!AY68/1000,SUM(AZ66:AZ69))</f>
        <v>-7885.7434646787733</v>
      </c>
      <c r="BA70" s="47">
        <f>IF(BA2="Actual",Actuals!AZ68/1000,SUM(BA66:BA69))</f>
        <v>-6656.582460253876</v>
      </c>
      <c r="BB70" s="47">
        <f>IF(BB2="Actual",Actuals!BA68/1000,SUM(BB66:BB69))</f>
        <v>-5098.4740148356414</v>
      </c>
      <c r="BC70" s="47">
        <f>IF(BC2="Actual",Actuals!BB68/1000,SUM(BC66:BC69))</f>
        <v>-3727.9935131934362</v>
      </c>
      <c r="BD70" s="47">
        <f>IF(BD2="Actual",Actuals!BC68/1000,SUM(BD66:BD69))</f>
        <v>-2335.0256693909887</v>
      </c>
      <c r="BE70" s="47">
        <f>IF(BE2="Actual",Actuals!BD68/1000,SUM(BE66:BE69))</f>
        <v>-664.44967722139097</v>
      </c>
      <c r="BF70" s="47">
        <f>IF(BF2="Actual",Actuals!BE68/1000,SUM(BF66:BF69))</f>
        <v>737.72327990284839</v>
      </c>
      <c r="BG70" s="47">
        <f>IF(BG2="Actual",Actuals!BF68/1000,SUM(BG66:BG69))</f>
        <v>2067.794582145842</v>
      </c>
      <c r="BH70" s="47">
        <f>IF(BH2="Actual",Actuals!BG68/1000,SUM(BH66:BH69))</f>
        <v>3740.2546095517682</v>
      </c>
      <c r="BI70" s="47">
        <f>IF(BI2="Actual",Actuals!BH68/1000,SUM(BI66:BI69))</f>
        <v>5342.7477126928316</v>
      </c>
      <c r="BJ70" s="47">
        <f>IF(BJ2="Actual",Actuals!BI68/1000,SUM(BJ66:BJ69))</f>
        <v>7065.4062611263162</v>
      </c>
      <c r="BK70" s="47">
        <f>IF(BK2="Actual",Actuals!BJ68/1000,SUM(BK66:BK69))</f>
        <v>9329.8777773401835</v>
      </c>
      <c r="BL70" s="47">
        <f>IF(BL2="Actual",Actuals!BK68/1000,SUM(BL66:BL69))</f>
        <v>11568.760060215687</v>
      </c>
      <c r="BM70" s="47">
        <f>IF(BM2="Actual",Actuals!BL68/1000,SUM(BM66:BM69))</f>
        <v>14105.674891846867</v>
      </c>
      <c r="BN70" s="47">
        <f>IF(BN2="Actual",Actuals!BM68/1000,SUM(BN66:BN69))</f>
        <v>17050.873755473855</v>
      </c>
      <c r="BO70" s="47">
        <f>IF(BO2="Actual",Actuals!BN68/1000,SUM(BO66:BO69))</f>
        <v>19833.096141052923</v>
      </c>
      <c r="BP70" s="47">
        <f>IF(BP2="Actual",Actuals!BO68/1000,SUM(BP66:BP69))</f>
        <v>22661.268761463663</v>
      </c>
      <c r="BQ70" s="47">
        <f>IF(BQ2="Actual",Actuals!BP68/1000,SUM(BQ66:BQ69))</f>
        <v>25790.530567182363</v>
      </c>
      <c r="BR70" s="47">
        <f>IF(BR2="Actual",Actuals!BQ68/1000,SUM(BR66:BR69))</f>
        <v>28675.704710206846</v>
      </c>
      <c r="BS70" s="47">
        <f>IF(BS2="Actual",Actuals!BR68/1000,SUM(BS66:BS69))</f>
        <v>31512.234730642751</v>
      </c>
      <c r="BT70" s="47">
        <f>IF(BT2="Actual",Actuals!BS68/1000,SUM(BT66:BT69))</f>
        <v>34715.626160837033</v>
      </c>
      <c r="BU70" s="47">
        <f>IF(BU2="Actual",Actuals!BT68/1000,SUM(BU66:BU69))</f>
        <v>37873.380074753863</v>
      </c>
      <c r="BV70" s="47">
        <f>IF(BV2="Actual",Actuals!BU68/1000,SUM(BV66:BV69))</f>
        <v>41175.743507609208</v>
      </c>
      <c r="BX70" s="23"/>
      <c r="BY70" s="23"/>
    </row>
    <row r="71" spans="1:81" ht="14.4" thickBot="1" x14ac:dyDescent="0.3">
      <c r="A71" s="43"/>
      <c r="B71" s="44"/>
      <c r="C71" s="45"/>
      <c r="D71" s="46"/>
      <c r="E71" s="45"/>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X71" s="46"/>
      <c r="BY71" s="46"/>
      <c r="BZ71" s="46"/>
      <c r="CA71" s="46"/>
      <c r="CB71" s="46"/>
      <c r="CC71" s="46"/>
    </row>
    <row r="72" spans="1:81" x14ac:dyDescent="0.25">
      <c r="A72" s="14" t="s">
        <v>889</v>
      </c>
      <c r="B72" s="15"/>
      <c r="C72" s="23"/>
      <c r="D72" s="28"/>
      <c r="E72" s="23"/>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X72" s="28"/>
      <c r="BY72" s="28"/>
    </row>
    <row r="73" spans="1:81" x14ac:dyDescent="0.25">
      <c r="A73" s="15"/>
      <c r="B73" s="15"/>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X73" s="53"/>
      <c r="BY73" s="53"/>
    </row>
    <row r="74" spans="1:81" x14ac:dyDescent="0.25">
      <c r="A74" s="16" t="str">
        <f>'Total OpEx'!B48</f>
        <v>Support</v>
      </c>
      <c r="B74" s="15"/>
      <c r="C74" s="19">
        <f>IF(C$2="Fcst",'Headcount Roster -&gt;'!FE146+'Scale Ops Summary'!C4,Actuals!B52)</f>
        <v>0</v>
      </c>
      <c r="D74" s="19">
        <f>IF(D$2="Fcst",'Headcount Roster -&gt;'!FF146+'Scale Ops Summary'!D4,Actuals!C52)</f>
        <v>0</v>
      </c>
      <c r="E74" s="19">
        <f>IF(E$2="Fcst",'Headcount Roster -&gt;'!FG146+'Scale Ops Summary'!E4,Actuals!D52)</f>
        <v>0</v>
      </c>
      <c r="F74" s="19">
        <f>IF(F$2="Fcst",'Headcount Roster -&gt;'!FH146+'Scale Ops Summary'!F4,Actuals!E52)</f>
        <v>0</v>
      </c>
      <c r="G74" s="19">
        <f>IF(G$2="Fcst",'Headcount Roster -&gt;'!FI146+'Scale Ops Summary'!G4,Actuals!F52)</f>
        <v>0</v>
      </c>
      <c r="H74" s="19">
        <f>IF(H$2="Fcst",'Headcount Roster -&gt;'!FJ146+'Scale Ops Summary'!H4,Actuals!G52)</f>
        <v>0</v>
      </c>
      <c r="I74" s="19">
        <f>IF(I$2="Fcst",'Headcount Roster -&gt;'!FK146+'Scale Ops Summary'!I4,Actuals!H52)</f>
        <v>0</v>
      </c>
      <c r="J74" s="19">
        <f>IF(J$2="Fcst",'Headcount Roster -&gt;'!FL146+'Scale Ops Summary'!J4,Actuals!I52)</f>
        <v>0</v>
      </c>
      <c r="K74" s="19">
        <f>IF(K$2="Fcst",'Headcount Roster -&gt;'!FM146+'Scale Ops Summary'!K4,Actuals!J52)</f>
        <v>0</v>
      </c>
      <c r="L74" s="19">
        <f>IF(L$2="Fcst",'Headcount Roster -&gt;'!FN146+'Scale Ops Summary'!L4,Actuals!K52)</f>
        <v>0</v>
      </c>
      <c r="M74" s="19">
        <f>IF(M$2="Fcst",'Headcount Roster -&gt;'!FO146+'Scale Ops Summary'!M4,Actuals!L52)</f>
        <v>0</v>
      </c>
      <c r="N74" s="19">
        <f>IF(N$2="Fcst",'Headcount Roster -&gt;'!FP146+'Scale Ops Summary'!N4,Actuals!M52)</f>
        <v>0</v>
      </c>
      <c r="O74" s="19">
        <f>IF(O$2="Fcst",'Headcount Roster -&gt;'!FQ146+'Scale Ops Summary'!O4,Actuals!N52)</f>
        <v>0</v>
      </c>
      <c r="P74" s="19">
        <f>IF(P$2="Fcst",'Headcount Roster -&gt;'!FR146+'Scale Ops Summary'!P4,Actuals!O52)</f>
        <v>0</v>
      </c>
      <c r="Q74" s="19">
        <f>IF(Q$2="Fcst",'Headcount Roster -&gt;'!FS146+'Scale Ops Summary'!Q4,Actuals!P52)</f>
        <v>0</v>
      </c>
      <c r="R74" s="19">
        <f>IF(R$2="Fcst",'Headcount Roster -&gt;'!FT146+'Scale Ops Summary'!R4,Actuals!Q52)</f>
        <v>0</v>
      </c>
      <c r="S74" s="19">
        <f>IF(S$2="Fcst",'Headcount Roster -&gt;'!FU146+'Scale Ops Summary'!S4,Actuals!R52)</f>
        <v>0.96774193548387089</v>
      </c>
      <c r="T74" s="19">
        <f>IF(T$2="Fcst",'Headcount Roster -&gt;'!FV146+'Scale Ops Summary'!T4,Actuals!S52)</f>
        <v>2</v>
      </c>
      <c r="U74" s="19">
        <f>IF(U$2="Fcst",'Headcount Roster -&gt;'!FW146+'Scale Ops Summary'!U4,Actuals!T52)</f>
        <v>2</v>
      </c>
      <c r="V74" s="19">
        <f>IF(V$2="Fcst",'Headcount Roster -&gt;'!FX146+'Scale Ops Summary'!V4,Actuals!U52)</f>
        <v>2</v>
      </c>
      <c r="W74" s="19">
        <f>IF(W$2="Fcst",'Headcount Roster -&gt;'!FY146+'Scale Ops Summary'!W4,Actuals!V52)</f>
        <v>2</v>
      </c>
      <c r="X74" s="19">
        <f>IF(X$2="Fcst",'Headcount Roster -&gt;'!FZ146+'Scale Ops Summary'!X4,Actuals!W52)</f>
        <v>2</v>
      </c>
      <c r="Y74" s="19">
        <f>IF(Y$2="Fcst",'Headcount Roster -&gt;'!GA146+'Scale Ops Summary'!Y4,Actuals!X52)</f>
        <v>2</v>
      </c>
      <c r="Z74" s="19">
        <f>IF(Z$2="Fcst",'Headcount Roster -&gt;'!GB146+'Scale Ops Summary'!Z4,Actuals!Y52)</f>
        <v>2</v>
      </c>
      <c r="AA74" s="19">
        <f>IF(AA$2="Fcst",'Headcount Roster -&gt;'!GC146+'Scale Ops Summary'!AA4,Actuals!Z52)</f>
        <v>2</v>
      </c>
      <c r="AB74" s="19">
        <f>IF(AB$2="Fcst",'Headcount Roster -&gt;'!GD146+'Scale Ops Summary'!AB4,Actuals!AA52)</f>
        <v>2.0000000000000004</v>
      </c>
      <c r="AC74" s="19">
        <f>IF(AC$2="Fcst",'Headcount Roster -&gt;'!GE146+'Scale Ops Summary'!AC4,Actuals!AB52)</f>
        <v>2</v>
      </c>
      <c r="AD74" s="19">
        <f>IF(AD$2="Fcst",'Headcount Roster -&gt;'!GF146+'Scale Ops Summary'!AD4,Actuals!AC52)</f>
        <v>2</v>
      </c>
      <c r="AE74" s="19">
        <f>IF(AE$2="Fcst",'Headcount Roster -&gt;'!GG146+'Scale Ops Summary'!AE4,Actuals!AD52)</f>
        <v>2</v>
      </c>
      <c r="AF74" s="19">
        <f>IF(AF$2="Fcst",'Headcount Roster -&gt;'!GH146+'Scale Ops Summary'!AF4,Actuals!AE52)</f>
        <v>2</v>
      </c>
      <c r="AG74" s="19">
        <f>IF(AG$2="Fcst",'Headcount Roster -&gt;'!GI146+'Scale Ops Summary'!AG4,Actuals!AF52)</f>
        <v>2</v>
      </c>
      <c r="AH74" s="19">
        <f>IF(AH$2="Fcst",'Headcount Roster -&gt;'!GJ146+'Scale Ops Summary'!AH4,Actuals!AG52)</f>
        <v>2</v>
      </c>
      <c r="AI74" s="19">
        <f>IF(AI$2="Fcst",'Headcount Roster -&gt;'!GK146+'Scale Ops Summary'!AI4,Actuals!AH52)</f>
        <v>2</v>
      </c>
      <c r="AJ74" s="19">
        <f>IF(AJ$2="Fcst",'Headcount Roster -&gt;'!GL146+'Scale Ops Summary'!AJ4,Actuals!AI52)</f>
        <v>2</v>
      </c>
      <c r="AK74" s="19">
        <f>IF(AK$2="Fcst",'Headcount Roster -&gt;'!GM146+'Scale Ops Summary'!AK4,Actuals!AJ52)</f>
        <v>2</v>
      </c>
      <c r="AL74" s="19">
        <f>IF(AL$2="Fcst",'Headcount Roster -&gt;'!GN146+'Scale Ops Summary'!AL4,Actuals!AK52)</f>
        <v>2</v>
      </c>
      <c r="AM74" s="19">
        <f>IF(AM$2="Fcst",'Headcount Roster -&gt;'!GO146+'Scale Ops Summary'!AM4,Actuals!AL52)</f>
        <v>2</v>
      </c>
      <c r="AN74" s="19">
        <f>IF(AN$2="Fcst",'Headcount Roster -&gt;'!GP146+'Scale Ops Summary'!AN4,Actuals!AM52)</f>
        <v>2</v>
      </c>
      <c r="AO74" s="19">
        <f>IF(AO$2="Fcst",'Headcount Roster -&gt;'!GQ146+'Scale Ops Summary'!AO4,Actuals!AN52)</f>
        <v>2</v>
      </c>
      <c r="AP74" s="19">
        <f>IF(AP$2="Fcst",'Headcount Roster -&gt;'!GR146+'Scale Ops Summary'!AP4,Actuals!AO52)</f>
        <v>2</v>
      </c>
      <c r="AQ74" s="19">
        <f>IF(AQ$2="Fcst",'Headcount Roster -&gt;'!GS146+'Scale Ops Summary'!AQ4,Actuals!AP52)</f>
        <v>2</v>
      </c>
      <c r="AR74" s="19">
        <f>IF(AR$2="Fcst",'Headcount Roster -&gt;'!GT146+'Scale Ops Summary'!AR4,Actuals!AQ52)</f>
        <v>2</v>
      </c>
      <c r="AS74" s="19">
        <f>IF(AS$2="Fcst",'Headcount Roster -&gt;'!GU146+'Scale Ops Summary'!AS4,Actuals!AR52)</f>
        <v>2</v>
      </c>
      <c r="AT74" s="19">
        <f>IF(AT$2="Fcst",'Headcount Roster -&gt;'!GV146+'Scale Ops Summary'!AT4,Actuals!AS52)</f>
        <v>2</v>
      </c>
      <c r="AU74" s="19">
        <f>IF(AU$2="Fcst",'Headcount Roster -&gt;'!GW146+'Scale Ops Summary'!AU4,Actuals!AT52)</f>
        <v>2</v>
      </c>
      <c r="AV74" s="19">
        <f>IF(AV$2="Fcst",'Headcount Roster -&gt;'!GX146+'Scale Ops Summary'!AV4,Actuals!AU52)</f>
        <v>2</v>
      </c>
      <c r="AW74" s="19">
        <f>IF(AW$2="Fcst",'Headcount Roster -&gt;'!GY146+'Scale Ops Summary'!AW4,Actuals!AV52)</f>
        <v>2</v>
      </c>
      <c r="AX74" s="19">
        <f>IF(AX$2="Fcst",'Headcount Roster -&gt;'!GZ146+'Scale Ops Summary'!AX4,Actuals!AW52)</f>
        <v>2</v>
      </c>
      <c r="AY74" s="19">
        <f>IF(AY$2="Fcst",'Headcount Roster -&gt;'!HA146+'Scale Ops Summary'!AY4,Actuals!AX52)</f>
        <v>0</v>
      </c>
      <c r="AZ74" s="19">
        <f>IF(AZ$2="Fcst",'Headcount Roster -&gt;'!HB146+'Scale Ops Summary'!AZ4,Actuals!AY52)</f>
        <v>0</v>
      </c>
      <c r="BA74" s="19">
        <f>IF(BA$2="Fcst",'Headcount Roster -&gt;'!HC146+'Scale Ops Summary'!BA4,Actuals!AZ52)</f>
        <v>0</v>
      </c>
      <c r="BB74" s="19">
        <f>IF(BB$2="Fcst",'Headcount Roster -&gt;'!HD146+'Scale Ops Summary'!BB4,Actuals!BA52)</f>
        <v>0</v>
      </c>
      <c r="BC74" s="19">
        <f>IF(BC$2="Fcst",'Headcount Roster -&gt;'!HE146+'Scale Ops Summary'!BC4,Actuals!BB52)</f>
        <v>0</v>
      </c>
      <c r="BD74" s="19">
        <f>IF(BD$2="Fcst",'Headcount Roster -&gt;'!HF146+'Scale Ops Summary'!BD4,Actuals!BC52)</f>
        <v>0</v>
      </c>
      <c r="BE74" s="19">
        <f>IF(BE$2="Fcst",'Headcount Roster -&gt;'!HG146+'Scale Ops Summary'!BE4,Actuals!BD52)</f>
        <v>0</v>
      </c>
      <c r="BF74" s="19">
        <f>IF(BF$2="Fcst",'Headcount Roster -&gt;'!HH146+'Scale Ops Summary'!BF4,Actuals!BE52)</f>
        <v>0</v>
      </c>
      <c r="BG74" s="19">
        <f>IF(BG$2="Fcst",'Headcount Roster -&gt;'!HI146+'Scale Ops Summary'!BG4,Actuals!BF52)</f>
        <v>0</v>
      </c>
      <c r="BH74" s="19">
        <f>IF(BH$2="Fcst",'Headcount Roster -&gt;'!HJ146+'Scale Ops Summary'!BH4,Actuals!BG52)</f>
        <v>0</v>
      </c>
      <c r="BI74" s="19">
        <f>IF(BI$2="Fcst",'Headcount Roster -&gt;'!HK146+'Scale Ops Summary'!BI4,Actuals!BH52)</f>
        <v>0</v>
      </c>
      <c r="BJ74" s="19">
        <f>IF(BJ$2="Fcst",'Headcount Roster -&gt;'!HL146+'Scale Ops Summary'!BJ4,Actuals!BI52)</f>
        <v>0</v>
      </c>
      <c r="BK74" s="19">
        <f>IF(BK$2="Fcst",'Headcount Roster -&gt;'!HM146+'Scale Ops Summary'!BK4,Actuals!BJ52)</f>
        <v>0</v>
      </c>
      <c r="BL74" s="19">
        <f>IF(BL$2="Fcst",'Headcount Roster -&gt;'!HN146+'Scale Ops Summary'!BL4,Actuals!BK52)</f>
        <v>0</v>
      </c>
      <c r="BM74" s="19">
        <f>IF(BM$2="Fcst",'Headcount Roster -&gt;'!HO146+'Scale Ops Summary'!BM4,Actuals!BL52)</f>
        <v>0</v>
      </c>
      <c r="BN74" s="19">
        <f>IF(BN$2="Fcst",'Headcount Roster -&gt;'!HP146+'Scale Ops Summary'!BN4,Actuals!BM52)</f>
        <v>0</v>
      </c>
      <c r="BO74" s="19">
        <f>IF(BO$2="Fcst",'Headcount Roster -&gt;'!HQ146+'Scale Ops Summary'!BO4,Actuals!BN52)</f>
        <v>0</v>
      </c>
      <c r="BP74" s="19">
        <f>IF(BP$2="Fcst",'Headcount Roster -&gt;'!HR146+'Scale Ops Summary'!BP4,Actuals!BO52)</f>
        <v>0</v>
      </c>
      <c r="BQ74" s="19">
        <f>IF(BQ$2="Fcst",'Headcount Roster -&gt;'!HS146+'Scale Ops Summary'!BQ4,Actuals!BP52)</f>
        <v>0</v>
      </c>
      <c r="BR74" s="19">
        <f>IF(BR$2="Fcst",'Headcount Roster -&gt;'!HT146+'Scale Ops Summary'!BR4,Actuals!BQ52)</f>
        <v>0</v>
      </c>
      <c r="BS74" s="19">
        <f>IF(BS$2="Fcst",'Headcount Roster -&gt;'!HU146+'Scale Ops Summary'!BS4,Actuals!BR52)</f>
        <v>0</v>
      </c>
      <c r="BT74" s="19">
        <f>IF(BT$2="Fcst",'Headcount Roster -&gt;'!HV146+'Scale Ops Summary'!BT4,Actuals!BS52)</f>
        <v>0</v>
      </c>
      <c r="BU74" s="19">
        <f>IF(BU$2="Fcst",'Headcount Roster -&gt;'!HW146+'Scale Ops Summary'!BU4,Actuals!BT52)</f>
        <v>0</v>
      </c>
      <c r="BV74" s="19">
        <f>IF(BV$2="Fcst",'Headcount Roster -&gt;'!HX146+'Scale Ops Summary'!BV4,Actuals!BU52)</f>
        <v>0</v>
      </c>
      <c r="BW74" s="19"/>
      <c r="BX74" s="251">
        <f ca="1">OFFSET($B74,0,MATCH((DATE(BX$6,12,1)),$C$6:$BV$6,0))</f>
        <v>0</v>
      </c>
      <c r="BY74" s="251">
        <f t="shared" ref="BY74:CC84" ca="1" si="94">OFFSET($B74,0,MATCH((DATE(BY$6,12,1)),$C$6:$BV$6,0))</f>
        <v>2</v>
      </c>
      <c r="BZ74" s="251">
        <f t="shared" ca="1" si="94"/>
        <v>2</v>
      </c>
      <c r="CA74" s="251">
        <f t="shared" ca="1" si="94"/>
        <v>2</v>
      </c>
      <c r="CB74" s="251">
        <f t="shared" ca="1" si="94"/>
        <v>0</v>
      </c>
      <c r="CC74" s="251">
        <f t="shared" ca="1" si="94"/>
        <v>0</v>
      </c>
    </row>
    <row r="75" spans="1:81" x14ac:dyDescent="0.25">
      <c r="A75" s="16" t="str">
        <f>'Total OpEx'!B49</f>
        <v>Services</v>
      </c>
      <c r="B75" s="15"/>
      <c r="C75" s="19">
        <f>IF(C$2="Fcst",'Headcount Roster -&gt;'!FE147+'Scale Ops Summary'!C5,Actuals!B53)</f>
        <v>0</v>
      </c>
      <c r="D75" s="19">
        <f>IF(D$2="Fcst",'Headcount Roster -&gt;'!FF147+'Scale Ops Summary'!D5,Actuals!C53)</f>
        <v>0</v>
      </c>
      <c r="E75" s="19">
        <f>IF(E$2="Fcst",'Headcount Roster -&gt;'!FG147+'Scale Ops Summary'!E5,Actuals!D53)</f>
        <v>0</v>
      </c>
      <c r="F75" s="19">
        <f>IF(F$2="Fcst",'Headcount Roster -&gt;'!FH147+'Scale Ops Summary'!F5,Actuals!E53)</f>
        <v>0</v>
      </c>
      <c r="G75" s="19">
        <f>IF(G$2="Fcst",'Headcount Roster -&gt;'!FI147+'Scale Ops Summary'!G5,Actuals!F53)</f>
        <v>0</v>
      </c>
      <c r="H75" s="19">
        <f>IF(H$2="Fcst",'Headcount Roster -&gt;'!FJ147+'Scale Ops Summary'!H5,Actuals!G53)</f>
        <v>0</v>
      </c>
      <c r="I75" s="19">
        <f>IF(I$2="Fcst",'Headcount Roster -&gt;'!FK147+'Scale Ops Summary'!I5,Actuals!H53)</f>
        <v>0</v>
      </c>
      <c r="J75" s="19">
        <f>IF(J$2="Fcst",'Headcount Roster -&gt;'!FL147+'Scale Ops Summary'!J5,Actuals!I53)</f>
        <v>0</v>
      </c>
      <c r="K75" s="19">
        <f>IF(K$2="Fcst",'Headcount Roster -&gt;'!FM147+'Scale Ops Summary'!K5,Actuals!J53)</f>
        <v>0</v>
      </c>
      <c r="L75" s="19">
        <f>IF(L$2="Fcst",'Headcount Roster -&gt;'!FN147+'Scale Ops Summary'!L5,Actuals!K53)</f>
        <v>0</v>
      </c>
      <c r="M75" s="19">
        <f>IF(M$2="Fcst",'Headcount Roster -&gt;'!FO147+'Scale Ops Summary'!M5,Actuals!L53)</f>
        <v>0</v>
      </c>
      <c r="N75" s="19">
        <f>IF(N$2="Fcst",'Headcount Roster -&gt;'!FP147+'Scale Ops Summary'!N5,Actuals!M53)</f>
        <v>0</v>
      </c>
      <c r="O75" s="19">
        <f>IF(O$2="Fcst",'Headcount Roster -&gt;'!FQ147+'Scale Ops Summary'!O5,Actuals!N53)</f>
        <v>0</v>
      </c>
      <c r="P75" s="19">
        <f>IF(P$2="Fcst",'Headcount Roster -&gt;'!FR147+'Scale Ops Summary'!P5,Actuals!O53)</f>
        <v>0</v>
      </c>
      <c r="Q75" s="19">
        <f>IF(Q$2="Fcst",'Headcount Roster -&gt;'!FS147+'Scale Ops Summary'!Q5,Actuals!P53)</f>
        <v>0</v>
      </c>
      <c r="R75" s="19">
        <f>IF(R$2="Fcst",'Headcount Roster -&gt;'!FT147+'Scale Ops Summary'!R5,Actuals!Q53)</f>
        <v>0</v>
      </c>
      <c r="S75" s="19">
        <f>IF(S$2="Fcst",'Headcount Roster -&gt;'!FU147+'Scale Ops Summary'!S5,Actuals!R53)</f>
        <v>0</v>
      </c>
      <c r="T75" s="19">
        <f>IF(T$2="Fcst",'Headcount Roster -&gt;'!FV147+'Scale Ops Summary'!T5,Actuals!S53)</f>
        <v>0</v>
      </c>
      <c r="U75" s="19">
        <f>IF(U$2="Fcst",'Headcount Roster -&gt;'!FW147+'Scale Ops Summary'!U5,Actuals!T53)</f>
        <v>0</v>
      </c>
      <c r="V75" s="19">
        <f>IF(V$2="Fcst",'Headcount Roster -&gt;'!FX147+'Scale Ops Summary'!V5,Actuals!U53)</f>
        <v>0</v>
      </c>
      <c r="W75" s="19">
        <f>IF(W$2="Fcst",'Headcount Roster -&gt;'!FY147+'Scale Ops Summary'!W5,Actuals!V53)</f>
        <v>0</v>
      </c>
      <c r="X75" s="19">
        <f>IF(X$2="Fcst",'Headcount Roster -&gt;'!FZ147+'Scale Ops Summary'!X5,Actuals!W53)</f>
        <v>0</v>
      </c>
      <c r="Y75" s="19">
        <f>IF(Y$2="Fcst",'Headcount Roster -&gt;'!GA147+'Scale Ops Summary'!Y5,Actuals!X53)</f>
        <v>0</v>
      </c>
      <c r="Z75" s="19">
        <f>IF(Z$2="Fcst",'Headcount Roster -&gt;'!GB147+'Scale Ops Summary'!Z5,Actuals!Y53)</f>
        <v>0</v>
      </c>
      <c r="AA75" s="19">
        <f>IF(AA$2="Fcst",'Headcount Roster -&gt;'!GC147+'Scale Ops Summary'!AA5,Actuals!Z53)</f>
        <v>0</v>
      </c>
      <c r="AB75" s="19">
        <f>IF(AB$2="Fcst",'Headcount Roster -&gt;'!GD147+'Scale Ops Summary'!AB5,Actuals!AA53)</f>
        <v>0</v>
      </c>
      <c r="AC75" s="19">
        <f>IF(AC$2="Fcst",'Headcount Roster -&gt;'!GE147+'Scale Ops Summary'!AC5,Actuals!AB53)</f>
        <v>0</v>
      </c>
      <c r="AD75" s="19">
        <f>IF(AD$2="Fcst",'Headcount Roster -&gt;'!GF147+'Scale Ops Summary'!AD5,Actuals!AC53)</f>
        <v>0</v>
      </c>
      <c r="AE75" s="19">
        <f>IF(AE$2="Fcst",'Headcount Roster -&gt;'!GG147+'Scale Ops Summary'!AE5,Actuals!AD53)</f>
        <v>0</v>
      </c>
      <c r="AF75" s="19">
        <f>IF(AF$2="Fcst",'Headcount Roster -&gt;'!GH147+'Scale Ops Summary'!AF5,Actuals!AE53)</f>
        <v>0</v>
      </c>
      <c r="AG75" s="19">
        <f>IF(AG$2="Fcst",'Headcount Roster -&gt;'!GI147+'Scale Ops Summary'!AG5,Actuals!AF53)</f>
        <v>0</v>
      </c>
      <c r="AH75" s="19">
        <f>IF(AH$2="Fcst",'Headcount Roster -&gt;'!GJ147+'Scale Ops Summary'!AH5,Actuals!AG53)</f>
        <v>0</v>
      </c>
      <c r="AI75" s="19">
        <f>IF(AI$2="Fcst",'Headcount Roster -&gt;'!GK147+'Scale Ops Summary'!AI5,Actuals!AH53)</f>
        <v>0</v>
      </c>
      <c r="AJ75" s="19">
        <f>IF(AJ$2="Fcst",'Headcount Roster -&gt;'!GL147+'Scale Ops Summary'!AJ5,Actuals!AI53)</f>
        <v>0</v>
      </c>
      <c r="AK75" s="19">
        <f>IF(AK$2="Fcst",'Headcount Roster -&gt;'!GM147+'Scale Ops Summary'!AK5,Actuals!AJ53)</f>
        <v>0</v>
      </c>
      <c r="AL75" s="19">
        <f>IF(AL$2="Fcst",'Headcount Roster -&gt;'!GN147+'Scale Ops Summary'!AL5,Actuals!AK53)</f>
        <v>0</v>
      </c>
      <c r="AM75" s="19">
        <f>IF(AM$2="Fcst",'Headcount Roster -&gt;'!GO147+'Scale Ops Summary'!AM5,Actuals!AL53)</f>
        <v>0</v>
      </c>
      <c r="AN75" s="19">
        <f>IF(AN$2="Fcst",'Headcount Roster -&gt;'!GP147+'Scale Ops Summary'!AN5,Actuals!AM53)</f>
        <v>0</v>
      </c>
      <c r="AO75" s="19">
        <f>IF(AO$2="Fcst",'Headcount Roster -&gt;'!GQ147+'Scale Ops Summary'!AO5,Actuals!AN53)</f>
        <v>0</v>
      </c>
      <c r="AP75" s="19">
        <f>IF(AP$2="Fcst",'Headcount Roster -&gt;'!GR147+'Scale Ops Summary'!AP5,Actuals!AO53)</f>
        <v>0</v>
      </c>
      <c r="AQ75" s="19">
        <f>IF(AQ$2="Fcst",'Headcount Roster -&gt;'!GS147+'Scale Ops Summary'!AQ5,Actuals!AP53)</f>
        <v>0</v>
      </c>
      <c r="AR75" s="19">
        <f>IF(AR$2="Fcst",'Headcount Roster -&gt;'!GT147+'Scale Ops Summary'!AR5,Actuals!AQ53)</f>
        <v>0</v>
      </c>
      <c r="AS75" s="19">
        <f>IF(AS$2="Fcst",'Headcount Roster -&gt;'!GU147+'Scale Ops Summary'!AS5,Actuals!AR53)</f>
        <v>0</v>
      </c>
      <c r="AT75" s="19">
        <f>IF(AT$2="Fcst",'Headcount Roster -&gt;'!GV147+'Scale Ops Summary'!AT5,Actuals!AS53)</f>
        <v>0</v>
      </c>
      <c r="AU75" s="19">
        <f>IF(AU$2="Fcst",'Headcount Roster -&gt;'!GW147+'Scale Ops Summary'!AU5,Actuals!AT53)</f>
        <v>0</v>
      </c>
      <c r="AV75" s="19">
        <f>IF(AV$2="Fcst",'Headcount Roster -&gt;'!GX147+'Scale Ops Summary'!AV5,Actuals!AU53)</f>
        <v>0</v>
      </c>
      <c r="AW75" s="19">
        <f>IF(AW$2="Fcst",'Headcount Roster -&gt;'!GY147+'Scale Ops Summary'!AW5,Actuals!AV53)</f>
        <v>0</v>
      </c>
      <c r="AX75" s="19">
        <f>IF(AX$2="Fcst",'Headcount Roster -&gt;'!GZ147+'Scale Ops Summary'!AX5,Actuals!AW53)</f>
        <v>0</v>
      </c>
      <c r="AY75" s="19">
        <f>IF(AY$2="Fcst",'Headcount Roster -&gt;'!HA147+'Scale Ops Summary'!AY5,Actuals!AX53)</f>
        <v>0</v>
      </c>
      <c r="AZ75" s="19">
        <f>IF(AZ$2="Fcst",'Headcount Roster -&gt;'!HB147+'Scale Ops Summary'!AZ5,Actuals!AY53)</f>
        <v>0</v>
      </c>
      <c r="BA75" s="19">
        <f>IF(BA$2="Fcst",'Headcount Roster -&gt;'!HC147+'Scale Ops Summary'!BA5,Actuals!AZ53)</f>
        <v>0</v>
      </c>
      <c r="BB75" s="19">
        <f>IF(BB$2="Fcst",'Headcount Roster -&gt;'!HD147+'Scale Ops Summary'!BB5,Actuals!BA53)</f>
        <v>0</v>
      </c>
      <c r="BC75" s="19">
        <f>IF(BC$2="Fcst",'Headcount Roster -&gt;'!HE147+'Scale Ops Summary'!BC5,Actuals!BB53)</f>
        <v>0</v>
      </c>
      <c r="BD75" s="19">
        <f>IF(BD$2="Fcst",'Headcount Roster -&gt;'!HF147+'Scale Ops Summary'!BD5,Actuals!BC53)</f>
        <v>0</v>
      </c>
      <c r="BE75" s="19">
        <f>IF(BE$2="Fcst",'Headcount Roster -&gt;'!HG147+'Scale Ops Summary'!BE5,Actuals!BD53)</f>
        <v>0</v>
      </c>
      <c r="BF75" s="19">
        <f>IF(BF$2="Fcst",'Headcount Roster -&gt;'!HH147+'Scale Ops Summary'!BF5,Actuals!BE53)</f>
        <v>0</v>
      </c>
      <c r="BG75" s="19">
        <f>IF(BG$2="Fcst",'Headcount Roster -&gt;'!HI147+'Scale Ops Summary'!BG5,Actuals!BF53)</f>
        <v>0</v>
      </c>
      <c r="BH75" s="19">
        <f>IF(BH$2="Fcst",'Headcount Roster -&gt;'!HJ147+'Scale Ops Summary'!BH5,Actuals!BG53)</f>
        <v>0</v>
      </c>
      <c r="BI75" s="19">
        <f>IF(BI$2="Fcst",'Headcount Roster -&gt;'!HK147+'Scale Ops Summary'!BI5,Actuals!BH53)</f>
        <v>0</v>
      </c>
      <c r="BJ75" s="19">
        <f>IF(BJ$2="Fcst",'Headcount Roster -&gt;'!HL147+'Scale Ops Summary'!BJ5,Actuals!BI53)</f>
        <v>0</v>
      </c>
      <c r="BK75" s="19">
        <f>IF(BK$2="Fcst",'Headcount Roster -&gt;'!HM147+'Scale Ops Summary'!BK5,Actuals!BJ53)</f>
        <v>0</v>
      </c>
      <c r="BL75" s="19">
        <f>IF(BL$2="Fcst",'Headcount Roster -&gt;'!HN147+'Scale Ops Summary'!BL5,Actuals!BK53)</f>
        <v>0</v>
      </c>
      <c r="BM75" s="19">
        <f>IF(BM$2="Fcst",'Headcount Roster -&gt;'!HO147+'Scale Ops Summary'!BM5,Actuals!BL53)</f>
        <v>0</v>
      </c>
      <c r="BN75" s="19">
        <f>IF(BN$2="Fcst",'Headcount Roster -&gt;'!HP147+'Scale Ops Summary'!BN5,Actuals!BM53)</f>
        <v>0</v>
      </c>
      <c r="BO75" s="19">
        <f>IF(BO$2="Fcst",'Headcount Roster -&gt;'!HQ147+'Scale Ops Summary'!BO5,Actuals!BN53)</f>
        <v>0</v>
      </c>
      <c r="BP75" s="19">
        <f>IF(BP$2="Fcst",'Headcount Roster -&gt;'!HR147+'Scale Ops Summary'!BP5,Actuals!BO53)</f>
        <v>0</v>
      </c>
      <c r="BQ75" s="19">
        <f>IF(BQ$2="Fcst",'Headcount Roster -&gt;'!HS147+'Scale Ops Summary'!BQ5,Actuals!BP53)</f>
        <v>0</v>
      </c>
      <c r="BR75" s="19">
        <f>IF(BR$2="Fcst",'Headcount Roster -&gt;'!HT147+'Scale Ops Summary'!BR5,Actuals!BQ53)</f>
        <v>0</v>
      </c>
      <c r="BS75" s="19">
        <f>IF(BS$2="Fcst",'Headcount Roster -&gt;'!HU147+'Scale Ops Summary'!BS5,Actuals!BR53)</f>
        <v>0</v>
      </c>
      <c r="BT75" s="19">
        <f>IF(BT$2="Fcst",'Headcount Roster -&gt;'!HV147+'Scale Ops Summary'!BT5,Actuals!BS53)</f>
        <v>0</v>
      </c>
      <c r="BU75" s="19">
        <f>IF(BU$2="Fcst",'Headcount Roster -&gt;'!HW147+'Scale Ops Summary'!BU5,Actuals!BT53)</f>
        <v>0</v>
      </c>
      <c r="BV75" s="19">
        <f>IF(BV$2="Fcst",'Headcount Roster -&gt;'!HX147+'Scale Ops Summary'!BV5,Actuals!BU53)</f>
        <v>0</v>
      </c>
      <c r="BW75" s="19"/>
      <c r="BX75" s="251">
        <f t="shared" ref="BX75:BX84" ca="1" si="95">OFFSET($B75,0,MATCH((DATE(BX$6,12,1)),$C$6:$BV$6,0))</f>
        <v>0</v>
      </c>
      <c r="BY75" s="251">
        <f t="shared" ca="1" si="94"/>
        <v>0</v>
      </c>
      <c r="BZ75" s="251">
        <f t="shared" ca="1" si="94"/>
        <v>0</v>
      </c>
      <c r="CA75" s="251">
        <f t="shared" ca="1" si="94"/>
        <v>0</v>
      </c>
      <c r="CB75" s="251">
        <f t="shared" ca="1" si="94"/>
        <v>0</v>
      </c>
      <c r="CC75" s="251">
        <f t="shared" ca="1" si="94"/>
        <v>0</v>
      </c>
    </row>
    <row r="76" spans="1:81" x14ac:dyDescent="0.25">
      <c r="A76" s="16" t="str">
        <f>'Total OpEx'!B50</f>
        <v>Customer Success</v>
      </c>
      <c r="B76" s="15"/>
      <c r="C76" s="19">
        <f>IF(C$2="Fcst",'Headcount Roster -&gt;'!FE148+'Scale Ops Summary'!C6,Actuals!B54)</f>
        <v>2.0615588761322332</v>
      </c>
      <c r="D76" s="19">
        <f>IF(D$2="Fcst",'Headcount Roster -&gt;'!FF148+'Scale Ops Summary'!D6,Actuals!C54)</f>
        <v>3</v>
      </c>
      <c r="E76" s="19">
        <f>IF(E$2="Fcst",'Headcount Roster -&gt;'!FG148+'Scale Ops Summary'!E6,Actuals!D54)</f>
        <v>4.5000865401257721</v>
      </c>
      <c r="F76" s="19">
        <f>IF(F$2="Fcst",'Headcount Roster -&gt;'!FH148+'Scale Ops Summary'!F6,Actuals!E54)</f>
        <v>3.0001730802515429</v>
      </c>
      <c r="G76" s="19">
        <f>IF(G$2="Fcst",'Headcount Roster -&gt;'!FI148+'Scale Ops Summary'!G6,Actuals!F54)</f>
        <v>2.5001442335429527</v>
      </c>
      <c r="H76" s="19">
        <f>IF(H$2="Fcst",'Headcount Roster -&gt;'!FJ148+'Scale Ops Summary'!H6,Actuals!G54)</f>
        <v>3.0001730802515429</v>
      </c>
      <c r="I76" s="19">
        <f>IF(I$2="Fcst",'Headcount Roster -&gt;'!FK148+'Scale Ops Summary'!I6,Actuals!H54)</f>
        <v>3.0001730802515429</v>
      </c>
      <c r="J76" s="19">
        <f>IF(J$2="Fcst",'Headcount Roster -&gt;'!FL148+'Scale Ops Summary'!J6,Actuals!I54)</f>
        <v>11.096774193548388</v>
      </c>
      <c r="K76" s="19">
        <f>IF(K$2="Fcst",'Headcount Roster -&gt;'!FM148+'Scale Ops Summary'!K6,Actuals!J54)</f>
        <v>12</v>
      </c>
      <c r="L76" s="19">
        <f>IF(L$2="Fcst",'Headcount Roster -&gt;'!FN148+'Scale Ops Summary'!L6,Actuals!K54)</f>
        <v>12.258064516129032</v>
      </c>
      <c r="M76" s="19">
        <f>IF(M$2="Fcst",'Headcount Roster -&gt;'!FO148+'Scale Ops Summary'!M6,Actuals!L54)</f>
        <v>13</v>
      </c>
      <c r="N76" s="19">
        <f>IF(N$2="Fcst",'Headcount Roster -&gt;'!FP148+'Scale Ops Summary'!N6,Actuals!M54)</f>
        <v>13</v>
      </c>
      <c r="O76" s="19">
        <f>IF(O$2="Fcst",'Headcount Roster -&gt;'!FQ148+'Scale Ops Summary'!O6,Actuals!N54)</f>
        <v>13</v>
      </c>
      <c r="P76" s="19">
        <f>IF(P$2="Fcst",'Headcount Roster -&gt;'!FR148+'Scale Ops Summary'!P6,Actuals!O54)</f>
        <v>13.071428571428571</v>
      </c>
      <c r="Q76" s="19">
        <f>IF(Q$2="Fcst",'Headcount Roster -&gt;'!FS148+'Scale Ops Summary'!Q6,Actuals!P54)</f>
        <v>14</v>
      </c>
      <c r="R76" s="19">
        <f>IF(R$2="Fcst",'Headcount Roster -&gt;'!FT148+'Scale Ops Summary'!R6,Actuals!Q54)</f>
        <v>14</v>
      </c>
      <c r="S76" s="19">
        <f>IF(S$2="Fcst",'Headcount Roster -&gt;'!FU148+'Scale Ops Summary'!S6,Actuals!R54)</f>
        <v>14</v>
      </c>
      <c r="T76" s="19">
        <f>IF(T$2="Fcst",'Headcount Roster -&gt;'!FV148+'Scale Ops Summary'!T6,Actuals!S54)</f>
        <v>14</v>
      </c>
      <c r="U76" s="19">
        <f>IF(U$2="Fcst",'Headcount Roster -&gt;'!FW148+'Scale Ops Summary'!U6,Actuals!T54)</f>
        <v>14</v>
      </c>
      <c r="V76" s="19">
        <f>IF(V$2="Fcst",'Headcount Roster -&gt;'!FX148+'Scale Ops Summary'!V6,Actuals!U54)</f>
        <v>14</v>
      </c>
      <c r="W76" s="19">
        <f>IF(W$2="Fcst",'Headcount Roster -&gt;'!FY148+'Scale Ops Summary'!W6,Actuals!V54)</f>
        <v>14</v>
      </c>
      <c r="X76" s="19">
        <f>IF(X$2="Fcst",'Headcount Roster -&gt;'!FZ148+'Scale Ops Summary'!X6,Actuals!W54)</f>
        <v>14</v>
      </c>
      <c r="Y76" s="19">
        <f>IF(Y$2="Fcst",'Headcount Roster -&gt;'!GA148+'Scale Ops Summary'!Y6,Actuals!X54)</f>
        <v>14</v>
      </c>
      <c r="Z76" s="19">
        <f>IF(Z$2="Fcst",'Headcount Roster -&gt;'!GB148+'Scale Ops Summary'!Z6,Actuals!Y54)</f>
        <v>14</v>
      </c>
      <c r="AA76" s="19">
        <f>IF(AA$2="Fcst",'Headcount Roster -&gt;'!GC148+'Scale Ops Summary'!AA6,Actuals!Z54)</f>
        <v>14</v>
      </c>
      <c r="AB76" s="19">
        <f>IF(AB$2="Fcst",'Headcount Roster -&gt;'!GD148+'Scale Ops Summary'!AB6,Actuals!AA54)</f>
        <v>14</v>
      </c>
      <c r="AC76" s="19">
        <f>IF(AC$2="Fcst",'Headcount Roster -&gt;'!GE148+'Scale Ops Summary'!AC6,Actuals!AB54)</f>
        <v>14</v>
      </c>
      <c r="AD76" s="19">
        <f>IF(AD$2="Fcst",'Headcount Roster -&gt;'!GF148+'Scale Ops Summary'!AD6,Actuals!AC54)</f>
        <v>14</v>
      </c>
      <c r="AE76" s="19">
        <f>IF(AE$2="Fcst",'Headcount Roster -&gt;'!GG148+'Scale Ops Summary'!AE6,Actuals!AD54)</f>
        <v>14</v>
      </c>
      <c r="AF76" s="19">
        <f>IF(AF$2="Fcst",'Headcount Roster -&gt;'!GH148+'Scale Ops Summary'!AF6,Actuals!AE54)</f>
        <v>14</v>
      </c>
      <c r="AG76" s="19">
        <f>IF(AG$2="Fcst",'Headcount Roster -&gt;'!GI148+'Scale Ops Summary'!AG6,Actuals!AF54)</f>
        <v>14</v>
      </c>
      <c r="AH76" s="19">
        <f>IF(AH$2="Fcst",'Headcount Roster -&gt;'!GJ148+'Scale Ops Summary'!AH6,Actuals!AG54)</f>
        <v>14</v>
      </c>
      <c r="AI76" s="19">
        <f>IF(AI$2="Fcst",'Headcount Roster -&gt;'!GK148+'Scale Ops Summary'!AI6,Actuals!AH54)</f>
        <v>14</v>
      </c>
      <c r="AJ76" s="19">
        <f>IF(AJ$2="Fcst",'Headcount Roster -&gt;'!GL148+'Scale Ops Summary'!AJ6,Actuals!AI54)</f>
        <v>14</v>
      </c>
      <c r="AK76" s="19">
        <f>IF(AK$2="Fcst",'Headcount Roster -&gt;'!GM148+'Scale Ops Summary'!AK6,Actuals!AJ54)</f>
        <v>14</v>
      </c>
      <c r="AL76" s="19">
        <f>IF(AL$2="Fcst",'Headcount Roster -&gt;'!GN148+'Scale Ops Summary'!AL6,Actuals!AK54)</f>
        <v>14</v>
      </c>
      <c r="AM76" s="19">
        <f>IF(AM$2="Fcst",'Headcount Roster -&gt;'!GO148+'Scale Ops Summary'!AM6,Actuals!AL54)</f>
        <v>14</v>
      </c>
      <c r="AN76" s="19">
        <f>IF(AN$2="Fcst",'Headcount Roster -&gt;'!GP148+'Scale Ops Summary'!AN6,Actuals!AM54)</f>
        <v>14</v>
      </c>
      <c r="AO76" s="19">
        <f>IF(AO$2="Fcst",'Headcount Roster -&gt;'!GQ148+'Scale Ops Summary'!AO6,Actuals!AN54)</f>
        <v>14</v>
      </c>
      <c r="AP76" s="19">
        <f>IF(AP$2="Fcst",'Headcount Roster -&gt;'!GR148+'Scale Ops Summary'!AP6,Actuals!AO54)</f>
        <v>14</v>
      </c>
      <c r="AQ76" s="19">
        <f>IF(AQ$2="Fcst",'Headcount Roster -&gt;'!GS148+'Scale Ops Summary'!AQ6,Actuals!AP54)</f>
        <v>14</v>
      </c>
      <c r="AR76" s="19">
        <f>IF(AR$2="Fcst",'Headcount Roster -&gt;'!GT148+'Scale Ops Summary'!AR6,Actuals!AQ54)</f>
        <v>14</v>
      </c>
      <c r="AS76" s="19">
        <f>IF(AS$2="Fcst",'Headcount Roster -&gt;'!GU148+'Scale Ops Summary'!AS6,Actuals!AR54)</f>
        <v>14</v>
      </c>
      <c r="AT76" s="19">
        <f>IF(AT$2="Fcst",'Headcount Roster -&gt;'!GV148+'Scale Ops Summary'!AT6,Actuals!AS54)</f>
        <v>14</v>
      </c>
      <c r="AU76" s="19">
        <f>IF(AU$2="Fcst",'Headcount Roster -&gt;'!GW148+'Scale Ops Summary'!AU6,Actuals!AT54)</f>
        <v>14</v>
      </c>
      <c r="AV76" s="19">
        <f>IF(AV$2="Fcst",'Headcount Roster -&gt;'!GX148+'Scale Ops Summary'!AV6,Actuals!AU54)</f>
        <v>14</v>
      </c>
      <c r="AW76" s="19">
        <f>IF(AW$2="Fcst",'Headcount Roster -&gt;'!GY148+'Scale Ops Summary'!AW6,Actuals!AV54)</f>
        <v>14</v>
      </c>
      <c r="AX76" s="19">
        <f>IF(AX$2="Fcst",'Headcount Roster -&gt;'!GZ148+'Scale Ops Summary'!AX6,Actuals!AW54)</f>
        <v>14</v>
      </c>
      <c r="AY76" s="19">
        <f>IF(AY$2="Fcst",'Headcount Roster -&gt;'!HA148+'Scale Ops Summary'!AY6,Actuals!AX54)</f>
        <v>0</v>
      </c>
      <c r="AZ76" s="19">
        <f>IF(AZ$2="Fcst",'Headcount Roster -&gt;'!HB148+'Scale Ops Summary'!AZ6,Actuals!AY54)</f>
        <v>0</v>
      </c>
      <c r="BA76" s="19">
        <f>IF(BA$2="Fcst",'Headcount Roster -&gt;'!HC148+'Scale Ops Summary'!BA6,Actuals!AZ54)</f>
        <v>0</v>
      </c>
      <c r="BB76" s="19">
        <f>IF(BB$2="Fcst",'Headcount Roster -&gt;'!HD148+'Scale Ops Summary'!BB6,Actuals!BA54)</f>
        <v>0</v>
      </c>
      <c r="BC76" s="19">
        <f>IF(BC$2="Fcst",'Headcount Roster -&gt;'!HE148+'Scale Ops Summary'!BC6,Actuals!BB54)</f>
        <v>0</v>
      </c>
      <c r="BD76" s="19">
        <f>IF(BD$2="Fcst",'Headcount Roster -&gt;'!HF148+'Scale Ops Summary'!BD6,Actuals!BC54)</f>
        <v>0</v>
      </c>
      <c r="BE76" s="19">
        <f>IF(BE$2="Fcst",'Headcount Roster -&gt;'!HG148+'Scale Ops Summary'!BE6,Actuals!BD54)</f>
        <v>0</v>
      </c>
      <c r="BF76" s="19">
        <f>IF(BF$2="Fcst",'Headcount Roster -&gt;'!HH148+'Scale Ops Summary'!BF6,Actuals!BE54)</f>
        <v>0</v>
      </c>
      <c r="BG76" s="19">
        <f>IF(BG$2="Fcst",'Headcount Roster -&gt;'!HI148+'Scale Ops Summary'!BG6,Actuals!BF54)</f>
        <v>0</v>
      </c>
      <c r="BH76" s="19">
        <f>IF(BH$2="Fcst",'Headcount Roster -&gt;'!HJ148+'Scale Ops Summary'!BH6,Actuals!BG54)</f>
        <v>0</v>
      </c>
      <c r="BI76" s="19">
        <f>IF(BI$2="Fcst",'Headcount Roster -&gt;'!HK148+'Scale Ops Summary'!BI6,Actuals!BH54)</f>
        <v>0</v>
      </c>
      <c r="BJ76" s="19">
        <f>IF(BJ$2="Fcst",'Headcount Roster -&gt;'!HL148+'Scale Ops Summary'!BJ6,Actuals!BI54)</f>
        <v>0</v>
      </c>
      <c r="BK76" s="19">
        <f>IF(BK$2="Fcst",'Headcount Roster -&gt;'!HM148+'Scale Ops Summary'!BK6,Actuals!BJ54)</f>
        <v>0</v>
      </c>
      <c r="BL76" s="19">
        <f>IF(BL$2="Fcst",'Headcount Roster -&gt;'!HN148+'Scale Ops Summary'!BL6,Actuals!BK54)</f>
        <v>0</v>
      </c>
      <c r="BM76" s="19">
        <f>IF(BM$2="Fcst",'Headcount Roster -&gt;'!HO148+'Scale Ops Summary'!BM6,Actuals!BL54)</f>
        <v>0</v>
      </c>
      <c r="BN76" s="19">
        <f>IF(BN$2="Fcst",'Headcount Roster -&gt;'!HP148+'Scale Ops Summary'!BN6,Actuals!BM54)</f>
        <v>0</v>
      </c>
      <c r="BO76" s="19">
        <f>IF(BO$2="Fcst",'Headcount Roster -&gt;'!HQ148+'Scale Ops Summary'!BO6,Actuals!BN54)</f>
        <v>0</v>
      </c>
      <c r="BP76" s="19">
        <f>IF(BP$2="Fcst",'Headcount Roster -&gt;'!HR148+'Scale Ops Summary'!BP6,Actuals!BO54)</f>
        <v>0</v>
      </c>
      <c r="BQ76" s="19">
        <f>IF(BQ$2="Fcst",'Headcount Roster -&gt;'!HS148+'Scale Ops Summary'!BQ6,Actuals!BP54)</f>
        <v>0</v>
      </c>
      <c r="BR76" s="19">
        <f>IF(BR$2="Fcst",'Headcount Roster -&gt;'!HT148+'Scale Ops Summary'!BR6,Actuals!BQ54)</f>
        <v>0</v>
      </c>
      <c r="BS76" s="19">
        <f>IF(BS$2="Fcst",'Headcount Roster -&gt;'!HU148+'Scale Ops Summary'!BS6,Actuals!BR54)</f>
        <v>0</v>
      </c>
      <c r="BT76" s="19">
        <f>IF(BT$2="Fcst",'Headcount Roster -&gt;'!HV148+'Scale Ops Summary'!BT6,Actuals!BS54)</f>
        <v>0</v>
      </c>
      <c r="BU76" s="19">
        <f>IF(BU$2="Fcst",'Headcount Roster -&gt;'!HW148+'Scale Ops Summary'!BU6,Actuals!BT54)</f>
        <v>0</v>
      </c>
      <c r="BV76" s="19">
        <f>IF(BV$2="Fcst",'Headcount Roster -&gt;'!HX148+'Scale Ops Summary'!BV6,Actuals!BU54)</f>
        <v>0</v>
      </c>
      <c r="BW76" s="19"/>
      <c r="BX76" s="251">
        <f t="shared" ca="1" si="95"/>
        <v>13</v>
      </c>
      <c r="BY76" s="251">
        <f t="shared" ca="1" si="94"/>
        <v>14</v>
      </c>
      <c r="BZ76" s="251">
        <f t="shared" ca="1" si="94"/>
        <v>14</v>
      </c>
      <c r="CA76" s="251">
        <f t="shared" ca="1" si="94"/>
        <v>14</v>
      </c>
      <c r="CB76" s="251">
        <f t="shared" ca="1" si="94"/>
        <v>0</v>
      </c>
      <c r="CC76" s="251">
        <f t="shared" ca="1" si="94"/>
        <v>0</v>
      </c>
    </row>
    <row r="77" spans="1:81" x14ac:dyDescent="0.25">
      <c r="A77" s="16" t="s">
        <v>954</v>
      </c>
      <c r="B77" s="15"/>
      <c r="C77" s="19">
        <f>IF(C$2="Fcst",'Headcount Roster -&gt;'!FE149,Actuals!B55)</f>
        <v>0</v>
      </c>
      <c r="D77" s="19">
        <f>IF(D$2="Fcst",'Headcount Roster -&gt;'!FF149,Actuals!C55)</f>
        <v>0</v>
      </c>
      <c r="E77" s="19">
        <f>IF(E$2="Fcst",'Headcount Roster -&gt;'!FG149,Actuals!D55)</f>
        <v>0</v>
      </c>
      <c r="F77" s="19">
        <f>IF(F$2="Fcst",'Headcount Roster -&gt;'!FH149,Actuals!E55)</f>
        <v>0</v>
      </c>
      <c r="G77" s="19">
        <f>IF(G$2="Fcst",'Headcount Roster -&gt;'!FI149,Actuals!F55)</f>
        <v>0</v>
      </c>
      <c r="H77" s="19">
        <f>IF(H$2="Fcst",'Headcount Roster -&gt;'!FJ149,Actuals!G55)</f>
        <v>0</v>
      </c>
      <c r="I77" s="19">
        <f>IF(I$2="Fcst",'Headcount Roster -&gt;'!FK149,Actuals!H55)</f>
        <v>0</v>
      </c>
      <c r="J77" s="19">
        <f>IF(J$2="Fcst",'Headcount Roster -&gt;'!FL149,Actuals!I55)</f>
        <v>0</v>
      </c>
      <c r="K77" s="19">
        <f>IF(K$2="Fcst",'Headcount Roster -&gt;'!FM149,Actuals!J55)</f>
        <v>0</v>
      </c>
      <c r="L77" s="19">
        <f>IF(L$2="Fcst",'Headcount Roster -&gt;'!FN149,Actuals!K55)</f>
        <v>0</v>
      </c>
      <c r="M77" s="19">
        <f>IF(M$2="Fcst",'Headcount Roster -&gt;'!FO149,Actuals!L55)</f>
        <v>0</v>
      </c>
      <c r="N77" s="19">
        <f>IF(N$2="Fcst",'Headcount Roster -&gt;'!FP149,Actuals!M55)</f>
        <v>0</v>
      </c>
      <c r="O77" s="19">
        <f>IF(O$2="Fcst",'Headcount Roster -&gt;'!FQ149,Actuals!N55)</f>
        <v>0</v>
      </c>
      <c r="P77" s="19">
        <f>IF(P$2="Fcst",'Headcount Roster -&gt;'!FR149,Actuals!O55)</f>
        <v>0</v>
      </c>
      <c r="Q77" s="19">
        <f>IF(Q$2="Fcst",'Headcount Roster -&gt;'!FS149,Actuals!P55)</f>
        <v>0</v>
      </c>
      <c r="R77" s="19">
        <f>IF(R$2="Fcst",'Headcount Roster -&gt;'!FT149,Actuals!Q55)</f>
        <v>0</v>
      </c>
      <c r="S77" s="19">
        <f>IF(S$2="Fcst",'Headcount Roster -&gt;'!FU149,Actuals!R55)</f>
        <v>0</v>
      </c>
      <c r="T77" s="19">
        <f>IF(T$2="Fcst",'Headcount Roster -&gt;'!FV149,Actuals!S55)</f>
        <v>0</v>
      </c>
      <c r="U77" s="19">
        <f>IF(U$2="Fcst",'Headcount Roster -&gt;'!FW149,Actuals!T55)</f>
        <v>0</v>
      </c>
      <c r="V77" s="19">
        <f>IF(V$2="Fcst",'Headcount Roster -&gt;'!FX149,Actuals!U55)</f>
        <v>0</v>
      </c>
      <c r="W77" s="19">
        <f>IF(W$2="Fcst",'Headcount Roster -&gt;'!FY149,Actuals!V55)</f>
        <v>0</v>
      </c>
      <c r="X77" s="19">
        <f>IF(X$2="Fcst",'Headcount Roster -&gt;'!FZ149,Actuals!W55)</f>
        <v>0</v>
      </c>
      <c r="Y77" s="19">
        <f>IF(Y$2="Fcst",'Headcount Roster -&gt;'!GA149,Actuals!X55)</f>
        <v>0</v>
      </c>
      <c r="Z77" s="19">
        <f>IF(Z$2="Fcst",'Headcount Roster -&gt;'!GB149,Actuals!Y55)</f>
        <v>0</v>
      </c>
      <c r="AA77" s="19">
        <f>IF(AA$2="Fcst",'Headcount Roster -&gt;'!GC149,Actuals!Z55)</f>
        <v>0</v>
      </c>
      <c r="AB77" s="19">
        <f>IF(AB$2="Fcst",'Headcount Roster -&gt;'!GD149,Actuals!AA55)</f>
        <v>0</v>
      </c>
      <c r="AC77" s="19">
        <f>IF(AC$2="Fcst",'Headcount Roster -&gt;'!GE149,Actuals!AB55)</f>
        <v>0</v>
      </c>
      <c r="AD77" s="19">
        <f>IF(AD$2="Fcst",'Headcount Roster -&gt;'!GF149,Actuals!AC55)</f>
        <v>0</v>
      </c>
      <c r="AE77" s="19">
        <f>IF(AE$2="Fcst",'Headcount Roster -&gt;'!GG149,Actuals!AD55)</f>
        <v>0</v>
      </c>
      <c r="AF77" s="19">
        <f>IF(AF$2="Fcst",'Headcount Roster -&gt;'!GH149,Actuals!AE55)</f>
        <v>0</v>
      </c>
      <c r="AG77" s="19">
        <f>IF(AG$2="Fcst",'Headcount Roster -&gt;'!GI149,Actuals!AF55)</f>
        <v>0</v>
      </c>
      <c r="AH77" s="19">
        <f>IF(AH$2="Fcst",'Headcount Roster -&gt;'!GJ149,Actuals!AG55)</f>
        <v>0</v>
      </c>
      <c r="AI77" s="19">
        <f>IF(AI$2="Fcst",'Headcount Roster -&gt;'!GK149,Actuals!AH55)</f>
        <v>0</v>
      </c>
      <c r="AJ77" s="19">
        <f>IF(AJ$2="Fcst",'Headcount Roster -&gt;'!GL149,Actuals!AI55)</f>
        <v>0</v>
      </c>
      <c r="AK77" s="19">
        <f>IF(AK$2="Fcst",'Headcount Roster -&gt;'!GM149,Actuals!AJ55)</f>
        <v>0</v>
      </c>
      <c r="AL77" s="19">
        <f>IF(AL$2="Fcst",'Headcount Roster -&gt;'!GN149,Actuals!AK55)</f>
        <v>0</v>
      </c>
      <c r="AM77" s="19">
        <f>IF(AM$2="Fcst",'Headcount Roster -&gt;'!GO149,Actuals!AL55)</f>
        <v>0</v>
      </c>
      <c r="AN77" s="19">
        <f>IF(AN$2="Fcst",'Headcount Roster -&gt;'!GP149,Actuals!AM55)</f>
        <v>0</v>
      </c>
      <c r="AO77" s="19">
        <f>IF(AO$2="Fcst",'Headcount Roster -&gt;'!GQ149,Actuals!AN55)</f>
        <v>0</v>
      </c>
      <c r="AP77" s="19">
        <f>IF(AP$2="Fcst",'Headcount Roster -&gt;'!GR149,Actuals!AO55)</f>
        <v>0</v>
      </c>
      <c r="AQ77" s="19">
        <f>IF(AQ$2="Fcst",'Headcount Roster -&gt;'!GS149,Actuals!AP55)</f>
        <v>0</v>
      </c>
      <c r="AR77" s="19">
        <f>IF(AR$2="Fcst",'Headcount Roster -&gt;'!GT149,Actuals!AQ55)</f>
        <v>0</v>
      </c>
      <c r="AS77" s="19">
        <f>IF(AS$2="Fcst",'Headcount Roster -&gt;'!GU149,Actuals!AR55)</f>
        <v>0</v>
      </c>
      <c r="AT77" s="19">
        <f>IF(AT$2="Fcst",'Headcount Roster -&gt;'!GV149,Actuals!AS55)</f>
        <v>0</v>
      </c>
      <c r="AU77" s="19">
        <f>IF(AU$2="Fcst",'Headcount Roster -&gt;'!GW149,Actuals!AT55)</f>
        <v>0</v>
      </c>
      <c r="AV77" s="19">
        <f>IF(AV$2="Fcst",'Headcount Roster -&gt;'!GX149,Actuals!AU55)</f>
        <v>0</v>
      </c>
      <c r="AW77" s="19">
        <f>IF(AW$2="Fcst",'Headcount Roster -&gt;'!GY149,Actuals!AV55)</f>
        <v>0</v>
      </c>
      <c r="AX77" s="19">
        <f>IF(AX$2="Fcst",'Headcount Roster -&gt;'!GZ149,Actuals!AW55)</f>
        <v>0</v>
      </c>
      <c r="AY77" s="19">
        <f>IF(AY$2="Fcst",'Headcount Roster -&gt;'!HA149,Actuals!AX55)</f>
        <v>0</v>
      </c>
      <c r="AZ77" s="19">
        <f>IF(AZ$2="Fcst",'Headcount Roster -&gt;'!HB149,Actuals!AY55)</f>
        <v>0</v>
      </c>
      <c r="BA77" s="19">
        <f>IF(BA$2="Fcst",'Headcount Roster -&gt;'!HC149,Actuals!AZ55)</f>
        <v>0</v>
      </c>
      <c r="BB77" s="19">
        <f>IF(BB$2="Fcst",'Headcount Roster -&gt;'!HD149,Actuals!BA55)</f>
        <v>0</v>
      </c>
      <c r="BC77" s="19">
        <f>IF(BC$2="Fcst",'Headcount Roster -&gt;'!HE149,Actuals!BB55)</f>
        <v>0</v>
      </c>
      <c r="BD77" s="19">
        <f>IF(BD$2="Fcst",'Headcount Roster -&gt;'!HF149,Actuals!BC55)</f>
        <v>0</v>
      </c>
      <c r="BE77" s="19">
        <f>IF(BE$2="Fcst",'Headcount Roster -&gt;'!HG149,Actuals!BD55)</f>
        <v>0</v>
      </c>
      <c r="BF77" s="19">
        <f>IF(BF$2="Fcst",'Headcount Roster -&gt;'!HH149,Actuals!BE55)</f>
        <v>0</v>
      </c>
      <c r="BG77" s="19">
        <f>IF(BG$2="Fcst",'Headcount Roster -&gt;'!HI149,Actuals!BF55)</f>
        <v>0</v>
      </c>
      <c r="BH77" s="19">
        <f>IF(BH$2="Fcst",'Headcount Roster -&gt;'!HJ149,Actuals!BG55)</f>
        <v>0</v>
      </c>
      <c r="BI77" s="19">
        <f>IF(BI$2="Fcst",'Headcount Roster -&gt;'!HK149,Actuals!BH55)</f>
        <v>0</v>
      </c>
      <c r="BJ77" s="19">
        <f>IF(BJ$2="Fcst",'Headcount Roster -&gt;'!HL149,Actuals!BI55)</f>
        <v>0</v>
      </c>
      <c r="BK77" s="19">
        <f>IF(BK$2="Fcst",'Headcount Roster -&gt;'!HM149,Actuals!BJ55)</f>
        <v>0</v>
      </c>
      <c r="BL77" s="19">
        <f>IF(BL$2="Fcst",'Headcount Roster -&gt;'!HN149,Actuals!BK55)</f>
        <v>0</v>
      </c>
      <c r="BM77" s="19">
        <f>IF(BM$2="Fcst",'Headcount Roster -&gt;'!HO149,Actuals!BL55)</f>
        <v>0</v>
      </c>
      <c r="BN77" s="19">
        <f>IF(BN$2="Fcst",'Headcount Roster -&gt;'!HP149,Actuals!BM55)</f>
        <v>0</v>
      </c>
      <c r="BO77" s="19">
        <f>IF(BO$2="Fcst",'Headcount Roster -&gt;'!HQ149,Actuals!BN55)</f>
        <v>0</v>
      </c>
      <c r="BP77" s="19">
        <f>IF(BP$2="Fcst",'Headcount Roster -&gt;'!HR149,Actuals!BO55)</f>
        <v>0</v>
      </c>
      <c r="BQ77" s="19">
        <f>IF(BQ$2="Fcst",'Headcount Roster -&gt;'!HS149,Actuals!BP55)</f>
        <v>0</v>
      </c>
      <c r="BR77" s="19">
        <f>IF(BR$2="Fcst",'Headcount Roster -&gt;'!HT149,Actuals!BQ55)</f>
        <v>0</v>
      </c>
      <c r="BS77" s="19">
        <f>IF(BS$2="Fcst",'Headcount Roster -&gt;'!HU149,Actuals!BR55)</f>
        <v>0</v>
      </c>
      <c r="BT77" s="19">
        <f>IF(BT$2="Fcst",'Headcount Roster -&gt;'!HV149,Actuals!BS55)</f>
        <v>0</v>
      </c>
      <c r="BU77" s="19">
        <f>IF(BU$2="Fcst",'Headcount Roster -&gt;'!HW149,Actuals!BT55)</f>
        <v>0</v>
      </c>
      <c r="BV77" s="19">
        <f>IF(BV$2="Fcst",'Headcount Roster -&gt;'!HX149,Actuals!BU55)</f>
        <v>0</v>
      </c>
      <c r="BW77" s="19"/>
      <c r="BX77" s="251">
        <f t="shared" ca="1" si="95"/>
        <v>0</v>
      </c>
      <c r="BY77" s="251">
        <f t="shared" ca="1" si="94"/>
        <v>0</v>
      </c>
      <c r="BZ77" s="251">
        <f t="shared" ca="1" si="94"/>
        <v>0</v>
      </c>
      <c r="CA77" s="251">
        <f t="shared" ca="1" si="94"/>
        <v>0</v>
      </c>
      <c r="CB77" s="251">
        <f t="shared" ca="1" si="94"/>
        <v>0</v>
      </c>
      <c r="CC77" s="251">
        <f t="shared" ca="1" si="94"/>
        <v>0</v>
      </c>
    </row>
    <row r="78" spans="1:81" x14ac:dyDescent="0.25">
      <c r="A78" s="16" t="s">
        <v>476</v>
      </c>
      <c r="B78" s="15"/>
      <c r="C78" s="19">
        <f>IF(C$2="Fcst",'Headcount Roster -&gt;'!FE150,Actuals!B56)</f>
        <v>0</v>
      </c>
      <c r="D78" s="19">
        <f>IF(D$2="Fcst",'Headcount Roster -&gt;'!FF150,Actuals!C56)</f>
        <v>0</v>
      </c>
      <c r="E78" s="19">
        <f>IF(E$2="Fcst",'Headcount Roster -&gt;'!FG150,Actuals!D56)</f>
        <v>0</v>
      </c>
      <c r="F78" s="19">
        <f>IF(F$2="Fcst",'Headcount Roster -&gt;'!FH150,Actuals!E56)</f>
        <v>0</v>
      </c>
      <c r="G78" s="19">
        <f>IF(G$2="Fcst",'Headcount Roster -&gt;'!FI150,Actuals!F56)</f>
        <v>0</v>
      </c>
      <c r="H78" s="19">
        <f>IF(H$2="Fcst",'Headcount Roster -&gt;'!FJ150,Actuals!G56)</f>
        <v>0</v>
      </c>
      <c r="I78" s="19">
        <f>IF(I$2="Fcst",'Headcount Roster -&gt;'!FK150,Actuals!H56)</f>
        <v>0</v>
      </c>
      <c r="J78" s="19">
        <f>IF(J$2="Fcst",'Headcount Roster -&gt;'!FL150,Actuals!I56)</f>
        <v>0</v>
      </c>
      <c r="K78" s="19">
        <f>IF(K$2="Fcst",'Headcount Roster -&gt;'!FM150,Actuals!J56)</f>
        <v>0</v>
      </c>
      <c r="L78" s="19">
        <f>IF(L$2="Fcst",'Headcount Roster -&gt;'!FN150,Actuals!K56)</f>
        <v>0</v>
      </c>
      <c r="M78" s="19">
        <f>IF(M$2="Fcst",'Headcount Roster -&gt;'!FO150,Actuals!L56)</f>
        <v>0</v>
      </c>
      <c r="N78" s="19">
        <f>IF(N$2="Fcst",'Headcount Roster -&gt;'!FP150,Actuals!M56)</f>
        <v>0</v>
      </c>
      <c r="O78" s="19">
        <f>IF(O$2="Fcst",'Headcount Roster -&gt;'!FQ150,Actuals!N56)</f>
        <v>0</v>
      </c>
      <c r="P78" s="19">
        <f>IF(P$2="Fcst",'Headcount Roster -&gt;'!FR150,Actuals!O56)</f>
        <v>0</v>
      </c>
      <c r="Q78" s="19">
        <f>IF(Q$2="Fcst",'Headcount Roster -&gt;'!FS150,Actuals!P56)</f>
        <v>0</v>
      </c>
      <c r="R78" s="19">
        <f>IF(R$2="Fcst",'Headcount Roster -&gt;'!FT150,Actuals!Q56)</f>
        <v>0</v>
      </c>
      <c r="S78" s="19">
        <f>IF(S$2="Fcst",'Headcount Roster -&gt;'!FU150,Actuals!R56)</f>
        <v>0</v>
      </c>
      <c r="T78" s="19">
        <f>IF(T$2="Fcst",'Headcount Roster -&gt;'!FV150,Actuals!S56)</f>
        <v>0</v>
      </c>
      <c r="U78" s="19">
        <f>IF(U$2="Fcst",'Headcount Roster -&gt;'!FW150,Actuals!T56)</f>
        <v>0</v>
      </c>
      <c r="V78" s="19">
        <f>IF(V$2="Fcst",'Headcount Roster -&gt;'!FX150,Actuals!U56)</f>
        <v>0</v>
      </c>
      <c r="W78" s="19">
        <f>IF(W$2="Fcst",'Headcount Roster -&gt;'!FY150,Actuals!V56)</f>
        <v>0</v>
      </c>
      <c r="X78" s="19">
        <f>IF(X$2="Fcst",'Headcount Roster -&gt;'!FZ150,Actuals!W56)</f>
        <v>0</v>
      </c>
      <c r="Y78" s="19">
        <f>IF(Y$2="Fcst",'Headcount Roster -&gt;'!GA150,Actuals!X56)</f>
        <v>0</v>
      </c>
      <c r="Z78" s="19">
        <f>IF(Z$2="Fcst",'Headcount Roster -&gt;'!GB150,Actuals!Y56)</f>
        <v>0</v>
      </c>
      <c r="AA78" s="19">
        <f>IF(AA$2="Fcst",'Headcount Roster -&gt;'!GC150,Actuals!Z56)</f>
        <v>0</v>
      </c>
      <c r="AB78" s="19">
        <f>IF(AB$2="Fcst",'Headcount Roster -&gt;'!GD150,Actuals!AA56)</f>
        <v>0</v>
      </c>
      <c r="AC78" s="19">
        <f>IF(AC$2="Fcst",'Headcount Roster -&gt;'!GE150,Actuals!AB56)</f>
        <v>0</v>
      </c>
      <c r="AD78" s="19">
        <f>IF(AD$2="Fcst",'Headcount Roster -&gt;'!GF150,Actuals!AC56)</f>
        <v>0</v>
      </c>
      <c r="AE78" s="19">
        <f>IF(AE$2="Fcst",'Headcount Roster -&gt;'!GG150,Actuals!AD56)</f>
        <v>0</v>
      </c>
      <c r="AF78" s="19">
        <f>IF(AF$2="Fcst",'Headcount Roster -&gt;'!GH150,Actuals!AE56)</f>
        <v>0</v>
      </c>
      <c r="AG78" s="19">
        <f>IF(AG$2="Fcst",'Headcount Roster -&gt;'!GI150,Actuals!AF56)</f>
        <v>0</v>
      </c>
      <c r="AH78" s="19">
        <f>IF(AH$2="Fcst",'Headcount Roster -&gt;'!GJ150,Actuals!AG56)</f>
        <v>0</v>
      </c>
      <c r="AI78" s="19">
        <f>IF(AI$2="Fcst",'Headcount Roster -&gt;'!GK150,Actuals!AH56)</f>
        <v>0</v>
      </c>
      <c r="AJ78" s="19">
        <f>IF(AJ$2="Fcst",'Headcount Roster -&gt;'!GL150,Actuals!AI56)</f>
        <v>0</v>
      </c>
      <c r="AK78" s="19">
        <f>IF(AK$2="Fcst",'Headcount Roster -&gt;'!GM150,Actuals!AJ56)</f>
        <v>0</v>
      </c>
      <c r="AL78" s="19">
        <f>IF(AL$2="Fcst",'Headcount Roster -&gt;'!GN150,Actuals!AK56)</f>
        <v>0</v>
      </c>
      <c r="AM78" s="19">
        <f>IF(AM$2="Fcst",'Headcount Roster -&gt;'!GO150,Actuals!AL56)</f>
        <v>0</v>
      </c>
      <c r="AN78" s="19">
        <f>IF(AN$2="Fcst",'Headcount Roster -&gt;'!GP150,Actuals!AM56)</f>
        <v>0</v>
      </c>
      <c r="AO78" s="19">
        <f>IF(AO$2="Fcst",'Headcount Roster -&gt;'!GQ150,Actuals!AN56)</f>
        <v>0</v>
      </c>
      <c r="AP78" s="19">
        <f>IF(AP$2="Fcst",'Headcount Roster -&gt;'!GR150,Actuals!AO56)</f>
        <v>0</v>
      </c>
      <c r="AQ78" s="19">
        <f>IF(AQ$2="Fcst",'Headcount Roster -&gt;'!GS150,Actuals!AP56)</f>
        <v>0</v>
      </c>
      <c r="AR78" s="19">
        <f>IF(AR$2="Fcst",'Headcount Roster -&gt;'!GT150,Actuals!AQ56)</f>
        <v>0</v>
      </c>
      <c r="AS78" s="19">
        <f>IF(AS$2="Fcst",'Headcount Roster -&gt;'!GU150,Actuals!AR56)</f>
        <v>0</v>
      </c>
      <c r="AT78" s="19">
        <f>IF(AT$2="Fcst",'Headcount Roster -&gt;'!GV150,Actuals!AS56)</f>
        <v>0</v>
      </c>
      <c r="AU78" s="19">
        <f>IF(AU$2="Fcst",'Headcount Roster -&gt;'!GW150,Actuals!AT56)</f>
        <v>0</v>
      </c>
      <c r="AV78" s="19">
        <f>IF(AV$2="Fcst",'Headcount Roster -&gt;'!GX150,Actuals!AU56)</f>
        <v>0</v>
      </c>
      <c r="AW78" s="19">
        <f>IF(AW$2="Fcst",'Headcount Roster -&gt;'!GY150,Actuals!AV56)</f>
        <v>0</v>
      </c>
      <c r="AX78" s="19">
        <f>IF(AX$2="Fcst",'Headcount Roster -&gt;'!GZ150,Actuals!AW56)</f>
        <v>0</v>
      </c>
      <c r="AY78" s="19">
        <f>IF(AY$2="Fcst",'Headcount Roster -&gt;'!HA150,Actuals!AX56)</f>
        <v>0</v>
      </c>
      <c r="AZ78" s="19">
        <f>IF(AZ$2="Fcst",'Headcount Roster -&gt;'!HB150,Actuals!AY56)</f>
        <v>0</v>
      </c>
      <c r="BA78" s="19">
        <f>IF(BA$2="Fcst",'Headcount Roster -&gt;'!HC150,Actuals!AZ56)</f>
        <v>0</v>
      </c>
      <c r="BB78" s="19">
        <f>IF(BB$2="Fcst",'Headcount Roster -&gt;'!HD150,Actuals!BA56)</f>
        <v>0</v>
      </c>
      <c r="BC78" s="19">
        <f>IF(BC$2="Fcst",'Headcount Roster -&gt;'!HE150,Actuals!BB56)</f>
        <v>0</v>
      </c>
      <c r="BD78" s="19">
        <f>IF(BD$2="Fcst",'Headcount Roster -&gt;'!HF150,Actuals!BC56)</f>
        <v>0</v>
      </c>
      <c r="BE78" s="19">
        <f>IF(BE$2="Fcst",'Headcount Roster -&gt;'!HG150,Actuals!BD56)</f>
        <v>0</v>
      </c>
      <c r="BF78" s="19">
        <f>IF(BF$2="Fcst",'Headcount Roster -&gt;'!HH150,Actuals!BE56)</f>
        <v>0</v>
      </c>
      <c r="BG78" s="19">
        <f>IF(BG$2="Fcst",'Headcount Roster -&gt;'!HI150,Actuals!BF56)</f>
        <v>0</v>
      </c>
      <c r="BH78" s="19">
        <f>IF(BH$2="Fcst",'Headcount Roster -&gt;'!HJ150,Actuals!BG56)</f>
        <v>0</v>
      </c>
      <c r="BI78" s="19">
        <f>IF(BI$2="Fcst",'Headcount Roster -&gt;'!HK150,Actuals!BH56)</f>
        <v>0</v>
      </c>
      <c r="BJ78" s="19">
        <f>IF(BJ$2="Fcst",'Headcount Roster -&gt;'!HL150,Actuals!BI56)</f>
        <v>0</v>
      </c>
      <c r="BK78" s="19">
        <f>IF(BK$2="Fcst",'Headcount Roster -&gt;'!HM150,Actuals!BJ56)</f>
        <v>0</v>
      </c>
      <c r="BL78" s="19">
        <f>IF(BL$2="Fcst",'Headcount Roster -&gt;'!HN150,Actuals!BK56)</f>
        <v>0</v>
      </c>
      <c r="BM78" s="19">
        <f>IF(BM$2="Fcst",'Headcount Roster -&gt;'!HO150,Actuals!BL56)</f>
        <v>0</v>
      </c>
      <c r="BN78" s="19">
        <f>IF(BN$2="Fcst",'Headcount Roster -&gt;'!HP150,Actuals!BM56)</f>
        <v>0</v>
      </c>
      <c r="BO78" s="19">
        <f>IF(BO$2="Fcst",'Headcount Roster -&gt;'!HQ150,Actuals!BN56)</f>
        <v>0</v>
      </c>
      <c r="BP78" s="19">
        <f>IF(BP$2="Fcst",'Headcount Roster -&gt;'!HR150,Actuals!BO56)</f>
        <v>0</v>
      </c>
      <c r="BQ78" s="19">
        <f>IF(BQ$2="Fcst",'Headcount Roster -&gt;'!HS150,Actuals!BP56)</f>
        <v>0</v>
      </c>
      <c r="BR78" s="19">
        <f>IF(BR$2="Fcst",'Headcount Roster -&gt;'!HT150,Actuals!BQ56)</f>
        <v>0</v>
      </c>
      <c r="BS78" s="19">
        <f>IF(BS$2="Fcst",'Headcount Roster -&gt;'!HU150,Actuals!BR56)</f>
        <v>0</v>
      </c>
      <c r="BT78" s="19">
        <f>IF(BT$2="Fcst",'Headcount Roster -&gt;'!HV150,Actuals!BS56)</f>
        <v>0</v>
      </c>
      <c r="BU78" s="19">
        <f>IF(BU$2="Fcst",'Headcount Roster -&gt;'!HW150,Actuals!BT56)</f>
        <v>0</v>
      </c>
      <c r="BV78" s="19">
        <f>IF(BV$2="Fcst",'Headcount Roster -&gt;'!HX150,Actuals!BU56)</f>
        <v>0</v>
      </c>
      <c r="BW78" s="19"/>
      <c r="BX78" s="251"/>
      <c r="BY78" s="251"/>
      <c r="BZ78" s="251"/>
      <c r="CA78" s="251"/>
      <c r="CB78" s="251"/>
      <c r="CC78" s="251"/>
    </row>
    <row r="79" spans="1:81" x14ac:dyDescent="0.25">
      <c r="A79" s="16" t="str">
        <f>'Total OpEx'!B53</f>
        <v>Dev Ops</v>
      </c>
      <c r="B79" s="15"/>
      <c r="C79" s="19">
        <f>IF(C$2="Fcst",'Headcount Roster -&gt;'!FE151+'Scale Ops Summary'!C7,Actuals!B57)</f>
        <v>0</v>
      </c>
      <c r="D79" s="19">
        <f>IF(D$2="Fcst",'Headcount Roster -&gt;'!FF151+'Scale Ops Summary'!D7,Actuals!C57)</f>
        <v>0</v>
      </c>
      <c r="E79" s="19">
        <f>IF(E$2="Fcst",'Headcount Roster -&gt;'!FG151+'Scale Ops Summary'!E7,Actuals!D57)</f>
        <v>0</v>
      </c>
      <c r="F79" s="19">
        <f>IF(F$2="Fcst",'Headcount Roster -&gt;'!FH151+'Scale Ops Summary'!F7,Actuals!E57)</f>
        <v>0</v>
      </c>
      <c r="G79" s="19">
        <f>IF(G$2="Fcst",'Headcount Roster -&gt;'!FI151+'Scale Ops Summary'!G7,Actuals!F57)</f>
        <v>0</v>
      </c>
      <c r="H79" s="19">
        <f>IF(H$2="Fcst",'Headcount Roster -&gt;'!FJ151+'Scale Ops Summary'!H7,Actuals!G57)</f>
        <v>0</v>
      </c>
      <c r="I79" s="19">
        <f>IF(I$2="Fcst",'Headcount Roster -&gt;'!FK151+'Scale Ops Summary'!I7,Actuals!H57)</f>
        <v>0</v>
      </c>
      <c r="J79" s="19">
        <f>IF(J$2="Fcst",'Headcount Roster -&gt;'!FL151+'Scale Ops Summary'!J7,Actuals!I57)</f>
        <v>0</v>
      </c>
      <c r="K79" s="19">
        <f>IF(K$2="Fcst",'Headcount Roster -&gt;'!FM151+'Scale Ops Summary'!K7,Actuals!J57)</f>
        <v>0</v>
      </c>
      <c r="L79" s="19">
        <f>IF(L$2="Fcst",'Headcount Roster -&gt;'!FN151+'Scale Ops Summary'!L7,Actuals!K57)</f>
        <v>0</v>
      </c>
      <c r="M79" s="19">
        <f>IF(M$2="Fcst",'Headcount Roster -&gt;'!FO151+'Scale Ops Summary'!M7,Actuals!L57)</f>
        <v>0</v>
      </c>
      <c r="N79" s="19">
        <f>IF(N$2="Fcst",'Headcount Roster -&gt;'!FP151+'Scale Ops Summary'!N7,Actuals!M57)</f>
        <v>0</v>
      </c>
      <c r="O79" s="19">
        <f>IF(O$2="Fcst",'Headcount Roster -&gt;'!FQ151+'Scale Ops Summary'!O7,Actuals!N57)</f>
        <v>0</v>
      </c>
      <c r="P79" s="19">
        <f>IF(P$2="Fcst",'Headcount Roster -&gt;'!FR151+'Scale Ops Summary'!P7,Actuals!O57)</f>
        <v>0</v>
      </c>
      <c r="Q79" s="19">
        <f>IF(Q$2="Fcst",'Headcount Roster -&gt;'!FS151+'Scale Ops Summary'!Q7,Actuals!P57)</f>
        <v>0</v>
      </c>
      <c r="R79" s="19">
        <f>IF(R$2="Fcst",'Headcount Roster -&gt;'!FT151+'Scale Ops Summary'!R7,Actuals!Q57)</f>
        <v>0</v>
      </c>
      <c r="S79" s="19">
        <f>IF(S$2="Fcst",'Headcount Roster -&gt;'!FU151+'Scale Ops Summary'!S7,Actuals!R57)</f>
        <v>0</v>
      </c>
      <c r="T79" s="19">
        <f>IF(T$2="Fcst",'Headcount Roster -&gt;'!FV151+'Scale Ops Summary'!T7,Actuals!S57)</f>
        <v>0</v>
      </c>
      <c r="U79" s="19">
        <f>IF(U$2="Fcst",'Headcount Roster -&gt;'!FW151+'Scale Ops Summary'!U7,Actuals!T57)</f>
        <v>0</v>
      </c>
      <c r="V79" s="19">
        <f>IF(V$2="Fcst",'Headcount Roster -&gt;'!FX151+'Scale Ops Summary'!V7,Actuals!U57)</f>
        <v>0</v>
      </c>
      <c r="W79" s="19">
        <f>IF(W$2="Fcst",'Headcount Roster -&gt;'!FY151+'Scale Ops Summary'!W7,Actuals!V57)</f>
        <v>0</v>
      </c>
      <c r="X79" s="19">
        <f>IF(X$2="Fcst",'Headcount Roster -&gt;'!FZ151+'Scale Ops Summary'!X7,Actuals!W57)</f>
        <v>0</v>
      </c>
      <c r="Y79" s="19">
        <f>IF(Y$2="Fcst",'Headcount Roster -&gt;'!GA151+'Scale Ops Summary'!Y7,Actuals!X57)</f>
        <v>0</v>
      </c>
      <c r="Z79" s="19">
        <f>IF(Z$2="Fcst",'Headcount Roster -&gt;'!GB151+'Scale Ops Summary'!Z7,Actuals!Y57)</f>
        <v>0</v>
      </c>
      <c r="AA79" s="19">
        <f>IF(AA$2="Fcst",'Headcount Roster -&gt;'!GC151+'Scale Ops Summary'!AA7,Actuals!Z57)</f>
        <v>0</v>
      </c>
      <c r="AB79" s="19">
        <f>IF(AB$2="Fcst",'Headcount Roster -&gt;'!GD151+'Scale Ops Summary'!AB7,Actuals!AA57)</f>
        <v>0</v>
      </c>
      <c r="AC79" s="19">
        <f>IF(AC$2="Fcst",'Headcount Roster -&gt;'!GE151+'Scale Ops Summary'!AC7,Actuals!AB57)</f>
        <v>0</v>
      </c>
      <c r="AD79" s="19">
        <f>IF(AD$2="Fcst",'Headcount Roster -&gt;'!GF151+'Scale Ops Summary'!AD7,Actuals!AC57)</f>
        <v>0</v>
      </c>
      <c r="AE79" s="19">
        <f>IF(AE$2="Fcst",'Headcount Roster -&gt;'!GG151+'Scale Ops Summary'!AE7,Actuals!AD57)</f>
        <v>0</v>
      </c>
      <c r="AF79" s="19">
        <f>IF(AF$2="Fcst",'Headcount Roster -&gt;'!GH151+'Scale Ops Summary'!AF7,Actuals!AE57)</f>
        <v>0</v>
      </c>
      <c r="AG79" s="19">
        <f>IF(AG$2="Fcst",'Headcount Roster -&gt;'!GI151+'Scale Ops Summary'!AG7,Actuals!AF57)</f>
        <v>0</v>
      </c>
      <c r="AH79" s="19">
        <f>IF(AH$2="Fcst",'Headcount Roster -&gt;'!GJ151+'Scale Ops Summary'!AH7,Actuals!AG57)</f>
        <v>0</v>
      </c>
      <c r="AI79" s="19">
        <f>IF(AI$2="Fcst",'Headcount Roster -&gt;'!GK151+'Scale Ops Summary'!AI7,Actuals!AH57)</f>
        <v>0</v>
      </c>
      <c r="AJ79" s="19">
        <f>IF(AJ$2="Fcst",'Headcount Roster -&gt;'!GL151+'Scale Ops Summary'!AJ7,Actuals!AI57)</f>
        <v>0</v>
      </c>
      <c r="AK79" s="19">
        <f>IF(AK$2="Fcst",'Headcount Roster -&gt;'!GM151+'Scale Ops Summary'!AK7,Actuals!AJ57)</f>
        <v>0</v>
      </c>
      <c r="AL79" s="19">
        <f>IF(AL$2="Fcst",'Headcount Roster -&gt;'!GN151+'Scale Ops Summary'!AL7,Actuals!AK57)</f>
        <v>0</v>
      </c>
      <c r="AM79" s="19">
        <f>IF(AM$2="Fcst",'Headcount Roster -&gt;'!GO151+'Scale Ops Summary'!AM7,Actuals!AL57)</f>
        <v>0</v>
      </c>
      <c r="AN79" s="19">
        <f>IF(AN$2="Fcst",'Headcount Roster -&gt;'!GP151+'Scale Ops Summary'!AN7,Actuals!AM57)</f>
        <v>0</v>
      </c>
      <c r="AO79" s="19">
        <f>IF(AO$2="Fcst",'Headcount Roster -&gt;'!GQ151+'Scale Ops Summary'!AO7,Actuals!AN57)</f>
        <v>0</v>
      </c>
      <c r="AP79" s="19">
        <f>IF(AP$2="Fcst",'Headcount Roster -&gt;'!GR151+'Scale Ops Summary'!AP7,Actuals!AO57)</f>
        <v>0</v>
      </c>
      <c r="AQ79" s="19">
        <f>IF(AQ$2="Fcst",'Headcount Roster -&gt;'!GS151+'Scale Ops Summary'!AQ7,Actuals!AP57)</f>
        <v>0</v>
      </c>
      <c r="AR79" s="19">
        <f>IF(AR$2="Fcst",'Headcount Roster -&gt;'!GT151+'Scale Ops Summary'!AR7,Actuals!AQ57)</f>
        <v>0</v>
      </c>
      <c r="AS79" s="19">
        <f>IF(AS$2="Fcst",'Headcount Roster -&gt;'!GU151+'Scale Ops Summary'!AS7,Actuals!AR57)</f>
        <v>0</v>
      </c>
      <c r="AT79" s="19">
        <f>IF(AT$2="Fcst",'Headcount Roster -&gt;'!GV151+'Scale Ops Summary'!AT7,Actuals!AS57)</f>
        <v>0</v>
      </c>
      <c r="AU79" s="19">
        <f>IF(AU$2="Fcst",'Headcount Roster -&gt;'!GW151+'Scale Ops Summary'!AU7,Actuals!AT57)</f>
        <v>0</v>
      </c>
      <c r="AV79" s="19">
        <f>IF(AV$2="Fcst",'Headcount Roster -&gt;'!GX151+'Scale Ops Summary'!AV7,Actuals!AU57)</f>
        <v>0</v>
      </c>
      <c r="AW79" s="19">
        <f>IF(AW$2="Fcst",'Headcount Roster -&gt;'!GY151+'Scale Ops Summary'!AW7,Actuals!AV57)</f>
        <v>0</v>
      </c>
      <c r="AX79" s="19">
        <f>IF(AX$2="Fcst",'Headcount Roster -&gt;'!GZ151+'Scale Ops Summary'!AX7,Actuals!AW57)</f>
        <v>0</v>
      </c>
      <c r="AY79" s="19">
        <f>IF(AY$2="Fcst",'Headcount Roster -&gt;'!HA151+'Scale Ops Summary'!AY7,Actuals!AX57)</f>
        <v>0</v>
      </c>
      <c r="AZ79" s="19">
        <f>IF(AZ$2="Fcst",'Headcount Roster -&gt;'!HB151+'Scale Ops Summary'!AZ7,Actuals!AY57)</f>
        <v>0</v>
      </c>
      <c r="BA79" s="19">
        <f>IF(BA$2="Fcst",'Headcount Roster -&gt;'!HC151+'Scale Ops Summary'!BA7,Actuals!AZ57)</f>
        <v>0</v>
      </c>
      <c r="BB79" s="19">
        <f>IF(BB$2="Fcst",'Headcount Roster -&gt;'!HD151+'Scale Ops Summary'!BB7,Actuals!BA57)</f>
        <v>0</v>
      </c>
      <c r="BC79" s="19">
        <f>IF(BC$2="Fcst",'Headcount Roster -&gt;'!HE151+'Scale Ops Summary'!BC7,Actuals!BB57)</f>
        <v>0</v>
      </c>
      <c r="BD79" s="19">
        <f>IF(BD$2="Fcst",'Headcount Roster -&gt;'!HF151+'Scale Ops Summary'!BD7,Actuals!BC57)</f>
        <v>0</v>
      </c>
      <c r="BE79" s="19">
        <f>IF(BE$2="Fcst",'Headcount Roster -&gt;'!HG151+'Scale Ops Summary'!BE7,Actuals!BD57)</f>
        <v>0</v>
      </c>
      <c r="BF79" s="19">
        <f>IF(BF$2="Fcst",'Headcount Roster -&gt;'!HH151+'Scale Ops Summary'!BF7,Actuals!BE57)</f>
        <v>0</v>
      </c>
      <c r="BG79" s="19">
        <f>IF(BG$2="Fcst",'Headcount Roster -&gt;'!HI151+'Scale Ops Summary'!BG7,Actuals!BF57)</f>
        <v>0</v>
      </c>
      <c r="BH79" s="19">
        <f>IF(BH$2="Fcst",'Headcount Roster -&gt;'!HJ151+'Scale Ops Summary'!BH7,Actuals!BG57)</f>
        <v>0</v>
      </c>
      <c r="BI79" s="19">
        <f>IF(BI$2="Fcst",'Headcount Roster -&gt;'!HK151+'Scale Ops Summary'!BI7,Actuals!BH57)</f>
        <v>0</v>
      </c>
      <c r="BJ79" s="19">
        <f>IF(BJ$2="Fcst",'Headcount Roster -&gt;'!HL151+'Scale Ops Summary'!BJ7,Actuals!BI57)</f>
        <v>0</v>
      </c>
      <c r="BK79" s="19">
        <f>IF(BK$2="Fcst",'Headcount Roster -&gt;'!HM151+'Scale Ops Summary'!BK7,Actuals!BJ57)</f>
        <v>0</v>
      </c>
      <c r="BL79" s="19">
        <f>IF(BL$2="Fcst",'Headcount Roster -&gt;'!HN151+'Scale Ops Summary'!BL7,Actuals!BK57)</f>
        <v>0</v>
      </c>
      <c r="BM79" s="19">
        <f>IF(BM$2="Fcst",'Headcount Roster -&gt;'!HO151+'Scale Ops Summary'!BM7,Actuals!BL57)</f>
        <v>0</v>
      </c>
      <c r="BN79" s="19">
        <f>IF(BN$2="Fcst",'Headcount Roster -&gt;'!HP151+'Scale Ops Summary'!BN7,Actuals!BM57)</f>
        <v>0</v>
      </c>
      <c r="BO79" s="19">
        <f>IF(BO$2="Fcst",'Headcount Roster -&gt;'!HQ151+'Scale Ops Summary'!BO7,Actuals!BN57)</f>
        <v>0</v>
      </c>
      <c r="BP79" s="19">
        <f>IF(BP$2="Fcst",'Headcount Roster -&gt;'!HR151+'Scale Ops Summary'!BP7,Actuals!BO57)</f>
        <v>0</v>
      </c>
      <c r="BQ79" s="19">
        <f>IF(BQ$2="Fcst",'Headcount Roster -&gt;'!HS151+'Scale Ops Summary'!BQ7,Actuals!BP57)</f>
        <v>0</v>
      </c>
      <c r="BR79" s="19">
        <f>IF(BR$2="Fcst",'Headcount Roster -&gt;'!HT151+'Scale Ops Summary'!BR7,Actuals!BQ57)</f>
        <v>0</v>
      </c>
      <c r="BS79" s="19">
        <f>IF(BS$2="Fcst",'Headcount Roster -&gt;'!HU151+'Scale Ops Summary'!BS7,Actuals!BR57)</f>
        <v>0</v>
      </c>
      <c r="BT79" s="19">
        <f>IF(BT$2="Fcst",'Headcount Roster -&gt;'!HV151+'Scale Ops Summary'!BT7,Actuals!BS57)</f>
        <v>0</v>
      </c>
      <c r="BU79" s="19">
        <f>IF(BU$2="Fcst",'Headcount Roster -&gt;'!HW151+'Scale Ops Summary'!BU7,Actuals!BT57)</f>
        <v>0</v>
      </c>
      <c r="BV79" s="19">
        <f>IF(BV$2="Fcst",'Headcount Roster -&gt;'!HX151+'Scale Ops Summary'!BV7,Actuals!BU57)</f>
        <v>0</v>
      </c>
      <c r="BW79" s="19"/>
      <c r="BX79" s="251">
        <f t="shared" ca="1" si="95"/>
        <v>0</v>
      </c>
      <c r="BY79" s="251">
        <f t="shared" ca="1" si="94"/>
        <v>0</v>
      </c>
      <c r="BZ79" s="251">
        <f t="shared" ca="1" si="94"/>
        <v>0</v>
      </c>
      <c r="CA79" s="251">
        <f t="shared" ca="1" si="94"/>
        <v>0</v>
      </c>
      <c r="CB79" s="251">
        <f t="shared" ca="1" si="94"/>
        <v>0</v>
      </c>
      <c r="CC79" s="251">
        <f t="shared" ca="1" si="94"/>
        <v>0</v>
      </c>
    </row>
    <row r="80" spans="1:81" x14ac:dyDescent="0.25">
      <c r="A80" s="16" t="str">
        <f>'Total OpEx'!B54</f>
        <v>R&amp;D</v>
      </c>
      <c r="B80" s="15"/>
      <c r="C80" s="19">
        <f>IF(C$2="Fcst",'Headcount Roster -&gt;'!FE152+'Scale Ops Summary'!C8,Actuals!B58)</f>
        <v>2.4615473374487973</v>
      </c>
      <c r="D80" s="19">
        <f>IF(D$2="Fcst",'Headcount Roster -&gt;'!FF152+'Scale Ops Summary'!D8,Actuals!C58)</f>
        <v>4.66157041481567</v>
      </c>
      <c r="E80" s="19">
        <f>IF(E$2="Fcst",'Headcount Roster -&gt;'!FG152+'Scale Ops Summary'!E8,Actuals!D58)</f>
        <v>5</v>
      </c>
      <c r="F80" s="19">
        <f>IF(F$2="Fcst",'Headcount Roster -&gt;'!FH152+'Scale Ops Summary'!F8,Actuals!E58)</f>
        <v>5</v>
      </c>
      <c r="G80" s="19">
        <f>IF(G$2="Fcst",'Headcount Roster -&gt;'!FI152+'Scale Ops Summary'!G8,Actuals!F58)</f>
        <v>5</v>
      </c>
      <c r="H80" s="19">
        <f>IF(H$2="Fcst",'Headcount Roster -&gt;'!FJ152+'Scale Ops Summary'!H8,Actuals!G58)</f>
        <v>5</v>
      </c>
      <c r="I80" s="19">
        <f>IF(I$2="Fcst",'Headcount Roster -&gt;'!FK152+'Scale Ops Summary'!I8,Actuals!H58)</f>
        <v>5</v>
      </c>
      <c r="J80" s="19">
        <f>IF(J$2="Fcst",'Headcount Roster -&gt;'!FL152+'Scale Ops Summary'!J8,Actuals!I58)</f>
        <v>7</v>
      </c>
      <c r="K80" s="19">
        <f>IF(K$2="Fcst",'Headcount Roster -&gt;'!FM152+'Scale Ops Summary'!K8,Actuals!J58)</f>
        <v>7</v>
      </c>
      <c r="L80" s="19">
        <f>IF(L$2="Fcst",'Headcount Roster -&gt;'!FN152+'Scale Ops Summary'!L8,Actuals!K58)</f>
        <v>7</v>
      </c>
      <c r="M80" s="19">
        <f>IF(M$2="Fcst",'Headcount Roster -&gt;'!FO152+'Scale Ops Summary'!M8,Actuals!L58)</f>
        <v>7</v>
      </c>
      <c r="N80" s="19">
        <f>IF(N$2="Fcst",'Headcount Roster -&gt;'!FP152+'Scale Ops Summary'!N8,Actuals!M58)</f>
        <v>7.870967741935484</v>
      </c>
      <c r="O80" s="19">
        <f>IF(O$2="Fcst",'Headcount Roster -&gt;'!FQ152+'Scale Ops Summary'!O8,Actuals!N58)</f>
        <v>8</v>
      </c>
      <c r="P80" s="19">
        <f>IF(P$2="Fcst",'Headcount Roster -&gt;'!FR152+'Scale Ops Summary'!P8,Actuals!O58)</f>
        <v>8</v>
      </c>
      <c r="Q80" s="19">
        <f>IF(Q$2="Fcst",'Headcount Roster -&gt;'!FS152+'Scale Ops Summary'!Q8,Actuals!P58)</f>
        <v>8.5483870967741939</v>
      </c>
      <c r="R80" s="19">
        <f>IF(R$2="Fcst",'Headcount Roster -&gt;'!FT152+'Scale Ops Summary'!R8,Actuals!Q58)</f>
        <v>9</v>
      </c>
      <c r="S80" s="19">
        <f>IF(S$2="Fcst",'Headcount Roster -&gt;'!FU152+'Scale Ops Summary'!S8,Actuals!R58)</f>
        <v>10.096774193548388</v>
      </c>
      <c r="T80" s="19">
        <f>IF(T$2="Fcst",'Headcount Roster -&gt;'!FV152+'Scale Ops Summary'!T8,Actuals!S58)</f>
        <v>12</v>
      </c>
      <c r="U80" s="19">
        <f>IF(U$2="Fcst",'Headcount Roster -&gt;'!FW152+'Scale Ops Summary'!U8,Actuals!T58)</f>
        <v>12</v>
      </c>
      <c r="V80" s="19">
        <f>IF(V$2="Fcst",'Headcount Roster -&gt;'!FX152+'Scale Ops Summary'!V8,Actuals!U58)</f>
        <v>12</v>
      </c>
      <c r="W80" s="19">
        <f>IF(W$2="Fcst",'Headcount Roster -&gt;'!FY152+'Scale Ops Summary'!W8,Actuals!V58)</f>
        <v>12</v>
      </c>
      <c r="X80" s="19">
        <f>IF(X$2="Fcst",'Headcount Roster -&gt;'!FZ152+'Scale Ops Summary'!X8,Actuals!W58)</f>
        <v>12</v>
      </c>
      <c r="Y80" s="19">
        <f>IF(Y$2="Fcst",'Headcount Roster -&gt;'!GA152+'Scale Ops Summary'!Y8,Actuals!X58)</f>
        <v>12</v>
      </c>
      <c r="Z80" s="19">
        <f>IF(Z$2="Fcst",'Headcount Roster -&gt;'!GB152+'Scale Ops Summary'!Z8,Actuals!Y58)</f>
        <v>12</v>
      </c>
      <c r="AA80" s="19">
        <f>IF(AA$2="Fcst",'Headcount Roster -&gt;'!GC152+'Scale Ops Summary'!AA8,Actuals!Z58)</f>
        <v>12</v>
      </c>
      <c r="AB80" s="19">
        <f>IF(AB$2="Fcst",'Headcount Roster -&gt;'!GD152+'Scale Ops Summary'!AB8,Actuals!AA58)</f>
        <v>12</v>
      </c>
      <c r="AC80" s="19">
        <f>IF(AC$2="Fcst",'Headcount Roster -&gt;'!GE152+'Scale Ops Summary'!AC8,Actuals!AB58)</f>
        <v>12</v>
      </c>
      <c r="AD80" s="19">
        <f>IF(AD$2="Fcst",'Headcount Roster -&gt;'!GF152+'Scale Ops Summary'!AD8,Actuals!AC58)</f>
        <v>12</v>
      </c>
      <c r="AE80" s="19">
        <f>IF(AE$2="Fcst",'Headcount Roster -&gt;'!GG152+'Scale Ops Summary'!AE8,Actuals!AD58)</f>
        <v>12</v>
      </c>
      <c r="AF80" s="19">
        <f>IF(AF$2="Fcst",'Headcount Roster -&gt;'!GH152+'Scale Ops Summary'!AF8,Actuals!AE58)</f>
        <v>12</v>
      </c>
      <c r="AG80" s="19">
        <f>IF(AG$2="Fcst",'Headcount Roster -&gt;'!GI152+'Scale Ops Summary'!AG8,Actuals!AF58)</f>
        <v>12</v>
      </c>
      <c r="AH80" s="19">
        <f>IF(AH$2="Fcst",'Headcount Roster -&gt;'!GJ152+'Scale Ops Summary'!AH8,Actuals!AG58)</f>
        <v>12</v>
      </c>
      <c r="AI80" s="19">
        <f>IF(AI$2="Fcst",'Headcount Roster -&gt;'!GK152+'Scale Ops Summary'!AI8,Actuals!AH58)</f>
        <v>12</v>
      </c>
      <c r="AJ80" s="19">
        <f>IF(AJ$2="Fcst",'Headcount Roster -&gt;'!GL152+'Scale Ops Summary'!AJ8,Actuals!AI58)</f>
        <v>12</v>
      </c>
      <c r="AK80" s="19">
        <f>IF(AK$2="Fcst",'Headcount Roster -&gt;'!GM152+'Scale Ops Summary'!AK8,Actuals!AJ58)</f>
        <v>12</v>
      </c>
      <c r="AL80" s="19">
        <f>IF(AL$2="Fcst",'Headcount Roster -&gt;'!GN152+'Scale Ops Summary'!AL8,Actuals!AK58)</f>
        <v>12</v>
      </c>
      <c r="AM80" s="19">
        <f>IF(AM$2="Fcst",'Headcount Roster -&gt;'!GO152+'Scale Ops Summary'!AM8,Actuals!AL58)</f>
        <v>12</v>
      </c>
      <c r="AN80" s="19">
        <f>IF(AN$2="Fcst",'Headcount Roster -&gt;'!GP152+'Scale Ops Summary'!AN8,Actuals!AM58)</f>
        <v>12</v>
      </c>
      <c r="AO80" s="19">
        <f>IF(AO$2="Fcst",'Headcount Roster -&gt;'!GQ152+'Scale Ops Summary'!AO8,Actuals!AN58)</f>
        <v>12</v>
      </c>
      <c r="AP80" s="19">
        <f>IF(AP$2="Fcst",'Headcount Roster -&gt;'!GR152+'Scale Ops Summary'!AP8,Actuals!AO58)</f>
        <v>12</v>
      </c>
      <c r="AQ80" s="19">
        <f>IF(AQ$2="Fcst",'Headcount Roster -&gt;'!GS152+'Scale Ops Summary'!AQ8,Actuals!AP58)</f>
        <v>12</v>
      </c>
      <c r="AR80" s="19">
        <f>IF(AR$2="Fcst",'Headcount Roster -&gt;'!GT152+'Scale Ops Summary'!AR8,Actuals!AQ58)</f>
        <v>12</v>
      </c>
      <c r="AS80" s="19">
        <f>IF(AS$2="Fcst",'Headcount Roster -&gt;'!GU152+'Scale Ops Summary'!AS8,Actuals!AR58)</f>
        <v>12</v>
      </c>
      <c r="AT80" s="19">
        <f>IF(AT$2="Fcst",'Headcount Roster -&gt;'!GV152+'Scale Ops Summary'!AT8,Actuals!AS58)</f>
        <v>12</v>
      </c>
      <c r="AU80" s="19">
        <f>IF(AU$2="Fcst",'Headcount Roster -&gt;'!GW152+'Scale Ops Summary'!AU8,Actuals!AT58)</f>
        <v>12</v>
      </c>
      <c r="AV80" s="19">
        <f>IF(AV$2="Fcst",'Headcount Roster -&gt;'!GX152+'Scale Ops Summary'!AV8,Actuals!AU58)</f>
        <v>12</v>
      </c>
      <c r="AW80" s="19">
        <f>IF(AW$2="Fcst",'Headcount Roster -&gt;'!GY152+'Scale Ops Summary'!AW8,Actuals!AV58)</f>
        <v>12</v>
      </c>
      <c r="AX80" s="19">
        <f>IF(AX$2="Fcst",'Headcount Roster -&gt;'!GZ152+'Scale Ops Summary'!AX8,Actuals!AW58)</f>
        <v>12</v>
      </c>
      <c r="AY80" s="19">
        <f>IF(AY$2="Fcst",'Headcount Roster -&gt;'!HA152+'Scale Ops Summary'!AY8,Actuals!AX58)</f>
        <v>0</v>
      </c>
      <c r="AZ80" s="19">
        <f>IF(AZ$2="Fcst",'Headcount Roster -&gt;'!HB152+'Scale Ops Summary'!AZ8,Actuals!AY58)</f>
        <v>0</v>
      </c>
      <c r="BA80" s="19">
        <f>IF(BA$2="Fcst",'Headcount Roster -&gt;'!HC152+'Scale Ops Summary'!BA8,Actuals!AZ58)</f>
        <v>0</v>
      </c>
      <c r="BB80" s="19">
        <f>IF(BB$2="Fcst",'Headcount Roster -&gt;'!HD152+'Scale Ops Summary'!BB8,Actuals!BA58)</f>
        <v>0</v>
      </c>
      <c r="BC80" s="19">
        <f>IF(BC$2="Fcst",'Headcount Roster -&gt;'!HE152+'Scale Ops Summary'!BC8,Actuals!BB58)</f>
        <v>0</v>
      </c>
      <c r="BD80" s="19">
        <f>IF(BD$2="Fcst",'Headcount Roster -&gt;'!HF152+'Scale Ops Summary'!BD8,Actuals!BC58)</f>
        <v>0</v>
      </c>
      <c r="BE80" s="19">
        <f>IF(BE$2="Fcst",'Headcount Roster -&gt;'!HG152+'Scale Ops Summary'!BE8,Actuals!BD58)</f>
        <v>0</v>
      </c>
      <c r="BF80" s="19">
        <f>IF(BF$2="Fcst",'Headcount Roster -&gt;'!HH152+'Scale Ops Summary'!BF8,Actuals!BE58)</f>
        <v>0</v>
      </c>
      <c r="BG80" s="19">
        <f>IF(BG$2="Fcst",'Headcount Roster -&gt;'!HI152+'Scale Ops Summary'!BG8,Actuals!BF58)</f>
        <v>0</v>
      </c>
      <c r="BH80" s="19">
        <f>IF(BH$2="Fcst",'Headcount Roster -&gt;'!HJ152+'Scale Ops Summary'!BH8,Actuals!BG58)</f>
        <v>0</v>
      </c>
      <c r="BI80" s="19">
        <f>IF(BI$2="Fcst",'Headcount Roster -&gt;'!HK152+'Scale Ops Summary'!BI8,Actuals!BH58)</f>
        <v>0</v>
      </c>
      <c r="BJ80" s="19">
        <f>IF(BJ$2="Fcst",'Headcount Roster -&gt;'!HL152+'Scale Ops Summary'!BJ8,Actuals!BI58)</f>
        <v>0</v>
      </c>
      <c r="BK80" s="19">
        <f>IF(BK$2="Fcst",'Headcount Roster -&gt;'!HM152+'Scale Ops Summary'!BK8,Actuals!BJ58)</f>
        <v>0</v>
      </c>
      <c r="BL80" s="19">
        <f>IF(BL$2="Fcst",'Headcount Roster -&gt;'!HN152+'Scale Ops Summary'!BL8,Actuals!BK58)</f>
        <v>0</v>
      </c>
      <c r="BM80" s="19">
        <f>IF(BM$2="Fcst",'Headcount Roster -&gt;'!HO152+'Scale Ops Summary'!BM8,Actuals!BL58)</f>
        <v>0</v>
      </c>
      <c r="BN80" s="19">
        <f>IF(BN$2="Fcst",'Headcount Roster -&gt;'!HP152+'Scale Ops Summary'!BN8,Actuals!BM58)</f>
        <v>0</v>
      </c>
      <c r="BO80" s="19">
        <f>IF(BO$2="Fcst",'Headcount Roster -&gt;'!HQ152+'Scale Ops Summary'!BO8,Actuals!BN58)</f>
        <v>0</v>
      </c>
      <c r="BP80" s="19">
        <f>IF(BP$2="Fcst",'Headcount Roster -&gt;'!HR152+'Scale Ops Summary'!BP8,Actuals!BO58)</f>
        <v>0</v>
      </c>
      <c r="BQ80" s="19">
        <f>IF(BQ$2="Fcst",'Headcount Roster -&gt;'!HS152+'Scale Ops Summary'!BQ8,Actuals!BP58)</f>
        <v>0</v>
      </c>
      <c r="BR80" s="19">
        <f>IF(BR$2="Fcst",'Headcount Roster -&gt;'!HT152+'Scale Ops Summary'!BR8,Actuals!BQ58)</f>
        <v>0</v>
      </c>
      <c r="BS80" s="19">
        <f>IF(BS$2="Fcst",'Headcount Roster -&gt;'!HU152+'Scale Ops Summary'!BS8,Actuals!BR58)</f>
        <v>0</v>
      </c>
      <c r="BT80" s="19">
        <f>IF(BT$2="Fcst",'Headcount Roster -&gt;'!HV152+'Scale Ops Summary'!BT8,Actuals!BS58)</f>
        <v>0</v>
      </c>
      <c r="BU80" s="19">
        <f>IF(BU$2="Fcst",'Headcount Roster -&gt;'!HW152+'Scale Ops Summary'!BU8,Actuals!BT58)</f>
        <v>0</v>
      </c>
      <c r="BV80" s="19">
        <f>IF(BV$2="Fcst",'Headcount Roster -&gt;'!HX152+'Scale Ops Summary'!BV8,Actuals!BU58)</f>
        <v>0</v>
      </c>
      <c r="BW80" s="19"/>
      <c r="BX80" s="251">
        <f t="shared" ca="1" si="95"/>
        <v>7.870967741935484</v>
      </c>
      <c r="BY80" s="251">
        <f t="shared" ca="1" si="94"/>
        <v>12</v>
      </c>
      <c r="BZ80" s="251">
        <f t="shared" ca="1" si="94"/>
        <v>12</v>
      </c>
      <c r="CA80" s="251">
        <f t="shared" ca="1" si="94"/>
        <v>12</v>
      </c>
      <c r="CB80" s="251">
        <f t="shared" ca="1" si="94"/>
        <v>0</v>
      </c>
      <c r="CC80" s="251">
        <f t="shared" ca="1" si="94"/>
        <v>0</v>
      </c>
    </row>
    <row r="81" spans="1:81" x14ac:dyDescent="0.25">
      <c r="A81" s="16" t="str">
        <f>'Total OpEx'!B55</f>
        <v>Sales</v>
      </c>
      <c r="B81" s="15"/>
      <c r="C81" s="19">
        <f>IF(C$2="Fcst",'Headcount Roster -&gt;'!FE153+'Scale Ops Summary'!C9,Actuals!B59)</f>
        <v>5</v>
      </c>
      <c r="D81" s="19">
        <f>IF(D$2="Fcst",'Headcount Roster -&gt;'!FF153+'Scale Ops Summary'!D9,Actuals!C59)</f>
        <v>5</v>
      </c>
      <c r="E81" s="19">
        <f>IF(E$2="Fcst",'Headcount Roster -&gt;'!FG153+'Scale Ops Summary'!E9,Actuals!D59)</f>
        <v>6.6846477816881098</v>
      </c>
      <c r="F81" s="19">
        <f>IF(F$2="Fcst",'Headcount Roster -&gt;'!FH153+'Scale Ops Summary'!F9,Actuals!E59)</f>
        <v>8.0001730802515425</v>
      </c>
      <c r="G81" s="19">
        <f>IF(G$2="Fcst",'Headcount Roster -&gt;'!FI153+'Scale Ops Summary'!G9,Actuals!F59)</f>
        <v>7.7693417181099633</v>
      </c>
      <c r="H81" s="19">
        <f>IF(H$2="Fcst",'Headcount Roster -&gt;'!FJ153+'Scale Ops Summary'!H9,Actuals!G59)</f>
        <v>6.8308429008250151</v>
      </c>
      <c r="I81" s="19">
        <f>IF(I$2="Fcst",'Headcount Roster -&gt;'!FK153+'Scale Ops Summary'!I9,Actuals!H59)</f>
        <v>9.3692955633762178</v>
      </c>
      <c r="J81" s="19">
        <f>IF(J$2="Fcst",'Headcount Roster -&gt;'!FL153+'Scale Ops Summary'!J9,Actuals!I59)</f>
        <v>10.967741935483872</v>
      </c>
      <c r="K81" s="19">
        <f>IF(K$2="Fcst",'Headcount Roster -&gt;'!FM153+'Scale Ops Summary'!K9,Actuals!J59)</f>
        <v>12.633333333333333</v>
      </c>
      <c r="L81" s="19">
        <f>IF(L$2="Fcst",'Headcount Roster -&gt;'!FN153+'Scale Ops Summary'!L9,Actuals!K59)</f>
        <v>13.258064516129032</v>
      </c>
      <c r="M81" s="19">
        <f>IF(M$2="Fcst",'Headcount Roster -&gt;'!FO153+'Scale Ops Summary'!M9,Actuals!L59)</f>
        <v>14.1</v>
      </c>
      <c r="N81" s="19">
        <f>IF(N$2="Fcst",'Headcount Roster -&gt;'!FP153+'Scale Ops Summary'!N9,Actuals!M59)</f>
        <v>17</v>
      </c>
      <c r="O81" s="19">
        <f>IF(O$2="Fcst",'Headcount Roster -&gt;'!FQ153+'Scale Ops Summary'!O9,Actuals!N59)</f>
        <v>18</v>
      </c>
      <c r="P81" s="19">
        <f>IF(P$2="Fcst",'Headcount Roster -&gt;'!FR153+'Scale Ops Summary'!P9,Actuals!O59)</f>
        <v>18.75</v>
      </c>
      <c r="Q81" s="19">
        <f>IF(Q$2="Fcst",'Headcount Roster -&gt;'!FS153+'Scale Ops Summary'!Q9,Actuals!P59)</f>
        <v>19</v>
      </c>
      <c r="R81" s="19">
        <f>IF(R$2="Fcst",'Headcount Roster -&gt;'!FT153+'Scale Ops Summary'!R9,Actuals!Q59)</f>
        <v>19</v>
      </c>
      <c r="S81" s="19">
        <f>IF(S$2="Fcst",'Headcount Roster -&gt;'!FU153+'Scale Ops Summary'!S9,Actuals!R59)</f>
        <v>20.967741935483872</v>
      </c>
      <c r="T81" s="19">
        <f>IF(T$2="Fcst",'Headcount Roster -&gt;'!FV153+'Scale Ops Summary'!T9,Actuals!S59)</f>
        <v>23.133333333333333</v>
      </c>
      <c r="U81" s="19">
        <f>IF(U$2="Fcst",'Headcount Roster -&gt;'!FW153+'Scale Ops Summary'!U9,Actuals!T59)</f>
        <v>24</v>
      </c>
      <c r="V81" s="19">
        <f>IF(V$2="Fcst",'Headcount Roster -&gt;'!FX153+'Scale Ops Summary'!V9,Actuals!U59)</f>
        <v>33</v>
      </c>
      <c r="W81" s="19">
        <f>IF(W$2="Fcst",'Headcount Roster -&gt;'!FY153+'Scale Ops Summary'!W9,Actuals!V59)</f>
        <v>36</v>
      </c>
      <c r="X81" s="19">
        <f>IF(X$2="Fcst",'Headcount Roster -&gt;'!FZ153+'Scale Ops Summary'!X9,Actuals!W59)</f>
        <v>39</v>
      </c>
      <c r="Y81" s="19">
        <f>IF(Y$2="Fcst",'Headcount Roster -&gt;'!GA153+'Scale Ops Summary'!Y9,Actuals!X59)</f>
        <v>43</v>
      </c>
      <c r="Z81" s="19">
        <f>IF(Z$2="Fcst",'Headcount Roster -&gt;'!GB153+'Scale Ops Summary'!Z9,Actuals!Y59)</f>
        <v>46</v>
      </c>
      <c r="AA81" s="19">
        <f>IF(AA$2="Fcst",'Headcount Roster -&gt;'!GC153+'Scale Ops Summary'!AA9,Actuals!Z59)</f>
        <v>52</v>
      </c>
      <c r="AB81" s="19">
        <f>IF(AB$2="Fcst",'Headcount Roster -&gt;'!GD153+'Scale Ops Summary'!AB9,Actuals!AA59)</f>
        <v>52</v>
      </c>
      <c r="AC81" s="19">
        <f>IF(AC$2="Fcst",'Headcount Roster -&gt;'!GE153+'Scale Ops Summary'!AC9,Actuals!AB59)</f>
        <v>55</v>
      </c>
      <c r="AD81" s="19">
        <f>IF(AD$2="Fcst",'Headcount Roster -&gt;'!GF153+'Scale Ops Summary'!AD9,Actuals!AC59)</f>
        <v>58</v>
      </c>
      <c r="AE81" s="19">
        <f>IF(AE$2="Fcst",'Headcount Roster -&gt;'!GG153+'Scale Ops Summary'!AE9,Actuals!AD59)</f>
        <v>58</v>
      </c>
      <c r="AF81" s="19">
        <f>IF(AF$2="Fcst",'Headcount Roster -&gt;'!GH153+'Scale Ops Summary'!AF9,Actuals!AE59)</f>
        <v>59</v>
      </c>
      <c r="AG81" s="19">
        <f>IF(AG$2="Fcst",'Headcount Roster -&gt;'!GI153+'Scale Ops Summary'!AG9,Actuals!AF59)</f>
        <v>60</v>
      </c>
      <c r="AH81" s="19">
        <f>IF(AH$2="Fcst",'Headcount Roster -&gt;'!GJ153+'Scale Ops Summary'!AH9,Actuals!AG59)</f>
        <v>64</v>
      </c>
      <c r="AI81" s="19">
        <f>IF(AI$2="Fcst",'Headcount Roster -&gt;'!GK153+'Scale Ops Summary'!AI9,Actuals!AH59)</f>
        <v>68</v>
      </c>
      <c r="AJ81" s="19">
        <f>IF(AJ$2="Fcst",'Headcount Roster -&gt;'!GL153+'Scale Ops Summary'!AJ9,Actuals!AI59)</f>
        <v>68</v>
      </c>
      <c r="AK81" s="19">
        <f>IF(AK$2="Fcst",'Headcount Roster -&gt;'!GM153+'Scale Ops Summary'!AK9,Actuals!AJ59)</f>
        <v>68</v>
      </c>
      <c r="AL81" s="19">
        <f>IF(AL$2="Fcst",'Headcount Roster -&gt;'!GN153+'Scale Ops Summary'!AL9,Actuals!AK59)</f>
        <v>68</v>
      </c>
      <c r="AM81" s="19">
        <f>IF(AM$2="Fcst",'Headcount Roster -&gt;'!GO153+'Scale Ops Summary'!AM9,Actuals!AL59)</f>
        <v>68</v>
      </c>
      <c r="AN81" s="19">
        <f>IF(AN$2="Fcst",'Headcount Roster -&gt;'!GP153+'Scale Ops Summary'!AN9,Actuals!AM59)</f>
        <v>68</v>
      </c>
      <c r="AO81" s="19">
        <f>IF(AO$2="Fcst",'Headcount Roster -&gt;'!GQ153+'Scale Ops Summary'!AO9,Actuals!AN59)</f>
        <v>68</v>
      </c>
      <c r="AP81" s="19">
        <f>IF(AP$2="Fcst",'Headcount Roster -&gt;'!GR153+'Scale Ops Summary'!AP9,Actuals!AO59)</f>
        <v>68</v>
      </c>
      <c r="AQ81" s="19">
        <f>IF(AQ$2="Fcst",'Headcount Roster -&gt;'!GS153+'Scale Ops Summary'!AQ9,Actuals!AP59)</f>
        <v>68</v>
      </c>
      <c r="AR81" s="19">
        <f>IF(AR$2="Fcst",'Headcount Roster -&gt;'!GT153+'Scale Ops Summary'!AR9,Actuals!AQ59)</f>
        <v>68</v>
      </c>
      <c r="AS81" s="19">
        <f>IF(AS$2="Fcst",'Headcount Roster -&gt;'!GU153+'Scale Ops Summary'!AS9,Actuals!AR59)</f>
        <v>68</v>
      </c>
      <c r="AT81" s="19">
        <f>IF(AT$2="Fcst",'Headcount Roster -&gt;'!GV153+'Scale Ops Summary'!AT9,Actuals!AS59)</f>
        <v>68</v>
      </c>
      <c r="AU81" s="19">
        <f>IF(AU$2="Fcst",'Headcount Roster -&gt;'!GW153+'Scale Ops Summary'!AU9,Actuals!AT59)</f>
        <v>68</v>
      </c>
      <c r="AV81" s="19">
        <f>IF(AV$2="Fcst",'Headcount Roster -&gt;'!GX153+'Scale Ops Summary'!AV9,Actuals!AU59)</f>
        <v>68</v>
      </c>
      <c r="AW81" s="19">
        <f>IF(AW$2="Fcst",'Headcount Roster -&gt;'!GY153+'Scale Ops Summary'!AW9,Actuals!AV59)</f>
        <v>68</v>
      </c>
      <c r="AX81" s="19">
        <f>IF(AX$2="Fcst",'Headcount Roster -&gt;'!GZ153+'Scale Ops Summary'!AX9,Actuals!AW59)</f>
        <v>68</v>
      </c>
      <c r="AY81" s="19">
        <f>IF(AY$2="Fcst",'Headcount Roster -&gt;'!HA153+'Scale Ops Summary'!AY9,Actuals!AX59)</f>
        <v>0</v>
      </c>
      <c r="AZ81" s="19">
        <f>IF(AZ$2="Fcst",'Headcount Roster -&gt;'!HB153+'Scale Ops Summary'!AZ9,Actuals!AY59)</f>
        <v>0</v>
      </c>
      <c r="BA81" s="19">
        <f>IF(BA$2="Fcst",'Headcount Roster -&gt;'!HC153+'Scale Ops Summary'!BA9,Actuals!AZ59)</f>
        <v>0</v>
      </c>
      <c r="BB81" s="19">
        <f>IF(BB$2="Fcst",'Headcount Roster -&gt;'!HD153+'Scale Ops Summary'!BB9,Actuals!BA59)</f>
        <v>0</v>
      </c>
      <c r="BC81" s="19">
        <f>IF(BC$2="Fcst",'Headcount Roster -&gt;'!HE153+'Scale Ops Summary'!BC9,Actuals!BB59)</f>
        <v>0</v>
      </c>
      <c r="BD81" s="19">
        <f>IF(BD$2="Fcst",'Headcount Roster -&gt;'!HF153+'Scale Ops Summary'!BD9,Actuals!BC59)</f>
        <v>0</v>
      </c>
      <c r="BE81" s="19">
        <f>IF(BE$2="Fcst",'Headcount Roster -&gt;'!HG153+'Scale Ops Summary'!BE9,Actuals!BD59)</f>
        <v>0</v>
      </c>
      <c r="BF81" s="19">
        <f>IF(BF$2="Fcst",'Headcount Roster -&gt;'!HH153+'Scale Ops Summary'!BF9,Actuals!BE59)</f>
        <v>0</v>
      </c>
      <c r="BG81" s="19">
        <f>IF(BG$2="Fcst",'Headcount Roster -&gt;'!HI153+'Scale Ops Summary'!BG9,Actuals!BF59)</f>
        <v>0</v>
      </c>
      <c r="BH81" s="19">
        <f>IF(BH$2="Fcst",'Headcount Roster -&gt;'!HJ153+'Scale Ops Summary'!BH9,Actuals!BG59)</f>
        <v>0</v>
      </c>
      <c r="BI81" s="19">
        <f>IF(BI$2="Fcst",'Headcount Roster -&gt;'!HK153+'Scale Ops Summary'!BI9,Actuals!BH59)</f>
        <v>0</v>
      </c>
      <c r="BJ81" s="19">
        <f>IF(BJ$2="Fcst",'Headcount Roster -&gt;'!HL153+'Scale Ops Summary'!BJ9,Actuals!BI59)</f>
        <v>0</v>
      </c>
      <c r="BK81" s="19">
        <f>IF(BK$2="Fcst",'Headcount Roster -&gt;'!HM153+'Scale Ops Summary'!BK9,Actuals!BJ59)</f>
        <v>0</v>
      </c>
      <c r="BL81" s="19">
        <f>IF(BL$2="Fcst",'Headcount Roster -&gt;'!HN153+'Scale Ops Summary'!BL9,Actuals!BK59)</f>
        <v>0</v>
      </c>
      <c r="BM81" s="19">
        <f>IF(BM$2="Fcst",'Headcount Roster -&gt;'!HO153+'Scale Ops Summary'!BM9,Actuals!BL59)</f>
        <v>0</v>
      </c>
      <c r="BN81" s="19">
        <f>IF(BN$2="Fcst",'Headcount Roster -&gt;'!HP153+'Scale Ops Summary'!BN9,Actuals!BM59)</f>
        <v>0</v>
      </c>
      <c r="BO81" s="19">
        <f>IF(BO$2="Fcst",'Headcount Roster -&gt;'!HQ153+'Scale Ops Summary'!BO9,Actuals!BN59)</f>
        <v>0</v>
      </c>
      <c r="BP81" s="19">
        <f>IF(BP$2="Fcst",'Headcount Roster -&gt;'!HR153+'Scale Ops Summary'!BP9,Actuals!BO59)</f>
        <v>0</v>
      </c>
      <c r="BQ81" s="19">
        <f>IF(BQ$2="Fcst",'Headcount Roster -&gt;'!HS153+'Scale Ops Summary'!BQ9,Actuals!BP59)</f>
        <v>0</v>
      </c>
      <c r="BR81" s="19">
        <f>IF(BR$2="Fcst",'Headcount Roster -&gt;'!HT153+'Scale Ops Summary'!BR9,Actuals!BQ59)</f>
        <v>0</v>
      </c>
      <c r="BS81" s="19">
        <f>IF(BS$2="Fcst",'Headcount Roster -&gt;'!HU153+'Scale Ops Summary'!BS9,Actuals!BR59)</f>
        <v>0</v>
      </c>
      <c r="BT81" s="19">
        <f>IF(BT$2="Fcst",'Headcount Roster -&gt;'!HV153+'Scale Ops Summary'!BT9,Actuals!BS59)</f>
        <v>0</v>
      </c>
      <c r="BU81" s="19">
        <f>IF(BU$2="Fcst",'Headcount Roster -&gt;'!HW153+'Scale Ops Summary'!BU9,Actuals!BT59)</f>
        <v>0</v>
      </c>
      <c r="BV81" s="19">
        <f>IF(BV$2="Fcst",'Headcount Roster -&gt;'!HX153+'Scale Ops Summary'!BV9,Actuals!BU59)</f>
        <v>0</v>
      </c>
      <c r="BW81" s="19"/>
      <c r="BX81" s="251">
        <f t="shared" ca="1" si="95"/>
        <v>17</v>
      </c>
      <c r="BY81" s="251">
        <f t="shared" ca="1" si="94"/>
        <v>46</v>
      </c>
      <c r="BZ81" s="251">
        <f t="shared" ca="1" si="94"/>
        <v>68</v>
      </c>
      <c r="CA81" s="251">
        <f t="shared" ca="1" si="94"/>
        <v>68</v>
      </c>
      <c r="CB81" s="251">
        <f t="shared" ca="1" si="94"/>
        <v>0</v>
      </c>
      <c r="CC81" s="251">
        <f t="shared" ca="1" si="94"/>
        <v>0</v>
      </c>
    </row>
    <row r="82" spans="1:81" x14ac:dyDescent="0.25">
      <c r="A82" s="16" t="str">
        <f>'Total OpEx'!B56</f>
        <v>Marketing</v>
      </c>
      <c r="B82" s="15"/>
      <c r="C82" s="19">
        <f>IF(C$2="Fcst",'Headcount Roster -&gt;'!FE154+'Scale Ops Summary'!C10,Actuals!B60)</f>
        <v>3.3077366872439855</v>
      </c>
      <c r="D82" s="19">
        <f>IF(D$2="Fcst",'Headcount Roster -&gt;'!FF154+'Scale Ops Summary'!D10,Actuals!C60)</f>
        <v>4</v>
      </c>
      <c r="E82" s="19">
        <f>IF(E$2="Fcst",'Headcount Roster -&gt;'!FG154+'Scale Ops Summary'!E10,Actuals!D60)</f>
        <v>4.5000288467085907</v>
      </c>
      <c r="F82" s="19">
        <f>IF(F$2="Fcst",'Headcount Roster -&gt;'!FH154+'Scale Ops Summary'!F10,Actuals!E60)</f>
        <v>4.7692840246927828</v>
      </c>
      <c r="G82" s="19">
        <f>IF(G$2="Fcst",'Headcount Roster -&gt;'!FI154+'Scale Ops Summary'!G10,Actuals!F60)</f>
        <v>5.0000576934171814</v>
      </c>
      <c r="H82" s="19">
        <f>IF(H$2="Fcst",'Headcount Roster -&gt;'!FJ154+'Scale Ops Summary'!H10,Actuals!G60)</f>
        <v>4.2308313621415792</v>
      </c>
      <c r="I82" s="19">
        <f>IF(I$2="Fcst",'Headcount Roster -&gt;'!FK154+'Scale Ops Summary'!I10,Actuals!H60)</f>
        <v>3.000115386834362</v>
      </c>
      <c r="J82" s="19">
        <f>IF(J$2="Fcst",'Headcount Roster -&gt;'!FL154+'Scale Ops Summary'!J10,Actuals!I60)</f>
        <v>6</v>
      </c>
      <c r="K82" s="19">
        <f>IF(K$2="Fcst",'Headcount Roster -&gt;'!FM154+'Scale Ops Summary'!K10,Actuals!J60)</f>
        <v>6</v>
      </c>
      <c r="L82" s="19">
        <f>IF(L$2="Fcst",'Headcount Roster -&gt;'!FN154+'Scale Ops Summary'!L10,Actuals!K60)</f>
        <v>6</v>
      </c>
      <c r="M82" s="19">
        <f>IF(M$2="Fcst",'Headcount Roster -&gt;'!FO154+'Scale Ops Summary'!M10,Actuals!L60)</f>
        <v>6.5333333333333332</v>
      </c>
      <c r="N82" s="19">
        <f>IF(N$2="Fcst",'Headcount Roster -&gt;'!FP154+'Scale Ops Summary'!N10,Actuals!M60)</f>
        <v>7</v>
      </c>
      <c r="O82" s="19">
        <f>IF(O$2="Fcst",'Headcount Roster -&gt;'!FQ154+'Scale Ops Summary'!O10,Actuals!N60)</f>
        <v>7.870967741935484</v>
      </c>
      <c r="P82" s="19">
        <f>IF(P$2="Fcst",'Headcount Roster -&gt;'!FR154+'Scale Ops Summary'!P10,Actuals!O60)</f>
        <v>8</v>
      </c>
      <c r="Q82" s="19">
        <f>IF(Q$2="Fcst",'Headcount Roster -&gt;'!FS154+'Scale Ops Summary'!Q10,Actuals!P60)</f>
        <v>8</v>
      </c>
      <c r="R82" s="19">
        <f>IF(R$2="Fcst",'Headcount Roster -&gt;'!FT154+'Scale Ops Summary'!R10,Actuals!Q60)</f>
        <v>8</v>
      </c>
      <c r="S82" s="19">
        <f>IF(S$2="Fcst",'Headcount Roster -&gt;'!FU154+'Scale Ops Summary'!S10,Actuals!R60)</f>
        <v>8</v>
      </c>
      <c r="T82" s="19">
        <f>IF(T$2="Fcst",'Headcount Roster -&gt;'!FV154+'Scale Ops Summary'!T10,Actuals!S60)</f>
        <v>8</v>
      </c>
      <c r="U82" s="19">
        <f>IF(U$2="Fcst",'Headcount Roster -&gt;'!FW154+'Scale Ops Summary'!U10,Actuals!T60)</f>
        <v>8</v>
      </c>
      <c r="V82" s="19">
        <f>IF(V$2="Fcst",'Headcount Roster -&gt;'!FX154+'Scale Ops Summary'!V10,Actuals!U60)</f>
        <v>8</v>
      </c>
      <c r="W82" s="19">
        <f>IF(W$2="Fcst",'Headcount Roster -&gt;'!FY154+'Scale Ops Summary'!W10,Actuals!V60)</f>
        <v>8</v>
      </c>
      <c r="X82" s="19">
        <f>IF(X$2="Fcst",'Headcount Roster -&gt;'!FZ154+'Scale Ops Summary'!X10,Actuals!W60)</f>
        <v>8</v>
      </c>
      <c r="Y82" s="19">
        <f>IF(Y$2="Fcst",'Headcount Roster -&gt;'!GA154+'Scale Ops Summary'!Y10,Actuals!X60)</f>
        <v>8</v>
      </c>
      <c r="Z82" s="19">
        <f>IF(Z$2="Fcst",'Headcount Roster -&gt;'!GB154+'Scale Ops Summary'!Z10,Actuals!Y60)</f>
        <v>8</v>
      </c>
      <c r="AA82" s="19">
        <f>IF(AA$2="Fcst",'Headcount Roster -&gt;'!GC154+'Scale Ops Summary'!AA10,Actuals!Z60)</f>
        <v>8</v>
      </c>
      <c r="AB82" s="19">
        <f>IF(AB$2="Fcst",'Headcount Roster -&gt;'!GD154+'Scale Ops Summary'!AB10,Actuals!AA60)</f>
        <v>8</v>
      </c>
      <c r="AC82" s="19">
        <f>IF(AC$2="Fcst",'Headcount Roster -&gt;'!GE154+'Scale Ops Summary'!AC10,Actuals!AB60)</f>
        <v>8</v>
      </c>
      <c r="AD82" s="19">
        <f>IF(AD$2="Fcst",'Headcount Roster -&gt;'!GF154+'Scale Ops Summary'!AD10,Actuals!AC60)</f>
        <v>8</v>
      </c>
      <c r="AE82" s="19">
        <f>IF(AE$2="Fcst",'Headcount Roster -&gt;'!GG154+'Scale Ops Summary'!AE10,Actuals!AD60)</f>
        <v>8</v>
      </c>
      <c r="AF82" s="19">
        <f>IF(AF$2="Fcst",'Headcount Roster -&gt;'!GH154+'Scale Ops Summary'!AF10,Actuals!AE60)</f>
        <v>8</v>
      </c>
      <c r="AG82" s="19">
        <f>IF(AG$2="Fcst",'Headcount Roster -&gt;'!GI154+'Scale Ops Summary'!AG10,Actuals!AF60)</f>
        <v>8</v>
      </c>
      <c r="AH82" s="19">
        <f>IF(AH$2="Fcst",'Headcount Roster -&gt;'!GJ154+'Scale Ops Summary'!AH10,Actuals!AG60)</f>
        <v>8</v>
      </c>
      <c r="AI82" s="19">
        <f>IF(AI$2="Fcst",'Headcount Roster -&gt;'!GK154+'Scale Ops Summary'!AI10,Actuals!AH60)</f>
        <v>8</v>
      </c>
      <c r="AJ82" s="19">
        <f>IF(AJ$2="Fcst",'Headcount Roster -&gt;'!GL154+'Scale Ops Summary'!AJ10,Actuals!AI60)</f>
        <v>8</v>
      </c>
      <c r="AK82" s="19">
        <f>IF(AK$2="Fcst",'Headcount Roster -&gt;'!GM154+'Scale Ops Summary'!AK10,Actuals!AJ60)</f>
        <v>8</v>
      </c>
      <c r="AL82" s="19">
        <f>IF(AL$2="Fcst",'Headcount Roster -&gt;'!GN154+'Scale Ops Summary'!AL10,Actuals!AK60)</f>
        <v>8</v>
      </c>
      <c r="AM82" s="19">
        <f>IF(AM$2="Fcst",'Headcount Roster -&gt;'!GO154+'Scale Ops Summary'!AM10,Actuals!AL60)</f>
        <v>8</v>
      </c>
      <c r="AN82" s="19">
        <f>IF(AN$2="Fcst",'Headcount Roster -&gt;'!GP154+'Scale Ops Summary'!AN10,Actuals!AM60)</f>
        <v>8</v>
      </c>
      <c r="AO82" s="19">
        <f>IF(AO$2="Fcst",'Headcount Roster -&gt;'!GQ154+'Scale Ops Summary'!AO10,Actuals!AN60)</f>
        <v>8</v>
      </c>
      <c r="AP82" s="19">
        <f>IF(AP$2="Fcst",'Headcount Roster -&gt;'!GR154+'Scale Ops Summary'!AP10,Actuals!AO60)</f>
        <v>8</v>
      </c>
      <c r="AQ82" s="19">
        <f>IF(AQ$2="Fcst",'Headcount Roster -&gt;'!GS154+'Scale Ops Summary'!AQ10,Actuals!AP60)</f>
        <v>8</v>
      </c>
      <c r="AR82" s="19">
        <f>IF(AR$2="Fcst",'Headcount Roster -&gt;'!GT154+'Scale Ops Summary'!AR10,Actuals!AQ60)</f>
        <v>8</v>
      </c>
      <c r="AS82" s="19">
        <f>IF(AS$2="Fcst",'Headcount Roster -&gt;'!GU154+'Scale Ops Summary'!AS10,Actuals!AR60)</f>
        <v>8</v>
      </c>
      <c r="AT82" s="19">
        <f>IF(AT$2="Fcst",'Headcount Roster -&gt;'!GV154+'Scale Ops Summary'!AT10,Actuals!AS60)</f>
        <v>8</v>
      </c>
      <c r="AU82" s="19">
        <f>IF(AU$2="Fcst",'Headcount Roster -&gt;'!GW154+'Scale Ops Summary'!AU10,Actuals!AT60)</f>
        <v>8</v>
      </c>
      <c r="AV82" s="19">
        <f>IF(AV$2="Fcst",'Headcount Roster -&gt;'!GX154+'Scale Ops Summary'!AV10,Actuals!AU60)</f>
        <v>8</v>
      </c>
      <c r="AW82" s="19">
        <f>IF(AW$2="Fcst",'Headcount Roster -&gt;'!GY154+'Scale Ops Summary'!AW10,Actuals!AV60)</f>
        <v>8</v>
      </c>
      <c r="AX82" s="19">
        <f>IF(AX$2="Fcst",'Headcount Roster -&gt;'!GZ154+'Scale Ops Summary'!AX10,Actuals!AW60)</f>
        <v>8</v>
      </c>
      <c r="AY82" s="19">
        <f>IF(AY$2="Fcst",'Headcount Roster -&gt;'!HA154+'Scale Ops Summary'!AY10,Actuals!AX60)</f>
        <v>0</v>
      </c>
      <c r="AZ82" s="19">
        <f>IF(AZ$2="Fcst",'Headcount Roster -&gt;'!HB154+'Scale Ops Summary'!AZ10,Actuals!AY60)</f>
        <v>0</v>
      </c>
      <c r="BA82" s="19">
        <f>IF(BA$2="Fcst",'Headcount Roster -&gt;'!HC154+'Scale Ops Summary'!BA10,Actuals!AZ60)</f>
        <v>0</v>
      </c>
      <c r="BB82" s="19">
        <f>IF(BB$2="Fcst",'Headcount Roster -&gt;'!HD154+'Scale Ops Summary'!BB10,Actuals!BA60)</f>
        <v>0</v>
      </c>
      <c r="BC82" s="19">
        <f>IF(BC$2="Fcst",'Headcount Roster -&gt;'!HE154+'Scale Ops Summary'!BC10,Actuals!BB60)</f>
        <v>0</v>
      </c>
      <c r="BD82" s="19">
        <f>IF(BD$2="Fcst",'Headcount Roster -&gt;'!HF154+'Scale Ops Summary'!BD10,Actuals!BC60)</f>
        <v>0</v>
      </c>
      <c r="BE82" s="19">
        <f>IF(BE$2="Fcst",'Headcount Roster -&gt;'!HG154+'Scale Ops Summary'!BE10,Actuals!BD60)</f>
        <v>0</v>
      </c>
      <c r="BF82" s="19">
        <f>IF(BF$2="Fcst",'Headcount Roster -&gt;'!HH154+'Scale Ops Summary'!BF10,Actuals!BE60)</f>
        <v>0</v>
      </c>
      <c r="BG82" s="19">
        <f>IF(BG$2="Fcst",'Headcount Roster -&gt;'!HI154+'Scale Ops Summary'!BG10,Actuals!BF60)</f>
        <v>0</v>
      </c>
      <c r="BH82" s="19">
        <f>IF(BH$2="Fcst",'Headcount Roster -&gt;'!HJ154+'Scale Ops Summary'!BH10,Actuals!BG60)</f>
        <v>0</v>
      </c>
      <c r="BI82" s="19">
        <f>IF(BI$2="Fcst",'Headcount Roster -&gt;'!HK154+'Scale Ops Summary'!BI10,Actuals!BH60)</f>
        <v>0</v>
      </c>
      <c r="BJ82" s="19">
        <f>IF(BJ$2="Fcst",'Headcount Roster -&gt;'!HL154+'Scale Ops Summary'!BJ10,Actuals!BI60)</f>
        <v>0</v>
      </c>
      <c r="BK82" s="19">
        <f>IF(BK$2="Fcst",'Headcount Roster -&gt;'!HM154+'Scale Ops Summary'!BK10,Actuals!BJ60)</f>
        <v>0</v>
      </c>
      <c r="BL82" s="19">
        <f>IF(BL$2="Fcst",'Headcount Roster -&gt;'!HN154+'Scale Ops Summary'!BL10,Actuals!BK60)</f>
        <v>0</v>
      </c>
      <c r="BM82" s="19">
        <f>IF(BM$2="Fcst",'Headcount Roster -&gt;'!HO154+'Scale Ops Summary'!BM10,Actuals!BL60)</f>
        <v>0</v>
      </c>
      <c r="BN82" s="19">
        <f>IF(BN$2="Fcst",'Headcount Roster -&gt;'!HP154+'Scale Ops Summary'!BN10,Actuals!BM60)</f>
        <v>0</v>
      </c>
      <c r="BO82" s="19">
        <f>IF(BO$2="Fcst",'Headcount Roster -&gt;'!HQ154+'Scale Ops Summary'!BO10,Actuals!BN60)</f>
        <v>0</v>
      </c>
      <c r="BP82" s="19">
        <f>IF(BP$2="Fcst",'Headcount Roster -&gt;'!HR154+'Scale Ops Summary'!BP10,Actuals!BO60)</f>
        <v>0</v>
      </c>
      <c r="BQ82" s="19">
        <f>IF(BQ$2="Fcst",'Headcount Roster -&gt;'!HS154+'Scale Ops Summary'!BQ10,Actuals!BP60)</f>
        <v>0</v>
      </c>
      <c r="BR82" s="19">
        <f>IF(BR$2="Fcst",'Headcount Roster -&gt;'!HT154+'Scale Ops Summary'!BR10,Actuals!BQ60)</f>
        <v>0</v>
      </c>
      <c r="BS82" s="19">
        <f>IF(BS$2="Fcst",'Headcount Roster -&gt;'!HU154+'Scale Ops Summary'!BS10,Actuals!BR60)</f>
        <v>0</v>
      </c>
      <c r="BT82" s="19">
        <f>IF(BT$2="Fcst",'Headcount Roster -&gt;'!HV154+'Scale Ops Summary'!BT10,Actuals!BS60)</f>
        <v>0</v>
      </c>
      <c r="BU82" s="19">
        <f>IF(BU$2="Fcst",'Headcount Roster -&gt;'!HW154+'Scale Ops Summary'!BU10,Actuals!BT60)</f>
        <v>0</v>
      </c>
      <c r="BV82" s="19">
        <f>IF(BV$2="Fcst",'Headcount Roster -&gt;'!HX154+'Scale Ops Summary'!BV10,Actuals!BU60)</f>
        <v>0</v>
      </c>
      <c r="BW82" s="19"/>
      <c r="BX82" s="251">
        <f t="shared" ca="1" si="95"/>
        <v>7</v>
      </c>
      <c r="BY82" s="251">
        <f t="shared" ca="1" si="94"/>
        <v>8</v>
      </c>
      <c r="BZ82" s="251">
        <f t="shared" ca="1" si="94"/>
        <v>8</v>
      </c>
      <c r="CA82" s="251">
        <f t="shared" ca="1" si="94"/>
        <v>8</v>
      </c>
      <c r="CB82" s="251">
        <f t="shared" ca="1" si="94"/>
        <v>0</v>
      </c>
      <c r="CC82" s="251">
        <f t="shared" ca="1" si="94"/>
        <v>0</v>
      </c>
    </row>
    <row r="83" spans="1:81" x14ac:dyDescent="0.25">
      <c r="A83" s="16" t="str">
        <f>'Total OpEx'!B57</f>
        <v>G&amp;A</v>
      </c>
      <c r="B83" s="15"/>
      <c r="C83" s="19">
        <f>IF(C$2="Fcst",'Headcount Roster -&gt;'!FE155+'Scale Ops Summary'!C11,Actuals!B61)</f>
        <v>1</v>
      </c>
      <c r="D83" s="19">
        <f>IF(D$2="Fcst",'Headcount Roster -&gt;'!FF155+'Scale Ops Summary'!D11,Actuals!C61)</f>
        <v>1</v>
      </c>
      <c r="E83" s="19">
        <f>IF(E$2="Fcst",'Headcount Roster -&gt;'!FG155+'Scale Ops Summary'!E11,Actuals!D61)</f>
        <v>1</v>
      </c>
      <c r="F83" s="19">
        <f>IF(F$2="Fcst",'Headcount Roster -&gt;'!FH155+'Scale Ops Summary'!F11,Actuals!E61)</f>
        <v>1</v>
      </c>
      <c r="G83" s="19">
        <f>IF(G$2="Fcst",'Headcount Roster -&gt;'!FI155+'Scale Ops Summary'!G11,Actuals!F61)</f>
        <v>1</v>
      </c>
      <c r="H83" s="19">
        <f>IF(H$2="Fcst",'Headcount Roster -&gt;'!FJ155+'Scale Ops Summary'!H11,Actuals!G61)</f>
        <v>1</v>
      </c>
      <c r="I83" s="19">
        <f>IF(I$2="Fcst",'Headcount Roster -&gt;'!FK155+'Scale Ops Summary'!I11,Actuals!H61)</f>
        <v>1</v>
      </c>
      <c r="J83" s="19">
        <f>IF(J$2="Fcst",'Headcount Roster -&gt;'!FL155+'Scale Ops Summary'!J11,Actuals!I61)</f>
        <v>1.9677419354838706</v>
      </c>
      <c r="K83" s="19">
        <f>IF(K$2="Fcst",'Headcount Roster -&gt;'!FM155+'Scale Ops Summary'!K11,Actuals!J61)</f>
        <v>2</v>
      </c>
      <c r="L83" s="19">
        <f>IF(L$2="Fcst",'Headcount Roster -&gt;'!FN155+'Scale Ops Summary'!L11,Actuals!K61)</f>
        <v>1.9999999999999996</v>
      </c>
      <c r="M83" s="19">
        <f>IF(M$2="Fcst",'Headcount Roster -&gt;'!FO155+'Scale Ops Summary'!M11,Actuals!L61)</f>
        <v>2</v>
      </c>
      <c r="N83" s="19">
        <f>IF(N$2="Fcst",'Headcount Roster -&gt;'!FP155+'Scale Ops Summary'!N11,Actuals!M61)</f>
        <v>1.9999999999999996</v>
      </c>
      <c r="O83" s="19">
        <f>IF(O$2="Fcst",'Headcount Roster -&gt;'!FQ155+'Scale Ops Summary'!O11,Actuals!N61)</f>
        <v>1.9999999999999996</v>
      </c>
      <c r="P83" s="19">
        <f>IF(P$2="Fcst",'Headcount Roster -&gt;'!FR155+'Scale Ops Summary'!P11,Actuals!O61)</f>
        <v>2</v>
      </c>
      <c r="Q83" s="19">
        <f>IF(Q$2="Fcst",'Headcount Roster -&gt;'!FS155+'Scale Ops Summary'!Q11,Actuals!P61)</f>
        <v>2.290322580645161</v>
      </c>
      <c r="R83" s="19">
        <f>IF(R$2="Fcst",'Headcount Roster -&gt;'!FT155+'Scale Ops Summary'!R11,Actuals!Q61)</f>
        <v>3</v>
      </c>
      <c r="S83" s="19">
        <f>IF(S$2="Fcst",'Headcount Roster -&gt;'!FU155+'Scale Ops Summary'!S11,Actuals!R61)</f>
        <v>3.4838709677419346</v>
      </c>
      <c r="T83" s="19">
        <f>IF(T$2="Fcst",'Headcount Roster -&gt;'!FV155+'Scale Ops Summary'!T11,Actuals!S61)</f>
        <v>4</v>
      </c>
      <c r="U83" s="19">
        <f>IF(U$2="Fcst",'Headcount Roster -&gt;'!FW155+'Scale Ops Summary'!U11,Actuals!T61)</f>
        <v>3.9999999999999991</v>
      </c>
      <c r="V83" s="19">
        <f>IF(V$2="Fcst",'Headcount Roster -&gt;'!FX155+'Scale Ops Summary'!V11,Actuals!U61)</f>
        <v>3.9999999999999991</v>
      </c>
      <c r="W83" s="19">
        <f>IF(W$2="Fcst",'Headcount Roster -&gt;'!FY155+'Scale Ops Summary'!W11,Actuals!V61)</f>
        <v>4</v>
      </c>
      <c r="X83" s="19">
        <f>IF(X$2="Fcst",'Headcount Roster -&gt;'!FZ155+'Scale Ops Summary'!X11,Actuals!W61)</f>
        <v>3.9999999999999991</v>
      </c>
      <c r="Y83" s="19">
        <f>IF(Y$2="Fcst",'Headcount Roster -&gt;'!GA155+'Scale Ops Summary'!Y11,Actuals!X61)</f>
        <v>4</v>
      </c>
      <c r="Z83" s="19">
        <f>IF(Z$2="Fcst",'Headcount Roster -&gt;'!GB155+'Scale Ops Summary'!Z11,Actuals!Y61)</f>
        <v>3.9999999999999991</v>
      </c>
      <c r="AA83" s="19">
        <f>IF(AA$2="Fcst",'Headcount Roster -&gt;'!GC155+'Scale Ops Summary'!AA11,Actuals!Z61)</f>
        <v>3.9999999999999991</v>
      </c>
      <c r="AB83" s="19">
        <f>IF(AB$2="Fcst",'Headcount Roster -&gt;'!GD155+'Scale Ops Summary'!AB11,Actuals!AA61)</f>
        <v>4</v>
      </c>
      <c r="AC83" s="19">
        <f>IF(AC$2="Fcst",'Headcount Roster -&gt;'!GE155+'Scale Ops Summary'!AC11,Actuals!AB61)</f>
        <v>3.9999999999999991</v>
      </c>
      <c r="AD83" s="19">
        <f>IF(AD$2="Fcst",'Headcount Roster -&gt;'!GF155+'Scale Ops Summary'!AD11,Actuals!AC61)</f>
        <v>4</v>
      </c>
      <c r="AE83" s="19">
        <f>IF(AE$2="Fcst",'Headcount Roster -&gt;'!GG155+'Scale Ops Summary'!AE11,Actuals!AD61)</f>
        <v>3.9999999999999991</v>
      </c>
      <c r="AF83" s="19">
        <f>IF(AF$2="Fcst",'Headcount Roster -&gt;'!GH155+'Scale Ops Summary'!AF11,Actuals!AE61)</f>
        <v>4</v>
      </c>
      <c r="AG83" s="19">
        <f>IF(AG$2="Fcst",'Headcount Roster -&gt;'!GI155+'Scale Ops Summary'!AG11,Actuals!AF61)</f>
        <v>3.9999999999999991</v>
      </c>
      <c r="AH83" s="19">
        <f>IF(AH$2="Fcst",'Headcount Roster -&gt;'!GJ155+'Scale Ops Summary'!AH11,Actuals!AG61)</f>
        <v>3.9999999999999991</v>
      </c>
      <c r="AI83" s="19">
        <f>IF(AI$2="Fcst",'Headcount Roster -&gt;'!GK155+'Scale Ops Summary'!AI11,Actuals!AH61)</f>
        <v>4</v>
      </c>
      <c r="AJ83" s="19">
        <f>IF(AJ$2="Fcst",'Headcount Roster -&gt;'!GL155+'Scale Ops Summary'!AJ11,Actuals!AI61)</f>
        <v>3.9999999999999991</v>
      </c>
      <c r="AK83" s="19">
        <f>IF(AK$2="Fcst",'Headcount Roster -&gt;'!GM155+'Scale Ops Summary'!AK11,Actuals!AJ61)</f>
        <v>4</v>
      </c>
      <c r="AL83" s="19">
        <f>IF(AL$2="Fcst",'Headcount Roster -&gt;'!GN155+'Scale Ops Summary'!AL11,Actuals!AK61)</f>
        <v>3.9999999999999991</v>
      </c>
      <c r="AM83" s="19">
        <f>IF(AM$2="Fcst",'Headcount Roster -&gt;'!GO155+'Scale Ops Summary'!AM11,Actuals!AL61)</f>
        <v>3.9999999999999991</v>
      </c>
      <c r="AN83" s="19">
        <f>IF(AN$2="Fcst",'Headcount Roster -&gt;'!GP155+'Scale Ops Summary'!AN11,Actuals!AM61)</f>
        <v>4</v>
      </c>
      <c r="AO83" s="19">
        <f>IF(AO$2="Fcst",'Headcount Roster -&gt;'!GQ155+'Scale Ops Summary'!AO11,Actuals!AN61)</f>
        <v>3.9999999999999991</v>
      </c>
      <c r="AP83" s="19">
        <f>IF(AP$2="Fcst",'Headcount Roster -&gt;'!GR155+'Scale Ops Summary'!AP11,Actuals!AO61)</f>
        <v>4</v>
      </c>
      <c r="AQ83" s="19">
        <f>IF(AQ$2="Fcst",'Headcount Roster -&gt;'!GS155+'Scale Ops Summary'!AQ11,Actuals!AP61)</f>
        <v>3.9999999999999991</v>
      </c>
      <c r="AR83" s="19">
        <f>IF(AR$2="Fcst",'Headcount Roster -&gt;'!GT155+'Scale Ops Summary'!AR11,Actuals!AQ61)</f>
        <v>4</v>
      </c>
      <c r="AS83" s="19">
        <f>IF(AS$2="Fcst",'Headcount Roster -&gt;'!GU155+'Scale Ops Summary'!AS11,Actuals!AR61)</f>
        <v>3.9999999999999991</v>
      </c>
      <c r="AT83" s="19">
        <f>IF(AT$2="Fcst",'Headcount Roster -&gt;'!GV155+'Scale Ops Summary'!AT11,Actuals!AS61)</f>
        <v>3.9999999999999991</v>
      </c>
      <c r="AU83" s="19">
        <f>IF(AU$2="Fcst",'Headcount Roster -&gt;'!GW155+'Scale Ops Summary'!AU11,Actuals!AT61)</f>
        <v>4</v>
      </c>
      <c r="AV83" s="19">
        <f>IF(AV$2="Fcst",'Headcount Roster -&gt;'!GX155+'Scale Ops Summary'!AV11,Actuals!AU61)</f>
        <v>3.9999999999999991</v>
      </c>
      <c r="AW83" s="19">
        <f>IF(AW$2="Fcst",'Headcount Roster -&gt;'!GY155+'Scale Ops Summary'!AW11,Actuals!AV61)</f>
        <v>4</v>
      </c>
      <c r="AX83" s="19">
        <f>IF(AX$2="Fcst",'Headcount Roster -&gt;'!GZ155+'Scale Ops Summary'!AX11,Actuals!AW61)</f>
        <v>3.9999999999999991</v>
      </c>
      <c r="AY83" s="19">
        <f>IF(AY$2="Fcst",'Headcount Roster -&gt;'!HA155+'Scale Ops Summary'!AY11,Actuals!AX61)</f>
        <v>0</v>
      </c>
      <c r="AZ83" s="19">
        <f>IF(AZ$2="Fcst",'Headcount Roster -&gt;'!HB155+'Scale Ops Summary'!AZ11,Actuals!AY61)</f>
        <v>0</v>
      </c>
      <c r="BA83" s="19">
        <f>IF(BA$2="Fcst",'Headcount Roster -&gt;'!HC155+'Scale Ops Summary'!BA11,Actuals!AZ61)</f>
        <v>0</v>
      </c>
      <c r="BB83" s="19">
        <f>IF(BB$2="Fcst",'Headcount Roster -&gt;'!HD155+'Scale Ops Summary'!BB11,Actuals!BA61)</f>
        <v>0</v>
      </c>
      <c r="BC83" s="19">
        <f>IF(BC$2="Fcst",'Headcount Roster -&gt;'!HE155+'Scale Ops Summary'!BC11,Actuals!BB61)</f>
        <v>0</v>
      </c>
      <c r="BD83" s="19">
        <f>IF(BD$2="Fcst",'Headcount Roster -&gt;'!HF155+'Scale Ops Summary'!BD11,Actuals!BC61)</f>
        <v>0</v>
      </c>
      <c r="BE83" s="19">
        <f>IF(BE$2="Fcst",'Headcount Roster -&gt;'!HG155+'Scale Ops Summary'!BE11,Actuals!BD61)</f>
        <v>0</v>
      </c>
      <c r="BF83" s="19">
        <f>IF(BF$2="Fcst",'Headcount Roster -&gt;'!HH155+'Scale Ops Summary'!BF11,Actuals!BE61)</f>
        <v>0</v>
      </c>
      <c r="BG83" s="19">
        <f>IF(BG$2="Fcst",'Headcount Roster -&gt;'!HI155+'Scale Ops Summary'!BG11,Actuals!BF61)</f>
        <v>0</v>
      </c>
      <c r="BH83" s="19">
        <f>IF(BH$2="Fcst",'Headcount Roster -&gt;'!HJ155+'Scale Ops Summary'!BH11,Actuals!BG61)</f>
        <v>0</v>
      </c>
      <c r="BI83" s="19">
        <f>IF(BI$2="Fcst",'Headcount Roster -&gt;'!HK155+'Scale Ops Summary'!BI11,Actuals!BH61)</f>
        <v>0</v>
      </c>
      <c r="BJ83" s="19">
        <f>IF(BJ$2="Fcst",'Headcount Roster -&gt;'!HL155+'Scale Ops Summary'!BJ11,Actuals!BI61)</f>
        <v>0</v>
      </c>
      <c r="BK83" s="19">
        <f>IF(BK$2="Fcst",'Headcount Roster -&gt;'!HM155+'Scale Ops Summary'!BK11,Actuals!BJ61)</f>
        <v>0</v>
      </c>
      <c r="BL83" s="19">
        <f>IF(BL$2="Fcst",'Headcount Roster -&gt;'!HN155+'Scale Ops Summary'!BL11,Actuals!BK61)</f>
        <v>0</v>
      </c>
      <c r="BM83" s="19">
        <f>IF(BM$2="Fcst",'Headcount Roster -&gt;'!HO155+'Scale Ops Summary'!BM11,Actuals!BL61)</f>
        <v>0</v>
      </c>
      <c r="BN83" s="19">
        <f>IF(BN$2="Fcst",'Headcount Roster -&gt;'!HP155+'Scale Ops Summary'!BN11,Actuals!BM61)</f>
        <v>0</v>
      </c>
      <c r="BO83" s="19">
        <f>IF(BO$2="Fcst",'Headcount Roster -&gt;'!HQ155+'Scale Ops Summary'!BO11,Actuals!BN61)</f>
        <v>0</v>
      </c>
      <c r="BP83" s="19">
        <f>IF(BP$2="Fcst",'Headcount Roster -&gt;'!HR155+'Scale Ops Summary'!BP11,Actuals!BO61)</f>
        <v>0</v>
      </c>
      <c r="BQ83" s="19">
        <f>IF(BQ$2="Fcst",'Headcount Roster -&gt;'!HS155+'Scale Ops Summary'!BQ11,Actuals!BP61)</f>
        <v>0</v>
      </c>
      <c r="BR83" s="19">
        <f>IF(BR$2="Fcst",'Headcount Roster -&gt;'!HT155+'Scale Ops Summary'!BR11,Actuals!BQ61)</f>
        <v>0</v>
      </c>
      <c r="BS83" s="19">
        <f>IF(BS$2="Fcst",'Headcount Roster -&gt;'!HU155+'Scale Ops Summary'!BS11,Actuals!BR61)</f>
        <v>0</v>
      </c>
      <c r="BT83" s="19">
        <f>IF(BT$2="Fcst",'Headcount Roster -&gt;'!HV155+'Scale Ops Summary'!BT11,Actuals!BS61)</f>
        <v>0</v>
      </c>
      <c r="BU83" s="19">
        <f>IF(BU$2="Fcst",'Headcount Roster -&gt;'!HW155+'Scale Ops Summary'!BU11,Actuals!BT61)</f>
        <v>0</v>
      </c>
      <c r="BV83" s="19">
        <f>IF(BV$2="Fcst",'Headcount Roster -&gt;'!HX155+'Scale Ops Summary'!BV11,Actuals!BU61)</f>
        <v>0</v>
      </c>
      <c r="BW83" s="19"/>
      <c r="BX83" s="251">
        <f t="shared" ca="1" si="95"/>
        <v>1.9999999999999996</v>
      </c>
      <c r="BY83" s="251">
        <f t="shared" ca="1" si="94"/>
        <v>3.9999999999999991</v>
      </c>
      <c r="BZ83" s="251">
        <f t="shared" ca="1" si="94"/>
        <v>3.9999999999999991</v>
      </c>
      <c r="CA83" s="251">
        <f t="shared" ca="1" si="94"/>
        <v>3.9999999999999991</v>
      </c>
      <c r="CB83" s="251">
        <f t="shared" ca="1" si="94"/>
        <v>0</v>
      </c>
      <c r="CC83" s="251">
        <f t="shared" ca="1" si="94"/>
        <v>0</v>
      </c>
    </row>
    <row r="84" spans="1:81" x14ac:dyDescent="0.25">
      <c r="A84" s="16" t="str">
        <f>'Total OpEx'!B58</f>
        <v>G&amp;A Other</v>
      </c>
      <c r="B84" s="15"/>
      <c r="C84" s="20">
        <f>IF(C$2="Fcst",'Headcount Roster -&gt;'!FE156,Actuals!B62)</f>
        <v>0</v>
      </c>
      <c r="D84" s="20">
        <f>IF(D$2="Fcst",'Headcount Roster -&gt;'!FF156,Actuals!C62)</f>
        <v>0</v>
      </c>
      <c r="E84" s="20">
        <f>IF(E$2="Fcst",'Headcount Roster -&gt;'!FG156,Actuals!D62)</f>
        <v>0</v>
      </c>
      <c r="F84" s="20">
        <f>IF(F$2="Fcst",'Headcount Roster -&gt;'!FH156,Actuals!E62)</f>
        <v>0</v>
      </c>
      <c r="G84" s="20">
        <f>IF(G$2="Fcst",'Headcount Roster -&gt;'!FI156,Actuals!F62)</f>
        <v>0</v>
      </c>
      <c r="H84" s="20">
        <f>IF(H$2="Fcst",'Headcount Roster -&gt;'!FJ156,Actuals!G62)</f>
        <v>0</v>
      </c>
      <c r="I84" s="20">
        <f>IF(I$2="Fcst",'Headcount Roster -&gt;'!FK156,Actuals!H62)</f>
        <v>0</v>
      </c>
      <c r="J84" s="20">
        <f>IF(J$2="Fcst",'Headcount Roster -&gt;'!FL156,Actuals!I62)</f>
        <v>0</v>
      </c>
      <c r="K84" s="20">
        <f>IF(K$2="Fcst",'Headcount Roster -&gt;'!FM156,Actuals!J62)</f>
        <v>0</v>
      </c>
      <c r="L84" s="20">
        <f>IF(L$2="Fcst",'Headcount Roster -&gt;'!FN156,Actuals!K62)</f>
        <v>0</v>
      </c>
      <c r="M84" s="20">
        <f>IF(M$2="Fcst",'Headcount Roster -&gt;'!FO156,Actuals!L62)</f>
        <v>0</v>
      </c>
      <c r="N84" s="20">
        <f>IF(N$2="Fcst",'Headcount Roster -&gt;'!FP156,Actuals!M62)</f>
        <v>0</v>
      </c>
      <c r="O84" s="20">
        <f>IF(O$2="Fcst",'Headcount Roster -&gt;'!FQ156,Actuals!N62)</f>
        <v>0</v>
      </c>
      <c r="P84" s="20">
        <f>IF(P$2="Fcst",'Headcount Roster -&gt;'!FR156,Actuals!O62)</f>
        <v>0</v>
      </c>
      <c r="Q84" s="20">
        <f>IF(Q$2="Fcst",'Headcount Roster -&gt;'!FS156,Actuals!P62)</f>
        <v>0</v>
      </c>
      <c r="R84" s="20">
        <f>IF(R$2="Fcst",'Headcount Roster -&gt;'!FT156,Actuals!Q62)</f>
        <v>0</v>
      </c>
      <c r="S84" s="20">
        <f>IF(S$2="Fcst",'Headcount Roster -&gt;'!FU156,Actuals!R62)</f>
        <v>0</v>
      </c>
      <c r="T84" s="20">
        <f>IF(T$2="Fcst",'Headcount Roster -&gt;'!FV156,Actuals!S62)</f>
        <v>0</v>
      </c>
      <c r="U84" s="20">
        <f>IF(U$2="Fcst",'Headcount Roster -&gt;'!FW156,Actuals!T62)</f>
        <v>0</v>
      </c>
      <c r="V84" s="20">
        <f>IF(V$2="Fcst",'Headcount Roster -&gt;'!FX156,Actuals!U62)</f>
        <v>0</v>
      </c>
      <c r="W84" s="20">
        <f>IF(W$2="Fcst",'Headcount Roster -&gt;'!FY156,Actuals!V62)</f>
        <v>0</v>
      </c>
      <c r="X84" s="20">
        <f>IF(X$2="Fcst",'Headcount Roster -&gt;'!FZ156,Actuals!W62)</f>
        <v>0</v>
      </c>
      <c r="Y84" s="20">
        <f>IF(Y$2="Fcst",'Headcount Roster -&gt;'!GA156,Actuals!X62)</f>
        <v>0</v>
      </c>
      <c r="Z84" s="20">
        <f>IF(Z$2="Fcst",'Headcount Roster -&gt;'!GB156,Actuals!Y62)</f>
        <v>0</v>
      </c>
      <c r="AA84" s="20">
        <f>IF(AA$2="Fcst",'Headcount Roster -&gt;'!GC156,Actuals!Z62)</f>
        <v>0</v>
      </c>
      <c r="AB84" s="20">
        <f>IF(AB$2="Fcst",'Headcount Roster -&gt;'!GD156,Actuals!AA62)</f>
        <v>0</v>
      </c>
      <c r="AC84" s="20">
        <f>IF(AC$2="Fcst",'Headcount Roster -&gt;'!GE156,Actuals!AB62)</f>
        <v>0</v>
      </c>
      <c r="AD84" s="20">
        <f>IF(AD$2="Fcst",'Headcount Roster -&gt;'!GF156,Actuals!AC62)</f>
        <v>0</v>
      </c>
      <c r="AE84" s="20">
        <f>IF(AE$2="Fcst",'Headcount Roster -&gt;'!GG156,Actuals!AD62)</f>
        <v>0</v>
      </c>
      <c r="AF84" s="20">
        <f>IF(AF$2="Fcst",'Headcount Roster -&gt;'!GH156,Actuals!AE62)</f>
        <v>0</v>
      </c>
      <c r="AG84" s="20">
        <f>IF(AG$2="Fcst",'Headcount Roster -&gt;'!GI156,Actuals!AF62)</f>
        <v>0</v>
      </c>
      <c r="AH84" s="20">
        <f>IF(AH$2="Fcst",'Headcount Roster -&gt;'!GJ156,Actuals!AG62)</f>
        <v>0</v>
      </c>
      <c r="AI84" s="20">
        <f>IF(AI$2="Fcst",'Headcount Roster -&gt;'!GK156,Actuals!AH62)</f>
        <v>0</v>
      </c>
      <c r="AJ84" s="20">
        <f>IF(AJ$2="Fcst",'Headcount Roster -&gt;'!GL156,Actuals!AI62)</f>
        <v>0</v>
      </c>
      <c r="AK84" s="20">
        <f>IF(AK$2="Fcst",'Headcount Roster -&gt;'!GM156,Actuals!AJ62)</f>
        <v>0</v>
      </c>
      <c r="AL84" s="20">
        <f>IF(AL$2="Fcst",'Headcount Roster -&gt;'!GN156,Actuals!AK62)</f>
        <v>0</v>
      </c>
      <c r="AM84" s="20">
        <f>IF(AM$2="Fcst",'Headcount Roster -&gt;'!GO156,Actuals!AL62)</f>
        <v>0</v>
      </c>
      <c r="AN84" s="20">
        <f>IF(AN$2="Fcst",'Headcount Roster -&gt;'!GP156,Actuals!AM62)</f>
        <v>0</v>
      </c>
      <c r="AO84" s="20">
        <f>IF(AO$2="Fcst",'Headcount Roster -&gt;'!GQ156,Actuals!AN62)</f>
        <v>0</v>
      </c>
      <c r="AP84" s="20">
        <f>IF(AP$2="Fcst",'Headcount Roster -&gt;'!GR156,Actuals!AO62)</f>
        <v>0</v>
      </c>
      <c r="AQ84" s="20">
        <f>IF(AQ$2="Fcst",'Headcount Roster -&gt;'!GS156,Actuals!AP62)</f>
        <v>0</v>
      </c>
      <c r="AR84" s="20">
        <f>IF(AR$2="Fcst",'Headcount Roster -&gt;'!GT156,Actuals!AQ62)</f>
        <v>0</v>
      </c>
      <c r="AS84" s="20">
        <f>IF(AS$2="Fcst",'Headcount Roster -&gt;'!GU156,Actuals!AR62)</f>
        <v>0</v>
      </c>
      <c r="AT84" s="20">
        <f>IF(AT$2="Fcst",'Headcount Roster -&gt;'!GV156,Actuals!AS62)</f>
        <v>0</v>
      </c>
      <c r="AU84" s="20">
        <f>IF(AU$2="Fcst",'Headcount Roster -&gt;'!GW156,Actuals!AT62)</f>
        <v>0</v>
      </c>
      <c r="AV84" s="20">
        <f>IF(AV$2="Fcst",'Headcount Roster -&gt;'!GX156,Actuals!AU62)</f>
        <v>0</v>
      </c>
      <c r="AW84" s="20">
        <f>IF(AW$2="Fcst",'Headcount Roster -&gt;'!GY156,Actuals!AV62)</f>
        <v>0</v>
      </c>
      <c r="AX84" s="20">
        <f>IF(AX$2="Fcst",'Headcount Roster -&gt;'!GZ156,Actuals!AW62)</f>
        <v>0</v>
      </c>
      <c r="AY84" s="20">
        <f>IF(AY$2="Fcst",'Headcount Roster -&gt;'!HA156,Actuals!AX62)</f>
        <v>0</v>
      </c>
      <c r="AZ84" s="20">
        <f>IF(AZ$2="Fcst",'Headcount Roster -&gt;'!HB156,Actuals!AY62)</f>
        <v>0</v>
      </c>
      <c r="BA84" s="20">
        <f>IF(BA$2="Fcst",'Headcount Roster -&gt;'!HC156,Actuals!AZ62)</f>
        <v>0</v>
      </c>
      <c r="BB84" s="20">
        <f>IF(BB$2="Fcst",'Headcount Roster -&gt;'!HD156,Actuals!BA62)</f>
        <v>0</v>
      </c>
      <c r="BC84" s="20">
        <f>IF(BC$2="Fcst",'Headcount Roster -&gt;'!HE156,Actuals!BB62)</f>
        <v>0</v>
      </c>
      <c r="BD84" s="20">
        <f>IF(BD$2="Fcst",'Headcount Roster -&gt;'!HF156,Actuals!BC62)</f>
        <v>0</v>
      </c>
      <c r="BE84" s="20">
        <f>IF(BE$2="Fcst",'Headcount Roster -&gt;'!HG156,Actuals!BD62)</f>
        <v>0</v>
      </c>
      <c r="BF84" s="20">
        <f>IF(BF$2="Fcst",'Headcount Roster -&gt;'!HH156,Actuals!BE62)</f>
        <v>0</v>
      </c>
      <c r="BG84" s="20">
        <f>IF(BG$2="Fcst",'Headcount Roster -&gt;'!HI156,Actuals!BF62)</f>
        <v>0</v>
      </c>
      <c r="BH84" s="20">
        <f>IF(BH$2="Fcst",'Headcount Roster -&gt;'!HJ156,Actuals!BG62)</f>
        <v>0</v>
      </c>
      <c r="BI84" s="20">
        <f>IF(BI$2="Fcst",'Headcount Roster -&gt;'!HK156,Actuals!BH62)</f>
        <v>0</v>
      </c>
      <c r="BJ84" s="20">
        <f>IF(BJ$2="Fcst",'Headcount Roster -&gt;'!HL156,Actuals!BI62)</f>
        <v>0</v>
      </c>
      <c r="BK84" s="20">
        <f>IF(BK$2="Fcst",'Headcount Roster -&gt;'!HM156,Actuals!BJ62)</f>
        <v>0</v>
      </c>
      <c r="BL84" s="20">
        <f>IF(BL$2="Fcst",'Headcount Roster -&gt;'!HN156,Actuals!BK62)</f>
        <v>0</v>
      </c>
      <c r="BM84" s="20">
        <f>IF(BM$2="Fcst",'Headcount Roster -&gt;'!HO156,Actuals!BL62)</f>
        <v>0</v>
      </c>
      <c r="BN84" s="20">
        <f>IF(BN$2="Fcst",'Headcount Roster -&gt;'!HP156,Actuals!BM62)</f>
        <v>0</v>
      </c>
      <c r="BO84" s="20">
        <f>IF(BO$2="Fcst",'Headcount Roster -&gt;'!HQ156,Actuals!BN62)</f>
        <v>0</v>
      </c>
      <c r="BP84" s="20">
        <f>IF(BP$2="Fcst",'Headcount Roster -&gt;'!HR156,Actuals!BO62)</f>
        <v>0</v>
      </c>
      <c r="BQ84" s="20">
        <f>IF(BQ$2="Fcst",'Headcount Roster -&gt;'!HS156,Actuals!BP62)</f>
        <v>0</v>
      </c>
      <c r="BR84" s="20">
        <f>IF(BR$2="Fcst",'Headcount Roster -&gt;'!HT156,Actuals!BQ62)</f>
        <v>0</v>
      </c>
      <c r="BS84" s="20">
        <f>IF(BS$2="Fcst",'Headcount Roster -&gt;'!HU156,Actuals!BR62)</f>
        <v>0</v>
      </c>
      <c r="BT84" s="20">
        <f>IF(BT$2="Fcst",'Headcount Roster -&gt;'!HV156,Actuals!BS62)</f>
        <v>0</v>
      </c>
      <c r="BU84" s="20">
        <f>IF(BU$2="Fcst",'Headcount Roster -&gt;'!HW156,Actuals!BT62)</f>
        <v>0</v>
      </c>
      <c r="BV84" s="20">
        <f>IF(BV$2="Fcst",'Headcount Roster -&gt;'!HX156,Actuals!BU62)</f>
        <v>0</v>
      </c>
      <c r="BW84" s="20"/>
      <c r="BX84" s="252">
        <f t="shared" ca="1" si="95"/>
        <v>0</v>
      </c>
      <c r="BY84" s="252">
        <f t="shared" ca="1" si="94"/>
        <v>0</v>
      </c>
      <c r="BZ84" s="252">
        <f t="shared" ca="1" si="94"/>
        <v>0</v>
      </c>
      <c r="CA84" s="252">
        <f t="shared" ca="1" si="94"/>
        <v>0</v>
      </c>
      <c r="CB84" s="252">
        <f t="shared" ca="1" si="94"/>
        <v>0</v>
      </c>
      <c r="CC84" s="252">
        <f t="shared" ca="1" si="94"/>
        <v>0</v>
      </c>
    </row>
    <row r="85" spans="1:81" x14ac:dyDescent="0.25">
      <c r="A85" s="56" t="s">
        <v>509</v>
      </c>
      <c r="B85" s="15"/>
      <c r="C85" s="52">
        <f t="shared" ref="C85:BJ85" si="96">SUM(C74:C84)</f>
        <v>13.830842900825015</v>
      </c>
      <c r="D85" s="52">
        <f t="shared" si="96"/>
        <v>17.661570414815671</v>
      </c>
      <c r="E85" s="52">
        <f t="shared" si="96"/>
        <v>21.684763168522473</v>
      </c>
      <c r="F85" s="52">
        <f t="shared" si="96"/>
        <v>21.769630185195869</v>
      </c>
      <c r="G85" s="52">
        <f t="shared" si="96"/>
        <v>21.269543645070097</v>
      </c>
      <c r="H85" s="52">
        <f t="shared" si="96"/>
        <v>20.061847343218137</v>
      </c>
      <c r="I85" s="52">
        <f t="shared" si="96"/>
        <v>21.369584030462125</v>
      </c>
      <c r="J85" s="52">
        <f t="shared" si="96"/>
        <v>37.032258064516128</v>
      </c>
      <c r="K85" s="52">
        <f t="shared" si="96"/>
        <v>39.633333333333333</v>
      </c>
      <c r="L85" s="52">
        <f t="shared" si="96"/>
        <v>40.516129032258064</v>
      </c>
      <c r="M85" s="52">
        <f t="shared" si="96"/>
        <v>42.633333333333333</v>
      </c>
      <c r="N85" s="52">
        <f t="shared" si="96"/>
        <v>46.870967741935488</v>
      </c>
      <c r="O85" s="52">
        <f t="shared" si="96"/>
        <v>48.870967741935488</v>
      </c>
      <c r="P85" s="52">
        <f t="shared" si="96"/>
        <v>49.821428571428569</v>
      </c>
      <c r="Q85" s="52">
        <f t="shared" si="96"/>
        <v>51.838709677419352</v>
      </c>
      <c r="R85" s="52">
        <f t="shared" si="96"/>
        <v>53</v>
      </c>
      <c r="S85" s="52">
        <f t="shared" si="96"/>
        <v>57.516129032258064</v>
      </c>
      <c r="T85" s="52">
        <f t="shared" si="96"/>
        <v>63.133333333333333</v>
      </c>
      <c r="U85" s="52">
        <f t="shared" si="96"/>
        <v>64</v>
      </c>
      <c r="V85" s="52">
        <f t="shared" si="96"/>
        <v>73</v>
      </c>
      <c r="W85" s="52">
        <f t="shared" si="96"/>
        <v>76</v>
      </c>
      <c r="X85" s="52">
        <f t="shared" si="96"/>
        <v>79</v>
      </c>
      <c r="Y85" s="52">
        <f t="shared" si="96"/>
        <v>83</v>
      </c>
      <c r="Z85" s="52">
        <f t="shared" si="96"/>
        <v>86</v>
      </c>
      <c r="AA85" s="52">
        <f t="shared" si="96"/>
        <v>92</v>
      </c>
      <c r="AB85" s="52">
        <f t="shared" si="96"/>
        <v>92</v>
      </c>
      <c r="AC85" s="52">
        <f t="shared" si="96"/>
        <v>95</v>
      </c>
      <c r="AD85" s="52">
        <f t="shared" si="96"/>
        <v>98</v>
      </c>
      <c r="AE85" s="52">
        <f t="shared" si="96"/>
        <v>98</v>
      </c>
      <c r="AF85" s="52">
        <f t="shared" si="96"/>
        <v>99</v>
      </c>
      <c r="AG85" s="52">
        <f t="shared" si="96"/>
        <v>100</v>
      </c>
      <c r="AH85" s="52">
        <f t="shared" si="96"/>
        <v>104</v>
      </c>
      <c r="AI85" s="52">
        <f t="shared" si="96"/>
        <v>108</v>
      </c>
      <c r="AJ85" s="52">
        <f t="shared" si="96"/>
        <v>108</v>
      </c>
      <c r="AK85" s="52">
        <f t="shared" si="96"/>
        <v>108</v>
      </c>
      <c r="AL85" s="52">
        <f t="shared" si="96"/>
        <v>108</v>
      </c>
      <c r="AM85" s="52">
        <f t="shared" si="96"/>
        <v>108</v>
      </c>
      <c r="AN85" s="52">
        <f t="shared" si="96"/>
        <v>108</v>
      </c>
      <c r="AO85" s="52">
        <f t="shared" si="96"/>
        <v>108</v>
      </c>
      <c r="AP85" s="52">
        <f t="shared" si="96"/>
        <v>108</v>
      </c>
      <c r="AQ85" s="52">
        <f t="shared" si="96"/>
        <v>108</v>
      </c>
      <c r="AR85" s="52">
        <f t="shared" si="96"/>
        <v>108</v>
      </c>
      <c r="AS85" s="52">
        <f>SUM(AS74:AS84)</f>
        <v>108</v>
      </c>
      <c r="AT85" s="52">
        <f t="shared" si="96"/>
        <v>108</v>
      </c>
      <c r="AU85" s="52">
        <f t="shared" si="96"/>
        <v>108</v>
      </c>
      <c r="AV85" s="52">
        <f t="shared" si="96"/>
        <v>108</v>
      </c>
      <c r="AW85" s="52">
        <f t="shared" si="96"/>
        <v>108</v>
      </c>
      <c r="AX85" s="52">
        <f t="shared" si="96"/>
        <v>108</v>
      </c>
      <c r="AY85" s="52">
        <f t="shared" si="96"/>
        <v>0</v>
      </c>
      <c r="AZ85" s="52">
        <f t="shared" si="96"/>
        <v>0</v>
      </c>
      <c r="BA85" s="52">
        <f t="shared" si="96"/>
        <v>0</v>
      </c>
      <c r="BB85" s="52">
        <f t="shared" si="96"/>
        <v>0</v>
      </c>
      <c r="BC85" s="52">
        <f t="shared" si="96"/>
        <v>0</v>
      </c>
      <c r="BD85" s="52">
        <f t="shared" si="96"/>
        <v>0</v>
      </c>
      <c r="BE85" s="52">
        <f t="shared" si="96"/>
        <v>0</v>
      </c>
      <c r="BF85" s="52">
        <f t="shared" si="96"/>
        <v>0</v>
      </c>
      <c r="BG85" s="52">
        <f t="shared" si="96"/>
        <v>0</v>
      </c>
      <c r="BH85" s="52">
        <f t="shared" si="96"/>
        <v>0</v>
      </c>
      <c r="BI85" s="52">
        <f t="shared" si="96"/>
        <v>0</v>
      </c>
      <c r="BJ85" s="52">
        <f t="shared" si="96"/>
        <v>0</v>
      </c>
      <c r="BK85" s="52">
        <f t="shared" ref="BK85:BV85" si="97">SUM(BK74:BK84)</f>
        <v>0</v>
      </c>
      <c r="BL85" s="52">
        <f t="shared" si="97"/>
        <v>0</v>
      </c>
      <c r="BM85" s="52">
        <f t="shared" si="97"/>
        <v>0</v>
      </c>
      <c r="BN85" s="52">
        <f t="shared" si="97"/>
        <v>0</v>
      </c>
      <c r="BO85" s="52">
        <f t="shared" si="97"/>
        <v>0</v>
      </c>
      <c r="BP85" s="52">
        <f t="shared" si="97"/>
        <v>0</v>
      </c>
      <c r="BQ85" s="52">
        <f t="shared" si="97"/>
        <v>0</v>
      </c>
      <c r="BR85" s="52">
        <f t="shared" si="97"/>
        <v>0</v>
      </c>
      <c r="BS85" s="52">
        <f t="shared" si="97"/>
        <v>0</v>
      </c>
      <c r="BT85" s="52">
        <f t="shared" si="97"/>
        <v>0</v>
      </c>
      <c r="BU85" s="52">
        <f t="shared" si="97"/>
        <v>0</v>
      </c>
      <c r="BV85" s="52">
        <f t="shared" si="97"/>
        <v>0</v>
      </c>
      <c r="BW85" s="54"/>
      <c r="BX85" s="52">
        <f ca="1">SUM(BX74:BX84)</f>
        <v>46.870967741935488</v>
      </c>
      <c r="BY85" s="52">
        <f t="shared" ref="BY85:CB85" ca="1" si="98">SUM(BY74:BY84)</f>
        <v>86</v>
      </c>
      <c r="BZ85" s="52">
        <f t="shared" ca="1" si="98"/>
        <v>108</v>
      </c>
      <c r="CA85" s="52">
        <f t="shared" ca="1" si="98"/>
        <v>108</v>
      </c>
      <c r="CB85" s="52">
        <f t="shared" ca="1" si="98"/>
        <v>0</v>
      </c>
      <c r="CC85" s="52">
        <f t="shared" ref="CC85" ca="1" si="99">SUM(CC74:CC84)</f>
        <v>0</v>
      </c>
    </row>
    <row r="86" spans="1:81" x14ac:dyDescent="0.25">
      <c r="A86" s="10"/>
      <c r="B86" s="11"/>
      <c r="C86" s="55"/>
      <c r="D86" s="57"/>
      <c r="E86" s="55"/>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X86" s="57"/>
      <c r="BY86" s="57"/>
      <c r="BZ86" s="57"/>
      <c r="CA86" s="57"/>
      <c r="CB86" s="57"/>
      <c r="CC86" s="57"/>
    </row>
    <row r="87" spans="1:81" x14ac:dyDescent="0.25">
      <c r="A87" s="14" t="s">
        <v>29</v>
      </c>
      <c r="B87" s="15"/>
      <c r="C87" s="23"/>
      <c r="D87" s="28"/>
      <c r="E87" s="23"/>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X87" s="28"/>
      <c r="BY87" s="28"/>
    </row>
    <row r="88" spans="1:81" x14ac:dyDescent="0.25">
      <c r="A88" s="16" t="s">
        <v>30</v>
      </c>
      <c r="B88" s="15"/>
      <c r="C88" s="381">
        <f t="shared" ref="C88:AH88" si="100">IF(C85=0,0,+C18/C85)</f>
        <v>13.458894829099403</v>
      </c>
      <c r="D88" s="381">
        <f t="shared" si="100"/>
        <v>10.526827775407671</v>
      </c>
      <c r="E88" s="381">
        <f t="shared" si="100"/>
        <v>9.4132625942766222</v>
      </c>
      <c r="F88" s="381">
        <f t="shared" si="100"/>
        <v>9.46388332035629</v>
      </c>
      <c r="G88" s="381">
        <f t="shared" si="100"/>
        <v>10.306752399495476</v>
      </c>
      <c r="H88" s="381">
        <f t="shared" si="100"/>
        <v>11.380343300098929</v>
      </c>
      <c r="I88" s="381">
        <f t="shared" si="100"/>
        <v>11.679848313575359</v>
      </c>
      <c r="J88" s="381">
        <f t="shared" si="100"/>
        <v>17.359248231128113</v>
      </c>
      <c r="K88" s="381">
        <f t="shared" si="100"/>
        <v>16.220624073057298</v>
      </c>
      <c r="L88" s="381">
        <f t="shared" si="100"/>
        <v>15.783201327633041</v>
      </c>
      <c r="M88" s="381">
        <f t="shared" si="100"/>
        <v>15.235562649495023</v>
      </c>
      <c r="N88" s="381">
        <f t="shared" si="100"/>
        <v>13.958692556921086</v>
      </c>
      <c r="O88" s="381">
        <f t="shared" si="100"/>
        <v>13.431585435005726</v>
      </c>
      <c r="P88" s="381">
        <f t="shared" si="100"/>
        <v>13.555770973088878</v>
      </c>
      <c r="Q88" s="381">
        <f t="shared" si="100"/>
        <v>12.980258924964453</v>
      </c>
      <c r="R88" s="381">
        <f t="shared" si="100"/>
        <v>13.172485862675419</v>
      </c>
      <c r="S88" s="381">
        <f t="shared" si="100"/>
        <v>11.905986232309875</v>
      </c>
      <c r="T88" s="381">
        <f t="shared" si="100"/>
        <v>10.846300554020027</v>
      </c>
      <c r="U88" s="381">
        <f t="shared" si="100"/>
        <v>11.619908427274357</v>
      </c>
      <c r="V88" s="381">
        <f t="shared" si="100"/>
        <v>10.183709644208859</v>
      </c>
      <c r="W88" s="381">
        <f t="shared" si="100"/>
        <v>9.7451801162608529</v>
      </c>
      <c r="X88" s="381">
        <f t="shared" si="100"/>
        <v>9.8610121818487038</v>
      </c>
      <c r="Y88" s="381">
        <f t="shared" si="100"/>
        <v>9.3414214430972997</v>
      </c>
      <c r="Z88" s="381">
        <f t="shared" si="100"/>
        <v>9.8220275103587955</v>
      </c>
      <c r="AA88" s="381">
        <f t="shared" si="100"/>
        <v>8.8356861844016183</v>
      </c>
      <c r="AB88" s="381">
        <f t="shared" si="100"/>
        <v>8.7793131917205987</v>
      </c>
      <c r="AC88" s="381">
        <f t="shared" si="100"/>
        <v>9.1784840161226953</v>
      </c>
      <c r="AD88" s="381">
        <f t="shared" si="100"/>
        <v>9.0111928712994391</v>
      </c>
      <c r="AE88" s="381">
        <f t="shared" si="100"/>
        <v>9.5344134503546361</v>
      </c>
      <c r="AF88" s="381">
        <f t="shared" si="100"/>
        <v>9.5869972568743584</v>
      </c>
      <c r="AG88" s="381">
        <f t="shared" si="100"/>
        <v>9.9121287418263506</v>
      </c>
      <c r="AH88" s="381">
        <f t="shared" si="100"/>
        <v>9.5254415606088116</v>
      </c>
      <c r="AI88" s="381">
        <f t="shared" ref="AI88:BJ88" si="101">IF(AI85=0,0,+AI18/AI85)</f>
        <v>9.9730448257592474</v>
      </c>
      <c r="AJ88" s="381">
        <f t="shared" si="101"/>
        <v>9.9858343042195248</v>
      </c>
      <c r="AK88" s="381">
        <f t="shared" si="101"/>
        <v>9.940448619753818</v>
      </c>
      <c r="AL88" s="381">
        <f t="shared" si="101"/>
        <v>11.080646693936039</v>
      </c>
      <c r="AM88" s="23">
        <f t="shared" si="101"/>
        <v>10.465471839056541</v>
      </c>
      <c r="AN88" s="23">
        <f t="shared" si="101"/>
        <v>11.287993446703467</v>
      </c>
      <c r="AO88" s="23">
        <f t="shared" si="101"/>
        <v>11.448865026540959</v>
      </c>
      <c r="AP88" s="23">
        <f t="shared" si="101"/>
        <v>11.248749892166098</v>
      </c>
      <c r="AQ88" s="23">
        <f t="shared" si="101"/>
        <v>11.907697520601166</v>
      </c>
      <c r="AR88" s="23">
        <f t="shared" si="101"/>
        <v>12.075998298838325</v>
      </c>
      <c r="AS88" s="23">
        <f t="shared" si="101"/>
        <v>13.060041405394243</v>
      </c>
      <c r="AT88" s="23">
        <f t="shared" si="101"/>
        <v>12.750936233866479</v>
      </c>
      <c r="AU88" s="23">
        <f t="shared" si="101"/>
        <v>13.130364918891459</v>
      </c>
      <c r="AV88" s="23">
        <f t="shared" si="101"/>
        <v>13.354710995081646</v>
      </c>
      <c r="AW88" s="23">
        <f t="shared" si="101"/>
        <v>13.652008685549747</v>
      </c>
      <c r="AX88" s="23">
        <f t="shared" si="101"/>
        <v>13.949985148663192</v>
      </c>
      <c r="AY88" s="23">
        <f t="shared" si="101"/>
        <v>0</v>
      </c>
      <c r="AZ88" s="23">
        <f t="shared" si="101"/>
        <v>0</v>
      </c>
      <c r="BA88" s="23">
        <f t="shared" si="101"/>
        <v>0</v>
      </c>
      <c r="BB88" s="23">
        <f t="shared" si="101"/>
        <v>0</v>
      </c>
      <c r="BC88" s="23">
        <f t="shared" si="101"/>
        <v>0</v>
      </c>
      <c r="BD88" s="23">
        <f t="shared" si="101"/>
        <v>0</v>
      </c>
      <c r="BE88" s="23">
        <f t="shared" si="101"/>
        <v>0</v>
      </c>
      <c r="BF88" s="23">
        <f t="shared" si="101"/>
        <v>0</v>
      </c>
      <c r="BG88" s="23">
        <f t="shared" si="101"/>
        <v>0</v>
      </c>
      <c r="BH88" s="23">
        <f t="shared" si="101"/>
        <v>0</v>
      </c>
      <c r="BI88" s="23">
        <f t="shared" si="101"/>
        <v>0</v>
      </c>
      <c r="BJ88" s="23">
        <f t="shared" si="101"/>
        <v>0</v>
      </c>
      <c r="BK88" s="23">
        <f t="shared" ref="BK88:BV88" si="102">IF(BK85=0,0,+BK18/BK85)</f>
        <v>0</v>
      </c>
      <c r="BL88" s="23">
        <f t="shared" si="102"/>
        <v>0</v>
      </c>
      <c r="BM88" s="23">
        <f t="shared" si="102"/>
        <v>0</v>
      </c>
      <c r="BN88" s="23">
        <f t="shared" si="102"/>
        <v>0</v>
      </c>
      <c r="BO88" s="23">
        <f t="shared" si="102"/>
        <v>0</v>
      </c>
      <c r="BP88" s="23">
        <f t="shared" si="102"/>
        <v>0</v>
      </c>
      <c r="BQ88" s="23">
        <f t="shared" si="102"/>
        <v>0</v>
      </c>
      <c r="BR88" s="23">
        <f t="shared" si="102"/>
        <v>0</v>
      </c>
      <c r="BS88" s="23">
        <f t="shared" si="102"/>
        <v>0</v>
      </c>
      <c r="BT88" s="23">
        <f t="shared" si="102"/>
        <v>0</v>
      </c>
      <c r="BU88" s="23">
        <f t="shared" si="102"/>
        <v>0</v>
      </c>
      <c r="BV88" s="23">
        <f t="shared" si="102"/>
        <v>0</v>
      </c>
      <c r="BW88" s="23"/>
      <c r="BX88" s="23">
        <f t="shared" ref="BX88:CC88" ca="1" si="103">IF(BX85=0,0,+BX18/BX85)</f>
        <v>100.4533545804107</v>
      </c>
      <c r="BY88" s="23">
        <f t="shared" ca="1" si="103"/>
        <v>101.15260892327053</v>
      </c>
      <c r="BZ88" s="23">
        <f t="shared" ca="1" si="103"/>
        <v>108.02605656009005</v>
      </c>
      <c r="CA88" s="23">
        <f t="shared" ca="1" si="103"/>
        <v>148.3328234113533</v>
      </c>
      <c r="CB88" s="23">
        <f t="shared" ca="1" si="103"/>
        <v>0</v>
      </c>
      <c r="CC88" s="23">
        <f t="shared" ca="1" si="103"/>
        <v>0</v>
      </c>
    </row>
    <row r="89" spans="1:81" x14ac:dyDescent="0.25">
      <c r="A89" s="16" t="s">
        <v>953</v>
      </c>
      <c r="B89" s="15"/>
      <c r="C89" s="381">
        <f t="shared" ref="C89:AH89" si="104">IF(C$55=0,0,C$55/C$85)</f>
        <v>7.3496503957785846</v>
      </c>
      <c r="D89" s="381">
        <f t="shared" si="104"/>
        <v>5.5536941334343792</v>
      </c>
      <c r="E89" s="381">
        <f t="shared" si="104"/>
        <v>5.9230935104905518</v>
      </c>
      <c r="F89" s="381">
        <f t="shared" si="104"/>
        <v>6.2838545641913113</v>
      </c>
      <c r="G89" s="381">
        <f t="shared" si="104"/>
        <v>8.155249256615086</v>
      </c>
      <c r="H89" s="381">
        <f t="shared" si="104"/>
        <v>7.2076228836862883</v>
      </c>
      <c r="I89" s="381">
        <f t="shared" si="104"/>
        <v>7.887110472517473</v>
      </c>
      <c r="J89" s="381">
        <f t="shared" si="104"/>
        <v>10.874022479686806</v>
      </c>
      <c r="K89" s="381">
        <f t="shared" si="104"/>
        <v>10.263285473270479</v>
      </c>
      <c r="L89" s="381">
        <f t="shared" si="104"/>
        <v>10.45291242644622</v>
      </c>
      <c r="M89" s="381">
        <f t="shared" si="104"/>
        <v>10.012085948298328</v>
      </c>
      <c r="N89" s="381">
        <f t="shared" si="104"/>
        <v>10.28019924813662</v>
      </c>
      <c r="O89" s="381">
        <f t="shared" si="104"/>
        <v>10.182421866891113</v>
      </c>
      <c r="P89" s="381">
        <f t="shared" si="104"/>
        <v>9.2669160755597311</v>
      </c>
      <c r="Q89" s="381">
        <f t="shared" si="104"/>
        <v>10.128928045510866</v>
      </c>
      <c r="R89" s="381">
        <f t="shared" si="104"/>
        <v>9.9027779059536218</v>
      </c>
      <c r="S89" s="381">
        <f t="shared" si="104"/>
        <v>10.084686258423627</v>
      </c>
      <c r="T89" s="381">
        <f t="shared" si="104"/>
        <v>9.5994847767282092</v>
      </c>
      <c r="U89" s="381">
        <f t="shared" si="104"/>
        <v>9.89417084122673</v>
      </c>
      <c r="V89" s="381">
        <f t="shared" si="104"/>
        <v>9.5467370981984327</v>
      </c>
      <c r="W89" s="381">
        <f t="shared" si="104"/>
        <v>9.3206425905282568</v>
      </c>
      <c r="X89" s="381">
        <f t="shared" si="104"/>
        <v>9.6309447588410055</v>
      </c>
      <c r="Y89" s="381">
        <f t="shared" si="104"/>
        <v>9.1156875316366275</v>
      </c>
      <c r="Z89" s="381">
        <f t="shared" si="104"/>
        <v>9.3178026436925165</v>
      </c>
      <c r="AA89" s="381">
        <f t="shared" si="104"/>
        <v>9.2546859711617113</v>
      </c>
      <c r="AB89" s="381">
        <f t="shared" si="104"/>
        <v>8.7070443812060425</v>
      </c>
      <c r="AC89" s="381">
        <f t="shared" si="104"/>
        <v>9.1901389897895491</v>
      </c>
      <c r="AD89" s="381">
        <f t="shared" si="104"/>
        <v>8.8876570894693625</v>
      </c>
      <c r="AE89" s="381">
        <f t="shared" si="104"/>
        <v>9.1591259788638304</v>
      </c>
      <c r="AF89" s="381">
        <f t="shared" si="104"/>
        <v>8.8844944772065269</v>
      </c>
      <c r="AG89" s="381">
        <f t="shared" si="104"/>
        <v>9.2035039112830965</v>
      </c>
      <c r="AH89" s="381">
        <f t="shared" si="104"/>
        <v>9.0502562141737464</v>
      </c>
      <c r="AI89" s="381">
        <f t="shared" ref="AI89:BV89" si="105">IF(AI$55=0,0,AI$55/AI$85)</f>
        <v>8.8368365548343863</v>
      </c>
      <c r="AJ89" s="381">
        <f t="shared" si="105"/>
        <v>9.1256067280978321</v>
      </c>
      <c r="AK89" s="381">
        <f t="shared" si="105"/>
        <v>8.8444660037933751</v>
      </c>
      <c r="AL89" s="381">
        <f t="shared" si="105"/>
        <v>9.1757177179540292</v>
      </c>
      <c r="AM89" s="23">
        <f t="shared" si="105"/>
        <v>9.1403293455804242</v>
      </c>
      <c r="AN89" s="23">
        <f t="shared" si="105"/>
        <v>8.3679892538673943</v>
      </c>
      <c r="AO89" s="23">
        <f t="shared" si="105"/>
        <v>9.1894990049546443</v>
      </c>
      <c r="AP89" s="23">
        <f>IF(AP$55=0,0,AP$55/AP$85)</f>
        <v>8.9098810674139894</v>
      </c>
      <c r="AQ89" s="23">
        <f t="shared" si="105"/>
        <v>9.2124406296576549</v>
      </c>
      <c r="AR89" s="23">
        <f t="shared" si="105"/>
        <v>8.9512434877476004</v>
      </c>
      <c r="AS89" s="23">
        <f t="shared" si="105"/>
        <v>9.270057823897309</v>
      </c>
      <c r="AT89" s="23">
        <f t="shared" si="105"/>
        <v>9.254602565320921</v>
      </c>
      <c r="AU89" s="23">
        <f t="shared" si="105"/>
        <v>9.008591448379887</v>
      </c>
      <c r="AV89" s="23">
        <f t="shared" si="105"/>
        <v>9.2940505626409387</v>
      </c>
      <c r="AW89" s="23">
        <f t="shared" si="105"/>
        <v>9.0485625256016906</v>
      </c>
      <c r="AX89" s="23">
        <f t="shared" si="105"/>
        <v>9.3330735295792753</v>
      </c>
      <c r="AY89" s="23" t="e">
        <f t="shared" si="105"/>
        <v>#DIV/0!</v>
      </c>
      <c r="AZ89" s="23" t="e">
        <f t="shared" si="105"/>
        <v>#DIV/0!</v>
      </c>
      <c r="BA89" s="23" t="e">
        <f t="shared" si="105"/>
        <v>#DIV/0!</v>
      </c>
      <c r="BB89" s="23" t="e">
        <f t="shared" si="105"/>
        <v>#DIV/0!</v>
      </c>
      <c r="BC89" s="23" t="e">
        <f t="shared" si="105"/>
        <v>#DIV/0!</v>
      </c>
      <c r="BD89" s="23" t="e">
        <f t="shared" si="105"/>
        <v>#DIV/0!</v>
      </c>
      <c r="BE89" s="23" t="e">
        <f t="shared" si="105"/>
        <v>#DIV/0!</v>
      </c>
      <c r="BF89" s="23" t="e">
        <f t="shared" si="105"/>
        <v>#DIV/0!</v>
      </c>
      <c r="BG89" s="23" t="e">
        <f t="shared" si="105"/>
        <v>#DIV/0!</v>
      </c>
      <c r="BH89" s="23" t="e">
        <f t="shared" si="105"/>
        <v>#DIV/0!</v>
      </c>
      <c r="BI89" s="23" t="e">
        <f t="shared" si="105"/>
        <v>#DIV/0!</v>
      </c>
      <c r="BJ89" s="23" t="e">
        <f t="shared" si="105"/>
        <v>#DIV/0!</v>
      </c>
      <c r="BK89" s="23" t="e">
        <f t="shared" si="105"/>
        <v>#DIV/0!</v>
      </c>
      <c r="BL89" s="23" t="e">
        <f t="shared" si="105"/>
        <v>#DIV/0!</v>
      </c>
      <c r="BM89" s="23" t="e">
        <f t="shared" si="105"/>
        <v>#DIV/0!</v>
      </c>
      <c r="BN89" s="23" t="e">
        <f t="shared" si="105"/>
        <v>#DIV/0!</v>
      </c>
      <c r="BO89" s="23" t="e">
        <f t="shared" si="105"/>
        <v>#DIV/0!</v>
      </c>
      <c r="BP89" s="23" t="e">
        <f t="shared" si="105"/>
        <v>#DIV/0!</v>
      </c>
      <c r="BQ89" s="23" t="e">
        <f t="shared" si="105"/>
        <v>#DIV/0!</v>
      </c>
      <c r="BR89" s="23" t="e">
        <f t="shared" si="105"/>
        <v>#DIV/0!</v>
      </c>
      <c r="BS89" s="23" t="e">
        <f t="shared" si="105"/>
        <v>#DIV/0!</v>
      </c>
      <c r="BT89" s="23" t="e">
        <f t="shared" si="105"/>
        <v>#DIV/0!</v>
      </c>
      <c r="BU89" s="23" t="e">
        <f t="shared" si="105"/>
        <v>#DIV/0!</v>
      </c>
      <c r="BV89" s="23" t="e">
        <f t="shared" si="105"/>
        <v>#DIV/0!</v>
      </c>
      <c r="BX89" s="23">
        <f t="shared" ref="BX89:CC89" ca="1" si="106">IFERROR(IF(BX$55=0,0,BX$55/BX$85),0)</f>
        <v>65.994768691868302</v>
      </c>
      <c r="BY89" s="23">
        <f t="shared" ca="1" si="106"/>
        <v>87.820912707948153</v>
      </c>
      <c r="BZ89" s="23">
        <f t="shared" ca="1" si="106"/>
        <v>101.12400781755296</v>
      </c>
      <c r="CA89" s="23">
        <f t="shared" ca="1" si="106"/>
        <v>108.98032124464171</v>
      </c>
      <c r="CB89" s="23">
        <f t="shared" ca="1" si="106"/>
        <v>0</v>
      </c>
      <c r="CC89" s="23">
        <f t="shared" ca="1" si="106"/>
        <v>0</v>
      </c>
    </row>
    <row r="90" spans="1:81" x14ac:dyDescent="0.25">
      <c r="A90" s="16"/>
      <c r="B90" s="15"/>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X90" s="23"/>
      <c r="BY90" s="23"/>
      <c r="BZ90" s="23"/>
      <c r="CA90" s="23"/>
      <c r="CB90" s="23"/>
      <c r="CC90" s="23"/>
    </row>
    <row r="91" spans="1:81" x14ac:dyDescent="0.25">
      <c r="A91" s="11" t="s">
        <v>468</v>
      </c>
      <c r="B91" s="11"/>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X91" s="25"/>
      <c r="BY91" s="25"/>
      <c r="BZ91" s="25"/>
      <c r="CA91" s="25"/>
      <c r="CB91" s="25"/>
      <c r="CC91" s="25"/>
    </row>
    <row r="92" spans="1:81" x14ac:dyDescent="0.25">
      <c r="A92" s="16" t="s">
        <v>31</v>
      </c>
      <c r="B92" s="15"/>
      <c r="C92" s="152">
        <f t="shared" ref="C92:AH92" si="107">IFERROR(C59/C18,0)</f>
        <v>0.54608127109277549</v>
      </c>
      <c r="D92" s="152">
        <f t="shared" si="107"/>
        <v>0.52757528211952742</v>
      </c>
      <c r="E92" s="152">
        <f t="shared" si="107"/>
        <v>0.62922854336304868</v>
      </c>
      <c r="F92" s="152">
        <f t="shared" si="107"/>
        <v>0.66398267513242548</v>
      </c>
      <c r="G92" s="152">
        <f t="shared" si="107"/>
        <v>0.79125304853683021</v>
      </c>
      <c r="H92" s="152">
        <f t="shared" si="107"/>
        <v>0.63333967118756718</v>
      </c>
      <c r="I92" s="152">
        <f t="shared" si="107"/>
        <v>0.67527507727565017</v>
      </c>
      <c r="J92" s="152">
        <f t="shared" si="107"/>
        <v>0.57641090990264299</v>
      </c>
      <c r="K92" s="152">
        <f t="shared" si="107"/>
        <v>0.58273061671640303</v>
      </c>
      <c r="L92" s="152">
        <f t="shared" si="107"/>
        <v>0.61228087759011141</v>
      </c>
      <c r="M92" s="152">
        <f t="shared" si="107"/>
        <v>0.60715235981981774</v>
      </c>
      <c r="N92" s="152">
        <f t="shared" si="107"/>
        <v>0.68647293299252643</v>
      </c>
      <c r="O92" s="152">
        <f t="shared" si="107"/>
        <v>0.70809530573758173</v>
      </c>
      <c r="P92" s="152">
        <f t="shared" si="107"/>
        <v>0.63361409276953373</v>
      </c>
      <c r="Q92" s="152">
        <f t="shared" si="107"/>
        <v>0.73033328179842971</v>
      </c>
      <c r="R92" s="152">
        <f t="shared" si="107"/>
        <v>0.70177745561400828</v>
      </c>
      <c r="S92" s="152">
        <f t="shared" si="107"/>
        <v>0.79702653452229832</v>
      </c>
      <c r="T92" s="152">
        <f t="shared" si="107"/>
        <v>0.835046908751786</v>
      </c>
      <c r="U92" s="152">
        <f t="shared" si="107"/>
        <v>0.80148440739886051</v>
      </c>
      <c r="V92" s="152">
        <f t="shared" si="107"/>
        <v>0.88745181586430522</v>
      </c>
      <c r="W92" s="152">
        <f t="shared" si="107"/>
        <v>0.90643615400969213</v>
      </c>
      <c r="X92" s="152">
        <f t="shared" si="107"/>
        <v>0.92666898501239181</v>
      </c>
      <c r="Y92" s="152">
        <f t="shared" si="107"/>
        <v>0.92583516461218274</v>
      </c>
      <c r="Z92" s="152">
        <f t="shared" si="107"/>
        <v>0.89866387147312521</v>
      </c>
      <c r="AA92" s="152">
        <f t="shared" si="107"/>
        <v>0.9974213069608322</v>
      </c>
      <c r="AB92" s="152">
        <f t="shared" si="107"/>
        <v>0.94176828426821479</v>
      </c>
      <c r="AC92" s="152">
        <f t="shared" si="107"/>
        <v>0.95126981467161476</v>
      </c>
      <c r="AD92" s="152">
        <f t="shared" si="107"/>
        <v>0.93629085143393853</v>
      </c>
      <c r="AE92" s="152">
        <f t="shared" si="107"/>
        <v>0.91063864091431357</v>
      </c>
      <c r="AF92" s="152">
        <f t="shared" si="107"/>
        <v>0.87672337741996298</v>
      </c>
      <c r="AG92" s="152">
        <f t="shared" si="107"/>
        <v>0.87850931933994569</v>
      </c>
      <c r="AH92" s="152">
        <f t="shared" si="107"/>
        <v>0.90011408726707953</v>
      </c>
      <c r="AI92" s="152">
        <f t="shared" ref="AI92:BJ92" si="108">IFERROR(AI59/AI18,0)</f>
        <v>0.83607207820923835</v>
      </c>
      <c r="AJ92" s="152">
        <f t="shared" si="108"/>
        <v>0.86385521230227069</v>
      </c>
      <c r="AK92" s="152">
        <f t="shared" si="108"/>
        <v>0.8397451555875971</v>
      </c>
      <c r="AL92" s="152">
        <f t="shared" si="108"/>
        <v>0.77808503613561675</v>
      </c>
      <c r="AM92" s="152">
        <f t="shared" si="108"/>
        <v>0.82337957486725433</v>
      </c>
      <c r="AN92" s="152">
        <f t="shared" si="108"/>
        <v>0.69131769241159258</v>
      </c>
      <c r="AO92" s="152">
        <f t="shared" si="108"/>
        <v>0.75265589502989039</v>
      </c>
      <c r="AP92" s="152">
        <f t="shared" si="108"/>
        <v>0.7420774444117606</v>
      </c>
      <c r="AQ92" s="152">
        <f t="shared" si="108"/>
        <v>0.72365423615434255</v>
      </c>
      <c r="AR92" s="152">
        <f t="shared" si="108"/>
        <v>0.69124252639292638</v>
      </c>
      <c r="AS92" s="152">
        <f t="shared" si="108"/>
        <v>0.65980309603524379</v>
      </c>
      <c r="AT92" s="152">
        <f t="shared" si="108"/>
        <v>0.67579788617722847</v>
      </c>
      <c r="AU92" s="152">
        <f t="shared" si="108"/>
        <v>0.63608842968398205</v>
      </c>
      <c r="AV92" s="152">
        <f t="shared" si="108"/>
        <v>0.64593797769669492</v>
      </c>
      <c r="AW92" s="152">
        <f t="shared" si="108"/>
        <v>0.61280081810813158</v>
      </c>
      <c r="AX92" s="152">
        <f t="shared" si="108"/>
        <v>0.61903824126821028</v>
      </c>
      <c r="AY92" s="152">
        <f t="shared" si="108"/>
        <v>2.3228461171772123E-3</v>
      </c>
      <c r="AZ92" s="152">
        <f t="shared" si="108"/>
        <v>2.5990486678022983E-3</v>
      </c>
      <c r="BA92" s="152">
        <f t="shared" si="108"/>
        <v>2.8509582328859495E-3</v>
      </c>
      <c r="BB92" s="152">
        <f t="shared" si="108"/>
        <v>3.0823799355853237E-3</v>
      </c>
      <c r="BC92" s="152">
        <f t="shared" si="108"/>
        <v>3.8763562945264064E-3</v>
      </c>
      <c r="BD92" s="152">
        <f t="shared" si="108"/>
        <v>4.0341211846059068E-3</v>
      </c>
      <c r="BE92" s="152">
        <f t="shared" si="108"/>
        <v>3.9026738622939482E-3</v>
      </c>
      <c r="BF92" s="152">
        <f t="shared" si="108"/>
        <v>4.0402190770948802E-3</v>
      </c>
      <c r="BG92" s="152">
        <f t="shared" si="108"/>
        <v>3.9050004346265778E-3</v>
      </c>
      <c r="BH92" s="152">
        <f t="shared" si="108"/>
        <v>4.026109299791197E-3</v>
      </c>
      <c r="BI92" s="152">
        <f t="shared" si="108"/>
        <v>4.1308793725551322E-3</v>
      </c>
      <c r="BJ92" s="152">
        <f t="shared" si="108"/>
        <v>3.9907835192226583E-3</v>
      </c>
      <c r="BK92" s="152">
        <f t="shared" ref="BK92:BV92" si="109">IFERROR(BK59/BK18,0)</f>
        <v>4.083279878987196E-3</v>
      </c>
      <c r="BL92" s="152">
        <f t="shared" si="109"/>
        <v>3.9501421572433783E-3</v>
      </c>
      <c r="BM92" s="152">
        <f t="shared" si="109"/>
        <v>3.8252718532260943E-3</v>
      </c>
      <c r="BN92" s="152">
        <f t="shared" si="109"/>
        <v>3.9039597859984849E-3</v>
      </c>
      <c r="BO92" s="152">
        <f t="shared" si="109"/>
        <v>3.7763962353490536E-3</v>
      </c>
      <c r="BP92" s="152">
        <f t="shared" si="109"/>
        <v>3.8470827042056902E-3</v>
      </c>
      <c r="BQ92" s="152">
        <f t="shared" si="109"/>
        <v>3.7248571229457289E-3</v>
      </c>
      <c r="BR92" s="152">
        <f t="shared" si="109"/>
        <v>3.6081411699548801E-3</v>
      </c>
      <c r="BS92" s="152">
        <f t="shared" si="109"/>
        <v>3.6714525781085254E-3</v>
      </c>
      <c r="BT92" s="152">
        <f t="shared" si="109"/>
        <v>3.5595060372323024E-3</v>
      </c>
      <c r="BU92" s="152">
        <f t="shared" si="109"/>
        <v>3.6168230321639537E-3</v>
      </c>
      <c r="BV92" s="152">
        <f t="shared" si="109"/>
        <v>3.5094823657839344E-3</v>
      </c>
      <c r="BX92" s="152">
        <f t="shared" ref="BX92:CC92" si="110">IFERROR(BX59/BX18,0)</f>
        <v>0.62267907008873891</v>
      </c>
      <c r="BY92" s="152">
        <f t="shared" si="110"/>
        <v>0.81820215160802068</v>
      </c>
      <c r="BZ92" s="152">
        <f t="shared" si="110"/>
        <v>0.88610755624780391</v>
      </c>
      <c r="CA92" s="152">
        <f t="shared" si="110"/>
        <v>0.68470132057299238</v>
      </c>
      <c r="CB92" s="152">
        <f t="shared" si="110"/>
        <v>3.6208913331011445E-3</v>
      </c>
      <c r="CC92" s="152">
        <f t="shared" si="110"/>
        <v>3.7391582444194884E-3</v>
      </c>
    </row>
    <row r="93" spans="1:81" x14ac:dyDescent="0.25">
      <c r="A93" s="16" t="s">
        <v>32</v>
      </c>
      <c r="B93" s="58"/>
      <c r="C93" s="59">
        <f t="shared" ref="C93:AH93" si="111">IFERROR(C61/C18,"N/A")</f>
        <v>0</v>
      </c>
      <c r="D93" s="59">
        <f t="shared" si="111"/>
        <v>0</v>
      </c>
      <c r="E93" s="59">
        <f t="shared" si="111"/>
        <v>0</v>
      </c>
      <c r="F93" s="59">
        <f t="shared" si="111"/>
        <v>0</v>
      </c>
      <c r="G93" s="59">
        <f t="shared" si="111"/>
        <v>0</v>
      </c>
      <c r="H93" s="59">
        <f t="shared" si="111"/>
        <v>0</v>
      </c>
      <c r="I93" s="59">
        <f t="shared" si="111"/>
        <v>0</v>
      </c>
      <c r="J93" s="59">
        <f t="shared" si="111"/>
        <v>0.05</v>
      </c>
      <c r="K93" s="59">
        <f t="shared" si="111"/>
        <v>5.000000000000001E-2</v>
      </c>
      <c r="L93" s="59">
        <f t="shared" si="111"/>
        <v>0.05</v>
      </c>
      <c r="M93" s="59">
        <f t="shared" si="111"/>
        <v>5.000000000000001E-2</v>
      </c>
      <c r="N93" s="59">
        <f t="shared" si="111"/>
        <v>0.05</v>
      </c>
      <c r="O93" s="59">
        <f t="shared" si="111"/>
        <v>5.000000000000001E-2</v>
      </c>
      <c r="P93" s="59">
        <f t="shared" si="111"/>
        <v>0.05</v>
      </c>
      <c r="Q93" s="59">
        <f t="shared" si="111"/>
        <v>5.000000000000001E-2</v>
      </c>
      <c r="R93" s="59">
        <f t="shared" si="111"/>
        <v>0.05</v>
      </c>
      <c r="S93" s="59">
        <f t="shared" si="111"/>
        <v>0.05</v>
      </c>
      <c r="T93" s="59">
        <f t="shared" si="111"/>
        <v>0.05</v>
      </c>
      <c r="U93" s="59">
        <f t="shared" si="111"/>
        <v>0.05</v>
      </c>
      <c r="V93" s="59">
        <f t="shared" si="111"/>
        <v>4.9999999999999996E-2</v>
      </c>
      <c r="W93" s="59">
        <f t="shared" si="111"/>
        <v>0.05</v>
      </c>
      <c r="X93" s="59">
        <f t="shared" si="111"/>
        <v>0.05</v>
      </c>
      <c r="Y93" s="59">
        <f t="shared" si="111"/>
        <v>0.05</v>
      </c>
      <c r="Z93" s="59">
        <f t="shared" si="111"/>
        <v>0.05</v>
      </c>
      <c r="AA93" s="59">
        <f t="shared" si="111"/>
        <v>0.05</v>
      </c>
      <c r="AB93" s="59">
        <f t="shared" si="111"/>
        <v>0.05</v>
      </c>
      <c r="AC93" s="59">
        <f t="shared" si="111"/>
        <v>0.05</v>
      </c>
      <c r="AD93" s="59">
        <f t="shared" si="111"/>
        <v>0.05</v>
      </c>
      <c r="AE93" s="59">
        <f t="shared" si="111"/>
        <v>0.05</v>
      </c>
      <c r="AF93" s="59">
        <f t="shared" si="111"/>
        <v>0.05</v>
      </c>
      <c r="AG93" s="59">
        <f t="shared" si="111"/>
        <v>0.05</v>
      </c>
      <c r="AH93" s="59">
        <f t="shared" si="111"/>
        <v>0.05</v>
      </c>
      <c r="AI93" s="59">
        <f t="shared" ref="AI93:BJ93" si="112">IFERROR(AI61/AI18,"N/A")</f>
        <v>0.05</v>
      </c>
      <c r="AJ93" s="59">
        <f t="shared" si="112"/>
        <v>0.05</v>
      </c>
      <c r="AK93" s="59">
        <f t="shared" si="112"/>
        <v>0.05</v>
      </c>
      <c r="AL93" s="59">
        <f t="shared" si="112"/>
        <v>0.05</v>
      </c>
      <c r="AM93" s="59">
        <f t="shared" si="112"/>
        <v>0.05</v>
      </c>
      <c r="AN93" s="59">
        <f t="shared" si="112"/>
        <v>0.05</v>
      </c>
      <c r="AO93" s="59">
        <f t="shared" si="112"/>
        <v>0.05</v>
      </c>
      <c r="AP93" s="59">
        <f t="shared" si="112"/>
        <v>0.05</v>
      </c>
      <c r="AQ93" s="59">
        <f t="shared" si="112"/>
        <v>0.05</v>
      </c>
      <c r="AR93" s="59">
        <f t="shared" si="112"/>
        <v>5.000000000000001E-2</v>
      </c>
      <c r="AS93" s="59">
        <f t="shared" si="112"/>
        <v>0.05</v>
      </c>
      <c r="AT93" s="59">
        <f t="shared" si="112"/>
        <v>0.05</v>
      </c>
      <c r="AU93" s="59">
        <f t="shared" si="112"/>
        <v>0.05</v>
      </c>
      <c r="AV93" s="59">
        <f t="shared" si="112"/>
        <v>0.05</v>
      </c>
      <c r="AW93" s="59">
        <f t="shared" si="112"/>
        <v>0.05</v>
      </c>
      <c r="AX93" s="59">
        <f t="shared" si="112"/>
        <v>0.05</v>
      </c>
      <c r="AY93" s="59">
        <f t="shared" si="112"/>
        <v>0.05</v>
      </c>
      <c r="AZ93" s="59">
        <f t="shared" si="112"/>
        <v>0.05</v>
      </c>
      <c r="BA93" s="59">
        <f t="shared" si="112"/>
        <v>0.05</v>
      </c>
      <c r="BB93" s="59">
        <f t="shared" si="112"/>
        <v>0.05</v>
      </c>
      <c r="BC93" s="59">
        <f t="shared" si="112"/>
        <v>0.05</v>
      </c>
      <c r="BD93" s="59">
        <f t="shared" si="112"/>
        <v>5.000000000000001E-2</v>
      </c>
      <c r="BE93" s="59">
        <f t="shared" si="112"/>
        <v>0.05</v>
      </c>
      <c r="BF93" s="59">
        <f t="shared" si="112"/>
        <v>0.05</v>
      </c>
      <c r="BG93" s="59">
        <f t="shared" si="112"/>
        <v>0.05</v>
      </c>
      <c r="BH93" s="59">
        <f t="shared" si="112"/>
        <v>0.05</v>
      </c>
      <c r="BI93" s="59">
        <f t="shared" si="112"/>
        <v>0.05</v>
      </c>
      <c r="BJ93" s="59">
        <f t="shared" si="112"/>
        <v>0.05</v>
      </c>
      <c r="BK93" s="59">
        <f t="shared" ref="BK93:BV93" si="113">IFERROR(BK61/BK18,"N/A")</f>
        <v>0</v>
      </c>
      <c r="BL93" s="59">
        <f t="shared" si="113"/>
        <v>0</v>
      </c>
      <c r="BM93" s="59">
        <f t="shared" si="113"/>
        <v>0</v>
      </c>
      <c r="BN93" s="59">
        <f t="shared" si="113"/>
        <v>0</v>
      </c>
      <c r="BO93" s="59">
        <f t="shared" si="113"/>
        <v>0</v>
      </c>
      <c r="BP93" s="59">
        <f t="shared" si="113"/>
        <v>0</v>
      </c>
      <c r="BQ93" s="59">
        <f t="shared" si="113"/>
        <v>0</v>
      </c>
      <c r="BR93" s="59">
        <f t="shared" si="113"/>
        <v>0</v>
      </c>
      <c r="BS93" s="59">
        <f t="shared" si="113"/>
        <v>0</v>
      </c>
      <c r="BT93" s="59">
        <f t="shared" si="113"/>
        <v>0</v>
      </c>
      <c r="BU93" s="59">
        <f t="shared" si="113"/>
        <v>0</v>
      </c>
      <c r="BV93" s="59">
        <f t="shared" si="113"/>
        <v>0</v>
      </c>
      <c r="BW93" s="59"/>
      <c r="BX93" s="59">
        <f t="shared" ref="BX93:CC93" si="114">IFERROR(BX61/BX18,"N/A")</f>
        <v>3.4290216477404913E-2</v>
      </c>
      <c r="BY93" s="59">
        <f t="shared" si="114"/>
        <v>4.9999999999999996E-2</v>
      </c>
      <c r="BZ93" s="59">
        <f t="shared" si="114"/>
        <v>0.05</v>
      </c>
      <c r="CA93" s="59">
        <f t="shared" si="114"/>
        <v>5.000000000000001E-2</v>
      </c>
      <c r="CB93" s="59">
        <f t="shared" si="114"/>
        <v>5.000000000000001E-2</v>
      </c>
      <c r="CC93" s="59">
        <f t="shared" si="114"/>
        <v>0</v>
      </c>
    </row>
    <row r="94" spans="1:81" x14ac:dyDescent="0.25">
      <c r="A94" s="16"/>
      <c r="B94" s="58"/>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c r="CA94" s="59"/>
      <c r="CB94" s="59"/>
      <c r="CC94" s="59"/>
    </row>
    <row r="95" spans="1:81" x14ac:dyDescent="0.25">
      <c r="A95" s="11" t="s">
        <v>453</v>
      </c>
      <c r="B95" s="338"/>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59"/>
      <c r="BX95" s="339"/>
      <c r="BY95" s="339"/>
      <c r="BZ95" s="339"/>
      <c r="CA95" s="339"/>
      <c r="CB95" s="339"/>
      <c r="CC95" s="339"/>
    </row>
    <row r="96" spans="1:81" x14ac:dyDescent="0.25">
      <c r="A96" s="16" t="s">
        <v>161</v>
      </c>
      <c r="B96" s="15"/>
      <c r="C96" s="255">
        <f>Margins!B45</f>
        <v>0</v>
      </c>
      <c r="D96" s="255">
        <f>Margins!C45</f>
        <v>0</v>
      </c>
      <c r="E96" s="255">
        <f>Margins!D45</f>
        <v>0</v>
      </c>
      <c r="F96" s="255">
        <f>Margins!E45</f>
        <v>0</v>
      </c>
      <c r="G96" s="255">
        <f>Margins!F45</f>
        <v>0</v>
      </c>
      <c r="H96" s="255">
        <f>Margins!G45</f>
        <v>1</v>
      </c>
      <c r="I96" s="255">
        <f>Margins!H45</f>
        <v>1</v>
      </c>
      <c r="J96" s="255">
        <f>Margins!I45</f>
        <v>1</v>
      </c>
      <c r="K96" s="255">
        <f>Margins!J45</f>
        <v>1</v>
      </c>
      <c r="L96" s="255">
        <f>Margins!K45</f>
        <v>1</v>
      </c>
      <c r="M96" s="255">
        <f>Margins!L45</f>
        <v>1</v>
      </c>
      <c r="N96" s="255">
        <f>Margins!M45</f>
        <v>1</v>
      </c>
      <c r="O96" s="255">
        <f>Margins!N45</f>
        <v>1</v>
      </c>
      <c r="P96" s="255">
        <f>Margins!O45</f>
        <v>1</v>
      </c>
      <c r="Q96" s="255">
        <f>Margins!P45</f>
        <v>1</v>
      </c>
      <c r="R96" s="255">
        <f>Margins!Q45</f>
        <v>1</v>
      </c>
      <c r="S96" s="255">
        <f>Margins!R45</f>
        <v>1</v>
      </c>
      <c r="T96" s="255">
        <f>Margins!S45</f>
        <v>1</v>
      </c>
      <c r="U96" s="255">
        <f>Margins!T45</f>
        <v>1</v>
      </c>
      <c r="V96" s="255">
        <f>Margins!U45</f>
        <v>1</v>
      </c>
      <c r="W96" s="255">
        <f>Margins!V45</f>
        <v>1</v>
      </c>
      <c r="X96" s="255">
        <f>Margins!W45</f>
        <v>1</v>
      </c>
      <c r="Y96" s="255">
        <f>Margins!X45</f>
        <v>1</v>
      </c>
      <c r="Z96" s="255">
        <f>Margins!Y45</f>
        <v>1</v>
      </c>
      <c r="AA96" s="255">
        <f>Margins!Z45</f>
        <v>1</v>
      </c>
      <c r="AB96" s="255">
        <f>Margins!AA45</f>
        <v>1</v>
      </c>
      <c r="AC96" s="255">
        <f>Margins!AB45</f>
        <v>1</v>
      </c>
      <c r="AD96" s="255">
        <f>Margins!AC45</f>
        <v>1</v>
      </c>
      <c r="AE96" s="255">
        <f>Margins!AD45</f>
        <v>1</v>
      </c>
      <c r="AF96" s="255">
        <f>Margins!AE45</f>
        <v>1</v>
      </c>
      <c r="AG96" s="255">
        <f>Margins!AF45</f>
        <v>1</v>
      </c>
      <c r="AH96" s="255">
        <f>Margins!AG45</f>
        <v>1</v>
      </c>
      <c r="AI96" s="255">
        <f>Margins!AH45</f>
        <v>1</v>
      </c>
      <c r="AJ96" s="255">
        <f>Margins!AI45</f>
        <v>1</v>
      </c>
      <c r="AK96" s="255">
        <f>Margins!AJ45</f>
        <v>1</v>
      </c>
      <c r="AL96" s="255">
        <f>Margins!AK45</f>
        <v>1</v>
      </c>
      <c r="AM96" s="255">
        <f>Margins!AL45</f>
        <v>1</v>
      </c>
      <c r="AN96" s="255">
        <f>Margins!AM45</f>
        <v>1</v>
      </c>
      <c r="AO96" s="255">
        <f>Margins!AN45</f>
        <v>1</v>
      </c>
      <c r="AP96" s="255">
        <f>Margins!AO45</f>
        <v>1</v>
      </c>
      <c r="AQ96" s="255">
        <f>Margins!AP45</f>
        <v>1</v>
      </c>
      <c r="AR96" s="255">
        <f>Margins!AQ45</f>
        <v>1</v>
      </c>
      <c r="AS96" s="255">
        <f>Margins!AR45</f>
        <v>1</v>
      </c>
      <c r="AT96" s="255">
        <f>Margins!AS45</f>
        <v>1</v>
      </c>
      <c r="AU96" s="255">
        <f>Margins!AT45</f>
        <v>1</v>
      </c>
      <c r="AV96" s="255">
        <f>Margins!AU45</f>
        <v>1</v>
      </c>
      <c r="AW96" s="255">
        <f>Margins!AV45</f>
        <v>1</v>
      </c>
      <c r="AX96" s="255">
        <f>Margins!AW45</f>
        <v>1</v>
      </c>
      <c r="AY96" s="255">
        <f>Margins!AX45</f>
        <v>0</v>
      </c>
      <c r="AZ96" s="255">
        <f>Margins!AY45</f>
        <v>0</v>
      </c>
      <c r="BA96" s="255">
        <f>Margins!AZ45</f>
        <v>0</v>
      </c>
      <c r="BB96" s="255">
        <f>Margins!BA45</f>
        <v>0</v>
      </c>
      <c r="BC96" s="255">
        <f>Margins!BB45</f>
        <v>0</v>
      </c>
      <c r="BD96" s="255">
        <f>Margins!BC45</f>
        <v>0</v>
      </c>
      <c r="BE96" s="255">
        <f>Margins!BD45</f>
        <v>0</v>
      </c>
      <c r="BF96" s="255">
        <f>Margins!BE45</f>
        <v>0</v>
      </c>
      <c r="BG96" s="255">
        <f>Margins!BF45</f>
        <v>0</v>
      </c>
      <c r="BH96" s="255">
        <f>Margins!BG45</f>
        <v>0</v>
      </c>
      <c r="BI96" s="255">
        <f>Margins!BH45</f>
        <v>0</v>
      </c>
      <c r="BJ96" s="255">
        <f>Margins!BI45</f>
        <v>0</v>
      </c>
      <c r="BK96" s="255">
        <f>Margins!BJ45</f>
        <v>0</v>
      </c>
      <c r="BL96" s="255">
        <f>Margins!BK45</f>
        <v>0</v>
      </c>
      <c r="BM96" s="255">
        <f>Margins!BL45</f>
        <v>0</v>
      </c>
      <c r="BN96" s="255">
        <f>Margins!BM45</f>
        <v>0</v>
      </c>
      <c r="BO96" s="255">
        <f>Margins!BN45</f>
        <v>0</v>
      </c>
      <c r="BP96" s="255">
        <f>Margins!BO45</f>
        <v>0</v>
      </c>
      <c r="BQ96" s="255">
        <f>Margins!BP45</f>
        <v>0</v>
      </c>
      <c r="BR96" s="255">
        <f>Margins!BQ45</f>
        <v>0</v>
      </c>
      <c r="BS96" s="255">
        <f>Margins!BR45</f>
        <v>0</v>
      </c>
      <c r="BT96" s="255">
        <f>Margins!BS45</f>
        <v>0</v>
      </c>
      <c r="BU96" s="255">
        <f>Margins!BT45</f>
        <v>0</v>
      </c>
      <c r="BV96" s="255">
        <f>Margins!BU45</f>
        <v>0</v>
      </c>
      <c r="BW96" s="59"/>
      <c r="BX96" s="255">
        <f t="shared" ref="BX96:CC96" si="115">IFERROR((BX14-BX21)/BX14,"N/A")</f>
        <v>1</v>
      </c>
      <c r="BY96" s="255">
        <f t="shared" si="115"/>
        <v>1</v>
      </c>
      <c r="BZ96" s="255">
        <f t="shared" si="115"/>
        <v>1</v>
      </c>
      <c r="CA96" s="255">
        <f t="shared" si="115"/>
        <v>1</v>
      </c>
      <c r="CB96" s="255" t="str">
        <f t="shared" si="115"/>
        <v>N/A</v>
      </c>
      <c r="CC96" s="255" t="str">
        <f t="shared" si="115"/>
        <v>N/A</v>
      </c>
    </row>
    <row r="97" spans="1:81" x14ac:dyDescent="0.25">
      <c r="A97" s="16" t="s">
        <v>951</v>
      </c>
      <c r="B97" s="15"/>
      <c r="C97" s="255">
        <f>Margins!B25</f>
        <v>0.93274255207661261</v>
      </c>
      <c r="D97" s="255">
        <f>Margins!C25</f>
        <v>0.93277017449035016</v>
      </c>
      <c r="E97" s="255">
        <f>Margins!D25</f>
        <v>0.91904337536963376</v>
      </c>
      <c r="F97" s="255">
        <f>Margins!E25</f>
        <v>0.93593469421513598</v>
      </c>
      <c r="G97" s="255">
        <f>Margins!F25</f>
        <v>0.93854057605713936</v>
      </c>
      <c r="H97" s="255">
        <f>Margins!G25</f>
        <v>0.94196464134925062</v>
      </c>
      <c r="I97" s="255">
        <f>Margins!H25</f>
        <v>0.93960602307433561</v>
      </c>
      <c r="J97" s="255">
        <f>Margins!I25</f>
        <v>0.74100048460479673</v>
      </c>
      <c r="K97" s="255">
        <f>Margins!J25</f>
        <v>0.73506173148103293</v>
      </c>
      <c r="L97" s="255">
        <f>Margins!K25</f>
        <v>0.72586853994870471</v>
      </c>
      <c r="M97" s="255">
        <f>Margins!L25</f>
        <v>0.72788470029038044</v>
      </c>
      <c r="N97" s="255">
        <f>Margins!M25</f>
        <v>0.72433924908142711</v>
      </c>
      <c r="O97" s="255">
        <f>Margins!N25</f>
        <v>0.72517833041454516</v>
      </c>
      <c r="P97" s="255">
        <f>Margins!O25</f>
        <v>0.74690153110426905</v>
      </c>
      <c r="Q97" s="255">
        <f>Margins!P25</f>
        <v>0.71839548136143561</v>
      </c>
      <c r="R97" s="255">
        <f>Margins!Q25</f>
        <v>0.73323918092517859</v>
      </c>
      <c r="S97" s="255">
        <f>Margins!R25</f>
        <v>0.71231055013224287</v>
      </c>
      <c r="T97" s="255">
        <f>Margins!S25</f>
        <v>0.70744855002523754</v>
      </c>
      <c r="U97" s="255">
        <f>Margins!T25</f>
        <v>0.72326567349661763</v>
      </c>
      <c r="V97" s="255">
        <f>Margins!U25</f>
        <v>0.72317533677700552</v>
      </c>
      <c r="W97" s="255">
        <f>Margins!V25</f>
        <v>0.7279333103110357</v>
      </c>
      <c r="X97" s="255">
        <f>Margins!W25</f>
        <v>0.73481454619194853</v>
      </c>
      <c r="Y97" s="255">
        <f>Margins!X25</f>
        <v>0.73911125168839675</v>
      </c>
      <c r="Z97" s="255">
        <f>Margins!Y25</f>
        <v>0.75361216678523646</v>
      </c>
      <c r="AA97" s="255">
        <f>Margins!Z25</f>
        <v>0.74504135728867982</v>
      </c>
      <c r="AB97" s="255">
        <f>Margins!AA25</f>
        <v>0.75399835852955288</v>
      </c>
      <c r="AC97" s="255">
        <f>Margins!AB25</f>
        <v>0.76068445896888781</v>
      </c>
      <c r="AD97" s="255">
        <f>Margins!AC25</f>
        <v>0.7681522722881583</v>
      </c>
      <c r="AE97" s="255">
        <f>Margins!AD25</f>
        <v>0.77499263153681119</v>
      </c>
      <c r="AF97" s="255">
        <f>Margins!AE25</f>
        <v>0.78250645607814107</v>
      </c>
      <c r="AG97" s="255">
        <f>Margins!AF25</f>
        <v>0.78640592804788934</v>
      </c>
      <c r="AH97" s="255">
        <f>Margins!AG25</f>
        <v>0.78629875526135484</v>
      </c>
      <c r="AI97" s="255">
        <f>Margins!AH25</f>
        <v>0.80517763903603623</v>
      </c>
      <c r="AJ97" s="255">
        <f>Margins!AI25</f>
        <v>0.80151880132086539</v>
      </c>
      <c r="AK97" s="255">
        <f>Margins!AJ25</f>
        <v>0.80462837151910749</v>
      </c>
      <c r="AL97" s="255">
        <f>Margins!AK25</f>
        <v>0.81839077120065828</v>
      </c>
      <c r="AM97" s="255">
        <f>Margins!AL25</f>
        <v>0.8093567508363172</v>
      </c>
      <c r="AN97" s="255">
        <f>Margins!AM25</f>
        <v>0.83145398825430605</v>
      </c>
      <c r="AO97" s="255">
        <f>Margins!AN25</f>
        <v>0.82332214981619101</v>
      </c>
      <c r="AP97" s="255">
        <f>Margins!AO25</f>
        <v>0.82411062953499481</v>
      </c>
      <c r="AQ97" s="255">
        <f>Margins!AP25</f>
        <v>0.8290300910834616</v>
      </c>
      <c r="AR97" s="255">
        <f>Margins!AQ25</f>
        <v>0.83419963001110597</v>
      </c>
      <c r="AS97" s="255">
        <f>Margins!AR25</f>
        <v>0.84155847645991666</v>
      </c>
      <c r="AT97" s="255">
        <f>Margins!AS25</f>
        <v>0.83842504967313425</v>
      </c>
      <c r="AU97" s="255">
        <f>Margins!AT25</f>
        <v>0.84517599160415602</v>
      </c>
      <c r="AV97" s="255">
        <f>Margins!AU25</f>
        <v>0.84440765151050912</v>
      </c>
      <c r="AW97" s="255">
        <f>Margins!AV25</f>
        <v>0.84996657573699352</v>
      </c>
      <c r="AX97" s="255">
        <f>Margins!AW25</f>
        <v>0.84978873801983945</v>
      </c>
      <c r="AY97" s="255">
        <f>Margins!AX25</f>
        <v>0.955058428775727</v>
      </c>
      <c r="AZ97" s="255">
        <f>Margins!AY25</f>
        <v>0.95532963774446378</v>
      </c>
      <c r="BA97" s="255">
        <f>Margins!AZ25</f>
        <v>0.95564584765749427</v>
      </c>
      <c r="BB97" s="255">
        <f>Margins!BA25</f>
        <v>0.95597871825121716</v>
      </c>
      <c r="BC97" s="255">
        <f>Margins!BB25</f>
        <v>0.9563709311164208</v>
      </c>
      <c r="BD97" s="255">
        <f>Margins!BC25</f>
        <v>0.95676209098574061</v>
      </c>
      <c r="BE97" s="255">
        <f>Margins!BD25</f>
        <v>0.95712826566932396</v>
      </c>
      <c r="BF97" s="255">
        <f>Margins!BE25</f>
        <v>0.95749543039955332</v>
      </c>
      <c r="BG97" s="255">
        <f>Margins!BF25</f>
        <v>0.95784699886997093</v>
      </c>
      <c r="BH97" s="255">
        <f>Margins!BG25</f>
        <v>0.95818635858175893</v>
      </c>
      <c r="BI97" s="255">
        <f>Margins!BH25</f>
        <v>0.95852327673354998</v>
      </c>
      <c r="BJ97" s="255">
        <f>Margins!BI25</f>
        <v>0.95884467310295973</v>
      </c>
      <c r="BK97" s="255">
        <f>Margins!BJ25</f>
        <v>0.99115289359552772</v>
      </c>
      <c r="BL97" s="255">
        <f>Margins!BK25</f>
        <v>0.99144135865930605</v>
      </c>
      <c r="BM97" s="255">
        <f>Margins!BL25</f>
        <v>0.99171191098467681</v>
      </c>
      <c r="BN97" s="255">
        <f>Margins!BM25</f>
        <v>0.99198660886031886</v>
      </c>
      <c r="BO97" s="255">
        <f>Margins!BN25</f>
        <v>0.99224844983270455</v>
      </c>
      <c r="BP97" s="255">
        <f>Margins!BO25</f>
        <v>0.99249818872679896</v>
      </c>
      <c r="BQ97" s="255">
        <f>Margins!BP25</f>
        <v>0.99273652861025585</v>
      </c>
      <c r="BR97" s="255">
        <f>Margins!BQ25</f>
        <v>0.99296412471858797</v>
      </c>
      <c r="BS97" s="255">
        <f>Margins!BR25</f>
        <v>0.99318158806922707</v>
      </c>
      <c r="BT97" s="255">
        <f>Margins!BS25</f>
        <v>0.99338948878799715</v>
      </c>
      <c r="BU97" s="255">
        <f>Margins!BT25</f>
        <v>0.99358835917025479</v>
      </c>
      <c r="BV97" s="255">
        <f>Margins!BU25</f>
        <v>0.99377864489701939</v>
      </c>
      <c r="BW97" s="59"/>
      <c r="BX97" s="255">
        <f t="shared" ref="BX97:CC97" si="116">IFERROR((BX13-SUM(BX20,BX22,BX25))/BX13,"N/A")</f>
        <v>0.79675575362765627</v>
      </c>
      <c r="BY97" s="255">
        <f t="shared" si="116"/>
        <v>0.72936838520711522</v>
      </c>
      <c r="BZ97" s="255">
        <f t="shared" si="116"/>
        <v>0.78490331133852276</v>
      </c>
      <c r="CA97" s="255">
        <f t="shared" si="116"/>
        <v>0.83605961646458649</v>
      </c>
      <c r="CB97" s="255">
        <f t="shared" si="116"/>
        <v>0.95706724423295908</v>
      </c>
      <c r="CC97" s="255">
        <f t="shared" si="116"/>
        <v>0.99264736950257004</v>
      </c>
    </row>
    <row r="98" spans="1:81" x14ac:dyDescent="0.25">
      <c r="A98" s="16" t="s">
        <v>440</v>
      </c>
      <c r="B98" s="15"/>
      <c r="C98" s="255">
        <f>Margins!B37</f>
        <v>0</v>
      </c>
      <c r="D98" s="255">
        <f>Margins!C37</f>
        <v>0</v>
      </c>
      <c r="E98" s="255">
        <f>Margins!D37</f>
        <v>0</v>
      </c>
      <c r="F98" s="255">
        <f>Margins!E37</f>
        <v>0</v>
      </c>
      <c r="G98" s="255">
        <f>Margins!F37</f>
        <v>0</v>
      </c>
      <c r="H98" s="255">
        <f>Margins!G37</f>
        <v>0</v>
      </c>
      <c r="I98" s="255">
        <f>Margins!H37</f>
        <v>0</v>
      </c>
      <c r="J98" s="255">
        <f>Margins!I37</f>
        <v>0</v>
      </c>
      <c r="K98" s="255">
        <f>Margins!J37</f>
        <v>0</v>
      </c>
      <c r="L98" s="255">
        <f>Margins!K37</f>
        <v>0</v>
      </c>
      <c r="M98" s="255">
        <f>Margins!L37</f>
        <v>0</v>
      </c>
      <c r="N98" s="255">
        <f>Margins!M37</f>
        <v>0</v>
      </c>
      <c r="O98" s="255">
        <f>Margins!N37</f>
        <v>0</v>
      </c>
      <c r="P98" s="255">
        <f>Margins!O37</f>
        <v>0</v>
      </c>
      <c r="Q98" s="255">
        <f>Margins!P37</f>
        <v>0</v>
      </c>
      <c r="R98" s="255">
        <f>Margins!Q37</f>
        <v>0</v>
      </c>
      <c r="S98" s="255">
        <f>Margins!R37</f>
        <v>0</v>
      </c>
      <c r="T98" s="255">
        <f>Margins!S37</f>
        <v>0</v>
      </c>
      <c r="U98" s="255">
        <f>Margins!T37</f>
        <v>0</v>
      </c>
      <c r="V98" s="255">
        <f>Margins!U37</f>
        <v>0</v>
      </c>
      <c r="W98" s="255">
        <f>Margins!V37</f>
        <v>0</v>
      </c>
      <c r="X98" s="255">
        <f>Margins!W37</f>
        <v>0</v>
      </c>
      <c r="Y98" s="255">
        <f>Margins!X37</f>
        <v>0</v>
      </c>
      <c r="Z98" s="255">
        <f>Margins!Y37</f>
        <v>0</v>
      </c>
      <c r="AA98" s="255">
        <f>Margins!Z37</f>
        <v>0</v>
      </c>
      <c r="AB98" s="255">
        <f>Margins!AA37</f>
        <v>0</v>
      </c>
      <c r="AC98" s="255">
        <f>Margins!AB37</f>
        <v>0</v>
      </c>
      <c r="AD98" s="255">
        <f>Margins!AC37</f>
        <v>0</v>
      </c>
      <c r="AE98" s="255">
        <f>Margins!AD37</f>
        <v>0</v>
      </c>
      <c r="AF98" s="255">
        <f>Margins!AE37</f>
        <v>0</v>
      </c>
      <c r="AG98" s="255">
        <f>Margins!AF37</f>
        <v>0</v>
      </c>
      <c r="AH98" s="255">
        <f>Margins!AG37</f>
        <v>0</v>
      </c>
      <c r="AI98" s="255">
        <f>Margins!AH37</f>
        <v>0</v>
      </c>
      <c r="AJ98" s="255">
        <f>Margins!AI37</f>
        <v>0</v>
      </c>
      <c r="AK98" s="255">
        <f>Margins!AJ37</f>
        <v>0</v>
      </c>
      <c r="AL98" s="255">
        <f>Margins!AK37</f>
        <v>0</v>
      </c>
      <c r="AM98" s="255">
        <f>Margins!AL37</f>
        <v>0</v>
      </c>
      <c r="AN98" s="255">
        <f>Margins!AM37</f>
        <v>0</v>
      </c>
      <c r="AO98" s="255">
        <f>Margins!AN37</f>
        <v>0</v>
      </c>
      <c r="AP98" s="255">
        <f>Margins!AO37</f>
        <v>0</v>
      </c>
      <c r="AQ98" s="255">
        <f>Margins!AP37</f>
        <v>0</v>
      </c>
      <c r="AR98" s="255">
        <f>Margins!AQ37</f>
        <v>0</v>
      </c>
      <c r="AS98" s="255">
        <f>Margins!AR37</f>
        <v>0</v>
      </c>
      <c r="AT98" s="255">
        <f>Margins!AS37</f>
        <v>0</v>
      </c>
      <c r="AU98" s="255">
        <f>Margins!AT37</f>
        <v>0</v>
      </c>
      <c r="AV98" s="255">
        <f>Margins!AU37</f>
        <v>0</v>
      </c>
      <c r="AW98" s="255">
        <f>Margins!AV37</f>
        <v>0</v>
      </c>
      <c r="AX98" s="255">
        <f>Margins!AW37</f>
        <v>0</v>
      </c>
      <c r="AY98" s="255">
        <f>Margins!AX37</f>
        <v>0</v>
      </c>
      <c r="AZ98" s="255">
        <f>Margins!AY37</f>
        <v>0</v>
      </c>
      <c r="BA98" s="255">
        <f>Margins!AZ37</f>
        <v>0</v>
      </c>
      <c r="BB98" s="255">
        <f>Margins!BA37</f>
        <v>0</v>
      </c>
      <c r="BC98" s="255">
        <f>Margins!BB37</f>
        <v>0</v>
      </c>
      <c r="BD98" s="255">
        <f>Margins!BC37</f>
        <v>0</v>
      </c>
      <c r="BE98" s="255">
        <f>Margins!BD37</f>
        <v>0</v>
      </c>
      <c r="BF98" s="255">
        <f>Margins!BE37</f>
        <v>0</v>
      </c>
      <c r="BG98" s="255">
        <f>Margins!BF37</f>
        <v>0</v>
      </c>
      <c r="BH98" s="255">
        <f>Margins!BG37</f>
        <v>0</v>
      </c>
      <c r="BI98" s="255">
        <f>Margins!BH37</f>
        <v>0</v>
      </c>
      <c r="BJ98" s="255">
        <f>Margins!BI37</f>
        <v>0</v>
      </c>
      <c r="BK98" s="255">
        <f>Margins!BJ37</f>
        <v>0</v>
      </c>
      <c r="BL98" s="255">
        <f>Margins!BK37</f>
        <v>0</v>
      </c>
      <c r="BM98" s="255">
        <f>Margins!BL37</f>
        <v>0</v>
      </c>
      <c r="BN98" s="255">
        <f>Margins!BM37</f>
        <v>0</v>
      </c>
      <c r="BO98" s="255">
        <f>Margins!BN37</f>
        <v>0</v>
      </c>
      <c r="BP98" s="255">
        <f>Margins!BO37</f>
        <v>0</v>
      </c>
      <c r="BQ98" s="255">
        <f>Margins!BP37</f>
        <v>0</v>
      </c>
      <c r="BR98" s="255">
        <f>Margins!BQ37</f>
        <v>0</v>
      </c>
      <c r="BS98" s="255">
        <f>Margins!BR37</f>
        <v>0</v>
      </c>
      <c r="BT98" s="255">
        <f>Margins!BS37</f>
        <v>0</v>
      </c>
      <c r="BU98" s="255">
        <f>Margins!BT37</f>
        <v>0</v>
      </c>
      <c r="BV98" s="255">
        <f>Margins!BU37</f>
        <v>0</v>
      </c>
      <c r="BX98" s="255" t="str">
        <f t="shared" ref="BX98:CC98" si="117">IFERROR((BX15-BX23)/BX15,"N/A")</f>
        <v>N/A</v>
      </c>
      <c r="BY98" s="255" t="str">
        <f t="shared" si="117"/>
        <v>N/A</v>
      </c>
      <c r="BZ98" s="255" t="str">
        <f t="shared" si="117"/>
        <v>N/A</v>
      </c>
      <c r="CA98" s="255" t="str">
        <f t="shared" si="117"/>
        <v>N/A</v>
      </c>
      <c r="CB98" s="255" t="str">
        <f t="shared" si="117"/>
        <v>N/A</v>
      </c>
      <c r="CC98" s="255" t="str">
        <f t="shared" si="117"/>
        <v>N/A</v>
      </c>
    </row>
    <row r="99" spans="1:81" x14ac:dyDescent="0.25">
      <c r="A99" s="16"/>
      <c r="B99" s="1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X99" s="255"/>
      <c r="BY99" s="255"/>
      <c r="BZ99" s="255"/>
      <c r="CA99" s="255"/>
      <c r="CB99" s="255"/>
      <c r="CC99" s="255"/>
    </row>
    <row r="100" spans="1:81" x14ac:dyDescent="0.25">
      <c r="A100" s="16" t="s">
        <v>443</v>
      </c>
      <c r="C100" s="38">
        <f t="shared" ref="C100:AH100" si="118">C13/C102*1000</f>
        <v>53.094084426697087</v>
      </c>
      <c r="D100" s="38">
        <f t="shared" si="118"/>
        <v>53.074596060519553</v>
      </c>
      <c r="E100" s="38">
        <f t="shared" si="118"/>
        <v>58.421399542072123</v>
      </c>
      <c r="F100" s="38">
        <f t="shared" si="118"/>
        <v>58.830736721873215</v>
      </c>
      <c r="G100" s="38">
        <f t="shared" si="118"/>
        <v>59.912522547144022</v>
      </c>
      <c r="H100" s="38">
        <f t="shared" si="118"/>
        <v>61.210819047619047</v>
      </c>
      <c r="I100" s="38">
        <f t="shared" si="118"/>
        <v>67.013572598253276</v>
      </c>
      <c r="J100" s="38">
        <f t="shared" si="118"/>
        <v>85.761567352523272</v>
      </c>
      <c r="K100" s="38">
        <f t="shared" si="118"/>
        <v>85.765099462940242</v>
      </c>
      <c r="L100" s="38">
        <f t="shared" si="118"/>
        <v>85.288863914425832</v>
      </c>
      <c r="M100" s="38">
        <f t="shared" si="118"/>
        <v>86.697847880885035</v>
      </c>
      <c r="N100" s="38">
        <f t="shared" si="118"/>
        <v>87.35760265253893</v>
      </c>
      <c r="O100" s="38">
        <f t="shared" si="118"/>
        <v>87.659470825247041</v>
      </c>
      <c r="P100" s="38">
        <f t="shared" si="118"/>
        <v>90.311765360536285</v>
      </c>
      <c r="Q100" s="38">
        <f t="shared" si="118"/>
        <v>89.96359836957231</v>
      </c>
      <c r="R100" s="38">
        <f t="shared" si="118"/>
        <v>93.498705670556561</v>
      </c>
      <c r="S100" s="38">
        <f t="shared" si="118"/>
        <v>91.629756562247806</v>
      </c>
      <c r="T100" s="38">
        <f t="shared" si="118"/>
        <v>91.626519494887276</v>
      </c>
      <c r="U100" s="38">
        <f t="shared" si="118"/>
        <v>99.870436516311059</v>
      </c>
      <c r="V100" s="38">
        <f t="shared" si="118"/>
        <v>99.833585786068667</v>
      </c>
      <c r="W100" s="38">
        <f t="shared" si="118"/>
        <v>99.444960654327573</v>
      </c>
      <c r="X100" s="38">
        <f t="shared" si="118"/>
        <v>104.81667539407327</v>
      </c>
      <c r="Y100" s="38">
        <f t="shared" si="118"/>
        <v>104.30142454199215</v>
      </c>
      <c r="Z100" s="38">
        <f t="shared" si="118"/>
        <v>114.00704812354553</v>
      </c>
      <c r="AA100" s="38">
        <f t="shared" si="118"/>
        <v>109.55543366428057</v>
      </c>
      <c r="AB100" s="38">
        <f t="shared" si="118"/>
        <v>108.82966885506507</v>
      </c>
      <c r="AC100" s="38">
        <f t="shared" si="118"/>
        <v>117.82199573630787</v>
      </c>
      <c r="AD100" s="38">
        <f t="shared" si="118"/>
        <v>119.38103853727191</v>
      </c>
      <c r="AE100" s="38">
        <f t="shared" si="118"/>
        <v>126.55646769308065</v>
      </c>
      <c r="AF100" s="38">
        <f t="shared" si="118"/>
        <v>128.6191895368824</v>
      </c>
      <c r="AG100" s="38">
        <f t="shared" si="118"/>
        <v>134.51061771377485</v>
      </c>
      <c r="AH100" s="38">
        <f t="shared" si="118"/>
        <v>134.4312793595461</v>
      </c>
      <c r="AI100" s="38">
        <f t="shared" ref="AI100:BN100" si="119">AI13/AI102*1000</f>
        <v>146.52796546067711</v>
      </c>
      <c r="AJ100" s="38">
        <f t="shared" si="119"/>
        <v>146.72125732657554</v>
      </c>
      <c r="AK100" s="38">
        <f t="shared" si="119"/>
        <v>146.03532758653964</v>
      </c>
      <c r="AL100" s="38">
        <f t="shared" si="119"/>
        <v>163.26754029458331</v>
      </c>
      <c r="AM100" s="38">
        <f t="shared" si="119"/>
        <v>153.97018732411226</v>
      </c>
      <c r="AN100" s="38">
        <f t="shared" si="119"/>
        <v>166.40124436663513</v>
      </c>
      <c r="AO100" s="38">
        <f t="shared" si="119"/>
        <v>168.83255287803297</v>
      </c>
      <c r="AP100" s="38">
        <f t="shared" si="119"/>
        <v>165.80814278672523</v>
      </c>
      <c r="AQ100" s="38">
        <f t="shared" si="119"/>
        <v>175.76704900992527</v>
      </c>
      <c r="AR100" s="38">
        <f t="shared" si="119"/>
        <v>178.31063759789239</v>
      </c>
      <c r="AS100" s="38">
        <f t="shared" si="119"/>
        <v>193.18282560629416</v>
      </c>
      <c r="AT100" s="38">
        <f t="shared" si="119"/>
        <v>188.51121092325494</v>
      </c>
      <c r="AU100" s="38">
        <f t="shared" si="119"/>
        <v>194.2456494878642</v>
      </c>
      <c r="AV100" s="38">
        <f t="shared" si="119"/>
        <v>201.41311857798317</v>
      </c>
      <c r="AW100" s="38">
        <f t="shared" si="119"/>
        <v>209.94432238944373</v>
      </c>
      <c r="AX100" s="38">
        <f t="shared" si="119"/>
        <v>218.75531793416664</v>
      </c>
      <c r="AY100" s="38">
        <f t="shared" si="119"/>
        <v>227.54035332221787</v>
      </c>
      <c r="AZ100" s="38">
        <f t="shared" si="119"/>
        <v>236.84590073365402</v>
      </c>
      <c r="BA100" s="38">
        <f t="shared" si="119"/>
        <v>247.55593944612269</v>
      </c>
      <c r="BB100" s="38">
        <f t="shared" si="119"/>
        <v>259.29079259371736</v>
      </c>
      <c r="BC100" s="38">
        <f t="shared" si="119"/>
        <v>271.59688060492772</v>
      </c>
      <c r="BD100" s="38">
        <f t="shared" si="119"/>
        <v>284.62647078696716</v>
      </c>
      <c r="BE100" s="38">
        <f t="shared" si="119"/>
        <v>297.90588091686664</v>
      </c>
      <c r="BF100" s="38">
        <f t="shared" si="119"/>
        <v>311.87867096006846</v>
      </c>
      <c r="BG100" s="38">
        <f t="shared" si="119"/>
        <v>326.2793455546157</v>
      </c>
      <c r="BH100" s="38">
        <f t="shared" si="119"/>
        <v>341.17914300069185</v>
      </c>
      <c r="BI100" s="38">
        <f t="shared" si="119"/>
        <v>356.83558104284606</v>
      </c>
      <c r="BJ100" s="38">
        <f t="shared" si="119"/>
        <v>372.88830640558268</v>
      </c>
      <c r="BK100" s="38">
        <f t="shared" si="119"/>
        <v>389.37189214871989</v>
      </c>
      <c r="BL100" s="38">
        <f t="shared" si="119"/>
        <v>406.02709320157732</v>
      </c>
      <c r="BM100" s="38">
        <f t="shared" si="119"/>
        <v>422.84065115796352</v>
      </c>
      <c r="BN100" s="38">
        <f t="shared" si="119"/>
        <v>440.73948629664221</v>
      </c>
      <c r="BO100" s="38">
        <f t="shared" ref="BO100:BV100" si="120">BO13/BO102*1000</f>
        <v>458.95008115327306</v>
      </c>
      <c r="BP100" s="38">
        <f t="shared" si="120"/>
        <v>477.44935356193122</v>
      </c>
      <c r="BQ100" s="38">
        <f t="shared" si="120"/>
        <v>496.21260648696767</v>
      </c>
      <c r="BR100" s="38">
        <f t="shared" si="120"/>
        <v>515.21361028764011</v>
      </c>
      <c r="BS100" s="38">
        <f t="shared" si="120"/>
        <v>534.42470114284038</v>
      </c>
      <c r="BT100" s="38">
        <f t="shared" si="120"/>
        <v>553.81689519328643</v>
      </c>
      <c r="BU100" s="38">
        <f t="shared" si="120"/>
        <v>573.36001768797587</v>
      </c>
      <c r="BV100" s="38">
        <f t="shared" si="120"/>
        <v>593.24240896965864</v>
      </c>
      <c r="BX100" s="38">
        <f t="shared" ref="BX100:CC100" ca="1" si="121">BX13/BX102/12*1000</f>
        <v>53.070823095760304</v>
      </c>
      <c r="BY100" s="38">
        <f t="shared" ca="1" si="121"/>
        <v>97.246995608280471</v>
      </c>
      <c r="BZ100" s="38">
        <f t="shared" ca="1" si="121"/>
        <v>131.85481514704875</v>
      </c>
      <c r="CA100" s="38">
        <f t="shared" ca="1" si="121"/>
        <v>193.33265343735997</v>
      </c>
      <c r="CB100" s="38">
        <f t="shared" ca="1" si="121"/>
        <v>312.26475867308562</v>
      </c>
      <c r="CC100" s="38">
        <f t="shared" ca="1" si="121"/>
        <v>501.96615886491105</v>
      </c>
    </row>
    <row r="102" spans="1:81" x14ac:dyDescent="0.25">
      <c r="A102" s="15" t="s">
        <v>469</v>
      </c>
      <c r="B102" s="15"/>
      <c r="C102" s="19">
        <f>'Revenue Summary'!B102</f>
        <v>3506</v>
      </c>
      <c r="D102" s="19">
        <f>'Revenue Summary'!C102</f>
        <v>3503</v>
      </c>
      <c r="E102" s="19">
        <f>'Revenue Summary'!D102</f>
        <v>3494</v>
      </c>
      <c r="F102" s="19">
        <f>'Revenue Summary'!E102</f>
        <v>3502</v>
      </c>
      <c r="G102" s="19">
        <f>'Revenue Summary'!F102</f>
        <v>3659</v>
      </c>
      <c r="H102" s="19">
        <f>'Revenue Summary'!G102</f>
        <v>3675</v>
      </c>
      <c r="I102" s="19">
        <f>'Revenue Summary'!H102</f>
        <v>3664</v>
      </c>
      <c r="J102" s="19">
        <f>'Revenue Summary'!I102</f>
        <v>7146</v>
      </c>
      <c r="K102" s="19">
        <f>'Revenue Summary'!J102</f>
        <v>7146</v>
      </c>
      <c r="L102" s="19">
        <f>'Revenue Summary'!K102</f>
        <v>7146</v>
      </c>
      <c r="M102" s="19">
        <f>'Revenue Summary'!L102</f>
        <v>7146</v>
      </c>
      <c r="N102" s="19">
        <f>'Revenue Summary'!M102</f>
        <v>7146</v>
      </c>
      <c r="O102" s="19">
        <f>'Revenue Summary'!N102</f>
        <v>7146</v>
      </c>
      <c r="P102" s="19">
        <f>'Revenue Summary'!O102</f>
        <v>7146</v>
      </c>
      <c r="Q102" s="19">
        <f>'Revenue Summary'!P102</f>
        <v>7146</v>
      </c>
      <c r="R102" s="19">
        <f>'Revenue Summary'!Q102</f>
        <v>7146</v>
      </c>
      <c r="S102" s="19">
        <f>'Revenue Summary'!R102</f>
        <v>7146</v>
      </c>
      <c r="T102" s="19">
        <f>'Revenue Summary'!S102</f>
        <v>7146</v>
      </c>
      <c r="U102" s="19">
        <f>'Revenue Summary'!T102</f>
        <v>7146</v>
      </c>
      <c r="V102" s="19">
        <f>'Revenue Summary'!U102</f>
        <v>7146</v>
      </c>
      <c r="W102" s="19">
        <f>'Revenue Summary'!V102</f>
        <v>7146</v>
      </c>
      <c r="X102" s="19">
        <f>'Revenue Summary'!W102</f>
        <v>7146</v>
      </c>
      <c r="Y102" s="19">
        <f>'Revenue Summary'!X102</f>
        <v>7146</v>
      </c>
      <c r="Z102" s="19">
        <f>'Revenue Summary'!Y102</f>
        <v>7146</v>
      </c>
      <c r="AA102" s="19">
        <f>'Revenue Summary'!Z102</f>
        <v>7146</v>
      </c>
      <c r="AB102" s="19">
        <f>'Revenue Summary'!AA102</f>
        <v>7146</v>
      </c>
      <c r="AC102" s="19">
        <f>'Revenue Summary'!AB102</f>
        <v>7146</v>
      </c>
      <c r="AD102" s="19">
        <f>'Revenue Summary'!AC102</f>
        <v>7146</v>
      </c>
      <c r="AE102" s="19">
        <f>'Revenue Summary'!AD102</f>
        <v>7146</v>
      </c>
      <c r="AF102" s="19">
        <f>'Revenue Summary'!AE102</f>
        <v>7146</v>
      </c>
      <c r="AG102" s="19">
        <f>'Revenue Summary'!AF102</f>
        <v>7146</v>
      </c>
      <c r="AH102" s="19">
        <f>'Revenue Summary'!AG102</f>
        <v>7146</v>
      </c>
      <c r="AI102" s="19">
        <f>'Revenue Summary'!AH102</f>
        <v>7146</v>
      </c>
      <c r="AJ102" s="19">
        <f>'Revenue Summary'!AI102</f>
        <v>7146</v>
      </c>
      <c r="AK102" s="19">
        <f>'Revenue Summary'!AJ102</f>
        <v>7146</v>
      </c>
      <c r="AL102" s="19">
        <f>'Revenue Summary'!AK102</f>
        <v>7146</v>
      </c>
      <c r="AM102" s="19">
        <f>'Revenue Summary'!AL102</f>
        <v>7146</v>
      </c>
      <c r="AN102" s="19">
        <f>'Revenue Summary'!AM102</f>
        <v>7146</v>
      </c>
      <c r="AO102" s="19">
        <f>'Revenue Summary'!AN102</f>
        <v>7146</v>
      </c>
      <c r="AP102" s="19">
        <f>'Revenue Summary'!AO102</f>
        <v>7146</v>
      </c>
      <c r="AQ102" s="19">
        <f>'Revenue Summary'!AP102</f>
        <v>7146</v>
      </c>
      <c r="AR102" s="19">
        <f>'Revenue Summary'!AQ102</f>
        <v>7146</v>
      </c>
      <c r="AS102" s="19">
        <f>'Revenue Summary'!AR102</f>
        <v>7146</v>
      </c>
      <c r="AT102" s="19">
        <f>'Revenue Summary'!AS102</f>
        <v>7146</v>
      </c>
      <c r="AU102" s="19">
        <f>'Revenue Summary'!AT102</f>
        <v>7146</v>
      </c>
      <c r="AV102" s="19">
        <f>'Revenue Summary'!AU102</f>
        <v>7012</v>
      </c>
      <c r="AW102" s="19">
        <f>'Revenue Summary'!AV102</f>
        <v>6880</v>
      </c>
      <c r="AX102" s="19">
        <f>'Revenue Summary'!AW102</f>
        <v>6750</v>
      </c>
      <c r="AY102" s="19">
        <f>'Revenue Summary'!AX102</f>
        <v>6622</v>
      </c>
      <c r="AZ102" s="19">
        <f>'Revenue Summary'!AY102</f>
        <v>6498</v>
      </c>
      <c r="BA102" s="19">
        <f>'Revenue Summary'!AZ102</f>
        <v>6376</v>
      </c>
      <c r="BB102" s="19">
        <f>'Revenue Summary'!BA102</f>
        <v>6256</v>
      </c>
      <c r="BC102" s="19">
        <f>'Revenue Summary'!BB102</f>
        <v>6173.9753434592894</v>
      </c>
      <c r="BD102" s="19">
        <f>'Revenue Summary'!BC102</f>
        <v>6096.4050191474007</v>
      </c>
      <c r="BE102" s="19">
        <f>'Revenue Summary'!BD102</f>
        <v>6020.8346948355111</v>
      </c>
      <c r="BF102" s="19">
        <f>'Revenue Summary'!BE102</f>
        <v>5952.1062288938356</v>
      </c>
      <c r="BG102" s="19">
        <f>'Revenue Summary'!BF102</f>
        <v>5886.4111659958726</v>
      </c>
      <c r="BH102" s="19">
        <f>'Revenue Summary'!BG102</f>
        <v>5824.0078569025527</v>
      </c>
      <c r="BI102" s="19">
        <f>'Revenue Summary'!BH102</f>
        <v>5766.4464061794461</v>
      </c>
      <c r="BJ102" s="19">
        <f>'Revenue Summary'!BI102</f>
        <v>5711.9183585000537</v>
      </c>
      <c r="BK102" s="19">
        <f>'Revenue Summary'!BJ102</f>
        <v>5660.6820646253036</v>
      </c>
      <c r="BL102" s="19">
        <f>'Revenue Summary'!BK102</f>
        <v>5611.4457707505526</v>
      </c>
      <c r="BM102" s="19">
        <f>'Revenue Summary'!BL102</f>
        <v>5564.2094768758016</v>
      </c>
      <c r="BN102" s="19">
        <f>'Revenue Summary'!BM102</f>
        <v>5521.2359705563713</v>
      </c>
      <c r="BO102" s="19">
        <f>'Revenue Summary'!BN102</f>
        <v>5481.262464236941</v>
      </c>
      <c r="BP102" s="19">
        <f>'Revenue Summary'!BO102</f>
        <v>5444.2889579175098</v>
      </c>
      <c r="BQ102" s="19">
        <f>'Revenue Summary'!BP102</f>
        <v>5410.3154515980796</v>
      </c>
      <c r="BR102" s="19">
        <f>'Revenue Summary'!BQ102</f>
        <v>5379.3419452786493</v>
      </c>
      <c r="BS102" s="19">
        <f>'Revenue Summary'!BR102</f>
        <v>5351.3684389592181</v>
      </c>
      <c r="BT102" s="19">
        <f>'Revenue Summary'!BS102</f>
        <v>5326.3949326397878</v>
      </c>
      <c r="BU102" s="19">
        <f>'Revenue Summary'!BT102</f>
        <v>5304.4214263203576</v>
      </c>
      <c r="BV102" s="19">
        <f>'Revenue Summary'!BU102</f>
        <v>5283.4479200009264</v>
      </c>
      <c r="BW102" s="19">
        <f>'Revenue A Inputs'!BJ9</f>
        <v>516.68206462530304</v>
      </c>
      <c r="BX102" s="19">
        <f ca="1">OFFSET($B102,0,MATCH((DATE(BX$6,12,1)),$C$6:$BJ$6,0))</f>
        <v>7146</v>
      </c>
      <c r="BY102" s="19">
        <f ca="1">OFFSET($B102,0,MATCH((DATE(BY$6,12,1)),$C$6:$BJ$6,0))</f>
        <v>7146</v>
      </c>
      <c r="BZ102" s="19">
        <f ca="1">OFFSET($B102,0,MATCH((DATE(BZ$6,12,1)),$C$6:$BJ$6,0))</f>
        <v>7146</v>
      </c>
      <c r="CA102" s="19">
        <f ca="1">OFFSET($B102,0,MATCH((DATE(CA$6,12,1)),$C$6:$BJ$6,0))</f>
        <v>6750</v>
      </c>
      <c r="CB102" s="19">
        <f ca="1">OFFSET($B102,0,MATCH((DATE(CB$6,12,1)),$C$6:$BJ$6,0))</f>
        <v>5711.9183585000537</v>
      </c>
      <c r="CC102" s="19">
        <f ca="1">OFFSET($B102,0,MATCH((DATE(CC$6,12,1)),$C$6:$BV$6,0))</f>
        <v>5283.4479200009264</v>
      </c>
    </row>
    <row r="103" spans="1:81" x14ac:dyDescent="0.25">
      <c r="A103" s="15" t="s">
        <v>451</v>
      </c>
      <c r="C103" s="19">
        <f>'Revenue Summary'!B144</f>
        <v>0</v>
      </c>
      <c r="D103" s="19">
        <f>'Revenue Summary'!C144</f>
        <v>0</v>
      </c>
      <c r="E103" s="19">
        <f>'Revenue Summary'!D144</f>
        <v>0</v>
      </c>
      <c r="F103" s="19">
        <f>'Revenue Summary'!E144</f>
        <v>0</v>
      </c>
      <c r="G103" s="19">
        <f>'Revenue Summary'!F144</f>
        <v>0</v>
      </c>
      <c r="H103" s="19">
        <f>'Revenue Summary'!G144</f>
        <v>0</v>
      </c>
      <c r="I103" s="19">
        <f>'Revenue Summary'!H144</f>
        <v>0</v>
      </c>
      <c r="J103" s="19">
        <f>'Revenue Summary'!I144</f>
        <v>0</v>
      </c>
      <c r="K103" s="19">
        <f>'Revenue Summary'!J144</f>
        <v>0</v>
      </c>
      <c r="L103" s="19">
        <f>'Revenue Summary'!K144</f>
        <v>0</v>
      </c>
      <c r="M103" s="19">
        <f>'Revenue Summary'!L144</f>
        <v>0</v>
      </c>
      <c r="N103" s="19">
        <f>'Revenue Summary'!M144</f>
        <v>0</v>
      </c>
      <c r="O103" s="19">
        <f>'Revenue Summary'!N144</f>
        <v>0</v>
      </c>
      <c r="P103" s="19">
        <f>'Revenue Summary'!O144</f>
        <v>0</v>
      </c>
      <c r="Q103" s="19">
        <f>'Revenue Summary'!P144</f>
        <v>0</v>
      </c>
      <c r="R103" s="19">
        <f>'Revenue Summary'!Q144</f>
        <v>0</v>
      </c>
      <c r="S103" s="19">
        <f>'Revenue Summary'!R144</f>
        <v>0</v>
      </c>
      <c r="T103" s="19">
        <f>'Revenue Summary'!S144</f>
        <v>0</v>
      </c>
      <c r="U103" s="19">
        <f>'Revenue Summary'!T144</f>
        <v>0</v>
      </c>
      <c r="V103" s="19">
        <f>'Revenue Summary'!U144</f>
        <v>0</v>
      </c>
      <c r="W103" s="19">
        <f>'Revenue Summary'!V144</f>
        <v>0</v>
      </c>
      <c r="X103" s="19">
        <f>'Revenue Summary'!W144</f>
        <v>0</v>
      </c>
      <c r="Y103" s="19">
        <f>'Revenue Summary'!X144</f>
        <v>0</v>
      </c>
      <c r="Z103" s="19">
        <f>'Revenue Summary'!Y144</f>
        <v>0</v>
      </c>
      <c r="AA103" s="19">
        <f>'Revenue Summary'!Z144</f>
        <v>0</v>
      </c>
      <c r="AB103" s="19">
        <f>'Revenue Summary'!AA144</f>
        <v>0</v>
      </c>
      <c r="AC103" s="19">
        <f>'Revenue Summary'!AB144</f>
        <v>0</v>
      </c>
      <c r="AD103" s="19">
        <f>'Revenue Summary'!AC144</f>
        <v>0</v>
      </c>
      <c r="AE103" s="19">
        <f>'Revenue Summary'!AD144</f>
        <v>0</v>
      </c>
      <c r="AF103" s="19">
        <f>'Revenue Summary'!AE144</f>
        <v>0</v>
      </c>
      <c r="AG103" s="19">
        <f>'Revenue Summary'!AF144</f>
        <v>0</v>
      </c>
      <c r="AH103" s="19">
        <f>'Revenue Summary'!AG144</f>
        <v>0</v>
      </c>
      <c r="AI103" s="19">
        <f>'Revenue Summary'!AH144</f>
        <v>0</v>
      </c>
      <c r="AJ103" s="19">
        <f>'Revenue Summary'!AI144</f>
        <v>0</v>
      </c>
      <c r="AK103" s="19">
        <f>'Revenue Summary'!AJ144</f>
        <v>0</v>
      </c>
      <c r="AL103" s="19">
        <f>'Revenue Summary'!AK144</f>
        <v>0</v>
      </c>
      <c r="AM103" s="19">
        <f>'Revenue Summary'!AL144</f>
        <v>0</v>
      </c>
      <c r="AN103" s="19">
        <f>'Revenue Summary'!AM144</f>
        <v>0</v>
      </c>
      <c r="AO103" s="19">
        <f>'Revenue Summary'!AN144</f>
        <v>0</v>
      </c>
      <c r="AP103" s="19">
        <f>'Revenue Summary'!AO144</f>
        <v>0</v>
      </c>
      <c r="AQ103" s="19">
        <f>'Revenue Summary'!AP144</f>
        <v>0</v>
      </c>
      <c r="AR103" s="19">
        <f>'Revenue Summary'!AQ144</f>
        <v>0</v>
      </c>
      <c r="AS103" s="19">
        <f>'Revenue Summary'!AR144</f>
        <v>0</v>
      </c>
      <c r="AT103" s="19">
        <f>'Revenue Summary'!AS144</f>
        <v>0</v>
      </c>
      <c r="AU103" s="19">
        <f>'Revenue Summary'!AT144</f>
        <v>0</v>
      </c>
      <c r="AV103" s="19">
        <f>'Revenue Summary'!AU144</f>
        <v>0</v>
      </c>
      <c r="AW103" s="19">
        <f>'Revenue Summary'!AV144</f>
        <v>0</v>
      </c>
      <c r="AX103" s="19">
        <f>'Revenue Summary'!AW144</f>
        <v>0</v>
      </c>
      <c r="AY103" s="19">
        <f>'Revenue Summary'!AX144</f>
        <v>0</v>
      </c>
      <c r="AZ103" s="19">
        <f>'Revenue Summary'!AY144</f>
        <v>0</v>
      </c>
      <c r="BA103" s="19">
        <f>'Revenue Summary'!AZ144</f>
        <v>0</v>
      </c>
      <c r="BB103" s="19">
        <f>'Revenue Summary'!BA144</f>
        <v>0</v>
      </c>
      <c r="BC103" s="19">
        <f>'Revenue Summary'!BB144</f>
        <v>0</v>
      </c>
      <c r="BD103" s="19">
        <f>'Revenue Summary'!BC144</f>
        <v>0</v>
      </c>
      <c r="BE103" s="19">
        <f>'Revenue Summary'!BD144</f>
        <v>0</v>
      </c>
      <c r="BF103" s="19">
        <f>'Revenue Summary'!BE144</f>
        <v>0</v>
      </c>
      <c r="BG103" s="19">
        <f>'Revenue Summary'!BF144</f>
        <v>0</v>
      </c>
      <c r="BH103" s="19">
        <f>'Revenue Summary'!BG144</f>
        <v>0</v>
      </c>
      <c r="BI103" s="19">
        <f>'Revenue Summary'!BH144</f>
        <v>0</v>
      </c>
      <c r="BJ103" s="19">
        <f>'Revenue Summary'!BI144</f>
        <v>0</v>
      </c>
      <c r="BK103" s="19">
        <f>'Revenue Summary'!BJ144</f>
        <v>0</v>
      </c>
      <c r="BL103" s="19">
        <f>'Revenue Summary'!BK144</f>
        <v>0</v>
      </c>
      <c r="BM103" s="19">
        <f>'Revenue Summary'!BL144</f>
        <v>0</v>
      </c>
      <c r="BN103" s="19">
        <f>'Revenue Summary'!BM144</f>
        <v>0</v>
      </c>
      <c r="BO103" s="19">
        <f>'Revenue Summary'!BN144</f>
        <v>0</v>
      </c>
      <c r="BP103" s="19">
        <f>'Revenue Summary'!BO144</f>
        <v>0</v>
      </c>
      <c r="BQ103" s="19">
        <f>'Revenue Summary'!BP144</f>
        <v>0</v>
      </c>
      <c r="BR103" s="19">
        <f>'Revenue Summary'!BQ144</f>
        <v>0</v>
      </c>
      <c r="BS103" s="19">
        <f>'Revenue Summary'!BR144</f>
        <v>0</v>
      </c>
      <c r="BT103" s="19">
        <f>'Revenue Summary'!BS144</f>
        <v>0</v>
      </c>
      <c r="BU103" s="19">
        <f>'Revenue Summary'!BT144</f>
        <v>0</v>
      </c>
      <c r="BV103" s="19">
        <f>'Revenue Summary'!BU144</f>
        <v>0</v>
      </c>
    </row>
    <row r="105" spans="1:81" x14ac:dyDescent="0.25">
      <c r="A105" s="225"/>
      <c r="L105" s="208"/>
    </row>
    <row r="106" spans="1:81" x14ac:dyDescent="0.25">
      <c r="L106" s="208"/>
    </row>
    <row r="107" spans="1:81" x14ac:dyDescent="0.25">
      <c r="J107" s="226"/>
      <c r="L107" s="208"/>
    </row>
  </sheetData>
  <pageMargins left="0.2" right="0.2" top="0.5" bottom="0.5" header="0.3" footer="0.3"/>
  <pageSetup scale="99" orientation="landscape" r:id="rId1"/>
  <rowBreaks count="2" manualBreakCount="2">
    <brk id="51" max="80" man="1"/>
    <brk id="71" max="80"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67DDF-F971-4C33-A698-58C4BE5C55EE}">
  <sheetPr codeName="Sheet19">
    <tabColor rgb="FF92D050"/>
  </sheetPr>
  <dimension ref="A1:CM50"/>
  <sheetViews>
    <sheetView topLeftCell="A3" zoomScaleNormal="100" workbookViewId="0">
      <selection activeCell="AA10" sqref="AA10:AD10"/>
    </sheetView>
  </sheetViews>
  <sheetFormatPr defaultColWidth="8.6640625" defaultRowHeight="14.4" outlineLevelCol="1" x14ac:dyDescent="0.3"/>
  <cols>
    <col min="1" max="1" width="23.109375" style="166" customWidth="1"/>
    <col min="2" max="2" width="1.44140625" style="166" customWidth="1"/>
    <col min="3" max="3" width="9.109375" style="166" hidden="1" customWidth="1" outlineLevel="1"/>
    <col min="4" max="4" width="6.6640625" style="166" hidden="1" customWidth="1" outlineLevel="1"/>
    <col min="5" max="5" width="7.109375" style="166" hidden="1" customWidth="1" outlineLevel="1"/>
    <col min="6" max="6" width="8" style="166" hidden="1" customWidth="1" outlineLevel="1"/>
    <col min="7" max="7" width="10.33203125" style="166" hidden="1" customWidth="1" outlineLevel="1"/>
    <col min="8" max="8" width="6.6640625" style="166" hidden="1" customWidth="1" outlineLevel="1"/>
    <col min="9" max="9" width="11.5546875" style="166" hidden="1" customWidth="1" outlineLevel="1"/>
    <col min="10" max="10" width="7" style="166" hidden="1" customWidth="1" outlineLevel="1"/>
    <col min="11" max="12" width="6.6640625" style="166" hidden="1" customWidth="1" outlineLevel="1"/>
    <col min="13" max="13" width="7.109375" style="166" hidden="1" customWidth="1" outlineLevel="1"/>
    <col min="14" max="14" width="6.6640625" style="166" hidden="1" customWidth="1" outlineLevel="1"/>
    <col min="15" max="15" width="6.6640625" style="166" hidden="1" customWidth="1" outlineLevel="1" collapsed="1"/>
    <col min="16" max="16" width="6.6640625" style="166" hidden="1" customWidth="1" outlineLevel="1"/>
    <col min="17" max="17" width="7.109375" style="166" hidden="1" customWidth="1" outlineLevel="1"/>
    <col min="18" max="18" width="6.6640625" style="166" hidden="1" customWidth="1" outlineLevel="1"/>
    <col min="19" max="19" width="11" style="166" hidden="1" customWidth="1" outlineLevel="1"/>
    <col min="20" max="20" width="7.44140625" style="166" hidden="1" customWidth="1" outlineLevel="1"/>
    <col min="21" max="21" width="7.109375" style="166" hidden="1" customWidth="1" outlineLevel="1"/>
    <col min="22" max="22" width="7" style="166" hidden="1" customWidth="1" outlineLevel="1"/>
    <col min="23" max="23" width="7.44140625" style="166" hidden="1" customWidth="1" outlineLevel="1"/>
    <col min="24" max="24" width="6.44140625" style="166" hidden="1" customWidth="1" outlineLevel="1"/>
    <col min="25" max="25" width="6.109375" style="166" hidden="1" customWidth="1" outlineLevel="1"/>
    <col min="26" max="26" width="7" style="166" hidden="1" customWidth="1" outlineLevel="1"/>
    <col min="27" max="27" width="7.6640625" style="166" bestFit="1" customWidth="1" collapsed="1"/>
    <col min="28" max="28" width="8.109375" style="166" bestFit="1" customWidth="1"/>
    <col min="29" max="29" width="7.109375" style="166" bestFit="1" customWidth="1"/>
    <col min="30" max="30" width="6.6640625" style="166" bestFit="1" customWidth="1"/>
    <col min="31" max="34" width="7.5546875" style="166" bestFit="1" customWidth="1"/>
    <col min="35" max="35" width="7.44140625" style="166" bestFit="1" customWidth="1"/>
    <col min="36" max="54" width="7.5546875" style="166" bestFit="1" customWidth="1"/>
    <col min="55" max="63" width="7.5546875" style="166" customWidth="1"/>
    <col min="64" max="66" width="8.5546875" style="166" bestFit="1" customWidth="1"/>
    <col min="67" max="67" width="2.109375" style="501" customWidth="1"/>
    <col min="68" max="68" width="7.5546875" style="166" bestFit="1" customWidth="1"/>
    <col min="69" max="69" width="1.44140625" style="166" customWidth="1"/>
    <col min="70" max="70" width="7.5546875" style="166" bestFit="1" customWidth="1"/>
    <col min="71" max="71" width="1.6640625" style="166" customWidth="1"/>
    <col min="72" max="72" width="6.88671875" style="166" bestFit="1" customWidth="1"/>
    <col min="73" max="73" width="1.33203125" style="166" customWidth="1"/>
    <col min="74" max="74" width="7.88671875" style="166" bestFit="1" customWidth="1"/>
    <col min="75" max="75" width="1.33203125" style="501" customWidth="1"/>
    <col min="76" max="76" width="8" style="501" bestFit="1" customWidth="1"/>
    <col min="77" max="82" width="1.33203125" style="501" customWidth="1"/>
    <col min="83" max="83" width="8.21875" style="501" bestFit="1" customWidth="1"/>
    <col min="84" max="84" width="1.6640625" style="501" customWidth="1"/>
    <col min="85" max="85" width="8.21875" style="501" bestFit="1" customWidth="1"/>
    <col min="86" max="86" width="1.33203125" style="166" customWidth="1"/>
    <col min="87" max="87" width="8.33203125" style="166" customWidth="1"/>
    <col min="88" max="88" width="1.6640625" style="166" customWidth="1"/>
    <col min="89" max="89" width="7.88671875" style="166" bestFit="1" customWidth="1"/>
    <col min="90" max="90" width="2.109375" style="166" customWidth="1"/>
    <col min="91" max="91" width="7.88671875" style="166" bestFit="1" customWidth="1"/>
    <col min="92" max="16384" width="8.6640625" style="166"/>
  </cols>
  <sheetData>
    <row r="1" spans="1:91" ht="18" x14ac:dyDescent="0.35">
      <c r="A1" s="388" t="s">
        <v>565</v>
      </c>
      <c r="B1" s="389"/>
      <c r="C1" s="390">
        <f t="shared" ref="C1" si="0">D1-1</f>
        <v>0</v>
      </c>
      <c r="D1" s="390">
        <v>1</v>
      </c>
      <c r="E1" s="390">
        <v>2</v>
      </c>
      <c r="F1" s="390">
        <v>3</v>
      </c>
      <c r="G1" s="390">
        <v>4</v>
      </c>
      <c r="H1" s="390">
        <v>5</v>
      </c>
      <c r="I1" s="390">
        <v>6</v>
      </c>
      <c r="J1" s="390">
        <v>7</v>
      </c>
      <c r="K1" s="390">
        <v>8</v>
      </c>
      <c r="L1" s="390">
        <v>9</v>
      </c>
      <c r="M1" s="390">
        <v>10</v>
      </c>
      <c r="N1" s="390">
        <v>11</v>
      </c>
      <c r="O1" s="391">
        <v>12</v>
      </c>
      <c r="P1" s="391">
        <v>13</v>
      </c>
      <c r="Q1" s="391">
        <v>14</v>
      </c>
      <c r="R1" s="391">
        <v>15</v>
      </c>
      <c r="S1" s="391">
        <v>16</v>
      </c>
      <c r="T1" s="391">
        <v>17</v>
      </c>
      <c r="U1" s="391">
        <v>18</v>
      </c>
      <c r="V1" s="391">
        <v>19</v>
      </c>
      <c r="W1" s="391">
        <v>20</v>
      </c>
      <c r="X1" s="391">
        <v>21</v>
      </c>
      <c r="Y1" s="391">
        <v>22</v>
      </c>
      <c r="Z1" s="391">
        <v>23</v>
      </c>
      <c r="AA1" s="391">
        <v>24</v>
      </c>
      <c r="AB1" s="391">
        <v>25</v>
      </c>
      <c r="AC1" s="391">
        <v>26</v>
      </c>
      <c r="AD1" s="391">
        <v>27</v>
      </c>
      <c r="AE1" s="391">
        <v>28</v>
      </c>
      <c r="AF1" s="391">
        <v>29</v>
      </c>
      <c r="AG1" s="391">
        <v>30</v>
      </c>
      <c r="AH1" s="391">
        <v>31</v>
      </c>
      <c r="AI1" s="391">
        <v>32</v>
      </c>
      <c r="AJ1" s="391">
        <v>33</v>
      </c>
      <c r="AK1" s="391">
        <v>34</v>
      </c>
      <c r="AL1" s="391">
        <v>35</v>
      </c>
      <c r="AM1" s="391">
        <v>36</v>
      </c>
      <c r="AN1" s="391">
        <v>37</v>
      </c>
      <c r="AO1" s="391">
        <v>38</v>
      </c>
      <c r="AP1" s="391">
        <v>39</v>
      </c>
      <c r="AQ1" s="391">
        <v>40</v>
      </c>
      <c r="AR1" s="391">
        <v>41</v>
      </c>
      <c r="AS1" s="391">
        <v>42</v>
      </c>
      <c r="AT1" s="391">
        <v>43</v>
      </c>
      <c r="AU1" s="391">
        <v>44</v>
      </c>
      <c r="AV1" s="391">
        <v>45</v>
      </c>
      <c r="AW1" s="391">
        <v>46</v>
      </c>
      <c r="AX1" s="391">
        <v>47</v>
      </c>
      <c r="AY1" s="391">
        <v>48</v>
      </c>
      <c r="AZ1" s="391">
        <v>49</v>
      </c>
      <c r="BA1" s="391">
        <v>50</v>
      </c>
      <c r="BB1" s="391">
        <v>51</v>
      </c>
      <c r="BC1" s="391">
        <v>52</v>
      </c>
      <c r="BD1" s="391">
        <v>53</v>
      </c>
      <c r="BE1" s="391">
        <v>54</v>
      </c>
      <c r="BF1" s="391">
        <v>55</v>
      </c>
      <c r="BG1" s="391">
        <v>56</v>
      </c>
      <c r="BH1" s="391">
        <v>57</v>
      </c>
      <c r="BI1" s="391">
        <v>58</v>
      </c>
      <c r="BJ1" s="391">
        <v>59</v>
      </c>
      <c r="BK1" s="391">
        <v>60</v>
      </c>
      <c r="BL1" s="391">
        <v>61</v>
      </c>
      <c r="BM1" s="391">
        <v>62</v>
      </c>
      <c r="BN1" s="391">
        <v>63</v>
      </c>
      <c r="BO1" s="391">
        <v>65</v>
      </c>
    </row>
    <row r="2" spans="1:91" x14ac:dyDescent="0.3">
      <c r="A2" s="392" t="str">
        <f>Controls!B8</f>
        <v>ABC SaaS Co.</v>
      </c>
      <c r="B2" s="392"/>
      <c r="C2" s="392"/>
      <c r="D2" s="392"/>
      <c r="E2" s="392"/>
      <c r="F2" s="392"/>
      <c r="G2" s="392"/>
      <c r="H2" s="392"/>
      <c r="I2" s="392"/>
      <c r="J2" s="392"/>
      <c r="K2" s="392"/>
      <c r="L2" s="392"/>
      <c r="M2" s="392"/>
      <c r="N2" s="392"/>
      <c r="BW2" s="166"/>
      <c r="BX2" s="166"/>
      <c r="BY2" s="166"/>
      <c r="BZ2" s="166"/>
      <c r="CA2" s="166"/>
      <c r="CB2" s="166"/>
      <c r="CC2" s="166"/>
      <c r="CD2" s="166"/>
      <c r="CE2" s="166"/>
      <c r="CF2" s="166"/>
    </row>
    <row r="3" spans="1:91" x14ac:dyDescent="0.3">
      <c r="A3" s="393" t="s">
        <v>566</v>
      </c>
      <c r="B3" s="393"/>
      <c r="C3" s="393"/>
      <c r="D3" s="393"/>
      <c r="E3" s="393"/>
      <c r="F3" s="393"/>
      <c r="G3" s="393"/>
      <c r="H3" s="393"/>
      <c r="I3" s="393"/>
      <c r="J3" s="393"/>
      <c r="K3" s="393"/>
      <c r="L3" s="393"/>
      <c r="M3" s="393"/>
      <c r="N3" s="393"/>
    </row>
    <row r="4" spans="1:91" x14ac:dyDescent="0.3">
      <c r="A4" s="393"/>
      <c r="B4" s="393"/>
      <c r="C4" s="393"/>
      <c r="D4" s="393"/>
      <c r="E4" s="393"/>
      <c r="F4" s="393"/>
      <c r="G4" s="393"/>
      <c r="H4" s="393"/>
      <c r="I4" s="393"/>
      <c r="J4" s="393"/>
      <c r="K4" s="393"/>
      <c r="L4" s="393"/>
      <c r="M4" s="393"/>
      <c r="N4" s="393"/>
    </row>
    <row r="5" spans="1:91" x14ac:dyDescent="0.3">
      <c r="A5" s="393" t="s">
        <v>414</v>
      </c>
      <c r="B5" s="393"/>
      <c r="C5" s="393"/>
      <c r="D5" s="393"/>
      <c r="E5" s="393"/>
      <c r="F5" s="393"/>
      <c r="G5" s="393"/>
      <c r="H5" s="393"/>
      <c r="I5" s="393"/>
      <c r="J5" s="393"/>
      <c r="K5" s="393"/>
      <c r="L5" s="393"/>
      <c r="M5" s="393"/>
      <c r="N5" s="393"/>
      <c r="AA5" s="336">
        <f>'Revenue Summary'!Z15/1000</f>
        <v>140</v>
      </c>
      <c r="AB5" s="336">
        <f>'Revenue Summary'!AA15/1000</f>
        <v>175</v>
      </c>
      <c r="AC5" s="336">
        <f>'Revenue Summary'!AB15/1000</f>
        <v>297.5</v>
      </c>
      <c r="AD5" s="336">
        <f>'Revenue Summary'!AC15/1000</f>
        <v>507.5</v>
      </c>
      <c r="AE5" s="336">
        <f>'Revenue Summary'!AD15/1000</f>
        <v>280</v>
      </c>
      <c r="AF5" s="336">
        <f>'Revenue Summary'!AE15/1000</f>
        <v>210</v>
      </c>
      <c r="AG5" s="336">
        <f>'Revenue Summary'!AF15/1000</f>
        <v>262.5</v>
      </c>
      <c r="AH5" s="336">
        <f>'Revenue Summary'!AG15/1000</f>
        <v>87.5</v>
      </c>
      <c r="AI5" s="336">
        <f>'Revenue Summary'!AH15/1000</f>
        <v>70</v>
      </c>
      <c r="AJ5" s="336">
        <f>'Revenue Summary'!AI15/1000</f>
        <v>262.5</v>
      </c>
      <c r="AK5" s="336">
        <f>'Revenue Summary'!AJ15/1000</f>
        <v>175</v>
      </c>
      <c r="AL5" s="336">
        <f>'Revenue Summary'!AK15/1000</f>
        <v>227.5</v>
      </c>
      <c r="AM5" s="336">
        <f>'Revenue Summary'!AL15/1000</f>
        <v>175</v>
      </c>
      <c r="AN5" s="336">
        <f>'Revenue Summary'!AM15/1000</f>
        <v>140</v>
      </c>
      <c r="AO5" s="336">
        <f>'Revenue Summary'!AN15/1000</f>
        <v>157.5</v>
      </c>
      <c r="AP5" s="336">
        <f>'Revenue Summary'!AO15/1000</f>
        <v>157.5</v>
      </c>
      <c r="AQ5" s="336">
        <f>'Revenue Summary'!AP15/1000</f>
        <v>175</v>
      </c>
      <c r="AR5" s="336">
        <f>'Revenue Summary'!AQ15/1000</f>
        <v>175</v>
      </c>
      <c r="AS5" s="336">
        <f>'Revenue Summary'!AR15/1000</f>
        <v>192.5</v>
      </c>
      <c r="AT5" s="336">
        <f>'Revenue Summary'!AS15/1000</f>
        <v>192.5</v>
      </c>
      <c r="AU5" s="336">
        <f>'Revenue Summary'!AT15/1000</f>
        <v>210</v>
      </c>
      <c r="AV5" s="336">
        <f>'Revenue Summary'!AU15/1000</f>
        <v>270.39199598948437</v>
      </c>
      <c r="AW5" s="336">
        <f>'Revenue Summary'!AV15/1000</f>
        <v>364.06493619910361</v>
      </c>
      <c r="AX5" s="336">
        <f>'Revenue Summary'!AW15/1000</f>
        <v>364.06466291589487</v>
      </c>
      <c r="AY5" s="336">
        <f>'Revenue Summary'!AX15/1000</f>
        <v>339.08537371862298</v>
      </c>
      <c r="AZ5" s="336">
        <f>'Revenue Summary'!AY15/1000</f>
        <v>362.82134987892658</v>
      </c>
      <c r="BA5" s="336">
        <f>'Revenue Summary'!AZ15/1000</f>
        <v>447.59269330858228</v>
      </c>
      <c r="BB5" s="336">
        <f>'Revenue Summary'!BA15/1000</f>
        <v>498.45549936637582</v>
      </c>
      <c r="BC5" s="336">
        <f>'Revenue Summary'!BB15/1000</f>
        <v>629.56851053757669</v>
      </c>
      <c r="BD5" s="336">
        <f>'Revenue Summary'!BC15/1000</f>
        <v>672.51932454193559</v>
      </c>
      <c r="BE5" s="336">
        <f>'Revenue Summary'!BD15/1000</f>
        <v>672.51932454193559</v>
      </c>
      <c r="BF5" s="336">
        <f>'Revenue Summary'!BE15/1000</f>
        <v>722.2518460206669</v>
      </c>
      <c r="BG5" s="336">
        <f>'Revenue Summary'!BF15/1000</f>
        <v>740.33639928566015</v>
      </c>
      <c r="BH5" s="336">
        <f>'Revenue Summary'!BG15/1000</f>
        <v>762.94209086690171</v>
      </c>
      <c r="BI5" s="336">
        <f>'Revenue Summary'!BH15/1000</f>
        <v>812.67461234563314</v>
      </c>
      <c r="BJ5" s="336">
        <f>'Revenue Summary'!BI15/1000</f>
        <v>830.75916561062627</v>
      </c>
      <c r="BK5" s="336">
        <f>'Revenue Summary'!BJ15/1000</f>
        <v>853.36485719186783</v>
      </c>
      <c r="BL5" s="336">
        <f>'Revenue Summary'!BK15/1000</f>
        <v>853.36485719186783</v>
      </c>
      <c r="BM5" s="336">
        <f>'Revenue Summary'!BL15/1000</f>
        <v>853.36485719186783</v>
      </c>
      <c r="BN5" s="336">
        <f>'Revenue Summary'!BM15/1000</f>
        <v>927.96363940996491</v>
      </c>
      <c r="BP5" s="519"/>
      <c r="BR5" s="519"/>
      <c r="BT5" s="519">
        <f t="shared" ref="BT5:BT6" si="1">SUM(AA5:AL5)</f>
        <v>2695</v>
      </c>
      <c r="BU5" s="519"/>
      <c r="BV5" s="519">
        <f t="shared" ref="BV5:BV6" si="2">SUM(AM5:AX5)</f>
        <v>2573.5215951044829</v>
      </c>
      <c r="BX5" s="519">
        <f>SUM(AY5:BJ5)</f>
        <v>7491.5261900234436</v>
      </c>
      <c r="CI5" s="401">
        <f t="shared" ref="CI5:CI7" si="3">SUM(AE5:AP5)</f>
        <v>2205</v>
      </c>
      <c r="CK5" s="401">
        <f t="shared" ref="CK5:CK7" si="4">SUM(AQ5:BB5)</f>
        <v>3591.4765113769899</v>
      </c>
      <c r="CM5" s="401">
        <f>SUM(BC5:BN5)</f>
        <v>9331.6294847365043</v>
      </c>
    </row>
    <row r="6" spans="1:91" x14ac:dyDescent="0.3">
      <c r="A6" s="393" t="s">
        <v>420</v>
      </c>
      <c r="B6" s="393"/>
      <c r="C6" s="393"/>
      <c r="D6" s="393"/>
      <c r="E6" s="393"/>
      <c r="F6" s="393"/>
      <c r="G6" s="393"/>
      <c r="H6" s="393"/>
      <c r="I6" s="393"/>
      <c r="J6" s="393"/>
      <c r="K6" s="393"/>
      <c r="L6" s="393"/>
      <c r="M6" s="393"/>
      <c r="N6" s="393"/>
      <c r="AA6" s="336">
        <f>'Revenue Summary'!Z25/1000</f>
        <v>5.0338935321485554</v>
      </c>
      <c r="AB6" s="336">
        <f>'Revenue Summary'!AA25/1000</f>
        <v>5.077456937006593</v>
      </c>
      <c r="AC6" s="336">
        <f>'Revenue Summary'!AB25/1000</f>
        <v>5.1247123407576494</v>
      </c>
      <c r="AD6" s="336">
        <f>'Revenue Summary'!AC25/1000</f>
        <v>5.1726095290243874</v>
      </c>
      <c r="AE6" s="336">
        <f>'Revenue Summary'!AD25/1000</f>
        <v>5.2211572180028822</v>
      </c>
      <c r="AF6" s="336">
        <f>'Revenue Summary'!AE25/1000</f>
        <v>5.2703642422655035</v>
      </c>
      <c r="AG6" s="336">
        <f>'Revenue Summary'!AF25/1000</f>
        <v>5.3202395563686045</v>
      </c>
      <c r="AH6" s="336">
        <f>'Revenue Summary'!AG25/1000</f>
        <v>5.3707922364820533</v>
      </c>
      <c r="AI6" s="336">
        <f>'Revenue Summary'!AH25/1000</f>
        <v>5.422031482040885</v>
      </c>
      <c r="AJ6" s="336">
        <f>'Revenue Summary'!AI25/1000</f>
        <v>5.4739666174193928</v>
      </c>
      <c r="AK6" s="336">
        <f>'Revenue Summary'!AJ25/1000</f>
        <v>5.5266070936279448</v>
      </c>
      <c r="AL6" s="336">
        <f>'Revenue Summary'!AK25/1000</f>
        <v>5.5799624900328597</v>
      </c>
      <c r="AM6" s="336">
        <f>'Revenue Summary'!AL25/1000</f>
        <v>5.634042516099627</v>
      </c>
      <c r="AN6" s="336">
        <f>'Revenue Summary'!AM25/1000</f>
        <v>5.6888570131598133</v>
      </c>
      <c r="AO6" s="336">
        <f>'Revenue Summary'!AN25/1000</f>
        <v>5.7444159562019568</v>
      </c>
      <c r="AP6" s="336">
        <f>'Revenue Summary'!AO25/1000</f>
        <v>5.8007294556867883</v>
      </c>
      <c r="AQ6" s="336">
        <f>'Revenue Summary'!AP25/1000</f>
        <v>5.8578077593871072</v>
      </c>
      <c r="AR6" s="336">
        <f>'Revenue Summary'!AQ25/1000</f>
        <v>5.9156612542526403</v>
      </c>
      <c r="AS6" s="336">
        <f>'Revenue Summary'!AR25/1000</f>
        <v>5.9743004683002248</v>
      </c>
      <c r="AT6" s="336">
        <f>'Revenue Summary'!AS25/1000</f>
        <v>6.0337360725296794</v>
      </c>
      <c r="AU6" s="336">
        <f>'Revenue Summary'!AT25/1000</f>
        <v>6.093978882865672</v>
      </c>
      <c r="AV6" s="336">
        <f>'Revenue Summary'!AU25/1000</f>
        <v>6.1550398621259763</v>
      </c>
      <c r="AW6" s="336">
        <f>'Revenue Summary'!AV25/1000</f>
        <v>6.2169301220164543</v>
      </c>
      <c r="AX6" s="336">
        <f>'Revenue Summary'!AW25/1000</f>
        <v>6.2796609251531317</v>
      </c>
      <c r="AY6" s="336">
        <f>'Revenue Summary'!AX25/1000</f>
        <v>6.3432436871117366</v>
      </c>
      <c r="AZ6" s="336">
        <f>'Revenue Summary'!AY25/1000</f>
        <v>6.40768997850508</v>
      </c>
      <c r="BA6" s="336">
        <f>'Revenue Summary'!AZ25/1000</f>
        <v>6.4730115270886364</v>
      </c>
      <c r="BB6" s="336">
        <f>'Revenue Summary'!BA25/1000</f>
        <v>6.5392202198947293</v>
      </c>
      <c r="BC6" s="336">
        <f>'Revenue Summary'!BB25/1000</f>
        <v>6.6063281053957041</v>
      </c>
      <c r="BD6" s="336">
        <f>'Revenue Summary'!BC25/1000</f>
        <v>6.6743473956964721</v>
      </c>
      <c r="BE6" s="336">
        <f>'Revenue Summary'!BD25/1000</f>
        <v>6.7432904687568316</v>
      </c>
      <c r="BF6" s="336">
        <f>'Revenue Summary'!BE25/1000</f>
        <v>6.8131698706439838</v>
      </c>
      <c r="BG6" s="336">
        <f>'Revenue Summary'!BF25/1000</f>
        <v>6.8839983178156219</v>
      </c>
      <c r="BH6" s="336">
        <f>'Revenue Summary'!BG25/1000</f>
        <v>6.9557886994340414</v>
      </c>
      <c r="BI6" s="336">
        <f>'Revenue Summary'!BH25/1000</f>
        <v>7.0316544358195463</v>
      </c>
      <c r="BJ6" s="336">
        <f>'Revenue Summary'!BI25/1000</f>
        <v>7.1085505190229439</v>
      </c>
      <c r="BK6" s="336">
        <f>'Revenue Summary'!BJ25/1000</f>
        <v>7.1864909423779286</v>
      </c>
      <c r="BL6" s="336">
        <f>'Revenue Summary'!BK25/1000</f>
        <v>7.2654898892642885</v>
      </c>
      <c r="BM6" s="336">
        <f>'Revenue Summary'!BL25/1000</f>
        <v>7.3455617356889542</v>
      </c>
      <c r="BN6" s="336">
        <f>'Revenue Summary'!BM25/1000</f>
        <v>7.4267210529021117</v>
      </c>
      <c r="BP6" s="519"/>
      <c r="BR6" s="519"/>
      <c r="BT6" s="519">
        <f t="shared" si="1"/>
        <v>63.593793275177319</v>
      </c>
      <c r="BU6" s="519"/>
      <c r="BV6" s="519">
        <f t="shared" si="2"/>
        <v>71.395160287779078</v>
      </c>
      <c r="BX6" s="519">
        <f>SUM(AY6:BJ6)</f>
        <v>80.580293225185329</v>
      </c>
      <c r="CI6" s="401">
        <f t="shared" si="3"/>
        <v>66.053165877388309</v>
      </c>
      <c r="CK6" s="401">
        <f t="shared" si="4"/>
        <v>74.290280759231067</v>
      </c>
      <c r="CM6" s="401">
        <f>SUM(BC6:BN6)</f>
        <v>84.041391432818429</v>
      </c>
    </row>
    <row r="7" spans="1:91" x14ac:dyDescent="0.3">
      <c r="A7" s="394" t="s">
        <v>567</v>
      </c>
      <c r="B7" s="393"/>
      <c r="C7" s="336">
        <f ca="1">IF(C9="Fcst",OFFSET(Summary!$C8,0,C$1),OFFSET(Summary!$C8,0,C$1))</f>
        <v>101.43411417296768</v>
      </c>
      <c r="D7" s="336">
        <f ca="1">IF(D9="Fcst",OFFSET(Summary!$C8,0,D$1),OFFSET(Summary!$C8,0,D$1))</f>
        <v>53.727543725433293</v>
      </c>
      <c r="E7" s="336">
        <f ca="1">IF(E9="Fcst",OFFSET(Summary!$C8,0,E$1),OFFSET(Summary!$C8,0,E$1))</f>
        <v>113.33824249401241</v>
      </c>
      <c r="F7" s="336">
        <f ca="1">IF(F9="Fcst",OFFSET(Summary!$C8,0,F$1),OFFSET(Summary!$C8,0,F$1))</f>
        <v>99.648147171999369</v>
      </c>
      <c r="G7" s="336">
        <f ca="1">IF(G9="Fcst",OFFSET(Summary!$C8,0,G$1),OFFSET(Summary!$C8,0,G$1))</f>
        <v>90.030977557609106</v>
      </c>
      <c r="H7" s="336">
        <f ca="1">IF(H9="Fcst",OFFSET(Summary!$C8,0,H$1),OFFSET(Summary!$C8,0,H$1))</f>
        <v>111.58319613362366</v>
      </c>
      <c r="I7" s="336">
        <f ca="1">IF(I9="Fcst",OFFSET(Summary!$C8,0,I$1),OFFSET(Summary!$C8,0,I$1))</f>
        <v>204.99421635825212</v>
      </c>
      <c r="J7" s="336">
        <f ca="1">IF(J9="Fcst",OFFSET(Summary!$C8,0,J$1),OFFSET(Summary!$C8,0,J$1))</f>
        <v>214.37655087778222</v>
      </c>
      <c r="K7" s="336">
        <f ca="1">IF(K9="Fcst",OFFSET(Summary!$C8,0,K$1),OFFSET(Summary!$C8,0,K$1))</f>
        <v>144.41118678856375</v>
      </c>
      <c r="L7" s="336">
        <f ca="1">IF(L9="Fcst",OFFSET(Summary!$C8,0,L$1),OFFSET(Summary!$C8,0,L$1))</f>
        <v>91.946293096156253</v>
      </c>
      <c r="M7" s="336">
        <f ca="1">IF(M9="Fcst",OFFSET(Summary!$C8,0,M$1),OFFSET(Summary!$C8,0,M$1))</f>
        <v>161.9818761891072</v>
      </c>
      <c r="N7" s="336">
        <f ca="1">IF(N9="Fcst",OFFSET(Summary!$C8,0,N$1),OFFSET(Summary!$C8,0,N$1))</f>
        <v>109.51794254272811</v>
      </c>
      <c r="O7" s="336">
        <f ca="1">IF(O9="Fcst",OFFSET(Summary!$C8,0,O$1),OFFSET(Summary!$C8,0,O$1))</f>
        <v>109.55449872027292</v>
      </c>
      <c r="P7" s="336">
        <f ca="1">IF(P9="Fcst",OFFSET(Summary!$C8,0,P$1),OFFSET(Summary!$C8,0,P$1))</f>
        <v>179.59155137413237</v>
      </c>
      <c r="Q7" s="336">
        <f ca="1">IF(Q9="Fcst",OFFSET(Summary!$C8,0,Q$1),OFFSET(Summary!$C8,0,Q$1))</f>
        <v>179.62910724704454</v>
      </c>
      <c r="R7" s="336">
        <f ca="1">IF(R9="Fcst",OFFSET(Summary!$C8,0,R$1),OFFSET(Summary!$C8,0,R$1))</f>
        <v>284.66717317332194</v>
      </c>
      <c r="S7" s="336">
        <f ca="1">IF(S9="Fcst",OFFSET(Summary!$C8,0,S$1),OFFSET(Summary!$C8,0,S$1))</f>
        <v>127.20575608009513</v>
      </c>
      <c r="T7" s="336">
        <f ca="1">IF(T9="Fcst",OFFSET(Summary!$C8,0,T$1),OFFSET(Summary!$C8,0,T$1))</f>
        <v>197.24486298857335</v>
      </c>
      <c r="U7" s="336">
        <f ca="1">IF(U9="Fcst",OFFSET(Summary!$C8,0,U$1),OFFSET(Summary!$C8,0,U$1))</f>
        <v>319.78450101532218</v>
      </c>
      <c r="V7" s="336">
        <f ca="1">IF(V9="Fcst",OFFSET(Summary!$C8,0,V$1),OFFSET(Summary!$C8,0,V$1))</f>
        <v>214.82467737355861</v>
      </c>
      <c r="W7" s="336">
        <f ca="1">IF(W9="Fcst",OFFSET(Summary!$C8,0,W$1),OFFSET(Summary!$C8,0,W$1))</f>
        <v>197.36539937446375</v>
      </c>
      <c r="X7" s="336">
        <f ca="1">IF(X9="Fcst",OFFSET(Summary!$C8,0,X$1),OFFSET(Summary!$C8,0,X$1))</f>
        <v>319.90667442851316</v>
      </c>
      <c r="Y7" s="336">
        <f ca="1">IF(Y9="Fcst",OFFSET(Summary!$C8,0,Y$1),OFFSET(Summary!$C8,0,Y$1))</f>
        <v>127.44851004682552</v>
      </c>
      <c r="Z7" s="336">
        <f ca="1">IF(Z9="Fcst",OFFSET(Summary!$C8,0,Z$1),OFFSET(Summary!$C8,0,Z$1))</f>
        <v>232.49091384252935</v>
      </c>
      <c r="AA7" s="336">
        <f ca="1">IF(AA9="Fcst",OFFSET(Summary!$C8,0,AA$1),OFFSET(Summary!$C8,0,AA$1))</f>
        <v>145.03389353214857</v>
      </c>
      <c r="AB7" s="336">
        <f ca="1">IF(AB9="Fcst",OFFSET(Summary!$C8,0,AB$1),OFFSET(Summary!$C8,0,AB$1))</f>
        <v>180.07745693700659</v>
      </c>
      <c r="AC7" s="336">
        <f ca="1">IF(AC9="Fcst",OFFSET(Summary!$C8,0,AC$1),OFFSET(Summary!$C8,0,AC$1))</f>
        <v>302.62471234075764</v>
      </c>
      <c r="AD7" s="336">
        <f ca="1">IF(AD9="Fcst",OFFSET(Summary!$C8,0,AD$1),OFFSET(Summary!$C8,0,AD$1))</f>
        <v>512.67260952902438</v>
      </c>
      <c r="AE7" s="336">
        <f ca="1">IF(AE9="Fcst",OFFSET(Summary!$C8,0,AE$1),OFFSET(Summary!$C8,0,AE$1))</f>
        <v>285.22115721800287</v>
      </c>
      <c r="AF7" s="336">
        <f ca="1">IF(AF9="Fcst",OFFSET(Summary!$C8,0,AF$1),OFFSET(Summary!$C8,0,AF$1))</f>
        <v>215.27036424226552</v>
      </c>
      <c r="AG7" s="336">
        <f ca="1">IF(AG9="Fcst",OFFSET(Summary!$C8,0,AG$1),OFFSET(Summary!$C8,0,AG$1))</f>
        <v>267.82023955636862</v>
      </c>
      <c r="AH7" s="336">
        <f ca="1">IF(AH9="Fcst",OFFSET(Summary!$C8,0,AH$1),OFFSET(Summary!$C8,0,AH$1))</f>
        <v>92.87079223648206</v>
      </c>
      <c r="AI7" s="336">
        <f ca="1">IF(AI9="Fcst",OFFSET(Summary!$C8,0,AI$1),OFFSET(Summary!$C8,0,AI$1))</f>
        <v>75.422031482040879</v>
      </c>
      <c r="AJ7" s="336">
        <f ca="1">IF(AJ9="Fcst",OFFSET(Summary!$C8,0,AJ$1),OFFSET(Summary!$C8,0,AJ$1))</f>
        <v>267.97396661741936</v>
      </c>
      <c r="AK7" s="336">
        <f ca="1">IF(AK9="Fcst",OFFSET(Summary!$C8,0,AK$1),OFFSET(Summary!$C8,0,AK$1))</f>
        <v>180.52660709362794</v>
      </c>
      <c r="AL7" s="336">
        <f ca="1">IF(AL9="Fcst",OFFSET(Summary!$C8,0,AL$1),OFFSET(Summary!$C8,0,AL$1))</f>
        <v>233.07996249003287</v>
      </c>
      <c r="AM7" s="336">
        <f ca="1">IF(AM9="Fcst",OFFSET(Summary!$C8,0,AM$1),OFFSET(Summary!$C8,0,AM$1))</f>
        <v>180.63404251609964</v>
      </c>
      <c r="AN7" s="336">
        <f ca="1">IF(AN9="Fcst",OFFSET(Summary!$C8,0,AN$1),OFFSET(Summary!$C8,0,AN$1))</f>
        <v>145.6888570131598</v>
      </c>
      <c r="AO7" s="336">
        <f ca="1">IF(AO9="Fcst",OFFSET(Summary!$C8,0,AO$1),OFFSET(Summary!$C8,0,AO$1))</f>
        <v>163.24441595620195</v>
      </c>
      <c r="AP7" s="336">
        <f ca="1">IF(AP9="Fcst",OFFSET(Summary!$C8,0,AP$1),OFFSET(Summary!$C8,0,AP$1))</f>
        <v>163.30072945568679</v>
      </c>
      <c r="AQ7" s="336">
        <f ca="1">IF(AQ9="Fcst",OFFSET(Summary!$C8,0,AQ$1),OFFSET(Summary!$C8,0,AQ$1))</f>
        <v>180.8578077593871</v>
      </c>
      <c r="AR7" s="336">
        <f ca="1">IF(AR9="Fcst",OFFSET(Summary!$C8,0,AR$1),OFFSET(Summary!$C8,0,AR$1))</f>
        <v>180.91566125425265</v>
      </c>
      <c r="AS7" s="336">
        <f ca="1">IF(AS9="Fcst",OFFSET(Summary!$C8,0,AS$1),OFFSET(Summary!$C8,0,AS$1))</f>
        <v>198.47430046830021</v>
      </c>
      <c r="AT7" s="336">
        <f ca="1">IF(AT9="Fcst",OFFSET(Summary!$C8,0,AT$1),OFFSET(Summary!$C8,0,AT$1))</f>
        <v>198.53373607252968</v>
      </c>
      <c r="AU7" s="336">
        <f ca="1">IF(AU9="Fcst",OFFSET(Summary!$C8,0,AU$1),OFFSET(Summary!$C8,0,AU$1))</f>
        <v>216.09397888286568</v>
      </c>
      <c r="AV7" s="336">
        <f ca="1">IF(AV9="Fcst",OFFSET(Summary!$C8,0,AV$1),OFFSET(Summary!$C8,0,AV$1))</f>
        <v>276.54703585161036</v>
      </c>
      <c r="AW7" s="336">
        <f ca="1">IF(AW9="Fcst",OFFSET(Summary!$C8,0,AW$1),OFFSET(Summary!$C8,0,AW$1))</f>
        <v>370.28186632112005</v>
      </c>
      <c r="AX7" s="336">
        <f ca="1">IF(AX9="Fcst",OFFSET(Summary!$C8,0,AX$1),OFFSET(Summary!$C8,0,AX$1))</f>
        <v>370.34432384104798</v>
      </c>
      <c r="AY7" s="336">
        <f ca="1">IF(AY9="Fcst",OFFSET(Summary!$C8,0,AY$1),OFFSET(Summary!$C8,0,AY$1))</f>
        <v>345.42861740573471</v>
      </c>
      <c r="AZ7" s="336">
        <f ca="1">IF(AZ9="Fcst",OFFSET(Summary!$C8,0,AZ$1),OFFSET(Summary!$C8,0,AZ$1))</f>
        <v>369.22903985743164</v>
      </c>
      <c r="BA7" s="336">
        <f ca="1">IF(BA9="Fcst",OFFSET(Summary!$C8,0,BA$1),OFFSET(Summary!$C8,0,BA$1))</f>
        <v>454.06570483567094</v>
      </c>
      <c r="BB7" s="336">
        <f ca="1">IF(BB9="Fcst",OFFSET(Summary!$C8,0,BB$1),OFFSET(Summary!$C8,0,BB$1))</f>
        <v>504.99471958627055</v>
      </c>
      <c r="BC7" s="336">
        <f ca="1">IF(BC9="Fcst",OFFSET(Summary!$C8,0,BC$1),OFFSET(Summary!$C8,0,BC$1))</f>
        <v>636.17483864297242</v>
      </c>
      <c r="BD7" s="336">
        <f ca="1">IF(BD9="Fcst",OFFSET(Summary!$C8,0,BD$1),OFFSET(Summary!$C8,0,BD$1))</f>
        <v>679.19367193763208</v>
      </c>
      <c r="BE7" s="336">
        <f ca="1">IF(BE9="Fcst",OFFSET(Summary!$C8,0,BE$1),OFFSET(Summary!$C8,0,BE$1))</f>
        <v>679.26261501069246</v>
      </c>
      <c r="BF7" s="336">
        <f ca="1">IF(BF9="Fcst",OFFSET(Summary!$C8,0,BF$1),OFFSET(Summary!$C8,0,BF$1))</f>
        <v>729.06501589131085</v>
      </c>
      <c r="BG7" s="336">
        <f ca="1">IF(BG9="Fcst",OFFSET(Summary!$C8,0,BG$1),OFFSET(Summary!$C8,0,BG$1))</f>
        <v>747.22039760347582</v>
      </c>
      <c r="BH7" s="336">
        <f ca="1">IF(BH9="Fcst",OFFSET(Summary!$C8,0,BH$1),OFFSET(Summary!$C8,0,BH$1))</f>
        <v>769.89787956633575</v>
      </c>
      <c r="BI7" s="336">
        <f ca="1">IF(BI9="Fcst",OFFSET(Summary!$C8,0,BI$1),OFFSET(Summary!$C8,0,BI$1))</f>
        <v>819.70626678145265</v>
      </c>
      <c r="BJ7" s="336">
        <f ca="1">IF(BJ9="Fcst",OFFSET(Summary!$C8,0,BJ$1),OFFSET(Summary!$C8,0,BJ$1))</f>
        <v>837.86771612964924</v>
      </c>
      <c r="BK7" s="336">
        <f ca="1">IF(BK9="Fcst",OFFSET(Summary!$C8,0,BK$1),OFFSET(Summary!$C8,0,BK$1))</f>
        <v>860.5513481342457</v>
      </c>
      <c r="BL7" s="336">
        <f ca="1">IF(BL9="Fcst",OFFSET(Summary!$C8,0,BL$1),OFFSET(Summary!$C8,0,BL$1))</f>
        <v>860.63034708113207</v>
      </c>
      <c r="BM7" s="336">
        <f ca="1">IF(BM9="Fcst",OFFSET(Summary!$C8,0,BM$1),OFFSET(Summary!$C8,0,BM$1))</f>
        <v>860.71041892755682</v>
      </c>
      <c r="BN7" s="336">
        <f ca="1">IF(BN9="Fcst",OFFSET(Summary!$C8,0,BN$1),OFFSET(Summary!$C8,0,BN$1))</f>
        <v>935.39036046286708</v>
      </c>
      <c r="BO7" s="502"/>
      <c r="BP7" s="519">
        <f ca="1">SUM(C7:N7)</f>
        <v>1496.9902871082352</v>
      </c>
      <c r="BR7" s="519">
        <f ca="1">SUM(O7:Z7)</f>
        <v>2489.7136256646527</v>
      </c>
      <c r="BT7" s="519">
        <f ca="1">SUM(AA7:AL7)</f>
        <v>2758.5937932751767</v>
      </c>
      <c r="BU7" s="519"/>
      <c r="BV7" s="519">
        <f ca="1">SUM(AM7:AX7)</f>
        <v>2644.9167553922616</v>
      </c>
      <c r="BX7" s="519">
        <f ca="1">SUM(AY7:BJ7)</f>
        <v>7572.10648324863</v>
      </c>
      <c r="CI7" s="401">
        <f t="shared" ca="1" si="3"/>
        <v>2271.0531658773884</v>
      </c>
      <c r="CK7" s="401">
        <f t="shared" ca="1" si="4"/>
        <v>3665.7667921362213</v>
      </c>
      <c r="CM7" s="401">
        <f ca="1">SUM(BC7:BN7)</f>
        <v>9415.6708761693226</v>
      </c>
    </row>
    <row r="8" spans="1:91" x14ac:dyDescent="0.3">
      <c r="A8" s="394"/>
      <c r="B8" s="393"/>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502"/>
      <c r="BX8" s="166"/>
      <c r="CE8" s="572" t="s">
        <v>656</v>
      </c>
      <c r="CF8" s="572"/>
      <c r="CG8" s="572"/>
      <c r="CH8" s="573"/>
      <c r="CI8" s="573"/>
      <c r="CJ8" s="573"/>
      <c r="CK8" s="573"/>
    </row>
    <row r="9" spans="1:91" x14ac:dyDescent="0.3">
      <c r="C9" s="375" t="str">
        <f ca="1">OFFSET(Summary!$C2,0,C$1)</f>
        <v>Actual</v>
      </c>
      <c r="D9" s="375" t="str">
        <f ca="1">OFFSET(Summary!$C2,0,D$1)</f>
        <v>Actual</v>
      </c>
      <c r="E9" s="375" t="str">
        <f ca="1">OFFSET(Summary!$C2,0,E$1)</f>
        <v>Actual</v>
      </c>
      <c r="F9" s="375" t="str">
        <f ca="1">OFFSET(Summary!$C2,0,F$1)</f>
        <v>Actual</v>
      </c>
      <c r="G9" s="375" t="str">
        <f ca="1">OFFSET(Summary!$C2,0,G$1)</f>
        <v>Actual</v>
      </c>
      <c r="H9" s="375" t="str">
        <f ca="1">OFFSET(Summary!$C2,0,H$1)</f>
        <v>Actual</v>
      </c>
      <c r="I9" s="375" t="str">
        <f ca="1">OFFSET(Summary!$C2,0,I$1)</f>
        <v>Actual</v>
      </c>
      <c r="J9" s="375" t="str">
        <f ca="1">OFFSET(Summary!$C2,0,J$1)</f>
        <v>Fcst</v>
      </c>
      <c r="K9" s="375" t="str">
        <f ca="1">OFFSET(Summary!$C2,0,K$1)</f>
        <v>Fcst</v>
      </c>
      <c r="L9" s="375" t="str">
        <f ca="1">OFFSET(Summary!$C2,0,L$1)</f>
        <v>Fcst</v>
      </c>
      <c r="M9" s="375" t="str">
        <f ca="1">OFFSET(Summary!$C2,0,M$1)</f>
        <v>Fcst</v>
      </c>
      <c r="N9" s="375" t="str">
        <f ca="1">OFFSET(Summary!$C2,0,N$1)</f>
        <v>Fcst</v>
      </c>
      <c r="O9" s="375" t="str">
        <f ca="1">OFFSET(Summary!$C2,0,O$1)</f>
        <v>Fcst</v>
      </c>
      <c r="P9" s="375" t="str">
        <f ca="1">OFFSET(Summary!$C2,0,P$1)</f>
        <v>Fcst</v>
      </c>
      <c r="Q9" s="375" t="str">
        <f ca="1">OFFSET(Summary!$C2,0,Q$1)</f>
        <v>Fcst</v>
      </c>
      <c r="R9" s="375" t="str">
        <f ca="1">OFFSET(Summary!$C2,0,R$1)</f>
        <v>Fcst</v>
      </c>
      <c r="S9" s="375" t="str">
        <f ca="1">OFFSET(Summary!$C2,0,S$1)</f>
        <v>Fcst</v>
      </c>
      <c r="T9" s="375" t="str">
        <f ca="1">OFFSET(Summary!$C2,0,T$1)</f>
        <v>Fcst</v>
      </c>
      <c r="U9" s="375" t="str">
        <f ca="1">OFFSET(Summary!$C2,0,U$1)</f>
        <v>Fcst</v>
      </c>
      <c r="V9" s="375" t="str">
        <f ca="1">OFFSET(Summary!$C2,0,V$1)</f>
        <v>Fcst</v>
      </c>
      <c r="W9" s="375" t="str">
        <f ca="1">OFFSET(Summary!$C2,0,W$1)</f>
        <v>Fcst</v>
      </c>
      <c r="X9" s="375" t="str">
        <f ca="1">OFFSET(Summary!$C2,0,X$1)</f>
        <v>Fcst</v>
      </c>
      <c r="Y9" s="375" t="str">
        <f ca="1">OFFSET(Summary!$C2,0,Y$1)</f>
        <v>Fcst</v>
      </c>
      <c r="Z9" s="375" t="str">
        <f ca="1">OFFSET(Summary!$C2,0,Z$1)</f>
        <v>Fcst</v>
      </c>
      <c r="AA9" s="375" t="str">
        <f ca="1">OFFSET(Summary!$C2,0,AA$1)</f>
        <v>Fcst</v>
      </c>
      <c r="AB9" s="375" t="str">
        <f ca="1">OFFSET(Summary!$C2,0,AB$1)</f>
        <v>Fcst</v>
      </c>
      <c r="AC9" s="375" t="str">
        <f ca="1">OFFSET(Summary!$C2,0,AC$1)</f>
        <v>Fcst</v>
      </c>
      <c r="AD9" s="375" t="str">
        <f ca="1">OFFSET(Summary!$C2,0,AD$1)</f>
        <v>Fcst</v>
      </c>
      <c r="AE9" s="375" t="str">
        <f ca="1">OFFSET(Summary!$C2,0,AE$1)</f>
        <v>Fcst</v>
      </c>
      <c r="AF9" s="375" t="str">
        <f ca="1">OFFSET(Summary!$C2,0,AF$1)</f>
        <v>Fcst</v>
      </c>
      <c r="AG9" s="375" t="str">
        <f ca="1">OFFSET(Summary!$C2,0,AG$1)</f>
        <v>Fcst</v>
      </c>
      <c r="AH9" s="375" t="str">
        <f ca="1">OFFSET(Summary!$C2,0,AH$1)</f>
        <v>Fcst</v>
      </c>
      <c r="AI9" s="375" t="str">
        <f ca="1">OFFSET(Summary!$C2,0,AI$1)</f>
        <v>Fcst</v>
      </c>
      <c r="AJ9" s="375" t="str">
        <f ca="1">OFFSET(Summary!$C2,0,AJ$1)</f>
        <v>Fcst</v>
      </c>
      <c r="AK9" s="375" t="str">
        <f ca="1">OFFSET(Summary!$C2,0,AK$1)</f>
        <v>Fcst</v>
      </c>
      <c r="AL9" s="375" t="str">
        <f ca="1">OFFSET(Summary!$C2,0,AL$1)</f>
        <v>Fcst</v>
      </c>
      <c r="AM9" s="375" t="str">
        <f ca="1">OFFSET(Summary!$C2,0,AM$1)</f>
        <v>Fcst</v>
      </c>
      <c r="AN9" s="375" t="str">
        <f ca="1">OFFSET(Summary!$C2,0,AN$1)</f>
        <v>Fcst</v>
      </c>
      <c r="AO9" s="375" t="str">
        <f ca="1">OFFSET(Summary!$C2,0,AO$1)</f>
        <v>Fcst</v>
      </c>
      <c r="AP9" s="375" t="str">
        <f ca="1">OFFSET(Summary!$C2,0,AP$1)</f>
        <v>Fcst</v>
      </c>
      <c r="AQ9" s="375" t="str">
        <f ca="1">OFFSET(Summary!$C2,0,AQ$1)</f>
        <v>Fcst</v>
      </c>
      <c r="AR9" s="375" t="str">
        <f ca="1">OFFSET(Summary!$C2,0,AR$1)</f>
        <v>Fcst</v>
      </c>
      <c r="AS9" s="375" t="str">
        <f ca="1">OFFSET(Summary!$C2,0,AS$1)</f>
        <v>Fcst</v>
      </c>
      <c r="AT9" s="375" t="str">
        <f ca="1">OFFSET(Summary!$C2,0,AT$1)</f>
        <v>Fcst</v>
      </c>
      <c r="AU9" s="375" t="str">
        <f ca="1">OFFSET(Summary!$C2,0,AU$1)</f>
        <v>Fcst</v>
      </c>
      <c r="AV9" s="375" t="str">
        <f ca="1">OFFSET(Summary!$C2,0,AV$1)</f>
        <v>Fcst</v>
      </c>
      <c r="AW9" s="375" t="str">
        <f ca="1">OFFSET(Summary!$C2,0,AW$1)</f>
        <v>Fcst</v>
      </c>
      <c r="AX9" s="375" t="str">
        <f ca="1">OFFSET(Summary!$C2,0,AX$1)</f>
        <v>Fcst</v>
      </c>
      <c r="AY9" s="375" t="str">
        <f ca="1">OFFSET(Summary!$C2,0,AY$1)</f>
        <v>Fcst</v>
      </c>
      <c r="AZ9" s="375" t="str">
        <f ca="1">OFFSET(Summary!$C2,0,AZ$1)</f>
        <v>Fcst</v>
      </c>
      <c r="BA9" s="375" t="str">
        <f ca="1">OFFSET(Summary!$C2,0,BA$1)</f>
        <v>Fcst</v>
      </c>
      <c r="BB9" s="375" t="str">
        <f ca="1">OFFSET(Summary!$C2,0,BB$1)</f>
        <v>Fcst</v>
      </c>
      <c r="BC9" s="375" t="str">
        <f ca="1">OFFSET(Summary!$C2,0,BC$1)</f>
        <v>Fcst</v>
      </c>
      <c r="BD9" s="375" t="str">
        <f ca="1">OFFSET(Summary!$C2,0,BD$1)</f>
        <v>Fcst</v>
      </c>
      <c r="BE9" s="375" t="str">
        <f ca="1">OFFSET(Summary!$C2,0,BE$1)</f>
        <v>Fcst</v>
      </c>
      <c r="BF9" s="375" t="str">
        <f ca="1">OFFSET(Summary!$C2,0,BF$1)</f>
        <v>Fcst</v>
      </c>
      <c r="BG9" s="375" t="str">
        <f ca="1">OFFSET(Summary!$C2,0,BG$1)</f>
        <v>Fcst</v>
      </c>
      <c r="BH9" s="375" t="str">
        <f ca="1">OFFSET(Summary!$C2,0,BH$1)</f>
        <v>Fcst</v>
      </c>
      <c r="BI9" s="375" t="str">
        <f ca="1">OFFSET(Summary!$C2,0,BI$1)</f>
        <v>Fcst</v>
      </c>
      <c r="BJ9" s="375" t="str">
        <f ca="1">OFFSET(Summary!$C2,0,BJ$1)</f>
        <v>Fcst</v>
      </c>
      <c r="BK9" s="375" t="str">
        <f ca="1">OFFSET(Summary!$C2,0,BK$1)</f>
        <v>Fcst</v>
      </c>
      <c r="BL9" s="375" t="str">
        <f ca="1">OFFSET(Summary!$C2,0,BL$1)</f>
        <v>Fcst</v>
      </c>
      <c r="BM9" s="375" t="str">
        <f ca="1">OFFSET(Summary!$C2,0,BM$1)</f>
        <v>Fcst</v>
      </c>
      <c r="BN9" s="375" t="str">
        <f ca="1">OFFSET(Summary!$C2,0,BN$1)</f>
        <v>Fcst</v>
      </c>
      <c r="BO9" s="503"/>
      <c r="BP9" s="375" t="s">
        <v>406</v>
      </c>
      <c r="BR9" s="375" t="s">
        <v>406</v>
      </c>
      <c r="BT9" s="375" t="s">
        <v>407</v>
      </c>
      <c r="BU9" s="375"/>
      <c r="BV9" s="375" t="s">
        <v>407</v>
      </c>
      <c r="BX9" s="375" t="s">
        <v>407</v>
      </c>
      <c r="CE9" s="503" t="s">
        <v>406</v>
      </c>
      <c r="CG9" s="503" t="s">
        <v>406</v>
      </c>
      <c r="CI9" s="375" t="s">
        <v>407</v>
      </c>
      <c r="CJ9" s="375"/>
      <c r="CK9" s="375" t="s">
        <v>407</v>
      </c>
      <c r="CM9" s="375" t="s">
        <v>407</v>
      </c>
    </row>
    <row r="10" spans="1:91" x14ac:dyDescent="0.3">
      <c r="A10" s="395" t="s">
        <v>503</v>
      </c>
      <c r="C10" s="396">
        <f ca="1">OFFSET(Summary!$C6,0,C1)</f>
        <v>44562</v>
      </c>
      <c r="D10" s="396">
        <f ca="1">OFFSET(Summary!$C6,0,D1)</f>
        <v>44593</v>
      </c>
      <c r="E10" s="396">
        <f ca="1">OFFSET(Summary!$C6,0,E1)</f>
        <v>44621</v>
      </c>
      <c r="F10" s="396">
        <f ca="1">OFFSET(Summary!$C6,0,F1)</f>
        <v>44652</v>
      </c>
      <c r="G10" s="396">
        <f ca="1">OFFSET(Summary!$C6,0,G1)</f>
        <v>44682</v>
      </c>
      <c r="H10" s="396">
        <f ca="1">OFFSET(Summary!$C6,0,H1)</f>
        <v>44713</v>
      </c>
      <c r="I10" s="396">
        <f ca="1">OFFSET(Summary!$C6,0,I1)</f>
        <v>44743</v>
      </c>
      <c r="J10" s="396">
        <f ca="1">OFFSET(Summary!$C6,0,J1)</f>
        <v>44774</v>
      </c>
      <c r="K10" s="396">
        <f ca="1">OFFSET(Summary!$C6,0,K1)</f>
        <v>44805</v>
      </c>
      <c r="L10" s="396">
        <f ca="1">OFFSET(Summary!$C6,0,L1)</f>
        <v>44835</v>
      </c>
      <c r="M10" s="396">
        <f ca="1">OFFSET(Summary!$C6,0,M1)</f>
        <v>44866</v>
      </c>
      <c r="N10" s="396">
        <f ca="1">OFFSET(Summary!$C6,0,N1)</f>
        <v>44896</v>
      </c>
      <c r="O10" s="396">
        <f ca="1">OFFSET(Summary!$C6,0,O1)</f>
        <v>44927</v>
      </c>
      <c r="P10" s="396">
        <f ca="1">OFFSET(Summary!$C6,0,P1)</f>
        <v>44958</v>
      </c>
      <c r="Q10" s="396">
        <f ca="1">OFFSET(Summary!$C6,0,Q1)</f>
        <v>44986</v>
      </c>
      <c r="R10" s="396">
        <f ca="1">OFFSET(Summary!$C6,0,R1)</f>
        <v>45017</v>
      </c>
      <c r="S10" s="396">
        <f ca="1">OFFSET(Summary!$C6,0,S1)</f>
        <v>45047</v>
      </c>
      <c r="T10" s="396">
        <f ca="1">OFFSET(Summary!$C6,0,T1)</f>
        <v>45078</v>
      </c>
      <c r="U10" s="396">
        <f ca="1">OFFSET(Summary!$C6,0,U1)</f>
        <v>45108</v>
      </c>
      <c r="V10" s="396">
        <f ca="1">OFFSET(Summary!$C6,0,V1)</f>
        <v>45139</v>
      </c>
      <c r="W10" s="396">
        <f ca="1">OFFSET(Summary!$C6,0,W1)</f>
        <v>45170</v>
      </c>
      <c r="X10" s="396">
        <f ca="1">OFFSET(Summary!$C6,0,X1)</f>
        <v>45200</v>
      </c>
      <c r="Y10" s="396">
        <f ca="1">OFFSET(Summary!$C6,0,Y1)</f>
        <v>45231</v>
      </c>
      <c r="Z10" s="396">
        <f ca="1">OFFSET(Summary!$C6,0,Z1)</f>
        <v>45261</v>
      </c>
      <c r="AA10" s="396">
        <f ca="1">OFFSET(Summary!$C6,0,AA1)</f>
        <v>45292</v>
      </c>
      <c r="AB10" s="396">
        <f ca="1">OFFSET(Summary!$C6,0,AB1)</f>
        <v>45323</v>
      </c>
      <c r="AC10" s="396">
        <f ca="1">OFFSET(Summary!$C6,0,AC1)</f>
        <v>45352</v>
      </c>
      <c r="AD10" s="396">
        <f ca="1">OFFSET(Summary!$C6,0,AD1)</f>
        <v>45383</v>
      </c>
      <c r="AE10" s="396">
        <f ca="1">OFFSET(Summary!$C6,0,AE1)</f>
        <v>45413</v>
      </c>
      <c r="AF10" s="396">
        <f ca="1">OFFSET(Summary!$C6,0,AF1)</f>
        <v>45444</v>
      </c>
      <c r="AG10" s="396">
        <f ca="1">OFFSET(Summary!$C6,0,AG1)</f>
        <v>45474</v>
      </c>
      <c r="AH10" s="396">
        <f ca="1">OFFSET(Summary!$C6,0,AH1)</f>
        <v>45505</v>
      </c>
      <c r="AI10" s="396">
        <f ca="1">OFFSET(Summary!$C6,0,AI1)</f>
        <v>45536</v>
      </c>
      <c r="AJ10" s="396">
        <f ca="1">OFFSET(Summary!$C6,0,AJ1)</f>
        <v>45566</v>
      </c>
      <c r="AK10" s="396">
        <f ca="1">OFFSET(Summary!$C6,0,AK1)</f>
        <v>45597</v>
      </c>
      <c r="AL10" s="396">
        <f ca="1">OFFSET(Summary!$C6,0,AL1)</f>
        <v>45627</v>
      </c>
      <c r="AM10" s="396">
        <f ca="1">OFFSET(Summary!$C6,0,AM1)</f>
        <v>45658</v>
      </c>
      <c r="AN10" s="396">
        <f ca="1">OFFSET(Summary!$C6,0,AN1)</f>
        <v>45689</v>
      </c>
      <c r="AO10" s="396">
        <f ca="1">OFFSET(Summary!$C6,0,AO1)</f>
        <v>45717</v>
      </c>
      <c r="AP10" s="396">
        <f ca="1">OFFSET(Summary!$C6,0,AP1)</f>
        <v>45748</v>
      </c>
      <c r="AQ10" s="396">
        <f ca="1">OFFSET(Summary!$C6,0,AQ1)</f>
        <v>45778</v>
      </c>
      <c r="AR10" s="396">
        <f ca="1">OFFSET(Summary!$C6,0,AR1)</f>
        <v>45809</v>
      </c>
      <c r="AS10" s="396">
        <f ca="1">OFFSET(Summary!$C6,0,AS1)</f>
        <v>45839</v>
      </c>
      <c r="AT10" s="396">
        <f ca="1">OFFSET(Summary!$C6,0,AT1)</f>
        <v>45870</v>
      </c>
      <c r="AU10" s="396">
        <f ca="1">OFFSET(Summary!$C6,0,AU1)</f>
        <v>45901</v>
      </c>
      <c r="AV10" s="396">
        <f ca="1">OFFSET(Summary!$C6,0,AV1)</f>
        <v>45931</v>
      </c>
      <c r="AW10" s="396">
        <f ca="1">OFFSET(Summary!$C6,0,AW1)</f>
        <v>45962</v>
      </c>
      <c r="AX10" s="396">
        <f ca="1">OFFSET(Summary!$C6,0,AX1)</f>
        <v>45992</v>
      </c>
      <c r="AY10" s="396">
        <f ca="1">OFFSET(Summary!$C6,0,AY1)</f>
        <v>46023</v>
      </c>
      <c r="AZ10" s="396">
        <f ca="1">OFFSET(Summary!$C6,0,AZ1)</f>
        <v>46054</v>
      </c>
      <c r="BA10" s="396">
        <f ca="1">OFFSET(Summary!$C6,0,BA1)</f>
        <v>46082</v>
      </c>
      <c r="BB10" s="396">
        <f ca="1">OFFSET(Summary!$C6,0,BB1)</f>
        <v>46113</v>
      </c>
      <c r="BC10" s="396">
        <f ca="1">OFFSET(Summary!$C6,0,BC1)</f>
        <v>46143</v>
      </c>
      <c r="BD10" s="396">
        <f ca="1">OFFSET(Summary!$C6,0,BD1)</f>
        <v>46174</v>
      </c>
      <c r="BE10" s="396">
        <f ca="1">OFFSET(Summary!$C6,0,BE1)</f>
        <v>46204</v>
      </c>
      <c r="BF10" s="396">
        <f ca="1">OFFSET(Summary!$C6,0,BF1)</f>
        <v>46235</v>
      </c>
      <c r="BG10" s="396">
        <f ca="1">OFFSET(Summary!$C6,0,BG1)</f>
        <v>46266</v>
      </c>
      <c r="BH10" s="396">
        <f ca="1">OFFSET(Summary!$C6,0,BH1)</f>
        <v>46296</v>
      </c>
      <c r="BI10" s="396">
        <f ca="1">OFFSET(Summary!$C6,0,BI1)</f>
        <v>46327</v>
      </c>
      <c r="BJ10" s="396">
        <f ca="1">OFFSET(Summary!$C6,0,BJ1)</f>
        <v>46357</v>
      </c>
      <c r="BK10" s="396">
        <f ca="1">OFFSET(Summary!$C6,0,BK1)</f>
        <v>46388</v>
      </c>
      <c r="BL10" s="396">
        <f ca="1">OFFSET(Summary!$C6,0,BL1)</f>
        <v>46419</v>
      </c>
      <c r="BM10" s="396">
        <f ca="1">OFFSET(Summary!$C6,0,BM1)</f>
        <v>46447</v>
      </c>
      <c r="BN10" s="396">
        <f ca="1">OFFSET(Summary!$C6,0,BN1)</f>
        <v>46478</v>
      </c>
      <c r="BO10" s="504"/>
      <c r="BP10" s="520" t="s">
        <v>568</v>
      </c>
      <c r="BR10" s="520" t="s">
        <v>569</v>
      </c>
      <c r="BS10" s="236"/>
      <c r="BT10" s="520" t="s">
        <v>570</v>
      </c>
      <c r="BU10" s="521"/>
      <c r="BV10" s="520" t="s">
        <v>714</v>
      </c>
      <c r="BX10" s="520" t="s">
        <v>825</v>
      </c>
      <c r="CE10" s="510" t="s">
        <v>568</v>
      </c>
      <c r="CG10" s="510" t="s">
        <v>569</v>
      </c>
      <c r="CI10" s="444" t="s">
        <v>570</v>
      </c>
      <c r="CJ10" s="397"/>
      <c r="CK10" s="444" t="s">
        <v>714</v>
      </c>
      <c r="CM10" s="444" t="s">
        <v>825</v>
      </c>
    </row>
    <row r="11" spans="1:91" x14ac:dyDescent="0.3">
      <c r="A11" s="166" t="s">
        <v>7</v>
      </c>
      <c r="C11" s="336">
        <f ca="1">OFFSET(Summary!$C13,0,C$1)</f>
        <v>186.14785999999998</v>
      </c>
      <c r="D11" s="336">
        <f ca="1">OFFSET(Summary!$C13,0,D$1)</f>
        <v>185.92031</v>
      </c>
      <c r="E11" s="336">
        <f ca="1">OFFSET(Summary!$C13,0,E$1)</f>
        <v>204.12437</v>
      </c>
      <c r="F11" s="336">
        <f ca="1">OFFSET(Summary!$C13,0,F$1)</f>
        <v>206.02524</v>
      </c>
      <c r="G11" s="336">
        <f ca="1">OFFSET(Summary!$C13,0,G$1)</f>
        <v>219.21991999999997</v>
      </c>
      <c r="H11" s="336">
        <f ca="1">OFFSET(Summary!$C13,0,H$1)</f>
        <v>224.94976</v>
      </c>
      <c r="I11" s="336">
        <f ca="1">OFFSET(Summary!$C13,0,I$1)</f>
        <v>245.53772999999998</v>
      </c>
      <c r="J11" s="336">
        <f ca="1">OFFSET(Summary!$C13,0,J$1)</f>
        <v>612.85216030113133</v>
      </c>
      <c r="K11" s="336">
        <f ca="1">OFFSET(Summary!$C13,0,K$1)</f>
        <v>612.87740076217096</v>
      </c>
      <c r="L11" s="336">
        <f ca="1">OFFSET(Summary!$C13,0,L$1)</f>
        <v>609.47422153248704</v>
      </c>
      <c r="M11" s="336">
        <f ca="1">OFFSET(Summary!$C13,0,M$1)</f>
        <v>619.54282095680446</v>
      </c>
      <c r="N11" s="336">
        <f ca="1">OFFSET(Summary!$C13,0,N$1)</f>
        <v>624.25742855504325</v>
      </c>
      <c r="O11" s="336">
        <f ca="1">OFFSET(Summary!$C13,0,O$1)</f>
        <v>626.41457851721532</v>
      </c>
      <c r="P11" s="336">
        <f ca="1">OFFSET(Summary!$C13,0,P$1)</f>
        <v>645.36787526639228</v>
      </c>
      <c r="Q11" s="336">
        <f ca="1">OFFSET(Summary!$C13,0,Q$1)</f>
        <v>642.87987394896368</v>
      </c>
      <c r="R11" s="336">
        <f ca="1">OFFSET(Summary!$C13,0,R$1)</f>
        <v>668.14175072179717</v>
      </c>
      <c r="S11" s="336">
        <f ca="1">OFFSET(Summary!$C13,0,S$1)</f>
        <v>654.78624039382282</v>
      </c>
      <c r="T11" s="336">
        <f ca="1">OFFSET(Summary!$C13,0,T$1)</f>
        <v>654.76310831046442</v>
      </c>
      <c r="U11" s="336">
        <f ca="1">OFFSET(Summary!$C13,0,U$1)</f>
        <v>713.67413934555884</v>
      </c>
      <c r="V11" s="336">
        <f ca="1">OFFSET(Summary!$C13,0,V$1)</f>
        <v>713.41080402724674</v>
      </c>
      <c r="W11" s="336">
        <f ca="1">OFFSET(Summary!$C13,0,W$1)</f>
        <v>710.63368883582484</v>
      </c>
      <c r="X11" s="336">
        <f ca="1">OFFSET(Summary!$C13,0,X$1)</f>
        <v>749.01996236604759</v>
      </c>
      <c r="Y11" s="336">
        <f ca="1">OFFSET(Summary!$C13,0,Y$1)</f>
        <v>745.33797977707593</v>
      </c>
      <c r="Z11" s="336">
        <f ca="1">OFFSET(Summary!$C13,0,Z$1)</f>
        <v>814.69436589085637</v>
      </c>
      <c r="AA11" s="336">
        <f ca="1">OFFSET(Summary!$C13,0,AA$1)</f>
        <v>782.88312896494892</v>
      </c>
      <c r="AB11" s="336">
        <f ca="1">OFFSET(Summary!$C13,0,AB$1)</f>
        <v>777.696813638295</v>
      </c>
      <c r="AC11" s="336">
        <f ca="1">OFFSET(Summary!$C13,0,AC$1)</f>
        <v>841.95598153165611</v>
      </c>
      <c r="AD11" s="336">
        <f ca="1">OFFSET(Summary!$C13,0,AD$1)</f>
        <v>853.09690138734504</v>
      </c>
      <c r="AE11" s="336">
        <f ca="1">OFFSET(Summary!$C13,0,AE$1)</f>
        <v>904.37251813475439</v>
      </c>
      <c r="AF11" s="336">
        <f ca="1">OFFSET(Summary!$C13,0,AF$1)</f>
        <v>919.11272843056156</v>
      </c>
      <c r="AG11" s="336">
        <f ca="1">OFFSET(Summary!$C13,0,AG$1)</f>
        <v>961.21287418263501</v>
      </c>
      <c r="AH11" s="336">
        <f ca="1">OFFSET(Summary!$C13,0,AH$1)</f>
        <v>960.64592230331641</v>
      </c>
      <c r="AI11" s="336">
        <f ca="1">OFFSET(Summary!$C13,0,AI$1)</f>
        <v>1047.0888411819988</v>
      </c>
      <c r="AJ11" s="336">
        <f ca="1">OFFSET(Summary!$C13,0,AJ$1)</f>
        <v>1048.4701048557088</v>
      </c>
      <c r="AK11" s="336">
        <f ca="1">OFFSET(Summary!$C13,0,AK$1)</f>
        <v>1043.5684509334124</v>
      </c>
      <c r="AL11" s="336">
        <f ca="1">OFFSET(Summary!$C13,0,AL$1)</f>
        <v>1166.7098429450923</v>
      </c>
      <c r="AM11" s="336">
        <f ca="1">OFFSET(Summary!$C13,0,AM$1)</f>
        <v>1100.2709586181063</v>
      </c>
      <c r="AN11" s="336">
        <f ca="1">OFFSET(Summary!$C13,0,AN$1)</f>
        <v>1189.1032922439745</v>
      </c>
      <c r="AO11" s="336">
        <f ca="1">OFFSET(Summary!$C13,0,AO$1)</f>
        <v>1206.4774228664237</v>
      </c>
      <c r="AP11" s="336">
        <f ca="1">OFFSET(Summary!$C13,0,AP$1)</f>
        <v>1184.8649883539385</v>
      </c>
      <c r="AQ11" s="336">
        <f ca="1">OFFSET(Summary!$C13,0,AQ$1)</f>
        <v>1256.031332224926</v>
      </c>
      <c r="AR11" s="336">
        <f ca="1">OFFSET(Summary!$C13,0,AR$1)</f>
        <v>1274.207816274539</v>
      </c>
      <c r="AS11" s="336">
        <f ca="1">OFFSET(Summary!$C13,0,AS$1)</f>
        <v>1380.4844717825781</v>
      </c>
      <c r="AT11" s="336">
        <f ca="1">OFFSET(Summary!$C13,0,AT$1)</f>
        <v>1347.1011132575798</v>
      </c>
      <c r="AU11" s="336">
        <f ca="1">OFFSET(Summary!$C13,0,AU$1)</f>
        <v>1388.0794112402775</v>
      </c>
      <c r="AV11" s="336">
        <f ca="1">OFFSET(Summary!$C13,0,AV$1)</f>
        <v>1412.3087874688179</v>
      </c>
      <c r="AW11" s="336">
        <f ca="1">OFFSET(Summary!$C13,0,AW$1)</f>
        <v>1444.4169380393728</v>
      </c>
      <c r="AX11" s="336">
        <f ca="1">OFFSET(Summary!$C13,0,AX$1)</f>
        <v>1476.5983960556248</v>
      </c>
      <c r="AY11" s="336">
        <f ca="1">OFFSET(Summary!$C13,0,AY$1)</f>
        <v>1506.7722196997267</v>
      </c>
      <c r="AZ11" s="336">
        <f ca="1">OFFSET(Summary!$C13,0,AZ$1)</f>
        <v>1539.0246629672838</v>
      </c>
      <c r="BA11" s="336">
        <f ca="1">OFFSET(Summary!$C13,0,BA$1)</f>
        <v>1578.4166699084783</v>
      </c>
      <c r="BB11" s="336">
        <f ca="1">OFFSET(Summary!$C13,0,BB$1)</f>
        <v>1622.1231984662957</v>
      </c>
      <c r="BC11" s="336">
        <f ca="1">OFFSET(Summary!$C13,0,BC$1)</f>
        <v>1676.83244421528</v>
      </c>
      <c r="BD11" s="336">
        <f ca="1">OFFSET(Summary!$C13,0,BD$1)</f>
        <v>1735.1982450878777</v>
      </c>
      <c r="BE11" s="336">
        <f ca="1">OFFSET(Summary!$C13,0,BE$1)</f>
        <v>1793.642063619807</v>
      </c>
      <c r="BF11" s="336">
        <f ca="1">OFFSET(Summary!$C13,0,BF$1)</f>
        <v>1856.3349800805545</v>
      </c>
      <c r="BG11" s="336">
        <f ca="1">OFFSET(Summary!$C13,0,BG$1)</f>
        <v>1920.6143829065156</v>
      </c>
      <c r="BH11" s="336">
        <f ca="1">OFFSET(Summary!$C13,0,BH$1)</f>
        <v>1987.0300094473089</v>
      </c>
      <c r="BI11" s="336">
        <f ca="1">OFFSET(Summary!$C13,0,BI$1)</f>
        <v>2057.6732539014743</v>
      </c>
      <c r="BJ11" s="336">
        <f ca="1">OFFSET(Summary!$C13,0,BJ$1)</f>
        <v>2129.9075630280408</v>
      </c>
      <c r="BK11" s="336">
        <f ca="1">OFFSET(Summary!$C13,0,BK$1)</f>
        <v>2204.1104863554765</v>
      </c>
      <c r="BL11" s="336">
        <f ca="1">OFFSET(Summary!$C13,0,BL$1)</f>
        <v>2278.3990149561314</v>
      </c>
      <c r="BM11" s="336">
        <f ca="1">OFFSET(Summary!$C13,0,BM$1)</f>
        <v>2352.7739583814755</v>
      </c>
      <c r="BN11" s="336">
        <f ca="1">OFFSET(Summary!$C13,0,BN$1)</f>
        <v>2433.4267053855579</v>
      </c>
      <c r="BO11" s="502"/>
      <c r="BP11" s="519">
        <f t="shared" ref="BP11:BP16" ca="1" si="5">SUM(C11:N11)</f>
        <v>4550.9292221076375</v>
      </c>
      <c r="BR11" s="519">
        <f t="shared" ref="BR11:BR16" ca="1" si="6">SUM(O11:Z11)</f>
        <v>8339.1243674012658</v>
      </c>
      <c r="BT11" s="519">
        <f t="shared" ref="BT11:BT16" ca="1" si="7">SUM(AA11:AL11)</f>
        <v>11306.814108489725</v>
      </c>
      <c r="BU11" s="519"/>
      <c r="BV11" s="519">
        <f t="shared" ref="BV11:BV16" ca="1" si="8">SUM(AM11:AX11)</f>
        <v>15659.944928426157</v>
      </c>
      <c r="BX11" s="519">
        <f ca="1">SUM(AY11:BJ11)</f>
        <v>21403.569693328642</v>
      </c>
      <c r="CE11" s="502">
        <f ca="1">SUM(G11:R11)</f>
        <v>6351.5155205620058</v>
      </c>
      <c r="CG11" s="502">
        <f ca="1">SUM(S11:AD11)</f>
        <v>9011.9531144691427</v>
      </c>
      <c r="CI11" s="336">
        <f ca="1">SUM(AE11:AP11)</f>
        <v>12731.897945049923</v>
      </c>
      <c r="CJ11" s="336">
        <f ca="1">SUM(V11:AG11)</f>
        <v>9773.4277471672467</v>
      </c>
      <c r="CK11" s="401">
        <f ca="1">SUM(AQ11:BB11)</f>
        <v>17225.565017385499</v>
      </c>
      <c r="CM11" s="401">
        <f t="shared" ref="CM11:CM16" ca="1" si="9">SUM(BC11:BN11)</f>
        <v>24425.943107365503</v>
      </c>
    </row>
    <row r="12" spans="1:91" x14ac:dyDescent="0.3">
      <c r="A12" s="166" t="s">
        <v>4</v>
      </c>
      <c r="C12" s="336">
        <f ca="1">OFFSET(Summary!$C14,0,C$1)</f>
        <v>0</v>
      </c>
      <c r="D12" s="336">
        <f ca="1">OFFSET(Summary!$C14,0,D$1)</f>
        <v>0</v>
      </c>
      <c r="E12" s="336">
        <f ca="1">OFFSET(Summary!$C14,0,E$1)</f>
        <v>0</v>
      </c>
      <c r="F12" s="336">
        <f ca="1">OFFSET(Summary!$C14,0,F$1)</f>
        <v>0</v>
      </c>
      <c r="G12" s="336">
        <f ca="1">OFFSET(Summary!$C14,0,G$1)</f>
        <v>0</v>
      </c>
      <c r="H12" s="336">
        <f ca="1">OFFSET(Summary!$C14,0,H$1)</f>
        <v>3.3609499999999999</v>
      </c>
      <c r="I12" s="336">
        <f ca="1">OFFSET(Summary!$C14,0,I$1)</f>
        <v>4.0557699999999999</v>
      </c>
      <c r="J12" s="336">
        <f ca="1">OFFSET(Summary!$C14,0,J$1)</f>
        <v>30</v>
      </c>
      <c r="K12" s="336">
        <f ca="1">OFFSET(Summary!$C14,0,K$1)</f>
        <v>30</v>
      </c>
      <c r="L12" s="336">
        <f ca="1">OFFSET(Summary!$C14,0,L$1)</f>
        <v>30</v>
      </c>
      <c r="M12" s="336">
        <f ca="1">OFFSET(Summary!$C14,0,M$1)</f>
        <v>30</v>
      </c>
      <c r="N12" s="336">
        <f ca="1">OFFSET(Summary!$C14,0,N$1)</f>
        <v>30</v>
      </c>
      <c r="O12" s="336">
        <f ca="1">OFFSET(Summary!$C14,0,O$1)</f>
        <v>30</v>
      </c>
      <c r="P12" s="336">
        <f ca="1">OFFSET(Summary!$C14,0,P$1)</f>
        <v>30.000000000000004</v>
      </c>
      <c r="Q12" s="336">
        <f ca="1">OFFSET(Summary!$C14,0,Q$1)</f>
        <v>30</v>
      </c>
      <c r="R12" s="336">
        <f ca="1">OFFSET(Summary!$C14,0,R$1)</f>
        <v>30</v>
      </c>
      <c r="S12" s="336">
        <f ca="1">OFFSET(Summary!$C14,0,S$1)</f>
        <v>30</v>
      </c>
      <c r="T12" s="336">
        <f ca="1">OFFSET(Summary!$C14,0,T$1)</f>
        <v>30</v>
      </c>
      <c r="U12" s="336">
        <f ca="1">OFFSET(Summary!$C14,0,U$1)</f>
        <v>30</v>
      </c>
      <c r="V12" s="336">
        <f ca="1">OFFSET(Summary!$C14,0,V$1)</f>
        <v>30</v>
      </c>
      <c r="W12" s="336">
        <f ca="1">OFFSET(Summary!$C14,0,W$1)</f>
        <v>30</v>
      </c>
      <c r="X12" s="336">
        <f ca="1">OFFSET(Summary!$C14,0,X$1)</f>
        <v>30</v>
      </c>
      <c r="Y12" s="336">
        <f ca="1">OFFSET(Summary!$C14,0,Y$1)</f>
        <v>30</v>
      </c>
      <c r="Z12" s="336">
        <f ca="1">OFFSET(Summary!$C14,0,Z$1)</f>
        <v>30</v>
      </c>
      <c r="AA12" s="336">
        <f ca="1">OFFSET(Summary!$C14,0,AA$1)</f>
        <v>30</v>
      </c>
      <c r="AB12" s="336">
        <f ca="1">OFFSET(Summary!$C14,0,AB$1)</f>
        <v>30.000000000000007</v>
      </c>
      <c r="AC12" s="336">
        <f ca="1">OFFSET(Summary!$C14,0,AC$1)</f>
        <v>30</v>
      </c>
      <c r="AD12" s="336">
        <f ca="1">OFFSET(Summary!$C14,0,AD$1)</f>
        <v>30</v>
      </c>
      <c r="AE12" s="336">
        <f ca="1">OFFSET(Summary!$C14,0,AE$1)</f>
        <v>30</v>
      </c>
      <c r="AF12" s="336">
        <f ca="1">OFFSET(Summary!$C14,0,AF$1)</f>
        <v>30</v>
      </c>
      <c r="AG12" s="336">
        <f ca="1">OFFSET(Summary!$C14,0,AG$1)</f>
        <v>30</v>
      </c>
      <c r="AH12" s="336">
        <f ca="1">OFFSET(Summary!$C14,0,AH$1)</f>
        <v>30</v>
      </c>
      <c r="AI12" s="336">
        <f ca="1">OFFSET(Summary!$C14,0,AI$1)</f>
        <v>30</v>
      </c>
      <c r="AJ12" s="336">
        <f ca="1">OFFSET(Summary!$C14,0,AJ$1)</f>
        <v>30</v>
      </c>
      <c r="AK12" s="336">
        <f ca="1">OFFSET(Summary!$C14,0,AK$1)</f>
        <v>30</v>
      </c>
      <c r="AL12" s="336">
        <f ca="1">OFFSET(Summary!$C14,0,AL$1)</f>
        <v>30</v>
      </c>
      <c r="AM12" s="336">
        <f ca="1">OFFSET(Summary!$C14,0,AM$1)</f>
        <v>30</v>
      </c>
      <c r="AN12" s="336">
        <f ca="1">OFFSET(Summary!$C14,0,AN$1)</f>
        <v>30.000000000000004</v>
      </c>
      <c r="AO12" s="336">
        <f ca="1">OFFSET(Summary!$C14,0,AO$1)</f>
        <v>30</v>
      </c>
      <c r="AP12" s="336">
        <f ca="1">OFFSET(Summary!$C14,0,AP$1)</f>
        <v>30</v>
      </c>
      <c r="AQ12" s="336">
        <f ca="1">OFFSET(Summary!$C14,0,AQ$1)</f>
        <v>30</v>
      </c>
      <c r="AR12" s="336">
        <f ca="1">OFFSET(Summary!$C14,0,AR$1)</f>
        <v>30</v>
      </c>
      <c r="AS12" s="336">
        <f ca="1">OFFSET(Summary!$C14,0,AS$1)</f>
        <v>30</v>
      </c>
      <c r="AT12" s="336">
        <f ca="1">OFFSET(Summary!$C14,0,AT$1)</f>
        <v>30</v>
      </c>
      <c r="AU12" s="336">
        <f ca="1">OFFSET(Summary!$C14,0,AU$1)</f>
        <v>30</v>
      </c>
      <c r="AV12" s="336">
        <f ca="1">OFFSET(Summary!$C14,0,AV$1)</f>
        <v>30</v>
      </c>
      <c r="AW12" s="336">
        <f ca="1">OFFSET(Summary!$C14,0,AW$1)</f>
        <v>30</v>
      </c>
      <c r="AX12" s="336">
        <f ca="1">OFFSET(Summary!$C14,0,AX$1)</f>
        <v>30</v>
      </c>
      <c r="AY12" s="336">
        <f ca="1">OFFSET(Summary!$C14,0,AY$1)</f>
        <v>0</v>
      </c>
      <c r="AZ12" s="336">
        <f ca="1">OFFSET(Summary!$C14,0,AZ$1)</f>
        <v>0</v>
      </c>
      <c r="BA12" s="336">
        <f ca="1">OFFSET(Summary!$C14,0,BA$1)</f>
        <v>0</v>
      </c>
      <c r="BB12" s="336">
        <f ca="1">OFFSET(Summary!$C14,0,BB$1)</f>
        <v>0</v>
      </c>
      <c r="BC12" s="336">
        <f ca="1">OFFSET(Summary!$C14,0,BC$1)</f>
        <v>0</v>
      </c>
      <c r="BD12" s="336">
        <f ca="1">OFFSET(Summary!$C14,0,BD$1)</f>
        <v>0</v>
      </c>
      <c r="BE12" s="336">
        <f ca="1">OFFSET(Summary!$C14,0,BE$1)</f>
        <v>0</v>
      </c>
      <c r="BF12" s="336">
        <f ca="1">OFFSET(Summary!$C14,0,BF$1)</f>
        <v>0</v>
      </c>
      <c r="BG12" s="336">
        <f ca="1">OFFSET(Summary!$C14,0,BG$1)</f>
        <v>0</v>
      </c>
      <c r="BH12" s="336">
        <f ca="1">OFFSET(Summary!$C14,0,BH$1)</f>
        <v>0</v>
      </c>
      <c r="BI12" s="336">
        <f ca="1">OFFSET(Summary!$C14,0,BI$1)</f>
        <v>0</v>
      </c>
      <c r="BJ12" s="336">
        <f ca="1">OFFSET(Summary!$C14,0,BJ$1)</f>
        <v>0</v>
      </c>
      <c r="BK12" s="336">
        <f ca="1">OFFSET(Summary!$C14,0,BK$1)</f>
        <v>0</v>
      </c>
      <c r="BL12" s="336">
        <f ca="1">OFFSET(Summary!$C14,0,BL$1)</f>
        <v>0</v>
      </c>
      <c r="BM12" s="336">
        <f ca="1">OFFSET(Summary!$C14,0,BM$1)</f>
        <v>0</v>
      </c>
      <c r="BN12" s="336">
        <f ca="1">OFFSET(Summary!$C14,0,BN$1)</f>
        <v>0</v>
      </c>
      <c r="BO12" s="502"/>
      <c r="BP12" s="519">
        <f t="shared" ca="1" si="5"/>
        <v>157.41672</v>
      </c>
      <c r="BR12" s="519">
        <f t="shared" ca="1" si="6"/>
        <v>360</v>
      </c>
      <c r="BT12" s="519">
        <f t="shared" ca="1" si="7"/>
        <v>360</v>
      </c>
      <c r="BU12" s="519"/>
      <c r="BV12" s="519">
        <f t="shared" ca="1" si="8"/>
        <v>360</v>
      </c>
      <c r="BX12" s="519">
        <f ca="1">SUM(AY12:BJ12)</f>
        <v>0</v>
      </c>
      <c r="CE12" s="502">
        <f ca="1">SUM(G12:R12)</f>
        <v>277.41672</v>
      </c>
      <c r="CG12" s="502">
        <f ca="1">SUM(S12:AD12)</f>
        <v>360</v>
      </c>
      <c r="CI12" s="336">
        <f ca="1">SUM(AE12:AP12)</f>
        <v>360</v>
      </c>
      <c r="CJ12" s="336"/>
      <c r="CK12" s="336">
        <f ca="1">SUM(AQ12:BB12)</f>
        <v>240</v>
      </c>
      <c r="CM12" s="336">
        <f t="shared" ca="1" si="9"/>
        <v>0</v>
      </c>
    </row>
    <row r="13" spans="1:91" x14ac:dyDescent="0.3">
      <c r="A13" s="166" t="s">
        <v>954</v>
      </c>
      <c r="C13" s="336">
        <f ca="1">OFFSET(Summary!$C15,0,C$1)</f>
        <v>0</v>
      </c>
      <c r="D13" s="336">
        <f ca="1">OFFSET(Summary!$C15,0,D$1)</f>
        <v>0</v>
      </c>
      <c r="E13" s="336">
        <f ca="1">OFFSET(Summary!$C15,0,E$1)</f>
        <v>0</v>
      </c>
      <c r="F13" s="336">
        <f ca="1">OFFSET(Summary!$C15,0,F$1)</f>
        <v>0</v>
      </c>
      <c r="G13" s="336">
        <f ca="1">OFFSET(Summary!$C15,0,G$1)</f>
        <v>0</v>
      </c>
      <c r="H13" s="336">
        <f ca="1">OFFSET(Summary!$C15,0,H$1)</f>
        <v>0</v>
      </c>
      <c r="I13" s="336">
        <f ca="1">OFFSET(Summary!$C15,0,I$1)</f>
        <v>0</v>
      </c>
      <c r="J13" s="336">
        <f ca="1">OFFSET(Summary!$C15,0,J$1)</f>
        <v>0</v>
      </c>
      <c r="K13" s="336">
        <f ca="1">OFFSET(Summary!$C15,0,K$1)</f>
        <v>0</v>
      </c>
      <c r="L13" s="336">
        <f ca="1">OFFSET(Summary!$C15,0,L$1)</f>
        <v>0</v>
      </c>
      <c r="M13" s="336">
        <f ca="1">OFFSET(Summary!$C15,0,M$1)</f>
        <v>0</v>
      </c>
      <c r="N13" s="336">
        <f ca="1">OFFSET(Summary!$C15,0,N$1)</f>
        <v>0</v>
      </c>
      <c r="O13" s="336">
        <f ca="1">OFFSET(Summary!$C15,0,O$1)</f>
        <v>0</v>
      </c>
      <c r="P13" s="336">
        <f ca="1">OFFSET(Summary!$C15,0,P$1)</f>
        <v>0</v>
      </c>
      <c r="Q13" s="336">
        <f ca="1">OFFSET(Summary!$C15,0,Q$1)</f>
        <v>0</v>
      </c>
      <c r="R13" s="336">
        <f ca="1">OFFSET(Summary!$C15,0,R$1)</f>
        <v>0</v>
      </c>
      <c r="S13" s="336">
        <f ca="1">OFFSET(Summary!$C15,0,S$1)</f>
        <v>0</v>
      </c>
      <c r="T13" s="336">
        <f ca="1">OFFSET(Summary!$C15,0,T$1)</f>
        <v>0</v>
      </c>
      <c r="U13" s="336">
        <f ca="1">OFFSET(Summary!$C15,0,U$1)</f>
        <v>0</v>
      </c>
      <c r="V13" s="336">
        <f ca="1">OFFSET(Summary!$C15,0,V$1)</f>
        <v>0</v>
      </c>
      <c r="W13" s="336">
        <f ca="1">OFFSET(Summary!$C15,0,W$1)</f>
        <v>0</v>
      </c>
      <c r="X13" s="336">
        <f ca="1">OFFSET(Summary!$C15,0,X$1)</f>
        <v>0</v>
      </c>
      <c r="Y13" s="336">
        <f ca="1">OFFSET(Summary!$C15,0,Y$1)</f>
        <v>0</v>
      </c>
      <c r="Z13" s="336">
        <f ca="1">OFFSET(Summary!$C15,0,Z$1)</f>
        <v>0</v>
      </c>
      <c r="AA13" s="336">
        <f ca="1">OFFSET(Summary!$C15,0,AA$1)</f>
        <v>0</v>
      </c>
      <c r="AB13" s="336">
        <f ca="1">OFFSET(Summary!$C15,0,AB$1)</f>
        <v>0</v>
      </c>
      <c r="AC13" s="336">
        <f ca="1">OFFSET(Summary!$C15,0,AC$1)</f>
        <v>0</v>
      </c>
      <c r="AD13" s="336">
        <f ca="1">OFFSET(Summary!$C15,0,AD$1)</f>
        <v>0</v>
      </c>
      <c r="AE13" s="336">
        <f ca="1">OFFSET(Summary!$C15,0,AE$1)</f>
        <v>0</v>
      </c>
      <c r="AF13" s="336">
        <f ca="1">OFFSET(Summary!$C15,0,AF$1)</f>
        <v>0</v>
      </c>
      <c r="AG13" s="336">
        <f ca="1">OFFSET(Summary!$C15,0,AG$1)</f>
        <v>0</v>
      </c>
      <c r="AH13" s="336">
        <f ca="1">OFFSET(Summary!$C15,0,AH$1)</f>
        <v>0</v>
      </c>
      <c r="AI13" s="336">
        <f ca="1">OFFSET(Summary!$C15,0,AI$1)</f>
        <v>0</v>
      </c>
      <c r="AJ13" s="336">
        <f ca="1">OFFSET(Summary!$C15,0,AJ$1)</f>
        <v>0</v>
      </c>
      <c r="AK13" s="336">
        <f ca="1">OFFSET(Summary!$C15,0,AK$1)</f>
        <v>0</v>
      </c>
      <c r="AL13" s="336">
        <f ca="1">OFFSET(Summary!$C15,0,AL$1)</f>
        <v>0</v>
      </c>
      <c r="AM13" s="336">
        <f ca="1">OFFSET(Summary!$C15,0,AM$1)</f>
        <v>0</v>
      </c>
      <c r="AN13" s="336">
        <f ca="1">OFFSET(Summary!$C15,0,AN$1)</f>
        <v>0</v>
      </c>
      <c r="AO13" s="336">
        <f ca="1">OFFSET(Summary!$C15,0,AO$1)</f>
        <v>0</v>
      </c>
      <c r="AP13" s="336">
        <f ca="1">OFFSET(Summary!$C15,0,AP$1)</f>
        <v>0</v>
      </c>
      <c r="AQ13" s="336">
        <f ca="1">OFFSET(Summary!$C15,0,AQ$1)</f>
        <v>0</v>
      </c>
      <c r="AR13" s="336">
        <f ca="1">OFFSET(Summary!$C15,0,AR$1)</f>
        <v>0</v>
      </c>
      <c r="AS13" s="336">
        <f ca="1">OFFSET(Summary!$C15,0,AS$1)</f>
        <v>0</v>
      </c>
      <c r="AT13" s="336">
        <f ca="1">OFFSET(Summary!$C15,0,AT$1)</f>
        <v>0</v>
      </c>
      <c r="AU13" s="336">
        <f ca="1">OFFSET(Summary!$C15,0,AU$1)</f>
        <v>0</v>
      </c>
      <c r="AV13" s="336">
        <f ca="1">OFFSET(Summary!$C15,0,AV$1)</f>
        <v>0</v>
      </c>
      <c r="AW13" s="336">
        <f ca="1">OFFSET(Summary!$C15,0,AW$1)</f>
        <v>0</v>
      </c>
      <c r="AX13" s="336">
        <f ca="1">OFFSET(Summary!$C15,0,AX$1)</f>
        <v>0</v>
      </c>
      <c r="AY13" s="336">
        <f ca="1">OFFSET(Summary!$C15,0,AY$1)</f>
        <v>0</v>
      </c>
      <c r="AZ13" s="336">
        <f ca="1">OFFSET(Summary!$C15,0,AZ$1)</f>
        <v>0</v>
      </c>
      <c r="BA13" s="336">
        <f ca="1">OFFSET(Summary!$C15,0,BA$1)</f>
        <v>0</v>
      </c>
      <c r="BB13" s="336">
        <f ca="1">OFFSET(Summary!$C15,0,BB$1)</f>
        <v>0</v>
      </c>
      <c r="BC13" s="336">
        <f ca="1">OFFSET(Summary!$C15,0,BC$1)</f>
        <v>0</v>
      </c>
      <c r="BD13" s="336">
        <f ca="1">OFFSET(Summary!$C15,0,BD$1)</f>
        <v>0</v>
      </c>
      <c r="BE13" s="336">
        <f ca="1">OFFSET(Summary!$C15,0,BE$1)</f>
        <v>0</v>
      </c>
      <c r="BF13" s="336">
        <f ca="1">OFFSET(Summary!$C15,0,BF$1)</f>
        <v>0</v>
      </c>
      <c r="BG13" s="336">
        <f ca="1">OFFSET(Summary!$C15,0,BG$1)</f>
        <v>0</v>
      </c>
      <c r="BH13" s="336">
        <f ca="1">OFFSET(Summary!$C15,0,BH$1)</f>
        <v>0</v>
      </c>
      <c r="BI13" s="336">
        <f ca="1">OFFSET(Summary!$C15,0,BI$1)</f>
        <v>0</v>
      </c>
      <c r="BJ13" s="336">
        <f ca="1">OFFSET(Summary!$C15,0,BJ$1)</f>
        <v>0</v>
      </c>
      <c r="BK13" s="336">
        <f ca="1">OFFSET(Summary!$C15,0,BK$1)</f>
        <v>0</v>
      </c>
      <c r="BL13" s="336">
        <f ca="1">OFFSET(Summary!$C15,0,BL$1)</f>
        <v>0</v>
      </c>
      <c r="BM13" s="336">
        <f ca="1">OFFSET(Summary!$C15,0,BM$1)</f>
        <v>0</v>
      </c>
      <c r="BN13" s="336">
        <f ca="1">OFFSET(Summary!$C15,0,BN$1)</f>
        <v>0</v>
      </c>
      <c r="BO13" s="502"/>
      <c r="BP13" s="519">
        <f t="shared" ca="1" si="5"/>
        <v>0</v>
      </c>
      <c r="BR13" s="519">
        <f t="shared" ca="1" si="6"/>
        <v>0</v>
      </c>
      <c r="BT13" s="519">
        <f t="shared" ca="1" si="7"/>
        <v>0</v>
      </c>
      <c r="BU13" s="519"/>
      <c r="BV13" s="519">
        <f t="shared" ca="1" si="8"/>
        <v>0</v>
      </c>
      <c r="BX13" s="519">
        <f ca="1">SUM(AO13:AZ13)</f>
        <v>0</v>
      </c>
      <c r="CE13" s="502">
        <f ca="1">SUM(I13:T13)</f>
        <v>0</v>
      </c>
      <c r="CG13" s="502">
        <f ca="1">SUM(U13:AF13)</f>
        <v>0</v>
      </c>
      <c r="CI13" s="336">
        <f ca="1">SUM(AG13:BP13)</f>
        <v>0</v>
      </c>
      <c r="CJ13" s="336"/>
      <c r="CK13" s="336">
        <f ca="1">SUM(X13:AI13)</f>
        <v>0</v>
      </c>
      <c r="CM13" s="336">
        <f t="shared" ca="1" si="9"/>
        <v>0</v>
      </c>
    </row>
    <row r="14" spans="1:91" x14ac:dyDescent="0.3">
      <c r="A14" s="166" t="s">
        <v>476</v>
      </c>
      <c r="C14" s="336">
        <f ca="1">OFFSET(Summary!$C16,0,C$1)</f>
        <v>0</v>
      </c>
      <c r="D14" s="336">
        <f ca="1">OFFSET(Summary!$C16,0,D$1)</f>
        <v>0</v>
      </c>
      <c r="E14" s="336">
        <f ca="1">OFFSET(Summary!$C16,0,E$1)</f>
        <v>0</v>
      </c>
      <c r="F14" s="336">
        <f ca="1">OFFSET(Summary!$C16,0,F$1)</f>
        <v>0</v>
      </c>
      <c r="G14" s="336">
        <f ca="1">OFFSET(Summary!$C16,0,G$1)</f>
        <v>0</v>
      </c>
      <c r="H14" s="336">
        <f ca="1">OFFSET(Summary!$C16,0,H$1)</f>
        <v>0</v>
      </c>
      <c r="I14" s="336">
        <f ca="1">OFFSET(Summary!$C16,0,I$1)</f>
        <v>0</v>
      </c>
      <c r="J14" s="336">
        <f ca="1">OFFSET(Summary!$C16,0,J$1)</f>
        <v>0</v>
      </c>
      <c r="K14" s="336">
        <f ca="1">OFFSET(Summary!$C16,0,K$1)</f>
        <v>0</v>
      </c>
      <c r="L14" s="336">
        <f ca="1">OFFSET(Summary!$C16,0,L$1)</f>
        <v>0</v>
      </c>
      <c r="M14" s="336">
        <f ca="1">OFFSET(Summary!$C16,0,M$1)</f>
        <v>0</v>
      </c>
      <c r="N14" s="336">
        <f ca="1">OFFSET(Summary!$C16,0,N$1)</f>
        <v>0</v>
      </c>
      <c r="O14" s="336">
        <f ca="1">OFFSET(Summary!$C16,0,O$1)</f>
        <v>0</v>
      </c>
      <c r="P14" s="336">
        <f ca="1">OFFSET(Summary!$C16,0,P$1)</f>
        <v>0</v>
      </c>
      <c r="Q14" s="336">
        <f ca="1">OFFSET(Summary!$C16,0,Q$1)</f>
        <v>0</v>
      </c>
      <c r="R14" s="336">
        <f ca="1">OFFSET(Summary!$C16,0,R$1)</f>
        <v>0</v>
      </c>
      <c r="S14" s="336">
        <f ca="1">OFFSET(Summary!$C16,0,S$1)</f>
        <v>0</v>
      </c>
      <c r="T14" s="336">
        <f ca="1">OFFSET(Summary!$C16,0,T$1)</f>
        <v>0</v>
      </c>
      <c r="U14" s="336">
        <f ca="1">OFFSET(Summary!$C16,0,U$1)</f>
        <v>0</v>
      </c>
      <c r="V14" s="336">
        <f ca="1">OFFSET(Summary!$C16,0,V$1)</f>
        <v>0</v>
      </c>
      <c r="W14" s="336">
        <f ca="1">OFFSET(Summary!$C16,0,W$1)</f>
        <v>0</v>
      </c>
      <c r="X14" s="336">
        <f ca="1">OFFSET(Summary!$C16,0,X$1)</f>
        <v>0</v>
      </c>
      <c r="Y14" s="336">
        <f ca="1">OFFSET(Summary!$C16,0,Y$1)</f>
        <v>0</v>
      </c>
      <c r="Z14" s="336">
        <f ca="1">OFFSET(Summary!$C16,0,Z$1)</f>
        <v>0</v>
      </c>
      <c r="AA14" s="336">
        <f ca="1">OFFSET(Summary!$C16,0,AA$1)</f>
        <v>0</v>
      </c>
      <c r="AB14" s="336">
        <f ca="1">OFFSET(Summary!$C16,0,AB$1)</f>
        <v>0</v>
      </c>
      <c r="AC14" s="336">
        <f ca="1">OFFSET(Summary!$C16,0,AC$1)</f>
        <v>0</v>
      </c>
      <c r="AD14" s="336">
        <f ca="1">OFFSET(Summary!$C16,0,AD$1)</f>
        <v>0</v>
      </c>
      <c r="AE14" s="336">
        <f ca="1">OFFSET(Summary!$C16,0,AE$1)</f>
        <v>0</v>
      </c>
      <c r="AF14" s="336">
        <f ca="1">OFFSET(Summary!$C16,0,AF$1)</f>
        <v>0</v>
      </c>
      <c r="AG14" s="336">
        <f ca="1">OFFSET(Summary!$C16,0,AG$1)</f>
        <v>0</v>
      </c>
      <c r="AH14" s="336">
        <f ca="1">OFFSET(Summary!$C16,0,AH$1)</f>
        <v>0</v>
      </c>
      <c r="AI14" s="336">
        <f ca="1">OFFSET(Summary!$C16,0,AI$1)</f>
        <v>0</v>
      </c>
      <c r="AJ14" s="336">
        <f ca="1">OFFSET(Summary!$C16,0,AJ$1)</f>
        <v>0</v>
      </c>
      <c r="AK14" s="336">
        <f ca="1">OFFSET(Summary!$C16,0,AK$1)</f>
        <v>0</v>
      </c>
      <c r="AL14" s="336">
        <f ca="1">OFFSET(Summary!$C16,0,AL$1)</f>
        <v>0</v>
      </c>
      <c r="AM14" s="336">
        <f ca="1">OFFSET(Summary!$C16,0,AM$1)</f>
        <v>0</v>
      </c>
      <c r="AN14" s="336">
        <f ca="1">OFFSET(Summary!$C16,0,AN$1)</f>
        <v>0</v>
      </c>
      <c r="AO14" s="336">
        <f ca="1">OFFSET(Summary!$C16,0,AO$1)</f>
        <v>0</v>
      </c>
      <c r="AP14" s="336">
        <f ca="1">OFFSET(Summary!$C16,0,AP$1)</f>
        <v>0</v>
      </c>
      <c r="AQ14" s="336">
        <f ca="1">OFFSET(Summary!$C16,0,AQ$1)</f>
        <v>0</v>
      </c>
      <c r="AR14" s="336">
        <f ca="1">OFFSET(Summary!$C16,0,AR$1)</f>
        <v>0</v>
      </c>
      <c r="AS14" s="336">
        <f ca="1">OFFSET(Summary!$C16,0,AS$1)</f>
        <v>0</v>
      </c>
      <c r="AT14" s="336">
        <f ca="1">OFFSET(Summary!$C16,0,AT$1)</f>
        <v>0</v>
      </c>
      <c r="AU14" s="336">
        <f ca="1">OFFSET(Summary!$C16,0,AU$1)</f>
        <v>0</v>
      </c>
      <c r="AV14" s="336">
        <f ca="1">OFFSET(Summary!$C16,0,AV$1)</f>
        <v>0</v>
      </c>
      <c r="AW14" s="336">
        <f ca="1">OFFSET(Summary!$C16,0,AW$1)</f>
        <v>0</v>
      </c>
      <c r="AX14" s="336">
        <f ca="1">OFFSET(Summary!$C16,0,AX$1)</f>
        <v>0</v>
      </c>
      <c r="AY14" s="336">
        <f ca="1">OFFSET(Summary!$C16,0,AY$1)</f>
        <v>0</v>
      </c>
      <c r="AZ14" s="336">
        <f ca="1">OFFSET(Summary!$C16,0,AZ$1)</f>
        <v>0</v>
      </c>
      <c r="BA14" s="336">
        <f ca="1">OFFSET(Summary!$C16,0,BA$1)</f>
        <v>0</v>
      </c>
      <c r="BB14" s="336">
        <f ca="1">OFFSET(Summary!$C16,0,BB$1)</f>
        <v>0</v>
      </c>
      <c r="BC14" s="336">
        <f ca="1">OFFSET(Summary!$C16,0,BC$1)</f>
        <v>0</v>
      </c>
      <c r="BD14" s="336">
        <f ca="1">OFFSET(Summary!$C16,0,BD$1)</f>
        <v>0</v>
      </c>
      <c r="BE14" s="336">
        <f ca="1">OFFSET(Summary!$C16,0,BE$1)</f>
        <v>0</v>
      </c>
      <c r="BF14" s="336">
        <f ca="1">OFFSET(Summary!$C16,0,BF$1)</f>
        <v>0</v>
      </c>
      <c r="BG14" s="336">
        <f ca="1">OFFSET(Summary!$C16,0,BG$1)</f>
        <v>0</v>
      </c>
      <c r="BH14" s="336">
        <f ca="1">OFFSET(Summary!$C16,0,BH$1)</f>
        <v>0</v>
      </c>
      <c r="BI14" s="336">
        <f ca="1">OFFSET(Summary!$C16,0,BI$1)</f>
        <v>0</v>
      </c>
      <c r="BJ14" s="336">
        <f ca="1">OFFSET(Summary!$C16,0,BJ$1)</f>
        <v>0</v>
      </c>
      <c r="BK14" s="336">
        <f ca="1">OFFSET(Summary!$C16,0,BK$1)</f>
        <v>0</v>
      </c>
      <c r="BL14" s="336">
        <f ca="1">OFFSET(Summary!$C16,0,BL$1)</f>
        <v>0</v>
      </c>
      <c r="BM14" s="336">
        <f ca="1">OFFSET(Summary!$C16,0,BM$1)</f>
        <v>0</v>
      </c>
      <c r="BN14" s="336">
        <f ca="1">OFFSET(Summary!$C16,0,BN$1)</f>
        <v>0</v>
      </c>
      <c r="BO14" s="502"/>
      <c r="BP14" s="519">
        <f t="shared" ca="1" si="5"/>
        <v>0</v>
      </c>
      <c r="BR14" s="519">
        <f t="shared" ca="1" si="6"/>
        <v>0</v>
      </c>
      <c r="BT14" s="519">
        <f t="shared" ca="1" si="7"/>
        <v>0</v>
      </c>
      <c r="BU14" s="519"/>
      <c r="BV14" s="519">
        <f t="shared" ca="1" si="8"/>
        <v>0</v>
      </c>
      <c r="BX14" s="519">
        <f ca="1">SUM(AO14:AZ14)</f>
        <v>0</v>
      </c>
      <c r="CE14" s="502">
        <f ca="1">SUM(I14:T14)</f>
        <v>0</v>
      </c>
      <c r="CG14" s="502">
        <f ca="1">SUM(U14:AF14)</f>
        <v>0</v>
      </c>
      <c r="CI14" s="336">
        <f ca="1">SUM(AG14:BP14)</f>
        <v>0</v>
      </c>
      <c r="CJ14" s="336"/>
      <c r="CK14" s="336">
        <f ca="1">SUM(X14:AI14)</f>
        <v>0</v>
      </c>
      <c r="CM14" s="336">
        <f t="shared" ca="1" si="9"/>
        <v>0</v>
      </c>
    </row>
    <row r="15" spans="1:91" x14ac:dyDescent="0.3">
      <c r="A15" s="363" t="s">
        <v>5</v>
      </c>
      <c r="C15" s="373">
        <f ca="1">OFFSET(Summary!$C17,0,C$1)</f>
        <v>0</v>
      </c>
      <c r="D15" s="373">
        <f ca="1">OFFSET(Summary!$C17,0,D$1)</f>
        <v>0</v>
      </c>
      <c r="E15" s="373">
        <f ca="1">OFFSET(Summary!$C17,0,E$1)</f>
        <v>0</v>
      </c>
      <c r="F15" s="373">
        <f ca="1">OFFSET(Summary!$C17,0,F$1)</f>
        <v>0</v>
      </c>
      <c r="G15" s="373">
        <f ca="1">OFFSET(Summary!$C17,0,G$1)</f>
        <v>0</v>
      </c>
      <c r="H15" s="373">
        <f ca="1">OFFSET(Summary!$C17,0,H$1)</f>
        <v>0</v>
      </c>
      <c r="I15" s="373">
        <f ca="1">OFFSET(Summary!$C17,0,I$1)</f>
        <v>0</v>
      </c>
      <c r="J15" s="373">
        <f ca="1">OFFSET(Summary!$C17,0,J$1)</f>
        <v>0</v>
      </c>
      <c r="K15" s="373">
        <f ca="1">OFFSET(Summary!$C17,0,K$1)</f>
        <v>0</v>
      </c>
      <c r="L15" s="373">
        <f ca="1">OFFSET(Summary!$C17,0,L$1)</f>
        <v>0</v>
      </c>
      <c r="M15" s="373">
        <f ca="1">OFFSET(Summary!$C17,0,M$1)</f>
        <v>0</v>
      </c>
      <c r="N15" s="373">
        <f ca="1">OFFSET(Summary!$C17,0,N$1)</f>
        <v>0</v>
      </c>
      <c r="O15" s="373">
        <f ca="1">OFFSET(Summary!$C17,0,O$1)</f>
        <v>0</v>
      </c>
      <c r="P15" s="373">
        <f ca="1">OFFSET(Summary!$C17,0,P$1)</f>
        <v>0</v>
      </c>
      <c r="Q15" s="373">
        <f ca="1">OFFSET(Summary!$C17,0,Q$1)</f>
        <v>0</v>
      </c>
      <c r="R15" s="373">
        <f ca="1">OFFSET(Summary!$C17,0,R$1)</f>
        <v>0</v>
      </c>
      <c r="S15" s="373">
        <f ca="1">OFFSET(Summary!$C17,0,S$1)</f>
        <v>0</v>
      </c>
      <c r="T15" s="373">
        <f ca="1">OFFSET(Summary!$C17,0,T$1)</f>
        <v>0</v>
      </c>
      <c r="U15" s="373">
        <f ca="1">OFFSET(Summary!$C17,0,U$1)</f>
        <v>0</v>
      </c>
      <c r="V15" s="373">
        <f ca="1">OFFSET(Summary!$C17,0,V$1)</f>
        <v>0</v>
      </c>
      <c r="W15" s="373">
        <f ca="1">OFFSET(Summary!$C17,0,W$1)</f>
        <v>0</v>
      </c>
      <c r="X15" s="373">
        <f ca="1">OFFSET(Summary!$C17,0,X$1)</f>
        <v>0</v>
      </c>
      <c r="Y15" s="373">
        <f ca="1">OFFSET(Summary!$C17,0,Y$1)</f>
        <v>0</v>
      </c>
      <c r="Z15" s="373">
        <f ca="1">OFFSET(Summary!$C17,0,Z$1)</f>
        <v>0</v>
      </c>
      <c r="AA15" s="373">
        <f ca="1">OFFSET(Summary!$C17,0,AA$1)</f>
        <v>0</v>
      </c>
      <c r="AB15" s="373">
        <f ca="1">OFFSET(Summary!$C17,0,AB$1)</f>
        <v>0</v>
      </c>
      <c r="AC15" s="373">
        <f ca="1">OFFSET(Summary!$C17,0,AC$1)</f>
        <v>0</v>
      </c>
      <c r="AD15" s="373">
        <f ca="1">OFFSET(Summary!$C17,0,AD$1)</f>
        <v>0</v>
      </c>
      <c r="AE15" s="373">
        <f ca="1">OFFSET(Summary!$C17,0,AE$1)</f>
        <v>0</v>
      </c>
      <c r="AF15" s="373">
        <f ca="1">OFFSET(Summary!$C17,0,AF$1)</f>
        <v>0</v>
      </c>
      <c r="AG15" s="373">
        <f ca="1">OFFSET(Summary!$C17,0,AG$1)</f>
        <v>0</v>
      </c>
      <c r="AH15" s="373">
        <f ca="1">OFFSET(Summary!$C17,0,AH$1)</f>
        <v>0</v>
      </c>
      <c r="AI15" s="373">
        <f ca="1">OFFSET(Summary!$C17,0,AI$1)</f>
        <v>0</v>
      </c>
      <c r="AJ15" s="373">
        <f ca="1">OFFSET(Summary!$C17,0,AJ$1)</f>
        <v>0</v>
      </c>
      <c r="AK15" s="373">
        <f ca="1">OFFSET(Summary!$C17,0,AK$1)</f>
        <v>0</v>
      </c>
      <c r="AL15" s="373">
        <f ca="1">OFFSET(Summary!$C17,0,AL$1)</f>
        <v>0</v>
      </c>
      <c r="AM15" s="373">
        <f ca="1">OFFSET(Summary!$C17,0,AM$1)</f>
        <v>0</v>
      </c>
      <c r="AN15" s="373">
        <f ca="1">OFFSET(Summary!$C17,0,AN$1)</f>
        <v>0</v>
      </c>
      <c r="AO15" s="373">
        <f ca="1">OFFSET(Summary!$C17,0,AO$1)</f>
        <v>0</v>
      </c>
      <c r="AP15" s="373">
        <f ca="1">OFFSET(Summary!$C17,0,AP$1)</f>
        <v>0</v>
      </c>
      <c r="AQ15" s="373">
        <f ca="1">OFFSET(Summary!$C17,0,AQ$1)</f>
        <v>0</v>
      </c>
      <c r="AR15" s="373">
        <f ca="1">OFFSET(Summary!$C17,0,AR$1)</f>
        <v>0</v>
      </c>
      <c r="AS15" s="373">
        <f ca="1">OFFSET(Summary!$C17,0,AS$1)</f>
        <v>0</v>
      </c>
      <c r="AT15" s="373">
        <f ca="1">OFFSET(Summary!$C17,0,AT$1)</f>
        <v>0</v>
      </c>
      <c r="AU15" s="373">
        <f ca="1">OFFSET(Summary!$C17,0,AU$1)</f>
        <v>0</v>
      </c>
      <c r="AV15" s="373">
        <f ca="1">OFFSET(Summary!$C17,0,AV$1)</f>
        <v>0</v>
      </c>
      <c r="AW15" s="373">
        <f ca="1">OFFSET(Summary!$C17,0,AW$1)</f>
        <v>0</v>
      </c>
      <c r="AX15" s="373">
        <f ca="1">OFFSET(Summary!$C17,0,AX$1)</f>
        <v>0</v>
      </c>
      <c r="AY15" s="373">
        <f ca="1">OFFSET(Summary!$C17,0,AY$1)</f>
        <v>0</v>
      </c>
      <c r="AZ15" s="373">
        <f ca="1">OFFSET(Summary!$C17,0,AZ$1)</f>
        <v>0</v>
      </c>
      <c r="BA15" s="373">
        <f ca="1">OFFSET(Summary!$C17,0,BA$1)</f>
        <v>0</v>
      </c>
      <c r="BB15" s="373">
        <f ca="1">OFFSET(Summary!$C17,0,BB$1)</f>
        <v>0</v>
      </c>
      <c r="BC15" s="373">
        <f ca="1">OFFSET(Summary!$C17,0,BC$1)</f>
        <v>0</v>
      </c>
      <c r="BD15" s="373">
        <f ca="1">OFFSET(Summary!$C17,0,BD$1)</f>
        <v>0</v>
      </c>
      <c r="BE15" s="373">
        <f ca="1">OFFSET(Summary!$C17,0,BE$1)</f>
        <v>0</v>
      </c>
      <c r="BF15" s="373">
        <f ca="1">OFFSET(Summary!$C17,0,BF$1)</f>
        <v>0</v>
      </c>
      <c r="BG15" s="373">
        <f ca="1">OFFSET(Summary!$C17,0,BG$1)</f>
        <v>0</v>
      </c>
      <c r="BH15" s="373">
        <f ca="1">OFFSET(Summary!$C17,0,BH$1)</f>
        <v>0</v>
      </c>
      <c r="BI15" s="373">
        <f ca="1">OFFSET(Summary!$C17,0,BI$1)</f>
        <v>0</v>
      </c>
      <c r="BJ15" s="373">
        <f ca="1">OFFSET(Summary!$C17,0,BJ$1)</f>
        <v>0</v>
      </c>
      <c r="BK15" s="373">
        <f ca="1">OFFSET(Summary!$C17,0,BK$1)</f>
        <v>0</v>
      </c>
      <c r="BL15" s="373">
        <f ca="1">OFFSET(Summary!$C17,0,BL$1)</f>
        <v>0</v>
      </c>
      <c r="BM15" s="373">
        <f ca="1">OFFSET(Summary!$C17,0,BM$1)</f>
        <v>0</v>
      </c>
      <c r="BN15" s="373">
        <f ca="1">OFFSET(Summary!$C17,0,BN$1)</f>
        <v>0</v>
      </c>
      <c r="BO15" s="502"/>
      <c r="BP15" s="522">
        <f t="shared" ca="1" si="5"/>
        <v>0</v>
      </c>
      <c r="BR15" s="522">
        <f t="shared" ca="1" si="6"/>
        <v>0</v>
      </c>
      <c r="BT15" s="522">
        <f t="shared" ca="1" si="7"/>
        <v>0</v>
      </c>
      <c r="BU15" s="523"/>
      <c r="BV15" s="522">
        <f t="shared" ca="1" si="8"/>
        <v>0</v>
      </c>
      <c r="BX15" s="522">
        <f ca="1">SUM(AO15:AZ15)</f>
        <v>0</v>
      </c>
      <c r="CE15" s="511">
        <f ca="1">SUM(G15:R15)</f>
        <v>0</v>
      </c>
      <c r="CG15" s="511">
        <f ca="1">SUM(S15:AD15)</f>
        <v>0</v>
      </c>
      <c r="CI15" s="373">
        <f ca="1">SUM(AE15:AP15)</f>
        <v>0</v>
      </c>
      <c r="CJ15" s="373"/>
      <c r="CK15" s="373">
        <f ca="1">SUM(AQ15:BB15)</f>
        <v>0</v>
      </c>
      <c r="CM15" s="373">
        <f t="shared" ca="1" si="9"/>
        <v>0</v>
      </c>
    </row>
    <row r="16" spans="1:91" x14ac:dyDescent="0.3">
      <c r="A16" s="398" t="s">
        <v>571</v>
      </c>
      <c r="C16" s="399">
        <f t="shared" ref="C16:AL16" ca="1" si="10">SUM(C11:C15)</f>
        <v>186.14785999999998</v>
      </c>
      <c r="D16" s="399">
        <f t="shared" ca="1" si="10"/>
        <v>185.92031</v>
      </c>
      <c r="E16" s="399">
        <f t="shared" ca="1" si="10"/>
        <v>204.12437</v>
      </c>
      <c r="F16" s="399">
        <f t="shared" ca="1" si="10"/>
        <v>206.02524</v>
      </c>
      <c r="G16" s="399">
        <f t="shared" ca="1" si="10"/>
        <v>219.21991999999997</v>
      </c>
      <c r="H16" s="399">
        <f t="shared" ca="1" si="10"/>
        <v>228.31071</v>
      </c>
      <c r="I16" s="399">
        <f t="shared" ca="1" si="10"/>
        <v>249.59349999999998</v>
      </c>
      <c r="J16" s="399">
        <f t="shared" ca="1" si="10"/>
        <v>642.85216030113133</v>
      </c>
      <c r="K16" s="399">
        <f t="shared" ca="1" si="10"/>
        <v>642.87740076217096</v>
      </c>
      <c r="L16" s="399">
        <f t="shared" ca="1" si="10"/>
        <v>639.47422153248704</v>
      </c>
      <c r="M16" s="399">
        <f t="shared" ca="1" si="10"/>
        <v>649.54282095680446</v>
      </c>
      <c r="N16" s="399">
        <f t="shared" ca="1" si="10"/>
        <v>654.25742855504325</v>
      </c>
      <c r="O16" s="399">
        <f t="shared" ca="1" si="10"/>
        <v>656.41457851721532</v>
      </c>
      <c r="P16" s="399">
        <f t="shared" ca="1" si="10"/>
        <v>675.36787526639228</v>
      </c>
      <c r="Q16" s="399">
        <f t="shared" ca="1" si="10"/>
        <v>672.87987394896368</v>
      </c>
      <c r="R16" s="399">
        <f t="shared" ca="1" si="10"/>
        <v>698.14175072179717</v>
      </c>
      <c r="S16" s="399">
        <f t="shared" ca="1" si="10"/>
        <v>684.78624039382282</v>
      </c>
      <c r="T16" s="399">
        <f t="shared" ca="1" si="10"/>
        <v>684.76310831046442</v>
      </c>
      <c r="U16" s="399">
        <f t="shared" ca="1" si="10"/>
        <v>743.67413934555884</v>
      </c>
      <c r="V16" s="399">
        <f t="shared" ca="1" si="10"/>
        <v>743.41080402724674</v>
      </c>
      <c r="W16" s="399">
        <f t="shared" ca="1" si="10"/>
        <v>740.63368883582484</v>
      </c>
      <c r="X16" s="399">
        <f t="shared" ca="1" si="10"/>
        <v>779.01996236604759</v>
      </c>
      <c r="Y16" s="399">
        <f t="shared" ca="1" si="10"/>
        <v>775.33797977707593</v>
      </c>
      <c r="Z16" s="399">
        <f t="shared" ca="1" si="10"/>
        <v>844.69436589085637</v>
      </c>
      <c r="AA16" s="399">
        <f t="shared" ca="1" si="10"/>
        <v>812.88312896494892</v>
      </c>
      <c r="AB16" s="399">
        <f t="shared" ca="1" si="10"/>
        <v>807.696813638295</v>
      </c>
      <c r="AC16" s="399">
        <f t="shared" ca="1" si="10"/>
        <v>871.95598153165611</v>
      </c>
      <c r="AD16" s="399">
        <f t="shared" ca="1" si="10"/>
        <v>883.09690138734504</v>
      </c>
      <c r="AE16" s="399">
        <f t="shared" ca="1" si="10"/>
        <v>934.37251813475439</v>
      </c>
      <c r="AF16" s="399">
        <f t="shared" ca="1" si="10"/>
        <v>949.11272843056156</v>
      </c>
      <c r="AG16" s="399">
        <f t="shared" ca="1" si="10"/>
        <v>991.21287418263501</v>
      </c>
      <c r="AH16" s="399">
        <f t="shared" ca="1" si="10"/>
        <v>990.64592230331641</v>
      </c>
      <c r="AI16" s="399">
        <f t="shared" ca="1" si="10"/>
        <v>1077.0888411819988</v>
      </c>
      <c r="AJ16" s="399">
        <f t="shared" ca="1" si="10"/>
        <v>1078.4701048557088</v>
      </c>
      <c r="AK16" s="399">
        <f t="shared" ca="1" si="10"/>
        <v>1073.5684509334124</v>
      </c>
      <c r="AL16" s="399">
        <f t="shared" ca="1" si="10"/>
        <v>1196.7098429450923</v>
      </c>
      <c r="AM16" s="399">
        <f t="shared" ref="AM16:AP16" ca="1" si="11">SUM(AM11:AM15)</f>
        <v>1130.2709586181063</v>
      </c>
      <c r="AN16" s="399">
        <f t="shared" ca="1" si="11"/>
        <v>1219.1032922439745</v>
      </c>
      <c r="AO16" s="399">
        <f t="shared" ca="1" si="11"/>
        <v>1236.4774228664237</v>
      </c>
      <c r="AP16" s="399">
        <f t="shared" ca="1" si="11"/>
        <v>1214.8649883539385</v>
      </c>
      <c r="AQ16" s="399">
        <f t="shared" ref="AQ16:BB16" ca="1" si="12">SUM(AQ11:AQ15)</f>
        <v>1286.031332224926</v>
      </c>
      <c r="AR16" s="399">
        <f t="shared" ca="1" si="12"/>
        <v>1304.207816274539</v>
      </c>
      <c r="AS16" s="399">
        <f t="shared" ca="1" si="12"/>
        <v>1410.4844717825781</v>
      </c>
      <c r="AT16" s="399">
        <f t="shared" ca="1" si="12"/>
        <v>1377.1011132575798</v>
      </c>
      <c r="AU16" s="399">
        <f t="shared" ca="1" si="12"/>
        <v>1418.0794112402775</v>
      </c>
      <c r="AV16" s="399">
        <f t="shared" ca="1" si="12"/>
        <v>1442.3087874688179</v>
      </c>
      <c r="AW16" s="399">
        <f t="shared" ca="1" si="12"/>
        <v>1474.4169380393728</v>
      </c>
      <c r="AX16" s="399">
        <f t="shared" ca="1" si="12"/>
        <v>1506.5983960556248</v>
      </c>
      <c r="AY16" s="399">
        <f t="shared" ca="1" si="12"/>
        <v>1506.7722196997267</v>
      </c>
      <c r="AZ16" s="399">
        <f t="shared" ca="1" si="12"/>
        <v>1539.0246629672838</v>
      </c>
      <c r="BA16" s="399">
        <f t="shared" ca="1" si="12"/>
        <v>1578.4166699084783</v>
      </c>
      <c r="BB16" s="399">
        <f t="shared" ca="1" si="12"/>
        <v>1622.1231984662957</v>
      </c>
      <c r="BC16" s="399">
        <f t="shared" ref="BC16:BN16" ca="1" si="13">SUM(BC11:BC15)</f>
        <v>1676.83244421528</v>
      </c>
      <c r="BD16" s="399">
        <f t="shared" ca="1" si="13"/>
        <v>1735.1982450878777</v>
      </c>
      <c r="BE16" s="399">
        <f t="shared" ca="1" si="13"/>
        <v>1793.642063619807</v>
      </c>
      <c r="BF16" s="399">
        <f t="shared" ca="1" si="13"/>
        <v>1856.3349800805545</v>
      </c>
      <c r="BG16" s="399">
        <f t="shared" ca="1" si="13"/>
        <v>1920.6143829065156</v>
      </c>
      <c r="BH16" s="399">
        <f t="shared" ca="1" si="13"/>
        <v>1987.0300094473089</v>
      </c>
      <c r="BI16" s="399">
        <f t="shared" ca="1" si="13"/>
        <v>2057.6732539014743</v>
      </c>
      <c r="BJ16" s="399">
        <f t="shared" ca="1" si="13"/>
        <v>2129.9075630280408</v>
      </c>
      <c r="BK16" s="399">
        <f t="shared" ca="1" si="13"/>
        <v>2204.1104863554765</v>
      </c>
      <c r="BL16" s="399">
        <f t="shared" ca="1" si="13"/>
        <v>2278.3990149561314</v>
      </c>
      <c r="BM16" s="399">
        <f t="shared" ca="1" si="13"/>
        <v>2352.7739583814755</v>
      </c>
      <c r="BN16" s="399">
        <f t="shared" ca="1" si="13"/>
        <v>2433.4267053855579</v>
      </c>
      <c r="BO16" s="505"/>
      <c r="BP16" s="399">
        <f t="shared" ca="1" si="5"/>
        <v>4708.3459421076377</v>
      </c>
      <c r="BR16" s="399">
        <f t="shared" ca="1" si="6"/>
        <v>8699.1243674012658</v>
      </c>
      <c r="BT16" s="399">
        <f t="shared" ca="1" si="7"/>
        <v>11666.814108489725</v>
      </c>
      <c r="BU16" s="399"/>
      <c r="BV16" s="399">
        <f t="shared" ca="1" si="8"/>
        <v>16019.944928426157</v>
      </c>
      <c r="BX16" s="399">
        <f ca="1">SUM(AY16:BJ16)</f>
        <v>21403.569693328642</v>
      </c>
      <c r="CE16" s="505">
        <f ca="1">SUM(G16:R16)</f>
        <v>6628.9322405620051</v>
      </c>
      <c r="CG16" s="505">
        <f ca="1">SUM(S16:AD16)</f>
        <v>9371.9531144691427</v>
      </c>
      <c r="CI16" s="399">
        <f ca="1">SUM(AE16:AP16)</f>
        <v>13091.897945049923</v>
      </c>
      <c r="CJ16" s="399"/>
      <c r="CK16" s="399">
        <f ca="1">SUM(AQ16:BB16)</f>
        <v>17465.565017385499</v>
      </c>
      <c r="CM16" s="399">
        <f t="shared" ca="1" si="9"/>
        <v>24425.943107365503</v>
      </c>
    </row>
    <row r="17" spans="1:91" x14ac:dyDescent="0.3">
      <c r="BX17" s="166"/>
      <c r="CK17" s="399"/>
      <c r="CM17" s="399"/>
    </row>
    <row r="18" spans="1:91" x14ac:dyDescent="0.3">
      <c r="A18" s="166" t="s">
        <v>572</v>
      </c>
      <c r="C18" s="336">
        <f ca="1">OFFSET(Summary!$C20,0,C$1)</f>
        <v>0</v>
      </c>
      <c r="D18" s="336">
        <f ca="1">OFFSET(Summary!$C20,0,D$1)</f>
        <v>0</v>
      </c>
      <c r="E18" s="336">
        <f ca="1">OFFSET(Summary!$C20,0,E$1)</f>
        <v>0</v>
      </c>
      <c r="F18" s="336">
        <f ca="1">OFFSET(Summary!$C20,0,F$1)</f>
        <v>0</v>
      </c>
      <c r="G18" s="336">
        <f ca="1">OFFSET(Summary!$C20,0,G$1)</f>
        <v>0</v>
      </c>
      <c r="H18" s="336">
        <f ca="1">OFFSET(Summary!$C20,0,H$1)</f>
        <v>0</v>
      </c>
      <c r="I18" s="336">
        <f ca="1">OFFSET(Summary!$C20,0,I$1)</f>
        <v>0</v>
      </c>
      <c r="J18" s="336">
        <f ca="1">OFFSET(Summary!$C20,0,J$1)</f>
        <v>0</v>
      </c>
      <c r="K18" s="336">
        <f ca="1">OFFSET(Summary!$C20,0,K$1)</f>
        <v>0</v>
      </c>
      <c r="L18" s="336">
        <f ca="1">OFFSET(Summary!$C20,0,L$1)</f>
        <v>0</v>
      </c>
      <c r="M18" s="336">
        <f ca="1">OFFSET(Summary!$C20,0,M$1)</f>
        <v>0</v>
      </c>
      <c r="N18" s="336">
        <f ca="1">OFFSET(Summary!$C20,0,N$1)</f>
        <v>0</v>
      </c>
      <c r="O18" s="336">
        <f ca="1">OFFSET(Summary!$C20,0,O$1)</f>
        <v>0</v>
      </c>
      <c r="P18" s="336">
        <f ca="1">OFFSET(Summary!$C20,0,P$1)</f>
        <v>0</v>
      </c>
      <c r="Q18" s="336">
        <f ca="1">OFFSET(Summary!$C20,0,Q$1)</f>
        <v>0</v>
      </c>
      <c r="R18" s="336">
        <f ca="1">OFFSET(Summary!$C20,0,R$1)</f>
        <v>0</v>
      </c>
      <c r="S18" s="336">
        <f ca="1">OFFSET(Summary!$C20,0,S$1)</f>
        <v>6.956212107821476</v>
      </c>
      <c r="T18" s="336">
        <f ca="1">OFFSET(Summary!$C20,0,T$1)</f>
        <v>13.745972602739725</v>
      </c>
      <c r="U18" s="336">
        <f ca="1">OFFSET(Summary!$C20,0,U$1)</f>
        <v>14.194838356164382</v>
      </c>
      <c r="V18" s="336">
        <f ca="1">OFFSET(Summary!$C20,0,V$1)</f>
        <v>14.194838356164382</v>
      </c>
      <c r="W18" s="336">
        <f ca="1">OFFSET(Summary!$C20,0,W$1)</f>
        <v>13.745972602739725</v>
      </c>
      <c r="X18" s="336">
        <f ca="1">OFFSET(Summary!$C20,0,X$1)</f>
        <v>14.194838356164382</v>
      </c>
      <c r="Y18" s="336">
        <f ca="1">OFFSET(Summary!$C20,0,Y$1)</f>
        <v>13.745972602739725</v>
      </c>
      <c r="Z18" s="336">
        <f ca="1">OFFSET(Summary!$C20,0,Z$1)</f>
        <v>14.194838356164382</v>
      </c>
      <c r="AA18" s="336">
        <f ca="1">OFFSET(Summary!$C20,0,AA$1)</f>
        <v>14.084838356164383</v>
      </c>
      <c r="AB18" s="336">
        <f ca="1">OFFSET(Summary!$C20,0,AB$1)</f>
        <v>13.18710684931507</v>
      </c>
      <c r="AC18" s="336">
        <f ca="1">OFFSET(Summary!$C20,0,AC$1)</f>
        <v>14.084838356164383</v>
      </c>
      <c r="AD18" s="336">
        <f ca="1">OFFSET(Summary!$C20,0,AD$1)</f>
        <v>13.635972602739725</v>
      </c>
      <c r="AE18" s="336">
        <f ca="1">OFFSET(Summary!$C20,0,AE$1)</f>
        <v>14.084838356164383</v>
      </c>
      <c r="AF18" s="336">
        <f ca="1">OFFSET(Summary!$C20,0,AF$1)</f>
        <v>13.635972602739725</v>
      </c>
      <c r="AG18" s="336">
        <f ca="1">OFFSET(Summary!$C20,0,AG$1)</f>
        <v>14.084838356164383</v>
      </c>
      <c r="AH18" s="336">
        <f ca="1">OFFSET(Summary!$C20,0,AH$1)</f>
        <v>14.084838356164383</v>
      </c>
      <c r="AI18" s="336">
        <f ca="1">OFFSET(Summary!$C20,0,AI$1)</f>
        <v>13.635972602739725</v>
      </c>
      <c r="AJ18" s="336">
        <f ca="1">OFFSET(Summary!$C20,0,AJ$1)</f>
        <v>14.084838356164383</v>
      </c>
      <c r="AK18" s="336">
        <f ca="1">OFFSET(Summary!$C20,0,AK$1)</f>
        <v>13.635972602739725</v>
      </c>
      <c r="AL18" s="336">
        <f ca="1">OFFSET(Summary!$C20,0,AL$1)</f>
        <v>14.084838356164383</v>
      </c>
      <c r="AM18" s="336">
        <f ca="1">OFFSET(Summary!$C20,0,AM$1)</f>
        <v>14.084838356164383</v>
      </c>
      <c r="AN18" s="336">
        <f ca="1">OFFSET(Summary!$C20,0,AN$1)</f>
        <v>12.738241095890411</v>
      </c>
      <c r="AO18" s="336">
        <f ca="1">OFFSET(Summary!$C20,0,AO$1)</f>
        <v>14.084838356164383</v>
      </c>
      <c r="AP18" s="336">
        <f ca="1">OFFSET(Summary!$C20,0,AP$1)</f>
        <v>13.635972602739725</v>
      </c>
      <c r="AQ18" s="336">
        <f ca="1">OFFSET(Summary!$C20,0,AQ$1)</f>
        <v>14.084838356164383</v>
      </c>
      <c r="AR18" s="336">
        <f ca="1">OFFSET(Summary!$C20,0,AR$1)</f>
        <v>13.635972602739725</v>
      </c>
      <c r="AS18" s="336">
        <f ca="1">OFFSET(Summary!$C20,0,AS$1)</f>
        <v>14.084838356164383</v>
      </c>
      <c r="AT18" s="336">
        <f ca="1">OFFSET(Summary!$C20,0,AT$1)</f>
        <v>14.084838356164383</v>
      </c>
      <c r="AU18" s="336">
        <f ca="1">OFFSET(Summary!$C20,0,AU$1)</f>
        <v>13.635972602739725</v>
      </c>
      <c r="AV18" s="336">
        <f ca="1">OFFSET(Summary!$C20,0,AV$1)</f>
        <v>14.084838356164383</v>
      </c>
      <c r="AW18" s="336">
        <f ca="1">OFFSET(Summary!$C20,0,AW$1)</f>
        <v>13.635972602739725</v>
      </c>
      <c r="AX18" s="336">
        <f ca="1">OFFSET(Summary!$C20,0,AX$1)</f>
        <v>14.084838356164383</v>
      </c>
      <c r="AY18" s="336">
        <f ca="1">OFFSET(Summary!$C20,0,AY$1)</f>
        <v>0</v>
      </c>
      <c r="AZ18" s="336">
        <f ca="1">OFFSET(Summary!$C20,0,AZ$1)</f>
        <v>0</v>
      </c>
      <c r="BA18" s="336">
        <f ca="1">OFFSET(Summary!$C20,0,BA$1)</f>
        <v>0</v>
      </c>
      <c r="BB18" s="336">
        <f ca="1">OFFSET(Summary!$C20,0,BB$1)</f>
        <v>0</v>
      </c>
      <c r="BC18" s="336">
        <f ca="1">OFFSET(Summary!$C20,0,BC$1)</f>
        <v>0</v>
      </c>
      <c r="BD18" s="336">
        <f ca="1">OFFSET(Summary!$C20,0,BD$1)</f>
        <v>0</v>
      </c>
      <c r="BE18" s="336">
        <f ca="1">OFFSET(Summary!$C20,0,BE$1)</f>
        <v>0</v>
      </c>
      <c r="BF18" s="336">
        <f ca="1">OFFSET(Summary!$C20,0,BF$1)</f>
        <v>0</v>
      </c>
      <c r="BG18" s="336">
        <f ca="1">OFFSET(Summary!$C20,0,BG$1)</f>
        <v>0</v>
      </c>
      <c r="BH18" s="336">
        <f ca="1">OFFSET(Summary!$C20,0,BH$1)</f>
        <v>0</v>
      </c>
      <c r="BI18" s="336">
        <f ca="1">OFFSET(Summary!$C20,0,BI$1)</f>
        <v>0</v>
      </c>
      <c r="BJ18" s="336">
        <f ca="1">OFFSET(Summary!$C20,0,BJ$1)</f>
        <v>0</v>
      </c>
      <c r="BK18" s="336">
        <f ca="1">OFFSET(Summary!$C20,0,BK$1)</f>
        <v>0</v>
      </c>
      <c r="BL18" s="336">
        <f ca="1">OFFSET(Summary!$C20,0,BL$1)</f>
        <v>0</v>
      </c>
      <c r="BM18" s="336">
        <f ca="1">OFFSET(Summary!$C20,0,BM$1)</f>
        <v>0</v>
      </c>
      <c r="BN18" s="336">
        <f ca="1">OFFSET(Summary!$C20,0,BN$1)</f>
        <v>0</v>
      </c>
      <c r="BO18" s="502"/>
      <c r="BP18" s="519">
        <f t="shared" ref="BP18:BP24" ca="1" si="14">SUM(C18:N18)</f>
        <v>0</v>
      </c>
      <c r="BR18" s="519">
        <f t="shared" ref="BR18:BR24" ca="1" si="15">SUM(O18:Z18)</f>
        <v>104.97348334069818</v>
      </c>
      <c r="BT18" s="519">
        <f t="shared" ref="BT18:BT24" ca="1" si="16">SUM(AA18:AL18)</f>
        <v>166.32486575342466</v>
      </c>
      <c r="BU18" s="519"/>
      <c r="BV18" s="519">
        <f t="shared" ref="BV18:BV24" ca="1" si="17">SUM(AM18:AX18)</f>
        <v>165.87599999999998</v>
      </c>
      <c r="BX18" s="519">
        <f t="shared" ref="BX18:BX24" ca="1" si="18">SUM(AY18:BJ18)</f>
        <v>0</v>
      </c>
      <c r="CE18" s="502">
        <f ca="1">SUM(G18:R18)</f>
        <v>0</v>
      </c>
      <c r="CG18" s="502">
        <f ca="1">SUM(S18:AD18)</f>
        <v>159.96623950508175</v>
      </c>
      <c r="CI18" s="336">
        <f ca="1">SUM(AE18:AP18)</f>
        <v>165.876</v>
      </c>
      <c r="CJ18" s="336"/>
      <c r="CK18" s="385">
        <f t="shared" ref="CK18:CK24" ca="1" si="19">SUM(AQ18:BB18)</f>
        <v>111.3321095890411</v>
      </c>
      <c r="CM18" s="385">
        <f t="shared" ref="CM18:CM24" ca="1" si="20">SUM(BC18:BN18)</f>
        <v>0</v>
      </c>
    </row>
    <row r="19" spans="1:91" x14ac:dyDescent="0.3">
      <c r="A19" s="166" t="s">
        <v>573</v>
      </c>
      <c r="C19" s="336">
        <f ca="1">OFFSET(Summary!$C21,0,C$1)</f>
        <v>0</v>
      </c>
      <c r="D19" s="336">
        <f ca="1">OFFSET(Summary!$C21,0,D$1)</f>
        <v>0</v>
      </c>
      <c r="E19" s="336">
        <f ca="1">OFFSET(Summary!$C21,0,E$1)</f>
        <v>0</v>
      </c>
      <c r="F19" s="336">
        <f ca="1">OFFSET(Summary!$C21,0,F$1)</f>
        <v>0</v>
      </c>
      <c r="G19" s="336">
        <f ca="1">OFFSET(Summary!$C21,0,G$1)</f>
        <v>0</v>
      </c>
      <c r="H19" s="336">
        <f ca="1">OFFSET(Summary!$C21,0,H$1)</f>
        <v>0</v>
      </c>
      <c r="I19" s="336">
        <f ca="1">OFFSET(Summary!$C21,0,I$1)</f>
        <v>0</v>
      </c>
      <c r="J19" s="336">
        <f ca="1">OFFSET(Summary!$C21,0,J$1)</f>
        <v>0</v>
      </c>
      <c r="K19" s="336">
        <f ca="1">OFFSET(Summary!$C21,0,K$1)</f>
        <v>0</v>
      </c>
      <c r="L19" s="336">
        <f ca="1">OFFSET(Summary!$C21,0,L$1)</f>
        <v>0</v>
      </c>
      <c r="M19" s="336">
        <f ca="1">OFFSET(Summary!$C21,0,M$1)</f>
        <v>0</v>
      </c>
      <c r="N19" s="336">
        <f ca="1">OFFSET(Summary!$C21,0,N$1)</f>
        <v>0</v>
      </c>
      <c r="O19" s="336">
        <f ca="1">OFFSET(Summary!$C21,0,O$1)</f>
        <v>0</v>
      </c>
      <c r="P19" s="336">
        <f ca="1">OFFSET(Summary!$C21,0,P$1)</f>
        <v>0</v>
      </c>
      <c r="Q19" s="336">
        <f ca="1">OFFSET(Summary!$C21,0,Q$1)</f>
        <v>0</v>
      </c>
      <c r="R19" s="336">
        <f ca="1">OFFSET(Summary!$C21,0,R$1)</f>
        <v>0</v>
      </c>
      <c r="S19" s="336">
        <f ca="1">OFFSET(Summary!$C21,0,S$1)</f>
        <v>0</v>
      </c>
      <c r="T19" s="336">
        <f ca="1">OFFSET(Summary!$C21,0,T$1)</f>
        <v>0</v>
      </c>
      <c r="U19" s="336">
        <f ca="1">OFFSET(Summary!$C21,0,U$1)</f>
        <v>0</v>
      </c>
      <c r="V19" s="336">
        <f ca="1">OFFSET(Summary!$C21,0,V$1)</f>
        <v>0</v>
      </c>
      <c r="W19" s="336">
        <f ca="1">OFFSET(Summary!$C21,0,W$1)</f>
        <v>0</v>
      </c>
      <c r="X19" s="336">
        <f ca="1">OFFSET(Summary!$C21,0,X$1)</f>
        <v>0</v>
      </c>
      <c r="Y19" s="336">
        <f ca="1">OFFSET(Summary!$C21,0,Y$1)</f>
        <v>0</v>
      </c>
      <c r="Z19" s="336">
        <f ca="1">OFFSET(Summary!$C21,0,Z$1)</f>
        <v>0</v>
      </c>
      <c r="AA19" s="336">
        <f ca="1">OFFSET(Summary!$C21,0,AA$1)</f>
        <v>0</v>
      </c>
      <c r="AB19" s="336">
        <f ca="1">OFFSET(Summary!$C21,0,AB$1)</f>
        <v>0</v>
      </c>
      <c r="AC19" s="336">
        <f ca="1">OFFSET(Summary!$C21,0,AC$1)</f>
        <v>0</v>
      </c>
      <c r="AD19" s="336">
        <f ca="1">OFFSET(Summary!$C21,0,AD$1)</f>
        <v>0</v>
      </c>
      <c r="AE19" s="336">
        <f ca="1">OFFSET(Summary!$C21,0,AE$1)</f>
        <v>0</v>
      </c>
      <c r="AF19" s="336">
        <f ca="1">OFFSET(Summary!$C21,0,AF$1)</f>
        <v>0</v>
      </c>
      <c r="AG19" s="336">
        <f ca="1">OFFSET(Summary!$C21,0,AG$1)</f>
        <v>0</v>
      </c>
      <c r="AH19" s="336">
        <f ca="1">OFFSET(Summary!$C21,0,AH$1)</f>
        <v>0</v>
      </c>
      <c r="AI19" s="336">
        <f ca="1">OFFSET(Summary!$C21,0,AI$1)</f>
        <v>0</v>
      </c>
      <c r="AJ19" s="336">
        <f ca="1">OFFSET(Summary!$C21,0,AJ$1)</f>
        <v>0</v>
      </c>
      <c r="AK19" s="336">
        <f ca="1">OFFSET(Summary!$C21,0,AK$1)</f>
        <v>0</v>
      </c>
      <c r="AL19" s="336">
        <f ca="1">OFFSET(Summary!$C21,0,AL$1)</f>
        <v>0</v>
      </c>
      <c r="AM19" s="336">
        <f ca="1">OFFSET(Summary!$C21,0,AM$1)</f>
        <v>0</v>
      </c>
      <c r="AN19" s="336">
        <f ca="1">OFFSET(Summary!$C21,0,AN$1)</f>
        <v>0</v>
      </c>
      <c r="AO19" s="336">
        <f ca="1">OFFSET(Summary!$C21,0,AO$1)</f>
        <v>0</v>
      </c>
      <c r="AP19" s="336">
        <f ca="1">OFFSET(Summary!$C21,0,AP$1)</f>
        <v>0</v>
      </c>
      <c r="AQ19" s="336">
        <f ca="1">OFFSET(Summary!$C21,0,AQ$1)</f>
        <v>0</v>
      </c>
      <c r="AR19" s="336">
        <f ca="1">OFFSET(Summary!$C21,0,AR$1)</f>
        <v>0</v>
      </c>
      <c r="AS19" s="336">
        <f ca="1">OFFSET(Summary!$C21,0,AS$1)</f>
        <v>0</v>
      </c>
      <c r="AT19" s="336">
        <f ca="1">OFFSET(Summary!$C21,0,AT$1)</f>
        <v>0</v>
      </c>
      <c r="AU19" s="336">
        <f ca="1">OFFSET(Summary!$C21,0,AU$1)</f>
        <v>0</v>
      </c>
      <c r="AV19" s="336">
        <f ca="1">OFFSET(Summary!$C21,0,AV$1)</f>
        <v>0</v>
      </c>
      <c r="AW19" s="336">
        <f ca="1">OFFSET(Summary!$C21,0,AW$1)</f>
        <v>0</v>
      </c>
      <c r="AX19" s="336">
        <f ca="1">OFFSET(Summary!$C21,0,AX$1)</f>
        <v>0</v>
      </c>
      <c r="AY19" s="336">
        <f ca="1">OFFSET(Summary!$C21,0,AY$1)</f>
        <v>0</v>
      </c>
      <c r="AZ19" s="336">
        <f ca="1">OFFSET(Summary!$C21,0,AZ$1)</f>
        <v>0</v>
      </c>
      <c r="BA19" s="336">
        <f ca="1">OFFSET(Summary!$C21,0,BA$1)</f>
        <v>0</v>
      </c>
      <c r="BB19" s="336">
        <f ca="1">OFFSET(Summary!$C21,0,BB$1)</f>
        <v>0</v>
      </c>
      <c r="BC19" s="336">
        <f ca="1">OFFSET(Summary!$C21,0,BC$1)</f>
        <v>0</v>
      </c>
      <c r="BD19" s="336">
        <f ca="1">OFFSET(Summary!$C21,0,BD$1)</f>
        <v>0</v>
      </c>
      <c r="BE19" s="336">
        <f ca="1">OFFSET(Summary!$C21,0,BE$1)</f>
        <v>0</v>
      </c>
      <c r="BF19" s="336">
        <f ca="1">OFFSET(Summary!$C21,0,BF$1)</f>
        <v>0</v>
      </c>
      <c r="BG19" s="336">
        <f ca="1">OFFSET(Summary!$C21,0,BG$1)</f>
        <v>0</v>
      </c>
      <c r="BH19" s="336">
        <f ca="1">OFFSET(Summary!$C21,0,BH$1)</f>
        <v>0</v>
      </c>
      <c r="BI19" s="336">
        <f ca="1">OFFSET(Summary!$C21,0,BI$1)</f>
        <v>0</v>
      </c>
      <c r="BJ19" s="336">
        <f ca="1">OFFSET(Summary!$C21,0,BJ$1)</f>
        <v>0</v>
      </c>
      <c r="BK19" s="336">
        <f ca="1">OFFSET(Summary!$C21,0,BK$1)</f>
        <v>0</v>
      </c>
      <c r="BL19" s="336">
        <f ca="1">OFFSET(Summary!$C21,0,BL$1)</f>
        <v>0</v>
      </c>
      <c r="BM19" s="336">
        <f ca="1">OFFSET(Summary!$C21,0,BM$1)</f>
        <v>0</v>
      </c>
      <c r="BN19" s="336">
        <f ca="1">OFFSET(Summary!$C21,0,BN$1)</f>
        <v>0</v>
      </c>
      <c r="BO19" s="502"/>
      <c r="BP19" s="519">
        <f t="shared" ca="1" si="14"/>
        <v>0</v>
      </c>
      <c r="BR19" s="519">
        <f t="shared" ca="1" si="15"/>
        <v>0</v>
      </c>
      <c r="BT19" s="519">
        <f t="shared" ca="1" si="16"/>
        <v>0</v>
      </c>
      <c r="BU19" s="519"/>
      <c r="BV19" s="519">
        <f t="shared" ca="1" si="17"/>
        <v>0</v>
      </c>
      <c r="BX19" s="519">
        <f t="shared" ca="1" si="18"/>
        <v>0</v>
      </c>
      <c r="CE19" s="502">
        <f ca="1">SUM(G19:R19)</f>
        <v>0</v>
      </c>
      <c r="CG19" s="502">
        <f ca="1">SUM(S19:AD19)</f>
        <v>0</v>
      </c>
      <c r="CI19" s="336">
        <f ca="1">SUM(AE19:AP19)</f>
        <v>0</v>
      </c>
      <c r="CJ19" s="336"/>
      <c r="CK19" s="399">
        <f t="shared" ca="1" si="19"/>
        <v>0</v>
      </c>
      <c r="CM19" s="399">
        <f t="shared" ca="1" si="20"/>
        <v>0</v>
      </c>
    </row>
    <row r="20" spans="1:91" x14ac:dyDescent="0.3">
      <c r="A20" s="166" t="s">
        <v>155</v>
      </c>
      <c r="C20" s="336">
        <f ca="1">OFFSET(Summary!$C22,0,C$1)</f>
        <v>0</v>
      </c>
      <c r="D20" s="336">
        <f ca="1">OFFSET(Summary!$C22,0,D$1)</f>
        <v>0</v>
      </c>
      <c r="E20" s="336">
        <f ca="1">OFFSET(Summary!$C22,0,E$1)</f>
        <v>0</v>
      </c>
      <c r="F20" s="336">
        <f ca="1">OFFSET(Summary!$C22,0,F$1)</f>
        <v>0</v>
      </c>
      <c r="G20" s="336">
        <f ca="1">OFFSET(Summary!$C22,0,G$1)</f>
        <v>0</v>
      </c>
      <c r="H20" s="336">
        <f ca="1">OFFSET(Summary!$C22,0,H$1)</f>
        <v>0</v>
      </c>
      <c r="I20" s="336">
        <f ca="1">OFFSET(Summary!$C22,0,I$1)</f>
        <v>0</v>
      </c>
      <c r="J20" s="336">
        <f ca="1">OFFSET(Summary!$C22,0,J$1)</f>
        <v>119.61714339726026</v>
      </c>
      <c r="K20" s="336">
        <f ca="1">OFFSET(Summary!$C22,0,K$1)</f>
        <v>123.2626005479452</v>
      </c>
      <c r="L20" s="336">
        <f ca="1">OFFSET(Summary!$C22,0,L$1)</f>
        <v>128.07288312328768</v>
      </c>
      <c r="M20" s="336">
        <f ca="1">OFFSET(Summary!$C22,0,M$1)</f>
        <v>129.2617101369863</v>
      </c>
      <c r="N20" s="336">
        <f ca="1">OFFSET(Summary!$C22,0,N$1)</f>
        <v>132.6070338082192</v>
      </c>
      <c r="O20" s="336">
        <f ca="1">OFFSET(Summary!$C22,0,O$1)</f>
        <v>132.6070338082192</v>
      </c>
      <c r="P20" s="336">
        <f ca="1">OFFSET(Summary!$C22,0,P$1)</f>
        <v>123.18984909589041</v>
      </c>
      <c r="Q20" s="336">
        <f ca="1">OFFSET(Summary!$C22,0,Q$1)</f>
        <v>140.96572147945204</v>
      </c>
      <c r="R20" s="336">
        <f ca="1">OFFSET(Summary!$C22,0,R$1)</f>
        <v>137.35350465753424</v>
      </c>
      <c r="S20" s="336">
        <f ca="1">OFFSET(Summary!$C22,0,S$1)</f>
        <v>140.96572147945204</v>
      </c>
      <c r="T20" s="336">
        <f ca="1">OFFSET(Summary!$C22,0,T$1)</f>
        <v>137.35350465753424</v>
      </c>
      <c r="U20" s="336">
        <f ca="1">OFFSET(Summary!$C22,0,U$1)</f>
        <v>140.96572147945204</v>
      </c>
      <c r="V20" s="336">
        <f ca="1">OFFSET(Summary!$C22,0,V$1)</f>
        <v>140.96572147945204</v>
      </c>
      <c r="W20" s="336">
        <f ca="1">OFFSET(Summary!$C22,0,W$1)</f>
        <v>137.35350465753424</v>
      </c>
      <c r="X20" s="336">
        <f ca="1">OFFSET(Summary!$C22,0,X$1)</f>
        <v>140.96572147945204</v>
      </c>
      <c r="Y20" s="336">
        <f ca="1">OFFSET(Summary!$C22,0,Y$1)</f>
        <v>137.35350465753424</v>
      </c>
      <c r="Z20" s="336">
        <f ca="1">OFFSET(Summary!$C22,0,Z$1)</f>
        <v>140.96572147945204</v>
      </c>
      <c r="AA20" s="336">
        <f ca="1">OFFSET(Summary!$C22,0,AA$1)</f>
        <v>140.96572147945204</v>
      </c>
      <c r="AB20" s="336">
        <f ca="1">OFFSET(Summary!$C22,0,AB$1)</f>
        <v>133.74128783561645</v>
      </c>
      <c r="AC20" s="336">
        <f ca="1">OFFSET(Summary!$C22,0,AC$1)</f>
        <v>140.96572147945204</v>
      </c>
      <c r="AD20" s="336">
        <f ca="1">OFFSET(Summary!$C22,0,AD$1)</f>
        <v>137.35350465753424</v>
      </c>
      <c r="AE20" s="336">
        <f ca="1">OFFSET(Summary!$C22,0,AE$1)</f>
        <v>140.96572147945204</v>
      </c>
      <c r="AF20" s="336">
        <f ca="1">OFFSET(Summary!$C22,0,AF$1)</f>
        <v>137.35350465753424</v>
      </c>
      <c r="AG20" s="336">
        <f ca="1">OFFSET(Summary!$C22,0,AG$1)</f>
        <v>140.96572147945204</v>
      </c>
      <c r="AH20" s="336">
        <f ca="1">OFFSET(Summary!$C22,0,AH$1)</f>
        <v>140.96572147945204</v>
      </c>
      <c r="AI20" s="336">
        <f ca="1">OFFSET(Summary!$C22,0,AI$1)</f>
        <v>137.35350465753424</v>
      </c>
      <c r="AJ20" s="336">
        <f ca="1">OFFSET(Summary!$C22,0,AJ$1)</f>
        <v>140.96572147945204</v>
      </c>
      <c r="AK20" s="336">
        <f ca="1">OFFSET(Summary!$C22,0,AK$1)</f>
        <v>137.35350465753424</v>
      </c>
      <c r="AL20" s="336">
        <f ca="1">OFFSET(Summary!$C22,0,AL$1)</f>
        <v>140.96572147945204</v>
      </c>
      <c r="AM20" s="336">
        <f ca="1">OFFSET(Summary!$C22,0,AM$1)</f>
        <v>140.96572147945204</v>
      </c>
      <c r="AN20" s="336">
        <f ca="1">OFFSET(Summary!$C22,0,AN$1)</f>
        <v>130.12907101369862</v>
      </c>
      <c r="AO20" s="336">
        <f ca="1">OFFSET(Summary!$C22,0,AO$1)</f>
        <v>140.96572147945204</v>
      </c>
      <c r="AP20" s="336">
        <f ca="1">OFFSET(Summary!$C22,0,AP$1)</f>
        <v>137.35350465753424</v>
      </c>
      <c r="AQ20" s="336">
        <f ca="1">OFFSET(Summary!$C22,0,AQ$1)</f>
        <v>140.96572147945204</v>
      </c>
      <c r="AR20" s="336">
        <f ca="1">OFFSET(Summary!$C22,0,AR$1)</f>
        <v>137.35350465753424</v>
      </c>
      <c r="AS20" s="336">
        <f ca="1">OFFSET(Summary!$C22,0,AS$1)</f>
        <v>140.96572147945204</v>
      </c>
      <c r="AT20" s="336">
        <f ca="1">OFFSET(Summary!$C22,0,AT$1)</f>
        <v>140.96572147945204</v>
      </c>
      <c r="AU20" s="336">
        <f ca="1">OFFSET(Summary!$C22,0,AU$1)</f>
        <v>137.35350465753424</v>
      </c>
      <c r="AV20" s="336">
        <f ca="1">OFFSET(Summary!$C22,0,AV$1)</f>
        <v>140.96572147945204</v>
      </c>
      <c r="AW20" s="336">
        <f ca="1">OFFSET(Summary!$C22,0,AW$1)</f>
        <v>137.35350465753424</v>
      </c>
      <c r="AX20" s="336">
        <f ca="1">OFFSET(Summary!$C22,0,AX$1)</f>
        <v>140.96572147945204</v>
      </c>
      <c r="AY20" s="336">
        <f ca="1">OFFSET(Summary!$C22,0,AY$1)</f>
        <v>0</v>
      </c>
      <c r="AZ20" s="336">
        <f ca="1">OFFSET(Summary!$C22,0,AZ$1)</f>
        <v>0</v>
      </c>
      <c r="BA20" s="336">
        <f ca="1">OFFSET(Summary!$C22,0,BA$1)</f>
        <v>0</v>
      </c>
      <c r="BB20" s="336">
        <f ca="1">OFFSET(Summary!$C22,0,BB$1)</f>
        <v>0</v>
      </c>
      <c r="BC20" s="336">
        <f ca="1">OFFSET(Summary!$C22,0,BC$1)</f>
        <v>0</v>
      </c>
      <c r="BD20" s="336">
        <f ca="1">OFFSET(Summary!$C22,0,BD$1)</f>
        <v>0</v>
      </c>
      <c r="BE20" s="336">
        <f ca="1">OFFSET(Summary!$C22,0,BE$1)</f>
        <v>0</v>
      </c>
      <c r="BF20" s="336">
        <f ca="1">OFFSET(Summary!$C22,0,BF$1)</f>
        <v>0</v>
      </c>
      <c r="BG20" s="336">
        <f ca="1">OFFSET(Summary!$C22,0,BG$1)</f>
        <v>0</v>
      </c>
      <c r="BH20" s="336">
        <f ca="1">OFFSET(Summary!$C22,0,BH$1)</f>
        <v>0</v>
      </c>
      <c r="BI20" s="336">
        <f ca="1">OFFSET(Summary!$C22,0,BI$1)</f>
        <v>0</v>
      </c>
      <c r="BJ20" s="336">
        <f ca="1">OFFSET(Summary!$C22,0,BJ$1)</f>
        <v>0</v>
      </c>
      <c r="BK20" s="336">
        <f ca="1">OFFSET(Summary!$C22,0,BK$1)</f>
        <v>0</v>
      </c>
      <c r="BL20" s="336">
        <f ca="1">OFFSET(Summary!$C22,0,BL$1)</f>
        <v>0</v>
      </c>
      <c r="BM20" s="336">
        <f ca="1">OFFSET(Summary!$C22,0,BM$1)</f>
        <v>0</v>
      </c>
      <c r="BN20" s="336">
        <f ca="1">OFFSET(Summary!$C22,0,BN$1)</f>
        <v>0</v>
      </c>
      <c r="BO20" s="502"/>
      <c r="BP20" s="519">
        <f t="shared" ca="1" si="14"/>
        <v>632.82137101369858</v>
      </c>
      <c r="BR20" s="519">
        <f t="shared" ca="1" si="15"/>
        <v>1651.005230410959</v>
      </c>
      <c r="BT20" s="519">
        <f t="shared" ca="1" si="16"/>
        <v>1669.9153568219176</v>
      </c>
      <c r="BU20" s="519"/>
      <c r="BV20" s="519">
        <f t="shared" ca="1" si="17"/>
        <v>1666.30314</v>
      </c>
      <c r="BX20" s="519">
        <f t="shared" ca="1" si="18"/>
        <v>0</v>
      </c>
      <c r="CE20" s="502">
        <f ca="1">SUM(G20:R20)</f>
        <v>1166.9374800547944</v>
      </c>
      <c r="CG20" s="502">
        <f ca="1">SUM(S20:AD20)</f>
        <v>1669.9153568219176</v>
      </c>
      <c r="CI20" s="336">
        <f ca="1">SUM(AE20:AP20)</f>
        <v>1666.30314</v>
      </c>
      <c r="CJ20" s="336"/>
      <c r="CK20" s="385">
        <f t="shared" ca="1" si="19"/>
        <v>1116.889121369863</v>
      </c>
      <c r="CM20" s="385">
        <f t="shared" ca="1" si="20"/>
        <v>0</v>
      </c>
    </row>
    <row r="21" spans="1:91" x14ac:dyDescent="0.3">
      <c r="A21" s="166" t="s">
        <v>954</v>
      </c>
      <c r="C21" s="336">
        <f ca="1">OFFSET(Summary!$C23,0,C$1)</f>
        <v>0</v>
      </c>
      <c r="D21" s="336">
        <f ca="1">OFFSET(Summary!$C23,0,D$1)</f>
        <v>0</v>
      </c>
      <c r="E21" s="336">
        <f ca="1">OFFSET(Summary!$C23,0,E$1)</f>
        <v>0</v>
      </c>
      <c r="F21" s="336">
        <f ca="1">OFFSET(Summary!$C23,0,F$1)</f>
        <v>0</v>
      </c>
      <c r="G21" s="336">
        <f ca="1">OFFSET(Summary!$C23,0,G$1)</f>
        <v>0</v>
      </c>
      <c r="H21" s="336">
        <f ca="1">OFFSET(Summary!$C23,0,H$1)</f>
        <v>0</v>
      </c>
      <c r="I21" s="336">
        <f ca="1">OFFSET(Summary!$C23,0,I$1)</f>
        <v>0</v>
      </c>
      <c r="J21" s="336">
        <f ca="1">OFFSET(Summary!$C23,0,J$1)</f>
        <v>0</v>
      </c>
      <c r="K21" s="336">
        <f ca="1">OFFSET(Summary!$C23,0,K$1)</f>
        <v>0</v>
      </c>
      <c r="L21" s="336">
        <f ca="1">OFFSET(Summary!$C23,0,L$1)</f>
        <v>0</v>
      </c>
      <c r="M21" s="336">
        <f ca="1">OFFSET(Summary!$C23,0,M$1)</f>
        <v>0</v>
      </c>
      <c r="N21" s="336">
        <f ca="1">OFFSET(Summary!$C23,0,N$1)</f>
        <v>0</v>
      </c>
      <c r="O21" s="336">
        <f ca="1">OFFSET(Summary!$C23,0,O$1)</f>
        <v>0</v>
      </c>
      <c r="P21" s="336">
        <f ca="1">OFFSET(Summary!$C23,0,P$1)</f>
        <v>0</v>
      </c>
      <c r="Q21" s="336">
        <f ca="1">OFFSET(Summary!$C23,0,Q$1)</f>
        <v>0</v>
      </c>
      <c r="R21" s="336">
        <f ca="1">OFFSET(Summary!$C23,0,R$1)</f>
        <v>0</v>
      </c>
      <c r="S21" s="336">
        <f ca="1">OFFSET(Summary!$C23,0,S$1)</f>
        <v>0</v>
      </c>
      <c r="T21" s="336">
        <f ca="1">OFFSET(Summary!$C23,0,T$1)</f>
        <v>0</v>
      </c>
      <c r="U21" s="336">
        <f ca="1">OFFSET(Summary!$C23,0,U$1)</f>
        <v>0</v>
      </c>
      <c r="V21" s="336">
        <f ca="1">OFFSET(Summary!$C23,0,V$1)</f>
        <v>0</v>
      </c>
      <c r="W21" s="336">
        <f ca="1">OFFSET(Summary!$C23,0,W$1)</f>
        <v>0</v>
      </c>
      <c r="X21" s="336">
        <f ca="1">OFFSET(Summary!$C23,0,X$1)</f>
        <v>0</v>
      </c>
      <c r="Y21" s="336">
        <f ca="1">OFFSET(Summary!$C23,0,Y$1)</f>
        <v>0</v>
      </c>
      <c r="Z21" s="336">
        <f ca="1">OFFSET(Summary!$C23,0,Z$1)</f>
        <v>0</v>
      </c>
      <c r="AA21" s="336">
        <f ca="1">OFFSET(Summary!$C23,0,AA$1)</f>
        <v>0</v>
      </c>
      <c r="AB21" s="336">
        <f ca="1">OFFSET(Summary!$C23,0,AB$1)</f>
        <v>0</v>
      </c>
      <c r="AC21" s="336">
        <f ca="1">OFFSET(Summary!$C23,0,AC$1)</f>
        <v>0</v>
      </c>
      <c r="AD21" s="336">
        <f ca="1">OFFSET(Summary!$C23,0,AD$1)</f>
        <v>0</v>
      </c>
      <c r="AE21" s="336">
        <f ca="1">OFFSET(Summary!$C23,0,AE$1)</f>
        <v>0</v>
      </c>
      <c r="AF21" s="336">
        <f ca="1">OFFSET(Summary!$C23,0,AF$1)</f>
        <v>0</v>
      </c>
      <c r="AG21" s="336">
        <f ca="1">OFFSET(Summary!$C23,0,AG$1)</f>
        <v>0</v>
      </c>
      <c r="AH21" s="336">
        <f ca="1">OFFSET(Summary!$C23,0,AH$1)</f>
        <v>0</v>
      </c>
      <c r="AI21" s="336">
        <f ca="1">OFFSET(Summary!$C23,0,AI$1)</f>
        <v>0</v>
      </c>
      <c r="AJ21" s="336">
        <f ca="1">OFFSET(Summary!$C23,0,AJ$1)</f>
        <v>0</v>
      </c>
      <c r="AK21" s="336">
        <f ca="1">OFFSET(Summary!$C23,0,AK$1)</f>
        <v>0</v>
      </c>
      <c r="AL21" s="336">
        <f ca="1">OFFSET(Summary!$C23,0,AL$1)</f>
        <v>0</v>
      </c>
      <c r="AM21" s="336">
        <f ca="1">OFFSET(Summary!$C23,0,AM$1)</f>
        <v>0</v>
      </c>
      <c r="AN21" s="336">
        <f ca="1">OFFSET(Summary!$C23,0,AN$1)</f>
        <v>0</v>
      </c>
      <c r="AO21" s="336">
        <f ca="1">OFFSET(Summary!$C23,0,AO$1)</f>
        <v>0</v>
      </c>
      <c r="AP21" s="336">
        <f ca="1">OFFSET(Summary!$C23,0,AP$1)</f>
        <v>0</v>
      </c>
      <c r="AQ21" s="336">
        <f ca="1">OFFSET(Summary!$C23,0,AQ$1)</f>
        <v>0</v>
      </c>
      <c r="AR21" s="336">
        <f ca="1">OFFSET(Summary!$C23,0,AR$1)</f>
        <v>0</v>
      </c>
      <c r="AS21" s="336">
        <f ca="1">OFFSET(Summary!$C23,0,AS$1)</f>
        <v>0</v>
      </c>
      <c r="AT21" s="336">
        <f ca="1">OFFSET(Summary!$C23,0,AT$1)</f>
        <v>0</v>
      </c>
      <c r="AU21" s="336">
        <f ca="1">OFFSET(Summary!$C23,0,AU$1)</f>
        <v>0</v>
      </c>
      <c r="AV21" s="336">
        <f ca="1">OFFSET(Summary!$C23,0,AV$1)</f>
        <v>0</v>
      </c>
      <c r="AW21" s="336">
        <f ca="1">OFFSET(Summary!$C23,0,AW$1)</f>
        <v>0</v>
      </c>
      <c r="AX21" s="336">
        <f ca="1">OFFSET(Summary!$C23,0,AX$1)</f>
        <v>0</v>
      </c>
      <c r="AY21" s="336">
        <f ca="1">OFFSET(Summary!$C23,0,AY$1)</f>
        <v>0</v>
      </c>
      <c r="AZ21" s="336">
        <f ca="1">OFFSET(Summary!$C23,0,AZ$1)</f>
        <v>0</v>
      </c>
      <c r="BA21" s="336">
        <f ca="1">OFFSET(Summary!$C23,0,BA$1)</f>
        <v>0</v>
      </c>
      <c r="BB21" s="336">
        <f ca="1">OFFSET(Summary!$C23,0,BB$1)</f>
        <v>0</v>
      </c>
      <c r="BC21" s="336">
        <f ca="1">OFFSET(Summary!$C23,0,BC$1)</f>
        <v>0</v>
      </c>
      <c r="BD21" s="336">
        <f ca="1">OFFSET(Summary!$C23,0,BD$1)</f>
        <v>0</v>
      </c>
      <c r="BE21" s="336">
        <f ca="1">OFFSET(Summary!$C23,0,BE$1)</f>
        <v>0</v>
      </c>
      <c r="BF21" s="336">
        <f ca="1">OFFSET(Summary!$C23,0,BF$1)</f>
        <v>0</v>
      </c>
      <c r="BG21" s="336">
        <f ca="1">OFFSET(Summary!$C23,0,BG$1)</f>
        <v>0</v>
      </c>
      <c r="BH21" s="336">
        <f ca="1">OFFSET(Summary!$C23,0,BH$1)</f>
        <v>0</v>
      </c>
      <c r="BI21" s="336">
        <f ca="1">OFFSET(Summary!$C23,0,BI$1)</f>
        <v>0</v>
      </c>
      <c r="BJ21" s="336">
        <f ca="1">OFFSET(Summary!$C23,0,BJ$1)</f>
        <v>0</v>
      </c>
      <c r="BK21" s="336">
        <f ca="1">OFFSET(Summary!$C23,0,BK$1)</f>
        <v>0</v>
      </c>
      <c r="BL21" s="336">
        <f ca="1">OFFSET(Summary!$C23,0,BL$1)</f>
        <v>0</v>
      </c>
      <c r="BM21" s="336">
        <f ca="1">OFFSET(Summary!$C23,0,BM$1)</f>
        <v>0</v>
      </c>
      <c r="BN21" s="336">
        <f ca="1">OFFSET(Summary!$C23,0,BN$1)</f>
        <v>0</v>
      </c>
      <c r="BO21" s="502"/>
      <c r="BP21" s="519">
        <f t="shared" ca="1" si="14"/>
        <v>0</v>
      </c>
      <c r="BR21" s="519">
        <f t="shared" ca="1" si="15"/>
        <v>0</v>
      </c>
      <c r="BT21" s="519">
        <f t="shared" ca="1" si="16"/>
        <v>0</v>
      </c>
      <c r="BU21" s="519"/>
      <c r="BV21" s="519">
        <f t="shared" ca="1" si="17"/>
        <v>0</v>
      </c>
      <c r="BX21" s="519">
        <f t="shared" ca="1" si="18"/>
        <v>0</v>
      </c>
      <c r="CE21" s="502">
        <f ca="1">SUM(I21:T21)</f>
        <v>0</v>
      </c>
      <c r="CG21" s="502">
        <f ca="1">SUM(U21:AF21)</f>
        <v>0</v>
      </c>
      <c r="CI21" s="336">
        <f ca="1">SUM(AG21:BP21)</f>
        <v>0</v>
      </c>
      <c r="CJ21" s="336"/>
      <c r="CK21" s="385">
        <f t="shared" ca="1" si="19"/>
        <v>0</v>
      </c>
      <c r="CM21" s="385">
        <f t="shared" ca="1" si="20"/>
        <v>0</v>
      </c>
    </row>
    <row r="22" spans="1:91" x14ac:dyDescent="0.3">
      <c r="A22" s="166" t="s">
        <v>476</v>
      </c>
      <c r="C22" s="336">
        <f ca="1">OFFSET(Summary!$C24,0,C$1)</f>
        <v>0</v>
      </c>
      <c r="D22" s="336">
        <f ca="1">OFFSET(Summary!$C24,0,D$1)</f>
        <v>0</v>
      </c>
      <c r="E22" s="336">
        <f ca="1">OFFSET(Summary!$C24,0,E$1)</f>
        <v>0</v>
      </c>
      <c r="F22" s="336">
        <f ca="1">OFFSET(Summary!$C24,0,F$1)</f>
        <v>0</v>
      </c>
      <c r="G22" s="336">
        <f ca="1">OFFSET(Summary!$C24,0,G$1)</f>
        <v>0</v>
      </c>
      <c r="H22" s="336">
        <f ca="1">OFFSET(Summary!$C24,0,H$1)</f>
        <v>0</v>
      </c>
      <c r="I22" s="336">
        <f ca="1">OFFSET(Summary!$C24,0,I$1)</f>
        <v>0</v>
      </c>
      <c r="J22" s="336">
        <f ca="1">OFFSET(Summary!$C24,0,J$1)</f>
        <v>0</v>
      </c>
      <c r="K22" s="336">
        <f ca="1">OFFSET(Summary!$C24,0,K$1)</f>
        <v>0</v>
      </c>
      <c r="L22" s="336">
        <f ca="1">OFFSET(Summary!$C24,0,L$1)</f>
        <v>0</v>
      </c>
      <c r="M22" s="336">
        <f ca="1">OFFSET(Summary!$C24,0,M$1)</f>
        <v>0</v>
      </c>
      <c r="N22" s="336">
        <f ca="1">OFFSET(Summary!$C24,0,N$1)</f>
        <v>0</v>
      </c>
      <c r="O22" s="336">
        <f ca="1">OFFSET(Summary!$C24,0,O$1)</f>
        <v>0</v>
      </c>
      <c r="P22" s="336">
        <f ca="1">OFFSET(Summary!$C24,0,P$1)</f>
        <v>0</v>
      </c>
      <c r="Q22" s="336">
        <f ca="1">OFFSET(Summary!$C24,0,Q$1)</f>
        <v>0</v>
      </c>
      <c r="R22" s="336">
        <f ca="1">OFFSET(Summary!$C24,0,R$1)</f>
        <v>0</v>
      </c>
      <c r="S22" s="336">
        <f ca="1">OFFSET(Summary!$C24,0,S$1)</f>
        <v>0</v>
      </c>
      <c r="T22" s="336">
        <f ca="1">OFFSET(Summary!$C24,0,T$1)</f>
        <v>0</v>
      </c>
      <c r="U22" s="336">
        <f ca="1">OFFSET(Summary!$C24,0,U$1)</f>
        <v>0</v>
      </c>
      <c r="V22" s="336">
        <f ca="1">OFFSET(Summary!$C24,0,V$1)</f>
        <v>0</v>
      </c>
      <c r="W22" s="336">
        <f ca="1">OFFSET(Summary!$C24,0,W$1)</f>
        <v>0</v>
      </c>
      <c r="X22" s="336">
        <f ca="1">OFFSET(Summary!$C24,0,X$1)</f>
        <v>0</v>
      </c>
      <c r="Y22" s="336">
        <f ca="1">OFFSET(Summary!$C24,0,Y$1)</f>
        <v>0</v>
      </c>
      <c r="Z22" s="336">
        <f ca="1">OFFSET(Summary!$C24,0,Z$1)</f>
        <v>0</v>
      </c>
      <c r="AA22" s="336">
        <f ca="1">OFFSET(Summary!$C24,0,AA$1)</f>
        <v>0</v>
      </c>
      <c r="AB22" s="336">
        <f ca="1">OFFSET(Summary!$C24,0,AB$1)</f>
        <v>0</v>
      </c>
      <c r="AC22" s="336">
        <f ca="1">OFFSET(Summary!$C24,0,AC$1)</f>
        <v>0</v>
      </c>
      <c r="AD22" s="336">
        <f ca="1">OFFSET(Summary!$C24,0,AD$1)</f>
        <v>0</v>
      </c>
      <c r="AE22" s="336">
        <f ca="1">OFFSET(Summary!$C24,0,AE$1)</f>
        <v>0</v>
      </c>
      <c r="AF22" s="336">
        <f ca="1">OFFSET(Summary!$C24,0,AF$1)</f>
        <v>0</v>
      </c>
      <c r="AG22" s="336">
        <f ca="1">OFFSET(Summary!$C24,0,AG$1)</f>
        <v>0</v>
      </c>
      <c r="AH22" s="336">
        <f ca="1">OFFSET(Summary!$C24,0,AH$1)</f>
        <v>0</v>
      </c>
      <c r="AI22" s="336">
        <f ca="1">OFFSET(Summary!$C24,0,AI$1)</f>
        <v>0</v>
      </c>
      <c r="AJ22" s="336">
        <f ca="1">OFFSET(Summary!$C24,0,AJ$1)</f>
        <v>0</v>
      </c>
      <c r="AK22" s="336">
        <f ca="1">OFFSET(Summary!$C24,0,AK$1)</f>
        <v>0</v>
      </c>
      <c r="AL22" s="336">
        <f ca="1">OFFSET(Summary!$C24,0,AL$1)</f>
        <v>0</v>
      </c>
      <c r="AM22" s="336">
        <f ca="1">OFFSET(Summary!$C24,0,AM$1)</f>
        <v>0</v>
      </c>
      <c r="AN22" s="336">
        <f ca="1">OFFSET(Summary!$C24,0,AN$1)</f>
        <v>0</v>
      </c>
      <c r="AO22" s="336">
        <f ca="1">OFFSET(Summary!$C24,0,AO$1)</f>
        <v>0</v>
      </c>
      <c r="AP22" s="336">
        <f ca="1">OFFSET(Summary!$C24,0,AP$1)</f>
        <v>0</v>
      </c>
      <c r="AQ22" s="336">
        <f ca="1">OFFSET(Summary!$C24,0,AQ$1)</f>
        <v>0</v>
      </c>
      <c r="AR22" s="336">
        <f ca="1">OFFSET(Summary!$C24,0,AR$1)</f>
        <v>0</v>
      </c>
      <c r="AS22" s="336">
        <f ca="1">OFFSET(Summary!$C24,0,AS$1)</f>
        <v>0</v>
      </c>
      <c r="AT22" s="336">
        <f ca="1">OFFSET(Summary!$C24,0,AT$1)</f>
        <v>0</v>
      </c>
      <c r="AU22" s="336">
        <f ca="1">OFFSET(Summary!$C24,0,AU$1)</f>
        <v>0</v>
      </c>
      <c r="AV22" s="336">
        <f ca="1">OFFSET(Summary!$C24,0,AV$1)</f>
        <v>0</v>
      </c>
      <c r="AW22" s="336">
        <f ca="1">OFFSET(Summary!$C24,0,AW$1)</f>
        <v>0</v>
      </c>
      <c r="AX22" s="336">
        <f ca="1">OFFSET(Summary!$C24,0,AX$1)</f>
        <v>0</v>
      </c>
      <c r="AY22" s="336">
        <f ca="1">OFFSET(Summary!$C24,0,AY$1)</f>
        <v>0</v>
      </c>
      <c r="AZ22" s="336">
        <f ca="1">OFFSET(Summary!$C24,0,AZ$1)</f>
        <v>0</v>
      </c>
      <c r="BA22" s="336">
        <f ca="1">OFFSET(Summary!$C24,0,BA$1)</f>
        <v>0</v>
      </c>
      <c r="BB22" s="336">
        <f ca="1">OFFSET(Summary!$C24,0,BB$1)</f>
        <v>0</v>
      </c>
      <c r="BC22" s="336">
        <f ca="1">OFFSET(Summary!$C24,0,BC$1)</f>
        <v>0</v>
      </c>
      <c r="BD22" s="336">
        <f ca="1">OFFSET(Summary!$C24,0,BD$1)</f>
        <v>0</v>
      </c>
      <c r="BE22" s="336">
        <f ca="1">OFFSET(Summary!$C24,0,BE$1)</f>
        <v>0</v>
      </c>
      <c r="BF22" s="336">
        <f ca="1">OFFSET(Summary!$C24,0,BF$1)</f>
        <v>0</v>
      </c>
      <c r="BG22" s="336">
        <f ca="1">OFFSET(Summary!$C24,0,BG$1)</f>
        <v>0</v>
      </c>
      <c r="BH22" s="336">
        <f ca="1">OFFSET(Summary!$C24,0,BH$1)</f>
        <v>0</v>
      </c>
      <c r="BI22" s="336">
        <f ca="1">OFFSET(Summary!$C24,0,BI$1)</f>
        <v>0</v>
      </c>
      <c r="BJ22" s="336">
        <f ca="1">OFFSET(Summary!$C24,0,BJ$1)</f>
        <v>0</v>
      </c>
      <c r="BK22" s="336">
        <f ca="1">OFFSET(Summary!$C24,0,BK$1)</f>
        <v>0</v>
      </c>
      <c r="BL22" s="336">
        <f ca="1">OFFSET(Summary!$C24,0,BL$1)</f>
        <v>0</v>
      </c>
      <c r="BM22" s="336">
        <f ca="1">OFFSET(Summary!$C24,0,BM$1)</f>
        <v>0</v>
      </c>
      <c r="BN22" s="336">
        <f ca="1">OFFSET(Summary!$C24,0,BN$1)</f>
        <v>0</v>
      </c>
      <c r="BO22" s="502"/>
      <c r="BP22" s="519">
        <f t="shared" ca="1" si="14"/>
        <v>0</v>
      </c>
      <c r="BR22" s="519">
        <f t="shared" ca="1" si="15"/>
        <v>0</v>
      </c>
      <c r="BT22" s="519">
        <f t="shared" ca="1" si="16"/>
        <v>0</v>
      </c>
      <c r="BU22" s="519"/>
      <c r="BV22" s="519">
        <f t="shared" ca="1" si="17"/>
        <v>0</v>
      </c>
      <c r="BX22" s="519">
        <f t="shared" ca="1" si="18"/>
        <v>0</v>
      </c>
      <c r="CE22" s="502">
        <f ca="1">SUM(I22:T22)</f>
        <v>0</v>
      </c>
      <c r="CG22" s="502">
        <f ca="1">SUM(U22:AF22)</f>
        <v>0</v>
      </c>
      <c r="CI22" s="336">
        <f ca="1">SUM(AG22:BP22)</f>
        <v>0</v>
      </c>
      <c r="CJ22" s="336"/>
      <c r="CK22" s="385">
        <f t="shared" ca="1" si="19"/>
        <v>0</v>
      </c>
      <c r="CM22" s="385">
        <f t="shared" ca="1" si="20"/>
        <v>0</v>
      </c>
    </row>
    <row r="23" spans="1:91" x14ac:dyDescent="0.3">
      <c r="A23" s="363" t="s">
        <v>452</v>
      </c>
      <c r="C23" s="373">
        <f ca="1">OFFSET(Summary!$C25,0,C$1)</f>
        <v>12.519830000000001</v>
      </c>
      <c r="D23" s="373">
        <f ca="1">OFFSET(Summary!$C25,0,D$1)</f>
        <v>12.49939</v>
      </c>
      <c r="E23" s="373">
        <f ca="1">OFFSET(Summary!$C25,0,E$1)</f>
        <v>16.525220000000001</v>
      </c>
      <c r="F23" s="373">
        <f ca="1">OFFSET(Summary!$C25,0,F$1)</f>
        <v>13.199069999999999</v>
      </c>
      <c r="G23" s="373">
        <f ca="1">OFFSET(Summary!$C25,0,G$1)</f>
        <v>13.473129999999999</v>
      </c>
      <c r="H23" s="373">
        <f ca="1">OFFSET(Summary!$C25,0,H$1)</f>
        <v>13.055040000000002</v>
      </c>
      <c r="I23" s="373">
        <f ca="1">OFFSET(Summary!$C25,0,I$1)</f>
        <v>14.829000000000001</v>
      </c>
      <c r="J23" s="373">
        <f ca="1">OFFSET(Summary!$C25,0,J$1)</f>
        <v>39.111269129636206</v>
      </c>
      <c r="K23" s="373">
        <f ca="1">OFFSET(Summary!$C25,0,K$1)</f>
        <v>39.112076824389469</v>
      </c>
      <c r="L23" s="373">
        <f ca="1">OFFSET(Summary!$C25,0,L$1)</f>
        <v>39.003175089039587</v>
      </c>
      <c r="M23" s="373">
        <f ca="1">OFFSET(Summary!$C25,0,M$1)</f>
        <v>39.325370270617739</v>
      </c>
      <c r="N23" s="373">
        <f ca="1">OFFSET(Summary!$C25,0,N$1)</f>
        <v>39.476237713761378</v>
      </c>
      <c r="O23" s="373">
        <f ca="1">OFFSET(Summary!$C25,0,O$1)</f>
        <v>39.545266512550896</v>
      </c>
      <c r="P23" s="373">
        <f ca="1">OFFSET(Summary!$C25,0,P$1)</f>
        <v>40.151772008524553</v>
      </c>
      <c r="Q23" s="373">
        <f ca="1">OFFSET(Summary!$C25,0,Q$1)</f>
        <v>40.072155966366836</v>
      </c>
      <c r="R23" s="373">
        <f ca="1">OFFSET(Summary!$C25,0,R$1)</f>
        <v>40.880536023097505</v>
      </c>
      <c r="S23" s="373">
        <f ca="1">OFFSET(Summary!$C25,0,S$1)</f>
        <v>40.453159692602334</v>
      </c>
      <c r="T23" s="373">
        <f ca="1">OFFSET(Summary!$C25,0,T$1)</f>
        <v>40.452419465934859</v>
      </c>
      <c r="U23" s="373">
        <f ca="1">OFFSET(Summary!$C25,0,U$1)</f>
        <v>42.337572459057888</v>
      </c>
      <c r="V23" s="373">
        <f ca="1">OFFSET(Summary!$C25,0,V$1)</f>
        <v>42.329145728871893</v>
      </c>
      <c r="W23" s="373">
        <f ca="1">OFFSET(Summary!$C25,0,W$1)</f>
        <v>42.240278042746397</v>
      </c>
      <c r="X23" s="373">
        <f ca="1">OFFSET(Summary!$C25,0,X$1)</f>
        <v>43.468638795713524</v>
      </c>
      <c r="Y23" s="373">
        <f ca="1">OFFSET(Summary!$C25,0,Y$1)</f>
        <v>43.350815352866427</v>
      </c>
      <c r="Z23" s="373">
        <f ca="1">OFFSET(Summary!$C25,0,Z$1)</f>
        <v>45.570219708507402</v>
      </c>
      <c r="AA23" s="373">
        <f ca="1">OFFSET(Summary!$C25,0,AA$1)</f>
        <v>44.552260126878359</v>
      </c>
      <c r="AB23" s="373">
        <f ca="1">OFFSET(Summary!$C25,0,AB$1)</f>
        <v>44.386298036425437</v>
      </c>
      <c r="AC23" s="373">
        <f ca="1">OFFSET(Summary!$C25,0,AC$1)</f>
        <v>46.442591409012998</v>
      </c>
      <c r="AD23" s="373">
        <f ca="1">OFFSET(Summary!$C25,0,AD$1)</f>
        <v>46.799100844395042</v>
      </c>
      <c r="AE23" s="373">
        <f ca="1">OFFSET(Summary!$C25,0,AE$1)</f>
        <v>48.439920580312148</v>
      </c>
      <c r="AF23" s="373">
        <f ca="1">OFFSET(Summary!$C25,0,AF$1)</f>
        <v>48.91160730977797</v>
      </c>
      <c r="AG23" s="373">
        <f ca="1">OFFSET(Summary!$C25,0,AG$1)</f>
        <v>50.258811973844317</v>
      </c>
      <c r="AH23" s="373">
        <f ca="1">OFFSET(Summary!$C25,0,AH$1)</f>
        <v>50.240669513706131</v>
      </c>
      <c r="AI23" s="373">
        <f ca="1">OFFSET(Summary!$C25,0,AI$1)</f>
        <v>53.00684291782396</v>
      </c>
      <c r="AJ23" s="373">
        <f ca="1">OFFSET(Summary!$C25,0,AJ$1)</f>
        <v>53.051043355382681</v>
      </c>
      <c r="AK23" s="373">
        <f ca="1">OFFSET(Summary!$C25,0,AK$1)</f>
        <v>52.894190429869198</v>
      </c>
      <c r="AL23" s="373">
        <f ca="1">OFFSET(Summary!$C25,0,AL$1)</f>
        <v>56.834714974242956</v>
      </c>
      <c r="AM23" s="373">
        <f ca="1">OFFSET(Summary!$C25,0,AM$1)</f>
        <v>54.708670675779402</v>
      </c>
      <c r="AN23" s="373">
        <f ca="1">OFFSET(Summary!$C25,0,AN$1)</f>
        <v>57.551305351807187</v>
      </c>
      <c r="AO23" s="373">
        <f ca="1">OFFSET(Summary!$C25,0,AO$1)</f>
        <v>58.107277531725558</v>
      </c>
      <c r="AP23" s="373">
        <f ca="1">OFFSET(Summary!$C25,0,AP$1)</f>
        <v>57.415679627326035</v>
      </c>
      <c r="AQ23" s="373">
        <f ca="1">OFFSET(Summary!$C25,0,AQ$1)</f>
        <v>59.693002631197643</v>
      </c>
      <c r="AR23" s="373">
        <f ca="1">OFFSET(Summary!$C25,0,AR$1)</f>
        <v>60.274650120785253</v>
      </c>
      <c r="AS23" s="373">
        <f ca="1">OFFSET(Summary!$C25,0,AS$1)</f>
        <v>63.675503097042501</v>
      </c>
      <c r="AT23" s="373">
        <f ca="1">OFFSET(Summary!$C25,0,AT$1)</f>
        <v>62.607235624242556</v>
      </c>
      <c r="AU23" s="373">
        <f ca="1">OFFSET(Summary!$C25,0,AU$1)</f>
        <v>63.918541159688878</v>
      </c>
      <c r="AV23" s="373">
        <f ca="1">OFFSET(Summary!$C25,0,AV$1)</f>
        <v>64.693881199002178</v>
      </c>
      <c r="AW23" s="373">
        <f ca="1">OFFSET(Summary!$C25,0,AW$1)</f>
        <v>65.721342017259929</v>
      </c>
      <c r="AX23" s="373">
        <f ca="1">OFFSET(Summary!$C25,0,AX$1)</f>
        <v>66.751148673779994</v>
      </c>
      <c r="AY23" s="373">
        <f ca="1">OFFSET(Summary!$C25,0,AY$1)</f>
        <v>67.716711030391252</v>
      </c>
      <c r="AZ23" s="373">
        <f ca="1">OFFSET(Summary!$C25,0,AZ$1)</f>
        <v>68.748789214953078</v>
      </c>
      <c r="BA23" s="373">
        <f ca="1">OFFSET(Summary!$C25,0,BA$1)</f>
        <v>70.009333437071305</v>
      </c>
      <c r="BB23" s="373">
        <f ca="1">OFFSET(Summary!$C25,0,BB$1)</f>
        <v>71.407942350921459</v>
      </c>
      <c r="BC23" s="373">
        <f ca="1">OFFSET(Summary!$C25,0,BC$1)</f>
        <v>73.158638214888953</v>
      </c>
      <c r="BD23" s="373">
        <f ca="1">OFFSET(Summary!$C25,0,BD$1)</f>
        <v>75.026343842812082</v>
      </c>
      <c r="BE23" s="373">
        <f ca="1">OFFSET(Summary!$C25,0,BE$1)</f>
        <v>76.896546035833836</v>
      </c>
      <c r="BF23" s="373">
        <f ca="1">OFFSET(Summary!$C25,0,BF$1)</f>
        <v>78.902719362577741</v>
      </c>
      <c r="BG23" s="373">
        <f ca="1">OFFSET(Summary!$C25,0,BG$1)</f>
        <v>80.959660253008508</v>
      </c>
      <c r="BH23" s="373">
        <f ca="1">OFFSET(Summary!$C25,0,BH$1)</f>
        <v>83.084960302313888</v>
      </c>
      <c r="BI23" s="373">
        <f ca="1">OFFSET(Summary!$C25,0,BI$1)</f>
        <v>85.34554412484718</v>
      </c>
      <c r="BJ23" s="373">
        <f ca="1">OFFSET(Summary!$C25,0,BJ$1)</f>
        <v>87.657042016897307</v>
      </c>
      <c r="BK23" s="373">
        <f ca="1">OFFSET(Summary!$C25,0,BK$1)</f>
        <v>19.5</v>
      </c>
      <c r="BL23" s="373">
        <f ca="1">OFFSET(Summary!$C25,0,BL$1)</f>
        <v>19.5</v>
      </c>
      <c r="BM23" s="373">
        <f ca="1">OFFSET(Summary!$C25,0,BM$1)</f>
        <v>19.5</v>
      </c>
      <c r="BN23" s="373">
        <f ca="1">OFFSET(Summary!$C25,0,BN$1)</f>
        <v>19.5</v>
      </c>
      <c r="BO23" s="502"/>
      <c r="BP23" s="522">
        <f t="shared" ca="1" si="14"/>
        <v>292.12880902744439</v>
      </c>
      <c r="BR23" s="522">
        <f t="shared" ca="1" si="15"/>
        <v>500.85197975684054</v>
      </c>
      <c r="BT23" s="522">
        <f t="shared" ca="1" si="16"/>
        <v>595.8180514716712</v>
      </c>
      <c r="BU23" s="523"/>
      <c r="BV23" s="522">
        <f t="shared" ca="1" si="17"/>
        <v>735.11823770963713</v>
      </c>
      <c r="BX23" s="522">
        <f t="shared" ca="1" si="18"/>
        <v>918.91423018651665</v>
      </c>
      <c r="CE23" s="511">
        <f ca="1">SUM(G23:R23)</f>
        <v>398.0350295379842</v>
      </c>
      <c r="CG23" s="511">
        <f ca="1">SUM(S23:AD23)</f>
        <v>522.3824996630126</v>
      </c>
      <c r="CI23" s="373">
        <f ca="1">SUM(AE23:AP23)</f>
        <v>641.42073424159753</v>
      </c>
      <c r="CJ23" s="373"/>
      <c r="CK23" s="385">
        <f t="shared" ca="1" si="19"/>
        <v>785.21808055633596</v>
      </c>
      <c r="CM23" s="385">
        <f t="shared" ca="1" si="20"/>
        <v>719.03145415317954</v>
      </c>
    </row>
    <row r="24" spans="1:91" x14ac:dyDescent="0.3">
      <c r="A24" s="398" t="s">
        <v>574</v>
      </c>
      <c r="C24" s="400">
        <f t="shared" ref="C24:AL24" ca="1" si="21">SUM(C18:C23)</f>
        <v>12.519830000000001</v>
      </c>
      <c r="D24" s="400">
        <f t="shared" ca="1" si="21"/>
        <v>12.49939</v>
      </c>
      <c r="E24" s="400">
        <f t="shared" ca="1" si="21"/>
        <v>16.525220000000001</v>
      </c>
      <c r="F24" s="400">
        <f t="shared" ca="1" si="21"/>
        <v>13.199069999999999</v>
      </c>
      <c r="G24" s="400">
        <f t="shared" ca="1" si="21"/>
        <v>13.473129999999999</v>
      </c>
      <c r="H24" s="400">
        <f t="shared" ca="1" si="21"/>
        <v>13.055040000000002</v>
      </c>
      <c r="I24" s="400">
        <f t="shared" ca="1" si="21"/>
        <v>14.829000000000001</v>
      </c>
      <c r="J24" s="400">
        <f t="shared" ca="1" si="21"/>
        <v>158.72841252689648</v>
      </c>
      <c r="K24" s="400">
        <f t="shared" ca="1" si="21"/>
        <v>162.37467737233467</v>
      </c>
      <c r="L24" s="400">
        <f t="shared" ca="1" si="21"/>
        <v>167.07605821232727</v>
      </c>
      <c r="M24" s="400">
        <f t="shared" ca="1" si="21"/>
        <v>168.58708040760405</v>
      </c>
      <c r="N24" s="400">
        <f t="shared" ca="1" si="21"/>
        <v>172.08327152198058</v>
      </c>
      <c r="O24" s="400">
        <f t="shared" ca="1" si="21"/>
        <v>172.15230032077011</v>
      </c>
      <c r="P24" s="400">
        <f t="shared" ca="1" si="21"/>
        <v>163.34162110441497</v>
      </c>
      <c r="Q24" s="400">
        <f t="shared" ca="1" si="21"/>
        <v>181.03787744581888</v>
      </c>
      <c r="R24" s="400">
        <f t="shared" ca="1" si="21"/>
        <v>178.23404068063175</v>
      </c>
      <c r="S24" s="400">
        <f t="shared" ca="1" si="21"/>
        <v>188.37509327987584</v>
      </c>
      <c r="T24" s="400">
        <f t="shared" ca="1" si="21"/>
        <v>191.55189672620884</v>
      </c>
      <c r="U24" s="400">
        <f t="shared" ca="1" si="21"/>
        <v>197.49813229467432</v>
      </c>
      <c r="V24" s="400">
        <f t="shared" ca="1" si="21"/>
        <v>197.4897055644883</v>
      </c>
      <c r="W24" s="400">
        <f t="shared" ca="1" si="21"/>
        <v>193.33975530302035</v>
      </c>
      <c r="X24" s="400">
        <f t="shared" ca="1" si="21"/>
        <v>198.62919863132996</v>
      </c>
      <c r="Y24" s="400">
        <f t="shared" ca="1" si="21"/>
        <v>194.45029261314039</v>
      </c>
      <c r="Z24" s="400">
        <f t="shared" ca="1" si="21"/>
        <v>200.73077954412383</v>
      </c>
      <c r="AA24" s="400">
        <f t="shared" ca="1" si="21"/>
        <v>199.60281996249478</v>
      </c>
      <c r="AB24" s="400">
        <f t="shared" ca="1" si="21"/>
        <v>191.31469272135695</v>
      </c>
      <c r="AC24" s="400">
        <f t="shared" ca="1" si="21"/>
        <v>201.49315124462942</v>
      </c>
      <c r="AD24" s="400">
        <f t="shared" ca="1" si="21"/>
        <v>197.788578104669</v>
      </c>
      <c r="AE24" s="400">
        <f t="shared" ca="1" si="21"/>
        <v>203.49048041592857</v>
      </c>
      <c r="AF24" s="400">
        <f t="shared" ca="1" si="21"/>
        <v>199.90108457005192</v>
      </c>
      <c r="AG24" s="400">
        <f t="shared" ca="1" si="21"/>
        <v>205.30937180946074</v>
      </c>
      <c r="AH24" s="400">
        <f t="shared" ca="1" si="21"/>
        <v>205.29122934932255</v>
      </c>
      <c r="AI24" s="400">
        <f t="shared" ca="1" si="21"/>
        <v>203.9963201780979</v>
      </c>
      <c r="AJ24" s="400">
        <f t="shared" ca="1" si="21"/>
        <v>208.1016031909991</v>
      </c>
      <c r="AK24" s="400">
        <f t="shared" ca="1" si="21"/>
        <v>203.88366769014317</v>
      </c>
      <c r="AL24" s="400">
        <f t="shared" ca="1" si="21"/>
        <v>211.88527480985937</v>
      </c>
      <c r="AM24" s="400">
        <f t="shared" ref="AM24:AP24" ca="1" si="22">SUM(AM18:AM23)</f>
        <v>209.7592305113958</v>
      </c>
      <c r="AN24" s="400">
        <f t="shared" ca="1" si="22"/>
        <v>200.4186174613962</v>
      </c>
      <c r="AO24" s="400">
        <f t="shared" ca="1" si="22"/>
        <v>213.15783736734198</v>
      </c>
      <c r="AP24" s="400">
        <f t="shared" ca="1" si="22"/>
        <v>208.40515688759999</v>
      </c>
      <c r="AQ24" s="400">
        <f t="shared" ref="AQ24:BB24" ca="1" si="23">SUM(AQ18:AQ23)</f>
        <v>214.74356246681407</v>
      </c>
      <c r="AR24" s="400">
        <f t="shared" ca="1" si="23"/>
        <v>211.26412738105921</v>
      </c>
      <c r="AS24" s="400">
        <f t="shared" ca="1" si="23"/>
        <v>218.72606293265892</v>
      </c>
      <c r="AT24" s="400">
        <f t="shared" ca="1" si="23"/>
        <v>217.65779545985896</v>
      </c>
      <c r="AU24" s="400">
        <f t="shared" ca="1" si="23"/>
        <v>214.90801841996284</v>
      </c>
      <c r="AV24" s="400">
        <f t="shared" ca="1" si="23"/>
        <v>219.7444410346186</v>
      </c>
      <c r="AW24" s="400">
        <f t="shared" ca="1" si="23"/>
        <v>216.71081927753389</v>
      </c>
      <c r="AX24" s="400">
        <f t="shared" ca="1" si="23"/>
        <v>221.80170850939641</v>
      </c>
      <c r="AY24" s="400">
        <f t="shared" ca="1" si="23"/>
        <v>67.716711030391252</v>
      </c>
      <c r="AZ24" s="400">
        <f t="shared" ca="1" si="23"/>
        <v>68.748789214953078</v>
      </c>
      <c r="BA24" s="400">
        <f t="shared" ca="1" si="23"/>
        <v>70.009333437071305</v>
      </c>
      <c r="BB24" s="400">
        <f t="shared" ca="1" si="23"/>
        <v>71.407942350921459</v>
      </c>
      <c r="BC24" s="400">
        <f t="shared" ref="BC24:BN24" ca="1" si="24">SUM(BC18:BC23)</f>
        <v>73.158638214888953</v>
      </c>
      <c r="BD24" s="400">
        <f t="shared" ca="1" si="24"/>
        <v>75.026343842812082</v>
      </c>
      <c r="BE24" s="400">
        <f t="shared" ca="1" si="24"/>
        <v>76.896546035833836</v>
      </c>
      <c r="BF24" s="400">
        <f t="shared" ca="1" si="24"/>
        <v>78.902719362577741</v>
      </c>
      <c r="BG24" s="400">
        <f t="shared" ca="1" si="24"/>
        <v>80.959660253008508</v>
      </c>
      <c r="BH24" s="400">
        <f t="shared" ca="1" si="24"/>
        <v>83.084960302313888</v>
      </c>
      <c r="BI24" s="400">
        <f t="shared" ca="1" si="24"/>
        <v>85.34554412484718</v>
      </c>
      <c r="BJ24" s="400">
        <f t="shared" ca="1" si="24"/>
        <v>87.657042016897307</v>
      </c>
      <c r="BK24" s="400">
        <f t="shared" ca="1" si="24"/>
        <v>19.5</v>
      </c>
      <c r="BL24" s="400">
        <f t="shared" ca="1" si="24"/>
        <v>19.5</v>
      </c>
      <c r="BM24" s="400">
        <f t="shared" ca="1" si="24"/>
        <v>19.5</v>
      </c>
      <c r="BN24" s="400">
        <f t="shared" ca="1" si="24"/>
        <v>19.5</v>
      </c>
      <c r="BO24" s="506"/>
      <c r="BP24" s="400">
        <f t="shared" ca="1" si="14"/>
        <v>924.95018004114297</v>
      </c>
      <c r="BR24" s="400">
        <f t="shared" ca="1" si="15"/>
        <v>2256.8306935084975</v>
      </c>
      <c r="BT24" s="400">
        <f t="shared" ca="1" si="16"/>
        <v>2432.0582740470136</v>
      </c>
      <c r="BU24" s="400"/>
      <c r="BV24" s="400">
        <f t="shared" ca="1" si="17"/>
        <v>2567.2973777096372</v>
      </c>
      <c r="BX24" s="400">
        <f t="shared" ca="1" si="18"/>
        <v>918.91423018651665</v>
      </c>
      <c r="CE24" s="506">
        <f ca="1">SUM(G24:R24)</f>
        <v>1564.9725095927788</v>
      </c>
      <c r="CF24" s="506"/>
      <c r="CG24" s="506">
        <f ca="1">SUM(S24:AD24)</f>
        <v>2352.2640959900118</v>
      </c>
      <c r="CH24" s="400"/>
      <c r="CI24" s="400">
        <f ca="1">SUM(AE24:AP24)</f>
        <v>2473.5998742415968</v>
      </c>
      <c r="CJ24" s="400"/>
      <c r="CK24" s="443">
        <f t="shared" ca="1" si="19"/>
        <v>2013.43931151524</v>
      </c>
      <c r="CL24" s="400"/>
      <c r="CM24" s="443">
        <f t="shared" ca="1" si="20"/>
        <v>719.03145415317954</v>
      </c>
    </row>
    <row r="25" spans="1:91" x14ac:dyDescent="0.3">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507"/>
      <c r="BP25" s="401"/>
      <c r="BR25" s="401"/>
      <c r="BT25" s="401"/>
      <c r="BU25" s="401"/>
      <c r="BV25" s="401"/>
      <c r="BX25" s="401"/>
      <c r="CE25" s="507"/>
      <c r="CG25" s="507"/>
      <c r="CI25" s="401"/>
      <c r="CJ25" s="401"/>
      <c r="CK25" s="401"/>
      <c r="CM25" s="401"/>
    </row>
    <row r="26" spans="1:91" x14ac:dyDescent="0.3">
      <c r="A26" s="165" t="s">
        <v>499</v>
      </c>
      <c r="C26" s="400">
        <f t="shared" ref="C26" ca="1" si="25">C16-C24</f>
        <v>173.62802999999997</v>
      </c>
      <c r="D26" s="400">
        <f t="shared" ref="D26:AL26" ca="1" si="26">D16-D24</f>
        <v>173.42092</v>
      </c>
      <c r="E26" s="400">
        <f t="shared" ca="1" si="26"/>
        <v>187.59915000000001</v>
      </c>
      <c r="F26" s="400">
        <f t="shared" ca="1" si="26"/>
        <v>192.82616999999999</v>
      </c>
      <c r="G26" s="400">
        <f t="shared" ca="1" si="26"/>
        <v>205.74678999999998</v>
      </c>
      <c r="H26" s="400">
        <f t="shared" ca="1" si="26"/>
        <v>215.25567000000001</v>
      </c>
      <c r="I26" s="400">
        <f t="shared" ca="1" si="26"/>
        <v>234.76449999999997</v>
      </c>
      <c r="J26" s="400">
        <f t="shared" ca="1" si="26"/>
        <v>484.12374777423486</v>
      </c>
      <c r="K26" s="400">
        <f t="shared" ca="1" si="26"/>
        <v>480.50272338983632</v>
      </c>
      <c r="L26" s="400">
        <f t="shared" ca="1" si="26"/>
        <v>472.39816332015977</v>
      </c>
      <c r="M26" s="400">
        <f t="shared" ca="1" si="26"/>
        <v>480.95574054920041</v>
      </c>
      <c r="N26" s="400">
        <f t="shared" ca="1" si="26"/>
        <v>482.17415703306267</v>
      </c>
      <c r="O26" s="400">
        <f t="shared" ca="1" si="26"/>
        <v>484.26227819644521</v>
      </c>
      <c r="P26" s="400">
        <f t="shared" ca="1" si="26"/>
        <v>512.02625416197725</v>
      </c>
      <c r="Q26" s="400">
        <f t="shared" ca="1" si="26"/>
        <v>491.8419965031448</v>
      </c>
      <c r="R26" s="400">
        <f t="shared" ca="1" si="26"/>
        <v>519.90771004116539</v>
      </c>
      <c r="S26" s="400">
        <f t="shared" ca="1" si="26"/>
        <v>496.41114711394698</v>
      </c>
      <c r="T26" s="400">
        <f t="shared" ca="1" si="26"/>
        <v>493.21121158425558</v>
      </c>
      <c r="U26" s="400">
        <f t="shared" ca="1" si="26"/>
        <v>546.17600705088455</v>
      </c>
      <c r="V26" s="400">
        <f t="shared" ca="1" si="26"/>
        <v>545.92109846275844</v>
      </c>
      <c r="W26" s="400">
        <f t="shared" ca="1" si="26"/>
        <v>547.29393353280443</v>
      </c>
      <c r="X26" s="400">
        <f t="shared" ca="1" si="26"/>
        <v>580.39076373471767</v>
      </c>
      <c r="Y26" s="400">
        <f t="shared" ca="1" si="26"/>
        <v>580.88768716393554</v>
      </c>
      <c r="Z26" s="400">
        <f t="shared" ca="1" si="26"/>
        <v>643.96358634673254</v>
      </c>
      <c r="AA26" s="400">
        <f t="shared" ca="1" si="26"/>
        <v>613.28030900245415</v>
      </c>
      <c r="AB26" s="400">
        <f t="shared" ca="1" si="26"/>
        <v>616.38212091693799</v>
      </c>
      <c r="AC26" s="400">
        <f t="shared" ca="1" si="26"/>
        <v>670.46283028702669</v>
      </c>
      <c r="AD26" s="400">
        <f t="shared" ca="1" si="26"/>
        <v>685.30832328267604</v>
      </c>
      <c r="AE26" s="400">
        <f t="shared" ca="1" si="26"/>
        <v>730.88203771882581</v>
      </c>
      <c r="AF26" s="400">
        <f t="shared" ca="1" si="26"/>
        <v>749.21164386050964</v>
      </c>
      <c r="AG26" s="400">
        <f ca="1">AG16-AG24</f>
        <v>785.90350237317421</v>
      </c>
      <c r="AH26" s="400">
        <f t="shared" ca="1" si="26"/>
        <v>785.35469295399389</v>
      </c>
      <c r="AI26" s="400">
        <f t="shared" ca="1" si="26"/>
        <v>873.09252100390086</v>
      </c>
      <c r="AJ26" s="400">
        <f t="shared" ca="1" si="26"/>
        <v>870.3685016647097</v>
      </c>
      <c r="AK26" s="400">
        <f t="shared" ca="1" si="26"/>
        <v>869.68478324326918</v>
      </c>
      <c r="AL26" s="400">
        <f t="shared" ca="1" si="26"/>
        <v>984.82456813523299</v>
      </c>
      <c r="AM26" s="400">
        <f t="shared" ref="AM26:AP26" ca="1" si="27">AM16-AM24</f>
        <v>920.51172810671051</v>
      </c>
      <c r="AN26" s="400">
        <f t="shared" ca="1" si="27"/>
        <v>1018.6846747825782</v>
      </c>
      <c r="AO26" s="400">
        <f t="shared" ca="1" si="27"/>
        <v>1023.3195854990818</v>
      </c>
      <c r="AP26" s="400">
        <f t="shared" ca="1" si="27"/>
        <v>1006.4598314663385</v>
      </c>
      <c r="AQ26" s="400">
        <f t="shared" ref="AQ26:BB26" ca="1" si="28">AQ16-AQ24</f>
        <v>1071.2877697581121</v>
      </c>
      <c r="AR26" s="400">
        <f t="shared" ca="1" si="28"/>
        <v>1092.9436888934797</v>
      </c>
      <c r="AS26" s="400">
        <f t="shared" ca="1" si="28"/>
        <v>1191.7584088499193</v>
      </c>
      <c r="AT26" s="400">
        <f t="shared" ca="1" si="28"/>
        <v>1159.4433177977207</v>
      </c>
      <c r="AU26" s="400">
        <f t="shared" ca="1" si="28"/>
        <v>1203.1713928203146</v>
      </c>
      <c r="AV26" s="400">
        <f t="shared" ca="1" si="28"/>
        <v>1222.5643464341993</v>
      </c>
      <c r="AW26" s="400">
        <f t="shared" ca="1" si="28"/>
        <v>1257.706118761839</v>
      </c>
      <c r="AX26" s="400">
        <f t="shared" ca="1" si="28"/>
        <v>1284.7966875462284</v>
      </c>
      <c r="AY26" s="400">
        <f t="shared" ca="1" si="28"/>
        <v>1439.0555086693355</v>
      </c>
      <c r="AZ26" s="400">
        <f t="shared" ca="1" si="28"/>
        <v>1470.2758737523307</v>
      </c>
      <c r="BA26" s="400">
        <f t="shared" ca="1" si="28"/>
        <v>1508.407336471407</v>
      </c>
      <c r="BB26" s="400">
        <f t="shared" ca="1" si="28"/>
        <v>1550.7152561153741</v>
      </c>
      <c r="BC26" s="400">
        <f t="shared" ref="BC26:BN26" ca="1" si="29">BC16-BC24</f>
        <v>1603.6738060003911</v>
      </c>
      <c r="BD26" s="400">
        <f t="shared" ca="1" si="29"/>
        <v>1660.1719012450656</v>
      </c>
      <c r="BE26" s="400">
        <f t="shared" ca="1" si="29"/>
        <v>1716.7455175839732</v>
      </c>
      <c r="BF26" s="400">
        <f t="shared" ca="1" si="29"/>
        <v>1777.4322607179768</v>
      </c>
      <c r="BG26" s="400">
        <f t="shared" ca="1" si="29"/>
        <v>1839.6547226535072</v>
      </c>
      <c r="BH26" s="400">
        <f t="shared" ca="1" si="29"/>
        <v>1903.945049144995</v>
      </c>
      <c r="BI26" s="400">
        <f t="shared" ca="1" si="29"/>
        <v>1972.327709776627</v>
      </c>
      <c r="BJ26" s="400">
        <f t="shared" ca="1" si="29"/>
        <v>2042.2505210111435</v>
      </c>
      <c r="BK26" s="400">
        <f t="shared" ca="1" si="29"/>
        <v>2184.6104863554765</v>
      </c>
      <c r="BL26" s="400">
        <f t="shared" ca="1" si="29"/>
        <v>2258.8990149561314</v>
      </c>
      <c r="BM26" s="400">
        <f t="shared" ca="1" si="29"/>
        <v>2333.2739583814755</v>
      </c>
      <c r="BN26" s="400">
        <f t="shared" ca="1" si="29"/>
        <v>2413.9267053855579</v>
      </c>
      <c r="BO26" s="506"/>
      <c r="BP26" s="400">
        <f ca="1">SUM(C26:N26)</f>
        <v>3783.3957620664942</v>
      </c>
      <c r="BR26" s="400">
        <f ca="1">SUM(O26:Z26)</f>
        <v>6442.2936738927683</v>
      </c>
      <c r="BT26" s="400">
        <f ca="1">SUM(AA26:AL26)</f>
        <v>9234.7558344427107</v>
      </c>
      <c r="BU26" s="400"/>
      <c r="BV26" s="400">
        <f ca="1">SUM(AM26:AX26)</f>
        <v>13452.647550716521</v>
      </c>
      <c r="BX26" s="400">
        <f ca="1">SUM(AY26:BJ26)</f>
        <v>20484.655463142128</v>
      </c>
      <c r="CE26" s="506">
        <f ca="1">SUM(G26:R26)</f>
        <v>5063.9597309692263</v>
      </c>
      <c r="CG26" s="506">
        <f ca="1">SUM(S26:AD26)</f>
        <v>7019.6890184791309</v>
      </c>
      <c r="CI26" s="400">
        <f ca="1">SUM(AE26:AP26)</f>
        <v>10618.298070808323</v>
      </c>
      <c r="CJ26" s="400"/>
      <c r="CK26" s="400">
        <f ca="1">SUM(AQ26:BB26)</f>
        <v>15452.125705870259</v>
      </c>
      <c r="CM26" s="400">
        <f ca="1">SUM(BC26:BN26)</f>
        <v>23706.911653212323</v>
      </c>
    </row>
    <row r="27" spans="1:91" x14ac:dyDescent="0.3">
      <c r="A27" s="402" t="s">
        <v>575</v>
      </c>
      <c r="C27" s="403">
        <f t="shared" ref="C27:BR27" ca="1" si="30">C26/C16</f>
        <v>0.93274255207661261</v>
      </c>
      <c r="D27" s="403">
        <f t="shared" ref="D27:AL27" ca="1" si="31">D26/D16</f>
        <v>0.93277017449035016</v>
      </c>
      <c r="E27" s="403">
        <f t="shared" ca="1" si="31"/>
        <v>0.91904337536963376</v>
      </c>
      <c r="F27" s="403">
        <f t="shared" ca="1" si="31"/>
        <v>0.93593469421513598</v>
      </c>
      <c r="G27" s="403">
        <f t="shared" ca="1" si="31"/>
        <v>0.93854057605713936</v>
      </c>
      <c r="H27" s="403">
        <f t="shared" ca="1" si="31"/>
        <v>0.94281897682329496</v>
      </c>
      <c r="I27" s="403">
        <f t="shared" ca="1" si="31"/>
        <v>0.94058739510443978</v>
      </c>
      <c r="J27" s="403">
        <f t="shared" ca="1" si="31"/>
        <v>0.75308722233655823</v>
      </c>
      <c r="K27" s="403">
        <f t="shared" ca="1" si="31"/>
        <v>0.74742512774623993</v>
      </c>
      <c r="L27" s="403">
        <f t="shared" ca="1" si="31"/>
        <v>0.73872901739192409</v>
      </c>
      <c r="M27" s="403">
        <f t="shared" ca="1" si="31"/>
        <v>0.74045270770714078</v>
      </c>
      <c r="N27" s="403">
        <f t="shared" ca="1" si="31"/>
        <v>0.73697926227290356</v>
      </c>
      <c r="O27" s="403">
        <f t="shared" ca="1" si="31"/>
        <v>0.73773845683067019</v>
      </c>
      <c r="P27" s="403">
        <f t="shared" ca="1" si="31"/>
        <v>0.75814422467164799</v>
      </c>
      <c r="Q27" s="403">
        <f t="shared" ca="1" si="31"/>
        <v>0.73095067269087299</v>
      </c>
      <c r="R27" s="403">
        <f t="shared" ca="1" si="31"/>
        <v>0.74470221771386891</v>
      </c>
      <c r="S27" s="403">
        <f t="shared" ca="1" si="31"/>
        <v>0.72491402109431891</v>
      </c>
      <c r="T27" s="403">
        <f t="shared" ca="1" si="31"/>
        <v>0.72026545472224646</v>
      </c>
      <c r="U27" s="403">
        <f t="shared" ca="1" si="31"/>
        <v>0.73442920515096199</v>
      </c>
      <c r="V27" s="403">
        <f t="shared" ca="1" si="31"/>
        <v>0.73434646833939465</v>
      </c>
      <c r="W27" s="403">
        <f t="shared" ca="1" si="31"/>
        <v>0.73895360389705722</v>
      </c>
      <c r="X27" s="403">
        <f t="shared" ca="1" si="31"/>
        <v>0.74502681801882042</v>
      </c>
      <c r="Y27" s="403">
        <f t="shared" ca="1" si="31"/>
        <v>0.74920576872933731</v>
      </c>
      <c r="Z27" s="403">
        <f t="shared" ca="1" si="31"/>
        <v>0.7623628289121791</v>
      </c>
      <c r="AA27" s="403">
        <f t="shared" ca="1" si="31"/>
        <v>0.75445077791606918</v>
      </c>
      <c r="AB27" s="403">
        <f t="shared" ca="1" si="31"/>
        <v>0.76313551138133862</v>
      </c>
      <c r="AC27" s="403">
        <f t="shared" ca="1" si="31"/>
        <v>0.76891820744128436</v>
      </c>
      <c r="AD27" s="403">
        <f t="shared" ca="1" si="31"/>
        <v>0.7760284541889535</v>
      </c>
      <c r="AE27" s="403">
        <f t="shared" ca="1" si="31"/>
        <v>0.78221696757290393</v>
      </c>
      <c r="AF27" s="403">
        <f t="shared" ca="1" si="31"/>
        <v>0.78938109396066647</v>
      </c>
      <c r="AG27" s="403">
        <f t="shared" ca="1" si="31"/>
        <v>0.79287055570302079</v>
      </c>
      <c r="AH27" s="403">
        <f t="shared" ca="1" si="31"/>
        <v>0.79277032819959825</v>
      </c>
      <c r="AI27" s="403">
        <f t="shared" ca="1" si="31"/>
        <v>0.81060399813052375</v>
      </c>
      <c r="AJ27" s="403">
        <f t="shared" ca="1" si="31"/>
        <v>0.80703998909748031</v>
      </c>
      <c r="AK27" s="403">
        <f t="shared" ca="1" si="31"/>
        <v>0.81008787328569798</v>
      </c>
      <c r="AL27" s="403">
        <f t="shared" ca="1" si="31"/>
        <v>0.82294348453889909</v>
      </c>
      <c r="AM27" s="403">
        <f t="shared" ref="AM27:AP27" ca="1" si="32">AM26/AM16</f>
        <v>0.81441686268941038</v>
      </c>
      <c r="AN27" s="403">
        <f t="shared" ca="1" si="32"/>
        <v>0.83560161084259688</v>
      </c>
      <c r="AO27" s="403">
        <f t="shared" ca="1" si="32"/>
        <v>0.82760879137348442</v>
      </c>
      <c r="AP27" s="403">
        <f t="shared" ca="1" si="32"/>
        <v>0.82845405959885698</v>
      </c>
      <c r="AQ27" s="403">
        <f t="shared" ref="AQ27:BB27" ca="1" si="33">AQ26/AQ16</f>
        <v>0.83301840547283379</v>
      </c>
      <c r="AR27" s="403">
        <f t="shared" ca="1" si="33"/>
        <v>0.83801344789932797</v>
      </c>
      <c r="AS27" s="403">
        <f t="shared" ca="1" si="33"/>
        <v>0.84492841480471492</v>
      </c>
      <c r="AT27" s="403">
        <f t="shared" ca="1" si="33"/>
        <v>0.84194494263026043</v>
      </c>
      <c r="AU27" s="403">
        <f t="shared" ca="1" si="33"/>
        <v>0.84845135137248728</v>
      </c>
      <c r="AV27" s="403">
        <f t="shared" ca="1" si="33"/>
        <v>0.84764396990171609</v>
      </c>
      <c r="AW27" s="403">
        <f t="shared" ca="1" si="33"/>
        <v>0.85301930974442808</v>
      </c>
      <c r="AX27" s="403">
        <f t="shared" ca="1" si="33"/>
        <v>0.85277980575972467</v>
      </c>
      <c r="AY27" s="403">
        <f t="shared" ca="1" si="33"/>
        <v>0.955058428775727</v>
      </c>
      <c r="AZ27" s="403">
        <f t="shared" ca="1" si="33"/>
        <v>0.95532963774446378</v>
      </c>
      <c r="BA27" s="403">
        <f t="shared" ca="1" si="33"/>
        <v>0.95564584765749427</v>
      </c>
      <c r="BB27" s="403">
        <f t="shared" ca="1" si="33"/>
        <v>0.95597871825121716</v>
      </c>
      <c r="BC27" s="403">
        <f t="shared" ref="BC27:BN27" ca="1" si="34">BC26/BC16</f>
        <v>0.9563709311164208</v>
      </c>
      <c r="BD27" s="403">
        <f t="shared" ca="1" si="34"/>
        <v>0.95676209098574061</v>
      </c>
      <c r="BE27" s="403">
        <f t="shared" ca="1" si="34"/>
        <v>0.95712826566932396</v>
      </c>
      <c r="BF27" s="403">
        <f t="shared" ca="1" si="34"/>
        <v>0.95749543039955332</v>
      </c>
      <c r="BG27" s="403">
        <f t="shared" ca="1" si="34"/>
        <v>0.95784699886997093</v>
      </c>
      <c r="BH27" s="403">
        <f t="shared" ca="1" si="34"/>
        <v>0.95818635858175893</v>
      </c>
      <c r="BI27" s="403">
        <f t="shared" ca="1" si="34"/>
        <v>0.95852327673354998</v>
      </c>
      <c r="BJ27" s="403">
        <f t="shared" ca="1" si="34"/>
        <v>0.95884467310295973</v>
      </c>
      <c r="BK27" s="403">
        <f t="shared" ca="1" si="34"/>
        <v>0.99115289359552772</v>
      </c>
      <c r="BL27" s="403">
        <f t="shared" ca="1" si="34"/>
        <v>0.99144135865930605</v>
      </c>
      <c r="BM27" s="403">
        <f t="shared" ca="1" si="34"/>
        <v>0.99171191098467681</v>
      </c>
      <c r="BN27" s="403">
        <f t="shared" ca="1" si="34"/>
        <v>0.99198660886031886</v>
      </c>
      <c r="BO27" s="403"/>
      <c r="BP27" s="524">
        <f ca="1">BP26/BP16</f>
        <v>0.80355093032371783</v>
      </c>
      <c r="BR27" s="524">
        <f t="shared" ca="1" si="30"/>
        <v>0.74056806200338388</v>
      </c>
      <c r="BT27" s="524">
        <f t="shared" ref="BT27:BV27" ca="1" si="35">BT26/BT16</f>
        <v>0.7915404967087587</v>
      </c>
      <c r="BU27" s="524"/>
      <c r="BV27" s="524">
        <f t="shared" ca="1" si="35"/>
        <v>0.83974368269180721</v>
      </c>
      <c r="BX27" s="524">
        <f t="shared" ref="BX27" ca="1" si="36">BX26/BX16</f>
        <v>0.95706724423295919</v>
      </c>
      <c r="CE27" s="403">
        <f ca="1">CE26/CE16</f>
        <v>0.76391785995083583</v>
      </c>
      <c r="CG27" s="403">
        <f t="shared" ref="CG27" ca="1" si="37">CG26/CG16</f>
        <v>0.74901025781291997</v>
      </c>
      <c r="CI27" s="403">
        <f ca="1">CI26/CI16</f>
        <v>0.8110587261966189</v>
      </c>
      <c r="CJ27" s="403"/>
      <c r="CK27" s="403">
        <f ca="1">CK26/CK16</f>
        <v>0.88471948605664741</v>
      </c>
      <c r="CM27" s="403">
        <f ca="1">CM26/CM16</f>
        <v>0.97056279665466183</v>
      </c>
    </row>
    <row r="28" spans="1:91" x14ac:dyDescent="0.3">
      <c r="BX28" s="166"/>
    </row>
    <row r="29" spans="1:91" x14ac:dyDescent="0.3">
      <c r="A29" s="166" t="s">
        <v>86</v>
      </c>
      <c r="C29" s="336">
        <f ca="1">OFFSET(Summary!$C31,0,C$1)</f>
        <v>28.311349999999997</v>
      </c>
      <c r="D29" s="336">
        <f ca="1">OFFSET(Summary!$C31,0,D$1)</f>
        <v>1.94123</v>
      </c>
      <c r="E29" s="336">
        <f ca="1">OFFSET(Summary!$C31,0,E$1)</f>
        <v>29.788169999999997</v>
      </c>
      <c r="F29" s="336">
        <f ca="1">OFFSET(Summary!$C31,0,F$1)</f>
        <v>-16.006809999999998</v>
      </c>
      <c r="G29" s="336">
        <f ca="1">OFFSET(Summary!$C31,0,G$1)</f>
        <v>0</v>
      </c>
      <c r="H29" s="336">
        <f ca="1">OFFSET(Summary!$C31,0,H$1)</f>
        <v>0.96</v>
      </c>
      <c r="I29" s="336">
        <f ca="1">OFFSET(Summary!$C31,0,I$1)</f>
        <v>0</v>
      </c>
      <c r="J29" s="336">
        <f ca="1">OFFSET(Summary!$C31,0,J$1)</f>
        <v>140.91660836887672</v>
      </c>
      <c r="K29" s="336">
        <f ca="1">OFFSET(Summary!$C31,0,K$1)</f>
        <v>138.0675242279452</v>
      </c>
      <c r="L29" s="336">
        <f ca="1">OFFSET(Summary!$C31,0,L$1)</f>
        <v>140.91660836887672</v>
      </c>
      <c r="M29" s="336">
        <f ca="1">OFFSET(Summary!$C31,0,M$1)</f>
        <v>138.0675242279452</v>
      </c>
      <c r="N29" s="336">
        <f ca="1">OFFSET(Summary!$C31,0,N$1)</f>
        <v>156.31460288942466</v>
      </c>
      <c r="O29" s="336">
        <f ca="1">OFFSET(Summary!$C31,0,O$1)</f>
        <v>158.58319467024657</v>
      </c>
      <c r="P29" s="336">
        <f ca="1">OFFSET(Summary!$C31,0,P$1)</f>
        <v>148.33449841183563</v>
      </c>
      <c r="Q29" s="336">
        <f ca="1">OFFSET(Summary!$C31,0,Q$1)</f>
        <v>166.144235766137</v>
      </c>
      <c r="R29" s="336">
        <f ca="1">OFFSET(Summary!$C31,0,R$1)</f>
        <v>168.44497628273973</v>
      </c>
      <c r="S29" s="336">
        <f ca="1">OFFSET(Summary!$C31,0,S$1)</f>
        <v>175.52291159468319</v>
      </c>
      <c r="T29" s="336">
        <f ca="1">OFFSET(Summary!$C31,0,T$1)</f>
        <v>193.2824529950685</v>
      </c>
      <c r="U29" s="336">
        <f ca="1">OFFSET(Summary!$C31,0,U$1)</f>
        <v>197.82994809490413</v>
      </c>
      <c r="V29" s="336">
        <f ca="1">OFFSET(Summary!$C31,0,V$1)</f>
        <v>197.82994809490413</v>
      </c>
      <c r="W29" s="336">
        <f ca="1">OFFSET(Summary!$C31,0,W$1)</f>
        <v>193.2824529950685</v>
      </c>
      <c r="X29" s="336">
        <f ca="1">OFFSET(Summary!$C31,0,X$1)</f>
        <v>197.82994809490413</v>
      </c>
      <c r="Y29" s="336">
        <f ca="1">OFFSET(Summary!$C31,0,Y$1)</f>
        <v>193.2824529950685</v>
      </c>
      <c r="Z29" s="336">
        <f ca="1">OFFSET(Summary!$C31,0,Z$1)</f>
        <v>197.82994809490413</v>
      </c>
      <c r="AA29" s="336">
        <f ca="1">OFFSET(Summary!$C31,0,AA$1)</f>
        <v>197.82994809490413</v>
      </c>
      <c r="AB29" s="336">
        <f ca="1">OFFSET(Summary!$C31,0,AB$1)</f>
        <v>188.7349578952329</v>
      </c>
      <c r="AC29" s="336">
        <f ca="1">OFFSET(Summary!$C31,0,AC$1)</f>
        <v>197.82994809490413</v>
      </c>
      <c r="AD29" s="336">
        <f ca="1">OFFSET(Summary!$C31,0,AD$1)</f>
        <v>196.2824529950685</v>
      </c>
      <c r="AE29" s="336">
        <f ca="1">OFFSET(Summary!$C31,0,AE$1)</f>
        <v>200.82994809490413</v>
      </c>
      <c r="AF29" s="336">
        <f ca="1">OFFSET(Summary!$C31,0,AF$1)</f>
        <v>196.2824529950685</v>
      </c>
      <c r="AG29" s="336">
        <f ca="1">OFFSET(Summary!$C31,0,AG$1)</f>
        <v>200.82994809490413</v>
      </c>
      <c r="AH29" s="336">
        <f ca="1">OFFSET(Summary!$C31,0,AH$1)</f>
        <v>200.82994809490413</v>
      </c>
      <c r="AI29" s="336">
        <f ca="1">OFFSET(Summary!$C31,0,AI$1)</f>
        <v>196.2824529950685</v>
      </c>
      <c r="AJ29" s="336">
        <f ca="1">OFFSET(Summary!$C31,0,AJ$1)</f>
        <v>200.82994809490413</v>
      </c>
      <c r="AK29" s="336">
        <f ca="1">OFFSET(Summary!$C31,0,AK$1)</f>
        <v>196.2824529950685</v>
      </c>
      <c r="AL29" s="336">
        <f ca="1">OFFSET(Summary!$C31,0,AL$1)</f>
        <v>200.82994809490413</v>
      </c>
      <c r="AM29" s="336">
        <f ca="1">OFFSET(Summary!$C31,0,AM$1)</f>
        <v>200.82994809490413</v>
      </c>
      <c r="AN29" s="336">
        <f ca="1">OFFSET(Summary!$C31,0,AN$1)</f>
        <v>187.18746279539727</v>
      </c>
      <c r="AO29" s="336">
        <f ca="1">OFFSET(Summary!$C31,0,AO$1)</f>
        <v>200.82994809490413</v>
      </c>
      <c r="AP29" s="336">
        <f ca="1">OFFSET(Summary!$C31,0,AP$1)</f>
        <v>196.2824529950685</v>
      </c>
      <c r="AQ29" s="336">
        <f ca="1">OFFSET(Summary!$C31,0,AQ$1)</f>
        <v>200.82994809490413</v>
      </c>
      <c r="AR29" s="336">
        <f ca="1">OFFSET(Summary!$C31,0,AR$1)</f>
        <v>196.2824529950685</v>
      </c>
      <c r="AS29" s="336">
        <f ca="1">OFFSET(Summary!$C31,0,AS$1)</f>
        <v>200.82994809490413</v>
      </c>
      <c r="AT29" s="336">
        <f ca="1">OFFSET(Summary!$C31,0,AT$1)</f>
        <v>200.82994809490413</v>
      </c>
      <c r="AU29" s="336">
        <f ca="1">OFFSET(Summary!$C31,0,AU$1)</f>
        <v>196.2824529950685</v>
      </c>
      <c r="AV29" s="336">
        <f ca="1">OFFSET(Summary!$C31,0,AV$1)</f>
        <v>200.82994809490413</v>
      </c>
      <c r="AW29" s="336">
        <f ca="1">OFFSET(Summary!$C31,0,AW$1)</f>
        <v>196.2824529950685</v>
      </c>
      <c r="AX29" s="336">
        <f ca="1">OFFSET(Summary!$C31,0,AX$1)</f>
        <v>200.82994809490413</v>
      </c>
      <c r="AY29" s="336">
        <f ca="1">OFFSET(Summary!$C31,0,AY$1)</f>
        <v>0</v>
      </c>
      <c r="AZ29" s="336">
        <f ca="1">OFFSET(Summary!$C31,0,AZ$1)</f>
        <v>0</v>
      </c>
      <c r="BA29" s="336">
        <f ca="1">OFFSET(Summary!$C31,0,BA$1)</f>
        <v>0</v>
      </c>
      <c r="BB29" s="336">
        <f ca="1">OFFSET(Summary!$C31,0,BB$1)</f>
        <v>0</v>
      </c>
      <c r="BC29" s="336">
        <f ca="1">OFFSET(Summary!$C31,0,BC$1)</f>
        <v>0</v>
      </c>
      <c r="BD29" s="336">
        <f ca="1">OFFSET(Summary!$C31,0,BD$1)</f>
        <v>0</v>
      </c>
      <c r="BE29" s="336">
        <f ca="1">OFFSET(Summary!$C31,0,BE$1)</f>
        <v>0</v>
      </c>
      <c r="BF29" s="336">
        <f ca="1">OFFSET(Summary!$C31,0,BF$1)</f>
        <v>0</v>
      </c>
      <c r="BG29" s="336">
        <f ca="1">OFFSET(Summary!$C31,0,BG$1)</f>
        <v>0</v>
      </c>
      <c r="BH29" s="336">
        <f ca="1">OFFSET(Summary!$C31,0,BH$1)</f>
        <v>0</v>
      </c>
      <c r="BI29" s="336">
        <f ca="1">OFFSET(Summary!$C31,0,BI$1)</f>
        <v>0</v>
      </c>
      <c r="BJ29" s="336">
        <f ca="1">OFFSET(Summary!$C31,0,BJ$1)</f>
        <v>0</v>
      </c>
      <c r="BK29" s="336">
        <f ca="1">OFFSET(Summary!$C31,0,BK$1)</f>
        <v>0</v>
      </c>
      <c r="BL29" s="336">
        <f ca="1">OFFSET(Summary!$C31,0,BL$1)</f>
        <v>0</v>
      </c>
      <c r="BM29" s="336">
        <f ca="1">OFFSET(Summary!$C31,0,BM$1)</f>
        <v>0</v>
      </c>
      <c r="BN29" s="336">
        <f ca="1">OFFSET(Summary!$C31,0,BN$1)</f>
        <v>0</v>
      </c>
      <c r="BO29" s="502"/>
      <c r="BP29" s="519">
        <f ca="1">SUM(C29:N29)</f>
        <v>759.27680808306854</v>
      </c>
      <c r="BR29" s="519">
        <f ca="1">SUM(O29:Z29)</f>
        <v>2188.196968090464</v>
      </c>
      <c r="BT29" s="519">
        <f ca="1">SUM(AA29:AL29)</f>
        <v>2373.6744065398357</v>
      </c>
      <c r="BU29" s="519"/>
      <c r="BV29" s="519">
        <f ca="1">SUM(AM29:AX29)</f>
        <v>2378.1269114399997</v>
      </c>
      <c r="BX29" s="519">
        <f ca="1">SUM(AY29:BJ29)</f>
        <v>0</v>
      </c>
      <c r="CE29" s="502">
        <f ca="1">SUM(G29:R29)</f>
        <v>1356.7497732140273</v>
      </c>
      <c r="CG29" s="502">
        <f ca="1">SUM(S29:AD29)</f>
        <v>2327.3673700396148</v>
      </c>
      <c r="CI29" s="336">
        <f ca="1">SUM(AE29:AP29)</f>
        <v>2378.1269114400002</v>
      </c>
      <c r="CJ29" s="336"/>
      <c r="CK29" s="336">
        <f ca="1">SUM(AQ29:BB29)</f>
        <v>1592.9970994597261</v>
      </c>
      <c r="CM29" s="336">
        <f ca="1">SUM(BC29:BN29)</f>
        <v>0</v>
      </c>
    </row>
    <row r="30" spans="1:91" x14ac:dyDescent="0.3">
      <c r="A30" s="166" t="s">
        <v>87</v>
      </c>
      <c r="C30" s="336">
        <f ca="1">OFFSET(Summary!$C34,0,C$1)</f>
        <v>28.269129999999997</v>
      </c>
      <c r="D30" s="336">
        <f ca="1">OFFSET(Summary!$C34,0,D$1)</f>
        <v>8.7196899999999999</v>
      </c>
      <c r="E30" s="336">
        <f ca="1">OFFSET(Summary!$C34,0,E$1)</f>
        <v>9.3630200000000006</v>
      </c>
      <c r="F30" s="336">
        <f ca="1">OFFSET(Summary!$C34,0,F$1)</f>
        <v>8.0642499999999995</v>
      </c>
      <c r="G30" s="336">
        <f ca="1">OFFSET(Summary!$C34,0,G$1)</f>
        <v>17.192019999999999</v>
      </c>
      <c r="H30" s="336">
        <f ca="1">OFFSET(Summary!$C34,0,H$1)</f>
        <v>25.394539999999996</v>
      </c>
      <c r="I30" s="336">
        <f ca="1">OFFSET(Summary!$C34,0,I$1)</f>
        <v>13.536209999999999</v>
      </c>
      <c r="J30" s="336">
        <f ca="1">OFFSET(Summary!$C34,0,J$1)</f>
        <v>182.57310759138534</v>
      </c>
      <c r="K30" s="336">
        <f ca="1">OFFSET(Summary!$C34,0,K$1)</f>
        <v>188.0138526594784</v>
      </c>
      <c r="L30" s="336">
        <f ca="1">OFFSET(Summary!$C34,0,L$1)</f>
        <v>194.5147070913093</v>
      </c>
      <c r="M30" s="336">
        <f ca="1">OFFSET(Summary!$C34,0,M$1)</f>
        <v>197.40015380619639</v>
      </c>
      <c r="N30" s="336">
        <f ca="1">OFFSET(Summary!$C34,0,N$1)</f>
        <v>223.89707867531382</v>
      </c>
      <c r="O30" s="336">
        <f ca="1">OFFSET(Summary!$C34,0,O$1)</f>
        <v>230.20118274876489</v>
      </c>
      <c r="P30" s="336">
        <f ca="1">OFFSET(Summary!$C34,0,P$1)</f>
        <v>222.28309973504562</v>
      </c>
      <c r="Q30" s="336">
        <f ca="1">OFFSET(Summary!$C34,0,Q$1)</f>
        <v>237.72069409569477</v>
      </c>
      <c r="R30" s="336">
        <f ca="1">OFFSET(Summary!$C34,0,R$1)</f>
        <v>235.25644276019943</v>
      </c>
      <c r="S30" s="336">
        <f ca="1">OFFSET(Summary!$C34,0,S$1)</f>
        <v>266.58005351382809</v>
      </c>
      <c r="T30" s="336">
        <f ca="1">OFFSET(Summary!$C34,0,T$1)</f>
        <v>272.43905858483828</v>
      </c>
      <c r="U30" s="336">
        <f ca="1">OFFSET(Summary!$C34,0,U$1)</f>
        <v>287.3744210641546</v>
      </c>
      <c r="V30" s="336">
        <f ca="1">OFFSET(Summary!$C34,0,V$1)</f>
        <v>351.05929539412944</v>
      </c>
      <c r="W30" s="336">
        <f ca="1">OFFSET(Summary!$C34,0,W$1)</f>
        <v>374.76042322754472</v>
      </c>
      <c r="X30" s="336">
        <f ca="1">OFFSET(Summary!$C34,0,X$1)</f>
        <v>414.99212317408313</v>
      </c>
      <c r="Y30" s="336">
        <f ca="1">OFFSET(Summary!$C34,0,Y$1)</f>
        <v>422.99365147323743</v>
      </c>
      <c r="Z30" s="336">
        <f ca="1">OFFSET(Summary!$C34,0,Z$1)</f>
        <v>455.47851458320019</v>
      </c>
      <c r="AA30" s="336">
        <f ca="1">OFFSET(Summary!$C34,0,AA$1)</f>
        <v>505.57859657252129</v>
      </c>
      <c r="AB30" s="336">
        <f ca="1">OFFSET(Summary!$C34,0,AB$1)</f>
        <v>479.68376854010648</v>
      </c>
      <c r="AC30" s="336">
        <f ca="1">OFFSET(Summary!$C34,0,AC$1)</f>
        <v>527.21069125565123</v>
      </c>
      <c r="AD30" s="336">
        <f ca="1">OFFSET(Summary!$C34,0,AD$1)</f>
        <v>537.38198111539486</v>
      </c>
      <c r="AE30" s="336">
        <f ca="1">OFFSET(Summary!$C34,0,AE$1)</f>
        <v>551.74183315429923</v>
      </c>
      <c r="AF30" s="336">
        <f ca="1">OFFSET(Summary!$C34,0,AF$1)</f>
        <v>545.95653959084325</v>
      </c>
      <c r="AG30" s="336">
        <f ca="1">OFFSET(Summary!$C34,0,AG$1)</f>
        <v>574.49787835395364</v>
      </c>
      <c r="AH30" s="336">
        <f ca="1">OFFSET(Summary!$C34,0,AH$1)</f>
        <v>595.37413349971359</v>
      </c>
      <c r="AI30" s="336">
        <f ca="1">OFFSET(Summary!$C34,0,AI$1)</f>
        <v>620.76993426951128</v>
      </c>
      <c r="AJ30" s="336">
        <f ca="1">OFFSET(Summary!$C34,0,AJ$1)</f>
        <v>639.7130138602098</v>
      </c>
      <c r="AK30" s="336">
        <f ca="1">OFFSET(Summary!$C34,0,AK$1)</f>
        <v>621.59391475708185</v>
      </c>
      <c r="AL30" s="336">
        <f ca="1">OFFSET(Summary!$C34,0,AL$1)</f>
        <v>645.12500076467904</v>
      </c>
      <c r="AM30" s="336">
        <f ca="1">OFFSET(Summary!$C34,0,AM$1)</f>
        <v>641.30305654832978</v>
      </c>
      <c r="AN30" s="336">
        <f ca="1">OFFSET(Summary!$C34,0,AN$1)</f>
        <v>594.62262400858265</v>
      </c>
      <c r="AO30" s="336">
        <f ca="1">OFFSET(Summary!$C34,0,AO$1)</f>
        <v>646.6133797607456</v>
      </c>
      <c r="AP30" s="336">
        <f ca="1">OFFSET(Summary!$C34,0,AP$1)</f>
        <v>628.65874162810815</v>
      </c>
      <c r="AQ30" s="336">
        <f ca="1">OFFSET(Summary!$C34,0,AQ$1)</f>
        <v>649.09107522867077</v>
      </c>
      <c r="AR30" s="336">
        <f ca="1">OFFSET(Summary!$C34,0,AR$1)</f>
        <v>633.12588302413826</v>
      </c>
      <c r="AS30" s="336">
        <f ca="1">OFFSET(Summary!$C34,0,AS$1)</f>
        <v>655.31373220655337</v>
      </c>
      <c r="AT30" s="336">
        <f ca="1">OFFSET(Summary!$C34,0,AT$1)</f>
        <v>653.64456428030348</v>
      </c>
      <c r="AU30" s="336">
        <f ca="1">OFFSET(Summary!$C34,0,AU$1)</f>
        <v>639.31946277242514</v>
      </c>
      <c r="AV30" s="336">
        <f ca="1">OFFSET(Summary!$C34,0,AV$1)</f>
        <v>657.90494799086537</v>
      </c>
      <c r="AW30" s="336">
        <f ca="1">OFFSET(Summary!$C34,0,AW$1)</f>
        <v>643.63633911237991</v>
      </c>
      <c r="AX30" s="336">
        <f ca="1">OFFSET(Summary!$C34,0,AX$1)</f>
        <v>662.11942842020562</v>
      </c>
      <c r="AY30" s="336">
        <f ca="1">OFFSET(Summary!$C34,0,AY$1)</f>
        <v>132.83861098498636</v>
      </c>
      <c r="AZ30" s="336">
        <f ca="1">OFFSET(Summary!$C34,0,AZ$1)</f>
        <v>134.95123314836417</v>
      </c>
      <c r="BA30" s="336">
        <f ca="1">OFFSET(Summary!$C34,0,BA$1)</f>
        <v>137.42083349542392</v>
      </c>
      <c r="BB30" s="336">
        <f ca="1">OFFSET(Summary!$C34,0,BB$1)</f>
        <v>140.10615992331478</v>
      </c>
      <c r="BC30" s="336">
        <f ca="1">OFFSET(Summary!$C34,0,BC$1)</f>
        <v>144.341622210764</v>
      </c>
      <c r="BD30" s="336">
        <f ca="1">OFFSET(Summary!$C34,0,BD$1)</f>
        <v>147.75991225439392</v>
      </c>
      <c r="BE30" s="336">
        <f ca="1">OFFSET(Summary!$C34,0,BE$1)</f>
        <v>150.68210318099034</v>
      </c>
      <c r="BF30" s="336">
        <f ca="1">OFFSET(Summary!$C34,0,BF$1)</f>
        <v>154.31674900402774</v>
      </c>
      <c r="BG30" s="336">
        <f ca="1">OFFSET(Summary!$C34,0,BG$1)</f>
        <v>157.53071914532578</v>
      </c>
      <c r="BH30" s="336">
        <f ca="1">OFFSET(Summary!$C34,0,BH$1)</f>
        <v>161.35150047236544</v>
      </c>
      <c r="BI30" s="336">
        <f ca="1">OFFSET(Summary!$C34,0,BI$1)</f>
        <v>165.38366269507372</v>
      </c>
      <c r="BJ30" s="336">
        <f ca="1">OFFSET(Summary!$C34,0,BJ$1)</f>
        <v>168.99537815140206</v>
      </c>
      <c r="BK30" s="336">
        <f ca="1">OFFSET(Summary!$C34,0,BK$1)</f>
        <v>9</v>
      </c>
      <c r="BL30" s="336">
        <f ca="1">OFFSET(Summary!$C34,0,BL$1)</f>
        <v>9</v>
      </c>
      <c r="BM30" s="336">
        <f ca="1">OFFSET(Summary!$C34,0,BM$1)</f>
        <v>9</v>
      </c>
      <c r="BN30" s="336">
        <f ca="1">OFFSET(Summary!$C34,0,BN$1)</f>
        <v>9.5</v>
      </c>
      <c r="BO30" s="502"/>
      <c r="BP30" s="519">
        <f ca="1">SUM(C30:N30)</f>
        <v>1096.9377598236833</v>
      </c>
      <c r="BR30" s="519">
        <f ca="1">SUM(O30:Z30)</f>
        <v>3771.1389603547209</v>
      </c>
      <c r="BT30" s="519">
        <f ca="1">SUM(AA30:AL30)</f>
        <v>6844.6272857339663</v>
      </c>
      <c r="BU30" s="519"/>
      <c r="BV30" s="519">
        <f ca="1">SUM(AM30:AX30)</f>
        <v>7705.3532349813086</v>
      </c>
      <c r="BX30" s="519">
        <f ca="1">SUM(AY30:BJ30)</f>
        <v>1795.6784846664323</v>
      </c>
      <c r="CE30" s="502">
        <f ca="1">SUM(G30:R30)</f>
        <v>1967.9830891633881</v>
      </c>
      <c r="CG30" s="502">
        <f ca="1">SUM(S30:AD30)</f>
        <v>4895.5325784986908</v>
      </c>
      <c r="CI30" s="336">
        <f ca="1">SUM(AE30:AP30)</f>
        <v>7305.9700501960579</v>
      </c>
      <c r="CJ30" s="336"/>
      <c r="CK30" s="336">
        <f ca="1">SUM(AQ30:BB30)</f>
        <v>5739.4722705876302</v>
      </c>
      <c r="CM30" s="336">
        <f ca="1">SUM(BC30:BN30)</f>
        <v>1286.861647114343</v>
      </c>
    </row>
    <row r="31" spans="1:91" x14ac:dyDescent="0.3">
      <c r="A31" s="166" t="s">
        <v>88</v>
      </c>
      <c r="C31" s="336">
        <f ca="1">OFFSET(Summary!$C37,0,C$1)</f>
        <v>2.9080599999999999</v>
      </c>
      <c r="D31" s="336">
        <f ca="1">OFFSET(Summary!$C37,0,D$1)</f>
        <v>0.65239000000000003</v>
      </c>
      <c r="E31" s="336">
        <f ca="1">OFFSET(Summary!$C37,0,E$1)</f>
        <v>0.52737999999999996</v>
      </c>
      <c r="F31" s="336">
        <f ca="1">OFFSET(Summary!$C37,0,F$1)</f>
        <v>0.86370000000000002</v>
      </c>
      <c r="G31" s="336">
        <f ca="1">OFFSET(Summary!$C37,0,G$1)</f>
        <v>1.8444700000000001</v>
      </c>
      <c r="H31" s="336">
        <f ca="1">OFFSET(Summary!$C37,0,H$1)</f>
        <v>6.8048999999999999</v>
      </c>
      <c r="I31" s="336">
        <f ca="1">OFFSET(Summary!$C37,0,I$1)</f>
        <v>8.0044000000000004</v>
      </c>
      <c r="J31" s="336">
        <f ca="1">OFFSET(Summary!$C37,0,J$1)</f>
        <v>148.93063772054796</v>
      </c>
      <c r="K31" s="336">
        <f ca="1">OFFSET(Summary!$C37,0,K$1)</f>
        <v>147.40903134246574</v>
      </c>
      <c r="L31" s="336">
        <f ca="1">OFFSET(Summary!$C37,0,L$1)</f>
        <v>148.93063772054796</v>
      </c>
      <c r="M31" s="336">
        <f ca="1">OFFSET(Summary!$C37,0,M$1)</f>
        <v>152.10400394520548</v>
      </c>
      <c r="N31" s="336">
        <f ca="1">OFFSET(Summary!$C37,0,N$1)</f>
        <v>157.94745963835618</v>
      </c>
      <c r="O31" s="336">
        <f ca="1">OFFSET(Summary!$C37,0,O$1)</f>
        <v>165.15668703561644</v>
      </c>
      <c r="P31" s="336">
        <f ca="1">OFFSET(Summary!$C37,0,P$1)</f>
        <v>159.99135831232877</v>
      </c>
      <c r="Q31" s="336">
        <f ca="1">OFFSET(Summary!$C37,0,Q$1)</f>
        <v>166.21212813150686</v>
      </c>
      <c r="R31" s="336">
        <f ca="1">OFFSET(Summary!$C37,0,R$1)</f>
        <v>164.13853819178084</v>
      </c>
      <c r="S31" s="336">
        <f ca="1">OFFSET(Summary!$C37,0,S$1)</f>
        <v>166.21212813150686</v>
      </c>
      <c r="T31" s="336">
        <f ca="1">OFFSET(Summary!$C37,0,T$1)</f>
        <v>164.13853819178084</v>
      </c>
      <c r="U31" s="336">
        <f ca="1">OFFSET(Summary!$C37,0,U$1)</f>
        <v>166.21212813150686</v>
      </c>
      <c r="V31" s="336">
        <f ca="1">OFFSET(Summary!$C37,0,V$1)</f>
        <v>166.21212813150686</v>
      </c>
      <c r="W31" s="336">
        <f ca="1">OFFSET(Summary!$C37,0,W$1)</f>
        <v>164.13853819178084</v>
      </c>
      <c r="X31" s="336">
        <f ca="1">OFFSET(Summary!$C37,0,X$1)</f>
        <v>166.21212813150686</v>
      </c>
      <c r="Y31" s="336">
        <f ca="1">OFFSET(Summary!$C37,0,Y$1)</f>
        <v>164.13853819178084</v>
      </c>
      <c r="Z31" s="336">
        <f ca="1">OFFSET(Summary!$C37,0,Z$1)</f>
        <v>166.21212813150686</v>
      </c>
      <c r="AA31" s="336">
        <f ca="1">OFFSET(Summary!$C37,0,AA$1)</f>
        <v>166.21212813150686</v>
      </c>
      <c r="AB31" s="336">
        <f ca="1">OFFSET(Summary!$C37,0,AB$1)</f>
        <v>162.06494825205479</v>
      </c>
      <c r="AC31" s="336">
        <f ca="1">OFFSET(Summary!$C37,0,AC$1)</f>
        <v>166.21212813150686</v>
      </c>
      <c r="AD31" s="336">
        <f ca="1">OFFSET(Summary!$C37,0,AD$1)</f>
        <v>164.13853819178084</v>
      </c>
      <c r="AE31" s="336">
        <f ca="1">OFFSET(Summary!$C37,0,AE$1)</f>
        <v>166.21212813150686</v>
      </c>
      <c r="AF31" s="336">
        <f ca="1">OFFSET(Summary!$C37,0,AF$1)</f>
        <v>164.13853819178084</v>
      </c>
      <c r="AG31" s="336">
        <f ca="1">OFFSET(Summary!$C37,0,AG$1)</f>
        <v>166.21212813150686</v>
      </c>
      <c r="AH31" s="336">
        <f ca="1">OFFSET(Summary!$C37,0,AH$1)</f>
        <v>166.21212813150686</v>
      </c>
      <c r="AI31" s="336">
        <f ca="1">OFFSET(Summary!$C37,0,AI$1)</f>
        <v>164.13853819178084</v>
      </c>
      <c r="AJ31" s="336">
        <f ca="1">OFFSET(Summary!$C37,0,AJ$1)</f>
        <v>166.21212813150686</v>
      </c>
      <c r="AK31" s="336">
        <f ca="1">OFFSET(Summary!$C37,0,AK$1)</f>
        <v>164.13853819178084</v>
      </c>
      <c r="AL31" s="336">
        <f ca="1">OFFSET(Summary!$C37,0,AL$1)</f>
        <v>166.21212813150686</v>
      </c>
      <c r="AM31" s="336">
        <f ca="1">OFFSET(Summary!$C37,0,AM$1)</f>
        <v>166.21212813150686</v>
      </c>
      <c r="AN31" s="336">
        <f ca="1">OFFSET(Summary!$C37,0,AN$1)</f>
        <v>159.99135831232877</v>
      </c>
      <c r="AO31" s="336">
        <f ca="1">OFFSET(Summary!$C37,0,AO$1)</f>
        <v>166.21212813150686</v>
      </c>
      <c r="AP31" s="336">
        <f ca="1">OFFSET(Summary!$C37,0,AP$1)</f>
        <v>164.13853819178084</v>
      </c>
      <c r="AQ31" s="336">
        <f ca="1">OFFSET(Summary!$C37,0,AQ$1)</f>
        <v>166.21212813150686</v>
      </c>
      <c r="AR31" s="336">
        <f ca="1">OFFSET(Summary!$C37,0,AR$1)</f>
        <v>164.13853819178084</v>
      </c>
      <c r="AS31" s="336">
        <f ca="1">OFFSET(Summary!$C37,0,AS$1)</f>
        <v>166.21212813150686</v>
      </c>
      <c r="AT31" s="336">
        <f ca="1">OFFSET(Summary!$C37,0,AT$1)</f>
        <v>166.21212813150686</v>
      </c>
      <c r="AU31" s="336">
        <f ca="1">OFFSET(Summary!$C37,0,AU$1)</f>
        <v>164.13853819178084</v>
      </c>
      <c r="AV31" s="336">
        <f ca="1">OFFSET(Summary!$C37,0,AV$1)</f>
        <v>166.21212813150686</v>
      </c>
      <c r="AW31" s="336">
        <f ca="1">OFFSET(Summary!$C37,0,AW$1)</f>
        <v>164.13853819178084</v>
      </c>
      <c r="AX31" s="336">
        <f ca="1">OFFSET(Summary!$C37,0,AX$1)</f>
        <v>166.21212813150686</v>
      </c>
      <c r="AY31" s="336">
        <f ca="1">OFFSET(Summary!$C37,0,AY$1)</f>
        <v>93</v>
      </c>
      <c r="AZ31" s="336">
        <f ca="1">OFFSET(Summary!$C37,0,AZ$1)</f>
        <v>93</v>
      </c>
      <c r="BA31" s="336">
        <f ca="1">OFFSET(Summary!$C37,0,BA$1)</f>
        <v>93</v>
      </c>
      <c r="BB31" s="336">
        <f ca="1">OFFSET(Summary!$C37,0,BB$1)</f>
        <v>93</v>
      </c>
      <c r="BC31" s="336">
        <f ca="1">OFFSET(Summary!$C37,0,BC$1)</f>
        <v>93</v>
      </c>
      <c r="BD31" s="336">
        <f ca="1">OFFSET(Summary!$C37,0,BD$1)</f>
        <v>93</v>
      </c>
      <c r="BE31" s="336">
        <f ca="1">OFFSET(Summary!$C37,0,BE$1)</f>
        <v>93</v>
      </c>
      <c r="BF31" s="336">
        <f ca="1">OFFSET(Summary!$C37,0,BF$1)</f>
        <v>93</v>
      </c>
      <c r="BG31" s="336">
        <f ca="1">OFFSET(Summary!$C37,0,BG$1)</f>
        <v>93</v>
      </c>
      <c r="BH31" s="336">
        <f ca="1">OFFSET(Summary!$C37,0,BH$1)</f>
        <v>93</v>
      </c>
      <c r="BI31" s="336">
        <f ca="1">OFFSET(Summary!$C37,0,BI$1)</f>
        <v>93</v>
      </c>
      <c r="BJ31" s="336">
        <f ca="1">OFFSET(Summary!$C37,0,BJ$1)</f>
        <v>93</v>
      </c>
      <c r="BK31" s="336">
        <f ca="1">OFFSET(Summary!$C37,0,BK$1)</f>
        <v>0</v>
      </c>
      <c r="BL31" s="336">
        <f ca="1">OFFSET(Summary!$C37,0,BL$1)</f>
        <v>0</v>
      </c>
      <c r="BM31" s="336">
        <f ca="1">OFFSET(Summary!$C37,0,BM$1)</f>
        <v>0</v>
      </c>
      <c r="BN31" s="336">
        <f ca="1">OFFSET(Summary!$C37,0,BN$1)</f>
        <v>0</v>
      </c>
      <c r="BO31" s="502"/>
      <c r="BP31" s="519">
        <f ca="1">SUM(C31:N31)</f>
        <v>776.92707036712318</v>
      </c>
      <c r="BR31" s="519">
        <f ca="1">SUM(O31:Z31)</f>
        <v>1978.9749669041096</v>
      </c>
      <c r="BT31" s="519">
        <f ca="1">SUM(AA31:AL31)</f>
        <v>1982.103997939726</v>
      </c>
      <c r="BU31" s="519"/>
      <c r="BV31" s="519">
        <f ca="1">SUM(AM31:AX31)</f>
        <v>1980.0304080000001</v>
      </c>
      <c r="BX31" s="519">
        <f ca="1">SUM(AY31:BJ31)</f>
        <v>1116</v>
      </c>
      <c r="CE31" s="502">
        <f ca="1">SUM(G31:R31)</f>
        <v>1427.4742520383563</v>
      </c>
      <c r="CG31" s="502">
        <f ca="1">SUM(S31:AD31)</f>
        <v>1982.1039979397262</v>
      </c>
      <c r="CI31" s="336">
        <f ca="1">SUM(AE31:AP31)</f>
        <v>1980.0304080000003</v>
      </c>
      <c r="CJ31" s="336"/>
      <c r="CK31" s="336">
        <f ca="1">SUM(AQ31:BB31)</f>
        <v>1695.4762552328768</v>
      </c>
      <c r="CM31" s="336">
        <f ca="1">SUM(BC31:BN31)</f>
        <v>744</v>
      </c>
    </row>
    <row r="32" spans="1:91" x14ac:dyDescent="0.3">
      <c r="A32" s="363" t="s">
        <v>89</v>
      </c>
      <c r="C32" s="373">
        <f ca="1">OFFSET(Summary!$C40,0,C$1)</f>
        <v>153.65659999999997</v>
      </c>
      <c r="D32" s="373">
        <f ca="1">OFFSET(Summary!$C40,0,D$1)</f>
        <v>131.7978</v>
      </c>
      <c r="E32" s="373">
        <f ca="1">OFFSET(Summary!$C40,0,E$1)</f>
        <v>161.64751000000001</v>
      </c>
      <c r="F32" s="373">
        <f ca="1">OFFSET(Summary!$C40,0,F$1)</f>
        <v>165.02697000000001</v>
      </c>
      <c r="G32" s="373">
        <f ca="1">OFFSET(Summary!$C40,0,G$1)</f>
        <v>238.30145000000002</v>
      </c>
      <c r="H32" s="373">
        <f ca="1">OFFSET(Summary!$C40,0,H$1)</f>
        <v>185.14671999999999</v>
      </c>
      <c r="I32" s="373">
        <f ca="1">OFFSET(Summary!$C40,0,I$1)</f>
        <v>222.77238</v>
      </c>
      <c r="J32" s="373">
        <f ca="1">OFFSET(Summary!$C40,0,J$1)</f>
        <v>182.59706958904113</v>
      </c>
      <c r="K32" s="373">
        <f ca="1">OFFSET(Summary!$C40,0,K$1)</f>
        <v>181.96016547945206</v>
      </c>
      <c r="L32" s="373">
        <f ca="1">OFFSET(Summary!$C40,0,L$1)</f>
        <v>183.02167232876712</v>
      </c>
      <c r="M32" s="373">
        <f ca="1">OFFSET(Summary!$C40,0,M$1)</f>
        <v>181.96016547945206</v>
      </c>
      <c r="N32" s="373">
        <f ca="1">OFFSET(Summary!$C40,0,N$1)</f>
        <v>183.02167232876712</v>
      </c>
      <c r="O32" s="373">
        <f ca="1">OFFSET(Summary!$C40,0,O$1)</f>
        <v>183.02167232876712</v>
      </c>
      <c r="P32" s="373">
        <f ca="1">OFFSET(Summary!$C40,0,P$1)</f>
        <v>179.8371517808219</v>
      </c>
      <c r="Q32" s="373">
        <f ca="1">OFFSET(Summary!$C40,0,Q$1)</f>
        <v>185.97274082191782</v>
      </c>
      <c r="R32" s="373">
        <f ca="1">OFFSET(Summary!$C40,0,R$1)</f>
        <v>191.59872712328766</v>
      </c>
      <c r="S32" s="373">
        <f ca="1">OFFSET(Summary!$C40,0,S$1)</f>
        <v>195.79327506849313</v>
      </c>
      <c r="T32" s="373">
        <f ca="1">OFFSET(Summary!$C40,0,T$1)</f>
        <v>197.14290520547945</v>
      </c>
      <c r="U32" s="373">
        <f ca="1">OFFSET(Summary!$C40,0,U$1)</f>
        <v>198.70483671232876</v>
      </c>
      <c r="V32" s="373">
        <f ca="1">OFFSET(Summary!$C40,0,V$1)</f>
        <v>198.70483671232876</v>
      </c>
      <c r="W32" s="373">
        <f ca="1">OFFSET(Summary!$C40,0,W$1)</f>
        <v>197.14290520547945</v>
      </c>
      <c r="X32" s="373">
        <f ca="1">OFFSET(Summary!$C40,0,X$1)</f>
        <v>198.70483671232876</v>
      </c>
      <c r="Y32" s="373">
        <f ca="1">OFFSET(Summary!$C40,0,Y$1)</f>
        <v>197.14290520547945</v>
      </c>
      <c r="Z32" s="373">
        <f ca="1">OFFSET(Summary!$C40,0,Z$1)</f>
        <v>198.70483671232876</v>
      </c>
      <c r="AA32" s="373">
        <f ca="1">OFFSET(Summary!$C40,0,AA$1)</f>
        <v>198.70483671232876</v>
      </c>
      <c r="AB32" s="373">
        <f ca="1">OFFSET(Summary!$C40,0,AB$1)</f>
        <v>195.58097369863015</v>
      </c>
      <c r="AC32" s="373">
        <f ca="1">OFFSET(Summary!$C40,0,AC$1)</f>
        <v>198.70483671232876</v>
      </c>
      <c r="AD32" s="373">
        <f ca="1">OFFSET(Summary!$C40,0,AD$1)</f>
        <v>197.14290520547945</v>
      </c>
      <c r="AE32" s="373">
        <f ca="1">OFFSET(Summary!$C40,0,AE$1)</f>
        <v>198.70483671232876</v>
      </c>
      <c r="AF32" s="373">
        <f ca="1">OFFSET(Summary!$C40,0,AF$1)</f>
        <v>197.14290520547945</v>
      </c>
      <c r="AG32" s="373">
        <f ca="1">OFFSET(Summary!$C40,0,AG$1)</f>
        <v>198.70483671232876</v>
      </c>
      <c r="AH32" s="373">
        <f ca="1">OFFSET(Summary!$C40,0,AH$1)</f>
        <v>198.70483671232876</v>
      </c>
      <c r="AI32" s="373">
        <f ca="1">OFFSET(Summary!$C40,0,AI$1)</f>
        <v>197.14290520547945</v>
      </c>
      <c r="AJ32" s="373">
        <f ca="1">OFFSET(Summary!$C40,0,AJ$1)</f>
        <v>198.70483671232876</v>
      </c>
      <c r="AK32" s="373">
        <f ca="1">OFFSET(Summary!$C40,0,AK$1)</f>
        <v>197.14290520547945</v>
      </c>
      <c r="AL32" s="373">
        <f ca="1">OFFSET(Summary!$C40,0,AL$1)</f>
        <v>198.70483671232876</v>
      </c>
      <c r="AM32" s="373">
        <f ca="1">OFFSET(Summary!$C40,0,AM$1)</f>
        <v>198.70483671232876</v>
      </c>
      <c r="AN32" s="373">
        <f ca="1">OFFSET(Summary!$C40,0,AN$1)</f>
        <v>194.01904219178081</v>
      </c>
      <c r="AO32" s="373">
        <f ca="1">OFFSET(Summary!$C40,0,AO$1)</f>
        <v>198.70483671232876</v>
      </c>
      <c r="AP32" s="373">
        <f ca="1">OFFSET(Summary!$C40,0,AP$1)</f>
        <v>197.14290520547945</v>
      </c>
      <c r="AQ32" s="373">
        <f ca="1">OFFSET(Summary!$C40,0,AQ$1)</f>
        <v>198.70483671232876</v>
      </c>
      <c r="AR32" s="373">
        <f ca="1">OFFSET(Summary!$C40,0,AR$1)</f>
        <v>197.14290520547945</v>
      </c>
      <c r="AS32" s="373">
        <f ca="1">OFFSET(Summary!$C40,0,AS$1)</f>
        <v>198.70483671232876</v>
      </c>
      <c r="AT32" s="373">
        <f ca="1">OFFSET(Summary!$C40,0,AT$1)</f>
        <v>198.70483671232876</v>
      </c>
      <c r="AU32" s="373">
        <f ca="1">OFFSET(Summary!$C40,0,AU$1)</f>
        <v>197.14290520547945</v>
      </c>
      <c r="AV32" s="373">
        <f ca="1">OFFSET(Summary!$C40,0,AV$1)</f>
        <v>198.70483671232876</v>
      </c>
      <c r="AW32" s="373">
        <f ca="1">OFFSET(Summary!$C40,0,AW$1)</f>
        <v>197.14290520547945</v>
      </c>
      <c r="AX32" s="373">
        <f ca="1">OFFSET(Summary!$C40,0,AX$1)</f>
        <v>198.70483671232876</v>
      </c>
      <c r="AY32" s="373">
        <f ca="1">OFFSET(Summary!$C40,0,AY$1)</f>
        <v>149.94496000000001</v>
      </c>
      <c r="AZ32" s="373">
        <f ca="1">OFFSET(Summary!$C40,0,AZ$1)</f>
        <v>149.94496000000001</v>
      </c>
      <c r="BA32" s="373">
        <f ca="1">OFFSET(Summary!$C40,0,BA$1)</f>
        <v>149.94496000000001</v>
      </c>
      <c r="BB32" s="373">
        <f ca="1">OFFSET(Summary!$C40,0,BB$1)</f>
        <v>149.94496000000001</v>
      </c>
      <c r="BC32" s="373">
        <f ca="1">OFFSET(Summary!$C40,0,BC$1)</f>
        <v>149.94496000000001</v>
      </c>
      <c r="BD32" s="373">
        <f ca="1">OFFSET(Summary!$C40,0,BD$1)</f>
        <v>149.94496000000001</v>
      </c>
      <c r="BE32" s="373">
        <f ca="1">OFFSET(Summary!$C40,0,BE$1)</f>
        <v>149.94496000000001</v>
      </c>
      <c r="BF32" s="373">
        <f ca="1">OFFSET(Summary!$C40,0,BF$1)</f>
        <v>149.94496000000001</v>
      </c>
      <c r="BG32" s="373">
        <f ca="1">OFFSET(Summary!$C40,0,BG$1)</f>
        <v>149.94496000000001</v>
      </c>
      <c r="BH32" s="373">
        <f ca="1">OFFSET(Summary!$C40,0,BH$1)</f>
        <v>149.94496000000001</v>
      </c>
      <c r="BI32" s="373">
        <f ca="1">OFFSET(Summary!$C40,0,BI$1)</f>
        <v>149.94496000000001</v>
      </c>
      <c r="BJ32" s="373">
        <f ca="1">OFFSET(Summary!$C40,0,BJ$1)</f>
        <v>149.94496000000001</v>
      </c>
      <c r="BK32" s="373">
        <f ca="1">OFFSET(Summary!$C40,0,BK$1)</f>
        <v>0</v>
      </c>
      <c r="BL32" s="373">
        <f ca="1">OFFSET(Summary!$C40,0,BL$1)</f>
        <v>0</v>
      </c>
      <c r="BM32" s="373">
        <f ca="1">OFFSET(Summary!$C40,0,BM$1)</f>
        <v>0</v>
      </c>
      <c r="BN32" s="373">
        <f ca="1">OFFSET(Summary!$C40,0,BN$1)</f>
        <v>0</v>
      </c>
      <c r="BO32" s="502"/>
      <c r="BP32" s="522">
        <f ca="1">SUM(C32:N32)</f>
        <v>2170.9101752054798</v>
      </c>
      <c r="BR32" s="522">
        <f ca="1">SUM(O32:Z32)</f>
        <v>2322.4716295890416</v>
      </c>
      <c r="BT32" s="522">
        <f ca="1">SUM(AA32:AL32)</f>
        <v>2375.0864515068497</v>
      </c>
      <c r="BU32" s="523"/>
      <c r="BV32" s="522">
        <f ca="1">SUM(AM32:AX32)</f>
        <v>2373.5245200000004</v>
      </c>
      <c r="BX32" s="522">
        <f ca="1">SUM(AY32:BJ32)</f>
        <v>1799.3395200000002</v>
      </c>
      <c r="CE32" s="511">
        <f ca="1">SUM(G32:R32)</f>
        <v>2299.211587260274</v>
      </c>
      <c r="CG32" s="511">
        <f ca="1">SUM(S32:AD32)</f>
        <v>2372.1748898630144</v>
      </c>
      <c r="CI32" s="373">
        <f ca="1">SUM(AE32:AP32)</f>
        <v>2373.5245199999999</v>
      </c>
      <c r="CJ32" s="373"/>
      <c r="CK32" s="336">
        <f ca="1">SUM(AQ32:BB32)</f>
        <v>2184.7327391780823</v>
      </c>
      <c r="CM32" s="336">
        <f ca="1">SUM(BC32:BN32)</f>
        <v>1199.5596800000001</v>
      </c>
    </row>
    <row r="33" spans="1:91" x14ac:dyDescent="0.3">
      <c r="A33" s="398" t="s">
        <v>564</v>
      </c>
      <c r="C33" s="400">
        <f t="shared" ref="C33" ca="1" si="38">SUM(C29:C32)</f>
        <v>213.14513999999997</v>
      </c>
      <c r="D33" s="400">
        <f t="shared" ref="D33:AL33" ca="1" si="39">SUM(D29:D32)</f>
        <v>143.11111</v>
      </c>
      <c r="E33" s="400">
        <f t="shared" ca="1" si="39"/>
        <v>201.32608000000002</v>
      </c>
      <c r="F33" s="400">
        <f t="shared" ca="1" si="39"/>
        <v>157.94811000000001</v>
      </c>
      <c r="G33" s="400">
        <f t="shared" ca="1" si="39"/>
        <v>257.33794</v>
      </c>
      <c r="H33" s="400">
        <f t="shared" ca="1" si="39"/>
        <v>218.30615999999998</v>
      </c>
      <c r="I33" s="400">
        <f t="shared" ca="1" si="39"/>
        <v>244.31299000000001</v>
      </c>
      <c r="J33" s="400">
        <f t="shared" ca="1" si="39"/>
        <v>655.01742326985118</v>
      </c>
      <c r="K33" s="400">
        <f t="shared" ca="1" si="39"/>
        <v>655.45057370934137</v>
      </c>
      <c r="L33" s="400">
        <f t="shared" ca="1" si="39"/>
        <v>667.38362550950114</v>
      </c>
      <c r="M33" s="400">
        <f t="shared" ca="1" si="39"/>
        <v>669.53184745879912</v>
      </c>
      <c r="N33" s="400">
        <f t="shared" ca="1" si="39"/>
        <v>721.18081353186176</v>
      </c>
      <c r="O33" s="400">
        <f t="shared" ca="1" si="39"/>
        <v>736.96273678339503</v>
      </c>
      <c r="P33" s="400">
        <f t="shared" ca="1" si="39"/>
        <v>710.44610824003189</v>
      </c>
      <c r="Q33" s="400">
        <f t="shared" ca="1" si="39"/>
        <v>756.04979881525651</v>
      </c>
      <c r="R33" s="400">
        <f t="shared" ca="1" si="39"/>
        <v>759.43868435800766</v>
      </c>
      <c r="S33" s="400">
        <f t="shared" ca="1" si="39"/>
        <v>804.10836830851122</v>
      </c>
      <c r="T33" s="400">
        <f t="shared" ca="1" si="39"/>
        <v>827.00295497716706</v>
      </c>
      <c r="U33" s="400">
        <f t="shared" ca="1" si="39"/>
        <v>850.12133400289429</v>
      </c>
      <c r="V33" s="400">
        <f t="shared" ca="1" si="39"/>
        <v>913.80620833286923</v>
      </c>
      <c r="W33" s="400">
        <f t="shared" ca="1" si="39"/>
        <v>929.32431961987356</v>
      </c>
      <c r="X33" s="400">
        <f t="shared" ca="1" si="39"/>
        <v>977.73903611282287</v>
      </c>
      <c r="Y33" s="400">
        <f t="shared" ca="1" si="39"/>
        <v>977.55754786556622</v>
      </c>
      <c r="Z33" s="400">
        <f t="shared" ca="1" si="39"/>
        <v>1018.2254275219399</v>
      </c>
      <c r="AA33" s="400">
        <f t="shared" ca="1" si="39"/>
        <v>1068.3255095112609</v>
      </c>
      <c r="AB33" s="400">
        <f t="shared" ca="1" si="39"/>
        <v>1026.0646483860244</v>
      </c>
      <c r="AC33" s="400">
        <f t="shared" ca="1" si="39"/>
        <v>1089.957604194391</v>
      </c>
      <c r="AD33" s="400">
        <f t="shared" ca="1" si="39"/>
        <v>1094.9458775077237</v>
      </c>
      <c r="AE33" s="400">
        <f t="shared" ca="1" si="39"/>
        <v>1117.488746093039</v>
      </c>
      <c r="AF33" s="400">
        <f t="shared" ca="1" si="39"/>
        <v>1103.5204359831721</v>
      </c>
      <c r="AG33" s="400">
        <f t="shared" ca="1" si="39"/>
        <v>1140.2447912926932</v>
      </c>
      <c r="AH33" s="400">
        <f t="shared" ca="1" si="39"/>
        <v>1161.1210464384535</v>
      </c>
      <c r="AI33" s="400">
        <f t="shared" ca="1" si="39"/>
        <v>1178.3338306618402</v>
      </c>
      <c r="AJ33" s="400">
        <f t="shared" ca="1" si="39"/>
        <v>1205.4599267989497</v>
      </c>
      <c r="AK33" s="400">
        <f t="shared" ca="1" si="39"/>
        <v>1179.1578111494107</v>
      </c>
      <c r="AL33" s="400">
        <f t="shared" ca="1" si="39"/>
        <v>1210.8719137034186</v>
      </c>
      <c r="AM33" s="400">
        <f t="shared" ref="AM33:AP33" ca="1" si="40">SUM(AM29:AM32)</f>
        <v>1207.0499694870696</v>
      </c>
      <c r="AN33" s="400">
        <f t="shared" ca="1" si="40"/>
        <v>1135.8204873080895</v>
      </c>
      <c r="AO33" s="400">
        <f t="shared" ca="1" si="40"/>
        <v>1212.3602926994854</v>
      </c>
      <c r="AP33" s="400">
        <f t="shared" ca="1" si="40"/>
        <v>1186.222638020437</v>
      </c>
      <c r="AQ33" s="400">
        <f t="shared" ref="AQ33:BB33" ca="1" si="41">SUM(AQ29:AQ32)</f>
        <v>1214.8379881674105</v>
      </c>
      <c r="AR33" s="400">
        <f t="shared" ca="1" si="41"/>
        <v>1190.689779416467</v>
      </c>
      <c r="AS33" s="400">
        <f t="shared" ca="1" si="41"/>
        <v>1221.0606451452932</v>
      </c>
      <c r="AT33" s="400">
        <f t="shared" ca="1" si="41"/>
        <v>1219.3914772190433</v>
      </c>
      <c r="AU33" s="400">
        <f t="shared" ca="1" si="41"/>
        <v>1196.883359164754</v>
      </c>
      <c r="AV33" s="400">
        <f t="shared" ca="1" si="41"/>
        <v>1223.6518609296049</v>
      </c>
      <c r="AW33" s="400">
        <f t="shared" ca="1" si="41"/>
        <v>1201.2002355047089</v>
      </c>
      <c r="AX33" s="400">
        <f t="shared" ca="1" si="41"/>
        <v>1227.8663413589452</v>
      </c>
      <c r="AY33" s="400">
        <f t="shared" ca="1" si="41"/>
        <v>375.78357098498634</v>
      </c>
      <c r="AZ33" s="400">
        <f t="shared" ca="1" si="41"/>
        <v>377.8961931483642</v>
      </c>
      <c r="BA33" s="400">
        <f t="shared" ca="1" si="41"/>
        <v>380.36579349542393</v>
      </c>
      <c r="BB33" s="400">
        <f t="shared" ca="1" si="41"/>
        <v>383.05111992331479</v>
      </c>
      <c r="BC33" s="400">
        <f t="shared" ref="BC33:BN33" ca="1" si="42">SUM(BC29:BC32)</f>
        <v>387.28658221076398</v>
      </c>
      <c r="BD33" s="400">
        <f t="shared" ca="1" si="42"/>
        <v>390.70487225439393</v>
      </c>
      <c r="BE33" s="400">
        <f t="shared" ca="1" si="42"/>
        <v>393.62706318099038</v>
      </c>
      <c r="BF33" s="400">
        <f t="shared" ca="1" si="42"/>
        <v>397.26170900402775</v>
      </c>
      <c r="BG33" s="400">
        <f t="shared" ca="1" si="42"/>
        <v>400.47567914532578</v>
      </c>
      <c r="BH33" s="400">
        <f t="shared" ca="1" si="42"/>
        <v>404.29646047236542</v>
      </c>
      <c r="BI33" s="400">
        <f t="shared" ca="1" si="42"/>
        <v>408.3286226950737</v>
      </c>
      <c r="BJ33" s="400">
        <f t="shared" ca="1" si="42"/>
        <v>411.9403381514021</v>
      </c>
      <c r="BK33" s="400">
        <f t="shared" ca="1" si="42"/>
        <v>9</v>
      </c>
      <c r="BL33" s="400">
        <f t="shared" ca="1" si="42"/>
        <v>9</v>
      </c>
      <c r="BM33" s="400">
        <f t="shared" ca="1" si="42"/>
        <v>9</v>
      </c>
      <c r="BN33" s="400">
        <f t="shared" ca="1" si="42"/>
        <v>9.5</v>
      </c>
      <c r="BO33" s="506"/>
      <c r="BP33" s="400">
        <f ca="1">SUM(C33:N33)</f>
        <v>4804.0518134793547</v>
      </c>
      <c r="BR33" s="400">
        <f ca="1">SUM(O33:Z33)</f>
        <v>10260.782524938337</v>
      </c>
      <c r="BT33" s="400">
        <f ca="1">SUM(AA33:AL33)</f>
        <v>13575.492141720377</v>
      </c>
      <c r="BU33" s="400"/>
      <c r="BV33" s="400">
        <f ca="1">SUM(AM33:AX33)</f>
        <v>14437.03507442131</v>
      </c>
      <c r="BX33" s="400">
        <f ca="1">SUM(AY33:BJ33)</f>
        <v>4711.0180046664327</v>
      </c>
      <c r="CE33" s="512">
        <f ca="1">SUM(G33:R33)</f>
        <v>7051.4187016760452</v>
      </c>
      <c r="CF33" s="513"/>
      <c r="CG33" s="512">
        <f ca="1">SUM(S33:AD33)</f>
        <v>11577.178836341045</v>
      </c>
      <c r="CH33" s="190"/>
      <c r="CI33" s="434">
        <f ca="1">SUM(AE33:AP33)</f>
        <v>14037.651889636061</v>
      </c>
      <c r="CJ33" s="434"/>
      <c r="CK33" s="536">
        <f ca="1">SUM(AQ33:BB33)</f>
        <v>11212.678364458319</v>
      </c>
      <c r="CL33" s="190"/>
      <c r="CM33" s="536">
        <f ca="1">SUM(BC33:BN33)</f>
        <v>3230.4213271143431</v>
      </c>
    </row>
    <row r="34" spans="1:91" x14ac:dyDescent="0.3">
      <c r="BX34" s="166"/>
    </row>
    <row r="35" spans="1:91" x14ac:dyDescent="0.3">
      <c r="A35" s="404" t="s">
        <v>405</v>
      </c>
      <c r="C35" s="405">
        <f t="shared" ref="C35" ca="1" si="43">C26-C33</f>
        <v>-39.517110000000002</v>
      </c>
      <c r="D35" s="405">
        <f t="shared" ref="D35:AL35" ca="1" si="44">D26-D33</f>
        <v>30.309809999999999</v>
      </c>
      <c r="E35" s="405">
        <f t="shared" ca="1" si="44"/>
        <v>-13.72693000000001</v>
      </c>
      <c r="F35" s="405">
        <f t="shared" ca="1" si="44"/>
        <v>34.878059999999977</v>
      </c>
      <c r="G35" s="405">
        <f t="shared" ca="1" si="44"/>
        <v>-51.591150000000027</v>
      </c>
      <c r="H35" s="405">
        <f t="shared" ca="1" si="44"/>
        <v>-3.0504899999999679</v>
      </c>
      <c r="I35" s="405">
        <f t="shared" ca="1" si="44"/>
        <v>-9.5484900000000437</v>
      </c>
      <c r="J35" s="405">
        <f t="shared" ca="1" si="44"/>
        <v>-170.89367549561632</v>
      </c>
      <c r="K35" s="405">
        <f t="shared" ca="1" si="44"/>
        <v>-174.94785031950505</v>
      </c>
      <c r="L35" s="405">
        <f t="shared" ca="1" si="44"/>
        <v>-194.98546218934138</v>
      </c>
      <c r="M35" s="405">
        <f t="shared" ca="1" si="44"/>
        <v>-188.57610690959871</v>
      </c>
      <c r="N35" s="405">
        <f t="shared" ca="1" si="44"/>
        <v>-239.00665649879909</v>
      </c>
      <c r="O35" s="405">
        <f t="shared" ca="1" si="44"/>
        <v>-252.70045858694982</v>
      </c>
      <c r="P35" s="405">
        <f t="shared" ca="1" si="44"/>
        <v>-198.41985407805464</v>
      </c>
      <c r="Q35" s="405">
        <f t="shared" ca="1" si="44"/>
        <v>-264.20780231211171</v>
      </c>
      <c r="R35" s="405">
        <f t="shared" ca="1" si="44"/>
        <v>-239.53097431684228</v>
      </c>
      <c r="S35" s="405">
        <f t="shared" ca="1" si="44"/>
        <v>-307.69722119456424</v>
      </c>
      <c r="T35" s="405">
        <f t="shared" ca="1" si="44"/>
        <v>-333.79174339291148</v>
      </c>
      <c r="U35" s="405">
        <f t="shared" ca="1" si="44"/>
        <v>-303.94532695200974</v>
      </c>
      <c r="V35" s="405">
        <f t="shared" ca="1" si="44"/>
        <v>-367.8851098701108</v>
      </c>
      <c r="W35" s="405">
        <f t="shared" ca="1" si="44"/>
        <v>-382.03038608706913</v>
      </c>
      <c r="X35" s="405">
        <f t="shared" ca="1" si="44"/>
        <v>-397.34827237810521</v>
      </c>
      <c r="Y35" s="405">
        <f t="shared" ca="1" si="44"/>
        <v>-396.66986070163068</v>
      </c>
      <c r="Z35" s="405">
        <f t="shared" ca="1" si="44"/>
        <v>-374.26184117520734</v>
      </c>
      <c r="AA35" s="405">
        <f t="shared" ca="1" si="44"/>
        <v>-455.04520050880672</v>
      </c>
      <c r="AB35" s="405">
        <f t="shared" ca="1" si="44"/>
        <v>-409.68252746908638</v>
      </c>
      <c r="AC35" s="405">
        <f t="shared" ca="1" si="44"/>
        <v>-419.49477390736433</v>
      </c>
      <c r="AD35" s="405">
        <f t="shared" ca="1" si="44"/>
        <v>-409.63755422504767</v>
      </c>
      <c r="AE35" s="405">
        <f t="shared" ca="1" si="44"/>
        <v>-386.60670837421321</v>
      </c>
      <c r="AF35" s="405">
        <f t="shared" ca="1" si="44"/>
        <v>-354.30879212266245</v>
      </c>
      <c r="AG35" s="405">
        <f t="shared" ca="1" si="44"/>
        <v>-354.341288919519</v>
      </c>
      <c r="AH35" s="405">
        <f t="shared" ca="1" si="44"/>
        <v>-375.76635348445961</v>
      </c>
      <c r="AI35" s="405">
        <f t="shared" ca="1" si="44"/>
        <v>-305.24130965793938</v>
      </c>
      <c r="AJ35" s="405">
        <f t="shared" ca="1" si="44"/>
        <v>-335.09142513424001</v>
      </c>
      <c r="AK35" s="405">
        <f t="shared" ca="1" si="44"/>
        <v>-309.47302790614151</v>
      </c>
      <c r="AL35" s="405">
        <f t="shared" ca="1" si="44"/>
        <v>-226.04734556818562</v>
      </c>
      <c r="AM35" s="405">
        <f t="shared" ref="AM35:AP35" ca="1" si="45">AM26-AM33</f>
        <v>-286.53824138035907</v>
      </c>
      <c r="AN35" s="405">
        <f t="shared" ca="1" si="45"/>
        <v>-117.13581252551126</v>
      </c>
      <c r="AO35" s="405">
        <f t="shared" ca="1" si="45"/>
        <v>-189.04070720040363</v>
      </c>
      <c r="AP35" s="405">
        <f t="shared" ca="1" si="45"/>
        <v>-179.76280655409846</v>
      </c>
      <c r="AQ35" s="405">
        <f t="shared" ref="AQ35:BB35" ca="1" si="46">AQ26-AQ33</f>
        <v>-143.5502184092984</v>
      </c>
      <c r="AR35" s="405">
        <f t="shared" ca="1" si="46"/>
        <v>-97.746090522987288</v>
      </c>
      <c r="AS35" s="405">
        <f t="shared" ca="1" si="46"/>
        <v>-29.302236295373859</v>
      </c>
      <c r="AT35" s="405">
        <f t="shared" ca="1" si="46"/>
        <v>-59.948159421322543</v>
      </c>
      <c r="AU35" s="405">
        <f t="shared" ca="1" si="46"/>
        <v>6.2880336555606391</v>
      </c>
      <c r="AV35" s="405">
        <f t="shared" ca="1" si="46"/>
        <v>-1.087514495405685</v>
      </c>
      <c r="AW35" s="405">
        <f t="shared" ca="1" si="46"/>
        <v>56.505883257130108</v>
      </c>
      <c r="AX35" s="405">
        <f t="shared" ca="1" si="46"/>
        <v>56.930346187283249</v>
      </c>
      <c r="AY35" s="405">
        <f t="shared" ca="1" si="46"/>
        <v>1063.2719376843493</v>
      </c>
      <c r="AZ35" s="405">
        <f t="shared" ca="1" si="46"/>
        <v>1092.3796806039663</v>
      </c>
      <c r="BA35" s="405">
        <f t="shared" ca="1" si="46"/>
        <v>1128.041542975983</v>
      </c>
      <c r="BB35" s="405">
        <f t="shared" ca="1" si="46"/>
        <v>1167.6641361920592</v>
      </c>
      <c r="BC35" s="405">
        <f t="shared" ref="BC35:BN35" ca="1" si="47">BC26-BC33</f>
        <v>1216.3872237896271</v>
      </c>
      <c r="BD35" s="405">
        <f t="shared" ca="1" si="47"/>
        <v>1269.4670289906717</v>
      </c>
      <c r="BE35" s="405">
        <f t="shared" ca="1" si="47"/>
        <v>1323.1184544029829</v>
      </c>
      <c r="BF35" s="405">
        <f t="shared" ca="1" si="47"/>
        <v>1380.170551713949</v>
      </c>
      <c r="BG35" s="405">
        <f t="shared" ca="1" si="47"/>
        <v>1439.1790435081814</v>
      </c>
      <c r="BH35" s="405">
        <f t="shared" ca="1" si="47"/>
        <v>1499.6485886726296</v>
      </c>
      <c r="BI35" s="405">
        <f t="shared" ca="1" si="47"/>
        <v>1563.9990870815532</v>
      </c>
      <c r="BJ35" s="405">
        <f t="shared" ca="1" si="47"/>
        <v>1630.3101828597414</v>
      </c>
      <c r="BK35" s="405">
        <f t="shared" ca="1" si="47"/>
        <v>2175.6104863554765</v>
      </c>
      <c r="BL35" s="405">
        <f t="shared" ca="1" si="47"/>
        <v>2249.8990149561314</v>
      </c>
      <c r="BM35" s="405">
        <f t="shared" ca="1" si="47"/>
        <v>2324.2739583814755</v>
      </c>
      <c r="BN35" s="405">
        <f t="shared" ca="1" si="47"/>
        <v>2404.4267053855579</v>
      </c>
      <c r="BO35" s="506"/>
      <c r="BP35" s="405">
        <f ca="1">SUM(C35:N35)</f>
        <v>-1020.6560514128606</v>
      </c>
      <c r="BR35" s="405">
        <f ca="1">SUM(O35:Z35)</f>
        <v>-3818.4888510455671</v>
      </c>
      <c r="BT35" s="405">
        <f ca="1">SUM(AA35:AL35)</f>
        <v>-4340.7363072776661</v>
      </c>
      <c r="BU35" s="400"/>
      <c r="BV35" s="405">
        <f ca="1">SUM(AM35:AX35)</f>
        <v>-984.38752370478619</v>
      </c>
      <c r="BX35" s="405">
        <f ca="1">SUM(AY35:BJ35)</f>
        <v>15773.637458475694</v>
      </c>
      <c r="CE35" s="514">
        <f ca="1">SUM(G35:R35)</f>
        <v>-1987.4589707068192</v>
      </c>
      <c r="CG35" s="514">
        <f ca="1">SUM(S35:AD35)</f>
        <v>-4557.4898178619142</v>
      </c>
      <c r="CI35" s="405">
        <f ca="1">SUM(AE35:AP35)</f>
        <v>-3419.3538188277325</v>
      </c>
      <c r="CJ35" s="405"/>
      <c r="CK35" s="405">
        <f ca="1">SUM(AQ35:BB35)</f>
        <v>4239.4473414119439</v>
      </c>
      <c r="CM35" s="405">
        <f ca="1">SUM(BC35:BN35)</f>
        <v>20476.490326097981</v>
      </c>
    </row>
    <row r="36" spans="1:91" x14ac:dyDescent="0.3">
      <c r="A36" s="406" t="s">
        <v>507</v>
      </c>
      <c r="C36" s="403">
        <f t="shared" ref="C36:BR36" ca="1" si="48">C35/C16</f>
        <v>-0.21228882244469535</v>
      </c>
      <c r="D36" s="403">
        <f t="shared" ref="D36:AL36" ca="1" si="49">D35/D16</f>
        <v>0.16302581466220661</v>
      </c>
      <c r="E36" s="403">
        <f t="shared" ca="1" si="49"/>
        <v>-6.7247874420873946E-2</v>
      </c>
      <c r="F36" s="403">
        <f t="shared" ca="1" si="49"/>
        <v>0.16929022871178298</v>
      </c>
      <c r="G36" s="403">
        <f t="shared" ca="1" si="49"/>
        <v>-0.23533969905654575</v>
      </c>
      <c r="H36" s="403">
        <f t="shared" ca="1" si="49"/>
        <v>-1.3361134044040107E-2</v>
      </c>
      <c r="I36" s="403">
        <f t="shared" ca="1" si="49"/>
        <v>-3.8256164523515414E-2</v>
      </c>
      <c r="J36" s="403">
        <f t="shared" ca="1" si="49"/>
        <v>-0.26583666673153056</v>
      </c>
      <c r="K36" s="403">
        <f t="shared" ca="1" si="49"/>
        <v>-0.27213252497613627</v>
      </c>
      <c r="L36" s="403">
        <f t="shared" ca="1" si="49"/>
        <v>-0.30491528137297336</v>
      </c>
      <c r="M36" s="403">
        <f t="shared" ca="1" si="49"/>
        <v>-0.2903212857188045</v>
      </c>
      <c r="N36" s="403">
        <f t="shared" ca="1" si="49"/>
        <v>-0.36530980936151686</v>
      </c>
      <c r="O36" s="403">
        <f t="shared" ca="1" si="49"/>
        <v>-0.38497082005365979</v>
      </c>
      <c r="P36" s="403">
        <f t="shared" ca="1" si="49"/>
        <v>-0.29379522086357729</v>
      </c>
      <c r="Q36" s="403">
        <f t="shared" ca="1" si="49"/>
        <v>-0.39265225865880371</v>
      </c>
      <c r="R36" s="403">
        <f t="shared" ca="1" si="49"/>
        <v>-0.34309790822450481</v>
      </c>
      <c r="S36" s="403">
        <f t="shared" ca="1" si="49"/>
        <v>-0.44933324159318178</v>
      </c>
      <c r="T36" s="403">
        <f t="shared" ca="1" si="49"/>
        <v>-0.4874557921446519</v>
      </c>
      <c r="U36" s="403">
        <f t="shared" ca="1" si="49"/>
        <v>-0.40870767298629596</v>
      </c>
      <c r="V36" s="403">
        <f t="shared" ca="1" si="49"/>
        <v>-0.49486112910544605</v>
      </c>
      <c r="W36" s="403">
        <f t="shared" ca="1" si="49"/>
        <v>-0.51581556692022579</v>
      </c>
      <c r="X36" s="403">
        <f t="shared" ca="1" si="49"/>
        <v>-0.51006173342628458</v>
      </c>
      <c r="Y36" s="403">
        <f t="shared" ca="1" si="49"/>
        <v>-0.51160896415222767</v>
      </c>
      <c r="Z36" s="403">
        <f t="shared" ca="1" si="49"/>
        <v>-0.44307368000553943</v>
      </c>
      <c r="AA36" s="403">
        <f t="shared" ca="1" si="49"/>
        <v>-0.55979166536303893</v>
      </c>
      <c r="AB36" s="403">
        <f t="shared" ca="1" si="49"/>
        <v>-0.50722315669868612</v>
      </c>
      <c r="AC36" s="403">
        <f t="shared" ca="1" si="49"/>
        <v>-0.48109627411522571</v>
      </c>
      <c r="AD36" s="403">
        <f t="shared" ca="1" si="49"/>
        <v>-0.46386478491942068</v>
      </c>
      <c r="AE36" s="403">
        <f t="shared" ca="1" si="49"/>
        <v>-0.41376078691395879</v>
      </c>
      <c r="AF36" s="403">
        <f t="shared" ca="1" si="49"/>
        <v>-0.37330527924595647</v>
      </c>
      <c r="AG36" s="403">
        <f t="shared" ca="1" si="49"/>
        <v>-0.35748253291374238</v>
      </c>
      <c r="AH36" s="403">
        <f t="shared" ca="1" si="49"/>
        <v>-0.37931449070196377</v>
      </c>
      <c r="AI36" s="403">
        <f t="shared" ca="1" si="49"/>
        <v>-0.2833947377293104</v>
      </c>
      <c r="AJ36" s="403">
        <f t="shared" ca="1" si="49"/>
        <v>-0.31070998039307984</v>
      </c>
      <c r="AK36" s="403">
        <f t="shared" ca="1" si="49"/>
        <v>-0.28826576231545431</v>
      </c>
      <c r="AL36" s="403">
        <f t="shared" ca="1" si="49"/>
        <v>-0.18889068799825787</v>
      </c>
      <c r="AM36" s="403">
        <f t="shared" ref="AM36:AP36" ca="1" si="50">AM35/AM16</f>
        <v>-0.25351287600159783</v>
      </c>
      <c r="AN36" s="403">
        <f t="shared" ca="1" si="50"/>
        <v>-9.608358313092745E-2</v>
      </c>
      <c r="AO36" s="403">
        <f t="shared" ca="1" si="50"/>
        <v>-0.15288650136624909</v>
      </c>
      <c r="AP36" s="403">
        <f t="shared" ca="1" si="50"/>
        <v>-0.14796936966441443</v>
      </c>
      <c r="AQ36" s="403">
        <f t="shared" ref="AQ36:BB36" ca="1" si="51">AQ35/AQ16</f>
        <v>-0.11162264465279105</v>
      </c>
      <c r="AR36" s="403">
        <f t="shared" ca="1" si="51"/>
        <v>-7.4946714245432408E-2</v>
      </c>
      <c r="AS36" s="403">
        <f t="shared" ca="1" si="51"/>
        <v>-2.0774589782148776E-2</v>
      </c>
      <c r="AT36" s="403">
        <f t="shared" ca="1" si="51"/>
        <v>-4.3532140700629544E-2</v>
      </c>
      <c r="AU36" s="403">
        <f t="shared" ca="1" si="51"/>
        <v>4.4341900782982335E-3</v>
      </c>
      <c r="AV36" s="403">
        <f t="shared" ca="1" si="51"/>
        <v>-7.5400947761971302E-4</v>
      </c>
      <c r="AW36" s="403">
        <f t="shared" ca="1" si="51"/>
        <v>3.8324222816016766E-2</v>
      </c>
      <c r="AX36" s="403">
        <f t="shared" ca="1" si="51"/>
        <v>3.7787340233688488E-2</v>
      </c>
      <c r="AY36" s="403">
        <f t="shared" ca="1" si="51"/>
        <v>0.70566202627245189</v>
      </c>
      <c r="AZ36" s="403">
        <f t="shared" ca="1" si="51"/>
        <v>0.70978698840200971</v>
      </c>
      <c r="BA36" s="403">
        <f t="shared" ca="1" si="51"/>
        <v>0.71466651644105517</v>
      </c>
      <c r="BB36" s="403">
        <f t="shared" ca="1" si="51"/>
        <v>0.71983690098019448</v>
      </c>
      <c r="BC36" s="403">
        <f t="shared" ref="BC36:BN36" ca="1" si="52">BC35/BC16</f>
        <v>0.72540773407975723</v>
      </c>
      <c r="BD36" s="403">
        <f t="shared" ca="1" si="52"/>
        <v>0.73159769068714142</v>
      </c>
      <c r="BE36" s="403">
        <f t="shared" ca="1" si="52"/>
        <v>0.73767140124532693</v>
      </c>
      <c r="BF36" s="403">
        <f t="shared" ca="1" si="52"/>
        <v>0.7434921856905683</v>
      </c>
      <c r="BG36" s="403">
        <f t="shared" ca="1" si="52"/>
        <v>0.74933263872065481</v>
      </c>
      <c r="BH36" s="403">
        <f t="shared" ca="1" si="52"/>
        <v>0.75471864115920217</v>
      </c>
      <c r="BI36" s="403">
        <f t="shared" ca="1" si="52"/>
        <v>0.76008136088473488</v>
      </c>
      <c r="BJ36" s="403">
        <f t="shared" ca="1" si="52"/>
        <v>0.76543705987970989</v>
      </c>
      <c r="BK36" s="403">
        <f t="shared" ca="1" si="52"/>
        <v>0.98706961371654056</v>
      </c>
      <c r="BL36" s="403">
        <f t="shared" ca="1" si="52"/>
        <v>0.98749121650206262</v>
      </c>
      <c r="BM36" s="403">
        <f t="shared" ca="1" si="52"/>
        <v>0.98788663913145069</v>
      </c>
      <c r="BN36" s="403">
        <f t="shared" ca="1" si="52"/>
        <v>0.98808264907432042</v>
      </c>
      <c r="BO36" s="403"/>
      <c r="BP36" s="524">
        <f ca="1">BP35/BP16</f>
        <v>-0.21677592597539158</v>
      </c>
      <c r="BR36" s="524">
        <f t="shared" ca="1" si="48"/>
        <v>-0.43895094377025029</v>
      </c>
      <c r="BT36" s="524">
        <f t="shared" ref="BT36:BV36" ca="1" si="53">BT35/BT16</f>
        <v>-0.37205841002634921</v>
      </c>
      <c r="BU36" s="524"/>
      <c r="BV36" s="524">
        <f t="shared" ca="1" si="53"/>
        <v>-6.1447622204872029E-2</v>
      </c>
      <c r="BX36" s="524">
        <f t="shared" ref="BX36" ca="1" si="54">BX35/BX16</f>
        <v>0.73696293115966716</v>
      </c>
      <c r="CE36" s="403">
        <f ca="1">CE35/CE16</f>
        <v>-0.29981585247555964</v>
      </c>
      <c r="CG36" s="403">
        <f t="shared" ref="CG36" ca="1" si="55">CG35/CG16</f>
        <v>-0.48629029212979208</v>
      </c>
      <c r="CI36" s="403">
        <f t="shared" ref="CI36" ca="1" si="56">CI35/CI16</f>
        <v>-0.26118090999331373</v>
      </c>
      <c r="CJ36" s="403"/>
      <c r="CK36" s="403">
        <f ca="1">CK35/CK16</f>
        <v>0.24273176030617566</v>
      </c>
      <c r="CM36" s="403">
        <f ca="1">CM35/CM16</f>
        <v>0.83830909767096828</v>
      </c>
    </row>
    <row r="37" spans="1:91" x14ac:dyDescent="0.3">
      <c r="BX37" s="166"/>
    </row>
    <row r="38" spans="1:91" x14ac:dyDescent="0.3">
      <c r="A38" s="166" t="s">
        <v>279</v>
      </c>
      <c r="C38" s="336">
        <f ca="1">OFFSET(Summary!$C48,0,C$1)</f>
        <v>3.70878</v>
      </c>
      <c r="D38" s="336">
        <f ca="1">OFFSET(Summary!$C48,0,D$1)</f>
        <v>6.1566299999999998</v>
      </c>
      <c r="E38" s="336">
        <f ca="1">OFFSET(Summary!$C48,0,E$1)</f>
        <v>4.3954199999999997</v>
      </c>
      <c r="F38" s="336">
        <f ca="1">OFFSET(Summary!$C48,0,F$1)</f>
        <v>5.9580900000000003</v>
      </c>
      <c r="G38" s="336">
        <f ca="1">OFFSET(Summary!$C48,0,G$1)</f>
        <v>2.5537200000000002</v>
      </c>
      <c r="H38" s="336">
        <f ca="1">OFFSET(Summary!$C48,0,H$1)</f>
        <v>2.7131599999999998</v>
      </c>
      <c r="I38" s="336">
        <f ca="1">OFFSET(Summary!$C48,0,I$1)</f>
        <v>-12.113040000000002</v>
      </c>
      <c r="J38" s="336">
        <f ca="1">OFFSET(Summary!$C48,0,J$1)</f>
        <v>25</v>
      </c>
      <c r="K38" s="336">
        <f ca="1">OFFSET(Summary!$C48,0,K$1)</f>
        <v>25</v>
      </c>
      <c r="L38" s="336">
        <f ca="1">OFFSET(Summary!$C48,0,L$1)</f>
        <v>25</v>
      </c>
      <c r="M38" s="336">
        <f ca="1">OFFSET(Summary!$C48,0,M$1)</f>
        <v>25</v>
      </c>
      <c r="N38" s="336">
        <f ca="1">OFFSET(Summary!$C48,0,N$1)</f>
        <v>25</v>
      </c>
      <c r="O38" s="336">
        <f ca="1">OFFSET(Summary!$C48,0,O$1)</f>
        <v>25</v>
      </c>
      <c r="P38" s="336">
        <f ca="1">OFFSET(Summary!$C48,0,P$1)</f>
        <v>25</v>
      </c>
      <c r="Q38" s="336">
        <f ca="1">OFFSET(Summary!$C48,0,Q$1)</f>
        <v>25</v>
      </c>
      <c r="R38" s="336">
        <f ca="1">OFFSET(Summary!$C48,0,R$1)</f>
        <v>25</v>
      </c>
      <c r="S38" s="336">
        <f ca="1">OFFSET(Summary!$C48,0,S$1)</f>
        <v>25</v>
      </c>
      <c r="T38" s="336">
        <f ca="1">OFFSET(Summary!$C48,0,T$1)</f>
        <v>25</v>
      </c>
      <c r="U38" s="336">
        <f ca="1">OFFSET(Summary!$C48,0,U$1)</f>
        <v>25</v>
      </c>
      <c r="V38" s="336">
        <f ca="1">OFFSET(Summary!$C48,0,V$1)</f>
        <v>25</v>
      </c>
      <c r="W38" s="336">
        <f ca="1">OFFSET(Summary!$C48,0,W$1)</f>
        <v>25</v>
      </c>
      <c r="X38" s="336">
        <f ca="1">OFFSET(Summary!$C48,0,X$1)</f>
        <v>25</v>
      </c>
      <c r="Y38" s="336">
        <f ca="1">OFFSET(Summary!$C48,0,Y$1)</f>
        <v>25</v>
      </c>
      <c r="Z38" s="336">
        <f ca="1">OFFSET(Summary!$C48,0,Z$1)</f>
        <v>25</v>
      </c>
      <c r="AA38" s="336">
        <f ca="1">OFFSET(Summary!$C48,0,AA$1)</f>
        <v>0</v>
      </c>
      <c r="AB38" s="336">
        <f ca="1">OFFSET(Summary!$C48,0,AB$1)</f>
        <v>0</v>
      </c>
      <c r="AC38" s="336">
        <f ca="1">OFFSET(Summary!$C48,0,AC$1)</f>
        <v>0</v>
      </c>
      <c r="AD38" s="336">
        <f ca="1">OFFSET(Summary!$C48,0,AD$1)</f>
        <v>0</v>
      </c>
      <c r="AE38" s="336">
        <f ca="1">OFFSET(Summary!$C48,0,AE$1)</f>
        <v>0</v>
      </c>
      <c r="AF38" s="336">
        <f ca="1">OFFSET(Summary!$C48,0,AF$1)</f>
        <v>0</v>
      </c>
      <c r="AG38" s="336">
        <f ca="1">OFFSET(Summary!$C48,0,AG$1)</f>
        <v>0</v>
      </c>
      <c r="AH38" s="336">
        <f ca="1">OFFSET(Summary!$C48,0,AH$1)</f>
        <v>0</v>
      </c>
      <c r="AI38" s="336">
        <f ca="1">OFFSET(Summary!$C48,0,AI$1)</f>
        <v>0</v>
      </c>
      <c r="AJ38" s="336">
        <f ca="1">OFFSET(Summary!$C48,0,AJ$1)</f>
        <v>0</v>
      </c>
      <c r="AK38" s="336">
        <f ca="1">OFFSET(Summary!$C48,0,AK$1)</f>
        <v>0</v>
      </c>
      <c r="AL38" s="336">
        <f ca="1">OFFSET(Summary!$C48,0,AL$1)</f>
        <v>0</v>
      </c>
      <c r="AM38" s="336">
        <f ca="1">OFFSET(Summary!$C48,0,AM$1)</f>
        <v>0</v>
      </c>
      <c r="AN38" s="336">
        <f ca="1">OFFSET(Summary!$C48,0,AN$1)</f>
        <v>0</v>
      </c>
      <c r="AO38" s="336">
        <f ca="1">OFFSET(Summary!$C48,0,AO$1)</f>
        <v>0</v>
      </c>
      <c r="AP38" s="336">
        <f ca="1">OFFSET(Summary!$C48,0,AP$1)</f>
        <v>0</v>
      </c>
      <c r="AQ38" s="336">
        <f ca="1">OFFSET(Summary!$C48,0,AQ$1)</f>
        <v>0</v>
      </c>
      <c r="AR38" s="336">
        <f ca="1">OFFSET(Summary!$C48,0,AR$1)</f>
        <v>0</v>
      </c>
      <c r="AS38" s="336">
        <f ca="1">OFFSET(Summary!$C48,0,AS$1)</f>
        <v>0</v>
      </c>
      <c r="AT38" s="336">
        <f ca="1">OFFSET(Summary!$C48,0,AT$1)</f>
        <v>0</v>
      </c>
      <c r="AU38" s="336">
        <f ca="1">OFFSET(Summary!$C48,0,AU$1)</f>
        <v>0</v>
      </c>
      <c r="AV38" s="336">
        <f ca="1">OFFSET(Summary!$C48,0,AV$1)</f>
        <v>0</v>
      </c>
      <c r="AW38" s="336">
        <f ca="1">OFFSET(Summary!$C48,0,AW$1)</f>
        <v>0</v>
      </c>
      <c r="AX38" s="336">
        <f ca="1">OFFSET(Summary!$C48,0,AX$1)</f>
        <v>0</v>
      </c>
      <c r="AY38" s="336">
        <f ca="1">OFFSET(Summary!$C48,0,AY$1)</f>
        <v>0</v>
      </c>
      <c r="AZ38" s="336">
        <f ca="1">OFFSET(Summary!$C48,0,AZ$1)</f>
        <v>0</v>
      </c>
      <c r="BA38" s="336">
        <f ca="1">OFFSET(Summary!$C48,0,BA$1)</f>
        <v>0</v>
      </c>
      <c r="BB38" s="336">
        <f ca="1">OFFSET(Summary!$C48,0,BB$1)</f>
        <v>0</v>
      </c>
      <c r="BC38" s="336">
        <f ca="1">OFFSET(Summary!$C48,0,BC$1)</f>
        <v>0</v>
      </c>
      <c r="BD38" s="336">
        <f ca="1">OFFSET(Summary!$C48,0,BD$1)</f>
        <v>0</v>
      </c>
      <c r="BE38" s="336">
        <f ca="1">OFFSET(Summary!$C48,0,BE$1)</f>
        <v>0</v>
      </c>
      <c r="BF38" s="336">
        <f ca="1">OFFSET(Summary!$C48,0,BF$1)</f>
        <v>0</v>
      </c>
      <c r="BG38" s="336">
        <f ca="1">OFFSET(Summary!$C48,0,BG$1)</f>
        <v>0</v>
      </c>
      <c r="BH38" s="336">
        <f ca="1">OFFSET(Summary!$C48,0,BH$1)</f>
        <v>0</v>
      </c>
      <c r="BI38" s="336">
        <f ca="1">OFFSET(Summary!$C48,0,BI$1)</f>
        <v>0</v>
      </c>
      <c r="BJ38" s="336">
        <f ca="1">OFFSET(Summary!$C48,0,BJ$1)</f>
        <v>0</v>
      </c>
      <c r="BK38" s="336">
        <f ca="1">OFFSET(Summary!$C48,0,BK$1)</f>
        <v>0</v>
      </c>
      <c r="BL38" s="336">
        <f ca="1">OFFSET(Summary!$C48,0,BL$1)</f>
        <v>0</v>
      </c>
      <c r="BM38" s="336">
        <f ca="1">OFFSET(Summary!$C48,0,BM$1)</f>
        <v>0</v>
      </c>
      <c r="BN38" s="336">
        <f ca="1">OFFSET(Summary!$C48,0,BN$1)</f>
        <v>0</v>
      </c>
      <c r="BO38" s="502"/>
      <c r="BP38" s="519">
        <f ca="1">SUM(C38:N38)</f>
        <v>138.37276</v>
      </c>
      <c r="BR38" s="519">
        <f ca="1">SUM(O38:Z38)</f>
        <v>300</v>
      </c>
      <c r="BT38" s="519">
        <f ca="1">SUM(AA38:AL38)</f>
        <v>0</v>
      </c>
      <c r="BU38" s="519"/>
      <c r="BV38" s="519">
        <f ca="1">SUM(AM38:AX38)</f>
        <v>0</v>
      </c>
      <c r="BX38" s="519">
        <f ca="1">SUM(AY38:BJ38)</f>
        <v>0</v>
      </c>
      <c r="CE38" s="511">
        <f ca="1">SUM(G38:R38)</f>
        <v>218.15384</v>
      </c>
      <c r="CG38" s="511">
        <f ca="1">SUM(S38:AD38)</f>
        <v>200</v>
      </c>
      <c r="CI38" s="373">
        <f ca="1">SUM(AE38:AP38)</f>
        <v>0</v>
      </c>
      <c r="CJ38" s="373"/>
      <c r="CK38" s="373">
        <f ca="1">SUM(AQ38:BB38)</f>
        <v>0</v>
      </c>
      <c r="CM38" s="373">
        <f ca="1">SUM(BC38:BN38)</f>
        <v>0</v>
      </c>
    </row>
    <row r="39" spans="1:91" ht="15" thickBot="1" x14ac:dyDescent="0.35">
      <c r="A39" s="407" t="s">
        <v>280</v>
      </c>
      <c r="C39" s="408">
        <f t="shared" ref="C39" ca="1" si="57">C35-C38</f>
        <v>-43.22589</v>
      </c>
      <c r="D39" s="408">
        <f t="shared" ref="D39:AL39" ca="1" si="58">D35-D38</f>
        <v>24.153179999999999</v>
      </c>
      <c r="E39" s="408">
        <f t="shared" ca="1" si="58"/>
        <v>-18.122350000000012</v>
      </c>
      <c r="F39" s="408">
        <f t="shared" ca="1" si="58"/>
        <v>28.919969999999978</v>
      </c>
      <c r="G39" s="408">
        <f t="shared" ca="1" si="58"/>
        <v>-54.144870000000026</v>
      </c>
      <c r="H39" s="408">
        <f t="shared" ca="1" si="58"/>
        <v>-5.7636499999999682</v>
      </c>
      <c r="I39" s="408">
        <f t="shared" ca="1" si="58"/>
        <v>2.5645499999999579</v>
      </c>
      <c r="J39" s="408">
        <f t="shared" ca="1" si="58"/>
        <v>-195.89367549561632</v>
      </c>
      <c r="K39" s="408">
        <f t="shared" ca="1" si="58"/>
        <v>-199.94785031950505</v>
      </c>
      <c r="L39" s="408">
        <f t="shared" ca="1" si="58"/>
        <v>-219.98546218934138</v>
      </c>
      <c r="M39" s="408">
        <f t="shared" ca="1" si="58"/>
        <v>-213.57610690959871</v>
      </c>
      <c r="N39" s="408">
        <f t="shared" ca="1" si="58"/>
        <v>-264.00665649879909</v>
      </c>
      <c r="O39" s="408">
        <f t="shared" ca="1" si="58"/>
        <v>-277.70045858694982</v>
      </c>
      <c r="P39" s="408">
        <f t="shared" ca="1" si="58"/>
        <v>-223.41985407805464</v>
      </c>
      <c r="Q39" s="408">
        <f t="shared" ca="1" si="58"/>
        <v>-289.20780231211171</v>
      </c>
      <c r="R39" s="408">
        <f t="shared" ca="1" si="58"/>
        <v>-264.53097431684228</v>
      </c>
      <c r="S39" s="408">
        <f t="shared" ca="1" si="58"/>
        <v>-332.69722119456424</v>
      </c>
      <c r="T39" s="408">
        <f t="shared" ca="1" si="58"/>
        <v>-358.79174339291148</v>
      </c>
      <c r="U39" s="408">
        <f t="shared" ca="1" si="58"/>
        <v>-328.94532695200974</v>
      </c>
      <c r="V39" s="408">
        <f t="shared" ca="1" si="58"/>
        <v>-392.8851098701108</v>
      </c>
      <c r="W39" s="408">
        <f t="shared" ca="1" si="58"/>
        <v>-407.03038608706913</v>
      </c>
      <c r="X39" s="408">
        <f t="shared" ca="1" si="58"/>
        <v>-422.34827237810521</v>
      </c>
      <c r="Y39" s="408">
        <f t="shared" ca="1" si="58"/>
        <v>-421.66986070163068</v>
      </c>
      <c r="Z39" s="408">
        <f t="shared" ca="1" si="58"/>
        <v>-399.26184117520734</v>
      </c>
      <c r="AA39" s="408">
        <f t="shared" ca="1" si="58"/>
        <v>-455.04520050880672</v>
      </c>
      <c r="AB39" s="408">
        <f t="shared" ca="1" si="58"/>
        <v>-409.68252746908638</v>
      </c>
      <c r="AC39" s="408">
        <f t="shared" ca="1" si="58"/>
        <v>-419.49477390736433</v>
      </c>
      <c r="AD39" s="408">
        <f t="shared" ca="1" si="58"/>
        <v>-409.63755422504767</v>
      </c>
      <c r="AE39" s="408">
        <f t="shared" ca="1" si="58"/>
        <v>-386.60670837421321</v>
      </c>
      <c r="AF39" s="408">
        <f t="shared" ca="1" si="58"/>
        <v>-354.30879212266245</v>
      </c>
      <c r="AG39" s="408">
        <f t="shared" ca="1" si="58"/>
        <v>-354.341288919519</v>
      </c>
      <c r="AH39" s="408">
        <f t="shared" ca="1" si="58"/>
        <v>-375.76635348445961</v>
      </c>
      <c r="AI39" s="408">
        <f t="shared" ca="1" si="58"/>
        <v>-305.24130965793938</v>
      </c>
      <c r="AJ39" s="408">
        <f t="shared" ca="1" si="58"/>
        <v>-335.09142513424001</v>
      </c>
      <c r="AK39" s="408">
        <f t="shared" ca="1" si="58"/>
        <v>-309.47302790614151</v>
      </c>
      <c r="AL39" s="408">
        <f t="shared" ca="1" si="58"/>
        <v>-226.04734556818562</v>
      </c>
      <c r="AM39" s="408">
        <f t="shared" ref="AM39:AP39" ca="1" si="59">AM35-AM38</f>
        <v>-286.53824138035907</v>
      </c>
      <c r="AN39" s="408">
        <f t="shared" ca="1" si="59"/>
        <v>-117.13581252551126</v>
      </c>
      <c r="AO39" s="408">
        <f t="shared" ca="1" si="59"/>
        <v>-189.04070720040363</v>
      </c>
      <c r="AP39" s="408">
        <f t="shared" ca="1" si="59"/>
        <v>-179.76280655409846</v>
      </c>
      <c r="AQ39" s="408">
        <f t="shared" ref="AQ39:BB39" ca="1" si="60">AQ35-AQ38</f>
        <v>-143.5502184092984</v>
      </c>
      <c r="AR39" s="408">
        <f t="shared" ca="1" si="60"/>
        <v>-97.746090522987288</v>
      </c>
      <c r="AS39" s="408">
        <f t="shared" ca="1" si="60"/>
        <v>-29.302236295373859</v>
      </c>
      <c r="AT39" s="408">
        <f t="shared" ca="1" si="60"/>
        <v>-59.948159421322543</v>
      </c>
      <c r="AU39" s="408">
        <f t="shared" ca="1" si="60"/>
        <v>6.2880336555606391</v>
      </c>
      <c r="AV39" s="408">
        <f t="shared" ca="1" si="60"/>
        <v>-1.087514495405685</v>
      </c>
      <c r="AW39" s="408">
        <f t="shared" ca="1" si="60"/>
        <v>56.505883257130108</v>
      </c>
      <c r="AX39" s="408">
        <f t="shared" ca="1" si="60"/>
        <v>56.930346187283249</v>
      </c>
      <c r="AY39" s="408">
        <f t="shared" ca="1" si="60"/>
        <v>1063.2719376843493</v>
      </c>
      <c r="AZ39" s="408">
        <f t="shared" ca="1" si="60"/>
        <v>1092.3796806039663</v>
      </c>
      <c r="BA39" s="408">
        <f t="shared" ca="1" si="60"/>
        <v>1128.041542975983</v>
      </c>
      <c r="BB39" s="408">
        <f t="shared" ca="1" si="60"/>
        <v>1167.6641361920592</v>
      </c>
      <c r="BC39" s="408">
        <f t="shared" ref="BC39:BN39" ca="1" si="61">BC35-BC38</f>
        <v>1216.3872237896271</v>
      </c>
      <c r="BD39" s="408">
        <f t="shared" ca="1" si="61"/>
        <v>1269.4670289906717</v>
      </c>
      <c r="BE39" s="408">
        <f t="shared" ca="1" si="61"/>
        <v>1323.1184544029829</v>
      </c>
      <c r="BF39" s="408">
        <f t="shared" ca="1" si="61"/>
        <v>1380.170551713949</v>
      </c>
      <c r="BG39" s="408">
        <f t="shared" ca="1" si="61"/>
        <v>1439.1790435081814</v>
      </c>
      <c r="BH39" s="408">
        <f t="shared" ca="1" si="61"/>
        <v>1499.6485886726296</v>
      </c>
      <c r="BI39" s="408">
        <f t="shared" ca="1" si="61"/>
        <v>1563.9990870815532</v>
      </c>
      <c r="BJ39" s="408">
        <f t="shared" ca="1" si="61"/>
        <v>1630.3101828597414</v>
      </c>
      <c r="BK39" s="408">
        <f t="shared" ca="1" si="61"/>
        <v>2175.6104863554765</v>
      </c>
      <c r="BL39" s="408">
        <f t="shared" ca="1" si="61"/>
        <v>2249.8990149561314</v>
      </c>
      <c r="BM39" s="408">
        <f t="shared" ca="1" si="61"/>
        <v>2324.2739583814755</v>
      </c>
      <c r="BN39" s="408">
        <f t="shared" ca="1" si="61"/>
        <v>2404.4267053855579</v>
      </c>
      <c r="BO39" s="508"/>
      <c r="BP39" s="408">
        <f ca="1">SUM(C39:N39)</f>
        <v>-1159.0288114128607</v>
      </c>
      <c r="BR39" s="408">
        <f ca="1">SUM(O39:Z39)</f>
        <v>-4118.4888510455667</v>
      </c>
      <c r="BT39" s="408">
        <f ca="1">SUM(AA39:AL39)</f>
        <v>-4340.7363072776661</v>
      </c>
      <c r="BU39" s="518"/>
      <c r="BV39" s="408">
        <f ca="1">SUM(AM39:AX39)</f>
        <v>-984.38752370478619</v>
      </c>
      <c r="BX39" s="408">
        <f ca="1">SUM(AY39:BJ39)</f>
        <v>15773.637458475694</v>
      </c>
      <c r="CE39" s="515">
        <f ca="1">SUM(G39:R39)</f>
        <v>-2205.6128107068189</v>
      </c>
      <c r="CF39" s="513"/>
      <c r="CG39" s="515">
        <f ca="1">SUM(S39:AD39)</f>
        <v>-4757.4898178619142</v>
      </c>
      <c r="CH39" s="190"/>
      <c r="CI39" s="435">
        <f ca="1">SUM(AE39:AP39)</f>
        <v>-3419.3538188277325</v>
      </c>
      <c r="CJ39" s="435"/>
      <c r="CK39" s="435">
        <f ca="1">SUM(AQ39:BB39)</f>
        <v>4239.4473414119439</v>
      </c>
      <c r="CL39" s="190"/>
      <c r="CM39" s="435">
        <f ca="1">SUM(BC39:BN39)</f>
        <v>20476.490326097981</v>
      </c>
    </row>
    <row r="40" spans="1:91" ht="15" thickTop="1" x14ac:dyDescent="0.3">
      <c r="BX40" s="166"/>
    </row>
    <row r="41" spans="1:91" x14ac:dyDescent="0.3">
      <c r="A41" s="166" t="s">
        <v>368</v>
      </c>
      <c r="C41" s="336">
        <f ca="1">OFFSET(Summary!$C85,0,C$1)</f>
        <v>13.830842900825015</v>
      </c>
      <c r="D41" s="336">
        <f ca="1">OFFSET(Summary!$C85,0,D$1)</f>
        <v>17.661570414815671</v>
      </c>
      <c r="E41" s="336">
        <f ca="1">OFFSET(Summary!$C85,0,E$1)</f>
        <v>21.684763168522473</v>
      </c>
      <c r="F41" s="336">
        <f ca="1">OFFSET(Summary!$C85,0,F$1)</f>
        <v>21.769630185195869</v>
      </c>
      <c r="G41" s="336">
        <f ca="1">OFFSET(Summary!$C85,0,G$1)</f>
        <v>21.269543645070097</v>
      </c>
      <c r="H41" s="336">
        <f ca="1">OFFSET(Summary!$C85,0,H$1)</f>
        <v>20.061847343218137</v>
      </c>
      <c r="I41" s="336">
        <f ca="1">OFFSET(Summary!$C85,0,I$1)</f>
        <v>21.369584030462125</v>
      </c>
      <c r="J41" s="336">
        <f ca="1">OFFSET(Summary!$C85,0,J$1)</f>
        <v>37.032258064516128</v>
      </c>
      <c r="K41" s="336">
        <f ca="1">OFFSET(Summary!$C85,0,K$1)</f>
        <v>39.633333333333333</v>
      </c>
      <c r="L41" s="336">
        <f ca="1">OFFSET(Summary!$C85,0,L$1)</f>
        <v>40.516129032258064</v>
      </c>
      <c r="M41" s="336">
        <f ca="1">OFFSET(Summary!$C85,0,M$1)</f>
        <v>42.633333333333333</v>
      </c>
      <c r="N41" s="336">
        <f ca="1">OFFSET(Summary!$C85,0,N$1)</f>
        <v>46.870967741935488</v>
      </c>
      <c r="O41" s="336">
        <f ca="1">OFFSET(Summary!$C85,0,O$1)</f>
        <v>48.870967741935488</v>
      </c>
      <c r="P41" s="336">
        <f ca="1">OFFSET(Summary!$C85,0,P$1)</f>
        <v>49.821428571428569</v>
      </c>
      <c r="Q41" s="336">
        <f ca="1">OFFSET(Summary!$C85,0,Q$1)</f>
        <v>51.838709677419352</v>
      </c>
      <c r="R41" s="336">
        <f ca="1">OFFSET(Summary!$C85,0,R$1)</f>
        <v>53</v>
      </c>
      <c r="S41" s="336">
        <f ca="1">OFFSET(Summary!$C85,0,S$1)</f>
        <v>57.516129032258064</v>
      </c>
      <c r="T41" s="336">
        <f ca="1">OFFSET(Summary!$C85,0,T$1)</f>
        <v>63.133333333333333</v>
      </c>
      <c r="U41" s="336">
        <f ca="1">OFFSET(Summary!$C85,0,U$1)</f>
        <v>64</v>
      </c>
      <c r="V41" s="336">
        <f ca="1">OFFSET(Summary!$C85,0,V$1)</f>
        <v>73</v>
      </c>
      <c r="W41" s="336">
        <f ca="1">OFFSET(Summary!$C85,0,W$1)</f>
        <v>76</v>
      </c>
      <c r="X41" s="336">
        <f ca="1">OFFSET(Summary!$C85,0,X$1)</f>
        <v>79</v>
      </c>
      <c r="Y41" s="336">
        <f ca="1">OFFSET(Summary!$C85,0,Y$1)</f>
        <v>83</v>
      </c>
      <c r="Z41" s="336">
        <f ca="1">OFFSET(Summary!$C85,0,Z$1)</f>
        <v>86</v>
      </c>
      <c r="AA41" s="336">
        <f ca="1">OFFSET(Summary!$C85,0,AA$1)</f>
        <v>92</v>
      </c>
      <c r="AB41" s="336">
        <f ca="1">OFFSET(Summary!$C85,0,AB$1)</f>
        <v>92</v>
      </c>
      <c r="AC41" s="336">
        <f ca="1">OFFSET(Summary!$C85,0,AC$1)</f>
        <v>95</v>
      </c>
      <c r="AD41" s="336">
        <f ca="1">OFFSET(Summary!$C85,0,AD$1)</f>
        <v>98</v>
      </c>
      <c r="AE41" s="336">
        <f ca="1">OFFSET(Summary!$C85,0,AE$1)</f>
        <v>98</v>
      </c>
      <c r="AF41" s="336">
        <f ca="1">OFFSET(Summary!$C85,0,AF$1)</f>
        <v>99</v>
      </c>
      <c r="AG41" s="336">
        <f ca="1">OFFSET(Summary!$C85,0,AG$1)</f>
        <v>100</v>
      </c>
      <c r="AH41" s="336">
        <f ca="1">OFFSET(Summary!$C85,0,AH$1)</f>
        <v>104</v>
      </c>
      <c r="AI41" s="336">
        <f ca="1">OFFSET(Summary!$C85,0,AI$1)</f>
        <v>108</v>
      </c>
      <c r="AJ41" s="336">
        <f ca="1">OFFSET(Summary!$C85,0,AJ$1)</f>
        <v>108</v>
      </c>
      <c r="AK41" s="336">
        <f ca="1">OFFSET(Summary!$C85,0,AK$1)</f>
        <v>108</v>
      </c>
      <c r="AL41" s="336">
        <f ca="1">OFFSET(Summary!$C85,0,AL$1)</f>
        <v>108</v>
      </c>
      <c r="AM41" s="336">
        <f ca="1">OFFSET(Summary!$C85,0,AM$1)</f>
        <v>108</v>
      </c>
      <c r="AN41" s="336">
        <f ca="1">OFFSET(Summary!$C85,0,AN$1)</f>
        <v>108</v>
      </c>
      <c r="AO41" s="336">
        <f ca="1">OFFSET(Summary!$C85,0,AO$1)</f>
        <v>108</v>
      </c>
      <c r="AP41" s="336">
        <f ca="1">OFFSET(Summary!$C85,0,AP$1)</f>
        <v>108</v>
      </c>
      <c r="AQ41" s="336">
        <f ca="1">OFFSET(Summary!$C85,0,AQ$1)</f>
        <v>108</v>
      </c>
      <c r="AR41" s="336">
        <f ca="1">OFFSET(Summary!$C85,0,AR$1)</f>
        <v>108</v>
      </c>
      <c r="AS41" s="336">
        <f ca="1">OFFSET(Summary!$C85,0,AS$1)</f>
        <v>108</v>
      </c>
      <c r="AT41" s="336">
        <f ca="1">OFFSET(Summary!$C85,0,AT$1)</f>
        <v>108</v>
      </c>
      <c r="AU41" s="336">
        <f ca="1">OFFSET(Summary!$C85,0,AU$1)</f>
        <v>108</v>
      </c>
      <c r="AV41" s="336">
        <f ca="1">OFFSET(Summary!$C85,0,AV$1)</f>
        <v>108</v>
      </c>
      <c r="AW41" s="336">
        <f ca="1">OFFSET(Summary!$C85,0,AW$1)</f>
        <v>108</v>
      </c>
      <c r="AX41" s="336">
        <f ca="1">OFFSET(Summary!$C85,0,AX$1)</f>
        <v>108</v>
      </c>
      <c r="AY41" s="336">
        <f ca="1">OFFSET(Summary!$C85,0,AY$1)</f>
        <v>0</v>
      </c>
      <c r="AZ41" s="336">
        <f ca="1">OFFSET(Summary!$C85,0,AZ$1)</f>
        <v>0</v>
      </c>
      <c r="BA41" s="336">
        <f ca="1">OFFSET(Summary!$C85,0,BA$1)</f>
        <v>0</v>
      </c>
      <c r="BB41" s="336">
        <f ca="1">OFFSET(Summary!$C85,0,BB$1)</f>
        <v>0</v>
      </c>
      <c r="BC41" s="336">
        <f ca="1">OFFSET(Summary!$C85,0,BC$1)</f>
        <v>0</v>
      </c>
      <c r="BD41" s="336">
        <f ca="1">OFFSET(Summary!$C85,0,BD$1)</f>
        <v>0</v>
      </c>
      <c r="BE41" s="336">
        <f ca="1">OFFSET(Summary!$C85,0,BE$1)</f>
        <v>0</v>
      </c>
      <c r="BF41" s="336">
        <f ca="1">OFFSET(Summary!$C85,0,BF$1)</f>
        <v>0</v>
      </c>
      <c r="BG41" s="336">
        <f ca="1">OFFSET(Summary!$C85,0,BG$1)</f>
        <v>0</v>
      </c>
      <c r="BH41" s="336">
        <f ca="1">OFFSET(Summary!$C85,0,BH$1)</f>
        <v>0</v>
      </c>
      <c r="BI41" s="336">
        <f ca="1">OFFSET(Summary!$C85,0,BI$1)</f>
        <v>0</v>
      </c>
      <c r="BJ41" s="336">
        <f ca="1">OFFSET(Summary!$C85,0,BJ$1)</f>
        <v>0</v>
      </c>
      <c r="BK41" s="336">
        <f ca="1">OFFSET(Summary!$C85,0,BK$1)</f>
        <v>0</v>
      </c>
      <c r="BL41" s="336">
        <f ca="1">OFFSET(Summary!$C85,0,BL$1)</f>
        <v>0</v>
      </c>
      <c r="BM41" s="336">
        <f ca="1">OFFSET(Summary!$C85,0,BM$1)</f>
        <v>0</v>
      </c>
      <c r="BN41" s="336">
        <f ca="1">OFFSET(Summary!$C85,0,BN$1)</f>
        <v>0</v>
      </c>
      <c r="BO41" s="502"/>
      <c r="BP41" s="409">
        <f ca="1">AVERAGE(C41:N41)</f>
        <v>28.694483599457143</v>
      </c>
      <c r="BR41" s="409">
        <f ca="1">AVERAGE(O41:Z41)</f>
        <v>65.431714029697901</v>
      </c>
      <c r="BS41" s="409"/>
      <c r="BT41" s="409">
        <f ca="1">AVERAGE(AA41:AL41)</f>
        <v>100.83333333333333</v>
      </c>
      <c r="BU41" s="409"/>
      <c r="BV41" s="409">
        <f ca="1">AVERAGE(AM41:AX41)</f>
        <v>108</v>
      </c>
      <c r="BX41" s="409">
        <f ca="1">AVERAGE(AY41:BJ41)</f>
        <v>0</v>
      </c>
      <c r="CE41" s="516">
        <f ca="1">AVERAGE(G41:R41)</f>
        <v>39.409841876242503</v>
      </c>
      <c r="CG41" s="516">
        <f ca="1">AVERAGE(S41:AD41)</f>
        <v>79.88745519713261</v>
      </c>
      <c r="CH41" s="409"/>
      <c r="CI41" s="409">
        <f ca="1">AVERAGE(AE41:AP41)</f>
        <v>105.41666666666667</v>
      </c>
      <c r="CJ41" s="409"/>
      <c r="CK41" s="409">
        <f ca="1">AVERAGE(AQ41:BB41)</f>
        <v>72</v>
      </c>
      <c r="CL41" s="409"/>
      <c r="CM41" s="409">
        <f ca="1">AVERAGE(BC41:BN41)</f>
        <v>0</v>
      </c>
    </row>
    <row r="42" spans="1:91" hidden="1" x14ac:dyDescent="0.3">
      <c r="A42" s="166" t="s">
        <v>576</v>
      </c>
      <c r="C42" s="369">
        <f ca="1">OFFSET(Summary!$C70,0,C$1)</f>
        <v>197.27346</v>
      </c>
      <c r="D42" s="369">
        <f ca="1">OFFSET(Summary!$C70,0,D$1)</f>
        <v>67.83205000000001</v>
      </c>
      <c r="E42" s="369">
        <f ca="1">OFFSET(Summary!$C70,0,E$1)</f>
        <v>96.570040000000006</v>
      </c>
      <c r="F42" s="369">
        <f ca="1">OFFSET(Summary!$C70,0,F$1)</f>
        <v>63.806699999999999</v>
      </c>
      <c r="G42" s="369">
        <f ca="1">OFFSET(Summary!$C70,0,G$1)</f>
        <v>51.73357</v>
      </c>
      <c r="H42" s="369">
        <f ca="1">OFFSET(Summary!$C70,0,H$1)</f>
        <v>30.271889999999999</v>
      </c>
      <c r="I42" s="369">
        <f ca="1">OFFSET(Summary!$C70,0,I$1)</f>
        <v>74.908280000000005</v>
      </c>
      <c r="J42" s="369">
        <f ca="1">OFFSET(Summary!$C70,0,J$1)</f>
        <v>-60.78788835944647</v>
      </c>
      <c r="K42" s="369">
        <f ca="1">OFFSET(Summary!$C70,0,K$1)</f>
        <v>-263.16942589713653</v>
      </c>
      <c r="L42" s="369">
        <f ca="1">OFFSET(Summary!$C70,0,L$1)</f>
        <v>-536.18418635666808</v>
      </c>
      <c r="M42" s="369">
        <f ca="1">OFFSET(Summary!$C70,0,M$1)</f>
        <v>-746.2318977531371</v>
      </c>
      <c r="N42" s="369">
        <f ca="1">OFFSET(Summary!$C70,0,N$1)</f>
        <v>-1069.2314107596792</v>
      </c>
      <c r="O42" s="369">
        <f ca="1">OFFSET(Summary!$C70,0,O$1)</f>
        <v>-1189.9128265564082</v>
      </c>
      <c r="P42" s="369">
        <f ca="1">OFFSET(Summary!$C70,0,P$1)</f>
        <v>-1332.3142650154584</v>
      </c>
      <c r="Q42" s="369">
        <f ca="1">OFFSET(Summary!$C70,0,Q$1)</f>
        <v>-1470.6025088458896</v>
      </c>
      <c r="R42" s="369">
        <f ca="1">OFFSET(Summary!$C70,0,R$1)</f>
        <v>-1545.6839610770851</v>
      </c>
      <c r="S42" s="369">
        <f ca="1">OFFSET(Summary!$C70,0,S$1)</f>
        <v>-1779.9894317628925</v>
      </c>
      <c r="T42" s="369">
        <f ca="1">OFFSET(Summary!$C70,0,T$1)</f>
        <v>-2002.4687595064659</v>
      </c>
      <c r="U42" s="369">
        <f ca="1">OFFSET(Summary!$C70,0,U$1)</f>
        <v>-2062.8653617589471</v>
      </c>
      <c r="V42" s="369">
        <f ca="1">OFFSET(Summary!$C70,0,V$1)</f>
        <v>-2311.2543882799328</v>
      </c>
      <c r="W42" s="369">
        <f ca="1">OFFSET(Summary!$C70,0,W$1)</f>
        <v>-2671.881756918945</v>
      </c>
      <c r="X42" s="369">
        <f ca="1">OFFSET(Summary!$C70,0,X$1)</f>
        <v>-3019.1228602285546</v>
      </c>
      <c r="Y42" s="369">
        <f ca="1">OFFSET(Summary!$C70,0,Y$1)</f>
        <v>-3494.8117665895243</v>
      </c>
      <c r="Z42" s="369">
        <f ca="1">OFFSET(Summary!$C70,0,Z$1)</f>
        <v>-3958.1776862238366</v>
      </c>
      <c r="AA42" s="369">
        <f ca="1">OFFSET(Summary!$C70,0,AA$1)</f>
        <v>-4324.6707002185794</v>
      </c>
      <c r="AB42" s="369">
        <f ca="1">OFFSET(Summary!$C70,0,AB$1)</f>
        <v>-4659.268296331772</v>
      </c>
      <c r="AC42" s="369">
        <f ca="1">OFFSET(Summary!$C70,0,AC$1)</f>
        <v>-4890.7526934518464</v>
      </c>
      <c r="AD42" s="369">
        <f ca="1">OFFSET(Summary!$C70,0,AD$1)</f>
        <v>-4844.2267366334809</v>
      </c>
      <c r="AE42" s="369">
        <f ca="1">OFFSET(Summary!$C70,0,AE$1)</f>
        <v>-5156.784946937214</v>
      </c>
      <c r="AF42" s="369">
        <f ca="1">OFFSET(Summary!$C70,0,AF$1)</f>
        <v>-5470.7493992250838</v>
      </c>
      <c r="AG42" s="369">
        <f ca="1">OFFSET(Summary!$C70,0,AG$1)</f>
        <v>-5569.6611081322653</v>
      </c>
      <c r="AH42" s="369">
        <f ca="1">OFFSET(Summary!$C70,0,AH$1)</f>
        <v>-5993.0780733615111</v>
      </c>
      <c r="AI42" s="369">
        <f ca="1">OFFSET(Summary!$C70,0,AI$1)</f>
        <v>-6540.2548209997694</v>
      </c>
      <c r="AJ42" s="369">
        <f ca="1">OFFSET(Summary!$C70,0,AJ$1)</f>
        <v>-6855.4382014974417</v>
      </c>
      <c r="AK42" s="369">
        <f ca="1">OFFSET(Summary!$C70,0,AK$1)</f>
        <v>-7350.3925875068535</v>
      </c>
      <c r="AL42" s="369">
        <f ca="1">OFFSET(Summary!$C70,0,AL$1)</f>
        <v>-7774.0762427376503</v>
      </c>
      <c r="AM42" s="369">
        <f ca="1">OFFSET(Summary!$C70,0,AM$1)</f>
        <v>-8121.1766491169137</v>
      </c>
      <c r="AN42" s="369">
        <f ca="1">OFFSET(Summary!$C70,0,AN$1)</f>
        <v>-8438.0015409889511</v>
      </c>
      <c r="AO42" s="369">
        <f ca="1">OFFSET(Summary!$C70,0,AO$1)</f>
        <v>-8629.191492254824</v>
      </c>
      <c r="AP42" s="369">
        <f ca="1">OFFSET(Summary!$C70,0,AP$1)</f>
        <v>-8518.0692940058216</v>
      </c>
      <c r="AQ42" s="369">
        <f ca="1">OFFSET(Summary!$C70,0,AQ$1)</f>
        <v>-8751.4990874408195</v>
      </c>
      <c r="AR42" s="369">
        <f ca="1">OFFSET(Summary!$C70,0,AR$1)</f>
        <v>-8974.2651192697285</v>
      </c>
      <c r="AS42" s="369">
        <f ca="1">OFFSET(Summary!$C70,0,AS$1)</f>
        <v>-8942.1559057881586</v>
      </c>
      <c r="AT42" s="369">
        <f ca="1">OFFSET(Summary!$C70,0,AT$1)</f>
        <v>-9222.1874387434764</v>
      </c>
      <c r="AU42" s="369">
        <f ca="1">OFFSET(Summary!$C70,0,AU$1)</f>
        <v>-9555.0308947569029</v>
      </c>
      <c r="AV42" s="369">
        <f ca="1">OFFSET(Summary!$C70,0,AV$1)</f>
        <v>-9598.2305604540652</v>
      </c>
      <c r="AW42" s="369">
        <f ca="1">OFFSET(Summary!$C70,0,AW$1)</f>
        <v>-9730.5026328723307</v>
      </c>
      <c r="AX42" s="369">
        <f ca="1">OFFSET(Summary!$C70,0,AX$1)</f>
        <v>-9787.6892375533098</v>
      </c>
      <c r="AY42" s="369">
        <f ca="1">OFFSET(Summary!$C70,0,AY$1)</f>
        <v>-8821.7706544110461</v>
      </c>
      <c r="AZ42" s="369">
        <f ca="1">OFFSET(Summary!$C70,0,AZ$1)</f>
        <v>-7885.7434646787733</v>
      </c>
      <c r="BA42" s="369">
        <f ca="1">OFFSET(Summary!$C70,0,BA$1)</f>
        <v>-6656.582460253876</v>
      </c>
      <c r="BB42" s="369">
        <f ca="1">OFFSET(Summary!$C70,0,BB$1)</f>
        <v>-5098.4740148356414</v>
      </c>
      <c r="BC42" s="369">
        <f ca="1">OFFSET(Summary!$C70,0,BC$1)</f>
        <v>-3727.9935131934362</v>
      </c>
      <c r="BD42" s="369">
        <f ca="1">OFFSET(Summary!$C70,0,BD$1)</f>
        <v>-2335.0256693909887</v>
      </c>
      <c r="BE42" s="369">
        <f ca="1">OFFSET(Summary!$C70,0,BE$1)</f>
        <v>-664.44967722139097</v>
      </c>
      <c r="BF42" s="369">
        <f ca="1">OFFSET(Summary!$C70,0,BF$1)</f>
        <v>737.72327990284839</v>
      </c>
      <c r="BG42" s="369">
        <f ca="1">OFFSET(Summary!$C70,0,BG$1)</f>
        <v>2067.794582145842</v>
      </c>
      <c r="BH42" s="369">
        <f ca="1">OFFSET(Summary!$C70,0,BH$1)</f>
        <v>3740.2546095517682</v>
      </c>
      <c r="BI42" s="369">
        <f ca="1">OFFSET(Summary!$C70,0,BI$1)</f>
        <v>5342.7477126928316</v>
      </c>
      <c r="BJ42" s="369">
        <f ca="1">OFFSET(Summary!$C70,0,BJ$1)</f>
        <v>7065.4062611263162</v>
      </c>
      <c r="BK42" s="369">
        <f ca="1">OFFSET(Summary!$C70,0,BK$1)</f>
        <v>9329.8777773401835</v>
      </c>
      <c r="BL42" s="369">
        <f ca="1">OFFSET(Summary!$C70,0,BL$1)</f>
        <v>11568.760060215687</v>
      </c>
      <c r="BM42" s="369">
        <f ca="1">OFFSET(Summary!$C70,0,BM$1)</f>
        <v>14105.674891846867</v>
      </c>
      <c r="BN42" s="369">
        <f ca="1">OFFSET(Summary!$C70,0,BN$1)</f>
        <v>17050.873755473855</v>
      </c>
      <c r="BO42" s="509"/>
      <c r="BX42" s="166"/>
      <c r="CE42" s="516"/>
      <c r="CG42" s="516"/>
      <c r="CH42" s="409"/>
      <c r="CI42" s="409"/>
      <c r="CJ42" s="409"/>
      <c r="CK42" s="409"/>
      <c r="CL42" s="409"/>
      <c r="CM42" s="409"/>
    </row>
    <row r="43" spans="1:91" x14ac:dyDescent="0.3">
      <c r="A43" s="166" t="s">
        <v>21</v>
      </c>
      <c r="C43" s="369">
        <f ca="1">OFFSET(Summary!$C59,0,C$1)</f>
        <v>101.65186</v>
      </c>
      <c r="D43" s="369">
        <f ca="1">OFFSET(Summary!$C59,0,D$1)</f>
        <v>98.086959999999991</v>
      </c>
      <c r="E43" s="369">
        <f ca="1">OFFSET(Summary!$C59,0,E$1)</f>
        <v>128.44087999999999</v>
      </c>
      <c r="F43" s="369">
        <f ca="1">OFFSET(Summary!$C59,0,F$1)</f>
        <v>136.79719</v>
      </c>
      <c r="G43" s="369">
        <f ca="1">OFFSET(Summary!$C59,0,G$1)</f>
        <v>173.45843000000002</v>
      </c>
      <c r="H43" s="369">
        <f ca="1">OFFSET(Summary!$C59,0,H$1)</f>
        <v>144.59823</v>
      </c>
      <c r="I43" s="369">
        <f ca="1">OFFSET(Summary!$C59,0,I$1)</f>
        <v>168.54426999999998</v>
      </c>
      <c r="J43" s="369">
        <f ca="1">OFFSET(Summary!$C59,0,J$1)</f>
        <v>370.54699865205481</v>
      </c>
      <c r="K43" s="369">
        <f ca="1">OFFSET(Summary!$C59,0,K$1)</f>
        <v>374.62434421917806</v>
      </c>
      <c r="L43" s="369">
        <f ca="1">OFFSET(Summary!$C59,0,L$1)</f>
        <v>391.53783755616445</v>
      </c>
      <c r="M43" s="369">
        <f ca="1">OFFSET(Summary!$C59,0,M$1)</f>
        <v>394.37145654794517</v>
      </c>
      <c r="N43" s="369">
        <f ca="1">OFFSET(Summary!$C59,0,N$1)</f>
        <v>449.13001591232882</v>
      </c>
      <c r="O43" s="369">
        <f ca="1">OFFSET(Summary!$C59,0,O$1)</f>
        <v>464.80408166575342</v>
      </c>
      <c r="P43" s="369">
        <f ca="1">OFFSET(Summary!$C59,0,P$1)</f>
        <v>427.92260357260272</v>
      </c>
      <c r="Q43" s="369">
        <f ca="1">OFFSET(Summary!$C59,0,Q$1)</f>
        <v>491.42656659726032</v>
      </c>
      <c r="R43" s="369">
        <f ca="1">OFFSET(Summary!$C59,0,R$1)</f>
        <v>489.94014147945205</v>
      </c>
      <c r="S43" s="369">
        <f ca="1">OFFSET(Summary!$C59,0,S$1)</f>
        <v>545.7928040696421</v>
      </c>
      <c r="T43" s="369">
        <f ca="1">OFFSET(Summary!$C59,0,T$1)</f>
        <v>571.80931682191772</v>
      </c>
      <c r="U43" s="369">
        <f ca="1">OFFSET(Summary!$C59,0,U$1)</f>
        <v>596.04322687123283</v>
      </c>
      <c r="V43" s="369">
        <f ca="1">OFFSET(Summary!$C59,0,V$1)</f>
        <v>659.74126796712324</v>
      </c>
      <c r="W43" s="369">
        <f ca="1">OFFSET(Summary!$C59,0,W$1)</f>
        <v>671.33715243835616</v>
      </c>
      <c r="X43" s="369">
        <f ca="1">OFFSET(Summary!$C59,0,X$1)</f>
        <v>721.89363783013698</v>
      </c>
      <c r="Y43" s="369">
        <f ca="1">OFFSET(Summary!$C59,0,Y$1)</f>
        <v>717.83516613698635</v>
      </c>
      <c r="Z43" s="369">
        <f ca="1">OFFSET(Summary!$C59,0,Z$1)</f>
        <v>759.09630906301356</v>
      </c>
      <c r="AA43" s="369">
        <f ca="1">OFFSET(Summary!$C59,0,AA$1)</f>
        <v>810.78695289863003</v>
      </c>
      <c r="AB43" s="369">
        <f ca="1">OFFSET(Summary!$C59,0,AB$1)</f>
        <v>760.6632423890411</v>
      </c>
      <c r="AC43" s="369">
        <f ca="1">OFFSET(Summary!$C59,0,AC$1)</f>
        <v>829.46540495342447</v>
      </c>
      <c r="AD43" s="369">
        <f ca="1">OFFSET(Summary!$C59,0,AD$1)</f>
        <v>826.83554969863019</v>
      </c>
      <c r="AE43" s="369">
        <f ca="1">OFFSET(Summary!$C59,0,AE$1)</f>
        <v>850.87572002191757</v>
      </c>
      <c r="AF43" s="369">
        <f ca="1">OFFSET(Summary!$C59,0,AF$1)</f>
        <v>832.10931682191801</v>
      </c>
      <c r="AG43" s="369">
        <f ca="1">OFFSET(Summary!$C59,0,AG$1)</f>
        <v>870.78974741917796</v>
      </c>
      <c r="AH43" s="369">
        <f ca="1">OFFSET(Summary!$C59,0,AH$1)</f>
        <v>891.69435015890383</v>
      </c>
      <c r="AI43" s="369">
        <f ca="1">OFFSET(Summary!$C59,0,AI$1)</f>
        <v>900.52390586301397</v>
      </c>
      <c r="AJ43" s="369">
        <f ca="1">OFFSET(Summary!$C59,0,AJ$1)</f>
        <v>931.64202139178042</v>
      </c>
      <c r="AK43" s="369">
        <f ca="1">OFFSET(Summary!$C59,0,AK$1)</f>
        <v>901.52390586301397</v>
      </c>
      <c r="AL43" s="369">
        <f ca="1">OFFSET(Summary!$C59,0,AL$1)</f>
        <v>931.14202139178042</v>
      </c>
      <c r="AM43" s="369">
        <f ca="1">OFFSET(Summary!$C59,0,AM$1)</f>
        <v>930.64202139178042</v>
      </c>
      <c r="AN43" s="369">
        <f ca="1">OFFSET(Summary!$C59,0,AN$1)</f>
        <v>842.78767480547981</v>
      </c>
      <c r="AO43" s="369">
        <f ca="1">OFFSET(Summary!$C59,0,AO$1)</f>
        <v>930.64202139178042</v>
      </c>
      <c r="AP43" s="369">
        <f ca="1">OFFSET(Summary!$C59,0,AP$1)</f>
        <v>901.52390586301397</v>
      </c>
      <c r="AQ43" s="369">
        <f ca="1">OFFSET(Summary!$C59,0,AQ$1)</f>
        <v>930.64202139178042</v>
      </c>
      <c r="AR43" s="369">
        <f ca="1">OFFSET(Summary!$C59,0,AR$1)</f>
        <v>901.52390586301397</v>
      </c>
      <c r="AS43" s="369">
        <f ca="1">OFFSET(Summary!$C59,0,AS$1)</f>
        <v>930.64202139178042</v>
      </c>
      <c r="AT43" s="369">
        <f ca="1">OFFSET(Summary!$C59,0,AT$1)</f>
        <v>930.64202139178042</v>
      </c>
      <c r="AU43" s="369">
        <f ca="1">OFFSET(Summary!$C59,0,AU$1)</f>
        <v>902.02390586301397</v>
      </c>
      <c r="AV43" s="369">
        <f ca="1">OFFSET(Summary!$C59,0,AV$1)</f>
        <v>931.64202139178042</v>
      </c>
      <c r="AW43" s="369">
        <f ca="1">OFFSET(Summary!$C59,0,AW$1)</f>
        <v>903.52390586301397</v>
      </c>
      <c r="AX43" s="369">
        <f ca="1">OFFSET(Summary!$C59,0,AX$1)</f>
        <v>932.64202139178042</v>
      </c>
      <c r="AY43" s="369">
        <f ca="1">OFFSET(Summary!$C59,0,AY$1)</f>
        <v>3.5</v>
      </c>
      <c r="AZ43" s="369">
        <f ca="1">OFFSET(Summary!$C59,0,AZ$1)</f>
        <v>4</v>
      </c>
      <c r="BA43" s="369">
        <f ca="1">OFFSET(Summary!$C59,0,BA$1)</f>
        <v>4.5</v>
      </c>
      <c r="BB43" s="369">
        <f ca="1">OFFSET(Summary!$C59,0,BB$1)</f>
        <v>5</v>
      </c>
      <c r="BC43" s="369">
        <f ca="1">OFFSET(Summary!$C59,0,BC$1)</f>
        <v>6.5</v>
      </c>
      <c r="BD43" s="369">
        <f ca="1">OFFSET(Summary!$C59,0,BD$1)</f>
        <v>7</v>
      </c>
      <c r="BE43" s="369">
        <f ca="1">OFFSET(Summary!$C59,0,BE$1)</f>
        <v>7</v>
      </c>
      <c r="BF43" s="369">
        <f ca="1">OFFSET(Summary!$C59,0,BF$1)</f>
        <v>7.5</v>
      </c>
      <c r="BG43" s="369">
        <f ca="1">OFFSET(Summary!$C59,0,BG$1)</f>
        <v>7.5</v>
      </c>
      <c r="BH43" s="369">
        <f ca="1">OFFSET(Summary!$C59,0,BH$1)</f>
        <v>8</v>
      </c>
      <c r="BI43" s="369">
        <f ca="1">OFFSET(Summary!$C59,0,BI$1)</f>
        <v>8.5</v>
      </c>
      <c r="BJ43" s="369">
        <f ca="1">OFFSET(Summary!$C59,0,BJ$1)</f>
        <v>8.5</v>
      </c>
      <c r="BK43" s="369">
        <f ca="1">OFFSET(Summary!$C59,0,BK$1)</f>
        <v>9</v>
      </c>
      <c r="BL43" s="369">
        <f ca="1">OFFSET(Summary!$C59,0,BL$1)</f>
        <v>9</v>
      </c>
      <c r="BM43" s="369">
        <f ca="1">OFFSET(Summary!$C59,0,BM$1)</f>
        <v>9</v>
      </c>
      <c r="BN43" s="369">
        <f ca="1">OFFSET(Summary!$C59,0,BN$1)</f>
        <v>9.5</v>
      </c>
      <c r="BP43" s="519">
        <f ca="1">SUM(C43:N43)</f>
        <v>2931.7884728876711</v>
      </c>
      <c r="BR43" s="519">
        <f ca="1">SUM(O43:Z43)</f>
        <v>7117.6422745134778</v>
      </c>
      <c r="BT43" s="519">
        <f ca="1">SUM(AA43:AL43)</f>
        <v>10338.052138871231</v>
      </c>
      <c r="BU43" s="519"/>
      <c r="BV43" s="519">
        <f ca="1">SUM(AM43:AX43)</f>
        <v>10968.877448000001</v>
      </c>
      <c r="BX43" s="519">
        <f ca="1">SUM(AY43:BJ43)</f>
        <v>77.5</v>
      </c>
      <c r="CE43" s="516">
        <f ca="1">AVERAGE(G43:R43)</f>
        <v>361.74208135022832</v>
      </c>
      <c r="CG43" s="516">
        <f ca="1">AVERAGE(S43:AD43)</f>
        <v>705.94166926151138</v>
      </c>
      <c r="CH43" s="409"/>
      <c r="CI43" s="409">
        <f ca="1">AVERAGE(AE43:AP43)</f>
        <v>892.99138436529699</v>
      </c>
      <c r="CJ43" s="409"/>
      <c r="CK43" s="409">
        <f ca="1">AVERAGE(AQ43:BB43)</f>
        <v>615.02348537899536</v>
      </c>
      <c r="CL43" s="409"/>
      <c r="CM43" s="409">
        <f ca="1">AVERAGE(BC43:BN43)</f>
        <v>8.0833333333333339</v>
      </c>
    </row>
    <row r="44" spans="1:91" x14ac:dyDescent="0.3">
      <c r="BX44" s="166"/>
    </row>
    <row r="45" spans="1:91" x14ac:dyDescent="0.3">
      <c r="A45" s="166" t="s">
        <v>587</v>
      </c>
      <c r="O45" s="335">
        <f ca="1">O29/O16</f>
        <v>0.24158999489083943</v>
      </c>
      <c r="P45" s="335">
        <f t="shared" ref="P45:AO45" ca="1" si="62">P29/P16</f>
        <v>0.21963511123967294</v>
      </c>
      <c r="Q45" s="335">
        <f t="shared" ca="1" si="62"/>
        <v>0.24691515112657186</v>
      </c>
      <c r="R45" s="335">
        <f t="shared" ca="1" si="62"/>
        <v>0.24127618224893049</v>
      </c>
      <c r="S45" s="335">
        <f t="shared" ca="1" si="62"/>
        <v>0.25631781312331769</v>
      </c>
      <c r="T45" s="335">
        <f t="shared" ca="1" si="62"/>
        <v>0.2822617787806353</v>
      </c>
      <c r="U45" s="335">
        <f t="shared" ca="1" si="62"/>
        <v>0.266016979249805</v>
      </c>
      <c r="V45" s="335">
        <f t="shared" ca="1" si="62"/>
        <v>0.26611120933837473</v>
      </c>
      <c r="W45" s="335">
        <f t="shared" ca="1" si="62"/>
        <v>0.26096902680579132</v>
      </c>
      <c r="X45" s="335">
        <f t="shared" ca="1" si="62"/>
        <v>0.25394721271846865</v>
      </c>
      <c r="Y45" s="335">
        <f t="shared" ca="1" si="62"/>
        <v>0.2492879983135107</v>
      </c>
      <c r="Z45" s="335">
        <f t="shared" ca="1" si="62"/>
        <v>0.23420299232878497</v>
      </c>
      <c r="AA45" s="335">
        <f t="shared" ca="1" si="62"/>
        <v>0.243368254360012</v>
      </c>
      <c r="AB45" s="335">
        <f t="shared" ca="1" si="62"/>
        <v>0.23367054903320778</v>
      </c>
      <c r="AC45" s="335">
        <f t="shared" ca="1" si="62"/>
        <v>0.22688065944269456</v>
      </c>
      <c r="AD45" s="335">
        <f t="shared" ca="1" si="62"/>
        <v>0.22226604202405059</v>
      </c>
      <c r="AE45" s="335">
        <f t="shared" ca="1" si="62"/>
        <v>0.2149356324133033</v>
      </c>
      <c r="AF45" s="335">
        <f t="shared" ca="1" si="62"/>
        <v>0.20680625927295085</v>
      </c>
      <c r="AG45" s="335">
        <f t="shared" ca="1" si="62"/>
        <v>0.20261031038414498</v>
      </c>
      <c r="AH45" s="335">
        <f t="shared" ca="1" si="62"/>
        <v>0.20272626533197793</v>
      </c>
      <c r="AI45" s="335">
        <f t="shared" ca="1" si="62"/>
        <v>0.18223422756814364</v>
      </c>
      <c r="AJ45" s="335">
        <f t="shared" ca="1" si="62"/>
        <v>0.1862174456117851</v>
      </c>
      <c r="AK45" s="335">
        <f t="shared" ca="1" si="62"/>
        <v>0.18283180064057494</v>
      </c>
      <c r="AL45" s="335">
        <f t="shared" ca="1" si="62"/>
        <v>0.16781841419526006</v>
      </c>
      <c r="AM45" s="335">
        <f t="shared" ca="1" si="62"/>
        <v>0.17768301181554125</v>
      </c>
      <c r="AN45" s="335">
        <f t="shared" ca="1" si="62"/>
        <v>0.15354520325414409</v>
      </c>
      <c r="AO45" s="335">
        <f t="shared" ca="1" si="62"/>
        <v>0.16242103930158031</v>
      </c>
      <c r="AP45" s="335">
        <f t="shared" ref="AP45:BB45" ca="1" si="63">AP29/AP16</f>
        <v>0.16156729749946799</v>
      </c>
      <c r="AQ45" s="335">
        <f t="shared" ca="1" si="63"/>
        <v>0.15616256234399359</v>
      </c>
      <c r="AR45" s="335">
        <f t="shared" ca="1" si="63"/>
        <v>0.15049936869397704</v>
      </c>
      <c r="AS45" s="335">
        <f t="shared" ca="1" si="63"/>
        <v>0.14238366470004035</v>
      </c>
      <c r="AT45" s="335">
        <f t="shared" ca="1" si="63"/>
        <v>0.14583529572482445</v>
      </c>
      <c r="AU45" s="335">
        <f t="shared" ca="1" si="63"/>
        <v>0.13841428867752642</v>
      </c>
      <c r="AV45" s="335">
        <f t="shared" ca="1" si="63"/>
        <v>0.13924199161772491</v>
      </c>
      <c r="AW45" s="335">
        <f t="shared" ca="1" si="63"/>
        <v>0.13312547348789816</v>
      </c>
      <c r="AX45" s="335">
        <f t="shared" ca="1" si="63"/>
        <v>0.13330025348539487</v>
      </c>
      <c r="AY45" s="335">
        <f t="shared" ca="1" si="63"/>
        <v>0</v>
      </c>
      <c r="AZ45" s="335">
        <f t="shared" ca="1" si="63"/>
        <v>0</v>
      </c>
      <c r="BA45" s="335">
        <f t="shared" ca="1" si="63"/>
        <v>0</v>
      </c>
      <c r="BB45" s="335">
        <f t="shared" ca="1" si="63"/>
        <v>0</v>
      </c>
      <c r="BC45" s="335">
        <f t="shared" ref="BC45:BN45" ca="1" si="64">BC29/BC16</f>
        <v>0</v>
      </c>
      <c r="BD45" s="335">
        <f t="shared" ca="1" si="64"/>
        <v>0</v>
      </c>
      <c r="BE45" s="335">
        <f t="shared" ca="1" si="64"/>
        <v>0</v>
      </c>
      <c r="BF45" s="335">
        <f t="shared" ca="1" si="64"/>
        <v>0</v>
      </c>
      <c r="BG45" s="335">
        <f t="shared" ca="1" si="64"/>
        <v>0</v>
      </c>
      <c r="BH45" s="335">
        <f t="shared" ca="1" si="64"/>
        <v>0</v>
      </c>
      <c r="BI45" s="335">
        <f t="shared" ca="1" si="64"/>
        <v>0</v>
      </c>
      <c r="BJ45" s="335">
        <f t="shared" ca="1" si="64"/>
        <v>0</v>
      </c>
      <c r="BK45" s="335">
        <f t="shared" ca="1" si="64"/>
        <v>0</v>
      </c>
      <c r="BL45" s="335">
        <f t="shared" ca="1" si="64"/>
        <v>0</v>
      </c>
      <c r="BM45" s="335">
        <f t="shared" ca="1" si="64"/>
        <v>0</v>
      </c>
      <c r="BN45" s="335">
        <f t="shared" ca="1" si="64"/>
        <v>0</v>
      </c>
      <c r="BP45" s="525">
        <f ca="1">BP29/BP16</f>
        <v>0.16126189906580801</v>
      </c>
      <c r="BR45" s="525">
        <f t="shared" ref="BR45" ca="1" si="65">BR29/BR16</f>
        <v>0.25154220995970833</v>
      </c>
      <c r="BT45" s="525">
        <f t="shared" ref="BT45:BV45" ca="1" si="66">BT29/BT16</f>
        <v>0.20345523503392041</v>
      </c>
      <c r="BU45" s="525"/>
      <c r="BV45" s="525">
        <f t="shared" ca="1" si="66"/>
        <v>0.14844788306482856</v>
      </c>
      <c r="BX45" s="525">
        <f t="shared" ref="BX45" ca="1" si="67">BX29/BX16</f>
        <v>0</v>
      </c>
      <c r="CE45" s="517">
        <f ca="1">CE29/CE16</f>
        <v>0.20467093703449912</v>
      </c>
      <c r="CG45" s="517">
        <f t="shared" ref="CG45" ca="1" si="68">CG29/CG16</f>
        <v>0.24833322804895874</v>
      </c>
      <c r="CI45" s="335">
        <f t="shared" ref="CI45" ca="1" si="69">CI29/CI16</f>
        <v>0.18164875111474388</v>
      </c>
      <c r="CJ45" s="335"/>
      <c r="CK45" s="335">
        <f ca="1">CK29/CK16</f>
        <v>9.1207876634625429E-2</v>
      </c>
      <c r="CM45" s="335">
        <f ca="1">CM29/CM16</f>
        <v>0</v>
      </c>
    </row>
    <row r="46" spans="1:91" x14ac:dyDescent="0.3">
      <c r="A46" s="166" t="s">
        <v>588</v>
      </c>
      <c r="O46" s="335">
        <f ca="1">SUM(O30:O31)/O16</f>
        <v>0.60229903893582182</v>
      </c>
      <c r="P46" s="335">
        <f t="shared" ref="P46:AO46" ca="1" si="70">SUM(P30:P31)/P16</f>
        <v>0.56602404711149457</v>
      </c>
      <c r="Q46" s="335">
        <f t="shared" ca="1" si="70"/>
        <v>0.60030450882208874</v>
      </c>
      <c r="R46" s="335">
        <f t="shared" ca="1" si="70"/>
        <v>0.57208293378680253</v>
      </c>
      <c r="S46" s="335">
        <f t="shared" ca="1" si="70"/>
        <v>0.63201062772002359</v>
      </c>
      <c r="T46" s="335">
        <f t="shared" ca="1" si="70"/>
        <v>0.63756004299618219</v>
      </c>
      <c r="U46" s="335">
        <f t="shared" ca="1" si="70"/>
        <v>0.60992647881345241</v>
      </c>
      <c r="V46" s="335">
        <f t="shared" ca="1" si="70"/>
        <v>0.6958083212181535</v>
      </c>
      <c r="W46" s="335">
        <f t="shared" ca="1" si="70"/>
        <v>0.72761875343045934</v>
      </c>
      <c r="X46" s="335">
        <f t="shared" ca="1" si="70"/>
        <v>0.74607106285229241</v>
      </c>
      <c r="Y46" s="335">
        <f t="shared" ca="1" si="70"/>
        <v>0.75725967897745661</v>
      </c>
      <c r="Z46" s="335">
        <f t="shared" ca="1" si="70"/>
        <v>0.73599477848895256</v>
      </c>
      <c r="AA46" s="335">
        <f t="shared" ca="1" si="70"/>
        <v>0.82642965608035823</v>
      </c>
      <c r="AB46" s="335">
        <f t="shared" ca="1" si="70"/>
        <v>0.7945415977331699</v>
      </c>
      <c r="AC46" s="335">
        <f t="shared" ca="1" si="70"/>
        <v>0.79524979938678664</v>
      </c>
      <c r="AD46" s="335">
        <f t="shared" ca="1" si="70"/>
        <v>0.79438679742289564</v>
      </c>
      <c r="AE46" s="335">
        <f t="shared" ca="1" si="70"/>
        <v>0.76838086239846304</v>
      </c>
      <c r="AF46" s="335">
        <f t="shared" ca="1" si="70"/>
        <v>0.74816726876777495</v>
      </c>
      <c r="AG46" s="335">
        <f t="shared" ca="1" si="70"/>
        <v>0.74727641839424064</v>
      </c>
      <c r="AH46" s="335">
        <f t="shared" ca="1" si="70"/>
        <v>0.76877746577756323</v>
      </c>
      <c r="AI46" s="335">
        <f t="shared" ca="1" si="70"/>
        <v>0.72873141235028716</v>
      </c>
      <c r="AJ46" s="335">
        <f t="shared" ca="1" si="70"/>
        <v>0.7472855653236149</v>
      </c>
      <c r="AK46" s="335">
        <f t="shared" ca="1" si="70"/>
        <v>0.73188854633880951</v>
      </c>
      <c r="AL46" s="335">
        <f t="shared" ca="1" si="70"/>
        <v>0.67797313916921786</v>
      </c>
      <c r="AM46" s="335">
        <f t="shared" ca="1" si="70"/>
        <v>0.71444389376076889</v>
      </c>
      <c r="AN46" s="335">
        <f t="shared" ca="1" si="70"/>
        <v>0.61899101341274487</v>
      </c>
      <c r="AO46" s="335">
        <f t="shared" ca="1" si="70"/>
        <v>0.65737189604962309</v>
      </c>
      <c r="AP46" s="335">
        <f t="shared" ref="AP46:BB46" ca="1" si="71">SUM(AP30:AP31)/AP16</f>
        <v>0.6525805644412197</v>
      </c>
      <c r="AQ46" s="335">
        <f t="shared" ca="1" si="71"/>
        <v>0.63396838236409436</v>
      </c>
      <c r="AR46" s="335">
        <f t="shared" ca="1" si="71"/>
        <v>0.61130167391060397</v>
      </c>
      <c r="AS46" s="335">
        <f t="shared" ca="1" si="71"/>
        <v>0.58244232869845869</v>
      </c>
      <c r="AT46" s="335">
        <f t="shared" ca="1" si="71"/>
        <v>0.59534966932995315</v>
      </c>
      <c r="AU46" s="335">
        <f t="shared" ca="1" si="71"/>
        <v>0.56658181100132277</v>
      </c>
      <c r="AV46" s="335">
        <f t="shared" ca="1" si="71"/>
        <v>0.57138740558369461</v>
      </c>
      <c r="AW46" s="335">
        <f t="shared" ca="1" si="71"/>
        <v>0.54786055183163529</v>
      </c>
      <c r="AX46" s="335">
        <f t="shared" ca="1" si="71"/>
        <v>0.54980249462653075</v>
      </c>
      <c r="AY46" s="335">
        <f t="shared" ca="1" si="71"/>
        <v>0.14988238303862014</v>
      </c>
      <c r="AZ46" s="335">
        <f t="shared" ca="1" si="71"/>
        <v>0.14811408720953675</v>
      </c>
      <c r="BA46" s="335">
        <f t="shared" ca="1" si="71"/>
        <v>0.14598226050716029</v>
      </c>
      <c r="BB46" s="335">
        <f t="shared" ca="1" si="71"/>
        <v>0.14370435004179385</v>
      </c>
      <c r="BC46" s="335">
        <f t="shared" ref="BC46:BN46" ca="1" si="72">SUM(BC30:BC31)/BC16</f>
        <v>0.14154164480150822</v>
      </c>
      <c r="BD46" s="335">
        <f t="shared" ca="1" si="72"/>
        <v>0.13875066606132996</v>
      </c>
      <c r="BE46" s="335">
        <f t="shared" ca="1" si="72"/>
        <v>0.13585882497046686</v>
      </c>
      <c r="BF46" s="335">
        <f t="shared" ca="1" si="72"/>
        <v>0.13322851298815452</v>
      </c>
      <c r="BG46" s="335">
        <f t="shared" ca="1" si="72"/>
        <v>0.13044300895330749</v>
      </c>
      <c r="BH46" s="335">
        <f t="shared" ca="1" si="72"/>
        <v>0.12800586768345443</v>
      </c>
      <c r="BI46" s="335">
        <f t="shared" ca="1" si="72"/>
        <v>0.12557079322733214</v>
      </c>
      <c r="BJ46" s="335">
        <f t="shared" ca="1" si="72"/>
        <v>0.12300786320460275</v>
      </c>
      <c r="BK46" s="335">
        <f t="shared" ca="1" si="72"/>
        <v>4.083279878987196E-3</v>
      </c>
      <c r="BL46" s="335">
        <f t="shared" ca="1" si="72"/>
        <v>3.9501421572433783E-3</v>
      </c>
      <c r="BM46" s="335">
        <f t="shared" ca="1" si="72"/>
        <v>3.8252718532260943E-3</v>
      </c>
      <c r="BN46" s="335">
        <f t="shared" ca="1" si="72"/>
        <v>3.9039597859984849E-3</v>
      </c>
      <c r="BP46" s="525">
        <f t="shared" ref="BP46" ca="1" si="73">SUM(BP30:BP31)/BP16</f>
        <v>0.39798792468337452</v>
      </c>
      <c r="BR46" s="525">
        <f t="shared" ref="BR46" ca="1" si="74">SUM(BR30:BR31)/BR16</f>
        <v>0.66099916318090202</v>
      </c>
      <c r="BT46" s="525">
        <f t="shared" ref="BT46:BV46" ca="1" si="75">SUM(BT30:BT31)/BT16</f>
        <v>0.75656740577109594</v>
      </c>
      <c r="BU46" s="525"/>
      <c r="BV46" s="525">
        <f t="shared" ca="1" si="75"/>
        <v>0.60458283010669667</v>
      </c>
      <c r="BX46" s="525">
        <f t="shared" ref="BX46" ca="1" si="76">SUM(BX30:BX31)/BX16</f>
        <v>0.13603705019233236</v>
      </c>
      <c r="CE46" s="517">
        <f ca="1">SUM(CE30:CE31)/CE16</f>
        <v>0.51221783810447807</v>
      </c>
      <c r="CG46" s="517">
        <f t="shared" ref="CG46" ca="1" si="77">SUM(CG30:CG31)/CG16</f>
        <v>0.73385307122591048</v>
      </c>
      <c r="CI46" s="335">
        <f ca="1">SUM(CI30:CI31)/CI16</f>
        <v>0.7092936789739579</v>
      </c>
      <c r="CJ46" s="335"/>
      <c r="CK46" s="335">
        <f ca="1">SUM(CK30:CK31)/CK16</f>
        <v>0.42569184096933832</v>
      </c>
      <c r="CM46" s="335">
        <f ca="1">SUM(CM30:CM31)/CM16</f>
        <v>8.3143632906520132E-2</v>
      </c>
    </row>
    <row r="47" spans="1:91" x14ac:dyDescent="0.3">
      <c r="A47" s="166" t="s">
        <v>589</v>
      </c>
      <c r="O47" s="335">
        <f ca="1">O32/O16</f>
        <v>0.27882024305766867</v>
      </c>
      <c r="P47" s="335">
        <f t="shared" ref="P47:AO47" ca="1" si="78">P32/P16</f>
        <v>0.26628028718405783</v>
      </c>
      <c r="Q47" s="335">
        <f t="shared" ca="1" si="78"/>
        <v>0.27638327140101593</v>
      </c>
      <c r="R47" s="335">
        <f t="shared" ca="1" si="78"/>
        <v>0.2744410099026407</v>
      </c>
      <c r="S47" s="335">
        <f t="shared" ca="1" si="78"/>
        <v>0.2859188218441594</v>
      </c>
      <c r="T47" s="335">
        <f t="shared" ca="1" si="78"/>
        <v>0.28789942509008082</v>
      </c>
      <c r="U47" s="335">
        <f t="shared" ca="1" si="78"/>
        <v>0.2671934200740006</v>
      </c>
      <c r="V47" s="335">
        <f t="shared" ca="1" si="78"/>
        <v>0.2672880668883123</v>
      </c>
      <c r="W47" s="335">
        <f t="shared" ca="1" si="78"/>
        <v>0.2661813905810323</v>
      </c>
      <c r="X47" s="335">
        <f t="shared" ca="1" si="78"/>
        <v>0.25507027587434389</v>
      </c>
      <c r="Y47" s="335">
        <f t="shared" ca="1" si="78"/>
        <v>0.25426705559059765</v>
      </c>
      <c r="Z47" s="335">
        <f t="shared" ca="1" si="78"/>
        <v>0.23523873809998108</v>
      </c>
      <c r="AA47" s="335">
        <f t="shared" ca="1" si="78"/>
        <v>0.24444453283873824</v>
      </c>
      <c r="AB47" s="335">
        <f t="shared" ca="1" si="78"/>
        <v>0.24214652131364697</v>
      </c>
      <c r="AC47" s="335">
        <f t="shared" ca="1" si="78"/>
        <v>0.22788402272702896</v>
      </c>
      <c r="AD47" s="335">
        <f t="shared" ca="1" si="78"/>
        <v>0.22324039966142786</v>
      </c>
      <c r="AE47" s="335">
        <f t="shared" ca="1" si="78"/>
        <v>0.21266125967509644</v>
      </c>
      <c r="AF47" s="335">
        <f t="shared" ca="1" si="78"/>
        <v>0.20771284516589719</v>
      </c>
      <c r="AG47" s="335">
        <f t="shared" ca="1" si="78"/>
        <v>0.20046635983837774</v>
      </c>
      <c r="AH47" s="335">
        <f t="shared" ca="1" si="78"/>
        <v>0.20058108779202063</v>
      </c>
      <c r="AI47" s="335">
        <f t="shared" ca="1" si="78"/>
        <v>0.18303309594140307</v>
      </c>
      <c r="AJ47" s="335">
        <f t="shared" ca="1" si="78"/>
        <v>0.18424695855515993</v>
      </c>
      <c r="AK47" s="335">
        <f t="shared" ca="1" si="78"/>
        <v>0.18363328862176778</v>
      </c>
      <c r="AL47" s="335">
        <f t="shared" ca="1" si="78"/>
        <v>0.16604261917267926</v>
      </c>
      <c r="AM47" s="335">
        <f t="shared" ca="1" si="78"/>
        <v>0.17580283311469808</v>
      </c>
      <c r="AN47" s="335">
        <f t="shared" ca="1" si="78"/>
        <v>0.15914897730663541</v>
      </c>
      <c r="AO47" s="335">
        <f t="shared" ca="1" si="78"/>
        <v>0.16070235738853017</v>
      </c>
      <c r="AP47" s="335">
        <f t="shared" ref="AP47:BB47" ca="1" si="79">AP32/AP16</f>
        <v>0.16227556732258372</v>
      </c>
      <c r="AQ47" s="335">
        <f t="shared" ca="1" si="79"/>
        <v>0.1545101054175369</v>
      </c>
      <c r="AR47" s="335">
        <f t="shared" ca="1" si="79"/>
        <v>0.15115911954017947</v>
      </c>
      <c r="AS47" s="335">
        <f t="shared" ca="1" si="79"/>
        <v>0.14087701118836457</v>
      </c>
      <c r="AT47" s="335">
        <f t="shared" ca="1" si="79"/>
        <v>0.14429211827611241</v>
      </c>
      <c r="AU47" s="335">
        <f t="shared" ca="1" si="79"/>
        <v>0.13902106161533984</v>
      </c>
      <c r="AV47" s="335">
        <f t="shared" ca="1" si="79"/>
        <v>0.13776858217791638</v>
      </c>
      <c r="AW47" s="335">
        <f t="shared" ca="1" si="79"/>
        <v>0.1337090616088778</v>
      </c>
      <c r="AX47" s="335">
        <f t="shared" ca="1" si="79"/>
        <v>0.13188971741411068</v>
      </c>
      <c r="AY47" s="335">
        <f t="shared" ca="1" si="79"/>
        <v>9.951401946465499E-2</v>
      </c>
      <c r="AZ47" s="335">
        <f t="shared" ca="1" si="79"/>
        <v>9.7428562132917229E-2</v>
      </c>
      <c r="BA47" s="335">
        <f t="shared" ca="1" si="79"/>
        <v>9.499707070927875E-2</v>
      </c>
      <c r="BB47" s="335">
        <f t="shared" ca="1" si="79"/>
        <v>9.2437467229228798E-2</v>
      </c>
      <c r="BC47" s="335">
        <f t="shared" ref="BC47:BN47" ca="1" si="80">BC32/BC16</f>
        <v>8.9421552235155424E-2</v>
      </c>
      <c r="BD47" s="335">
        <f t="shared" ca="1" si="80"/>
        <v>8.6413734237269335E-2</v>
      </c>
      <c r="BE47" s="335">
        <f t="shared" ca="1" si="80"/>
        <v>8.3598039453530226E-2</v>
      </c>
      <c r="BF47" s="335">
        <f t="shared" ca="1" si="80"/>
        <v>8.0774731720830495E-2</v>
      </c>
      <c r="BG47" s="335">
        <f t="shared" ca="1" si="80"/>
        <v>7.8071351196008651E-2</v>
      </c>
      <c r="BH47" s="335">
        <f t="shared" ca="1" si="80"/>
        <v>7.5461849739102388E-2</v>
      </c>
      <c r="BI47" s="335">
        <f t="shared" ca="1" si="80"/>
        <v>7.2871122621482876E-2</v>
      </c>
      <c r="BJ47" s="335">
        <f t="shared" ca="1" si="80"/>
        <v>7.0399750018647136E-2</v>
      </c>
      <c r="BK47" s="335">
        <f t="shared" ca="1" si="80"/>
        <v>0</v>
      </c>
      <c r="BL47" s="335">
        <f t="shared" ca="1" si="80"/>
        <v>0</v>
      </c>
      <c r="BM47" s="335">
        <f t="shared" ca="1" si="80"/>
        <v>0</v>
      </c>
      <c r="BN47" s="335">
        <f t="shared" ca="1" si="80"/>
        <v>0</v>
      </c>
      <c r="BP47" s="525">
        <f t="shared" ref="BP47" ca="1" si="81">BP32/BP16</f>
        <v>0.46107703254992699</v>
      </c>
      <c r="BR47" s="525">
        <f t="shared" ref="BR47" ca="1" si="82">BR32/BR16</f>
        <v>0.26697763263302393</v>
      </c>
      <c r="BT47" s="525">
        <f t="shared" ref="BT47:BV47" ca="1" si="83">BT32/BT16</f>
        <v>0.20357626593009168</v>
      </c>
      <c r="BU47" s="525"/>
      <c r="BV47" s="525">
        <f t="shared" ca="1" si="83"/>
        <v>0.14816059172515406</v>
      </c>
      <c r="BX47" s="525">
        <f t="shared" ref="BX47" ca="1" si="84">BX32/BX16</f>
        <v>8.406726288095967E-2</v>
      </c>
      <c r="CE47" s="517">
        <f t="shared" ref="CE47" ca="1" si="85">CE32/CE16</f>
        <v>0.34684493728741833</v>
      </c>
      <c r="CG47" s="517">
        <f t="shared" ref="CG47" ca="1" si="86">CG32/CG16</f>
        <v>0.25311425066784299</v>
      </c>
      <c r="CI47" s="335">
        <f ca="1">CI32/CI16</f>
        <v>0.18129720610123112</v>
      </c>
      <c r="CJ47" s="335"/>
      <c r="CK47" s="335">
        <f ca="1">CK32/CK16</f>
        <v>0.125088008146508</v>
      </c>
      <c r="CM47" s="335">
        <f ca="1">CM32/CM16</f>
        <v>4.9110066077173484E-2</v>
      </c>
    </row>
    <row r="49" spans="43:43" x14ac:dyDescent="0.3">
      <c r="AQ49" s="166" t="s">
        <v>668</v>
      </c>
    </row>
    <row r="50" spans="43:43" x14ac:dyDescent="0.3">
      <c r="AQ50" s="166" t="s">
        <v>669</v>
      </c>
    </row>
  </sheetData>
  <mergeCells count="1">
    <mergeCell ref="CE8:CK8"/>
  </mergeCells>
  <phoneticPr fontId="70" type="noConversion"/>
  <pageMargins left="0.45" right="0.45" top="0.5" bottom="0.5" header="0.3" footer="0.3"/>
  <pageSetup scale="68" fitToWidth="2" orientation="landscape" r:id="rId1"/>
  <colBreaks count="1" manualBreakCount="1">
    <brk id="42" max="4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BI80"/>
  <sheetViews>
    <sheetView zoomScaleNormal="100" workbookViewId="0">
      <selection activeCell="G105" sqref="G105"/>
    </sheetView>
  </sheetViews>
  <sheetFormatPr defaultColWidth="9.109375" defaultRowHeight="14.4" x14ac:dyDescent="0.3"/>
  <cols>
    <col min="1" max="14" width="9.109375" style="167"/>
    <col min="15" max="15" width="1" style="167" customWidth="1"/>
    <col min="16" max="16384" width="9.109375" style="167"/>
  </cols>
  <sheetData>
    <row r="1" spans="1:29" ht="18" x14ac:dyDescent="0.35">
      <c r="A1" s="170" t="s">
        <v>147</v>
      </c>
      <c r="B1" s="171"/>
      <c r="C1" s="171"/>
      <c r="D1" s="171"/>
      <c r="E1" s="171"/>
      <c r="F1" s="171"/>
      <c r="G1" s="171"/>
      <c r="H1" s="171"/>
      <c r="I1" s="171"/>
      <c r="J1" s="171"/>
      <c r="K1" s="171"/>
      <c r="L1" s="171"/>
      <c r="M1" s="171"/>
      <c r="N1" s="172" t="str">
        <f>Controls!$B$8</f>
        <v>ABC SaaS Co.</v>
      </c>
      <c r="P1" s="170" t="s">
        <v>147</v>
      </c>
      <c r="Q1" s="171"/>
      <c r="R1" s="171"/>
      <c r="S1" s="171"/>
      <c r="T1" s="171"/>
      <c r="U1" s="171"/>
      <c r="V1" s="171"/>
      <c r="W1" s="171"/>
      <c r="X1" s="171"/>
      <c r="Y1" s="171"/>
      <c r="Z1" s="171"/>
      <c r="AA1" s="171"/>
      <c r="AB1" s="171"/>
      <c r="AC1" s="172" t="str">
        <f>Controls!$B$8</f>
        <v>ABC SaaS Co.</v>
      </c>
    </row>
    <row r="30" spans="20:20" x14ac:dyDescent="0.3">
      <c r="T30" s="27"/>
    </row>
    <row r="74" spans="1:61" x14ac:dyDescent="0.3">
      <c r="A74" s="167" t="s">
        <v>148</v>
      </c>
    </row>
    <row r="76" spans="1:61" x14ac:dyDescent="0.3">
      <c r="B76" s="168">
        <f>Summary!C6</f>
        <v>44562</v>
      </c>
      <c r="C76" s="168">
        <f>Summary!D6</f>
        <v>44593</v>
      </c>
      <c r="D76" s="168">
        <f>Summary!E6</f>
        <v>44621</v>
      </c>
      <c r="E76" s="168">
        <f>Summary!F6</f>
        <v>44652</v>
      </c>
      <c r="F76" s="168">
        <f>Summary!G6</f>
        <v>44682</v>
      </c>
      <c r="G76" s="168">
        <f>Summary!H6</f>
        <v>44713</v>
      </c>
      <c r="H76" s="168">
        <f>Summary!I6</f>
        <v>44743</v>
      </c>
      <c r="I76" s="168">
        <f>Summary!J6</f>
        <v>44774</v>
      </c>
      <c r="J76" s="168">
        <f>Summary!K6</f>
        <v>44805</v>
      </c>
      <c r="K76" s="168">
        <f>Summary!L6</f>
        <v>44835</v>
      </c>
      <c r="L76" s="168">
        <f>Summary!M6</f>
        <v>44866</v>
      </c>
      <c r="M76" s="168">
        <f>Summary!N6</f>
        <v>44896</v>
      </c>
      <c r="N76" s="168">
        <f>Summary!O6</f>
        <v>44927</v>
      </c>
      <c r="O76" s="168">
        <f>Summary!P6</f>
        <v>44958</v>
      </c>
      <c r="P76" s="168">
        <f>Summary!Q6</f>
        <v>44986</v>
      </c>
      <c r="Q76" s="168">
        <f>Summary!R6</f>
        <v>45017</v>
      </c>
      <c r="R76" s="168">
        <f>Summary!S6</f>
        <v>45047</v>
      </c>
      <c r="S76" s="168">
        <f>Summary!T6</f>
        <v>45078</v>
      </c>
      <c r="T76" s="168">
        <f>Summary!U6</f>
        <v>45108</v>
      </c>
      <c r="U76" s="168">
        <f>Summary!V6</f>
        <v>45139</v>
      </c>
      <c r="V76" s="168">
        <f>Summary!W6</f>
        <v>45170</v>
      </c>
      <c r="W76" s="168">
        <f>Summary!X6</f>
        <v>45200</v>
      </c>
      <c r="X76" s="168">
        <f>Summary!Y6</f>
        <v>45231</v>
      </c>
      <c r="Y76" s="168">
        <f>Summary!Z6</f>
        <v>45261</v>
      </c>
      <c r="Z76" s="168">
        <f>Summary!AA6</f>
        <v>45292</v>
      </c>
      <c r="AA76" s="168">
        <f>Summary!AB6</f>
        <v>45323</v>
      </c>
      <c r="AB76" s="168">
        <f>Summary!AC6</f>
        <v>45352</v>
      </c>
      <c r="AC76" s="168">
        <f>Summary!AD6</f>
        <v>45383</v>
      </c>
      <c r="AD76" s="168">
        <f>Summary!AE6</f>
        <v>45413</v>
      </c>
      <c r="AE76" s="168">
        <f>Summary!AF6</f>
        <v>45444</v>
      </c>
      <c r="AF76" s="168">
        <f>Summary!AG6</f>
        <v>45474</v>
      </c>
      <c r="AG76" s="168">
        <f>Summary!AH6</f>
        <v>45505</v>
      </c>
      <c r="AH76" s="168">
        <f>Summary!AI6</f>
        <v>45536</v>
      </c>
      <c r="AI76" s="168">
        <f>Summary!AJ6</f>
        <v>45566</v>
      </c>
      <c r="AJ76" s="168">
        <f>Summary!AK6</f>
        <v>45597</v>
      </c>
      <c r="AK76" s="168">
        <f>Summary!AL6</f>
        <v>45627</v>
      </c>
      <c r="AL76" s="168">
        <f>Summary!AM6</f>
        <v>45658</v>
      </c>
      <c r="AM76" s="168">
        <f>Summary!AN6</f>
        <v>45689</v>
      </c>
      <c r="AN76" s="168">
        <f>Summary!AO6</f>
        <v>45717</v>
      </c>
      <c r="AO76" s="168">
        <f>Summary!AP6</f>
        <v>45748</v>
      </c>
      <c r="AP76" s="168">
        <f>Summary!AQ6</f>
        <v>45778</v>
      </c>
      <c r="AQ76" s="168">
        <f>Summary!AR6</f>
        <v>45809</v>
      </c>
      <c r="AR76" s="168">
        <f>Summary!AS6</f>
        <v>45839</v>
      </c>
      <c r="AS76" s="168">
        <f>Summary!AT6</f>
        <v>45870</v>
      </c>
      <c r="AT76" s="168">
        <f>Summary!AU6</f>
        <v>45901</v>
      </c>
      <c r="AU76" s="168">
        <f>Summary!AV6</f>
        <v>45931</v>
      </c>
      <c r="AV76" s="168">
        <f>Summary!AW6</f>
        <v>45962</v>
      </c>
      <c r="AW76" s="168">
        <f>Summary!AX6</f>
        <v>45992</v>
      </c>
      <c r="AX76" s="168">
        <f>Summary!AY6</f>
        <v>46023</v>
      </c>
      <c r="AY76" s="168">
        <f>Summary!AZ6</f>
        <v>46054</v>
      </c>
      <c r="AZ76" s="168">
        <f>Summary!BA6</f>
        <v>46082</v>
      </c>
      <c r="BA76" s="168">
        <f>Summary!BB6</f>
        <v>46113</v>
      </c>
      <c r="BB76" s="168">
        <f>Summary!BC6</f>
        <v>46143</v>
      </c>
      <c r="BC76" s="168">
        <f>Summary!BD6</f>
        <v>46174</v>
      </c>
      <c r="BD76" s="168">
        <f>Summary!BE6</f>
        <v>46204</v>
      </c>
      <c r="BE76" s="168">
        <f>Summary!BF6</f>
        <v>46235</v>
      </c>
      <c r="BF76" s="168">
        <f>Summary!BG6</f>
        <v>46266</v>
      </c>
      <c r="BG76" s="168">
        <f>Summary!BH6</f>
        <v>46296</v>
      </c>
      <c r="BH76" s="168">
        <f>Summary!BI6</f>
        <v>46327</v>
      </c>
      <c r="BI76" s="168">
        <f>Summary!BJ6</f>
        <v>46357</v>
      </c>
    </row>
    <row r="77" spans="1:61" x14ac:dyDescent="0.3">
      <c r="A77" s="167" t="s">
        <v>144</v>
      </c>
      <c r="B77" s="169">
        <f>Summary!C67</f>
        <v>0</v>
      </c>
      <c r="C77" s="169">
        <f>Summary!D67</f>
        <v>0</v>
      </c>
      <c r="D77" s="169">
        <f>Summary!E67</f>
        <v>0</v>
      </c>
      <c r="E77" s="169">
        <f>Summary!F67</f>
        <v>0</v>
      </c>
      <c r="F77" s="169">
        <f>Summary!G67</f>
        <v>0</v>
      </c>
      <c r="G77" s="169">
        <f>Summary!H67</f>
        <v>0</v>
      </c>
      <c r="H77" s="169">
        <f>Summary!I67</f>
        <v>0</v>
      </c>
      <c r="I77" s="169">
        <f>Summary!J67</f>
        <v>703.0496674373012</v>
      </c>
      <c r="J77" s="169">
        <f>Summary!K67</f>
        <v>640.44371354398595</v>
      </c>
      <c r="K77" s="169">
        <f>Summary!L67</f>
        <v>586.44492326229692</v>
      </c>
      <c r="L77" s="169">
        <f>Summary!M67</f>
        <v>653.07121646993414</v>
      </c>
      <c r="M77" s="169">
        <f>Summary!N67</f>
        <v>595.26457204730025</v>
      </c>
      <c r="N77" s="169">
        <f>Summary!O67</f>
        <v>813.43362130743617</v>
      </c>
      <c r="O77" s="169">
        <f>Summary!P67</f>
        <v>756.38629088539665</v>
      </c>
      <c r="P77" s="169">
        <f>Summary!Q67</f>
        <v>823.79943243064417</v>
      </c>
      <c r="Q77" s="169">
        <f>Summary!R67</f>
        <v>887.59127280744394</v>
      </c>
      <c r="R77" s="169">
        <f>Summary!S67</f>
        <v>783.17799090257961</v>
      </c>
      <c r="S77" s="169">
        <f>Summary!T67</f>
        <v>821.07552395980247</v>
      </c>
      <c r="T77" s="169">
        <f>Summary!U67</f>
        <v>1012.2228640450874</v>
      </c>
      <c r="U77" s="169">
        <f>Summary!V67</f>
        <v>887.90688737637197</v>
      </c>
      <c r="V77" s="169">
        <f>Summary!W67</f>
        <v>787.03670628388159</v>
      </c>
      <c r="W77" s="169">
        <f>Summary!X67</f>
        <v>854.127131434543</v>
      </c>
      <c r="X77" s="169">
        <f>Summary!Y67</f>
        <v>721.31893411773649</v>
      </c>
      <c r="Y77" s="169">
        <f>Summary!Z67</f>
        <v>780.59028743175111</v>
      </c>
      <c r="Z77" s="169">
        <f>Summary!AA67</f>
        <v>901.43531547901341</v>
      </c>
      <c r="AA77" s="169">
        <f>Summary!AB67</f>
        <v>882.78174499418867</v>
      </c>
      <c r="AB77" s="169">
        <f>Summary!AC67</f>
        <v>1059.9663583189458</v>
      </c>
      <c r="AC77" s="169">
        <f>Summary!AD67</f>
        <v>1339.2604124307579</v>
      </c>
      <c r="AD77" s="169">
        <f>Summary!AE67</f>
        <v>1008.4210162052344</v>
      </c>
      <c r="AE77" s="169">
        <f>Summary!AF67</f>
        <v>989.45706826535468</v>
      </c>
      <c r="AF77" s="169">
        <f>Summary!AG67</f>
        <v>1246.6424541949723</v>
      </c>
      <c r="AG77" s="169">
        <f>Summary!AH67</f>
        <v>942.99531055853038</v>
      </c>
      <c r="AH77" s="169">
        <f>Summary!AI67</f>
        <v>835.15340320168013</v>
      </c>
      <c r="AI77" s="169">
        <f>Summary!AJ67</f>
        <v>1098.3781494922773</v>
      </c>
      <c r="AJ77" s="169">
        <f>Summary!AK67</f>
        <v>888.08709283014196</v>
      </c>
      <c r="AK77" s="169">
        <f>Summary!AL67</f>
        <v>999.07353328248041</v>
      </c>
      <c r="AL77" s="169">
        <f>Summary!AM67</f>
        <v>1069.7087936192015</v>
      </c>
      <c r="AM77" s="169">
        <f>Summary!AN67</f>
        <v>1019.4142128974484</v>
      </c>
      <c r="AN77" s="169">
        <f>Summary!AO67</f>
        <v>1234.3281788009554</v>
      </c>
      <c r="AO77" s="169">
        <f>Summary!AP67</f>
        <v>1505.7499931570389</v>
      </c>
      <c r="AP77" s="169">
        <f>Summary!AQ67</f>
        <v>1196.1517571992265</v>
      </c>
      <c r="AQ77" s="169">
        <f>Summary!AR67</f>
        <v>1179.1878749686173</v>
      </c>
      <c r="AR77" s="169">
        <f>Summary!AS67</f>
        <v>1471.8959215595223</v>
      </c>
      <c r="AS77" s="169">
        <f>Summary!AT67</f>
        <v>1157.0177397235834</v>
      </c>
      <c r="AT77" s="169">
        <f>Summary!AU67</f>
        <v>1078.9479215712902</v>
      </c>
      <c r="AU77" s="169">
        <f>Summary!AV67</f>
        <v>1400.196636267061</v>
      </c>
      <c r="AV77" s="169">
        <f>Summary!AW67</f>
        <v>1285.6389823639763</v>
      </c>
      <c r="AW77" s="169">
        <f>Summary!AX67</f>
        <v>1392.4814451873622</v>
      </c>
      <c r="AX77" s="169">
        <f>Summary!AY67</f>
        <v>1409.4188651576399</v>
      </c>
      <c r="AY77" s="169">
        <f>Summary!AZ67</f>
        <v>1382.67217209559</v>
      </c>
      <c r="AZ77" s="169">
        <f>Summary!BA67</f>
        <v>1679.5361313573917</v>
      </c>
      <c r="BA77" s="169">
        <f>Summary!BB67</f>
        <v>2012.5675076924711</v>
      </c>
      <c r="BB77" s="169">
        <f>Summary!BC67</f>
        <v>1830.9257220678583</v>
      </c>
      <c r="BC77" s="169">
        <f>Summary!BD67</f>
        <v>1858.6990598996538</v>
      </c>
      <c r="BD77" s="169">
        <f>Summary!BE67</f>
        <v>2141.0996013864219</v>
      </c>
      <c r="BE77" s="169">
        <f>Summary!BF67</f>
        <v>1878.337385490845</v>
      </c>
      <c r="BF77" s="169">
        <f>Summary!BG67</f>
        <v>1811.5066416413276</v>
      </c>
      <c r="BG77" s="169">
        <f>Summary!BH67</f>
        <v>2159.8414481806053</v>
      </c>
      <c r="BH77" s="169">
        <f>Summary!BI67</f>
        <v>2096.1672699609849</v>
      </c>
      <c r="BI77" s="169">
        <f>Summary!BJ67</f>
        <v>2222.2559286017836</v>
      </c>
    </row>
    <row r="78" spans="1:61" x14ac:dyDescent="0.3">
      <c r="A78" s="167" t="s">
        <v>145</v>
      </c>
      <c r="B78" s="169">
        <f>SUM(Summary!C69:C69)</f>
        <v>0</v>
      </c>
      <c r="C78" s="169">
        <f>SUM(Summary!D69:D69)</f>
        <v>0</v>
      </c>
      <c r="D78" s="169">
        <f>SUM(Summary!E69:E69)</f>
        <v>0</v>
      </c>
      <c r="E78" s="169">
        <f>SUM(Summary!F69:F69)</f>
        <v>0</v>
      </c>
      <c r="F78" s="169">
        <f>SUM(Summary!G69:G69)</f>
        <v>0</v>
      </c>
      <c r="G78" s="169">
        <f>SUM(Summary!H69:H69)</f>
        <v>0</v>
      </c>
      <c r="H78" s="169">
        <f>SUM(Summary!I69:I69)</f>
        <v>0</v>
      </c>
      <c r="I78" s="169">
        <f>SUM(Summary!J69:J69)</f>
        <v>-838.74583579674766</v>
      </c>
      <c r="J78" s="169">
        <f>SUM(Summary!K69:K69)</f>
        <v>-842.82525108167602</v>
      </c>
      <c r="K78" s="169">
        <f>SUM(Summary!L69:L69)</f>
        <v>-859.45968372182847</v>
      </c>
      <c r="L78" s="169">
        <f>SUM(Summary!M69:M69)</f>
        <v>-863.11892786640317</v>
      </c>
      <c r="M78" s="169">
        <f>SUM(Summary!N69:N69)</f>
        <v>-918.26408505384234</v>
      </c>
      <c r="N78" s="169">
        <f>SUM(Summary!O69:O69)</f>
        <v>-934.11503710416514</v>
      </c>
      <c r="O78" s="169">
        <f>SUM(Summary!P69:P69)</f>
        <v>-898.78772934444692</v>
      </c>
      <c r="P78" s="169">
        <f>SUM(Summary!Q69:Q69)</f>
        <v>-962.08767626107533</v>
      </c>
      <c r="Q78" s="169">
        <f>SUM(Summary!R69:R69)</f>
        <v>-962.67272503863944</v>
      </c>
      <c r="R78" s="169">
        <f>SUM(Summary!S69:S69)</f>
        <v>-1017.4834615883871</v>
      </c>
      <c r="S78" s="169">
        <f>SUM(Summary!T69:T69)</f>
        <v>-1043.5548517033758</v>
      </c>
      <c r="T78" s="169">
        <f>SUM(Summary!U69:U69)</f>
        <v>-1072.6194662975686</v>
      </c>
      <c r="U78" s="169">
        <f>SUM(Summary!V69:V69)</f>
        <v>-1136.2959138973574</v>
      </c>
      <c r="V78" s="169">
        <f>SUM(Summary!W69:W69)</f>
        <v>-1147.6640749228939</v>
      </c>
      <c r="W78" s="169">
        <f>SUM(Summary!X69:X69)</f>
        <v>-1201.3682347441529</v>
      </c>
      <c r="X78" s="169">
        <f>SUM(Summary!Y69:Y69)</f>
        <v>-1197.0078404787066</v>
      </c>
      <c r="Y78" s="169">
        <f>SUM(Summary!Z69:Z69)</f>
        <v>-1243.9562070660636</v>
      </c>
      <c r="Z78" s="169">
        <f>SUM(Summary!AA69:AA69)</f>
        <v>-1267.9283294737556</v>
      </c>
      <c r="AA78" s="169">
        <f>SUM(Summary!AB69:AB69)</f>
        <v>-1217.3793411073814</v>
      </c>
      <c r="AB78" s="169">
        <f>SUM(Summary!AC69:AC69)</f>
        <v>-1291.4507554390204</v>
      </c>
      <c r="AC78" s="169">
        <f>SUM(Summary!AD69:AD69)</f>
        <v>-1292.7344556123926</v>
      </c>
      <c r="AD78" s="169">
        <f>SUM(Summary!AE69:AE69)</f>
        <v>-1320.9792265089677</v>
      </c>
      <c r="AE78" s="169">
        <f>SUM(Summary!AF69:AF69)</f>
        <v>-1303.4215205532241</v>
      </c>
      <c r="AF78" s="169">
        <f>SUM(Summary!AG69:AG69)</f>
        <v>-1345.554163102154</v>
      </c>
      <c r="AG78" s="169">
        <f>SUM(Summary!AH69:AH69)</f>
        <v>-1366.412275787776</v>
      </c>
      <c r="AH78" s="169">
        <f>SUM(Summary!AI69:AI69)</f>
        <v>-1382.3301508399381</v>
      </c>
      <c r="AI78" s="169">
        <f>SUM(Summary!AJ69:AJ69)</f>
        <v>-1413.5615299899489</v>
      </c>
      <c r="AJ78" s="169">
        <f>SUM(Summary!AK69:AK69)</f>
        <v>-1383.0414788395537</v>
      </c>
      <c r="AK78" s="169">
        <f>SUM(Summary!AL69:AL69)</f>
        <v>-1422.7571885132779</v>
      </c>
      <c r="AL78" s="169">
        <f>SUM(Summary!AM69:AM69)</f>
        <v>-1416.8091999984654</v>
      </c>
      <c r="AM78" s="169">
        <f>SUM(Summary!AN69:AN69)</f>
        <v>-1336.2391047694857</v>
      </c>
      <c r="AN78" s="169">
        <f>SUM(Summary!AO69:AO69)</f>
        <v>-1425.5181300668273</v>
      </c>
      <c r="AO78" s="169">
        <f>SUM(Summary!AP69:AP69)</f>
        <v>-1394.627794908037</v>
      </c>
      <c r="AP78" s="169">
        <f>SUM(Summary!AQ69:AQ69)</f>
        <v>-1429.5815506342246</v>
      </c>
      <c r="AQ78" s="169">
        <f>SUM(Summary!AR69:AR69)</f>
        <v>-1401.9539067975261</v>
      </c>
      <c r="AR78" s="169">
        <f>SUM(Summary!AS69:AS69)</f>
        <v>-1439.786708077952</v>
      </c>
      <c r="AS78" s="169">
        <f>SUM(Summary!AT69:AT69)</f>
        <v>-1437.0492726789023</v>
      </c>
      <c r="AT78" s="169">
        <f>SUM(Summary!AU69:AU69)</f>
        <v>-1411.7913775847169</v>
      </c>
      <c r="AU78" s="169">
        <f>SUM(Summary!AV69:AV69)</f>
        <v>-1443.3963019642235</v>
      </c>
      <c r="AV78" s="169">
        <f>SUM(Summary!AW69:AW69)</f>
        <v>-1417.9110547822427</v>
      </c>
      <c r="AW78" s="169">
        <f>SUM(Summary!AX69:AX69)</f>
        <v>-1449.6680498683415</v>
      </c>
      <c r="AX78" s="169">
        <f>SUM(Summary!AY69:AY69)</f>
        <v>-443.50028201537759</v>
      </c>
      <c r="AY78" s="169">
        <f>SUM(Summary!AZ69:AZ69)</f>
        <v>-446.6449823633173</v>
      </c>
      <c r="AZ78" s="169">
        <f>SUM(Summary!BA69:BA69)</f>
        <v>-450.37512693249522</v>
      </c>
      <c r="BA78" s="169">
        <f>SUM(Summary!BB69:BB69)</f>
        <v>-454.45906227423626</v>
      </c>
      <c r="BB78" s="169">
        <f>SUM(Summary!BC69:BC69)</f>
        <v>-460.44522042565291</v>
      </c>
      <c r="BC78" s="169">
        <f>SUM(Summary!BD69:BD69)</f>
        <v>-465.73121609720602</v>
      </c>
      <c r="BD78" s="169">
        <f>SUM(Summary!BE69:BE69)</f>
        <v>-470.52360921682418</v>
      </c>
      <c r="BE78" s="169">
        <f>SUM(Summary!BF69:BF69)</f>
        <v>-476.16442836660548</v>
      </c>
      <c r="BF78" s="169">
        <f>SUM(Summary!BG69:BG69)</f>
        <v>-481.43533939833429</v>
      </c>
      <c r="BG78" s="169">
        <f>SUM(Summary!BH69:BH69)</f>
        <v>-487.38142077467933</v>
      </c>
      <c r="BH78" s="169">
        <f>SUM(Summary!BI69:BI69)</f>
        <v>-493.67416681992086</v>
      </c>
      <c r="BI78" s="169">
        <f>SUM(Summary!BJ69:BJ69)</f>
        <v>-499.59738016829942</v>
      </c>
    </row>
    <row r="79" spans="1:61" x14ac:dyDescent="0.3">
      <c r="A79" s="167" t="s">
        <v>146</v>
      </c>
      <c r="B79" s="169">
        <f>SUM(B77:B78)</f>
        <v>0</v>
      </c>
      <c r="C79" s="169">
        <f t="shared" ref="C79:BI79" si="0">SUM(C77:C78)</f>
        <v>0</v>
      </c>
      <c r="D79" s="169">
        <f t="shared" si="0"/>
        <v>0</v>
      </c>
      <c r="E79" s="169">
        <f t="shared" si="0"/>
        <v>0</v>
      </c>
      <c r="F79" s="169">
        <f t="shared" si="0"/>
        <v>0</v>
      </c>
      <c r="G79" s="169">
        <f t="shared" si="0"/>
        <v>0</v>
      </c>
      <c r="H79" s="169">
        <f t="shared" si="0"/>
        <v>0</v>
      </c>
      <c r="I79" s="169">
        <f t="shared" si="0"/>
        <v>-135.69616835944646</v>
      </c>
      <c r="J79" s="169">
        <f t="shared" si="0"/>
        <v>-202.38153753769006</v>
      </c>
      <c r="K79" s="169">
        <f t="shared" si="0"/>
        <v>-273.01476045953154</v>
      </c>
      <c r="L79" s="169">
        <f t="shared" si="0"/>
        <v>-210.04771139646903</v>
      </c>
      <c r="M79" s="169">
        <f t="shared" si="0"/>
        <v>-322.99951300654209</v>
      </c>
      <c r="N79" s="169">
        <f t="shared" si="0"/>
        <v>-120.68141579672897</v>
      </c>
      <c r="O79" s="169">
        <f t="shared" si="0"/>
        <v>-142.40143845905027</v>
      </c>
      <c r="P79" s="169">
        <f t="shared" si="0"/>
        <v>-138.28824383043116</v>
      </c>
      <c r="Q79" s="169">
        <f t="shared" si="0"/>
        <v>-75.081452231195499</v>
      </c>
      <c r="R79" s="169">
        <f t="shared" si="0"/>
        <v>-234.30547068580745</v>
      </c>
      <c r="S79" s="169">
        <f t="shared" si="0"/>
        <v>-222.47932774357332</v>
      </c>
      <c r="T79" s="169">
        <f t="shared" si="0"/>
        <v>-60.396602252481216</v>
      </c>
      <c r="U79" s="169">
        <f t="shared" si="0"/>
        <v>-248.38902652098545</v>
      </c>
      <c r="V79" s="169">
        <f t="shared" si="0"/>
        <v>-360.62736863901227</v>
      </c>
      <c r="W79" s="169">
        <f t="shared" si="0"/>
        <v>-347.24110330960991</v>
      </c>
      <c r="X79" s="169">
        <f t="shared" si="0"/>
        <v>-475.68890636097012</v>
      </c>
      <c r="Y79" s="169">
        <f t="shared" si="0"/>
        <v>-463.36591963431249</v>
      </c>
      <c r="Z79" s="169">
        <f t="shared" si="0"/>
        <v>-366.49301399474223</v>
      </c>
      <c r="AA79" s="169">
        <f t="shared" si="0"/>
        <v>-334.59759611319271</v>
      </c>
      <c r="AB79" s="169">
        <f t="shared" si="0"/>
        <v>-231.48439712007462</v>
      </c>
      <c r="AC79" s="169">
        <f t="shared" si="0"/>
        <v>46.52595681836533</v>
      </c>
      <c r="AD79" s="169">
        <f t="shared" si="0"/>
        <v>-312.55821030373329</v>
      </c>
      <c r="AE79" s="169">
        <f t="shared" si="0"/>
        <v>-313.96445228786945</v>
      </c>
      <c r="AF79" s="169">
        <f t="shared" si="0"/>
        <v>-98.911708907181719</v>
      </c>
      <c r="AG79" s="169">
        <f t="shared" si="0"/>
        <v>-423.41696522924565</v>
      </c>
      <c r="AH79" s="169">
        <f t="shared" si="0"/>
        <v>-547.17674763825801</v>
      </c>
      <c r="AI79" s="169">
        <f t="shared" si="0"/>
        <v>-315.18338049767158</v>
      </c>
      <c r="AJ79" s="169">
        <f t="shared" si="0"/>
        <v>-494.95438600941179</v>
      </c>
      <c r="AK79" s="169">
        <f t="shared" si="0"/>
        <v>-423.68365523079751</v>
      </c>
      <c r="AL79" s="169">
        <f t="shared" si="0"/>
        <v>-347.10040637926386</v>
      </c>
      <c r="AM79" s="169">
        <f t="shared" si="0"/>
        <v>-316.82489187203737</v>
      </c>
      <c r="AN79" s="169">
        <f t="shared" si="0"/>
        <v>-191.18995126587197</v>
      </c>
      <c r="AO79" s="169">
        <f t="shared" si="0"/>
        <v>111.12219824900194</v>
      </c>
      <c r="AP79" s="169">
        <f t="shared" si="0"/>
        <v>-233.42979343499815</v>
      </c>
      <c r="AQ79" s="169">
        <f t="shared" si="0"/>
        <v>-222.76603182890881</v>
      </c>
      <c r="AR79" s="169">
        <f t="shared" si="0"/>
        <v>32.10921348157035</v>
      </c>
      <c r="AS79" s="169">
        <f t="shared" si="0"/>
        <v>-280.03153295531888</v>
      </c>
      <c r="AT79" s="169">
        <f t="shared" si="0"/>
        <v>-332.8434560134267</v>
      </c>
      <c r="AU79" s="169">
        <f t="shared" si="0"/>
        <v>-43.199665697162573</v>
      </c>
      <c r="AV79" s="169">
        <f t="shared" si="0"/>
        <v>-132.27207241826636</v>
      </c>
      <c r="AW79" s="169">
        <f t="shared" si="0"/>
        <v>-57.186604680979372</v>
      </c>
      <c r="AX79" s="169">
        <f t="shared" si="0"/>
        <v>965.91858314226226</v>
      </c>
      <c r="AY79" s="169">
        <f t="shared" si="0"/>
        <v>936.02718973227275</v>
      </c>
      <c r="AZ79" s="169">
        <f t="shared" si="0"/>
        <v>1229.1610044248964</v>
      </c>
      <c r="BA79" s="169">
        <f t="shared" si="0"/>
        <v>1558.1084454182349</v>
      </c>
      <c r="BB79" s="169">
        <f t="shared" si="0"/>
        <v>1370.4805016422054</v>
      </c>
      <c r="BC79" s="169">
        <f t="shared" si="0"/>
        <v>1392.9678438024478</v>
      </c>
      <c r="BD79" s="169">
        <f t="shared" si="0"/>
        <v>1670.5759921695976</v>
      </c>
      <c r="BE79" s="169">
        <f t="shared" si="0"/>
        <v>1402.1729571242395</v>
      </c>
      <c r="BF79" s="169">
        <f t="shared" si="0"/>
        <v>1330.0713022429934</v>
      </c>
      <c r="BG79" s="169">
        <f t="shared" si="0"/>
        <v>1672.460027405926</v>
      </c>
      <c r="BH79" s="169">
        <f t="shared" si="0"/>
        <v>1602.493103141064</v>
      </c>
      <c r="BI79" s="169">
        <f t="shared" si="0"/>
        <v>1722.6585484334842</v>
      </c>
    </row>
    <row r="80" spans="1:61" x14ac:dyDescent="0.3">
      <c r="A80" s="167" t="s">
        <v>513</v>
      </c>
      <c r="B80" s="379">
        <f>SUM(Summary!C26,Summary!C43,Summary!C48)</f>
        <v>229.37374999999997</v>
      </c>
      <c r="C80" s="379">
        <f>SUM(Summary!D26,Summary!D43,Summary!D48)</f>
        <v>161.76713000000001</v>
      </c>
      <c r="D80" s="379">
        <f>SUM(Summary!E26,Summary!E43,Summary!E48)</f>
        <v>222.24672000000001</v>
      </c>
      <c r="E80" s="379">
        <f>SUM(Summary!F26,Summary!F43,Summary!F48)</f>
        <v>177.10527000000002</v>
      </c>
      <c r="F80" s="379">
        <f>SUM(Summary!G26,Summary!G43,Summary!G48)</f>
        <v>273.36479000000003</v>
      </c>
      <c r="G80" s="379">
        <f>SUM(Summary!H26,Summary!H43,Summary!H48)</f>
        <v>234.07435999999996</v>
      </c>
      <c r="H80" s="379">
        <f>SUM(Summary!I26,Summary!I43,Summary!I48)</f>
        <v>247.02895000000001</v>
      </c>
      <c r="I80" s="379">
        <f>SUM(Summary!J26,Summary!J43,Summary!J48)</f>
        <v>838.74583579674766</v>
      </c>
      <c r="J80" s="379">
        <f>SUM(Summary!K26,Summary!K43,Summary!K48)</f>
        <v>842.82525108167602</v>
      </c>
      <c r="K80" s="379">
        <f>SUM(Summary!L26,Summary!L43,Summary!L48)</f>
        <v>859.45968372182847</v>
      </c>
      <c r="L80" s="379">
        <f>SUM(Summary!M26,Summary!M43,Summary!M48)</f>
        <v>863.11892786640317</v>
      </c>
      <c r="M80" s="379">
        <f>SUM(Summary!N26,Summary!N43,Summary!N48)</f>
        <v>918.26408505384234</v>
      </c>
      <c r="N80" s="379">
        <f>SUM(Summary!O26,Summary!O43,Summary!O48)</f>
        <v>934.11503710416514</v>
      </c>
      <c r="O80" s="379">
        <f>SUM(Summary!P26,Summary!P43,Summary!P48)</f>
        <v>898.78772934444692</v>
      </c>
      <c r="P80" s="379">
        <f>SUM(Summary!Q26,Summary!Q43,Summary!Q48)</f>
        <v>962.08767626107533</v>
      </c>
      <c r="Q80" s="379">
        <f>SUM(Summary!R26,Summary!R43,Summary!R48)</f>
        <v>962.67272503863944</v>
      </c>
      <c r="R80" s="379">
        <f>SUM(Summary!S26,Summary!S43,Summary!S48)</f>
        <v>1017.4834615883871</v>
      </c>
      <c r="S80" s="379">
        <f>SUM(Summary!T26,Summary!T43,Summary!T48)</f>
        <v>1043.5548517033758</v>
      </c>
      <c r="T80" s="379">
        <f>SUM(Summary!U26,Summary!U43,Summary!U48)</f>
        <v>1072.6194662975686</v>
      </c>
      <c r="U80" s="379">
        <f>SUM(Summary!V26,Summary!V43,Summary!V48)</f>
        <v>1136.2959138973574</v>
      </c>
      <c r="V80" s="379">
        <f>SUM(Summary!W26,Summary!W43,Summary!W48)</f>
        <v>1147.6640749228939</v>
      </c>
      <c r="W80" s="379">
        <f>SUM(Summary!X26,Summary!X43,Summary!X48)</f>
        <v>1201.3682347441529</v>
      </c>
      <c r="X80" s="379">
        <f>SUM(Summary!Y26,Summary!Y43,Summary!Y48)</f>
        <v>1197.0078404787066</v>
      </c>
      <c r="Y80" s="379">
        <f>SUM(Summary!Z26,Summary!Z43,Summary!Z48)</f>
        <v>1243.9562070660636</v>
      </c>
      <c r="Z80" s="379">
        <f>SUM(Summary!AA26,Summary!AA43,Summary!AA48)</f>
        <v>1267.9283294737556</v>
      </c>
      <c r="AA80" s="379">
        <f>SUM(Summary!AB26,Summary!AB43,Summary!AB48)</f>
        <v>1217.3793411073814</v>
      </c>
      <c r="AB80" s="379">
        <f>SUM(Summary!AC26,Summary!AC43,Summary!AC48)</f>
        <v>1291.4507554390204</v>
      </c>
      <c r="AC80" s="379">
        <f>SUM(Summary!AD26,Summary!AD43,Summary!AD48)</f>
        <v>1292.7344556123926</v>
      </c>
      <c r="AD80" s="379">
        <f>SUM(Summary!AE26,Summary!AE43,Summary!AE48)</f>
        <v>1320.9792265089677</v>
      </c>
      <c r="AE80" s="379">
        <f>SUM(Summary!AF26,Summary!AF43,Summary!AF48)</f>
        <v>1303.4215205532241</v>
      </c>
      <c r="AF80" s="379">
        <f>SUM(Summary!AG26,Summary!AG43,Summary!AG48)</f>
        <v>1345.554163102154</v>
      </c>
      <c r="AG80" s="379">
        <f>SUM(Summary!AH26,Summary!AH43,Summary!AH48)</f>
        <v>1366.412275787776</v>
      </c>
      <c r="AH80" s="379">
        <f>SUM(Summary!AI26,Summary!AI43,Summary!AI48)</f>
        <v>1382.3301508399381</v>
      </c>
      <c r="AI80" s="379">
        <f>SUM(Summary!AJ26,Summary!AJ43,Summary!AJ48)</f>
        <v>1413.5615299899489</v>
      </c>
      <c r="AJ80" s="379">
        <f>SUM(Summary!AK26,Summary!AK43,Summary!AK48)</f>
        <v>1383.0414788395537</v>
      </c>
      <c r="AK80" s="379">
        <f>SUM(Summary!AL26,Summary!AL43,Summary!AL48)</f>
        <v>1422.7571885132779</v>
      </c>
      <c r="AL80" s="379">
        <f>SUM(Summary!AM26,Summary!AM43,Summary!AM48)</f>
        <v>1416.8091999984654</v>
      </c>
      <c r="AM80" s="379">
        <f>SUM(Summary!AN26,Summary!AN43,Summary!AN48)</f>
        <v>1336.2391047694857</v>
      </c>
      <c r="AN80" s="379">
        <f>SUM(Summary!AO26,Summary!AO43,Summary!AO48)</f>
        <v>1425.5181300668273</v>
      </c>
      <c r="AO80" s="379">
        <f>SUM(Summary!AP26,Summary!AP43,Summary!AP48)</f>
        <v>1394.627794908037</v>
      </c>
      <c r="AP80" s="379">
        <f>SUM(Summary!AQ26,Summary!AQ43,Summary!AQ48)</f>
        <v>1429.5815506342246</v>
      </c>
      <c r="AQ80" s="379">
        <f>SUM(Summary!AR26,Summary!AR43,Summary!AR48)</f>
        <v>1401.9539067975261</v>
      </c>
      <c r="AR80" s="379">
        <f>SUM(Summary!AS26,Summary!AS43,Summary!AS48)</f>
        <v>1439.786708077952</v>
      </c>
      <c r="AS80" s="379">
        <f>SUM(Summary!AT26,Summary!AT43,Summary!AT48)</f>
        <v>1437.0492726789023</v>
      </c>
      <c r="AT80" s="379">
        <f>SUM(Summary!AU26,Summary!AU43,Summary!AU48)</f>
        <v>1411.7913775847169</v>
      </c>
      <c r="AU80" s="379">
        <f>SUM(Summary!AV26,Summary!AV43,Summary!AV48)</f>
        <v>1443.3963019642235</v>
      </c>
      <c r="AV80" s="379">
        <f>SUM(Summary!AW26,Summary!AW43,Summary!AW48)</f>
        <v>1417.9110547822427</v>
      </c>
      <c r="AW80" s="379">
        <f>SUM(Summary!AX26,Summary!AX43,Summary!AX48)</f>
        <v>1449.6680498683415</v>
      </c>
      <c r="AX80" s="379">
        <f>SUM(Summary!AY26,Summary!AY43,Summary!AY48)</f>
        <v>443.50028201537759</v>
      </c>
      <c r="AY80" s="379">
        <f>SUM(Summary!AZ26,Summary!AZ43,Summary!AZ48)</f>
        <v>446.6449823633173</v>
      </c>
      <c r="AZ80" s="379">
        <f>SUM(Summary!BA26,Summary!BA43,Summary!BA48)</f>
        <v>450.37512693249522</v>
      </c>
      <c r="BA80" s="379">
        <f>SUM(Summary!BB26,Summary!BB43,Summary!BB48)</f>
        <v>454.45906227423626</v>
      </c>
      <c r="BB80" s="379">
        <f>SUM(Summary!BC26,Summary!BC43,Summary!BC48)</f>
        <v>460.44522042565291</v>
      </c>
      <c r="BC80" s="379">
        <f>SUM(Summary!BD26,Summary!BD43,Summary!BD48)</f>
        <v>465.73121609720602</v>
      </c>
      <c r="BD80" s="379">
        <f>SUM(Summary!BE26,Summary!BE43,Summary!BE48)</f>
        <v>470.52360921682418</v>
      </c>
      <c r="BE80" s="379">
        <f>SUM(Summary!BF26,Summary!BF43,Summary!BF48)</f>
        <v>476.16442836660548</v>
      </c>
      <c r="BF80" s="379">
        <f>SUM(Summary!BG26,Summary!BG43,Summary!BG48)</f>
        <v>481.43533939833429</v>
      </c>
      <c r="BG80" s="379">
        <f>SUM(Summary!BH26,Summary!BH43,Summary!BH48)</f>
        <v>487.38142077467933</v>
      </c>
      <c r="BH80" s="379">
        <f>SUM(Summary!BI26,Summary!BI43,Summary!BI48)</f>
        <v>493.67416681992086</v>
      </c>
      <c r="BI80" s="379">
        <f>SUM(Summary!BJ26,Summary!BJ43,Summary!BJ48)</f>
        <v>499.59738016829942</v>
      </c>
    </row>
  </sheetData>
  <pageMargins left="0.2" right="0.2" top="0.25" bottom="0.25" header="0.3" footer="0.3"/>
  <pageSetup scale="49" fitToWidth="2" fitToHeight="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A1605-5506-4EC9-AEC1-63107251F17B}">
  <sheetPr codeName="Sheet22">
    <tabColor rgb="FF92D050"/>
    <pageSetUpPr fitToPage="1"/>
  </sheetPr>
  <dimension ref="A1:O51"/>
  <sheetViews>
    <sheetView zoomScale="130" zoomScaleNormal="130" workbookViewId="0">
      <selection activeCell="L1" sqref="L1"/>
    </sheetView>
  </sheetViews>
  <sheetFormatPr defaultColWidth="9.109375" defaultRowHeight="14.4" x14ac:dyDescent="0.3"/>
  <cols>
    <col min="1" max="16384" width="9.109375" style="166"/>
  </cols>
  <sheetData>
    <row r="1" spans="1:15" ht="18" x14ac:dyDescent="0.35">
      <c r="A1" s="170" t="s">
        <v>553</v>
      </c>
      <c r="B1" s="171"/>
      <c r="C1" s="171"/>
      <c r="D1" s="171"/>
      <c r="E1" s="171"/>
      <c r="F1" s="171"/>
      <c r="G1" s="171"/>
      <c r="H1" s="171"/>
      <c r="I1" s="171"/>
      <c r="J1" s="171"/>
      <c r="K1" s="171"/>
      <c r="L1" s="171"/>
      <c r="M1" s="171"/>
      <c r="N1" s="171"/>
      <c r="O1" s="172" t="str">
        <f>Controls!$B$8</f>
        <v>ABC SaaS Co.</v>
      </c>
    </row>
    <row r="2" spans="1:15" x14ac:dyDescent="0.3">
      <c r="A2" s="167"/>
      <c r="B2" s="167"/>
      <c r="C2" s="167"/>
      <c r="D2" s="167"/>
      <c r="E2" s="167"/>
      <c r="F2" s="167"/>
      <c r="G2" s="167"/>
      <c r="H2" s="167"/>
      <c r="I2" s="167"/>
      <c r="J2" s="167"/>
      <c r="K2" s="167"/>
      <c r="L2" s="167"/>
      <c r="M2" s="167"/>
      <c r="N2" s="167"/>
      <c r="O2" s="167"/>
    </row>
    <row r="46" spans="1:11" x14ac:dyDescent="0.3">
      <c r="B46" s="384" t="s">
        <v>551</v>
      </c>
      <c r="C46" s="384" t="s">
        <v>552</v>
      </c>
      <c r="D46" s="383">
        <v>44793</v>
      </c>
      <c r="E46" s="383">
        <v>45158</v>
      </c>
      <c r="F46" s="383">
        <v>45524</v>
      </c>
    </row>
    <row r="47" spans="1:11" x14ac:dyDescent="0.3">
      <c r="B47" s="166" t="s">
        <v>544</v>
      </c>
      <c r="C47" s="166" t="s">
        <v>545</v>
      </c>
      <c r="D47" s="166" t="s">
        <v>546</v>
      </c>
      <c r="E47" s="166" t="s">
        <v>547</v>
      </c>
      <c r="F47" s="166" t="s">
        <v>548</v>
      </c>
    </row>
    <row r="48" spans="1:11" x14ac:dyDescent="0.3">
      <c r="A48" s="166" t="s">
        <v>2</v>
      </c>
      <c r="B48" s="336" t="e">
        <f>Summary!#REF!</f>
        <v>#REF!</v>
      </c>
      <c r="C48" s="336" t="e">
        <f>Summary!#REF!</f>
        <v>#REF!</v>
      </c>
      <c r="D48" s="336" t="e">
        <f>Summary!#REF!</f>
        <v>#REF!</v>
      </c>
      <c r="E48" s="336" t="e">
        <f>Summary!#REF!</f>
        <v>#REF!</v>
      </c>
      <c r="F48" s="336" t="e">
        <f>Summary!#REF!</f>
        <v>#REF!</v>
      </c>
      <c r="H48" s="335" t="e">
        <f>(C48-B48)/B48</f>
        <v>#REF!</v>
      </c>
      <c r="I48" s="335" t="e">
        <f>(D48-C48)/C48</f>
        <v>#REF!</v>
      </c>
      <c r="J48" s="335" t="e">
        <f t="shared" ref="J48:K48" si="0">(E48-D48)/D48</f>
        <v>#REF!</v>
      </c>
      <c r="K48" s="335" t="e">
        <f t="shared" si="0"/>
        <v>#REF!</v>
      </c>
    </row>
    <row r="49" spans="1:6" x14ac:dyDescent="0.3">
      <c r="A49" s="166" t="s">
        <v>549</v>
      </c>
      <c r="B49" s="336">
        <f>Summary!N13*12</f>
        <v>7491.0891426605194</v>
      </c>
      <c r="C49" s="336">
        <f>Summary!Z13*12</f>
        <v>9776.332390690277</v>
      </c>
      <c r="D49" s="336">
        <f>Summary!AL13*12</f>
        <v>14000.518115341107</v>
      </c>
      <c r="E49" s="336">
        <f>Summary!AX13*12</f>
        <v>17719.180752667497</v>
      </c>
      <c r="F49" s="336">
        <f>Summary!BI13*12</f>
        <v>24692.079046817693</v>
      </c>
    </row>
    <row r="50" spans="1:6" x14ac:dyDescent="0.3">
      <c r="A50" s="166" t="s">
        <v>149</v>
      </c>
      <c r="B50" s="166">
        <v>120</v>
      </c>
      <c r="C50" s="166">
        <f>113+SUM('Revenue Summary'!W116:Y116)</f>
        <v>151</v>
      </c>
      <c r="D50" s="166">
        <f>SUM('Revenue Summary'!Z116:AK116)</f>
        <v>154</v>
      </c>
      <c r="E50" s="166">
        <f>SUM('Revenue Summary'!AL116:AW116)</f>
        <v>147.0583768631133</v>
      </c>
      <c r="F50" s="166">
        <f>SUM('Revenue Summary'!AX116:BI116)</f>
        <v>428.08721085848248</v>
      </c>
    </row>
    <row r="51" spans="1:6" x14ac:dyDescent="0.3">
      <c r="A51" s="166" t="s">
        <v>550</v>
      </c>
      <c r="B51" s="382" t="e">
        <f>B48/B50</f>
        <v>#REF!</v>
      </c>
      <c r="C51" s="382" t="e">
        <f>C48/C50</f>
        <v>#REF!</v>
      </c>
      <c r="D51" s="382" t="e">
        <f>D48/D50</f>
        <v>#REF!</v>
      </c>
      <c r="E51" s="382" t="e">
        <f>E48/E50</f>
        <v>#REF!</v>
      </c>
      <c r="F51" s="382" t="e">
        <f>F48/F50</f>
        <v>#REF!</v>
      </c>
    </row>
  </sheetData>
  <phoneticPr fontId="70" type="noConversion"/>
  <pageMargins left="0.2" right="0.2" top="0.25" bottom="0.25" header="0.3" footer="0.3"/>
  <pageSetup scale="75" fitToHeight="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8885E-BD76-43EC-B3FA-817FE2CB685B}">
  <sheetPr codeName="Sheet17">
    <tabColor rgb="FF92D050"/>
  </sheetPr>
  <dimension ref="A6:AC12"/>
  <sheetViews>
    <sheetView workbookViewId="0">
      <selection activeCell="R43" sqref="R43"/>
    </sheetView>
  </sheetViews>
  <sheetFormatPr defaultColWidth="8.6640625" defaultRowHeight="14.4" x14ac:dyDescent="0.3"/>
  <cols>
    <col min="1" max="16384" width="8.6640625" style="166"/>
  </cols>
  <sheetData>
    <row r="6" spans="1:29" x14ac:dyDescent="0.3">
      <c r="B6" s="380">
        <f>Summary!C6</f>
        <v>44562</v>
      </c>
      <c r="C6" s="380">
        <f>Summary!D6</f>
        <v>44593</v>
      </c>
      <c r="D6" s="380">
        <f>Summary!E6</f>
        <v>44621</v>
      </c>
      <c r="E6" s="380">
        <f>Summary!F6</f>
        <v>44652</v>
      </c>
      <c r="F6" s="380">
        <f>Summary!G6</f>
        <v>44682</v>
      </c>
      <c r="G6" s="380">
        <f>Summary!H6</f>
        <v>44713</v>
      </c>
      <c r="H6" s="380">
        <f>Summary!I6</f>
        <v>44743</v>
      </c>
      <c r="I6" s="380">
        <f>Summary!J6</f>
        <v>44774</v>
      </c>
      <c r="J6" s="380">
        <f>Summary!K6</f>
        <v>44805</v>
      </c>
      <c r="K6" s="380">
        <f>Summary!L6</f>
        <v>44835</v>
      </c>
      <c r="L6" s="380">
        <f>Summary!M6</f>
        <v>44866</v>
      </c>
      <c r="M6" s="380">
        <f>Summary!N6</f>
        <v>44896</v>
      </c>
      <c r="N6" s="380">
        <f>Summary!O6</f>
        <v>44927</v>
      </c>
      <c r="O6" s="380">
        <f>Summary!P6</f>
        <v>44958</v>
      </c>
      <c r="P6" s="380">
        <f>Summary!Q6</f>
        <v>44986</v>
      </c>
      <c r="Q6" s="380">
        <f>Summary!R6</f>
        <v>45017</v>
      </c>
      <c r="R6" s="380">
        <f>Summary!S6</f>
        <v>45047</v>
      </c>
      <c r="S6" s="380">
        <f>Summary!T6</f>
        <v>45078</v>
      </c>
      <c r="T6" s="380">
        <f>Summary!U6</f>
        <v>45108</v>
      </c>
      <c r="U6" s="380">
        <f>Summary!V6</f>
        <v>45139</v>
      </c>
      <c r="V6" s="380">
        <f>Summary!W6</f>
        <v>45170</v>
      </c>
      <c r="W6" s="380">
        <f>Summary!X6</f>
        <v>45200</v>
      </c>
      <c r="X6" s="380">
        <f>Summary!Y6</f>
        <v>45231</v>
      </c>
      <c r="Y6" s="380">
        <f>Summary!Z6</f>
        <v>45261</v>
      </c>
      <c r="Z6" s="380"/>
      <c r="AA6" s="380"/>
      <c r="AB6" s="380"/>
      <c r="AC6" s="380"/>
    </row>
    <row r="7" spans="1:29" x14ac:dyDescent="0.3">
      <c r="A7" s="166" t="s">
        <v>504</v>
      </c>
      <c r="B7" s="369">
        <f>Summary!C26</f>
        <v>12.519830000000001</v>
      </c>
      <c r="C7" s="369">
        <f>Summary!D26</f>
        <v>12.49939</v>
      </c>
      <c r="D7" s="369">
        <f>Summary!E26</f>
        <v>16.525220000000001</v>
      </c>
      <c r="E7" s="369">
        <f>Summary!F26</f>
        <v>13.199069999999999</v>
      </c>
      <c r="F7" s="369">
        <f>Summary!G26</f>
        <v>13.473129999999999</v>
      </c>
      <c r="G7" s="369">
        <f>Summary!H26</f>
        <v>13.055040000000002</v>
      </c>
      <c r="H7" s="369">
        <f>Summary!I26</f>
        <v>14.829000000000001</v>
      </c>
      <c r="I7" s="369">
        <f>Summary!J26</f>
        <v>158.72841252689648</v>
      </c>
      <c r="J7" s="369">
        <f>Summary!K26</f>
        <v>162.37467737233467</v>
      </c>
      <c r="K7" s="369">
        <f>Summary!L26</f>
        <v>167.07605821232727</v>
      </c>
      <c r="L7" s="369">
        <f>Summary!M26</f>
        <v>168.58708040760405</v>
      </c>
      <c r="M7" s="369">
        <f>Summary!N26</f>
        <v>172.08327152198058</v>
      </c>
      <c r="N7" s="369">
        <f>Summary!O26</f>
        <v>172.15230032077011</v>
      </c>
      <c r="O7" s="369">
        <f>Summary!P26</f>
        <v>163.34162110441497</v>
      </c>
      <c r="P7" s="369">
        <f>Summary!Q26</f>
        <v>181.03787744581888</v>
      </c>
      <c r="Q7" s="369">
        <f>Summary!R26</f>
        <v>178.23404068063175</v>
      </c>
      <c r="R7" s="369">
        <f>Summary!S26</f>
        <v>188.37509327987584</v>
      </c>
      <c r="S7" s="369">
        <f>Summary!T26</f>
        <v>191.55189672620884</v>
      </c>
      <c r="T7" s="369">
        <f>Summary!U26</f>
        <v>197.49813229467432</v>
      </c>
      <c r="U7" s="369">
        <f>Summary!V26</f>
        <v>197.4897055644883</v>
      </c>
      <c r="V7" s="369">
        <f>Summary!W26</f>
        <v>193.33975530302035</v>
      </c>
      <c r="W7" s="369">
        <f>Summary!X26</f>
        <v>198.62919863132996</v>
      </c>
      <c r="X7" s="369">
        <f>Summary!Y26</f>
        <v>194.45029261314039</v>
      </c>
      <c r="Y7" s="369">
        <f>Summary!Z26</f>
        <v>200.73077954412383</v>
      </c>
    </row>
    <row r="8" spans="1:29" x14ac:dyDescent="0.3">
      <c r="A8" s="166" t="s">
        <v>505</v>
      </c>
      <c r="B8" s="369">
        <f>Summary!C43</f>
        <v>213.14513999999997</v>
      </c>
      <c r="C8" s="369">
        <f>Summary!D43</f>
        <v>143.11111</v>
      </c>
      <c r="D8" s="369">
        <f>Summary!E43</f>
        <v>201.32608000000002</v>
      </c>
      <c r="E8" s="369">
        <f>Summary!F43</f>
        <v>157.94811000000001</v>
      </c>
      <c r="F8" s="369">
        <f>Summary!G43</f>
        <v>257.33794</v>
      </c>
      <c r="G8" s="369">
        <f>Summary!H43</f>
        <v>218.30615999999998</v>
      </c>
      <c r="H8" s="369">
        <f>Summary!I43</f>
        <v>244.31299000000001</v>
      </c>
      <c r="I8" s="369">
        <f>Summary!J43</f>
        <v>655.01742326985118</v>
      </c>
      <c r="J8" s="369">
        <f>Summary!K43</f>
        <v>655.45057370934137</v>
      </c>
      <c r="K8" s="369">
        <f>Summary!L43</f>
        <v>667.38362550950114</v>
      </c>
      <c r="L8" s="369">
        <f>Summary!M43</f>
        <v>669.53184745879912</v>
      </c>
      <c r="M8" s="369">
        <f>Summary!N43</f>
        <v>721.18081353186176</v>
      </c>
      <c r="N8" s="369">
        <f>Summary!O43</f>
        <v>736.96273678339503</v>
      </c>
      <c r="O8" s="369">
        <f>Summary!P43</f>
        <v>710.44610824003189</v>
      </c>
      <c r="P8" s="369">
        <f>Summary!Q43</f>
        <v>756.04979881525651</v>
      </c>
      <c r="Q8" s="369">
        <f>Summary!R43</f>
        <v>759.43868435800766</v>
      </c>
      <c r="R8" s="369">
        <f>Summary!S43</f>
        <v>804.10836830851122</v>
      </c>
      <c r="S8" s="369">
        <f>Summary!T43</f>
        <v>827.00295497716706</v>
      </c>
      <c r="T8" s="369">
        <f>Summary!U43</f>
        <v>850.12133400289429</v>
      </c>
      <c r="U8" s="369">
        <f>Summary!V43</f>
        <v>913.80620833286923</v>
      </c>
      <c r="V8" s="369">
        <f>Summary!W43</f>
        <v>929.32431961987356</v>
      </c>
      <c r="W8" s="369">
        <f>Summary!X43</f>
        <v>977.73903611282287</v>
      </c>
      <c r="X8" s="369">
        <f>Summary!Y43</f>
        <v>977.55754786556622</v>
      </c>
      <c r="Y8" s="369">
        <f>Summary!Z43</f>
        <v>1018.2254275219399</v>
      </c>
    </row>
    <row r="9" spans="1:29" x14ac:dyDescent="0.3">
      <c r="A9" s="166" t="s">
        <v>279</v>
      </c>
      <c r="B9" s="369">
        <f>Summary!C48</f>
        <v>3.70878</v>
      </c>
      <c r="C9" s="369">
        <f>Summary!D48</f>
        <v>6.1566299999999998</v>
      </c>
      <c r="D9" s="369">
        <f>Summary!E48</f>
        <v>4.3954199999999997</v>
      </c>
      <c r="E9" s="369">
        <f>Summary!F48</f>
        <v>5.9580900000000003</v>
      </c>
      <c r="F9" s="369">
        <f>Summary!G48</f>
        <v>2.5537200000000002</v>
      </c>
      <c r="G9" s="369">
        <f>Summary!H48</f>
        <v>2.7131599999999998</v>
      </c>
      <c r="H9" s="369">
        <f>Summary!I48</f>
        <v>-12.113040000000002</v>
      </c>
      <c r="I9" s="369">
        <f>Summary!J48</f>
        <v>25</v>
      </c>
      <c r="J9" s="369">
        <f>Summary!K48</f>
        <v>25</v>
      </c>
      <c r="K9" s="369">
        <f>Summary!L48</f>
        <v>25</v>
      </c>
      <c r="L9" s="369">
        <f>Summary!M48</f>
        <v>25</v>
      </c>
      <c r="M9" s="369">
        <f>Summary!N48</f>
        <v>25</v>
      </c>
      <c r="N9" s="369">
        <f>Summary!O48</f>
        <v>25</v>
      </c>
      <c r="O9" s="369">
        <f>Summary!P48</f>
        <v>25</v>
      </c>
      <c r="P9" s="369">
        <f>Summary!Q48</f>
        <v>25</v>
      </c>
      <c r="Q9" s="369">
        <f>Summary!R48</f>
        <v>25</v>
      </c>
      <c r="R9" s="369">
        <f>Summary!S48</f>
        <v>25</v>
      </c>
      <c r="S9" s="369">
        <f>Summary!T48</f>
        <v>25</v>
      </c>
      <c r="T9" s="369">
        <f>Summary!U48</f>
        <v>25</v>
      </c>
      <c r="U9" s="369">
        <f>Summary!V48</f>
        <v>25</v>
      </c>
      <c r="V9" s="369">
        <f>Summary!W48</f>
        <v>25</v>
      </c>
      <c r="W9" s="369">
        <f>Summary!X48</f>
        <v>25</v>
      </c>
      <c r="X9" s="369">
        <f>Summary!Y48</f>
        <v>25</v>
      </c>
      <c r="Y9" s="369">
        <f>Summary!Z48</f>
        <v>25</v>
      </c>
    </row>
    <row r="10" spans="1:29" x14ac:dyDescent="0.3">
      <c r="A10" s="166" t="s">
        <v>513</v>
      </c>
      <c r="B10" s="369">
        <f>SUM(B7:B9)</f>
        <v>229.37374999999997</v>
      </c>
      <c r="C10" s="369">
        <f t="shared" ref="C10:Y10" si="0">SUM(C7:C9)</f>
        <v>161.76713000000001</v>
      </c>
      <c r="D10" s="369">
        <f t="shared" si="0"/>
        <v>222.24672000000001</v>
      </c>
      <c r="E10" s="369">
        <f t="shared" si="0"/>
        <v>177.10527000000002</v>
      </c>
      <c r="F10" s="369">
        <f t="shared" si="0"/>
        <v>273.36479000000003</v>
      </c>
      <c r="G10" s="369">
        <f t="shared" si="0"/>
        <v>234.07435999999996</v>
      </c>
      <c r="H10" s="369">
        <f t="shared" si="0"/>
        <v>247.02895000000001</v>
      </c>
      <c r="I10" s="369">
        <f t="shared" si="0"/>
        <v>838.74583579674766</v>
      </c>
      <c r="J10" s="369">
        <f t="shared" si="0"/>
        <v>842.82525108167602</v>
      </c>
      <c r="K10" s="369">
        <f t="shared" si="0"/>
        <v>859.45968372182847</v>
      </c>
      <c r="L10" s="369">
        <f t="shared" si="0"/>
        <v>863.11892786640317</v>
      </c>
      <c r="M10" s="369">
        <f t="shared" si="0"/>
        <v>918.26408505384234</v>
      </c>
      <c r="N10" s="369">
        <f t="shared" si="0"/>
        <v>934.11503710416514</v>
      </c>
      <c r="O10" s="369">
        <f t="shared" si="0"/>
        <v>898.78772934444692</v>
      </c>
      <c r="P10" s="369">
        <f t="shared" si="0"/>
        <v>962.08767626107533</v>
      </c>
      <c r="Q10" s="369">
        <f t="shared" si="0"/>
        <v>962.67272503863944</v>
      </c>
      <c r="R10" s="369">
        <f t="shared" si="0"/>
        <v>1017.4834615883871</v>
      </c>
      <c r="S10" s="369">
        <f t="shared" si="0"/>
        <v>1043.5548517033758</v>
      </c>
      <c r="T10" s="369">
        <f t="shared" si="0"/>
        <v>1072.6194662975686</v>
      </c>
      <c r="U10" s="369">
        <f t="shared" si="0"/>
        <v>1136.2959138973574</v>
      </c>
      <c r="V10" s="369">
        <f t="shared" si="0"/>
        <v>1147.6640749228939</v>
      </c>
      <c r="W10" s="369">
        <f t="shared" si="0"/>
        <v>1201.3682347441529</v>
      </c>
      <c r="X10" s="369">
        <f t="shared" si="0"/>
        <v>1197.0078404787066</v>
      </c>
      <c r="Y10" s="369">
        <f t="shared" si="0"/>
        <v>1243.9562070660636</v>
      </c>
    </row>
    <row r="11" spans="1:29" x14ac:dyDescent="0.3">
      <c r="A11" s="166" t="s">
        <v>514</v>
      </c>
      <c r="B11" s="369">
        <f>Summary!C59</f>
        <v>101.65186</v>
      </c>
      <c r="C11" s="369">
        <f>Summary!D59</f>
        <v>98.086959999999991</v>
      </c>
      <c r="D11" s="369">
        <f>Summary!E59</f>
        <v>128.44087999999999</v>
      </c>
      <c r="E11" s="369">
        <f>Summary!F59</f>
        <v>136.79719</v>
      </c>
      <c r="F11" s="369">
        <f>Summary!G59</f>
        <v>173.45843000000002</v>
      </c>
      <c r="G11" s="369">
        <f>Summary!H59</f>
        <v>144.59823</v>
      </c>
      <c r="H11" s="369">
        <f>Summary!I59</f>
        <v>168.54426999999998</v>
      </c>
      <c r="I11" s="369">
        <f>Summary!J59</f>
        <v>370.54699865205481</v>
      </c>
      <c r="J11" s="369">
        <f>Summary!K59</f>
        <v>374.62434421917806</v>
      </c>
      <c r="K11" s="369">
        <f>Summary!L59</f>
        <v>391.53783755616445</v>
      </c>
      <c r="L11" s="369">
        <f>Summary!M59</f>
        <v>394.37145654794517</v>
      </c>
      <c r="M11" s="369">
        <f>Summary!N59</f>
        <v>449.13001591232882</v>
      </c>
      <c r="N11" s="369">
        <f>Summary!O59</f>
        <v>464.80408166575342</v>
      </c>
      <c r="O11" s="369">
        <f>Summary!P59</f>
        <v>427.92260357260272</v>
      </c>
      <c r="P11" s="369">
        <f>Summary!Q59</f>
        <v>491.42656659726032</v>
      </c>
      <c r="Q11" s="369">
        <f>Summary!R59</f>
        <v>489.94014147945205</v>
      </c>
      <c r="R11" s="369">
        <f>Summary!S59</f>
        <v>545.7928040696421</v>
      </c>
      <c r="S11" s="369">
        <f>Summary!T59</f>
        <v>571.80931682191772</v>
      </c>
      <c r="T11" s="369">
        <f>Summary!U59</f>
        <v>596.04322687123283</v>
      </c>
      <c r="U11" s="369">
        <f>Summary!V59</f>
        <v>659.74126796712324</v>
      </c>
      <c r="V11" s="369">
        <f>Summary!W59</f>
        <v>671.33715243835616</v>
      </c>
      <c r="W11" s="369">
        <f>Summary!X59</f>
        <v>721.89363783013698</v>
      </c>
      <c r="X11" s="369">
        <f>Summary!Y59</f>
        <v>717.83516613698635</v>
      </c>
      <c r="Y11" s="369">
        <f>Summary!Z59</f>
        <v>759.09630906301356</v>
      </c>
    </row>
    <row r="12" spans="1:29" x14ac:dyDescent="0.3">
      <c r="A12" s="166" t="s">
        <v>106</v>
      </c>
      <c r="B12" s="166">
        <f>Summary!C85</f>
        <v>13.830842900825015</v>
      </c>
      <c r="C12" s="166">
        <f>Summary!D85</f>
        <v>17.661570414815671</v>
      </c>
      <c r="D12" s="166">
        <f>Summary!E85</f>
        <v>21.684763168522473</v>
      </c>
      <c r="E12" s="166">
        <f>Summary!F85</f>
        <v>21.769630185195869</v>
      </c>
      <c r="F12" s="166">
        <f>Summary!G85</f>
        <v>21.269543645070097</v>
      </c>
      <c r="G12" s="166">
        <f>Summary!H85</f>
        <v>20.061847343218137</v>
      </c>
      <c r="H12" s="166">
        <f>Summary!I85</f>
        <v>21.369584030462125</v>
      </c>
      <c r="I12" s="166">
        <f>Summary!J85</f>
        <v>37.032258064516128</v>
      </c>
      <c r="J12" s="166">
        <f>Summary!K85</f>
        <v>39.633333333333333</v>
      </c>
      <c r="K12" s="166">
        <f>Summary!L85</f>
        <v>40.516129032258064</v>
      </c>
      <c r="L12" s="166">
        <f>Summary!M85</f>
        <v>42.633333333333333</v>
      </c>
      <c r="M12" s="166">
        <f>Summary!N85</f>
        <v>46.870967741935488</v>
      </c>
      <c r="N12" s="166">
        <f>Summary!O85</f>
        <v>48.870967741935488</v>
      </c>
      <c r="O12" s="166">
        <f>Summary!P85</f>
        <v>49.821428571428569</v>
      </c>
      <c r="P12" s="166">
        <f>Summary!Q85</f>
        <v>51.838709677419352</v>
      </c>
      <c r="Q12" s="166">
        <f>Summary!R85</f>
        <v>53</v>
      </c>
      <c r="R12" s="166">
        <f>Summary!S85</f>
        <v>57.516129032258064</v>
      </c>
      <c r="S12" s="166">
        <f>Summary!T85</f>
        <v>63.133333333333333</v>
      </c>
      <c r="T12" s="166">
        <f>Summary!U85</f>
        <v>64</v>
      </c>
      <c r="U12" s="166">
        <f>Summary!V85</f>
        <v>73</v>
      </c>
      <c r="V12" s="166">
        <f>Summary!W85</f>
        <v>76</v>
      </c>
      <c r="W12" s="166">
        <f>Summary!X85</f>
        <v>79</v>
      </c>
      <c r="X12" s="166">
        <f>Summary!Y85</f>
        <v>83</v>
      </c>
      <c r="Y12" s="166">
        <f>Summary!Z85</f>
        <v>86</v>
      </c>
    </row>
  </sheetData>
  <pageMargins left="0.7" right="0.7" top="0.75" bottom="0.75" header="0.3" footer="0.3"/>
  <pageSetup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C53D1-2A6F-4F77-8E2C-690730C5E53E}">
  <sheetPr codeName="Sheet26">
    <tabColor rgb="FFFF0000"/>
  </sheetPr>
  <dimension ref="A1"/>
  <sheetViews>
    <sheetView workbookViewId="0">
      <selection activeCell="I19" sqref="I19"/>
    </sheetView>
  </sheetViews>
  <sheetFormatPr defaultColWidth="8.6640625" defaultRowHeight="14.4" x14ac:dyDescent="0.3"/>
  <sheetData/>
  <pageMargins left="0.7" right="0.7" top="0.75" bottom="0.75" header="0.3" footer="0.3"/>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842DF-4E64-46C4-A899-FC201C64FA0B}">
  <sheetPr>
    <tabColor rgb="FF7030A0"/>
  </sheetPr>
  <dimension ref="A1:BS12"/>
  <sheetViews>
    <sheetView workbookViewId="0">
      <selection activeCell="B4" sqref="B4"/>
    </sheetView>
  </sheetViews>
  <sheetFormatPr defaultColWidth="9.109375" defaultRowHeight="14.4" x14ac:dyDescent="0.3"/>
  <cols>
    <col min="1" max="1" width="24.88671875" customWidth="1"/>
    <col min="2" max="7" width="8.5546875" bestFit="1" customWidth="1"/>
    <col min="8" max="9" width="9.5546875" bestFit="1" customWidth="1"/>
    <col min="10" max="11" width="8.5546875" bestFit="1" customWidth="1"/>
    <col min="12" max="13" width="9.5546875" bestFit="1" customWidth="1"/>
    <col min="14" max="14" width="8.5546875" bestFit="1" customWidth="1"/>
    <col min="15" max="17" width="9.5546875" bestFit="1" customWidth="1"/>
    <col min="18" max="18" width="10" bestFit="1" customWidth="1"/>
    <col min="19" max="23" width="9.5546875" bestFit="1" customWidth="1"/>
    <col min="24" max="24" width="8.5546875" bestFit="1" customWidth="1"/>
    <col min="25" max="39" width="9.5546875" bestFit="1" customWidth="1"/>
    <col min="40" max="40" width="12.109375" customWidth="1"/>
    <col min="41" max="41" width="12.44140625" customWidth="1"/>
    <col min="42" max="42" width="11.88671875" customWidth="1"/>
    <col min="43" max="44" width="10.88671875" customWidth="1"/>
    <col min="45" max="47" width="9.5546875" bestFit="1" customWidth="1"/>
  </cols>
  <sheetData>
    <row r="1" spans="1:71" ht="21" x14ac:dyDescent="0.4">
      <c r="A1" s="155" t="s">
        <v>2</v>
      </c>
    </row>
    <row r="4" spans="1:71" x14ac:dyDescent="0.3">
      <c r="B4" s="275" t="str">
        <f>Summary!C2</f>
        <v>Actual</v>
      </c>
      <c r="C4" s="275" t="str">
        <f>Summary!D2</f>
        <v>Actual</v>
      </c>
      <c r="D4" s="275" t="str">
        <f>Summary!E2</f>
        <v>Actual</v>
      </c>
      <c r="E4" s="275" t="str">
        <f>Summary!F2</f>
        <v>Actual</v>
      </c>
      <c r="F4" s="275" t="str">
        <f>Summary!G2</f>
        <v>Actual</v>
      </c>
      <c r="G4" s="275" t="str">
        <f>Summary!H2</f>
        <v>Actual</v>
      </c>
      <c r="H4" s="275" t="str">
        <f>Summary!I2</f>
        <v>Actual</v>
      </c>
      <c r="I4" s="275" t="str">
        <f>Summary!J2</f>
        <v>Fcst</v>
      </c>
      <c r="J4" s="275" t="str">
        <f>Summary!K2</f>
        <v>Fcst</v>
      </c>
      <c r="K4" s="275" t="str">
        <f>Summary!L2</f>
        <v>Fcst</v>
      </c>
      <c r="L4" s="275" t="str">
        <f>Summary!M2</f>
        <v>Fcst</v>
      </c>
      <c r="M4" s="275" t="str">
        <f>Summary!N2</f>
        <v>Fcst</v>
      </c>
      <c r="N4" s="275" t="str">
        <f>Summary!O2</f>
        <v>Fcst</v>
      </c>
      <c r="O4" s="275" t="str">
        <f>Summary!P2</f>
        <v>Fcst</v>
      </c>
      <c r="P4" s="275" t="str">
        <f>Summary!Q2</f>
        <v>Fcst</v>
      </c>
      <c r="Q4" s="275" t="str">
        <f>Summary!R2</f>
        <v>Fcst</v>
      </c>
      <c r="R4" s="275" t="str">
        <f>Summary!S2</f>
        <v>Fcst</v>
      </c>
      <c r="S4" s="275" t="str">
        <f>Summary!T2</f>
        <v>Fcst</v>
      </c>
      <c r="T4" s="275" t="str">
        <f>Summary!U2</f>
        <v>Fcst</v>
      </c>
      <c r="U4" s="275" t="str">
        <f>Summary!V2</f>
        <v>Fcst</v>
      </c>
      <c r="V4" s="275" t="str">
        <f>Summary!W2</f>
        <v>Fcst</v>
      </c>
      <c r="W4" s="275" t="str">
        <f>Summary!X2</f>
        <v>Fcst</v>
      </c>
      <c r="X4" s="275" t="str">
        <f>Summary!Y2</f>
        <v>Fcst</v>
      </c>
      <c r="Y4" s="275" t="str">
        <f>Summary!Z2</f>
        <v>Fcst</v>
      </c>
      <c r="Z4" s="275" t="str">
        <f>Summary!AA2</f>
        <v>Fcst</v>
      </c>
      <c r="AA4" s="275" t="str">
        <f>Summary!AB2</f>
        <v>Fcst</v>
      </c>
      <c r="AB4" s="275" t="str">
        <f>Summary!AC2</f>
        <v>Fcst</v>
      </c>
      <c r="AC4" s="275" t="str">
        <f>Summary!AD2</f>
        <v>Fcst</v>
      </c>
      <c r="AD4" s="275" t="str">
        <f>Summary!AE2</f>
        <v>Fcst</v>
      </c>
      <c r="AE4" s="275" t="str">
        <f>Summary!AF2</f>
        <v>Fcst</v>
      </c>
      <c r="AF4" s="275" t="str">
        <f>Summary!AG2</f>
        <v>Fcst</v>
      </c>
      <c r="AG4" s="275" t="str">
        <f>Summary!AH2</f>
        <v>Fcst</v>
      </c>
      <c r="AH4" s="275" t="str">
        <f>Summary!AI2</f>
        <v>Fcst</v>
      </c>
      <c r="AI4" s="275" t="str">
        <f>Summary!AJ2</f>
        <v>Fcst</v>
      </c>
      <c r="AJ4" s="275" t="str">
        <f>Summary!AK2</f>
        <v>Fcst</v>
      </c>
      <c r="AK4" s="275" t="str">
        <f>Summary!AL2</f>
        <v>Fcst</v>
      </c>
      <c r="AL4" s="275" t="str">
        <f>Summary!AM2</f>
        <v>Fcst</v>
      </c>
      <c r="AM4" s="275" t="str">
        <f>Summary!AN2</f>
        <v>Fcst</v>
      </c>
      <c r="AN4" s="275" t="str">
        <f>Summary!AO2</f>
        <v>Fcst</v>
      </c>
      <c r="AO4" s="275" t="str">
        <f>Summary!AP2</f>
        <v>Fcst</v>
      </c>
      <c r="AP4" s="275" t="str">
        <f>Summary!AQ2</f>
        <v>Fcst</v>
      </c>
      <c r="AQ4" s="275" t="str">
        <f>Summary!AR2</f>
        <v>Fcst</v>
      </c>
      <c r="AR4" s="275" t="str">
        <f>Summary!AS2</f>
        <v>Fcst</v>
      </c>
      <c r="AS4" s="275" t="str">
        <f>Summary!AT2</f>
        <v>Fcst</v>
      </c>
      <c r="AT4" s="275" t="str">
        <f>Summary!AU2</f>
        <v>Fcst</v>
      </c>
      <c r="AU4" s="275" t="str">
        <f>Summary!AV2</f>
        <v>Fcst</v>
      </c>
      <c r="AV4" s="275" t="str">
        <f>Summary!AW2</f>
        <v>Fcst</v>
      </c>
      <c r="AW4" s="275" t="str">
        <f>Summary!AX2</f>
        <v>Fcst</v>
      </c>
      <c r="AX4" s="275" t="str">
        <f>Summary!AY2</f>
        <v>Fcst</v>
      </c>
      <c r="AY4" s="275" t="str">
        <f>Summary!AZ2</f>
        <v>Fcst</v>
      </c>
      <c r="AZ4" s="275" t="str">
        <f>Summary!BA2</f>
        <v>Fcst</v>
      </c>
      <c r="BA4" s="275" t="str">
        <f>Summary!BB2</f>
        <v>Fcst</v>
      </c>
      <c r="BB4" s="275" t="str">
        <f>Summary!BC2</f>
        <v>Fcst</v>
      </c>
      <c r="BC4" s="275" t="str">
        <f>Summary!BD2</f>
        <v>Fcst</v>
      </c>
      <c r="BD4" s="275" t="str">
        <f>Summary!BE2</f>
        <v>Fcst</v>
      </c>
      <c r="BE4" s="275" t="str">
        <f>Summary!BF2</f>
        <v>Fcst</v>
      </c>
      <c r="BF4" s="275" t="str">
        <f>Summary!BG2</f>
        <v>Fcst</v>
      </c>
      <c r="BG4" s="275" t="str">
        <f>Summary!BH2</f>
        <v>Fcst</v>
      </c>
      <c r="BH4" s="275" t="str">
        <f>Summary!BI2</f>
        <v>Fcst</v>
      </c>
      <c r="BI4" s="275" t="str">
        <f>Summary!BJ2</f>
        <v>Fcst</v>
      </c>
      <c r="BJ4" s="275" t="str">
        <f>Summary!BK2</f>
        <v>Fcst</v>
      </c>
      <c r="BK4" s="275" t="str">
        <f>Summary!BL2</f>
        <v>Fcst</v>
      </c>
      <c r="BL4" s="275" t="str">
        <f>Summary!BM2</f>
        <v>Fcst</v>
      </c>
      <c r="BM4" s="275" t="str">
        <f>Summary!BN2</f>
        <v>Fcst</v>
      </c>
      <c r="BN4" s="275" t="str">
        <f>Summary!BO2</f>
        <v>Fcst</v>
      </c>
      <c r="BO4" s="275" t="str">
        <f>Summary!BP2</f>
        <v>Fcst</v>
      </c>
      <c r="BP4" s="275" t="str">
        <f>Summary!BQ2</f>
        <v>Fcst</v>
      </c>
      <c r="BQ4" s="275" t="str">
        <f>Summary!BR2</f>
        <v>Fcst</v>
      </c>
      <c r="BR4" s="275" t="str">
        <f>Summary!BS2</f>
        <v>Fcst</v>
      </c>
      <c r="BS4" s="275" t="str">
        <f>Summary!BT2</f>
        <v>Fcst</v>
      </c>
    </row>
    <row r="5" spans="1:71" x14ac:dyDescent="0.3">
      <c r="B5" s="264">
        <f>Summary!C6</f>
        <v>44562</v>
      </c>
      <c r="C5" s="264">
        <f>Summary!D6</f>
        <v>44593</v>
      </c>
      <c r="D5" s="264">
        <f>Summary!E6</f>
        <v>44621</v>
      </c>
      <c r="E5" s="264">
        <f>Summary!F6</f>
        <v>44652</v>
      </c>
      <c r="F5" s="264">
        <f>Summary!G6</f>
        <v>44682</v>
      </c>
      <c r="G5" s="264">
        <f>Summary!H6</f>
        <v>44713</v>
      </c>
      <c r="H5" s="264">
        <f>Summary!I6</f>
        <v>44743</v>
      </c>
      <c r="I5" s="264">
        <f>Summary!J6</f>
        <v>44774</v>
      </c>
      <c r="J5" s="264">
        <f>Summary!K6</f>
        <v>44805</v>
      </c>
      <c r="K5" s="264">
        <f>Summary!L6</f>
        <v>44835</v>
      </c>
      <c r="L5" s="264">
        <f>Summary!M6</f>
        <v>44866</v>
      </c>
      <c r="M5" s="264">
        <f>Summary!N6</f>
        <v>44896</v>
      </c>
      <c r="N5" s="264">
        <f>Summary!O6</f>
        <v>44927</v>
      </c>
      <c r="O5" s="264">
        <f>Summary!P6</f>
        <v>44958</v>
      </c>
      <c r="P5" s="264">
        <f>Summary!Q6</f>
        <v>44986</v>
      </c>
      <c r="Q5" s="264">
        <f>Summary!R6</f>
        <v>45017</v>
      </c>
      <c r="R5" s="264">
        <f>Summary!S6</f>
        <v>45047</v>
      </c>
      <c r="S5" s="264">
        <f>Summary!T6</f>
        <v>45078</v>
      </c>
      <c r="T5" s="264">
        <f>Summary!U6</f>
        <v>45108</v>
      </c>
      <c r="U5" s="264">
        <f>Summary!V6</f>
        <v>45139</v>
      </c>
      <c r="V5" s="264">
        <f>Summary!W6</f>
        <v>45170</v>
      </c>
      <c r="W5" s="264">
        <f>Summary!X6</f>
        <v>45200</v>
      </c>
      <c r="X5" s="264">
        <f>Summary!Y6</f>
        <v>45231</v>
      </c>
      <c r="Y5" s="264">
        <f>Summary!Z6</f>
        <v>45261</v>
      </c>
      <c r="Z5" s="264">
        <f>Summary!AA6</f>
        <v>45292</v>
      </c>
      <c r="AA5" s="264">
        <f>Summary!AB6</f>
        <v>45323</v>
      </c>
      <c r="AB5" s="264">
        <f>Summary!AC6</f>
        <v>45352</v>
      </c>
      <c r="AC5" s="264">
        <f>Summary!AD6</f>
        <v>45383</v>
      </c>
      <c r="AD5" s="264">
        <f>Summary!AE6</f>
        <v>45413</v>
      </c>
      <c r="AE5" s="264">
        <f>Summary!AF6</f>
        <v>45444</v>
      </c>
      <c r="AF5" s="264">
        <f>Summary!AG6</f>
        <v>45474</v>
      </c>
      <c r="AG5" s="264">
        <f>Summary!AH6</f>
        <v>45505</v>
      </c>
      <c r="AH5" s="264">
        <f>Summary!AI6</f>
        <v>45536</v>
      </c>
      <c r="AI5" s="264">
        <f>Summary!AJ6</f>
        <v>45566</v>
      </c>
      <c r="AJ5" s="264">
        <f>Summary!AK6</f>
        <v>45597</v>
      </c>
      <c r="AK5" s="264">
        <f>Summary!AL6</f>
        <v>45627</v>
      </c>
      <c r="AL5" s="264">
        <f>Summary!AM6</f>
        <v>45658</v>
      </c>
      <c r="AM5" s="264">
        <f>Summary!AN6</f>
        <v>45689</v>
      </c>
      <c r="AN5" s="264">
        <f>Summary!AO6</f>
        <v>45717</v>
      </c>
      <c r="AO5" s="264">
        <f>Summary!AP6</f>
        <v>45748</v>
      </c>
      <c r="AP5" s="264">
        <f>Summary!AQ6</f>
        <v>45778</v>
      </c>
      <c r="AQ5" s="264">
        <f>Summary!AR6</f>
        <v>45809</v>
      </c>
      <c r="AR5" s="264">
        <f>Summary!AS6</f>
        <v>45839</v>
      </c>
      <c r="AS5" s="264">
        <f>Summary!AT6</f>
        <v>45870</v>
      </c>
      <c r="AT5" s="264">
        <f>Summary!AU6</f>
        <v>45901</v>
      </c>
      <c r="AU5" s="264">
        <f>Summary!AV6</f>
        <v>45931</v>
      </c>
      <c r="AV5" s="264">
        <f>Summary!AW6</f>
        <v>45962</v>
      </c>
      <c r="AW5" s="264">
        <f>Summary!AX6</f>
        <v>45992</v>
      </c>
      <c r="AX5" s="264">
        <f>Summary!AY6</f>
        <v>46023</v>
      </c>
      <c r="AY5" s="264">
        <f>Summary!AZ6</f>
        <v>46054</v>
      </c>
      <c r="AZ5" s="264">
        <f>Summary!BA6</f>
        <v>46082</v>
      </c>
      <c r="BA5" s="264">
        <f>Summary!BB6</f>
        <v>46113</v>
      </c>
      <c r="BB5" s="264">
        <f>Summary!BC6</f>
        <v>46143</v>
      </c>
      <c r="BC5" s="264">
        <f>Summary!BD6</f>
        <v>46174</v>
      </c>
      <c r="BD5" s="264">
        <f>Summary!BE6</f>
        <v>46204</v>
      </c>
      <c r="BE5" s="264">
        <f>Summary!BF6</f>
        <v>46235</v>
      </c>
      <c r="BF5" s="264">
        <f>Summary!BG6</f>
        <v>46266</v>
      </c>
      <c r="BG5" s="264">
        <f>Summary!BH6</f>
        <v>46296</v>
      </c>
      <c r="BH5" s="264">
        <f>Summary!BI6</f>
        <v>46327</v>
      </c>
      <c r="BI5" s="264">
        <f>Summary!BJ6</f>
        <v>46357</v>
      </c>
      <c r="BJ5" s="264">
        <f>Summary!BK6</f>
        <v>46388</v>
      </c>
      <c r="BK5" s="264">
        <f>Summary!BL6</f>
        <v>46419</v>
      </c>
      <c r="BL5" s="264">
        <f>Summary!BM6</f>
        <v>46447</v>
      </c>
      <c r="BM5" s="264">
        <f>Summary!BN6</f>
        <v>46478</v>
      </c>
      <c r="BN5" s="264">
        <f>Summary!BO6</f>
        <v>46508</v>
      </c>
      <c r="BO5" s="264">
        <f>Summary!BP6</f>
        <v>46539</v>
      </c>
      <c r="BP5" s="264">
        <f>Summary!BQ6</f>
        <v>46569</v>
      </c>
      <c r="BQ5" s="264">
        <f>Summary!BR6</f>
        <v>46600</v>
      </c>
      <c r="BR5" s="264">
        <f>Summary!BS6</f>
        <v>46631</v>
      </c>
      <c r="BS5" s="264">
        <f>Summary!BT6</f>
        <v>46661</v>
      </c>
    </row>
    <row r="6" spans="1:71" x14ac:dyDescent="0.3">
      <c r="A6" t="s">
        <v>652</v>
      </c>
      <c r="B6" s="239">
        <f>'Revenue Summary'!B164</f>
        <v>96269.714104109007</v>
      </c>
      <c r="C6" s="239">
        <f>'Revenue Summary'!C164</f>
        <v>52342.575249953828</v>
      </c>
      <c r="D6" s="239">
        <f>'Revenue Summary'!D164</f>
        <v>112067.94754740449</v>
      </c>
      <c r="E6" s="239">
        <f>'Revenue Summary'!E164</f>
        <v>91991.724210637287</v>
      </c>
      <c r="F6" s="239">
        <f>'Revenue Summary'!F164</f>
        <v>90030.977557609105</v>
      </c>
      <c r="G6" s="239">
        <f>'Revenue Summary'!G164</f>
        <v>111583.19613362366</v>
      </c>
      <c r="H6" s="239">
        <f>'Revenue Summary'!H164</f>
        <v>204994.21635825213</v>
      </c>
      <c r="I6" s="239">
        <f>'Revenue Summary'!I164</f>
        <v>210000</v>
      </c>
      <c r="J6" s="239">
        <f>'Revenue Summary'!J164</f>
        <v>140000</v>
      </c>
      <c r="K6" s="239">
        <f>'Revenue Summary'!K164</f>
        <v>87500</v>
      </c>
      <c r="L6" s="239">
        <f>'Revenue Summary'!L164</f>
        <v>157500</v>
      </c>
      <c r="M6" s="239">
        <f>'Revenue Summary'!M164</f>
        <v>105000</v>
      </c>
      <c r="N6" s="239">
        <f>'Revenue Summary'!N164</f>
        <v>105000</v>
      </c>
      <c r="O6" s="239">
        <f>'Revenue Summary'!O164</f>
        <v>175000</v>
      </c>
      <c r="P6" s="239">
        <f>'Revenue Summary'!P164</f>
        <v>175000</v>
      </c>
      <c r="Q6" s="239">
        <f>'Revenue Summary'!Q164</f>
        <v>280000</v>
      </c>
      <c r="R6" s="239">
        <f>'Revenue Summary'!R164</f>
        <v>122500</v>
      </c>
      <c r="S6" s="239">
        <f>'Revenue Summary'!S164</f>
        <v>192500</v>
      </c>
      <c r="T6" s="239">
        <f>'Revenue Summary'!T164</f>
        <v>315000</v>
      </c>
      <c r="U6" s="239">
        <f>'Revenue Summary'!U164</f>
        <v>210000</v>
      </c>
      <c r="V6" s="239">
        <f>'Revenue Summary'!V164</f>
        <v>192500</v>
      </c>
      <c r="W6" s="239">
        <f>'Revenue Summary'!W164</f>
        <v>315000</v>
      </c>
      <c r="X6" s="239">
        <f>'Revenue Summary'!X164</f>
        <v>122500</v>
      </c>
      <c r="Y6" s="239">
        <f>'Revenue Summary'!Y164</f>
        <v>227500</v>
      </c>
      <c r="Z6" s="239">
        <f>'Revenue Summary'!Z164</f>
        <v>140000</v>
      </c>
      <c r="AA6" s="239">
        <f>'Revenue Summary'!AA164</f>
        <v>175000</v>
      </c>
      <c r="AB6" s="239">
        <f>'Revenue Summary'!AB164</f>
        <v>297500</v>
      </c>
      <c r="AC6" s="239">
        <f>'Revenue Summary'!AC164</f>
        <v>507500</v>
      </c>
      <c r="AD6" s="239">
        <f>'Revenue Summary'!AD164</f>
        <v>280000</v>
      </c>
      <c r="AE6" s="239">
        <f>'Revenue Summary'!AE164</f>
        <v>210000</v>
      </c>
      <c r="AF6" s="239">
        <f>'Revenue Summary'!AF164</f>
        <v>262500</v>
      </c>
      <c r="AG6" s="239">
        <f>'Revenue Summary'!AG164</f>
        <v>87500</v>
      </c>
      <c r="AH6" s="239">
        <f>'Revenue Summary'!AH164</f>
        <v>70000</v>
      </c>
      <c r="AI6" s="239">
        <f>'Revenue Summary'!AI164</f>
        <v>262500</v>
      </c>
      <c r="AJ6" s="239">
        <f>'Revenue Summary'!AJ164</f>
        <v>175000</v>
      </c>
      <c r="AK6" s="239">
        <f>'Revenue Summary'!AK164</f>
        <v>227500</v>
      </c>
      <c r="AL6" s="239">
        <f>'Revenue Summary'!AL164</f>
        <v>175000</v>
      </c>
      <c r="AM6" s="239">
        <f>'Revenue Summary'!AM164</f>
        <v>140000</v>
      </c>
      <c r="AN6" s="239">
        <f>'Revenue Summary'!AN164</f>
        <v>157500</v>
      </c>
      <c r="AO6" s="239">
        <f>'Revenue Summary'!AO164</f>
        <v>157500</v>
      </c>
      <c r="AP6" s="239">
        <f>'Revenue Summary'!AP164</f>
        <v>175000</v>
      </c>
      <c r="AQ6" s="239">
        <f>'Revenue Summary'!AQ164</f>
        <v>175000</v>
      </c>
      <c r="AR6" s="239">
        <f>'Revenue Summary'!AR164</f>
        <v>192500</v>
      </c>
      <c r="AS6" s="239">
        <f>'Revenue Summary'!AS164</f>
        <v>192500</v>
      </c>
      <c r="AT6" s="239">
        <f>'Revenue Summary'!AT164</f>
        <v>210000</v>
      </c>
      <c r="AU6" s="239">
        <f>'Revenue Summary'!AU164</f>
        <v>270391.99598948436</v>
      </c>
      <c r="AV6" s="239">
        <f>'Revenue Summary'!AV164</f>
        <v>364064.9361991036</v>
      </c>
      <c r="AW6" s="239">
        <f>'Revenue Summary'!AW164</f>
        <v>364064.66291589488</v>
      </c>
      <c r="AX6" s="239">
        <f>'Revenue Summary'!AX164</f>
        <v>339085.37371862296</v>
      </c>
      <c r="AY6" s="239">
        <f>'Revenue Summary'!AY164</f>
        <v>362821.34987892659</v>
      </c>
      <c r="AZ6" s="239">
        <f>'Revenue Summary'!AZ164</f>
        <v>447592.6933085823</v>
      </c>
      <c r="BA6" s="239">
        <f>'Revenue Summary'!BA164</f>
        <v>498455.49936637585</v>
      </c>
      <c r="BB6" s="239">
        <f>'Revenue Summary'!BB164</f>
        <v>629568.51053757663</v>
      </c>
      <c r="BC6" s="239">
        <f>'Revenue Summary'!BC164</f>
        <v>672519.32454193558</v>
      </c>
      <c r="BD6" s="239">
        <f>'Revenue Summary'!BD164</f>
        <v>672519.32454193558</v>
      </c>
      <c r="BE6" s="239">
        <f>'Revenue Summary'!BE164</f>
        <v>722251.84602066688</v>
      </c>
      <c r="BF6" s="239">
        <f>'Revenue Summary'!BF164</f>
        <v>740336.39928566013</v>
      </c>
      <c r="BG6" s="239">
        <f>'Revenue Summary'!BG164</f>
        <v>762942.09086690168</v>
      </c>
      <c r="BH6" s="239">
        <f>'Revenue Summary'!BH164</f>
        <v>812674.6123456331</v>
      </c>
      <c r="BI6" s="239">
        <f>'Revenue Summary'!BI164</f>
        <v>830759.16561062622</v>
      </c>
      <c r="BJ6" s="239">
        <f>'Revenue Summary'!BJ164</f>
        <v>853364.85719186789</v>
      </c>
      <c r="BK6" s="239">
        <f>'Revenue Summary'!BK164</f>
        <v>853364.85719186789</v>
      </c>
      <c r="BL6" s="239">
        <f>'Revenue Summary'!BL164</f>
        <v>853364.85719186789</v>
      </c>
      <c r="BM6" s="239">
        <f>'Revenue Summary'!BM164</f>
        <v>927963.6394099649</v>
      </c>
      <c r="BN6" s="239">
        <f>'Revenue Summary'!BN164</f>
        <v>945463.6394099649</v>
      </c>
      <c r="BO6" s="239">
        <f>'Revenue Summary'!BO164</f>
        <v>962963.6394099649</v>
      </c>
      <c r="BP6" s="239">
        <f>'Revenue Summary'!BP164</f>
        <v>980463.6394099649</v>
      </c>
      <c r="BQ6" s="239">
        <f>'Revenue Summary'!BQ164</f>
        <v>997963.6394099649</v>
      </c>
      <c r="BR6" s="239">
        <f>'Revenue Summary'!BR164</f>
        <v>1015463.6394099649</v>
      </c>
      <c r="BS6" s="239">
        <f>'Revenue Summary'!BS164</f>
        <v>1032963.6394099649</v>
      </c>
    </row>
    <row r="7" spans="1:71" x14ac:dyDescent="0.3">
      <c r="A7" t="s">
        <v>649</v>
      </c>
      <c r="B7" s="239">
        <f>'Revenue Summary'!B174</f>
        <v>5164.4000688586675</v>
      </c>
      <c r="C7" s="239">
        <f>'Revenue Summary'!C174</f>
        <v>1384.9684754794628</v>
      </c>
      <c r="D7" s="239">
        <f>'Revenue Summary'!D174</f>
        <v>1270.2949466079156</v>
      </c>
      <c r="E7" s="239">
        <f>'Revenue Summary'!E174</f>
        <v>7656.4229613620791</v>
      </c>
      <c r="F7" s="239">
        <f>'Revenue Summary'!F174</f>
        <v>0</v>
      </c>
      <c r="G7" s="239">
        <f>'Revenue Summary'!G174</f>
        <v>0</v>
      </c>
      <c r="H7" s="239">
        <f>'Revenue Summary'!H174</f>
        <v>0</v>
      </c>
      <c r="I7" s="239">
        <f>'Revenue Summary'!I174</f>
        <v>52518.610533386731</v>
      </c>
      <c r="J7" s="239">
        <f>'Revenue Summary'!J174</f>
        <v>52934.241462764992</v>
      </c>
      <c r="K7" s="239">
        <f>'Revenue Summary'!K174</f>
        <v>53355.517153875051</v>
      </c>
      <c r="L7" s="239">
        <f>'Revenue Summary'!L174</f>
        <v>53782.514269286388</v>
      </c>
      <c r="M7" s="239">
        <f>'Revenue Summary'!M174</f>
        <v>54215.310512737269</v>
      </c>
      <c r="N7" s="239">
        <f>'Revenue Summary'!N174</f>
        <v>54653.98464327502</v>
      </c>
      <c r="O7" s="239">
        <f>'Revenue Summary'!O174</f>
        <v>55098.61648958837</v>
      </c>
      <c r="P7" s="239">
        <f>'Revenue Summary'!P174</f>
        <v>55549.286964534491</v>
      </c>
      <c r="Q7" s="239">
        <f>'Revenue Summary'!Q174</f>
        <v>56006.07807986324</v>
      </c>
      <c r="R7" s="239">
        <f>'Revenue Summary'!R174</f>
        <v>56469.072961141479</v>
      </c>
      <c r="S7" s="239">
        <f>'Revenue Summary'!S174</f>
        <v>56938.355862880002</v>
      </c>
      <c r="T7" s="239">
        <f>'Revenue Summary'!T174</f>
        <v>57414.012183865911</v>
      </c>
      <c r="U7" s="239">
        <f>'Revenue Summary'!U174</f>
        <v>57896.128482703345</v>
      </c>
      <c r="V7" s="239">
        <f>'Revenue Summary'!V174</f>
        <v>58384.792493565052</v>
      </c>
      <c r="W7" s="239">
        <f>'Revenue Summary'!W174</f>
        <v>58880.093142158083</v>
      </c>
      <c r="X7" s="239">
        <f>'Revenue Summary'!X174</f>
        <v>59382.120561906202</v>
      </c>
      <c r="Y7" s="239">
        <f>'Revenue Summary'!Y174</f>
        <v>59890.966110352172</v>
      </c>
      <c r="Z7" s="239">
        <f>'Revenue Summary'!Z174</f>
        <v>60406.722385782661</v>
      </c>
      <c r="AA7" s="239">
        <f>'Revenue Summary'!AA174</f>
        <v>60929.483244079114</v>
      </c>
      <c r="AB7" s="239">
        <f>'Revenue Summary'!AB174</f>
        <v>61496.54808909179</v>
      </c>
      <c r="AC7" s="239">
        <f>'Revenue Summary'!AC174</f>
        <v>62071.314348292653</v>
      </c>
      <c r="AD7" s="239">
        <f>'Revenue Summary'!AD174</f>
        <v>62653.886616034593</v>
      </c>
      <c r="AE7" s="239">
        <f>'Revenue Summary'!AE174</f>
        <v>63244.37090718605</v>
      </c>
      <c r="AF7" s="239">
        <f>'Revenue Summary'!AF174</f>
        <v>63842.874676423249</v>
      </c>
      <c r="AG7" s="239">
        <f>'Revenue Summary'!AG174</f>
        <v>64449.50683778464</v>
      </c>
      <c r="AH7" s="239">
        <f>'Revenue Summary'!AH174</f>
        <v>65064.377784490614</v>
      </c>
      <c r="AI7" s="239">
        <f>'Revenue Summary'!AI174</f>
        <v>65687.599409032715</v>
      </c>
      <c r="AJ7" s="239">
        <f>'Revenue Summary'!AJ174</f>
        <v>66319.285123535345</v>
      </c>
      <c r="AK7" s="239">
        <f>'Revenue Summary'!AK174</f>
        <v>66959.549880394319</v>
      </c>
      <c r="AL7" s="239">
        <f>'Revenue Summary'!AL174</f>
        <v>67608.510193195529</v>
      </c>
      <c r="AM7" s="239">
        <f>'Revenue Summary'!AM174</f>
        <v>68266.284157917762</v>
      </c>
      <c r="AN7" s="239">
        <f>'Revenue Summary'!AN174</f>
        <v>68932.991474423485</v>
      </c>
      <c r="AO7" s="239">
        <f>'Revenue Summary'!AO174</f>
        <v>69608.753468241455</v>
      </c>
      <c r="AP7" s="239">
        <f>'Revenue Summary'!AP174</f>
        <v>70293.693112645298</v>
      </c>
      <c r="AQ7" s="239">
        <f>'Revenue Summary'!AQ174</f>
        <v>70987.935051031673</v>
      </c>
      <c r="AR7" s="239">
        <f>'Revenue Summary'!AR174</f>
        <v>71691.605619602691</v>
      </c>
      <c r="AS7" s="239">
        <f>'Revenue Summary'!AS174</f>
        <v>72404.832870356156</v>
      </c>
      <c r="AT7" s="239">
        <f>'Revenue Summary'!AT174</f>
        <v>73127.746594388067</v>
      </c>
      <c r="AU7" s="239">
        <f>'Revenue Summary'!AU174</f>
        <v>73860.478345511714</v>
      </c>
      <c r="AV7" s="239">
        <f>'Revenue Summary'!AV174</f>
        <v>74603.161464197445</v>
      </c>
      <c r="AW7" s="239">
        <f>'Revenue Summary'!AW174</f>
        <v>75355.931101837574</v>
      </c>
      <c r="AX7" s="239">
        <f>'Revenue Summary'!AX174</f>
        <v>76118.924245340837</v>
      </c>
      <c r="AY7" s="239">
        <f>'Revenue Summary'!AY174</f>
        <v>76892.279742060957</v>
      </c>
      <c r="AZ7" s="239">
        <f>'Revenue Summary'!AZ174</f>
        <v>77676.138325063628</v>
      </c>
      <c r="BA7" s="239">
        <f>'Revenue Summary'!BA174</f>
        <v>78470.642638736754</v>
      </c>
      <c r="BB7" s="239">
        <f>'Revenue Summary'!BB174</f>
        <v>79275.937264748456</v>
      </c>
      <c r="BC7" s="239">
        <f>'Revenue Summary'!BC174</f>
        <v>80092.168748357653</v>
      </c>
      <c r="BD7" s="239">
        <f>'Revenue Summary'!BD174</f>
        <v>80919.485625081987</v>
      </c>
      <c r="BE7" s="239">
        <f>'Revenue Summary'!BE174</f>
        <v>81758.038447727798</v>
      </c>
      <c r="BF7" s="239">
        <f>'Revenue Summary'!BF174</f>
        <v>82607.97981378746</v>
      </c>
      <c r="BG7" s="239">
        <f>'Revenue Summary'!BG174</f>
        <v>83469.464393208502</v>
      </c>
      <c r="BH7" s="239">
        <f>'Revenue Summary'!BH174</f>
        <v>84379.853229834553</v>
      </c>
      <c r="BI7" s="239">
        <f>'Revenue Summary'!BI174</f>
        <v>85302.606228275326</v>
      </c>
      <c r="BJ7" s="239">
        <f>'Revenue Summary'!BJ174</f>
        <v>86237.891308535152</v>
      </c>
      <c r="BK7" s="239">
        <f>'Revenue Summary'!BK174</f>
        <v>87185.878671171464</v>
      </c>
      <c r="BL7" s="239">
        <f>'Revenue Summary'!BL174</f>
        <v>88146.740828267444</v>
      </c>
      <c r="BM7" s="239">
        <f>'Revenue Summary'!BM174</f>
        <v>89120.652634825339</v>
      </c>
      <c r="BN7" s="239">
        <f>'Revenue Summary'!BN174</f>
        <v>90107.791320585908</v>
      </c>
      <c r="BO7" s="239">
        <f>'Revenue Summary'!BO174</f>
        <v>91108.336522280471</v>
      </c>
      <c r="BP7" s="239">
        <f>'Revenue Summary'!BP174</f>
        <v>92122.470316320381</v>
      </c>
      <c r="BQ7" s="239">
        <f>'Revenue Summary'!BQ174</f>
        <v>93150.377251931059</v>
      </c>
      <c r="BR7" s="239">
        <f>'Revenue Summary'!BR174</f>
        <v>94192.244384735561</v>
      </c>
      <c r="BS7" s="239">
        <f>'Revenue Summary'!BS174</f>
        <v>95248.261310794565</v>
      </c>
    </row>
    <row r="8" spans="1:71" x14ac:dyDescent="0.3">
      <c r="A8" t="s">
        <v>336</v>
      </c>
      <c r="B8" s="238">
        <f>'Revenue Summary'!B116</f>
        <v>12</v>
      </c>
      <c r="C8" s="238">
        <f>'Revenue Summary'!C116</f>
        <v>5</v>
      </c>
      <c r="D8" s="238">
        <f>'Revenue Summary'!D116</f>
        <v>9</v>
      </c>
      <c r="E8" s="238">
        <f>'Revenue Summary'!E116</f>
        <v>7</v>
      </c>
      <c r="F8" s="238">
        <f>'Revenue Summary'!F116</f>
        <v>10</v>
      </c>
      <c r="G8" s="238">
        <f>'Revenue Summary'!G116</f>
        <v>9</v>
      </c>
      <c r="H8" s="238">
        <f>'Revenue Summary'!H116</f>
        <v>14</v>
      </c>
      <c r="I8" s="238">
        <f>'Revenue Summary'!I116</f>
        <v>12</v>
      </c>
      <c r="J8" s="238">
        <f>'Revenue Summary'!J116</f>
        <v>8</v>
      </c>
      <c r="K8" s="238">
        <f>'Revenue Summary'!K116</f>
        <v>5</v>
      </c>
      <c r="L8" s="238">
        <f>'Revenue Summary'!L116</f>
        <v>9</v>
      </c>
      <c r="M8" s="238">
        <f>'Revenue Summary'!M116</f>
        <v>6</v>
      </c>
      <c r="N8" s="238">
        <f>'Revenue Summary'!N116</f>
        <v>6</v>
      </c>
      <c r="O8" s="238">
        <f>'Revenue Summary'!O116</f>
        <v>10</v>
      </c>
      <c r="P8" s="238">
        <f>'Revenue Summary'!P116</f>
        <v>10</v>
      </c>
      <c r="Q8" s="238">
        <f>'Revenue Summary'!Q116</f>
        <v>16</v>
      </c>
      <c r="R8" s="238">
        <f>'Revenue Summary'!R116</f>
        <v>7</v>
      </c>
      <c r="S8" s="238">
        <f>'Revenue Summary'!S116</f>
        <v>11</v>
      </c>
      <c r="T8" s="238">
        <f>'Revenue Summary'!T116</f>
        <v>18</v>
      </c>
      <c r="U8" s="238">
        <f>'Revenue Summary'!U116</f>
        <v>12</v>
      </c>
      <c r="V8" s="238">
        <f>'Revenue Summary'!V116</f>
        <v>11</v>
      </c>
      <c r="W8" s="238">
        <f>'Revenue Summary'!W116</f>
        <v>18</v>
      </c>
      <c r="X8" s="238">
        <f>'Revenue Summary'!X116</f>
        <v>7</v>
      </c>
      <c r="Y8" s="238">
        <f>'Revenue Summary'!Y116</f>
        <v>13</v>
      </c>
      <c r="Z8" s="238">
        <f>'Revenue Summary'!Z116</f>
        <v>8</v>
      </c>
      <c r="AA8" s="238">
        <f>'Revenue Summary'!AA116</f>
        <v>10</v>
      </c>
      <c r="AB8" s="238">
        <f>'Revenue Summary'!AB116</f>
        <v>17</v>
      </c>
      <c r="AC8" s="238">
        <f>'Revenue Summary'!AC116</f>
        <v>29</v>
      </c>
      <c r="AD8" s="238">
        <f>'Revenue Summary'!AD116</f>
        <v>16</v>
      </c>
      <c r="AE8" s="238">
        <f>'Revenue Summary'!AE116</f>
        <v>12</v>
      </c>
      <c r="AF8" s="238">
        <f>'Revenue Summary'!AF116</f>
        <v>15</v>
      </c>
      <c r="AG8" s="238">
        <f>'Revenue Summary'!AG116</f>
        <v>5</v>
      </c>
      <c r="AH8" s="238">
        <f>'Revenue Summary'!AH116</f>
        <v>4</v>
      </c>
      <c r="AI8" s="238">
        <f>'Revenue Summary'!AI116</f>
        <v>15</v>
      </c>
      <c r="AJ8" s="238">
        <f>'Revenue Summary'!AJ116</f>
        <v>10</v>
      </c>
      <c r="AK8" s="238">
        <f>'Revenue Summary'!AK116</f>
        <v>13</v>
      </c>
      <c r="AL8" s="238">
        <f>'Revenue Summary'!AL116</f>
        <v>10</v>
      </c>
      <c r="AM8" s="238">
        <f>'Revenue Summary'!AM116</f>
        <v>8</v>
      </c>
      <c r="AN8" s="238">
        <f>'Revenue Summary'!AN116</f>
        <v>9</v>
      </c>
      <c r="AO8" s="238">
        <f>'Revenue Summary'!AO116</f>
        <v>9</v>
      </c>
      <c r="AP8" s="238">
        <f>'Revenue Summary'!AP116</f>
        <v>10</v>
      </c>
      <c r="AQ8" s="238">
        <f>'Revenue Summary'!AQ116</f>
        <v>10</v>
      </c>
      <c r="AR8" s="238">
        <f>'Revenue Summary'!AR116</f>
        <v>11</v>
      </c>
      <c r="AS8" s="238">
        <f>'Revenue Summary'!AS116</f>
        <v>11</v>
      </c>
      <c r="AT8" s="238">
        <f>'Revenue Summary'!AT116</f>
        <v>12</v>
      </c>
      <c r="AU8" s="238">
        <f>'Revenue Summary'!AU116</f>
        <v>15.450971199399106</v>
      </c>
      <c r="AV8" s="238">
        <f>'Revenue Summary'!AV116</f>
        <v>20.803710639948775</v>
      </c>
      <c r="AW8" s="238">
        <f>'Revenue Summary'!AW116</f>
        <v>20.803695023765421</v>
      </c>
      <c r="AX8" s="238">
        <f>'Revenue Summary'!AX116</f>
        <v>19.376307069635597</v>
      </c>
      <c r="AY8" s="238">
        <f>'Revenue Summary'!AY116</f>
        <v>20.73264856451009</v>
      </c>
      <c r="AZ8" s="238">
        <f>'Revenue Summary'!AZ116</f>
        <v>25.57672533191899</v>
      </c>
      <c r="BA8" s="238">
        <f>'Revenue Summary'!BA116</f>
        <v>28.48317139236433</v>
      </c>
      <c r="BB8" s="238">
        <f>'Revenue Summary'!BB116</f>
        <v>35.975343459290094</v>
      </c>
      <c r="BC8" s="238">
        <f>'Revenue Summary'!BC116</f>
        <v>38.429675688110606</v>
      </c>
      <c r="BD8" s="238">
        <f>'Revenue Summary'!BD116</f>
        <v>38.429675688110606</v>
      </c>
      <c r="BE8" s="238">
        <f>'Revenue Summary'!BE116</f>
        <v>41.271534058323823</v>
      </c>
      <c r="BF8" s="238">
        <f>'Revenue Summary'!BF116</f>
        <v>42.304937102037719</v>
      </c>
      <c r="BG8" s="238">
        <f>'Revenue Summary'!BG116</f>
        <v>43.596690906680095</v>
      </c>
      <c r="BH8" s="238">
        <f>'Revenue Summary'!BH116</f>
        <v>46.438549276893319</v>
      </c>
      <c r="BI8" s="238">
        <f>'Revenue Summary'!BI116</f>
        <v>47.471952320607215</v>
      </c>
      <c r="BJ8" s="238">
        <f>'Revenue Summary'!BJ116</f>
        <v>48.763706125249584</v>
      </c>
      <c r="BK8" s="238">
        <f>'Revenue Summary'!BK116</f>
        <v>48.763706125249584</v>
      </c>
      <c r="BL8" s="238">
        <f>'Revenue Summary'!BL116</f>
        <v>48.763706125249584</v>
      </c>
      <c r="BM8" s="238">
        <f>'Revenue Summary'!BM116</f>
        <v>53.026493680569423</v>
      </c>
      <c r="BN8" s="238">
        <f>'Revenue Summary'!BN116</f>
        <v>54.026493680569423</v>
      </c>
      <c r="BO8" s="238">
        <f>'Revenue Summary'!BO116</f>
        <v>55.026493680569423</v>
      </c>
      <c r="BP8" s="238">
        <f>'Revenue Summary'!BP116</f>
        <v>56.026493680569423</v>
      </c>
      <c r="BQ8" s="238">
        <f>'Revenue Summary'!BQ116</f>
        <v>57.026493680569423</v>
      </c>
      <c r="BR8" s="238">
        <f>'Revenue Summary'!BR116</f>
        <v>58.026493680569423</v>
      </c>
      <c r="BS8" s="238">
        <f>'Revenue Summary'!BS116</f>
        <v>59.026493680569423</v>
      </c>
    </row>
    <row r="9" spans="1:71" x14ac:dyDescent="0.3">
      <c r="A9" s="178"/>
      <c r="B9" s="207"/>
      <c r="C9" s="207"/>
    </row>
    <row r="10" spans="1:71" x14ac:dyDescent="0.3">
      <c r="A10" s="178" t="s">
        <v>653</v>
      </c>
      <c r="B10" s="329"/>
      <c r="C10" s="329"/>
      <c r="D10" s="196"/>
      <c r="E10" s="196"/>
      <c r="F10" s="196"/>
      <c r="G10" s="196"/>
      <c r="H10" s="196"/>
      <c r="I10" s="196"/>
      <c r="J10" s="196"/>
      <c r="K10" s="196"/>
      <c r="L10" s="196"/>
      <c r="M10" s="196"/>
      <c r="N10" s="432"/>
      <c r="O10" s="432"/>
      <c r="P10" s="207">
        <f>(SUM(N6:P6)-SUM(B6:D6))/SUM(B6:D6)</f>
        <v>0.74543342989204908</v>
      </c>
      <c r="Q10" s="207">
        <f t="shared" ref="Q10" si="0">(SUM(O6:Q6)-SUM(C6:E6))/SUM(C6:E6)</f>
        <v>1.4570767508927258</v>
      </c>
      <c r="R10" s="207">
        <f t="shared" ref="R10" si="1">(SUM(P6:R6)-SUM(D6:F6))/SUM(D6:F6)</f>
        <v>0.96368025077928487</v>
      </c>
      <c r="S10" s="207">
        <f t="shared" ref="S10" si="2">(SUM(Q6:S6)-SUM(E6:G6))/SUM(E6:G6)</f>
        <v>1.0265260481887963</v>
      </c>
      <c r="T10" s="207">
        <f t="shared" ref="T10" si="3">(SUM(R6:T6)-SUM(F6:H6))/SUM(F6:H6)</f>
        <v>0.54940236211881399</v>
      </c>
      <c r="U10" s="207">
        <f t="shared" ref="U10" si="4">(SUM(S6:U6)-SUM(G6:I6))/SUM(G6:I6)</f>
        <v>0.36257268727999187</v>
      </c>
      <c r="V10" s="207">
        <f t="shared" ref="V10" si="5">(SUM(T6:V6)-SUM(H6:J6))/SUM(H6:J6)</f>
        <v>0.29280626509601215</v>
      </c>
      <c r="W10" s="207">
        <f t="shared" ref="W10" si="6">(SUM(U6:W6)-SUM(I6:K6))/SUM(I6:K6)</f>
        <v>0.64</v>
      </c>
      <c r="X10" s="207">
        <f t="shared" ref="X10" si="7">(SUM(V6:X6)-SUM(J6:L6))/SUM(J6:L6)</f>
        <v>0.63636363636363635</v>
      </c>
      <c r="Y10" s="207">
        <f t="shared" ref="Y10" si="8">(SUM(W6:Y6)-SUM(K6:M6))/SUM(K6:M6)</f>
        <v>0.9</v>
      </c>
      <c r="Z10" s="207">
        <f t="shared" ref="Z10" si="9">(SUM(X6:Z6)-SUM(L6:N6))/SUM(L6:N6)</f>
        <v>0.33333333333333331</v>
      </c>
      <c r="AA10" s="207">
        <f t="shared" ref="AA10" si="10">(SUM(Y6:AA6)-SUM(M6:O6))/SUM(M6:O6)</f>
        <v>0.40909090909090912</v>
      </c>
      <c r="AB10" s="207">
        <f t="shared" ref="AB10" si="11">(SUM(Z6:AB6)-SUM(N6:P6))/SUM(N6:P6)</f>
        <v>0.34615384615384615</v>
      </c>
      <c r="AC10" s="207">
        <f t="shared" ref="AC10" si="12">(SUM(AA6:AC6)-SUM(O6:Q6))/SUM(O6:Q6)</f>
        <v>0.55555555555555558</v>
      </c>
      <c r="AD10" s="207">
        <f t="shared" ref="AD10" si="13">(SUM(AB6:AD6)-SUM(P6:R6))/SUM(P6:R6)</f>
        <v>0.87878787878787878</v>
      </c>
      <c r="AE10" s="207">
        <f t="shared" ref="AE10" si="14">(SUM(AC6:AE6)-SUM(Q6:S6))/SUM(Q6:S6)</f>
        <v>0.67647058823529416</v>
      </c>
      <c r="AF10" s="207">
        <f t="shared" ref="AF10" si="15">(SUM(AD6:AF6)-SUM(R6:T6))/SUM(R6:T6)</f>
        <v>0.19444444444444445</v>
      </c>
      <c r="AG10" s="207">
        <f>(SUM(AE6:AG6)-SUM(S6:U6))/SUM(S6:U6)</f>
        <v>-0.21951219512195122</v>
      </c>
      <c r="AH10" s="207">
        <f>(SUM(AF6:AH6)-SUM(T6:V6))/SUM(T6:V6)</f>
        <v>-0.41463414634146339</v>
      </c>
      <c r="AI10" s="207">
        <f t="shared" ref="AI10" si="16">(SUM(AG6:AI6)-SUM(U6:W6))/SUM(U6:W6)</f>
        <v>-0.41463414634146339</v>
      </c>
      <c r="AJ10" s="207">
        <f>(SUM(AH6:AJ6)-SUM(V6:X6))/SUM(V6:X6)</f>
        <v>-0.19444444444444445</v>
      </c>
      <c r="AK10" s="207">
        <f t="shared" ref="AK10" si="17">(SUM(AI6:AK6)-SUM(W6:Y6))/SUM(W6:Y6)</f>
        <v>0</v>
      </c>
      <c r="AL10" s="207">
        <f t="shared" ref="AL10" si="18">(SUM(AJ6:AL6)-SUM(X6:Z6))/SUM(X6:Z6)</f>
        <v>0.17857142857142858</v>
      </c>
      <c r="AM10" s="207">
        <f t="shared" ref="AM10" si="19">(SUM(AK6:AM6)-SUM(Y6:AA6))/SUM(Y6:AA6)</f>
        <v>0</v>
      </c>
      <c r="AN10" s="207">
        <f t="shared" ref="AN10" si="20">(SUM(AL6:AN6)-SUM(Z6:AB6))/SUM(Z6:AB6)</f>
        <v>-0.22857142857142856</v>
      </c>
      <c r="AO10" s="207">
        <f t="shared" ref="AO10" si="21">(SUM(AM6:AO6)-SUM(AA6:AC6))/SUM(AA6:AC6)</f>
        <v>-0.5357142857142857</v>
      </c>
      <c r="AP10" s="207">
        <f>(SUM(AN6:AP6)-SUM(AB6:AD6))/SUM(AB6:AD6)</f>
        <v>-0.54838709677419351</v>
      </c>
      <c r="AQ10" s="207">
        <f t="shared" ref="AQ10" si="22">(SUM(AO6:AQ6)-SUM(AC6:AE6))/SUM(AC6:AE6)</f>
        <v>-0.49122807017543857</v>
      </c>
      <c r="AR10" s="207">
        <f t="shared" ref="AR10" si="23">(SUM(AP6:AR6)-SUM(AD6:AF6))/SUM(AD6:AF6)</f>
        <v>-0.27906976744186046</v>
      </c>
      <c r="AS10" s="207">
        <f t="shared" ref="AS10" si="24">(SUM(AQ6:AS6)-SUM(AE6:AG6))/SUM(AE6:AG6)</f>
        <v>0</v>
      </c>
      <c r="AT10" s="207">
        <f t="shared" ref="AT10" si="25">(SUM(AR6:AT6)-SUM(AF6:AH6))/SUM(AF6:AH6)</f>
        <v>0.41666666666666669</v>
      </c>
      <c r="AU10" s="207">
        <f t="shared" ref="AU10" si="26">(SUM(AS6:AU6)-SUM(AG6:AI6))/SUM(AG6:AI6)</f>
        <v>0.60212379997496279</v>
      </c>
      <c r="AV10" s="207">
        <f t="shared" ref="AV10" si="27">(SUM(AT6:AV6)-SUM(AH6:AJ6))/SUM(AH6:AJ6)</f>
        <v>0.66395454618440974</v>
      </c>
      <c r="AW10" s="207">
        <f t="shared" ref="AW10" si="28">(SUM(AU6:AW6)-SUM(AI6:AK6))/SUM(AI6:AK6)</f>
        <v>0.50153623323982377</v>
      </c>
      <c r="AX10" s="207">
        <f t="shared" ref="AX10" si="29">(SUM(AV6:AX6)-SUM(AJ6:AL6))/SUM(AJ6:AL6)</f>
        <v>0.84799129494999359</v>
      </c>
      <c r="AY10" s="207">
        <f t="shared" ref="AY10" si="30">(SUM(AW6:AY6)-SUM(AK6:AM6))/SUM(AK6:AM6)</f>
        <v>0.96492421477132606</v>
      </c>
      <c r="AZ10" s="207">
        <f t="shared" ref="AZ10" si="31">(SUM(AX6:AZ6)-SUM(AL6:AN6))/SUM(AL6:AN6)</f>
        <v>1.4328029987431363</v>
      </c>
      <c r="BA10" s="207">
        <f t="shared" ref="BA10" si="32">(SUM(AY6:BA6)-SUM(AM6:AO6))/SUM(AM6:AO6)</f>
        <v>1.876636357261285</v>
      </c>
      <c r="BB10" s="207">
        <f t="shared" ref="BB10" si="33">(SUM(AZ6:BB6)-SUM(AN6:AP6))/SUM(AN6:AP6)</f>
        <v>2.2155442922704793</v>
      </c>
      <c r="BC10" s="207">
        <f t="shared" ref="BC10" si="34">(SUM(BA6:BC6)-SUM(AO6:AQ6))/SUM(AO6:AQ6)</f>
        <v>2.5478686393022425</v>
      </c>
      <c r="BD10" s="207">
        <f t="shared" ref="BD10" si="35">(SUM(BB6:BD6)-SUM(AP6:AR6))/SUM(AP6:AR6)</f>
        <v>2.6398288656616549</v>
      </c>
      <c r="BE10" s="207">
        <f t="shared" ref="BE10" si="36">(SUM(BC6:BE6)-SUM(AQ6:AS6))/SUM(AQ6:AS6)</f>
        <v>2.6915901698295324</v>
      </c>
      <c r="BF10" s="207">
        <f t="shared" ref="BF10" si="37">(SUM(BD6:BF6)-SUM(AR6:AT6))/SUM(AR6:AT6)</f>
        <v>2.588416083778593</v>
      </c>
      <c r="BG10" s="207">
        <f t="shared" ref="BG10" si="38">(SUM(BE6:BG6)-SUM(AS6:AU6))/SUM(AS6:AU6)</f>
        <v>2.3074109209764009</v>
      </c>
      <c r="BH10" s="207">
        <f t="shared" ref="BH10" si="39">(SUM(BF6:BH6)-SUM(AT6:AV6))/SUM(AT6:AV6)</f>
        <v>1.7425354854935171</v>
      </c>
      <c r="BI10" s="207">
        <f t="shared" ref="BI10" si="40">(SUM(BG6:BI6)-SUM(AU6:AW6))/SUM(AU6:AW6)</f>
        <v>1.4099387340454701</v>
      </c>
      <c r="BJ10" s="207">
        <f t="shared" ref="BJ10" si="41">(SUM(BH6:BJ6)-SUM(AV6:AX6))/SUM(AV6:AX6)</f>
        <v>1.3395461071153638</v>
      </c>
      <c r="BK10" s="207">
        <f t="shared" ref="BK10" si="42">(SUM(BI6:BK6)-SUM(AW6:AY6))/SUM(AW6:AY6)</f>
        <v>1.3804474605025978</v>
      </c>
      <c r="BL10" s="207">
        <f t="shared" ref="BL10" si="43">(SUM(BJ6:BL6)-SUM(AX6:AZ6))/SUM(AX6:AZ6)</f>
        <v>1.2271386430678466</v>
      </c>
      <c r="BM10" s="207">
        <f t="shared" ref="BM10" si="44">(SUM(BK6:BM6)-SUM(AY6:BA6))/SUM(AY6:BA6)</f>
        <v>1.0129533678756477</v>
      </c>
      <c r="BN10" s="207">
        <f t="shared" ref="BN10" si="45">(SUM(BL6:BN6)-SUM(AZ6:BB6))/SUM(AZ6:BB6)</f>
        <v>0.73061895729597459</v>
      </c>
      <c r="BO10" s="207">
        <f t="shared" ref="BO10" si="46">(SUM(BM6:BO6)-SUM(BA6:BC6))/SUM(BA6:BC6)</f>
        <v>0.57529722499169145</v>
      </c>
      <c r="BP10" s="207">
        <f t="shared" ref="BP10" si="47">(SUM(BN6:BP6)-SUM(BB6:BD6))/SUM(BB6:BD6)</f>
        <v>0.46302058318461903</v>
      </c>
      <c r="BQ10" s="207">
        <f t="shared" ref="BQ10" si="48">(SUM(BO6:BQ6)-SUM(BC6:BE6))/SUM(BC6:BE6)</f>
        <v>0.42282418711607123</v>
      </c>
      <c r="BR10" s="207">
        <f t="shared" ref="BR10" si="49">(SUM(BP6:BR6)-SUM(BD6:BF6))/SUM(BD6:BF6)</f>
        <v>0.40222017874381094</v>
      </c>
      <c r="BS10" s="207">
        <f t="shared" ref="BS10" si="50">(SUM(BQ6:BS6)-SUM(BE6:BG6))/SUM(BE6:BG6)</f>
        <v>0.36883819048188088</v>
      </c>
    </row>
    <row r="11" spans="1:71" x14ac:dyDescent="0.3">
      <c r="A11" s="178" t="s">
        <v>654</v>
      </c>
      <c r="B11" s="329"/>
      <c r="C11" s="329"/>
      <c r="D11" s="196"/>
      <c r="E11" s="196"/>
      <c r="F11" s="196"/>
      <c r="G11" s="196"/>
      <c r="H11" s="196"/>
      <c r="I11" s="196"/>
      <c r="J11" s="196"/>
      <c r="K11" s="196"/>
      <c r="L11" s="196"/>
      <c r="M11" s="196"/>
      <c r="N11" s="432"/>
      <c r="O11" s="432"/>
      <c r="P11" s="207">
        <f>IFERROR((SUM(N7:P7)-SUM(B7:D7))/SUM(B7:D7),0)</f>
        <v>20.139258522926433</v>
      </c>
      <c r="Q11" s="207">
        <f t="shared" ref="Q11:AU11" si="51">IFERROR((SUM(O7:Q7)-SUM(C7:E7))/SUM(C7:E7),0)</f>
        <v>15.161661180994638</v>
      </c>
      <c r="R11" s="207">
        <f t="shared" si="51"/>
        <v>17.822644530474392</v>
      </c>
      <c r="S11" s="207">
        <f t="shared" si="51"/>
        <v>21.126978585016158</v>
      </c>
      <c r="T11" s="207">
        <f t="shared" si="51"/>
        <v>0</v>
      </c>
      <c r="U11" s="207">
        <f t="shared" si="51"/>
        <v>2.2797611128715749</v>
      </c>
      <c r="V11" s="207">
        <f t="shared" si="51"/>
        <v>0.64713357554779949</v>
      </c>
      <c r="W11" s="207">
        <f t="shared" si="51"/>
        <v>0.10297092688453524</v>
      </c>
      <c r="X11" s="207">
        <f t="shared" si="51"/>
        <v>0.10354531120773608</v>
      </c>
      <c r="Y11" s="207">
        <f t="shared" si="51"/>
        <v>0.10411831373899816</v>
      </c>
      <c r="Z11" s="207">
        <f t="shared" si="51"/>
        <v>0.10468988751436434</v>
      </c>
      <c r="AA11" s="207">
        <f t="shared" si="51"/>
        <v>0.10525998606311059</v>
      </c>
      <c r="AB11" s="207">
        <f t="shared" si="51"/>
        <v>0.10605363207482715</v>
      </c>
      <c r="AC11" s="207">
        <f t="shared" si="51"/>
        <v>0.10706833394099617</v>
      </c>
      <c r="AD11" s="207">
        <f t="shared" si="51"/>
        <v>0.1083015736513276</v>
      </c>
      <c r="AE11" s="207">
        <f t="shared" si="51"/>
        <v>0.10953120153611004</v>
      </c>
      <c r="AF11" s="207">
        <f t="shared" si="51"/>
        <v>0.11075712205754605</v>
      </c>
      <c r="AG11" s="207">
        <f t="shared" si="51"/>
        <v>0.11197924092560629</v>
      </c>
      <c r="AH11" s="207">
        <f t="shared" si="51"/>
        <v>0.11319746512373746</v>
      </c>
      <c r="AI11" s="207">
        <f t="shared" si="51"/>
        <v>0.11441170293369118</v>
      </c>
      <c r="AJ11" s="207">
        <f t="shared" si="51"/>
        <v>0.11562186395946669</v>
      </c>
      <c r="AK11" s="207">
        <f t="shared" si="51"/>
        <v>0.11682785915035156</v>
      </c>
      <c r="AL11" s="207">
        <f t="shared" si="51"/>
        <v>0.11802960082305988</v>
      </c>
      <c r="AM11" s="207">
        <f t="shared" si="51"/>
        <v>0.1192270026829487</v>
      </c>
      <c r="AN11" s="207">
        <f t="shared" si="51"/>
        <v>0.12019198781178313</v>
      </c>
      <c r="AO11" s="207">
        <f t="shared" si="51"/>
        <v>0.12092685310301846</v>
      </c>
      <c r="AP11" s="207">
        <f t="shared" si="51"/>
        <v>0.12143419937165492</v>
      </c>
      <c r="AQ11" s="207">
        <f t="shared" si="51"/>
        <v>0.12193893688321353</v>
      </c>
      <c r="AR11" s="207">
        <f t="shared" si="51"/>
        <v>0.12244104013878856</v>
      </c>
      <c r="AS11" s="207">
        <f>IFERROR((SUM(AQ7:AS7)-SUM(AE7:AG7))/SUM(AE7:AG7),0)</f>
        <v>0.12294048438176614</v>
      </c>
      <c r="AT11" s="207">
        <f t="shared" si="51"/>
        <v>0.12343724559831851</v>
      </c>
      <c r="AU11" s="207">
        <f t="shared" si="51"/>
        <v>0.12393130051751002</v>
      </c>
      <c r="AV11" s="207">
        <f t="shared" ref="AV11" si="52">IFERROR((SUM(AT7:AV7)-SUM(AH7:AJ7))/SUM(AH7:AJ7),0)</f>
        <v>0.12442262661102389</v>
      </c>
      <c r="AW11" s="207">
        <f t="shared" ref="AW11" si="53">IFERROR((SUM(AU7:AW7)-SUM(AI7:AK7))/SUM(AI7:AK7),0)</f>
        <v>0.12491120209251355</v>
      </c>
      <c r="AX11" s="207">
        <f t="shared" ref="AX11" si="54">IFERROR((SUM(AV7:AX7)-SUM(AJ7:AL7))/SUM(AJ7:AL7),0)</f>
        <v>0.12539700591658334</v>
      </c>
      <c r="AY11" s="207">
        <f t="shared" ref="AY11" si="55">IFERROR((SUM(AW7:AY7)-SUM(AK7:AM7))/SUM(AK7:AM7),0)</f>
        <v>0.12588001777741131</v>
      </c>
      <c r="AZ11" s="207">
        <f t="shared" ref="AZ11" si="56">IFERROR((SUM(AX7:AZ7)-SUM(AL7:AN7))/SUM(AL7:AN7),0)</f>
        <v>0.12636021810701023</v>
      </c>
      <c r="BA11" s="207">
        <f t="shared" ref="BA11" si="57">IFERROR((SUM(AY7:BA7)-SUM(AM7:AO7))/SUM(AM7:AO7),0)</f>
        <v>0.12683758807314474</v>
      </c>
      <c r="BB11" s="207">
        <f t="shared" ref="BB11" si="58">IFERROR((SUM(AZ7:BB7)-SUM(AN7:AP7))/SUM(AN7:AP7),0)</f>
        <v>0.12731210957690495</v>
      </c>
      <c r="BC11" s="207">
        <f t="shared" ref="BC11" si="59">IFERROR((SUM(BA7:BC7)-SUM(AO7:AQ7))/SUM(AO7:AQ7),0)</f>
        <v>0.12778376524994522</v>
      </c>
      <c r="BD11" s="207">
        <f t="shared" ref="BD11" si="60">IFERROR((SUM(BB7:BD7)-SUM(AP7:AR7))/SUM(AP7:AR7),0)</f>
        <v>0.12825253845139706</v>
      </c>
      <c r="BE11" s="207">
        <f t="shared" ref="BE11" si="61">IFERROR((SUM(BC7:BE7)-SUM(AQ7:AS7))/SUM(AQ7:AS7),0)</f>
        <v>0.12871841326446098</v>
      </c>
      <c r="BF11" s="207">
        <f t="shared" ref="BF11" si="62">IFERROR((SUM(BD7:BF7)-SUM(AR7:AT7))/SUM(AR7:AT7),0)</f>
        <v>0.12918137449268952</v>
      </c>
      <c r="BG11" s="207">
        <f t="shared" ref="BG11" si="63">IFERROR((SUM(BE7:BG7)-SUM(AS7:AU7))/SUM(AS7:AU7),0)</f>
        <v>0.12964140765596374</v>
      </c>
      <c r="BH11" s="207">
        <f t="shared" ref="BH11" si="64">IFERROR((SUM(BF7:BH7)-SUM(AT7:AV7))/SUM(AT7:AV7),0)</f>
        <v>0.1302663948322115</v>
      </c>
      <c r="BI11" s="207">
        <f t="shared" ref="BI11" si="65">IFERROR((SUM(BG7:BI7)-SUM(AU7:AW7))/SUM(AU7:AW7),0)</f>
        <v>0.13105356613950328</v>
      </c>
      <c r="BJ11" s="207">
        <f t="shared" ref="BJ11" si="66">IFERROR((SUM(BH7:BJ7)-SUM(AV7:AX7))/SUM(AV7:AX7),0)</f>
        <v>0.13200015807006826</v>
      </c>
      <c r="BK11" s="207">
        <f t="shared" ref="BK11" si="67">IFERROR((SUM(BI7:BK7)-SUM(AW7:AY7))/SUM(AW7:AY7),0)</f>
        <v>0.13294049998428642</v>
      </c>
      <c r="BL11" s="207">
        <f t="shared" ref="BL11" si="68">IFERROR((SUM(BJ7:BL7)-SUM(AX7:AZ7))/SUM(AX7:AZ7),0)</f>
        <v>0.13387456886853144</v>
      </c>
      <c r="BM11" s="207">
        <f t="shared" ref="BM11" si="69">IFERROR((SUM(BK7:BM7)-SUM(AY7:BA7))/SUM(AY7:BA7),0)</f>
        <v>0.13480234314904604</v>
      </c>
      <c r="BN11" s="207">
        <f t="shared" ref="BN11" si="70">IFERROR((SUM(BL7:BN7)-SUM(AZ7:BB7))/SUM(AZ7:BB7),0)</f>
        <v>0.13572380267952899</v>
      </c>
      <c r="BO11" s="207">
        <f t="shared" ref="BO11" si="71">IFERROR((SUM(BM7:BO7)-SUM(BA7:BC7))/SUM(BA7:BC7),0)</f>
        <v>0.13663892872822295</v>
      </c>
      <c r="BP11" s="207">
        <f t="shared" ref="BP11" si="72">IFERROR((SUM(BN7:BP7)-SUM(BB7:BD7))/SUM(BB7:BD7),0)</f>
        <v>0.13754770396452706</v>
      </c>
      <c r="BQ11" s="207">
        <f t="shared" ref="BQ11" si="73">IFERROR((SUM(BO7:BQ7)-SUM(BC7:BE7))/SUM(BC7:BE7),0)</f>
        <v>0.13845011244514713</v>
      </c>
      <c r="BR11" s="207">
        <f t="shared" ref="BR11" si="74">IFERROR((SUM(BP7:BR7)-SUM(BD7:BF7))/SUM(BD7:BF7),0)</f>
        <v>0.13934613959980294</v>
      </c>
      <c r="BS11" s="207">
        <f t="shared" ref="BS11" si="75">IFERROR((SUM(BQ7:BS7)-SUM(BE7:BG7))/SUM(BE7:BG7),0)</f>
        <v>0.14023577221651329</v>
      </c>
    </row>
    <row r="12" spans="1:71" x14ac:dyDescent="0.3">
      <c r="A12" s="178" t="s">
        <v>655</v>
      </c>
      <c r="B12" s="329"/>
      <c r="C12" s="329"/>
      <c r="D12" s="196"/>
      <c r="E12" s="196"/>
      <c r="F12" s="196"/>
      <c r="G12" s="196"/>
      <c r="H12" s="196"/>
      <c r="I12" s="196"/>
      <c r="J12" s="196"/>
      <c r="K12" s="196"/>
      <c r="L12" s="196"/>
      <c r="M12" s="196"/>
      <c r="N12" s="432"/>
      <c r="O12" s="432"/>
      <c r="P12" s="207">
        <f>(SUM(N8:P8)-SUM(B8:D8))/SUM(B8:D8)</f>
        <v>0</v>
      </c>
      <c r="Q12" s="207">
        <f t="shared" ref="Q12" si="76">(SUM(O8:Q8)-SUM(C8:E8))/SUM(C8:E8)</f>
        <v>0.7142857142857143</v>
      </c>
      <c r="R12" s="207">
        <f t="shared" ref="R12" si="77">(SUM(P8:R8)-SUM(D8:F8))/SUM(D8:F8)</f>
        <v>0.26923076923076922</v>
      </c>
      <c r="S12" s="207">
        <f t="shared" ref="S12" si="78">(SUM(Q8:S8)-SUM(E8:G8))/SUM(E8:G8)</f>
        <v>0.30769230769230771</v>
      </c>
      <c r="T12" s="207">
        <f t="shared" ref="T12" si="79">(SUM(R8:T8)-SUM(F8:H8))/SUM(F8:H8)</f>
        <v>9.0909090909090912E-2</v>
      </c>
      <c r="U12" s="207">
        <f t="shared" ref="U12" si="80">(SUM(S8:U8)-SUM(G8:I8))/SUM(G8:I8)</f>
        <v>0.17142857142857143</v>
      </c>
      <c r="V12" s="207">
        <f t="shared" ref="V12" si="81">(SUM(T8:V8)-SUM(H8:J8))/SUM(H8:J8)</f>
        <v>0.20588235294117646</v>
      </c>
      <c r="W12" s="207">
        <f t="shared" ref="W12" si="82">(SUM(U8:W8)-SUM(I8:K8))/SUM(I8:K8)</f>
        <v>0.64</v>
      </c>
      <c r="X12" s="207">
        <f t="shared" ref="X12" si="83">(SUM(V8:X8)-SUM(J8:L8))/SUM(J8:L8)</f>
        <v>0.63636363636363635</v>
      </c>
      <c r="Y12" s="207">
        <f t="shared" ref="Y12" si="84">(SUM(W8:Y8)-SUM(K8:M8))/SUM(K8:M8)</f>
        <v>0.9</v>
      </c>
      <c r="Z12" s="207">
        <f t="shared" ref="Z12" si="85">(SUM(X8:Z8)-SUM(L8:N8))/SUM(L8:N8)</f>
        <v>0.33333333333333331</v>
      </c>
      <c r="AA12" s="207">
        <f t="shared" ref="AA12" si="86">(SUM(Y8:AA8)-SUM(M8:O8))/SUM(M8:O8)</f>
        <v>0.40909090909090912</v>
      </c>
      <c r="AB12" s="207">
        <f t="shared" ref="AB12" si="87">(SUM(Z8:AB8)-SUM(N8:P8))/SUM(N8:P8)</f>
        <v>0.34615384615384615</v>
      </c>
      <c r="AC12" s="207">
        <f t="shared" ref="AC12" si="88">(SUM(AA8:AC8)-SUM(O8:Q8))/SUM(O8:Q8)</f>
        <v>0.55555555555555558</v>
      </c>
      <c r="AD12" s="207">
        <f t="shared" ref="AD12" si="89">(SUM(AB8:AD8)-SUM(P8:R8))/SUM(P8:R8)</f>
        <v>0.87878787878787878</v>
      </c>
      <c r="AE12" s="207">
        <f t="shared" ref="AE12" si="90">(SUM(AC8:AE8)-SUM(Q8:S8))/SUM(Q8:S8)</f>
        <v>0.67647058823529416</v>
      </c>
      <c r="AF12" s="207">
        <f t="shared" ref="AF12" si="91">(SUM(AD8:AF8)-SUM(R8:T8))/SUM(R8:T8)</f>
        <v>0.19444444444444445</v>
      </c>
      <c r="AG12" s="207">
        <f t="shared" ref="AG12" si="92">(SUM(AE8:AG8)-SUM(S8:U8))/SUM(S8:U8)</f>
        <v>-0.21951219512195122</v>
      </c>
      <c r="AH12" s="207">
        <f t="shared" ref="AH12" si="93">(SUM(AF8:AH8)-SUM(T8:V8))/SUM(T8:V8)</f>
        <v>-0.41463414634146339</v>
      </c>
      <c r="AI12" s="207">
        <f t="shared" ref="AI12" si="94">(SUM(AG8:AI8)-SUM(U8:W8))/SUM(U8:W8)</f>
        <v>-0.41463414634146339</v>
      </c>
      <c r="AJ12" s="207">
        <f>(SUM(AH8:AJ8)-SUM(V8:X8))/SUM(V8:X8)</f>
        <v>-0.19444444444444445</v>
      </c>
      <c r="AK12" s="207">
        <f t="shared" ref="AK12" si="95">(SUM(AI8:AK8)-SUM(W8:Y8))/SUM(W8:Y8)</f>
        <v>0</v>
      </c>
      <c r="AL12" s="207">
        <f t="shared" ref="AL12" si="96">(SUM(AJ8:AL8)-SUM(X8:Z8))/SUM(X8:Z8)</f>
        <v>0.17857142857142858</v>
      </c>
      <c r="AM12" s="207">
        <f t="shared" ref="AM12" si="97">(SUM(AK8:AM8)-SUM(Y8:AA8))/SUM(Y8:AA8)</f>
        <v>0</v>
      </c>
      <c r="AN12" s="207">
        <f t="shared" ref="AN12" si="98">(SUM(AL8:AN8)-SUM(Z8:AB8))/SUM(Z8:AB8)</f>
        <v>-0.22857142857142856</v>
      </c>
      <c r="AO12" s="207">
        <f t="shared" ref="AO12" si="99">(SUM(AM8:AO8)-SUM(AA8:AC8))/SUM(AA8:AC8)</f>
        <v>-0.5357142857142857</v>
      </c>
      <c r="AP12" s="207">
        <f t="shared" ref="AP12" si="100">(SUM(AN8:AP8)-SUM(AB8:AD8))/SUM(AB8:AD8)</f>
        <v>-0.54838709677419351</v>
      </c>
      <c r="AQ12" s="207">
        <f t="shared" ref="AQ12" si="101">(SUM(AO8:AQ8)-SUM(AC8:AE8))/SUM(AC8:AE8)</f>
        <v>-0.49122807017543857</v>
      </c>
      <c r="AR12" s="207">
        <f t="shared" ref="AR12" si="102">(SUM(AP8:AR8)-SUM(AD8:AF8))/SUM(AD8:AF8)</f>
        <v>-0.27906976744186046</v>
      </c>
      <c r="AS12" s="207">
        <f t="shared" ref="AS12" si="103">(SUM(AQ8:AS8)-SUM(AE8:AG8))/SUM(AE8:AG8)</f>
        <v>0</v>
      </c>
      <c r="AT12" s="207">
        <f t="shared" ref="AT12" si="104">(SUM(AR8:AT8)-SUM(AF8:AH8))/SUM(AF8:AH8)</f>
        <v>0.41666666666666669</v>
      </c>
      <c r="AU12" s="207">
        <f t="shared" ref="AU12" si="105">(SUM(AS8:AU8)-SUM(AG8:AI8))/SUM(AG8:AI8)</f>
        <v>0.60212379997496279</v>
      </c>
      <c r="AV12" s="207">
        <f t="shared" ref="AV12" si="106">(SUM(AT8:AV8)-SUM(AH8:AJ8))/SUM(AH8:AJ8)</f>
        <v>0.66395454618440974</v>
      </c>
      <c r="AW12" s="207">
        <f t="shared" ref="AW12" si="107">(SUM(AU8:AW8)-SUM(AI8:AK8))/SUM(AI8:AK8)</f>
        <v>0.50153623323982377</v>
      </c>
      <c r="AX12" s="207">
        <f t="shared" ref="AX12" si="108">(SUM(AV8:AX8)-SUM(AJ8:AL8))/SUM(AJ8:AL8)</f>
        <v>0.8479912949499937</v>
      </c>
      <c r="AY12" s="207">
        <f t="shared" ref="AY12" si="109">(SUM(AW8:AY8)-SUM(AK8:AM8))/SUM(AK8:AM8)</f>
        <v>0.96492421477132584</v>
      </c>
      <c r="AZ12" s="207">
        <f t="shared" ref="AZ12" si="110">(SUM(AX8:AZ8)-SUM(AL8:AN8))/SUM(AL8:AN8)</f>
        <v>1.4328029987431363</v>
      </c>
      <c r="BA12" s="207">
        <f t="shared" ref="BA12" si="111">(SUM(AY8:BA8)-SUM(AM8:AO8))/SUM(AM8:AO8)</f>
        <v>1.8766363572612847</v>
      </c>
      <c r="BB12" s="207">
        <f t="shared" ref="BB12" si="112">(SUM(AZ8:BB8)-SUM(AN8:AP8))/SUM(AN8:AP8)</f>
        <v>2.2155442922704793</v>
      </c>
      <c r="BC12" s="207">
        <f t="shared" ref="BC12" si="113">(SUM(BA8:BC8)-SUM(AO8:AQ8))/SUM(AO8:AQ8)</f>
        <v>2.5478686393022425</v>
      </c>
      <c r="BD12" s="207">
        <f t="shared" ref="BD12" si="114">(SUM(BB8:BD8)-SUM(AP8:AR8))/SUM(AP8:AR8)</f>
        <v>2.6398288656616553</v>
      </c>
      <c r="BE12" s="207">
        <f t="shared" ref="BE12" si="115">(SUM(BC8:BE8)-SUM(AQ8:AS8))/SUM(AQ8:AS8)</f>
        <v>2.6915901698295324</v>
      </c>
      <c r="BF12" s="207">
        <f t="shared" ref="BF12" si="116">(SUM(BD8:BF8)-SUM(AR8:AT8))/SUM(AR8:AT8)</f>
        <v>2.588416083778593</v>
      </c>
      <c r="BG12" s="207">
        <f t="shared" ref="BG12" si="117">(SUM(BE8:BG8)-SUM(AS8:AU8))/SUM(AS8:AU8)</f>
        <v>2.3074109209764</v>
      </c>
      <c r="BH12" s="207">
        <f t="shared" ref="BH12" si="118">(SUM(BF8:BH8)-SUM(AT8:AV8))/SUM(AT8:AV8)</f>
        <v>1.7425354854935169</v>
      </c>
      <c r="BI12" s="207">
        <f t="shared" ref="BI12" si="119">(SUM(BG8:BI8)-SUM(AU8:AW8))/SUM(AU8:AW8)</f>
        <v>1.4099387340454705</v>
      </c>
      <c r="BJ12" s="207">
        <f t="shared" ref="BJ12" si="120">(SUM(BH8:BJ8)-SUM(AV8:AX8))/SUM(AV8:AX8)</f>
        <v>1.3395461071153634</v>
      </c>
      <c r="BK12" s="207">
        <f t="shared" ref="BK12" si="121">(SUM(BI8:BK8)-SUM(AW8:AY8))/SUM(AW8:AY8)</f>
        <v>1.380447460502598</v>
      </c>
      <c r="BL12" s="207">
        <f t="shared" ref="BL12" si="122">(SUM(BJ8:BL8)-SUM(AX8:AZ8))/SUM(AX8:AZ8)</f>
        <v>1.2271386430678461</v>
      </c>
      <c r="BM12" s="207">
        <f t="shared" ref="BM12" si="123">(SUM(BK8:BM8)-SUM(AY8:BA8))/SUM(AY8:BA8)</f>
        <v>1.0129533678756475</v>
      </c>
      <c r="BN12" s="207">
        <f t="shared" ref="BN12" si="124">(SUM(BL8:BN8)-SUM(AZ8:BB8))/SUM(AZ8:BB8)</f>
        <v>0.73061895729597415</v>
      </c>
      <c r="BO12" s="207">
        <f t="shared" ref="BO12" si="125">(SUM(BM8:BO8)-SUM(BA8:BC8))/SUM(BA8:BC8)</f>
        <v>0.57529722499169167</v>
      </c>
      <c r="BP12" s="207">
        <f t="shared" ref="BP12" si="126">(SUM(BN8:BP8)-SUM(BB8:BD8))/SUM(BB8:BD8)</f>
        <v>0.46302058318461897</v>
      </c>
      <c r="BQ12" s="207">
        <f t="shared" ref="BQ12" si="127">(SUM(BO8:BQ8)-SUM(BC8:BE8))/SUM(BC8:BE8)</f>
        <v>0.42282418711607123</v>
      </c>
      <c r="BR12" s="207">
        <f t="shared" ref="BR12" si="128">(SUM(BP8:BR8)-SUM(BD8:BF8))/SUM(BD8:BF8)</f>
        <v>0.402220178743811</v>
      </c>
      <c r="BS12" s="207">
        <f t="shared" ref="BS12" si="129">(SUM(BQ8:BS8)-SUM(BE8:BG8))/SUM(BE8:BG8)</f>
        <v>0.36883819048188116</v>
      </c>
    </row>
  </sheetData>
  <conditionalFormatting sqref="B4:BS4">
    <cfRule type="cellIs" dxfId="31" priority="1" operator="equal">
      <formula>"Fcst"</formula>
    </cfRule>
    <cfRule type="cellIs" dxfId="30" priority="2" operator="equal">
      <formula>"Actual"</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96EB-1B47-4061-8E0D-EC78633187DA}">
  <sheetPr codeName="Sheet27">
    <tabColor rgb="FF7030A0"/>
  </sheetPr>
  <dimension ref="A1:BI20"/>
  <sheetViews>
    <sheetView zoomScaleNormal="100" workbookViewId="0">
      <pane xSplit="1" ySplit="6" topLeftCell="B7" activePane="bottomRight" state="frozen"/>
      <selection activeCell="AH17" sqref="AH17"/>
      <selection pane="topRight" activeCell="AH17" sqref="AH17"/>
      <selection pane="bottomLeft" activeCell="AH17" sqref="AH17"/>
      <selection pane="bottomRight" activeCell="A15" sqref="A15:A17"/>
    </sheetView>
  </sheetViews>
  <sheetFormatPr defaultColWidth="8.6640625" defaultRowHeight="14.4" x14ac:dyDescent="0.3"/>
  <cols>
    <col min="1" max="1" width="31.109375" customWidth="1"/>
    <col min="2" max="16" width="7.44140625" bestFit="1" customWidth="1"/>
    <col min="17" max="17" width="10.109375" bestFit="1" customWidth="1"/>
    <col min="18" max="18" width="7.5546875" bestFit="1" customWidth="1"/>
    <col min="19" max="37" width="10.109375" bestFit="1" customWidth="1"/>
    <col min="38" max="61" width="11.109375" bestFit="1" customWidth="1"/>
  </cols>
  <sheetData>
    <row r="1" spans="1:61" ht="21" x14ac:dyDescent="0.4">
      <c r="A1" s="155" t="s">
        <v>556</v>
      </c>
    </row>
    <row r="3" spans="1:61" x14ac:dyDescent="0.3">
      <c r="Q3" s="278"/>
    </row>
    <row r="5" spans="1:61" x14ac:dyDescent="0.3">
      <c r="B5" s="275" t="str">
        <f>Summary!C2</f>
        <v>Actual</v>
      </c>
      <c r="C5" s="275" t="str">
        <f>Summary!D2</f>
        <v>Actual</v>
      </c>
      <c r="D5" s="275" t="str">
        <f>Summary!E2</f>
        <v>Actual</v>
      </c>
      <c r="E5" s="275" t="str">
        <f>Summary!F2</f>
        <v>Actual</v>
      </c>
      <c r="F5" s="275" t="str">
        <f>Summary!G2</f>
        <v>Actual</v>
      </c>
      <c r="G5" s="275" t="str">
        <f>Summary!H2</f>
        <v>Actual</v>
      </c>
      <c r="H5" s="275" t="str">
        <f>Summary!I2</f>
        <v>Actual</v>
      </c>
      <c r="I5" s="275" t="str">
        <f>Summary!J2</f>
        <v>Fcst</v>
      </c>
      <c r="J5" s="275" t="str">
        <f>Summary!K2</f>
        <v>Fcst</v>
      </c>
      <c r="K5" s="275" t="str">
        <f>Summary!L2</f>
        <v>Fcst</v>
      </c>
      <c r="L5" s="275" t="str">
        <f>Summary!M2</f>
        <v>Fcst</v>
      </c>
      <c r="M5" s="275" t="str">
        <f>Summary!N2</f>
        <v>Fcst</v>
      </c>
      <c r="N5" s="275" t="str">
        <f>Summary!O2</f>
        <v>Fcst</v>
      </c>
      <c r="O5" s="275" t="str">
        <f>Summary!P2</f>
        <v>Fcst</v>
      </c>
      <c r="P5" s="275" t="str">
        <f>Summary!Q2</f>
        <v>Fcst</v>
      </c>
      <c r="Q5" s="275" t="str">
        <f>Summary!R2</f>
        <v>Fcst</v>
      </c>
      <c r="R5" s="275" t="str">
        <f>Summary!S2</f>
        <v>Fcst</v>
      </c>
      <c r="S5" s="275" t="str">
        <f>Summary!T2</f>
        <v>Fcst</v>
      </c>
      <c r="T5" s="275" t="str">
        <f>Summary!U2</f>
        <v>Fcst</v>
      </c>
      <c r="U5" s="275" t="str">
        <f>Summary!V2</f>
        <v>Fcst</v>
      </c>
      <c r="V5" s="275" t="str">
        <f>Summary!W2</f>
        <v>Fcst</v>
      </c>
      <c r="W5" s="275" t="str">
        <f>Summary!X2</f>
        <v>Fcst</v>
      </c>
      <c r="X5" s="275" t="str">
        <f>Summary!Y2</f>
        <v>Fcst</v>
      </c>
      <c r="Y5" s="275" t="str">
        <f>Summary!Z2</f>
        <v>Fcst</v>
      </c>
      <c r="Z5" s="275" t="str">
        <f>Summary!AA2</f>
        <v>Fcst</v>
      </c>
      <c r="AA5" s="275" t="str">
        <f>Summary!AB2</f>
        <v>Fcst</v>
      </c>
      <c r="AB5" s="275" t="str">
        <f>Summary!AC2</f>
        <v>Fcst</v>
      </c>
      <c r="AC5" s="275" t="str">
        <f>Summary!AD2</f>
        <v>Fcst</v>
      </c>
      <c r="AD5" s="275" t="str">
        <f>Summary!AE2</f>
        <v>Fcst</v>
      </c>
      <c r="AE5" s="275" t="str">
        <f>Summary!AF2</f>
        <v>Fcst</v>
      </c>
      <c r="AF5" s="275" t="str">
        <f>Summary!AG2</f>
        <v>Fcst</v>
      </c>
      <c r="AG5" s="275" t="str">
        <f>Summary!AH2</f>
        <v>Fcst</v>
      </c>
      <c r="AH5" s="275" t="str">
        <f>Summary!AI2</f>
        <v>Fcst</v>
      </c>
      <c r="AI5" s="275" t="str">
        <f>Summary!AJ2</f>
        <v>Fcst</v>
      </c>
      <c r="AJ5" s="275" t="str">
        <f>Summary!AK2</f>
        <v>Fcst</v>
      </c>
      <c r="AK5" s="275" t="str">
        <f>Summary!AL2</f>
        <v>Fcst</v>
      </c>
      <c r="AL5" s="275" t="str">
        <f>Summary!AM2</f>
        <v>Fcst</v>
      </c>
      <c r="AM5" s="275" t="str">
        <f>Summary!AN2</f>
        <v>Fcst</v>
      </c>
      <c r="AN5" s="275" t="str">
        <f>Summary!AO2</f>
        <v>Fcst</v>
      </c>
      <c r="AO5" s="275" t="str">
        <f>Summary!AP2</f>
        <v>Fcst</v>
      </c>
      <c r="AP5" s="275" t="str">
        <f>Summary!AQ2</f>
        <v>Fcst</v>
      </c>
      <c r="AQ5" s="275" t="str">
        <f>Summary!AR2</f>
        <v>Fcst</v>
      </c>
      <c r="AR5" s="275" t="str">
        <f>Summary!AS2</f>
        <v>Fcst</v>
      </c>
      <c r="AS5" s="275" t="str">
        <f>Summary!AT2</f>
        <v>Fcst</v>
      </c>
      <c r="AT5" s="275" t="str">
        <f>Summary!AU2</f>
        <v>Fcst</v>
      </c>
      <c r="AU5" s="275" t="str">
        <f>Summary!AV2</f>
        <v>Fcst</v>
      </c>
      <c r="AV5" s="275" t="str">
        <f>Summary!AW2</f>
        <v>Fcst</v>
      </c>
      <c r="AW5" s="275" t="str">
        <f>Summary!AX2</f>
        <v>Fcst</v>
      </c>
      <c r="AX5" s="275" t="str">
        <f>Summary!AY2</f>
        <v>Fcst</v>
      </c>
      <c r="AY5" s="275" t="str">
        <f>Summary!AZ2</f>
        <v>Fcst</v>
      </c>
      <c r="AZ5" s="275" t="str">
        <f>Summary!BA2</f>
        <v>Fcst</v>
      </c>
      <c r="BA5" s="275" t="str">
        <f>Summary!BB2</f>
        <v>Fcst</v>
      </c>
      <c r="BB5" s="275" t="str">
        <f>Summary!BC2</f>
        <v>Fcst</v>
      </c>
      <c r="BC5" s="275" t="str">
        <f>Summary!BD2</f>
        <v>Fcst</v>
      </c>
      <c r="BD5" s="275" t="str">
        <f>Summary!BE2</f>
        <v>Fcst</v>
      </c>
      <c r="BE5" s="275" t="str">
        <f>Summary!BF2</f>
        <v>Fcst</v>
      </c>
      <c r="BF5" s="275" t="str">
        <f>Summary!BG2</f>
        <v>Fcst</v>
      </c>
      <c r="BG5" s="275" t="str">
        <f>Summary!BH2</f>
        <v>Fcst</v>
      </c>
      <c r="BH5" s="275" t="str">
        <f>Summary!BI2</f>
        <v>Fcst</v>
      </c>
      <c r="BI5" s="275" t="str">
        <f>Summary!BJ2</f>
        <v>Fcst</v>
      </c>
    </row>
    <row r="6" spans="1:61" x14ac:dyDescent="0.3">
      <c r="B6" s="264">
        <f>Summary!C6</f>
        <v>44562</v>
      </c>
      <c r="C6" s="264">
        <f>Summary!D6</f>
        <v>44593</v>
      </c>
      <c r="D6" s="264">
        <f>Summary!E6</f>
        <v>44621</v>
      </c>
      <c r="E6" s="264">
        <f>Summary!F6</f>
        <v>44652</v>
      </c>
      <c r="F6" s="264">
        <f>Summary!G6</f>
        <v>44682</v>
      </c>
      <c r="G6" s="264">
        <f>Summary!H6</f>
        <v>44713</v>
      </c>
      <c r="H6" s="264">
        <f>Summary!I6</f>
        <v>44743</v>
      </c>
      <c r="I6" s="264">
        <f>Summary!J6</f>
        <v>44774</v>
      </c>
      <c r="J6" s="264">
        <f>Summary!K6</f>
        <v>44805</v>
      </c>
      <c r="K6" s="264">
        <f>Summary!L6</f>
        <v>44835</v>
      </c>
      <c r="L6" s="264">
        <f>Summary!M6</f>
        <v>44866</v>
      </c>
      <c r="M6" s="264">
        <f>Summary!N6</f>
        <v>44896</v>
      </c>
      <c r="N6" s="264">
        <f>Summary!O6</f>
        <v>44927</v>
      </c>
      <c r="O6" s="264">
        <f>Summary!P6</f>
        <v>44958</v>
      </c>
      <c r="P6" s="264">
        <f>Summary!Q6</f>
        <v>44986</v>
      </c>
      <c r="Q6" s="264">
        <f>Summary!R6</f>
        <v>45017</v>
      </c>
      <c r="R6" s="264">
        <f>Summary!S6</f>
        <v>45047</v>
      </c>
      <c r="S6" s="264">
        <f>Summary!T6</f>
        <v>45078</v>
      </c>
      <c r="T6" s="264">
        <f>Summary!U6</f>
        <v>45108</v>
      </c>
      <c r="U6" s="264">
        <f>Summary!V6</f>
        <v>45139</v>
      </c>
      <c r="V6" s="264">
        <f>Summary!W6</f>
        <v>45170</v>
      </c>
      <c r="W6" s="264">
        <f>Summary!X6</f>
        <v>45200</v>
      </c>
      <c r="X6" s="264">
        <f>Summary!Y6</f>
        <v>45231</v>
      </c>
      <c r="Y6" s="264">
        <f>Summary!Z6</f>
        <v>45261</v>
      </c>
      <c r="Z6" s="264">
        <f>Summary!AA6</f>
        <v>45292</v>
      </c>
      <c r="AA6" s="264">
        <f>Summary!AB6</f>
        <v>45323</v>
      </c>
      <c r="AB6" s="264">
        <f>Summary!AC6</f>
        <v>45352</v>
      </c>
      <c r="AC6" s="264">
        <f>Summary!AD6</f>
        <v>45383</v>
      </c>
      <c r="AD6" s="264">
        <f>Summary!AE6</f>
        <v>45413</v>
      </c>
      <c r="AE6" s="264">
        <f>Summary!AF6</f>
        <v>45444</v>
      </c>
      <c r="AF6" s="264">
        <f>Summary!AG6</f>
        <v>45474</v>
      </c>
      <c r="AG6" s="264">
        <f>Summary!AH6</f>
        <v>45505</v>
      </c>
      <c r="AH6" s="264">
        <f>Summary!AI6</f>
        <v>45536</v>
      </c>
      <c r="AI6" s="264">
        <f>Summary!AJ6</f>
        <v>45566</v>
      </c>
      <c r="AJ6" s="264">
        <f>Summary!AK6</f>
        <v>45597</v>
      </c>
      <c r="AK6" s="264">
        <f>Summary!AL6</f>
        <v>45627</v>
      </c>
      <c r="AL6" s="264">
        <f>Summary!AM6</f>
        <v>45658</v>
      </c>
      <c r="AM6" s="264">
        <f>Summary!AN6</f>
        <v>45689</v>
      </c>
      <c r="AN6" s="264">
        <f>Summary!AO6</f>
        <v>45717</v>
      </c>
      <c r="AO6" s="264">
        <f>Summary!AP6</f>
        <v>45748</v>
      </c>
      <c r="AP6" s="264">
        <f>Summary!AQ6</f>
        <v>45778</v>
      </c>
      <c r="AQ6" s="264">
        <f>Summary!AR6</f>
        <v>45809</v>
      </c>
      <c r="AR6" s="264">
        <f>Summary!AS6</f>
        <v>45839</v>
      </c>
      <c r="AS6" s="264">
        <f>Summary!AT6</f>
        <v>45870</v>
      </c>
      <c r="AT6" s="264">
        <f>Summary!AU6</f>
        <v>45901</v>
      </c>
      <c r="AU6" s="264">
        <f>Summary!AV6</f>
        <v>45931</v>
      </c>
      <c r="AV6" s="264">
        <f>Summary!AW6</f>
        <v>45962</v>
      </c>
      <c r="AW6" s="264">
        <f>Summary!AX6</f>
        <v>45992</v>
      </c>
      <c r="AX6" s="264">
        <f>Summary!AY6</f>
        <v>46023</v>
      </c>
      <c r="AY6" s="264">
        <f>Summary!AZ6</f>
        <v>46054</v>
      </c>
      <c r="AZ6" s="264">
        <f>Summary!BA6</f>
        <v>46082</v>
      </c>
      <c r="BA6" s="264">
        <f>Summary!BB6</f>
        <v>46113</v>
      </c>
      <c r="BB6" s="264">
        <f>Summary!BC6</f>
        <v>46143</v>
      </c>
      <c r="BC6" s="264">
        <f>Summary!BD6</f>
        <v>46174</v>
      </c>
      <c r="BD6" s="264">
        <f>Summary!BE6</f>
        <v>46204</v>
      </c>
      <c r="BE6" s="264">
        <f>Summary!BF6</f>
        <v>46235</v>
      </c>
      <c r="BF6" s="264">
        <f>Summary!BG6</f>
        <v>46266</v>
      </c>
      <c r="BG6" s="264">
        <f>Summary!BH6</f>
        <v>46296</v>
      </c>
      <c r="BH6" s="264">
        <f>Summary!BI6</f>
        <v>46327</v>
      </c>
      <c r="BI6" s="264">
        <f>Summary!BJ6</f>
        <v>46357</v>
      </c>
    </row>
    <row r="7" spans="1:61" x14ac:dyDescent="0.3">
      <c r="A7" t="s">
        <v>903</v>
      </c>
      <c r="B7" s="239">
        <f>Summary!C13</f>
        <v>186.14785999999998</v>
      </c>
      <c r="C7" s="239">
        <f>Summary!D13</f>
        <v>185.92031</v>
      </c>
      <c r="D7" s="239">
        <f>Summary!E13</f>
        <v>204.12437</v>
      </c>
      <c r="E7" s="239">
        <f>Summary!F13</f>
        <v>206.02524</v>
      </c>
      <c r="F7" s="239">
        <f>Summary!G13</f>
        <v>219.21991999999997</v>
      </c>
      <c r="G7" s="239">
        <f>Summary!H13</f>
        <v>224.94976</v>
      </c>
      <c r="H7" s="239">
        <f>Summary!I13</f>
        <v>245.53772999999998</v>
      </c>
      <c r="I7" s="239">
        <f>Summary!J13</f>
        <v>612.85216030113133</v>
      </c>
      <c r="J7" s="239">
        <f>Summary!K13</f>
        <v>612.87740076217096</v>
      </c>
      <c r="K7" s="239">
        <f>Summary!L13</f>
        <v>609.47422153248704</v>
      </c>
      <c r="L7" s="239">
        <f>Summary!M13</f>
        <v>619.54282095680446</v>
      </c>
      <c r="M7" s="239">
        <f>Summary!N13</f>
        <v>624.25742855504325</v>
      </c>
      <c r="N7" s="239">
        <f>Summary!O13</f>
        <v>626.41457851721532</v>
      </c>
      <c r="O7" s="239">
        <f>Summary!P13</f>
        <v>645.36787526639228</v>
      </c>
      <c r="P7" s="239">
        <f>Summary!Q13</f>
        <v>642.87987394896368</v>
      </c>
      <c r="Q7" s="239">
        <f>Summary!R13</f>
        <v>668.14175072179717</v>
      </c>
      <c r="R7" s="239">
        <f>Summary!S13</f>
        <v>654.78624039382282</v>
      </c>
      <c r="S7" s="239">
        <f>Summary!T13</f>
        <v>654.76310831046442</v>
      </c>
      <c r="T7" s="239">
        <f>Summary!U13</f>
        <v>713.67413934555884</v>
      </c>
      <c r="U7" s="239">
        <f>Summary!V13</f>
        <v>713.41080402724674</v>
      </c>
      <c r="V7" s="239">
        <f>Summary!W13</f>
        <v>710.63368883582484</v>
      </c>
      <c r="W7" s="239">
        <f>Summary!X13</f>
        <v>749.01996236604759</v>
      </c>
      <c r="X7" s="239">
        <f>Summary!Y13</f>
        <v>745.33797977707593</v>
      </c>
      <c r="Y7" s="239">
        <f>Summary!Z13</f>
        <v>814.69436589085637</v>
      </c>
      <c r="Z7" s="239">
        <f>Summary!AA13</f>
        <v>782.88312896494892</v>
      </c>
      <c r="AA7" s="239">
        <f>Summary!AB13</f>
        <v>777.696813638295</v>
      </c>
      <c r="AB7" s="239">
        <f>Summary!AC13</f>
        <v>841.95598153165611</v>
      </c>
      <c r="AC7" s="239">
        <f>Summary!AD13</f>
        <v>853.09690138734504</v>
      </c>
      <c r="AD7" s="239">
        <f>Summary!AE13</f>
        <v>904.37251813475439</v>
      </c>
      <c r="AE7" s="239">
        <f>Summary!AF13</f>
        <v>919.11272843056156</v>
      </c>
      <c r="AF7" s="239">
        <f>Summary!AG13</f>
        <v>961.21287418263501</v>
      </c>
      <c r="AG7" s="239">
        <f>Summary!AH13</f>
        <v>960.64592230331641</v>
      </c>
      <c r="AH7" s="239">
        <f>Summary!AI13</f>
        <v>1047.0888411819988</v>
      </c>
      <c r="AI7" s="239">
        <f>Summary!AJ13</f>
        <v>1048.4701048557088</v>
      </c>
      <c r="AJ7" s="239">
        <f>Summary!AK13</f>
        <v>1043.5684509334124</v>
      </c>
      <c r="AK7" s="239">
        <f>Summary!AL13</f>
        <v>1166.7098429450923</v>
      </c>
      <c r="AL7" s="239">
        <f>Summary!AM13</f>
        <v>1100.2709586181063</v>
      </c>
      <c r="AM7" s="239">
        <f>Summary!AN13</f>
        <v>1189.1032922439745</v>
      </c>
      <c r="AN7" s="239">
        <f>Summary!AO13</f>
        <v>1206.4774228664237</v>
      </c>
      <c r="AO7" s="239">
        <f>Summary!AP13</f>
        <v>1184.8649883539385</v>
      </c>
      <c r="AP7" s="239">
        <f>Summary!AQ13</f>
        <v>1256.031332224926</v>
      </c>
      <c r="AQ7" s="239">
        <f>Summary!AR13</f>
        <v>1274.207816274539</v>
      </c>
      <c r="AR7" s="239">
        <f>Summary!AS13</f>
        <v>1380.4844717825781</v>
      </c>
      <c r="AS7" s="239">
        <f>Summary!AT13</f>
        <v>1347.1011132575798</v>
      </c>
      <c r="AT7" s="239">
        <f>Summary!AU13</f>
        <v>1388.0794112402775</v>
      </c>
      <c r="AU7" s="239">
        <f>Summary!AV13</f>
        <v>1412.3087874688179</v>
      </c>
      <c r="AV7" s="239">
        <f>Summary!AW13</f>
        <v>1444.4169380393728</v>
      </c>
      <c r="AW7" s="239">
        <f>Summary!AX13</f>
        <v>1476.5983960556248</v>
      </c>
      <c r="AX7" s="239">
        <f>Summary!AY13</f>
        <v>1506.7722196997267</v>
      </c>
      <c r="AY7" s="239">
        <f>Summary!AZ13</f>
        <v>1539.0246629672838</v>
      </c>
      <c r="AZ7" s="239">
        <f>Summary!BA13</f>
        <v>1578.4166699084783</v>
      </c>
      <c r="BA7" s="239">
        <f>Summary!BB13</f>
        <v>1622.1231984662957</v>
      </c>
      <c r="BB7" s="239">
        <f>Summary!BC13</f>
        <v>1676.83244421528</v>
      </c>
      <c r="BC7" s="239">
        <f>Summary!BD13</f>
        <v>1735.1982450878777</v>
      </c>
      <c r="BD7" s="239">
        <f>Summary!BE13</f>
        <v>1793.642063619807</v>
      </c>
      <c r="BE7" s="239">
        <f>Summary!BF13</f>
        <v>1856.3349800805545</v>
      </c>
      <c r="BF7" s="239">
        <f>Summary!BG13</f>
        <v>1920.6143829065156</v>
      </c>
      <c r="BG7" s="239">
        <f>Summary!BH13</f>
        <v>1987.0300094473089</v>
      </c>
      <c r="BH7" s="239">
        <f>Summary!BI13</f>
        <v>2057.6732539014743</v>
      </c>
      <c r="BI7" s="239">
        <f>Summary!BJ13</f>
        <v>2129.9075630280408</v>
      </c>
    </row>
    <row r="8" spans="1:61" x14ac:dyDescent="0.3">
      <c r="A8" t="s">
        <v>557</v>
      </c>
      <c r="B8" s="239">
        <f>B7*12</f>
        <v>2233.7743199999995</v>
      </c>
      <c r="C8" s="239">
        <f t="shared" ref="C8:BI8" si="0">C7*12</f>
        <v>2231.0437200000001</v>
      </c>
      <c r="D8" s="239">
        <f t="shared" si="0"/>
        <v>2449.49244</v>
      </c>
      <c r="E8" s="239">
        <f t="shared" si="0"/>
        <v>2472.3028800000002</v>
      </c>
      <c r="F8" s="239">
        <f t="shared" si="0"/>
        <v>2630.6390399999996</v>
      </c>
      <c r="G8" s="239">
        <f t="shared" si="0"/>
        <v>2699.3971200000001</v>
      </c>
      <c r="H8" s="239">
        <f t="shared" si="0"/>
        <v>2946.4527599999997</v>
      </c>
      <c r="I8" s="239">
        <f t="shared" si="0"/>
        <v>7354.225923613576</v>
      </c>
      <c r="J8" s="239">
        <f t="shared" si="0"/>
        <v>7354.5288091460516</v>
      </c>
      <c r="K8" s="239">
        <f t="shared" si="0"/>
        <v>7313.6906583898444</v>
      </c>
      <c r="L8" s="239">
        <f t="shared" si="0"/>
        <v>7434.5138514816535</v>
      </c>
      <c r="M8" s="239">
        <f t="shared" si="0"/>
        <v>7491.0891426605194</v>
      </c>
      <c r="N8" s="239">
        <f t="shared" si="0"/>
        <v>7516.9749422065834</v>
      </c>
      <c r="O8" s="239">
        <f t="shared" si="0"/>
        <v>7744.4145031967073</v>
      </c>
      <c r="P8" s="239">
        <f t="shared" si="0"/>
        <v>7714.5584873875641</v>
      </c>
      <c r="Q8" s="239">
        <f t="shared" si="0"/>
        <v>8017.7010086615664</v>
      </c>
      <c r="R8" s="239">
        <f t="shared" si="0"/>
        <v>7857.4348847258734</v>
      </c>
      <c r="S8" s="239">
        <f t="shared" si="0"/>
        <v>7857.1572997255735</v>
      </c>
      <c r="T8" s="239">
        <f t="shared" si="0"/>
        <v>8564.089672146707</v>
      </c>
      <c r="U8" s="239">
        <f t="shared" si="0"/>
        <v>8560.9296483269609</v>
      </c>
      <c r="V8" s="239">
        <f t="shared" si="0"/>
        <v>8527.604266029899</v>
      </c>
      <c r="W8" s="239">
        <f t="shared" si="0"/>
        <v>8988.239548392572</v>
      </c>
      <c r="X8" s="239">
        <f t="shared" si="0"/>
        <v>8944.0557573249116</v>
      </c>
      <c r="Y8" s="239">
        <f t="shared" si="0"/>
        <v>9776.332390690277</v>
      </c>
      <c r="Z8" s="239">
        <f t="shared" si="0"/>
        <v>9394.5975475793875</v>
      </c>
      <c r="AA8" s="239">
        <f t="shared" si="0"/>
        <v>9332.3617636595409</v>
      </c>
      <c r="AB8" s="239">
        <f t="shared" si="0"/>
        <v>10103.471778379873</v>
      </c>
      <c r="AC8" s="239">
        <f t="shared" si="0"/>
        <v>10237.162816648141</v>
      </c>
      <c r="AD8" s="239">
        <f t="shared" si="0"/>
        <v>10852.470217617052</v>
      </c>
      <c r="AE8" s="239">
        <f t="shared" si="0"/>
        <v>11029.352741166738</v>
      </c>
      <c r="AF8" s="239">
        <f t="shared" si="0"/>
        <v>11534.55449019162</v>
      </c>
      <c r="AG8" s="239">
        <f t="shared" si="0"/>
        <v>11527.751067639798</v>
      </c>
      <c r="AH8" s="239">
        <f t="shared" si="0"/>
        <v>12565.066094183985</v>
      </c>
      <c r="AI8" s="239">
        <f t="shared" si="0"/>
        <v>12581.641258268504</v>
      </c>
      <c r="AJ8" s="239">
        <f t="shared" si="0"/>
        <v>12522.821411200948</v>
      </c>
      <c r="AK8" s="239">
        <f t="shared" si="0"/>
        <v>14000.518115341107</v>
      </c>
      <c r="AL8" s="239">
        <f t="shared" si="0"/>
        <v>13203.251503417276</v>
      </c>
      <c r="AM8" s="239">
        <f t="shared" si="0"/>
        <v>14269.239506927694</v>
      </c>
      <c r="AN8" s="239">
        <f t="shared" si="0"/>
        <v>14477.729074397084</v>
      </c>
      <c r="AO8" s="239">
        <f t="shared" si="0"/>
        <v>14218.379860247263</v>
      </c>
      <c r="AP8" s="239">
        <f t="shared" si="0"/>
        <v>15072.375986699113</v>
      </c>
      <c r="AQ8" s="239">
        <f t="shared" si="0"/>
        <v>15290.493795294467</v>
      </c>
      <c r="AR8" s="239">
        <f t="shared" si="0"/>
        <v>16565.813661390937</v>
      </c>
      <c r="AS8" s="239">
        <f t="shared" si="0"/>
        <v>16165.213359090958</v>
      </c>
      <c r="AT8" s="239">
        <f t="shared" si="0"/>
        <v>16656.952934883331</v>
      </c>
      <c r="AU8" s="239">
        <f t="shared" si="0"/>
        <v>16947.705449625813</v>
      </c>
      <c r="AV8" s="239">
        <f t="shared" si="0"/>
        <v>17333.003256472475</v>
      </c>
      <c r="AW8" s="239">
        <f t="shared" si="0"/>
        <v>17719.180752667497</v>
      </c>
      <c r="AX8" s="239">
        <f t="shared" si="0"/>
        <v>18081.266636396722</v>
      </c>
      <c r="AY8" s="239">
        <f t="shared" si="0"/>
        <v>18468.295955607406</v>
      </c>
      <c r="AZ8" s="239">
        <f t="shared" si="0"/>
        <v>18941.00003890174</v>
      </c>
      <c r="BA8" s="239">
        <f t="shared" si="0"/>
        <v>19465.478381595549</v>
      </c>
      <c r="BB8" s="239">
        <f t="shared" si="0"/>
        <v>20121.989330583361</v>
      </c>
      <c r="BC8" s="239">
        <f t="shared" si="0"/>
        <v>20822.378941054532</v>
      </c>
      <c r="BD8" s="239">
        <f t="shared" si="0"/>
        <v>21523.704763437683</v>
      </c>
      <c r="BE8" s="239">
        <f t="shared" si="0"/>
        <v>22276.019760966654</v>
      </c>
      <c r="BF8" s="239">
        <f t="shared" si="0"/>
        <v>23047.372594878187</v>
      </c>
      <c r="BG8" s="239">
        <f t="shared" si="0"/>
        <v>23844.360113367708</v>
      </c>
      <c r="BH8" s="239">
        <f t="shared" si="0"/>
        <v>24692.079046817693</v>
      </c>
      <c r="BI8" s="239">
        <f t="shared" si="0"/>
        <v>25558.890756336492</v>
      </c>
    </row>
    <row r="10" spans="1:61" x14ac:dyDescent="0.3">
      <c r="A10" s="178" t="s">
        <v>558</v>
      </c>
      <c r="B10" s="239">
        <f>IF(B$5="Actual",0,Summary!C8)</f>
        <v>0</v>
      </c>
      <c r="C10" s="239">
        <f>IF(C5="Actual",0,Summary!D8)</f>
        <v>0</v>
      </c>
      <c r="D10" s="239">
        <f>IF(D5="Actual",0,Summary!E8)</f>
        <v>0</v>
      </c>
      <c r="E10" s="239">
        <f>IF(E5="Actual",0,Summary!F8)</f>
        <v>0</v>
      </c>
      <c r="F10" s="239">
        <f>IF(F5="Actual",0,Summary!G8)</f>
        <v>0</v>
      </c>
      <c r="G10" s="239">
        <f>IF(G5="Actual",0,Summary!H8)</f>
        <v>0</v>
      </c>
      <c r="H10" s="239">
        <f>IF(H5="Actual",0,Summary!I8)</f>
        <v>0</v>
      </c>
      <c r="I10" s="239">
        <f>IF(I5="Actual",0,Summary!J8)</f>
        <v>214.37655087778222</v>
      </c>
      <c r="J10" s="239">
        <f>IF(J5="Actual",0,Summary!K8)</f>
        <v>144.41118678856375</v>
      </c>
      <c r="K10" s="239">
        <f>IF(K5="Actual",0,Summary!L8)</f>
        <v>91.946293096156253</v>
      </c>
      <c r="L10" s="239">
        <f>IF(L5="Actual",0,Summary!M8)</f>
        <v>161.9818761891072</v>
      </c>
      <c r="M10" s="239">
        <f>IF(M5="Actual",0,Summary!N8)</f>
        <v>109.51794254272811</v>
      </c>
      <c r="N10" s="239">
        <f>IF(N5="Actual",0,Summary!O8)</f>
        <v>109.55449872027292</v>
      </c>
      <c r="O10" s="239">
        <f>IF(O5="Actual",0,Summary!P8)</f>
        <v>179.59155137413237</v>
      </c>
      <c r="P10" s="239">
        <f>IF(P5="Actual",0,Summary!Q8)</f>
        <v>179.62910724704454</v>
      </c>
      <c r="Q10" s="239">
        <f>IF(Q5="Actual",0,Summary!R8)</f>
        <v>284.66717317332194</v>
      </c>
      <c r="R10" s="239">
        <f>IF(R5="Actual",0,Summary!S8)</f>
        <v>127.20575608009513</v>
      </c>
      <c r="S10" s="239">
        <f>IF(S5="Actual",0,Summary!T8)</f>
        <v>197.24486298857335</v>
      </c>
      <c r="T10" s="239">
        <f>IF(T5="Actual",0,Summary!U8)</f>
        <v>319.78450101532218</v>
      </c>
      <c r="U10" s="239">
        <f>IF(U5="Actual",0,Summary!V8)</f>
        <v>214.82467737355861</v>
      </c>
      <c r="V10" s="239">
        <f>IF(V5="Actual",0,Summary!W8)</f>
        <v>197.36539937446375</v>
      </c>
      <c r="W10" s="239">
        <f>IF(W5="Actual",0,Summary!X8)</f>
        <v>319.90667442851316</v>
      </c>
      <c r="X10" s="239">
        <f>IF(X5="Actual",0,Summary!Y8)</f>
        <v>127.44851004682552</v>
      </c>
      <c r="Y10" s="239">
        <f>IF(Y5="Actual",0,Summary!Z8)</f>
        <v>232.49091384252935</v>
      </c>
      <c r="Z10" s="239">
        <f>IF(Z5="Actual",0,Summary!AA8)</f>
        <v>145.03389353214857</v>
      </c>
      <c r="AA10" s="239">
        <f>IF(AA5="Actual",0,Summary!AB8)</f>
        <v>180.07745693700659</v>
      </c>
      <c r="AB10" s="239">
        <f>IF(AB5="Actual",0,Summary!AC8)</f>
        <v>302.62471234075764</v>
      </c>
      <c r="AC10" s="239">
        <f>IF(AC5="Actual",0,Summary!AD8)</f>
        <v>512.67260952902438</v>
      </c>
      <c r="AD10" s="239">
        <f>IF(AD5="Actual",0,Summary!AE8)</f>
        <v>285.22115721800287</v>
      </c>
      <c r="AE10" s="239">
        <f>IF(AE5="Actual",0,Summary!AF8)</f>
        <v>215.27036424226552</v>
      </c>
      <c r="AF10" s="239">
        <f>IF(AF5="Actual",0,Summary!AG8)</f>
        <v>267.82023955636862</v>
      </c>
      <c r="AG10" s="239">
        <f>IF(AG5="Actual",0,Summary!AH8)</f>
        <v>92.87079223648206</v>
      </c>
      <c r="AH10" s="239">
        <f>IF(AH5="Actual",0,Summary!AI8)</f>
        <v>75.422031482040879</v>
      </c>
      <c r="AI10" s="239">
        <f>IF(AI5="Actual",0,Summary!AJ8)</f>
        <v>267.97396661741936</v>
      </c>
      <c r="AJ10" s="239">
        <f>IF(AJ5="Actual",0,Summary!AK8)</f>
        <v>180.52660709362794</v>
      </c>
      <c r="AK10" s="239">
        <f>IF(AK5="Actual",0,Summary!AL8)</f>
        <v>233.07996249003287</v>
      </c>
      <c r="AL10" s="239">
        <f>IF(AL5="Actual",0,Summary!AM8)</f>
        <v>180.63404251609964</v>
      </c>
      <c r="AM10" s="239">
        <f>IF(AM5="Actual",0,Summary!AN8)</f>
        <v>145.6888570131598</v>
      </c>
      <c r="AN10" s="239">
        <f>IF(AN5="Actual",0,Summary!AO8)</f>
        <v>163.24441595620195</v>
      </c>
      <c r="AO10" s="239">
        <f>IF(AO5="Actual",0,Summary!AP8)</f>
        <v>163.30072945568679</v>
      </c>
      <c r="AP10" s="239">
        <f>IF(AP5="Actual",0,Summary!AQ8)</f>
        <v>180.8578077593871</v>
      </c>
      <c r="AQ10" s="239">
        <f>IF(AQ5="Actual",0,Summary!AR8)</f>
        <v>180.91566125425265</v>
      </c>
      <c r="AR10" s="239">
        <f>IF(AR5="Actual",0,Summary!AS8)</f>
        <v>198.47430046830021</v>
      </c>
      <c r="AS10" s="239">
        <f>IF(AS5="Actual",0,Summary!AT8)</f>
        <v>198.53373607252968</v>
      </c>
      <c r="AT10" s="239">
        <f>IF(AT5="Actual",0,Summary!AU8)</f>
        <v>216.09397888286568</v>
      </c>
      <c r="AU10" s="239">
        <f>IF(AU5="Actual",0,Summary!AV8)</f>
        <v>276.54703585161036</v>
      </c>
      <c r="AV10" s="239">
        <f>IF(AV5="Actual",0,Summary!AW8)</f>
        <v>370.28186632112005</v>
      </c>
      <c r="AW10" s="239">
        <f>IF(AW5="Actual",0,Summary!AX8)</f>
        <v>370.34432384104798</v>
      </c>
      <c r="AX10" s="239">
        <f>IF(AX5="Actual",0,Summary!AY8)</f>
        <v>345.42861740573471</v>
      </c>
      <c r="AY10" s="239">
        <f>IF(AY5="Actual",0,Summary!AZ8)</f>
        <v>369.22903985743164</v>
      </c>
      <c r="AZ10" s="239">
        <f>IF(AZ5="Actual",0,Summary!BA8)</f>
        <v>454.06570483567094</v>
      </c>
      <c r="BA10" s="239">
        <f>IF(BA5="Actual",0,Summary!BB8)</f>
        <v>504.99471958627055</v>
      </c>
      <c r="BB10" s="239">
        <f>IF(BB5="Actual",0,Summary!BC8)</f>
        <v>636.17483864297242</v>
      </c>
      <c r="BC10" s="239">
        <f>IF(BC5="Actual",0,Summary!BD8)</f>
        <v>679.19367193763208</v>
      </c>
      <c r="BD10" s="239">
        <f>IF(BD5="Actual",0,Summary!BE8)</f>
        <v>679.26261501069246</v>
      </c>
      <c r="BE10" s="239">
        <f>IF(BE5="Actual",0,Summary!BF8)</f>
        <v>729.06501589131085</v>
      </c>
      <c r="BF10" s="239">
        <f>IF(BF5="Actual",0,Summary!BG8)</f>
        <v>747.22039760347582</v>
      </c>
      <c r="BG10" s="239">
        <f>IF(BG5="Actual",0,Summary!BH8)</f>
        <v>769.89787956633575</v>
      </c>
      <c r="BH10" s="239">
        <f>IF(BH5="Actual",0,Summary!BI8)</f>
        <v>819.70626678145265</v>
      </c>
      <c r="BI10" s="239">
        <f>IF(BI5="Actual",0,Summary!BJ8)</f>
        <v>837.86771612964924</v>
      </c>
    </row>
    <row r="11" spans="1:61" x14ac:dyDescent="0.3">
      <c r="A11" s="178" t="s">
        <v>560</v>
      </c>
      <c r="B11" s="239">
        <f>IF(B$5="Actual",0,'Revenue Summary'!B184/1000)</f>
        <v>0</v>
      </c>
      <c r="C11" s="239">
        <f>IF(C$5="Actual",0,'Revenue Summary'!C184/1000)</f>
        <v>0</v>
      </c>
      <c r="D11" s="239">
        <f>IF(D$5="Actual",0,'Revenue Summary'!D184/1000)</f>
        <v>0</v>
      </c>
      <c r="E11" s="239">
        <f>IF(E$5="Actual",0,'Revenue Summary'!E184/1000)</f>
        <v>0</v>
      </c>
      <c r="F11" s="239">
        <f>IF(F$5="Actual",0,'Revenue Summary'!F184/1000)</f>
        <v>0</v>
      </c>
      <c r="G11" s="239">
        <f>IF(G$5="Actual",0,'Revenue Summary'!G184/1000)</f>
        <v>0</v>
      </c>
      <c r="H11" s="239">
        <f>IF(H$5="Actual",0,'Revenue Summary'!H184/1000)</f>
        <v>0</v>
      </c>
      <c r="I11" s="239">
        <f>IF(I$5="Actual",0,'Revenue Summary'!I184/1000)</f>
        <v>-12.890931676376741</v>
      </c>
      <c r="J11" s="239">
        <f>IF(J$5="Actual",0,'Revenue Summary'!J184/1000)</f>
        <v>-12.992950177224134</v>
      </c>
      <c r="K11" s="239">
        <f>IF(K$5="Actual",0,'Revenue Summary'!K184/1000)</f>
        <v>-13.096354210496603</v>
      </c>
      <c r="L11" s="239">
        <f>IF(L$5="Actual",0,'Revenue Summary'!L184/1000)</f>
        <v>-13.201162593370297</v>
      </c>
      <c r="M11" s="239">
        <f>IF(M$5="Actual",0,'Revenue Summary'!M184/1000)</f>
        <v>-13.307394398580966</v>
      </c>
      <c r="N11" s="239">
        <f>IF(N$5="Actual",0,'Revenue Summary'!N184/1000)</f>
        <v>-13.415068957894777</v>
      </c>
      <c r="O11" s="239">
        <f>IF(O$5="Actual",0,'Revenue Summary'!O184/1000)</f>
        <v>-13.524205865626234</v>
      </c>
      <c r="P11" s="239">
        <f>IF(P$5="Actual",0,'Revenue Summary'!P184/1000)</f>
        <v>-13.634824982203922</v>
      </c>
      <c r="Q11" s="239">
        <f>IF(Q$5="Actual",0,'Revenue Summary'!Q184/1000)</f>
        <v>-13.746946437784613</v>
      </c>
      <c r="R11" s="239">
        <f>IF(R$5="Actual",0,'Revenue Summary'!R184/1000)</f>
        <v>-13.860590635916546</v>
      </c>
      <c r="S11" s="239">
        <f>IF(S$5="Actual",0,'Revenue Summary'!S184/1000)</f>
        <v>-13.975778257252365</v>
      </c>
      <c r="T11" s="239">
        <f>IF(T$5="Actual",0,'Revenue Summary'!T184/1000)</f>
        <v>-14.092530263312543</v>
      </c>
      <c r="U11" s="239">
        <f>IF(U$5="Actual",0,'Revenue Summary'!U184/1000)</f>
        <v>-14.210867900299913</v>
      </c>
      <c r="V11" s="239">
        <f>IF(V$5="Actual",0,'Revenue Summary'!V184/1000)</f>
        <v>-14.330812702965968</v>
      </c>
      <c r="W11" s="239">
        <f>IF(W$5="Actual",0,'Revenue Summary'!W184/1000)</f>
        <v>-14.452386498529711</v>
      </c>
      <c r="X11" s="239">
        <f>IF(X$5="Actual",0,'Revenue Summary'!X184/1000)</f>
        <v>-14.575611410649705</v>
      </c>
      <c r="Y11" s="239">
        <f>IF(Y$5="Actual",0,'Revenue Summary'!Y184/1000)</f>
        <v>-14.700509863450078</v>
      </c>
      <c r="Z11" s="239">
        <f>IF(Z$5="Actual",0,'Revenue Summary'!Z184/1000)</f>
        <v>-14.827104585601198</v>
      </c>
      <c r="AA11" s="239">
        <f>IF(AA$5="Actual",0,'Revenue Summary'!AA184/1000)</f>
        <v>-14.955418614455782</v>
      </c>
      <c r="AB11" s="239">
        <f>IF(AB$5="Actual",0,'Revenue Summary'!AB184/1000)</f>
        <v>-15.094607258231621</v>
      </c>
      <c r="AC11" s="239">
        <f>IF(AC$5="Actual",0,'Revenue Summary'!AC184/1000)</f>
        <v>-15.235686249126378</v>
      </c>
      <c r="AD11" s="239">
        <f>IF(AD$5="Actual",0,'Revenue Summary'!AD184/1000)</f>
        <v>-15.3786812602994</v>
      </c>
      <c r="AE11" s="239">
        <f>IF(AE$5="Actual",0,'Revenue Summary'!AE184/1000)</f>
        <v>-15.523618313582029</v>
      </c>
      <c r="AF11" s="239">
        <f>IF(AF$5="Actual",0,'Revenue Summary'!AF184/1000)</f>
        <v>-15.670523784212978</v>
      </c>
      <c r="AG11" s="239">
        <f>IF(AG$5="Actual",0,'Revenue Summary'!AG184/1000)</f>
        <v>-15.819424405638049</v>
      </c>
      <c r="AH11" s="239">
        <f>IF(AH$5="Actual",0,'Revenue Summary'!AH184/1000)</f>
        <v>-15.970347274374971</v>
      </c>
      <c r="AI11" s="239">
        <f>IF(AI$5="Actual",0,'Revenue Summary'!AI184/1000)</f>
        <v>-16.123319854944395</v>
      </c>
      <c r="AJ11" s="239">
        <f>IF(AJ$5="Actual",0,'Revenue Summary'!AJ184/1000)</f>
        <v>-16.278369984867766</v>
      </c>
      <c r="AK11" s="239">
        <f>IF(AK$5="Actual",0,'Revenue Summary'!AK184/1000)</f>
        <v>-16.435525879733152</v>
      </c>
      <c r="AL11" s="239">
        <f>IF(AL$5="Actual",0,'Revenue Summary'!AL184/1000)</f>
        <v>-16.594816138329811</v>
      </c>
      <c r="AM11" s="239">
        <f>IF(AM$5="Actual",0,'Revenue Summary'!AM184/1000)</f>
        <v>-16.756269747852542</v>
      </c>
      <c r="AN11" s="239">
        <f>IF(AN$5="Actual",0,'Revenue Summary'!AN184/1000)</f>
        <v>-16.919916089176674</v>
      </c>
      <c r="AO11" s="239">
        <f>IF(AO$5="Actual",0,'Revenue Summary'!AO184/1000)</f>
        <v>-17.085784942204722</v>
      </c>
      <c r="AP11" s="239">
        <f>IF(AP$5="Actual",0,'Revenue Summary'!AP184/1000)</f>
        <v>-17.253906491285662</v>
      </c>
      <c r="AQ11" s="239">
        <f>IF(AQ$5="Actual",0,'Revenue Summary'!AQ184/1000)</f>
        <v>-17.424311330707773</v>
      </c>
      <c r="AR11" s="239">
        <f>IF(AR$5="Actual",0,'Revenue Summary'!AR184/1000)</f>
        <v>-17.597030470266116</v>
      </c>
      <c r="AS11" s="239">
        <f>IF(AS$5="Actual",0,'Revenue Summary'!AS184/1000)</f>
        <v>-17.772095340905601</v>
      </c>
      <c r="AT11" s="239">
        <f>IF(AT$5="Actual",0,'Revenue Summary'!AT184/1000)</f>
        <v>-17.949537800440709</v>
      </c>
      <c r="AU11" s="239">
        <f>IF(AU$5="Actual",0,'Revenue Summary'!AU184/1000)</f>
        <v>-18.129390139352878</v>
      </c>
      <c r="AV11" s="239">
        <f>IF(AV$5="Actual",0,'Revenue Summary'!AV184/1000)</f>
        <v>-18.31168508666665</v>
      </c>
      <c r="AW11" s="239">
        <f>IF(AW$5="Actual",0,'Revenue Summary'!AW184/1000)</f>
        <v>-18.496455815905588</v>
      </c>
      <c r="AX11" s="239">
        <f>IF(AX$5="Actual",0,'Revenue Summary'!AX184/1000)</f>
        <v>-18.683735951129119</v>
      </c>
      <c r="AY11" s="239">
        <f>IF(AY$5="Actual",0,'Revenue Summary'!AY184/1000)</f>
        <v>-18.873559573051327</v>
      </c>
      <c r="AZ11" s="239">
        <f>IF(AZ$5="Actual",0,'Revenue Summary'!AZ184/1000)</f>
        <v>-19.065961225242891</v>
      </c>
      <c r="BA11" s="239">
        <f>IF(BA$5="Actual",0,'Revenue Summary'!BA184/1000)</f>
        <v>-19.260975920417206</v>
      </c>
      <c r="BB11" s="239">
        <f>IF(BB$5="Actual",0,'Revenue Summary'!BB184/1000)</f>
        <v>-19.458639146801897</v>
      </c>
      <c r="BC11" s="239">
        <f>IF(BC$5="Actual",0,'Revenue Summary'!BC184/1000)</f>
        <v>-19.658986874596881</v>
      </c>
      <c r="BD11" s="239">
        <f>IF(BD$5="Actual",0,'Revenue Summary'!BD184/1000)</f>
        <v>-19.862055562520123</v>
      </c>
      <c r="BE11" s="239">
        <f>IF(BE$5="Actual",0,'Revenue Summary'!BE184/1000)</f>
        <v>-20.067882164442278</v>
      </c>
      <c r="BF11" s="239">
        <f>IF(BF$5="Actual",0,'Revenue Summary'!BF184/1000)</f>
        <v>-20.27650413611147</v>
      </c>
      <c r="BG11" s="239">
        <f>IF(BG$5="Actual",0,'Revenue Summary'!BG184/1000)</f>
        <v>-20.487959441969359</v>
      </c>
      <c r="BH11" s="239">
        <f>IF(BH$5="Actual",0,'Revenue Summary'!BH184/1000)</f>
        <v>-20.711418520050298</v>
      </c>
      <c r="BI11" s="239">
        <f>IF(BI$5="Actual",0,'Revenue Summary'!BI184/1000)</f>
        <v>-20.937912437849402</v>
      </c>
    </row>
    <row r="12" spans="1:61" x14ac:dyDescent="0.3">
      <c r="A12" s="178" t="s">
        <v>559</v>
      </c>
      <c r="B12" s="239">
        <f>IF(B$5="Actual",0,'Revenue Summary'!B194/1000)</f>
        <v>0</v>
      </c>
      <c r="C12" s="239">
        <f>IF(C$5="Actual",0,'Revenue Summary'!C194/1000)</f>
        <v>0</v>
      </c>
      <c r="D12" s="239">
        <f>IF(D$5="Actual",0,'Revenue Summary'!D194/1000)</f>
        <v>0</v>
      </c>
      <c r="E12" s="239">
        <f>IF(E$5="Actual",0,'Revenue Summary'!E194/1000)</f>
        <v>0</v>
      </c>
      <c r="F12" s="239">
        <f>IF(F$5="Actual",0,'Revenue Summary'!F194/1000)</f>
        <v>0</v>
      </c>
      <c r="G12" s="239">
        <f>IF(G$5="Actual",0,'Revenue Summary'!G194/1000)</f>
        <v>0</v>
      </c>
      <c r="H12" s="239">
        <f>IF(H$5="Actual",0,'Revenue Summary'!H194/1000)</f>
        <v>0</v>
      </c>
      <c r="I12" s="239">
        <f>IF(I$5="Actual",0,'Revenue Summary'!I194/1000)</f>
        <v>0</v>
      </c>
      <c r="J12" s="239">
        <f>IF(J$5="Actual",0,'Revenue Summary'!J194/1000)</f>
        <v>0</v>
      </c>
      <c r="K12" s="239">
        <f>IF(K$5="Actual",0,'Revenue Summary'!K194/1000)</f>
        <v>0</v>
      </c>
      <c r="L12" s="239">
        <f>IF(L$5="Actual",0,'Revenue Summary'!L194/1000)</f>
        <v>0</v>
      </c>
      <c r="M12" s="239">
        <f>IF(M$5="Actual",0,'Revenue Summary'!M194/1000)</f>
        <v>0</v>
      </c>
      <c r="N12" s="239">
        <f>IF(N$5="Actual",0,'Revenue Summary'!N194/1000)</f>
        <v>0</v>
      </c>
      <c r="O12" s="239">
        <f>IF(O$5="Actual",0,'Revenue Summary'!O194/1000)</f>
        <v>0</v>
      </c>
      <c r="P12" s="239">
        <f>IF(P$5="Actual",0,'Revenue Summary'!P194/1000)</f>
        <v>0</v>
      </c>
      <c r="Q12" s="239">
        <f>IF(Q$5="Actual",0,'Revenue Summary'!Q194/1000)</f>
        <v>0</v>
      </c>
      <c r="R12" s="239">
        <f>IF(R$5="Actual",0,'Revenue Summary'!R194/1000)</f>
        <v>0</v>
      </c>
      <c r="S12" s="239">
        <f>IF(S$5="Actual",0,'Revenue Summary'!S194/1000)</f>
        <v>0</v>
      </c>
      <c r="T12" s="239">
        <f>IF(T$5="Actual",0,'Revenue Summary'!T194/1000)</f>
        <v>0</v>
      </c>
      <c r="U12" s="239">
        <f>IF(U$5="Actual",0,'Revenue Summary'!U194/1000)</f>
        <v>0</v>
      </c>
      <c r="V12" s="239">
        <f>IF(V$5="Actual",0,'Revenue Summary'!V194/1000)</f>
        <v>0</v>
      </c>
      <c r="W12" s="239">
        <f>IF(W$5="Actual",0,'Revenue Summary'!W194/1000)</f>
        <v>0</v>
      </c>
      <c r="X12" s="239">
        <f>IF(X$5="Actual",0,'Revenue Summary'!X194/1000)</f>
        <v>0</v>
      </c>
      <c r="Y12" s="239">
        <f>IF(Y$5="Actual",0,'Revenue Summary'!Y194/1000)</f>
        <v>0</v>
      </c>
      <c r="Z12" s="239">
        <f>IF(Z$5="Actual",0,'Revenue Summary'!Z194/1000)</f>
        <v>0</v>
      </c>
      <c r="AA12" s="239">
        <f>IF(AA$5="Actual",0,'Revenue Summary'!AA194/1000)</f>
        <v>0</v>
      </c>
      <c r="AB12" s="239">
        <f>IF(AB$5="Actual",0,'Revenue Summary'!AB194/1000)</f>
        <v>0</v>
      </c>
      <c r="AC12" s="239">
        <f>IF(AC$5="Actual",0,'Revenue Summary'!AC194/1000)</f>
        <v>0</v>
      </c>
      <c r="AD12" s="239">
        <f>IF(AD$5="Actual",0,'Revenue Summary'!AD194/1000)</f>
        <v>0</v>
      </c>
      <c r="AE12" s="239">
        <f>IF(AE$5="Actual",0,'Revenue Summary'!AE194/1000)</f>
        <v>0</v>
      </c>
      <c r="AF12" s="239">
        <f>IF(AF$5="Actual",0,'Revenue Summary'!AF194/1000)</f>
        <v>0</v>
      </c>
      <c r="AG12" s="239">
        <f>IF(AG$5="Actual",0,'Revenue Summary'!AG194/1000)</f>
        <v>0</v>
      </c>
      <c r="AH12" s="239">
        <f>IF(AH$5="Actual",0,'Revenue Summary'!AH194/1000)</f>
        <v>0</v>
      </c>
      <c r="AI12" s="239">
        <f>IF(AI$5="Actual",0,'Revenue Summary'!AI194/1000)</f>
        <v>0</v>
      </c>
      <c r="AJ12" s="239">
        <f>IF(AJ$5="Actual",0,'Revenue Summary'!AJ194/1000)</f>
        <v>0</v>
      </c>
      <c r="AK12" s="239">
        <f>IF(AK$5="Actual",0,'Revenue Summary'!AK194/1000)</f>
        <v>0</v>
      </c>
      <c r="AL12" s="239">
        <f>IF(AL$5="Actual",0,'Revenue Summary'!AL194/1000)</f>
        <v>0</v>
      </c>
      <c r="AM12" s="239">
        <f>IF(AM$5="Actual",0,'Revenue Summary'!AM194/1000)</f>
        <v>0</v>
      </c>
      <c r="AN12" s="239">
        <f>IF(AN$5="Actual",0,'Revenue Summary'!AN194/1000)</f>
        <v>0</v>
      </c>
      <c r="AO12" s="239">
        <f>IF(AO$5="Actual",0,'Revenue Summary'!AO194/1000)</f>
        <v>0</v>
      </c>
      <c r="AP12" s="239">
        <f>IF(AP$5="Actual",0,'Revenue Summary'!AP194/1000)</f>
        <v>0</v>
      </c>
      <c r="AQ12" s="239">
        <f>IF(AQ$5="Actual",0,'Revenue Summary'!AQ194/1000)</f>
        <v>0</v>
      </c>
      <c r="AR12" s="239">
        <f>IF(AR$5="Actual",0,'Revenue Summary'!AR194/1000)</f>
        <v>0</v>
      </c>
      <c r="AS12" s="239">
        <f>IF(AS$5="Actual",0,'Revenue Summary'!AS194/1000)</f>
        <v>0</v>
      </c>
      <c r="AT12" s="239">
        <f>IF(AT$5="Actual",0,'Revenue Summary'!AT194/1000)</f>
        <v>0</v>
      </c>
      <c r="AU12" s="239">
        <f>IF(AU$5="Actual",0,'Revenue Summary'!AU194/1000)</f>
        <v>-20.901569453159322</v>
      </c>
      <c r="AV12" s="239">
        <f>IF(AV$5="Actual",0,'Revenue Summary'!AV194/1000)</f>
        <v>-20.589605729977841</v>
      </c>
      <c r="AW12" s="239">
        <f>IF(AW$5="Actual",0,'Revenue Summary'!AW194/1000)</f>
        <v>-20.277642006796356</v>
      </c>
      <c r="AX12" s="239">
        <f>IF(AX$5="Actual",0,'Revenue Summary'!AX194/1000)</f>
        <v>-19.965678283614871</v>
      </c>
      <c r="AY12" s="239">
        <f>IF(AY$5="Actual",0,'Revenue Summary'!AY194/1000)</f>
        <v>-19.341750837251908</v>
      </c>
      <c r="AZ12" s="239">
        <f>IF(AZ$5="Actual",0,'Revenue Summary'!AZ194/1000)</f>
        <v>-19.029787114070423</v>
      </c>
      <c r="BA12" s="239">
        <f>IF(BA$5="Actual",0,'Revenue Summary'!BA194/1000)</f>
        <v>-18.717823390888942</v>
      </c>
      <c r="BB12" s="239">
        <f>IF(BB$5="Actual",0,'Revenue Summary'!BB194/1000)</f>
        <v>-18.40585966770746</v>
      </c>
      <c r="BC12" s="239">
        <f>IF(BC$5="Actual",0,'Revenue Summary'!BC194/1000)</f>
        <v>-18.093895944525979</v>
      </c>
      <c r="BD12" s="239">
        <f>IF(BD$5="Actual",0,'Revenue Summary'!BD194/1000)</f>
        <v>-17.781932221344498</v>
      </c>
      <c r="BE12" s="239">
        <f>IF(BE$5="Actual",0,'Revenue Summary'!BE194/1000)</f>
        <v>-17.158004774981528</v>
      </c>
      <c r="BF12" s="239">
        <f>IF(BF$5="Actual",0,'Revenue Summary'!BF194/1000)</f>
        <v>-16.846041051800047</v>
      </c>
      <c r="BG12" s="239">
        <f>IF(BG$5="Actual",0,'Revenue Summary'!BG194/1000)</f>
        <v>-16.534077328618565</v>
      </c>
      <c r="BH12" s="239">
        <f>IF(BH$5="Actual",0,'Revenue Summary'!BH194/1000)</f>
        <v>-16.22211360543708</v>
      </c>
      <c r="BI12" s="239">
        <f>IF(BI$5="Actual",0,'Revenue Summary'!BI194/1000)</f>
        <v>-15.910149882255599</v>
      </c>
    </row>
    <row r="14" spans="1:61" x14ac:dyDescent="0.3">
      <c r="A14" t="s">
        <v>556</v>
      </c>
      <c r="B14" s="177">
        <f>SUM(B8:B12)</f>
        <v>2233.7743199999995</v>
      </c>
      <c r="C14" s="177">
        <f t="shared" ref="C14:BI14" si="1">SUM(C8:C12)</f>
        <v>2231.0437200000001</v>
      </c>
      <c r="D14" s="177">
        <f t="shared" si="1"/>
        <v>2449.49244</v>
      </c>
      <c r="E14" s="177">
        <f t="shared" si="1"/>
        <v>2472.3028800000002</v>
      </c>
      <c r="F14" s="177">
        <f t="shared" si="1"/>
        <v>2630.6390399999996</v>
      </c>
      <c r="G14" s="177">
        <f t="shared" si="1"/>
        <v>2699.3971200000001</v>
      </c>
      <c r="H14" s="177">
        <f t="shared" si="1"/>
        <v>2946.4527599999997</v>
      </c>
      <c r="I14" s="177">
        <f t="shared" si="1"/>
        <v>7555.7115428149818</v>
      </c>
      <c r="J14" s="177">
        <f t="shared" si="1"/>
        <v>7485.9470457573916</v>
      </c>
      <c r="K14" s="177">
        <f t="shared" si="1"/>
        <v>7392.5405972755043</v>
      </c>
      <c r="L14" s="177">
        <f t="shared" si="1"/>
        <v>7583.2945650773909</v>
      </c>
      <c r="M14" s="177">
        <f t="shared" si="1"/>
        <v>7587.2996908046662</v>
      </c>
      <c r="N14" s="177">
        <f t="shared" si="1"/>
        <v>7613.1143719689617</v>
      </c>
      <c r="O14" s="177">
        <f t="shared" si="1"/>
        <v>7910.4818487052135</v>
      </c>
      <c r="P14" s="177">
        <f t="shared" si="1"/>
        <v>7880.552769652405</v>
      </c>
      <c r="Q14" s="177">
        <f t="shared" si="1"/>
        <v>8288.6212353971041</v>
      </c>
      <c r="R14" s="177">
        <f t="shared" si="1"/>
        <v>7970.7800501700522</v>
      </c>
      <c r="S14" s="177">
        <f t="shared" si="1"/>
        <v>8040.4263844568941</v>
      </c>
      <c r="T14" s="177">
        <f t="shared" si="1"/>
        <v>8869.7816428987153</v>
      </c>
      <c r="U14" s="177">
        <f t="shared" si="1"/>
        <v>8761.5434578002205</v>
      </c>
      <c r="V14" s="177">
        <f t="shared" si="1"/>
        <v>8710.6388527013951</v>
      </c>
      <c r="W14" s="177">
        <f t="shared" si="1"/>
        <v>9293.6938363225563</v>
      </c>
      <c r="X14" s="177">
        <f t="shared" si="1"/>
        <v>9056.9286559610882</v>
      </c>
      <c r="Y14" s="177">
        <f t="shared" si="1"/>
        <v>9994.1227946693562</v>
      </c>
      <c r="Z14" s="177">
        <f t="shared" si="1"/>
        <v>9524.8043365259346</v>
      </c>
      <c r="AA14" s="177">
        <f t="shared" si="1"/>
        <v>9497.4838019820909</v>
      </c>
      <c r="AB14" s="177">
        <f t="shared" si="1"/>
        <v>10391.001883462399</v>
      </c>
      <c r="AC14" s="177">
        <f t="shared" si="1"/>
        <v>10734.599739928039</v>
      </c>
      <c r="AD14" s="177">
        <f t="shared" si="1"/>
        <v>11122.312693574755</v>
      </c>
      <c r="AE14" s="177">
        <f t="shared" si="1"/>
        <v>11229.099487095422</v>
      </c>
      <c r="AF14" s="177">
        <f t="shared" si="1"/>
        <v>11786.704205963777</v>
      </c>
      <c r="AG14" s="177">
        <f t="shared" si="1"/>
        <v>11604.802435470643</v>
      </c>
      <c r="AH14" s="177">
        <f t="shared" si="1"/>
        <v>12624.517778391652</v>
      </c>
      <c r="AI14" s="177">
        <f t="shared" si="1"/>
        <v>12833.491905030978</v>
      </c>
      <c r="AJ14" s="177">
        <f t="shared" si="1"/>
        <v>12687.069648309709</v>
      </c>
      <c r="AK14" s="177">
        <f t="shared" si="1"/>
        <v>14217.162551951407</v>
      </c>
      <c r="AL14" s="177">
        <f t="shared" si="1"/>
        <v>13367.290729795046</v>
      </c>
      <c r="AM14" s="177">
        <f t="shared" si="1"/>
        <v>14398.172094193</v>
      </c>
      <c r="AN14" s="177">
        <f t="shared" si="1"/>
        <v>14624.05357426411</v>
      </c>
      <c r="AO14" s="177">
        <f t="shared" si="1"/>
        <v>14364.594804760745</v>
      </c>
      <c r="AP14" s="177">
        <f t="shared" si="1"/>
        <v>15235.979887967214</v>
      </c>
      <c r="AQ14" s="177">
        <f t="shared" si="1"/>
        <v>15453.985145218012</v>
      </c>
      <c r="AR14" s="177">
        <f t="shared" si="1"/>
        <v>16746.69093138897</v>
      </c>
      <c r="AS14" s="177">
        <f t="shared" si="1"/>
        <v>16345.974999822582</v>
      </c>
      <c r="AT14" s="177">
        <f t="shared" si="1"/>
        <v>16855.097375965757</v>
      </c>
      <c r="AU14" s="177">
        <f t="shared" si="1"/>
        <v>17185.22152588491</v>
      </c>
      <c r="AV14" s="177">
        <f t="shared" si="1"/>
        <v>17664.383831976949</v>
      </c>
      <c r="AW14" s="177">
        <f t="shared" si="1"/>
        <v>18050.750978685843</v>
      </c>
      <c r="AX14" s="177">
        <f t="shared" si="1"/>
        <v>18388.045839567712</v>
      </c>
      <c r="AY14" s="177">
        <f t="shared" si="1"/>
        <v>18799.309685054537</v>
      </c>
      <c r="AZ14" s="177">
        <f t="shared" si="1"/>
        <v>19356.969995398096</v>
      </c>
      <c r="BA14" s="177">
        <f t="shared" si="1"/>
        <v>19932.494301870513</v>
      </c>
      <c r="BB14" s="177">
        <f t="shared" si="1"/>
        <v>20720.299670411827</v>
      </c>
      <c r="BC14" s="177">
        <f t="shared" si="1"/>
        <v>21463.81973017304</v>
      </c>
      <c r="BD14" s="177">
        <f t="shared" si="1"/>
        <v>22165.323390664511</v>
      </c>
      <c r="BE14" s="177">
        <f t="shared" si="1"/>
        <v>22967.858889918542</v>
      </c>
      <c r="BF14" s="177">
        <f t="shared" si="1"/>
        <v>23757.470447293752</v>
      </c>
      <c r="BG14" s="177">
        <f t="shared" si="1"/>
        <v>24577.235956163455</v>
      </c>
      <c r="BH14" s="177">
        <f t="shared" si="1"/>
        <v>25474.851781473659</v>
      </c>
      <c r="BI14" s="177">
        <f t="shared" si="1"/>
        <v>26359.910410146036</v>
      </c>
    </row>
    <row r="15" spans="1:61" x14ac:dyDescent="0.3">
      <c r="A15" t="s">
        <v>976</v>
      </c>
      <c r="B15" s="196"/>
      <c r="C15" s="196"/>
      <c r="D15" s="196"/>
      <c r="E15" s="196"/>
      <c r="F15" s="196"/>
      <c r="G15" s="196"/>
      <c r="H15" s="196"/>
      <c r="I15" s="196"/>
      <c r="J15" s="196"/>
      <c r="K15" s="196"/>
      <c r="L15" s="196"/>
      <c r="M15" s="196"/>
      <c r="N15" s="196"/>
      <c r="O15" s="196"/>
      <c r="P15" s="207">
        <f>(SUM(N14:P14)-SUM(B14:D14))/SUM(B14:D14)</f>
        <v>2.3848854572013054</v>
      </c>
      <c r="Q15" s="207">
        <f t="shared" ref="Q15:BI15" si="2">(SUM(O14:Q14)-SUM(C14:E14))/SUM(C14:E14)</f>
        <v>2.3664473251944904</v>
      </c>
      <c r="R15" s="207">
        <f t="shared" si="2"/>
        <v>2.1963143146363691</v>
      </c>
      <c r="S15" s="207">
        <f t="shared" si="2"/>
        <v>2.1144285765392805</v>
      </c>
      <c r="T15" s="207">
        <f t="shared" si="2"/>
        <v>2.006225021023246</v>
      </c>
      <c r="U15" s="207">
        <f t="shared" si="2"/>
        <v>0.94459963203972397</v>
      </c>
      <c r="V15" s="207">
        <f t="shared" si="2"/>
        <v>0.46440965607492551</v>
      </c>
      <c r="W15" s="207">
        <f t="shared" si="2"/>
        <v>0.1930836454242075</v>
      </c>
      <c r="X15" s="207">
        <f t="shared" si="2"/>
        <v>0.20476910933692599</v>
      </c>
      <c r="Y15" s="207">
        <f t="shared" si="2"/>
        <v>0.2562414518825758</v>
      </c>
      <c r="Z15" s="207">
        <f t="shared" si="2"/>
        <v>0.25422319315587588</v>
      </c>
      <c r="AA15" s="207">
        <f>(SUM(Y14:AA14)-SUM(M14:O14))/SUM(M14:O14)</f>
        <v>0.25552947165347045</v>
      </c>
      <c r="AB15" s="207">
        <f t="shared" si="2"/>
        <v>0.25675537419145417</v>
      </c>
      <c r="AC15" s="207">
        <f>(SUM(AA14:AC14)-SUM(O14:Q14))/SUM(O14:Q14)</f>
        <v>0.2717409921204289</v>
      </c>
      <c r="AD15" s="207">
        <f t="shared" si="2"/>
        <v>0.33587306103395514</v>
      </c>
      <c r="AE15" s="207">
        <f t="shared" si="2"/>
        <v>0.36157393253503139</v>
      </c>
      <c r="AF15" s="207">
        <f t="shared" si="2"/>
        <v>0.37205629777500737</v>
      </c>
      <c r="AG15" s="207">
        <f t="shared" si="2"/>
        <v>0.34858761579039538</v>
      </c>
      <c r="AH15" s="207">
        <f t="shared" si="2"/>
        <v>0.36724902074649479</v>
      </c>
      <c r="AI15" s="207">
        <f t="shared" si="2"/>
        <v>0.38470386381470467</v>
      </c>
      <c r="AJ15" s="207">
        <f t="shared" si="2"/>
        <v>0.40958245979178426</v>
      </c>
      <c r="AK15" s="207">
        <f t="shared" si="2"/>
        <v>0.40194324214242433</v>
      </c>
      <c r="AL15" s="207">
        <f t="shared" si="2"/>
        <v>0.40928493025767854</v>
      </c>
      <c r="AM15" s="207">
        <f t="shared" si="2"/>
        <v>0.44685796850004272</v>
      </c>
      <c r="AN15" s="207">
        <f t="shared" si="2"/>
        <v>0.44116881744915531</v>
      </c>
      <c r="AO15" s="207">
        <f t="shared" si="2"/>
        <v>0.41680107900786617</v>
      </c>
      <c r="AP15" s="207">
        <f t="shared" si="2"/>
        <v>0.37139499417877347</v>
      </c>
      <c r="AQ15" s="207">
        <f t="shared" si="2"/>
        <v>0.36174042208745449</v>
      </c>
      <c r="AR15" s="207">
        <f t="shared" si="2"/>
        <v>0.38955106448541477</v>
      </c>
      <c r="AS15" s="207">
        <f t="shared" si="2"/>
        <v>0.40224728868694398</v>
      </c>
      <c r="AT15" s="207">
        <f t="shared" si="2"/>
        <v>0.3868205642286856</v>
      </c>
      <c r="AU15" s="207">
        <f t="shared" si="2"/>
        <v>0.35948383355369173</v>
      </c>
      <c r="AV15" s="207">
        <f t="shared" si="2"/>
        <v>0.35547503477900022</v>
      </c>
      <c r="AW15" s="207">
        <f t="shared" si="2"/>
        <v>0.33123769736734032</v>
      </c>
      <c r="AX15" s="207">
        <f t="shared" si="2"/>
        <v>0.3434600112888021</v>
      </c>
      <c r="AY15" s="207">
        <f t="shared" si="2"/>
        <v>0.31573730820001206</v>
      </c>
      <c r="AZ15" s="207">
        <f t="shared" si="2"/>
        <v>0.33392240168023807</v>
      </c>
      <c r="BA15" s="207">
        <f t="shared" si="2"/>
        <v>0.33885759197728293</v>
      </c>
      <c r="BB15" s="207">
        <f t="shared" si="2"/>
        <v>0.35693088487687574</v>
      </c>
      <c r="BC15" s="207">
        <f t="shared" si="2"/>
        <v>0.37869760410220138</v>
      </c>
      <c r="BD15" s="207">
        <f t="shared" si="2"/>
        <v>0.35653412920391547</v>
      </c>
      <c r="BE15" s="207">
        <f t="shared" si="2"/>
        <v>0.371814544033303</v>
      </c>
      <c r="BF15" s="207">
        <f t="shared" si="2"/>
        <v>0.37925400791625585</v>
      </c>
      <c r="BG15" s="207">
        <f t="shared" si="2"/>
        <v>0.41511827467445284</v>
      </c>
      <c r="BH15" s="207">
        <f t="shared" si="2"/>
        <v>0.42752117858403671</v>
      </c>
      <c r="BI15" s="207">
        <f t="shared" si="2"/>
        <v>0.4444514827396685</v>
      </c>
    </row>
    <row r="16" spans="1:61" x14ac:dyDescent="0.3">
      <c r="A16" t="s">
        <v>977</v>
      </c>
      <c r="B16" s="196"/>
      <c r="C16" s="196"/>
      <c r="D16" s="196"/>
      <c r="E16" s="196"/>
      <c r="F16" s="196"/>
      <c r="G16" s="196"/>
      <c r="H16" s="432"/>
      <c r="I16" s="432"/>
      <c r="J16" s="432"/>
      <c r="K16" s="432"/>
      <c r="L16" s="432"/>
      <c r="M16" s="432"/>
      <c r="N16" s="432"/>
      <c r="O16" s="432"/>
      <c r="P16" s="432"/>
      <c r="Q16" s="432"/>
      <c r="R16" s="207">
        <f t="shared" ref="R16:AB16" si="3">(SUM(M14:R14)-SUM(A14:F14))/SUM(A14:F14)</f>
        <v>2.9319179121758658</v>
      </c>
      <c r="S16" s="207">
        <f t="shared" si="3"/>
        <v>2.2414970945336905</v>
      </c>
      <c r="T16" s="207">
        <f t="shared" si="3"/>
        <v>2.1732194725660881</v>
      </c>
      <c r="U16" s="207">
        <f t="shared" si="3"/>
        <v>1.4001019399657577</v>
      </c>
      <c r="V16" s="207">
        <f t="shared" si="3"/>
        <v>0.9635869424701291</v>
      </c>
      <c r="W16" s="207">
        <f t="shared" si="3"/>
        <v>0.68172279456399809</v>
      </c>
      <c r="X16" s="207">
        <f t="shared" si="3"/>
        <v>0.47863344996103302</v>
      </c>
      <c r="Y16" s="207">
        <f t="shared" si="3"/>
        <v>0.34858270368076588</v>
      </c>
      <c r="Z16" s="207">
        <f t="shared" si="3"/>
        <v>0.22388970675053246</v>
      </c>
      <c r="AA16" s="207">
        <f t="shared" si="3"/>
        <v>0.23051079269484037</v>
      </c>
      <c r="AB16" s="207">
        <f t="shared" si="3"/>
        <v>0.25650311437991624</v>
      </c>
      <c r="AC16" s="207">
        <f>(SUM(X14:AC14)-SUM(L14:Q14))/SUM(L14:Q14)</f>
        <v>0.26322430895385207</v>
      </c>
      <c r="AD16" s="207">
        <f>(SUM(Y14:AD14)-SUM(M14:R14))/SUM(M14:R14)</f>
        <v>0.29657615245695318</v>
      </c>
      <c r="AE16" s="207">
        <f t="shared" ref="AE16:BI16" si="4">(SUM(Z14:AE14)-SUM(N14:S14))/SUM(N14:S14)</f>
        <v>0.31014867769955151</v>
      </c>
      <c r="AF16" s="207">
        <f t="shared" si="4"/>
        <v>0.3227195684538639</v>
      </c>
      <c r="AG16" s="207">
        <f t="shared" si="4"/>
        <v>0.34242583585687625</v>
      </c>
      <c r="AH16" s="207">
        <f>(SUM(AC14:AH14)-SUM(Q14:V14))/SUM(Q14:V14)</f>
        <v>0.36452590094504339</v>
      </c>
      <c r="AI16" s="207">
        <f t="shared" si="4"/>
        <v>0.37861087163464807</v>
      </c>
      <c r="AJ16" s="207">
        <f t="shared" si="4"/>
        <v>0.37988864195279076</v>
      </c>
      <c r="AK16" s="207">
        <f>(SUM(AF14:AK14)-SUM(T14:Y14))/SUM(T14:Y14)</f>
        <v>0.38523143150144901</v>
      </c>
      <c r="AL16" s="207">
        <f t="shared" si="4"/>
        <v>0.39739636520961735</v>
      </c>
      <c r="AM16" s="207">
        <f t="shared" si="4"/>
        <v>0.42887001996469903</v>
      </c>
      <c r="AN16" s="207">
        <f t="shared" si="4"/>
        <v>0.42191887352608515</v>
      </c>
      <c r="AO16" s="207">
        <f t="shared" si="4"/>
        <v>0.41317296711327844</v>
      </c>
      <c r="AP16" s="207">
        <f t="shared" si="4"/>
        <v>0.40713626226922167</v>
      </c>
      <c r="AQ16" s="207">
        <f t="shared" si="4"/>
        <v>0.39912084644643775</v>
      </c>
      <c r="AR16" s="207">
        <f t="shared" si="4"/>
        <v>0.40243654991828359</v>
      </c>
      <c r="AS16" s="207">
        <f t="shared" si="4"/>
        <v>0.38736850651630778</v>
      </c>
      <c r="AT16" s="207">
        <f t="shared" si="4"/>
        <v>0.37481220780678309</v>
      </c>
      <c r="AU16" s="207">
        <f t="shared" si="4"/>
        <v>0.37389991843510278</v>
      </c>
      <c r="AV16" s="207">
        <f t="shared" si="4"/>
        <v>0.37772843306760467</v>
      </c>
      <c r="AW16" s="207">
        <f t="shared" si="4"/>
        <v>0.3576637677490373</v>
      </c>
      <c r="AX16" s="207">
        <f t="shared" si="4"/>
        <v>0.3511394969099591</v>
      </c>
      <c r="AY16" s="207">
        <f t="shared" si="4"/>
        <v>0.33465459452873275</v>
      </c>
      <c r="AZ16" s="207">
        <f t="shared" si="4"/>
        <v>0.33262339250087075</v>
      </c>
      <c r="BA16" s="207">
        <f t="shared" si="4"/>
        <v>0.34107310841351107</v>
      </c>
      <c r="BB16" s="207">
        <f t="shared" si="4"/>
        <v>0.33686975980400174</v>
      </c>
      <c r="BC16" s="207">
        <f t="shared" si="4"/>
        <v>0.35699231245758356</v>
      </c>
      <c r="BD16" s="207">
        <f t="shared" si="4"/>
        <v>0.3480899606109486</v>
      </c>
      <c r="BE16" s="207">
        <f t="shared" si="4"/>
        <v>0.36471941396606566</v>
      </c>
      <c r="BF16" s="207">
        <f t="shared" si="4"/>
        <v>0.37899013511710233</v>
      </c>
      <c r="BG16" s="207">
        <f t="shared" si="4"/>
        <v>0.38670944057709405</v>
      </c>
      <c r="BH16" s="207">
        <f t="shared" si="4"/>
        <v>0.40054527803614831</v>
      </c>
      <c r="BI16" s="207">
        <f t="shared" si="4"/>
        <v>0.41278859914018073</v>
      </c>
    </row>
    <row r="17" spans="1:61" x14ac:dyDescent="0.3">
      <c r="A17" t="s">
        <v>978</v>
      </c>
      <c r="B17" s="196"/>
      <c r="C17" s="196"/>
      <c r="D17" s="196"/>
      <c r="E17" s="196"/>
      <c r="F17" s="196"/>
      <c r="G17" s="196"/>
      <c r="H17" s="196"/>
      <c r="I17" s="196"/>
      <c r="J17" s="196"/>
      <c r="K17" s="196"/>
      <c r="L17" s="196"/>
      <c r="M17" s="196"/>
      <c r="N17" s="196"/>
      <c r="O17" s="196"/>
      <c r="P17" s="196"/>
      <c r="Q17" s="196"/>
      <c r="R17" s="432"/>
      <c r="S17" s="432"/>
      <c r="T17" s="432"/>
      <c r="U17" s="432"/>
      <c r="V17" s="432"/>
      <c r="W17" s="432"/>
      <c r="X17" s="207">
        <f t="shared" ref="X17:AB17" si="5">(SUM(M14:X14)-SUM(A14:L14))/SUM(A14:L14)</f>
        <v>1.0969507749439731</v>
      </c>
      <c r="Y17" s="207">
        <f t="shared" si="5"/>
        <v>0.85262501066141605</v>
      </c>
      <c r="Z17" s="207">
        <f t="shared" si="5"/>
        <v>0.71982077228479557</v>
      </c>
      <c r="AA17" s="207">
        <f t="shared" si="5"/>
        <v>0.59648255503280523</v>
      </c>
      <c r="AB17" s="207">
        <f t="shared" si="5"/>
        <v>0.51063614385865141</v>
      </c>
      <c r="AC17" s="207">
        <f>(SUM(R14:AC14)-SUM(F14:Q14))/SUM(F14:Q14)</f>
        <v>0.42890311566378447</v>
      </c>
      <c r="AD17" s="207">
        <f>(SUM(S14:AD14)-SUM(G14:R14))/SUM(G14:R14)</f>
        <v>0.374883275516179</v>
      </c>
      <c r="AE17" s="207">
        <f t="shared" ref="AE17:BI17" si="6">(SUM(T14:AE14)-SUM(H14:S14))/SUM(H14:S14)</f>
        <v>0.32780822916341762</v>
      </c>
      <c r="AF17" s="207">
        <f t="shared" si="6"/>
        <v>0.27526842917702626</v>
      </c>
      <c r="AG17" s="207">
        <f t="shared" si="6"/>
        <v>0.28895515184066134</v>
      </c>
      <c r="AH17" s="207">
        <f t="shared" si="6"/>
        <v>0.31312789234590127</v>
      </c>
      <c r="AI17" s="207">
        <f t="shared" si="6"/>
        <v>0.32371908410941097</v>
      </c>
      <c r="AJ17" s="207">
        <f t="shared" si="6"/>
        <v>0.34051642896359235</v>
      </c>
      <c r="AK17" s="207">
        <f t="shared" si="6"/>
        <v>0.35025026203810539</v>
      </c>
      <c r="AL17" s="207">
        <f t="shared" si="6"/>
        <v>0.36234228302255239</v>
      </c>
      <c r="AM17" s="207">
        <f t="shared" si="6"/>
        <v>0.38820558002591782</v>
      </c>
      <c r="AN17" s="207">
        <f t="shared" si="6"/>
        <v>0.39510625730381077</v>
      </c>
      <c r="AO17" s="207">
        <f t="shared" si="6"/>
        <v>0.39706930089462017</v>
      </c>
      <c r="AP17" s="207">
        <f t="shared" si="6"/>
        <v>0.39453202838153867</v>
      </c>
      <c r="AQ17" s="207">
        <f t="shared" si="6"/>
        <v>0.39263913084789615</v>
      </c>
      <c r="AR17" s="207">
        <f t="shared" si="6"/>
        <v>0.40011410414327264</v>
      </c>
      <c r="AS17" s="207">
        <f t="shared" si="6"/>
        <v>0.4062979928114846</v>
      </c>
      <c r="AT17" s="207">
        <f t="shared" si="6"/>
        <v>0.3962593694434377</v>
      </c>
      <c r="AU17" s="207">
        <f t="shared" si="6"/>
        <v>0.39172909959121094</v>
      </c>
      <c r="AV17" s="207">
        <f t="shared" si="6"/>
        <v>0.39117057787949527</v>
      </c>
      <c r="AW17" s="207">
        <f t="shared" si="6"/>
        <v>0.37640504304387201</v>
      </c>
      <c r="AX17" s="207">
        <f t="shared" si="6"/>
        <v>0.37451854790354527</v>
      </c>
      <c r="AY17" s="207">
        <f t="shared" si="6"/>
        <v>0.35863413072315048</v>
      </c>
      <c r="AZ17" s="207">
        <f t="shared" si="6"/>
        <v>0.35190096301677348</v>
      </c>
      <c r="BA17" s="207">
        <f t="shared" si="6"/>
        <v>0.3561661624141032</v>
      </c>
      <c r="BB17" s="207">
        <f t="shared" si="6"/>
        <v>0.35557174382590551</v>
      </c>
      <c r="BC17" s="207">
        <f t="shared" si="6"/>
        <v>0.35730399097026644</v>
      </c>
      <c r="BD17" s="207">
        <f t="shared" si="6"/>
        <v>0.3494924161960124</v>
      </c>
      <c r="BE17" s="207">
        <f t="shared" si="6"/>
        <v>0.35078627845815424</v>
      </c>
      <c r="BF17" s="207">
        <f t="shared" si="6"/>
        <v>0.35749190216395055</v>
      </c>
      <c r="BG17" s="207">
        <f t="shared" si="6"/>
        <v>0.36567223129218496</v>
      </c>
      <c r="BH17" s="207">
        <f t="shared" si="6"/>
        <v>0.3711055454002502</v>
      </c>
      <c r="BI17" s="207">
        <f t="shared" si="6"/>
        <v>0.38714879439774919</v>
      </c>
    </row>
    <row r="19" spans="1:61" x14ac:dyDescent="0.3">
      <c r="AC19" s="207"/>
    </row>
    <row r="20" spans="1:61" x14ac:dyDescent="0.3">
      <c r="R20" s="207"/>
      <c r="S20" s="207"/>
      <c r="T20" s="207"/>
      <c r="U20" s="207"/>
      <c r="V20" s="207"/>
      <c r="W20" s="207"/>
      <c r="X20" s="207"/>
      <c r="Y20" s="207"/>
      <c r="Z20" s="207"/>
      <c r="AA20" s="207"/>
      <c r="AB20" s="207"/>
      <c r="AC20" s="207"/>
      <c r="AD20" s="207"/>
      <c r="AE20" s="207"/>
    </row>
  </sheetData>
  <conditionalFormatting sqref="B5:BI5">
    <cfRule type="cellIs" dxfId="29" priority="1" operator="equal">
      <formula>"Fcst"</formula>
    </cfRule>
    <cfRule type="cellIs" dxfId="28" priority="2" operator="equal">
      <formula>"Actual"</formula>
    </cfRule>
  </conditionalFormatting>
  <pageMargins left="0.7" right="0.7" top="0.75" bottom="0.75" header="0.3" footer="0.3"/>
  <pageSetup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7CD59-E1FF-41C1-A26E-9AD8DF2F19B9}">
  <sheetPr>
    <tabColor rgb="FF7030A0"/>
  </sheetPr>
  <dimension ref="A1:BU18"/>
  <sheetViews>
    <sheetView workbookViewId="0">
      <selection activeCell="B14" sqref="B14"/>
    </sheetView>
  </sheetViews>
  <sheetFormatPr defaultColWidth="9.109375" defaultRowHeight="14.4" x14ac:dyDescent="0.3"/>
  <cols>
    <col min="1" max="1" width="24.88671875" customWidth="1"/>
    <col min="2" max="2" width="9.109375" bestFit="1" customWidth="1"/>
    <col min="3" max="7" width="8.5546875" bestFit="1" customWidth="1"/>
    <col min="8" max="9" width="9.5546875" bestFit="1" customWidth="1"/>
    <col min="10" max="11" width="8.5546875" bestFit="1" customWidth="1"/>
    <col min="12" max="13" width="9.5546875" bestFit="1" customWidth="1"/>
    <col min="14" max="14" width="8.5546875" bestFit="1" customWidth="1"/>
    <col min="15" max="17" width="9.5546875" bestFit="1" customWidth="1"/>
    <col min="18" max="18" width="8.5546875" bestFit="1" customWidth="1"/>
    <col min="19" max="23" width="9.5546875" bestFit="1" customWidth="1"/>
    <col min="24" max="24" width="8.5546875" bestFit="1" customWidth="1"/>
    <col min="25" max="47" width="9.5546875" bestFit="1" customWidth="1"/>
  </cols>
  <sheetData>
    <row r="1" spans="1:73" ht="21" x14ac:dyDescent="0.4">
      <c r="A1" s="155" t="s">
        <v>426</v>
      </c>
    </row>
    <row r="4" spans="1:73" x14ac:dyDescent="0.3">
      <c r="B4" s="275" t="str">
        <f>Summary!C2</f>
        <v>Actual</v>
      </c>
      <c r="C4" s="275" t="str">
        <f>Summary!D2</f>
        <v>Actual</v>
      </c>
      <c r="D4" s="275" t="str">
        <f>Summary!E2</f>
        <v>Actual</v>
      </c>
      <c r="E4" s="275" t="str">
        <f>Summary!F2</f>
        <v>Actual</v>
      </c>
      <c r="F4" s="275" t="str">
        <f>Summary!G2</f>
        <v>Actual</v>
      </c>
      <c r="G4" s="275" t="str">
        <f>Summary!H2</f>
        <v>Actual</v>
      </c>
      <c r="H4" s="275" t="str">
        <f>Summary!I2</f>
        <v>Actual</v>
      </c>
      <c r="I4" s="275" t="str">
        <f>Summary!J2</f>
        <v>Fcst</v>
      </c>
      <c r="J4" s="275" t="str">
        <f>Summary!K2</f>
        <v>Fcst</v>
      </c>
      <c r="K4" s="275" t="str">
        <f>Summary!L2</f>
        <v>Fcst</v>
      </c>
      <c r="L4" s="275" t="str">
        <f>Summary!M2</f>
        <v>Fcst</v>
      </c>
      <c r="M4" s="275" t="str">
        <f>Summary!N2</f>
        <v>Fcst</v>
      </c>
      <c r="N4" s="275" t="str">
        <f>Summary!O2</f>
        <v>Fcst</v>
      </c>
      <c r="O4" s="275" t="str">
        <f>Summary!P2</f>
        <v>Fcst</v>
      </c>
      <c r="P4" s="275" t="str">
        <f>Summary!Q2</f>
        <v>Fcst</v>
      </c>
      <c r="Q4" s="275" t="str">
        <f>Summary!R2</f>
        <v>Fcst</v>
      </c>
      <c r="R4" s="275" t="str">
        <f>Summary!S2</f>
        <v>Fcst</v>
      </c>
      <c r="S4" s="275" t="str">
        <f>Summary!T2</f>
        <v>Fcst</v>
      </c>
      <c r="T4" s="275" t="str">
        <f>Summary!U2</f>
        <v>Fcst</v>
      </c>
      <c r="U4" s="275" t="str">
        <f>Summary!V2</f>
        <v>Fcst</v>
      </c>
      <c r="V4" s="275" t="str">
        <f>Summary!W2</f>
        <v>Fcst</v>
      </c>
      <c r="W4" s="275" t="str">
        <f>Summary!X2</f>
        <v>Fcst</v>
      </c>
      <c r="X4" s="275" t="str">
        <f>Summary!Y2</f>
        <v>Fcst</v>
      </c>
      <c r="Y4" s="275" t="str">
        <f>Summary!Z2</f>
        <v>Fcst</v>
      </c>
      <c r="Z4" s="275" t="str">
        <f>Summary!AA2</f>
        <v>Fcst</v>
      </c>
      <c r="AA4" s="275" t="str">
        <f>Summary!AB2</f>
        <v>Fcst</v>
      </c>
      <c r="AB4" s="275" t="str">
        <f>Summary!AC2</f>
        <v>Fcst</v>
      </c>
      <c r="AC4" s="275" t="str">
        <f>Summary!AD2</f>
        <v>Fcst</v>
      </c>
      <c r="AD4" s="275" t="str">
        <f>Summary!AE2</f>
        <v>Fcst</v>
      </c>
      <c r="AE4" s="275" t="str">
        <f>Summary!AF2</f>
        <v>Fcst</v>
      </c>
      <c r="AF4" s="275" t="str">
        <f>Summary!AG2</f>
        <v>Fcst</v>
      </c>
      <c r="AG4" s="275" t="str">
        <f>Summary!AH2</f>
        <v>Fcst</v>
      </c>
      <c r="AH4" s="275" t="str">
        <f>Summary!AI2</f>
        <v>Fcst</v>
      </c>
      <c r="AI4" s="275" t="str">
        <f>Summary!AJ2</f>
        <v>Fcst</v>
      </c>
      <c r="AJ4" s="275" t="str">
        <f>Summary!AK2</f>
        <v>Fcst</v>
      </c>
      <c r="AK4" s="275" t="str">
        <f>Summary!AL2</f>
        <v>Fcst</v>
      </c>
      <c r="AL4" s="275" t="str">
        <f>Summary!AM2</f>
        <v>Fcst</v>
      </c>
      <c r="AM4" s="275" t="str">
        <f>Summary!AN2</f>
        <v>Fcst</v>
      </c>
      <c r="AN4" s="275" t="str">
        <f>Summary!AO2</f>
        <v>Fcst</v>
      </c>
      <c r="AO4" s="275" t="str">
        <f>Summary!AP2</f>
        <v>Fcst</v>
      </c>
      <c r="AP4" s="275" t="str">
        <f>Summary!AQ2</f>
        <v>Fcst</v>
      </c>
      <c r="AQ4" s="275" t="str">
        <f>Summary!AR2</f>
        <v>Fcst</v>
      </c>
      <c r="AR4" s="275" t="str">
        <f>Summary!AS2</f>
        <v>Fcst</v>
      </c>
      <c r="AS4" s="275" t="str">
        <f>Summary!AT2</f>
        <v>Fcst</v>
      </c>
      <c r="AT4" s="275" t="str">
        <f>Summary!AU2</f>
        <v>Fcst</v>
      </c>
      <c r="AU4" s="275" t="str">
        <f>Summary!AV2</f>
        <v>Fcst</v>
      </c>
      <c r="AV4" s="275" t="str">
        <f>Summary!AW2</f>
        <v>Fcst</v>
      </c>
      <c r="AW4" s="275" t="str">
        <f>Summary!AX2</f>
        <v>Fcst</v>
      </c>
      <c r="AX4" s="275" t="str">
        <f>Summary!AY2</f>
        <v>Fcst</v>
      </c>
      <c r="AY4" s="275" t="str">
        <f>Summary!AZ2</f>
        <v>Fcst</v>
      </c>
      <c r="AZ4" s="275" t="str">
        <f>Summary!BA2</f>
        <v>Fcst</v>
      </c>
      <c r="BA4" s="275" t="str">
        <f>Summary!BB2</f>
        <v>Fcst</v>
      </c>
      <c r="BB4" s="275" t="str">
        <f>Summary!BC2</f>
        <v>Fcst</v>
      </c>
      <c r="BC4" s="275" t="str">
        <f>Summary!BD2</f>
        <v>Fcst</v>
      </c>
      <c r="BD4" s="275" t="str">
        <f>Summary!BE2</f>
        <v>Fcst</v>
      </c>
      <c r="BE4" s="275" t="str">
        <f>Summary!BF2</f>
        <v>Fcst</v>
      </c>
      <c r="BF4" s="275" t="str">
        <f>Summary!BG2</f>
        <v>Fcst</v>
      </c>
      <c r="BG4" s="275" t="str">
        <f>Summary!BH2</f>
        <v>Fcst</v>
      </c>
      <c r="BH4" s="275" t="str">
        <f>Summary!BI2</f>
        <v>Fcst</v>
      </c>
      <c r="BI4" s="275" t="str">
        <f>Summary!BJ2</f>
        <v>Fcst</v>
      </c>
      <c r="BJ4" s="275" t="str">
        <f>Summary!BK2</f>
        <v>Fcst</v>
      </c>
      <c r="BK4" s="275" t="str">
        <f>Summary!BL2</f>
        <v>Fcst</v>
      </c>
      <c r="BL4" s="275" t="str">
        <f>Summary!BM2</f>
        <v>Fcst</v>
      </c>
      <c r="BM4" s="275" t="str">
        <f>Summary!BN2</f>
        <v>Fcst</v>
      </c>
      <c r="BN4" s="275" t="str">
        <f>Summary!BO2</f>
        <v>Fcst</v>
      </c>
      <c r="BO4" s="275" t="str">
        <f>Summary!BP2</f>
        <v>Fcst</v>
      </c>
      <c r="BP4" s="275" t="str">
        <f>Summary!BQ2</f>
        <v>Fcst</v>
      </c>
      <c r="BQ4" s="275" t="str">
        <f>Summary!BR2</f>
        <v>Fcst</v>
      </c>
      <c r="BR4" s="275" t="str">
        <f>Summary!BS2</f>
        <v>Fcst</v>
      </c>
      <c r="BS4" s="275" t="str">
        <f>Summary!BT2</f>
        <v>Fcst</v>
      </c>
      <c r="BT4" s="275" t="str">
        <f>Summary!BU2</f>
        <v>Fcst</v>
      </c>
      <c r="BU4" s="275" t="str">
        <f>Summary!BV2</f>
        <v>Fcst</v>
      </c>
    </row>
    <row r="5" spans="1:73" x14ac:dyDescent="0.3">
      <c r="B5" s="264">
        <f>Summary!C6</f>
        <v>44562</v>
      </c>
      <c r="C5" s="264">
        <f>Summary!D6</f>
        <v>44593</v>
      </c>
      <c r="D5" s="264">
        <f>Summary!E6</f>
        <v>44621</v>
      </c>
      <c r="E5" s="264">
        <f>Summary!F6</f>
        <v>44652</v>
      </c>
      <c r="F5" s="264">
        <f>Summary!G6</f>
        <v>44682</v>
      </c>
      <c r="G5" s="264">
        <f>Summary!H6</f>
        <v>44713</v>
      </c>
      <c r="H5" s="264">
        <f>Summary!I6</f>
        <v>44743</v>
      </c>
      <c r="I5" s="264">
        <f>Summary!J6</f>
        <v>44774</v>
      </c>
      <c r="J5" s="264">
        <f>Summary!K6</f>
        <v>44805</v>
      </c>
      <c r="K5" s="264">
        <f>Summary!L6</f>
        <v>44835</v>
      </c>
      <c r="L5" s="264">
        <f>Summary!M6</f>
        <v>44866</v>
      </c>
      <c r="M5" s="264">
        <f>Summary!N6</f>
        <v>44896</v>
      </c>
      <c r="N5" s="264">
        <f>Summary!O6</f>
        <v>44927</v>
      </c>
      <c r="O5" s="264">
        <f>Summary!P6</f>
        <v>44958</v>
      </c>
      <c r="P5" s="264">
        <f>Summary!Q6</f>
        <v>44986</v>
      </c>
      <c r="Q5" s="264">
        <f>Summary!R6</f>
        <v>45017</v>
      </c>
      <c r="R5" s="264">
        <f>Summary!S6</f>
        <v>45047</v>
      </c>
      <c r="S5" s="264">
        <f>Summary!T6</f>
        <v>45078</v>
      </c>
      <c r="T5" s="264">
        <f>Summary!U6</f>
        <v>45108</v>
      </c>
      <c r="U5" s="264">
        <f>Summary!V6</f>
        <v>45139</v>
      </c>
      <c r="V5" s="264">
        <f>Summary!W6</f>
        <v>45170</v>
      </c>
      <c r="W5" s="264">
        <f>Summary!X6</f>
        <v>45200</v>
      </c>
      <c r="X5" s="264">
        <f>Summary!Y6</f>
        <v>45231</v>
      </c>
      <c r="Y5" s="264">
        <f>Summary!Z6</f>
        <v>45261</v>
      </c>
      <c r="Z5" s="264">
        <f>Summary!AA6</f>
        <v>45292</v>
      </c>
      <c r="AA5" s="264">
        <f>Summary!AB6</f>
        <v>45323</v>
      </c>
      <c r="AB5" s="264">
        <f>Summary!AC6</f>
        <v>45352</v>
      </c>
      <c r="AC5" s="264">
        <f>Summary!AD6</f>
        <v>45383</v>
      </c>
      <c r="AD5" s="264">
        <f>Summary!AE6</f>
        <v>45413</v>
      </c>
      <c r="AE5" s="264">
        <f>Summary!AF6</f>
        <v>45444</v>
      </c>
      <c r="AF5" s="264">
        <f>Summary!AG6</f>
        <v>45474</v>
      </c>
      <c r="AG5" s="264">
        <f>Summary!AH6</f>
        <v>45505</v>
      </c>
      <c r="AH5" s="264">
        <f>Summary!AI6</f>
        <v>45536</v>
      </c>
      <c r="AI5" s="264">
        <f>Summary!AJ6</f>
        <v>45566</v>
      </c>
      <c r="AJ5" s="264">
        <f>Summary!AK6</f>
        <v>45597</v>
      </c>
      <c r="AK5" s="264">
        <f>Summary!AL6</f>
        <v>45627</v>
      </c>
      <c r="AL5" s="264">
        <f>Summary!AM6</f>
        <v>45658</v>
      </c>
      <c r="AM5" s="264">
        <f>Summary!AN6</f>
        <v>45689</v>
      </c>
      <c r="AN5" s="264">
        <f>Summary!AO6</f>
        <v>45717</v>
      </c>
      <c r="AO5" s="264">
        <f>Summary!AP6</f>
        <v>45748</v>
      </c>
      <c r="AP5" s="264">
        <f>Summary!AQ6</f>
        <v>45778</v>
      </c>
      <c r="AQ5" s="264">
        <f>Summary!AR6</f>
        <v>45809</v>
      </c>
      <c r="AR5" s="264">
        <f>Summary!AS6</f>
        <v>45839</v>
      </c>
      <c r="AS5" s="264">
        <f>Summary!AT6</f>
        <v>45870</v>
      </c>
      <c r="AT5" s="264">
        <f>Summary!AU6</f>
        <v>45901</v>
      </c>
      <c r="AU5" s="264">
        <f>Summary!AV6</f>
        <v>45931</v>
      </c>
      <c r="AV5" s="264">
        <f>Summary!AW6</f>
        <v>45962</v>
      </c>
      <c r="AW5" s="264">
        <f>Summary!AX6</f>
        <v>45992</v>
      </c>
      <c r="AX5" s="264">
        <f>Summary!AY6</f>
        <v>46023</v>
      </c>
      <c r="AY5" s="264">
        <f>Summary!AZ6</f>
        <v>46054</v>
      </c>
      <c r="AZ5" s="264">
        <f>Summary!BA6</f>
        <v>46082</v>
      </c>
      <c r="BA5" s="264">
        <f>Summary!BB6</f>
        <v>46113</v>
      </c>
      <c r="BB5" s="264">
        <f>Summary!BC6</f>
        <v>46143</v>
      </c>
      <c r="BC5" s="264">
        <f>Summary!BD6</f>
        <v>46174</v>
      </c>
      <c r="BD5" s="264">
        <f>Summary!BE6</f>
        <v>46204</v>
      </c>
      <c r="BE5" s="264">
        <f>Summary!BF6</f>
        <v>46235</v>
      </c>
      <c r="BF5" s="264">
        <f>Summary!BG6</f>
        <v>46266</v>
      </c>
      <c r="BG5" s="264">
        <f>Summary!BH6</f>
        <v>46296</v>
      </c>
      <c r="BH5" s="264">
        <f>Summary!BI6</f>
        <v>46327</v>
      </c>
      <c r="BI5" s="264">
        <f>Summary!BJ6</f>
        <v>46357</v>
      </c>
      <c r="BJ5" s="264">
        <f>Summary!BK6</f>
        <v>46388</v>
      </c>
      <c r="BK5" s="264">
        <f>Summary!BL6</f>
        <v>46419</v>
      </c>
      <c r="BL5" s="264">
        <f>Summary!BM6</f>
        <v>46447</v>
      </c>
      <c r="BM5" s="264">
        <f>Summary!BN6</f>
        <v>46478</v>
      </c>
      <c r="BN5" s="264">
        <f>Summary!BO6</f>
        <v>46508</v>
      </c>
      <c r="BO5" s="264">
        <f>Summary!BP6</f>
        <v>46539</v>
      </c>
      <c r="BP5" s="264">
        <f>Summary!BQ6</f>
        <v>46569</v>
      </c>
      <c r="BQ5" s="264">
        <f>Summary!BR6</f>
        <v>46600</v>
      </c>
      <c r="BR5" s="264">
        <f>Summary!BS6</f>
        <v>46631</v>
      </c>
      <c r="BS5" s="264">
        <f>Summary!BT6</f>
        <v>46661</v>
      </c>
      <c r="BT5" s="264">
        <f>Summary!BU6</f>
        <v>46692</v>
      </c>
      <c r="BU5" s="264">
        <f>Summary!BV6</f>
        <v>46722</v>
      </c>
    </row>
    <row r="6" spans="1:73" x14ac:dyDescent="0.3">
      <c r="A6" t="s">
        <v>903</v>
      </c>
      <c r="B6" s="239">
        <f>Summary!C13</f>
        <v>186.14785999999998</v>
      </c>
      <c r="C6" s="239">
        <f>Summary!D13</f>
        <v>185.92031</v>
      </c>
      <c r="D6" s="239">
        <f>Summary!E13</f>
        <v>204.12437</v>
      </c>
      <c r="E6" s="239">
        <f>Summary!F13</f>
        <v>206.02524</v>
      </c>
      <c r="F6" s="239">
        <f>Summary!G13</f>
        <v>219.21991999999997</v>
      </c>
      <c r="G6" s="239">
        <f>Summary!H13</f>
        <v>224.94976</v>
      </c>
      <c r="H6" s="239">
        <f>Summary!I13</f>
        <v>245.53772999999998</v>
      </c>
      <c r="I6" s="239">
        <f>Summary!J13</f>
        <v>612.85216030113133</v>
      </c>
      <c r="J6" s="239">
        <f>Summary!K13</f>
        <v>612.87740076217096</v>
      </c>
      <c r="K6" s="239">
        <f>Summary!L13</f>
        <v>609.47422153248704</v>
      </c>
      <c r="L6" s="239">
        <f>Summary!M13</f>
        <v>619.54282095680446</v>
      </c>
      <c r="M6" s="239">
        <f>Summary!N13</f>
        <v>624.25742855504325</v>
      </c>
      <c r="N6" s="239">
        <f>Summary!O13</f>
        <v>626.41457851721532</v>
      </c>
      <c r="O6" s="239">
        <f>Summary!P13</f>
        <v>645.36787526639228</v>
      </c>
      <c r="P6" s="239">
        <f>Summary!Q13</f>
        <v>642.87987394896368</v>
      </c>
      <c r="Q6" s="239">
        <f>Summary!R13</f>
        <v>668.14175072179717</v>
      </c>
      <c r="R6" s="239">
        <f>Summary!S13</f>
        <v>654.78624039382282</v>
      </c>
      <c r="S6" s="239">
        <f>Summary!T13</f>
        <v>654.76310831046442</v>
      </c>
      <c r="T6" s="239">
        <f>Summary!U13</f>
        <v>713.67413934555884</v>
      </c>
      <c r="U6" s="239">
        <f>Summary!V13</f>
        <v>713.41080402724674</v>
      </c>
      <c r="V6" s="239">
        <f>Summary!W13</f>
        <v>710.63368883582484</v>
      </c>
      <c r="W6" s="239">
        <f>Summary!X13</f>
        <v>749.01996236604759</v>
      </c>
      <c r="X6" s="239">
        <f>Summary!Y13</f>
        <v>745.33797977707593</v>
      </c>
      <c r="Y6" s="239">
        <f>Summary!Z13</f>
        <v>814.69436589085637</v>
      </c>
      <c r="Z6" s="239">
        <f>Summary!AA13</f>
        <v>782.88312896494892</v>
      </c>
      <c r="AA6" s="239">
        <f>Summary!AB13</f>
        <v>777.696813638295</v>
      </c>
      <c r="AB6" s="239">
        <f>Summary!AC13</f>
        <v>841.95598153165611</v>
      </c>
      <c r="AC6" s="239">
        <f>Summary!AD13</f>
        <v>853.09690138734504</v>
      </c>
      <c r="AD6" s="239">
        <f>Summary!AE13</f>
        <v>904.37251813475439</v>
      </c>
      <c r="AE6" s="239">
        <f>Summary!AF13</f>
        <v>919.11272843056156</v>
      </c>
      <c r="AF6" s="239">
        <f>Summary!AG13</f>
        <v>961.21287418263501</v>
      </c>
      <c r="AG6" s="239">
        <f>Summary!AH13</f>
        <v>960.64592230331641</v>
      </c>
      <c r="AH6" s="239">
        <f>Summary!AI13</f>
        <v>1047.0888411819988</v>
      </c>
      <c r="AI6" s="239">
        <f>Summary!AJ13</f>
        <v>1048.4701048557088</v>
      </c>
      <c r="AJ6" s="239">
        <f>Summary!AK13</f>
        <v>1043.5684509334124</v>
      </c>
      <c r="AK6" s="239">
        <f>Summary!AL13</f>
        <v>1166.7098429450923</v>
      </c>
      <c r="AL6" s="239">
        <f>Summary!AM13</f>
        <v>1100.2709586181063</v>
      </c>
      <c r="AM6" s="239">
        <f>Summary!AN13</f>
        <v>1189.1032922439745</v>
      </c>
      <c r="AN6" s="239">
        <f>Summary!AO13</f>
        <v>1206.4774228664237</v>
      </c>
      <c r="AO6" s="239">
        <f>Summary!AP13</f>
        <v>1184.8649883539385</v>
      </c>
      <c r="AP6" s="239">
        <f>Summary!AQ13</f>
        <v>1256.031332224926</v>
      </c>
      <c r="AQ6" s="239">
        <f>Summary!AR13</f>
        <v>1274.207816274539</v>
      </c>
      <c r="AR6" s="239">
        <f>Summary!AS13</f>
        <v>1380.4844717825781</v>
      </c>
      <c r="AS6" s="239">
        <f>Summary!AT13</f>
        <v>1347.1011132575798</v>
      </c>
      <c r="AT6" s="239">
        <f>Summary!AU13</f>
        <v>1388.0794112402775</v>
      </c>
      <c r="AU6" s="239">
        <f>Summary!AV13</f>
        <v>1412.3087874688179</v>
      </c>
      <c r="AV6" s="239">
        <f>Summary!AW13</f>
        <v>1444.4169380393728</v>
      </c>
      <c r="AW6" s="239">
        <f>Summary!AX13</f>
        <v>1476.5983960556248</v>
      </c>
      <c r="AX6" s="239">
        <f>Summary!AY13</f>
        <v>1506.7722196997267</v>
      </c>
      <c r="AY6" s="239">
        <f>Summary!AZ13</f>
        <v>1539.0246629672838</v>
      </c>
      <c r="AZ6" s="239">
        <f>Summary!BA13</f>
        <v>1578.4166699084783</v>
      </c>
      <c r="BA6" s="239">
        <f>Summary!BB13</f>
        <v>1622.1231984662957</v>
      </c>
      <c r="BB6" s="239">
        <f>Summary!BC13</f>
        <v>1676.83244421528</v>
      </c>
      <c r="BC6" s="239">
        <f>Summary!BD13</f>
        <v>1735.1982450878777</v>
      </c>
      <c r="BD6" s="239">
        <f>Summary!BE13</f>
        <v>1793.642063619807</v>
      </c>
      <c r="BE6" s="239">
        <f>Summary!BF13</f>
        <v>1856.3349800805545</v>
      </c>
      <c r="BF6" s="239">
        <f>Summary!BG13</f>
        <v>1920.6143829065156</v>
      </c>
      <c r="BG6" s="239">
        <f>Summary!BH13</f>
        <v>1987.0300094473089</v>
      </c>
      <c r="BH6" s="239">
        <f>Summary!BI13</f>
        <v>2057.6732539014743</v>
      </c>
      <c r="BI6" s="239">
        <f>Summary!BJ13</f>
        <v>2129.9075630280408</v>
      </c>
      <c r="BJ6" s="239">
        <f>Summary!BK13</f>
        <v>2204.1104863554765</v>
      </c>
      <c r="BK6" s="239">
        <f>Summary!BL13</f>
        <v>2278.3990149561314</v>
      </c>
      <c r="BL6" s="239">
        <f>Summary!BM13</f>
        <v>2352.7739583814755</v>
      </c>
      <c r="BM6" s="239">
        <f>Summary!BN13</f>
        <v>2433.4267053855579</v>
      </c>
      <c r="BN6" s="239">
        <f>Summary!BO13</f>
        <v>2515.6258527839336</v>
      </c>
      <c r="BO6" s="239">
        <f>Summary!BP13</f>
        <v>2599.3722435620753</v>
      </c>
      <c r="BP6" s="239">
        <f>Summary!BQ13</f>
        <v>2684.6667321541986</v>
      </c>
      <c r="BQ6" s="239">
        <f>Summary!BR13</f>
        <v>2771.5101845987501</v>
      </c>
      <c r="BR6" s="239">
        <f>Summary!BS13</f>
        <v>2859.9034786960083</v>
      </c>
      <c r="BS6" s="239">
        <f>Summary!BT13</f>
        <v>2949.8475041678216</v>
      </c>
      <c r="BT6" s="239">
        <f>Summary!BU13</f>
        <v>3041.3431628195185</v>
      </c>
      <c r="BU6" s="239">
        <f>Summary!BV13</f>
        <v>3134.3653717270818</v>
      </c>
    </row>
    <row r="7" spans="1:73" x14ac:dyDescent="0.3">
      <c r="A7" s="265" t="s">
        <v>831</v>
      </c>
      <c r="B7" s="243">
        <f>Summary!C15</f>
        <v>0</v>
      </c>
      <c r="C7" s="243">
        <f>Summary!D15</f>
        <v>0</v>
      </c>
      <c r="D7" s="243">
        <f>Summary!E15</f>
        <v>0</v>
      </c>
      <c r="E7" s="243">
        <f>Summary!F15</f>
        <v>0</v>
      </c>
      <c r="F7" s="243">
        <f>Summary!G15</f>
        <v>0</v>
      </c>
      <c r="G7" s="243">
        <f>Summary!H15</f>
        <v>0</v>
      </c>
      <c r="H7" s="243">
        <f>Summary!I15</f>
        <v>0</v>
      </c>
      <c r="I7" s="243">
        <f>Summary!J15</f>
        <v>0</v>
      </c>
      <c r="J7" s="243">
        <f>Summary!K15</f>
        <v>0</v>
      </c>
      <c r="K7" s="243">
        <f>Summary!L15</f>
        <v>0</v>
      </c>
      <c r="L7" s="243">
        <f>Summary!M15</f>
        <v>0</v>
      </c>
      <c r="M7" s="243">
        <f>Summary!N15</f>
        <v>0</v>
      </c>
      <c r="N7" s="243">
        <f>Summary!O15</f>
        <v>0</v>
      </c>
      <c r="O7" s="243">
        <f>Summary!P15</f>
        <v>0</v>
      </c>
      <c r="P7" s="243">
        <f>Summary!Q15</f>
        <v>0</v>
      </c>
      <c r="Q7" s="243">
        <f>Summary!R15</f>
        <v>0</v>
      </c>
      <c r="R7" s="243">
        <f>Summary!S15</f>
        <v>0</v>
      </c>
      <c r="S7" s="243">
        <f>Summary!T15</f>
        <v>0</v>
      </c>
      <c r="T7" s="243">
        <f>Summary!U15</f>
        <v>0</v>
      </c>
      <c r="U7" s="243">
        <f>Summary!V15</f>
        <v>0</v>
      </c>
      <c r="V7" s="243">
        <f>Summary!W15</f>
        <v>0</v>
      </c>
      <c r="W7" s="243">
        <f>Summary!X15</f>
        <v>0</v>
      </c>
      <c r="X7" s="243">
        <f>Summary!Y15</f>
        <v>0</v>
      </c>
      <c r="Y7" s="243">
        <f>Summary!Z15</f>
        <v>0</v>
      </c>
      <c r="Z7" s="243">
        <f>Summary!AA15</f>
        <v>0</v>
      </c>
      <c r="AA7" s="243">
        <f>Summary!AB15</f>
        <v>0</v>
      </c>
      <c r="AB7" s="243">
        <f>Summary!AC15</f>
        <v>0</v>
      </c>
      <c r="AC7" s="243">
        <f>Summary!AD15</f>
        <v>0</v>
      </c>
      <c r="AD7" s="243">
        <f>Summary!AE15</f>
        <v>0</v>
      </c>
      <c r="AE7" s="243">
        <f>Summary!AF15</f>
        <v>0</v>
      </c>
      <c r="AF7" s="243">
        <f>Summary!AG15</f>
        <v>0</v>
      </c>
      <c r="AG7" s="243">
        <f>Summary!AH15</f>
        <v>0</v>
      </c>
      <c r="AH7" s="243">
        <f>Summary!AI15</f>
        <v>0</v>
      </c>
      <c r="AI7" s="243">
        <f>Summary!AJ15</f>
        <v>0</v>
      </c>
      <c r="AJ7" s="243">
        <f>Summary!AK15</f>
        <v>0</v>
      </c>
      <c r="AK7" s="243">
        <f>Summary!AL15</f>
        <v>0</v>
      </c>
      <c r="AL7" s="243">
        <f>Summary!AM15</f>
        <v>0</v>
      </c>
      <c r="AM7" s="243">
        <f>Summary!AN15</f>
        <v>0</v>
      </c>
      <c r="AN7" s="243">
        <f>Summary!AO15</f>
        <v>0</v>
      </c>
      <c r="AO7" s="243">
        <f>Summary!AP15</f>
        <v>0</v>
      </c>
      <c r="AP7" s="243">
        <f>Summary!AQ15</f>
        <v>0</v>
      </c>
      <c r="AQ7" s="243">
        <f>Summary!AR15</f>
        <v>0</v>
      </c>
      <c r="AR7" s="243">
        <f>Summary!AS15</f>
        <v>0</v>
      </c>
      <c r="AS7" s="243">
        <f>Summary!AT15</f>
        <v>0</v>
      </c>
      <c r="AT7" s="243">
        <f>Summary!AU15</f>
        <v>0</v>
      </c>
      <c r="AU7" s="243">
        <f>Summary!AV15</f>
        <v>0</v>
      </c>
      <c r="AV7" s="243">
        <f>Summary!AW15</f>
        <v>0</v>
      </c>
      <c r="AW7" s="243">
        <f>Summary!AX15</f>
        <v>0</v>
      </c>
      <c r="AX7" s="243">
        <f>Summary!AY15</f>
        <v>0</v>
      </c>
      <c r="AY7" s="243">
        <f>Summary!AZ15</f>
        <v>0</v>
      </c>
      <c r="AZ7" s="243">
        <f>Summary!BA15</f>
        <v>0</v>
      </c>
      <c r="BA7" s="243">
        <f>Summary!BB15</f>
        <v>0</v>
      </c>
      <c r="BB7" s="243">
        <f>Summary!BC15</f>
        <v>0</v>
      </c>
      <c r="BC7" s="243">
        <f>Summary!BD15</f>
        <v>0</v>
      </c>
      <c r="BD7" s="243">
        <f>Summary!BE15</f>
        <v>0</v>
      </c>
      <c r="BE7" s="243">
        <f>Summary!BF15</f>
        <v>0</v>
      </c>
      <c r="BF7" s="243">
        <f>Summary!BG15</f>
        <v>0</v>
      </c>
      <c r="BG7" s="243">
        <f>Summary!BH15</f>
        <v>0</v>
      </c>
      <c r="BH7" s="243">
        <f>Summary!BI15</f>
        <v>0</v>
      </c>
      <c r="BI7" s="243">
        <f>Summary!BJ15</f>
        <v>0</v>
      </c>
      <c r="BJ7" s="243">
        <f>Summary!BK15</f>
        <v>0</v>
      </c>
      <c r="BK7" s="243">
        <f>Summary!BL15</f>
        <v>0</v>
      </c>
      <c r="BL7" s="243">
        <f>Summary!BM15</f>
        <v>0</v>
      </c>
      <c r="BM7" s="243">
        <f>Summary!BN15</f>
        <v>0</v>
      </c>
      <c r="BN7" s="243">
        <f>Summary!BO15</f>
        <v>0</v>
      </c>
      <c r="BO7" s="243">
        <f>Summary!BP15</f>
        <v>0</v>
      </c>
      <c r="BP7" s="243">
        <f>Summary!BQ15</f>
        <v>0</v>
      </c>
      <c r="BQ7" s="243">
        <f>Summary!BR15</f>
        <v>0</v>
      </c>
      <c r="BR7" s="243">
        <f>Summary!BS15</f>
        <v>0</v>
      </c>
      <c r="BS7" s="243">
        <f>Summary!BT15</f>
        <v>0</v>
      </c>
      <c r="BT7" s="243">
        <f>Summary!BU15</f>
        <v>0</v>
      </c>
      <c r="BU7" s="243">
        <f>Summary!BV15</f>
        <v>0</v>
      </c>
    </row>
    <row r="8" spans="1:73" x14ac:dyDescent="0.3">
      <c r="A8" t="s">
        <v>457</v>
      </c>
      <c r="B8" s="239">
        <f>SUM(B6:B7)</f>
        <v>186.14785999999998</v>
      </c>
      <c r="C8" s="239">
        <f t="shared" ref="C8:BN8" si="0">SUM(C6:C7)</f>
        <v>185.92031</v>
      </c>
      <c r="D8" s="239">
        <f t="shared" si="0"/>
        <v>204.12437</v>
      </c>
      <c r="E8" s="239">
        <f t="shared" si="0"/>
        <v>206.02524</v>
      </c>
      <c r="F8" s="239">
        <f t="shared" si="0"/>
        <v>219.21991999999997</v>
      </c>
      <c r="G8" s="239">
        <f t="shared" si="0"/>
        <v>224.94976</v>
      </c>
      <c r="H8" s="239">
        <f t="shared" si="0"/>
        <v>245.53772999999998</v>
      </c>
      <c r="I8" s="239">
        <f t="shared" si="0"/>
        <v>612.85216030113133</v>
      </c>
      <c r="J8" s="239">
        <f t="shared" si="0"/>
        <v>612.87740076217096</v>
      </c>
      <c r="K8" s="239">
        <f t="shared" si="0"/>
        <v>609.47422153248704</v>
      </c>
      <c r="L8" s="239">
        <f t="shared" si="0"/>
        <v>619.54282095680446</v>
      </c>
      <c r="M8" s="239">
        <f t="shared" si="0"/>
        <v>624.25742855504325</v>
      </c>
      <c r="N8" s="239">
        <f t="shared" si="0"/>
        <v>626.41457851721532</v>
      </c>
      <c r="O8" s="239">
        <f t="shared" si="0"/>
        <v>645.36787526639228</v>
      </c>
      <c r="P8" s="239">
        <f t="shared" si="0"/>
        <v>642.87987394896368</v>
      </c>
      <c r="Q8" s="239">
        <f t="shared" si="0"/>
        <v>668.14175072179717</v>
      </c>
      <c r="R8" s="239">
        <f t="shared" si="0"/>
        <v>654.78624039382282</v>
      </c>
      <c r="S8" s="239">
        <f t="shared" si="0"/>
        <v>654.76310831046442</v>
      </c>
      <c r="T8" s="239">
        <f t="shared" si="0"/>
        <v>713.67413934555884</v>
      </c>
      <c r="U8" s="239">
        <f t="shared" si="0"/>
        <v>713.41080402724674</v>
      </c>
      <c r="V8" s="239">
        <f t="shared" si="0"/>
        <v>710.63368883582484</v>
      </c>
      <c r="W8" s="239">
        <f t="shared" si="0"/>
        <v>749.01996236604759</v>
      </c>
      <c r="X8" s="239">
        <f t="shared" si="0"/>
        <v>745.33797977707593</v>
      </c>
      <c r="Y8" s="239">
        <f t="shared" si="0"/>
        <v>814.69436589085637</v>
      </c>
      <c r="Z8" s="239">
        <f t="shared" si="0"/>
        <v>782.88312896494892</v>
      </c>
      <c r="AA8" s="239">
        <f t="shared" si="0"/>
        <v>777.696813638295</v>
      </c>
      <c r="AB8" s="239">
        <f t="shared" si="0"/>
        <v>841.95598153165611</v>
      </c>
      <c r="AC8" s="239">
        <f t="shared" si="0"/>
        <v>853.09690138734504</v>
      </c>
      <c r="AD8" s="239">
        <f t="shared" si="0"/>
        <v>904.37251813475439</v>
      </c>
      <c r="AE8" s="239">
        <f t="shared" si="0"/>
        <v>919.11272843056156</v>
      </c>
      <c r="AF8" s="239">
        <f t="shared" si="0"/>
        <v>961.21287418263501</v>
      </c>
      <c r="AG8" s="239">
        <f t="shared" si="0"/>
        <v>960.64592230331641</v>
      </c>
      <c r="AH8" s="239">
        <f t="shared" si="0"/>
        <v>1047.0888411819988</v>
      </c>
      <c r="AI8" s="239">
        <f t="shared" si="0"/>
        <v>1048.4701048557088</v>
      </c>
      <c r="AJ8" s="239">
        <f t="shared" si="0"/>
        <v>1043.5684509334124</v>
      </c>
      <c r="AK8" s="239">
        <f t="shared" si="0"/>
        <v>1166.7098429450923</v>
      </c>
      <c r="AL8" s="239">
        <f t="shared" si="0"/>
        <v>1100.2709586181063</v>
      </c>
      <c r="AM8" s="239">
        <f t="shared" si="0"/>
        <v>1189.1032922439745</v>
      </c>
      <c r="AN8" s="239">
        <f t="shared" si="0"/>
        <v>1206.4774228664237</v>
      </c>
      <c r="AO8" s="239">
        <f t="shared" si="0"/>
        <v>1184.8649883539385</v>
      </c>
      <c r="AP8" s="239">
        <f t="shared" si="0"/>
        <v>1256.031332224926</v>
      </c>
      <c r="AQ8" s="239">
        <f t="shared" si="0"/>
        <v>1274.207816274539</v>
      </c>
      <c r="AR8" s="239">
        <f t="shared" si="0"/>
        <v>1380.4844717825781</v>
      </c>
      <c r="AS8" s="239">
        <f t="shared" si="0"/>
        <v>1347.1011132575798</v>
      </c>
      <c r="AT8" s="239">
        <f t="shared" si="0"/>
        <v>1388.0794112402775</v>
      </c>
      <c r="AU8" s="239">
        <f t="shared" si="0"/>
        <v>1412.3087874688179</v>
      </c>
      <c r="AV8" s="239">
        <f t="shared" si="0"/>
        <v>1444.4169380393728</v>
      </c>
      <c r="AW8" s="239">
        <f t="shared" si="0"/>
        <v>1476.5983960556248</v>
      </c>
      <c r="AX8" s="239">
        <f t="shared" si="0"/>
        <v>1506.7722196997267</v>
      </c>
      <c r="AY8" s="239">
        <f t="shared" si="0"/>
        <v>1539.0246629672838</v>
      </c>
      <c r="AZ8" s="239">
        <f t="shared" si="0"/>
        <v>1578.4166699084783</v>
      </c>
      <c r="BA8" s="239">
        <f t="shared" si="0"/>
        <v>1622.1231984662957</v>
      </c>
      <c r="BB8" s="239">
        <f t="shared" si="0"/>
        <v>1676.83244421528</v>
      </c>
      <c r="BC8" s="239">
        <f t="shared" si="0"/>
        <v>1735.1982450878777</v>
      </c>
      <c r="BD8" s="239">
        <f t="shared" si="0"/>
        <v>1793.642063619807</v>
      </c>
      <c r="BE8" s="239">
        <f t="shared" si="0"/>
        <v>1856.3349800805545</v>
      </c>
      <c r="BF8" s="239">
        <f t="shared" si="0"/>
        <v>1920.6143829065156</v>
      </c>
      <c r="BG8" s="239">
        <f t="shared" si="0"/>
        <v>1987.0300094473089</v>
      </c>
      <c r="BH8" s="239">
        <f t="shared" si="0"/>
        <v>2057.6732539014743</v>
      </c>
      <c r="BI8" s="239">
        <f t="shared" si="0"/>
        <v>2129.9075630280408</v>
      </c>
      <c r="BJ8" s="239">
        <f t="shared" si="0"/>
        <v>2204.1104863554765</v>
      </c>
      <c r="BK8" s="239">
        <f t="shared" si="0"/>
        <v>2278.3990149561314</v>
      </c>
      <c r="BL8" s="239">
        <f t="shared" si="0"/>
        <v>2352.7739583814755</v>
      </c>
      <c r="BM8" s="239">
        <f t="shared" si="0"/>
        <v>2433.4267053855579</v>
      </c>
      <c r="BN8" s="239">
        <f t="shared" si="0"/>
        <v>2515.6258527839336</v>
      </c>
      <c r="BO8" s="239">
        <f t="shared" ref="BO8:BU8" si="1">SUM(BO6:BO7)</f>
        <v>2599.3722435620753</v>
      </c>
      <c r="BP8" s="239">
        <f t="shared" si="1"/>
        <v>2684.6667321541986</v>
      </c>
      <c r="BQ8" s="239">
        <f t="shared" si="1"/>
        <v>2771.5101845987501</v>
      </c>
      <c r="BR8" s="239">
        <f t="shared" si="1"/>
        <v>2859.9034786960083</v>
      </c>
      <c r="BS8" s="239">
        <f t="shared" si="1"/>
        <v>2949.8475041678216</v>
      </c>
      <c r="BT8" s="239">
        <f t="shared" si="1"/>
        <v>3041.3431628195185</v>
      </c>
      <c r="BU8" s="239">
        <f t="shared" si="1"/>
        <v>3134.3653717270818</v>
      </c>
    </row>
    <row r="9" spans="1:73" x14ac:dyDescent="0.3">
      <c r="B9" s="239"/>
      <c r="C9" s="239"/>
      <c r="D9" s="239"/>
      <c r="E9" s="239"/>
      <c r="F9" s="239"/>
      <c r="G9" s="239"/>
      <c r="H9" s="239"/>
      <c r="I9" s="239"/>
      <c r="J9" s="239"/>
      <c r="K9" s="239"/>
      <c r="L9" s="239"/>
      <c r="M9" s="239"/>
      <c r="N9" s="239"/>
      <c r="O9" s="239"/>
      <c r="P9" s="239"/>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row>
    <row r="10" spans="1:73" x14ac:dyDescent="0.3">
      <c r="A10" t="s">
        <v>469</v>
      </c>
      <c r="B10" s="238">
        <f>'Revenue Summary'!B102</f>
        <v>3506</v>
      </c>
      <c r="C10" s="238">
        <f>'Revenue Summary'!C102</f>
        <v>3503</v>
      </c>
      <c r="D10" s="238">
        <f>'Revenue Summary'!D102</f>
        <v>3494</v>
      </c>
      <c r="E10" s="238">
        <f>'Revenue Summary'!E102</f>
        <v>3502</v>
      </c>
      <c r="F10" s="238">
        <f>'Revenue Summary'!F102</f>
        <v>3659</v>
      </c>
      <c r="G10" s="238">
        <f>'Revenue Summary'!G102</f>
        <v>3675</v>
      </c>
      <c r="H10" s="238">
        <f>'Revenue Summary'!H102</f>
        <v>3664</v>
      </c>
      <c r="I10" s="238">
        <f>'Revenue Summary'!I102</f>
        <v>7146</v>
      </c>
      <c r="J10" s="238">
        <f>'Revenue Summary'!J102</f>
        <v>7146</v>
      </c>
      <c r="K10" s="238">
        <f>'Revenue Summary'!K102</f>
        <v>7146</v>
      </c>
      <c r="L10" s="238">
        <f>'Revenue Summary'!L102</f>
        <v>7146</v>
      </c>
      <c r="M10" s="238">
        <f>'Revenue Summary'!M102</f>
        <v>7146</v>
      </c>
      <c r="N10" s="238">
        <f>'Revenue Summary'!N102</f>
        <v>7146</v>
      </c>
      <c r="O10" s="238">
        <f>'Revenue Summary'!O102</f>
        <v>7146</v>
      </c>
      <c r="P10" s="238">
        <f>'Revenue Summary'!P102</f>
        <v>7146</v>
      </c>
      <c r="Q10" s="238">
        <f>'Revenue Summary'!Q102</f>
        <v>7146</v>
      </c>
      <c r="R10" s="238">
        <f>'Revenue Summary'!R102</f>
        <v>7146</v>
      </c>
      <c r="S10" s="238">
        <f>'Revenue Summary'!S102</f>
        <v>7146</v>
      </c>
      <c r="T10" s="238">
        <f>'Revenue Summary'!T102</f>
        <v>7146</v>
      </c>
      <c r="U10" s="238">
        <f>'Revenue Summary'!U102</f>
        <v>7146</v>
      </c>
      <c r="V10" s="238">
        <f>'Revenue Summary'!V102</f>
        <v>7146</v>
      </c>
      <c r="W10" s="238">
        <f>'Revenue Summary'!W102</f>
        <v>7146</v>
      </c>
      <c r="X10" s="238">
        <f>'Revenue Summary'!X102</f>
        <v>7146</v>
      </c>
      <c r="Y10" s="238">
        <f>'Revenue Summary'!Y102</f>
        <v>7146</v>
      </c>
      <c r="Z10" s="238">
        <f>'Revenue Summary'!Z102</f>
        <v>7146</v>
      </c>
      <c r="AA10" s="238">
        <f>'Revenue Summary'!AA102</f>
        <v>7146</v>
      </c>
      <c r="AB10" s="238">
        <f>'Revenue Summary'!AB102</f>
        <v>7146</v>
      </c>
      <c r="AC10" s="238">
        <f>'Revenue Summary'!AC102</f>
        <v>7146</v>
      </c>
      <c r="AD10" s="238">
        <f>'Revenue Summary'!AD102</f>
        <v>7146</v>
      </c>
      <c r="AE10" s="238">
        <f>'Revenue Summary'!AE102</f>
        <v>7146</v>
      </c>
      <c r="AF10" s="238">
        <f>'Revenue Summary'!AF102</f>
        <v>7146</v>
      </c>
      <c r="AG10" s="238">
        <f>'Revenue Summary'!AG102</f>
        <v>7146</v>
      </c>
      <c r="AH10" s="238">
        <f>'Revenue Summary'!AH102</f>
        <v>7146</v>
      </c>
      <c r="AI10" s="238">
        <f>'Revenue Summary'!AI102</f>
        <v>7146</v>
      </c>
      <c r="AJ10" s="238">
        <f>'Revenue Summary'!AJ102</f>
        <v>7146</v>
      </c>
      <c r="AK10" s="238">
        <f>'Revenue Summary'!AK102</f>
        <v>7146</v>
      </c>
      <c r="AL10" s="238">
        <f>'Revenue Summary'!AL102</f>
        <v>7146</v>
      </c>
      <c r="AM10" s="238">
        <f>'Revenue Summary'!AM102</f>
        <v>7146</v>
      </c>
      <c r="AN10" s="238">
        <f>'Revenue Summary'!AN102</f>
        <v>7146</v>
      </c>
      <c r="AO10" s="238">
        <f>'Revenue Summary'!AO102</f>
        <v>7146</v>
      </c>
      <c r="AP10" s="238">
        <f>'Revenue Summary'!AP102</f>
        <v>7146</v>
      </c>
      <c r="AQ10" s="238">
        <f>'Revenue Summary'!AQ102</f>
        <v>7146</v>
      </c>
      <c r="AR10" s="238">
        <f>'Revenue Summary'!AR102</f>
        <v>7146</v>
      </c>
      <c r="AS10" s="238">
        <f>'Revenue Summary'!AS102</f>
        <v>7146</v>
      </c>
      <c r="AT10" s="238">
        <f>'Revenue Summary'!AT102</f>
        <v>7146</v>
      </c>
      <c r="AU10" s="238">
        <f>'Revenue Summary'!AU102</f>
        <v>7012</v>
      </c>
      <c r="AV10" s="238">
        <f>'Revenue Summary'!AV102</f>
        <v>6880</v>
      </c>
      <c r="AW10" s="238">
        <f>'Revenue Summary'!AW102</f>
        <v>6750</v>
      </c>
      <c r="AX10" s="238">
        <f>'Revenue Summary'!AX102</f>
        <v>6622</v>
      </c>
      <c r="AY10" s="238">
        <f>'Revenue Summary'!AY102</f>
        <v>6498</v>
      </c>
      <c r="AZ10" s="238">
        <f>'Revenue Summary'!AZ102</f>
        <v>6376</v>
      </c>
      <c r="BA10" s="238">
        <f>'Revenue Summary'!BA102</f>
        <v>6256</v>
      </c>
      <c r="BB10" s="238">
        <f>'Revenue Summary'!BB102</f>
        <v>6173.9753434592894</v>
      </c>
      <c r="BC10" s="238">
        <f>'Revenue Summary'!BC102</f>
        <v>6096.4050191474007</v>
      </c>
      <c r="BD10" s="238">
        <f>'Revenue Summary'!BD102</f>
        <v>6020.8346948355111</v>
      </c>
      <c r="BE10" s="238">
        <f>'Revenue Summary'!BE102</f>
        <v>5952.1062288938356</v>
      </c>
      <c r="BF10" s="238">
        <f>'Revenue Summary'!BF102</f>
        <v>5886.4111659958726</v>
      </c>
      <c r="BG10" s="238">
        <f>'Revenue Summary'!BG102</f>
        <v>5824.0078569025527</v>
      </c>
      <c r="BH10" s="238">
        <f>'Revenue Summary'!BH102</f>
        <v>5766.4464061794461</v>
      </c>
      <c r="BI10" s="238">
        <f>'Revenue Summary'!BI102</f>
        <v>5711.9183585000537</v>
      </c>
      <c r="BJ10" s="238">
        <f>'Revenue Summary'!BJ102</f>
        <v>5660.6820646253036</v>
      </c>
      <c r="BK10" s="238">
        <f>'Revenue Summary'!BK102</f>
        <v>5611.4457707505526</v>
      </c>
      <c r="BL10" s="238">
        <f>'Revenue Summary'!BL102</f>
        <v>5564.2094768758016</v>
      </c>
      <c r="BM10" s="238">
        <f>'Revenue Summary'!BM102</f>
        <v>5521.2359705563713</v>
      </c>
      <c r="BN10" s="238">
        <f>'Revenue Summary'!BN102</f>
        <v>5481.262464236941</v>
      </c>
      <c r="BO10" s="238">
        <f>'Revenue Summary'!BO102</f>
        <v>5444.2889579175098</v>
      </c>
      <c r="BP10" s="238">
        <f>'Revenue Summary'!BP102</f>
        <v>5410.3154515980796</v>
      </c>
      <c r="BQ10" s="238">
        <f>'Revenue Summary'!BQ102</f>
        <v>5379.3419452786493</v>
      </c>
      <c r="BR10" s="238">
        <f>'Revenue Summary'!BR102</f>
        <v>5351.3684389592181</v>
      </c>
      <c r="BS10" s="238">
        <f>'Revenue Summary'!BS102</f>
        <v>5326.3949326397878</v>
      </c>
      <c r="BT10" s="238">
        <f>'Revenue Summary'!BT102</f>
        <v>5304.4214263203576</v>
      </c>
      <c r="BU10" s="238">
        <f>'Revenue Summary'!BU102</f>
        <v>5283.4479200009264</v>
      </c>
    </row>
    <row r="11" spans="1:73" x14ac:dyDescent="0.3">
      <c r="A11" t="s">
        <v>904</v>
      </c>
      <c r="B11" s="239">
        <f>B6*1000/B10</f>
        <v>53.094084426697087</v>
      </c>
      <c r="C11" s="239">
        <f t="shared" ref="C11:K11" si="2">C6*1000/C10</f>
        <v>53.074596060519553</v>
      </c>
      <c r="D11" s="239">
        <f t="shared" si="2"/>
        <v>58.421399542072123</v>
      </c>
      <c r="E11" s="239">
        <f t="shared" si="2"/>
        <v>58.830736721873215</v>
      </c>
      <c r="F11" s="239">
        <f t="shared" si="2"/>
        <v>59.912522547144022</v>
      </c>
      <c r="G11" s="239">
        <f t="shared" si="2"/>
        <v>61.210819047619047</v>
      </c>
      <c r="H11" s="239">
        <f t="shared" si="2"/>
        <v>67.013572598253276</v>
      </c>
      <c r="I11" s="239">
        <f t="shared" si="2"/>
        <v>85.761567352523272</v>
      </c>
      <c r="J11" s="239">
        <f t="shared" si="2"/>
        <v>85.765099462940242</v>
      </c>
      <c r="K11" s="239">
        <f t="shared" si="2"/>
        <v>85.288863914425846</v>
      </c>
      <c r="L11" s="239">
        <f t="shared" ref="L11" si="3">L6*1000/L10</f>
        <v>86.697847880885035</v>
      </c>
      <c r="M11" s="239">
        <f t="shared" ref="M11" si="4">M6*1000/M10</f>
        <v>87.357602652538944</v>
      </c>
      <c r="N11" s="239">
        <f t="shared" ref="N11" si="5">N6*1000/N10</f>
        <v>87.659470825247041</v>
      </c>
      <c r="O11" s="239">
        <f t="shared" ref="O11" si="6">O6*1000/O10</f>
        <v>90.311765360536285</v>
      </c>
      <c r="P11" s="239">
        <f t="shared" ref="P11" si="7">P6*1000/P10</f>
        <v>89.96359836957231</v>
      </c>
      <c r="Q11" s="239">
        <f t="shared" ref="Q11" si="8">Q6*1000/Q10</f>
        <v>93.498705670556546</v>
      </c>
      <c r="R11" s="239">
        <f t="shared" ref="R11" si="9">R6*1000/R10</f>
        <v>91.629756562247806</v>
      </c>
      <c r="S11" s="239">
        <f t="shared" ref="S11" si="10">S6*1000/S10</f>
        <v>91.626519494887262</v>
      </c>
      <c r="T11" s="239">
        <f t="shared" ref="T11" si="11">T6*1000/T10</f>
        <v>99.870436516311059</v>
      </c>
      <c r="U11" s="239">
        <f t="shared" ref="U11" si="12">U6*1000/U10</f>
        <v>99.833585786068682</v>
      </c>
      <c r="V11" s="239">
        <f t="shared" ref="V11" si="13">V6*1000/V10</f>
        <v>99.444960654327573</v>
      </c>
      <c r="W11" s="239">
        <f t="shared" ref="W11" si="14">W6*1000/W10</f>
        <v>104.81667539407326</v>
      </c>
      <c r="X11" s="239">
        <f t="shared" ref="X11" si="15">X6*1000/X10</f>
        <v>104.30142454199215</v>
      </c>
      <c r="Y11" s="239">
        <f t="shared" ref="Y11" si="16">Y6*1000/Y10</f>
        <v>114.00704812354553</v>
      </c>
      <c r="Z11" s="239">
        <f t="shared" ref="Z11" si="17">Z6*1000/Z10</f>
        <v>109.55543366428057</v>
      </c>
      <c r="AA11" s="239">
        <f t="shared" ref="AA11" si="18">AA6*1000/AA10</f>
        <v>108.82966885506508</v>
      </c>
      <c r="AB11" s="239">
        <f t="shared" ref="AB11" si="19">AB6*1000/AB10</f>
        <v>117.82199573630788</v>
      </c>
      <c r="AC11" s="239">
        <f t="shared" ref="AC11" si="20">AC6*1000/AC10</f>
        <v>119.38103853727191</v>
      </c>
      <c r="AD11" s="239">
        <f t="shared" ref="AD11" si="21">AD6*1000/AD10</f>
        <v>126.55646769308066</v>
      </c>
      <c r="AE11" s="239">
        <f t="shared" ref="AE11" si="22">AE6*1000/AE10</f>
        <v>128.6191895368824</v>
      </c>
      <c r="AF11" s="239">
        <f t="shared" ref="AF11" si="23">AF6*1000/AF10</f>
        <v>134.51061771377485</v>
      </c>
      <c r="AG11" s="239">
        <f t="shared" ref="AG11" si="24">AG6*1000/AG10</f>
        <v>134.4312793595461</v>
      </c>
      <c r="AH11" s="239">
        <f t="shared" ref="AH11" si="25">AH6*1000/AH10</f>
        <v>146.52796546067714</v>
      </c>
      <c r="AI11" s="239">
        <f t="shared" ref="AI11" si="26">AI6*1000/AI10</f>
        <v>146.72125732657554</v>
      </c>
      <c r="AJ11" s="239">
        <f t="shared" ref="AJ11" si="27">AJ6*1000/AJ10</f>
        <v>146.03532758653964</v>
      </c>
      <c r="AK11" s="239">
        <f t="shared" ref="AK11" si="28">AK6*1000/AK10</f>
        <v>163.26754029458331</v>
      </c>
      <c r="AL11" s="239">
        <f t="shared" ref="AL11" si="29">AL6*1000/AL10</f>
        <v>153.97018732411229</v>
      </c>
      <c r="AM11" s="239">
        <f t="shared" ref="AM11" si="30">AM6*1000/AM10</f>
        <v>166.40124436663513</v>
      </c>
      <c r="AN11" s="239">
        <f t="shared" ref="AN11" si="31">AN6*1000/AN10</f>
        <v>168.83255287803297</v>
      </c>
      <c r="AO11" s="239">
        <f t="shared" ref="AO11" si="32">AO6*1000/AO10</f>
        <v>165.80814278672523</v>
      </c>
      <c r="AP11" s="239">
        <f t="shared" ref="AP11" si="33">AP6*1000/AP10</f>
        <v>175.76704900992527</v>
      </c>
      <c r="AQ11" s="239">
        <f t="shared" ref="AQ11" si="34">AQ6*1000/AQ10</f>
        <v>178.31063759789239</v>
      </c>
      <c r="AR11" s="239">
        <f t="shared" ref="AR11" si="35">AR6*1000/AR10</f>
        <v>193.18282560629416</v>
      </c>
      <c r="AS11" s="239">
        <f t="shared" ref="AS11" si="36">AS6*1000/AS10</f>
        <v>188.51121092325494</v>
      </c>
      <c r="AT11" s="239">
        <f t="shared" ref="AT11" si="37">AT6*1000/AT10</f>
        <v>194.2456494878642</v>
      </c>
      <c r="AU11" s="239">
        <f t="shared" ref="AU11" si="38">AU6*1000/AU10</f>
        <v>201.41311857798314</v>
      </c>
      <c r="AV11" s="239">
        <f t="shared" ref="AV11" si="39">AV6*1000/AV10</f>
        <v>209.9443223894437</v>
      </c>
      <c r="AW11" s="239">
        <f t="shared" ref="AW11" si="40">AW6*1000/AW10</f>
        <v>218.75531793416664</v>
      </c>
      <c r="AX11" s="239">
        <f t="shared" ref="AX11" si="41">AX6*1000/AX10</f>
        <v>227.54035332221787</v>
      </c>
      <c r="AY11" s="239">
        <f t="shared" ref="AY11" si="42">AY6*1000/AY10</f>
        <v>236.84590073365402</v>
      </c>
      <c r="AZ11" s="239">
        <f t="shared" ref="AZ11" si="43">AZ6*1000/AZ10</f>
        <v>247.55593944612272</v>
      </c>
      <c r="BA11" s="239">
        <f t="shared" ref="BA11" si="44">BA6*1000/BA10</f>
        <v>259.29079259371736</v>
      </c>
      <c r="BB11" s="239">
        <f t="shared" ref="BB11" si="45">BB6*1000/BB10</f>
        <v>271.59688060492766</v>
      </c>
      <c r="BC11" s="239">
        <f t="shared" ref="BC11" si="46">BC6*1000/BC10</f>
        <v>284.62647078696716</v>
      </c>
      <c r="BD11" s="239">
        <f t="shared" ref="BD11" si="47">BD6*1000/BD10</f>
        <v>297.90588091686664</v>
      </c>
      <c r="BE11" s="239">
        <f t="shared" ref="BE11" si="48">BE6*1000/BE10</f>
        <v>311.87867096006846</v>
      </c>
      <c r="BF11" s="239">
        <f t="shared" ref="BF11" si="49">BF6*1000/BF10</f>
        <v>326.2793455546157</v>
      </c>
      <c r="BG11" s="239">
        <f t="shared" ref="BG11" si="50">BG6*1000/BG10</f>
        <v>341.17914300069185</v>
      </c>
      <c r="BH11" s="239">
        <f t="shared" ref="BH11" si="51">BH6*1000/BH10</f>
        <v>356.83558104284606</v>
      </c>
      <c r="BI11" s="239">
        <f t="shared" ref="BI11" si="52">BI6*1000/BI10</f>
        <v>372.88830640558268</v>
      </c>
      <c r="BJ11" s="239">
        <f t="shared" ref="BJ11" si="53">BJ6*1000/BJ10</f>
        <v>389.37189214871984</v>
      </c>
      <c r="BK11" s="239">
        <f t="shared" ref="BK11" si="54">BK6*1000/BK10</f>
        <v>406.02709320157732</v>
      </c>
      <c r="BL11" s="239">
        <f t="shared" ref="BL11" si="55">BL6*1000/BL10</f>
        <v>422.84065115796352</v>
      </c>
      <c r="BM11" s="239">
        <f t="shared" ref="BM11" si="56">BM6*1000/BM10</f>
        <v>440.73948629664221</v>
      </c>
      <c r="BN11" s="239">
        <f t="shared" ref="BN11" si="57">BN6*1000/BN10</f>
        <v>458.95008115327312</v>
      </c>
      <c r="BO11" s="239">
        <f t="shared" ref="BO11" si="58">BO6*1000/BO10</f>
        <v>477.44935356193122</v>
      </c>
      <c r="BP11" s="239">
        <f t="shared" ref="BP11" si="59">BP6*1000/BP10</f>
        <v>496.21260648696762</v>
      </c>
      <c r="BQ11" s="239">
        <f t="shared" ref="BQ11" si="60">BQ6*1000/BQ10</f>
        <v>515.21361028764011</v>
      </c>
      <c r="BR11" s="239">
        <f t="shared" ref="BR11" si="61">BR6*1000/BR10</f>
        <v>534.42470114284038</v>
      </c>
      <c r="BS11" s="239">
        <f t="shared" ref="BS11" si="62">BS6*1000/BS10</f>
        <v>553.81689519328654</v>
      </c>
      <c r="BT11" s="239">
        <f t="shared" ref="BT11" si="63">BT6*1000/BT10</f>
        <v>573.36001768797598</v>
      </c>
      <c r="BU11" s="239">
        <f t="shared" ref="BU11" si="64">BU6*1000/BU10</f>
        <v>593.24240896965864</v>
      </c>
    </row>
    <row r="12" spans="1:73" x14ac:dyDescent="0.3">
      <c r="A12" t="s">
        <v>905</v>
      </c>
      <c r="B12" s="239"/>
      <c r="C12" s="239"/>
      <c r="D12" s="239">
        <f>SUM(B6:D6)*1000/SUM(B10:D10)</f>
        <v>54.859805769780067</v>
      </c>
      <c r="E12" s="239">
        <f t="shared" ref="E12:K12" si="65">SUM(C6:E6)*1000/SUM(C10:E10)</f>
        <v>56.773970854367079</v>
      </c>
      <c r="F12" s="239">
        <f t="shared" si="65"/>
        <v>59.067999061473479</v>
      </c>
      <c r="G12" s="239">
        <f t="shared" si="65"/>
        <v>60.003222591362118</v>
      </c>
      <c r="H12" s="239">
        <f t="shared" si="65"/>
        <v>62.71207583196945</v>
      </c>
      <c r="I12" s="239">
        <f t="shared" si="65"/>
        <v>74.790448760865132</v>
      </c>
      <c r="J12" s="239">
        <f t="shared" si="65"/>
        <v>81.937363057657734</v>
      </c>
      <c r="K12" s="239">
        <f t="shared" si="65"/>
        <v>85.60517690996312</v>
      </c>
      <c r="L12" s="239">
        <f t="shared" ref="L12" si="66">SUM(J6:L6)*1000/SUM(J10:L10)</f>
        <v>85.917270419417036</v>
      </c>
      <c r="M12" s="239">
        <f t="shared" ref="M12" si="67">SUM(K6:M6)*1000/SUM(K10:M10)</f>
        <v>86.448104815949947</v>
      </c>
      <c r="N12" s="239">
        <f t="shared" ref="N12" si="68">SUM(L6:N6)*1000/SUM(L10:N10)</f>
        <v>87.238307119557007</v>
      </c>
      <c r="O12" s="239">
        <f t="shared" ref="O12" si="69">SUM(M6:O6)*1000/SUM(M10:O10)</f>
        <v>88.442946279440747</v>
      </c>
      <c r="P12" s="239">
        <f t="shared" ref="P12" si="70">SUM(N6:P6)*1000/SUM(N10:P10)</f>
        <v>89.311611518451883</v>
      </c>
      <c r="Q12" s="239">
        <f t="shared" ref="Q12" si="71">SUM(O6:Q6)*1000/SUM(O10:Q10)</f>
        <v>91.258023133555056</v>
      </c>
      <c r="R12" s="239">
        <f t="shared" ref="R12" si="72">SUM(P6:R6)*1000/SUM(P10:R10)</f>
        <v>91.697353534125568</v>
      </c>
      <c r="S12" s="239">
        <f t="shared" ref="S12" si="73">SUM(Q6:S6)*1000/SUM(Q10:S10)</f>
        <v>92.251660575897205</v>
      </c>
      <c r="T12" s="239">
        <f t="shared" ref="T12" si="74">SUM(R6:T6)*1000/SUM(R10:T10)</f>
        <v>94.375570857815376</v>
      </c>
      <c r="U12" s="239">
        <f t="shared" ref="U12" si="75">SUM(S6:U6)*1000/SUM(S10:U10)</f>
        <v>97.110180599089006</v>
      </c>
      <c r="V12" s="239">
        <f t="shared" ref="V12" si="76">SUM(T6:V6)*1000/SUM(T10:V10)</f>
        <v>99.716327652235776</v>
      </c>
      <c r="W12" s="239">
        <f t="shared" ref="W12" si="77">SUM(U6:W6)*1000/SUM(U10:W10)</f>
        <v>101.36507394482318</v>
      </c>
      <c r="X12" s="239">
        <f t="shared" ref="X12" si="78">SUM(V6:X6)*1000/SUM(V10:X10)</f>
        <v>102.85435353013101</v>
      </c>
      <c r="Y12" s="239">
        <f t="shared" ref="Y12" si="79">SUM(W6:Y6)*1000/SUM(W10:Y10)</f>
        <v>107.70838268653699</v>
      </c>
      <c r="Z12" s="239">
        <f t="shared" ref="Z12" si="80">SUM(X6:Z6)*1000/SUM(X10:Z10)</f>
        <v>109.28796877660608</v>
      </c>
      <c r="AA12" s="239">
        <f t="shared" ref="AA12" si="81">SUM(Y6:AA6)*1000/SUM(Y10:AA10)</f>
        <v>110.79738354763039</v>
      </c>
      <c r="AB12" s="239">
        <f t="shared" ref="AB12" si="82">SUM(Z6:AB6)*1000/SUM(Z10:AB10)</f>
        <v>112.06903275188452</v>
      </c>
      <c r="AC12" s="239">
        <f t="shared" ref="AC12" si="83">SUM(AA6:AC6)*1000/SUM(AA10:AC10)</f>
        <v>115.34423437621497</v>
      </c>
      <c r="AD12" s="239">
        <f t="shared" ref="AD12" si="84">SUM(AB6:AD6)*1000/SUM(AB10:AD10)</f>
        <v>121.25316732222015</v>
      </c>
      <c r="AE12" s="239">
        <f t="shared" ref="AE12" si="85">SUM(AC6:AE6)*1000/SUM(AC10:AE10)</f>
        <v>124.85223192241168</v>
      </c>
      <c r="AF12" s="239">
        <f t="shared" ref="AF12" si="86">SUM(AD6:AF6)*1000/SUM(AD10:AF10)</f>
        <v>129.89542498124598</v>
      </c>
      <c r="AG12" s="239">
        <f t="shared" ref="AG12" si="87">SUM(AE6:AG6)*1000/SUM(AE10:AG10)</f>
        <v>132.52036220340111</v>
      </c>
      <c r="AH12" s="239">
        <f t="shared" ref="AH12" si="88">SUM(AF6:AH6)*1000/SUM(AF10:AH10)</f>
        <v>138.48995417799935</v>
      </c>
      <c r="AI12" s="239">
        <f t="shared" ref="AI12" si="89">SUM(AG6:AI6)*1000/SUM(AG10:AI10)</f>
        <v>142.56016738226626</v>
      </c>
      <c r="AJ12" s="239">
        <f t="shared" ref="AJ12" si="90">SUM(AH6:AJ6)*1000/SUM(AH10:AJ10)</f>
        <v>146.42818345793077</v>
      </c>
      <c r="AK12" s="239">
        <f t="shared" ref="AK12" si="91">SUM(AI6:AK6)*1000/SUM(AI10:AK10)</f>
        <v>152.00804173589952</v>
      </c>
      <c r="AL12" s="239">
        <f t="shared" ref="AL12" si="92">SUM(AJ6:AL6)*1000/SUM(AJ10:AL10)</f>
        <v>154.42435173507843</v>
      </c>
      <c r="AM12" s="239">
        <f t="shared" ref="AM12" si="93">SUM(AK6:AM6)*1000/SUM(AK10:AM10)</f>
        <v>161.2129906617769</v>
      </c>
      <c r="AN12" s="239">
        <f t="shared" ref="AN12" si="94">SUM(AL6:AN6)*1000/SUM(AL10:AN10)</f>
        <v>163.06799485626013</v>
      </c>
      <c r="AO12" s="239">
        <f t="shared" ref="AO12" si="95">SUM(AM6:AO6)*1000/SUM(AM10:AO10)</f>
        <v>167.01398001046445</v>
      </c>
      <c r="AP12" s="239">
        <f t="shared" ref="AP12" si="96">SUM(AN6:AP6)*1000/SUM(AN10:AP10)</f>
        <v>170.13591489156116</v>
      </c>
      <c r="AQ12" s="239">
        <f t="shared" ref="AQ12" si="97">SUM(AO6:AQ6)*1000/SUM(AO10:AQ10)</f>
        <v>173.29527646484763</v>
      </c>
      <c r="AR12" s="239">
        <f t="shared" ref="AR12" si="98">SUM(AP6:AR6)*1000/SUM(AP10:AR10)</f>
        <v>182.42017073803729</v>
      </c>
      <c r="AS12" s="239">
        <f t="shared" ref="AS12" si="99">SUM(AQ6:AS6)*1000/SUM(AQ10:AS10)</f>
        <v>186.66822470914715</v>
      </c>
      <c r="AT12" s="239">
        <f t="shared" ref="AT12" si="100">SUM(AR6:AT6)*1000/SUM(AR10:AT10)</f>
        <v>191.97989533913776</v>
      </c>
      <c r="AU12" s="239">
        <f t="shared" ref="AU12" si="101">SUM(AS6:AU6)*1000/SUM(AS10:AU10)</f>
        <v>194.68124821473313</v>
      </c>
      <c r="AV12" s="239">
        <f t="shared" ref="AV12" si="102">SUM(AT6:AV6)*1000/SUM(AT10:AV10)</f>
        <v>201.76847308434583</v>
      </c>
      <c r="AW12" s="239">
        <f t="shared" ref="AW12" si="103">SUM(AU6:AW6)*1000/SUM(AU10:AW10)</f>
        <v>209.92753229162946</v>
      </c>
      <c r="AX12" s="239">
        <f t="shared" ref="AX12" si="104">SUM(AV6:AX6)*1000/SUM(AV10:AX10)</f>
        <v>218.63458195707702</v>
      </c>
      <c r="AY12" s="239">
        <f t="shared" ref="AY12" si="105">SUM(AW6:AY6)*1000/SUM(AW10:AY10)</f>
        <v>227.59915846616184</v>
      </c>
      <c r="AZ12" s="239">
        <f t="shared" ref="AZ12" si="106">SUM(AX6:AZ6)*1000/SUM(AX10:AZ10)</f>
        <v>237.18781045216909</v>
      </c>
      <c r="BA12" s="239">
        <f t="shared" ref="BA12" si="107">SUM(AY6:BA6)*1000/SUM(AY10:BA10)</f>
        <v>247.7555949473109</v>
      </c>
      <c r="BB12" s="239">
        <f t="shared" ref="BB12" si="108">SUM(AZ6:BB6)*1000/SUM(AZ10:BB10)</f>
        <v>259.35226562372384</v>
      </c>
      <c r="BC12" s="239">
        <f t="shared" ref="BC12" si="109">SUM(BA6:BC6)*1000/SUM(BA10:BC10)</f>
        <v>271.72895024493278</v>
      </c>
      <c r="BD12" s="239">
        <f t="shared" ref="BD12" si="110">SUM(BB6:BD6)*1000/SUM(BB10:BD10)</f>
        <v>284.59961443648967</v>
      </c>
      <c r="BE12" s="239">
        <f t="shared" ref="BE12" si="111">SUM(BC6:BE6)*1000/SUM(BC10:BE10)</f>
        <v>298.02823554391966</v>
      </c>
      <c r="BF12" s="239">
        <f t="shared" ref="BF12" si="112">SUM(BD6:BF6)*1000/SUM(BD10:BF10)</f>
        <v>311.91453075230714</v>
      </c>
      <c r="BG12" s="239">
        <f t="shared" ref="BG12" si="113">SUM(BE6:BG6)*1000/SUM(BE10:BG10)</f>
        <v>326.33948375244324</v>
      </c>
      <c r="BH12" s="239">
        <f t="shared" ref="BH12" si="114">SUM(BF6:BH6)*1000/SUM(BF10:BH10)</f>
        <v>341.32651936143247</v>
      </c>
      <c r="BI12" s="239">
        <f t="shared" ref="BI12" si="115">SUM(BG6:BI6)*1000/SUM(BG10:BI10)</f>
        <v>356.86497808254023</v>
      </c>
      <c r="BJ12" s="239">
        <f t="shared" ref="BJ12" si="116">SUM(BH6:BJ6)*1000/SUM(BH10:BJ10)</f>
        <v>372.93155021645111</v>
      </c>
      <c r="BK12" s="239">
        <f t="shared" ref="BK12" si="117">SUM(BI6:BK6)*1000/SUM(BI10:BK10)</f>
        <v>389.3310809955255</v>
      </c>
      <c r="BL12" s="239">
        <f t="shared" ref="BL12" si="118">SUM(BJ6:BL6)*1000/SUM(BJ10:BL10)</f>
        <v>405.98399360406654</v>
      </c>
      <c r="BM12" s="239">
        <f t="shared" ref="BM12" si="119">SUM(BK6:BM6)*1000/SUM(BK10:BM10)</f>
        <v>423.10868450947896</v>
      </c>
      <c r="BN12" s="239">
        <f t="shared" ref="BN12" si="120">SUM(BL6:BN6)*1000/SUM(BL10:BN10)</f>
        <v>440.75301837172913</v>
      </c>
      <c r="BO12" s="239">
        <f t="shared" ref="BO12" si="121">SUM(BM6:BO6)*1000/SUM(BM10:BO10)</f>
        <v>458.96044142195268</v>
      </c>
      <c r="BP12" s="239">
        <f t="shared" ref="BP12" si="122">SUM(BN6:BP6)*1000/SUM(BN10:BP10)</f>
        <v>477.45643918243678</v>
      </c>
      <c r="BQ12" s="239">
        <f t="shared" ref="BQ12" si="123">SUM(BO6:BQ6)*1000/SUM(BO10:BQ10)</f>
        <v>496.21632252936729</v>
      </c>
      <c r="BR12" s="239">
        <f t="shared" ref="BR12" si="124">SUM(BP6:BR6)*1000/SUM(BP10:BR10)</f>
        <v>515.21387054506658</v>
      </c>
      <c r="BS12" s="239">
        <f t="shared" ref="BS12" si="125">SUM(BQ6:BS6)*1000/SUM(BQ10:BS10)</f>
        <v>534.42142890118555</v>
      </c>
      <c r="BT12" s="239">
        <f t="shared" ref="BT12" si="126">SUM(BR6:BT6)*1000/SUM(BR10:BT10)</f>
        <v>553.81002394839209</v>
      </c>
      <c r="BU12" s="239">
        <f t="shared" ref="BU12" si="127">SUM(BS6:BU6)*1000/SUM(BS10:BU10)</f>
        <v>573.41991302598649</v>
      </c>
    </row>
    <row r="14" spans="1:73" x14ac:dyDescent="0.3">
      <c r="A14" t="s">
        <v>906</v>
      </c>
      <c r="B14">
        <f>'Revenue Summary'!B106</f>
        <v>0</v>
      </c>
      <c r="C14">
        <f>'Revenue Summary'!C106</f>
        <v>0</v>
      </c>
      <c r="D14">
        <f>'Revenue Summary'!D106</f>
        <v>0</v>
      </c>
      <c r="E14">
        <f>'Revenue Summary'!E106</f>
        <v>0</v>
      </c>
      <c r="F14">
        <f>'Revenue Summary'!F106</f>
        <v>0</v>
      </c>
      <c r="G14">
        <f>'Revenue Summary'!G106</f>
        <v>0</v>
      </c>
      <c r="H14">
        <f>'Revenue Summary'!H106</f>
        <v>0</v>
      </c>
      <c r="I14">
        <f>'Revenue Summary'!I106</f>
        <v>0</v>
      </c>
      <c r="J14">
        <f>'Revenue Summary'!J106</f>
        <v>0</v>
      </c>
      <c r="K14">
        <f>'Revenue Summary'!K106</f>
        <v>0</v>
      </c>
      <c r="L14">
        <f>'Revenue Summary'!L106</f>
        <v>0</v>
      </c>
      <c r="M14">
        <f>'Revenue Summary'!M106</f>
        <v>0</v>
      </c>
      <c r="N14">
        <f>'Revenue Summary'!N106</f>
        <v>0</v>
      </c>
      <c r="O14">
        <f>'Revenue Summary'!O106</f>
        <v>0</v>
      </c>
      <c r="P14">
        <f>'Revenue Summary'!P106</f>
        <v>0</v>
      </c>
      <c r="Q14">
        <f>'Revenue Summary'!Q106</f>
        <v>0</v>
      </c>
      <c r="R14">
        <f>'Revenue Summary'!R106</f>
        <v>0</v>
      </c>
      <c r="S14">
        <f>'Revenue Summary'!S106</f>
        <v>0</v>
      </c>
      <c r="T14">
        <f>'Revenue Summary'!T106</f>
        <v>0</v>
      </c>
      <c r="U14">
        <f>'Revenue Summary'!U106</f>
        <v>0</v>
      </c>
      <c r="V14">
        <f>'Revenue Summary'!V106</f>
        <v>0</v>
      </c>
      <c r="W14">
        <f>'Revenue Summary'!W106</f>
        <v>0</v>
      </c>
      <c r="X14">
        <f>'Revenue Summary'!X106</f>
        <v>0</v>
      </c>
      <c r="Y14">
        <f>'Revenue Summary'!Y106</f>
        <v>0</v>
      </c>
      <c r="Z14">
        <f>'Revenue Summary'!Z106</f>
        <v>0</v>
      </c>
      <c r="AA14">
        <f>'Revenue Summary'!AA106</f>
        <v>0</v>
      </c>
      <c r="AB14">
        <f>'Revenue Summary'!AB106</f>
        <v>0</v>
      </c>
      <c r="AC14">
        <f>'Revenue Summary'!AC106</f>
        <v>0</v>
      </c>
      <c r="AD14">
        <f>'Revenue Summary'!AD106</f>
        <v>0</v>
      </c>
      <c r="AE14">
        <f>'Revenue Summary'!AE106</f>
        <v>0</v>
      </c>
      <c r="AF14">
        <f>'Revenue Summary'!AF106</f>
        <v>0</v>
      </c>
      <c r="AG14">
        <f>'Revenue Summary'!AG106</f>
        <v>0</v>
      </c>
      <c r="AH14">
        <f>'Revenue Summary'!AH106</f>
        <v>0</v>
      </c>
      <c r="AI14">
        <f>'Revenue Summary'!AI106</f>
        <v>0</v>
      </c>
      <c r="AJ14">
        <f>'Revenue Summary'!AJ106</f>
        <v>0</v>
      </c>
      <c r="AK14">
        <f>'Revenue Summary'!AK106</f>
        <v>0</v>
      </c>
      <c r="AL14">
        <f>'Revenue Summary'!AL106</f>
        <v>0</v>
      </c>
      <c r="AM14">
        <f>'Revenue Summary'!AM106</f>
        <v>0</v>
      </c>
      <c r="AN14">
        <f>'Revenue Summary'!AN106</f>
        <v>0</v>
      </c>
      <c r="AO14">
        <f>'Revenue Summary'!AO106</f>
        <v>0</v>
      </c>
      <c r="AP14">
        <f>'Revenue Summary'!AP106</f>
        <v>0</v>
      </c>
      <c r="AQ14">
        <f>'Revenue Summary'!AQ106</f>
        <v>0</v>
      </c>
      <c r="AR14">
        <f>'Revenue Summary'!AR106</f>
        <v>0</v>
      </c>
      <c r="AS14">
        <f>'Revenue Summary'!AS106</f>
        <v>0</v>
      </c>
      <c r="AT14">
        <f>'Revenue Summary'!AT106</f>
        <v>0</v>
      </c>
      <c r="AU14">
        <f>'Revenue Summary'!AU106</f>
        <v>0</v>
      </c>
      <c r="AV14">
        <f>'Revenue Summary'!AV106</f>
        <v>0</v>
      </c>
      <c r="AW14">
        <f>'Revenue Summary'!AW106</f>
        <v>0</v>
      </c>
      <c r="AX14">
        <f>'Revenue Summary'!AX106</f>
        <v>0</v>
      </c>
      <c r="AY14">
        <f>'Revenue Summary'!AY106</f>
        <v>0</v>
      </c>
      <c r="AZ14">
        <f>'Revenue Summary'!AZ106</f>
        <v>0</v>
      </c>
      <c r="BA14">
        <f>'Revenue Summary'!BA106</f>
        <v>0</v>
      </c>
      <c r="BB14">
        <f>'Revenue Summary'!BB106</f>
        <v>0</v>
      </c>
      <c r="BC14">
        <f>'Revenue Summary'!BC106</f>
        <v>0</v>
      </c>
      <c r="BD14">
        <f>'Revenue Summary'!BD106</f>
        <v>0</v>
      </c>
      <c r="BE14">
        <f>'Revenue Summary'!BE106</f>
        <v>0</v>
      </c>
      <c r="BF14">
        <f>'Revenue Summary'!BF106</f>
        <v>0</v>
      </c>
      <c r="BG14">
        <f>'Revenue Summary'!BG106</f>
        <v>0</v>
      </c>
      <c r="BH14">
        <f>'Revenue Summary'!BH106</f>
        <v>0</v>
      </c>
      <c r="BI14">
        <f>'Revenue Summary'!BI106</f>
        <v>0</v>
      </c>
      <c r="BJ14">
        <f>'Revenue Summary'!BJ106</f>
        <v>0</v>
      </c>
      <c r="BK14">
        <f>'Revenue Summary'!BK106</f>
        <v>0</v>
      </c>
      <c r="BL14">
        <f>'Revenue Summary'!BL106</f>
        <v>0</v>
      </c>
      <c r="BM14">
        <f>'Revenue Summary'!BM106</f>
        <v>0</v>
      </c>
      <c r="BN14">
        <f>'Revenue Summary'!BN106</f>
        <v>0</v>
      </c>
      <c r="BO14">
        <f>'Revenue Summary'!BO106</f>
        <v>0</v>
      </c>
      <c r="BP14">
        <f>'Revenue Summary'!BP106</f>
        <v>0</v>
      </c>
      <c r="BQ14">
        <f>'Revenue Summary'!BQ106</f>
        <v>0</v>
      </c>
      <c r="BR14">
        <f>'Revenue Summary'!BR106</f>
        <v>0</v>
      </c>
      <c r="BS14">
        <f>'Revenue Summary'!BS106</f>
        <v>0</v>
      </c>
      <c r="BT14">
        <f>'Revenue Summary'!BT106</f>
        <v>0</v>
      </c>
      <c r="BU14">
        <f>'Revenue Summary'!BU106</f>
        <v>0</v>
      </c>
    </row>
    <row r="15" spans="1:73" x14ac:dyDescent="0.3">
      <c r="A15" t="s">
        <v>911</v>
      </c>
      <c r="B15" s="239">
        <f>IFERROR(B7*1000/B14,0)</f>
        <v>0</v>
      </c>
      <c r="C15" s="239">
        <f t="shared" ref="C15:BN15" si="128">IFERROR(C7*1000/C14,0)</f>
        <v>0</v>
      </c>
      <c r="D15" s="239">
        <f t="shared" si="128"/>
        <v>0</v>
      </c>
      <c r="E15" s="239">
        <f t="shared" si="128"/>
        <v>0</v>
      </c>
      <c r="F15" s="239">
        <f t="shared" si="128"/>
        <v>0</v>
      </c>
      <c r="G15" s="239">
        <f t="shared" si="128"/>
        <v>0</v>
      </c>
      <c r="H15" s="239">
        <f t="shared" si="128"/>
        <v>0</v>
      </c>
      <c r="I15" s="239">
        <f t="shared" si="128"/>
        <v>0</v>
      </c>
      <c r="J15" s="239">
        <f t="shared" si="128"/>
        <v>0</v>
      </c>
      <c r="K15" s="239">
        <f t="shared" si="128"/>
        <v>0</v>
      </c>
      <c r="L15" s="239">
        <f t="shared" si="128"/>
        <v>0</v>
      </c>
      <c r="M15" s="239">
        <f t="shared" si="128"/>
        <v>0</v>
      </c>
      <c r="N15" s="239">
        <f t="shared" si="128"/>
        <v>0</v>
      </c>
      <c r="O15" s="239">
        <f t="shared" si="128"/>
        <v>0</v>
      </c>
      <c r="P15" s="239">
        <f t="shared" si="128"/>
        <v>0</v>
      </c>
      <c r="Q15" s="239">
        <f t="shared" si="128"/>
        <v>0</v>
      </c>
      <c r="R15" s="239">
        <f t="shared" si="128"/>
        <v>0</v>
      </c>
      <c r="S15" s="239">
        <f t="shared" si="128"/>
        <v>0</v>
      </c>
      <c r="T15" s="239">
        <f t="shared" si="128"/>
        <v>0</v>
      </c>
      <c r="U15" s="239">
        <f t="shared" si="128"/>
        <v>0</v>
      </c>
      <c r="V15" s="239">
        <f t="shared" si="128"/>
        <v>0</v>
      </c>
      <c r="W15" s="239">
        <f t="shared" si="128"/>
        <v>0</v>
      </c>
      <c r="X15" s="239">
        <f t="shared" si="128"/>
        <v>0</v>
      </c>
      <c r="Y15" s="239">
        <f t="shared" si="128"/>
        <v>0</v>
      </c>
      <c r="Z15" s="239">
        <f t="shared" si="128"/>
        <v>0</v>
      </c>
      <c r="AA15" s="239">
        <f t="shared" si="128"/>
        <v>0</v>
      </c>
      <c r="AB15" s="239">
        <f t="shared" si="128"/>
        <v>0</v>
      </c>
      <c r="AC15" s="239">
        <f t="shared" si="128"/>
        <v>0</v>
      </c>
      <c r="AD15" s="239">
        <f t="shared" si="128"/>
        <v>0</v>
      </c>
      <c r="AE15" s="239">
        <f t="shared" si="128"/>
        <v>0</v>
      </c>
      <c r="AF15" s="239">
        <f t="shared" si="128"/>
        <v>0</v>
      </c>
      <c r="AG15" s="239">
        <f t="shared" si="128"/>
        <v>0</v>
      </c>
      <c r="AH15" s="239">
        <f t="shared" si="128"/>
        <v>0</v>
      </c>
      <c r="AI15" s="239">
        <f t="shared" si="128"/>
        <v>0</v>
      </c>
      <c r="AJ15" s="239">
        <f t="shared" si="128"/>
        <v>0</v>
      </c>
      <c r="AK15" s="239">
        <f t="shared" si="128"/>
        <v>0</v>
      </c>
      <c r="AL15" s="239">
        <f t="shared" si="128"/>
        <v>0</v>
      </c>
      <c r="AM15" s="239">
        <f t="shared" si="128"/>
        <v>0</v>
      </c>
      <c r="AN15" s="239">
        <f t="shared" si="128"/>
        <v>0</v>
      </c>
      <c r="AO15" s="239">
        <f t="shared" si="128"/>
        <v>0</v>
      </c>
      <c r="AP15" s="239">
        <f t="shared" si="128"/>
        <v>0</v>
      </c>
      <c r="AQ15" s="239">
        <f t="shared" si="128"/>
        <v>0</v>
      </c>
      <c r="AR15" s="239">
        <f t="shared" si="128"/>
        <v>0</v>
      </c>
      <c r="AS15" s="239">
        <f t="shared" si="128"/>
        <v>0</v>
      </c>
      <c r="AT15" s="239">
        <f t="shared" si="128"/>
        <v>0</v>
      </c>
      <c r="AU15" s="239">
        <f t="shared" si="128"/>
        <v>0</v>
      </c>
      <c r="AV15" s="239">
        <f t="shared" si="128"/>
        <v>0</v>
      </c>
      <c r="AW15" s="239">
        <f t="shared" si="128"/>
        <v>0</v>
      </c>
      <c r="AX15" s="239">
        <f t="shared" si="128"/>
        <v>0</v>
      </c>
      <c r="AY15" s="239">
        <f t="shared" si="128"/>
        <v>0</v>
      </c>
      <c r="AZ15" s="239">
        <f t="shared" si="128"/>
        <v>0</v>
      </c>
      <c r="BA15" s="239">
        <f t="shared" si="128"/>
        <v>0</v>
      </c>
      <c r="BB15" s="239">
        <f t="shared" si="128"/>
        <v>0</v>
      </c>
      <c r="BC15" s="239">
        <f t="shared" si="128"/>
        <v>0</v>
      </c>
      <c r="BD15" s="239">
        <f t="shared" si="128"/>
        <v>0</v>
      </c>
      <c r="BE15" s="239">
        <f t="shared" si="128"/>
        <v>0</v>
      </c>
      <c r="BF15" s="239">
        <f t="shared" si="128"/>
        <v>0</v>
      </c>
      <c r="BG15" s="239">
        <f t="shared" si="128"/>
        <v>0</v>
      </c>
      <c r="BH15" s="239">
        <f t="shared" si="128"/>
        <v>0</v>
      </c>
      <c r="BI15" s="239">
        <f t="shared" si="128"/>
        <v>0</v>
      </c>
      <c r="BJ15" s="239">
        <f t="shared" si="128"/>
        <v>0</v>
      </c>
      <c r="BK15" s="239">
        <f t="shared" si="128"/>
        <v>0</v>
      </c>
      <c r="BL15" s="239">
        <f t="shared" si="128"/>
        <v>0</v>
      </c>
      <c r="BM15" s="239">
        <f t="shared" si="128"/>
        <v>0</v>
      </c>
      <c r="BN15" s="239">
        <f t="shared" si="128"/>
        <v>0</v>
      </c>
      <c r="BO15" s="239">
        <f t="shared" ref="BO15:BU15" si="129">IFERROR(BO7*1000/BO14,0)</f>
        <v>0</v>
      </c>
      <c r="BP15" s="239">
        <f t="shared" si="129"/>
        <v>0</v>
      </c>
      <c r="BQ15" s="239">
        <f t="shared" si="129"/>
        <v>0</v>
      </c>
      <c r="BR15" s="239">
        <f t="shared" si="129"/>
        <v>0</v>
      </c>
      <c r="BS15" s="239">
        <f t="shared" si="129"/>
        <v>0</v>
      </c>
      <c r="BT15" s="239">
        <f t="shared" si="129"/>
        <v>0</v>
      </c>
      <c r="BU15" s="239">
        <f t="shared" si="129"/>
        <v>0</v>
      </c>
    </row>
    <row r="16" spans="1:73" x14ac:dyDescent="0.3">
      <c r="A16" t="s">
        <v>912</v>
      </c>
      <c r="B16" s="239"/>
      <c r="C16" s="239"/>
      <c r="D16" s="239">
        <f>IFERROR(SUM(B7:D7)*1000/SUM(B14:D14),0)</f>
        <v>0</v>
      </c>
      <c r="E16" s="239">
        <f t="shared" ref="E16:BP16" si="130">IFERROR(SUM(C7:E7)*1000/SUM(C14:E14),0)</f>
        <v>0</v>
      </c>
      <c r="F16" s="239">
        <f t="shared" si="130"/>
        <v>0</v>
      </c>
      <c r="G16" s="239">
        <f t="shared" si="130"/>
        <v>0</v>
      </c>
      <c r="H16" s="239">
        <f t="shared" si="130"/>
        <v>0</v>
      </c>
      <c r="I16" s="239">
        <f t="shared" si="130"/>
        <v>0</v>
      </c>
      <c r="J16" s="239">
        <f t="shared" si="130"/>
        <v>0</v>
      </c>
      <c r="K16" s="239">
        <f t="shared" si="130"/>
        <v>0</v>
      </c>
      <c r="L16" s="239">
        <f t="shared" si="130"/>
        <v>0</v>
      </c>
      <c r="M16" s="239">
        <f t="shared" si="130"/>
        <v>0</v>
      </c>
      <c r="N16" s="239">
        <f t="shared" si="130"/>
        <v>0</v>
      </c>
      <c r="O16" s="239">
        <f t="shared" si="130"/>
        <v>0</v>
      </c>
      <c r="P16" s="239">
        <f t="shared" si="130"/>
        <v>0</v>
      </c>
      <c r="Q16" s="239">
        <f t="shared" si="130"/>
        <v>0</v>
      </c>
      <c r="R16" s="239">
        <f t="shared" si="130"/>
        <v>0</v>
      </c>
      <c r="S16" s="239">
        <f t="shared" si="130"/>
        <v>0</v>
      </c>
      <c r="T16" s="239">
        <f t="shared" si="130"/>
        <v>0</v>
      </c>
      <c r="U16" s="239">
        <f t="shared" si="130"/>
        <v>0</v>
      </c>
      <c r="V16" s="239">
        <f t="shared" si="130"/>
        <v>0</v>
      </c>
      <c r="W16" s="239">
        <f t="shared" si="130"/>
        <v>0</v>
      </c>
      <c r="X16" s="239">
        <f t="shared" si="130"/>
        <v>0</v>
      </c>
      <c r="Y16" s="239">
        <f t="shared" si="130"/>
        <v>0</v>
      </c>
      <c r="Z16" s="239">
        <f t="shared" si="130"/>
        <v>0</v>
      </c>
      <c r="AA16" s="239">
        <f t="shared" si="130"/>
        <v>0</v>
      </c>
      <c r="AB16" s="239">
        <f t="shared" si="130"/>
        <v>0</v>
      </c>
      <c r="AC16" s="239">
        <f t="shared" si="130"/>
        <v>0</v>
      </c>
      <c r="AD16" s="239">
        <f t="shared" si="130"/>
        <v>0</v>
      </c>
      <c r="AE16" s="239">
        <f t="shared" si="130"/>
        <v>0</v>
      </c>
      <c r="AF16" s="239">
        <f t="shared" si="130"/>
        <v>0</v>
      </c>
      <c r="AG16" s="239">
        <f t="shared" si="130"/>
        <v>0</v>
      </c>
      <c r="AH16" s="239">
        <f t="shared" si="130"/>
        <v>0</v>
      </c>
      <c r="AI16" s="239">
        <f t="shared" si="130"/>
        <v>0</v>
      </c>
      <c r="AJ16" s="239">
        <f t="shared" si="130"/>
        <v>0</v>
      </c>
      <c r="AK16" s="239">
        <f t="shared" si="130"/>
        <v>0</v>
      </c>
      <c r="AL16" s="239">
        <f t="shared" si="130"/>
        <v>0</v>
      </c>
      <c r="AM16" s="239">
        <f t="shared" si="130"/>
        <v>0</v>
      </c>
      <c r="AN16" s="239">
        <f t="shared" si="130"/>
        <v>0</v>
      </c>
      <c r="AO16" s="239">
        <f t="shared" si="130"/>
        <v>0</v>
      </c>
      <c r="AP16" s="239">
        <f t="shared" si="130"/>
        <v>0</v>
      </c>
      <c r="AQ16" s="239">
        <f t="shared" si="130"/>
        <v>0</v>
      </c>
      <c r="AR16" s="239">
        <f t="shared" si="130"/>
        <v>0</v>
      </c>
      <c r="AS16" s="239">
        <f t="shared" si="130"/>
        <v>0</v>
      </c>
      <c r="AT16" s="239">
        <f t="shared" si="130"/>
        <v>0</v>
      </c>
      <c r="AU16" s="239">
        <f t="shared" si="130"/>
        <v>0</v>
      </c>
      <c r="AV16" s="239">
        <f t="shared" si="130"/>
        <v>0</v>
      </c>
      <c r="AW16" s="239">
        <f t="shared" si="130"/>
        <v>0</v>
      </c>
      <c r="AX16" s="239">
        <f t="shared" si="130"/>
        <v>0</v>
      </c>
      <c r="AY16" s="239">
        <f t="shared" si="130"/>
        <v>0</v>
      </c>
      <c r="AZ16" s="239">
        <f t="shared" si="130"/>
        <v>0</v>
      </c>
      <c r="BA16" s="239">
        <f t="shared" si="130"/>
        <v>0</v>
      </c>
      <c r="BB16" s="239">
        <f t="shared" si="130"/>
        <v>0</v>
      </c>
      <c r="BC16" s="239">
        <f t="shared" si="130"/>
        <v>0</v>
      </c>
      <c r="BD16" s="239">
        <f t="shared" si="130"/>
        <v>0</v>
      </c>
      <c r="BE16" s="239">
        <f t="shared" si="130"/>
        <v>0</v>
      </c>
      <c r="BF16" s="239">
        <f t="shared" si="130"/>
        <v>0</v>
      </c>
      <c r="BG16" s="239">
        <f t="shared" si="130"/>
        <v>0</v>
      </c>
      <c r="BH16" s="239">
        <f t="shared" si="130"/>
        <v>0</v>
      </c>
      <c r="BI16" s="239">
        <f t="shared" si="130"/>
        <v>0</v>
      </c>
      <c r="BJ16" s="239">
        <f t="shared" si="130"/>
        <v>0</v>
      </c>
      <c r="BK16" s="239">
        <f t="shared" si="130"/>
        <v>0</v>
      </c>
      <c r="BL16" s="239">
        <f t="shared" si="130"/>
        <v>0</v>
      </c>
      <c r="BM16" s="239">
        <f t="shared" si="130"/>
        <v>0</v>
      </c>
      <c r="BN16" s="239">
        <f t="shared" si="130"/>
        <v>0</v>
      </c>
      <c r="BO16" s="239">
        <f t="shared" si="130"/>
        <v>0</v>
      </c>
      <c r="BP16" s="239">
        <f t="shared" si="130"/>
        <v>0</v>
      </c>
      <c r="BQ16" s="239">
        <f t="shared" ref="BQ16:BU16" si="131">IFERROR(SUM(BO7:BQ7)*1000/SUM(BO14:BQ14),0)</f>
        <v>0</v>
      </c>
      <c r="BR16" s="239">
        <f t="shared" si="131"/>
        <v>0</v>
      </c>
      <c r="BS16" s="239">
        <f t="shared" si="131"/>
        <v>0</v>
      </c>
      <c r="BT16" s="239">
        <f t="shared" si="131"/>
        <v>0</v>
      </c>
      <c r="BU16" s="239">
        <f t="shared" si="131"/>
        <v>0</v>
      </c>
    </row>
    <row r="18" spans="1:73" x14ac:dyDescent="0.3">
      <c r="A18" t="s">
        <v>426</v>
      </c>
      <c r="B18" s="239"/>
      <c r="C18" s="239"/>
      <c r="D18" s="239"/>
      <c r="E18" s="239"/>
      <c r="F18" s="239">
        <f>'Revenue A Inputs'!F43*12</f>
        <v>10030.520831351107</v>
      </c>
      <c r="G18" s="239">
        <f>'Revenue A Inputs'!G43*12</f>
        <v>11044.343159067903</v>
      </c>
      <c r="H18" s="239">
        <f>'Revenue A Inputs'!H43*12</f>
        <v>12520.381509552912</v>
      </c>
      <c r="I18" s="239">
        <f>'Revenue A Inputs'!I43*12</f>
        <v>12927.661584860334</v>
      </c>
      <c r="J18" s="239">
        <f>'Revenue A Inputs'!J43*12</f>
        <v>13066.51412643185</v>
      </c>
      <c r="K18" s="239">
        <f>'Revenue A Inputs'!K43*12</f>
        <v>13066.27919721308</v>
      </c>
      <c r="L18" s="239">
        <f>'Revenue A Inputs'!L43*12</f>
        <v>14445.603753941841</v>
      </c>
      <c r="M18" s="239">
        <f>'Revenue A Inputs'!M43*12</f>
        <v>14138.72091534826</v>
      </c>
      <c r="N18" s="239">
        <f>'Revenue A Inputs'!N43*12</f>
        <v>14741.625837356609</v>
      </c>
      <c r="O18" s="239">
        <f>'Revenue A Inputs'!O43*12</f>
        <v>16673.132656800797</v>
      </c>
      <c r="P18" s="239">
        <f>'Revenue A Inputs'!P43*12</f>
        <v>17008.853323435185</v>
      </c>
      <c r="Q18" s="239">
        <f>'Revenue A Inputs'!Q43*12</f>
        <v>19221.176120565939</v>
      </c>
      <c r="R18" s="239">
        <f>'Revenue A Inputs'!R43*12</f>
        <v>19335.486379208</v>
      </c>
      <c r="S18" s="239">
        <f>'Revenue A Inputs'!S43*12</f>
        <v>21024.391142575209</v>
      </c>
      <c r="T18" s="239">
        <f>'Revenue A Inputs'!T43*12</f>
        <v>24898.181225467495</v>
      </c>
      <c r="U18" s="239">
        <f>'Revenue A Inputs'!U43*12</f>
        <v>26074.68024411182</v>
      </c>
      <c r="V18" s="239">
        <f>'Revenue A Inputs'!V43*12</f>
        <v>26089.331309395591</v>
      </c>
      <c r="W18" s="239">
        <f>'Revenue A Inputs'!W43*12</f>
        <v>30452.857075604399</v>
      </c>
      <c r="X18" s="239">
        <f>'Revenue A Inputs'!X43*12</f>
        <v>29519.602719334325</v>
      </c>
      <c r="Y18" s="239">
        <f>'Revenue A Inputs'!Y43*12</f>
        <v>35881.733005539536</v>
      </c>
      <c r="Z18" s="239">
        <f>'Revenue A Inputs'!Z43*12</f>
        <v>33154.639345363779</v>
      </c>
      <c r="AA18" s="239">
        <f>'Revenue A Inputs'!AA43*12</f>
        <v>34064.913467634688</v>
      </c>
      <c r="AB18" s="239">
        <f>'Revenue A Inputs'!AB43*12</f>
        <v>39885.921323208546</v>
      </c>
      <c r="AC18" s="239">
        <f>'Revenue A Inputs'!AC43*12</f>
        <v>40738.185280157195</v>
      </c>
      <c r="AD18" s="239">
        <f>'Revenue A Inputs'!AD43*12</f>
        <v>45464.456350943292</v>
      </c>
      <c r="AE18" s="239">
        <f>'Revenue A Inputs'!AE43*12</f>
        <v>47263.780908352848</v>
      </c>
      <c r="AF18" s="239">
        <f>'Revenue A Inputs'!AF43*12</f>
        <v>50020.685417323883</v>
      </c>
      <c r="AG18" s="239">
        <f>'Revenue A Inputs'!AG43*12</f>
        <v>50227.875072610084</v>
      </c>
      <c r="AH18" s="239">
        <f>'Revenue A Inputs'!AH43*12</f>
        <v>57907.638655453338</v>
      </c>
      <c r="AI18" s="239">
        <f>'Revenue A Inputs'!AI43*12</f>
        <v>58060.955667503498</v>
      </c>
      <c r="AJ18" s="239">
        <f>'Revenue A Inputs'!AJ43*12</f>
        <v>57089.507729939149</v>
      </c>
      <c r="AK18" s="239">
        <f>'Revenue A Inputs'!AK43*12</f>
        <v>68063.860343026536</v>
      </c>
      <c r="AL18" s="239">
        <f>'Revenue A Inputs'!AL43*12</f>
        <v>61920.313157148965</v>
      </c>
      <c r="AM18" s="239">
        <f>'Revenue A Inputs'!AM43*12</f>
        <v>69439.145050010993</v>
      </c>
      <c r="AN18" s="239">
        <f>'Revenue A Inputs'!AN43*12</f>
        <v>71767.038246557146</v>
      </c>
      <c r="AO18" s="239">
        <f>'Revenue A Inputs'!AO43*12</f>
        <v>69351.713137894825</v>
      </c>
      <c r="AP18" s="239">
        <f>'Revenue A Inputs'!AP43*12</f>
        <v>75680.717244746513</v>
      </c>
      <c r="AQ18" s="239">
        <f>'Revenue A Inputs'!AQ43*12</f>
        <v>76174.390386041341</v>
      </c>
      <c r="AR18" s="239">
        <f>'Revenue A Inputs'!AR43*12</f>
        <v>85684.809867443182</v>
      </c>
      <c r="AS18" s="239">
        <f>'Revenue A Inputs'!AS43*12</f>
        <v>81854.832156935983</v>
      </c>
      <c r="AT18" s="239">
        <f>'Revenue A Inputs'!AT43*12</f>
        <v>85519.834106756811</v>
      </c>
      <c r="AU18" s="239">
        <f>'Revenue A Inputs'!AU43*12</f>
        <v>87537.684823096235</v>
      </c>
      <c r="AV18" s="239">
        <f>'Revenue A Inputs'!AV43*12</f>
        <v>90254.587332044772</v>
      </c>
      <c r="AW18" s="239">
        <f>'Revenue A Inputs'!AW43*12</f>
        <v>92971.487801566371</v>
      </c>
      <c r="AX18" s="239">
        <f>'Revenue A Inputs'!AX43*12</f>
        <v>95501.975665138205</v>
      </c>
      <c r="AY18" s="239">
        <f>'Revenue A Inputs'!AY43*12</f>
        <v>98209.597679160041</v>
      </c>
      <c r="AZ18" s="239">
        <f>'Revenue A Inputs'!AZ43*12</f>
        <v>101549.84165907485</v>
      </c>
      <c r="BA18" s="239">
        <f>'Revenue A Inputs'!BA43*12</f>
        <v>105269.65881852541</v>
      </c>
      <c r="BB18" s="239">
        <f>'Revenue A Inputs'!BB43*12</f>
        <v>86693.178506500568</v>
      </c>
      <c r="BC18" s="239">
        <f>'Revenue A Inputs'!BC43*12</f>
        <v>73934.026060399192</v>
      </c>
      <c r="BD18" s="239">
        <f>'Revenue A Inputs'!BD43*12</f>
        <v>65147.81664716918</v>
      </c>
      <c r="BE18" s="239">
        <f>'Revenue A Inputs'!BE43*12</f>
        <v>58322.21452426941</v>
      </c>
      <c r="BF18" s="239">
        <f>'Revenue A Inputs'!BF43*12</f>
        <v>53095.450432898833</v>
      </c>
      <c r="BG18" s="239">
        <f>'Revenue A Inputs'!BG43*12</f>
        <v>48946.22249138137</v>
      </c>
      <c r="BH18" s="239">
        <f>'Revenue A Inputs'!BH43*12</f>
        <v>45472.968989209905</v>
      </c>
      <c r="BI18" s="239">
        <f>'Revenue A Inputs'!BI43*12</f>
        <v>42635.013551046766</v>
      </c>
      <c r="BJ18" s="239">
        <f>'Revenue A Inputs'!BJ43*12</f>
        <v>40262.807317903629</v>
      </c>
      <c r="BK18" s="239">
        <f>'Revenue A Inputs'!BK43*12</f>
        <v>38299.756387020272</v>
      </c>
      <c r="BL18" s="239">
        <f>'Revenue A Inputs'!BL43*12</f>
        <v>36648.409011052427</v>
      </c>
      <c r="BM18" s="239">
        <f>'Revenue A Inputs'!BM43*12</f>
        <v>35126.649042729885</v>
      </c>
      <c r="BN18" s="239">
        <f>'Revenue A Inputs'!BN43*12</f>
        <v>33806.316860846346</v>
      </c>
      <c r="BO18" s="239">
        <f>'Revenue A Inputs'!BO43*12</f>
        <v>32650.459325394877</v>
      </c>
      <c r="BP18" s="239">
        <f>'Revenue A Inputs'!BP43*12</f>
        <v>31630.621099368698</v>
      </c>
      <c r="BQ18" s="239">
        <f>'Revenue A Inputs'!BQ43*12</f>
        <v>30724.535673955426</v>
      </c>
      <c r="BR18" s="239">
        <f>'Revenue A Inputs'!BR43*12</f>
        <v>29914.5303960128</v>
      </c>
      <c r="BS18" s="239">
        <f>'Revenue A Inputs'!BS43*12</f>
        <v>29186.400537443878</v>
      </c>
      <c r="BT18" s="239">
        <f>'Revenue A Inputs'!BT43*12</f>
        <v>28528.599005426695</v>
      </c>
      <c r="BU18" s="239">
        <f>'Revenue A Inputs'!BU43*12</f>
        <v>27931.643070194092</v>
      </c>
    </row>
  </sheetData>
  <conditionalFormatting sqref="B4:BU4">
    <cfRule type="cellIs" dxfId="27" priority="1" operator="equal">
      <formula>"Fcst"</formula>
    </cfRule>
    <cfRule type="cellIs" dxfId="26" priority="2" operator="equal">
      <formula>"Actual"</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1429-D2E4-46D8-A027-6AB004C8A596}">
  <sheetPr>
    <tabColor rgb="FF7030A0"/>
  </sheetPr>
  <dimension ref="A1:BR20"/>
  <sheetViews>
    <sheetView topLeftCell="A2" workbookViewId="0">
      <selection activeCell="A15" sqref="A15"/>
    </sheetView>
  </sheetViews>
  <sheetFormatPr defaultColWidth="8.6640625" defaultRowHeight="14.4" x14ac:dyDescent="0.3"/>
  <cols>
    <col min="1" max="1" width="13.6640625" bestFit="1" customWidth="1"/>
    <col min="2" max="2" width="10" bestFit="1" customWidth="1"/>
    <col min="3" max="3" width="10.44140625" customWidth="1"/>
    <col min="4" max="10" width="8.6640625" bestFit="1" customWidth="1"/>
    <col min="11" max="12" width="9.6640625" bestFit="1" customWidth="1"/>
    <col min="13" max="13" width="8.6640625" bestFit="1" customWidth="1"/>
    <col min="14" max="27" width="9.6640625" bestFit="1" customWidth="1"/>
    <col min="28" max="28" width="12.33203125" customWidth="1"/>
    <col min="29" max="29" width="10.6640625" customWidth="1"/>
    <col min="30" max="37" width="9.6640625" bestFit="1" customWidth="1"/>
  </cols>
  <sheetData>
    <row r="1" spans="1:70" x14ac:dyDescent="0.3">
      <c r="A1" s="143" t="s">
        <v>698</v>
      </c>
    </row>
    <row r="5" spans="1:70" x14ac:dyDescent="0.3">
      <c r="B5" s="275" t="str">
        <f>Summary!C2</f>
        <v>Actual</v>
      </c>
      <c r="C5" s="275" t="str">
        <f>Summary!D2</f>
        <v>Actual</v>
      </c>
      <c r="D5" s="275" t="str">
        <f>Summary!E2</f>
        <v>Actual</v>
      </c>
      <c r="E5" s="275" t="str">
        <f>Summary!F2</f>
        <v>Actual</v>
      </c>
      <c r="F5" s="275" t="str">
        <f>Summary!G2</f>
        <v>Actual</v>
      </c>
      <c r="G5" s="275" t="str">
        <f>Summary!H2</f>
        <v>Actual</v>
      </c>
      <c r="H5" s="275" t="str">
        <f>Summary!I2</f>
        <v>Actual</v>
      </c>
      <c r="I5" s="275" t="str">
        <f>Summary!J2</f>
        <v>Fcst</v>
      </c>
      <c r="J5" s="275" t="str">
        <f>Summary!K2</f>
        <v>Fcst</v>
      </c>
      <c r="K5" s="275" t="str">
        <f>Summary!L2</f>
        <v>Fcst</v>
      </c>
      <c r="L5" s="275" t="str">
        <f>Summary!M2</f>
        <v>Fcst</v>
      </c>
      <c r="M5" s="275" t="str">
        <f>Summary!N2</f>
        <v>Fcst</v>
      </c>
      <c r="N5" s="275" t="str">
        <f>Summary!O2</f>
        <v>Fcst</v>
      </c>
      <c r="O5" s="275" t="str">
        <f>Summary!P2</f>
        <v>Fcst</v>
      </c>
      <c r="P5" s="275" t="str">
        <f>Summary!Q2</f>
        <v>Fcst</v>
      </c>
      <c r="Q5" s="275" t="str">
        <f>Summary!R2</f>
        <v>Fcst</v>
      </c>
      <c r="R5" s="275" t="str">
        <f>Summary!S2</f>
        <v>Fcst</v>
      </c>
      <c r="S5" s="275" t="str">
        <f>Summary!T2</f>
        <v>Fcst</v>
      </c>
      <c r="T5" s="275" t="str">
        <f>Summary!U2</f>
        <v>Fcst</v>
      </c>
      <c r="U5" s="275" t="str">
        <f>Summary!V2</f>
        <v>Fcst</v>
      </c>
      <c r="V5" s="275" t="str">
        <f>Summary!W2</f>
        <v>Fcst</v>
      </c>
      <c r="W5" s="275" t="str">
        <f>Summary!X2</f>
        <v>Fcst</v>
      </c>
      <c r="X5" s="275" t="str">
        <f>Summary!Y2</f>
        <v>Fcst</v>
      </c>
      <c r="Y5" s="275" t="str">
        <f>Summary!Z2</f>
        <v>Fcst</v>
      </c>
      <c r="Z5" s="275" t="str">
        <f>Summary!AA2</f>
        <v>Fcst</v>
      </c>
      <c r="AA5" s="275" t="str">
        <f>Summary!AB2</f>
        <v>Fcst</v>
      </c>
      <c r="AB5" s="275" t="str">
        <f>Summary!AC2</f>
        <v>Fcst</v>
      </c>
      <c r="AC5" s="275" t="str">
        <f>Summary!AD2</f>
        <v>Fcst</v>
      </c>
      <c r="AD5" s="275" t="str">
        <f>Summary!AE2</f>
        <v>Fcst</v>
      </c>
      <c r="AE5" s="275" t="str">
        <f>Summary!AF2</f>
        <v>Fcst</v>
      </c>
      <c r="AF5" s="275" t="str">
        <f>Summary!AG2</f>
        <v>Fcst</v>
      </c>
      <c r="AG5" s="275" t="str">
        <f>Summary!AH2</f>
        <v>Fcst</v>
      </c>
      <c r="AH5" s="275" t="str">
        <f>Summary!AI2</f>
        <v>Fcst</v>
      </c>
      <c r="AI5" s="275" t="str">
        <f>Summary!AJ2</f>
        <v>Fcst</v>
      </c>
      <c r="AJ5" s="275" t="str">
        <f>Summary!AK2</f>
        <v>Fcst</v>
      </c>
      <c r="AK5" s="275" t="str">
        <f>Summary!AL2</f>
        <v>Fcst</v>
      </c>
      <c r="AL5" s="275" t="str">
        <f>Summary!AM2</f>
        <v>Fcst</v>
      </c>
      <c r="AM5" s="275" t="str">
        <f>Summary!AN2</f>
        <v>Fcst</v>
      </c>
      <c r="AN5" s="275" t="str">
        <f>Summary!AO2</f>
        <v>Fcst</v>
      </c>
      <c r="AO5" s="275" t="str">
        <f>Summary!AP2</f>
        <v>Fcst</v>
      </c>
      <c r="AP5" s="275" t="str">
        <f>Summary!AQ2</f>
        <v>Fcst</v>
      </c>
      <c r="AQ5" s="275" t="str">
        <f>Summary!AR2</f>
        <v>Fcst</v>
      </c>
      <c r="AR5" s="275" t="str">
        <f>Summary!AS2</f>
        <v>Fcst</v>
      </c>
      <c r="AS5" s="275" t="str">
        <f>Summary!AT2</f>
        <v>Fcst</v>
      </c>
      <c r="AT5" s="275" t="str">
        <f>Summary!AU2</f>
        <v>Fcst</v>
      </c>
      <c r="AU5" s="275" t="str">
        <f>Summary!AV2</f>
        <v>Fcst</v>
      </c>
      <c r="AV5" s="275" t="str">
        <f>Summary!AW2</f>
        <v>Fcst</v>
      </c>
      <c r="AW5" s="275" t="str">
        <f>Summary!AX2</f>
        <v>Fcst</v>
      </c>
      <c r="AX5" s="275" t="str">
        <f>Summary!AY2</f>
        <v>Fcst</v>
      </c>
      <c r="AY5" s="275" t="str">
        <f>Summary!AZ2</f>
        <v>Fcst</v>
      </c>
      <c r="AZ5" s="275" t="str">
        <f>Summary!BA2</f>
        <v>Fcst</v>
      </c>
      <c r="BA5" s="275" t="str">
        <f>Summary!BB2</f>
        <v>Fcst</v>
      </c>
      <c r="BB5" s="275" t="str">
        <f>Summary!BC2</f>
        <v>Fcst</v>
      </c>
      <c r="BC5" s="275" t="str">
        <f>Summary!BD2</f>
        <v>Fcst</v>
      </c>
      <c r="BD5" s="275" t="str">
        <f>Summary!BE2</f>
        <v>Fcst</v>
      </c>
      <c r="BE5" s="275" t="str">
        <f>Summary!BF2</f>
        <v>Fcst</v>
      </c>
      <c r="BF5" s="275" t="str">
        <f>Summary!BG2</f>
        <v>Fcst</v>
      </c>
      <c r="BG5" s="275" t="str">
        <f>Summary!BH2</f>
        <v>Fcst</v>
      </c>
      <c r="BH5" s="275" t="str">
        <f>Summary!BI2</f>
        <v>Fcst</v>
      </c>
      <c r="BI5" s="275" t="str">
        <f>Summary!BJ2</f>
        <v>Fcst</v>
      </c>
      <c r="BJ5" s="275" t="str">
        <f>Summary!BK2</f>
        <v>Fcst</v>
      </c>
      <c r="BK5" s="275" t="str">
        <f>Summary!BL2</f>
        <v>Fcst</v>
      </c>
      <c r="BL5" s="275" t="str">
        <f>Summary!BM2</f>
        <v>Fcst</v>
      </c>
      <c r="BM5" s="275" t="str">
        <f>Summary!BN2</f>
        <v>Fcst</v>
      </c>
      <c r="BN5" s="275" t="str">
        <f>Summary!BO2</f>
        <v>Fcst</v>
      </c>
      <c r="BO5" s="275" t="str">
        <f>Summary!BP2</f>
        <v>Fcst</v>
      </c>
      <c r="BP5" s="275" t="str">
        <f>Summary!BQ2</f>
        <v>Fcst</v>
      </c>
      <c r="BQ5" s="275" t="str">
        <f>Summary!BR2</f>
        <v>Fcst</v>
      </c>
      <c r="BR5" s="275" t="str">
        <f>Summary!BS2</f>
        <v>Fcst</v>
      </c>
    </row>
    <row r="6" spans="1:70" x14ac:dyDescent="0.3">
      <c r="B6" s="231">
        <f>Summary!C6</f>
        <v>44562</v>
      </c>
      <c r="C6" s="231">
        <f>Summary!D6</f>
        <v>44593</v>
      </c>
      <c r="D6" s="231">
        <f>Summary!E6</f>
        <v>44621</v>
      </c>
      <c r="E6" s="231">
        <f>Summary!F6</f>
        <v>44652</v>
      </c>
      <c r="F6" s="231">
        <f>Summary!G6</f>
        <v>44682</v>
      </c>
      <c r="G6" s="231">
        <f>Summary!H6</f>
        <v>44713</v>
      </c>
      <c r="H6" s="231">
        <f>Summary!I6</f>
        <v>44743</v>
      </c>
      <c r="I6" s="231">
        <f>Summary!J6</f>
        <v>44774</v>
      </c>
      <c r="J6" s="231">
        <f>Summary!K6</f>
        <v>44805</v>
      </c>
      <c r="K6" s="231">
        <f>Summary!L6</f>
        <v>44835</v>
      </c>
      <c r="L6" s="231">
        <f>Summary!M6</f>
        <v>44866</v>
      </c>
      <c r="M6" s="231">
        <f>Summary!N6</f>
        <v>44896</v>
      </c>
      <c r="N6" s="231">
        <f>Summary!O6</f>
        <v>44927</v>
      </c>
      <c r="O6" s="231">
        <f>Summary!P6</f>
        <v>44958</v>
      </c>
      <c r="P6" s="231">
        <f>Summary!Q6</f>
        <v>44986</v>
      </c>
      <c r="Q6" s="231">
        <f>Summary!R6</f>
        <v>45017</v>
      </c>
      <c r="R6" s="231">
        <f>Summary!S6</f>
        <v>45047</v>
      </c>
      <c r="S6" s="231">
        <f>Summary!T6</f>
        <v>45078</v>
      </c>
      <c r="T6" s="231">
        <f>Summary!U6</f>
        <v>45108</v>
      </c>
      <c r="U6" s="231">
        <f>Summary!V6</f>
        <v>45139</v>
      </c>
      <c r="V6" s="231">
        <f>Summary!W6</f>
        <v>45170</v>
      </c>
      <c r="W6" s="231">
        <f>Summary!X6</f>
        <v>45200</v>
      </c>
      <c r="X6" s="231">
        <f>Summary!Y6</f>
        <v>45231</v>
      </c>
      <c r="Y6" s="231">
        <f>Summary!Z6</f>
        <v>45261</v>
      </c>
      <c r="Z6" s="231">
        <f>Summary!AA6</f>
        <v>45292</v>
      </c>
      <c r="AA6" s="231">
        <f>Summary!AB6</f>
        <v>45323</v>
      </c>
      <c r="AB6" s="231">
        <f>Summary!AC6</f>
        <v>45352</v>
      </c>
      <c r="AC6" s="231">
        <f>Summary!AD6</f>
        <v>45383</v>
      </c>
      <c r="AD6" s="231">
        <f>Summary!AE6</f>
        <v>45413</v>
      </c>
      <c r="AE6" s="231">
        <f>Summary!AF6</f>
        <v>45444</v>
      </c>
      <c r="AF6" s="231">
        <f>Summary!AG6</f>
        <v>45474</v>
      </c>
      <c r="AG6" s="231">
        <f>Summary!AH6</f>
        <v>45505</v>
      </c>
      <c r="AH6" s="231">
        <f>Summary!AI6</f>
        <v>45536</v>
      </c>
      <c r="AI6" s="231">
        <f>Summary!AJ6</f>
        <v>45566</v>
      </c>
      <c r="AJ6" s="231">
        <f>Summary!AK6</f>
        <v>45597</v>
      </c>
      <c r="AK6" s="231">
        <f>Summary!AL6</f>
        <v>45627</v>
      </c>
      <c r="AL6" s="231">
        <f>Summary!AM6</f>
        <v>45658</v>
      </c>
      <c r="AM6" s="231">
        <f>Summary!AN6</f>
        <v>45689</v>
      </c>
      <c r="AN6" s="231">
        <f>Summary!AO6</f>
        <v>45717</v>
      </c>
      <c r="AO6" s="231">
        <f>Summary!AP6</f>
        <v>45748</v>
      </c>
      <c r="AP6" s="231">
        <f>Summary!AQ6</f>
        <v>45778</v>
      </c>
      <c r="AQ6" s="231">
        <f>Summary!AR6</f>
        <v>45809</v>
      </c>
      <c r="AR6" s="231">
        <f>Summary!AS6</f>
        <v>45839</v>
      </c>
      <c r="AS6" s="231">
        <f>Summary!AT6</f>
        <v>45870</v>
      </c>
      <c r="AT6" s="231">
        <f>Summary!AU6</f>
        <v>45901</v>
      </c>
      <c r="AU6" s="231">
        <f>Summary!AV6</f>
        <v>45931</v>
      </c>
      <c r="AV6" s="231">
        <f>Summary!AW6</f>
        <v>45962</v>
      </c>
      <c r="AW6" s="231">
        <f>Summary!AX6</f>
        <v>45992</v>
      </c>
      <c r="AX6" s="231">
        <f>Summary!AY6</f>
        <v>46023</v>
      </c>
      <c r="AY6" s="231">
        <f>Summary!AZ6</f>
        <v>46054</v>
      </c>
      <c r="AZ6" s="231">
        <f>Summary!BA6</f>
        <v>46082</v>
      </c>
      <c r="BA6" s="231">
        <f>Summary!BB6</f>
        <v>46113</v>
      </c>
      <c r="BB6" s="231">
        <f>Summary!BC6</f>
        <v>46143</v>
      </c>
      <c r="BC6" s="231">
        <f>Summary!BD6</f>
        <v>46174</v>
      </c>
      <c r="BD6" s="231">
        <f>Summary!BE6</f>
        <v>46204</v>
      </c>
      <c r="BE6" s="231">
        <f>Summary!BF6</f>
        <v>46235</v>
      </c>
      <c r="BF6" s="231">
        <f>Summary!BG6</f>
        <v>46266</v>
      </c>
      <c r="BG6" s="231">
        <f>Summary!BH6</f>
        <v>46296</v>
      </c>
      <c r="BH6" s="231">
        <f>Summary!BI6</f>
        <v>46327</v>
      </c>
      <c r="BI6" s="231">
        <f>Summary!BJ6</f>
        <v>46357</v>
      </c>
      <c r="BJ6" s="231">
        <f>Summary!BK6</f>
        <v>46388</v>
      </c>
      <c r="BK6" s="231">
        <f>Summary!BL6</f>
        <v>46419</v>
      </c>
      <c r="BL6" s="231">
        <f>Summary!BM6</f>
        <v>46447</v>
      </c>
      <c r="BM6" s="231">
        <f>Summary!BN6</f>
        <v>46478</v>
      </c>
      <c r="BN6" s="231">
        <f>Summary!BO6</f>
        <v>46508</v>
      </c>
      <c r="BO6" s="231">
        <f>Summary!BP6</f>
        <v>46539</v>
      </c>
      <c r="BP6" s="231">
        <f>Summary!BQ6</f>
        <v>46569</v>
      </c>
      <c r="BQ6" s="231">
        <f>Summary!BR6</f>
        <v>46600</v>
      </c>
      <c r="BR6" s="231">
        <f>Summary!BS6</f>
        <v>46631</v>
      </c>
    </row>
    <row r="7" spans="1:70" x14ac:dyDescent="0.3">
      <c r="A7" t="s">
        <v>7</v>
      </c>
      <c r="B7" s="239">
        <f>Summary!C13*1000</f>
        <v>186147.86</v>
      </c>
      <c r="C7" s="239">
        <f>Summary!D13*1000</f>
        <v>185920.31</v>
      </c>
      <c r="D7" s="239">
        <f>Summary!E13*1000</f>
        <v>204124.37</v>
      </c>
      <c r="E7" s="239">
        <f>Summary!F13*1000</f>
        <v>206025.24</v>
      </c>
      <c r="F7" s="239">
        <f>Summary!G13*1000</f>
        <v>219219.91999999998</v>
      </c>
      <c r="G7" s="239">
        <f>Summary!H13*1000</f>
        <v>224949.76000000001</v>
      </c>
      <c r="H7" s="239">
        <f>Summary!I13*1000</f>
        <v>245537.72999999998</v>
      </c>
      <c r="I7" s="239">
        <f>Summary!J13*1000</f>
        <v>612852.16030113131</v>
      </c>
      <c r="J7" s="239">
        <f>Summary!K13*1000</f>
        <v>612877.40076217102</v>
      </c>
      <c r="K7" s="239">
        <f>Summary!L13*1000</f>
        <v>609474.22153248708</v>
      </c>
      <c r="L7" s="239">
        <f>Summary!M13*1000</f>
        <v>619542.82095680444</v>
      </c>
      <c r="M7" s="239">
        <f>Summary!N13*1000</f>
        <v>624257.4285550433</v>
      </c>
      <c r="N7" s="239">
        <f>Summary!O13*1000</f>
        <v>626414.57851721533</v>
      </c>
      <c r="O7" s="239">
        <f>Summary!P13*1000</f>
        <v>645367.87526639225</v>
      </c>
      <c r="P7" s="239">
        <f>Summary!Q13*1000</f>
        <v>642879.87394896371</v>
      </c>
      <c r="Q7" s="239">
        <f>Summary!R13*1000</f>
        <v>668141.75072179711</v>
      </c>
      <c r="R7" s="239">
        <f>Summary!S13*1000</f>
        <v>654786.24039382278</v>
      </c>
      <c r="S7" s="239">
        <f>Summary!T13*1000</f>
        <v>654763.10831046442</v>
      </c>
      <c r="T7" s="239">
        <f>Summary!U13*1000</f>
        <v>713674.13934555883</v>
      </c>
      <c r="U7" s="239">
        <f>Summary!V13*1000</f>
        <v>713410.80402724678</v>
      </c>
      <c r="V7" s="239">
        <f>Summary!W13*1000</f>
        <v>710633.68883582484</v>
      </c>
      <c r="W7" s="239">
        <f>Summary!X13*1000</f>
        <v>749019.96236604755</v>
      </c>
      <c r="X7" s="239">
        <f>Summary!Y13*1000</f>
        <v>745337.97977707593</v>
      </c>
      <c r="Y7" s="239">
        <f>Summary!Z13*1000</f>
        <v>814694.36589085637</v>
      </c>
      <c r="Z7" s="239">
        <f>Summary!AA13*1000</f>
        <v>782883.12896494893</v>
      </c>
      <c r="AA7" s="239">
        <f>Summary!AB13*1000</f>
        <v>777696.81363829505</v>
      </c>
      <c r="AB7" s="239">
        <f>Summary!AC13*1000</f>
        <v>841955.98153165611</v>
      </c>
      <c r="AC7" s="239">
        <f>Summary!AD13*1000</f>
        <v>853096.90138734505</v>
      </c>
      <c r="AD7" s="239">
        <f>Summary!AE13*1000</f>
        <v>904372.51813475438</v>
      </c>
      <c r="AE7" s="239">
        <f>Summary!AF13*1000</f>
        <v>919112.7284305616</v>
      </c>
      <c r="AF7" s="239">
        <f>Summary!AG13*1000</f>
        <v>961212.87418263499</v>
      </c>
      <c r="AG7" s="239">
        <f>Summary!AH13*1000</f>
        <v>960645.92230331642</v>
      </c>
      <c r="AH7" s="239">
        <f>Summary!AI13*1000</f>
        <v>1047088.8411819987</v>
      </c>
      <c r="AI7" s="239">
        <f>Summary!AJ13*1000</f>
        <v>1048470.1048557088</v>
      </c>
      <c r="AJ7" s="239">
        <f>Summary!AK13*1000</f>
        <v>1043568.4509334123</v>
      </c>
      <c r="AK7" s="239">
        <f>Summary!AL13*1000</f>
        <v>1166709.8429450924</v>
      </c>
      <c r="AL7" s="239">
        <f>Summary!AM13*1000</f>
        <v>1100270.9586181063</v>
      </c>
      <c r="AM7" s="239">
        <f>Summary!AN13*1000</f>
        <v>1189103.2922439745</v>
      </c>
      <c r="AN7" s="239">
        <f>Summary!AO13*1000</f>
        <v>1206477.4228664236</v>
      </c>
      <c r="AO7" s="239">
        <f>Summary!AP13*1000</f>
        <v>1184864.9883539386</v>
      </c>
      <c r="AP7" s="239">
        <f>Summary!AQ13*1000</f>
        <v>1256031.332224926</v>
      </c>
      <c r="AQ7" s="239">
        <f>Summary!AR13*1000</f>
        <v>1274207.8162745391</v>
      </c>
      <c r="AR7" s="239">
        <f>Summary!AS13*1000</f>
        <v>1380484.4717825782</v>
      </c>
      <c r="AS7" s="239">
        <f>Summary!AT13*1000</f>
        <v>1347101.1132575797</v>
      </c>
      <c r="AT7" s="239">
        <f>Summary!AU13*1000</f>
        <v>1388079.4112402776</v>
      </c>
      <c r="AU7" s="239">
        <f>Summary!AV13*1000</f>
        <v>1412308.7874688178</v>
      </c>
      <c r="AV7" s="239">
        <f>Summary!AW13*1000</f>
        <v>1444416.9380393727</v>
      </c>
      <c r="AW7" s="239">
        <f>Summary!AX13*1000</f>
        <v>1476598.3960556248</v>
      </c>
      <c r="AX7" s="239">
        <f>Summary!AY13*1000</f>
        <v>1506772.2196997267</v>
      </c>
      <c r="AY7" s="239">
        <f>Summary!AZ13*1000</f>
        <v>1539024.6629672837</v>
      </c>
      <c r="AZ7" s="239">
        <f>Summary!BA13*1000</f>
        <v>1578416.6699084784</v>
      </c>
      <c r="BA7" s="239">
        <f>Summary!BB13*1000</f>
        <v>1622123.1984662956</v>
      </c>
      <c r="BB7" s="239">
        <f>Summary!BC13*1000</f>
        <v>1676832.44421528</v>
      </c>
      <c r="BC7" s="239">
        <f>Summary!BD13*1000</f>
        <v>1735198.2450878776</v>
      </c>
      <c r="BD7" s="239">
        <f>Summary!BE13*1000</f>
        <v>1793642.0636198069</v>
      </c>
      <c r="BE7" s="239">
        <f>Summary!BF13*1000</f>
        <v>1856334.9800805545</v>
      </c>
      <c r="BF7" s="239">
        <f>Summary!BG13*1000</f>
        <v>1920614.3829065156</v>
      </c>
      <c r="BG7" s="239">
        <f>Summary!BH13*1000</f>
        <v>1987030.009447309</v>
      </c>
      <c r="BH7" s="239">
        <f>Summary!BI13*1000</f>
        <v>2057673.2539014742</v>
      </c>
      <c r="BI7" s="239">
        <f>Summary!BJ13*1000</f>
        <v>2129907.5630280408</v>
      </c>
      <c r="BJ7" s="239">
        <f>Summary!BK13*1000</f>
        <v>2204110.4863554765</v>
      </c>
      <c r="BK7" s="239">
        <f>Summary!BL13*1000</f>
        <v>2278399.0149561316</v>
      </c>
      <c r="BL7" s="239">
        <f>Summary!BM13*1000</f>
        <v>2352773.9583814754</v>
      </c>
      <c r="BM7" s="239">
        <f>Summary!BN13*1000</f>
        <v>2433426.7053855578</v>
      </c>
      <c r="BN7" s="239">
        <f>Summary!BO13*1000</f>
        <v>2515625.8527839337</v>
      </c>
      <c r="BO7" s="239">
        <f>Summary!BP13*1000</f>
        <v>2599372.2435620753</v>
      </c>
      <c r="BP7" s="239">
        <f>Summary!BQ13*1000</f>
        <v>2684666.7321541985</v>
      </c>
      <c r="BQ7" s="239">
        <f>Summary!BR13*1000</f>
        <v>2771510.18459875</v>
      </c>
      <c r="BR7" s="239">
        <f>Summary!BS13*1000</f>
        <v>2859903.4786960082</v>
      </c>
    </row>
    <row r="8" spans="1:70" x14ac:dyDescent="0.3">
      <c r="A8" t="s">
        <v>4</v>
      </c>
      <c r="B8" s="239">
        <f>Summary!C14*1000</f>
        <v>0</v>
      </c>
      <c r="C8" s="239">
        <f>Summary!D14*1000</f>
        <v>0</v>
      </c>
      <c r="D8" s="239">
        <f>Summary!E14*1000</f>
        <v>0</v>
      </c>
      <c r="E8" s="239">
        <f>Summary!F14*1000</f>
        <v>0</v>
      </c>
      <c r="F8" s="239">
        <f>Summary!G14*1000</f>
        <v>0</v>
      </c>
      <c r="G8" s="239">
        <f>Summary!H14*1000</f>
        <v>3360.95</v>
      </c>
      <c r="H8" s="239">
        <f>Summary!I14*1000</f>
        <v>4055.77</v>
      </c>
      <c r="I8" s="239">
        <f>Summary!J14*1000</f>
        <v>30000</v>
      </c>
      <c r="J8" s="239">
        <f>Summary!K14*1000</f>
        <v>30000</v>
      </c>
      <c r="K8" s="239">
        <f>Summary!L14*1000</f>
        <v>30000</v>
      </c>
      <c r="L8" s="239">
        <f>Summary!M14*1000</f>
        <v>30000</v>
      </c>
      <c r="M8" s="239">
        <f>Summary!N14*1000</f>
        <v>30000</v>
      </c>
      <c r="N8" s="239">
        <f>Summary!O14*1000</f>
        <v>30000</v>
      </c>
      <c r="O8" s="239">
        <f>Summary!P14*1000</f>
        <v>30000.000000000004</v>
      </c>
      <c r="P8" s="239">
        <f>Summary!Q14*1000</f>
        <v>30000</v>
      </c>
      <c r="Q8" s="239">
        <f>Summary!R14*1000</f>
        <v>30000</v>
      </c>
      <c r="R8" s="239">
        <f>Summary!S14*1000</f>
        <v>30000</v>
      </c>
      <c r="S8" s="239">
        <f>Summary!T14*1000</f>
        <v>30000</v>
      </c>
      <c r="T8" s="239">
        <f>Summary!U14*1000</f>
        <v>30000</v>
      </c>
      <c r="U8" s="239">
        <f>Summary!V14*1000</f>
        <v>30000</v>
      </c>
      <c r="V8" s="239">
        <f>Summary!W14*1000</f>
        <v>30000</v>
      </c>
      <c r="W8" s="239">
        <f>Summary!X14*1000</f>
        <v>30000</v>
      </c>
      <c r="X8" s="239">
        <f>Summary!Y14*1000</f>
        <v>30000</v>
      </c>
      <c r="Y8" s="239">
        <f>Summary!Z14*1000</f>
        <v>30000</v>
      </c>
      <c r="Z8" s="239">
        <f>Summary!AA14*1000</f>
        <v>30000</v>
      </c>
      <c r="AA8" s="239">
        <f>Summary!AB14*1000</f>
        <v>30000.000000000007</v>
      </c>
      <c r="AB8" s="239">
        <f>Summary!AC14*1000</f>
        <v>30000</v>
      </c>
      <c r="AC8" s="239">
        <f>Summary!AD14*1000</f>
        <v>30000</v>
      </c>
      <c r="AD8" s="239">
        <f>Summary!AE14*1000</f>
        <v>30000</v>
      </c>
      <c r="AE8" s="239">
        <f>Summary!AF14*1000</f>
        <v>30000</v>
      </c>
      <c r="AF8" s="239">
        <f>Summary!AG14*1000</f>
        <v>30000</v>
      </c>
      <c r="AG8" s="239">
        <f>Summary!AH14*1000</f>
        <v>30000</v>
      </c>
      <c r="AH8" s="239">
        <f>Summary!AI14*1000</f>
        <v>30000</v>
      </c>
      <c r="AI8" s="239">
        <f>Summary!AJ14*1000</f>
        <v>30000</v>
      </c>
      <c r="AJ8" s="239">
        <f>Summary!AK14*1000</f>
        <v>30000</v>
      </c>
      <c r="AK8" s="239">
        <f>Summary!AL14*1000</f>
        <v>30000</v>
      </c>
      <c r="AL8" s="239">
        <f>Summary!AM14*1000</f>
        <v>30000</v>
      </c>
      <c r="AM8" s="239">
        <f>Summary!AN14*1000</f>
        <v>30000.000000000004</v>
      </c>
      <c r="AN8" s="239">
        <f>Summary!AO14*1000</f>
        <v>30000</v>
      </c>
      <c r="AO8" s="239">
        <f>Summary!AP14*1000</f>
        <v>30000</v>
      </c>
      <c r="AP8" s="239">
        <f>Summary!AQ14*1000</f>
        <v>30000</v>
      </c>
      <c r="AQ8" s="239">
        <f>Summary!AR14*1000</f>
        <v>30000</v>
      </c>
      <c r="AR8" s="239">
        <f>Summary!AS14*1000</f>
        <v>30000</v>
      </c>
      <c r="AS8" s="239">
        <f>Summary!AT14*1000</f>
        <v>30000</v>
      </c>
      <c r="AT8" s="239">
        <f>Summary!AU14*1000</f>
        <v>30000</v>
      </c>
      <c r="AU8" s="239">
        <f>Summary!AV14*1000</f>
        <v>30000</v>
      </c>
      <c r="AV8" s="239">
        <f>Summary!AW14*1000</f>
        <v>30000</v>
      </c>
      <c r="AW8" s="239">
        <f>Summary!AX14*1000</f>
        <v>30000</v>
      </c>
      <c r="AX8" s="239">
        <f>Summary!AY14*1000</f>
        <v>0</v>
      </c>
      <c r="AY8" s="239">
        <f>Summary!AZ14*1000</f>
        <v>0</v>
      </c>
      <c r="AZ8" s="239">
        <f>Summary!BA14*1000</f>
        <v>0</v>
      </c>
      <c r="BA8" s="239">
        <f>Summary!BB14*1000</f>
        <v>0</v>
      </c>
      <c r="BB8" s="239">
        <f>Summary!BC14*1000</f>
        <v>0</v>
      </c>
      <c r="BC8" s="239">
        <f>Summary!BD14*1000</f>
        <v>0</v>
      </c>
      <c r="BD8" s="239">
        <f>Summary!BE14*1000</f>
        <v>0</v>
      </c>
      <c r="BE8" s="239">
        <f>Summary!BF14*1000</f>
        <v>0</v>
      </c>
      <c r="BF8" s="239">
        <f>Summary!BG14*1000</f>
        <v>0</v>
      </c>
      <c r="BG8" s="239">
        <f>Summary!BH14*1000</f>
        <v>0</v>
      </c>
      <c r="BH8" s="239">
        <f>Summary!BI14*1000</f>
        <v>0</v>
      </c>
      <c r="BI8" s="239">
        <f>Summary!BJ14*1000</f>
        <v>0</v>
      </c>
      <c r="BJ8" s="239">
        <f>Summary!BK14*1000</f>
        <v>0</v>
      </c>
      <c r="BK8" s="239">
        <f>Summary!BL14*1000</f>
        <v>0</v>
      </c>
      <c r="BL8" s="239">
        <f>Summary!BM14*1000</f>
        <v>0</v>
      </c>
      <c r="BM8" s="239">
        <f>Summary!BN14*1000</f>
        <v>0</v>
      </c>
      <c r="BN8" s="239">
        <f>Summary!BO14*1000</f>
        <v>0</v>
      </c>
      <c r="BO8" s="239">
        <f>Summary!BP14*1000</f>
        <v>0</v>
      </c>
      <c r="BP8" s="239">
        <f>Summary!BQ14*1000</f>
        <v>0</v>
      </c>
      <c r="BQ8" s="239">
        <f>Summary!BR14*1000</f>
        <v>0</v>
      </c>
      <c r="BR8" s="239">
        <f>Summary!BS14*1000</f>
        <v>0</v>
      </c>
    </row>
    <row r="9" spans="1:70" x14ac:dyDescent="0.3">
      <c r="A9" t="s">
        <v>293</v>
      </c>
      <c r="B9" s="239">
        <f>Summary!C15*1000</f>
        <v>0</v>
      </c>
      <c r="C9" s="239">
        <f>Summary!D15*1000</f>
        <v>0</v>
      </c>
      <c r="D9" s="239">
        <f>Summary!E15*1000</f>
        <v>0</v>
      </c>
      <c r="E9" s="239">
        <f>Summary!F15*1000</f>
        <v>0</v>
      </c>
      <c r="F9" s="239">
        <f>Summary!G15*1000</f>
        <v>0</v>
      </c>
      <c r="G9" s="239">
        <f>Summary!H15*1000</f>
        <v>0</v>
      </c>
      <c r="H9" s="239">
        <f>Summary!I15*1000</f>
        <v>0</v>
      </c>
      <c r="I9" s="239">
        <f>Summary!J15*1000</f>
        <v>0</v>
      </c>
      <c r="J9" s="239">
        <f>Summary!K15*1000</f>
        <v>0</v>
      </c>
      <c r="K9" s="239">
        <f>Summary!L15*1000</f>
        <v>0</v>
      </c>
      <c r="L9" s="239">
        <f>Summary!M15*1000</f>
        <v>0</v>
      </c>
      <c r="M9" s="239">
        <f>Summary!N15*1000</f>
        <v>0</v>
      </c>
      <c r="N9" s="239">
        <f>Summary!O15*1000</f>
        <v>0</v>
      </c>
      <c r="O9" s="239">
        <f>Summary!P15*1000</f>
        <v>0</v>
      </c>
      <c r="P9" s="239">
        <f>Summary!Q15*1000</f>
        <v>0</v>
      </c>
      <c r="Q9" s="239">
        <f>Summary!R15*1000</f>
        <v>0</v>
      </c>
      <c r="R9" s="239">
        <f>Summary!S15*1000</f>
        <v>0</v>
      </c>
      <c r="S9" s="239">
        <f>Summary!T15*1000</f>
        <v>0</v>
      </c>
      <c r="T9" s="239">
        <f>Summary!U15*1000</f>
        <v>0</v>
      </c>
      <c r="U9" s="239">
        <f>Summary!V15*1000</f>
        <v>0</v>
      </c>
      <c r="V9" s="239">
        <f>Summary!W15*1000</f>
        <v>0</v>
      </c>
      <c r="W9" s="239">
        <f>Summary!X15*1000</f>
        <v>0</v>
      </c>
      <c r="X9" s="239">
        <f>Summary!Y15*1000</f>
        <v>0</v>
      </c>
      <c r="Y9" s="239">
        <f>Summary!Z15*1000</f>
        <v>0</v>
      </c>
      <c r="Z9" s="239">
        <f>Summary!AA15*1000</f>
        <v>0</v>
      </c>
      <c r="AA9" s="239">
        <f>Summary!AB15*1000</f>
        <v>0</v>
      </c>
      <c r="AB9" s="239">
        <f>Summary!AC15*1000</f>
        <v>0</v>
      </c>
      <c r="AC9" s="239">
        <f>Summary!AD15*1000</f>
        <v>0</v>
      </c>
      <c r="AD9" s="239">
        <f>Summary!AE15*1000</f>
        <v>0</v>
      </c>
      <c r="AE9" s="239">
        <f>Summary!AF15*1000</f>
        <v>0</v>
      </c>
      <c r="AF9" s="239">
        <f>Summary!AG15*1000</f>
        <v>0</v>
      </c>
      <c r="AG9" s="239">
        <f>Summary!AH15*1000</f>
        <v>0</v>
      </c>
      <c r="AH9" s="239">
        <f>Summary!AI15*1000</f>
        <v>0</v>
      </c>
      <c r="AI9" s="239">
        <f>Summary!AJ15*1000</f>
        <v>0</v>
      </c>
      <c r="AJ9" s="239">
        <f>Summary!AK15*1000</f>
        <v>0</v>
      </c>
      <c r="AK9" s="239">
        <f>Summary!AL15*1000</f>
        <v>0</v>
      </c>
      <c r="AL9" s="239">
        <f>Summary!AM15*1000</f>
        <v>0</v>
      </c>
      <c r="AM9" s="239">
        <f>Summary!AN15*1000</f>
        <v>0</v>
      </c>
      <c r="AN9" s="239">
        <f>Summary!AO15*1000</f>
        <v>0</v>
      </c>
      <c r="AO9" s="239">
        <f>Summary!AP15*1000</f>
        <v>0</v>
      </c>
      <c r="AP9" s="239">
        <f>Summary!AQ15*1000</f>
        <v>0</v>
      </c>
      <c r="AQ9" s="239">
        <f>Summary!AR15*1000</f>
        <v>0</v>
      </c>
      <c r="AR9" s="239">
        <f>Summary!AS15*1000</f>
        <v>0</v>
      </c>
      <c r="AS9" s="239">
        <f>Summary!AT15*1000</f>
        <v>0</v>
      </c>
      <c r="AT9" s="239">
        <f>Summary!AU15*1000</f>
        <v>0</v>
      </c>
      <c r="AU9" s="239">
        <f>Summary!AV15*1000</f>
        <v>0</v>
      </c>
      <c r="AV9" s="239">
        <f>Summary!AW15*1000</f>
        <v>0</v>
      </c>
      <c r="AW9" s="239">
        <f>Summary!AX15*1000</f>
        <v>0</v>
      </c>
      <c r="AX9" s="239">
        <f>Summary!AY15*1000</f>
        <v>0</v>
      </c>
      <c r="AY9" s="239">
        <f>Summary!AZ15*1000</f>
        <v>0</v>
      </c>
      <c r="AZ9" s="239">
        <f>Summary!BA15*1000</f>
        <v>0</v>
      </c>
      <c r="BA9" s="239">
        <f>Summary!BB15*1000</f>
        <v>0</v>
      </c>
      <c r="BB9" s="239">
        <f>Summary!BC15*1000</f>
        <v>0</v>
      </c>
      <c r="BC9" s="239">
        <f>Summary!BD15*1000</f>
        <v>0</v>
      </c>
      <c r="BD9" s="239">
        <f>Summary!BE15*1000</f>
        <v>0</v>
      </c>
      <c r="BE9" s="239">
        <f>Summary!BF15*1000</f>
        <v>0</v>
      </c>
      <c r="BF9" s="239">
        <f>Summary!BG15*1000</f>
        <v>0</v>
      </c>
      <c r="BG9" s="239">
        <f>Summary!BH15*1000</f>
        <v>0</v>
      </c>
      <c r="BH9" s="239">
        <f>Summary!BI15*1000</f>
        <v>0</v>
      </c>
      <c r="BI9" s="239">
        <f>Summary!BJ15*1000</f>
        <v>0</v>
      </c>
      <c r="BJ9" s="239">
        <f>Summary!BK15*1000</f>
        <v>0</v>
      </c>
      <c r="BK9" s="239">
        <f>Summary!BL15*1000</f>
        <v>0</v>
      </c>
      <c r="BL9" s="239">
        <f>Summary!BM15*1000</f>
        <v>0</v>
      </c>
      <c r="BM9" s="239">
        <f>Summary!BN15*1000</f>
        <v>0</v>
      </c>
      <c r="BN9" s="239">
        <f>Summary!BO15*1000</f>
        <v>0</v>
      </c>
      <c r="BO9" s="239">
        <f>Summary!BP15*1000</f>
        <v>0</v>
      </c>
      <c r="BP9" s="239">
        <f>Summary!BQ15*1000</f>
        <v>0</v>
      </c>
      <c r="BQ9" s="239">
        <f>Summary!BR15*1000</f>
        <v>0</v>
      </c>
      <c r="BR9" s="239">
        <f>Summary!BS15*1000</f>
        <v>0</v>
      </c>
    </row>
    <row r="10" spans="1:70" x14ac:dyDescent="0.3">
      <c r="A10" t="s">
        <v>476</v>
      </c>
      <c r="B10" s="239">
        <f>Summary!C16*1000</f>
        <v>0</v>
      </c>
      <c r="C10" s="239">
        <f>Summary!D16*1000</f>
        <v>0</v>
      </c>
      <c r="D10" s="239">
        <f>Summary!E16*1000</f>
        <v>0</v>
      </c>
      <c r="E10" s="239">
        <f>Summary!F16*1000</f>
        <v>0</v>
      </c>
      <c r="F10" s="239">
        <f>Summary!G16*1000</f>
        <v>0</v>
      </c>
      <c r="G10" s="239">
        <f>Summary!H16*1000</f>
        <v>0</v>
      </c>
      <c r="H10" s="239">
        <f>Summary!I16*1000</f>
        <v>0</v>
      </c>
      <c r="I10" s="239">
        <f>Summary!J16*1000</f>
        <v>0</v>
      </c>
      <c r="J10" s="239">
        <f>Summary!K16*1000</f>
        <v>0</v>
      </c>
      <c r="K10" s="239">
        <f>Summary!L16*1000</f>
        <v>0</v>
      </c>
      <c r="L10" s="239">
        <f>Summary!M16*1000</f>
        <v>0</v>
      </c>
      <c r="M10" s="239">
        <f>Summary!N16*1000</f>
        <v>0</v>
      </c>
      <c r="N10" s="239">
        <f>Summary!O16*1000</f>
        <v>0</v>
      </c>
      <c r="O10" s="239">
        <f>Summary!P16*1000</f>
        <v>0</v>
      </c>
      <c r="P10" s="239">
        <f>Summary!Q16*1000</f>
        <v>0</v>
      </c>
      <c r="Q10" s="239">
        <f>Summary!R16*1000</f>
        <v>0</v>
      </c>
      <c r="R10" s="239">
        <f>Summary!S16*1000</f>
        <v>0</v>
      </c>
      <c r="S10" s="239">
        <f>Summary!T16*1000</f>
        <v>0</v>
      </c>
      <c r="T10" s="239">
        <f>Summary!U16*1000</f>
        <v>0</v>
      </c>
      <c r="U10" s="239">
        <f>Summary!V16*1000</f>
        <v>0</v>
      </c>
      <c r="V10" s="239">
        <f>Summary!W16*1000</f>
        <v>0</v>
      </c>
      <c r="W10" s="239">
        <f>Summary!X16*1000</f>
        <v>0</v>
      </c>
      <c r="X10" s="239">
        <f>Summary!Y16*1000</f>
        <v>0</v>
      </c>
      <c r="Y10" s="239">
        <f>Summary!Z16*1000</f>
        <v>0</v>
      </c>
      <c r="Z10" s="239">
        <f>Summary!AA16*1000</f>
        <v>0</v>
      </c>
      <c r="AA10" s="239">
        <f>Summary!AB16*1000</f>
        <v>0</v>
      </c>
      <c r="AB10" s="239">
        <f>Summary!AC16*1000</f>
        <v>0</v>
      </c>
      <c r="AC10" s="239">
        <f>Summary!AD16*1000</f>
        <v>0</v>
      </c>
      <c r="AD10" s="239">
        <f>Summary!AE16*1000</f>
        <v>0</v>
      </c>
      <c r="AE10" s="239">
        <f>Summary!AF16*1000</f>
        <v>0</v>
      </c>
      <c r="AF10" s="239">
        <f>Summary!AG16*1000</f>
        <v>0</v>
      </c>
      <c r="AG10" s="239">
        <f>Summary!AH16*1000</f>
        <v>0</v>
      </c>
      <c r="AH10" s="239">
        <f>Summary!AI16*1000</f>
        <v>0</v>
      </c>
      <c r="AI10" s="239">
        <f>Summary!AJ16*1000</f>
        <v>0</v>
      </c>
      <c r="AJ10" s="239">
        <f>Summary!AK16*1000</f>
        <v>0</v>
      </c>
      <c r="AK10" s="239">
        <f>Summary!AL16*1000</f>
        <v>0</v>
      </c>
      <c r="AL10" s="239">
        <f>Summary!AM16*1000</f>
        <v>0</v>
      </c>
      <c r="AM10" s="239">
        <f>Summary!AN16*1000</f>
        <v>0</v>
      </c>
      <c r="AN10" s="239">
        <f>Summary!AO16*1000</f>
        <v>0</v>
      </c>
      <c r="AO10" s="239">
        <f>Summary!AP16*1000</f>
        <v>0</v>
      </c>
      <c r="AP10" s="239">
        <f>Summary!AQ16*1000</f>
        <v>0</v>
      </c>
      <c r="AQ10" s="239">
        <f>Summary!AR16*1000</f>
        <v>0</v>
      </c>
      <c r="AR10" s="239">
        <f>Summary!AS16*1000</f>
        <v>0</v>
      </c>
      <c r="AS10" s="239">
        <f>Summary!AT16*1000</f>
        <v>0</v>
      </c>
      <c r="AT10" s="239">
        <f>Summary!AU16*1000</f>
        <v>0</v>
      </c>
      <c r="AU10" s="239">
        <f>Summary!AV16*1000</f>
        <v>0</v>
      </c>
      <c r="AV10" s="239">
        <f>Summary!AW16*1000</f>
        <v>0</v>
      </c>
      <c r="AW10" s="239">
        <f>Summary!AX16*1000</f>
        <v>0</v>
      </c>
      <c r="AX10" s="239">
        <f>Summary!AY16*1000</f>
        <v>0</v>
      </c>
      <c r="AY10" s="239">
        <f>Summary!AZ16*1000</f>
        <v>0</v>
      </c>
      <c r="AZ10" s="239">
        <f>Summary!BA16*1000</f>
        <v>0</v>
      </c>
      <c r="BA10" s="239">
        <f>Summary!BB16*1000</f>
        <v>0</v>
      </c>
      <c r="BB10" s="239">
        <f>Summary!BC16*1000</f>
        <v>0</v>
      </c>
      <c r="BC10" s="239">
        <f>Summary!BD16*1000</f>
        <v>0</v>
      </c>
      <c r="BD10" s="239">
        <f>Summary!BE16*1000</f>
        <v>0</v>
      </c>
      <c r="BE10" s="239">
        <f>Summary!BF16*1000</f>
        <v>0</v>
      </c>
      <c r="BF10" s="239">
        <f>Summary!BG16*1000</f>
        <v>0</v>
      </c>
      <c r="BG10" s="239">
        <f>Summary!BH16*1000</f>
        <v>0</v>
      </c>
      <c r="BH10" s="239">
        <f>Summary!BI16*1000</f>
        <v>0</v>
      </c>
      <c r="BI10" s="239">
        <f>Summary!BJ16*1000</f>
        <v>0</v>
      </c>
      <c r="BJ10" s="239">
        <f>Summary!BK16*1000</f>
        <v>0</v>
      </c>
      <c r="BK10" s="239">
        <f>Summary!BL16*1000</f>
        <v>0</v>
      </c>
      <c r="BL10" s="239">
        <f>Summary!BM16*1000</f>
        <v>0</v>
      </c>
      <c r="BM10" s="239">
        <f>Summary!BN16*1000</f>
        <v>0</v>
      </c>
      <c r="BN10" s="239">
        <f>Summary!BO16*1000</f>
        <v>0</v>
      </c>
      <c r="BO10" s="239">
        <f>Summary!BP16*1000</f>
        <v>0</v>
      </c>
      <c r="BP10" s="239">
        <f>Summary!BQ16*1000</f>
        <v>0</v>
      </c>
      <c r="BQ10" s="239">
        <f>Summary!BR16*1000</f>
        <v>0</v>
      </c>
      <c r="BR10" s="239">
        <f>Summary!BS16*1000</f>
        <v>0</v>
      </c>
    </row>
    <row r="11" spans="1:70" x14ac:dyDescent="0.3">
      <c r="A11" s="265" t="s">
        <v>5</v>
      </c>
      <c r="B11" s="239">
        <f>Summary!C17*1000</f>
        <v>0</v>
      </c>
      <c r="C11" s="239">
        <f>Summary!D17*1000</f>
        <v>0</v>
      </c>
      <c r="D11" s="239">
        <f>Summary!E17*1000</f>
        <v>0</v>
      </c>
      <c r="E11" s="239">
        <f>Summary!F17*1000</f>
        <v>0</v>
      </c>
      <c r="F11" s="239">
        <f>Summary!G17*1000</f>
        <v>0</v>
      </c>
      <c r="G11" s="239">
        <f>Summary!H17*1000</f>
        <v>0</v>
      </c>
      <c r="H11" s="239">
        <f>Summary!I17*1000</f>
        <v>0</v>
      </c>
      <c r="I11" s="239">
        <f>Summary!J17*1000</f>
        <v>0</v>
      </c>
      <c r="J11" s="239">
        <f>Summary!K17*1000</f>
        <v>0</v>
      </c>
      <c r="K11" s="239">
        <f>Summary!L17*1000</f>
        <v>0</v>
      </c>
      <c r="L11" s="239">
        <f>Summary!M17*1000</f>
        <v>0</v>
      </c>
      <c r="M11" s="239">
        <f>Summary!N17*1000</f>
        <v>0</v>
      </c>
      <c r="N11" s="239">
        <f>Summary!O17*1000</f>
        <v>0</v>
      </c>
      <c r="O11" s="239">
        <f>Summary!P17*1000</f>
        <v>0</v>
      </c>
      <c r="P11" s="239">
        <f>Summary!Q17*1000</f>
        <v>0</v>
      </c>
      <c r="Q11" s="239">
        <f>Summary!R17*1000</f>
        <v>0</v>
      </c>
      <c r="R11" s="239">
        <f>Summary!S17*1000</f>
        <v>0</v>
      </c>
      <c r="S11" s="239">
        <f>Summary!T17*1000</f>
        <v>0</v>
      </c>
      <c r="T11" s="239">
        <f>Summary!U17*1000</f>
        <v>0</v>
      </c>
      <c r="U11" s="239">
        <f>Summary!V17*1000</f>
        <v>0</v>
      </c>
      <c r="V11" s="239">
        <f>Summary!W17*1000</f>
        <v>0</v>
      </c>
      <c r="W11" s="239">
        <f>Summary!X17*1000</f>
        <v>0</v>
      </c>
      <c r="X11" s="239">
        <f>Summary!Y17*1000</f>
        <v>0</v>
      </c>
      <c r="Y11" s="239">
        <f>Summary!Z17*1000</f>
        <v>0</v>
      </c>
      <c r="Z11" s="239">
        <f>Summary!AA17*1000</f>
        <v>0</v>
      </c>
      <c r="AA11" s="239">
        <f>Summary!AB17*1000</f>
        <v>0</v>
      </c>
      <c r="AB11" s="239">
        <f>Summary!AC17*1000</f>
        <v>0</v>
      </c>
      <c r="AC11" s="239">
        <f>Summary!AD17*1000</f>
        <v>0</v>
      </c>
      <c r="AD11" s="239">
        <f>Summary!AE17*1000</f>
        <v>0</v>
      </c>
      <c r="AE11" s="239">
        <f>Summary!AF17*1000</f>
        <v>0</v>
      </c>
      <c r="AF11" s="239">
        <f>Summary!AG17*1000</f>
        <v>0</v>
      </c>
      <c r="AG11" s="239">
        <f>Summary!AH17*1000</f>
        <v>0</v>
      </c>
      <c r="AH11" s="239">
        <f>Summary!AI17*1000</f>
        <v>0</v>
      </c>
      <c r="AI11" s="239">
        <f>Summary!AJ17*1000</f>
        <v>0</v>
      </c>
      <c r="AJ11" s="239">
        <f>Summary!AK17*1000</f>
        <v>0</v>
      </c>
      <c r="AK11" s="239">
        <f>Summary!AL17*1000</f>
        <v>0</v>
      </c>
      <c r="AL11" s="239">
        <f>Summary!AM17*1000</f>
        <v>0</v>
      </c>
      <c r="AM11" s="239">
        <f>Summary!AN17*1000</f>
        <v>0</v>
      </c>
      <c r="AN11" s="239">
        <f>Summary!AO17*1000</f>
        <v>0</v>
      </c>
      <c r="AO11" s="239">
        <f>Summary!AP17*1000</f>
        <v>0</v>
      </c>
      <c r="AP11" s="239">
        <f>Summary!AQ17*1000</f>
        <v>0</v>
      </c>
      <c r="AQ11" s="239">
        <f>Summary!AR17*1000</f>
        <v>0</v>
      </c>
      <c r="AR11" s="239">
        <f>Summary!AS17*1000</f>
        <v>0</v>
      </c>
      <c r="AS11" s="239">
        <f>Summary!AT17*1000</f>
        <v>0</v>
      </c>
      <c r="AT11" s="239">
        <f>Summary!AU17*1000</f>
        <v>0</v>
      </c>
      <c r="AU11" s="239">
        <f>Summary!AV17*1000</f>
        <v>0</v>
      </c>
      <c r="AV11" s="239">
        <f>Summary!AW17*1000</f>
        <v>0</v>
      </c>
      <c r="AW11" s="239">
        <f>Summary!AX17*1000</f>
        <v>0</v>
      </c>
      <c r="AX11" s="239">
        <f>Summary!AY17*1000</f>
        <v>0</v>
      </c>
      <c r="AY11" s="239">
        <f>Summary!AZ17*1000</f>
        <v>0</v>
      </c>
      <c r="AZ11" s="239">
        <f>Summary!BA17*1000</f>
        <v>0</v>
      </c>
      <c r="BA11" s="239">
        <f>Summary!BB17*1000</f>
        <v>0</v>
      </c>
      <c r="BB11" s="239">
        <f>Summary!BC17*1000</f>
        <v>0</v>
      </c>
      <c r="BC11" s="239">
        <f>Summary!BD17*1000</f>
        <v>0</v>
      </c>
      <c r="BD11" s="239">
        <f>Summary!BE17*1000</f>
        <v>0</v>
      </c>
      <c r="BE11" s="239">
        <f>Summary!BF17*1000</f>
        <v>0</v>
      </c>
      <c r="BF11" s="239">
        <f>Summary!BG17*1000</f>
        <v>0</v>
      </c>
      <c r="BG11" s="239">
        <f>Summary!BH17*1000</f>
        <v>0</v>
      </c>
      <c r="BH11" s="239">
        <f>Summary!BI17*1000</f>
        <v>0</v>
      </c>
      <c r="BI11" s="239">
        <f>Summary!BJ17*1000</f>
        <v>0</v>
      </c>
      <c r="BJ11" s="239">
        <f>Summary!BK17*1000</f>
        <v>0</v>
      </c>
      <c r="BK11" s="239">
        <f>Summary!BL17*1000</f>
        <v>0</v>
      </c>
      <c r="BL11" s="239">
        <f>Summary!BM17*1000</f>
        <v>0</v>
      </c>
      <c r="BM11" s="239">
        <f>Summary!BN17*1000</f>
        <v>0</v>
      </c>
      <c r="BN11" s="239">
        <f>Summary!BO17*1000</f>
        <v>0</v>
      </c>
      <c r="BO11" s="239">
        <f>Summary!BP17*1000</f>
        <v>0</v>
      </c>
      <c r="BP11" s="239">
        <f>Summary!BQ17*1000</f>
        <v>0</v>
      </c>
      <c r="BQ11" s="239">
        <f>Summary!BR17*1000</f>
        <v>0</v>
      </c>
      <c r="BR11" s="239">
        <f>Summary!BS17*1000</f>
        <v>0</v>
      </c>
    </row>
    <row r="12" spans="1:70" s="143" customFormat="1" x14ac:dyDescent="0.3">
      <c r="A12" s="143" t="s">
        <v>8</v>
      </c>
      <c r="B12" s="438">
        <f>Summary!G18*1000</f>
        <v>219219.91999999998</v>
      </c>
      <c r="C12" s="438">
        <f>Summary!H18*1000</f>
        <v>228310.71</v>
      </c>
      <c r="D12" s="438">
        <f>Summary!I18*1000</f>
        <v>249593.49999999997</v>
      </c>
      <c r="E12" s="438">
        <f>Summary!J18*1000</f>
        <v>642852.16030113131</v>
      </c>
      <c r="F12" s="438">
        <f>Summary!K18*1000</f>
        <v>642877.40076217102</v>
      </c>
      <c r="G12" s="438">
        <f>Summary!L18*1000</f>
        <v>639474.22153248708</v>
      </c>
      <c r="H12" s="438">
        <f>Summary!M18*1000</f>
        <v>649542.82095680444</v>
      </c>
      <c r="I12" s="438">
        <f>Summary!N18*1000</f>
        <v>654257.4285550433</v>
      </c>
      <c r="J12" s="438">
        <f>Summary!O18*1000</f>
        <v>656414.57851721533</v>
      </c>
      <c r="K12" s="438">
        <f>Summary!P18*1000</f>
        <v>675367.87526639225</v>
      </c>
      <c r="L12" s="438">
        <f>Summary!Q18*1000</f>
        <v>672879.87394896371</v>
      </c>
      <c r="M12" s="438">
        <f>Summary!R18*1000</f>
        <v>698141.75072179711</v>
      </c>
      <c r="N12" s="438">
        <f>Summary!S18*1000</f>
        <v>684786.24039382278</v>
      </c>
      <c r="O12" s="438">
        <f>Summary!T18*1000</f>
        <v>684763.10831046442</v>
      </c>
      <c r="P12" s="438">
        <f>Summary!U18*1000</f>
        <v>743674.13934555883</v>
      </c>
      <c r="Q12" s="438">
        <f>Summary!V18*1000</f>
        <v>743410.80402724678</v>
      </c>
      <c r="R12" s="438">
        <f>Summary!W18*1000</f>
        <v>740633.68883582484</v>
      </c>
      <c r="S12" s="438">
        <f>Summary!X18*1000</f>
        <v>779019.96236604755</v>
      </c>
      <c r="T12" s="438">
        <f>Summary!Y18*1000</f>
        <v>775337.97977707593</v>
      </c>
      <c r="U12" s="438">
        <f>Summary!Z18*1000</f>
        <v>844694.36589085637</v>
      </c>
      <c r="V12" s="438">
        <f>Summary!AA18*1000</f>
        <v>812883.12896494893</v>
      </c>
      <c r="W12" s="438">
        <f>Summary!AB18*1000</f>
        <v>807696.81363829505</v>
      </c>
      <c r="X12" s="438">
        <f>Summary!AC18*1000</f>
        <v>871955.98153165611</v>
      </c>
      <c r="Y12" s="438">
        <f>Summary!AD18*1000</f>
        <v>883096.90138734505</v>
      </c>
      <c r="Z12" s="438">
        <f>Summary!AE18*1000</f>
        <v>934372.51813475438</v>
      </c>
      <c r="AA12" s="438">
        <f>Summary!AF18*1000</f>
        <v>949112.7284305616</v>
      </c>
      <c r="AB12" s="438">
        <f>Summary!AG18*1000</f>
        <v>991212.87418263499</v>
      </c>
      <c r="AC12" s="438">
        <f>Summary!AH18*1000</f>
        <v>990645.92230331642</v>
      </c>
      <c r="AD12" s="438">
        <f>Summary!AI18*1000</f>
        <v>1077088.8411819988</v>
      </c>
      <c r="AE12" s="438">
        <f>Summary!AJ18*1000</f>
        <v>1078470.1048557088</v>
      </c>
      <c r="AF12" s="438">
        <f>Summary!AK18*1000</f>
        <v>1073568.4509334124</v>
      </c>
      <c r="AG12" s="438">
        <f>Summary!AL18*1000</f>
        <v>1196709.8429450924</v>
      </c>
      <c r="AH12" s="438">
        <f>Summary!AM18*1000</f>
        <v>1130270.9586181063</v>
      </c>
      <c r="AI12" s="438">
        <f>Summary!AN18*1000</f>
        <v>1219103.2922439745</v>
      </c>
      <c r="AJ12" s="438">
        <f>Summary!AO18*1000</f>
        <v>1236477.4228664236</v>
      </c>
      <c r="AK12" s="438">
        <f>Summary!AP18*1000</f>
        <v>1214864.9883539386</v>
      </c>
      <c r="AL12" s="438">
        <f>Summary!AQ18*1000</f>
        <v>1286031.332224926</v>
      </c>
      <c r="AM12" s="438">
        <f>Summary!AR18*1000</f>
        <v>1304207.8162745391</v>
      </c>
      <c r="AN12" s="438">
        <f>Summary!AS18*1000</f>
        <v>1410484.4717825782</v>
      </c>
      <c r="AO12" s="438">
        <f>Summary!AT18*1000</f>
        <v>1377101.1132575797</v>
      </c>
      <c r="AP12" s="438">
        <f>Summary!AU18*1000</f>
        <v>1418079.4112402776</v>
      </c>
      <c r="AQ12" s="438">
        <f>Summary!AV18*1000</f>
        <v>1442308.7874688178</v>
      </c>
      <c r="AR12" s="438">
        <f>Summary!AW18*1000</f>
        <v>1474416.9380393727</v>
      </c>
      <c r="AS12" s="438">
        <f>Summary!AX18*1000</f>
        <v>1506598.3960556248</v>
      </c>
      <c r="AT12" s="438">
        <f>Summary!AY18*1000</f>
        <v>1506772.2196997267</v>
      </c>
      <c r="AU12" s="438">
        <f>Summary!AZ18*1000</f>
        <v>1539024.6629672837</v>
      </c>
      <c r="AV12" s="438">
        <f>Summary!BA18*1000</f>
        <v>1578416.6699084784</v>
      </c>
      <c r="AW12" s="438">
        <f>Summary!BB18*1000</f>
        <v>1622123.1984662956</v>
      </c>
      <c r="AX12" s="438">
        <f>Summary!BC18*1000</f>
        <v>1676832.44421528</v>
      </c>
      <c r="AY12" s="438">
        <f>Summary!BD18*1000</f>
        <v>1735198.2450878776</v>
      </c>
      <c r="AZ12" s="438">
        <f>Summary!BE18*1000</f>
        <v>1793642.0636198069</v>
      </c>
      <c r="BA12" s="438">
        <f>Summary!BF18*1000</f>
        <v>1856334.9800805545</v>
      </c>
      <c r="BB12" s="438">
        <f>Summary!BG18*1000</f>
        <v>1920614.3829065156</v>
      </c>
      <c r="BC12" s="438">
        <f>Summary!BH18*1000</f>
        <v>1987030.009447309</v>
      </c>
      <c r="BD12" s="438">
        <f>Summary!BI18*1000</f>
        <v>2057673.2539014742</v>
      </c>
      <c r="BE12" s="438">
        <f>Summary!BJ18*1000</f>
        <v>2129907.5630280408</v>
      </c>
      <c r="BF12" s="438">
        <f>Summary!BK18*1000</f>
        <v>2204110.4863554765</v>
      </c>
      <c r="BG12" s="438">
        <f>Summary!BL18*1000</f>
        <v>2278399.0149561316</v>
      </c>
      <c r="BH12" s="438">
        <f>Summary!BM18*1000</f>
        <v>2352773.9583814754</v>
      </c>
      <c r="BI12" s="438">
        <f>Summary!BN18*1000</f>
        <v>2433426.7053855578</v>
      </c>
      <c r="BJ12" s="438">
        <f>Summary!BO18*1000</f>
        <v>2515625.8527839337</v>
      </c>
      <c r="BK12" s="438">
        <f>Summary!BP18*1000</f>
        <v>2599372.2435620753</v>
      </c>
      <c r="BL12" s="438">
        <f>Summary!BQ18*1000</f>
        <v>2684666.7321541985</v>
      </c>
      <c r="BM12" s="438">
        <f>Summary!BR18*1000</f>
        <v>2771510.18459875</v>
      </c>
      <c r="BN12" s="438">
        <f>Summary!BS18*1000</f>
        <v>2859903.4786960082</v>
      </c>
      <c r="BO12" s="438">
        <f>Summary!BT18*1000</f>
        <v>2949847.5041678217</v>
      </c>
      <c r="BP12" s="438">
        <f>Summary!BU18*1000</f>
        <v>3041343.1628195187</v>
      </c>
      <c r="BQ12" s="438">
        <f>Summary!BV18*1000</f>
        <v>3134365.3717270819</v>
      </c>
      <c r="BR12" s="438">
        <f>Summary!BW18*1000</f>
        <v>0</v>
      </c>
    </row>
    <row r="14" spans="1:70" x14ac:dyDescent="0.3">
      <c r="A14" t="s">
        <v>469</v>
      </c>
      <c r="B14" s="238">
        <f>Summary!C102</f>
        <v>3506</v>
      </c>
      <c r="C14" s="238">
        <f>Summary!D102</f>
        <v>3503</v>
      </c>
      <c r="D14" s="238">
        <f>Summary!E102</f>
        <v>3494</v>
      </c>
      <c r="E14" s="238">
        <f>Summary!F102</f>
        <v>3502</v>
      </c>
      <c r="F14" s="238">
        <f>Summary!G102</f>
        <v>3659</v>
      </c>
      <c r="G14" s="238">
        <f>Summary!H102</f>
        <v>3675</v>
      </c>
      <c r="H14" s="238">
        <f>Summary!I102</f>
        <v>3664</v>
      </c>
      <c r="I14" s="238">
        <f>Summary!J102</f>
        <v>7146</v>
      </c>
      <c r="J14" s="238">
        <f>Summary!K102</f>
        <v>7146</v>
      </c>
      <c r="K14" s="238">
        <f>Summary!L102</f>
        <v>7146</v>
      </c>
      <c r="L14" s="238">
        <f>Summary!M102</f>
        <v>7146</v>
      </c>
      <c r="M14" s="238">
        <f>Summary!N102</f>
        <v>7146</v>
      </c>
      <c r="N14" s="238">
        <f>Summary!O102</f>
        <v>7146</v>
      </c>
      <c r="O14" s="238">
        <f>Summary!P102</f>
        <v>7146</v>
      </c>
      <c r="P14" s="238">
        <f>Summary!Q102</f>
        <v>7146</v>
      </c>
      <c r="Q14" s="238">
        <f>Summary!R102</f>
        <v>7146</v>
      </c>
      <c r="R14" s="238">
        <f>Summary!S102</f>
        <v>7146</v>
      </c>
      <c r="S14" s="238">
        <f>Summary!T102</f>
        <v>7146</v>
      </c>
      <c r="T14" s="238">
        <f>Summary!U102</f>
        <v>7146</v>
      </c>
      <c r="U14" s="238">
        <f>Summary!V102</f>
        <v>7146</v>
      </c>
      <c r="V14" s="238">
        <f>Summary!W102</f>
        <v>7146</v>
      </c>
      <c r="W14" s="238">
        <f>Summary!X102</f>
        <v>7146</v>
      </c>
      <c r="X14" s="238">
        <f>Summary!Y102</f>
        <v>7146</v>
      </c>
      <c r="Y14" s="238">
        <f>Summary!Z102</f>
        <v>7146</v>
      </c>
      <c r="Z14" s="238">
        <f>Summary!AA102</f>
        <v>7146</v>
      </c>
      <c r="AA14" s="238">
        <f>Summary!AB102</f>
        <v>7146</v>
      </c>
      <c r="AB14" s="238">
        <f>Summary!AC102</f>
        <v>7146</v>
      </c>
      <c r="AC14" s="238">
        <f>Summary!AD102</f>
        <v>7146</v>
      </c>
      <c r="AD14" s="238">
        <f>Summary!AE102</f>
        <v>7146</v>
      </c>
      <c r="AE14" s="238">
        <f>Summary!AF102</f>
        <v>7146</v>
      </c>
      <c r="AF14" s="238">
        <f>Summary!AG102</f>
        <v>7146</v>
      </c>
      <c r="AG14" s="238">
        <f>Summary!AH102</f>
        <v>7146</v>
      </c>
      <c r="AH14" s="238">
        <f>Summary!AI102</f>
        <v>7146</v>
      </c>
      <c r="AI14" s="238">
        <f>Summary!AJ102</f>
        <v>7146</v>
      </c>
      <c r="AJ14" s="238">
        <f>Summary!AK102</f>
        <v>7146</v>
      </c>
      <c r="AK14" s="238">
        <f>Summary!AL102</f>
        <v>7146</v>
      </c>
      <c r="AL14" s="238">
        <f>Summary!AM102</f>
        <v>7146</v>
      </c>
      <c r="AM14" s="238">
        <f>Summary!AN102</f>
        <v>7146</v>
      </c>
      <c r="AN14" s="238">
        <f>Summary!AO102</f>
        <v>7146</v>
      </c>
      <c r="AO14" s="238">
        <f>Summary!AP102</f>
        <v>7146</v>
      </c>
      <c r="AP14" s="238">
        <f>Summary!AQ102</f>
        <v>7146</v>
      </c>
      <c r="AQ14" s="238">
        <f>Summary!AR102</f>
        <v>7146</v>
      </c>
      <c r="AR14" s="238">
        <f>Summary!AS102</f>
        <v>7146</v>
      </c>
      <c r="AS14" s="238">
        <f>Summary!AT102</f>
        <v>7146</v>
      </c>
      <c r="AT14" s="238">
        <f>Summary!AU102</f>
        <v>7146</v>
      </c>
      <c r="AU14" s="238">
        <f>Summary!AV102</f>
        <v>7012</v>
      </c>
      <c r="AV14" s="238">
        <f>Summary!AW102</f>
        <v>6880</v>
      </c>
      <c r="AW14" s="238">
        <f>Summary!AX102</f>
        <v>6750</v>
      </c>
      <c r="AX14" s="238">
        <f>Summary!AY102</f>
        <v>6622</v>
      </c>
      <c r="AY14" s="238">
        <f>Summary!AZ102</f>
        <v>6498</v>
      </c>
      <c r="AZ14" s="238">
        <f>Summary!BA102</f>
        <v>6376</v>
      </c>
      <c r="BA14" s="238">
        <f>Summary!BB102</f>
        <v>6256</v>
      </c>
      <c r="BB14" s="238">
        <f>Summary!BC102</f>
        <v>6173.9753434592894</v>
      </c>
      <c r="BC14" s="238">
        <f>Summary!BD102</f>
        <v>6096.4050191474007</v>
      </c>
      <c r="BD14" s="238">
        <f>Summary!BE102</f>
        <v>6020.8346948355111</v>
      </c>
      <c r="BE14" s="238">
        <f>Summary!BF102</f>
        <v>5952.1062288938356</v>
      </c>
      <c r="BF14" s="238">
        <f>Summary!BG102</f>
        <v>5886.4111659958726</v>
      </c>
      <c r="BG14" s="238">
        <f>Summary!BH102</f>
        <v>5824.0078569025527</v>
      </c>
      <c r="BH14" s="238">
        <f>Summary!BI102</f>
        <v>5766.4464061794461</v>
      </c>
      <c r="BI14" s="238">
        <f>Summary!BJ102</f>
        <v>5711.9183585000537</v>
      </c>
      <c r="BJ14" s="238">
        <f>Summary!BK102</f>
        <v>5660.6820646253036</v>
      </c>
      <c r="BK14" s="238">
        <f>Summary!BL102</f>
        <v>5611.4457707505526</v>
      </c>
      <c r="BL14" s="238">
        <f>Summary!BM102</f>
        <v>5564.2094768758016</v>
      </c>
      <c r="BM14" s="238">
        <f>Summary!BN102</f>
        <v>5521.2359705563713</v>
      </c>
      <c r="BN14" s="238">
        <f>Summary!BO102</f>
        <v>5481.262464236941</v>
      </c>
      <c r="BO14" s="238">
        <f>Summary!BP102</f>
        <v>5444.2889579175098</v>
      </c>
      <c r="BP14" s="238">
        <f>Summary!BQ102</f>
        <v>5410.3154515980796</v>
      </c>
      <c r="BQ14" s="238">
        <f>Summary!BR102</f>
        <v>5379.3419452786493</v>
      </c>
      <c r="BR14" s="238">
        <f>Summary!BS102</f>
        <v>5351.3684389592181</v>
      </c>
    </row>
    <row r="16" spans="1:70" x14ac:dyDescent="0.3">
      <c r="A16" t="s">
        <v>697</v>
      </c>
      <c r="B16" s="239">
        <f t="shared" ref="B16:AK16" si="0">IFERROR(B7/B14,0)</f>
        <v>53.094084426697087</v>
      </c>
      <c r="C16" s="239">
        <f t="shared" si="0"/>
        <v>53.074596060519553</v>
      </c>
      <c r="D16" s="239">
        <f t="shared" si="0"/>
        <v>58.421399542072123</v>
      </c>
      <c r="E16" s="239">
        <f t="shared" si="0"/>
        <v>58.830736721873215</v>
      </c>
      <c r="F16" s="239">
        <f t="shared" si="0"/>
        <v>59.912522547144022</v>
      </c>
      <c r="G16" s="239">
        <f t="shared" si="0"/>
        <v>61.210819047619047</v>
      </c>
      <c r="H16" s="239">
        <f t="shared" si="0"/>
        <v>67.013572598253276</v>
      </c>
      <c r="I16" s="239">
        <f t="shared" si="0"/>
        <v>85.761567352523272</v>
      </c>
      <c r="J16" s="239">
        <f t="shared" si="0"/>
        <v>85.765099462940242</v>
      </c>
      <c r="K16" s="239">
        <f t="shared" si="0"/>
        <v>85.288863914425846</v>
      </c>
      <c r="L16" s="239">
        <f t="shared" si="0"/>
        <v>86.697847880885035</v>
      </c>
      <c r="M16" s="239">
        <f t="shared" si="0"/>
        <v>87.357602652538944</v>
      </c>
      <c r="N16" s="239">
        <f t="shared" si="0"/>
        <v>87.659470825247041</v>
      </c>
      <c r="O16" s="239">
        <f t="shared" si="0"/>
        <v>90.311765360536285</v>
      </c>
      <c r="P16" s="239">
        <f t="shared" si="0"/>
        <v>89.96359836957231</v>
      </c>
      <c r="Q16" s="239">
        <f t="shared" si="0"/>
        <v>93.498705670556546</v>
      </c>
      <c r="R16" s="239">
        <f t="shared" si="0"/>
        <v>91.629756562247806</v>
      </c>
      <c r="S16" s="239">
        <f t="shared" si="0"/>
        <v>91.626519494887262</v>
      </c>
      <c r="T16" s="239">
        <f t="shared" si="0"/>
        <v>99.870436516311059</v>
      </c>
      <c r="U16" s="239">
        <f t="shared" si="0"/>
        <v>99.833585786068682</v>
      </c>
      <c r="V16" s="239">
        <f t="shared" si="0"/>
        <v>99.444960654327573</v>
      </c>
      <c r="W16" s="239">
        <f t="shared" si="0"/>
        <v>104.81667539407326</v>
      </c>
      <c r="X16" s="239">
        <f t="shared" si="0"/>
        <v>104.30142454199215</v>
      </c>
      <c r="Y16" s="239">
        <f t="shared" si="0"/>
        <v>114.00704812354553</v>
      </c>
      <c r="Z16" s="239">
        <f t="shared" si="0"/>
        <v>109.55543366428057</v>
      </c>
      <c r="AA16" s="239">
        <f t="shared" si="0"/>
        <v>108.82966885506508</v>
      </c>
      <c r="AB16" s="239">
        <f t="shared" si="0"/>
        <v>117.82199573630788</v>
      </c>
      <c r="AC16" s="239">
        <f t="shared" si="0"/>
        <v>119.38103853727191</v>
      </c>
      <c r="AD16" s="239">
        <f t="shared" si="0"/>
        <v>126.55646769308066</v>
      </c>
      <c r="AE16" s="239">
        <f t="shared" si="0"/>
        <v>128.6191895368824</v>
      </c>
      <c r="AF16" s="239">
        <f t="shared" si="0"/>
        <v>134.51061771377485</v>
      </c>
      <c r="AG16" s="239">
        <f t="shared" si="0"/>
        <v>134.4312793595461</v>
      </c>
      <c r="AH16" s="239">
        <f t="shared" si="0"/>
        <v>146.52796546067714</v>
      </c>
      <c r="AI16" s="239">
        <f t="shared" si="0"/>
        <v>146.72125732657554</v>
      </c>
      <c r="AJ16" s="239">
        <f t="shared" si="0"/>
        <v>146.03532758653964</v>
      </c>
      <c r="AK16" s="239">
        <f t="shared" si="0"/>
        <v>163.26754029458331</v>
      </c>
      <c r="AL16" s="239">
        <f t="shared" ref="AL16:BR16" si="1">IFERROR(AL7/AL14,0)</f>
        <v>153.97018732411229</v>
      </c>
      <c r="AM16" s="239">
        <f t="shared" si="1"/>
        <v>166.40124436663513</v>
      </c>
      <c r="AN16" s="239">
        <f t="shared" si="1"/>
        <v>168.83255287803297</v>
      </c>
      <c r="AO16" s="239">
        <f t="shared" si="1"/>
        <v>165.80814278672523</v>
      </c>
      <c r="AP16" s="239">
        <f t="shared" si="1"/>
        <v>175.76704900992527</v>
      </c>
      <c r="AQ16" s="239">
        <f t="shared" si="1"/>
        <v>178.31063759789239</v>
      </c>
      <c r="AR16" s="239">
        <f t="shared" si="1"/>
        <v>193.18282560629416</v>
      </c>
      <c r="AS16" s="239">
        <f t="shared" si="1"/>
        <v>188.51121092325494</v>
      </c>
      <c r="AT16" s="239">
        <f t="shared" si="1"/>
        <v>194.2456494878642</v>
      </c>
      <c r="AU16" s="239">
        <f t="shared" si="1"/>
        <v>201.41311857798314</v>
      </c>
      <c r="AV16" s="239">
        <f t="shared" si="1"/>
        <v>209.9443223894437</v>
      </c>
      <c r="AW16" s="239">
        <f t="shared" si="1"/>
        <v>218.75531793416664</v>
      </c>
      <c r="AX16" s="239">
        <f t="shared" si="1"/>
        <v>227.54035332221787</v>
      </c>
      <c r="AY16" s="239">
        <f t="shared" si="1"/>
        <v>236.84590073365402</v>
      </c>
      <c r="AZ16" s="239">
        <f t="shared" si="1"/>
        <v>247.55593944612272</v>
      </c>
      <c r="BA16" s="239">
        <f t="shared" si="1"/>
        <v>259.29079259371736</v>
      </c>
      <c r="BB16" s="239">
        <f t="shared" si="1"/>
        <v>271.59688060492766</v>
      </c>
      <c r="BC16" s="239">
        <f t="shared" si="1"/>
        <v>284.62647078696716</v>
      </c>
      <c r="BD16" s="239">
        <f t="shared" si="1"/>
        <v>297.90588091686664</v>
      </c>
      <c r="BE16" s="239">
        <f t="shared" si="1"/>
        <v>311.87867096006846</v>
      </c>
      <c r="BF16" s="239">
        <f t="shared" si="1"/>
        <v>326.2793455546157</v>
      </c>
      <c r="BG16" s="239">
        <f t="shared" si="1"/>
        <v>341.17914300069185</v>
      </c>
      <c r="BH16" s="239">
        <f t="shared" si="1"/>
        <v>356.83558104284606</v>
      </c>
      <c r="BI16" s="239">
        <f t="shared" si="1"/>
        <v>372.88830640558268</v>
      </c>
      <c r="BJ16" s="239">
        <f t="shared" si="1"/>
        <v>389.37189214871984</v>
      </c>
      <c r="BK16" s="239">
        <f t="shared" si="1"/>
        <v>406.02709320157732</v>
      </c>
      <c r="BL16" s="239">
        <f t="shared" si="1"/>
        <v>422.84065115796352</v>
      </c>
      <c r="BM16" s="239">
        <f t="shared" si="1"/>
        <v>440.73948629664221</v>
      </c>
      <c r="BN16" s="239">
        <f t="shared" si="1"/>
        <v>458.95008115327312</v>
      </c>
      <c r="BO16" s="239">
        <f t="shared" si="1"/>
        <v>477.44935356193122</v>
      </c>
      <c r="BP16" s="239">
        <f t="shared" si="1"/>
        <v>496.21260648696762</v>
      </c>
      <c r="BQ16" s="239">
        <f t="shared" si="1"/>
        <v>515.21361028764011</v>
      </c>
      <c r="BR16" s="239">
        <f t="shared" si="1"/>
        <v>534.42470114284038</v>
      </c>
    </row>
    <row r="17" spans="1:70" x14ac:dyDescent="0.3">
      <c r="A17" t="s">
        <v>696</v>
      </c>
      <c r="E17" s="239">
        <f t="shared" ref="E17:AK17" si="2">SUM(C7:E7)/SUM(C14:E14)</f>
        <v>56.773970854367079</v>
      </c>
      <c r="F17" s="239">
        <f t="shared" si="2"/>
        <v>59.067999061473486</v>
      </c>
      <c r="G17" s="239">
        <f t="shared" si="2"/>
        <v>60.003222591362118</v>
      </c>
      <c r="H17" s="239">
        <f t="shared" si="2"/>
        <v>62.712075831969443</v>
      </c>
      <c r="I17" s="239">
        <f t="shared" si="2"/>
        <v>74.790448760865132</v>
      </c>
      <c r="J17" s="239">
        <f t="shared" si="2"/>
        <v>81.937363057657734</v>
      </c>
      <c r="K17" s="239">
        <f t="shared" si="2"/>
        <v>85.60517690996312</v>
      </c>
      <c r="L17" s="239">
        <f t="shared" si="2"/>
        <v>85.917270419417051</v>
      </c>
      <c r="M17" s="239">
        <f t="shared" si="2"/>
        <v>86.448104815949947</v>
      </c>
      <c r="N17" s="239">
        <f t="shared" si="2"/>
        <v>87.238307119557007</v>
      </c>
      <c r="O17" s="239">
        <f t="shared" si="2"/>
        <v>88.442946279440761</v>
      </c>
      <c r="P17" s="239">
        <f t="shared" si="2"/>
        <v>89.311611518451883</v>
      </c>
      <c r="Q17" s="239">
        <f t="shared" si="2"/>
        <v>91.258023133555056</v>
      </c>
      <c r="R17" s="239">
        <f t="shared" si="2"/>
        <v>91.697353534125554</v>
      </c>
      <c r="S17" s="239">
        <f t="shared" si="2"/>
        <v>92.251660575897205</v>
      </c>
      <c r="T17" s="239">
        <f t="shared" si="2"/>
        <v>94.375570857815376</v>
      </c>
      <c r="U17" s="239">
        <f t="shared" si="2"/>
        <v>97.110180599088991</v>
      </c>
      <c r="V17" s="239">
        <f t="shared" si="2"/>
        <v>99.716327652235776</v>
      </c>
      <c r="W17" s="239">
        <f t="shared" si="2"/>
        <v>101.36507394482318</v>
      </c>
      <c r="X17" s="239">
        <f t="shared" si="2"/>
        <v>102.85435353013101</v>
      </c>
      <c r="Y17" s="239">
        <f t="shared" si="2"/>
        <v>107.70838268653699</v>
      </c>
      <c r="Z17" s="239">
        <f t="shared" si="2"/>
        <v>109.28796877660608</v>
      </c>
      <c r="AA17" s="239">
        <f t="shared" si="2"/>
        <v>110.79738354763039</v>
      </c>
      <c r="AB17" s="239">
        <f t="shared" si="2"/>
        <v>112.06903275188449</v>
      </c>
      <c r="AC17" s="239">
        <f t="shared" si="2"/>
        <v>115.34423437621497</v>
      </c>
      <c r="AD17" s="239">
        <f t="shared" si="2"/>
        <v>121.25316732222015</v>
      </c>
      <c r="AE17" s="239">
        <f t="shared" si="2"/>
        <v>124.85223192241165</v>
      </c>
      <c r="AF17" s="239">
        <f t="shared" si="2"/>
        <v>129.89542498124595</v>
      </c>
      <c r="AG17" s="239">
        <f t="shared" si="2"/>
        <v>132.52036220340111</v>
      </c>
      <c r="AH17" s="239">
        <f t="shared" si="2"/>
        <v>138.48995417799935</v>
      </c>
      <c r="AI17" s="239">
        <f t="shared" si="2"/>
        <v>142.56016738226626</v>
      </c>
      <c r="AJ17" s="239">
        <f t="shared" si="2"/>
        <v>146.42818345793074</v>
      </c>
      <c r="AK17" s="239">
        <f t="shared" si="2"/>
        <v>152.0080417358995</v>
      </c>
      <c r="AL17" s="239">
        <f t="shared" ref="AL17" si="3">SUM(AJ7:AL7)/SUM(AJ14:AL14)</f>
        <v>154.4243517350784</v>
      </c>
      <c r="AM17" s="239">
        <f t="shared" ref="AM17" si="4">SUM(AK7:AM7)/SUM(AK14:AM14)</f>
        <v>161.2129906617769</v>
      </c>
      <c r="AN17" s="239">
        <f t="shared" ref="AN17" si="5">SUM(AL7:AN7)/SUM(AL14:AN14)</f>
        <v>163.0679948562601</v>
      </c>
      <c r="AO17" s="239">
        <f t="shared" ref="AO17" si="6">SUM(AM7:AO7)/SUM(AM14:AO14)</f>
        <v>167.01398001046445</v>
      </c>
      <c r="AP17" s="239">
        <f t="shared" ref="AP17" si="7">SUM(AN7:AP7)/SUM(AN14:AP14)</f>
        <v>170.13591489156119</v>
      </c>
      <c r="AQ17" s="239">
        <f t="shared" ref="AQ17" si="8">SUM(AO7:AQ7)/SUM(AO14:AQ14)</f>
        <v>173.29527646484766</v>
      </c>
      <c r="AR17" s="239">
        <f t="shared" ref="AR17" si="9">SUM(AP7:AR7)/SUM(AP14:AR14)</f>
        <v>182.42017073803729</v>
      </c>
      <c r="AS17" s="239">
        <f t="shared" ref="AS17" si="10">SUM(AQ7:AS7)/SUM(AQ14:AS14)</f>
        <v>186.66822470914718</v>
      </c>
      <c r="AT17" s="239">
        <f t="shared" ref="AT17" si="11">SUM(AR7:AT7)/SUM(AR14:AT14)</f>
        <v>191.97989533913776</v>
      </c>
      <c r="AU17" s="239">
        <f t="shared" ref="AU17" si="12">SUM(AS7:AU7)/SUM(AS14:AU14)</f>
        <v>194.68124821473316</v>
      </c>
      <c r="AV17" s="239">
        <f t="shared" ref="AV17" si="13">SUM(AT7:AV7)/SUM(AT14:AV14)</f>
        <v>201.76847308434589</v>
      </c>
      <c r="AW17" s="239">
        <f t="shared" ref="AW17" si="14">SUM(AU7:AW7)/SUM(AU14:AW14)</f>
        <v>209.92753229162946</v>
      </c>
      <c r="AX17" s="239">
        <f t="shared" ref="AX17" si="15">SUM(AV7:AX7)/SUM(AV14:AX14)</f>
        <v>218.63458195707702</v>
      </c>
      <c r="AY17" s="239">
        <f t="shared" ref="AY17" si="16">SUM(AW7:AY7)/SUM(AW14:AY14)</f>
        <v>227.59915846616178</v>
      </c>
      <c r="AZ17" s="239">
        <f t="shared" ref="AZ17" si="17">SUM(AX7:AZ7)/SUM(AX14:AZ14)</f>
        <v>237.18781045216915</v>
      </c>
      <c r="BA17" s="239">
        <f t="shared" ref="BA17" si="18">SUM(AY7:BA7)/SUM(AY14:BA14)</f>
        <v>247.7555949473109</v>
      </c>
      <c r="BB17" s="239">
        <f t="shared" ref="BB17" si="19">SUM(AZ7:BB7)/SUM(AZ14:BB14)</f>
        <v>259.35226562372384</v>
      </c>
      <c r="BC17" s="239">
        <f t="shared" ref="BC17" si="20">SUM(BA7:BC7)/SUM(BA14:BC14)</f>
        <v>271.72895024493278</v>
      </c>
      <c r="BD17" s="239">
        <f t="shared" ref="BD17" si="21">SUM(BB7:BD7)/SUM(BB14:BD14)</f>
        <v>284.59961443648967</v>
      </c>
      <c r="BE17" s="239">
        <f t="shared" ref="BE17" si="22">SUM(BC7:BE7)/SUM(BC14:BE14)</f>
        <v>298.02823554391961</v>
      </c>
      <c r="BF17" s="239">
        <f t="shared" ref="BF17" si="23">SUM(BD7:BF7)/SUM(BD14:BF14)</f>
        <v>311.91453075230709</v>
      </c>
      <c r="BG17" s="239">
        <f t="shared" ref="BG17" si="24">SUM(BE7:BG7)/SUM(BE14:BG14)</f>
        <v>326.3394837524433</v>
      </c>
      <c r="BH17" s="239">
        <f t="shared" ref="BH17" si="25">SUM(BF7:BH7)/SUM(BF14:BH14)</f>
        <v>341.32651936143247</v>
      </c>
      <c r="BI17" s="239">
        <f t="shared" ref="BI17" si="26">SUM(BG7:BI7)/SUM(BG14:BI14)</f>
        <v>356.86497808254023</v>
      </c>
      <c r="BJ17" s="239">
        <f t="shared" ref="BJ17" si="27">SUM(BH7:BJ7)/SUM(BH14:BJ14)</f>
        <v>372.93155021645111</v>
      </c>
      <c r="BK17" s="239">
        <f t="shared" ref="BK17" si="28">SUM(BI7:BK7)/SUM(BI14:BK14)</f>
        <v>389.3310809955255</v>
      </c>
      <c r="BL17" s="239">
        <f t="shared" ref="BL17" si="29">SUM(BJ7:BL7)/SUM(BJ14:BL14)</f>
        <v>405.98399360406654</v>
      </c>
      <c r="BM17" s="239">
        <f t="shared" ref="BM17" si="30">SUM(BK7:BM7)/SUM(BK14:BM14)</f>
        <v>423.10868450947902</v>
      </c>
      <c r="BN17" s="239">
        <f t="shared" ref="BN17" si="31">SUM(BL7:BN7)/SUM(BL14:BN14)</f>
        <v>440.75301837172918</v>
      </c>
      <c r="BO17" s="239">
        <f t="shared" ref="BO17" si="32">SUM(BM7:BO7)/SUM(BM14:BO14)</f>
        <v>458.96044142195274</v>
      </c>
      <c r="BP17" s="239">
        <f t="shared" ref="BP17" si="33">SUM(BN7:BP7)/SUM(BN14:BP14)</f>
        <v>477.45643918243672</v>
      </c>
      <c r="BQ17" s="239">
        <f t="shared" ref="BQ17" si="34">SUM(BO7:BQ7)/SUM(BO14:BQ14)</f>
        <v>496.21632252936729</v>
      </c>
      <c r="BR17" s="239">
        <f t="shared" ref="BR17" si="35">SUM(BP7:BR7)/SUM(BP14:BR14)</f>
        <v>515.21387054506658</v>
      </c>
    </row>
    <row r="18" spans="1:70" x14ac:dyDescent="0.3">
      <c r="E18" s="239"/>
      <c r="F18" s="239"/>
      <c r="G18" s="239"/>
      <c r="AA18" s="278"/>
      <c r="AB18" s="278"/>
      <c r="AC18" s="278"/>
    </row>
    <row r="19" spans="1:70" x14ac:dyDescent="0.3">
      <c r="AA19" s="278"/>
      <c r="AB19" s="278"/>
      <c r="AC19" s="278"/>
    </row>
    <row r="20" spans="1:70" x14ac:dyDescent="0.3">
      <c r="AA20" s="278"/>
      <c r="AB20" s="278"/>
      <c r="AC20" s="278"/>
    </row>
  </sheetData>
  <conditionalFormatting sqref="B5:BR5">
    <cfRule type="cellIs" dxfId="25" priority="1" operator="equal">
      <formula>"Fcst"</formula>
    </cfRule>
    <cfRule type="cellIs" dxfId="24" priority="2" operator="equal">
      <formula>"Actual"</formula>
    </cfRule>
  </conditionalFormatting>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48A1A-616A-4442-8028-41310E4E8D60}">
  <sheetPr codeName="Sheet28">
    <tabColor rgb="FF7030A0"/>
  </sheetPr>
  <dimension ref="A1:M76"/>
  <sheetViews>
    <sheetView zoomScaleNormal="100" workbookViewId="0">
      <selection activeCell="P10" sqref="P10"/>
    </sheetView>
  </sheetViews>
  <sheetFormatPr defaultColWidth="8.6640625" defaultRowHeight="14.4" x14ac:dyDescent="0.3"/>
  <cols>
    <col min="1" max="1" width="24.6640625" bestFit="1" customWidth="1"/>
    <col min="13" max="13" width="10.33203125" customWidth="1"/>
  </cols>
  <sheetData>
    <row r="1" spans="1:13" ht="21" x14ac:dyDescent="0.4">
      <c r="A1" s="155" t="s">
        <v>368</v>
      </c>
    </row>
    <row r="2" spans="1:13" x14ac:dyDescent="0.3">
      <c r="A2" s="143" t="str">
        <f>Controls!B8</f>
        <v>ABC SaaS Co.</v>
      </c>
    </row>
    <row r="4" spans="1:13" x14ac:dyDescent="0.3">
      <c r="B4" s="386" t="str">
        <f>Summary!C2</f>
        <v>Actual</v>
      </c>
      <c r="C4" s="386" t="str">
        <f>Summary!D2</f>
        <v>Actual</v>
      </c>
      <c r="D4" s="386" t="str">
        <f>Summary!E2</f>
        <v>Actual</v>
      </c>
      <c r="E4" s="386" t="str">
        <f>Summary!F2</f>
        <v>Actual</v>
      </c>
      <c r="F4" s="386" t="str">
        <f>Summary!G2</f>
        <v>Actual</v>
      </c>
      <c r="G4" s="386" t="str">
        <f>Summary!H2</f>
        <v>Actual</v>
      </c>
      <c r="H4" s="386" t="str">
        <f>Summary!I2</f>
        <v>Actual</v>
      </c>
      <c r="I4" s="386" t="str">
        <f>Summary!J2</f>
        <v>Fcst</v>
      </c>
      <c r="J4" s="386" t="str">
        <f>Summary!K2</f>
        <v>Fcst</v>
      </c>
      <c r="K4" s="386" t="str">
        <f>Summary!L2</f>
        <v>Fcst</v>
      </c>
      <c r="L4" s="386" t="str">
        <f>Summary!M2</f>
        <v>Fcst</v>
      </c>
      <c r="M4" s="386" t="str">
        <f>Summary!N2</f>
        <v>Fcst</v>
      </c>
    </row>
    <row r="5" spans="1:13" x14ac:dyDescent="0.3">
      <c r="B5" s="264">
        <f>Summary!C6</f>
        <v>44562</v>
      </c>
      <c r="C5" s="264">
        <f>Summary!D6</f>
        <v>44593</v>
      </c>
      <c r="D5" s="264">
        <f>Summary!E6</f>
        <v>44621</v>
      </c>
      <c r="E5" s="264">
        <f>Summary!F6</f>
        <v>44652</v>
      </c>
      <c r="F5" s="264">
        <f>Summary!G6</f>
        <v>44682</v>
      </c>
      <c r="G5" s="264">
        <f>Summary!H6</f>
        <v>44713</v>
      </c>
      <c r="H5" s="264">
        <f>Summary!I6</f>
        <v>44743</v>
      </c>
      <c r="I5" s="264">
        <f>Summary!J6</f>
        <v>44774</v>
      </c>
      <c r="J5" s="264">
        <f>Summary!K6</f>
        <v>44805</v>
      </c>
      <c r="K5" s="264">
        <f>Summary!L6</f>
        <v>44835</v>
      </c>
      <c r="L5" s="264">
        <f>Summary!M6</f>
        <v>44866</v>
      </c>
      <c r="M5" s="264">
        <f>Summary!N6</f>
        <v>44896</v>
      </c>
    </row>
    <row r="6" spans="1:13" x14ac:dyDescent="0.3">
      <c r="A6" t="s">
        <v>90</v>
      </c>
      <c r="B6" s="238">
        <f>Summary!C74</f>
        <v>0</v>
      </c>
      <c r="C6" s="238">
        <f>Summary!D74</f>
        <v>0</v>
      </c>
      <c r="D6" s="238">
        <f>Summary!E74</f>
        <v>0</v>
      </c>
      <c r="E6" s="238">
        <f>Summary!F74</f>
        <v>0</v>
      </c>
      <c r="F6" s="238">
        <f>Summary!G74</f>
        <v>0</v>
      </c>
      <c r="G6" s="238">
        <f>Summary!H74</f>
        <v>0</v>
      </c>
      <c r="H6" s="238">
        <f>Summary!I74</f>
        <v>0</v>
      </c>
      <c r="I6" s="238">
        <f>Summary!J74</f>
        <v>0</v>
      </c>
      <c r="J6" s="238">
        <f>Summary!K74</f>
        <v>0</v>
      </c>
      <c r="K6" s="238">
        <f>Summary!L74</f>
        <v>0</v>
      </c>
      <c r="L6" s="238">
        <f>Summary!M74</f>
        <v>0</v>
      </c>
      <c r="M6" s="238">
        <f>Summary!N74</f>
        <v>0</v>
      </c>
    </row>
    <row r="7" spans="1:13" x14ac:dyDescent="0.3">
      <c r="A7" t="s">
        <v>4</v>
      </c>
      <c r="B7" s="238">
        <f>Summary!C75</f>
        <v>0</v>
      </c>
      <c r="C7" s="238">
        <f>Summary!D75</f>
        <v>0</v>
      </c>
      <c r="D7" s="238">
        <f>Summary!E75</f>
        <v>0</v>
      </c>
      <c r="E7" s="238">
        <f>Summary!F75</f>
        <v>0</v>
      </c>
      <c r="F7" s="238">
        <f>Summary!G75</f>
        <v>0</v>
      </c>
      <c r="G7" s="238">
        <f>Summary!H75</f>
        <v>0</v>
      </c>
      <c r="H7" s="238">
        <f>Summary!I75</f>
        <v>0</v>
      </c>
      <c r="I7" s="238">
        <f>Summary!J75</f>
        <v>0</v>
      </c>
      <c r="J7" s="238">
        <f>Summary!K75</f>
        <v>0</v>
      </c>
      <c r="K7" s="238">
        <f>Summary!L75</f>
        <v>0</v>
      </c>
      <c r="L7" s="238">
        <f>Summary!M75</f>
        <v>0</v>
      </c>
      <c r="M7" s="238">
        <f>Summary!N75</f>
        <v>0</v>
      </c>
    </row>
    <row r="8" spans="1:13" x14ac:dyDescent="0.3">
      <c r="A8" t="s">
        <v>155</v>
      </c>
      <c r="B8" s="238">
        <f>Summary!C76</f>
        <v>2.0615588761322332</v>
      </c>
      <c r="C8" s="238">
        <f>Summary!D76</f>
        <v>3</v>
      </c>
      <c r="D8" s="238">
        <f>Summary!E76</f>
        <v>4.5000865401257721</v>
      </c>
      <c r="E8" s="238">
        <f>Summary!F76</f>
        <v>3.0001730802515429</v>
      </c>
      <c r="F8" s="238">
        <f>Summary!G76</f>
        <v>2.5001442335429527</v>
      </c>
      <c r="G8" s="238">
        <f>Summary!H76</f>
        <v>3.0001730802515429</v>
      </c>
      <c r="H8" s="238">
        <f>Summary!I76</f>
        <v>3.0001730802515429</v>
      </c>
      <c r="I8" s="238">
        <f>Summary!J76</f>
        <v>11.096774193548388</v>
      </c>
      <c r="J8" s="238">
        <f>Summary!K76</f>
        <v>12</v>
      </c>
      <c r="K8" s="238">
        <f>Summary!L76</f>
        <v>12.258064516129032</v>
      </c>
      <c r="L8" s="238">
        <f>Summary!M76</f>
        <v>13</v>
      </c>
      <c r="M8" s="238">
        <f>Summary!N76</f>
        <v>13</v>
      </c>
    </row>
    <row r="9" spans="1:13" x14ac:dyDescent="0.3">
      <c r="A9" t="s">
        <v>293</v>
      </c>
      <c r="B9" s="238">
        <f>Summary!C77</f>
        <v>0</v>
      </c>
      <c r="C9" s="238">
        <f>Summary!D77</f>
        <v>0</v>
      </c>
      <c r="D9" s="238">
        <f>Summary!E77</f>
        <v>0</v>
      </c>
      <c r="E9" s="238">
        <f>Summary!F77</f>
        <v>0</v>
      </c>
      <c r="F9" s="238">
        <f>Summary!G77</f>
        <v>0</v>
      </c>
      <c r="G9" s="238">
        <f>Summary!H77</f>
        <v>0</v>
      </c>
      <c r="H9" s="238">
        <f>Summary!I77</f>
        <v>0</v>
      </c>
      <c r="I9" s="238">
        <f>Summary!J77</f>
        <v>0</v>
      </c>
      <c r="J9" s="238">
        <f>Summary!K77</f>
        <v>0</v>
      </c>
      <c r="K9" s="238">
        <f>Summary!L77</f>
        <v>0</v>
      </c>
      <c r="L9" s="238">
        <f>Summary!M77</f>
        <v>0</v>
      </c>
      <c r="M9" s="238">
        <f>Summary!N77</f>
        <v>0</v>
      </c>
    </row>
    <row r="10" spans="1:13" x14ac:dyDescent="0.3">
      <c r="A10" t="s">
        <v>452</v>
      </c>
      <c r="B10" s="238">
        <f>Summary!C79</f>
        <v>0</v>
      </c>
      <c r="C10" s="238">
        <f>Summary!D79</f>
        <v>0</v>
      </c>
      <c r="D10" s="238">
        <f>Summary!E79</f>
        <v>0</v>
      </c>
      <c r="E10" s="238">
        <f>Summary!F79</f>
        <v>0</v>
      </c>
      <c r="F10" s="238">
        <f>Summary!G79</f>
        <v>0</v>
      </c>
      <c r="G10" s="238">
        <f>Summary!H79</f>
        <v>0</v>
      </c>
      <c r="H10" s="238">
        <f>Summary!I79</f>
        <v>0</v>
      </c>
      <c r="I10" s="238">
        <f>Summary!J79</f>
        <v>0</v>
      </c>
      <c r="J10" s="238">
        <f>Summary!K79</f>
        <v>0</v>
      </c>
      <c r="K10" s="238">
        <f>Summary!L79</f>
        <v>0</v>
      </c>
      <c r="L10" s="238">
        <f>Summary!M79</f>
        <v>0</v>
      </c>
      <c r="M10" s="238">
        <f>Summary!N79</f>
        <v>0</v>
      </c>
    </row>
    <row r="11" spans="1:13" x14ac:dyDescent="0.3">
      <c r="A11" t="s">
        <v>86</v>
      </c>
      <c r="B11" s="238">
        <f>Summary!C80</f>
        <v>2.4615473374487973</v>
      </c>
      <c r="C11" s="238">
        <f>Summary!D80</f>
        <v>4.66157041481567</v>
      </c>
      <c r="D11" s="238">
        <f>Summary!E80</f>
        <v>5</v>
      </c>
      <c r="E11" s="238">
        <f>Summary!F80</f>
        <v>5</v>
      </c>
      <c r="F11" s="238">
        <f>Summary!G80</f>
        <v>5</v>
      </c>
      <c r="G11" s="238">
        <f>Summary!H80</f>
        <v>5</v>
      </c>
      <c r="H11" s="238">
        <f>Summary!I80</f>
        <v>5</v>
      </c>
      <c r="I11" s="238">
        <f>Summary!J80</f>
        <v>7</v>
      </c>
      <c r="J11" s="238">
        <f>Summary!K80</f>
        <v>7</v>
      </c>
      <c r="K11" s="238">
        <f>Summary!L80</f>
        <v>7</v>
      </c>
      <c r="L11" s="238">
        <f>Summary!M80</f>
        <v>7</v>
      </c>
      <c r="M11" s="238">
        <f>Summary!N80</f>
        <v>7.870967741935484</v>
      </c>
    </row>
    <row r="12" spans="1:13" x14ac:dyDescent="0.3">
      <c r="A12" t="s">
        <v>87</v>
      </c>
      <c r="B12" s="238">
        <f>Summary!C81</f>
        <v>5</v>
      </c>
      <c r="C12" s="238">
        <f>Summary!D81</f>
        <v>5</v>
      </c>
      <c r="D12" s="238">
        <f>Summary!E81</f>
        <v>6.6846477816881098</v>
      </c>
      <c r="E12" s="238">
        <f>Summary!F81</f>
        <v>8.0001730802515425</v>
      </c>
      <c r="F12" s="238">
        <f>Summary!G81</f>
        <v>7.7693417181099633</v>
      </c>
      <c r="G12" s="238">
        <f>Summary!H81</f>
        <v>6.8308429008250151</v>
      </c>
      <c r="H12" s="238">
        <f>Summary!I81</f>
        <v>9.3692955633762178</v>
      </c>
      <c r="I12" s="238">
        <f>Summary!J81</f>
        <v>10.967741935483872</v>
      </c>
      <c r="J12" s="238">
        <f>Summary!K81</f>
        <v>12.633333333333333</v>
      </c>
      <c r="K12" s="238">
        <f>Summary!L81</f>
        <v>13.258064516129032</v>
      </c>
      <c r="L12" s="238">
        <f>Summary!M81</f>
        <v>14.1</v>
      </c>
      <c r="M12" s="238">
        <f>Summary!N81</f>
        <v>17</v>
      </c>
    </row>
    <row r="13" spans="1:13" x14ac:dyDescent="0.3">
      <c r="A13" t="s">
        <v>88</v>
      </c>
      <c r="B13" s="238">
        <f>Summary!C82</f>
        <v>3.3077366872439855</v>
      </c>
      <c r="C13" s="238">
        <f>Summary!D82</f>
        <v>4</v>
      </c>
      <c r="D13" s="238">
        <f>Summary!E82</f>
        <v>4.5000288467085907</v>
      </c>
      <c r="E13" s="238">
        <f>Summary!F82</f>
        <v>4.7692840246927828</v>
      </c>
      <c r="F13" s="238">
        <f>Summary!G82</f>
        <v>5.0000576934171814</v>
      </c>
      <c r="G13" s="238">
        <f>Summary!H82</f>
        <v>4.2308313621415792</v>
      </c>
      <c r="H13" s="238">
        <f>Summary!I82</f>
        <v>3.000115386834362</v>
      </c>
      <c r="I13" s="238">
        <f>Summary!J82</f>
        <v>6</v>
      </c>
      <c r="J13" s="238">
        <f>Summary!K82</f>
        <v>6</v>
      </c>
      <c r="K13" s="238">
        <f>Summary!L82</f>
        <v>6</v>
      </c>
      <c r="L13" s="238">
        <f>Summary!M82</f>
        <v>6.5333333333333332</v>
      </c>
      <c r="M13" s="238">
        <f>Summary!N82</f>
        <v>7</v>
      </c>
    </row>
    <row r="14" spans="1:13" x14ac:dyDescent="0.3">
      <c r="A14" t="s">
        <v>89</v>
      </c>
      <c r="B14" s="238">
        <f>Summary!C83</f>
        <v>1</v>
      </c>
      <c r="C14" s="238">
        <f>Summary!D83</f>
        <v>1</v>
      </c>
      <c r="D14" s="238">
        <f>Summary!E83</f>
        <v>1</v>
      </c>
      <c r="E14" s="238">
        <f>Summary!F83</f>
        <v>1</v>
      </c>
      <c r="F14" s="238">
        <f>Summary!G83</f>
        <v>1</v>
      </c>
      <c r="G14" s="238">
        <f>Summary!H83</f>
        <v>1</v>
      </c>
      <c r="H14" s="238">
        <f>Summary!I83</f>
        <v>1</v>
      </c>
      <c r="I14" s="238">
        <f>Summary!J83</f>
        <v>1.9677419354838706</v>
      </c>
      <c r="J14" s="238">
        <f>Summary!K83</f>
        <v>2</v>
      </c>
      <c r="K14" s="238">
        <f>Summary!L83</f>
        <v>1.9999999999999996</v>
      </c>
      <c r="L14" s="238">
        <f>Summary!M83</f>
        <v>2</v>
      </c>
      <c r="M14" s="238">
        <f>Summary!N83</f>
        <v>1.9999999999999996</v>
      </c>
    </row>
    <row r="15" spans="1:13" x14ac:dyDescent="0.3">
      <c r="A15" s="265" t="s">
        <v>130</v>
      </c>
      <c r="B15" s="256">
        <f>Summary!C84</f>
        <v>0</v>
      </c>
      <c r="C15" s="256">
        <f>Summary!D84</f>
        <v>0</v>
      </c>
      <c r="D15" s="256">
        <f>Summary!E84</f>
        <v>0</v>
      </c>
      <c r="E15" s="256">
        <f>Summary!F84</f>
        <v>0</v>
      </c>
      <c r="F15" s="256">
        <f>Summary!G84</f>
        <v>0</v>
      </c>
      <c r="G15" s="256">
        <f>Summary!H84</f>
        <v>0</v>
      </c>
      <c r="H15" s="256">
        <f>Summary!I84</f>
        <v>0</v>
      </c>
      <c r="I15" s="256">
        <f>Summary!J84</f>
        <v>0</v>
      </c>
      <c r="J15" s="256">
        <f>Summary!K84</f>
        <v>0</v>
      </c>
      <c r="K15" s="256">
        <f>Summary!L84</f>
        <v>0</v>
      </c>
      <c r="L15" s="256">
        <f>Summary!M84</f>
        <v>0</v>
      </c>
      <c r="M15" s="256">
        <f>Summary!N84</f>
        <v>0</v>
      </c>
    </row>
    <row r="16" spans="1:13" x14ac:dyDescent="0.3">
      <c r="A16" s="143" t="s">
        <v>28</v>
      </c>
      <c r="B16" s="176">
        <f>SUM(B6:B15)</f>
        <v>13.830842900825015</v>
      </c>
      <c r="C16" s="176">
        <f t="shared" ref="C16:M16" si="0">SUM(C6:C15)</f>
        <v>17.661570414815671</v>
      </c>
      <c r="D16" s="176">
        <f t="shared" si="0"/>
        <v>21.684763168522473</v>
      </c>
      <c r="E16" s="176">
        <f t="shared" si="0"/>
        <v>21.769630185195869</v>
      </c>
      <c r="F16" s="176">
        <f t="shared" si="0"/>
        <v>21.269543645070097</v>
      </c>
      <c r="G16" s="176">
        <f t="shared" si="0"/>
        <v>20.061847343218137</v>
      </c>
      <c r="H16" s="176">
        <f t="shared" si="0"/>
        <v>21.369584030462125</v>
      </c>
      <c r="I16" s="176">
        <f t="shared" si="0"/>
        <v>37.032258064516128</v>
      </c>
      <c r="J16" s="176">
        <f t="shared" si="0"/>
        <v>39.633333333333333</v>
      </c>
      <c r="K16" s="176">
        <f t="shared" si="0"/>
        <v>40.516129032258064</v>
      </c>
      <c r="L16" s="176">
        <f t="shared" si="0"/>
        <v>42.633333333333333</v>
      </c>
      <c r="M16" s="176">
        <f t="shared" si="0"/>
        <v>46.870967741935488</v>
      </c>
    </row>
    <row r="18" spans="1:13" x14ac:dyDescent="0.3">
      <c r="B18" s="386" t="str">
        <f>Summary!O2</f>
        <v>Fcst</v>
      </c>
      <c r="C18" s="386" t="str">
        <f>Summary!P2</f>
        <v>Fcst</v>
      </c>
      <c r="D18" s="386" t="str">
        <f>Summary!Q2</f>
        <v>Fcst</v>
      </c>
      <c r="E18" s="386" t="str">
        <f>Summary!R2</f>
        <v>Fcst</v>
      </c>
      <c r="F18" s="386" t="str">
        <f>Summary!S2</f>
        <v>Fcst</v>
      </c>
      <c r="G18" s="386" t="str">
        <f>Summary!T2</f>
        <v>Fcst</v>
      </c>
      <c r="H18" s="386" t="str">
        <f>Summary!U2</f>
        <v>Fcst</v>
      </c>
      <c r="I18" s="386" t="str">
        <f>Summary!V2</f>
        <v>Fcst</v>
      </c>
      <c r="J18" s="386" t="str">
        <f>Summary!W2</f>
        <v>Fcst</v>
      </c>
      <c r="K18" s="386" t="str">
        <f>Summary!X2</f>
        <v>Fcst</v>
      </c>
      <c r="L18" s="386" t="str">
        <f>Summary!Y2</f>
        <v>Fcst</v>
      </c>
      <c r="M18" s="386" t="str">
        <f>Summary!Z2</f>
        <v>Fcst</v>
      </c>
    </row>
    <row r="19" spans="1:13" x14ac:dyDescent="0.3">
      <c r="B19" s="264">
        <f>Summary!O6</f>
        <v>44927</v>
      </c>
      <c r="C19" s="264">
        <f>Summary!P6</f>
        <v>44958</v>
      </c>
      <c r="D19" s="264">
        <f>Summary!Q6</f>
        <v>44986</v>
      </c>
      <c r="E19" s="264">
        <f>Summary!R6</f>
        <v>45017</v>
      </c>
      <c r="F19" s="264">
        <f>Summary!S6</f>
        <v>45047</v>
      </c>
      <c r="G19" s="264">
        <f>Summary!T6</f>
        <v>45078</v>
      </c>
      <c r="H19" s="264">
        <f>Summary!U6</f>
        <v>45108</v>
      </c>
      <c r="I19" s="264">
        <f>Summary!V6</f>
        <v>45139</v>
      </c>
      <c r="J19" s="264">
        <f>Summary!W6</f>
        <v>45170</v>
      </c>
      <c r="K19" s="264">
        <f>Summary!X6</f>
        <v>45200</v>
      </c>
      <c r="L19" s="264">
        <f>Summary!Y6</f>
        <v>45231</v>
      </c>
      <c r="M19" s="264">
        <f>Summary!Z6</f>
        <v>45261</v>
      </c>
    </row>
    <row r="20" spans="1:13" x14ac:dyDescent="0.3">
      <c r="A20" t="s">
        <v>90</v>
      </c>
      <c r="B20" s="238">
        <f>Summary!O74</f>
        <v>0</v>
      </c>
      <c r="C20" s="238">
        <f>Summary!P74</f>
        <v>0</v>
      </c>
      <c r="D20" s="238">
        <f>Summary!Q74</f>
        <v>0</v>
      </c>
      <c r="E20" s="238">
        <f>Summary!R74</f>
        <v>0</v>
      </c>
      <c r="F20" s="238">
        <f>Summary!S74</f>
        <v>0.96774193548387089</v>
      </c>
      <c r="G20" s="238">
        <f>Summary!T74</f>
        <v>2</v>
      </c>
      <c r="H20" s="238">
        <f>Summary!U74</f>
        <v>2</v>
      </c>
      <c r="I20" s="238">
        <f>Summary!V74</f>
        <v>2</v>
      </c>
      <c r="J20" s="238">
        <f>Summary!W74</f>
        <v>2</v>
      </c>
      <c r="K20" s="238">
        <f>Summary!X74</f>
        <v>2</v>
      </c>
      <c r="L20" s="238">
        <f>Summary!Y74</f>
        <v>2</v>
      </c>
      <c r="M20" s="238">
        <f>Summary!Z74</f>
        <v>2</v>
      </c>
    </row>
    <row r="21" spans="1:13" x14ac:dyDescent="0.3">
      <c r="A21" t="s">
        <v>4</v>
      </c>
      <c r="B21" s="238">
        <f>Summary!O75</f>
        <v>0</v>
      </c>
      <c r="C21" s="238">
        <f>Summary!P75</f>
        <v>0</v>
      </c>
      <c r="D21" s="238">
        <f>Summary!Q75</f>
        <v>0</v>
      </c>
      <c r="E21" s="238">
        <f>Summary!R75</f>
        <v>0</v>
      </c>
      <c r="F21" s="238">
        <f>Summary!S75</f>
        <v>0</v>
      </c>
      <c r="G21" s="238">
        <f>Summary!T75</f>
        <v>0</v>
      </c>
      <c r="H21" s="238">
        <f>Summary!U75</f>
        <v>0</v>
      </c>
      <c r="I21" s="238">
        <f>Summary!V75</f>
        <v>0</v>
      </c>
      <c r="J21" s="238">
        <f>Summary!W75</f>
        <v>0</v>
      </c>
      <c r="K21" s="238">
        <f>Summary!X75</f>
        <v>0</v>
      </c>
      <c r="L21" s="238">
        <f>Summary!Y75</f>
        <v>0</v>
      </c>
      <c r="M21" s="238">
        <f>Summary!Z75</f>
        <v>0</v>
      </c>
    </row>
    <row r="22" spans="1:13" x14ac:dyDescent="0.3">
      <c r="A22" t="s">
        <v>155</v>
      </c>
      <c r="B22" s="238">
        <f>Summary!O76</f>
        <v>13</v>
      </c>
      <c r="C22" s="238">
        <f>Summary!P76</f>
        <v>13.071428571428571</v>
      </c>
      <c r="D22" s="238">
        <f>Summary!Q76</f>
        <v>14</v>
      </c>
      <c r="E22" s="238">
        <f>Summary!R76</f>
        <v>14</v>
      </c>
      <c r="F22" s="238">
        <f>Summary!S76</f>
        <v>14</v>
      </c>
      <c r="G22" s="238">
        <f>Summary!T76</f>
        <v>14</v>
      </c>
      <c r="H22" s="238">
        <f>Summary!U76</f>
        <v>14</v>
      </c>
      <c r="I22" s="238">
        <f>Summary!V76</f>
        <v>14</v>
      </c>
      <c r="J22" s="238">
        <f>Summary!W76</f>
        <v>14</v>
      </c>
      <c r="K22" s="238">
        <f>Summary!X76</f>
        <v>14</v>
      </c>
      <c r="L22" s="238">
        <f>Summary!Y76</f>
        <v>14</v>
      </c>
      <c r="M22" s="238">
        <f>Summary!Z76</f>
        <v>14</v>
      </c>
    </row>
    <row r="23" spans="1:13" x14ac:dyDescent="0.3">
      <c r="A23" t="s">
        <v>293</v>
      </c>
      <c r="B23" s="238">
        <f>Summary!O77</f>
        <v>0</v>
      </c>
      <c r="C23" s="238">
        <f>Summary!P77</f>
        <v>0</v>
      </c>
      <c r="D23" s="238">
        <f>Summary!Q77</f>
        <v>0</v>
      </c>
      <c r="E23" s="238">
        <f>Summary!R77</f>
        <v>0</v>
      </c>
      <c r="F23" s="238">
        <f>Summary!S77</f>
        <v>0</v>
      </c>
      <c r="G23" s="238">
        <f>Summary!T77</f>
        <v>0</v>
      </c>
      <c r="H23" s="238">
        <f>Summary!U77</f>
        <v>0</v>
      </c>
      <c r="I23" s="238">
        <f>Summary!V77</f>
        <v>0</v>
      </c>
      <c r="J23" s="238">
        <f>Summary!W77</f>
        <v>0</v>
      </c>
      <c r="K23" s="238">
        <f>Summary!X77</f>
        <v>0</v>
      </c>
      <c r="L23" s="238">
        <f>Summary!Y77</f>
        <v>0</v>
      </c>
      <c r="M23" s="238">
        <f>Summary!Z77</f>
        <v>0</v>
      </c>
    </row>
    <row r="24" spans="1:13" x14ac:dyDescent="0.3">
      <c r="A24" t="s">
        <v>452</v>
      </c>
      <c r="B24" s="238">
        <f>Summary!O79</f>
        <v>0</v>
      </c>
      <c r="C24" s="238">
        <f>Summary!P79</f>
        <v>0</v>
      </c>
      <c r="D24" s="238">
        <f>Summary!Q79</f>
        <v>0</v>
      </c>
      <c r="E24" s="238">
        <f>Summary!R79</f>
        <v>0</v>
      </c>
      <c r="F24" s="238">
        <f>Summary!S79</f>
        <v>0</v>
      </c>
      <c r="G24" s="238">
        <f>Summary!T79</f>
        <v>0</v>
      </c>
      <c r="H24" s="238">
        <f>Summary!U79</f>
        <v>0</v>
      </c>
      <c r="I24" s="238">
        <f>Summary!V79</f>
        <v>0</v>
      </c>
      <c r="J24" s="238">
        <f>Summary!W79</f>
        <v>0</v>
      </c>
      <c r="K24" s="238">
        <f>Summary!X79</f>
        <v>0</v>
      </c>
      <c r="L24" s="238">
        <f>Summary!Y79</f>
        <v>0</v>
      </c>
      <c r="M24" s="238">
        <f>Summary!Z79</f>
        <v>0</v>
      </c>
    </row>
    <row r="25" spans="1:13" x14ac:dyDescent="0.3">
      <c r="A25" t="s">
        <v>86</v>
      </c>
      <c r="B25" s="238">
        <f>Summary!O80</f>
        <v>8</v>
      </c>
      <c r="C25" s="238">
        <f>Summary!P80</f>
        <v>8</v>
      </c>
      <c r="D25" s="238">
        <f>Summary!Q80</f>
        <v>8.5483870967741939</v>
      </c>
      <c r="E25" s="238">
        <f>Summary!R80</f>
        <v>9</v>
      </c>
      <c r="F25" s="238">
        <f>Summary!S80</f>
        <v>10.096774193548388</v>
      </c>
      <c r="G25" s="238">
        <f>Summary!T80</f>
        <v>12</v>
      </c>
      <c r="H25" s="238">
        <f>Summary!U80</f>
        <v>12</v>
      </c>
      <c r="I25" s="238">
        <f>Summary!V80</f>
        <v>12</v>
      </c>
      <c r="J25" s="238">
        <f>Summary!W80</f>
        <v>12</v>
      </c>
      <c r="K25" s="238">
        <f>Summary!X80</f>
        <v>12</v>
      </c>
      <c r="L25" s="238">
        <f>Summary!Y80</f>
        <v>12</v>
      </c>
      <c r="M25" s="238">
        <f>Summary!Z80</f>
        <v>12</v>
      </c>
    </row>
    <row r="26" spans="1:13" x14ac:dyDescent="0.3">
      <c r="A26" t="s">
        <v>87</v>
      </c>
      <c r="B26" s="238">
        <f>Summary!O81</f>
        <v>18</v>
      </c>
      <c r="C26" s="238">
        <f>Summary!P81</f>
        <v>18.75</v>
      </c>
      <c r="D26" s="238">
        <f>Summary!Q81</f>
        <v>19</v>
      </c>
      <c r="E26" s="238">
        <f>Summary!R81</f>
        <v>19</v>
      </c>
      <c r="F26" s="238">
        <f>Summary!S81</f>
        <v>20.967741935483872</v>
      </c>
      <c r="G26" s="238">
        <f>Summary!T81</f>
        <v>23.133333333333333</v>
      </c>
      <c r="H26" s="238">
        <f>Summary!U81</f>
        <v>24</v>
      </c>
      <c r="I26" s="238">
        <f>Summary!V81</f>
        <v>33</v>
      </c>
      <c r="J26" s="238">
        <f>Summary!W81</f>
        <v>36</v>
      </c>
      <c r="K26" s="238">
        <f>Summary!X81</f>
        <v>39</v>
      </c>
      <c r="L26" s="238">
        <f>Summary!Y81</f>
        <v>43</v>
      </c>
      <c r="M26" s="238">
        <f>Summary!Z81</f>
        <v>46</v>
      </c>
    </row>
    <row r="27" spans="1:13" x14ac:dyDescent="0.3">
      <c r="A27" t="s">
        <v>88</v>
      </c>
      <c r="B27" s="238">
        <f>Summary!O82</f>
        <v>7.870967741935484</v>
      </c>
      <c r="C27" s="238">
        <f>Summary!P82</f>
        <v>8</v>
      </c>
      <c r="D27" s="238">
        <f>Summary!Q82</f>
        <v>8</v>
      </c>
      <c r="E27" s="238">
        <f>Summary!R82</f>
        <v>8</v>
      </c>
      <c r="F27" s="238">
        <f>Summary!S82</f>
        <v>8</v>
      </c>
      <c r="G27" s="238">
        <f>Summary!T82</f>
        <v>8</v>
      </c>
      <c r="H27" s="238">
        <f>Summary!U82</f>
        <v>8</v>
      </c>
      <c r="I27" s="238">
        <f>Summary!V82</f>
        <v>8</v>
      </c>
      <c r="J27" s="238">
        <f>Summary!W82</f>
        <v>8</v>
      </c>
      <c r="K27" s="238">
        <f>Summary!X82</f>
        <v>8</v>
      </c>
      <c r="L27" s="238">
        <f>Summary!Y82</f>
        <v>8</v>
      </c>
      <c r="M27" s="238">
        <f>Summary!Z82</f>
        <v>8</v>
      </c>
    </row>
    <row r="28" spans="1:13" x14ac:dyDescent="0.3">
      <c r="A28" t="s">
        <v>89</v>
      </c>
      <c r="B28" s="238">
        <f>Summary!O83</f>
        <v>1.9999999999999996</v>
      </c>
      <c r="C28" s="238">
        <f>Summary!P83</f>
        <v>2</v>
      </c>
      <c r="D28" s="238">
        <f>Summary!Q83</f>
        <v>2.290322580645161</v>
      </c>
      <c r="E28" s="238">
        <f>Summary!R83</f>
        <v>3</v>
      </c>
      <c r="F28" s="238">
        <f>Summary!S83</f>
        <v>3.4838709677419346</v>
      </c>
      <c r="G28" s="238">
        <f>Summary!T83</f>
        <v>4</v>
      </c>
      <c r="H28" s="238">
        <f>Summary!U83</f>
        <v>3.9999999999999991</v>
      </c>
      <c r="I28" s="238">
        <f>Summary!V83</f>
        <v>3.9999999999999991</v>
      </c>
      <c r="J28" s="238">
        <f>Summary!W83</f>
        <v>4</v>
      </c>
      <c r="K28" s="238">
        <f>Summary!X83</f>
        <v>3.9999999999999991</v>
      </c>
      <c r="L28" s="238">
        <f>Summary!Y83</f>
        <v>4</v>
      </c>
      <c r="M28" s="238">
        <f>Summary!Z83</f>
        <v>3.9999999999999991</v>
      </c>
    </row>
    <row r="29" spans="1:13" x14ac:dyDescent="0.3">
      <c r="A29" s="265" t="s">
        <v>130</v>
      </c>
      <c r="B29" s="256">
        <f>Summary!O84</f>
        <v>0</v>
      </c>
      <c r="C29" s="256">
        <f>Summary!P84</f>
        <v>0</v>
      </c>
      <c r="D29" s="256">
        <f>Summary!Q84</f>
        <v>0</v>
      </c>
      <c r="E29" s="256">
        <f>Summary!R84</f>
        <v>0</v>
      </c>
      <c r="F29" s="256">
        <f>Summary!S84</f>
        <v>0</v>
      </c>
      <c r="G29" s="256">
        <f>Summary!T84</f>
        <v>0</v>
      </c>
      <c r="H29" s="256">
        <f>Summary!U84</f>
        <v>0</v>
      </c>
      <c r="I29" s="256">
        <f>Summary!V84</f>
        <v>0</v>
      </c>
      <c r="J29" s="256">
        <f>Summary!W84</f>
        <v>0</v>
      </c>
      <c r="K29" s="256">
        <f>Summary!X84</f>
        <v>0</v>
      </c>
      <c r="L29" s="256">
        <f>Summary!Y84</f>
        <v>0</v>
      </c>
      <c r="M29" s="256">
        <f>Summary!Z84</f>
        <v>0</v>
      </c>
    </row>
    <row r="30" spans="1:13" x14ac:dyDescent="0.3">
      <c r="A30" s="143" t="s">
        <v>28</v>
      </c>
      <c r="B30" s="176">
        <f t="shared" ref="B30" si="1">SUM(B20:B29)</f>
        <v>48.870967741935488</v>
      </c>
      <c r="C30" s="176">
        <f t="shared" ref="C30" si="2">SUM(C20:C29)</f>
        <v>49.821428571428569</v>
      </c>
      <c r="D30" s="176">
        <f t="shared" ref="D30" si="3">SUM(D20:D29)</f>
        <v>51.838709677419352</v>
      </c>
      <c r="E30" s="176">
        <f t="shared" ref="E30" si="4">SUM(E20:E29)</f>
        <v>53</v>
      </c>
      <c r="F30" s="176">
        <f t="shared" ref="F30" si="5">SUM(F20:F29)</f>
        <v>57.516129032258064</v>
      </c>
      <c r="G30" s="176">
        <f t="shared" ref="G30" si="6">SUM(G20:G29)</f>
        <v>63.133333333333333</v>
      </c>
      <c r="H30" s="176">
        <f t="shared" ref="H30" si="7">SUM(H20:H29)</f>
        <v>64</v>
      </c>
      <c r="I30" s="176">
        <f t="shared" ref="I30" si="8">SUM(I20:I29)</f>
        <v>73</v>
      </c>
      <c r="J30" s="176">
        <f t="shared" ref="J30" si="9">SUM(J20:J29)</f>
        <v>76</v>
      </c>
      <c r="K30" s="176">
        <f t="shared" ref="K30" si="10">SUM(K20:K29)</f>
        <v>79</v>
      </c>
      <c r="L30" s="176">
        <f t="shared" ref="L30" si="11">SUM(L20:L29)</f>
        <v>83</v>
      </c>
      <c r="M30" s="176">
        <f t="shared" ref="M30" si="12">SUM(M20:M29)</f>
        <v>86</v>
      </c>
    </row>
    <row r="32" spans="1:13" x14ac:dyDescent="0.3">
      <c r="B32" s="386" t="str">
        <f>Summary!AA2</f>
        <v>Fcst</v>
      </c>
      <c r="C32" s="386" t="str">
        <f>Summary!AB2</f>
        <v>Fcst</v>
      </c>
      <c r="D32" s="386" t="str">
        <f>Summary!AC2</f>
        <v>Fcst</v>
      </c>
      <c r="E32" s="386" t="str">
        <f>Summary!AD2</f>
        <v>Fcst</v>
      </c>
      <c r="F32" s="386" t="str">
        <f>Summary!AE2</f>
        <v>Fcst</v>
      </c>
      <c r="G32" s="386" t="str">
        <f>Summary!AF2</f>
        <v>Fcst</v>
      </c>
      <c r="H32" s="386" t="str">
        <f>Summary!AG2</f>
        <v>Fcst</v>
      </c>
      <c r="I32" s="386" t="str">
        <f>Summary!AH2</f>
        <v>Fcst</v>
      </c>
      <c r="J32" s="386" t="str">
        <f>Summary!AI2</f>
        <v>Fcst</v>
      </c>
      <c r="K32" s="386" t="str">
        <f>Summary!AJ2</f>
        <v>Fcst</v>
      </c>
      <c r="L32" s="386" t="str">
        <f>Summary!AK2</f>
        <v>Fcst</v>
      </c>
      <c r="M32" s="386" t="str">
        <f>Summary!AL2</f>
        <v>Fcst</v>
      </c>
    </row>
    <row r="33" spans="1:13" x14ac:dyDescent="0.3">
      <c r="B33" s="264">
        <f>Summary!AA6</f>
        <v>45292</v>
      </c>
      <c r="C33" s="264">
        <f>Summary!AB6</f>
        <v>45323</v>
      </c>
      <c r="D33" s="264">
        <f>Summary!AC6</f>
        <v>45352</v>
      </c>
      <c r="E33" s="264">
        <f>Summary!AD6</f>
        <v>45383</v>
      </c>
      <c r="F33" s="264">
        <f>Summary!AE6</f>
        <v>45413</v>
      </c>
      <c r="G33" s="264">
        <f>Summary!AF6</f>
        <v>45444</v>
      </c>
      <c r="H33" s="264">
        <f>Summary!AG6</f>
        <v>45474</v>
      </c>
      <c r="I33" s="264">
        <f>Summary!AH6</f>
        <v>45505</v>
      </c>
      <c r="J33" s="264">
        <f>Summary!AI6</f>
        <v>45536</v>
      </c>
      <c r="K33" s="264">
        <f>Summary!AJ6</f>
        <v>45566</v>
      </c>
      <c r="L33" s="264">
        <f>Summary!AK6</f>
        <v>45597</v>
      </c>
      <c r="M33" s="264">
        <f>Summary!AL6</f>
        <v>45627</v>
      </c>
    </row>
    <row r="34" spans="1:13" x14ac:dyDescent="0.3">
      <c r="A34" t="s">
        <v>90</v>
      </c>
      <c r="B34" s="238">
        <f>Summary!AA74</f>
        <v>2</v>
      </c>
      <c r="C34" s="238">
        <f>Summary!AB74</f>
        <v>2.0000000000000004</v>
      </c>
      <c r="D34" s="238">
        <f>Summary!AC74</f>
        <v>2</v>
      </c>
      <c r="E34" s="238">
        <f>Summary!AD74</f>
        <v>2</v>
      </c>
      <c r="F34" s="238">
        <f>Summary!AE74</f>
        <v>2</v>
      </c>
      <c r="G34" s="238">
        <f>Summary!AF74</f>
        <v>2</v>
      </c>
      <c r="H34" s="238">
        <f>Summary!AG74</f>
        <v>2</v>
      </c>
      <c r="I34" s="238">
        <f>Summary!AH74</f>
        <v>2</v>
      </c>
      <c r="J34" s="238">
        <f>Summary!AI74</f>
        <v>2</v>
      </c>
      <c r="K34" s="238">
        <f>Summary!AJ74</f>
        <v>2</v>
      </c>
      <c r="L34" s="238">
        <f>Summary!AK74</f>
        <v>2</v>
      </c>
      <c r="M34" s="238">
        <f>Summary!AL74</f>
        <v>2</v>
      </c>
    </row>
    <row r="35" spans="1:13" x14ac:dyDescent="0.3">
      <c r="A35" t="s">
        <v>4</v>
      </c>
      <c r="B35" s="238">
        <f>Summary!AA75</f>
        <v>0</v>
      </c>
      <c r="C35" s="238">
        <f>Summary!AB75</f>
        <v>0</v>
      </c>
      <c r="D35" s="238">
        <f>Summary!AC75</f>
        <v>0</v>
      </c>
      <c r="E35" s="238">
        <f>Summary!AD75</f>
        <v>0</v>
      </c>
      <c r="F35" s="238">
        <f>Summary!AE75</f>
        <v>0</v>
      </c>
      <c r="G35" s="238">
        <f>Summary!AF75</f>
        <v>0</v>
      </c>
      <c r="H35" s="238">
        <f>Summary!AG75</f>
        <v>0</v>
      </c>
      <c r="I35" s="238">
        <f>Summary!AH75</f>
        <v>0</v>
      </c>
      <c r="J35" s="238">
        <f>Summary!AI75</f>
        <v>0</v>
      </c>
      <c r="K35" s="238">
        <f>Summary!AJ75</f>
        <v>0</v>
      </c>
      <c r="L35" s="238">
        <f>Summary!AK75</f>
        <v>0</v>
      </c>
      <c r="M35" s="238">
        <f>Summary!AL75</f>
        <v>0</v>
      </c>
    </row>
    <row r="36" spans="1:13" x14ac:dyDescent="0.3">
      <c r="A36" t="s">
        <v>155</v>
      </c>
      <c r="B36" s="238">
        <f>Summary!AA76</f>
        <v>14</v>
      </c>
      <c r="C36" s="238">
        <f>Summary!AB76</f>
        <v>14</v>
      </c>
      <c r="D36" s="238">
        <f>Summary!AC76</f>
        <v>14</v>
      </c>
      <c r="E36" s="238">
        <f>Summary!AD76</f>
        <v>14</v>
      </c>
      <c r="F36" s="238">
        <f>Summary!AE76</f>
        <v>14</v>
      </c>
      <c r="G36" s="238">
        <f>Summary!AF76</f>
        <v>14</v>
      </c>
      <c r="H36" s="238">
        <f>Summary!AG76</f>
        <v>14</v>
      </c>
      <c r="I36" s="238">
        <f>Summary!AH76</f>
        <v>14</v>
      </c>
      <c r="J36" s="238">
        <f>Summary!AI76</f>
        <v>14</v>
      </c>
      <c r="K36" s="238">
        <f>Summary!AJ76</f>
        <v>14</v>
      </c>
      <c r="L36" s="238">
        <f>Summary!AK76</f>
        <v>14</v>
      </c>
      <c r="M36" s="238">
        <f>Summary!AL76</f>
        <v>14</v>
      </c>
    </row>
    <row r="37" spans="1:13" x14ac:dyDescent="0.3">
      <c r="A37" t="s">
        <v>293</v>
      </c>
      <c r="B37" s="238">
        <f>Summary!AA77</f>
        <v>0</v>
      </c>
      <c r="C37" s="238">
        <f>Summary!AB77</f>
        <v>0</v>
      </c>
      <c r="D37" s="238">
        <f>Summary!AC77</f>
        <v>0</v>
      </c>
      <c r="E37" s="238">
        <f>Summary!AD77</f>
        <v>0</v>
      </c>
      <c r="F37" s="238">
        <f>Summary!AE77</f>
        <v>0</v>
      </c>
      <c r="G37" s="238">
        <f>Summary!AF77</f>
        <v>0</v>
      </c>
      <c r="H37" s="238">
        <f>Summary!AG77</f>
        <v>0</v>
      </c>
      <c r="I37" s="238">
        <f>Summary!AH77</f>
        <v>0</v>
      </c>
      <c r="J37" s="238">
        <f>Summary!AI77</f>
        <v>0</v>
      </c>
      <c r="K37" s="238">
        <f>Summary!AJ77</f>
        <v>0</v>
      </c>
      <c r="L37" s="238">
        <f>Summary!AK77</f>
        <v>0</v>
      </c>
      <c r="M37" s="238">
        <f>Summary!AL77</f>
        <v>0</v>
      </c>
    </row>
    <row r="38" spans="1:13" x14ac:dyDescent="0.3">
      <c r="A38" t="s">
        <v>452</v>
      </c>
      <c r="B38" s="238">
        <f>Summary!AA79</f>
        <v>0</v>
      </c>
      <c r="C38" s="238">
        <f>Summary!AB79</f>
        <v>0</v>
      </c>
      <c r="D38" s="238">
        <f>Summary!AC79</f>
        <v>0</v>
      </c>
      <c r="E38" s="238">
        <f>Summary!AD79</f>
        <v>0</v>
      </c>
      <c r="F38" s="238">
        <f>Summary!AE79</f>
        <v>0</v>
      </c>
      <c r="G38" s="238">
        <f>Summary!AF79</f>
        <v>0</v>
      </c>
      <c r="H38" s="238">
        <f>Summary!AG79</f>
        <v>0</v>
      </c>
      <c r="I38" s="238">
        <f>Summary!AH79</f>
        <v>0</v>
      </c>
      <c r="J38" s="238">
        <f>Summary!AI79</f>
        <v>0</v>
      </c>
      <c r="K38" s="238">
        <f>Summary!AJ79</f>
        <v>0</v>
      </c>
      <c r="L38" s="238">
        <f>Summary!AK79</f>
        <v>0</v>
      </c>
      <c r="M38" s="238">
        <f>Summary!AL79</f>
        <v>0</v>
      </c>
    </row>
    <row r="39" spans="1:13" x14ac:dyDescent="0.3">
      <c r="A39" t="s">
        <v>86</v>
      </c>
      <c r="B39" s="238">
        <f>Summary!AA80</f>
        <v>12</v>
      </c>
      <c r="C39" s="238">
        <f>Summary!AB80</f>
        <v>12</v>
      </c>
      <c r="D39" s="238">
        <f>Summary!AC80</f>
        <v>12</v>
      </c>
      <c r="E39" s="238">
        <f>Summary!AD80</f>
        <v>12</v>
      </c>
      <c r="F39" s="238">
        <f>Summary!AE80</f>
        <v>12</v>
      </c>
      <c r="G39" s="238">
        <f>Summary!AF80</f>
        <v>12</v>
      </c>
      <c r="H39" s="238">
        <f>Summary!AG80</f>
        <v>12</v>
      </c>
      <c r="I39" s="238">
        <f>Summary!AH80</f>
        <v>12</v>
      </c>
      <c r="J39" s="238">
        <f>Summary!AI80</f>
        <v>12</v>
      </c>
      <c r="K39" s="238">
        <f>Summary!AJ80</f>
        <v>12</v>
      </c>
      <c r="L39" s="238">
        <f>Summary!AK80</f>
        <v>12</v>
      </c>
      <c r="M39" s="238">
        <f>Summary!AL80</f>
        <v>12</v>
      </c>
    </row>
    <row r="40" spans="1:13" x14ac:dyDescent="0.3">
      <c r="A40" t="s">
        <v>87</v>
      </c>
      <c r="B40" s="238">
        <f>Summary!AA81</f>
        <v>52</v>
      </c>
      <c r="C40" s="238">
        <f>Summary!AB81</f>
        <v>52</v>
      </c>
      <c r="D40" s="238">
        <f>Summary!AC81</f>
        <v>55</v>
      </c>
      <c r="E40" s="238">
        <f>Summary!AD81</f>
        <v>58</v>
      </c>
      <c r="F40" s="238">
        <f>Summary!AE81</f>
        <v>58</v>
      </c>
      <c r="G40" s="238">
        <f>Summary!AF81</f>
        <v>59</v>
      </c>
      <c r="H40" s="238">
        <f>Summary!AG81</f>
        <v>60</v>
      </c>
      <c r="I40" s="238">
        <f>Summary!AH81</f>
        <v>64</v>
      </c>
      <c r="J40" s="238">
        <f>Summary!AI81</f>
        <v>68</v>
      </c>
      <c r="K40" s="238">
        <f>Summary!AJ81</f>
        <v>68</v>
      </c>
      <c r="L40" s="238">
        <f>Summary!AK81</f>
        <v>68</v>
      </c>
      <c r="M40" s="238">
        <f>Summary!AL81</f>
        <v>68</v>
      </c>
    </row>
    <row r="41" spans="1:13" x14ac:dyDescent="0.3">
      <c r="A41" t="s">
        <v>88</v>
      </c>
      <c r="B41" s="238">
        <f>Summary!AA82</f>
        <v>8</v>
      </c>
      <c r="C41" s="238">
        <f>Summary!AB82</f>
        <v>8</v>
      </c>
      <c r="D41" s="238">
        <f>Summary!AC82</f>
        <v>8</v>
      </c>
      <c r="E41" s="238">
        <f>Summary!AD82</f>
        <v>8</v>
      </c>
      <c r="F41" s="238">
        <f>Summary!AE82</f>
        <v>8</v>
      </c>
      <c r="G41" s="238">
        <f>Summary!AF82</f>
        <v>8</v>
      </c>
      <c r="H41" s="238">
        <f>Summary!AG82</f>
        <v>8</v>
      </c>
      <c r="I41" s="238">
        <f>Summary!AH82</f>
        <v>8</v>
      </c>
      <c r="J41" s="238">
        <f>Summary!AI82</f>
        <v>8</v>
      </c>
      <c r="K41" s="238">
        <f>Summary!AJ82</f>
        <v>8</v>
      </c>
      <c r="L41" s="238">
        <f>Summary!AK82</f>
        <v>8</v>
      </c>
      <c r="M41" s="238">
        <f>Summary!AL82</f>
        <v>8</v>
      </c>
    </row>
    <row r="42" spans="1:13" x14ac:dyDescent="0.3">
      <c r="A42" t="s">
        <v>89</v>
      </c>
      <c r="B42" s="238">
        <f>Summary!AA83</f>
        <v>3.9999999999999991</v>
      </c>
      <c r="C42" s="238">
        <f>Summary!AB83</f>
        <v>4</v>
      </c>
      <c r="D42" s="238">
        <f>Summary!AC83</f>
        <v>3.9999999999999991</v>
      </c>
      <c r="E42" s="238">
        <f>Summary!AD83</f>
        <v>4</v>
      </c>
      <c r="F42" s="238">
        <f>Summary!AE83</f>
        <v>3.9999999999999991</v>
      </c>
      <c r="G42" s="238">
        <f>Summary!AF83</f>
        <v>4</v>
      </c>
      <c r="H42" s="238">
        <f>Summary!AG83</f>
        <v>3.9999999999999991</v>
      </c>
      <c r="I42" s="238">
        <f>Summary!AH83</f>
        <v>3.9999999999999991</v>
      </c>
      <c r="J42" s="238">
        <f>Summary!AI83</f>
        <v>4</v>
      </c>
      <c r="K42" s="238">
        <f>Summary!AJ83</f>
        <v>3.9999999999999991</v>
      </c>
      <c r="L42" s="238">
        <f>Summary!AK83</f>
        <v>4</v>
      </c>
      <c r="M42" s="238">
        <f>Summary!AL83</f>
        <v>3.9999999999999991</v>
      </c>
    </row>
    <row r="43" spans="1:13" x14ac:dyDescent="0.3">
      <c r="A43" s="265" t="s">
        <v>130</v>
      </c>
      <c r="B43" s="256">
        <f>Summary!AA84</f>
        <v>0</v>
      </c>
      <c r="C43" s="256">
        <f>Summary!AB84</f>
        <v>0</v>
      </c>
      <c r="D43" s="256">
        <f>Summary!AC84</f>
        <v>0</v>
      </c>
      <c r="E43" s="256">
        <f>Summary!AD84</f>
        <v>0</v>
      </c>
      <c r="F43" s="256">
        <f>Summary!AE84</f>
        <v>0</v>
      </c>
      <c r="G43" s="256">
        <f>Summary!AF84</f>
        <v>0</v>
      </c>
      <c r="H43" s="256">
        <f>Summary!AG84</f>
        <v>0</v>
      </c>
      <c r="I43" s="256">
        <f>Summary!AH84</f>
        <v>0</v>
      </c>
      <c r="J43" s="256">
        <f>Summary!AI84</f>
        <v>0</v>
      </c>
      <c r="K43" s="256">
        <f>Summary!AJ84</f>
        <v>0</v>
      </c>
      <c r="L43" s="256">
        <f>Summary!AK84</f>
        <v>0</v>
      </c>
      <c r="M43" s="256">
        <f>Summary!AL84</f>
        <v>0</v>
      </c>
    </row>
    <row r="44" spans="1:13" x14ac:dyDescent="0.3">
      <c r="A44" s="143" t="s">
        <v>28</v>
      </c>
      <c r="B44" s="176">
        <f t="shared" ref="B44" si="13">SUM(B34:B43)</f>
        <v>92</v>
      </c>
      <c r="C44" s="176">
        <f t="shared" ref="C44" si="14">SUM(C34:C43)</f>
        <v>92</v>
      </c>
      <c r="D44" s="176">
        <f t="shared" ref="D44" si="15">SUM(D34:D43)</f>
        <v>95</v>
      </c>
      <c r="E44" s="176">
        <f t="shared" ref="E44" si="16">SUM(E34:E43)</f>
        <v>98</v>
      </c>
      <c r="F44" s="176">
        <f t="shared" ref="F44" si="17">SUM(F34:F43)</f>
        <v>98</v>
      </c>
      <c r="G44" s="176">
        <f t="shared" ref="G44" si="18">SUM(G34:G43)</f>
        <v>99</v>
      </c>
      <c r="H44" s="176">
        <f t="shared" ref="H44" si="19">SUM(H34:H43)</f>
        <v>100</v>
      </c>
      <c r="I44" s="176">
        <f t="shared" ref="I44" si="20">SUM(I34:I43)</f>
        <v>104</v>
      </c>
      <c r="J44" s="176">
        <f t="shared" ref="J44" si="21">SUM(J34:J43)</f>
        <v>108</v>
      </c>
      <c r="K44" s="176">
        <f t="shared" ref="K44" si="22">SUM(K34:K43)</f>
        <v>108</v>
      </c>
      <c r="L44" s="176">
        <f t="shared" ref="L44" si="23">SUM(L34:L43)</f>
        <v>108</v>
      </c>
      <c r="M44" s="176">
        <f t="shared" ref="M44" si="24">SUM(M34:M43)</f>
        <v>108</v>
      </c>
    </row>
    <row r="46" spans="1:13" x14ac:dyDescent="0.3">
      <c r="B46" s="386" t="str">
        <f>Summary!AM2</f>
        <v>Fcst</v>
      </c>
      <c r="C46" s="386" t="str">
        <f>Summary!AN2</f>
        <v>Fcst</v>
      </c>
      <c r="D46" s="386" t="str">
        <f>Summary!AO2</f>
        <v>Fcst</v>
      </c>
      <c r="E46" s="386" t="str">
        <f>Summary!AP2</f>
        <v>Fcst</v>
      </c>
      <c r="F46" s="386" t="str">
        <f>Summary!AQ2</f>
        <v>Fcst</v>
      </c>
      <c r="G46" s="386" t="str">
        <f>Summary!AR2</f>
        <v>Fcst</v>
      </c>
      <c r="H46" s="386" t="str">
        <f>Summary!AS2</f>
        <v>Fcst</v>
      </c>
      <c r="I46" s="386" t="str">
        <f>Summary!AT2</f>
        <v>Fcst</v>
      </c>
      <c r="J46" s="386" t="str">
        <f>Summary!AU2</f>
        <v>Fcst</v>
      </c>
      <c r="K46" s="386" t="str">
        <f>Summary!AV2</f>
        <v>Fcst</v>
      </c>
      <c r="L46" s="386" t="str">
        <f>Summary!AW2</f>
        <v>Fcst</v>
      </c>
      <c r="M46" s="386" t="str">
        <f>Summary!AX2</f>
        <v>Fcst</v>
      </c>
    </row>
    <row r="47" spans="1:13" x14ac:dyDescent="0.3">
      <c r="B47" s="264">
        <f>Summary!AM6</f>
        <v>45658</v>
      </c>
      <c r="C47" s="264">
        <f>Summary!AN6</f>
        <v>45689</v>
      </c>
      <c r="D47" s="264">
        <f>Summary!AO6</f>
        <v>45717</v>
      </c>
      <c r="E47" s="264">
        <f>Summary!AP6</f>
        <v>45748</v>
      </c>
      <c r="F47" s="264">
        <f>Summary!AQ6</f>
        <v>45778</v>
      </c>
      <c r="G47" s="264">
        <f>Summary!AR6</f>
        <v>45809</v>
      </c>
      <c r="H47" s="264">
        <f>Summary!AS6</f>
        <v>45839</v>
      </c>
      <c r="I47" s="264">
        <f>Summary!AT6</f>
        <v>45870</v>
      </c>
      <c r="J47" s="264">
        <f>Summary!AU6</f>
        <v>45901</v>
      </c>
      <c r="K47" s="264">
        <f>Summary!AV6</f>
        <v>45931</v>
      </c>
      <c r="L47" s="264">
        <f>Summary!AW6</f>
        <v>45962</v>
      </c>
      <c r="M47" s="264">
        <f>Summary!AX6</f>
        <v>45992</v>
      </c>
    </row>
    <row r="48" spans="1:13" x14ac:dyDescent="0.3">
      <c r="A48" t="s">
        <v>90</v>
      </c>
      <c r="B48" s="238">
        <f>Summary!AM74</f>
        <v>2</v>
      </c>
      <c r="C48" s="238">
        <f>Summary!AN74</f>
        <v>2</v>
      </c>
      <c r="D48" s="238">
        <f>Summary!AO74</f>
        <v>2</v>
      </c>
      <c r="E48" s="238">
        <f>Summary!AP74</f>
        <v>2</v>
      </c>
      <c r="F48" s="238">
        <f>Summary!AQ74</f>
        <v>2</v>
      </c>
      <c r="G48" s="238">
        <f>Summary!AR74</f>
        <v>2</v>
      </c>
      <c r="H48" s="238">
        <f>Summary!AS74</f>
        <v>2</v>
      </c>
      <c r="I48" s="238">
        <f>Summary!AT74</f>
        <v>2</v>
      </c>
      <c r="J48" s="238">
        <f>Summary!AU74</f>
        <v>2</v>
      </c>
      <c r="K48" s="238">
        <f>Summary!AV74</f>
        <v>2</v>
      </c>
      <c r="L48" s="238">
        <f>Summary!AW74</f>
        <v>2</v>
      </c>
      <c r="M48" s="238">
        <f>Summary!AX74</f>
        <v>2</v>
      </c>
    </row>
    <row r="49" spans="1:13" x14ac:dyDescent="0.3">
      <c r="A49" t="s">
        <v>4</v>
      </c>
      <c r="B49" s="238">
        <f>Summary!AM75</f>
        <v>0</v>
      </c>
      <c r="C49" s="238">
        <f>Summary!AN75</f>
        <v>0</v>
      </c>
      <c r="D49" s="238">
        <f>Summary!AO75</f>
        <v>0</v>
      </c>
      <c r="E49" s="238">
        <f>Summary!AP75</f>
        <v>0</v>
      </c>
      <c r="F49" s="238">
        <f>Summary!AQ75</f>
        <v>0</v>
      </c>
      <c r="G49" s="238">
        <f>Summary!AR75</f>
        <v>0</v>
      </c>
      <c r="H49" s="238">
        <f>Summary!AS75</f>
        <v>0</v>
      </c>
      <c r="I49" s="238">
        <f>Summary!AT75</f>
        <v>0</v>
      </c>
      <c r="J49" s="238">
        <f>Summary!AU75</f>
        <v>0</v>
      </c>
      <c r="K49" s="238">
        <f>Summary!AV75</f>
        <v>0</v>
      </c>
      <c r="L49" s="238">
        <f>Summary!AW75</f>
        <v>0</v>
      </c>
      <c r="M49" s="238">
        <f>Summary!AX75</f>
        <v>0</v>
      </c>
    </row>
    <row r="50" spans="1:13" x14ac:dyDescent="0.3">
      <c r="A50" t="s">
        <v>155</v>
      </c>
      <c r="B50" s="238">
        <f>Summary!AM76</f>
        <v>14</v>
      </c>
      <c r="C50" s="238">
        <f>Summary!AN76</f>
        <v>14</v>
      </c>
      <c r="D50" s="238">
        <f>Summary!AO76</f>
        <v>14</v>
      </c>
      <c r="E50" s="238">
        <f>Summary!AP76</f>
        <v>14</v>
      </c>
      <c r="F50" s="238">
        <f>Summary!AQ76</f>
        <v>14</v>
      </c>
      <c r="G50" s="238">
        <f>Summary!AR76</f>
        <v>14</v>
      </c>
      <c r="H50" s="238">
        <f>Summary!AS76</f>
        <v>14</v>
      </c>
      <c r="I50" s="238">
        <f>Summary!AT76</f>
        <v>14</v>
      </c>
      <c r="J50" s="238">
        <f>Summary!AU76</f>
        <v>14</v>
      </c>
      <c r="K50" s="238">
        <f>Summary!AV76</f>
        <v>14</v>
      </c>
      <c r="L50" s="238">
        <f>Summary!AW76</f>
        <v>14</v>
      </c>
      <c r="M50" s="238">
        <f>Summary!AX76</f>
        <v>14</v>
      </c>
    </row>
    <row r="51" spans="1:13" x14ac:dyDescent="0.3">
      <c r="A51" t="s">
        <v>293</v>
      </c>
      <c r="B51" s="238">
        <f>Summary!AM77</f>
        <v>0</v>
      </c>
      <c r="C51" s="238">
        <f>Summary!AN77</f>
        <v>0</v>
      </c>
      <c r="D51" s="238">
        <f>Summary!AO77</f>
        <v>0</v>
      </c>
      <c r="E51" s="238">
        <f>Summary!AP77</f>
        <v>0</v>
      </c>
      <c r="F51" s="238">
        <f>Summary!AQ77</f>
        <v>0</v>
      </c>
      <c r="G51" s="238">
        <f>Summary!AR77</f>
        <v>0</v>
      </c>
      <c r="H51" s="238">
        <f>Summary!AS77</f>
        <v>0</v>
      </c>
      <c r="I51" s="238">
        <f>Summary!AT77</f>
        <v>0</v>
      </c>
      <c r="J51" s="238">
        <f>Summary!AU77</f>
        <v>0</v>
      </c>
      <c r="K51" s="238">
        <f>Summary!AV77</f>
        <v>0</v>
      </c>
      <c r="L51" s="238">
        <f>Summary!AW77</f>
        <v>0</v>
      </c>
      <c r="M51" s="238">
        <f>Summary!AX77</f>
        <v>0</v>
      </c>
    </row>
    <row r="52" spans="1:13" x14ac:dyDescent="0.3">
      <c r="A52" t="s">
        <v>452</v>
      </c>
      <c r="B52" s="238">
        <f>Summary!AM79</f>
        <v>0</v>
      </c>
      <c r="C52" s="238">
        <f>Summary!AN79</f>
        <v>0</v>
      </c>
      <c r="D52" s="238">
        <f>Summary!AO79</f>
        <v>0</v>
      </c>
      <c r="E52" s="238">
        <f>Summary!AP79</f>
        <v>0</v>
      </c>
      <c r="F52" s="238">
        <f>Summary!AQ79</f>
        <v>0</v>
      </c>
      <c r="G52" s="238">
        <f>Summary!AR79</f>
        <v>0</v>
      </c>
      <c r="H52" s="238">
        <f>Summary!AS79</f>
        <v>0</v>
      </c>
      <c r="I52" s="238">
        <f>Summary!AT79</f>
        <v>0</v>
      </c>
      <c r="J52" s="238">
        <f>Summary!AU79</f>
        <v>0</v>
      </c>
      <c r="K52" s="238">
        <f>Summary!AV79</f>
        <v>0</v>
      </c>
      <c r="L52" s="238">
        <f>Summary!AW79</f>
        <v>0</v>
      </c>
      <c r="M52" s="238">
        <f>Summary!AX79</f>
        <v>0</v>
      </c>
    </row>
    <row r="53" spans="1:13" x14ac:dyDescent="0.3">
      <c r="A53" t="s">
        <v>86</v>
      </c>
      <c r="B53" s="238">
        <f>Summary!AM80</f>
        <v>12</v>
      </c>
      <c r="C53" s="238">
        <f>Summary!AN80</f>
        <v>12</v>
      </c>
      <c r="D53" s="238">
        <f>Summary!AO80</f>
        <v>12</v>
      </c>
      <c r="E53" s="238">
        <f>Summary!AP80</f>
        <v>12</v>
      </c>
      <c r="F53" s="238">
        <f>Summary!AQ80</f>
        <v>12</v>
      </c>
      <c r="G53" s="238">
        <f>Summary!AR80</f>
        <v>12</v>
      </c>
      <c r="H53" s="238">
        <f>Summary!AS80</f>
        <v>12</v>
      </c>
      <c r="I53" s="238">
        <f>Summary!AT80</f>
        <v>12</v>
      </c>
      <c r="J53" s="238">
        <f>Summary!AU80</f>
        <v>12</v>
      </c>
      <c r="K53" s="238">
        <f>Summary!AV80</f>
        <v>12</v>
      </c>
      <c r="L53" s="238">
        <f>Summary!AW80</f>
        <v>12</v>
      </c>
      <c r="M53" s="238">
        <f>Summary!AX80</f>
        <v>12</v>
      </c>
    </row>
    <row r="54" spans="1:13" x14ac:dyDescent="0.3">
      <c r="A54" t="s">
        <v>87</v>
      </c>
      <c r="B54" s="238">
        <f>Summary!AM81</f>
        <v>68</v>
      </c>
      <c r="C54" s="238">
        <f>Summary!AN81</f>
        <v>68</v>
      </c>
      <c r="D54" s="238">
        <f>Summary!AO81</f>
        <v>68</v>
      </c>
      <c r="E54" s="238">
        <f>Summary!AP81</f>
        <v>68</v>
      </c>
      <c r="F54" s="238">
        <f>Summary!AQ81</f>
        <v>68</v>
      </c>
      <c r="G54" s="238">
        <f>Summary!AR81</f>
        <v>68</v>
      </c>
      <c r="H54" s="238">
        <f>Summary!AS81</f>
        <v>68</v>
      </c>
      <c r="I54" s="238">
        <f>Summary!AT81</f>
        <v>68</v>
      </c>
      <c r="J54" s="238">
        <f>Summary!AU81</f>
        <v>68</v>
      </c>
      <c r="K54" s="238">
        <f>Summary!AV81</f>
        <v>68</v>
      </c>
      <c r="L54" s="238">
        <f>Summary!AW81</f>
        <v>68</v>
      </c>
      <c r="M54" s="238">
        <f>Summary!AX81</f>
        <v>68</v>
      </c>
    </row>
    <row r="55" spans="1:13" x14ac:dyDescent="0.3">
      <c r="A55" t="s">
        <v>88</v>
      </c>
      <c r="B55" s="238">
        <f>Summary!AM82</f>
        <v>8</v>
      </c>
      <c r="C55" s="238">
        <f>Summary!AN82</f>
        <v>8</v>
      </c>
      <c r="D55" s="238">
        <f>Summary!AO82</f>
        <v>8</v>
      </c>
      <c r="E55" s="238">
        <f>Summary!AP82</f>
        <v>8</v>
      </c>
      <c r="F55" s="238">
        <f>Summary!AQ82</f>
        <v>8</v>
      </c>
      <c r="G55" s="238">
        <f>Summary!AR82</f>
        <v>8</v>
      </c>
      <c r="H55" s="238">
        <f>Summary!AS82</f>
        <v>8</v>
      </c>
      <c r="I55" s="238">
        <f>Summary!AT82</f>
        <v>8</v>
      </c>
      <c r="J55" s="238">
        <f>Summary!AU82</f>
        <v>8</v>
      </c>
      <c r="K55" s="238">
        <f>Summary!AV82</f>
        <v>8</v>
      </c>
      <c r="L55" s="238">
        <f>Summary!AW82</f>
        <v>8</v>
      </c>
      <c r="M55" s="238">
        <f>Summary!AX82</f>
        <v>8</v>
      </c>
    </row>
    <row r="56" spans="1:13" x14ac:dyDescent="0.3">
      <c r="A56" t="s">
        <v>89</v>
      </c>
      <c r="B56" s="238">
        <f>Summary!AM83</f>
        <v>3.9999999999999991</v>
      </c>
      <c r="C56" s="238">
        <f>Summary!AN83</f>
        <v>4</v>
      </c>
      <c r="D56" s="238">
        <f>Summary!AO83</f>
        <v>3.9999999999999991</v>
      </c>
      <c r="E56" s="238">
        <f>Summary!AP83</f>
        <v>4</v>
      </c>
      <c r="F56" s="238">
        <f>Summary!AQ83</f>
        <v>3.9999999999999991</v>
      </c>
      <c r="G56" s="238">
        <f>Summary!AR83</f>
        <v>4</v>
      </c>
      <c r="H56" s="238">
        <f>Summary!AS83</f>
        <v>3.9999999999999991</v>
      </c>
      <c r="I56" s="238">
        <f>Summary!AT83</f>
        <v>3.9999999999999991</v>
      </c>
      <c r="J56" s="238">
        <f>Summary!AU83</f>
        <v>4</v>
      </c>
      <c r="K56" s="238">
        <f>Summary!AV83</f>
        <v>3.9999999999999991</v>
      </c>
      <c r="L56" s="238">
        <f>Summary!AW83</f>
        <v>4</v>
      </c>
      <c r="M56" s="238">
        <f>Summary!AX83</f>
        <v>3.9999999999999991</v>
      </c>
    </row>
    <row r="57" spans="1:13" x14ac:dyDescent="0.3">
      <c r="A57" s="265" t="s">
        <v>130</v>
      </c>
      <c r="B57" s="256">
        <f>Summary!AM84</f>
        <v>0</v>
      </c>
      <c r="C57" s="256">
        <f>Summary!AN84</f>
        <v>0</v>
      </c>
      <c r="D57" s="256">
        <f>Summary!AO84</f>
        <v>0</v>
      </c>
      <c r="E57" s="256">
        <f>Summary!AP84</f>
        <v>0</v>
      </c>
      <c r="F57" s="256">
        <f>Summary!AQ84</f>
        <v>0</v>
      </c>
      <c r="G57" s="256">
        <f>Summary!AR84</f>
        <v>0</v>
      </c>
      <c r="H57" s="256">
        <f>Summary!AS84</f>
        <v>0</v>
      </c>
      <c r="I57" s="256">
        <f>Summary!AT84</f>
        <v>0</v>
      </c>
      <c r="J57" s="256">
        <f>Summary!AU84</f>
        <v>0</v>
      </c>
      <c r="K57" s="256">
        <f>Summary!AV84</f>
        <v>0</v>
      </c>
      <c r="L57" s="256">
        <f>Summary!AW84</f>
        <v>0</v>
      </c>
      <c r="M57" s="256">
        <f>Summary!AX84</f>
        <v>0</v>
      </c>
    </row>
    <row r="58" spans="1:13" x14ac:dyDescent="0.3">
      <c r="A58" s="143" t="s">
        <v>28</v>
      </c>
      <c r="B58" s="176">
        <f t="shared" ref="B58:M58" si="25">SUM(B48:B57)</f>
        <v>108</v>
      </c>
      <c r="C58" s="176">
        <f t="shared" si="25"/>
        <v>108</v>
      </c>
      <c r="D58" s="176">
        <f t="shared" si="25"/>
        <v>108</v>
      </c>
      <c r="E58" s="176">
        <f t="shared" si="25"/>
        <v>108</v>
      </c>
      <c r="F58" s="176">
        <f t="shared" si="25"/>
        <v>108</v>
      </c>
      <c r="G58" s="176">
        <f t="shared" si="25"/>
        <v>108</v>
      </c>
      <c r="H58" s="176">
        <f t="shared" si="25"/>
        <v>108</v>
      </c>
      <c r="I58" s="176">
        <f t="shared" si="25"/>
        <v>108</v>
      </c>
      <c r="J58" s="176">
        <f t="shared" si="25"/>
        <v>108</v>
      </c>
      <c r="K58" s="176">
        <f t="shared" si="25"/>
        <v>108</v>
      </c>
      <c r="L58" s="176">
        <f t="shared" si="25"/>
        <v>108</v>
      </c>
      <c r="M58" s="176">
        <f t="shared" si="25"/>
        <v>108</v>
      </c>
    </row>
    <row r="76" spans="1:1" x14ac:dyDescent="0.3">
      <c r="A76" s="422"/>
    </row>
  </sheetData>
  <pageMargins left="0.45" right="0.45" top="0.75" bottom="0.5" header="0.3" footer="0.3"/>
  <pageSetup scale="76" fitToWidth="3" fitToHeight="3" orientation="landscape" r:id="rId1"/>
  <rowBreaks count="1" manualBreakCount="1">
    <brk id="44" max="12"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4229D-0D53-4192-BBB7-268838E3F69D}">
  <sheetPr codeName="Sheet29">
    <tabColor rgb="FF7030A0"/>
  </sheetPr>
  <dimension ref="A1:BU14"/>
  <sheetViews>
    <sheetView workbookViewId="0">
      <selection activeCell="A11" sqref="A11"/>
    </sheetView>
  </sheetViews>
  <sheetFormatPr defaultColWidth="8.6640625" defaultRowHeight="14.4" x14ac:dyDescent="0.3"/>
  <cols>
    <col min="1" max="1" width="23.109375" bestFit="1" customWidth="1"/>
    <col min="2" max="2" width="13.6640625" bestFit="1" customWidth="1"/>
    <col min="3" max="3" width="11" bestFit="1" customWidth="1"/>
    <col min="4" max="4" width="12.109375" bestFit="1" customWidth="1"/>
    <col min="5" max="12" width="11" bestFit="1" customWidth="1"/>
    <col min="13" max="13" width="9.44140625" bestFit="1" customWidth="1"/>
    <col min="14" max="36" width="11" bestFit="1" customWidth="1"/>
    <col min="37" max="37" width="12.6640625" customWidth="1"/>
    <col min="38" max="53" width="12" bestFit="1" customWidth="1"/>
  </cols>
  <sheetData>
    <row r="1" spans="1:73" ht="21" x14ac:dyDescent="0.4">
      <c r="A1" s="155" t="s">
        <v>684</v>
      </c>
    </row>
    <row r="2" spans="1:73" ht="21" x14ac:dyDescent="0.4">
      <c r="A2" s="155"/>
    </row>
    <row r="3" spans="1:73" x14ac:dyDescent="0.3">
      <c r="A3" s="143"/>
    </row>
    <row r="4" spans="1:73" x14ac:dyDescent="0.3">
      <c r="B4" s="275" t="str">
        <f>Summary!C2</f>
        <v>Actual</v>
      </c>
      <c r="C4" s="275" t="str">
        <f>Summary!D2</f>
        <v>Actual</v>
      </c>
      <c r="D4" s="275" t="str">
        <f>Summary!E2</f>
        <v>Actual</v>
      </c>
      <c r="E4" s="275" t="str">
        <f>Summary!F2</f>
        <v>Actual</v>
      </c>
      <c r="F4" s="275" t="str">
        <f>Summary!G2</f>
        <v>Actual</v>
      </c>
      <c r="G4" s="275" t="str">
        <f>Summary!H2</f>
        <v>Actual</v>
      </c>
      <c r="H4" s="275" t="str">
        <f>Summary!I2</f>
        <v>Actual</v>
      </c>
      <c r="I4" s="275" t="str">
        <f>Summary!J2</f>
        <v>Fcst</v>
      </c>
      <c r="J4" s="275" t="str">
        <f>Summary!K2</f>
        <v>Fcst</v>
      </c>
      <c r="K4" s="275" t="str">
        <f>Summary!L2</f>
        <v>Fcst</v>
      </c>
      <c r="L4" s="275" t="str">
        <f>Summary!M2</f>
        <v>Fcst</v>
      </c>
      <c r="M4" s="275" t="str">
        <f>Summary!N2</f>
        <v>Fcst</v>
      </c>
      <c r="N4" s="275" t="str">
        <f>Summary!O2</f>
        <v>Fcst</v>
      </c>
      <c r="O4" s="275" t="str">
        <f>Summary!P2</f>
        <v>Fcst</v>
      </c>
      <c r="P4" s="275" t="str">
        <f>Summary!Q2</f>
        <v>Fcst</v>
      </c>
      <c r="Q4" s="275" t="str">
        <f>Summary!R2</f>
        <v>Fcst</v>
      </c>
      <c r="R4" s="275" t="str">
        <f>Summary!S2</f>
        <v>Fcst</v>
      </c>
      <c r="S4" s="275" t="str">
        <f>Summary!T2</f>
        <v>Fcst</v>
      </c>
      <c r="T4" s="275" t="str">
        <f>Summary!U2</f>
        <v>Fcst</v>
      </c>
      <c r="U4" s="275" t="str">
        <f>Summary!V2</f>
        <v>Fcst</v>
      </c>
      <c r="V4" s="275" t="str">
        <f>Summary!W2</f>
        <v>Fcst</v>
      </c>
      <c r="W4" s="275" t="str">
        <f>Summary!X2</f>
        <v>Fcst</v>
      </c>
      <c r="X4" s="275" t="str">
        <f>Summary!Y2</f>
        <v>Fcst</v>
      </c>
      <c r="Y4" s="275" t="str">
        <f>Summary!Z2</f>
        <v>Fcst</v>
      </c>
      <c r="Z4" s="275" t="str">
        <f>Summary!AA2</f>
        <v>Fcst</v>
      </c>
      <c r="AA4" s="275" t="str">
        <f>Summary!AB2</f>
        <v>Fcst</v>
      </c>
      <c r="AB4" s="275" t="str">
        <f>Summary!AC2</f>
        <v>Fcst</v>
      </c>
      <c r="AC4" s="275" t="str">
        <f>Summary!AD2</f>
        <v>Fcst</v>
      </c>
      <c r="AD4" s="275" t="str">
        <f>Summary!AE2</f>
        <v>Fcst</v>
      </c>
      <c r="AE4" s="275" t="str">
        <f>Summary!AF2</f>
        <v>Fcst</v>
      </c>
      <c r="AF4" s="275" t="str">
        <f>Summary!AG2</f>
        <v>Fcst</v>
      </c>
      <c r="AG4" s="275" t="str">
        <f>Summary!AH2</f>
        <v>Fcst</v>
      </c>
      <c r="AH4" s="275" t="str">
        <f>Summary!AI2</f>
        <v>Fcst</v>
      </c>
      <c r="AI4" s="275" t="str">
        <f>Summary!AJ2</f>
        <v>Fcst</v>
      </c>
      <c r="AJ4" s="275" t="str">
        <f>Summary!AK2</f>
        <v>Fcst</v>
      </c>
      <c r="AK4" s="275" t="str">
        <f>Summary!AL2</f>
        <v>Fcst</v>
      </c>
      <c r="AL4" s="275" t="str">
        <f>Summary!AM2</f>
        <v>Fcst</v>
      </c>
      <c r="AM4" s="275" t="str">
        <f>Summary!AN2</f>
        <v>Fcst</v>
      </c>
      <c r="AN4" s="275" t="str">
        <f>Summary!AO2</f>
        <v>Fcst</v>
      </c>
      <c r="AO4" s="275" t="str">
        <f>Summary!AP2</f>
        <v>Fcst</v>
      </c>
      <c r="AP4" s="275" t="str">
        <f>Summary!AQ2</f>
        <v>Fcst</v>
      </c>
      <c r="AQ4" s="275" t="str">
        <f>Summary!AR2</f>
        <v>Fcst</v>
      </c>
      <c r="AR4" s="275" t="str">
        <f>Summary!AS2</f>
        <v>Fcst</v>
      </c>
      <c r="AS4" s="275" t="str">
        <f>Summary!AT2</f>
        <v>Fcst</v>
      </c>
      <c r="AT4" s="275" t="str">
        <f>Summary!AU2</f>
        <v>Fcst</v>
      </c>
      <c r="AU4" s="275" t="str">
        <f>Summary!AV2</f>
        <v>Fcst</v>
      </c>
      <c r="AV4" s="275" t="str">
        <f>Summary!AW2</f>
        <v>Fcst</v>
      </c>
      <c r="AW4" s="275" t="str">
        <f>Summary!AX2</f>
        <v>Fcst</v>
      </c>
      <c r="AX4" s="275" t="str">
        <f>Summary!AY2</f>
        <v>Fcst</v>
      </c>
      <c r="AY4" s="275" t="str">
        <f>Summary!AZ2</f>
        <v>Fcst</v>
      </c>
      <c r="AZ4" s="275" t="str">
        <f>Summary!BA2</f>
        <v>Fcst</v>
      </c>
      <c r="BA4" s="275" t="str">
        <f>Summary!BB2</f>
        <v>Fcst</v>
      </c>
      <c r="BB4" s="275" t="str">
        <f>Summary!BC2</f>
        <v>Fcst</v>
      </c>
      <c r="BC4" s="275" t="str">
        <f>Summary!BD2</f>
        <v>Fcst</v>
      </c>
      <c r="BD4" s="275" t="str">
        <f>Summary!BE2</f>
        <v>Fcst</v>
      </c>
      <c r="BE4" s="275" t="str">
        <f>Summary!BF2</f>
        <v>Fcst</v>
      </c>
      <c r="BF4" s="275" t="str">
        <f>Summary!BG2</f>
        <v>Fcst</v>
      </c>
      <c r="BG4" s="275" t="str">
        <f>Summary!BH2</f>
        <v>Fcst</v>
      </c>
      <c r="BH4" s="275" t="str">
        <f>Summary!BI2</f>
        <v>Fcst</v>
      </c>
      <c r="BI4" s="275" t="str">
        <f>Summary!BJ2</f>
        <v>Fcst</v>
      </c>
      <c r="BJ4" s="275" t="str">
        <f>Summary!BK2</f>
        <v>Fcst</v>
      </c>
      <c r="BK4" s="275" t="str">
        <f>Summary!BL2</f>
        <v>Fcst</v>
      </c>
      <c r="BL4" s="275" t="str">
        <f>Summary!BM2</f>
        <v>Fcst</v>
      </c>
      <c r="BM4" s="275" t="str">
        <f>Summary!BN2</f>
        <v>Fcst</v>
      </c>
      <c r="BN4" s="275" t="str">
        <f>Summary!BO2</f>
        <v>Fcst</v>
      </c>
      <c r="BO4" s="275" t="str">
        <f>Summary!BP2</f>
        <v>Fcst</v>
      </c>
      <c r="BP4" s="275" t="str">
        <f>Summary!BQ2</f>
        <v>Fcst</v>
      </c>
      <c r="BQ4" s="275" t="str">
        <f>Summary!BR2</f>
        <v>Fcst</v>
      </c>
      <c r="BR4" s="275" t="str">
        <f>Summary!BS2</f>
        <v>Fcst</v>
      </c>
      <c r="BS4" s="275" t="str">
        <f>Summary!BT2</f>
        <v>Fcst</v>
      </c>
      <c r="BT4" s="275" t="str">
        <f>Summary!BU2</f>
        <v>Fcst</v>
      </c>
      <c r="BU4" s="275" t="str">
        <f>Summary!BV2</f>
        <v>Fcst</v>
      </c>
    </row>
    <row r="5" spans="1:73" x14ac:dyDescent="0.3">
      <c r="B5" s="548">
        <f>Summary!C6</f>
        <v>44562</v>
      </c>
      <c r="C5" s="548">
        <f>Summary!D6</f>
        <v>44593</v>
      </c>
      <c r="D5" s="548">
        <f>Summary!E6</f>
        <v>44621</v>
      </c>
      <c r="E5" s="548">
        <f>Summary!F6</f>
        <v>44652</v>
      </c>
      <c r="F5" s="548">
        <f>Summary!G6</f>
        <v>44682</v>
      </c>
      <c r="G5" s="548">
        <f>Summary!H6</f>
        <v>44713</v>
      </c>
      <c r="H5" s="548">
        <f>Summary!I6</f>
        <v>44743</v>
      </c>
      <c r="I5" s="548">
        <f>Summary!J6</f>
        <v>44774</v>
      </c>
      <c r="J5" s="548">
        <f>Summary!K6</f>
        <v>44805</v>
      </c>
      <c r="K5" s="548">
        <f>Summary!L6</f>
        <v>44835</v>
      </c>
      <c r="L5" s="548">
        <f>Summary!M6</f>
        <v>44866</v>
      </c>
      <c r="M5" s="548">
        <f>Summary!N6</f>
        <v>44896</v>
      </c>
      <c r="N5" s="548">
        <f>Summary!O6</f>
        <v>44927</v>
      </c>
      <c r="O5" s="548">
        <f>Summary!P6</f>
        <v>44958</v>
      </c>
      <c r="P5" s="548">
        <f>Summary!Q6</f>
        <v>44986</v>
      </c>
      <c r="Q5" s="548">
        <f>Summary!R6</f>
        <v>45017</v>
      </c>
      <c r="R5" s="548">
        <f>Summary!S6</f>
        <v>45047</v>
      </c>
      <c r="S5" s="548">
        <f>Summary!T6</f>
        <v>45078</v>
      </c>
      <c r="T5" s="548">
        <f>Summary!U6</f>
        <v>45108</v>
      </c>
      <c r="U5" s="548">
        <f>Summary!V6</f>
        <v>45139</v>
      </c>
      <c r="V5" s="548">
        <f>Summary!W6</f>
        <v>45170</v>
      </c>
      <c r="W5" s="548">
        <f>Summary!X6</f>
        <v>45200</v>
      </c>
      <c r="X5" s="548">
        <f>Summary!Y6</f>
        <v>45231</v>
      </c>
      <c r="Y5" s="548">
        <f>Summary!Z6</f>
        <v>45261</v>
      </c>
      <c r="Z5" s="548">
        <f>Summary!AA6</f>
        <v>45292</v>
      </c>
      <c r="AA5" s="548">
        <f>Summary!AB6</f>
        <v>45323</v>
      </c>
      <c r="AB5" s="548">
        <f>Summary!AC6</f>
        <v>45352</v>
      </c>
      <c r="AC5" s="548">
        <f>Summary!AD6</f>
        <v>45383</v>
      </c>
      <c r="AD5" s="548">
        <f>Summary!AE6</f>
        <v>45413</v>
      </c>
      <c r="AE5" s="548">
        <f>Summary!AF6</f>
        <v>45444</v>
      </c>
      <c r="AF5" s="548">
        <f>Summary!AG6</f>
        <v>45474</v>
      </c>
      <c r="AG5" s="548">
        <f>Summary!AH6</f>
        <v>45505</v>
      </c>
      <c r="AH5" s="548">
        <f>Summary!AI6</f>
        <v>45536</v>
      </c>
      <c r="AI5" s="548">
        <f>Summary!AJ6</f>
        <v>45566</v>
      </c>
      <c r="AJ5" s="548">
        <f>Summary!AK6</f>
        <v>45597</v>
      </c>
      <c r="AK5" s="548">
        <f>Summary!AL6</f>
        <v>45627</v>
      </c>
      <c r="AL5" s="548">
        <f>Summary!AM6</f>
        <v>45658</v>
      </c>
      <c r="AM5" s="548">
        <f>Summary!AN6</f>
        <v>45689</v>
      </c>
      <c r="AN5" s="548">
        <f>Summary!AO6</f>
        <v>45717</v>
      </c>
      <c r="AO5" s="548">
        <f>Summary!AP6</f>
        <v>45748</v>
      </c>
      <c r="AP5" s="548">
        <f>Summary!AQ6</f>
        <v>45778</v>
      </c>
      <c r="AQ5" s="548">
        <f>Summary!AR6</f>
        <v>45809</v>
      </c>
      <c r="AR5" s="548">
        <f>Summary!AS6</f>
        <v>45839</v>
      </c>
      <c r="AS5" s="548">
        <f>Summary!AT6</f>
        <v>45870</v>
      </c>
      <c r="AT5" s="548">
        <f>Summary!AU6</f>
        <v>45901</v>
      </c>
      <c r="AU5" s="548">
        <f>Summary!AV6</f>
        <v>45931</v>
      </c>
      <c r="AV5" s="548">
        <f>Summary!AW6</f>
        <v>45962</v>
      </c>
      <c r="AW5" s="548">
        <f>Summary!AX6</f>
        <v>45992</v>
      </c>
      <c r="AX5" s="548">
        <f>Summary!AY6</f>
        <v>46023</v>
      </c>
      <c r="AY5" s="548">
        <f>Summary!AZ6</f>
        <v>46054</v>
      </c>
      <c r="AZ5" s="548">
        <f>Summary!BA6</f>
        <v>46082</v>
      </c>
      <c r="BA5" s="548">
        <f>Summary!BB6</f>
        <v>46113</v>
      </c>
      <c r="BB5" s="548">
        <f>Summary!BC6</f>
        <v>46143</v>
      </c>
      <c r="BC5" s="548">
        <f>Summary!BD6</f>
        <v>46174</v>
      </c>
      <c r="BD5" s="548">
        <f>Summary!BE6</f>
        <v>46204</v>
      </c>
      <c r="BE5" s="548">
        <f>Summary!BF6</f>
        <v>46235</v>
      </c>
      <c r="BF5" s="548">
        <f>Summary!BG6</f>
        <v>46266</v>
      </c>
      <c r="BG5" s="548">
        <f>Summary!BH6</f>
        <v>46296</v>
      </c>
      <c r="BH5" s="548">
        <f>Summary!BI6</f>
        <v>46327</v>
      </c>
      <c r="BI5" s="548">
        <f>Summary!BJ6</f>
        <v>46357</v>
      </c>
      <c r="BJ5" s="548">
        <f>Summary!BK6</f>
        <v>46388</v>
      </c>
      <c r="BK5" s="548">
        <f>Summary!BL6</f>
        <v>46419</v>
      </c>
      <c r="BL5" s="548">
        <f>Summary!BM6</f>
        <v>46447</v>
      </c>
      <c r="BM5" s="548">
        <f>Summary!BN6</f>
        <v>46478</v>
      </c>
      <c r="BN5" s="548">
        <f>Summary!BO6</f>
        <v>46508</v>
      </c>
      <c r="BO5" s="548">
        <f>Summary!BP6</f>
        <v>46539</v>
      </c>
      <c r="BP5" s="548">
        <f>Summary!BQ6</f>
        <v>46569</v>
      </c>
      <c r="BQ5" s="548">
        <f>Summary!BR6</f>
        <v>46600</v>
      </c>
      <c r="BR5" s="548">
        <f>Summary!BS6</f>
        <v>46631</v>
      </c>
      <c r="BS5" s="548">
        <f>Summary!BT6</f>
        <v>46661</v>
      </c>
      <c r="BT5" s="548">
        <f>Summary!BU6</f>
        <v>46692</v>
      </c>
      <c r="BU5" s="548">
        <f>Summary!BV6</f>
        <v>46722</v>
      </c>
    </row>
    <row r="6" spans="1:73" x14ac:dyDescent="0.3">
      <c r="A6" t="s">
        <v>627</v>
      </c>
      <c r="B6" s="239">
        <f>Summary!C18*12*1000</f>
        <v>2233774.3199999994</v>
      </c>
      <c r="C6" s="239">
        <f>Summary!D18*12*1000</f>
        <v>2231043.7200000002</v>
      </c>
      <c r="D6" s="239">
        <f>Summary!E18*12*1000</f>
        <v>2449492.44</v>
      </c>
      <c r="E6" s="239">
        <f>Summary!F18*12*1000</f>
        <v>2472302.8800000004</v>
      </c>
      <c r="F6" s="239">
        <f>Summary!G18*12*1000</f>
        <v>2630639.0399999996</v>
      </c>
      <c r="G6" s="239">
        <f>Summary!H18*12*1000</f>
        <v>2739728.52</v>
      </c>
      <c r="H6" s="239">
        <f>Summary!I18*12*1000</f>
        <v>2995122</v>
      </c>
      <c r="I6" s="239">
        <f>Summary!J18*12*1000</f>
        <v>7714225.9236135762</v>
      </c>
      <c r="J6" s="239">
        <f>Summary!K18*12*1000</f>
        <v>7714528.8091460513</v>
      </c>
      <c r="K6" s="239">
        <f>Summary!L18*12*1000</f>
        <v>7673690.658389844</v>
      </c>
      <c r="L6" s="239">
        <f>Summary!M18*12*1000</f>
        <v>7794513.8514816537</v>
      </c>
      <c r="M6" s="239">
        <f>Summary!N18*12*1000</f>
        <v>7851089.1426605191</v>
      </c>
      <c r="N6" s="239">
        <f>Summary!O18*12*1000</f>
        <v>7876974.942206583</v>
      </c>
      <c r="O6" s="239">
        <f>Summary!P18*12*1000</f>
        <v>8104414.503196707</v>
      </c>
      <c r="P6" s="239">
        <f>Summary!Q18*12*1000</f>
        <v>8074558.487387564</v>
      </c>
      <c r="Q6" s="239">
        <f>Summary!R18*12*1000</f>
        <v>8377701.0086615663</v>
      </c>
      <c r="R6" s="239">
        <f>Summary!S18*12*1000</f>
        <v>8217434.8847258734</v>
      </c>
      <c r="S6" s="239">
        <f>Summary!T18*12*1000</f>
        <v>8217157.2997255735</v>
      </c>
      <c r="T6" s="239">
        <f>Summary!U18*12*1000</f>
        <v>8924089.6721467078</v>
      </c>
      <c r="U6" s="239">
        <f>Summary!V18*12*1000</f>
        <v>8920929.6483269613</v>
      </c>
      <c r="V6" s="239">
        <f>Summary!W18*12*1000</f>
        <v>8887604.2660298981</v>
      </c>
      <c r="W6" s="239">
        <f>Summary!X18*12*1000</f>
        <v>9348239.5483925715</v>
      </c>
      <c r="X6" s="239">
        <f>Summary!Y18*12*1000</f>
        <v>9304055.7573249117</v>
      </c>
      <c r="Y6" s="239">
        <f>Summary!Z18*12*1000</f>
        <v>10136332.390690276</v>
      </c>
      <c r="Z6" s="239">
        <f>Summary!AA18*12*1000</f>
        <v>9754597.5475793872</v>
      </c>
      <c r="AA6" s="239">
        <f>Summary!AB18*12*1000</f>
        <v>9692361.7636595406</v>
      </c>
      <c r="AB6" s="239">
        <f>Summary!AC18*12*1000</f>
        <v>10463471.778379872</v>
      </c>
      <c r="AC6" s="239">
        <f>Summary!AD18*12*1000</f>
        <v>10597162.816648141</v>
      </c>
      <c r="AD6" s="239">
        <f>Summary!AE18*12*1000</f>
        <v>11212470.217617052</v>
      </c>
      <c r="AE6" s="239">
        <f>Summary!AF18*12*1000</f>
        <v>11389352.741166739</v>
      </c>
      <c r="AF6" s="239">
        <f>Summary!AG18*12*1000</f>
        <v>11894554.49019162</v>
      </c>
      <c r="AG6" s="239">
        <f>Summary!AH18*12*1000</f>
        <v>11887751.067639798</v>
      </c>
      <c r="AH6" s="239">
        <f>Summary!AI18*12*1000</f>
        <v>12925066.094183985</v>
      </c>
      <c r="AI6" s="239">
        <f>Summary!AJ18*12*1000</f>
        <v>12941641.258268503</v>
      </c>
      <c r="AJ6" s="239">
        <f>Summary!AK18*12*1000</f>
        <v>12882821.411200948</v>
      </c>
      <c r="AK6" s="239">
        <f>Summary!AL18*12*1000</f>
        <v>14360518.115341106</v>
      </c>
      <c r="AL6" s="239">
        <f>Summary!AM18*12*1000</f>
        <v>13563251.503417276</v>
      </c>
      <c r="AM6" s="239">
        <f>Summary!AN18*12*1000</f>
        <v>14629239.506927693</v>
      </c>
      <c r="AN6" s="239">
        <f>Summary!AO18*12*1000</f>
        <v>14837729.074397085</v>
      </c>
      <c r="AO6" s="239">
        <f>Summary!AP18*12*1000</f>
        <v>14578379.860247264</v>
      </c>
      <c r="AP6" s="239">
        <f>Summary!AQ18*12*1000</f>
        <v>15432375.986699114</v>
      </c>
      <c r="AQ6" s="239">
        <f>Summary!AR18*12*1000</f>
        <v>15650493.795294467</v>
      </c>
      <c r="AR6" s="239">
        <f>Summary!AS18*12*1000</f>
        <v>16925813.661390938</v>
      </c>
      <c r="AS6" s="239">
        <f>Summary!AT18*12*1000</f>
        <v>16525213.359090958</v>
      </c>
      <c r="AT6" s="239">
        <f>Summary!AU18*12*1000</f>
        <v>17016952.93488333</v>
      </c>
      <c r="AU6" s="239">
        <f>Summary!AV18*12*1000</f>
        <v>17307705.449625812</v>
      </c>
      <c r="AV6" s="239">
        <f>Summary!AW18*12*1000</f>
        <v>17693003.256472476</v>
      </c>
      <c r="AW6" s="239">
        <f>Summary!AX18*12*1000</f>
        <v>18079180.752667498</v>
      </c>
      <c r="AX6" s="239">
        <f>Summary!AY18*12*1000</f>
        <v>18081266.636396721</v>
      </c>
      <c r="AY6" s="239">
        <f>Summary!AZ18*12*1000</f>
        <v>18468295.955607407</v>
      </c>
      <c r="AZ6" s="239">
        <f>Summary!BA18*12*1000</f>
        <v>18941000.038901739</v>
      </c>
      <c r="BA6" s="239">
        <f>Summary!BB18*12*1000</f>
        <v>19465478.381595548</v>
      </c>
      <c r="BB6" s="239">
        <f>Summary!BC18*12*1000</f>
        <v>20121989.33058336</v>
      </c>
      <c r="BC6" s="239">
        <f>Summary!BD18*12*1000</f>
        <v>20822378.941054534</v>
      </c>
      <c r="BD6" s="239">
        <f>Summary!BE18*12*1000</f>
        <v>21523704.763437685</v>
      </c>
      <c r="BE6" s="239">
        <f>Summary!BF18*12*1000</f>
        <v>22276019.760966655</v>
      </c>
      <c r="BF6" s="239">
        <f>Summary!BG18*12*1000</f>
        <v>23047372.594878186</v>
      </c>
      <c r="BG6" s="239">
        <f>Summary!BH18*12*1000</f>
        <v>23844360.113367707</v>
      </c>
      <c r="BH6" s="239">
        <f>Summary!BI18*12*1000</f>
        <v>24692079.046817694</v>
      </c>
      <c r="BI6" s="239">
        <f>Summary!BJ18*12*1000</f>
        <v>25558890.756336492</v>
      </c>
      <c r="BJ6" s="239">
        <f>Summary!BK18*12*1000</f>
        <v>26449325.836265717</v>
      </c>
      <c r="BK6" s="239">
        <f>Summary!BL18*12*1000</f>
        <v>27340788.179473575</v>
      </c>
      <c r="BL6" s="239">
        <f>Summary!BM18*12*1000</f>
        <v>28233287.500577707</v>
      </c>
      <c r="BM6" s="239">
        <f>Summary!BN18*12*1000</f>
        <v>29201120.464626692</v>
      </c>
      <c r="BN6" s="239">
        <f>Summary!BO18*12*1000</f>
        <v>30187510.233407203</v>
      </c>
      <c r="BO6" s="239">
        <f>Summary!BP18*12*1000</f>
        <v>31192466.922744904</v>
      </c>
      <c r="BP6" s="239">
        <f>Summary!BQ18*12*1000</f>
        <v>32216000.78585038</v>
      </c>
      <c r="BQ6" s="239">
        <f>Summary!BR18*12*1000</f>
        <v>33258122.215185001</v>
      </c>
      <c r="BR6" s="239">
        <f>Summary!BS18*12*1000</f>
        <v>34318841.744352102</v>
      </c>
      <c r="BS6" s="239">
        <f>Summary!BT18*12*1000</f>
        <v>35398170.050013863</v>
      </c>
      <c r="BT6" s="239">
        <f>Summary!BU18*12*1000</f>
        <v>36496117.953834228</v>
      </c>
      <c r="BU6" s="239">
        <f>Summary!BV18*12*1000</f>
        <v>37612384.46072498</v>
      </c>
    </row>
    <row r="7" spans="1:73" x14ac:dyDescent="0.3">
      <c r="A7" t="s">
        <v>106</v>
      </c>
      <c r="B7" s="238">
        <f>Summary!C85</f>
        <v>13.830842900825015</v>
      </c>
      <c r="C7" s="238">
        <f>Summary!D85</f>
        <v>17.661570414815671</v>
      </c>
      <c r="D7" s="238">
        <f>Summary!E85</f>
        <v>21.684763168522473</v>
      </c>
      <c r="E7" s="238">
        <f>Summary!F85</f>
        <v>21.769630185195869</v>
      </c>
      <c r="F7" s="238">
        <f>Summary!G85</f>
        <v>21.269543645070097</v>
      </c>
      <c r="G7" s="238">
        <f>Summary!H85</f>
        <v>20.061847343218137</v>
      </c>
      <c r="H7" s="238">
        <f>Summary!I85</f>
        <v>21.369584030462125</v>
      </c>
      <c r="I7" s="238">
        <f>Summary!J85</f>
        <v>37.032258064516128</v>
      </c>
      <c r="J7" s="238">
        <f>Summary!K85</f>
        <v>39.633333333333333</v>
      </c>
      <c r="K7" s="238">
        <f>Summary!L85</f>
        <v>40.516129032258064</v>
      </c>
      <c r="L7" s="238">
        <f>Summary!M85</f>
        <v>42.633333333333333</v>
      </c>
      <c r="M7" s="238">
        <f>Summary!N85</f>
        <v>46.870967741935488</v>
      </c>
      <c r="N7" s="238">
        <f>Summary!O85</f>
        <v>48.870967741935488</v>
      </c>
      <c r="O7" s="238">
        <f>Summary!P85</f>
        <v>49.821428571428569</v>
      </c>
      <c r="P7" s="238">
        <f>Summary!Q85</f>
        <v>51.838709677419352</v>
      </c>
      <c r="Q7" s="238">
        <f>Summary!R85</f>
        <v>53</v>
      </c>
      <c r="R7" s="238">
        <f>Summary!S85</f>
        <v>57.516129032258064</v>
      </c>
      <c r="S7" s="238">
        <f>Summary!T85</f>
        <v>63.133333333333333</v>
      </c>
      <c r="T7" s="238">
        <f>Summary!U85</f>
        <v>64</v>
      </c>
      <c r="U7" s="238">
        <f>Summary!V85</f>
        <v>73</v>
      </c>
      <c r="V7" s="238">
        <f>Summary!W85</f>
        <v>76</v>
      </c>
      <c r="W7" s="238">
        <f>Summary!X85</f>
        <v>79</v>
      </c>
      <c r="X7" s="238">
        <f>Summary!Y85</f>
        <v>83</v>
      </c>
      <c r="Y7" s="238">
        <f>Summary!Z85</f>
        <v>86</v>
      </c>
      <c r="Z7" s="238">
        <f>Summary!AA85</f>
        <v>92</v>
      </c>
      <c r="AA7" s="238">
        <f>Summary!AB85</f>
        <v>92</v>
      </c>
      <c r="AB7" s="238">
        <f>Summary!AC85</f>
        <v>95</v>
      </c>
      <c r="AC7" s="238">
        <f>Summary!AD85</f>
        <v>98</v>
      </c>
      <c r="AD7" s="238">
        <f>Summary!AE85</f>
        <v>98</v>
      </c>
      <c r="AE7" s="238">
        <f>Summary!AF85</f>
        <v>99</v>
      </c>
      <c r="AF7" s="238">
        <f>Summary!AG85</f>
        <v>100</v>
      </c>
      <c r="AG7" s="238">
        <f>Summary!AH85</f>
        <v>104</v>
      </c>
      <c r="AH7" s="238">
        <f>Summary!AI85</f>
        <v>108</v>
      </c>
      <c r="AI7" s="238">
        <f>Summary!AJ85</f>
        <v>108</v>
      </c>
      <c r="AJ7" s="238">
        <f>Summary!AK85</f>
        <v>108</v>
      </c>
      <c r="AK7" s="238">
        <f>Summary!AL85</f>
        <v>108</v>
      </c>
      <c r="AL7" s="238">
        <f>Summary!AM85</f>
        <v>108</v>
      </c>
      <c r="AM7" s="238">
        <f>Summary!AN85</f>
        <v>108</v>
      </c>
      <c r="AN7" s="238">
        <f>Summary!AO85</f>
        <v>108</v>
      </c>
      <c r="AO7" s="238">
        <f>Summary!AP85</f>
        <v>108</v>
      </c>
      <c r="AP7" s="238">
        <f>Summary!AQ85</f>
        <v>108</v>
      </c>
      <c r="AQ7" s="238">
        <f>Summary!AR85</f>
        <v>108</v>
      </c>
      <c r="AR7" s="238">
        <f>Summary!AS85</f>
        <v>108</v>
      </c>
      <c r="AS7" s="238">
        <f>Summary!AT85</f>
        <v>108</v>
      </c>
      <c r="AT7" s="238">
        <f>Summary!AU85</f>
        <v>108</v>
      </c>
      <c r="AU7" s="238">
        <f>Summary!AV85</f>
        <v>108</v>
      </c>
      <c r="AV7" s="238">
        <f>Summary!AW85</f>
        <v>108</v>
      </c>
      <c r="AW7" s="238">
        <f>Summary!AX85</f>
        <v>108</v>
      </c>
      <c r="AX7" s="238">
        <f>Summary!AY85</f>
        <v>0</v>
      </c>
      <c r="AY7" s="238">
        <f>Summary!AZ85</f>
        <v>0</v>
      </c>
      <c r="AZ7" s="238">
        <f>Summary!BA85</f>
        <v>0</v>
      </c>
      <c r="BA7" s="238">
        <f>Summary!BB85</f>
        <v>0</v>
      </c>
      <c r="BB7" s="238">
        <f>Summary!BC85</f>
        <v>0</v>
      </c>
      <c r="BC7" s="238">
        <f>Summary!BD85</f>
        <v>0</v>
      </c>
      <c r="BD7" s="238">
        <f>Summary!BE85</f>
        <v>0</v>
      </c>
      <c r="BE7" s="238">
        <f>Summary!BF85</f>
        <v>0</v>
      </c>
      <c r="BF7" s="238">
        <f>Summary!BG85</f>
        <v>0</v>
      </c>
      <c r="BG7" s="238">
        <f>Summary!BH85</f>
        <v>0</v>
      </c>
      <c r="BH7" s="238">
        <f>Summary!BI85</f>
        <v>0</v>
      </c>
      <c r="BI7" s="238">
        <f>Summary!BJ85</f>
        <v>0</v>
      </c>
      <c r="BJ7" s="238">
        <f>Summary!BK85</f>
        <v>0</v>
      </c>
      <c r="BK7" s="238">
        <f>Summary!BL85</f>
        <v>0</v>
      </c>
      <c r="BL7" s="238">
        <f>Summary!BM85</f>
        <v>0</v>
      </c>
      <c r="BM7" s="238">
        <f>Summary!BN85</f>
        <v>0</v>
      </c>
      <c r="BN7" s="238">
        <f>Summary!BO85</f>
        <v>0</v>
      </c>
      <c r="BO7" s="238">
        <f>Summary!BP85</f>
        <v>0</v>
      </c>
      <c r="BP7" s="238">
        <f>Summary!BQ85</f>
        <v>0</v>
      </c>
      <c r="BQ7" s="238">
        <f>Summary!BR85</f>
        <v>0</v>
      </c>
      <c r="BR7" s="238">
        <f>Summary!BS85</f>
        <v>0</v>
      </c>
      <c r="BS7" s="238">
        <f>Summary!BT85</f>
        <v>0</v>
      </c>
      <c r="BT7" s="238">
        <f>Summary!BU85</f>
        <v>0</v>
      </c>
      <c r="BU7" s="238">
        <f>Summary!BV85</f>
        <v>0</v>
      </c>
    </row>
    <row r="8" spans="1:73" x14ac:dyDescent="0.3">
      <c r="A8" t="s">
        <v>626</v>
      </c>
      <c r="B8" s="239">
        <f>B6/B7</f>
        <v>161506.73794919281</v>
      </c>
      <c r="C8" s="239">
        <f t="shared" ref="C8:AM8" si="0">C6/C7</f>
        <v>126321.93330489207</v>
      </c>
      <c r="D8" s="239">
        <f t="shared" si="0"/>
        <v>112959.15113131946</v>
      </c>
      <c r="E8" s="239">
        <f t="shared" si="0"/>
        <v>113566.59984427549</v>
      </c>
      <c r="F8" s="239">
        <f t="shared" si="0"/>
        <v>123681.0287939457</v>
      </c>
      <c r="G8" s="239">
        <f t="shared" si="0"/>
        <v>136564.11960118712</v>
      </c>
      <c r="H8" s="239">
        <f t="shared" si="0"/>
        <v>140158.17976290433</v>
      </c>
      <c r="I8" s="239">
        <f t="shared" si="0"/>
        <v>208310.97877353735</v>
      </c>
      <c r="J8" s="239">
        <f t="shared" si="0"/>
        <v>194647.4888766876</v>
      </c>
      <c r="K8" s="239">
        <f t="shared" si="0"/>
        <v>189398.41593159648</v>
      </c>
      <c r="L8" s="239">
        <f t="shared" si="0"/>
        <v>182826.75179394029</v>
      </c>
      <c r="M8" s="239">
        <f t="shared" si="0"/>
        <v>167504.31068305305</v>
      </c>
      <c r="N8" s="239">
        <f t="shared" si="0"/>
        <v>161179.0252200687</v>
      </c>
      <c r="O8" s="239">
        <f t="shared" si="0"/>
        <v>162669.25167706652</v>
      </c>
      <c r="P8" s="239">
        <f t="shared" si="0"/>
        <v>155763.10709957342</v>
      </c>
      <c r="Q8" s="239">
        <f t="shared" si="0"/>
        <v>158069.83035210503</v>
      </c>
      <c r="R8" s="239">
        <f t="shared" si="0"/>
        <v>142871.83478771849</v>
      </c>
      <c r="S8" s="239">
        <f t="shared" si="0"/>
        <v>130155.60664824034</v>
      </c>
      <c r="T8" s="239">
        <f t="shared" si="0"/>
        <v>139438.90112729231</v>
      </c>
      <c r="U8" s="239">
        <f t="shared" si="0"/>
        <v>122204.51573050632</v>
      </c>
      <c r="V8" s="239">
        <f t="shared" si="0"/>
        <v>116942.16139513024</v>
      </c>
      <c r="W8" s="239">
        <f t="shared" si="0"/>
        <v>118332.14618218444</v>
      </c>
      <c r="X8" s="239">
        <f t="shared" si="0"/>
        <v>112097.05731716761</v>
      </c>
      <c r="Y8" s="239">
        <f t="shared" si="0"/>
        <v>117864.33012430555</v>
      </c>
      <c r="Z8" s="239">
        <f t="shared" si="0"/>
        <v>106028.23421281943</v>
      </c>
      <c r="AA8" s="239">
        <f t="shared" si="0"/>
        <v>105351.75830064718</v>
      </c>
      <c r="AB8" s="239">
        <f t="shared" si="0"/>
        <v>110141.80819347235</v>
      </c>
      <c r="AC8" s="239">
        <f t="shared" si="0"/>
        <v>108134.31445559327</v>
      </c>
      <c r="AD8" s="239">
        <f t="shared" si="0"/>
        <v>114412.96140425563</v>
      </c>
      <c r="AE8" s="239">
        <f t="shared" si="0"/>
        <v>115043.96708249231</v>
      </c>
      <c r="AF8" s="239">
        <f t="shared" si="0"/>
        <v>118945.5449019162</v>
      </c>
      <c r="AG8" s="239">
        <f t="shared" si="0"/>
        <v>114305.29872730575</v>
      </c>
      <c r="AH8" s="239">
        <f t="shared" si="0"/>
        <v>119676.53790911098</v>
      </c>
      <c r="AI8" s="239">
        <f t="shared" si="0"/>
        <v>119830.01165063429</v>
      </c>
      <c r="AJ8" s="239">
        <f t="shared" si="0"/>
        <v>119285.38343704582</v>
      </c>
      <c r="AK8" s="239">
        <f t="shared" si="0"/>
        <v>132967.76032723248</v>
      </c>
      <c r="AL8" s="239">
        <f t="shared" si="0"/>
        <v>125585.66206867847</v>
      </c>
      <c r="AM8" s="239">
        <f t="shared" si="0"/>
        <v>135455.9213604416</v>
      </c>
      <c r="AN8" s="239">
        <f t="shared" ref="AN8" si="1">AN6/AN7</f>
        <v>137386.38031849152</v>
      </c>
      <c r="AO8" s="239">
        <f t="shared" ref="AO8:BA8" si="2">AO6/AO7</f>
        <v>134984.99870599317</v>
      </c>
      <c r="AP8" s="239">
        <f t="shared" si="2"/>
        <v>142892.37024721401</v>
      </c>
      <c r="AQ8" s="239">
        <f t="shared" si="2"/>
        <v>144911.9795860599</v>
      </c>
      <c r="AR8" s="239">
        <f t="shared" si="2"/>
        <v>156720.4968647309</v>
      </c>
      <c r="AS8" s="239">
        <f t="shared" si="2"/>
        <v>153011.23480639776</v>
      </c>
      <c r="AT8" s="239">
        <f>AT6/AT7</f>
        <v>157564.37902669751</v>
      </c>
      <c r="AU8" s="239">
        <f t="shared" si="2"/>
        <v>160256.53194097974</v>
      </c>
      <c r="AV8" s="239">
        <f t="shared" si="2"/>
        <v>163824.104226597</v>
      </c>
      <c r="AW8" s="239">
        <f t="shared" si="2"/>
        <v>167399.82178395832</v>
      </c>
      <c r="AX8" s="239" t="e">
        <f t="shared" si="2"/>
        <v>#DIV/0!</v>
      </c>
      <c r="AY8" s="239" t="e">
        <f t="shared" si="2"/>
        <v>#DIV/0!</v>
      </c>
      <c r="AZ8" s="239" t="e">
        <f t="shared" si="2"/>
        <v>#DIV/0!</v>
      </c>
      <c r="BA8" s="239" t="e">
        <f t="shared" si="2"/>
        <v>#DIV/0!</v>
      </c>
      <c r="BB8" s="239" t="e">
        <f t="shared" ref="BB8:BU8" si="3">BB6/BB7</f>
        <v>#DIV/0!</v>
      </c>
      <c r="BC8" s="239" t="e">
        <f t="shared" si="3"/>
        <v>#DIV/0!</v>
      </c>
      <c r="BD8" s="239" t="e">
        <f t="shared" si="3"/>
        <v>#DIV/0!</v>
      </c>
      <c r="BE8" s="239" t="e">
        <f t="shared" si="3"/>
        <v>#DIV/0!</v>
      </c>
      <c r="BF8" s="239" t="e">
        <f t="shared" si="3"/>
        <v>#DIV/0!</v>
      </c>
      <c r="BG8" s="239" t="e">
        <f t="shared" si="3"/>
        <v>#DIV/0!</v>
      </c>
      <c r="BH8" s="239" t="e">
        <f t="shared" si="3"/>
        <v>#DIV/0!</v>
      </c>
      <c r="BI8" s="239" t="e">
        <f t="shared" si="3"/>
        <v>#DIV/0!</v>
      </c>
      <c r="BJ8" s="239" t="e">
        <f t="shared" si="3"/>
        <v>#DIV/0!</v>
      </c>
      <c r="BK8" s="239" t="e">
        <f t="shared" si="3"/>
        <v>#DIV/0!</v>
      </c>
      <c r="BL8" s="239" t="e">
        <f t="shared" si="3"/>
        <v>#DIV/0!</v>
      </c>
      <c r="BM8" s="239" t="e">
        <f t="shared" si="3"/>
        <v>#DIV/0!</v>
      </c>
      <c r="BN8" s="239" t="e">
        <f t="shared" si="3"/>
        <v>#DIV/0!</v>
      </c>
      <c r="BO8" s="239" t="e">
        <f t="shared" si="3"/>
        <v>#DIV/0!</v>
      </c>
      <c r="BP8" s="239" t="e">
        <f t="shared" si="3"/>
        <v>#DIV/0!</v>
      </c>
      <c r="BQ8" s="239" t="e">
        <f t="shared" si="3"/>
        <v>#DIV/0!</v>
      </c>
      <c r="BR8" s="239" t="e">
        <f t="shared" si="3"/>
        <v>#DIV/0!</v>
      </c>
      <c r="BS8" s="239" t="e">
        <f t="shared" si="3"/>
        <v>#DIV/0!</v>
      </c>
      <c r="BT8" s="239" t="e">
        <f t="shared" si="3"/>
        <v>#DIV/0!</v>
      </c>
      <c r="BU8" s="239" t="e">
        <f t="shared" si="3"/>
        <v>#DIV/0!</v>
      </c>
    </row>
    <row r="9" spans="1:73" x14ac:dyDescent="0.3">
      <c r="A9" t="s">
        <v>913</v>
      </c>
      <c r="D9" s="239">
        <f>SUM(B6:D6)/SUM(B7:D7)</f>
        <v>130024.0241611769</v>
      </c>
      <c r="E9" s="239">
        <f t="shared" ref="E9:BP9" si="4">SUM(C6:E6)/SUM(C7:E7)</f>
        <v>117037.16343392903</v>
      </c>
      <c r="F9" s="239">
        <f t="shared" si="4"/>
        <v>116686.88139507601</v>
      </c>
      <c r="G9" s="239">
        <f t="shared" si="4"/>
        <v>124287.5359883335</v>
      </c>
      <c r="H9" s="239">
        <f t="shared" si="4"/>
        <v>133418.81139006768</v>
      </c>
      <c r="I9" s="239">
        <f t="shared" si="4"/>
        <v>171405.09884138231</v>
      </c>
      <c r="J9" s="239">
        <f t="shared" si="4"/>
        <v>187931.28744112997</v>
      </c>
      <c r="K9" s="239">
        <f t="shared" si="4"/>
        <v>197150.59060708038</v>
      </c>
      <c r="L9" s="239">
        <f t="shared" si="4"/>
        <v>188810.92572500018</v>
      </c>
      <c r="M9" s="239">
        <f t="shared" si="4"/>
        <v>179350.9960953595</v>
      </c>
      <c r="N9" s="239">
        <f t="shared" si="4"/>
        <v>169991.19956487612</v>
      </c>
      <c r="O9" s="239">
        <f t="shared" si="4"/>
        <v>163725.80245541624</v>
      </c>
      <c r="P9" s="239">
        <f t="shared" si="4"/>
        <v>159807.15596591533</v>
      </c>
      <c r="Q9" s="239">
        <f t="shared" si="4"/>
        <v>158778.30110131021</v>
      </c>
      <c r="R9" s="239">
        <f t="shared" si="4"/>
        <v>151949.24017564574</v>
      </c>
      <c r="S9" s="239">
        <f t="shared" si="4"/>
        <v>142887.24453908569</v>
      </c>
      <c r="T9" s="239">
        <f t="shared" si="4"/>
        <v>137334.1765078631</v>
      </c>
      <c r="U9" s="239">
        <f t="shared" si="4"/>
        <v>130224.06705629201</v>
      </c>
      <c r="V9" s="239">
        <f t="shared" si="4"/>
        <v>125505.27505400736</v>
      </c>
      <c r="W9" s="239">
        <f t="shared" si="4"/>
        <v>119108.65553837469</v>
      </c>
      <c r="X9" s="239">
        <f t="shared" si="4"/>
        <v>115713.86374683774</v>
      </c>
      <c r="Y9" s="239">
        <f t="shared" si="4"/>
        <v>116083.17619519257</v>
      </c>
      <c r="Z9" s="239">
        <f t="shared" si="4"/>
        <v>111858.18274174165</v>
      </c>
      <c r="AA9" s="239">
        <f t="shared" si="4"/>
        <v>109567.74704418224</v>
      </c>
      <c r="AB9" s="239">
        <f t="shared" si="4"/>
        <v>107205.84619935055</v>
      </c>
      <c r="AC9" s="239">
        <f t="shared" si="4"/>
        <v>107905.25038135983</v>
      </c>
      <c r="AD9" s="239">
        <f t="shared" si="4"/>
        <v>110904.14024963939</v>
      </c>
      <c r="AE9" s="239">
        <f t="shared" si="4"/>
        <v>112538.93483197264</v>
      </c>
      <c r="AF9" s="239">
        <f t="shared" si="4"/>
        <v>116149.41902011924</v>
      </c>
      <c r="AG9" s="239">
        <f t="shared" si="4"/>
        <v>116078.08019471339</v>
      </c>
      <c r="AH9" s="239">
        <f t="shared" si="4"/>
        <v>117651.83221799809</v>
      </c>
      <c r="AI9" s="239">
        <f t="shared" si="4"/>
        <v>117982.6825627884</v>
      </c>
      <c r="AJ9" s="239">
        <f t="shared" si="4"/>
        <v>119597.31099893035</v>
      </c>
      <c r="AK9" s="239">
        <f t="shared" si="4"/>
        <v>124027.71847163752</v>
      </c>
      <c r="AL9" s="239">
        <f t="shared" si="4"/>
        <v>125946.26861098559</v>
      </c>
      <c r="AM9" s="239">
        <f t="shared" si="4"/>
        <v>131336.44791878416</v>
      </c>
      <c r="AN9" s="239">
        <f t="shared" si="4"/>
        <v>132809.32124920387</v>
      </c>
      <c r="AO9" s="239">
        <f t="shared" si="4"/>
        <v>135942.4334616421</v>
      </c>
      <c r="AP9" s="239">
        <f t="shared" si="4"/>
        <v>138421.2497572329</v>
      </c>
      <c r="AQ9" s="239">
        <f t="shared" si="4"/>
        <v>140929.78284642237</v>
      </c>
      <c r="AR9" s="239">
        <f t="shared" si="4"/>
        <v>148174.94889933494</v>
      </c>
      <c r="AS9" s="239">
        <f t="shared" si="4"/>
        <v>151547.90375239617</v>
      </c>
      <c r="AT9" s="239">
        <f t="shared" si="4"/>
        <v>155765.37023260872</v>
      </c>
      <c r="AU9" s="239">
        <f t="shared" si="4"/>
        <v>156944.04859135833</v>
      </c>
      <c r="AV9" s="239">
        <f t="shared" si="4"/>
        <v>160548.33839809144</v>
      </c>
      <c r="AW9" s="239">
        <f t="shared" si="4"/>
        <v>163826.81931717836</v>
      </c>
      <c r="AX9" s="239">
        <f t="shared" si="4"/>
        <v>249321.53076637356</v>
      </c>
      <c r="AY9" s="239">
        <f t="shared" si="4"/>
        <v>505821.69763584842</v>
      </c>
      <c r="AZ9" s="239" t="e">
        <f t="shared" si="4"/>
        <v>#DIV/0!</v>
      </c>
      <c r="BA9" s="239" t="e">
        <f t="shared" si="4"/>
        <v>#DIV/0!</v>
      </c>
      <c r="BB9" s="239" t="e">
        <f t="shared" si="4"/>
        <v>#DIV/0!</v>
      </c>
      <c r="BC9" s="239" t="e">
        <f t="shared" si="4"/>
        <v>#DIV/0!</v>
      </c>
      <c r="BD9" s="239" t="e">
        <f t="shared" si="4"/>
        <v>#DIV/0!</v>
      </c>
      <c r="BE9" s="239" t="e">
        <f t="shared" si="4"/>
        <v>#DIV/0!</v>
      </c>
      <c r="BF9" s="239" t="e">
        <f t="shared" si="4"/>
        <v>#DIV/0!</v>
      </c>
      <c r="BG9" s="239" t="e">
        <f t="shared" si="4"/>
        <v>#DIV/0!</v>
      </c>
      <c r="BH9" s="239" t="e">
        <f t="shared" si="4"/>
        <v>#DIV/0!</v>
      </c>
      <c r="BI9" s="239" t="e">
        <f t="shared" si="4"/>
        <v>#DIV/0!</v>
      </c>
      <c r="BJ9" s="239" t="e">
        <f t="shared" si="4"/>
        <v>#DIV/0!</v>
      </c>
      <c r="BK9" s="239" t="e">
        <f t="shared" si="4"/>
        <v>#DIV/0!</v>
      </c>
      <c r="BL9" s="239" t="e">
        <f t="shared" si="4"/>
        <v>#DIV/0!</v>
      </c>
      <c r="BM9" s="239" t="e">
        <f t="shared" si="4"/>
        <v>#DIV/0!</v>
      </c>
      <c r="BN9" s="239" t="e">
        <f t="shared" si="4"/>
        <v>#DIV/0!</v>
      </c>
      <c r="BO9" s="239" t="e">
        <f t="shared" si="4"/>
        <v>#DIV/0!</v>
      </c>
      <c r="BP9" s="239" t="e">
        <f t="shared" si="4"/>
        <v>#DIV/0!</v>
      </c>
      <c r="BQ9" s="239" t="e">
        <f t="shared" ref="BQ9:BU9" si="5">SUM(BO6:BQ6)/SUM(BO7:BQ7)</f>
        <v>#DIV/0!</v>
      </c>
      <c r="BR9" s="239" t="e">
        <f t="shared" si="5"/>
        <v>#DIV/0!</v>
      </c>
      <c r="BS9" s="239" t="e">
        <f t="shared" si="5"/>
        <v>#DIV/0!</v>
      </c>
      <c r="BT9" s="239" t="e">
        <f t="shared" si="5"/>
        <v>#DIV/0!</v>
      </c>
      <c r="BU9" s="239" t="e">
        <f t="shared" si="5"/>
        <v>#DIV/0!</v>
      </c>
    </row>
    <row r="11" spans="1:73" x14ac:dyDescent="0.3">
      <c r="A11" t="s">
        <v>914</v>
      </c>
      <c r="B11" s="239">
        <f>Summary!C13*12000</f>
        <v>2233774.3199999998</v>
      </c>
      <c r="C11" s="239">
        <f>Summary!D13*12000</f>
        <v>2231043.7200000002</v>
      </c>
      <c r="D11" s="239">
        <f>Summary!E13*12000</f>
        <v>2449492.44</v>
      </c>
      <c r="E11" s="239">
        <f>Summary!F13*12000</f>
        <v>2472302.88</v>
      </c>
      <c r="F11" s="239">
        <f>Summary!G13*12000</f>
        <v>2630639.0399999996</v>
      </c>
      <c r="G11" s="239">
        <f>Summary!H13*12000</f>
        <v>2699397.1200000001</v>
      </c>
      <c r="H11" s="239">
        <f>Summary!I13*12000</f>
        <v>2946452.76</v>
      </c>
      <c r="I11" s="239">
        <f>Summary!J13*12000</f>
        <v>7354225.9236135762</v>
      </c>
      <c r="J11" s="239">
        <f>Summary!K13*12000</f>
        <v>7354528.8091460513</v>
      </c>
      <c r="K11" s="239">
        <f>Summary!L13*12000</f>
        <v>7313690.658389844</v>
      </c>
      <c r="L11" s="239">
        <f>Summary!M13*12000</f>
        <v>7434513.8514816537</v>
      </c>
      <c r="M11" s="239">
        <f>Summary!N13*12000</f>
        <v>7491089.1426605191</v>
      </c>
      <c r="N11" s="239">
        <f>Summary!O13*12000</f>
        <v>7516974.9422065839</v>
      </c>
      <c r="O11" s="239">
        <f>Summary!P13*12000</f>
        <v>7744414.503196707</v>
      </c>
      <c r="P11" s="239">
        <f>Summary!Q13*12000</f>
        <v>7714558.487387564</v>
      </c>
      <c r="Q11" s="239">
        <f>Summary!R13*12000</f>
        <v>8017701.0086615663</v>
      </c>
      <c r="R11" s="239">
        <f>Summary!S13*12000</f>
        <v>7857434.8847258743</v>
      </c>
      <c r="S11" s="239">
        <f>Summary!T13*12000</f>
        <v>7857157.2997255726</v>
      </c>
      <c r="T11" s="239">
        <f>Summary!U13*12000</f>
        <v>8564089.6721467059</v>
      </c>
      <c r="U11" s="239">
        <f>Summary!V13*12000</f>
        <v>8560929.6483269613</v>
      </c>
      <c r="V11" s="239">
        <f>Summary!W13*12000</f>
        <v>8527604.2660298981</v>
      </c>
      <c r="W11" s="239">
        <f>Summary!X13*12000</f>
        <v>8988239.5483925715</v>
      </c>
      <c r="X11" s="239">
        <f>Summary!Y13*12000</f>
        <v>8944055.7573249117</v>
      </c>
      <c r="Y11" s="239">
        <f>Summary!Z13*12000</f>
        <v>9776332.3906902764</v>
      </c>
      <c r="Z11" s="239">
        <f>Summary!AA13*12000</f>
        <v>9394597.5475793872</v>
      </c>
      <c r="AA11" s="239">
        <f>Summary!AB13*12000</f>
        <v>9332361.7636595406</v>
      </c>
      <c r="AB11" s="239">
        <f>Summary!AC13*12000</f>
        <v>10103471.778379872</v>
      </c>
      <c r="AC11" s="239">
        <f>Summary!AD13*12000</f>
        <v>10237162.816648141</v>
      </c>
      <c r="AD11" s="239">
        <f>Summary!AE13*12000</f>
        <v>10852470.217617054</v>
      </c>
      <c r="AE11" s="239">
        <f>Summary!AF13*12000</f>
        <v>11029352.741166739</v>
      </c>
      <c r="AF11" s="239">
        <f>Summary!AG13*12000</f>
        <v>11534554.49019162</v>
      </c>
      <c r="AG11" s="239">
        <f>Summary!AH13*12000</f>
        <v>11527751.067639796</v>
      </c>
      <c r="AH11" s="239">
        <f>Summary!AI13*12000</f>
        <v>12565066.094183985</v>
      </c>
      <c r="AI11" s="239">
        <f>Summary!AJ13*12000</f>
        <v>12581641.258268505</v>
      </c>
      <c r="AJ11" s="239">
        <f>Summary!AK13*12000</f>
        <v>12522821.411200948</v>
      </c>
      <c r="AK11" s="239">
        <f>Summary!AL13*12000</f>
        <v>14000518.115341108</v>
      </c>
      <c r="AL11" s="239">
        <f>Summary!AM13*12000</f>
        <v>13203251.503417276</v>
      </c>
      <c r="AM11" s="239">
        <f>Summary!AN13*12000</f>
        <v>14269239.506927693</v>
      </c>
      <c r="AN11" s="239">
        <f>Summary!AO13*12000</f>
        <v>14477729.074397085</v>
      </c>
      <c r="AO11" s="239">
        <f>Summary!AP13*12000</f>
        <v>14218379.860247262</v>
      </c>
      <c r="AP11" s="239">
        <f>Summary!AQ13*12000</f>
        <v>15072375.986699112</v>
      </c>
      <c r="AQ11" s="239">
        <f>Summary!AR13*12000</f>
        <v>15290493.795294469</v>
      </c>
      <c r="AR11" s="239">
        <f>Summary!AS13*12000</f>
        <v>16565813.661390938</v>
      </c>
      <c r="AS11" s="239">
        <f>Summary!AT13*12000</f>
        <v>16165213.359090958</v>
      </c>
      <c r="AT11" s="239">
        <f>Summary!AU13*12000</f>
        <v>16656952.93488333</v>
      </c>
      <c r="AU11" s="239">
        <f>Summary!AV13*12000</f>
        <v>16947705.449625812</v>
      </c>
      <c r="AV11" s="239">
        <f>Summary!AW13*12000</f>
        <v>17333003.256472472</v>
      </c>
      <c r="AW11" s="239">
        <f>Summary!AX13*12000</f>
        <v>17719180.752667498</v>
      </c>
      <c r="AX11" s="239">
        <f>Summary!AY13*12000</f>
        <v>18081266.636396721</v>
      </c>
      <c r="AY11" s="239">
        <f>Summary!AZ13*12000</f>
        <v>18468295.955607407</v>
      </c>
      <c r="AZ11" s="239">
        <f>Summary!BA13*12000</f>
        <v>18941000.038901739</v>
      </c>
      <c r="BA11" s="239">
        <f>Summary!BB13*12000</f>
        <v>19465478.381595548</v>
      </c>
      <c r="BB11" s="239">
        <f>Summary!BC13*12000</f>
        <v>20121989.33058336</v>
      </c>
      <c r="BC11" s="239">
        <f>Summary!BD13*12000</f>
        <v>20822378.941054534</v>
      </c>
      <c r="BD11" s="239">
        <f>Summary!BE13*12000</f>
        <v>21523704.763437685</v>
      </c>
      <c r="BE11" s="239">
        <f>Summary!BF13*12000</f>
        <v>22276019.760966655</v>
      </c>
      <c r="BF11" s="239">
        <f>Summary!BG13*12000</f>
        <v>23047372.594878189</v>
      </c>
      <c r="BG11" s="239">
        <f>Summary!BH13*12000</f>
        <v>23844360.113367707</v>
      </c>
      <c r="BH11" s="239">
        <f>Summary!BI13*12000</f>
        <v>24692079.04681769</v>
      </c>
      <c r="BI11" s="239">
        <f>Summary!BJ13*12000</f>
        <v>25558890.756336492</v>
      </c>
      <c r="BJ11" s="239">
        <f>Summary!BK13*12000</f>
        <v>26449325.836265717</v>
      </c>
      <c r="BK11" s="239">
        <f>Summary!BL13*12000</f>
        <v>27340788.179473575</v>
      </c>
      <c r="BL11" s="239">
        <f>Summary!BM13*12000</f>
        <v>28233287.500577707</v>
      </c>
      <c r="BM11" s="239">
        <f>Summary!BN13*12000</f>
        <v>29201120.464626696</v>
      </c>
      <c r="BN11" s="239">
        <f>Summary!BO13*12000</f>
        <v>30187510.233407203</v>
      </c>
      <c r="BO11" s="239">
        <f>Summary!BP13*12000</f>
        <v>31192466.922744904</v>
      </c>
      <c r="BP11" s="239">
        <f>Summary!BQ13*12000</f>
        <v>32216000.785850383</v>
      </c>
      <c r="BQ11" s="239">
        <f>Summary!BR13*12000</f>
        <v>33258122.215185001</v>
      </c>
      <c r="BR11" s="239">
        <f>Summary!BS13*12000</f>
        <v>34318841.744352102</v>
      </c>
      <c r="BS11" s="239">
        <f>Summary!BT13*12000</f>
        <v>35398170.050013863</v>
      </c>
      <c r="BT11" s="239">
        <f>Summary!BU13*12000</f>
        <v>36496117.953834221</v>
      </c>
      <c r="BU11" s="239">
        <f>Summary!BV13*12000</f>
        <v>37612384.46072498</v>
      </c>
    </row>
    <row r="12" spans="1:73" x14ac:dyDescent="0.3">
      <c r="A12" t="s">
        <v>106</v>
      </c>
      <c r="B12" s="176">
        <f>B7</f>
        <v>13.830842900825015</v>
      </c>
      <c r="C12" s="176">
        <f t="shared" ref="C12:F12" si="6">C7</f>
        <v>17.661570414815671</v>
      </c>
      <c r="D12" s="176">
        <f t="shared" si="6"/>
        <v>21.684763168522473</v>
      </c>
      <c r="E12" s="176">
        <f t="shared" si="6"/>
        <v>21.769630185195869</v>
      </c>
      <c r="F12" s="176">
        <f t="shared" si="6"/>
        <v>21.269543645070097</v>
      </c>
      <c r="G12" s="176">
        <f t="shared" ref="G12:BR12" si="7">G7</f>
        <v>20.061847343218137</v>
      </c>
      <c r="H12" s="176">
        <f t="shared" si="7"/>
        <v>21.369584030462125</v>
      </c>
      <c r="I12" s="176">
        <f t="shared" si="7"/>
        <v>37.032258064516128</v>
      </c>
      <c r="J12" s="176">
        <f t="shared" si="7"/>
        <v>39.633333333333333</v>
      </c>
      <c r="K12" s="176">
        <f t="shared" si="7"/>
        <v>40.516129032258064</v>
      </c>
      <c r="L12" s="176">
        <f t="shared" si="7"/>
        <v>42.633333333333333</v>
      </c>
      <c r="M12" s="176">
        <f t="shared" si="7"/>
        <v>46.870967741935488</v>
      </c>
      <c r="N12" s="176">
        <f t="shared" si="7"/>
        <v>48.870967741935488</v>
      </c>
      <c r="O12" s="176">
        <f t="shared" si="7"/>
        <v>49.821428571428569</v>
      </c>
      <c r="P12" s="176">
        <f t="shared" si="7"/>
        <v>51.838709677419352</v>
      </c>
      <c r="Q12" s="176">
        <f t="shared" si="7"/>
        <v>53</v>
      </c>
      <c r="R12" s="176">
        <f t="shared" si="7"/>
        <v>57.516129032258064</v>
      </c>
      <c r="S12" s="176">
        <f t="shared" si="7"/>
        <v>63.133333333333333</v>
      </c>
      <c r="T12" s="176">
        <f t="shared" si="7"/>
        <v>64</v>
      </c>
      <c r="U12" s="176">
        <f t="shared" si="7"/>
        <v>73</v>
      </c>
      <c r="V12" s="176">
        <f t="shared" si="7"/>
        <v>76</v>
      </c>
      <c r="W12" s="176">
        <f t="shared" si="7"/>
        <v>79</v>
      </c>
      <c r="X12" s="176">
        <f t="shared" si="7"/>
        <v>83</v>
      </c>
      <c r="Y12" s="176">
        <f t="shared" si="7"/>
        <v>86</v>
      </c>
      <c r="Z12" s="176">
        <f t="shared" si="7"/>
        <v>92</v>
      </c>
      <c r="AA12" s="176">
        <f t="shared" si="7"/>
        <v>92</v>
      </c>
      <c r="AB12" s="176">
        <f t="shared" si="7"/>
        <v>95</v>
      </c>
      <c r="AC12" s="176">
        <f t="shared" si="7"/>
        <v>98</v>
      </c>
      <c r="AD12" s="176">
        <f t="shared" si="7"/>
        <v>98</v>
      </c>
      <c r="AE12" s="176">
        <f t="shared" si="7"/>
        <v>99</v>
      </c>
      <c r="AF12" s="176">
        <f t="shared" si="7"/>
        <v>100</v>
      </c>
      <c r="AG12" s="176">
        <f t="shared" si="7"/>
        <v>104</v>
      </c>
      <c r="AH12" s="176">
        <f t="shared" si="7"/>
        <v>108</v>
      </c>
      <c r="AI12" s="176">
        <f t="shared" si="7"/>
        <v>108</v>
      </c>
      <c r="AJ12" s="176">
        <f t="shared" si="7"/>
        <v>108</v>
      </c>
      <c r="AK12" s="176">
        <f t="shared" si="7"/>
        <v>108</v>
      </c>
      <c r="AL12" s="176">
        <f t="shared" si="7"/>
        <v>108</v>
      </c>
      <c r="AM12" s="176">
        <f t="shared" si="7"/>
        <v>108</v>
      </c>
      <c r="AN12" s="176">
        <f t="shared" si="7"/>
        <v>108</v>
      </c>
      <c r="AO12" s="176">
        <f t="shared" si="7"/>
        <v>108</v>
      </c>
      <c r="AP12" s="176">
        <f t="shared" si="7"/>
        <v>108</v>
      </c>
      <c r="AQ12" s="176">
        <f t="shared" si="7"/>
        <v>108</v>
      </c>
      <c r="AR12" s="176">
        <f t="shared" si="7"/>
        <v>108</v>
      </c>
      <c r="AS12" s="176">
        <f t="shared" si="7"/>
        <v>108</v>
      </c>
      <c r="AT12" s="176">
        <f t="shared" si="7"/>
        <v>108</v>
      </c>
      <c r="AU12" s="176">
        <f t="shared" si="7"/>
        <v>108</v>
      </c>
      <c r="AV12" s="176">
        <f t="shared" si="7"/>
        <v>108</v>
      </c>
      <c r="AW12" s="176">
        <f t="shared" si="7"/>
        <v>108</v>
      </c>
      <c r="AX12" s="176">
        <f t="shared" si="7"/>
        <v>0</v>
      </c>
      <c r="AY12" s="176">
        <f t="shared" si="7"/>
        <v>0</v>
      </c>
      <c r="AZ12" s="176">
        <f t="shared" si="7"/>
        <v>0</v>
      </c>
      <c r="BA12" s="176">
        <f t="shared" si="7"/>
        <v>0</v>
      </c>
      <c r="BB12" s="176">
        <f t="shared" si="7"/>
        <v>0</v>
      </c>
      <c r="BC12" s="176">
        <f t="shared" si="7"/>
        <v>0</v>
      </c>
      <c r="BD12" s="176">
        <f t="shared" si="7"/>
        <v>0</v>
      </c>
      <c r="BE12" s="176">
        <f t="shared" si="7"/>
        <v>0</v>
      </c>
      <c r="BF12" s="176">
        <f t="shared" si="7"/>
        <v>0</v>
      </c>
      <c r="BG12" s="176">
        <f t="shared" si="7"/>
        <v>0</v>
      </c>
      <c r="BH12" s="176">
        <f t="shared" si="7"/>
        <v>0</v>
      </c>
      <c r="BI12" s="176">
        <f t="shared" si="7"/>
        <v>0</v>
      </c>
      <c r="BJ12" s="176">
        <f t="shared" si="7"/>
        <v>0</v>
      </c>
      <c r="BK12" s="176">
        <f t="shared" si="7"/>
        <v>0</v>
      </c>
      <c r="BL12" s="176">
        <f t="shared" si="7"/>
        <v>0</v>
      </c>
      <c r="BM12" s="176">
        <f t="shared" si="7"/>
        <v>0</v>
      </c>
      <c r="BN12" s="176">
        <f t="shared" si="7"/>
        <v>0</v>
      </c>
      <c r="BO12" s="176">
        <f t="shared" si="7"/>
        <v>0</v>
      </c>
      <c r="BP12" s="176">
        <f t="shared" si="7"/>
        <v>0</v>
      </c>
      <c r="BQ12" s="176">
        <f t="shared" si="7"/>
        <v>0</v>
      </c>
      <c r="BR12" s="176">
        <f t="shared" si="7"/>
        <v>0</v>
      </c>
      <c r="BS12" s="176">
        <f t="shared" ref="BS12:BU12" si="8">BS7</f>
        <v>0</v>
      </c>
      <c r="BT12" s="176">
        <f t="shared" si="8"/>
        <v>0</v>
      </c>
      <c r="BU12" s="176">
        <f t="shared" si="8"/>
        <v>0</v>
      </c>
    </row>
    <row r="13" spans="1:73" x14ac:dyDescent="0.3">
      <c r="A13" t="s">
        <v>915</v>
      </c>
      <c r="B13" s="239">
        <f>B11/B12</f>
        <v>161506.73794919284</v>
      </c>
      <c r="C13" s="239">
        <f t="shared" ref="C13:D13" si="9">C11/C12</f>
        <v>126321.93330489207</v>
      </c>
      <c r="D13" s="239">
        <f t="shared" si="9"/>
        <v>112959.15113131946</v>
      </c>
      <c r="E13" s="239">
        <f t="shared" ref="E13:F13" si="10">E11/E12</f>
        <v>113566.59984427548</v>
      </c>
      <c r="F13" s="239">
        <f t="shared" si="10"/>
        <v>123681.0287939457</v>
      </c>
      <c r="G13" s="239">
        <f t="shared" ref="G13:BR13" si="11">G11/G12</f>
        <v>134553.76635155812</v>
      </c>
      <c r="H13" s="239">
        <f t="shared" si="11"/>
        <v>137880.67918401505</v>
      </c>
      <c r="I13" s="239">
        <f t="shared" si="11"/>
        <v>198589.72441813664</v>
      </c>
      <c r="J13" s="239">
        <f t="shared" si="11"/>
        <v>185564.22563026202</v>
      </c>
      <c r="K13" s="239">
        <f t="shared" si="11"/>
        <v>180513.06561312513</v>
      </c>
      <c r="L13" s="239">
        <f t="shared" si="11"/>
        <v>174382.6548431975</v>
      </c>
      <c r="M13" s="239">
        <f t="shared" si="11"/>
        <v>159823.64998105718</v>
      </c>
      <c r="N13" s="239">
        <f t="shared" si="11"/>
        <v>153812.68858640533</v>
      </c>
      <c r="O13" s="239">
        <f t="shared" si="11"/>
        <v>155443.44522545362</v>
      </c>
      <c r="P13" s="239">
        <f t="shared" si="11"/>
        <v>148818.48980025793</v>
      </c>
      <c r="Q13" s="239">
        <f t="shared" si="11"/>
        <v>151277.37752191635</v>
      </c>
      <c r="R13" s="239">
        <f t="shared" si="11"/>
        <v>136612.72093466186</v>
      </c>
      <c r="S13" s="239">
        <f t="shared" si="11"/>
        <v>124453.38911920125</v>
      </c>
      <c r="T13" s="239">
        <f t="shared" si="11"/>
        <v>133813.90112729228</v>
      </c>
      <c r="U13" s="239">
        <f t="shared" si="11"/>
        <v>117273.00888119126</v>
      </c>
      <c r="V13" s="239">
        <f t="shared" si="11"/>
        <v>112205.31928986708</v>
      </c>
      <c r="W13" s="239">
        <f t="shared" si="11"/>
        <v>113775.184156868</v>
      </c>
      <c r="X13" s="239">
        <f t="shared" si="11"/>
        <v>107759.70791957725</v>
      </c>
      <c r="Y13" s="239">
        <f t="shared" si="11"/>
        <v>113678.28361267764</v>
      </c>
      <c r="Z13" s="239">
        <f t="shared" si="11"/>
        <v>102115.19073455855</v>
      </c>
      <c r="AA13" s="239">
        <f t="shared" si="11"/>
        <v>101438.7148223863</v>
      </c>
      <c r="AB13" s="239">
        <f t="shared" si="11"/>
        <v>106352.33450926181</v>
      </c>
      <c r="AC13" s="239">
        <f t="shared" si="11"/>
        <v>104460.84506783816</v>
      </c>
      <c r="AD13" s="239">
        <f t="shared" si="11"/>
        <v>110739.49201650055</v>
      </c>
      <c r="AE13" s="239">
        <f t="shared" si="11"/>
        <v>111407.60344612868</v>
      </c>
      <c r="AF13" s="239">
        <f t="shared" si="11"/>
        <v>115345.5449019162</v>
      </c>
      <c r="AG13" s="239">
        <f t="shared" si="11"/>
        <v>110843.76026576727</v>
      </c>
      <c r="AH13" s="239">
        <f t="shared" si="11"/>
        <v>116343.20457577764</v>
      </c>
      <c r="AI13" s="239">
        <f t="shared" si="11"/>
        <v>116496.67831730098</v>
      </c>
      <c r="AJ13" s="239">
        <f t="shared" si="11"/>
        <v>115952.05010371248</v>
      </c>
      <c r="AK13" s="239">
        <f t="shared" si="11"/>
        <v>129634.42699389915</v>
      </c>
      <c r="AL13" s="239">
        <f t="shared" si="11"/>
        <v>122252.32873534515</v>
      </c>
      <c r="AM13" s="239">
        <f t="shared" si="11"/>
        <v>132122.58802710826</v>
      </c>
      <c r="AN13" s="239">
        <f t="shared" si="11"/>
        <v>134053.0469851582</v>
      </c>
      <c r="AO13" s="239">
        <f t="shared" si="11"/>
        <v>131651.66537265983</v>
      </c>
      <c r="AP13" s="239">
        <f t="shared" si="11"/>
        <v>139559.03691388067</v>
      </c>
      <c r="AQ13" s="239">
        <f t="shared" si="11"/>
        <v>141578.64625272655</v>
      </c>
      <c r="AR13" s="239">
        <f t="shared" si="11"/>
        <v>153387.16353139759</v>
      </c>
      <c r="AS13" s="239">
        <f t="shared" si="11"/>
        <v>149677.90147306441</v>
      </c>
      <c r="AT13" s="239">
        <f t="shared" si="11"/>
        <v>154231.04569336417</v>
      </c>
      <c r="AU13" s="239">
        <f t="shared" si="11"/>
        <v>156923.19860764642</v>
      </c>
      <c r="AV13" s="239">
        <f t="shared" si="11"/>
        <v>160490.77089326363</v>
      </c>
      <c r="AW13" s="239">
        <f t="shared" si="11"/>
        <v>164066.48845062498</v>
      </c>
      <c r="AX13" s="239" t="e">
        <f t="shared" si="11"/>
        <v>#DIV/0!</v>
      </c>
      <c r="AY13" s="239" t="e">
        <f t="shared" si="11"/>
        <v>#DIV/0!</v>
      </c>
      <c r="AZ13" s="239" t="e">
        <f t="shared" si="11"/>
        <v>#DIV/0!</v>
      </c>
      <c r="BA13" s="239" t="e">
        <f t="shared" si="11"/>
        <v>#DIV/0!</v>
      </c>
      <c r="BB13" s="239" t="e">
        <f t="shared" si="11"/>
        <v>#DIV/0!</v>
      </c>
      <c r="BC13" s="239" t="e">
        <f t="shared" si="11"/>
        <v>#DIV/0!</v>
      </c>
      <c r="BD13" s="239" t="e">
        <f t="shared" si="11"/>
        <v>#DIV/0!</v>
      </c>
      <c r="BE13" s="239" t="e">
        <f t="shared" si="11"/>
        <v>#DIV/0!</v>
      </c>
      <c r="BF13" s="239" t="e">
        <f t="shared" si="11"/>
        <v>#DIV/0!</v>
      </c>
      <c r="BG13" s="239" t="e">
        <f t="shared" si="11"/>
        <v>#DIV/0!</v>
      </c>
      <c r="BH13" s="239" t="e">
        <f t="shared" si="11"/>
        <v>#DIV/0!</v>
      </c>
      <c r="BI13" s="239" t="e">
        <f t="shared" si="11"/>
        <v>#DIV/0!</v>
      </c>
      <c r="BJ13" s="239" t="e">
        <f t="shared" si="11"/>
        <v>#DIV/0!</v>
      </c>
      <c r="BK13" s="239" t="e">
        <f t="shared" si="11"/>
        <v>#DIV/0!</v>
      </c>
      <c r="BL13" s="239" t="e">
        <f t="shared" si="11"/>
        <v>#DIV/0!</v>
      </c>
      <c r="BM13" s="239" t="e">
        <f t="shared" si="11"/>
        <v>#DIV/0!</v>
      </c>
      <c r="BN13" s="239" t="e">
        <f t="shared" si="11"/>
        <v>#DIV/0!</v>
      </c>
      <c r="BO13" s="239" t="e">
        <f t="shared" si="11"/>
        <v>#DIV/0!</v>
      </c>
      <c r="BP13" s="239" t="e">
        <f t="shared" si="11"/>
        <v>#DIV/0!</v>
      </c>
      <c r="BQ13" s="239" t="e">
        <f t="shared" si="11"/>
        <v>#DIV/0!</v>
      </c>
      <c r="BR13" s="239" t="e">
        <f t="shared" si="11"/>
        <v>#DIV/0!</v>
      </c>
      <c r="BS13" s="239" t="e">
        <f t="shared" ref="BS13:BU13" si="12">BS11/BS12</f>
        <v>#DIV/0!</v>
      </c>
      <c r="BT13" s="239" t="e">
        <f t="shared" si="12"/>
        <v>#DIV/0!</v>
      </c>
      <c r="BU13" s="239" t="e">
        <f t="shared" si="12"/>
        <v>#DIV/0!</v>
      </c>
    </row>
    <row r="14" spans="1:73" x14ac:dyDescent="0.3">
      <c r="A14" t="s">
        <v>916</v>
      </c>
      <c r="D14" s="239">
        <f>SUM(B11:D11)/SUM(B12:D12)</f>
        <v>130024.02416117695</v>
      </c>
      <c r="E14" s="239">
        <f t="shared" ref="E14:F14" si="13">SUM(C11:E11)/SUM(C12:E12)</f>
        <v>117037.16343392902</v>
      </c>
      <c r="F14" s="239">
        <f t="shared" si="13"/>
        <v>116686.88139507601</v>
      </c>
      <c r="G14" s="239">
        <f t="shared" ref="G14" si="14">SUM(E11:G11)/SUM(E12:G12)</f>
        <v>123648.37992952557</v>
      </c>
      <c r="H14" s="239">
        <f t="shared" ref="H14" si="15">SUM(F11:H11)/SUM(F12:H12)</f>
        <v>131999.36552063128</v>
      </c>
      <c r="I14" s="239">
        <f t="shared" ref="I14" si="16">SUM(G11:I11)/SUM(G12:I12)</f>
        <v>165682.69854113052</v>
      </c>
      <c r="J14" s="239">
        <f t="shared" ref="J14" si="17">SUM(H11:J11)/SUM(H12:J12)</f>
        <v>180090.53807089917</v>
      </c>
      <c r="K14" s="239">
        <f t="shared" ref="K14" si="18">SUM(I11:K11)/SUM(I12:K12)</f>
        <v>187934.13606079164</v>
      </c>
      <c r="L14" s="239">
        <f t="shared" ref="L14" si="19">SUM(J11:L11)/SUM(J12:L12)</f>
        <v>180014.90512738921</v>
      </c>
      <c r="M14" s="239">
        <f t="shared" ref="M14" si="20">SUM(K11:M11)/SUM(K12:M12)</f>
        <v>171044.60917518981</v>
      </c>
      <c r="N14" s="239">
        <f t="shared" ref="N14" si="21">SUM(L11:N11)/SUM(L12:N12)</f>
        <v>162186.33667838236</v>
      </c>
      <c r="O14" s="239">
        <f t="shared" ref="O14" si="22">SUM(M11:O11)/SUM(M12:O12)</f>
        <v>156306.35315229555</v>
      </c>
      <c r="P14" s="239">
        <f t="shared" ref="P14" si="23">SUM(N11:P11)/SUM(N12:P12)</f>
        <v>152632.55910839853</v>
      </c>
      <c r="Q14" s="239">
        <f t="shared" ref="Q14" si="24">SUM(O11:Q11)/SUM(O12:Q12)</f>
        <v>151795.2477287451</v>
      </c>
      <c r="R14" s="239">
        <f t="shared" ref="R14" si="25">SUM(P11:R11)/SUM(P12:R12)</f>
        <v>145297.14401033678</v>
      </c>
      <c r="S14" s="239">
        <f t="shared" ref="S14" si="26">SUM(Q11:S11)/SUM(Q12:S12)</f>
        <v>136667.81843037574</v>
      </c>
      <c r="T14" s="239">
        <f t="shared" ref="T14" si="27">SUM(R11:T11)/SUM(R12:T12)</f>
        <v>131485.2561472845</v>
      </c>
      <c r="U14" s="239">
        <f t="shared" ref="U14" si="28">SUM(S11:U11)/SUM(S12:U12)</f>
        <v>124827.66465789094</v>
      </c>
      <c r="V14" s="239">
        <f t="shared" ref="V14" si="29">SUM(T11:V11)/SUM(T12:V12)</f>
        <v>120434.85251879608</v>
      </c>
      <c r="W14" s="239">
        <f t="shared" ref="W14" si="30">SUM(U11:W11)/SUM(U12:W12)</f>
        <v>114371.81343311153</v>
      </c>
      <c r="X14" s="239">
        <f t="shared" ref="X14" si="31">SUM(V11:X11)/SUM(V12:X12)</f>
        <v>111176.04862078732</v>
      </c>
      <c r="Y14" s="239">
        <f t="shared" ref="Y14" si="32">SUM(W11:Y11)/SUM(W12:Y12)</f>
        <v>111728.33748551515</v>
      </c>
      <c r="Z14" s="239">
        <f t="shared" ref="Z14" si="33">SUM(X11:Z11)/SUM(X12:Z12)</f>
        <v>107720.2517072589</v>
      </c>
      <c r="AA14" s="239">
        <f t="shared" ref="AA14" si="34">SUM(Y11:AA11)/SUM(Y12:AA12)</f>
        <v>105567.74704418224</v>
      </c>
      <c r="AB14" s="239">
        <f t="shared" ref="AB14" si="35">SUM(Z11:AB11)/SUM(Z12:AB12)</f>
        <v>103334.87845741506</v>
      </c>
      <c r="AC14" s="239">
        <f t="shared" ref="AC14" si="36">SUM(AA11:AC11)/SUM(AA12:AC12)</f>
        <v>104115.77669714931</v>
      </c>
      <c r="AD14" s="239">
        <f t="shared" ref="AD14" si="37">SUM(AB11:AD11)/SUM(AB12:AD12)</f>
        <v>107192.80004345384</v>
      </c>
      <c r="AE14" s="239">
        <f t="shared" ref="AE14" si="38">SUM(AC11:AE11)/SUM(AC12:AE12)</f>
        <v>108877.91788282011</v>
      </c>
      <c r="AF14" s="239">
        <f t="shared" ref="AF14" si="39">SUM(AD11:AF11)/SUM(AD12:AF12)</f>
        <v>112513.05538375559</v>
      </c>
      <c r="AG14" s="239">
        <f t="shared" ref="AG14" si="40">SUM(AE11:AG11)/SUM(AE12:AG12)</f>
        <v>112513.72375906982</v>
      </c>
      <c r="AH14" s="239">
        <f t="shared" ref="AH14" si="41">SUM(AF11:AH11)/SUM(AF12:AH12)</f>
        <v>114190.29375645962</v>
      </c>
      <c r="AI14" s="239">
        <f t="shared" ref="AI14" si="42">SUM(AG11:AI11)/SUM(AG12:AI12)</f>
        <v>114607.6825627884</v>
      </c>
      <c r="AJ14" s="239">
        <f t="shared" ref="AJ14" si="43">SUM(AH11:AJ11)/SUM(AH12:AJ12)</f>
        <v>116263.97766559705</v>
      </c>
      <c r="AK14" s="239">
        <f t="shared" ref="AK14" si="44">SUM(AI11:AK11)/SUM(AI12:AK12)</f>
        <v>120694.38513830419</v>
      </c>
      <c r="AL14" s="239">
        <f t="shared" ref="AL14" si="45">SUM(AJ11:AL11)/SUM(AJ12:AL12)</f>
        <v>122612.93527765227</v>
      </c>
      <c r="AM14" s="239">
        <f t="shared" ref="AM14" si="46">SUM(AK11:AM11)/SUM(AK12:AM12)</f>
        <v>128003.11458545086</v>
      </c>
      <c r="AN14" s="239">
        <f t="shared" ref="AN14" si="47">SUM(AL11:AN11)/SUM(AL12:AN12)</f>
        <v>129475.98791587054</v>
      </c>
      <c r="AO14" s="239">
        <f t="shared" ref="AO14" si="48">SUM(AM11:AO11)/SUM(AM12:AO12)</f>
        <v>132609.10012830875</v>
      </c>
      <c r="AP14" s="239">
        <f t="shared" ref="AP14" si="49">SUM(AN11:AP11)/SUM(AN12:AP12)</f>
        <v>135087.91642389956</v>
      </c>
      <c r="AQ14" s="239">
        <f t="shared" ref="AQ14" si="50">SUM(AO11:AQ11)/SUM(AO12:AQ12)</f>
        <v>137596.44951308903</v>
      </c>
      <c r="AR14" s="239">
        <f t="shared" ref="AR14" si="51">SUM(AP11:AR11)/SUM(AP12:AR12)</f>
        <v>144841.61556600159</v>
      </c>
      <c r="AS14" s="239">
        <f t="shared" ref="AS14" si="52">SUM(AQ11:AS11)/SUM(AQ12:AS12)</f>
        <v>148214.57041906286</v>
      </c>
      <c r="AT14" s="239">
        <f t="shared" ref="AT14" si="53">SUM(AR11:AT11)/SUM(AR12:AT12)</f>
        <v>152432.03689927538</v>
      </c>
      <c r="AU14" s="239">
        <f t="shared" ref="AU14" si="54">SUM(AS11:AU11)/SUM(AS12:AU12)</f>
        <v>153610.71525802501</v>
      </c>
      <c r="AV14" s="239">
        <f t="shared" ref="AV14" si="55">SUM(AT11:AV11)/SUM(AT12:AV12)</f>
        <v>157215.00506475806</v>
      </c>
      <c r="AW14" s="239">
        <f t="shared" ref="AW14" si="56">SUM(AU11:AW11)/SUM(AU12:AW12)</f>
        <v>160493.48598384502</v>
      </c>
      <c r="AX14" s="239">
        <f t="shared" ref="AX14" si="57">SUM(AV11:AX11)/SUM(AV12:AX12)</f>
        <v>245988.19743304024</v>
      </c>
      <c r="AY14" s="239">
        <f t="shared" ref="AY14" si="58">SUM(AW11:AY11)/SUM(AW12:AY12)</f>
        <v>502488.36430251511</v>
      </c>
      <c r="AZ14" s="239" t="e">
        <f t="shared" ref="AZ14" si="59">SUM(AX11:AZ11)/SUM(AX12:AZ12)</f>
        <v>#DIV/0!</v>
      </c>
      <c r="BA14" s="239" t="e">
        <f t="shared" ref="BA14" si="60">SUM(AY11:BA11)/SUM(AY12:BA12)</f>
        <v>#DIV/0!</v>
      </c>
      <c r="BB14" s="239" t="e">
        <f t="shared" ref="BB14" si="61">SUM(AZ11:BB11)/SUM(AZ12:BB12)</f>
        <v>#DIV/0!</v>
      </c>
      <c r="BC14" s="239" t="e">
        <f t="shared" ref="BC14" si="62">SUM(BA11:BC11)/SUM(BA12:BC12)</f>
        <v>#DIV/0!</v>
      </c>
      <c r="BD14" s="239" t="e">
        <f t="shared" ref="BD14" si="63">SUM(BB11:BD11)/SUM(BB12:BD12)</f>
        <v>#DIV/0!</v>
      </c>
      <c r="BE14" s="239" t="e">
        <f t="shared" ref="BE14" si="64">SUM(BC11:BE11)/SUM(BC12:BE12)</f>
        <v>#DIV/0!</v>
      </c>
      <c r="BF14" s="239" t="e">
        <f t="shared" ref="BF14" si="65">SUM(BD11:BF11)/SUM(BD12:BF12)</f>
        <v>#DIV/0!</v>
      </c>
      <c r="BG14" s="239" t="e">
        <f t="shared" ref="BG14" si="66">SUM(BE11:BG11)/SUM(BE12:BG12)</f>
        <v>#DIV/0!</v>
      </c>
      <c r="BH14" s="239" t="e">
        <f t="shared" ref="BH14" si="67">SUM(BF11:BH11)/SUM(BF12:BH12)</f>
        <v>#DIV/0!</v>
      </c>
      <c r="BI14" s="239" t="e">
        <f t="shared" ref="BI14" si="68">SUM(BG11:BI11)/SUM(BG12:BI12)</f>
        <v>#DIV/0!</v>
      </c>
      <c r="BJ14" s="239" t="e">
        <f t="shared" ref="BJ14" si="69">SUM(BH11:BJ11)/SUM(BH12:BJ12)</f>
        <v>#DIV/0!</v>
      </c>
      <c r="BK14" s="239" t="e">
        <f t="shared" ref="BK14" si="70">SUM(BI11:BK11)/SUM(BI12:BK12)</f>
        <v>#DIV/0!</v>
      </c>
      <c r="BL14" s="239" t="e">
        <f t="shared" ref="BL14" si="71">SUM(BJ11:BL11)/SUM(BJ12:BL12)</f>
        <v>#DIV/0!</v>
      </c>
      <c r="BM14" s="239" t="e">
        <f t="shared" ref="BM14" si="72">SUM(BK11:BM11)/SUM(BK12:BM12)</f>
        <v>#DIV/0!</v>
      </c>
      <c r="BN14" s="239" t="e">
        <f t="shared" ref="BN14" si="73">SUM(BL11:BN11)/SUM(BL12:BN12)</f>
        <v>#DIV/0!</v>
      </c>
      <c r="BO14" s="239" t="e">
        <f t="shared" ref="BO14" si="74">SUM(BM11:BO11)/SUM(BM12:BO12)</f>
        <v>#DIV/0!</v>
      </c>
      <c r="BP14" s="239" t="e">
        <f t="shared" ref="BP14" si="75">SUM(BN11:BP11)/SUM(BN12:BP12)</f>
        <v>#DIV/0!</v>
      </c>
      <c r="BQ14" s="239" t="e">
        <f t="shared" ref="BQ14" si="76">SUM(BO11:BQ11)/SUM(BO12:BQ12)</f>
        <v>#DIV/0!</v>
      </c>
      <c r="BR14" s="239" t="e">
        <f t="shared" ref="BR14" si="77">SUM(BP11:BR11)/SUM(BP12:BR12)</f>
        <v>#DIV/0!</v>
      </c>
      <c r="BS14" s="239" t="e">
        <f t="shared" ref="BS14" si="78">SUM(BQ11:BS11)/SUM(BQ12:BS12)</f>
        <v>#DIV/0!</v>
      </c>
      <c r="BT14" s="239" t="e">
        <f t="shared" ref="BT14" si="79">SUM(BR11:BT11)/SUM(BR12:BT12)</f>
        <v>#DIV/0!</v>
      </c>
      <c r="BU14" s="239" t="e">
        <f t="shared" ref="BU14" si="80">SUM(BS11:BU11)/SUM(BS12:BU12)</f>
        <v>#DIV/0!</v>
      </c>
    </row>
  </sheetData>
  <conditionalFormatting sqref="B4:BU4">
    <cfRule type="cellIs" dxfId="23" priority="1" operator="equal">
      <formula>"Fcst"</formula>
    </cfRule>
    <cfRule type="cellIs" dxfId="22" priority="2" operator="equal">
      <formula>"Actual"</formula>
    </cfRule>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293D4-5CEC-438E-B32C-A27C304506F1}">
  <sheetPr codeName="Sheet30">
    <tabColor rgb="FF7030A0"/>
  </sheetPr>
  <dimension ref="A1:BU49"/>
  <sheetViews>
    <sheetView zoomScaleNormal="100" workbookViewId="0">
      <pane xSplit="1" ySplit="7" topLeftCell="BC8" activePane="bottomRight" state="frozen"/>
      <selection pane="topRight" activeCell="B1" sqref="B1"/>
      <selection pane="bottomLeft" activeCell="A9" sqref="A9"/>
      <selection pane="bottomRight" activeCell="F26" sqref="F26"/>
    </sheetView>
  </sheetViews>
  <sheetFormatPr defaultColWidth="8.6640625" defaultRowHeight="14.4" x14ac:dyDescent="0.3"/>
  <cols>
    <col min="1" max="1" width="32.44140625" customWidth="1"/>
    <col min="2" max="4" width="10.109375" bestFit="1" customWidth="1"/>
    <col min="7" max="7" width="10.109375" bestFit="1" customWidth="1"/>
  </cols>
  <sheetData>
    <row r="1" spans="1:73" ht="21" x14ac:dyDescent="0.4">
      <c r="A1" s="155" t="s">
        <v>342</v>
      </c>
    </row>
    <row r="4" spans="1:73" x14ac:dyDescent="0.3">
      <c r="A4" s="143" t="s">
        <v>295</v>
      </c>
      <c r="B4" s="154" t="s">
        <v>343</v>
      </c>
    </row>
    <row r="5" spans="1:73" x14ac:dyDescent="0.3">
      <c r="A5" s="143"/>
      <c r="B5" s="154"/>
    </row>
    <row r="6" spans="1:73" x14ac:dyDescent="0.3">
      <c r="B6" s="275" t="str">
        <f>Summary!C2</f>
        <v>Actual</v>
      </c>
      <c r="C6" s="275" t="str">
        <f>Summary!D2</f>
        <v>Actual</v>
      </c>
      <c r="D6" s="275" t="str">
        <f>Summary!E2</f>
        <v>Actual</v>
      </c>
      <c r="E6" s="275" t="str">
        <f>Summary!F2</f>
        <v>Actual</v>
      </c>
      <c r="F6" s="275" t="str">
        <f>Summary!G2</f>
        <v>Actual</v>
      </c>
      <c r="G6" s="275" t="str">
        <f>Summary!H2</f>
        <v>Actual</v>
      </c>
      <c r="H6" s="275" t="str">
        <f>Summary!I2</f>
        <v>Actual</v>
      </c>
      <c r="I6" s="275" t="str">
        <f>Summary!J2</f>
        <v>Fcst</v>
      </c>
      <c r="J6" s="275" t="str">
        <f>Summary!K2</f>
        <v>Fcst</v>
      </c>
      <c r="K6" s="275" t="str">
        <f>Summary!L2</f>
        <v>Fcst</v>
      </c>
      <c r="L6" s="275" t="str">
        <f>Summary!M2</f>
        <v>Fcst</v>
      </c>
      <c r="M6" s="275" t="str">
        <f>Summary!N2</f>
        <v>Fcst</v>
      </c>
      <c r="N6" s="275" t="str">
        <f>Summary!O2</f>
        <v>Fcst</v>
      </c>
      <c r="O6" s="275" t="str">
        <f>Summary!P2</f>
        <v>Fcst</v>
      </c>
      <c r="P6" s="275" t="str">
        <f>Summary!Q2</f>
        <v>Fcst</v>
      </c>
      <c r="Q6" s="275" t="str">
        <f>Summary!R2</f>
        <v>Fcst</v>
      </c>
      <c r="R6" s="275" t="str">
        <f>Summary!S2</f>
        <v>Fcst</v>
      </c>
      <c r="S6" s="275" t="str">
        <f>Summary!T2</f>
        <v>Fcst</v>
      </c>
      <c r="T6" s="275" t="str">
        <f>Summary!U2</f>
        <v>Fcst</v>
      </c>
      <c r="U6" s="275" t="str">
        <f>Summary!V2</f>
        <v>Fcst</v>
      </c>
      <c r="V6" s="275" t="str">
        <f>Summary!W2</f>
        <v>Fcst</v>
      </c>
      <c r="W6" s="275" t="str">
        <f>Summary!X2</f>
        <v>Fcst</v>
      </c>
      <c r="X6" s="275" t="str">
        <f>Summary!Y2</f>
        <v>Fcst</v>
      </c>
      <c r="Y6" s="275" t="str">
        <f>Summary!Z2</f>
        <v>Fcst</v>
      </c>
      <c r="Z6" s="275" t="str">
        <f>Summary!AA2</f>
        <v>Fcst</v>
      </c>
      <c r="AA6" s="275" t="str">
        <f>Summary!AB2</f>
        <v>Fcst</v>
      </c>
      <c r="AB6" s="275" t="str">
        <f>Summary!AC2</f>
        <v>Fcst</v>
      </c>
      <c r="AC6" s="275" t="str">
        <f>Summary!AD2</f>
        <v>Fcst</v>
      </c>
      <c r="AD6" s="275" t="str">
        <f>Summary!AE2</f>
        <v>Fcst</v>
      </c>
      <c r="AE6" s="275" t="str">
        <f>Summary!AF2</f>
        <v>Fcst</v>
      </c>
      <c r="AF6" s="275" t="str">
        <f>Summary!AG2</f>
        <v>Fcst</v>
      </c>
      <c r="AG6" s="275" t="str">
        <f>Summary!AH2</f>
        <v>Fcst</v>
      </c>
      <c r="AH6" s="275" t="str">
        <f>Summary!AI2</f>
        <v>Fcst</v>
      </c>
      <c r="AI6" s="275" t="str">
        <f>Summary!AJ2</f>
        <v>Fcst</v>
      </c>
      <c r="AJ6" s="275" t="str">
        <f>Summary!AK2</f>
        <v>Fcst</v>
      </c>
      <c r="AK6" s="275" t="str">
        <f>Summary!AL2</f>
        <v>Fcst</v>
      </c>
      <c r="AL6" s="275" t="str">
        <f>Summary!AM2</f>
        <v>Fcst</v>
      </c>
      <c r="AM6" s="275" t="str">
        <f>Summary!AN2</f>
        <v>Fcst</v>
      </c>
      <c r="AN6" s="275" t="str">
        <f>Summary!AO2</f>
        <v>Fcst</v>
      </c>
      <c r="AO6" s="275" t="str">
        <f>Summary!AP2</f>
        <v>Fcst</v>
      </c>
      <c r="AP6" s="275" t="str">
        <f>Summary!AQ2</f>
        <v>Fcst</v>
      </c>
      <c r="AQ6" s="275" t="str">
        <f>Summary!AR2</f>
        <v>Fcst</v>
      </c>
      <c r="AR6" s="275" t="str">
        <f>Summary!AS2</f>
        <v>Fcst</v>
      </c>
      <c r="AS6" s="275" t="str">
        <f>Summary!AT2</f>
        <v>Fcst</v>
      </c>
      <c r="AT6" s="275" t="str">
        <f>Summary!AU2</f>
        <v>Fcst</v>
      </c>
      <c r="AU6" s="275" t="str">
        <f>Summary!AV2</f>
        <v>Fcst</v>
      </c>
      <c r="AV6" s="275" t="str">
        <f>Summary!AW2</f>
        <v>Fcst</v>
      </c>
      <c r="AW6" s="275" t="str">
        <f>Summary!AX2</f>
        <v>Fcst</v>
      </c>
      <c r="AX6" s="275" t="str">
        <f>Summary!AY2</f>
        <v>Fcst</v>
      </c>
      <c r="AY6" s="275" t="str">
        <f>Summary!AZ2</f>
        <v>Fcst</v>
      </c>
      <c r="AZ6" s="275" t="str">
        <f>Summary!BA2</f>
        <v>Fcst</v>
      </c>
      <c r="BA6" s="275" t="str">
        <f>Summary!BB2</f>
        <v>Fcst</v>
      </c>
      <c r="BB6" s="275" t="str">
        <f>Summary!BC2</f>
        <v>Fcst</v>
      </c>
      <c r="BC6" s="275" t="str">
        <f>Summary!BD2</f>
        <v>Fcst</v>
      </c>
      <c r="BD6" s="275" t="str">
        <f>Summary!BE2</f>
        <v>Fcst</v>
      </c>
      <c r="BE6" s="275" t="str">
        <f>Summary!BF2</f>
        <v>Fcst</v>
      </c>
      <c r="BF6" s="275" t="str">
        <f>Summary!BG2</f>
        <v>Fcst</v>
      </c>
      <c r="BG6" s="275" t="str">
        <f>Summary!BH2</f>
        <v>Fcst</v>
      </c>
      <c r="BH6" s="275" t="str">
        <f>Summary!BI2</f>
        <v>Fcst</v>
      </c>
      <c r="BI6" s="275" t="str">
        <f>Summary!BJ2</f>
        <v>Fcst</v>
      </c>
      <c r="BJ6" s="275" t="str">
        <f>Summary!BK2</f>
        <v>Fcst</v>
      </c>
      <c r="BK6" s="275" t="str">
        <f>Summary!BL2</f>
        <v>Fcst</v>
      </c>
      <c r="BL6" s="275" t="str">
        <f>Summary!BM2</f>
        <v>Fcst</v>
      </c>
      <c r="BM6" s="275" t="str">
        <f>Summary!BN2</f>
        <v>Fcst</v>
      </c>
      <c r="BN6" s="275" t="str">
        <f>Summary!BO2</f>
        <v>Fcst</v>
      </c>
      <c r="BO6" s="275" t="str">
        <f>Summary!BP2</f>
        <v>Fcst</v>
      </c>
      <c r="BP6" s="275" t="str">
        <f>Summary!BQ2</f>
        <v>Fcst</v>
      </c>
      <c r="BQ6" s="275" t="str">
        <f>Summary!BR2</f>
        <v>Fcst</v>
      </c>
      <c r="BR6" s="275" t="str">
        <f>Summary!BS2</f>
        <v>Fcst</v>
      </c>
      <c r="BS6" s="275" t="str">
        <f>Summary!BT2</f>
        <v>Fcst</v>
      </c>
      <c r="BT6" s="275" t="str">
        <f>Summary!BU2</f>
        <v>Fcst</v>
      </c>
      <c r="BU6" s="275" t="str">
        <f>Summary!BV2</f>
        <v>Fcst</v>
      </c>
    </row>
    <row r="7" spans="1:73" x14ac:dyDescent="0.3">
      <c r="A7" s="282" t="s">
        <v>344</v>
      </c>
      <c r="B7" s="264">
        <f>Summary!C6</f>
        <v>44562</v>
      </c>
      <c r="C7" s="264">
        <f>Summary!D6</f>
        <v>44593</v>
      </c>
      <c r="D7" s="264">
        <f>Summary!E6</f>
        <v>44621</v>
      </c>
      <c r="E7" s="264">
        <f>Summary!F6</f>
        <v>44652</v>
      </c>
      <c r="F7" s="264">
        <f>Summary!G6</f>
        <v>44682</v>
      </c>
      <c r="G7" s="264">
        <f>Summary!H6</f>
        <v>44713</v>
      </c>
      <c r="H7" s="264">
        <f>Summary!I6</f>
        <v>44743</v>
      </c>
      <c r="I7" s="264">
        <f>Summary!J6</f>
        <v>44774</v>
      </c>
      <c r="J7" s="264">
        <f>Summary!K6</f>
        <v>44805</v>
      </c>
      <c r="K7" s="264">
        <f>Summary!L6</f>
        <v>44835</v>
      </c>
      <c r="L7" s="264">
        <f>Summary!M6</f>
        <v>44866</v>
      </c>
      <c r="M7" s="264">
        <f>Summary!N6</f>
        <v>44896</v>
      </c>
      <c r="N7" s="264">
        <f>Summary!O6</f>
        <v>44927</v>
      </c>
      <c r="O7" s="264">
        <f>Summary!P6</f>
        <v>44958</v>
      </c>
      <c r="P7" s="264">
        <f>Summary!Q6</f>
        <v>44986</v>
      </c>
      <c r="Q7" s="264">
        <f>Summary!R6</f>
        <v>45017</v>
      </c>
      <c r="R7" s="264">
        <f>Summary!S6</f>
        <v>45047</v>
      </c>
      <c r="S7" s="264">
        <f>Summary!T6</f>
        <v>45078</v>
      </c>
      <c r="T7" s="264">
        <f>Summary!U6</f>
        <v>45108</v>
      </c>
      <c r="U7" s="264">
        <f>Summary!V6</f>
        <v>45139</v>
      </c>
      <c r="V7" s="264">
        <f>Summary!W6</f>
        <v>45170</v>
      </c>
      <c r="W7" s="264">
        <f>Summary!X6</f>
        <v>45200</v>
      </c>
      <c r="X7" s="264">
        <f>Summary!Y6</f>
        <v>45231</v>
      </c>
      <c r="Y7" s="264">
        <f>Summary!Z6</f>
        <v>45261</v>
      </c>
      <c r="Z7" s="264">
        <f>Summary!AA6</f>
        <v>45292</v>
      </c>
      <c r="AA7" s="264">
        <f>Summary!AB6</f>
        <v>45323</v>
      </c>
      <c r="AB7" s="264">
        <f>Summary!AC6</f>
        <v>45352</v>
      </c>
      <c r="AC7" s="264">
        <f>Summary!AD6</f>
        <v>45383</v>
      </c>
      <c r="AD7" s="264">
        <f>Summary!AE6</f>
        <v>45413</v>
      </c>
      <c r="AE7" s="264">
        <f>Summary!AF6</f>
        <v>45444</v>
      </c>
      <c r="AF7" s="264">
        <f>Summary!AG6</f>
        <v>45474</v>
      </c>
      <c r="AG7" s="264">
        <f>Summary!AH6</f>
        <v>45505</v>
      </c>
      <c r="AH7" s="264">
        <f>Summary!AI6</f>
        <v>45536</v>
      </c>
      <c r="AI7" s="264">
        <f>Summary!AJ6</f>
        <v>45566</v>
      </c>
      <c r="AJ7" s="264">
        <f>Summary!AK6</f>
        <v>45597</v>
      </c>
      <c r="AK7" s="264">
        <f>Summary!AL6</f>
        <v>45627</v>
      </c>
      <c r="AL7" s="264">
        <f>Summary!AM6</f>
        <v>45658</v>
      </c>
      <c r="AM7" s="264">
        <f>Summary!AN6</f>
        <v>45689</v>
      </c>
      <c r="AN7" s="264">
        <f>Summary!AO6</f>
        <v>45717</v>
      </c>
      <c r="AO7" s="264">
        <f>Summary!AP6</f>
        <v>45748</v>
      </c>
      <c r="AP7" s="264">
        <f>Summary!AQ6</f>
        <v>45778</v>
      </c>
      <c r="AQ7" s="264">
        <f>Summary!AR6</f>
        <v>45809</v>
      </c>
      <c r="AR7" s="264">
        <f>Summary!AS6</f>
        <v>45839</v>
      </c>
      <c r="AS7" s="264">
        <f>Summary!AT6</f>
        <v>45870</v>
      </c>
      <c r="AT7" s="264">
        <f>Summary!AU6</f>
        <v>45901</v>
      </c>
      <c r="AU7" s="264">
        <f>Summary!AV6</f>
        <v>45931</v>
      </c>
      <c r="AV7" s="264">
        <f>Summary!AW6</f>
        <v>45962</v>
      </c>
      <c r="AW7" s="264">
        <f>Summary!AX6</f>
        <v>45992</v>
      </c>
      <c r="AX7" s="264">
        <f>Summary!AY6</f>
        <v>46023</v>
      </c>
      <c r="AY7" s="264">
        <f>Summary!AZ6</f>
        <v>46054</v>
      </c>
      <c r="AZ7" s="264">
        <f>Summary!BA6</f>
        <v>46082</v>
      </c>
      <c r="BA7" s="264">
        <f>Summary!BB6</f>
        <v>46113</v>
      </c>
      <c r="BB7" s="264">
        <f>Summary!BC6</f>
        <v>46143</v>
      </c>
      <c r="BC7" s="264">
        <f>Summary!BD6</f>
        <v>46174</v>
      </c>
      <c r="BD7" s="264">
        <f>Summary!BE6</f>
        <v>46204</v>
      </c>
      <c r="BE7" s="264">
        <f>Summary!BF6</f>
        <v>46235</v>
      </c>
      <c r="BF7" s="264">
        <f>Summary!BG6</f>
        <v>46266</v>
      </c>
      <c r="BG7" s="264">
        <f>Summary!BH6</f>
        <v>46296</v>
      </c>
      <c r="BH7" s="264">
        <f>Summary!BI6</f>
        <v>46327</v>
      </c>
      <c r="BI7" s="264">
        <f>Summary!BJ6</f>
        <v>46357</v>
      </c>
      <c r="BJ7" s="264">
        <f>Summary!BK6</f>
        <v>46388</v>
      </c>
      <c r="BK7" s="264">
        <f>Summary!BL6</f>
        <v>46419</v>
      </c>
      <c r="BL7" s="264">
        <f>Summary!BM6</f>
        <v>46447</v>
      </c>
      <c r="BM7" s="264">
        <f>Summary!BN6</f>
        <v>46478</v>
      </c>
      <c r="BN7" s="264">
        <f>Summary!BO6</f>
        <v>46508</v>
      </c>
      <c r="BO7" s="264">
        <f>Summary!BP6</f>
        <v>46539</v>
      </c>
      <c r="BP7" s="264">
        <f>Summary!BQ6</f>
        <v>46569</v>
      </c>
      <c r="BQ7" s="264">
        <f>Summary!BR6</f>
        <v>46600</v>
      </c>
      <c r="BR7" s="264">
        <f>Summary!BS6</f>
        <v>46631</v>
      </c>
      <c r="BS7" s="264">
        <f>Summary!BT6</f>
        <v>46661</v>
      </c>
      <c r="BT7" s="264">
        <f>Summary!BU6</f>
        <v>46692</v>
      </c>
      <c r="BU7" s="264">
        <f>Summary!BV6</f>
        <v>46722</v>
      </c>
    </row>
    <row r="8" spans="1:73" x14ac:dyDescent="0.3">
      <c r="A8" t="s">
        <v>571</v>
      </c>
      <c r="B8" s="239">
        <f>Summary!C18</f>
        <v>186.14785999999998</v>
      </c>
      <c r="C8" s="239">
        <f>Summary!D18</f>
        <v>185.92031</v>
      </c>
      <c r="D8" s="239">
        <f>Summary!E18</f>
        <v>204.12437</v>
      </c>
      <c r="E8" s="239">
        <f>Summary!F18</f>
        <v>206.02524</v>
      </c>
      <c r="F8" s="239">
        <f>Summary!G18</f>
        <v>219.21991999999997</v>
      </c>
      <c r="G8" s="239">
        <f>Summary!H18</f>
        <v>228.31071</v>
      </c>
      <c r="H8" s="239">
        <f>Summary!I18</f>
        <v>249.59349999999998</v>
      </c>
      <c r="I8" s="239">
        <f>Summary!J18</f>
        <v>642.85216030113133</v>
      </c>
      <c r="J8" s="239">
        <f>Summary!K18</f>
        <v>642.87740076217096</v>
      </c>
      <c r="K8" s="239">
        <f>Summary!L18</f>
        <v>639.47422153248704</v>
      </c>
      <c r="L8" s="239">
        <f>Summary!M18</f>
        <v>649.54282095680446</v>
      </c>
      <c r="M8" s="239">
        <f>Summary!N18</f>
        <v>654.25742855504325</v>
      </c>
      <c r="N8" s="239">
        <f>Summary!O18</f>
        <v>656.41457851721532</v>
      </c>
      <c r="O8" s="239">
        <f>Summary!P18</f>
        <v>675.36787526639228</v>
      </c>
      <c r="P8" s="239">
        <f>Summary!Q18</f>
        <v>672.87987394896368</v>
      </c>
      <c r="Q8" s="239">
        <f>Summary!R18</f>
        <v>698.14175072179717</v>
      </c>
      <c r="R8" s="239">
        <f>Summary!S18</f>
        <v>684.78624039382282</v>
      </c>
      <c r="S8" s="239">
        <f>Summary!T18</f>
        <v>684.76310831046442</v>
      </c>
      <c r="T8" s="239">
        <f>Summary!U18</f>
        <v>743.67413934555884</v>
      </c>
      <c r="U8" s="239">
        <f>Summary!V18</f>
        <v>743.41080402724674</v>
      </c>
      <c r="V8" s="239">
        <f>Summary!W18</f>
        <v>740.63368883582484</v>
      </c>
      <c r="W8" s="239">
        <f>Summary!X18</f>
        <v>779.01996236604759</v>
      </c>
      <c r="X8" s="239">
        <f>Summary!Y18</f>
        <v>775.33797977707593</v>
      </c>
      <c r="Y8" s="239">
        <f>Summary!Z18</f>
        <v>844.69436589085637</v>
      </c>
      <c r="Z8" s="239">
        <f>Summary!AA18</f>
        <v>812.88312896494892</v>
      </c>
      <c r="AA8" s="239">
        <f>Summary!AB18</f>
        <v>807.696813638295</v>
      </c>
      <c r="AB8" s="239">
        <f>Summary!AC18</f>
        <v>871.95598153165611</v>
      </c>
      <c r="AC8" s="239">
        <f>Summary!AD18</f>
        <v>883.09690138734504</v>
      </c>
      <c r="AD8" s="239">
        <f>Summary!AE18</f>
        <v>934.37251813475439</v>
      </c>
      <c r="AE8" s="239">
        <f>Summary!AF18</f>
        <v>949.11272843056156</v>
      </c>
      <c r="AF8" s="239">
        <f>Summary!AG18</f>
        <v>991.21287418263501</v>
      </c>
      <c r="AG8" s="239">
        <f>Summary!AH18</f>
        <v>990.64592230331641</v>
      </c>
      <c r="AH8" s="239">
        <f>Summary!AI18</f>
        <v>1077.0888411819988</v>
      </c>
      <c r="AI8" s="239">
        <f>Summary!AJ18</f>
        <v>1078.4701048557088</v>
      </c>
      <c r="AJ8" s="239">
        <f>Summary!AK18</f>
        <v>1073.5684509334124</v>
      </c>
      <c r="AK8" s="239">
        <f>Summary!AL18</f>
        <v>1196.7098429450923</v>
      </c>
      <c r="AL8" s="239">
        <f>Summary!AM18</f>
        <v>1130.2709586181063</v>
      </c>
      <c r="AM8" s="239">
        <f>Summary!AN18</f>
        <v>1219.1032922439745</v>
      </c>
      <c r="AN8" s="239">
        <f>Summary!AO18</f>
        <v>1236.4774228664237</v>
      </c>
      <c r="AO8" s="239">
        <f>Summary!AP18</f>
        <v>1214.8649883539385</v>
      </c>
      <c r="AP8" s="239">
        <f>Summary!AQ18</f>
        <v>1286.031332224926</v>
      </c>
      <c r="AQ8" s="239">
        <f>Summary!AR18</f>
        <v>1304.207816274539</v>
      </c>
      <c r="AR8" s="239">
        <f>Summary!AS18</f>
        <v>1410.4844717825781</v>
      </c>
      <c r="AS8" s="239">
        <f>Summary!AT18</f>
        <v>1377.1011132575798</v>
      </c>
      <c r="AT8" s="239">
        <f>Summary!AU18</f>
        <v>1418.0794112402775</v>
      </c>
      <c r="AU8" s="239">
        <f>Summary!AV18</f>
        <v>1442.3087874688179</v>
      </c>
      <c r="AV8" s="239">
        <f>Summary!AW18</f>
        <v>1474.4169380393728</v>
      </c>
      <c r="AW8" s="239">
        <f>Summary!AX18</f>
        <v>1506.5983960556248</v>
      </c>
      <c r="AX8" s="239">
        <f>Summary!AY18</f>
        <v>1506.7722196997267</v>
      </c>
      <c r="AY8" s="239">
        <f>Summary!AZ18</f>
        <v>1539.0246629672838</v>
      </c>
      <c r="AZ8" s="239">
        <f>Summary!BA18</f>
        <v>1578.4166699084783</v>
      </c>
      <c r="BA8" s="239">
        <f>Summary!BB18</f>
        <v>1622.1231984662957</v>
      </c>
      <c r="BB8" s="239">
        <f>Summary!BC18</f>
        <v>1676.83244421528</v>
      </c>
      <c r="BC8" s="239">
        <f>Summary!BD18</f>
        <v>1735.1982450878777</v>
      </c>
      <c r="BD8" s="239">
        <f>Summary!BE18</f>
        <v>1793.642063619807</v>
      </c>
      <c r="BE8" s="239">
        <f>Summary!BF18</f>
        <v>1856.3349800805545</v>
      </c>
      <c r="BF8" s="239">
        <f>Summary!BG18</f>
        <v>1920.6143829065156</v>
      </c>
      <c r="BG8" s="239">
        <f>Summary!BH18</f>
        <v>1987.0300094473089</v>
      </c>
      <c r="BH8" s="239">
        <f>Summary!BI18</f>
        <v>2057.6732539014743</v>
      </c>
      <c r="BI8" s="239">
        <f>Summary!BJ18</f>
        <v>2129.9075630280408</v>
      </c>
      <c r="BJ8" s="239">
        <f>Summary!BK18</f>
        <v>2204.1104863554765</v>
      </c>
      <c r="BK8" s="239">
        <f>Summary!BL18</f>
        <v>2278.3990149561314</v>
      </c>
      <c r="BL8" s="239">
        <f>Summary!BM18</f>
        <v>2352.7739583814755</v>
      </c>
      <c r="BM8" s="239">
        <f>Summary!BN18</f>
        <v>2433.4267053855579</v>
      </c>
      <c r="BN8" s="239">
        <f>Summary!BO18</f>
        <v>2515.6258527839336</v>
      </c>
      <c r="BO8" s="239">
        <f>Summary!BP18</f>
        <v>2599.3722435620753</v>
      </c>
      <c r="BP8" s="239">
        <f>Summary!BQ18</f>
        <v>2684.6667321541986</v>
      </c>
      <c r="BQ8" s="239">
        <f>Summary!BR18</f>
        <v>2771.5101845987501</v>
      </c>
      <c r="BR8" s="239">
        <f>Summary!BS18</f>
        <v>2859.9034786960083</v>
      </c>
      <c r="BS8" s="239">
        <f>Summary!BT18</f>
        <v>2949.8475041678216</v>
      </c>
      <c r="BT8" s="239">
        <f>Summary!BU18</f>
        <v>3041.3431628195185</v>
      </c>
      <c r="BU8" s="239">
        <f>Summary!BV18</f>
        <v>3134.3653717270818</v>
      </c>
    </row>
    <row r="10" spans="1:73" x14ac:dyDescent="0.3">
      <c r="A10" t="s">
        <v>504</v>
      </c>
      <c r="B10" s="239">
        <f>Summary!C26</f>
        <v>12.519830000000001</v>
      </c>
      <c r="C10" s="239">
        <f>Summary!D26</f>
        <v>12.49939</v>
      </c>
      <c r="D10" s="239">
        <f>Summary!E26</f>
        <v>16.525220000000001</v>
      </c>
      <c r="E10" s="239">
        <f>Summary!F26</f>
        <v>13.199069999999999</v>
      </c>
      <c r="F10" s="239">
        <f>Summary!G26</f>
        <v>13.473129999999999</v>
      </c>
      <c r="G10" s="239">
        <f>Summary!H26</f>
        <v>13.055040000000002</v>
      </c>
      <c r="H10" s="239">
        <f>Summary!I26</f>
        <v>14.829000000000001</v>
      </c>
      <c r="I10" s="239">
        <f>Summary!J26</f>
        <v>158.72841252689648</v>
      </c>
      <c r="J10" s="239">
        <f>Summary!K26</f>
        <v>162.37467737233467</v>
      </c>
      <c r="K10" s="239">
        <f>Summary!L26</f>
        <v>167.07605821232727</v>
      </c>
      <c r="L10" s="239">
        <f>Summary!M26</f>
        <v>168.58708040760405</v>
      </c>
      <c r="M10" s="239">
        <f>Summary!N26</f>
        <v>172.08327152198058</v>
      </c>
      <c r="N10" s="239">
        <f>Summary!O26</f>
        <v>172.15230032077011</v>
      </c>
      <c r="O10" s="239">
        <f>Summary!P26</f>
        <v>163.34162110441497</v>
      </c>
      <c r="P10" s="239">
        <f>Summary!Q26</f>
        <v>181.03787744581888</v>
      </c>
      <c r="Q10" s="239">
        <f>Summary!R26</f>
        <v>178.23404068063175</v>
      </c>
      <c r="R10" s="239">
        <f>Summary!S26</f>
        <v>188.37509327987584</v>
      </c>
      <c r="S10" s="239">
        <f>Summary!T26</f>
        <v>191.55189672620884</v>
      </c>
      <c r="T10" s="239">
        <f>Summary!U26</f>
        <v>197.49813229467432</v>
      </c>
      <c r="U10" s="239">
        <f>Summary!V26</f>
        <v>197.4897055644883</v>
      </c>
      <c r="V10" s="239">
        <f>Summary!W26</f>
        <v>193.33975530302035</v>
      </c>
      <c r="W10" s="239">
        <f>Summary!X26</f>
        <v>198.62919863132996</v>
      </c>
      <c r="X10" s="239">
        <f>Summary!Y26</f>
        <v>194.45029261314039</v>
      </c>
      <c r="Y10" s="239">
        <f>Summary!Z26</f>
        <v>200.73077954412383</v>
      </c>
      <c r="Z10" s="239">
        <f>Summary!AA26</f>
        <v>199.60281996249478</v>
      </c>
      <c r="AA10" s="239">
        <f>Summary!AB26</f>
        <v>191.31469272135695</v>
      </c>
      <c r="AB10" s="239">
        <f>Summary!AC26</f>
        <v>201.49315124462942</v>
      </c>
      <c r="AC10" s="239">
        <f>Summary!AD26</f>
        <v>197.788578104669</v>
      </c>
      <c r="AD10" s="239">
        <f>Summary!AE26</f>
        <v>203.49048041592857</v>
      </c>
      <c r="AE10" s="239">
        <f>Summary!AF26</f>
        <v>199.90108457005192</v>
      </c>
      <c r="AF10" s="239">
        <f>Summary!AG26</f>
        <v>205.30937180946074</v>
      </c>
      <c r="AG10" s="239">
        <f>Summary!AH26</f>
        <v>205.29122934932255</v>
      </c>
      <c r="AH10" s="239">
        <f>Summary!AI26</f>
        <v>203.9963201780979</v>
      </c>
      <c r="AI10" s="239">
        <f>Summary!AJ26</f>
        <v>208.1016031909991</v>
      </c>
      <c r="AJ10" s="239">
        <f>Summary!AK26</f>
        <v>203.88366769014317</v>
      </c>
      <c r="AK10" s="239">
        <f>Summary!AL26</f>
        <v>211.88527480985937</v>
      </c>
      <c r="AL10" s="239">
        <f>Summary!AM26</f>
        <v>209.7592305113958</v>
      </c>
      <c r="AM10" s="239">
        <f>Summary!AN26</f>
        <v>200.4186174613962</v>
      </c>
      <c r="AN10" s="239">
        <f>Summary!AO26</f>
        <v>213.15783736734198</v>
      </c>
      <c r="AO10" s="239">
        <f>Summary!AP26</f>
        <v>208.40515688759999</v>
      </c>
      <c r="AP10" s="239">
        <f>Summary!AQ26</f>
        <v>214.74356246681407</v>
      </c>
      <c r="AQ10" s="239">
        <f>Summary!AR26</f>
        <v>211.26412738105921</v>
      </c>
      <c r="AR10" s="239">
        <f>Summary!AS26</f>
        <v>218.72606293265892</v>
      </c>
      <c r="AS10" s="239">
        <f>Summary!AT26</f>
        <v>217.65779545985896</v>
      </c>
      <c r="AT10" s="239">
        <f>Summary!AU26</f>
        <v>214.90801841996284</v>
      </c>
      <c r="AU10" s="239">
        <f>Summary!AV26</f>
        <v>219.7444410346186</v>
      </c>
      <c r="AV10" s="239">
        <f>Summary!AW26</f>
        <v>216.71081927753389</v>
      </c>
      <c r="AW10" s="239">
        <f>Summary!AX26</f>
        <v>221.80170850939641</v>
      </c>
      <c r="AX10" s="239">
        <f>Summary!AY26</f>
        <v>67.716711030391252</v>
      </c>
      <c r="AY10" s="239">
        <f>Summary!AZ26</f>
        <v>68.748789214953078</v>
      </c>
      <c r="AZ10" s="239">
        <f>Summary!BA26</f>
        <v>70.009333437071305</v>
      </c>
      <c r="BA10" s="239">
        <f>Summary!BB26</f>
        <v>71.407942350921459</v>
      </c>
      <c r="BB10" s="239">
        <f>Summary!BC26</f>
        <v>73.158638214888953</v>
      </c>
      <c r="BC10" s="239">
        <f>Summary!BD26</f>
        <v>75.026343842812082</v>
      </c>
      <c r="BD10" s="239">
        <f>Summary!BE26</f>
        <v>76.896546035833836</v>
      </c>
      <c r="BE10" s="239">
        <f>Summary!BF26</f>
        <v>78.902719362577741</v>
      </c>
      <c r="BF10" s="239">
        <f>Summary!BG26</f>
        <v>80.959660253008508</v>
      </c>
      <c r="BG10" s="239">
        <f>Summary!BH26</f>
        <v>83.084960302313888</v>
      </c>
      <c r="BH10" s="239">
        <f>Summary!BI26</f>
        <v>85.34554412484718</v>
      </c>
      <c r="BI10" s="239">
        <f>Summary!BJ26</f>
        <v>87.657042016897307</v>
      </c>
      <c r="BJ10" s="239">
        <f>Summary!BK26</f>
        <v>19.5</v>
      </c>
      <c r="BK10" s="239">
        <f>Summary!BL26</f>
        <v>19.5</v>
      </c>
      <c r="BL10" s="239">
        <f>Summary!BM26</f>
        <v>19.5</v>
      </c>
      <c r="BM10" s="239">
        <f>Summary!BN26</f>
        <v>19.5</v>
      </c>
      <c r="BN10" s="239">
        <f>Summary!BO26</f>
        <v>19.5</v>
      </c>
      <c r="BO10" s="239">
        <f>Summary!BP26</f>
        <v>19.5</v>
      </c>
      <c r="BP10" s="239">
        <f>Summary!BQ26</f>
        <v>19.5</v>
      </c>
      <c r="BQ10" s="239">
        <f>Summary!BR26</f>
        <v>19.5</v>
      </c>
      <c r="BR10" s="239">
        <f>Summary!BS26</f>
        <v>19.5</v>
      </c>
      <c r="BS10" s="239">
        <f>Summary!BT26</f>
        <v>19.5</v>
      </c>
      <c r="BT10" s="239">
        <f>Summary!BU26</f>
        <v>19.5</v>
      </c>
      <c r="BU10" s="239">
        <f>Summary!BV26</f>
        <v>19.5</v>
      </c>
    </row>
    <row r="11" spans="1:73" x14ac:dyDescent="0.3">
      <c r="A11" t="s">
        <v>580</v>
      </c>
      <c r="B11" s="207">
        <f>(B8-B10)/B8</f>
        <v>0.93274255207661261</v>
      </c>
      <c r="C11" s="207">
        <f t="shared" ref="C11:AK11" si="0">(C8-C10)/C8</f>
        <v>0.93277017449035016</v>
      </c>
      <c r="D11" s="207">
        <f t="shared" si="0"/>
        <v>0.91904337536963376</v>
      </c>
      <c r="E11" s="207">
        <f t="shared" si="0"/>
        <v>0.93593469421513598</v>
      </c>
      <c r="F11" s="207">
        <f t="shared" si="0"/>
        <v>0.93854057605713936</v>
      </c>
      <c r="G11" s="207">
        <f t="shared" si="0"/>
        <v>0.94281897682329496</v>
      </c>
      <c r="H11" s="207">
        <f t="shared" si="0"/>
        <v>0.94058739510443978</v>
      </c>
      <c r="I11" s="207">
        <f t="shared" si="0"/>
        <v>0.75308722233655823</v>
      </c>
      <c r="J11" s="207">
        <f t="shared" si="0"/>
        <v>0.74742512774623993</v>
      </c>
      <c r="K11" s="207">
        <f t="shared" si="0"/>
        <v>0.73872901739192409</v>
      </c>
      <c r="L11" s="207">
        <f t="shared" si="0"/>
        <v>0.74045270770714078</v>
      </c>
      <c r="M11" s="207">
        <f t="shared" si="0"/>
        <v>0.73697926227290356</v>
      </c>
      <c r="N11" s="207">
        <f t="shared" si="0"/>
        <v>0.73773845683067019</v>
      </c>
      <c r="O11" s="207">
        <f t="shared" si="0"/>
        <v>0.75814422467164799</v>
      </c>
      <c r="P11" s="207">
        <f t="shared" si="0"/>
        <v>0.73095067269087299</v>
      </c>
      <c r="Q11" s="207">
        <f t="shared" si="0"/>
        <v>0.74470221771386891</v>
      </c>
      <c r="R11" s="207">
        <f t="shared" si="0"/>
        <v>0.72491402109431891</v>
      </c>
      <c r="S11" s="207">
        <f t="shared" si="0"/>
        <v>0.72026545472224646</v>
      </c>
      <c r="T11" s="207">
        <f t="shared" si="0"/>
        <v>0.73442920515096199</v>
      </c>
      <c r="U11" s="207">
        <f t="shared" si="0"/>
        <v>0.73434646833939465</v>
      </c>
      <c r="V11" s="207">
        <f t="shared" si="0"/>
        <v>0.73895360389705722</v>
      </c>
      <c r="W11" s="207">
        <f t="shared" si="0"/>
        <v>0.74502681801882042</v>
      </c>
      <c r="X11" s="207">
        <f t="shared" si="0"/>
        <v>0.74920576872933731</v>
      </c>
      <c r="Y11" s="207">
        <f t="shared" si="0"/>
        <v>0.7623628289121791</v>
      </c>
      <c r="Z11" s="207">
        <f t="shared" si="0"/>
        <v>0.75445077791606918</v>
      </c>
      <c r="AA11" s="207">
        <f t="shared" si="0"/>
        <v>0.76313551138133862</v>
      </c>
      <c r="AB11" s="207">
        <f t="shared" si="0"/>
        <v>0.76891820744128436</v>
      </c>
      <c r="AC11" s="207">
        <f>(AC8-AC10)/AC8</f>
        <v>0.7760284541889535</v>
      </c>
      <c r="AD11" s="207">
        <f t="shared" si="0"/>
        <v>0.78221696757290393</v>
      </c>
      <c r="AE11" s="207">
        <f t="shared" si="0"/>
        <v>0.78938109396066647</v>
      </c>
      <c r="AF11" s="207">
        <f t="shared" si="0"/>
        <v>0.79287055570302079</v>
      </c>
      <c r="AG11" s="207">
        <f t="shared" si="0"/>
        <v>0.79277032819959825</v>
      </c>
      <c r="AH11" s="207">
        <f t="shared" si="0"/>
        <v>0.81060399813052375</v>
      </c>
      <c r="AI11" s="207">
        <f t="shared" si="0"/>
        <v>0.80703998909748031</v>
      </c>
      <c r="AJ11" s="207">
        <f t="shared" si="0"/>
        <v>0.81008787328569798</v>
      </c>
      <c r="AK11" s="207">
        <f t="shared" si="0"/>
        <v>0.82294348453889909</v>
      </c>
      <c r="AL11" s="207">
        <f t="shared" ref="AL11:AO11" si="1">(AL8-AL10)/AL8</f>
        <v>0.81441686268941038</v>
      </c>
      <c r="AM11" s="207">
        <f t="shared" si="1"/>
        <v>0.83560161084259688</v>
      </c>
      <c r="AN11" s="207">
        <f t="shared" si="1"/>
        <v>0.82760879137348442</v>
      </c>
      <c r="AO11" s="207">
        <f t="shared" si="1"/>
        <v>0.82845405959885698</v>
      </c>
      <c r="AP11" s="207">
        <f t="shared" ref="AP11:BS11" si="2">(AP8-AP10)/AP8</f>
        <v>0.83301840547283379</v>
      </c>
      <c r="AQ11" s="207">
        <f t="shared" si="2"/>
        <v>0.83801344789932797</v>
      </c>
      <c r="AR11" s="207">
        <f t="shared" si="2"/>
        <v>0.84492841480471492</v>
      </c>
      <c r="AS11" s="207">
        <f t="shared" si="2"/>
        <v>0.84194494263026043</v>
      </c>
      <c r="AT11" s="207">
        <f t="shared" si="2"/>
        <v>0.84845135137248728</v>
      </c>
      <c r="AU11" s="207">
        <f t="shared" si="2"/>
        <v>0.84764396990171609</v>
      </c>
      <c r="AV11" s="207">
        <f t="shared" si="2"/>
        <v>0.85301930974442808</v>
      </c>
      <c r="AW11" s="207">
        <f t="shared" si="2"/>
        <v>0.85277980575972467</v>
      </c>
      <c r="AX11" s="207">
        <f t="shared" si="2"/>
        <v>0.955058428775727</v>
      </c>
      <c r="AY11" s="207">
        <f t="shared" si="2"/>
        <v>0.95532963774446378</v>
      </c>
      <c r="AZ11" s="207">
        <f t="shared" si="2"/>
        <v>0.95564584765749427</v>
      </c>
      <c r="BA11" s="207">
        <f t="shared" si="2"/>
        <v>0.95597871825121716</v>
      </c>
      <c r="BB11" s="207">
        <f t="shared" si="2"/>
        <v>0.9563709311164208</v>
      </c>
      <c r="BC11" s="207">
        <f t="shared" si="2"/>
        <v>0.95676209098574061</v>
      </c>
      <c r="BD11" s="207">
        <f t="shared" si="2"/>
        <v>0.95712826566932396</v>
      </c>
      <c r="BE11" s="207">
        <f t="shared" si="2"/>
        <v>0.95749543039955332</v>
      </c>
      <c r="BF11" s="207">
        <f t="shared" si="2"/>
        <v>0.95784699886997093</v>
      </c>
      <c r="BG11" s="207">
        <f t="shared" si="2"/>
        <v>0.95818635858175893</v>
      </c>
      <c r="BH11" s="207">
        <f t="shared" si="2"/>
        <v>0.95852327673354998</v>
      </c>
      <c r="BI11" s="207">
        <f t="shared" si="2"/>
        <v>0.95884467310295973</v>
      </c>
      <c r="BJ11" s="207">
        <f t="shared" si="2"/>
        <v>0.99115289359552772</v>
      </c>
      <c r="BK11" s="207">
        <f t="shared" si="2"/>
        <v>0.99144135865930605</v>
      </c>
      <c r="BL11" s="207">
        <f t="shared" si="2"/>
        <v>0.99171191098467681</v>
      </c>
      <c r="BM11" s="207">
        <f t="shared" si="2"/>
        <v>0.99198660886031886</v>
      </c>
      <c r="BN11" s="207">
        <f t="shared" si="2"/>
        <v>0.99224844983270455</v>
      </c>
      <c r="BO11" s="207">
        <f t="shared" si="2"/>
        <v>0.99249818872679896</v>
      </c>
      <c r="BP11" s="207">
        <f t="shared" si="2"/>
        <v>0.99273652861025585</v>
      </c>
      <c r="BQ11" s="207">
        <f t="shared" si="2"/>
        <v>0.99296412471858797</v>
      </c>
      <c r="BR11" s="207">
        <f t="shared" si="2"/>
        <v>0.99318158806922707</v>
      </c>
      <c r="BS11" s="207">
        <f t="shared" si="2"/>
        <v>0.99338948878799715</v>
      </c>
      <c r="BT11" s="207">
        <f t="shared" ref="BT11:BU11" si="3">(BT8-BT10)/BT8</f>
        <v>0.99358835917025479</v>
      </c>
      <c r="BU11" s="207">
        <f t="shared" si="3"/>
        <v>0.99377864489701939</v>
      </c>
    </row>
    <row r="12" spans="1:73" x14ac:dyDescent="0.3">
      <c r="A12" t="s">
        <v>892</v>
      </c>
      <c r="B12" s="552"/>
      <c r="C12" s="552"/>
      <c r="D12" s="549">
        <f t="shared" ref="D12:F12" si="4">(SUM(B8:D8)-SUM(B10:D10))/SUM(B8:D8)</f>
        <v>0.92789833759388829</v>
      </c>
      <c r="E12" s="549">
        <f t="shared" si="4"/>
        <v>0.92916320957782927</v>
      </c>
      <c r="F12" s="549">
        <f t="shared" si="4"/>
        <v>0.93136397944145788</v>
      </c>
      <c r="G12" s="549">
        <f>(SUM(E8:G8)-SUM(E10:G10))/SUM(E8:G8)</f>
        <v>0.93921370486657862</v>
      </c>
      <c r="H12" s="549">
        <f t="shared" ref="H12:BS12" si="5">(SUM(F8:H8)-SUM(F10:H10))/SUM(F8:H8)</f>
        <v>0.94067459693297373</v>
      </c>
      <c r="I12" s="549">
        <f t="shared" si="5"/>
        <v>0.83349418529135244</v>
      </c>
      <c r="J12" s="549">
        <f t="shared" si="5"/>
        <v>0.78119778278678476</v>
      </c>
      <c r="K12" s="549">
        <f t="shared" si="5"/>
        <v>0.746427286023022</v>
      </c>
      <c r="L12" s="549">
        <f t="shared" si="5"/>
        <v>0.74220236631870706</v>
      </c>
      <c r="M12" s="549">
        <f t="shared" si="5"/>
        <v>0.73871606007923118</v>
      </c>
      <c r="N12" s="549">
        <f t="shared" si="5"/>
        <v>0.73838446433650218</v>
      </c>
      <c r="O12" s="549">
        <f t="shared" si="5"/>
        <v>0.74442749238778083</v>
      </c>
      <c r="P12" s="549">
        <f t="shared" si="5"/>
        <v>0.74233476046051028</v>
      </c>
      <c r="Q12" s="549">
        <f t="shared" si="5"/>
        <v>0.74461678031141398</v>
      </c>
      <c r="R12" s="549">
        <f t="shared" si="5"/>
        <v>0.73360982769217986</v>
      </c>
      <c r="S12" s="549">
        <f t="shared" si="5"/>
        <v>0.73005589140387472</v>
      </c>
      <c r="T12" s="549">
        <f t="shared" si="5"/>
        <v>0.72675624439816044</v>
      </c>
      <c r="U12" s="549">
        <f t="shared" si="5"/>
        <v>0.72993518854563544</v>
      </c>
      <c r="V12" s="549">
        <f t="shared" si="5"/>
        <v>0.73590578960194075</v>
      </c>
      <c r="W12" s="549">
        <f t="shared" si="5"/>
        <v>0.73953076849542931</v>
      </c>
      <c r="X12" s="549">
        <f t="shared" si="5"/>
        <v>0.74447869934177124</v>
      </c>
      <c r="Y12" s="549">
        <f t="shared" si="5"/>
        <v>0.75248131572619992</v>
      </c>
      <c r="Z12" s="549">
        <f t="shared" si="5"/>
        <v>0.75552628181235526</v>
      </c>
      <c r="AA12" s="549">
        <f t="shared" si="5"/>
        <v>0.7600071155613588</v>
      </c>
      <c r="AB12" s="549">
        <f t="shared" si="5"/>
        <v>0.76232612810421463</v>
      </c>
      <c r="AC12" s="549">
        <f t="shared" si="5"/>
        <v>0.7695458035312458</v>
      </c>
      <c r="AD12" s="549">
        <f t="shared" si="5"/>
        <v>0.77587323688954069</v>
      </c>
      <c r="AE12" s="549">
        <f t="shared" si="5"/>
        <v>0.78269933407343883</v>
      </c>
      <c r="AF12" s="549">
        <f t="shared" si="5"/>
        <v>0.78825570156317248</v>
      </c>
      <c r="AG12" s="549">
        <f t="shared" si="5"/>
        <v>0.79170671549044647</v>
      </c>
      <c r="AH12" s="549">
        <f t="shared" si="5"/>
        <v>0.79908223541693857</v>
      </c>
      <c r="AI12" s="549">
        <f t="shared" si="5"/>
        <v>0.8037670213624819</v>
      </c>
      <c r="AJ12" s="549">
        <f t="shared" si="5"/>
        <v>0.80924209071558373</v>
      </c>
      <c r="AK12" s="549">
        <f t="shared" si="5"/>
        <v>0.81370038252894217</v>
      </c>
      <c r="AL12" s="549">
        <f t="shared" si="5"/>
        <v>0.81605084162443786</v>
      </c>
      <c r="AM12" s="549">
        <f t="shared" si="5"/>
        <v>0.82457744759380835</v>
      </c>
      <c r="AN12" s="549">
        <f t="shared" si="5"/>
        <v>0.82616802309282344</v>
      </c>
      <c r="AO12" s="549">
        <f t="shared" si="5"/>
        <v>0.83054330128646692</v>
      </c>
      <c r="AP12" s="549">
        <f t="shared" si="5"/>
        <v>0.82974500266725304</v>
      </c>
      <c r="AQ12" s="549">
        <f t="shared" si="5"/>
        <v>0.83327319728492499</v>
      </c>
      <c r="AR12" s="549">
        <f t="shared" si="5"/>
        <v>0.83884571543207986</v>
      </c>
      <c r="AS12" s="549">
        <f t="shared" si="5"/>
        <v>0.84172026242442077</v>
      </c>
      <c r="AT12" s="549">
        <f t="shared" si="5"/>
        <v>0.84513938285895451</v>
      </c>
      <c r="AU12" s="549">
        <f t="shared" si="5"/>
        <v>0.846062088446497</v>
      </c>
      <c r="AV12" s="549">
        <f t="shared" si="5"/>
        <v>0.84973643377642061</v>
      </c>
      <c r="AW12" s="549">
        <f t="shared" si="5"/>
        <v>0.85118500233511496</v>
      </c>
      <c r="AX12" s="549">
        <f t="shared" si="5"/>
        <v>0.88719848416414659</v>
      </c>
      <c r="AY12" s="549">
        <f t="shared" si="5"/>
        <v>0.9213013838167261</v>
      </c>
      <c r="AZ12" s="549">
        <f t="shared" si="5"/>
        <v>0.95534920017536429</v>
      </c>
      <c r="BA12" s="549">
        <f t="shared" si="5"/>
        <v>0.95565709389266706</v>
      </c>
      <c r="BB12" s="549">
        <f t="shared" si="5"/>
        <v>0.95600583669838113</v>
      </c>
      <c r="BC12" s="549">
        <f t="shared" si="5"/>
        <v>0.95637937788470728</v>
      </c>
      <c r="BD12" s="549">
        <f t="shared" si="5"/>
        <v>0.95676225940880499</v>
      </c>
      <c r="BE12" s="549">
        <f t="shared" si="5"/>
        <v>0.95713684386062692</v>
      </c>
      <c r="BF12" s="549">
        <f t="shared" si="5"/>
        <v>0.95749842206689473</v>
      </c>
      <c r="BG12" s="549">
        <f t="shared" si="5"/>
        <v>0.95785076173593364</v>
      </c>
      <c r="BH12" s="549">
        <f t="shared" si="5"/>
        <v>0.95819331350498604</v>
      </c>
      <c r="BI12" s="549">
        <f t="shared" si="5"/>
        <v>0.95852571868171854</v>
      </c>
      <c r="BJ12" s="549">
        <f t="shared" si="5"/>
        <v>0.96988237118979637</v>
      </c>
      <c r="BK12" s="549">
        <f t="shared" si="5"/>
        <v>0.9808455757124046</v>
      </c>
      <c r="BL12" s="549">
        <f t="shared" si="5"/>
        <v>0.9914414668616206</v>
      </c>
      <c r="BM12" s="549">
        <f t="shared" si="5"/>
        <v>0.99171927601556986</v>
      </c>
      <c r="BN12" s="549">
        <f t="shared" si="5"/>
        <v>0.99198830595777665</v>
      </c>
      <c r="BO12" s="549">
        <f t="shared" si="5"/>
        <v>0.99225003871184081</v>
      </c>
      <c r="BP12" s="549">
        <f t="shared" si="5"/>
        <v>0.99249967770586256</v>
      </c>
      <c r="BQ12" s="549">
        <f t="shared" si="5"/>
        <v>0.99273792526918025</v>
      </c>
      <c r="BR12" s="549">
        <f t="shared" si="5"/>
        <v>0.99296543597245468</v>
      </c>
      <c r="BS12" s="549">
        <f t="shared" si="5"/>
        <v>0.99318282023371884</v>
      </c>
      <c r="BT12" s="549">
        <f t="shared" ref="BT12" si="6">(SUM(BR8:BT8)-SUM(BR10:BT10))/SUM(BR8:BT8)</f>
        <v>0.9933906476377804</v>
      </c>
      <c r="BU12" s="549">
        <f t="shared" ref="BU12" si="7">(SUM(BS8:BU8)-SUM(BS10:BU10))/SUM(BS8:BU8)</f>
        <v>0.99358943172867287</v>
      </c>
    </row>
    <row r="13" spans="1:73" s="143" customFormat="1" x14ac:dyDescent="0.3">
      <c r="A13" t="s">
        <v>581</v>
      </c>
      <c r="B13" s="553"/>
      <c r="C13" s="553"/>
      <c r="D13" s="554"/>
      <c r="E13" s="554"/>
      <c r="F13" s="554"/>
      <c r="G13" s="549">
        <f>(SUM(B8:G8)-SUM(B10:G10))/SUM(B8:G8)</f>
        <v>0.93391194545232215</v>
      </c>
      <c r="H13" s="549">
        <f t="shared" ref="H13:BS13" si="8">(SUM(C8:H8)-SUM(C10:H10))/SUM(C8:H8)</f>
        <v>0.93536867108227106</v>
      </c>
      <c r="I13" s="549">
        <f t="shared" si="8"/>
        <v>0.86868951971549313</v>
      </c>
      <c r="J13" s="549">
        <f t="shared" si="8"/>
        <v>0.82837820558821618</v>
      </c>
      <c r="K13" s="549">
        <f t="shared" si="8"/>
        <v>0.79806632283931978</v>
      </c>
      <c r="L13" s="549">
        <f t="shared" si="8"/>
        <v>0.77571942867504562</v>
      </c>
      <c r="M13" s="549">
        <f t="shared" si="8"/>
        <v>0.75746590622975307</v>
      </c>
      <c r="N13" s="549">
        <f t="shared" si="8"/>
        <v>0.74236963872447903</v>
      </c>
      <c r="O13" s="549">
        <f t="shared" si="8"/>
        <v>0.7433303048570199</v>
      </c>
      <c r="P13" s="549">
        <f t="shared" si="8"/>
        <v>0.74055354449183608</v>
      </c>
      <c r="Q13" s="549">
        <f t="shared" si="8"/>
        <v>0.74156764513684437</v>
      </c>
      <c r="R13" s="549">
        <f t="shared" si="8"/>
        <v>0.73892529597844403</v>
      </c>
      <c r="S13" s="549">
        <f t="shared" si="8"/>
        <v>0.73610030446017793</v>
      </c>
      <c r="T13" s="549">
        <f t="shared" si="8"/>
        <v>0.73554302654873271</v>
      </c>
      <c r="U13" s="549">
        <f t="shared" si="8"/>
        <v>0.73172207759420094</v>
      </c>
      <c r="V13" s="549">
        <f t="shared" si="8"/>
        <v>0.73308981087292513</v>
      </c>
      <c r="W13" s="549">
        <f t="shared" si="8"/>
        <v>0.73336220172813826</v>
      </c>
      <c r="X13" s="549">
        <f t="shared" si="8"/>
        <v>0.73740741453389624</v>
      </c>
      <c r="Y13" s="549">
        <f t="shared" si="8"/>
        <v>0.74450045631850748</v>
      </c>
      <c r="Z13" s="549">
        <f t="shared" si="8"/>
        <v>0.74781779962730832</v>
      </c>
      <c r="AA13" s="549">
        <f t="shared" si="8"/>
        <v>0.752520646166698</v>
      </c>
      <c r="AB13" s="549">
        <f t="shared" si="8"/>
        <v>0.75749779449626375</v>
      </c>
      <c r="AC13" s="549">
        <f t="shared" si="8"/>
        <v>0.7627182219844395</v>
      </c>
      <c r="AD13" s="549">
        <f t="shared" si="8"/>
        <v>0.76828514379201907</v>
      </c>
      <c r="AE13" s="549">
        <f t="shared" si="8"/>
        <v>0.77304354253728602</v>
      </c>
      <c r="AF13" s="549">
        <f t="shared" si="8"/>
        <v>0.7794374494870171</v>
      </c>
      <c r="AG13" s="549">
        <f t="shared" si="8"/>
        <v>0.78413021153579632</v>
      </c>
      <c r="AH13" s="549">
        <f t="shared" si="8"/>
        <v>0.79130188855467154</v>
      </c>
      <c r="AI13" s="549">
        <f t="shared" si="8"/>
        <v>0.79636109538124589</v>
      </c>
      <c r="AJ13" s="549">
        <f t="shared" si="8"/>
        <v>0.80089876926647707</v>
      </c>
      <c r="AK13" s="549">
        <f t="shared" si="8"/>
        <v>0.80672187631995329</v>
      </c>
      <c r="AL13" s="549">
        <f t="shared" si="8"/>
        <v>0.81014754750392381</v>
      </c>
      <c r="AM13" s="549">
        <f t="shared" si="8"/>
        <v>0.81726847707603112</v>
      </c>
      <c r="AN13" s="549">
        <f t="shared" si="8"/>
        <v>0.82014734548517243</v>
      </c>
      <c r="AO13" s="549">
        <f t="shared" si="8"/>
        <v>0.82357365653668468</v>
      </c>
      <c r="AP13" s="549">
        <f t="shared" si="8"/>
        <v>0.8272290843686545</v>
      </c>
      <c r="AQ13" s="549">
        <f t="shared" si="8"/>
        <v>0.8298259975692398</v>
      </c>
      <c r="AR13" s="549">
        <f t="shared" si="8"/>
        <v>0.8348732362645539</v>
      </c>
      <c r="AS13" s="549">
        <f t="shared" si="8"/>
        <v>0.83600368739672692</v>
      </c>
      <c r="AT13" s="549">
        <f t="shared" si="8"/>
        <v>0.83950296130366919</v>
      </c>
      <c r="AU13" s="549">
        <f t="shared" si="8"/>
        <v>0.84255760097949672</v>
      </c>
      <c r="AV13" s="549">
        <f t="shared" si="8"/>
        <v>0.84584393588492146</v>
      </c>
      <c r="AW13" s="549">
        <f t="shared" si="8"/>
        <v>0.84823844047665342</v>
      </c>
      <c r="AX13" s="549">
        <f t="shared" si="8"/>
        <v>0.86722031729698434</v>
      </c>
      <c r="AY13" s="549">
        <f t="shared" si="8"/>
        <v>0.88639499051588155</v>
      </c>
      <c r="AZ13" s="549">
        <f t="shared" si="8"/>
        <v>0.90442352011689997</v>
      </c>
      <c r="BA13" s="549">
        <f t="shared" si="8"/>
        <v>0.92236176779531143</v>
      </c>
      <c r="BB13" s="549">
        <f t="shared" si="8"/>
        <v>0.93925161811141966</v>
      </c>
      <c r="BC13" s="549">
        <f t="shared" si="8"/>
        <v>0.95588615149271838</v>
      </c>
      <c r="BD13" s="549">
        <f t="shared" si="8"/>
        <v>0.95623557481276855</v>
      </c>
      <c r="BE13" s="549">
        <f t="shared" si="8"/>
        <v>0.95659932206460252</v>
      </c>
      <c r="BF13" s="549">
        <f t="shared" si="8"/>
        <v>0.9569672032159614</v>
      </c>
      <c r="BG13" s="549">
        <f t="shared" si="8"/>
        <v>0.95733421054168666</v>
      </c>
      <c r="BH13" s="549">
        <f t="shared" si="8"/>
        <v>0.95769207763314201</v>
      </c>
      <c r="BI13" s="549">
        <f t="shared" si="8"/>
        <v>0.9580384857169848</v>
      </c>
      <c r="BJ13" s="549">
        <f t="shared" si="8"/>
        <v>0.96417721920276733</v>
      </c>
      <c r="BK13" s="549">
        <f t="shared" si="8"/>
        <v>0.97010215151220347</v>
      </c>
      <c r="BL13" s="549">
        <f t="shared" si="8"/>
        <v>0.97581936182364704</v>
      </c>
      <c r="BM13" s="549">
        <f t="shared" si="8"/>
        <v>0.98134682235414272</v>
      </c>
      <c r="BN13" s="549">
        <f t="shared" si="8"/>
        <v>0.98669298543320128</v>
      </c>
      <c r="BO13" s="549">
        <f t="shared" si="8"/>
        <v>0.99186579720100554</v>
      </c>
      <c r="BP13" s="549">
        <f t="shared" si="8"/>
        <v>0.99212877300836899</v>
      </c>
      <c r="BQ13" s="549">
        <f t="shared" si="8"/>
        <v>0.99238151084783022</v>
      </c>
      <c r="BR13" s="549">
        <f t="shared" si="8"/>
        <v>0.9926250457517708</v>
      </c>
      <c r="BS13" s="549">
        <f t="shared" si="8"/>
        <v>0.99285754663510262</v>
      </c>
      <c r="BT13" s="549">
        <f t="shared" ref="BT13" si="9">(SUM(BO8:BT8)-SUM(BO10:BT10))/SUM(BO8:BT8)</f>
        <v>0.99307964343469124</v>
      </c>
      <c r="BU13" s="549">
        <f t="shared" ref="BU13" si="10">(SUM(BP8:BU8)-SUM(BP10:BU10))/SUM(BP8:BU8)</f>
        <v>0.99329191383838111</v>
      </c>
    </row>
    <row r="14" spans="1:73" s="143" customFormat="1" x14ac:dyDescent="0.3">
      <c r="A14"/>
      <c r="B14"/>
      <c r="C14"/>
      <c r="D14"/>
      <c r="E14"/>
      <c r="F14"/>
      <c r="G14" s="549"/>
      <c r="H14" s="549"/>
      <c r="I14" s="549"/>
      <c r="J14" s="549"/>
      <c r="K14" s="549"/>
      <c r="L14" s="549"/>
      <c r="M14" s="549"/>
      <c r="N14" s="549"/>
      <c r="O14" s="549"/>
      <c r="P14" s="549"/>
      <c r="Q14" s="549"/>
      <c r="R14" s="549"/>
      <c r="S14" s="549"/>
      <c r="T14" s="549"/>
      <c r="U14" s="549"/>
      <c r="V14" s="549"/>
      <c r="W14" s="549"/>
      <c r="X14" s="549"/>
      <c r="Y14" s="549"/>
      <c r="Z14" s="549"/>
      <c r="AA14" s="549"/>
      <c r="AB14" s="549"/>
      <c r="AC14" s="549"/>
      <c r="AD14" s="549"/>
      <c r="AE14" s="549"/>
      <c r="AF14" s="549"/>
      <c r="AG14" s="549"/>
      <c r="AH14" s="549"/>
      <c r="AI14" s="549"/>
      <c r="AJ14" s="549"/>
      <c r="AK14" s="549"/>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549"/>
      <c r="BH14" s="549"/>
      <c r="BI14" s="549"/>
      <c r="BJ14" s="549"/>
      <c r="BK14" s="549"/>
      <c r="BL14" s="549"/>
      <c r="BM14" s="549"/>
      <c r="BN14" s="549"/>
      <c r="BO14" s="549"/>
      <c r="BP14" s="549"/>
      <c r="BQ14" s="549"/>
      <c r="BR14" s="549"/>
      <c r="BS14" s="549"/>
      <c r="BT14" s="549"/>
      <c r="BU14" s="549"/>
    </row>
    <row r="15" spans="1:73" s="143" customFormat="1" x14ac:dyDescent="0.3">
      <c r="A15"/>
      <c r="D15"/>
      <c r="E15"/>
      <c r="F15"/>
      <c r="G15" s="549"/>
      <c r="H15" s="549"/>
      <c r="I15" s="549"/>
      <c r="J15" s="549"/>
      <c r="K15" s="549"/>
      <c r="L15" s="549"/>
      <c r="M15" s="549"/>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549"/>
      <c r="BH15" s="549"/>
      <c r="BI15" s="549"/>
      <c r="BJ15" s="549"/>
      <c r="BK15" s="549"/>
      <c r="BL15" s="549"/>
      <c r="BM15" s="549"/>
      <c r="BN15" s="549"/>
      <c r="BO15" s="549"/>
      <c r="BP15" s="549"/>
      <c r="BQ15" s="549"/>
      <c r="BR15" s="549"/>
      <c r="BS15" s="549"/>
      <c r="BT15" s="549"/>
      <c r="BU15" s="549"/>
    </row>
    <row r="16" spans="1:73" x14ac:dyDescent="0.3">
      <c r="A16" s="555" t="s">
        <v>903</v>
      </c>
      <c r="B16" s="556">
        <f>Summary!C13</f>
        <v>186.14785999999998</v>
      </c>
      <c r="C16" s="556">
        <f>Summary!D13</f>
        <v>185.92031</v>
      </c>
      <c r="D16" s="556">
        <f>Summary!E13</f>
        <v>204.12437</v>
      </c>
      <c r="E16" s="556">
        <f>Summary!F13</f>
        <v>206.02524</v>
      </c>
      <c r="F16" s="556">
        <f>Summary!G13</f>
        <v>219.21991999999997</v>
      </c>
      <c r="G16" s="556">
        <f>Summary!H13</f>
        <v>224.94976</v>
      </c>
      <c r="H16" s="556">
        <f>Summary!I13</f>
        <v>245.53772999999998</v>
      </c>
      <c r="I16" s="556">
        <f>Summary!J13</f>
        <v>612.85216030113133</v>
      </c>
      <c r="J16" s="556">
        <f>Summary!K13</f>
        <v>612.87740076217096</v>
      </c>
      <c r="K16" s="556">
        <f>Summary!L13</f>
        <v>609.47422153248704</v>
      </c>
      <c r="L16" s="556">
        <f>Summary!M13</f>
        <v>619.54282095680446</v>
      </c>
      <c r="M16" s="556">
        <f>Summary!N13</f>
        <v>624.25742855504325</v>
      </c>
      <c r="N16" s="556">
        <f>Summary!O13</f>
        <v>626.41457851721532</v>
      </c>
      <c r="O16" s="556">
        <f>Summary!P13</f>
        <v>645.36787526639228</v>
      </c>
      <c r="P16" s="556">
        <f>Summary!Q13</f>
        <v>642.87987394896368</v>
      </c>
      <c r="Q16" s="556">
        <f>Summary!R13</f>
        <v>668.14175072179717</v>
      </c>
      <c r="R16" s="556">
        <f>Summary!S13</f>
        <v>654.78624039382282</v>
      </c>
      <c r="S16" s="556">
        <f>Summary!T13</f>
        <v>654.76310831046442</v>
      </c>
      <c r="T16" s="556">
        <f>Summary!U13</f>
        <v>713.67413934555884</v>
      </c>
      <c r="U16" s="556">
        <f>Summary!V13</f>
        <v>713.41080402724674</v>
      </c>
      <c r="V16" s="556">
        <f>Summary!W13</f>
        <v>710.63368883582484</v>
      </c>
      <c r="W16" s="556">
        <f>Summary!X13</f>
        <v>749.01996236604759</v>
      </c>
      <c r="X16" s="556">
        <f>Summary!Y13</f>
        <v>745.33797977707593</v>
      </c>
      <c r="Y16" s="556">
        <f>Summary!Z13</f>
        <v>814.69436589085637</v>
      </c>
      <c r="Z16" s="556">
        <f>Summary!AA13</f>
        <v>782.88312896494892</v>
      </c>
      <c r="AA16" s="556">
        <f>Summary!AB13</f>
        <v>777.696813638295</v>
      </c>
      <c r="AB16" s="556">
        <f>Summary!AC13</f>
        <v>841.95598153165611</v>
      </c>
      <c r="AC16" s="556">
        <f>Summary!AD13</f>
        <v>853.09690138734504</v>
      </c>
      <c r="AD16" s="556">
        <f>Summary!AE13</f>
        <v>904.37251813475439</v>
      </c>
      <c r="AE16" s="556">
        <f>Summary!AF13</f>
        <v>919.11272843056156</v>
      </c>
      <c r="AF16" s="556">
        <f>Summary!AG13</f>
        <v>961.21287418263501</v>
      </c>
      <c r="AG16" s="556">
        <f>Summary!AH13</f>
        <v>960.64592230331641</v>
      </c>
      <c r="AH16" s="556">
        <f>Summary!AI13</f>
        <v>1047.0888411819988</v>
      </c>
      <c r="AI16" s="556">
        <f>Summary!AJ13</f>
        <v>1048.4701048557088</v>
      </c>
      <c r="AJ16" s="556">
        <f>Summary!AK13</f>
        <v>1043.5684509334124</v>
      </c>
      <c r="AK16" s="556">
        <f>Summary!AL13</f>
        <v>1166.7098429450923</v>
      </c>
      <c r="AL16" s="556">
        <f>Summary!AM13</f>
        <v>1100.2709586181063</v>
      </c>
      <c r="AM16" s="556">
        <f>Summary!AN13</f>
        <v>1189.1032922439745</v>
      </c>
      <c r="AN16" s="556">
        <f>Summary!AO13</f>
        <v>1206.4774228664237</v>
      </c>
      <c r="AO16" s="556">
        <f>Summary!AP13</f>
        <v>1184.8649883539385</v>
      </c>
      <c r="AP16" s="556">
        <f>Summary!AQ13</f>
        <v>1256.031332224926</v>
      </c>
      <c r="AQ16" s="556">
        <f>Summary!AR13</f>
        <v>1274.207816274539</v>
      </c>
      <c r="AR16" s="556">
        <f>Summary!AS13</f>
        <v>1380.4844717825781</v>
      </c>
      <c r="AS16" s="556">
        <f>Summary!AT13</f>
        <v>1347.1011132575798</v>
      </c>
      <c r="AT16" s="556">
        <f>Summary!AU13</f>
        <v>1388.0794112402775</v>
      </c>
      <c r="AU16" s="556">
        <f>Summary!AV13</f>
        <v>1412.3087874688179</v>
      </c>
      <c r="AV16" s="556">
        <f>Summary!AW13</f>
        <v>1444.4169380393728</v>
      </c>
      <c r="AW16" s="556">
        <f>Summary!AX13</f>
        <v>1476.5983960556248</v>
      </c>
      <c r="AX16" s="556">
        <f>Summary!AY13</f>
        <v>1506.7722196997267</v>
      </c>
      <c r="AY16" s="556">
        <f>Summary!AZ13</f>
        <v>1539.0246629672838</v>
      </c>
      <c r="AZ16" s="556">
        <f>Summary!BA13</f>
        <v>1578.4166699084783</v>
      </c>
      <c r="BA16" s="556">
        <f>Summary!BB13</f>
        <v>1622.1231984662957</v>
      </c>
      <c r="BB16" s="556">
        <f>Summary!BC13</f>
        <v>1676.83244421528</v>
      </c>
      <c r="BC16" s="556">
        <f>Summary!BD13</f>
        <v>1735.1982450878777</v>
      </c>
      <c r="BD16" s="556">
        <f>Summary!BE13</f>
        <v>1793.642063619807</v>
      </c>
      <c r="BE16" s="556">
        <f>Summary!BF13</f>
        <v>1856.3349800805545</v>
      </c>
      <c r="BF16" s="556">
        <f>Summary!BG13</f>
        <v>1920.6143829065156</v>
      </c>
      <c r="BG16" s="556">
        <f>Summary!BH13</f>
        <v>1987.0300094473089</v>
      </c>
      <c r="BH16" s="556">
        <f>Summary!BI13</f>
        <v>2057.6732539014743</v>
      </c>
      <c r="BI16" s="556">
        <f>Summary!BJ13</f>
        <v>2129.9075630280408</v>
      </c>
      <c r="BJ16" s="556">
        <f>Summary!BK13</f>
        <v>2204.1104863554765</v>
      </c>
      <c r="BK16" s="556">
        <f>Summary!BL13</f>
        <v>2278.3990149561314</v>
      </c>
      <c r="BL16" s="556">
        <f>Summary!BM13</f>
        <v>2352.7739583814755</v>
      </c>
      <c r="BM16" s="556">
        <f>Summary!BN13</f>
        <v>2433.4267053855579</v>
      </c>
      <c r="BN16" s="556">
        <f>Summary!BO13</f>
        <v>2515.6258527839336</v>
      </c>
      <c r="BO16" s="556">
        <f>Summary!BP13</f>
        <v>2599.3722435620753</v>
      </c>
      <c r="BP16" s="556">
        <f>Summary!BQ13</f>
        <v>2684.6667321541986</v>
      </c>
      <c r="BQ16" s="556">
        <f>Summary!BR13</f>
        <v>2771.5101845987501</v>
      </c>
      <c r="BR16" s="556">
        <f>Summary!BS13</f>
        <v>2859.9034786960083</v>
      </c>
      <c r="BS16" s="556">
        <f>Summary!BT13</f>
        <v>2949.8475041678216</v>
      </c>
      <c r="BT16" s="556">
        <f>Summary!BU13</f>
        <v>3041.3431628195185</v>
      </c>
      <c r="BU16" s="556">
        <f>Summary!BV13</f>
        <v>3134.3653717270818</v>
      </c>
    </row>
    <row r="18" spans="1:73" x14ac:dyDescent="0.3">
      <c r="A18" s="271" t="s">
        <v>917</v>
      </c>
    </row>
    <row r="19" spans="1:73" x14ac:dyDescent="0.3">
      <c r="A19" t="s">
        <v>90</v>
      </c>
      <c r="B19" s="238">
        <f>Summary!C20</f>
        <v>0</v>
      </c>
      <c r="C19" s="238">
        <f>Summary!D20</f>
        <v>0</v>
      </c>
      <c r="D19" s="238">
        <f>Summary!E20</f>
        <v>0</v>
      </c>
      <c r="E19" s="238">
        <f>Summary!F20</f>
        <v>0</v>
      </c>
      <c r="F19" s="238">
        <f>Summary!G20</f>
        <v>0</v>
      </c>
      <c r="G19" s="238">
        <f>Summary!H20</f>
        <v>0</v>
      </c>
      <c r="H19" s="238">
        <f>Summary!I20</f>
        <v>0</v>
      </c>
      <c r="I19" s="238">
        <f>Summary!J20</f>
        <v>0</v>
      </c>
      <c r="J19" s="238">
        <f>Summary!K20</f>
        <v>0</v>
      </c>
      <c r="K19" s="238">
        <f>Summary!L20</f>
        <v>0</v>
      </c>
      <c r="L19" s="238">
        <f>Summary!M20</f>
        <v>0</v>
      </c>
      <c r="M19" s="238">
        <f>Summary!N20</f>
        <v>0</v>
      </c>
      <c r="N19" s="238">
        <f>Summary!O20</f>
        <v>0</v>
      </c>
      <c r="O19" s="238">
        <f>Summary!P20</f>
        <v>0</v>
      </c>
      <c r="P19" s="238">
        <f>Summary!Q20</f>
        <v>0</v>
      </c>
      <c r="Q19" s="238">
        <f>Summary!R20</f>
        <v>0</v>
      </c>
      <c r="R19" s="238">
        <f>Summary!S20</f>
        <v>6.956212107821476</v>
      </c>
      <c r="S19" s="238">
        <f>Summary!T20</f>
        <v>13.745972602739725</v>
      </c>
      <c r="T19" s="238">
        <f>Summary!U20</f>
        <v>14.194838356164382</v>
      </c>
      <c r="U19" s="238">
        <f>Summary!V20</f>
        <v>14.194838356164382</v>
      </c>
      <c r="V19" s="238">
        <f>Summary!W20</f>
        <v>13.745972602739725</v>
      </c>
      <c r="W19" s="238">
        <f>Summary!X20</f>
        <v>14.194838356164382</v>
      </c>
      <c r="X19" s="238">
        <f>Summary!Y20</f>
        <v>13.745972602739725</v>
      </c>
      <c r="Y19" s="238">
        <f>Summary!Z20</f>
        <v>14.194838356164382</v>
      </c>
      <c r="Z19" s="238">
        <f>Summary!AA20</f>
        <v>14.084838356164383</v>
      </c>
      <c r="AA19" s="238">
        <f>Summary!AB20</f>
        <v>13.18710684931507</v>
      </c>
      <c r="AB19" s="238">
        <f>Summary!AC20</f>
        <v>14.084838356164383</v>
      </c>
      <c r="AC19" s="238">
        <f>Summary!AD20</f>
        <v>13.635972602739725</v>
      </c>
      <c r="AD19" s="238">
        <f>Summary!AE20</f>
        <v>14.084838356164383</v>
      </c>
      <c r="AE19" s="238">
        <f>Summary!AF20</f>
        <v>13.635972602739725</v>
      </c>
      <c r="AF19" s="238">
        <f>Summary!AG20</f>
        <v>14.084838356164383</v>
      </c>
      <c r="AG19" s="238">
        <f>Summary!AH20</f>
        <v>14.084838356164383</v>
      </c>
      <c r="AH19" s="238">
        <f>Summary!AI20</f>
        <v>13.635972602739725</v>
      </c>
      <c r="AI19" s="238">
        <f>Summary!AJ20</f>
        <v>14.084838356164383</v>
      </c>
      <c r="AJ19" s="238">
        <f>Summary!AK20</f>
        <v>13.635972602739725</v>
      </c>
      <c r="AK19" s="238">
        <f>Summary!AL20</f>
        <v>14.084838356164383</v>
      </c>
      <c r="AL19" s="238">
        <f>Summary!AM20</f>
        <v>14.084838356164383</v>
      </c>
      <c r="AM19" s="238">
        <f>Summary!AN20</f>
        <v>12.738241095890411</v>
      </c>
      <c r="AN19" s="238">
        <f>Summary!AO20</f>
        <v>14.084838356164383</v>
      </c>
      <c r="AO19" s="238">
        <f>Summary!AP20</f>
        <v>13.635972602739725</v>
      </c>
      <c r="AP19" s="238">
        <f>Summary!AQ20</f>
        <v>14.084838356164383</v>
      </c>
      <c r="AQ19" s="238">
        <f>Summary!AR20</f>
        <v>13.635972602739725</v>
      </c>
      <c r="AR19" s="238">
        <f>Summary!AS20</f>
        <v>14.084838356164383</v>
      </c>
      <c r="AS19" s="238">
        <f>Summary!AT20</f>
        <v>14.084838356164383</v>
      </c>
      <c r="AT19" s="238">
        <f>Summary!AU20</f>
        <v>13.635972602739725</v>
      </c>
      <c r="AU19" s="238">
        <f>Summary!AV20</f>
        <v>14.084838356164383</v>
      </c>
      <c r="AV19" s="238">
        <f>Summary!AW20</f>
        <v>13.635972602739725</v>
      </c>
      <c r="AW19" s="238">
        <f>Summary!AX20</f>
        <v>14.084838356164383</v>
      </c>
      <c r="AX19" s="238">
        <f>Summary!AY20</f>
        <v>0</v>
      </c>
      <c r="AY19" s="238">
        <f>Summary!AZ20</f>
        <v>0</v>
      </c>
      <c r="AZ19" s="238">
        <f>Summary!BA20</f>
        <v>0</v>
      </c>
      <c r="BA19" s="238">
        <f>Summary!BB20</f>
        <v>0</v>
      </c>
      <c r="BB19" s="238">
        <f>Summary!BC20</f>
        <v>0</v>
      </c>
      <c r="BC19" s="238">
        <f>Summary!BD20</f>
        <v>0</v>
      </c>
      <c r="BD19" s="238">
        <f>Summary!BE20</f>
        <v>0</v>
      </c>
      <c r="BE19" s="238">
        <f>Summary!BF20</f>
        <v>0</v>
      </c>
      <c r="BF19" s="238">
        <f>Summary!BG20</f>
        <v>0</v>
      </c>
      <c r="BG19" s="238">
        <f>Summary!BH20</f>
        <v>0</v>
      </c>
      <c r="BH19" s="238">
        <f>Summary!BI20</f>
        <v>0</v>
      </c>
      <c r="BI19" s="238">
        <f>Summary!BJ20</f>
        <v>0</v>
      </c>
      <c r="BJ19" s="238">
        <f>Summary!BK20</f>
        <v>0</v>
      </c>
      <c r="BK19" s="238">
        <f>Summary!BL20</f>
        <v>0</v>
      </c>
      <c r="BL19" s="238">
        <f>Summary!BM20</f>
        <v>0</v>
      </c>
      <c r="BM19" s="238">
        <f>Summary!BN20</f>
        <v>0</v>
      </c>
      <c r="BN19" s="238">
        <f>Summary!BO20</f>
        <v>0</v>
      </c>
      <c r="BO19" s="238">
        <f>Summary!BP20</f>
        <v>0</v>
      </c>
      <c r="BP19" s="238">
        <f>Summary!BQ20</f>
        <v>0</v>
      </c>
      <c r="BQ19" s="238">
        <f>Summary!BR20</f>
        <v>0</v>
      </c>
      <c r="BR19" s="238">
        <f>Summary!BS20</f>
        <v>0</v>
      </c>
      <c r="BS19" s="238">
        <f>Summary!BT20</f>
        <v>0</v>
      </c>
      <c r="BT19" s="238">
        <f>Summary!BU20</f>
        <v>0</v>
      </c>
      <c r="BU19" s="238">
        <f>Summary!BV20</f>
        <v>0</v>
      </c>
    </row>
    <row r="20" spans="1:73" x14ac:dyDescent="0.3">
      <c r="A20" t="s">
        <v>452</v>
      </c>
      <c r="B20" s="238">
        <f>Summary!C25</f>
        <v>12.519830000000001</v>
      </c>
      <c r="C20" s="238">
        <f>Summary!D25</f>
        <v>12.49939</v>
      </c>
      <c r="D20" s="238">
        <f>Summary!E25</f>
        <v>16.525220000000001</v>
      </c>
      <c r="E20" s="238">
        <f>Summary!F25</f>
        <v>13.199069999999999</v>
      </c>
      <c r="F20" s="238">
        <f>Summary!G25</f>
        <v>13.473129999999999</v>
      </c>
      <c r="G20" s="238">
        <f>Summary!H25</f>
        <v>13.055040000000002</v>
      </c>
      <c r="H20" s="238">
        <f>Summary!I25</f>
        <v>14.829000000000001</v>
      </c>
      <c r="I20" s="238">
        <f>Summary!J25</f>
        <v>39.111269129636206</v>
      </c>
      <c r="J20" s="238">
        <f>Summary!K25</f>
        <v>39.112076824389469</v>
      </c>
      <c r="K20" s="238">
        <f>Summary!L25</f>
        <v>39.003175089039587</v>
      </c>
      <c r="L20" s="238">
        <f>Summary!M25</f>
        <v>39.325370270617739</v>
      </c>
      <c r="M20" s="238">
        <f>Summary!N25</f>
        <v>39.476237713761378</v>
      </c>
      <c r="N20" s="238">
        <f>Summary!O25</f>
        <v>39.545266512550896</v>
      </c>
      <c r="O20" s="238">
        <f>Summary!P25</f>
        <v>40.151772008524553</v>
      </c>
      <c r="P20" s="238">
        <f>Summary!Q25</f>
        <v>40.072155966366836</v>
      </c>
      <c r="Q20" s="238">
        <f>Summary!R25</f>
        <v>40.880536023097505</v>
      </c>
      <c r="R20" s="238">
        <f>Summary!S25</f>
        <v>40.453159692602334</v>
      </c>
      <c r="S20" s="238">
        <f>Summary!T25</f>
        <v>40.452419465934859</v>
      </c>
      <c r="T20" s="238">
        <f>Summary!U25</f>
        <v>42.337572459057888</v>
      </c>
      <c r="U20" s="238">
        <f>Summary!V25</f>
        <v>42.329145728871893</v>
      </c>
      <c r="V20" s="238">
        <f>Summary!W25</f>
        <v>42.240278042746397</v>
      </c>
      <c r="W20" s="238">
        <f>Summary!X25</f>
        <v>43.468638795713524</v>
      </c>
      <c r="X20" s="238">
        <f>Summary!Y25</f>
        <v>43.350815352866427</v>
      </c>
      <c r="Y20" s="238">
        <f>Summary!Z25</f>
        <v>45.570219708507402</v>
      </c>
      <c r="Z20" s="238">
        <f>Summary!AA25</f>
        <v>44.552260126878359</v>
      </c>
      <c r="AA20" s="238">
        <f>Summary!AB25</f>
        <v>44.386298036425437</v>
      </c>
      <c r="AB20" s="238">
        <f>Summary!AC25</f>
        <v>46.442591409012998</v>
      </c>
      <c r="AC20" s="238">
        <f>Summary!AD25</f>
        <v>46.799100844395042</v>
      </c>
      <c r="AD20" s="238">
        <f>Summary!AE25</f>
        <v>48.439920580312148</v>
      </c>
      <c r="AE20" s="238">
        <f>Summary!AF25</f>
        <v>48.91160730977797</v>
      </c>
      <c r="AF20" s="238">
        <f>Summary!AG25</f>
        <v>50.258811973844317</v>
      </c>
      <c r="AG20" s="238">
        <f>Summary!AH25</f>
        <v>50.240669513706131</v>
      </c>
      <c r="AH20" s="238">
        <f>Summary!AI25</f>
        <v>53.00684291782396</v>
      </c>
      <c r="AI20" s="238">
        <f>Summary!AJ25</f>
        <v>53.051043355382681</v>
      </c>
      <c r="AJ20" s="238">
        <f>Summary!AK25</f>
        <v>52.894190429869198</v>
      </c>
      <c r="AK20" s="238">
        <f>Summary!AL25</f>
        <v>56.834714974242956</v>
      </c>
      <c r="AL20" s="238">
        <f>Summary!AM25</f>
        <v>54.708670675779402</v>
      </c>
      <c r="AM20" s="238">
        <f>Summary!AN25</f>
        <v>57.551305351807187</v>
      </c>
      <c r="AN20" s="238">
        <f>Summary!AO25</f>
        <v>58.107277531725558</v>
      </c>
      <c r="AO20" s="238">
        <f>Summary!AP25</f>
        <v>57.415679627326035</v>
      </c>
      <c r="AP20" s="238">
        <f>Summary!AQ25</f>
        <v>59.693002631197643</v>
      </c>
      <c r="AQ20" s="238">
        <f>Summary!AR25</f>
        <v>60.274650120785253</v>
      </c>
      <c r="AR20" s="238">
        <f>Summary!AS25</f>
        <v>63.675503097042501</v>
      </c>
      <c r="AS20" s="238">
        <f>Summary!AT25</f>
        <v>62.607235624242556</v>
      </c>
      <c r="AT20" s="238">
        <f>Summary!AU25</f>
        <v>63.918541159688878</v>
      </c>
      <c r="AU20" s="238">
        <f>Summary!AV25</f>
        <v>64.693881199002178</v>
      </c>
      <c r="AV20" s="238">
        <f>Summary!AW25</f>
        <v>65.721342017259929</v>
      </c>
      <c r="AW20" s="238">
        <f>Summary!AX25</f>
        <v>66.751148673779994</v>
      </c>
      <c r="AX20" s="238">
        <f>Summary!AY25</f>
        <v>67.716711030391252</v>
      </c>
      <c r="AY20" s="238">
        <f>Summary!AZ25</f>
        <v>68.748789214953078</v>
      </c>
      <c r="AZ20" s="238">
        <f>Summary!BA25</f>
        <v>70.009333437071305</v>
      </c>
      <c r="BA20" s="238">
        <f>Summary!BB25</f>
        <v>71.407942350921459</v>
      </c>
      <c r="BB20" s="238">
        <f>Summary!BC25</f>
        <v>73.158638214888953</v>
      </c>
      <c r="BC20" s="238">
        <f>Summary!BD25</f>
        <v>75.026343842812082</v>
      </c>
      <c r="BD20" s="238">
        <f>Summary!BE25</f>
        <v>76.896546035833836</v>
      </c>
      <c r="BE20" s="238">
        <f>Summary!BF25</f>
        <v>78.902719362577741</v>
      </c>
      <c r="BF20" s="238">
        <f>Summary!BG25</f>
        <v>80.959660253008508</v>
      </c>
      <c r="BG20" s="238">
        <f>Summary!BH25</f>
        <v>83.084960302313888</v>
      </c>
      <c r="BH20" s="238">
        <f>Summary!BI25</f>
        <v>85.34554412484718</v>
      </c>
      <c r="BI20" s="238">
        <f>Summary!BJ25</f>
        <v>87.657042016897307</v>
      </c>
      <c r="BJ20" s="238">
        <f>Summary!BK25</f>
        <v>19.5</v>
      </c>
      <c r="BK20" s="238">
        <f>Summary!BL25</f>
        <v>19.5</v>
      </c>
      <c r="BL20" s="238">
        <f>Summary!BM25</f>
        <v>19.5</v>
      </c>
      <c r="BM20" s="238">
        <f>Summary!BN25</f>
        <v>19.5</v>
      </c>
      <c r="BN20" s="238">
        <f>Summary!BO25</f>
        <v>19.5</v>
      </c>
      <c r="BO20" s="238">
        <f>Summary!BP25</f>
        <v>19.5</v>
      </c>
      <c r="BP20" s="238">
        <f>Summary!BQ25</f>
        <v>19.5</v>
      </c>
      <c r="BQ20" s="238">
        <f>Summary!BR25</f>
        <v>19.5</v>
      </c>
      <c r="BR20" s="238">
        <f>Summary!BS25</f>
        <v>19.5</v>
      </c>
      <c r="BS20" s="238">
        <f>Summary!BT25</f>
        <v>19.5</v>
      </c>
      <c r="BT20" s="238">
        <f>Summary!BU25</f>
        <v>19.5</v>
      </c>
      <c r="BU20" s="238">
        <f>Summary!BV25</f>
        <v>19.5</v>
      </c>
    </row>
    <row r="21" spans="1:73" x14ac:dyDescent="0.3">
      <c r="A21" s="265" t="s">
        <v>155</v>
      </c>
      <c r="B21" s="256">
        <f>Summary!C22</f>
        <v>0</v>
      </c>
      <c r="C21" s="256">
        <f>Summary!D22</f>
        <v>0</v>
      </c>
      <c r="D21" s="256">
        <f>Summary!E22</f>
        <v>0</v>
      </c>
      <c r="E21" s="256">
        <f>Summary!F22</f>
        <v>0</v>
      </c>
      <c r="F21" s="256">
        <f>Summary!G22</f>
        <v>0</v>
      </c>
      <c r="G21" s="256">
        <f>Summary!H22</f>
        <v>0</v>
      </c>
      <c r="H21" s="256">
        <f>Summary!I22</f>
        <v>0</v>
      </c>
      <c r="I21" s="256">
        <f>Summary!J22</f>
        <v>119.61714339726026</v>
      </c>
      <c r="J21" s="256">
        <f>Summary!K22</f>
        <v>123.2626005479452</v>
      </c>
      <c r="K21" s="256">
        <f>Summary!L22</f>
        <v>128.07288312328768</v>
      </c>
      <c r="L21" s="256">
        <f>Summary!M22</f>
        <v>129.2617101369863</v>
      </c>
      <c r="M21" s="256">
        <f>Summary!N22</f>
        <v>132.6070338082192</v>
      </c>
      <c r="N21" s="256">
        <f>Summary!O22</f>
        <v>132.6070338082192</v>
      </c>
      <c r="O21" s="256">
        <f>Summary!P22</f>
        <v>123.18984909589041</v>
      </c>
      <c r="P21" s="256">
        <f>Summary!Q22</f>
        <v>140.96572147945204</v>
      </c>
      <c r="Q21" s="256">
        <f>Summary!R22</f>
        <v>137.35350465753424</v>
      </c>
      <c r="R21" s="256">
        <f>Summary!S22</f>
        <v>140.96572147945204</v>
      </c>
      <c r="S21" s="256">
        <f>Summary!T22</f>
        <v>137.35350465753424</v>
      </c>
      <c r="T21" s="256">
        <f>Summary!U22</f>
        <v>140.96572147945204</v>
      </c>
      <c r="U21" s="256">
        <f>Summary!V22</f>
        <v>140.96572147945204</v>
      </c>
      <c r="V21" s="256">
        <f>Summary!W22</f>
        <v>137.35350465753424</v>
      </c>
      <c r="W21" s="256">
        <f>Summary!X22</f>
        <v>140.96572147945204</v>
      </c>
      <c r="X21" s="256">
        <f>Summary!Y22</f>
        <v>137.35350465753424</v>
      </c>
      <c r="Y21" s="256">
        <f>Summary!Z22</f>
        <v>140.96572147945204</v>
      </c>
      <c r="Z21" s="256">
        <f>Summary!AA22</f>
        <v>140.96572147945204</v>
      </c>
      <c r="AA21" s="256">
        <f>Summary!AB22</f>
        <v>133.74128783561645</v>
      </c>
      <c r="AB21" s="256">
        <f>Summary!AC22</f>
        <v>140.96572147945204</v>
      </c>
      <c r="AC21" s="256">
        <f>Summary!AD22</f>
        <v>137.35350465753424</v>
      </c>
      <c r="AD21" s="256">
        <f>Summary!AE22</f>
        <v>140.96572147945204</v>
      </c>
      <c r="AE21" s="256">
        <f>Summary!AF22</f>
        <v>137.35350465753424</v>
      </c>
      <c r="AF21" s="256">
        <f>Summary!AG22</f>
        <v>140.96572147945204</v>
      </c>
      <c r="AG21" s="256">
        <f>Summary!AH22</f>
        <v>140.96572147945204</v>
      </c>
      <c r="AH21" s="256">
        <f>Summary!AI22</f>
        <v>137.35350465753424</v>
      </c>
      <c r="AI21" s="256">
        <f>Summary!AJ22</f>
        <v>140.96572147945204</v>
      </c>
      <c r="AJ21" s="256">
        <f>Summary!AK22</f>
        <v>137.35350465753424</v>
      </c>
      <c r="AK21" s="256">
        <f>Summary!AL22</f>
        <v>140.96572147945204</v>
      </c>
      <c r="AL21" s="256">
        <f>Summary!AM22</f>
        <v>140.96572147945204</v>
      </c>
      <c r="AM21" s="256">
        <f>Summary!AN22</f>
        <v>130.12907101369862</v>
      </c>
      <c r="AN21" s="256">
        <f>Summary!AO22</f>
        <v>140.96572147945204</v>
      </c>
      <c r="AO21" s="256">
        <f>Summary!AP22</f>
        <v>137.35350465753424</v>
      </c>
      <c r="AP21" s="256">
        <f>Summary!AQ22</f>
        <v>140.96572147945204</v>
      </c>
      <c r="AQ21" s="256">
        <f>Summary!AR22</f>
        <v>137.35350465753424</v>
      </c>
      <c r="AR21" s="256">
        <f>Summary!AS22</f>
        <v>140.96572147945204</v>
      </c>
      <c r="AS21" s="256">
        <f>Summary!AT22</f>
        <v>140.96572147945204</v>
      </c>
      <c r="AT21" s="256">
        <f>Summary!AU22</f>
        <v>137.35350465753424</v>
      </c>
      <c r="AU21" s="256">
        <f>Summary!AV22</f>
        <v>140.96572147945204</v>
      </c>
      <c r="AV21" s="256">
        <f>Summary!AW22</f>
        <v>137.35350465753424</v>
      </c>
      <c r="AW21" s="256">
        <f>Summary!AX22</f>
        <v>140.96572147945204</v>
      </c>
      <c r="AX21" s="256">
        <f>Summary!AY22</f>
        <v>0</v>
      </c>
      <c r="AY21" s="256">
        <f>Summary!AZ22</f>
        <v>0</v>
      </c>
      <c r="AZ21" s="256">
        <f>Summary!BA22</f>
        <v>0</v>
      </c>
      <c r="BA21" s="256">
        <f>Summary!BB22</f>
        <v>0</v>
      </c>
      <c r="BB21" s="256">
        <f>Summary!BC22</f>
        <v>0</v>
      </c>
      <c r="BC21" s="256">
        <f>Summary!BD22</f>
        <v>0</v>
      </c>
      <c r="BD21" s="256">
        <f>Summary!BE22</f>
        <v>0</v>
      </c>
      <c r="BE21" s="256">
        <f>Summary!BF22</f>
        <v>0</v>
      </c>
      <c r="BF21" s="256">
        <f>Summary!BG22</f>
        <v>0</v>
      </c>
      <c r="BG21" s="256">
        <f>Summary!BH22</f>
        <v>0</v>
      </c>
      <c r="BH21" s="256">
        <f>Summary!BI22</f>
        <v>0</v>
      </c>
      <c r="BI21" s="256">
        <f>Summary!BJ22</f>
        <v>0</v>
      </c>
      <c r="BJ21" s="256">
        <f>Summary!BK22</f>
        <v>0</v>
      </c>
      <c r="BK21" s="256">
        <f>Summary!BL22</f>
        <v>0</v>
      </c>
      <c r="BL21" s="256">
        <f>Summary!BM22</f>
        <v>0</v>
      </c>
      <c r="BM21" s="256">
        <f>Summary!BN22</f>
        <v>0</v>
      </c>
      <c r="BN21" s="256">
        <f>Summary!BO22</f>
        <v>0</v>
      </c>
      <c r="BO21" s="256">
        <f>Summary!BP22</f>
        <v>0</v>
      </c>
      <c r="BP21" s="256">
        <f>Summary!BQ22</f>
        <v>0</v>
      </c>
      <c r="BQ21" s="256">
        <f>Summary!BR22</f>
        <v>0</v>
      </c>
      <c r="BR21" s="256">
        <f>Summary!BS22</f>
        <v>0</v>
      </c>
      <c r="BS21" s="256">
        <f>Summary!BT22</f>
        <v>0</v>
      </c>
      <c r="BT21" s="256">
        <f>Summary!BU22</f>
        <v>0</v>
      </c>
      <c r="BU21" s="256">
        <f>Summary!BV22</f>
        <v>0</v>
      </c>
    </row>
    <row r="22" spans="1:73" x14ac:dyDescent="0.3">
      <c r="A22" t="s">
        <v>918</v>
      </c>
      <c r="B22" s="239">
        <f t="shared" ref="B22:AK22" si="11">SUM(B19:B21)</f>
        <v>12.519830000000001</v>
      </c>
      <c r="C22" s="239">
        <f t="shared" si="11"/>
        <v>12.49939</v>
      </c>
      <c r="D22" s="239">
        <f t="shared" si="11"/>
        <v>16.525220000000001</v>
      </c>
      <c r="E22" s="239">
        <f t="shared" si="11"/>
        <v>13.199069999999999</v>
      </c>
      <c r="F22" s="239">
        <f t="shared" si="11"/>
        <v>13.473129999999999</v>
      </c>
      <c r="G22" s="239">
        <f t="shared" si="11"/>
        <v>13.055040000000002</v>
      </c>
      <c r="H22" s="239">
        <f t="shared" si="11"/>
        <v>14.829000000000001</v>
      </c>
      <c r="I22" s="239">
        <f t="shared" si="11"/>
        <v>158.72841252689648</v>
      </c>
      <c r="J22" s="239">
        <f t="shared" si="11"/>
        <v>162.37467737233467</v>
      </c>
      <c r="K22" s="239">
        <f t="shared" si="11"/>
        <v>167.07605821232727</v>
      </c>
      <c r="L22" s="239">
        <f t="shared" si="11"/>
        <v>168.58708040760405</v>
      </c>
      <c r="M22" s="239">
        <f t="shared" si="11"/>
        <v>172.08327152198058</v>
      </c>
      <c r="N22" s="239">
        <f t="shared" si="11"/>
        <v>172.15230032077011</v>
      </c>
      <c r="O22" s="239">
        <f t="shared" si="11"/>
        <v>163.34162110441497</v>
      </c>
      <c r="P22" s="239">
        <f t="shared" si="11"/>
        <v>181.03787744581888</v>
      </c>
      <c r="Q22" s="239">
        <f t="shared" si="11"/>
        <v>178.23404068063175</v>
      </c>
      <c r="R22" s="239">
        <f t="shared" si="11"/>
        <v>188.37509327987584</v>
      </c>
      <c r="S22" s="239">
        <f t="shared" si="11"/>
        <v>191.55189672620884</v>
      </c>
      <c r="T22" s="239">
        <f t="shared" si="11"/>
        <v>197.49813229467432</v>
      </c>
      <c r="U22" s="239">
        <f t="shared" si="11"/>
        <v>197.4897055644883</v>
      </c>
      <c r="V22" s="239">
        <f t="shared" si="11"/>
        <v>193.33975530302035</v>
      </c>
      <c r="W22" s="239">
        <f t="shared" si="11"/>
        <v>198.62919863132996</v>
      </c>
      <c r="X22" s="239">
        <f t="shared" si="11"/>
        <v>194.45029261314039</v>
      </c>
      <c r="Y22" s="239">
        <f t="shared" si="11"/>
        <v>200.73077954412383</v>
      </c>
      <c r="Z22" s="239">
        <f t="shared" si="11"/>
        <v>199.60281996249478</v>
      </c>
      <c r="AA22" s="239">
        <f t="shared" si="11"/>
        <v>191.31469272135695</v>
      </c>
      <c r="AB22" s="239">
        <f t="shared" si="11"/>
        <v>201.49315124462942</v>
      </c>
      <c r="AC22" s="239">
        <f t="shared" si="11"/>
        <v>197.788578104669</v>
      </c>
      <c r="AD22" s="239">
        <f t="shared" si="11"/>
        <v>203.49048041592857</v>
      </c>
      <c r="AE22" s="239">
        <f t="shared" si="11"/>
        <v>199.90108457005195</v>
      </c>
      <c r="AF22" s="239">
        <f t="shared" si="11"/>
        <v>205.30937180946074</v>
      </c>
      <c r="AG22" s="239">
        <f t="shared" si="11"/>
        <v>205.29122934932255</v>
      </c>
      <c r="AH22" s="239">
        <f t="shared" si="11"/>
        <v>203.99632017809793</v>
      </c>
      <c r="AI22" s="239">
        <f t="shared" si="11"/>
        <v>208.1016031909991</v>
      </c>
      <c r="AJ22" s="239">
        <f t="shared" si="11"/>
        <v>203.88366769014317</v>
      </c>
      <c r="AK22" s="239">
        <f t="shared" si="11"/>
        <v>211.88527480985937</v>
      </c>
      <c r="AL22" s="239">
        <f t="shared" ref="AL22:AO22" si="12">SUM(AL19:AL21)</f>
        <v>209.75923051139583</v>
      </c>
      <c r="AM22" s="239">
        <f t="shared" si="12"/>
        <v>200.41861746139622</v>
      </c>
      <c r="AN22" s="239">
        <f t="shared" si="12"/>
        <v>213.15783736734198</v>
      </c>
      <c r="AO22" s="239">
        <f t="shared" si="12"/>
        <v>208.40515688760001</v>
      </c>
      <c r="AP22" s="239">
        <f t="shared" ref="AP22:BS22" si="13">SUM(AP19:AP21)</f>
        <v>214.74356246681407</v>
      </c>
      <c r="AQ22" s="239">
        <f t="shared" si="13"/>
        <v>211.26412738105921</v>
      </c>
      <c r="AR22" s="239">
        <f t="shared" si="13"/>
        <v>218.72606293265892</v>
      </c>
      <c r="AS22" s="239">
        <f t="shared" si="13"/>
        <v>217.65779545985899</v>
      </c>
      <c r="AT22" s="239">
        <f t="shared" si="13"/>
        <v>214.90801841996284</v>
      </c>
      <c r="AU22" s="239">
        <f t="shared" si="13"/>
        <v>219.7444410346186</v>
      </c>
      <c r="AV22" s="239">
        <f t="shared" si="13"/>
        <v>216.71081927753391</v>
      </c>
      <c r="AW22" s="239">
        <f t="shared" si="13"/>
        <v>221.80170850939641</v>
      </c>
      <c r="AX22" s="239">
        <f t="shared" si="13"/>
        <v>67.716711030391252</v>
      </c>
      <c r="AY22" s="239">
        <f t="shared" si="13"/>
        <v>68.748789214953078</v>
      </c>
      <c r="AZ22" s="239">
        <f t="shared" si="13"/>
        <v>70.009333437071305</v>
      </c>
      <c r="BA22" s="239">
        <f t="shared" si="13"/>
        <v>71.407942350921459</v>
      </c>
      <c r="BB22" s="239">
        <f t="shared" si="13"/>
        <v>73.158638214888953</v>
      </c>
      <c r="BC22" s="239">
        <f t="shared" si="13"/>
        <v>75.026343842812082</v>
      </c>
      <c r="BD22" s="239">
        <f t="shared" si="13"/>
        <v>76.896546035833836</v>
      </c>
      <c r="BE22" s="239">
        <f t="shared" si="13"/>
        <v>78.902719362577741</v>
      </c>
      <c r="BF22" s="239">
        <f t="shared" si="13"/>
        <v>80.959660253008508</v>
      </c>
      <c r="BG22" s="239">
        <f t="shared" si="13"/>
        <v>83.084960302313888</v>
      </c>
      <c r="BH22" s="239">
        <f t="shared" si="13"/>
        <v>85.34554412484718</v>
      </c>
      <c r="BI22" s="239">
        <f t="shared" si="13"/>
        <v>87.657042016897307</v>
      </c>
      <c r="BJ22" s="239">
        <f t="shared" si="13"/>
        <v>19.5</v>
      </c>
      <c r="BK22" s="239">
        <f t="shared" si="13"/>
        <v>19.5</v>
      </c>
      <c r="BL22" s="239">
        <f t="shared" si="13"/>
        <v>19.5</v>
      </c>
      <c r="BM22" s="239">
        <f t="shared" si="13"/>
        <v>19.5</v>
      </c>
      <c r="BN22" s="239">
        <f t="shared" si="13"/>
        <v>19.5</v>
      </c>
      <c r="BO22" s="239">
        <f t="shared" si="13"/>
        <v>19.5</v>
      </c>
      <c r="BP22" s="239">
        <f t="shared" si="13"/>
        <v>19.5</v>
      </c>
      <c r="BQ22" s="239">
        <f t="shared" si="13"/>
        <v>19.5</v>
      </c>
      <c r="BR22" s="239">
        <f t="shared" si="13"/>
        <v>19.5</v>
      </c>
      <c r="BS22" s="239">
        <f t="shared" si="13"/>
        <v>19.5</v>
      </c>
      <c r="BT22" s="239">
        <f t="shared" ref="BT22:BU22" si="14">SUM(BT19:BT21)</f>
        <v>19.5</v>
      </c>
      <c r="BU22" s="239">
        <f t="shared" si="14"/>
        <v>19.5</v>
      </c>
    </row>
    <row r="24" spans="1:73" x14ac:dyDescent="0.3">
      <c r="A24" t="s">
        <v>919</v>
      </c>
      <c r="B24" s="177">
        <f t="shared" ref="B24:AG24" si="15">B16-B22</f>
        <v>173.62802999999997</v>
      </c>
      <c r="C24" s="177">
        <f t="shared" si="15"/>
        <v>173.42092</v>
      </c>
      <c r="D24" s="177">
        <f t="shared" si="15"/>
        <v>187.59915000000001</v>
      </c>
      <c r="E24" s="177">
        <f t="shared" si="15"/>
        <v>192.82616999999999</v>
      </c>
      <c r="F24" s="177">
        <f t="shared" si="15"/>
        <v>205.74678999999998</v>
      </c>
      <c r="G24" s="177">
        <f t="shared" si="15"/>
        <v>211.89472000000001</v>
      </c>
      <c r="H24" s="177">
        <f t="shared" si="15"/>
        <v>230.70872999999997</v>
      </c>
      <c r="I24" s="177">
        <f t="shared" si="15"/>
        <v>454.12374777423486</v>
      </c>
      <c r="J24" s="177">
        <f t="shared" si="15"/>
        <v>450.50272338983632</v>
      </c>
      <c r="K24" s="177">
        <f t="shared" si="15"/>
        <v>442.39816332015977</v>
      </c>
      <c r="L24" s="177">
        <f t="shared" si="15"/>
        <v>450.95574054920041</v>
      </c>
      <c r="M24" s="177">
        <f t="shared" si="15"/>
        <v>452.17415703306267</v>
      </c>
      <c r="N24" s="177">
        <f t="shared" si="15"/>
        <v>454.26227819644521</v>
      </c>
      <c r="O24" s="177">
        <f t="shared" si="15"/>
        <v>482.02625416197731</v>
      </c>
      <c r="P24" s="177">
        <f t="shared" si="15"/>
        <v>461.8419965031448</v>
      </c>
      <c r="Q24" s="177">
        <f t="shared" si="15"/>
        <v>489.90771004116539</v>
      </c>
      <c r="R24" s="177">
        <f t="shared" si="15"/>
        <v>466.41114711394698</v>
      </c>
      <c r="S24" s="177">
        <f t="shared" si="15"/>
        <v>463.21121158425558</v>
      </c>
      <c r="T24" s="177">
        <f t="shared" si="15"/>
        <v>516.17600705088455</v>
      </c>
      <c r="U24" s="177">
        <f t="shared" si="15"/>
        <v>515.92109846275844</v>
      </c>
      <c r="V24" s="177">
        <f t="shared" si="15"/>
        <v>517.29393353280443</v>
      </c>
      <c r="W24" s="177">
        <f t="shared" si="15"/>
        <v>550.39076373471767</v>
      </c>
      <c r="X24" s="177">
        <f t="shared" si="15"/>
        <v>550.88768716393554</v>
      </c>
      <c r="Y24" s="177">
        <f t="shared" si="15"/>
        <v>613.96358634673254</v>
      </c>
      <c r="Z24" s="177">
        <f t="shared" si="15"/>
        <v>583.28030900245415</v>
      </c>
      <c r="AA24" s="177">
        <f t="shared" si="15"/>
        <v>586.38212091693799</v>
      </c>
      <c r="AB24" s="177">
        <f t="shared" si="15"/>
        <v>640.46283028702669</v>
      </c>
      <c r="AC24" s="177">
        <f t="shared" si="15"/>
        <v>655.30832328267604</v>
      </c>
      <c r="AD24" s="177">
        <f t="shared" si="15"/>
        <v>700.88203771882581</v>
      </c>
      <c r="AE24" s="177">
        <f t="shared" si="15"/>
        <v>719.21164386050964</v>
      </c>
      <c r="AF24" s="177">
        <f t="shared" si="15"/>
        <v>755.90350237317421</v>
      </c>
      <c r="AG24" s="177">
        <f t="shared" si="15"/>
        <v>755.35469295399389</v>
      </c>
      <c r="AH24" s="177">
        <f t="shared" ref="AH24:BM24" si="16">AH16-AH22</f>
        <v>843.09252100390086</v>
      </c>
      <c r="AI24" s="177">
        <f t="shared" si="16"/>
        <v>840.3685016647097</v>
      </c>
      <c r="AJ24" s="177">
        <f t="shared" si="16"/>
        <v>839.68478324326918</v>
      </c>
      <c r="AK24" s="177">
        <f t="shared" si="16"/>
        <v>954.82456813523299</v>
      </c>
      <c r="AL24" s="177">
        <f t="shared" si="16"/>
        <v>890.51172810671051</v>
      </c>
      <c r="AM24" s="177">
        <f t="shared" si="16"/>
        <v>988.68467478257821</v>
      </c>
      <c r="AN24" s="177">
        <f t="shared" si="16"/>
        <v>993.31958549908177</v>
      </c>
      <c r="AO24" s="177">
        <f t="shared" si="16"/>
        <v>976.45983146633853</v>
      </c>
      <c r="AP24" s="177">
        <f t="shared" si="16"/>
        <v>1041.2877697581121</v>
      </c>
      <c r="AQ24" s="177">
        <f t="shared" si="16"/>
        <v>1062.9436888934797</v>
      </c>
      <c r="AR24" s="177">
        <f t="shared" si="16"/>
        <v>1161.7584088499193</v>
      </c>
      <c r="AS24" s="177">
        <f t="shared" si="16"/>
        <v>1129.4433177977207</v>
      </c>
      <c r="AT24" s="177">
        <f t="shared" si="16"/>
        <v>1173.1713928203146</v>
      </c>
      <c r="AU24" s="177">
        <f t="shared" si="16"/>
        <v>1192.5643464341993</v>
      </c>
      <c r="AV24" s="177">
        <f t="shared" si="16"/>
        <v>1227.7061187618388</v>
      </c>
      <c r="AW24" s="177">
        <f t="shared" si="16"/>
        <v>1254.7966875462284</v>
      </c>
      <c r="AX24" s="177">
        <f t="shared" si="16"/>
        <v>1439.0555086693355</v>
      </c>
      <c r="AY24" s="177">
        <f t="shared" si="16"/>
        <v>1470.2758737523307</v>
      </c>
      <c r="AZ24" s="177">
        <f t="shared" si="16"/>
        <v>1508.407336471407</v>
      </c>
      <c r="BA24" s="177">
        <f t="shared" si="16"/>
        <v>1550.7152561153741</v>
      </c>
      <c r="BB24" s="177">
        <f t="shared" si="16"/>
        <v>1603.6738060003911</v>
      </c>
      <c r="BC24" s="177">
        <f t="shared" si="16"/>
        <v>1660.1719012450656</v>
      </c>
      <c r="BD24" s="177">
        <f t="shared" si="16"/>
        <v>1716.7455175839732</v>
      </c>
      <c r="BE24" s="177">
        <f t="shared" si="16"/>
        <v>1777.4322607179768</v>
      </c>
      <c r="BF24" s="177">
        <f t="shared" si="16"/>
        <v>1839.6547226535072</v>
      </c>
      <c r="BG24" s="177">
        <f t="shared" si="16"/>
        <v>1903.945049144995</v>
      </c>
      <c r="BH24" s="177">
        <f t="shared" si="16"/>
        <v>1972.327709776627</v>
      </c>
      <c r="BI24" s="177">
        <f t="shared" si="16"/>
        <v>2042.2505210111435</v>
      </c>
      <c r="BJ24" s="177">
        <f t="shared" si="16"/>
        <v>2184.6104863554765</v>
      </c>
      <c r="BK24" s="177">
        <f t="shared" si="16"/>
        <v>2258.8990149561314</v>
      </c>
      <c r="BL24" s="177">
        <f t="shared" si="16"/>
        <v>2333.2739583814755</v>
      </c>
      <c r="BM24" s="177">
        <f t="shared" si="16"/>
        <v>2413.9267053855579</v>
      </c>
      <c r="BN24" s="177">
        <f t="shared" ref="BN24:BU24" si="17">BN16-BN22</f>
        <v>2496.1258527839336</v>
      </c>
      <c r="BO24" s="177">
        <f t="shared" si="17"/>
        <v>2579.8722435620753</v>
      </c>
      <c r="BP24" s="177">
        <f t="shared" si="17"/>
        <v>2665.1667321541986</v>
      </c>
      <c r="BQ24" s="177">
        <f t="shared" si="17"/>
        <v>2752.0101845987501</v>
      </c>
      <c r="BR24" s="177">
        <f t="shared" si="17"/>
        <v>2840.4034786960083</v>
      </c>
      <c r="BS24" s="177">
        <f t="shared" si="17"/>
        <v>2930.3475041678216</v>
      </c>
      <c r="BT24" s="177">
        <f t="shared" si="17"/>
        <v>3021.8431628195185</v>
      </c>
      <c r="BU24" s="177">
        <f t="shared" si="17"/>
        <v>3114.8653717270818</v>
      </c>
    </row>
    <row r="25" spans="1:73" x14ac:dyDescent="0.3">
      <c r="A25" t="s">
        <v>920</v>
      </c>
      <c r="B25" s="207">
        <f t="shared" ref="B25:AG25" si="18">B24/B16</f>
        <v>0.93274255207661261</v>
      </c>
      <c r="C25" s="207">
        <f t="shared" si="18"/>
        <v>0.93277017449035016</v>
      </c>
      <c r="D25" s="207">
        <f t="shared" si="18"/>
        <v>0.91904337536963376</v>
      </c>
      <c r="E25" s="207">
        <f t="shared" si="18"/>
        <v>0.93593469421513598</v>
      </c>
      <c r="F25" s="207">
        <f t="shared" si="18"/>
        <v>0.93854057605713936</v>
      </c>
      <c r="G25" s="207">
        <f t="shared" si="18"/>
        <v>0.94196464134925062</v>
      </c>
      <c r="H25" s="207">
        <f t="shared" si="18"/>
        <v>0.93960602307433561</v>
      </c>
      <c r="I25" s="207">
        <f t="shared" si="18"/>
        <v>0.74100048460479673</v>
      </c>
      <c r="J25" s="207">
        <f t="shared" si="18"/>
        <v>0.73506173148103293</v>
      </c>
      <c r="K25" s="207">
        <f t="shared" si="18"/>
        <v>0.72586853994870471</v>
      </c>
      <c r="L25" s="207">
        <f t="shared" si="18"/>
        <v>0.72788470029038044</v>
      </c>
      <c r="M25" s="207">
        <f t="shared" si="18"/>
        <v>0.72433924908142711</v>
      </c>
      <c r="N25" s="207">
        <f t="shared" si="18"/>
        <v>0.72517833041454516</v>
      </c>
      <c r="O25" s="207">
        <f t="shared" si="18"/>
        <v>0.74690153110426905</v>
      </c>
      <c r="P25" s="207">
        <f t="shared" si="18"/>
        <v>0.71839548136143561</v>
      </c>
      <c r="Q25" s="207">
        <f t="shared" si="18"/>
        <v>0.73323918092517859</v>
      </c>
      <c r="R25" s="207">
        <f t="shared" si="18"/>
        <v>0.71231055013224287</v>
      </c>
      <c r="S25" s="207">
        <f t="shared" si="18"/>
        <v>0.70744855002523754</v>
      </c>
      <c r="T25" s="207">
        <f t="shared" si="18"/>
        <v>0.72326567349661763</v>
      </c>
      <c r="U25" s="207">
        <f t="shared" si="18"/>
        <v>0.72317533677700552</v>
      </c>
      <c r="V25" s="207">
        <f t="shared" si="18"/>
        <v>0.7279333103110357</v>
      </c>
      <c r="W25" s="207">
        <f t="shared" si="18"/>
        <v>0.73481454619194853</v>
      </c>
      <c r="X25" s="207">
        <f t="shared" si="18"/>
        <v>0.73911125168839675</v>
      </c>
      <c r="Y25" s="207">
        <f t="shared" si="18"/>
        <v>0.75361216678523646</v>
      </c>
      <c r="Z25" s="207">
        <f t="shared" si="18"/>
        <v>0.74504135728867982</v>
      </c>
      <c r="AA25" s="207">
        <f t="shared" si="18"/>
        <v>0.75399835852955288</v>
      </c>
      <c r="AB25" s="207">
        <f t="shared" si="18"/>
        <v>0.76068445896888781</v>
      </c>
      <c r="AC25" s="207">
        <f t="shared" si="18"/>
        <v>0.7681522722881583</v>
      </c>
      <c r="AD25" s="207">
        <f t="shared" si="18"/>
        <v>0.77499263153681119</v>
      </c>
      <c r="AE25" s="207">
        <f t="shared" si="18"/>
        <v>0.78250645607814107</v>
      </c>
      <c r="AF25" s="207">
        <f t="shared" si="18"/>
        <v>0.78640592804788934</v>
      </c>
      <c r="AG25" s="207">
        <f t="shared" si="18"/>
        <v>0.78629875526135484</v>
      </c>
      <c r="AH25" s="207">
        <f t="shared" ref="AH25:BM25" si="19">AH24/AH16</f>
        <v>0.80517763903603623</v>
      </c>
      <c r="AI25" s="207">
        <f t="shared" si="19"/>
        <v>0.80151880132086539</v>
      </c>
      <c r="AJ25" s="207">
        <f t="shared" si="19"/>
        <v>0.80462837151910749</v>
      </c>
      <c r="AK25" s="207">
        <f t="shared" si="19"/>
        <v>0.81839077120065828</v>
      </c>
      <c r="AL25" s="207">
        <f t="shared" si="19"/>
        <v>0.8093567508363172</v>
      </c>
      <c r="AM25" s="207">
        <f t="shared" si="19"/>
        <v>0.83145398825430605</v>
      </c>
      <c r="AN25" s="207">
        <f t="shared" si="19"/>
        <v>0.82332214981619101</v>
      </c>
      <c r="AO25" s="207">
        <f t="shared" si="19"/>
        <v>0.82411062953499481</v>
      </c>
      <c r="AP25" s="207">
        <f t="shared" si="19"/>
        <v>0.8290300910834616</v>
      </c>
      <c r="AQ25" s="207">
        <f t="shared" si="19"/>
        <v>0.83419963001110597</v>
      </c>
      <c r="AR25" s="207">
        <f t="shared" si="19"/>
        <v>0.84155847645991666</v>
      </c>
      <c r="AS25" s="207">
        <f t="shared" si="19"/>
        <v>0.83842504967313425</v>
      </c>
      <c r="AT25" s="207">
        <f t="shared" si="19"/>
        <v>0.84517599160415602</v>
      </c>
      <c r="AU25" s="207">
        <f t="shared" si="19"/>
        <v>0.84440765151050912</v>
      </c>
      <c r="AV25" s="207">
        <f t="shared" si="19"/>
        <v>0.84996657573699352</v>
      </c>
      <c r="AW25" s="207">
        <f t="shared" si="19"/>
        <v>0.84978873801983945</v>
      </c>
      <c r="AX25" s="207">
        <f t="shared" si="19"/>
        <v>0.955058428775727</v>
      </c>
      <c r="AY25" s="207">
        <f t="shared" si="19"/>
        <v>0.95532963774446378</v>
      </c>
      <c r="AZ25" s="207">
        <f t="shared" si="19"/>
        <v>0.95564584765749427</v>
      </c>
      <c r="BA25" s="207">
        <f t="shared" si="19"/>
        <v>0.95597871825121716</v>
      </c>
      <c r="BB25" s="207">
        <f t="shared" si="19"/>
        <v>0.9563709311164208</v>
      </c>
      <c r="BC25" s="207">
        <f t="shared" si="19"/>
        <v>0.95676209098574061</v>
      </c>
      <c r="BD25" s="207">
        <f t="shared" si="19"/>
        <v>0.95712826566932396</v>
      </c>
      <c r="BE25" s="207">
        <f t="shared" si="19"/>
        <v>0.95749543039955332</v>
      </c>
      <c r="BF25" s="207">
        <f t="shared" si="19"/>
        <v>0.95784699886997093</v>
      </c>
      <c r="BG25" s="207">
        <f t="shared" si="19"/>
        <v>0.95818635858175893</v>
      </c>
      <c r="BH25" s="207">
        <f t="shared" si="19"/>
        <v>0.95852327673354998</v>
      </c>
      <c r="BI25" s="207">
        <f t="shared" si="19"/>
        <v>0.95884467310295973</v>
      </c>
      <c r="BJ25" s="207">
        <f t="shared" si="19"/>
        <v>0.99115289359552772</v>
      </c>
      <c r="BK25" s="207">
        <f t="shared" si="19"/>
        <v>0.99144135865930605</v>
      </c>
      <c r="BL25" s="207">
        <f t="shared" si="19"/>
        <v>0.99171191098467681</v>
      </c>
      <c r="BM25" s="207">
        <f t="shared" si="19"/>
        <v>0.99198660886031886</v>
      </c>
      <c r="BN25" s="207">
        <f t="shared" ref="BN25:BU25" si="20">BN24/BN16</f>
        <v>0.99224844983270455</v>
      </c>
      <c r="BO25" s="207">
        <f t="shared" si="20"/>
        <v>0.99249818872679896</v>
      </c>
      <c r="BP25" s="207">
        <f t="shared" si="20"/>
        <v>0.99273652861025585</v>
      </c>
      <c r="BQ25" s="207">
        <f t="shared" si="20"/>
        <v>0.99296412471858797</v>
      </c>
      <c r="BR25" s="207">
        <f t="shared" si="20"/>
        <v>0.99318158806922707</v>
      </c>
      <c r="BS25" s="207">
        <f t="shared" si="20"/>
        <v>0.99338948878799715</v>
      </c>
      <c r="BT25" s="207">
        <f t="shared" si="20"/>
        <v>0.99358835917025479</v>
      </c>
      <c r="BU25" s="207">
        <f t="shared" si="20"/>
        <v>0.99377864489701939</v>
      </c>
    </row>
    <row r="26" spans="1:73" x14ac:dyDescent="0.3">
      <c r="A26" t="s">
        <v>921</v>
      </c>
      <c r="B26" s="207"/>
      <c r="C26" s="207"/>
      <c r="D26" s="207">
        <f t="shared" ref="D26:AI26" si="21">((SUM(B16:D16)-SUM(B22:D22))/SUM(B16:D16))</f>
        <v>0.92789833759388829</v>
      </c>
      <c r="E26" s="207">
        <f t="shared" si="21"/>
        <v>0.92916320957782927</v>
      </c>
      <c r="F26" s="207">
        <f t="shared" si="21"/>
        <v>0.93136397944145788</v>
      </c>
      <c r="G26" s="207">
        <f t="shared" si="21"/>
        <v>0.93889949186314781</v>
      </c>
      <c r="H26" s="207">
        <f t="shared" si="21"/>
        <v>0.94003664539431298</v>
      </c>
      <c r="I26" s="207">
        <f t="shared" si="21"/>
        <v>0.82774335595025561</v>
      </c>
      <c r="J26" s="207">
        <f t="shared" si="21"/>
        <v>0.7716716113110561</v>
      </c>
      <c r="K26" s="207">
        <f t="shared" si="21"/>
        <v>0.73399185815699597</v>
      </c>
      <c r="L26" s="207">
        <f t="shared" si="21"/>
        <v>0.72960566887150768</v>
      </c>
      <c r="M26" s="207">
        <f t="shared" si="21"/>
        <v>0.72602740820371159</v>
      </c>
      <c r="N26" s="207">
        <f t="shared" si="21"/>
        <v>0.72579478861752167</v>
      </c>
      <c r="O26" s="207">
        <f t="shared" si="21"/>
        <v>0.73229614119661879</v>
      </c>
      <c r="P26" s="207">
        <f t="shared" si="21"/>
        <v>0.73022303129413735</v>
      </c>
      <c r="Q26" s="207">
        <f t="shared" si="21"/>
        <v>0.73286835814256113</v>
      </c>
      <c r="R26" s="207">
        <f t="shared" si="21"/>
        <v>0.72141376523166256</v>
      </c>
      <c r="S26" s="207">
        <f t="shared" si="21"/>
        <v>0.7177713795401659</v>
      </c>
      <c r="T26" s="207">
        <f t="shared" si="21"/>
        <v>0.71460141417331502</v>
      </c>
      <c r="U26" s="207">
        <f t="shared" si="21"/>
        <v>0.71826006508442009</v>
      </c>
      <c r="V26" s="207">
        <f t="shared" si="21"/>
        <v>0.7247871706323018</v>
      </c>
      <c r="W26" s="207">
        <f t="shared" si="21"/>
        <v>0.72874313135056623</v>
      </c>
      <c r="X26" s="207">
        <f t="shared" si="21"/>
        <v>0.73404921891375219</v>
      </c>
      <c r="Y26" s="207">
        <f t="shared" si="21"/>
        <v>0.74283377265966399</v>
      </c>
      <c r="Z26" s="207">
        <f t="shared" si="21"/>
        <v>0.74613514718751961</v>
      </c>
      <c r="AA26" s="207">
        <f t="shared" si="21"/>
        <v>0.75091369863589585</v>
      </c>
      <c r="AB26" s="207">
        <f t="shared" si="21"/>
        <v>0.75342276551315457</v>
      </c>
      <c r="AC26" s="207">
        <f t="shared" si="21"/>
        <v>0.76115802465048632</v>
      </c>
      <c r="AD26" s="207">
        <f t="shared" si="21"/>
        <v>0.7681132878362753</v>
      </c>
      <c r="AE26" s="207">
        <f t="shared" si="21"/>
        <v>0.77539260524826525</v>
      </c>
      <c r="AF26" s="207">
        <f t="shared" si="21"/>
        <v>0.78141223558123118</v>
      </c>
      <c r="AG26" s="207">
        <f t="shared" si="21"/>
        <v>0.78510812925279994</v>
      </c>
      <c r="AH26" s="207">
        <f t="shared" si="21"/>
        <v>0.79299166023027778</v>
      </c>
      <c r="AI26" s="207">
        <f t="shared" si="21"/>
        <v>0.79798829616629985</v>
      </c>
      <c r="AJ26" s="207">
        <f t="shared" ref="AJ26:BO26" si="22">((SUM(AH16:AJ16)-SUM(AH22:AJ22))/SUM(AH16:AJ16))</f>
        <v>0.80377298746983372</v>
      </c>
      <c r="AK26" s="207">
        <f t="shared" si="22"/>
        <v>0.80855516616952394</v>
      </c>
      <c r="AL26" s="207">
        <f t="shared" si="22"/>
        <v>0.81105003269784803</v>
      </c>
      <c r="AM26" s="207">
        <f t="shared" si="22"/>
        <v>0.82000926311448752</v>
      </c>
      <c r="AN26" s="207">
        <f t="shared" si="22"/>
        <v>0.82169275372163764</v>
      </c>
      <c r="AO26" s="207">
        <f t="shared" si="22"/>
        <v>0.82628374698867058</v>
      </c>
      <c r="AP26" s="207">
        <f t="shared" si="22"/>
        <v>0.82554391146087902</v>
      </c>
      <c r="AQ26" s="207">
        <f t="shared" si="22"/>
        <v>0.82923416858166343</v>
      </c>
      <c r="AR26" s="207">
        <f t="shared" si="22"/>
        <v>0.83513696814656679</v>
      </c>
      <c r="AS26" s="207">
        <f t="shared" si="22"/>
        <v>0.8381605643207849</v>
      </c>
      <c r="AT26" s="207">
        <f t="shared" si="22"/>
        <v>0.84175294213666774</v>
      </c>
      <c r="AU26" s="207">
        <f t="shared" si="22"/>
        <v>0.84272165499442231</v>
      </c>
      <c r="AV26" s="207">
        <f t="shared" si="22"/>
        <v>0.84655048753755957</v>
      </c>
      <c r="AW26" s="207">
        <f t="shared" si="22"/>
        <v>0.84809422273633284</v>
      </c>
      <c r="AX26" s="207">
        <f t="shared" si="22"/>
        <v>0.88566993500321167</v>
      </c>
      <c r="AY26" s="207">
        <f t="shared" si="22"/>
        <v>0.92077932452292532</v>
      </c>
      <c r="AZ26" s="207">
        <f t="shared" si="22"/>
        <v>0.95534920017536429</v>
      </c>
      <c r="BA26" s="207">
        <f t="shared" si="22"/>
        <v>0.95565709389266706</v>
      </c>
      <c r="BB26" s="207">
        <f t="shared" si="22"/>
        <v>0.95600583669838113</v>
      </c>
      <c r="BC26" s="207">
        <f t="shared" si="22"/>
        <v>0.95637937788470728</v>
      </c>
      <c r="BD26" s="207">
        <f t="shared" si="22"/>
        <v>0.95676225940880499</v>
      </c>
      <c r="BE26" s="207">
        <f t="shared" si="22"/>
        <v>0.95713684386062692</v>
      </c>
      <c r="BF26" s="207">
        <f t="shared" si="22"/>
        <v>0.95749842206689473</v>
      </c>
      <c r="BG26" s="207">
        <f t="shared" si="22"/>
        <v>0.95785076173593364</v>
      </c>
      <c r="BH26" s="207">
        <f t="shared" si="22"/>
        <v>0.95819331350498604</v>
      </c>
      <c r="BI26" s="207">
        <f t="shared" si="22"/>
        <v>0.95852571868171854</v>
      </c>
      <c r="BJ26" s="207">
        <f t="shared" si="22"/>
        <v>0.96988237118979637</v>
      </c>
      <c r="BK26" s="207">
        <f t="shared" si="22"/>
        <v>0.9808455757124046</v>
      </c>
      <c r="BL26" s="207">
        <f t="shared" si="22"/>
        <v>0.9914414668616206</v>
      </c>
      <c r="BM26" s="207">
        <f t="shared" si="22"/>
        <v>0.99171927601556986</v>
      </c>
      <c r="BN26" s="207">
        <f t="shared" si="22"/>
        <v>0.99198830595777665</v>
      </c>
      <c r="BO26" s="207">
        <f t="shared" si="22"/>
        <v>0.99225003871184081</v>
      </c>
      <c r="BP26" s="207">
        <f t="shared" ref="BP26:BU26" si="23">((SUM(BN16:BP16)-SUM(BN22:BP22))/SUM(BN16:BP16))</f>
        <v>0.99249967770586256</v>
      </c>
      <c r="BQ26" s="207">
        <f t="shared" si="23"/>
        <v>0.99273792526918025</v>
      </c>
      <c r="BR26" s="207">
        <f t="shared" si="23"/>
        <v>0.99296543597245468</v>
      </c>
      <c r="BS26" s="207">
        <f t="shared" si="23"/>
        <v>0.99318282023371884</v>
      </c>
      <c r="BT26" s="207">
        <f t="shared" si="23"/>
        <v>0.9933906476377804</v>
      </c>
      <c r="BU26" s="207">
        <f t="shared" si="23"/>
        <v>0.99358943172867287</v>
      </c>
    </row>
    <row r="27" spans="1:73" x14ac:dyDescent="0.3">
      <c r="A27" t="s">
        <v>922</v>
      </c>
      <c r="G27" s="549">
        <f t="shared" ref="G27:AL27" si="24">(SUM(B16:G16)-SUM(B22:G22))/SUM(B16:G16)</f>
        <v>0.93373082924380191</v>
      </c>
      <c r="H27" s="549">
        <f t="shared" si="24"/>
        <v>0.93499585966413012</v>
      </c>
      <c r="I27" s="549">
        <f t="shared" si="24"/>
        <v>0.86582084385949809</v>
      </c>
      <c r="J27" s="549">
        <f t="shared" si="24"/>
        <v>0.82292433589427638</v>
      </c>
      <c r="K27" s="549">
        <f t="shared" si="24"/>
        <v>0.79027527001171194</v>
      </c>
      <c r="L27" s="549">
        <f t="shared" si="24"/>
        <v>0.76595026359491147</v>
      </c>
      <c r="M27" s="549">
        <f t="shared" si="24"/>
        <v>0.74622713131259266</v>
      </c>
      <c r="N27" s="549">
        <f t="shared" si="24"/>
        <v>0.72985459794160412</v>
      </c>
      <c r="O27" s="549">
        <f t="shared" si="24"/>
        <v>0.73097039130545083</v>
      </c>
      <c r="P27" s="549">
        <f t="shared" si="24"/>
        <v>0.72815939764557558</v>
      </c>
      <c r="Q27" s="549">
        <f t="shared" si="24"/>
        <v>0.72941122134999015</v>
      </c>
      <c r="R27" s="549">
        <f t="shared" si="24"/>
        <v>0.72675665293562108</v>
      </c>
      <c r="S27" s="549">
        <f t="shared" si="24"/>
        <v>0.72389639079043611</v>
      </c>
      <c r="T27" s="549">
        <f t="shared" si="24"/>
        <v>0.72358149778577963</v>
      </c>
      <c r="U27" s="549">
        <f t="shared" si="24"/>
        <v>0.71979170924613167</v>
      </c>
      <c r="V27" s="549">
        <f t="shared" si="24"/>
        <v>0.72141567945568963</v>
      </c>
      <c r="W27" s="549">
        <f t="shared" si="24"/>
        <v>0.72192475884107266</v>
      </c>
      <c r="X27" s="549">
        <f t="shared" si="24"/>
        <v>0.72638142128878724</v>
      </c>
      <c r="Y27" s="549">
        <f t="shared" si="24"/>
        <v>0.73415813860511536</v>
      </c>
      <c r="Z27" s="549">
        <f t="shared" si="24"/>
        <v>0.73776620578232155</v>
      </c>
      <c r="AA27" s="549">
        <f t="shared" si="24"/>
        <v>0.74279494807871327</v>
      </c>
      <c r="AB27" s="549">
        <f t="shared" si="24"/>
        <v>0.74823331830697271</v>
      </c>
      <c r="AC27" s="549">
        <f t="shared" si="24"/>
        <v>0.75384910037309527</v>
      </c>
      <c r="AD27" s="549">
        <f t="shared" si="24"/>
        <v>0.75990098463616373</v>
      </c>
      <c r="AE27" s="549">
        <f t="shared" si="24"/>
        <v>0.76500038194060827</v>
      </c>
      <c r="AF27" s="549">
        <f t="shared" si="24"/>
        <v>0.77188601759992215</v>
      </c>
      <c r="AG27" s="549">
        <f t="shared" si="24"/>
        <v>0.77698798231019128</v>
      </c>
      <c r="AH27" s="549">
        <f t="shared" si="24"/>
        <v>0.78464783455324905</v>
      </c>
      <c r="AI27" s="549">
        <f t="shared" si="24"/>
        <v>0.79008552413826372</v>
      </c>
      <c r="AJ27" s="549">
        <f t="shared" si="24"/>
        <v>0.79490585476787856</v>
      </c>
      <c r="AK27" s="549">
        <f t="shared" si="24"/>
        <v>0.80113553073419352</v>
      </c>
      <c r="AL27" s="549">
        <f t="shared" si="24"/>
        <v>0.80478006498446419</v>
      </c>
      <c r="AM27" s="549">
        <f t="shared" ref="AM27:BR27" si="25">(SUM(AH16:AM16)-SUM(AH22:AM22))/SUM(AH16:AM16)</f>
        <v>0.81228127171160802</v>
      </c>
      <c r="AN27" s="549">
        <f t="shared" si="25"/>
        <v>0.81535454095709237</v>
      </c>
      <c r="AO27" s="549">
        <f t="shared" si="25"/>
        <v>0.81896521580695725</v>
      </c>
      <c r="AP27" s="549">
        <f t="shared" si="25"/>
        <v>0.82285110880715373</v>
      </c>
      <c r="AQ27" s="549">
        <f t="shared" si="25"/>
        <v>0.82557811126371206</v>
      </c>
      <c r="AR27" s="549">
        <f t="shared" si="25"/>
        <v>0.83090552225518532</v>
      </c>
      <c r="AS27" s="549">
        <f t="shared" si="25"/>
        <v>0.83214453048330916</v>
      </c>
      <c r="AT27" s="549">
        <f t="shared" si="25"/>
        <v>0.83581373659608571</v>
      </c>
      <c r="AU27" s="549">
        <f t="shared" si="25"/>
        <v>0.83904073786580613</v>
      </c>
      <c r="AV27" s="549">
        <f t="shared" si="25"/>
        <v>0.84247914355113196</v>
      </c>
      <c r="AW27" s="549">
        <f t="shared" si="25"/>
        <v>0.84500526307126311</v>
      </c>
      <c r="AX27" s="549">
        <f t="shared" si="25"/>
        <v>0.86489771562274864</v>
      </c>
      <c r="AY27" s="549">
        <f t="shared" si="25"/>
        <v>0.88484003562811175</v>
      </c>
      <c r="AZ27" s="549">
        <f t="shared" si="25"/>
        <v>0.90346322460909401</v>
      </c>
      <c r="BA27" s="549">
        <f t="shared" si="25"/>
        <v>0.92185362827050421</v>
      </c>
      <c r="BB27" s="549">
        <f t="shared" si="25"/>
        <v>0.93905773550326432</v>
      </c>
      <c r="BC27" s="549">
        <f t="shared" si="25"/>
        <v>0.95588615149271838</v>
      </c>
      <c r="BD27" s="549">
        <f t="shared" si="25"/>
        <v>0.95623557481276855</v>
      </c>
      <c r="BE27" s="549">
        <f t="shared" si="25"/>
        <v>0.95659932206460252</v>
      </c>
      <c r="BF27" s="549">
        <f t="shared" si="25"/>
        <v>0.9569672032159614</v>
      </c>
      <c r="BG27" s="549">
        <f t="shared" si="25"/>
        <v>0.95733421054168666</v>
      </c>
      <c r="BH27" s="549">
        <f t="shared" si="25"/>
        <v>0.95769207763314201</v>
      </c>
      <c r="BI27" s="549">
        <f t="shared" si="25"/>
        <v>0.9580384857169848</v>
      </c>
      <c r="BJ27" s="549">
        <f t="shared" si="25"/>
        <v>0.96417721920276733</v>
      </c>
      <c r="BK27" s="549">
        <f t="shared" si="25"/>
        <v>0.97010215151220347</v>
      </c>
      <c r="BL27" s="549">
        <f t="shared" si="25"/>
        <v>0.97581936182364704</v>
      </c>
      <c r="BM27" s="549">
        <f t="shared" si="25"/>
        <v>0.98134682235414272</v>
      </c>
      <c r="BN27" s="549">
        <f t="shared" si="25"/>
        <v>0.98669298543320128</v>
      </c>
      <c r="BO27" s="549">
        <f t="shared" si="25"/>
        <v>0.99186579720100554</v>
      </c>
      <c r="BP27" s="549">
        <f t="shared" si="25"/>
        <v>0.99212877300836899</v>
      </c>
      <c r="BQ27" s="549">
        <f t="shared" si="25"/>
        <v>0.99238151084783022</v>
      </c>
      <c r="BR27" s="549">
        <f t="shared" si="25"/>
        <v>0.9926250457517708</v>
      </c>
      <c r="BS27" s="549">
        <f t="shared" ref="BS27:BU27" si="26">(SUM(BN16:BS16)-SUM(BN22:BS22))/SUM(BN16:BS16)</f>
        <v>0.99285754663510262</v>
      </c>
      <c r="BT27" s="549">
        <f t="shared" si="26"/>
        <v>0.99307964343469124</v>
      </c>
      <c r="BU27" s="549">
        <f t="shared" si="26"/>
        <v>0.99329191383838111</v>
      </c>
    </row>
    <row r="28" spans="1:73" x14ac:dyDescent="0.3">
      <c r="G28" s="549"/>
      <c r="H28" s="549"/>
      <c r="I28" s="549"/>
      <c r="J28" s="549"/>
      <c r="K28" s="549"/>
      <c r="L28" s="549"/>
      <c r="M28" s="549"/>
      <c r="N28" s="549"/>
      <c r="O28" s="549"/>
      <c r="P28" s="549"/>
      <c r="Q28" s="549"/>
      <c r="R28" s="549"/>
      <c r="S28" s="549"/>
      <c r="T28" s="549"/>
      <c r="U28" s="549"/>
      <c r="V28" s="549"/>
      <c r="W28" s="549"/>
      <c r="X28" s="549"/>
      <c r="Y28" s="549"/>
      <c r="Z28" s="549"/>
      <c r="AA28" s="549"/>
      <c r="AB28" s="549"/>
      <c r="AC28" s="549"/>
      <c r="AD28" s="549"/>
      <c r="AE28" s="549"/>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c r="BI28" s="549"/>
      <c r="BJ28" s="549"/>
      <c r="BK28" s="549"/>
      <c r="BL28" s="549"/>
      <c r="BM28" s="549"/>
      <c r="BN28" s="549"/>
      <c r="BO28" s="549"/>
      <c r="BP28" s="549"/>
      <c r="BQ28" s="549"/>
      <c r="BR28" s="549"/>
      <c r="BS28" s="549"/>
      <c r="BT28" s="549"/>
      <c r="BU28" s="549"/>
    </row>
    <row r="29" spans="1:73" x14ac:dyDescent="0.3">
      <c r="A29" t="s">
        <v>923</v>
      </c>
      <c r="B29" s="207">
        <f t="shared" ref="B29:AG29" si="27">B16/B8</f>
        <v>1</v>
      </c>
      <c r="C29" s="207">
        <f t="shared" si="27"/>
        <v>1</v>
      </c>
      <c r="D29" s="207">
        <f t="shared" si="27"/>
        <v>1</v>
      </c>
      <c r="E29" s="207">
        <f t="shared" si="27"/>
        <v>1</v>
      </c>
      <c r="F29" s="207">
        <f t="shared" si="27"/>
        <v>1</v>
      </c>
      <c r="G29" s="207">
        <f t="shared" si="27"/>
        <v>0.98527905239311808</v>
      </c>
      <c r="H29" s="207">
        <f t="shared" si="27"/>
        <v>0.98375049831025252</v>
      </c>
      <c r="I29" s="207">
        <f t="shared" si="27"/>
        <v>0.95333297163387132</v>
      </c>
      <c r="J29" s="207">
        <f t="shared" si="27"/>
        <v>0.95333480386084013</v>
      </c>
      <c r="K29" s="207">
        <f t="shared" si="27"/>
        <v>0.95308645917249701</v>
      </c>
      <c r="L29" s="207">
        <f t="shared" si="27"/>
        <v>0.9538136685802967</v>
      </c>
      <c r="M29" s="207">
        <f t="shared" si="27"/>
        <v>0.95414648930122758</v>
      </c>
      <c r="N29" s="207">
        <f t="shared" si="27"/>
        <v>0.95429717592840879</v>
      </c>
      <c r="O29" s="207">
        <f t="shared" si="27"/>
        <v>0.9555797646013785</v>
      </c>
      <c r="P29" s="207">
        <f t="shared" si="27"/>
        <v>0.95541551893365828</v>
      </c>
      <c r="Q29" s="207">
        <f t="shared" si="27"/>
        <v>0.95702878395543101</v>
      </c>
      <c r="R29" s="207">
        <f t="shared" si="27"/>
        <v>0.95619070853008536</v>
      </c>
      <c r="S29" s="207">
        <f t="shared" si="27"/>
        <v>0.95618922860196154</v>
      </c>
      <c r="T29" s="207">
        <f t="shared" si="27"/>
        <v>0.95965975094091571</v>
      </c>
      <c r="U29" s="207">
        <f t="shared" si="27"/>
        <v>0.95964546138220974</v>
      </c>
      <c r="V29" s="207">
        <f t="shared" si="27"/>
        <v>0.9594941460910914</v>
      </c>
      <c r="W29" s="207">
        <f t="shared" si="27"/>
        <v>0.96149007541618869</v>
      </c>
      <c r="X29" s="207">
        <f t="shared" si="27"/>
        <v>0.96130719662588238</v>
      </c>
      <c r="Y29" s="207">
        <f t="shared" si="27"/>
        <v>0.96448419545410302</v>
      </c>
      <c r="Z29" s="207">
        <f t="shared" si="27"/>
        <v>0.96309432570190101</v>
      </c>
      <c r="AA29" s="207">
        <f t="shared" si="27"/>
        <v>0.96285735006819695</v>
      </c>
      <c r="AB29" s="207">
        <f t="shared" si="27"/>
        <v>0.96559459349392529</v>
      </c>
      <c r="AC29" s="207">
        <f t="shared" si="27"/>
        <v>0.9660286431162084</v>
      </c>
      <c r="AD29" s="207">
        <f t="shared" si="27"/>
        <v>0.96789289130646983</v>
      </c>
      <c r="AE29" s="207">
        <f t="shared" si="27"/>
        <v>0.9683915312677267</v>
      </c>
      <c r="AF29" s="207">
        <f t="shared" si="27"/>
        <v>0.96973404928306817</v>
      </c>
      <c r="AG29" s="207">
        <f t="shared" si="27"/>
        <v>0.96971672792005437</v>
      </c>
      <c r="AH29" s="207">
        <f t="shared" ref="AH29:BM29" si="28">AH16/AH8</f>
        <v>0.97214714436454663</v>
      </c>
      <c r="AI29" s="207">
        <f t="shared" si="28"/>
        <v>0.97218281724738786</v>
      </c>
      <c r="AJ29" s="207">
        <f t="shared" si="28"/>
        <v>0.97205581071806224</v>
      </c>
      <c r="AK29" s="207">
        <f t="shared" si="28"/>
        <v>0.97493126660831142</v>
      </c>
      <c r="AL29" s="207">
        <f t="shared" si="28"/>
        <v>0.97345769191780473</v>
      </c>
      <c r="AM29" s="207">
        <f t="shared" si="28"/>
        <v>0.97539174884453006</v>
      </c>
      <c r="AN29" s="207">
        <f t="shared" si="28"/>
        <v>0.97573752707068973</v>
      </c>
      <c r="AO29" s="207">
        <f t="shared" si="28"/>
        <v>0.97530589794949318</v>
      </c>
      <c r="AP29" s="207">
        <f t="shared" si="28"/>
        <v>0.97667241905522018</v>
      </c>
      <c r="AQ29" s="207">
        <f t="shared" si="28"/>
        <v>0.97699753089527186</v>
      </c>
      <c r="AR29" s="207">
        <f t="shared" si="28"/>
        <v>0.97873071231894826</v>
      </c>
      <c r="AS29" s="207">
        <f t="shared" si="28"/>
        <v>0.97821510729227867</v>
      </c>
      <c r="AT29" s="207">
        <f t="shared" si="28"/>
        <v>0.97884462621612889</v>
      </c>
      <c r="AU29" s="207">
        <f t="shared" si="28"/>
        <v>0.97920001579367166</v>
      </c>
      <c r="AV29" s="207">
        <f t="shared" si="28"/>
        <v>0.97965297384612726</v>
      </c>
      <c r="AW29" s="207">
        <f t="shared" si="28"/>
        <v>0.98008759329723039</v>
      </c>
      <c r="AX29" s="207">
        <f t="shared" si="28"/>
        <v>1</v>
      </c>
      <c r="AY29" s="207">
        <f t="shared" si="28"/>
        <v>1</v>
      </c>
      <c r="AZ29" s="207">
        <f t="shared" si="28"/>
        <v>1</v>
      </c>
      <c r="BA29" s="207">
        <f t="shared" si="28"/>
        <v>1</v>
      </c>
      <c r="BB29" s="207">
        <f t="shared" si="28"/>
        <v>1</v>
      </c>
      <c r="BC29" s="207">
        <f t="shared" si="28"/>
        <v>1</v>
      </c>
      <c r="BD29" s="207">
        <f t="shared" si="28"/>
        <v>1</v>
      </c>
      <c r="BE29" s="207">
        <f t="shared" si="28"/>
        <v>1</v>
      </c>
      <c r="BF29" s="207">
        <f t="shared" si="28"/>
        <v>1</v>
      </c>
      <c r="BG29" s="207">
        <f t="shared" si="28"/>
        <v>1</v>
      </c>
      <c r="BH29" s="207">
        <f t="shared" si="28"/>
        <v>1</v>
      </c>
      <c r="BI29" s="207">
        <f t="shared" si="28"/>
        <v>1</v>
      </c>
      <c r="BJ29" s="207">
        <f t="shared" si="28"/>
        <v>1</v>
      </c>
      <c r="BK29" s="207">
        <f t="shared" si="28"/>
        <v>1</v>
      </c>
      <c r="BL29" s="207">
        <f t="shared" si="28"/>
        <v>1</v>
      </c>
      <c r="BM29" s="207">
        <f t="shared" si="28"/>
        <v>1</v>
      </c>
      <c r="BN29" s="207">
        <f t="shared" ref="BN29:BU29" si="29">BN16/BN8</f>
        <v>1</v>
      </c>
      <c r="BO29" s="207">
        <f t="shared" si="29"/>
        <v>1</v>
      </c>
      <c r="BP29" s="207">
        <f t="shared" si="29"/>
        <v>1</v>
      </c>
      <c r="BQ29" s="207">
        <f t="shared" si="29"/>
        <v>1</v>
      </c>
      <c r="BR29" s="207">
        <f t="shared" si="29"/>
        <v>1</v>
      </c>
      <c r="BS29" s="207">
        <f t="shared" si="29"/>
        <v>1</v>
      </c>
      <c r="BT29" s="207">
        <f t="shared" si="29"/>
        <v>1</v>
      </c>
      <c r="BU29" s="207">
        <f t="shared" si="29"/>
        <v>1</v>
      </c>
    </row>
    <row r="30" spans="1:73" x14ac:dyDescent="0.3">
      <c r="A30" t="s">
        <v>924</v>
      </c>
      <c r="B30" s="207"/>
      <c r="C30" s="207"/>
      <c r="D30" s="207">
        <f t="shared" ref="D30:AI30" si="30">SUM(B16:D16)/SUM(B8:D8)</f>
        <v>1</v>
      </c>
      <c r="E30" s="207">
        <f t="shared" si="30"/>
        <v>1</v>
      </c>
      <c r="F30" s="207">
        <f t="shared" si="30"/>
        <v>1</v>
      </c>
      <c r="G30" s="207">
        <f t="shared" si="30"/>
        <v>0.99485744042051061</v>
      </c>
      <c r="H30" s="207">
        <f t="shared" si="30"/>
        <v>0.98936097650213317</v>
      </c>
      <c r="I30" s="207">
        <f t="shared" si="30"/>
        <v>0.96661476036049954</v>
      </c>
      <c r="J30" s="207">
        <f t="shared" si="30"/>
        <v>0.958278637490381</v>
      </c>
      <c r="K30" s="207">
        <f t="shared" si="30"/>
        <v>0.95325170207246779</v>
      </c>
      <c r="L30" s="207">
        <f t="shared" si="30"/>
        <v>0.95341360377406226</v>
      </c>
      <c r="M30" s="207">
        <f t="shared" si="30"/>
        <v>0.95368641880442495</v>
      </c>
      <c r="N30" s="207">
        <f t="shared" si="30"/>
        <v>0.95408666503635609</v>
      </c>
      <c r="O30" s="207">
        <f t="shared" si="30"/>
        <v>0.95468368948662752</v>
      </c>
      <c r="P30" s="207">
        <f t="shared" si="30"/>
        <v>0.95510465839810688</v>
      </c>
      <c r="Q30" s="207">
        <f t="shared" si="30"/>
        <v>0.95602010272102944</v>
      </c>
      <c r="R30" s="207">
        <f t="shared" si="30"/>
        <v>0.95622158980446714</v>
      </c>
      <c r="S30" s="207">
        <f t="shared" si="30"/>
        <v>0.95647318885060695</v>
      </c>
      <c r="T30" s="207">
        <f t="shared" si="30"/>
        <v>0.95741103555353002</v>
      </c>
      <c r="U30" s="207">
        <f t="shared" si="30"/>
        <v>0.95856063690540116</v>
      </c>
      <c r="V30" s="207">
        <f t="shared" si="30"/>
        <v>0.9595999249192565</v>
      </c>
      <c r="W30" s="207">
        <f t="shared" si="30"/>
        <v>0.96023091618444945</v>
      </c>
      <c r="X30" s="207">
        <f t="shared" si="30"/>
        <v>0.96078417071978184</v>
      </c>
      <c r="Y30" s="207">
        <f t="shared" si="30"/>
        <v>0.96248518646358538</v>
      </c>
      <c r="Z30" s="207">
        <f t="shared" si="30"/>
        <v>0.96300734614975447</v>
      </c>
      <c r="AA30" s="207">
        <f t="shared" si="30"/>
        <v>0.9634929063715526</v>
      </c>
      <c r="AB30" s="207">
        <f t="shared" si="30"/>
        <v>0.96389219544298566</v>
      </c>
      <c r="AC30" s="207">
        <f t="shared" si="30"/>
        <v>0.96488147081983755</v>
      </c>
      <c r="AD30" s="207">
        <f t="shared" si="30"/>
        <v>0.96653560274817929</v>
      </c>
      <c r="AE30" s="207">
        <f t="shared" si="30"/>
        <v>0.96746888572724932</v>
      </c>
      <c r="AF30" s="207">
        <f t="shared" si="30"/>
        <v>0.96869236482591659</v>
      </c>
      <c r="AG30" s="207">
        <f t="shared" si="30"/>
        <v>0.96929345807869505</v>
      </c>
      <c r="AH30" s="207">
        <f t="shared" si="30"/>
        <v>0.97057811683608508</v>
      </c>
      <c r="AI30" s="207">
        <f t="shared" si="30"/>
        <v>0.97139410694273809</v>
      </c>
      <c r="AJ30" s="207">
        <f t="shared" ref="AJ30:BO30" si="31">SUM(AH16:AJ16)/SUM(AH8:AJ8)</f>
        <v>0.9721286933168326</v>
      </c>
      <c r="AK30" s="207">
        <f t="shared" si="31"/>
        <v>0.97312428726087064</v>
      </c>
      <c r="AL30" s="207">
        <f t="shared" si="31"/>
        <v>0.97353368726127876</v>
      </c>
      <c r="AM30" s="207">
        <f t="shared" si="31"/>
        <v>0.97461989123236681</v>
      </c>
      <c r="AN30" s="207">
        <f t="shared" si="31"/>
        <v>0.97490136007036243</v>
      </c>
      <c r="AO30" s="207">
        <f t="shared" si="31"/>
        <v>0.97547981709277054</v>
      </c>
      <c r="AP30" s="207">
        <f t="shared" si="31"/>
        <v>0.97591891895803984</v>
      </c>
      <c r="AQ30" s="207">
        <f t="shared" si="31"/>
        <v>0.97634755928797667</v>
      </c>
      <c r="AR30" s="207">
        <f t="shared" si="31"/>
        <v>0.97750406962787018</v>
      </c>
      <c r="AS30" s="207">
        <f t="shared" si="31"/>
        <v>0.97800475459707159</v>
      </c>
      <c r="AT30" s="207">
        <f t="shared" si="31"/>
        <v>0.97860029268151472</v>
      </c>
      <c r="AU30" s="207">
        <f t="shared" si="31"/>
        <v>0.97876100837686131</v>
      </c>
      <c r="AV30" s="207">
        <f t="shared" si="31"/>
        <v>0.97923782104136081</v>
      </c>
      <c r="AW30" s="207">
        <f t="shared" si="31"/>
        <v>0.97965331105598896</v>
      </c>
      <c r="AX30" s="207">
        <f t="shared" si="31"/>
        <v>0.98663038317193374</v>
      </c>
      <c r="AY30" s="207">
        <f t="shared" si="31"/>
        <v>0.99341006257953557</v>
      </c>
      <c r="AZ30" s="207">
        <f t="shared" si="31"/>
        <v>1</v>
      </c>
      <c r="BA30" s="207">
        <f t="shared" si="31"/>
        <v>1</v>
      </c>
      <c r="BB30" s="207">
        <f t="shared" si="31"/>
        <v>1</v>
      </c>
      <c r="BC30" s="207">
        <f t="shared" si="31"/>
        <v>1</v>
      </c>
      <c r="BD30" s="207">
        <f t="shared" si="31"/>
        <v>1</v>
      </c>
      <c r="BE30" s="207">
        <f t="shared" si="31"/>
        <v>1</v>
      </c>
      <c r="BF30" s="207">
        <f t="shared" si="31"/>
        <v>1</v>
      </c>
      <c r="BG30" s="207">
        <f t="shared" si="31"/>
        <v>1</v>
      </c>
      <c r="BH30" s="207">
        <f t="shared" si="31"/>
        <v>1</v>
      </c>
      <c r="BI30" s="207">
        <f t="shared" si="31"/>
        <v>1</v>
      </c>
      <c r="BJ30" s="207">
        <f t="shared" si="31"/>
        <v>1</v>
      </c>
      <c r="BK30" s="207">
        <f t="shared" si="31"/>
        <v>1</v>
      </c>
      <c r="BL30" s="207">
        <f t="shared" si="31"/>
        <v>1</v>
      </c>
      <c r="BM30" s="207">
        <f t="shared" si="31"/>
        <v>1</v>
      </c>
      <c r="BN30" s="207">
        <f t="shared" si="31"/>
        <v>1</v>
      </c>
      <c r="BO30" s="207">
        <f t="shared" si="31"/>
        <v>1</v>
      </c>
      <c r="BP30" s="207">
        <f t="shared" ref="BP30:BU30" si="32">SUM(BN16:BP16)/SUM(BN8:BP8)</f>
        <v>1</v>
      </c>
      <c r="BQ30" s="207">
        <f t="shared" si="32"/>
        <v>1</v>
      </c>
      <c r="BR30" s="207">
        <f t="shared" si="32"/>
        <v>1</v>
      </c>
      <c r="BS30" s="207">
        <f t="shared" si="32"/>
        <v>1</v>
      </c>
      <c r="BT30" s="207">
        <f t="shared" si="32"/>
        <v>1</v>
      </c>
      <c r="BU30" s="207">
        <f t="shared" si="32"/>
        <v>1</v>
      </c>
    </row>
    <row r="31" spans="1:73" x14ac:dyDescent="0.3">
      <c r="A31" t="s">
        <v>925</v>
      </c>
      <c r="B31" s="207"/>
      <c r="C31" s="207"/>
      <c r="D31" s="207"/>
      <c r="E31" s="207"/>
      <c r="F31" s="207"/>
      <c r="G31" s="207">
        <f t="shared" ref="G31:AL31" si="33">SUM(B16:G16)/SUM(B8:G8)</f>
        <v>0.99726696129657932</v>
      </c>
      <c r="H31" s="207">
        <f t="shared" si="33"/>
        <v>0.9942648050383468</v>
      </c>
      <c r="I31" s="207">
        <f t="shared" si="33"/>
        <v>0.9786205552448759</v>
      </c>
      <c r="J31" s="207">
        <f t="shared" si="33"/>
        <v>0.96920034313307113</v>
      </c>
      <c r="K31" s="207">
        <f t="shared" si="33"/>
        <v>0.96285105324468412</v>
      </c>
      <c r="L31" s="207">
        <f t="shared" si="33"/>
        <v>0.95826030300147036</v>
      </c>
      <c r="M31" s="207">
        <f t="shared" si="33"/>
        <v>0.9557132526605745</v>
      </c>
      <c r="N31" s="207">
        <f t="shared" si="33"/>
        <v>0.95367294543044034</v>
      </c>
      <c r="O31" s="207">
        <f t="shared" si="33"/>
        <v>0.95405742285562978</v>
      </c>
      <c r="P31" s="207">
        <f t="shared" si="33"/>
        <v>0.95440656495418952</v>
      </c>
      <c r="Q31" s="207">
        <f t="shared" si="33"/>
        <v>0.95507417621860125</v>
      </c>
      <c r="R31" s="207">
        <f t="shared" si="33"/>
        <v>0.95546591280791204</v>
      </c>
      <c r="S31" s="207">
        <f t="shared" si="33"/>
        <v>0.95579951415818332</v>
      </c>
      <c r="T31" s="207">
        <f t="shared" si="33"/>
        <v>0.95672674344468067</v>
      </c>
      <c r="U31" s="207">
        <f t="shared" si="33"/>
        <v>0.95742321429543731</v>
      </c>
      <c r="V31" s="207">
        <f t="shared" si="33"/>
        <v>0.95809480090470978</v>
      </c>
      <c r="W31" s="207">
        <f t="shared" si="33"/>
        <v>0.95886925121633249</v>
      </c>
      <c r="X31" s="207">
        <f t="shared" si="33"/>
        <v>0.9597030534364912</v>
      </c>
      <c r="Y31" s="207">
        <f t="shared" si="33"/>
        <v>0.96109597766459531</v>
      </c>
      <c r="Z31" s="207">
        <f t="shared" si="33"/>
        <v>0.96166934214190958</v>
      </c>
      <c r="AA31" s="207">
        <f t="shared" si="33"/>
        <v>0.96218698654892254</v>
      </c>
      <c r="AB31" s="207">
        <f t="shared" si="33"/>
        <v>0.96320213569567159</v>
      </c>
      <c r="AC31" s="207">
        <f t="shared" si="33"/>
        <v>0.96396876215042326</v>
      </c>
      <c r="AD31" s="207">
        <f t="shared" si="33"/>
        <v>0.96508041008352174</v>
      </c>
      <c r="AE31" s="207">
        <f t="shared" si="33"/>
        <v>0.96577372906774261</v>
      </c>
      <c r="AF31" s="207">
        <f t="shared" si="33"/>
        <v>0.9668962340333398</v>
      </c>
      <c r="AG31" s="207">
        <f t="shared" si="33"/>
        <v>0.96797379217679969</v>
      </c>
      <c r="AH31" s="207">
        <f t="shared" si="33"/>
        <v>0.96910152267278737</v>
      </c>
      <c r="AI31" s="207">
        <f t="shared" si="33"/>
        <v>0.97010415209708667</v>
      </c>
      <c r="AJ31" s="207">
        <f t="shared" si="33"/>
        <v>0.97077969002081499</v>
      </c>
      <c r="AK31" s="207">
        <f t="shared" si="33"/>
        <v>0.9719087798520063</v>
      </c>
      <c r="AL31" s="207">
        <f t="shared" si="33"/>
        <v>0.97250545893772322</v>
      </c>
      <c r="AM31" s="207">
        <f t="shared" ref="AM31:BR31" si="34">SUM(AH16:AM16)/SUM(AH8:AM8)</f>
        <v>0.97343256365576236</v>
      </c>
      <c r="AN31" s="207">
        <f t="shared" si="34"/>
        <v>0.97404320391672194</v>
      </c>
      <c r="AO31" s="207">
        <f t="shared" si="34"/>
        <v>0.97454389359332561</v>
      </c>
      <c r="AP31" s="207">
        <f t="shared" si="34"/>
        <v>0.97528646365200877</v>
      </c>
      <c r="AQ31" s="207">
        <f t="shared" si="34"/>
        <v>0.97564591040548676</v>
      </c>
      <c r="AR31" s="207">
        <f t="shared" si="34"/>
        <v>0.97653551989227982</v>
      </c>
      <c r="AS31" s="207">
        <f t="shared" si="34"/>
        <v>0.97700904876957784</v>
      </c>
      <c r="AT31" s="207">
        <f t="shared" si="34"/>
        <v>0.97753024746956063</v>
      </c>
      <c r="AU31" s="207">
        <f t="shared" si="34"/>
        <v>0.97815060117038433</v>
      </c>
      <c r="AV31" s="207">
        <f t="shared" si="34"/>
        <v>0.97863906780571841</v>
      </c>
      <c r="AW31" s="207">
        <f t="shared" si="34"/>
        <v>0.97914008262824548</v>
      </c>
      <c r="AX31" s="207">
        <f t="shared" si="34"/>
        <v>0.98280856844914455</v>
      </c>
      <c r="AY31" s="207">
        <f t="shared" si="34"/>
        <v>0.98649743514379395</v>
      </c>
      <c r="AZ31" s="207">
        <f t="shared" si="34"/>
        <v>0.99005254211239724</v>
      </c>
      <c r="BA31" s="207">
        <f t="shared" si="34"/>
        <v>0.99349759286885275</v>
      </c>
      <c r="BB31" s="207">
        <f t="shared" si="34"/>
        <v>0.99681858543071222</v>
      </c>
      <c r="BC31" s="207">
        <f t="shared" si="34"/>
        <v>1</v>
      </c>
      <c r="BD31" s="207">
        <f t="shared" si="34"/>
        <v>1</v>
      </c>
      <c r="BE31" s="207">
        <f t="shared" si="34"/>
        <v>1</v>
      </c>
      <c r="BF31" s="207">
        <f t="shared" si="34"/>
        <v>1</v>
      </c>
      <c r="BG31" s="207">
        <f t="shared" si="34"/>
        <v>1</v>
      </c>
      <c r="BH31" s="207">
        <f t="shared" si="34"/>
        <v>1</v>
      </c>
      <c r="BI31" s="207">
        <f t="shared" si="34"/>
        <v>1</v>
      </c>
      <c r="BJ31" s="207">
        <f t="shared" si="34"/>
        <v>1</v>
      </c>
      <c r="BK31" s="207">
        <f t="shared" si="34"/>
        <v>1</v>
      </c>
      <c r="BL31" s="207">
        <f t="shared" si="34"/>
        <v>1</v>
      </c>
      <c r="BM31" s="207">
        <f t="shared" si="34"/>
        <v>1</v>
      </c>
      <c r="BN31" s="207">
        <f t="shared" si="34"/>
        <v>1</v>
      </c>
      <c r="BO31" s="207">
        <f t="shared" si="34"/>
        <v>1</v>
      </c>
      <c r="BP31" s="207">
        <f t="shared" si="34"/>
        <v>1</v>
      </c>
      <c r="BQ31" s="207">
        <f t="shared" si="34"/>
        <v>1</v>
      </c>
      <c r="BR31" s="207">
        <f t="shared" si="34"/>
        <v>1</v>
      </c>
      <c r="BS31" s="207">
        <f t="shared" ref="BS31:BU31" si="35">SUM(BN16:BS16)/SUM(BN8:BS8)</f>
        <v>1</v>
      </c>
      <c r="BT31" s="207">
        <f t="shared" si="35"/>
        <v>1</v>
      </c>
      <c r="BU31" s="207">
        <f t="shared" si="35"/>
        <v>1</v>
      </c>
    </row>
    <row r="32" spans="1:73" x14ac:dyDescent="0.3">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row>
    <row r="33" spans="1:73" x14ac:dyDescent="0.3">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row>
    <row r="34" spans="1:73" x14ac:dyDescent="0.3">
      <c r="A34" t="s">
        <v>831</v>
      </c>
      <c r="B34" s="239">
        <f>Summary!C15</f>
        <v>0</v>
      </c>
      <c r="C34" s="239">
        <f>Summary!D15</f>
        <v>0</v>
      </c>
      <c r="D34" s="239">
        <f>Summary!E15</f>
        <v>0</v>
      </c>
      <c r="E34" s="239">
        <f>Summary!F15</f>
        <v>0</v>
      </c>
      <c r="F34" s="239">
        <f>Summary!G15</f>
        <v>0</v>
      </c>
      <c r="G34" s="239">
        <f>Summary!H15</f>
        <v>0</v>
      </c>
      <c r="H34" s="239">
        <f>Summary!I15</f>
        <v>0</v>
      </c>
      <c r="I34" s="239">
        <f>Summary!J15</f>
        <v>0</v>
      </c>
      <c r="J34" s="239">
        <f>Summary!K15</f>
        <v>0</v>
      </c>
      <c r="K34" s="239">
        <f>Summary!L15</f>
        <v>0</v>
      </c>
      <c r="L34" s="239">
        <f>Summary!M15</f>
        <v>0</v>
      </c>
      <c r="M34" s="239">
        <f>Summary!N15</f>
        <v>0</v>
      </c>
      <c r="N34" s="239">
        <f>Summary!O15</f>
        <v>0</v>
      </c>
      <c r="O34" s="239">
        <f>Summary!P15</f>
        <v>0</v>
      </c>
      <c r="P34" s="239">
        <f>Summary!Q15</f>
        <v>0</v>
      </c>
      <c r="Q34" s="239">
        <f>Summary!R15</f>
        <v>0</v>
      </c>
      <c r="R34" s="239">
        <f>Summary!S15</f>
        <v>0</v>
      </c>
      <c r="S34" s="239">
        <f>Summary!T15</f>
        <v>0</v>
      </c>
      <c r="T34" s="239">
        <f>Summary!U15</f>
        <v>0</v>
      </c>
      <c r="U34" s="239">
        <f>Summary!V15</f>
        <v>0</v>
      </c>
      <c r="V34" s="239">
        <f>Summary!W15</f>
        <v>0</v>
      </c>
      <c r="W34" s="239">
        <f>Summary!X15</f>
        <v>0</v>
      </c>
      <c r="X34" s="239">
        <f>Summary!Y15</f>
        <v>0</v>
      </c>
      <c r="Y34" s="239">
        <f>Summary!Z15</f>
        <v>0</v>
      </c>
      <c r="Z34" s="239">
        <f>Summary!AA15</f>
        <v>0</v>
      </c>
      <c r="AA34" s="239">
        <f>Summary!AB15</f>
        <v>0</v>
      </c>
      <c r="AB34" s="239">
        <f>Summary!AC15</f>
        <v>0</v>
      </c>
      <c r="AC34" s="239">
        <f>Summary!AD15</f>
        <v>0</v>
      </c>
      <c r="AD34" s="239">
        <f>Summary!AE15</f>
        <v>0</v>
      </c>
      <c r="AE34" s="239">
        <f>Summary!AF15</f>
        <v>0</v>
      </c>
      <c r="AF34" s="239">
        <f>Summary!AG15</f>
        <v>0</v>
      </c>
      <c r="AG34" s="239">
        <f>Summary!AH15</f>
        <v>0</v>
      </c>
      <c r="AH34" s="239">
        <f>Summary!AI15</f>
        <v>0</v>
      </c>
      <c r="AI34" s="239">
        <f>Summary!AJ15</f>
        <v>0</v>
      </c>
      <c r="AJ34" s="239">
        <f>Summary!AK15</f>
        <v>0</v>
      </c>
      <c r="AK34" s="239">
        <f>Summary!AL15</f>
        <v>0</v>
      </c>
      <c r="AL34" s="239">
        <f>Summary!AM15</f>
        <v>0</v>
      </c>
      <c r="AM34" s="239">
        <f>Summary!AN15</f>
        <v>0</v>
      </c>
      <c r="AN34" s="239">
        <f>Summary!AO15</f>
        <v>0</v>
      </c>
      <c r="AO34" s="239">
        <f>Summary!AP15</f>
        <v>0</v>
      </c>
      <c r="AP34" s="239">
        <f>Summary!AQ15</f>
        <v>0</v>
      </c>
      <c r="AQ34" s="239">
        <f>Summary!AR15</f>
        <v>0</v>
      </c>
      <c r="AR34" s="239">
        <f>Summary!AS15</f>
        <v>0</v>
      </c>
      <c r="AS34" s="239">
        <f>Summary!AT15</f>
        <v>0</v>
      </c>
      <c r="AT34" s="239">
        <f>Summary!AU15</f>
        <v>0</v>
      </c>
      <c r="AU34" s="239">
        <f>Summary!AV15</f>
        <v>0</v>
      </c>
      <c r="AV34" s="239">
        <f>Summary!AW15</f>
        <v>0</v>
      </c>
      <c r="AW34" s="239">
        <f>Summary!AX15</f>
        <v>0</v>
      </c>
      <c r="AX34" s="239">
        <f>Summary!AY15</f>
        <v>0</v>
      </c>
      <c r="AY34" s="239">
        <f>Summary!AZ15</f>
        <v>0</v>
      </c>
      <c r="AZ34" s="239">
        <f>Summary!BA15</f>
        <v>0</v>
      </c>
      <c r="BA34" s="239">
        <f>Summary!BB15</f>
        <v>0</v>
      </c>
      <c r="BB34" s="239">
        <f>Summary!BC15</f>
        <v>0</v>
      </c>
      <c r="BC34" s="239">
        <f>Summary!BD15</f>
        <v>0</v>
      </c>
      <c r="BD34" s="239">
        <f>Summary!BE15</f>
        <v>0</v>
      </c>
      <c r="BE34" s="239">
        <f>Summary!BF15</f>
        <v>0</v>
      </c>
      <c r="BF34" s="239">
        <f>Summary!BG15</f>
        <v>0</v>
      </c>
      <c r="BG34" s="239">
        <f>Summary!BH15</f>
        <v>0</v>
      </c>
      <c r="BH34" s="239">
        <f>Summary!BI15</f>
        <v>0</v>
      </c>
      <c r="BI34" s="239">
        <f>Summary!BJ15</f>
        <v>0</v>
      </c>
      <c r="BJ34" s="239">
        <f>Summary!BK15</f>
        <v>0</v>
      </c>
      <c r="BK34" s="239">
        <f>Summary!BL15</f>
        <v>0</v>
      </c>
      <c r="BL34" s="239">
        <f>Summary!BM15</f>
        <v>0</v>
      </c>
      <c r="BM34" s="239">
        <f>Summary!BN15</f>
        <v>0</v>
      </c>
      <c r="BN34" s="239">
        <f>Summary!BO15</f>
        <v>0</v>
      </c>
      <c r="BO34" s="239">
        <f>Summary!BP15</f>
        <v>0</v>
      </c>
      <c r="BP34" s="239">
        <f>Summary!BQ15</f>
        <v>0</v>
      </c>
      <c r="BQ34" s="239">
        <f>Summary!BR15</f>
        <v>0</v>
      </c>
      <c r="BR34" s="239">
        <f>Summary!BS15</f>
        <v>0</v>
      </c>
      <c r="BS34" s="239">
        <f>Summary!BT15</f>
        <v>0</v>
      </c>
      <c r="BT34" s="239">
        <f>Summary!BU15</f>
        <v>0</v>
      </c>
      <c r="BU34" s="239">
        <f>Summary!BV15</f>
        <v>0</v>
      </c>
    </row>
    <row r="35" spans="1:73" x14ac:dyDescent="0.3">
      <c r="A35" s="265" t="s">
        <v>926</v>
      </c>
      <c r="B35" s="243">
        <f>Summary!C23</f>
        <v>0</v>
      </c>
      <c r="C35" s="243">
        <f>Summary!D23</f>
        <v>0</v>
      </c>
      <c r="D35" s="243">
        <f>Summary!E23</f>
        <v>0</v>
      </c>
      <c r="E35" s="243">
        <f>Summary!F23</f>
        <v>0</v>
      </c>
      <c r="F35" s="243">
        <f>Summary!G23</f>
        <v>0</v>
      </c>
      <c r="G35" s="243">
        <f>Summary!H23</f>
        <v>0</v>
      </c>
      <c r="H35" s="243">
        <f>Summary!I23</f>
        <v>0</v>
      </c>
      <c r="I35" s="243">
        <f>Summary!J23</f>
        <v>0</v>
      </c>
      <c r="J35" s="243">
        <f>Summary!K23</f>
        <v>0</v>
      </c>
      <c r="K35" s="243">
        <f>Summary!L23</f>
        <v>0</v>
      </c>
      <c r="L35" s="243">
        <f>Summary!M23</f>
        <v>0</v>
      </c>
      <c r="M35" s="243">
        <f>Summary!N23</f>
        <v>0</v>
      </c>
      <c r="N35" s="243">
        <f>Summary!O23</f>
        <v>0</v>
      </c>
      <c r="O35" s="243">
        <f>Summary!P23</f>
        <v>0</v>
      </c>
      <c r="P35" s="243">
        <f>Summary!Q23</f>
        <v>0</v>
      </c>
      <c r="Q35" s="243">
        <f>Summary!R23</f>
        <v>0</v>
      </c>
      <c r="R35" s="243">
        <f>Summary!S23</f>
        <v>0</v>
      </c>
      <c r="S35" s="243">
        <f>Summary!T23</f>
        <v>0</v>
      </c>
      <c r="T35" s="243">
        <f>Summary!U23</f>
        <v>0</v>
      </c>
      <c r="U35" s="243">
        <f>Summary!V23</f>
        <v>0</v>
      </c>
      <c r="V35" s="243">
        <f>Summary!W23</f>
        <v>0</v>
      </c>
      <c r="W35" s="243">
        <f>Summary!X23</f>
        <v>0</v>
      </c>
      <c r="X35" s="243">
        <f>Summary!Y23</f>
        <v>0</v>
      </c>
      <c r="Y35" s="243">
        <f>Summary!Z23</f>
        <v>0</v>
      </c>
      <c r="Z35" s="243">
        <f>Summary!AA23</f>
        <v>0</v>
      </c>
      <c r="AA35" s="243">
        <f>Summary!AB23</f>
        <v>0</v>
      </c>
      <c r="AB35" s="243">
        <f>Summary!AC23</f>
        <v>0</v>
      </c>
      <c r="AC35" s="243">
        <f>Summary!AD23</f>
        <v>0</v>
      </c>
      <c r="AD35" s="243">
        <f>Summary!AE23</f>
        <v>0</v>
      </c>
      <c r="AE35" s="243">
        <f>Summary!AF23</f>
        <v>0</v>
      </c>
      <c r="AF35" s="243">
        <f>Summary!AG23</f>
        <v>0</v>
      </c>
      <c r="AG35" s="243">
        <f>Summary!AH23</f>
        <v>0</v>
      </c>
      <c r="AH35" s="243">
        <f>Summary!AI23</f>
        <v>0</v>
      </c>
      <c r="AI35" s="243">
        <f>Summary!AJ23</f>
        <v>0</v>
      </c>
      <c r="AJ35" s="243">
        <f>Summary!AK23</f>
        <v>0</v>
      </c>
      <c r="AK35" s="243">
        <f>Summary!AL23</f>
        <v>0</v>
      </c>
      <c r="AL35" s="243">
        <f>Summary!AM23</f>
        <v>0</v>
      </c>
      <c r="AM35" s="243">
        <f>Summary!AN23</f>
        <v>0</v>
      </c>
      <c r="AN35" s="243">
        <f>Summary!AO23</f>
        <v>0</v>
      </c>
      <c r="AO35" s="243">
        <f>Summary!AP23</f>
        <v>0</v>
      </c>
      <c r="AP35" s="243">
        <f>Summary!AQ23</f>
        <v>0</v>
      </c>
      <c r="AQ35" s="243">
        <f>Summary!AR23</f>
        <v>0</v>
      </c>
      <c r="AR35" s="243">
        <f>Summary!AS23</f>
        <v>0</v>
      </c>
      <c r="AS35" s="243">
        <f>Summary!AT23</f>
        <v>0</v>
      </c>
      <c r="AT35" s="243">
        <f>Summary!AU23</f>
        <v>0</v>
      </c>
      <c r="AU35" s="243">
        <f>Summary!AV23</f>
        <v>0</v>
      </c>
      <c r="AV35" s="243">
        <f>Summary!AW23</f>
        <v>0</v>
      </c>
      <c r="AW35" s="243">
        <f>Summary!AX23</f>
        <v>0</v>
      </c>
      <c r="AX35" s="243">
        <f>Summary!AY23</f>
        <v>0</v>
      </c>
      <c r="AY35" s="243">
        <f>Summary!AZ23</f>
        <v>0</v>
      </c>
      <c r="AZ35" s="243">
        <f>Summary!BA23</f>
        <v>0</v>
      </c>
      <c r="BA35" s="243">
        <f>Summary!BB23</f>
        <v>0</v>
      </c>
      <c r="BB35" s="243">
        <f>Summary!BC23</f>
        <v>0</v>
      </c>
      <c r="BC35" s="243">
        <f>Summary!BD23</f>
        <v>0</v>
      </c>
      <c r="BD35" s="243">
        <f>Summary!BE23</f>
        <v>0</v>
      </c>
      <c r="BE35" s="243">
        <f>Summary!BF23</f>
        <v>0</v>
      </c>
      <c r="BF35" s="243">
        <f>Summary!BG23</f>
        <v>0</v>
      </c>
      <c r="BG35" s="243">
        <f>Summary!BH23</f>
        <v>0</v>
      </c>
      <c r="BH35" s="243">
        <f>Summary!BI23</f>
        <v>0</v>
      </c>
      <c r="BI35" s="243">
        <f>Summary!BJ23</f>
        <v>0</v>
      </c>
      <c r="BJ35" s="243">
        <f>Summary!BK23</f>
        <v>0</v>
      </c>
      <c r="BK35" s="243">
        <f>Summary!BL23</f>
        <v>0</v>
      </c>
      <c r="BL35" s="243">
        <f>Summary!BM23</f>
        <v>0</v>
      </c>
      <c r="BM35" s="243">
        <f>Summary!BN23</f>
        <v>0</v>
      </c>
      <c r="BN35" s="243">
        <f>Summary!BO23</f>
        <v>0</v>
      </c>
      <c r="BO35" s="243">
        <f>Summary!BP23</f>
        <v>0</v>
      </c>
      <c r="BP35" s="243">
        <f>Summary!BQ23</f>
        <v>0</v>
      </c>
      <c r="BQ35" s="243">
        <f>Summary!BR23</f>
        <v>0</v>
      </c>
      <c r="BR35" s="243">
        <f>Summary!BS23</f>
        <v>0</v>
      </c>
      <c r="BS35" s="243">
        <f>Summary!BT23</f>
        <v>0</v>
      </c>
      <c r="BT35" s="243">
        <f>Summary!BU23</f>
        <v>0</v>
      </c>
      <c r="BU35" s="243">
        <f>Summary!BV23</f>
        <v>0</v>
      </c>
    </row>
    <row r="36" spans="1:73" x14ac:dyDescent="0.3">
      <c r="A36" t="s">
        <v>927</v>
      </c>
      <c r="B36" s="558">
        <f>B34-B35</f>
        <v>0</v>
      </c>
      <c r="C36" s="558">
        <f t="shared" ref="C36:BN36" si="36">C34-C35</f>
        <v>0</v>
      </c>
      <c r="D36" s="558">
        <f t="shared" si="36"/>
        <v>0</v>
      </c>
      <c r="E36" s="558">
        <f t="shared" si="36"/>
        <v>0</v>
      </c>
      <c r="F36" s="558">
        <f t="shared" si="36"/>
        <v>0</v>
      </c>
      <c r="G36" s="558">
        <f t="shared" si="36"/>
        <v>0</v>
      </c>
      <c r="H36" s="558">
        <f t="shared" si="36"/>
        <v>0</v>
      </c>
      <c r="I36" s="558">
        <f t="shared" si="36"/>
        <v>0</v>
      </c>
      <c r="J36" s="558">
        <f t="shared" si="36"/>
        <v>0</v>
      </c>
      <c r="K36" s="558">
        <f t="shared" si="36"/>
        <v>0</v>
      </c>
      <c r="L36" s="558">
        <f t="shared" si="36"/>
        <v>0</v>
      </c>
      <c r="M36" s="558">
        <f t="shared" si="36"/>
        <v>0</v>
      </c>
      <c r="N36" s="558">
        <f t="shared" si="36"/>
        <v>0</v>
      </c>
      <c r="O36" s="558">
        <f t="shared" si="36"/>
        <v>0</v>
      </c>
      <c r="P36" s="558">
        <f t="shared" si="36"/>
        <v>0</v>
      </c>
      <c r="Q36" s="558">
        <f t="shared" si="36"/>
        <v>0</v>
      </c>
      <c r="R36" s="558">
        <f t="shared" si="36"/>
        <v>0</v>
      </c>
      <c r="S36" s="558">
        <f t="shared" si="36"/>
        <v>0</v>
      </c>
      <c r="T36" s="558">
        <f t="shared" si="36"/>
        <v>0</v>
      </c>
      <c r="U36" s="558">
        <f t="shared" si="36"/>
        <v>0</v>
      </c>
      <c r="V36" s="558">
        <f t="shared" si="36"/>
        <v>0</v>
      </c>
      <c r="W36" s="558">
        <f t="shared" si="36"/>
        <v>0</v>
      </c>
      <c r="X36" s="558">
        <f t="shared" si="36"/>
        <v>0</v>
      </c>
      <c r="Y36" s="558">
        <f t="shared" si="36"/>
        <v>0</v>
      </c>
      <c r="Z36" s="558">
        <f t="shared" si="36"/>
        <v>0</v>
      </c>
      <c r="AA36" s="558">
        <f t="shared" si="36"/>
        <v>0</v>
      </c>
      <c r="AB36" s="558">
        <f t="shared" si="36"/>
        <v>0</v>
      </c>
      <c r="AC36" s="558">
        <f t="shared" si="36"/>
        <v>0</v>
      </c>
      <c r="AD36" s="558">
        <f t="shared" si="36"/>
        <v>0</v>
      </c>
      <c r="AE36" s="558">
        <f t="shared" si="36"/>
        <v>0</v>
      </c>
      <c r="AF36" s="558">
        <f t="shared" si="36"/>
        <v>0</v>
      </c>
      <c r="AG36" s="558">
        <f t="shared" si="36"/>
        <v>0</v>
      </c>
      <c r="AH36" s="558">
        <f t="shared" si="36"/>
        <v>0</v>
      </c>
      <c r="AI36" s="558">
        <f t="shared" si="36"/>
        <v>0</v>
      </c>
      <c r="AJ36" s="558">
        <f t="shared" si="36"/>
        <v>0</v>
      </c>
      <c r="AK36" s="558">
        <f t="shared" si="36"/>
        <v>0</v>
      </c>
      <c r="AL36" s="558">
        <f t="shared" si="36"/>
        <v>0</v>
      </c>
      <c r="AM36" s="558">
        <f t="shared" si="36"/>
        <v>0</v>
      </c>
      <c r="AN36" s="558">
        <f t="shared" si="36"/>
        <v>0</v>
      </c>
      <c r="AO36" s="558">
        <f t="shared" si="36"/>
        <v>0</v>
      </c>
      <c r="AP36" s="558">
        <f t="shared" si="36"/>
        <v>0</v>
      </c>
      <c r="AQ36" s="558">
        <f t="shared" si="36"/>
        <v>0</v>
      </c>
      <c r="AR36" s="558">
        <f t="shared" si="36"/>
        <v>0</v>
      </c>
      <c r="AS36" s="558">
        <f t="shared" si="36"/>
        <v>0</v>
      </c>
      <c r="AT36" s="558">
        <f t="shared" si="36"/>
        <v>0</v>
      </c>
      <c r="AU36" s="558">
        <f t="shared" si="36"/>
        <v>0</v>
      </c>
      <c r="AV36" s="558">
        <f t="shared" si="36"/>
        <v>0</v>
      </c>
      <c r="AW36" s="558">
        <f t="shared" si="36"/>
        <v>0</v>
      </c>
      <c r="AX36" s="558">
        <f t="shared" si="36"/>
        <v>0</v>
      </c>
      <c r="AY36" s="558">
        <f t="shared" si="36"/>
        <v>0</v>
      </c>
      <c r="AZ36" s="558">
        <f t="shared" si="36"/>
        <v>0</v>
      </c>
      <c r="BA36" s="558">
        <f t="shared" si="36"/>
        <v>0</v>
      </c>
      <c r="BB36" s="558">
        <f t="shared" si="36"/>
        <v>0</v>
      </c>
      <c r="BC36" s="558">
        <f t="shared" si="36"/>
        <v>0</v>
      </c>
      <c r="BD36" s="558">
        <f t="shared" si="36"/>
        <v>0</v>
      </c>
      <c r="BE36" s="558">
        <f t="shared" si="36"/>
        <v>0</v>
      </c>
      <c r="BF36" s="558">
        <f t="shared" si="36"/>
        <v>0</v>
      </c>
      <c r="BG36" s="558">
        <f t="shared" si="36"/>
        <v>0</v>
      </c>
      <c r="BH36" s="558">
        <f t="shared" si="36"/>
        <v>0</v>
      </c>
      <c r="BI36" s="558">
        <f t="shared" si="36"/>
        <v>0</v>
      </c>
      <c r="BJ36" s="558">
        <f t="shared" si="36"/>
        <v>0</v>
      </c>
      <c r="BK36" s="558">
        <f t="shared" si="36"/>
        <v>0</v>
      </c>
      <c r="BL36" s="558">
        <f t="shared" si="36"/>
        <v>0</v>
      </c>
      <c r="BM36" s="558">
        <f t="shared" si="36"/>
        <v>0</v>
      </c>
      <c r="BN36" s="558">
        <f t="shared" si="36"/>
        <v>0</v>
      </c>
      <c r="BO36" s="558">
        <f t="shared" ref="BO36:BU36" si="37">BO34-BO35</f>
        <v>0</v>
      </c>
      <c r="BP36" s="558">
        <f t="shared" si="37"/>
        <v>0</v>
      </c>
      <c r="BQ36" s="558">
        <f t="shared" si="37"/>
        <v>0</v>
      </c>
      <c r="BR36" s="558">
        <f t="shared" si="37"/>
        <v>0</v>
      </c>
      <c r="BS36" s="558">
        <f t="shared" si="37"/>
        <v>0</v>
      </c>
      <c r="BT36" s="558">
        <f t="shared" si="37"/>
        <v>0</v>
      </c>
      <c r="BU36" s="558">
        <f t="shared" si="37"/>
        <v>0</v>
      </c>
    </row>
    <row r="37" spans="1:73" x14ac:dyDescent="0.3">
      <c r="A37" t="s">
        <v>929</v>
      </c>
      <c r="B37" s="207">
        <f>IFERROR(B36/B34,0)</f>
        <v>0</v>
      </c>
      <c r="C37" s="207">
        <f t="shared" ref="C37" si="38">IFERROR(C36/C34,0)</f>
        <v>0</v>
      </c>
      <c r="D37" s="207">
        <f t="shared" ref="D37" si="39">IFERROR(D36/D34,0)</f>
        <v>0</v>
      </c>
      <c r="E37" s="207">
        <f t="shared" ref="E37" si="40">IFERROR(E36/E34,0)</f>
        <v>0</v>
      </c>
      <c r="F37" s="207">
        <f t="shared" ref="F37" si="41">IFERROR(F36/F34,0)</f>
        <v>0</v>
      </c>
      <c r="G37" s="207">
        <f t="shared" ref="G37" si="42">IFERROR(G36/G34,0)</f>
        <v>0</v>
      </c>
      <c r="H37" s="207">
        <f t="shared" ref="H37" si="43">IFERROR(H36/H34,0)</f>
        <v>0</v>
      </c>
      <c r="I37" s="207">
        <f t="shared" ref="I37" si="44">IFERROR(I36/I34,0)</f>
        <v>0</v>
      </c>
      <c r="J37" s="207">
        <f t="shared" ref="J37" si="45">IFERROR(J36/J34,0)</f>
        <v>0</v>
      </c>
      <c r="K37" s="207">
        <f t="shared" ref="K37" si="46">IFERROR(K36/K34,0)</f>
        <v>0</v>
      </c>
      <c r="L37" s="207">
        <f t="shared" ref="L37" si="47">IFERROR(L36/L34,0)</f>
        <v>0</v>
      </c>
      <c r="M37" s="207">
        <f t="shared" ref="M37" si="48">IFERROR(M36/M34,0)</f>
        <v>0</v>
      </c>
      <c r="N37" s="207">
        <f t="shared" ref="N37" si="49">IFERROR(N36/N34,0)</f>
        <v>0</v>
      </c>
      <c r="O37" s="207">
        <f t="shared" ref="O37" si="50">IFERROR(O36/O34,0)</f>
        <v>0</v>
      </c>
      <c r="P37" s="207">
        <f t="shared" ref="P37" si="51">IFERROR(P36/P34,0)</f>
        <v>0</v>
      </c>
      <c r="Q37" s="207">
        <f t="shared" ref="Q37" si="52">IFERROR(Q36/Q34,0)</f>
        <v>0</v>
      </c>
      <c r="R37" s="207">
        <f t="shared" ref="R37" si="53">IFERROR(R36/R34,0)</f>
        <v>0</v>
      </c>
      <c r="S37" s="207">
        <f t="shared" ref="S37" si="54">IFERROR(S36/S34,0)</f>
        <v>0</v>
      </c>
      <c r="T37" s="207">
        <f t="shared" ref="T37" si="55">IFERROR(T36/T34,0)</f>
        <v>0</v>
      </c>
      <c r="U37" s="207">
        <f t="shared" ref="U37" si="56">IFERROR(U36/U34,0)</f>
        <v>0</v>
      </c>
      <c r="V37" s="207">
        <f t="shared" ref="V37" si="57">IFERROR(V36/V34,0)</f>
        <v>0</v>
      </c>
      <c r="W37" s="207">
        <f t="shared" ref="W37" si="58">IFERROR(W36/W34,0)</f>
        <v>0</v>
      </c>
      <c r="X37" s="207">
        <f t="shared" ref="X37" si="59">IFERROR(X36/X34,0)</f>
        <v>0</v>
      </c>
      <c r="Y37" s="207">
        <f t="shared" ref="Y37" si="60">IFERROR(Y36/Y34,0)</f>
        <v>0</v>
      </c>
      <c r="Z37" s="207">
        <f t="shared" ref="Z37" si="61">IFERROR(Z36/Z34,0)</f>
        <v>0</v>
      </c>
      <c r="AA37" s="207">
        <f t="shared" ref="AA37" si="62">IFERROR(AA36/AA34,0)</f>
        <v>0</v>
      </c>
      <c r="AB37" s="207">
        <f t="shared" ref="AB37" si="63">IFERROR(AB36/AB34,0)</f>
        <v>0</v>
      </c>
      <c r="AC37" s="207">
        <f t="shared" ref="AC37" si="64">IFERROR(AC36/AC34,0)</f>
        <v>0</v>
      </c>
      <c r="AD37" s="207">
        <f t="shared" ref="AD37" si="65">IFERROR(AD36/AD34,0)</f>
        <v>0</v>
      </c>
      <c r="AE37" s="207">
        <f t="shared" ref="AE37" si="66">IFERROR(AE36/AE34,0)</f>
        <v>0</v>
      </c>
      <c r="AF37" s="207">
        <f t="shared" ref="AF37" si="67">IFERROR(AF36/AF34,0)</f>
        <v>0</v>
      </c>
      <c r="AG37" s="207">
        <f t="shared" ref="AG37" si="68">IFERROR(AG36/AG34,0)</f>
        <v>0</v>
      </c>
      <c r="AH37" s="207">
        <f t="shared" ref="AH37" si="69">IFERROR(AH36/AH34,0)</f>
        <v>0</v>
      </c>
      <c r="AI37" s="207">
        <f t="shared" ref="AI37" si="70">IFERROR(AI36/AI34,0)</f>
        <v>0</v>
      </c>
      <c r="AJ37" s="207">
        <f t="shared" ref="AJ37" si="71">IFERROR(AJ36/AJ34,0)</f>
        <v>0</v>
      </c>
      <c r="AK37" s="207">
        <f t="shared" ref="AK37" si="72">IFERROR(AK36/AK34,0)</f>
        <v>0</v>
      </c>
      <c r="AL37" s="207">
        <f t="shared" ref="AL37" si="73">IFERROR(AL36/AL34,0)</f>
        <v>0</v>
      </c>
      <c r="AM37" s="207">
        <f t="shared" ref="AM37" si="74">IFERROR(AM36/AM34,0)</f>
        <v>0</v>
      </c>
      <c r="AN37" s="207">
        <f t="shared" ref="AN37" si="75">IFERROR(AN36/AN34,0)</f>
        <v>0</v>
      </c>
      <c r="AO37" s="207">
        <f t="shared" ref="AO37" si="76">IFERROR(AO36/AO34,0)</f>
        <v>0</v>
      </c>
      <c r="AP37" s="207">
        <f t="shared" ref="AP37" si="77">IFERROR(AP36/AP34,0)</f>
        <v>0</v>
      </c>
      <c r="AQ37" s="207">
        <f t="shared" ref="AQ37" si="78">IFERROR(AQ36/AQ34,0)</f>
        <v>0</v>
      </c>
      <c r="AR37" s="207">
        <f t="shared" ref="AR37" si="79">IFERROR(AR36/AR34,0)</f>
        <v>0</v>
      </c>
      <c r="AS37" s="207">
        <f t="shared" ref="AS37" si="80">IFERROR(AS36/AS34,0)</f>
        <v>0</v>
      </c>
      <c r="AT37" s="207">
        <f t="shared" ref="AT37" si="81">IFERROR(AT36/AT34,0)</f>
        <v>0</v>
      </c>
      <c r="AU37" s="207">
        <f t="shared" ref="AU37" si="82">IFERROR(AU36/AU34,0)</f>
        <v>0</v>
      </c>
      <c r="AV37" s="207">
        <f t="shared" ref="AV37" si="83">IFERROR(AV36/AV34,0)</f>
        <v>0</v>
      </c>
      <c r="AW37" s="207">
        <f t="shared" ref="AW37" si="84">IFERROR(AW36/AW34,0)</f>
        <v>0</v>
      </c>
      <c r="AX37" s="207">
        <f t="shared" ref="AX37" si="85">IFERROR(AX36/AX34,0)</f>
        <v>0</v>
      </c>
      <c r="AY37" s="207">
        <f t="shared" ref="AY37" si="86">IFERROR(AY36/AY34,0)</f>
        <v>0</v>
      </c>
      <c r="AZ37" s="207">
        <f t="shared" ref="AZ37" si="87">IFERROR(AZ36/AZ34,0)</f>
        <v>0</v>
      </c>
      <c r="BA37" s="207">
        <f t="shared" ref="BA37" si="88">IFERROR(BA36/BA34,0)</f>
        <v>0</v>
      </c>
      <c r="BB37" s="207">
        <f t="shared" ref="BB37" si="89">IFERROR(BB36/BB34,0)</f>
        <v>0</v>
      </c>
      <c r="BC37" s="207">
        <f t="shared" ref="BC37" si="90">IFERROR(BC36/BC34,0)</f>
        <v>0</v>
      </c>
      <c r="BD37" s="207">
        <f t="shared" ref="BD37" si="91">IFERROR(BD36/BD34,0)</f>
        <v>0</v>
      </c>
      <c r="BE37" s="207">
        <f t="shared" ref="BE37" si="92">IFERROR(BE36/BE34,0)</f>
        <v>0</v>
      </c>
      <c r="BF37" s="207">
        <f t="shared" ref="BF37" si="93">IFERROR(BF36/BF34,0)</f>
        <v>0</v>
      </c>
      <c r="BG37" s="207">
        <f t="shared" ref="BG37" si="94">IFERROR(BG36/BG34,0)</f>
        <v>0</v>
      </c>
      <c r="BH37" s="207">
        <f t="shared" ref="BH37" si="95">IFERROR(BH36/BH34,0)</f>
        <v>0</v>
      </c>
      <c r="BI37" s="207">
        <f t="shared" ref="BI37" si="96">IFERROR(BI36/BI34,0)</f>
        <v>0</v>
      </c>
      <c r="BJ37" s="207">
        <f t="shared" ref="BJ37" si="97">IFERROR(BJ36/BJ34,0)</f>
        <v>0</v>
      </c>
      <c r="BK37" s="207">
        <f t="shared" ref="BK37" si="98">IFERROR(BK36/BK34,0)</f>
        <v>0</v>
      </c>
      <c r="BL37" s="207">
        <f t="shared" ref="BL37" si="99">IFERROR(BL36/BL34,0)</f>
        <v>0</v>
      </c>
      <c r="BM37" s="207">
        <f t="shared" ref="BM37" si="100">IFERROR(BM36/BM34,0)</f>
        <v>0</v>
      </c>
      <c r="BN37" s="207">
        <f t="shared" ref="BN37" si="101">IFERROR(BN36/BN34,0)</f>
        <v>0</v>
      </c>
      <c r="BO37" s="207">
        <f t="shared" ref="BO37" si="102">IFERROR(BO36/BO34,0)</f>
        <v>0</v>
      </c>
      <c r="BP37" s="207">
        <f t="shared" ref="BP37" si="103">IFERROR(BP36/BP34,0)</f>
        <v>0</v>
      </c>
      <c r="BQ37" s="207">
        <f t="shared" ref="BQ37" si="104">IFERROR(BQ36/BQ34,0)</f>
        <v>0</v>
      </c>
      <c r="BR37" s="207">
        <f t="shared" ref="BR37" si="105">IFERROR(BR36/BR34,0)</f>
        <v>0</v>
      </c>
      <c r="BS37" s="207">
        <f t="shared" ref="BS37" si="106">IFERROR(BS36/BS34,0)</f>
        <v>0</v>
      </c>
      <c r="BT37" s="207">
        <f t="shared" ref="BT37" si="107">IFERROR(BT36/BT34,0)</f>
        <v>0</v>
      </c>
      <c r="BU37" s="207">
        <f t="shared" ref="BU37" si="108">IFERROR(BU36/BU34,0)</f>
        <v>0</v>
      </c>
    </row>
    <row r="38" spans="1:73" x14ac:dyDescent="0.3">
      <c r="A38" t="s">
        <v>930</v>
      </c>
      <c r="B38" s="207"/>
      <c r="C38" s="207"/>
      <c r="D38" s="207">
        <f>IFERROR((SUM(B34:D34)-SUM(B35:D35))/SUM(B34:D34),0)</f>
        <v>0</v>
      </c>
      <c r="E38" s="207">
        <f t="shared" ref="E38" si="109">IFERROR((SUM(C34:E34)-SUM(C35:E35))/SUM(C34:E34),0)</f>
        <v>0</v>
      </c>
      <c r="F38" s="207">
        <f t="shared" ref="F38" si="110">IFERROR((SUM(D34:F34)-SUM(D35:F35))/SUM(D34:F34),0)</f>
        <v>0</v>
      </c>
      <c r="G38" s="207">
        <f t="shared" ref="G38" si="111">IFERROR((SUM(E34:G34)-SUM(E35:G35))/SUM(E34:G34),0)</f>
        <v>0</v>
      </c>
      <c r="H38" s="207">
        <f t="shared" ref="H38" si="112">IFERROR((SUM(F34:H34)-SUM(F35:H35))/SUM(F34:H34),0)</f>
        <v>0</v>
      </c>
      <c r="I38" s="207">
        <f t="shared" ref="I38" si="113">IFERROR((SUM(G34:I34)-SUM(G35:I35))/SUM(G34:I34),0)</f>
        <v>0</v>
      </c>
      <c r="J38" s="207">
        <f t="shared" ref="J38" si="114">IFERROR((SUM(H34:J34)-SUM(H35:J35))/SUM(H34:J34),0)</f>
        <v>0</v>
      </c>
      <c r="K38" s="207">
        <f t="shared" ref="K38" si="115">IFERROR((SUM(I34:K34)-SUM(I35:K35))/SUM(I34:K34),0)</f>
        <v>0</v>
      </c>
      <c r="L38" s="207">
        <f t="shared" ref="L38" si="116">IFERROR((SUM(J34:L34)-SUM(J35:L35))/SUM(J34:L34),0)</f>
        <v>0</v>
      </c>
      <c r="M38" s="207">
        <f t="shared" ref="M38" si="117">IFERROR((SUM(K34:M34)-SUM(K35:M35))/SUM(K34:M34),0)</f>
        <v>0</v>
      </c>
      <c r="N38" s="207">
        <f t="shared" ref="N38" si="118">IFERROR((SUM(L34:N34)-SUM(L35:N35))/SUM(L34:N34),0)</f>
        <v>0</v>
      </c>
      <c r="O38" s="207">
        <f t="shared" ref="O38" si="119">IFERROR((SUM(M34:O34)-SUM(M35:O35))/SUM(M34:O34),0)</f>
        <v>0</v>
      </c>
      <c r="P38" s="207">
        <f t="shared" ref="P38" si="120">IFERROR((SUM(N34:P34)-SUM(N35:P35))/SUM(N34:P34),0)</f>
        <v>0</v>
      </c>
      <c r="Q38" s="207">
        <f t="shared" ref="Q38" si="121">IFERROR((SUM(O34:Q34)-SUM(O35:Q35))/SUM(O34:Q34),0)</f>
        <v>0</v>
      </c>
      <c r="R38" s="207">
        <f t="shared" ref="R38" si="122">IFERROR((SUM(P34:R34)-SUM(P35:R35))/SUM(P34:R34),0)</f>
        <v>0</v>
      </c>
      <c r="S38" s="207">
        <f t="shared" ref="S38" si="123">IFERROR((SUM(Q34:S34)-SUM(Q35:S35))/SUM(Q34:S34),0)</f>
        <v>0</v>
      </c>
      <c r="T38" s="207">
        <f t="shared" ref="T38" si="124">IFERROR((SUM(R34:T34)-SUM(R35:T35))/SUM(R34:T34),0)</f>
        <v>0</v>
      </c>
      <c r="U38" s="207">
        <f t="shared" ref="U38" si="125">IFERROR((SUM(S34:U34)-SUM(S35:U35))/SUM(S34:U34),0)</f>
        <v>0</v>
      </c>
      <c r="V38" s="207">
        <f t="shared" ref="V38" si="126">IFERROR((SUM(T34:V34)-SUM(T35:V35))/SUM(T34:V34),0)</f>
        <v>0</v>
      </c>
      <c r="W38" s="207">
        <f t="shared" ref="W38" si="127">IFERROR((SUM(U34:W34)-SUM(U35:W35))/SUM(U34:W34),0)</f>
        <v>0</v>
      </c>
      <c r="X38" s="207">
        <f t="shared" ref="X38" si="128">IFERROR((SUM(V34:X34)-SUM(V35:X35))/SUM(V34:X34),0)</f>
        <v>0</v>
      </c>
      <c r="Y38" s="207">
        <f t="shared" ref="Y38" si="129">IFERROR((SUM(W34:Y34)-SUM(W35:Y35))/SUM(W34:Y34),0)</f>
        <v>0</v>
      </c>
      <c r="Z38" s="207">
        <f t="shared" ref="Z38" si="130">IFERROR((SUM(X34:Z34)-SUM(X35:Z35))/SUM(X34:Z34),0)</f>
        <v>0</v>
      </c>
      <c r="AA38" s="207">
        <f t="shared" ref="AA38" si="131">IFERROR((SUM(Y34:AA34)-SUM(Y35:AA35))/SUM(Y34:AA34),0)</f>
        <v>0</v>
      </c>
      <c r="AB38" s="207">
        <f t="shared" ref="AB38" si="132">IFERROR((SUM(Z34:AB34)-SUM(Z35:AB35))/SUM(Z34:AB34),0)</f>
        <v>0</v>
      </c>
      <c r="AC38" s="207">
        <f t="shared" ref="AC38" si="133">IFERROR((SUM(AA34:AC34)-SUM(AA35:AC35))/SUM(AA34:AC34),0)</f>
        <v>0</v>
      </c>
      <c r="AD38" s="207">
        <f t="shared" ref="AD38" si="134">IFERROR((SUM(AB34:AD34)-SUM(AB35:AD35))/SUM(AB34:AD34),0)</f>
        <v>0</v>
      </c>
      <c r="AE38" s="207">
        <f t="shared" ref="AE38" si="135">IFERROR((SUM(AC34:AE34)-SUM(AC35:AE35))/SUM(AC34:AE34),0)</f>
        <v>0</v>
      </c>
      <c r="AF38" s="207">
        <f t="shared" ref="AF38" si="136">IFERROR((SUM(AD34:AF34)-SUM(AD35:AF35))/SUM(AD34:AF34),0)</f>
        <v>0</v>
      </c>
      <c r="AG38" s="207">
        <f t="shared" ref="AG38" si="137">IFERROR((SUM(AE34:AG34)-SUM(AE35:AG35))/SUM(AE34:AG34),0)</f>
        <v>0</v>
      </c>
      <c r="AH38" s="207">
        <f t="shared" ref="AH38" si="138">IFERROR((SUM(AF34:AH34)-SUM(AF35:AH35))/SUM(AF34:AH34),0)</f>
        <v>0</v>
      </c>
      <c r="AI38" s="207">
        <f t="shared" ref="AI38" si="139">IFERROR((SUM(AG34:AI34)-SUM(AG35:AI35))/SUM(AG34:AI34),0)</f>
        <v>0</v>
      </c>
      <c r="AJ38" s="207">
        <f t="shared" ref="AJ38" si="140">IFERROR((SUM(AH34:AJ34)-SUM(AH35:AJ35))/SUM(AH34:AJ34),0)</f>
        <v>0</v>
      </c>
      <c r="AK38" s="207">
        <f t="shared" ref="AK38" si="141">IFERROR((SUM(AI34:AK34)-SUM(AI35:AK35))/SUM(AI34:AK34),0)</f>
        <v>0</v>
      </c>
      <c r="AL38" s="207">
        <f t="shared" ref="AL38" si="142">IFERROR((SUM(AJ34:AL34)-SUM(AJ35:AL35))/SUM(AJ34:AL34),0)</f>
        <v>0</v>
      </c>
      <c r="AM38" s="207">
        <f t="shared" ref="AM38" si="143">IFERROR((SUM(AK34:AM34)-SUM(AK35:AM35))/SUM(AK34:AM34),0)</f>
        <v>0</v>
      </c>
      <c r="AN38" s="207">
        <f t="shared" ref="AN38" si="144">IFERROR((SUM(AL34:AN34)-SUM(AL35:AN35))/SUM(AL34:AN34),0)</f>
        <v>0</v>
      </c>
      <c r="AO38" s="207">
        <f t="shared" ref="AO38" si="145">IFERROR((SUM(AM34:AO34)-SUM(AM35:AO35))/SUM(AM34:AO34),0)</f>
        <v>0</v>
      </c>
      <c r="AP38" s="207">
        <f t="shared" ref="AP38" si="146">IFERROR((SUM(AN34:AP34)-SUM(AN35:AP35))/SUM(AN34:AP34),0)</f>
        <v>0</v>
      </c>
      <c r="AQ38" s="207">
        <f t="shared" ref="AQ38" si="147">IFERROR((SUM(AO34:AQ34)-SUM(AO35:AQ35))/SUM(AO34:AQ34),0)</f>
        <v>0</v>
      </c>
      <c r="AR38" s="207">
        <f t="shared" ref="AR38" si="148">IFERROR((SUM(AP34:AR34)-SUM(AP35:AR35))/SUM(AP34:AR34),0)</f>
        <v>0</v>
      </c>
      <c r="AS38" s="207">
        <f t="shared" ref="AS38" si="149">IFERROR((SUM(AQ34:AS34)-SUM(AQ35:AS35))/SUM(AQ34:AS34),0)</f>
        <v>0</v>
      </c>
      <c r="AT38" s="207">
        <f t="shared" ref="AT38" si="150">IFERROR((SUM(AR34:AT34)-SUM(AR35:AT35))/SUM(AR34:AT34),0)</f>
        <v>0</v>
      </c>
      <c r="AU38" s="207">
        <f t="shared" ref="AU38" si="151">IFERROR((SUM(AS34:AU34)-SUM(AS35:AU35))/SUM(AS34:AU34),0)</f>
        <v>0</v>
      </c>
      <c r="AV38" s="207">
        <f t="shared" ref="AV38" si="152">IFERROR((SUM(AT34:AV34)-SUM(AT35:AV35))/SUM(AT34:AV34),0)</f>
        <v>0</v>
      </c>
      <c r="AW38" s="207">
        <f t="shared" ref="AW38" si="153">IFERROR((SUM(AU34:AW34)-SUM(AU35:AW35))/SUM(AU34:AW34),0)</f>
        <v>0</v>
      </c>
      <c r="AX38" s="207">
        <f t="shared" ref="AX38" si="154">IFERROR((SUM(AV34:AX34)-SUM(AV35:AX35))/SUM(AV34:AX34),0)</f>
        <v>0</v>
      </c>
      <c r="AY38" s="207">
        <f t="shared" ref="AY38" si="155">IFERROR((SUM(AW34:AY34)-SUM(AW35:AY35))/SUM(AW34:AY34),0)</f>
        <v>0</v>
      </c>
      <c r="AZ38" s="207">
        <f t="shared" ref="AZ38" si="156">IFERROR((SUM(AX34:AZ34)-SUM(AX35:AZ35))/SUM(AX34:AZ34),0)</f>
        <v>0</v>
      </c>
      <c r="BA38" s="207">
        <f t="shared" ref="BA38" si="157">IFERROR((SUM(AY34:BA34)-SUM(AY35:BA35))/SUM(AY34:BA34),0)</f>
        <v>0</v>
      </c>
      <c r="BB38" s="207">
        <f t="shared" ref="BB38" si="158">IFERROR((SUM(AZ34:BB34)-SUM(AZ35:BB35))/SUM(AZ34:BB34),0)</f>
        <v>0</v>
      </c>
      <c r="BC38" s="207">
        <f t="shared" ref="BC38" si="159">IFERROR((SUM(BA34:BC34)-SUM(BA35:BC35))/SUM(BA34:BC34),0)</f>
        <v>0</v>
      </c>
      <c r="BD38" s="207">
        <f t="shared" ref="BD38" si="160">IFERROR((SUM(BB34:BD34)-SUM(BB35:BD35))/SUM(BB34:BD34),0)</f>
        <v>0</v>
      </c>
      <c r="BE38" s="207">
        <f t="shared" ref="BE38" si="161">IFERROR((SUM(BC34:BE34)-SUM(BC35:BE35))/SUM(BC34:BE34),0)</f>
        <v>0</v>
      </c>
      <c r="BF38" s="207">
        <f t="shared" ref="BF38" si="162">IFERROR((SUM(BD34:BF34)-SUM(BD35:BF35))/SUM(BD34:BF34),0)</f>
        <v>0</v>
      </c>
      <c r="BG38" s="207">
        <f t="shared" ref="BG38" si="163">IFERROR((SUM(BE34:BG34)-SUM(BE35:BG35))/SUM(BE34:BG34),0)</f>
        <v>0</v>
      </c>
      <c r="BH38" s="207">
        <f t="shared" ref="BH38" si="164">IFERROR((SUM(BF34:BH34)-SUM(BF35:BH35))/SUM(BF34:BH34),0)</f>
        <v>0</v>
      </c>
      <c r="BI38" s="207">
        <f t="shared" ref="BI38" si="165">IFERROR((SUM(BG34:BI34)-SUM(BG35:BI35))/SUM(BG34:BI34),0)</f>
        <v>0</v>
      </c>
      <c r="BJ38" s="207">
        <f t="shared" ref="BJ38" si="166">IFERROR((SUM(BH34:BJ34)-SUM(BH35:BJ35))/SUM(BH34:BJ34),0)</f>
        <v>0</v>
      </c>
      <c r="BK38" s="207">
        <f t="shared" ref="BK38" si="167">IFERROR((SUM(BI34:BK34)-SUM(BI35:BK35))/SUM(BI34:BK34),0)</f>
        <v>0</v>
      </c>
      <c r="BL38" s="207">
        <f t="shared" ref="BL38" si="168">IFERROR((SUM(BJ34:BL34)-SUM(BJ35:BL35))/SUM(BJ34:BL34),0)</f>
        <v>0</v>
      </c>
      <c r="BM38" s="207">
        <f t="shared" ref="BM38" si="169">IFERROR((SUM(BK34:BM34)-SUM(BK35:BM35))/SUM(BK34:BM34),0)</f>
        <v>0</v>
      </c>
      <c r="BN38" s="207">
        <f t="shared" ref="BN38" si="170">IFERROR((SUM(BL34:BN34)-SUM(BL35:BN35))/SUM(BL34:BN34),0)</f>
        <v>0</v>
      </c>
      <c r="BO38" s="207">
        <f t="shared" ref="BO38" si="171">IFERROR((SUM(BM34:BO34)-SUM(BM35:BO35))/SUM(BM34:BO34),0)</f>
        <v>0</v>
      </c>
      <c r="BP38" s="207">
        <f t="shared" ref="BP38" si="172">IFERROR((SUM(BN34:BP34)-SUM(BN35:BP35))/SUM(BN34:BP34),0)</f>
        <v>0</v>
      </c>
      <c r="BQ38" s="207">
        <f t="shared" ref="BQ38" si="173">IFERROR((SUM(BO34:BQ34)-SUM(BO35:BQ35))/SUM(BO34:BQ34),0)</f>
        <v>0</v>
      </c>
      <c r="BR38" s="207">
        <f t="shared" ref="BR38" si="174">IFERROR((SUM(BP34:BR34)-SUM(BP35:BR35))/SUM(BP34:BR34),0)</f>
        <v>0</v>
      </c>
      <c r="BS38" s="207">
        <f t="shared" ref="BS38" si="175">IFERROR((SUM(BQ34:BS34)-SUM(BQ35:BS35))/SUM(BQ34:BS34),0)</f>
        <v>0</v>
      </c>
      <c r="BT38" s="207">
        <f t="shared" ref="BT38" si="176">IFERROR((SUM(BR34:BT34)-SUM(BR35:BT35))/SUM(BR34:BT34),0)</f>
        <v>0</v>
      </c>
      <c r="BU38" s="207">
        <f t="shared" ref="BU38" si="177">IFERROR((SUM(BS34:BU34)-SUM(BS35:BU35))/SUM(BS34:BU34),0)</f>
        <v>0</v>
      </c>
    </row>
    <row r="39" spans="1:73" x14ac:dyDescent="0.3">
      <c r="A39" t="s">
        <v>931</v>
      </c>
      <c r="G39" s="207">
        <f>IFERROR((SUM(B34:G34)-SUM(B35:G35))/SUM(B34:G34),0)</f>
        <v>0</v>
      </c>
      <c r="H39" s="207">
        <f t="shared" ref="H39:BS39" si="178">IFERROR((SUM(C34:H34)-SUM(C35:H35))/SUM(C34:H34),0)</f>
        <v>0</v>
      </c>
      <c r="I39" s="207">
        <f t="shared" si="178"/>
        <v>0</v>
      </c>
      <c r="J39" s="207">
        <f t="shared" si="178"/>
        <v>0</v>
      </c>
      <c r="K39" s="207">
        <f t="shared" si="178"/>
        <v>0</v>
      </c>
      <c r="L39" s="207">
        <f t="shared" si="178"/>
        <v>0</v>
      </c>
      <c r="M39" s="207">
        <f t="shared" si="178"/>
        <v>0</v>
      </c>
      <c r="N39" s="207">
        <f t="shared" si="178"/>
        <v>0</v>
      </c>
      <c r="O39" s="207">
        <f t="shared" si="178"/>
        <v>0</v>
      </c>
      <c r="P39" s="207">
        <f t="shared" si="178"/>
        <v>0</v>
      </c>
      <c r="Q39" s="207">
        <f t="shared" si="178"/>
        <v>0</v>
      </c>
      <c r="R39" s="207">
        <f t="shared" si="178"/>
        <v>0</v>
      </c>
      <c r="S39" s="207">
        <f t="shared" si="178"/>
        <v>0</v>
      </c>
      <c r="T39" s="207">
        <f t="shared" si="178"/>
        <v>0</v>
      </c>
      <c r="U39" s="207">
        <f t="shared" si="178"/>
        <v>0</v>
      </c>
      <c r="V39" s="207">
        <f t="shared" si="178"/>
        <v>0</v>
      </c>
      <c r="W39" s="207">
        <f t="shared" si="178"/>
        <v>0</v>
      </c>
      <c r="X39" s="207">
        <f t="shared" si="178"/>
        <v>0</v>
      </c>
      <c r="Y39" s="207">
        <f t="shared" si="178"/>
        <v>0</v>
      </c>
      <c r="Z39" s="207">
        <f t="shared" si="178"/>
        <v>0</v>
      </c>
      <c r="AA39" s="207">
        <f t="shared" si="178"/>
        <v>0</v>
      </c>
      <c r="AB39" s="207">
        <f t="shared" si="178"/>
        <v>0</v>
      </c>
      <c r="AC39" s="207">
        <f t="shared" si="178"/>
        <v>0</v>
      </c>
      <c r="AD39" s="207">
        <f t="shared" si="178"/>
        <v>0</v>
      </c>
      <c r="AE39" s="207">
        <f t="shared" si="178"/>
        <v>0</v>
      </c>
      <c r="AF39" s="207">
        <f t="shared" si="178"/>
        <v>0</v>
      </c>
      <c r="AG39" s="207">
        <f t="shared" si="178"/>
        <v>0</v>
      </c>
      <c r="AH39" s="207">
        <f t="shared" si="178"/>
        <v>0</v>
      </c>
      <c r="AI39" s="207">
        <f t="shared" si="178"/>
        <v>0</v>
      </c>
      <c r="AJ39" s="207">
        <f t="shared" si="178"/>
        <v>0</v>
      </c>
      <c r="AK39" s="207">
        <f t="shared" si="178"/>
        <v>0</v>
      </c>
      <c r="AL39" s="207">
        <f t="shared" si="178"/>
        <v>0</v>
      </c>
      <c r="AM39" s="207">
        <f t="shared" si="178"/>
        <v>0</v>
      </c>
      <c r="AN39" s="207">
        <f t="shared" si="178"/>
        <v>0</v>
      </c>
      <c r="AO39" s="207">
        <f t="shared" si="178"/>
        <v>0</v>
      </c>
      <c r="AP39" s="207">
        <f t="shared" si="178"/>
        <v>0</v>
      </c>
      <c r="AQ39" s="207">
        <f t="shared" si="178"/>
        <v>0</v>
      </c>
      <c r="AR39" s="207">
        <f t="shared" si="178"/>
        <v>0</v>
      </c>
      <c r="AS39" s="207">
        <f t="shared" si="178"/>
        <v>0</v>
      </c>
      <c r="AT39" s="207">
        <f t="shared" si="178"/>
        <v>0</v>
      </c>
      <c r="AU39" s="207">
        <f t="shared" si="178"/>
        <v>0</v>
      </c>
      <c r="AV39" s="207">
        <f t="shared" si="178"/>
        <v>0</v>
      </c>
      <c r="AW39" s="207">
        <f t="shared" si="178"/>
        <v>0</v>
      </c>
      <c r="AX39" s="207">
        <f t="shared" si="178"/>
        <v>0</v>
      </c>
      <c r="AY39" s="207">
        <f t="shared" si="178"/>
        <v>0</v>
      </c>
      <c r="AZ39" s="207">
        <f t="shared" si="178"/>
        <v>0</v>
      </c>
      <c r="BA39" s="207">
        <f t="shared" si="178"/>
        <v>0</v>
      </c>
      <c r="BB39" s="207">
        <f t="shared" si="178"/>
        <v>0</v>
      </c>
      <c r="BC39" s="207">
        <f t="shared" si="178"/>
        <v>0</v>
      </c>
      <c r="BD39" s="207">
        <f t="shared" si="178"/>
        <v>0</v>
      </c>
      <c r="BE39" s="207">
        <f t="shared" si="178"/>
        <v>0</v>
      </c>
      <c r="BF39" s="207">
        <f t="shared" si="178"/>
        <v>0</v>
      </c>
      <c r="BG39" s="207">
        <f t="shared" si="178"/>
        <v>0</v>
      </c>
      <c r="BH39" s="207">
        <f t="shared" si="178"/>
        <v>0</v>
      </c>
      <c r="BI39" s="207">
        <f t="shared" si="178"/>
        <v>0</v>
      </c>
      <c r="BJ39" s="207">
        <f t="shared" si="178"/>
        <v>0</v>
      </c>
      <c r="BK39" s="207">
        <f t="shared" si="178"/>
        <v>0</v>
      </c>
      <c r="BL39" s="207">
        <f t="shared" si="178"/>
        <v>0</v>
      </c>
      <c r="BM39" s="207">
        <f t="shared" si="178"/>
        <v>0</v>
      </c>
      <c r="BN39" s="207">
        <f t="shared" si="178"/>
        <v>0</v>
      </c>
      <c r="BO39" s="207">
        <f t="shared" si="178"/>
        <v>0</v>
      </c>
      <c r="BP39" s="207">
        <f t="shared" si="178"/>
        <v>0</v>
      </c>
      <c r="BQ39" s="207">
        <f t="shared" si="178"/>
        <v>0</v>
      </c>
      <c r="BR39" s="207">
        <f t="shared" si="178"/>
        <v>0</v>
      </c>
      <c r="BS39" s="207">
        <f t="shared" si="178"/>
        <v>0</v>
      </c>
      <c r="BT39" s="207">
        <f t="shared" ref="BT39:BU39" si="179">IFERROR((SUM(BO34:BT34)-SUM(BO35:BT35))/SUM(BO34:BT34),0)</f>
        <v>0</v>
      </c>
      <c r="BU39" s="207">
        <f t="shared" si="179"/>
        <v>0</v>
      </c>
    </row>
    <row r="40" spans="1:73" x14ac:dyDescent="0.3">
      <c r="G40" s="549"/>
      <c r="H40" s="549"/>
      <c r="I40" s="549"/>
      <c r="J40" s="549"/>
      <c r="K40" s="549"/>
      <c r="L40" s="549"/>
      <c r="M40" s="549"/>
      <c r="N40" s="549"/>
      <c r="O40" s="549"/>
      <c r="P40" s="549"/>
      <c r="Q40" s="549"/>
      <c r="R40" s="549"/>
      <c r="S40" s="549"/>
      <c r="T40" s="549"/>
      <c r="U40" s="549"/>
      <c r="V40" s="549"/>
      <c r="W40" s="549"/>
      <c r="X40" s="549"/>
      <c r="Y40" s="549"/>
      <c r="Z40" s="549"/>
      <c r="AA40" s="549"/>
      <c r="AB40" s="549"/>
      <c r="AC40" s="549"/>
      <c r="AD40" s="549"/>
      <c r="AE40" s="549"/>
      <c r="AF40" s="549"/>
      <c r="AG40" s="549"/>
      <c r="AH40" s="549"/>
      <c r="AI40" s="549"/>
      <c r="AJ40" s="549"/>
      <c r="AK40" s="549"/>
      <c r="AL40" s="549"/>
      <c r="AM40" s="549"/>
      <c r="AN40" s="549"/>
      <c r="AO40" s="549"/>
      <c r="AP40" s="549"/>
      <c r="AQ40" s="549"/>
      <c r="AR40" s="549"/>
      <c r="AS40" s="549"/>
      <c r="AT40" s="549"/>
      <c r="AU40" s="549"/>
      <c r="AV40" s="549"/>
      <c r="AW40" s="549"/>
      <c r="AX40" s="549"/>
      <c r="AY40" s="549"/>
      <c r="AZ40" s="549"/>
      <c r="BA40" s="549"/>
      <c r="BB40" s="549"/>
      <c r="BC40" s="549"/>
      <c r="BD40" s="549"/>
      <c r="BE40" s="549"/>
      <c r="BF40" s="549"/>
      <c r="BG40" s="549"/>
      <c r="BH40" s="549"/>
      <c r="BI40" s="549"/>
      <c r="BJ40" s="549"/>
      <c r="BK40" s="549"/>
      <c r="BL40" s="549"/>
      <c r="BM40" s="549"/>
      <c r="BN40" s="549"/>
      <c r="BO40" s="549"/>
      <c r="BP40" s="549"/>
      <c r="BQ40" s="549"/>
      <c r="BR40" s="549"/>
      <c r="BS40" s="549"/>
      <c r="BT40" s="549"/>
      <c r="BU40" s="549"/>
    </row>
    <row r="42" spans="1:73" x14ac:dyDescent="0.3">
      <c r="A42" s="555" t="s">
        <v>345</v>
      </c>
      <c r="B42" s="557">
        <f>Summary!C14</f>
        <v>0</v>
      </c>
      <c r="C42" s="557">
        <f>Summary!D14</f>
        <v>0</v>
      </c>
      <c r="D42" s="557">
        <f>Summary!E14</f>
        <v>0</v>
      </c>
      <c r="E42" s="557">
        <f>Summary!F14</f>
        <v>0</v>
      </c>
      <c r="F42" s="557">
        <f>Summary!G14</f>
        <v>0</v>
      </c>
      <c r="G42" s="557">
        <f>Summary!H14</f>
        <v>3.3609499999999999</v>
      </c>
      <c r="H42" s="557">
        <f>Summary!I14</f>
        <v>4.0557699999999999</v>
      </c>
      <c r="I42" s="557">
        <f>Summary!J14</f>
        <v>30</v>
      </c>
      <c r="J42" s="557">
        <f>Summary!K14</f>
        <v>30</v>
      </c>
      <c r="K42" s="557">
        <f>Summary!L14</f>
        <v>30</v>
      </c>
      <c r="L42" s="557">
        <f>Summary!M14</f>
        <v>30</v>
      </c>
      <c r="M42" s="557">
        <f>Summary!N14</f>
        <v>30</v>
      </c>
      <c r="N42" s="557">
        <f>Summary!O14</f>
        <v>30</v>
      </c>
      <c r="O42" s="557">
        <f>Summary!P14</f>
        <v>30.000000000000004</v>
      </c>
      <c r="P42" s="557">
        <f>Summary!Q14</f>
        <v>30</v>
      </c>
      <c r="Q42" s="557">
        <f>Summary!R14</f>
        <v>30</v>
      </c>
      <c r="R42" s="557">
        <f>Summary!S14</f>
        <v>30</v>
      </c>
      <c r="S42" s="557">
        <f>Summary!T14</f>
        <v>30</v>
      </c>
      <c r="T42" s="557">
        <f>Summary!U14</f>
        <v>30</v>
      </c>
      <c r="U42" s="557">
        <f>Summary!V14</f>
        <v>30</v>
      </c>
      <c r="V42" s="557">
        <f>Summary!W14</f>
        <v>30</v>
      </c>
      <c r="W42" s="557">
        <f>Summary!X14</f>
        <v>30</v>
      </c>
      <c r="X42" s="557">
        <f>Summary!Y14</f>
        <v>30</v>
      </c>
      <c r="Y42" s="557">
        <f>Summary!Z14</f>
        <v>30</v>
      </c>
      <c r="Z42" s="557">
        <f>Summary!AA14</f>
        <v>30</v>
      </c>
      <c r="AA42" s="557">
        <f>Summary!AB14</f>
        <v>30.000000000000007</v>
      </c>
      <c r="AB42" s="557">
        <f>Summary!AC14</f>
        <v>30</v>
      </c>
      <c r="AC42" s="557">
        <f>Summary!AD14</f>
        <v>30</v>
      </c>
      <c r="AD42" s="557">
        <f>Summary!AE14</f>
        <v>30</v>
      </c>
      <c r="AE42" s="557">
        <f>Summary!AF14</f>
        <v>30</v>
      </c>
      <c r="AF42" s="557">
        <f>Summary!AG14</f>
        <v>30</v>
      </c>
      <c r="AG42" s="557">
        <f>Summary!AH14</f>
        <v>30</v>
      </c>
      <c r="AH42" s="557">
        <f>Summary!AI14</f>
        <v>30</v>
      </c>
      <c r="AI42" s="557">
        <f>Summary!AJ14</f>
        <v>30</v>
      </c>
      <c r="AJ42" s="557">
        <f>Summary!AK14</f>
        <v>30</v>
      </c>
      <c r="AK42" s="557">
        <f>Summary!AL14</f>
        <v>30</v>
      </c>
      <c r="AL42" s="557">
        <f>Summary!AM14</f>
        <v>30</v>
      </c>
      <c r="AM42" s="557">
        <f>Summary!AN14</f>
        <v>30.000000000000004</v>
      </c>
      <c r="AN42" s="557">
        <f>Summary!AO14</f>
        <v>30</v>
      </c>
      <c r="AO42" s="557">
        <f>Summary!AP14</f>
        <v>30</v>
      </c>
      <c r="AP42" s="557">
        <f>Summary!AQ14</f>
        <v>30</v>
      </c>
      <c r="AQ42" s="557">
        <f>Summary!AR14</f>
        <v>30</v>
      </c>
      <c r="AR42" s="557">
        <f>Summary!AS14</f>
        <v>30</v>
      </c>
      <c r="AS42" s="557">
        <f>Summary!AT14</f>
        <v>30</v>
      </c>
      <c r="AT42" s="557">
        <f>Summary!AU14</f>
        <v>30</v>
      </c>
      <c r="AU42" s="557">
        <f>Summary!AV14</f>
        <v>30</v>
      </c>
      <c r="AV42" s="557">
        <f>Summary!AW14</f>
        <v>30</v>
      </c>
      <c r="AW42" s="557">
        <f>Summary!AX14</f>
        <v>30</v>
      </c>
      <c r="AX42" s="557">
        <f>Summary!AY14</f>
        <v>0</v>
      </c>
      <c r="AY42" s="557">
        <f>Summary!AZ14</f>
        <v>0</v>
      </c>
      <c r="AZ42" s="557">
        <f>Summary!BA14</f>
        <v>0</v>
      </c>
      <c r="BA42" s="557">
        <f>Summary!BB14</f>
        <v>0</v>
      </c>
      <c r="BB42" s="557">
        <f>Summary!BC14</f>
        <v>0</v>
      </c>
      <c r="BC42" s="557">
        <f>Summary!BD14</f>
        <v>0</v>
      </c>
      <c r="BD42" s="557">
        <f>Summary!BE14</f>
        <v>0</v>
      </c>
      <c r="BE42" s="557">
        <f>Summary!BF14</f>
        <v>0</v>
      </c>
      <c r="BF42" s="557">
        <f>Summary!BG14</f>
        <v>0</v>
      </c>
      <c r="BG42" s="557">
        <f>Summary!BH14</f>
        <v>0</v>
      </c>
      <c r="BH42" s="557">
        <f>Summary!BI14</f>
        <v>0</v>
      </c>
      <c r="BI42" s="557">
        <f>Summary!BJ14</f>
        <v>0</v>
      </c>
      <c r="BJ42" s="557">
        <f>Summary!BK14</f>
        <v>0</v>
      </c>
      <c r="BK42" s="557">
        <f>Summary!BL14</f>
        <v>0</v>
      </c>
      <c r="BL42" s="557">
        <f>Summary!BM14</f>
        <v>0</v>
      </c>
      <c r="BM42" s="557">
        <f>Summary!BN14</f>
        <v>0</v>
      </c>
      <c r="BN42" s="557">
        <f>Summary!BO14</f>
        <v>0</v>
      </c>
      <c r="BO42" s="557">
        <f>Summary!BP14</f>
        <v>0</v>
      </c>
      <c r="BP42" s="557">
        <f>Summary!BQ14</f>
        <v>0</v>
      </c>
      <c r="BQ42" s="557">
        <f>Summary!BR14</f>
        <v>0</v>
      </c>
      <c r="BR42" s="557">
        <f>Summary!BS14</f>
        <v>0</v>
      </c>
      <c r="BS42" s="557">
        <f>Summary!BT14</f>
        <v>0</v>
      </c>
      <c r="BT42" s="557">
        <f>Summary!BU14</f>
        <v>0</v>
      </c>
      <c r="BU42" s="557">
        <f>Summary!BV14</f>
        <v>0</v>
      </c>
    </row>
    <row r="43" spans="1:73" x14ac:dyDescent="0.3">
      <c r="A43" s="265" t="s">
        <v>346</v>
      </c>
      <c r="B43" s="256">
        <f>Summary!C21</f>
        <v>0</v>
      </c>
      <c r="C43" s="256">
        <f>Summary!D21</f>
        <v>0</v>
      </c>
      <c r="D43" s="256">
        <f>Summary!E21</f>
        <v>0</v>
      </c>
      <c r="E43" s="256">
        <f>Summary!F21</f>
        <v>0</v>
      </c>
      <c r="F43" s="256">
        <f>Summary!G21</f>
        <v>0</v>
      </c>
      <c r="G43" s="256">
        <f>Summary!H21</f>
        <v>0</v>
      </c>
      <c r="H43" s="256">
        <f>Summary!I21</f>
        <v>0</v>
      </c>
      <c r="I43" s="256">
        <f>Summary!J21</f>
        <v>0</v>
      </c>
      <c r="J43" s="256">
        <f>Summary!K21</f>
        <v>0</v>
      </c>
      <c r="K43" s="256">
        <f>Summary!L21</f>
        <v>0</v>
      </c>
      <c r="L43" s="256">
        <f>Summary!M21</f>
        <v>0</v>
      </c>
      <c r="M43" s="256">
        <f>Summary!N21</f>
        <v>0</v>
      </c>
      <c r="N43" s="256">
        <f>Summary!O21</f>
        <v>0</v>
      </c>
      <c r="O43" s="256">
        <f>Summary!P21</f>
        <v>0</v>
      </c>
      <c r="P43" s="256">
        <f>Summary!Q21</f>
        <v>0</v>
      </c>
      <c r="Q43" s="256">
        <f>Summary!R21</f>
        <v>0</v>
      </c>
      <c r="R43" s="256">
        <f>Summary!S21</f>
        <v>0</v>
      </c>
      <c r="S43" s="256">
        <f>Summary!T21</f>
        <v>0</v>
      </c>
      <c r="T43" s="256">
        <f>Summary!U21</f>
        <v>0</v>
      </c>
      <c r="U43" s="256">
        <f>Summary!V21</f>
        <v>0</v>
      </c>
      <c r="V43" s="256">
        <f>Summary!W21</f>
        <v>0</v>
      </c>
      <c r="W43" s="256">
        <f>Summary!X21</f>
        <v>0</v>
      </c>
      <c r="X43" s="256">
        <f>Summary!Y21</f>
        <v>0</v>
      </c>
      <c r="Y43" s="256">
        <f>Summary!Z21</f>
        <v>0</v>
      </c>
      <c r="Z43" s="256">
        <f>Summary!AA21</f>
        <v>0</v>
      </c>
      <c r="AA43" s="256">
        <f>Summary!AB21</f>
        <v>0</v>
      </c>
      <c r="AB43" s="256">
        <f>Summary!AC21</f>
        <v>0</v>
      </c>
      <c r="AC43" s="256">
        <f>Summary!AD21</f>
        <v>0</v>
      </c>
      <c r="AD43" s="256">
        <f>Summary!AE21</f>
        <v>0</v>
      </c>
      <c r="AE43" s="256">
        <f>Summary!AF21</f>
        <v>0</v>
      </c>
      <c r="AF43" s="256">
        <f>Summary!AG21</f>
        <v>0</v>
      </c>
      <c r="AG43" s="256">
        <f>Summary!AH21</f>
        <v>0</v>
      </c>
      <c r="AH43" s="256">
        <f>Summary!AI21</f>
        <v>0</v>
      </c>
      <c r="AI43" s="256">
        <f>Summary!AJ21</f>
        <v>0</v>
      </c>
      <c r="AJ43" s="256">
        <f>Summary!AK21</f>
        <v>0</v>
      </c>
      <c r="AK43" s="256">
        <f>Summary!AL21</f>
        <v>0</v>
      </c>
      <c r="AL43" s="256">
        <f>Summary!AM21</f>
        <v>0</v>
      </c>
      <c r="AM43" s="256">
        <f>Summary!AN21</f>
        <v>0</v>
      </c>
      <c r="AN43" s="256">
        <f>Summary!AO21</f>
        <v>0</v>
      </c>
      <c r="AO43" s="256">
        <f>Summary!AP21</f>
        <v>0</v>
      </c>
      <c r="AP43" s="256">
        <f>Summary!AQ21</f>
        <v>0</v>
      </c>
      <c r="AQ43" s="256">
        <f>Summary!AR21</f>
        <v>0</v>
      </c>
      <c r="AR43" s="256">
        <f>Summary!AS21</f>
        <v>0</v>
      </c>
      <c r="AS43" s="256">
        <f>Summary!AT21</f>
        <v>0</v>
      </c>
      <c r="AT43" s="256">
        <f>Summary!AU21</f>
        <v>0</v>
      </c>
      <c r="AU43" s="256">
        <f>Summary!AV21</f>
        <v>0</v>
      </c>
      <c r="AV43" s="256">
        <f>Summary!AW21</f>
        <v>0</v>
      </c>
      <c r="AW43" s="256">
        <f>Summary!AX21</f>
        <v>0</v>
      </c>
      <c r="AX43" s="256">
        <f>Summary!AY21</f>
        <v>0</v>
      </c>
      <c r="AY43" s="256">
        <f>Summary!AZ21</f>
        <v>0</v>
      </c>
      <c r="AZ43" s="256">
        <f>Summary!BA21</f>
        <v>0</v>
      </c>
      <c r="BA43" s="256">
        <f>Summary!BB21</f>
        <v>0</v>
      </c>
      <c r="BB43" s="256">
        <f>Summary!BC21</f>
        <v>0</v>
      </c>
      <c r="BC43" s="256">
        <f>Summary!BD21</f>
        <v>0</v>
      </c>
      <c r="BD43" s="256">
        <f>Summary!BE21</f>
        <v>0</v>
      </c>
      <c r="BE43" s="256">
        <f>Summary!BF21</f>
        <v>0</v>
      </c>
      <c r="BF43" s="256">
        <f>Summary!BG21</f>
        <v>0</v>
      </c>
      <c r="BG43" s="256">
        <f>Summary!BH21</f>
        <v>0</v>
      </c>
      <c r="BH43" s="256">
        <f>Summary!BI21</f>
        <v>0</v>
      </c>
      <c r="BI43" s="256">
        <f>Summary!BJ21</f>
        <v>0</v>
      </c>
      <c r="BJ43" s="256">
        <f>Summary!BK21</f>
        <v>0</v>
      </c>
      <c r="BK43" s="256">
        <f>Summary!BL21</f>
        <v>0</v>
      </c>
      <c r="BL43" s="256">
        <f>Summary!BM21</f>
        <v>0</v>
      </c>
      <c r="BM43" s="256">
        <f>Summary!BN21</f>
        <v>0</v>
      </c>
      <c r="BN43" s="256">
        <f>Summary!BO21</f>
        <v>0</v>
      </c>
      <c r="BO43" s="256">
        <f>Summary!BP21</f>
        <v>0</v>
      </c>
      <c r="BP43" s="256">
        <f>Summary!BQ21</f>
        <v>0</v>
      </c>
      <c r="BQ43" s="256">
        <f>Summary!BR21</f>
        <v>0</v>
      </c>
      <c r="BR43" s="256">
        <f>Summary!BS21</f>
        <v>0</v>
      </c>
      <c r="BS43" s="256">
        <f>Summary!BT21</f>
        <v>0</v>
      </c>
      <c r="BT43" s="256">
        <f>Summary!BU21</f>
        <v>0</v>
      </c>
      <c r="BU43" s="256">
        <f>Summary!BV21</f>
        <v>0</v>
      </c>
    </row>
    <row r="44" spans="1:73" x14ac:dyDescent="0.3">
      <c r="A44" t="s">
        <v>347</v>
      </c>
      <c r="B44" s="239">
        <f>B42-B43</f>
        <v>0</v>
      </c>
      <c r="C44" s="239">
        <f t="shared" ref="C44:AK44" si="180">C42-C43</f>
        <v>0</v>
      </c>
      <c r="D44" s="239">
        <f t="shared" si="180"/>
        <v>0</v>
      </c>
      <c r="E44" s="239">
        <f t="shared" si="180"/>
        <v>0</v>
      </c>
      <c r="F44" s="239">
        <f t="shared" si="180"/>
        <v>0</v>
      </c>
      <c r="G44" s="239">
        <f t="shared" si="180"/>
        <v>3.3609499999999999</v>
      </c>
      <c r="H44" s="239">
        <f t="shared" si="180"/>
        <v>4.0557699999999999</v>
      </c>
      <c r="I44" s="239">
        <f t="shared" si="180"/>
        <v>30</v>
      </c>
      <c r="J44" s="239">
        <f t="shared" si="180"/>
        <v>30</v>
      </c>
      <c r="K44" s="239">
        <f t="shared" si="180"/>
        <v>30</v>
      </c>
      <c r="L44" s="239">
        <f t="shared" si="180"/>
        <v>30</v>
      </c>
      <c r="M44" s="239">
        <f t="shared" si="180"/>
        <v>30</v>
      </c>
      <c r="N44" s="239">
        <f t="shared" si="180"/>
        <v>30</v>
      </c>
      <c r="O44" s="239">
        <f t="shared" si="180"/>
        <v>30.000000000000004</v>
      </c>
      <c r="P44" s="239">
        <f t="shared" si="180"/>
        <v>30</v>
      </c>
      <c r="Q44" s="239">
        <f t="shared" si="180"/>
        <v>30</v>
      </c>
      <c r="R44" s="239">
        <f t="shared" si="180"/>
        <v>30</v>
      </c>
      <c r="S44" s="239">
        <f t="shared" si="180"/>
        <v>30</v>
      </c>
      <c r="T44" s="239">
        <f t="shared" si="180"/>
        <v>30</v>
      </c>
      <c r="U44" s="239">
        <f t="shared" si="180"/>
        <v>30</v>
      </c>
      <c r="V44" s="239">
        <f t="shared" si="180"/>
        <v>30</v>
      </c>
      <c r="W44" s="239">
        <f t="shared" si="180"/>
        <v>30</v>
      </c>
      <c r="X44" s="239">
        <f t="shared" si="180"/>
        <v>30</v>
      </c>
      <c r="Y44" s="239">
        <f t="shared" si="180"/>
        <v>30</v>
      </c>
      <c r="Z44" s="239">
        <f t="shared" si="180"/>
        <v>30</v>
      </c>
      <c r="AA44" s="239">
        <f t="shared" si="180"/>
        <v>30.000000000000007</v>
      </c>
      <c r="AB44" s="239">
        <f t="shared" si="180"/>
        <v>30</v>
      </c>
      <c r="AC44" s="239">
        <f>AC42-AC43</f>
        <v>30</v>
      </c>
      <c r="AD44" s="239">
        <f t="shared" si="180"/>
        <v>30</v>
      </c>
      <c r="AE44" s="239">
        <f t="shared" si="180"/>
        <v>30</v>
      </c>
      <c r="AF44" s="239">
        <f t="shared" si="180"/>
        <v>30</v>
      </c>
      <c r="AG44" s="239">
        <f t="shared" si="180"/>
        <v>30</v>
      </c>
      <c r="AH44" s="239">
        <f t="shared" si="180"/>
        <v>30</v>
      </c>
      <c r="AI44" s="239">
        <f t="shared" si="180"/>
        <v>30</v>
      </c>
      <c r="AJ44" s="239">
        <f t="shared" si="180"/>
        <v>30</v>
      </c>
      <c r="AK44" s="239">
        <f t="shared" si="180"/>
        <v>30</v>
      </c>
      <c r="AL44" s="239">
        <f t="shared" ref="AL44:AO44" si="181">AL42-AL43</f>
        <v>30</v>
      </c>
      <c r="AM44" s="239">
        <f t="shared" si="181"/>
        <v>30.000000000000004</v>
      </c>
      <c r="AN44" s="239">
        <f t="shared" si="181"/>
        <v>30</v>
      </c>
      <c r="AO44" s="239">
        <f t="shared" si="181"/>
        <v>30</v>
      </c>
      <c r="AP44" s="239">
        <f t="shared" ref="AP44:BS44" si="182">AP42-AP43</f>
        <v>30</v>
      </c>
      <c r="AQ44" s="239">
        <f t="shared" si="182"/>
        <v>30</v>
      </c>
      <c r="AR44" s="239">
        <f t="shared" si="182"/>
        <v>30</v>
      </c>
      <c r="AS44" s="239">
        <f t="shared" si="182"/>
        <v>30</v>
      </c>
      <c r="AT44" s="239">
        <f t="shared" si="182"/>
        <v>30</v>
      </c>
      <c r="AU44" s="239">
        <f t="shared" si="182"/>
        <v>30</v>
      </c>
      <c r="AV44" s="239">
        <f t="shared" si="182"/>
        <v>30</v>
      </c>
      <c r="AW44" s="239">
        <f t="shared" si="182"/>
        <v>30</v>
      </c>
      <c r="AX44" s="239">
        <f t="shared" si="182"/>
        <v>0</v>
      </c>
      <c r="AY44" s="239">
        <f t="shared" si="182"/>
        <v>0</v>
      </c>
      <c r="AZ44" s="239">
        <f t="shared" si="182"/>
        <v>0</v>
      </c>
      <c r="BA44" s="239">
        <f t="shared" si="182"/>
        <v>0</v>
      </c>
      <c r="BB44" s="239">
        <f t="shared" si="182"/>
        <v>0</v>
      </c>
      <c r="BC44" s="239">
        <f t="shared" si="182"/>
        <v>0</v>
      </c>
      <c r="BD44" s="239">
        <f t="shared" si="182"/>
        <v>0</v>
      </c>
      <c r="BE44" s="239">
        <f t="shared" si="182"/>
        <v>0</v>
      </c>
      <c r="BF44" s="239">
        <f t="shared" si="182"/>
        <v>0</v>
      </c>
      <c r="BG44" s="239">
        <f t="shared" si="182"/>
        <v>0</v>
      </c>
      <c r="BH44" s="239">
        <f t="shared" si="182"/>
        <v>0</v>
      </c>
      <c r="BI44" s="239">
        <f t="shared" si="182"/>
        <v>0</v>
      </c>
      <c r="BJ44" s="239">
        <f t="shared" si="182"/>
        <v>0</v>
      </c>
      <c r="BK44" s="239">
        <f t="shared" si="182"/>
        <v>0</v>
      </c>
      <c r="BL44" s="239">
        <f t="shared" si="182"/>
        <v>0</v>
      </c>
      <c r="BM44" s="239">
        <f t="shared" si="182"/>
        <v>0</v>
      </c>
      <c r="BN44" s="239">
        <f t="shared" si="182"/>
        <v>0</v>
      </c>
      <c r="BO44" s="239">
        <f t="shared" si="182"/>
        <v>0</v>
      </c>
      <c r="BP44" s="239">
        <f t="shared" si="182"/>
        <v>0</v>
      </c>
      <c r="BQ44" s="239">
        <f t="shared" si="182"/>
        <v>0</v>
      </c>
      <c r="BR44" s="239">
        <f t="shared" si="182"/>
        <v>0</v>
      </c>
      <c r="BS44" s="239">
        <f t="shared" si="182"/>
        <v>0</v>
      </c>
      <c r="BT44" s="239">
        <f t="shared" ref="BT44:BU44" si="183">BT42-BT43</f>
        <v>0</v>
      </c>
      <c r="BU44" s="239">
        <f t="shared" si="183"/>
        <v>0</v>
      </c>
    </row>
    <row r="45" spans="1:73" x14ac:dyDescent="0.3">
      <c r="A45" t="s">
        <v>348</v>
      </c>
      <c r="B45" s="207">
        <f>IFERROR(B44/B42,0)</f>
        <v>0</v>
      </c>
      <c r="C45" s="207">
        <f t="shared" ref="C45:BN45" si="184">IFERROR(C44/C42,0)</f>
        <v>0</v>
      </c>
      <c r="D45" s="207">
        <f t="shared" si="184"/>
        <v>0</v>
      </c>
      <c r="E45" s="207">
        <f t="shared" si="184"/>
        <v>0</v>
      </c>
      <c r="F45" s="207">
        <f t="shared" si="184"/>
        <v>0</v>
      </c>
      <c r="G45" s="207">
        <f t="shared" si="184"/>
        <v>1</v>
      </c>
      <c r="H45" s="207">
        <f t="shared" si="184"/>
        <v>1</v>
      </c>
      <c r="I45" s="207">
        <f t="shared" si="184"/>
        <v>1</v>
      </c>
      <c r="J45" s="207">
        <f t="shared" si="184"/>
        <v>1</v>
      </c>
      <c r="K45" s="207">
        <f t="shared" si="184"/>
        <v>1</v>
      </c>
      <c r="L45" s="207">
        <f t="shared" si="184"/>
        <v>1</v>
      </c>
      <c r="M45" s="207">
        <f t="shared" si="184"/>
        <v>1</v>
      </c>
      <c r="N45" s="207">
        <f t="shared" si="184"/>
        <v>1</v>
      </c>
      <c r="O45" s="207">
        <f t="shared" si="184"/>
        <v>1</v>
      </c>
      <c r="P45" s="207">
        <f t="shared" si="184"/>
        <v>1</v>
      </c>
      <c r="Q45" s="207">
        <f t="shared" si="184"/>
        <v>1</v>
      </c>
      <c r="R45" s="207">
        <f t="shared" si="184"/>
        <v>1</v>
      </c>
      <c r="S45" s="207">
        <f t="shared" si="184"/>
        <v>1</v>
      </c>
      <c r="T45" s="207">
        <f t="shared" si="184"/>
        <v>1</v>
      </c>
      <c r="U45" s="207">
        <f t="shared" si="184"/>
        <v>1</v>
      </c>
      <c r="V45" s="207">
        <f t="shared" si="184"/>
        <v>1</v>
      </c>
      <c r="W45" s="207">
        <f t="shared" si="184"/>
        <v>1</v>
      </c>
      <c r="X45" s="207">
        <f t="shared" si="184"/>
        <v>1</v>
      </c>
      <c r="Y45" s="207">
        <f t="shared" si="184"/>
        <v>1</v>
      </c>
      <c r="Z45" s="207">
        <f t="shared" si="184"/>
        <v>1</v>
      </c>
      <c r="AA45" s="207">
        <f t="shared" si="184"/>
        <v>1</v>
      </c>
      <c r="AB45" s="207">
        <f t="shared" si="184"/>
        <v>1</v>
      </c>
      <c r="AC45" s="207">
        <f t="shared" si="184"/>
        <v>1</v>
      </c>
      <c r="AD45" s="207">
        <f t="shared" si="184"/>
        <v>1</v>
      </c>
      <c r="AE45" s="207">
        <f t="shared" si="184"/>
        <v>1</v>
      </c>
      <c r="AF45" s="207">
        <f t="shared" si="184"/>
        <v>1</v>
      </c>
      <c r="AG45" s="207">
        <f t="shared" si="184"/>
        <v>1</v>
      </c>
      <c r="AH45" s="207">
        <f t="shared" si="184"/>
        <v>1</v>
      </c>
      <c r="AI45" s="207">
        <f t="shared" si="184"/>
        <v>1</v>
      </c>
      <c r="AJ45" s="207">
        <f t="shared" si="184"/>
        <v>1</v>
      </c>
      <c r="AK45" s="207">
        <f t="shared" si="184"/>
        <v>1</v>
      </c>
      <c r="AL45" s="207">
        <f t="shared" si="184"/>
        <v>1</v>
      </c>
      <c r="AM45" s="207">
        <f t="shared" si="184"/>
        <v>1</v>
      </c>
      <c r="AN45" s="207">
        <f t="shared" si="184"/>
        <v>1</v>
      </c>
      <c r="AO45" s="207">
        <f t="shared" si="184"/>
        <v>1</v>
      </c>
      <c r="AP45" s="207">
        <f t="shared" si="184"/>
        <v>1</v>
      </c>
      <c r="AQ45" s="207">
        <f t="shared" si="184"/>
        <v>1</v>
      </c>
      <c r="AR45" s="207">
        <f t="shared" si="184"/>
        <v>1</v>
      </c>
      <c r="AS45" s="207">
        <f t="shared" si="184"/>
        <v>1</v>
      </c>
      <c r="AT45" s="207">
        <f t="shared" si="184"/>
        <v>1</v>
      </c>
      <c r="AU45" s="207">
        <f t="shared" si="184"/>
        <v>1</v>
      </c>
      <c r="AV45" s="207">
        <f t="shared" si="184"/>
        <v>1</v>
      </c>
      <c r="AW45" s="207">
        <f t="shared" si="184"/>
        <v>1</v>
      </c>
      <c r="AX45" s="207">
        <f t="shared" si="184"/>
        <v>0</v>
      </c>
      <c r="AY45" s="207">
        <f t="shared" si="184"/>
        <v>0</v>
      </c>
      <c r="AZ45" s="207">
        <f t="shared" si="184"/>
        <v>0</v>
      </c>
      <c r="BA45" s="207">
        <f t="shared" si="184"/>
        <v>0</v>
      </c>
      <c r="BB45" s="207">
        <f t="shared" si="184"/>
        <v>0</v>
      </c>
      <c r="BC45" s="207">
        <f t="shared" si="184"/>
        <v>0</v>
      </c>
      <c r="BD45" s="207">
        <f t="shared" si="184"/>
        <v>0</v>
      </c>
      <c r="BE45" s="207">
        <f t="shared" si="184"/>
        <v>0</v>
      </c>
      <c r="BF45" s="207">
        <f t="shared" si="184"/>
        <v>0</v>
      </c>
      <c r="BG45" s="207">
        <f t="shared" si="184"/>
        <v>0</v>
      </c>
      <c r="BH45" s="207">
        <f t="shared" si="184"/>
        <v>0</v>
      </c>
      <c r="BI45" s="207">
        <f t="shared" si="184"/>
        <v>0</v>
      </c>
      <c r="BJ45" s="207">
        <f t="shared" si="184"/>
        <v>0</v>
      </c>
      <c r="BK45" s="207">
        <f t="shared" si="184"/>
        <v>0</v>
      </c>
      <c r="BL45" s="207">
        <f t="shared" si="184"/>
        <v>0</v>
      </c>
      <c r="BM45" s="207">
        <f t="shared" si="184"/>
        <v>0</v>
      </c>
      <c r="BN45" s="207">
        <f t="shared" si="184"/>
        <v>0</v>
      </c>
      <c r="BO45" s="207">
        <f t="shared" ref="BO45:BU45" si="185">IFERROR(BO44/BO42,0)</f>
        <v>0</v>
      </c>
      <c r="BP45" s="207">
        <f t="shared" si="185"/>
        <v>0</v>
      </c>
      <c r="BQ45" s="207">
        <f t="shared" si="185"/>
        <v>0</v>
      </c>
      <c r="BR45" s="207">
        <f t="shared" si="185"/>
        <v>0</v>
      </c>
      <c r="BS45" s="207">
        <f t="shared" si="185"/>
        <v>0</v>
      </c>
      <c r="BT45" s="207">
        <f t="shared" si="185"/>
        <v>0</v>
      </c>
      <c r="BU45" s="207">
        <f t="shared" si="185"/>
        <v>0</v>
      </c>
    </row>
    <row r="46" spans="1:73" x14ac:dyDescent="0.3">
      <c r="A46" t="s">
        <v>928</v>
      </c>
      <c r="B46" s="207"/>
      <c r="C46" s="207"/>
      <c r="D46" s="207">
        <f>IFERROR((SUM(B42:D42)-SUM(B43:D43))/SUM(B42:D42),0)</f>
        <v>0</v>
      </c>
      <c r="E46" s="207">
        <f t="shared" ref="E46:G46" si="186">IFERROR((SUM(C42:E42)-SUM(C43:E43))/SUM(C42:E42),0)</f>
        <v>0</v>
      </c>
      <c r="F46" s="207">
        <f t="shared" si="186"/>
        <v>0</v>
      </c>
      <c r="G46" s="207">
        <f t="shared" si="186"/>
        <v>1</v>
      </c>
      <c r="H46" s="207">
        <f t="shared" ref="H46" si="187">IFERROR((SUM(F42:H42)-SUM(F43:H43))/SUM(F42:H42),0)</f>
        <v>1</v>
      </c>
      <c r="I46" s="207">
        <f t="shared" ref="I46" si="188">IFERROR((SUM(G42:I42)-SUM(G43:I43))/SUM(G42:I42),0)</f>
        <v>1</v>
      </c>
      <c r="J46" s="207">
        <f t="shared" ref="J46" si="189">IFERROR((SUM(H42:J42)-SUM(H43:J43))/SUM(H42:J42),0)</f>
        <v>1</v>
      </c>
      <c r="K46" s="207">
        <f t="shared" ref="K46" si="190">IFERROR((SUM(I42:K42)-SUM(I43:K43))/SUM(I42:K42),0)</f>
        <v>1</v>
      </c>
      <c r="L46" s="207">
        <f t="shared" ref="L46" si="191">IFERROR((SUM(J42:L42)-SUM(J43:L43))/SUM(J42:L42),0)</f>
        <v>1</v>
      </c>
      <c r="M46" s="207">
        <f t="shared" ref="M46" si="192">IFERROR((SUM(K42:M42)-SUM(K43:M43))/SUM(K42:M42),0)</f>
        <v>1</v>
      </c>
      <c r="N46" s="207">
        <f t="shared" ref="N46" si="193">IFERROR((SUM(L42:N42)-SUM(L43:N43))/SUM(L42:N42),0)</f>
        <v>1</v>
      </c>
      <c r="O46" s="207">
        <f t="shared" ref="O46" si="194">IFERROR((SUM(M42:O42)-SUM(M43:O43))/SUM(M42:O42),0)</f>
        <v>1</v>
      </c>
      <c r="P46" s="207">
        <f t="shared" ref="P46" si="195">IFERROR((SUM(N42:P42)-SUM(N43:P43))/SUM(N42:P42),0)</f>
        <v>1</v>
      </c>
      <c r="Q46" s="207">
        <f t="shared" ref="Q46" si="196">IFERROR((SUM(O42:Q42)-SUM(O43:Q43))/SUM(O42:Q42),0)</f>
        <v>1</v>
      </c>
      <c r="R46" s="207">
        <f t="shared" ref="R46" si="197">IFERROR((SUM(P42:R42)-SUM(P43:R43))/SUM(P42:R42),0)</f>
        <v>1</v>
      </c>
      <c r="S46" s="207">
        <f t="shared" ref="S46" si="198">IFERROR((SUM(Q42:S42)-SUM(Q43:S43))/SUM(Q42:S42),0)</f>
        <v>1</v>
      </c>
      <c r="T46" s="207">
        <f t="shared" ref="T46" si="199">IFERROR((SUM(R42:T42)-SUM(R43:T43))/SUM(R42:T42),0)</f>
        <v>1</v>
      </c>
      <c r="U46" s="207">
        <f t="shared" ref="U46" si="200">IFERROR((SUM(S42:U42)-SUM(S43:U43))/SUM(S42:U42),0)</f>
        <v>1</v>
      </c>
      <c r="V46" s="207">
        <f t="shared" ref="V46" si="201">IFERROR((SUM(T42:V42)-SUM(T43:V43))/SUM(T42:V42),0)</f>
        <v>1</v>
      </c>
      <c r="W46" s="207">
        <f t="shared" ref="W46" si="202">IFERROR((SUM(U42:W42)-SUM(U43:W43))/SUM(U42:W42),0)</f>
        <v>1</v>
      </c>
      <c r="X46" s="207">
        <f t="shared" ref="X46" si="203">IFERROR((SUM(V42:X42)-SUM(V43:X43))/SUM(V42:X42),0)</f>
        <v>1</v>
      </c>
      <c r="Y46" s="207">
        <f t="shared" ref="Y46" si="204">IFERROR((SUM(W42:Y42)-SUM(W43:Y43))/SUM(W42:Y42),0)</f>
        <v>1</v>
      </c>
      <c r="Z46" s="207">
        <f t="shared" ref="Z46" si="205">IFERROR((SUM(X42:Z42)-SUM(X43:Z43))/SUM(X42:Z42),0)</f>
        <v>1</v>
      </c>
      <c r="AA46" s="207">
        <f t="shared" ref="AA46" si="206">IFERROR((SUM(Y42:AA42)-SUM(Y43:AA43))/SUM(Y42:AA42),0)</f>
        <v>1</v>
      </c>
      <c r="AB46" s="207">
        <f t="shared" ref="AB46" si="207">IFERROR((SUM(Z42:AB42)-SUM(Z43:AB43))/SUM(Z42:AB42),0)</f>
        <v>1</v>
      </c>
      <c r="AC46" s="207">
        <f t="shared" ref="AC46" si="208">IFERROR((SUM(AA42:AC42)-SUM(AA43:AC43))/SUM(AA42:AC42),0)</f>
        <v>1</v>
      </c>
      <c r="AD46" s="207">
        <f t="shared" ref="AD46" si="209">IFERROR((SUM(AB42:AD42)-SUM(AB43:AD43))/SUM(AB42:AD42),0)</f>
        <v>1</v>
      </c>
      <c r="AE46" s="207">
        <f t="shared" ref="AE46" si="210">IFERROR((SUM(AC42:AE42)-SUM(AC43:AE43))/SUM(AC42:AE42),0)</f>
        <v>1</v>
      </c>
      <c r="AF46" s="207">
        <f t="shared" ref="AF46" si="211">IFERROR((SUM(AD42:AF42)-SUM(AD43:AF43))/SUM(AD42:AF42),0)</f>
        <v>1</v>
      </c>
      <c r="AG46" s="207">
        <f t="shared" ref="AG46" si="212">IFERROR((SUM(AE42:AG42)-SUM(AE43:AG43))/SUM(AE42:AG42),0)</f>
        <v>1</v>
      </c>
      <c r="AH46" s="207">
        <f t="shared" ref="AH46" si="213">IFERROR((SUM(AF42:AH42)-SUM(AF43:AH43))/SUM(AF42:AH42),0)</f>
        <v>1</v>
      </c>
      <c r="AI46" s="207">
        <f t="shared" ref="AI46" si="214">IFERROR((SUM(AG42:AI42)-SUM(AG43:AI43))/SUM(AG42:AI42),0)</f>
        <v>1</v>
      </c>
      <c r="AJ46" s="207">
        <f t="shared" ref="AJ46" si="215">IFERROR((SUM(AH42:AJ42)-SUM(AH43:AJ43))/SUM(AH42:AJ42),0)</f>
        <v>1</v>
      </c>
      <c r="AK46" s="207">
        <f t="shared" ref="AK46" si="216">IFERROR((SUM(AI42:AK42)-SUM(AI43:AK43))/SUM(AI42:AK42),0)</f>
        <v>1</v>
      </c>
      <c r="AL46" s="207">
        <f t="shared" ref="AL46" si="217">IFERROR((SUM(AJ42:AL42)-SUM(AJ43:AL43))/SUM(AJ42:AL42),0)</f>
        <v>1</v>
      </c>
      <c r="AM46" s="207">
        <f t="shared" ref="AM46" si="218">IFERROR((SUM(AK42:AM42)-SUM(AK43:AM43))/SUM(AK42:AM42),0)</f>
        <v>1</v>
      </c>
      <c r="AN46" s="207">
        <f t="shared" ref="AN46" si="219">IFERROR((SUM(AL42:AN42)-SUM(AL43:AN43))/SUM(AL42:AN42),0)</f>
        <v>1</v>
      </c>
      <c r="AO46" s="207">
        <f t="shared" ref="AO46" si="220">IFERROR((SUM(AM42:AO42)-SUM(AM43:AO43))/SUM(AM42:AO42),0)</f>
        <v>1</v>
      </c>
      <c r="AP46" s="207">
        <f t="shared" ref="AP46" si="221">IFERROR((SUM(AN42:AP42)-SUM(AN43:AP43))/SUM(AN42:AP42),0)</f>
        <v>1</v>
      </c>
      <c r="AQ46" s="207">
        <f t="shared" ref="AQ46" si="222">IFERROR((SUM(AO42:AQ42)-SUM(AO43:AQ43))/SUM(AO42:AQ42),0)</f>
        <v>1</v>
      </c>
      <c r="AR46" s="207">
        <f t="shared" ref="AR46" si="223">IFERROR((SUM(AP42:AR42)-SUM(AP43:AR43))/SUM(AP42:AR42),0)</f>
        <v>1</v>
      </c>
      <c r="AS46" s="207">
        <f t="shared" ref="AS46" si="224">IFERROR((SUM(AQ42:AS42)-SUM(AQ43:AS43))/SUM(AQ42:AS42),0)</f>
        <v>1</v>
      </c>
      <c r="AT46" s="207">
        <f t="shared" ref="AT46" si="225">IFERROR((SUM(AR42:AT42)-SUM(AR43:AT43))/SUM(AR42:AT42),0)</f>
        <v>1</v>
      </c>
      <c r="AU46" s="207">
        <f t="shared" ref="AU46" si="226">IFERROR((SUM(AS42:AU42)-SUM(AS43:AU43))/SUM(AS42:AU42),0)</f>
        <v>1</v>
      </c>
      <c r="AV46" s="207">
        <f t="shared" ref="AV46" si="227">IFERROR((SUM(AT42:AV42)-SUM(AT43:AV43))/SUM(AT42:AV42),0)</f>
        <v>1</v>
      </c>
      <c r="AW46" s="207">
        <f t="shared" ref="AW46" si="228">IFERROR((SUM(AU42:AW42)-SUM(AU43:AW43))/SUM(AU42:AW42),0)</f>
        <v>1</v>
      </c>
      <c r="AX46" s="207">
        <f t="shared" ref="AX46" si="229">IFERROR((SUM(AV42:AX42)-SUM(AV43:AX43))/SUM(AV42:AX42),0)</f>
        <v>1</v>
      </c>
      <c r="AY46" s="207">
        <f t="shared" ref="AY46" si="230">IFERROR((SUM(AW42:AY42)-SUM(AW43:AY43))/SUM(AW42:AY42),0)</f>
        <v>1</v>
      </c>
      <c r="AZ46" s="207">
        <f t="shared" ref="AZ46" si="231">IFERROR((SUM(AX42:AZ42)-SUM(AX43:AZ43))/SUM(AX42:AZ42),0)</f>
        <v>0</v>
      </c>
      <c r="BA46" s="207">
        <f t="shared" ref="BA46" si="232">IFERROR((SUM(AY42:BA42)-SUM(AY43:BA43))/SUM(AY42:BA42),0)</f>
        <v>0</v>
      </c>
      <c r="BB46" s="207">
        <f t="shared" ref="BB46" si="233">IFERROR((SUM(AZ42:BB42)-SUM(AZ43:BB43))/SUM(AZ42:BB42),0)</f>
        <v>0</v>
      </c>
      <c r="BC46" s="207">
        <f t="shared" ref="BC46" si="234">IFERROR((SUM(BA42:BC42)-SUM(BA43:BC43))/SUM(BA42:BC42),0)</f>
        <v>0</v>
      </c>
      <c r="BD46" s="207">
        <f t="shared" ref="BD46" si="235">IFERROR((SUM(BB42:BD42)-SUM(BB43:BD43))/SUM(BB42:BD42),0)</f>
        <v>0</v>
      </c>
      <c r="BE46" s="207">
        <f t="shared" ref="BE46" si="236">IFERROR((SUM(BC42:BE42)-SUM(BC43:BE43))/SUM(BC42:BE42),0)</f>
        <v>0</v>
      </c>
      <c r="BF46" s="207">
        <f t="shared" ref="BF46" si="237">IFERROR((SUM(BD42:BF42)-SUM(BD43:BF43))/SUM(BD42:BF42),0)</f>
        <v>0</v>
      </c>
      <c r="BG46" s="207">
        <f t="shared" ref="BG46" si="238">IFERROR((SUM(BE42:BG42)-SUM(BE43:BG43))/SUM(BE42:BG42),0)</f>
        <v>0</v>
      </c>
      <c r="BH46" s="207">
        <f t="shared" ref="BH46" si="239">IFERROR((SUM(BF42:BH42)-SUM(BF43:BH43))/SUM(BF42:BH42),0)</f>
        <v>0</v>
      </c>
      <c r="BI46" s="207">
        <f t="shared" ref="BI46" si="240">IFERROR((SUM(BG42:BI42)-SUM(BG43:BI43))/SUM(BG42:BI42),0)</f>
        <v>0</v>
      </c>
      <c r="BJ46" s="207">
        <f t="shared" ref="BJ46" si="241">IFERROR((SUM(BH42:BJ42)-SUM(BH43:BJ43))/SUM(BH42:BJ42),0)</f>
        <v>0</v>
      </c>
      <c r="BK46" s="207">
        <f t="shared" ref="BK46" si="242">IFERROR((SUM(BI42:BK42)-SUM(BI43:BK43))/SUM(BI42:BK42),0)</f>
        <v>0</v>
      </c>
      <c r="BL46" s="207">
        <f t="shared" ref="BL46" si="243">IFERROR((SUM(BJ42:BL42)-SUM(BJ43:BL43))/SUM(BJ42:BL42),0)</f>
        <v>0</v>
      </c>
      <c r="BM46" s="207">
        <f t="shared" ref="BM46" si="244">IFERROR((SUM(BK42:BM42)-SUM(BK43:BM43))/SUM(BK42:BM42),0)</f>
        <v>0</v>
      </c>
      <c r="BN46" s="207">
        <f t="shared" ref="BN46" si="245">IFERROR((SUM(BL42:BN42)-SUM(BL43:BN43))/SUM(BL42:BN42),0)</f>
        <v>0</v>
      </c>
      <c r="BO46" s="207">
        <f t="shared" ref="BO46" si="246">IFERROR((SUM(BM42:BO42)-SUM(BM43:BO43))/SUM(BM42:BO42),0)</f>
        <v>0</v>
      </c>
      <c r="BP46" s="207">
        <f t="shared" ref="BP46" si="247">IFERROR((SUM(BN42:BP42)-SUM(BN43:BP43))/SUM(BN42:BP42),0)</f>
        <v>0</v>
      </c>
      <c r="BQ46" s="207">
        <f t="shared" ref="BQ46" si="248">IFERROR((SUM(BO42:BQ42)-SUM(BO43:BQ43))/SUM(BO42:BQ42),0)</f>
        <v>0</v>
      </c>
      <c r="BR46" s="207">
        <f t="shared" ref="BR46" si="249">IFERROR((SUM(BP42:BR42)-SUM(BP43:BR43))/SUM(BP42:BR42),0)</f>
        <v>0</v>
      </c>
      <c r="BS46" s="207">
        <f t="shared" ref="BS46" si="250">IFERROR((SUM(BQ42:BS42)-SUM(BQ43:BS43))/SUM(BQ42:BS42),0)</f>
        <v>0</v>
      </c>
      <c r="BT46" s="207">
        <f t="shared" ref="BT46" si="251">IFERROR((SUM(BR42:BT42)-SUM(BR43:BT43))/SUM(BR42:BT42),0)</f>
        <v>0</v>
      </c>
      <c r="BU46" s="207">
        <f t="shared" ref="BU46" si="252">IFERROR((SUM(BS42:BU42)-SUM(BS43:BU43))/SUM(BS42:BU42),0)</f>
        <v>0</v>
      </c>
    </row>
    <row r="47" spans="1:73" x14ac:dyDescent="0.3">
      <c r="A47" t="s">
        <v>596</v>
      </c>
      <c r="G47" s="207">
        <f>IFERROR((SUM(B42:G42)-SUM(B43:G43))/SUM(B42:G42),0)</f>
        <v>1</v>
      </c>
      <c r="H47" s="207">
        <f t="shared" ref="H47:BS47" si="253">IFERROR((SUM(C42:H42)-SUM(C43:H43))/SUM(C42:H42),0)</f>
        <v>1</v>
      </c>
      <c r="I47" s="207">
        <f t="shared" si="253"/>
        <v>1</v>
      </c>
      <c r="J47" s="207">
        <f t="shared" si="253"/>
        <v>1</v>
      </c>
      <c r="K47" s="207">
        <f t="shared" si="253"/>
        <v>1</v>
      </c>
      <c r="L47" s="207">
        <f t="shared" si="253"/>
        <v>1</v>
      </c>
      <c r="M47" s="207">
        <f t="shared" si="253"/>
        <v>1</v>
      </c>
      <c r="N47" s="207">
        <f t="shared" si="253"/>
        <v>1</v>
      </c>
      <c r="O47" s="207">
        <f t="shared" si="253"/>
        <v>1</v>
      </c>
      <c r="P47" s="207">
        <f t="shared" si="253"/>
        <v>1</v>
      </c>
      <c r="Q47" s="207">
        <f t="shared" si="253"/>
        <v>1</v>
      </c>
      <c r="R47" s="207">
        <f t="shared" si="253"/>
        <v>1</v>
      </c>
      <c r="S47" s="207">
        <f t="shared" si="253"/>
        <v>1</v>
      </c>
      <c r="T47" s="207">
        <f t="shared" si="253"/>
        <v>1</v>
      </c>
      <c r="U47" s="207">
        <f t="shared" si="253"/>
        <v>1</v>
      </c>
      <c r="V47" s="207">
        <f t="shared" si="253"/>
        <v>1</v>
      </c>
      <c r="W47" s="207">
        <f t="shared" si="253"/>
        <v>1</v>
      </c>
      <c r="X47" s="207">
        <f t="shared" si="253"/>
        <v>1</v>
      </c>
      <c r="Y47" s="207">
        <f t="shared" si="253"/>
        <v>1</v>
      </c>
      <c r="Z47" s="207">
        <f t="shared" si="253"/>
        <v>1</v>
      </c>
      <c r="AA47" s="207">
        <f t="shared" si="253"/>
        <v>1</v>
      </c>
      <c r="AB47" s="207">
        <f t="shared" si="253"/>
        <v>1</v>
      </c>
      <c r="AC47" s="207">
        <f t="shared" si="253"/>
        <v>1</v>
      </c>
      <c r="AD47" s="207">
        <f t="shared" si="253"/>
        <v>1</v>
      </c>
      <c r="AE47" s="207">
        <f t="shared" si="253"/>
        <v>1</v>
      </c>
      <c r="AF47" s="207">
        <f t="shared" si="253"/>
        <v>1</v>
      </c>
      <c r="AG47" s="207">
        <f t="shared" si="253"/>
        <v>1</v>
      </c>
      <c r="AH47" s="207">
        <f t="shared" si="253"/>
        <v>1</v>
      </c>
      <c r="AI47" s="207">
        <f t="shared" si="253"/>
        <v>1</v>
      </c>
      <c r="AJ47" s="207">
        <f t="shared" si="253"/>
        <v>1</v>
      </c>
      <c r="AK47" s="207">
        <f t="shared" si="253"/>
        <v>1</v>
      </c>
      <c r="AL47" s="207">
        <f t="shared" si="253"/>
        <v>1</v>
      </c>
      <c r="AM47" s="207">
        <f t="shared" si="253"/>
        <v>1</v>
      </c>
      <c r="AN47" s="207">
        <f t="shared" si="253"/>
        <v>1</v>
      </c>
      <c r="AO47" s="207">
        <f t="shared" si="253"/>
        <v>1</v>
      </c>
      <c r="AP47" s="207">
        <f t="shared" si="253"/>
        <v>1</v>
      </c>
      <c r="AQ47" s="207">
        <f t="shared" si="253"/>
        <v>1</v>
      </c>
      <c r="AR47" s="207">
        <f t="shared" si="253"/>
        <v>1</v>
      </c>
      <c r="AS47" s="207">
        <f t="shared" si="253"/>
        <v>1</v>
      </c>
      <c r="AT47" s="207">
        <f t="shared" si="253"/>
        <v>1</v>
      </c>
      <c r="AU47" s="207">
        <f t="shared" si="253"/>
        <v>1</v>
      </c>
      <c r="AV47" s="207">
        <f t="shared" si="253"/>
        <v>1</v>
      </c>
      <c r="AW47" s="207">
        <f t="shared" si="253"/>
        <v>1</v>
      </c>
      <c r="AX47" s="207">
        <f t="shared" si="253"/>
        <v>1</v>
      </c>
      <c r="AY47" s="207">
        <f t="shared" si="253"/>
        <v>1</v>
      </c>
      <c r="AZ47" s="207">
        <f t="shared" si="253"/>
        <v>1</v>
      </c>
      <c r="BA47" s="207">
        <f t="shared" si="253"/>
        <v>1</v>
      </c>
      <c r="BB47" s="207">
        <f t="shared" si="253"/>
        <v>1</v>
      </c>
      <c r="BC47" s="207">
        <f t="shared" si="253"/>
        <v>0</v>
      </c>
      <c r="BD47" s="207">
        <f t="shared" si="253"/>
        <v>0</v>
      </c>
      <c r="BE47" s="207">
        <f t="shared" si="253"/>
        <v>0</v>
      </c>
      <c r="BF47" s="207">
        <f t="shared" si="253"/>
        <v>0</v>
      </c>
      <c r="BG47" s="207">
        <f t="shared" si="253"/>
        <v>0</v>
      </c>
      <c r="BH47" s="207">
        <f t="shared" si="253"/>
        <v>0</v>
      </c>
      <c r="BI47" s="207">
        <f t="shared" si="253"/>
        <v>0</v>
      </c>
      <c r="BJ47" s="207">
        <f t="shared" si="253"/>
        <v>0</v>
      </c>
      <c r="BK47" s="207">
        <f t="shared" si="253"/>
        <v>0</v>
      </c>
      <c r="BL47" s="207">
        <f t="shared" si="253"/>
        <v>0</v>
      </c>
      <c r="BM47" s="207">
        <f t="shared" si="253"/>
        <v>0</v>
      </c>
      <c r="BN47" s="207">
        <f t="shared" si="253"/>
        <v>0</v>
      </c>
      <c r="BO47" s="207">
        <f t="shared" si="253"/>
        <v>0</v>
      </c>
      <c r="BP47" s="207">
        <f t="shared" si="253"/>
        <v>0</v>
      </c>
      <c r="BQ47" s="207">
        <f t="shared" si="253"/>
        <v>0</v>
      </c>
      <c r="BR47" s="207">
        <f t="shared" si="253"/>
        <v>0</v>
      </c>
      <c r="BS47" s="207">
        <f t="shared" si="253"/>
        <v>0</v>
      </c>
      <c r="BT47" s="207">
        <f t="shared" ref="BT47:BU47" si="254">IFERROR((SUM(BO42:BT42)-SUM(BO43:BT43))/SUM(BO42:BT42),0)</f>
        <v>0</v>
      </c>
      <c r="BU47" s="207">
        <f t="shared" si="254"/>
        <v>0</v>
      </c>
    </row>
    <row r="49" spans="1:73" x14ac:dyDescent="0.3">
      <c r="A49" t="s">
        <v>628</v>
      </c>
      <c r="R49" s="207">
        <f>1-SUM(N16:R16)/SUM(N8:R8)</f>
        <v>4.4279262213443027E-2</v>
      </c>
      <c r="S49" s="207">
        <f t="shared" ref="S49:AX49" si="255">1-SUM(N16:S16)/SUM(N8:S8)</f>
        <v>4.4200485841816683E-2</v>
      </c>
      <c r="T49" s="207">
        <f t="shared" si="255"/>
        <v>4.3273256555319328E-2</v>
      </c>
      <c r="U49" s="207">
        <f t="shared" si="255"/>
        <v>4.2576785704562692E-2</v>
      </c>
      <c r="V49" s="207">
        <f t="shared" si="255"/>
        <v>4.1905199095290224E-2</v>
      </c>
      <c r="W49" s="207">
        <f t="shared" si="255"/>
        <v>4.1130748783667515E-2</v>
      </c>
      <c r="X49" s="207">
        <f t="shared" si="255"/>
        <v>4.0296946563508795E-2</v>
      </c>
      <c r="Y49" s="207">
        <f t="shared" si="255"/>
        <v>3.8904022335404687E-2</v>
      </c>
      <c r="Z49" s="207">
        <f t="shared" si="255"/>
        <v>3.8330657858090422E-2</v>
      </c>
      <c r="AA49" s="207">
        <f t="shared" si="255"/>
        <v>3.781301345107746E-2</v>
      </c>
      <c r="AB49" s="207">
        <f t="shared" si="255"/>
        <v>3.6797864304328409E-2</v>
      </c>
      <c r="AC49" s="207">
        <f t="shared" si="255"/>
        <v>3.6031237849576736E-2</v>
      </c>
      <c r="AD49" s="207">
        <f t="shared" si="255"/>
        <v>3.4919589916478255E-2</v>
      </c>
      <c r="AE49" s="207">
        <f t="shared" si="255"/>
        <v>3.4226270932257385E-2</v>
      </c>
      <c r="AF49" s="207">
        <f t="shared" si="255"/>
        <v>3.3103765966660204E-2</v>
      </c>
      <c r="AG49" s="207">
        <f t="shared" si="255"/>
        <v>3.2026207823200314E-2</v>
      </c>
      <c r="AH49" s="207">
        <f t="shared" si="255"/>
        <v>3.0898477327212626E-2</v>
      </c>
      <c r="AI49" s="207">
        <f t="shared" si="255"/>
        <v>2.9895847902913331E-2</v>
      </c>
      <c r="AJ49" s="207">
        <f t="shared" si="255"/>
        <v>2.9220309979185011E-2</v>
      </c>
      <c r="AK49" s="207">
        <f t="shared" si="255"/>
        <v>2.8091220147993701E-2</v>
      </c>
      <c r="AL49" s="207">
        <f t="shared" si="255"/>
        <v>2.7494541062276778E-2</v>
      </c>
      <c r="AM49" s="207">
        <f t="shared" si="255"/>
        <v>2.6567436344237638E-2</v>
      </c>
      <c r="AN49" s="207">
        <f t="shared" si="255"/>
        <v>2.5956796083278055E-2</v>
      </c>
      <c r="AO49" s="207">
        <f t="shared" si="255"/>
        <v>2.5456106406674395E-2</v>
      </c>
      <c r="AP49" s="207">
        <f t="shared" si="255"/>
        <v>2.4713536347991227E-2</v>
      </c>
      <c r="AQ49" s="207">
        <f t="shared" si="255"/>
        <v>2.435408959451324E-2</v>
      </c>
      <c r="AR49" s="207">
        <f t="shared" si="255"/>
        <v>2.3464480107720176E-2</v>
      </c>
      <c r="AS49" s="207">
        <f t="shared" si="255"/>
        <v>2.2990951230422163E-2</v>
      </c>
      <c r="AT49" s="207">
        <f t="shared" si="255"/>
        <v>2.2469752530439369E-2</v>
      </c>
      <c r="AU49" s="207">
        <f t="shared" si="255"/>
        <v>2.1849398829615674E-2</v>
      </c>
      <c r="AV49" s="207">
        <f t="shared" si="255"/>
        <v>2.136093219428159E-2</v>
      </c>
      <c r="AW49" s="207">
        <f t="shared" si="255"/>
        <v>2.0859917371754522E-2</v>
      </c>
      <c r="AX49" s="207">
        <f t="shared" si="255"/>
        <v>1.7191431550855452E-2</v>
      </c>
      <c r="AY49" s="207">
        <f t="shared" ref="AY49:BU49" si="256">1-SUM(AT16:AY16)/SUM(AT8:AY8)</f>
        <v>1.3502564856206045E-2</v>
      </c>
      <c r="AZ49" s="207">
        <f t="shared" si="256"/>
        <v>9.947457887602762E-3</v>
      </c>
      <c r="BA49" s="207">
        <f t="shared" si="256"/>
        <v>6.5024071311472476E-3</v>
      </c>
      <c r="BB49" s="207">
        <f t="shared" si="256"/>
        <v>3.1814145692877771E-3</v>
      </c>
      <c r="BC49" s="207">
        <f t="shared" si="256"/>
        <v>0</v>
      </c>
      <c r="BD49" s="207">
        <f t="shared" si="256"/>
        <v>0</v>
      </c>
      <c r="BE49" s="207">
        <f t="shared" si="256"/>
        <v>0</v>
      </c>
      <c r="BF49" s="207">
        <f t="shared" si="256"/>
        <v>0</v>
      </c>
      <c r="BG49" s="207">
        <f t="shared" si="256"/>
        <v>0</v>
      </c>
      <c r="BH49" s="207">
        <f t="shared" si="256"/>
        <v>0</v>
      </c>
      <c r="BI49" s="207">
        <f t="shared" si="256"/>
        <v>0</v>
      </c>
      <c r="BJ49" s="207">
        <f t="shared" si="256"/>
        <v>0</v>
      </c>
      <c r="BK49" s="207">
        <f t="shared" si="256"/>
        <v>0</v>
      </c>
      <c r="BL49" s="207">
        <f t="shared" si="256"/>
        <v>0</v>
      </c>
      <c r="BM49" s="207">
        <f t="shared" si="256"/>
        <v>0</v>
      </c>
      <c r="BN49" s="207">
        <f t="shared" si="256"/>
        <v>0</v>
      </c>
      <c r="BO49" s="207">
        <f t="shared" si="256"/>
        <v>0</v>
      </c>
      <c r="BP49" s="207">
        <f t="shared" si="256"/>
        <v>0</v>
      </c>
      <c r="BQ49" s="207">
        <f t="shared" si="256"/>
        <v>0</v>
      </c>
      <c r="BR49" s="207">
        <f t="shared" si="256"/>
        <v>0</v>
      </c>
      <c r="BS49" s="207">
        <f t="shared" si="256"/>
        <v>0</v>
      </c>
      <c r="BT49" s="207">
        <f t="shared" si="256"/>
        <v>0</v>
      </c>
      <c r="BU49" s="207">
        <f t="shared" si="256"/>
        <v>0</v>
      </c>
    </row>
  </sheetData>
  <conditionalFormatting sqref="B6:BU6">
    <cfRule type="cellIs" dxfId="21" priority="1" operator="equal">
      <formula>"Fcst"</formula>
    </cfRule>
    <cfRule type="cellIs" dxfId="20" priority="2" operator="equal">
      <formula>"Actual"</formula>
    </cfRule>
  </conditionalFormatting>
  <hyperlinks>
    <hyperlink ref="B4" r:id="rId1" xr:uid="{027823C5-7534-4CD4-84B5-36C5FCFA83D6}"/>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BI79"/>
  <sheetViews>
    <sheetView zoomScaleNormal="100" workbookViewId="0">
      <selection sqref="A1:AC2"/>
    </sheetView>
  </sheetViews>
  <sheetFormatPr defaultColWidth="9.109375" defaultRowHeight="14.4" x14ac:dyDescent="0.3"/>
  <cols>
    <col min="1" max="14" width="9.109375" style="167"/>
    <col min="15" max="15" width="1" style="167" customWidth="1"/>
    <col min="16" max="16384" width="9.109375" style="167"/>
  </cols>
  <sheetData>
    <row r="1" spans="1:29" ht="18" x14ac:dyDescent="0.35">
      <c r="A1" s="170" t="s">
        <v>147</v>
      </c>
      <c r="B1" s="171"/>
      <c r="C1" s="171"/>
      <c r="D1" s="171"/>
      <c r="E1" s="171"/>
      <c r="F1" s="171"/>
      <c r="G1" s="171"/>
      <c r="H1" s="171"/>
      <c r="I1" s="171"/>
      <c r="J1" s="171"/>
      <c r="K1" s="171"/>
      <c r="L1" s="171"/>
      <c r="M1" s="171"/>
      <c r="N1" s="172" t="str">
        <f>Controls!$B$8</f>
        <v>ABC SaaS Co.</v>
      </c>
      <c r="P1" s="170" t="s">
        <v>147</v>
      </c>
      <c r="Q1" s="171"/>
      <c r="R1" s="171"/>
      <c r="S1" s="171"/>
      <c r="T1" s="171"/>
      <c r="U1" s="171"/>
      <c r="V1" s="171"/>
      <c r="W1" s="171"/>
      <c r="X1" s="171"/>
      <c r="Y1" s="171"/>
      <c r="Z1" s="171"/>
      <c r="AA1" s="171"/>
      <c r="AB1" s="171"/>
      <c r="AC1" s="172" t="str">
        <f>Controls!$B$8</f>
        <v>ABC SaaS Co.</v>
      </c>
    </row>
    <row r="30" spans="20:20" x14ac:dyDescent="0.3">
      <c r="T30" s="27"/>
    </row>
    <row r="74" spans="1:61" x14ac:dyDescent="0.3">
      <c r="A74" s="167" t="s">
        <v>148</v>
      </c>
    </row>
    <row r="76" spans="1:61" x14ac:dyDescent="0.3">
      <c r="B76" s="168">
        <f>Summary!C6</f>
        <v>44562</v>
      </c>
      <c r="C76" s="168">
        <f>Summary!D6</f>
        <v>44593</v>
      </c>
      <c r="D76" s="168">
        <f>Summary!E6</f>
        <v>44621</v>
      </c>
      <c r="E76" s="168">
        <f>Summary!F6</f>
        <v>44652</v>
      </c>
      <c r="F76" s="168">
        <f>Summary!G6</f>
        <v>44682</v>
      </c>
      <c r="G76" s="168">
        <f>Summary!H6</f>
        <v>44713</v>
      </c>
      <c r="H76" s="168">
        <f>Summary!I6</f>
        <v>44743</v>
      </c>
      <c r="I76" s="168">
        <f>Summary!J6</f>
        <v>44774</v>
      </c>
      <c r="J76" s="168">
        <f>Summary!K6</f>
        <v>44805</v>
      </c>
      <c r="K76" s="168">
        <f>Summary!L6</f>
        <v>44835</v>
      </c>
      <c r="L76" s="168">
        <f>Summary!M6</f>
        <v>44866</v>
      </c>
      <c r="M76" s="168">
        <f>Summary!N6</f>
        <v>44896</v>
      </c>
      <c r="N76" s="168">
        <f>Summary!O6</f>
        <v>44927</v>
      </c>
      <c r="O76" s="168">
        <f>Summary!P6</f>
        <v>44958</v>
      </c>
      <c r="P76" s="168">
        <f>Summary!Q6</f>
        <v>44986</v>
      </c>
      <c r="Q76" s="168">
        <f>Summary!R6</f>
        <v>45017</v>
      </c>
      <c r="R76" s="168">
        <f>Summary!S6</f>
        <v>45047</v>
      </c>
      <c r="S76" s="168">
        <f>Summary!T6</f>
        <v>45078</v>
      </c>
      <c r="T76" s="168">
        <f>Summary!U6</f>
        <v>45108</v>
      </c>
      <c r="U76" s="168">
        <f>Summary!V6</f>
        <v>45139</v>
      </c>
      <c r="V76" s="168">
        <f>Summary!W6</f>
        <v>45170</v>
      </c>
      <c r="W76" s="168">
        <f>Summary!X6</f>
        <v>45200</v>
      </c>
      <c r="X76" s="168">
        <f>Summary!Y6</f>
        <v>45231</v>
      </c>
      <c r="Y76" s="168">
        <f>Summary!Z6</f>
        <v>45261</v>
      </c>
      <c r="Z76" s="168">
        <f>Summary!AA6</f>
        <v>45292</v>
      </c>
      <c r="AA76" s="168">
        <f>Summary!AB6</f>
        <v>45323</v>
      </c>
      <c r="AB76" s="168">
        <f>Summary!AC6</f>
        <v>45352</v>
      </c>
      <c r="AC76" s="168">
        <f>Summary!AD6</f>
        <v>45383</v>
      </c>
      <c r="AD76" s="168">
        <f>Summary!AE6</f>
        <v>45413</v>
      </c>
      <c r="AE76" s="168">
        <f>Summary!AF6</f>
        <v>45444</v>
      </c>
      <c r="AF76" s="168">
        <f>Summary!AG6</f>
        <v>45474</v>
      </c>
      <c r="AG76" s="168">
        <f>Summary!AH6</f>
        <v>45505</v>
      </c>
      <c r="AH76" s="168">
        <f>Summary!AI6</f>
        <v>45536</v>
      </c>
      <c r="AI76" s="168">
        <f>Summary!AJ6</f>
        <v>45566</v>
      </c>
      <c r="AJ76" s="168">
        <f>Summary!AK6</f>
        <v>45597</v>
      </c>
      <c r="AK76" s="168">
        <f>Summary!AL6</f>
        <v>45627</v>
      </c>
      <c r="AL76" s="168">
        <f>Summary!AM6</f>
        <v>45658</v>
      </c>
      <c r="AM76" s="168">
        <f>Summary!AN6</f>
        <v>45689</v>
      </c>
      <c r="AN76" s="168">
        <f>Summary!AO6</f>
        <v>45717</v>
      </c>
      <c r="AO76" s="168">
        <f>Summary!AP6</f>
        <v>45748</v>
      </c>
      <c r="AP76" s="168">
        <f>Summary!AQ6</f>
        <v>45778</v>
      </c>
      <c r="AQ76" s="168">
        <f>Summary!AR6</f>
        <v>45809</v>
      </c>
      <c r="AR76" s="168">
        <f>Summary!AS6</f>
        <v>45839</v>
      </c>
      <c r="AS76" s="168">
        <f>Summary!AT6</f>
        <v>45870</v>
      </c>
      <c r="AT76" s="168">
        <f>Summary!AU6</f>
        <v>45901</v>
      </c>
      <c r="AU76" s="168">
        <f>Summary!AV6</f>
        <v>45931</v>
      </c>
      <c r="AV76" s="168">
        <f>Summary!AW6</f>
        <v>45962</v>
      </c>
      <c r="AW76" s="168">
        <f>Summary!AX6</f>
        <v>45992</v>
      </c>
      <c r="AX76" s="168">
        <f>Summary!AY6</f>
        <v>46023</v>
      </c>
      <c r="AY76" s="168">
        <f>Summary!AZ6</f>
        <v>46054</v>
      </c>
      <c r="AZ76" s="168">
        <f>Summary!BA6</f>
        <v>46082</v>
      </c>
      <c r="BA76" s="168">
        <f>Summary!BB6</f>
        <v>46113</v>
      </c>
      <c r="BB76" s="168">
        <f>Summary!BC6</f>
        <v>46143</v>
      </c>
      <c r="BC76" s="168">
        <f>Summary!BD6</f>
        <v>46174</v>
      </c>
      <c r="BD76" s="168">
        <f>Summary!BE6</f>
        <v>46204</v>
      </c>
      <c r="BE76" s="168">
        <f>Summary!BF6</f>
        <v>46235</v>
      </c>
      <c r="BF76" s="168">
        <f>Summary!BG6</f>
        <v>46266</v>
      </c>
      <c r="BG76" s="168">
        <f>Summary!BH6</f>
        <v>46296</v>
      </c>
      <c r="BH76" s="168">
        <f>Summary!BI6</f>
        <v>46327</v>
      </c>
      <c r="BI76" s="168">
        <f>Summary!BJ6</f>
        <v>46357</v>
      </c>
    </row>
    <row r="77" spans="1:61" x14ac:dyDescent="0.3">
      <c r="A77" s="167" t="s">
        <v>144</v>
      </c>
      <c r="B77" s="169">
        <f>Summary!C67</f>
        <v>0</v>
      </c>
      <c r="C77" s="169">
        <f>Summary!D67</f>
        <v>0</v>
      </c>
      <c r="D77" s="169">
        <f>Summary!E67</f>
        <v>0</v>
      </c>
      <c r="E77" s="169">
        <f>Summary!F67</f>
        <v>0</v>
      </c>
      <c r="F77" s="169">
        <f>Summary!G67</f>
        <v>0</v>
      </c>
      <c r="G77" s="169">
        <f>Summary!H67</f>
        <v>0</v>
      </c>
      <c r="H77" s="169">
        <f>Summary!I67</f>
        <v>0</v>
      </c>
      <c r="I77" s="169">
        <f>Summary!J67</f>
        <v>703.0496674373012</v>
      </c>
      <c r="J77" s="169">
        <f>Summary!K67</f>
        <v>640.44371354398595</v>
      </c>
      <c r="K77" s="169">
        <f>Summary!L67</f>
        <v>586.44492326229692</v>
      </c>
      <c r="L77" s="169">
        <f>Summary!M67</f>
        <v>653.07121646993414</v>
      </c>
      <c r="M77" s="169">
        <f>Summary!N67</f>
        <v>595.26457204730025</v>
      </c>
      <c r="N77" s="169">
        <f>Summary!O67</f>
        <v>813.43362130743617</v>
      </c>
      <c r="O77" s="169">
        <f>Summary!P67</f>
        <v>756.38629088539665</v>
      </c>
      <c r="P77" s="169">
        <f>Summary!Q67</f>
        <v>823.79943243064417</v>
      </c>
      <c r="Q77" s="169">
        <f>Summary!R67</f>
        <v>887.59127280744394</v>
      </c>
      <c r="R77" s="169">
        <f>Summary!S67</f>
        <v>783.17799090257961</v>
      </c>
      <c r="S77" s="169">
        <f>Summary!T67</f>
        <v>821.07552395980247</v>
      </c>
      <c r="T77" s="169">
        <f>Summary!U67</f>
        <v>1012.2228640450874</v>
      </c>
      <c r="U77" s="169">
        <f>Summary!V67</f>
        <v>887.90688737637197</v>
      </c>
      <c r="V77" s="169">
        <f>Summary!W67</f>
        <v>787.03670628388159</v>
      </c>
      <c r="W77" s="169">
        <f>Summary!X67</f>
        <v>854.127131434543</v>
      </c>
      <c r="X77" s="169">
        <f>Summary!Y67</f>
        <v>721.31893411773649</v>
      </c>
      <c r="Y77" s="169">
        <f>Summary!Z67</f>
        <v>780.59028743175111</v>
      </c>
      <c r="Z77" s="169">
        <f>Summary!AA67</f>
        <v>901.43531547901341</v>
      </c>
      <c r="AA77" s="169">
        <f>Summary!AB67</f>
        <v>882.78174499418867</v>
      </c>
      <c r="AB77" s="169">
        <f>Summary!AC67</f>
        <v>1059.9663583189458</v>
      </c>
      <c r="AC77" s="169">
        <f>Summary!AD67</f>
        <v>1339.2604124307579</v>
      </c>
      <c r="AD77" s="169">
        <f>Summary!AE67</f>
        <v>1008.4210162052344</v>
      </c>
      <c r="AE77" s="169">
        <f>Summary!AF67</f>
        <v>989.45706826535468</v>
      </c>
      <c r="AF77" s="169">
        <f>Summary!AG67</f>
        <v>1246.6424541949723</v>
      </c>
      <c r="AG77" s="169">
        <f>Summary!AH67</f>
        <v>942.99531055853038</v>
      </c>
      <c r="AH77" s="169">
        <f>Summary!AI67</f>
        <v>835.15340320168013</v>
      </c>
      <c r="AI77" s="169">
        <f>Summary!AJ67</f>
        <v>1098.3781494922773</v>
      </c>
      <c r="AJ77" s="169">
        <f>Summary!AK67</f>
        <v>888.08709283014196</v>
      </c>
      <c r="AK77" s="169">
        <f>Summary!AL67</f>
        <v>999.07353328248041</v>
      </c>
      <c r="AL77" s="169">
        <f>Summary!AM67</f>
        <v>1069.7087936192015</v>
      </c>
      <c r="AM77" s="169">
        <f>Summary!AN67</f>
        <v>1019.4142128974484</v>
      </c>
      <c r="AN77" s="169">
        <f>Summary!AO67</f>
        <v>1234.3281788009554</v>
      </c>
      <c r="AO77" s="169">
        <f>Summary!AP67</f>
        <v>1505.7499931570389</v>
      </c>
      <c r="AP77" s="169">
        <f>Summary!AQ67</f>
        <v>1196.1517571992265</v>
      </c>
      <c r="AQ77" s="169">
        <f>Summary!AR67</f>
        <v>1179.1878749686173</v>
      </c>
      <c r="AR77" s="169">
        <f>Summary!AS67</f>
        <v>1471.8959215595223</v>
      </c>
      <c r="AS77" s="169">
        <f>Summary!AT67</f>
        <v>1157.0177397235834</v>
      </c>
      <c r="AT77" s="169">
        <f>Summary!AU67</f>
        <v>1078.9479215712902</v>
      </c>
      <c r="AU77" s="169">
        <f>Summary!AV67</f>
        <v>1400.196636267061</v>
      </c>
      <c r="AV77" s="169">
        <f>Summary!AW67</f>
        <v>1285.6389823639763</v>
      </c>
      <c r="AW77" s="169">
        <f>Summary!AX67</f>
        <v>1392.4814451873622</v>
      </c>
      <c r="AX77" s="169">
        <f>Summary!AY67</f>
        <v>1409.4188651576399</v>
      </c>
      <c r="AY77" s="169">
        <f>Summary!AZ67</f>
        <v>1382.67217209559</v>
      </c>
      <c r="AZ77" s="169">
        <f>Summary!BA67</f>
        <v>1679.5361313573917</v>
      </c>
      <c r="BA77" s="169">
        <f>Summary!BB67</f>
        <v>2012.5675076924711</v>
      </c>
      <c r="BB77" s="169">
        <f>Summary!BC67</f>
        <v>1830.9257220678583</v>
      </c>
      <c r="BC77" s="169">
        <f>Summary!BD67</f>
        <v>1858.6990598996538</v>
      </c>
      <c r="BD77" s="169">
        <f>Summary!BE67</f>
        <v>2141.0996013864219</v>
      </c>
      <c r="BE77" s="169">
        <f>Summary!BF67</f>
        <v>1878.337385490845</v>
      </c>
      <c r="BF77" s="169">
        <f>Summary!BG67</f>
        <v>1811.5066416413276</v>
      </c>
      <c r="BG77" s="169">
        <f>Summary!BH67</f>
        <v>2159.8414481806053</v>
      </c>
      <c r="BH77" s="169">
        <f>Summary!BI67</f>
        <v>2096.1672699609849</v>
      </c>
      <c r="BI77" s="169">
        <f>Summary!BJ67</f>
        <v>2222.2559286017836</v>
      </c>
    </row>
    <row r="78" spans="1:61" x14ac:dyDescent="0.3">
      <c r="A78" s="167" t="s">
        <v>145</v>
      </c>
      <c r="B78" s="169">
        <f>SUM(Summary!C69:C69)</f>
        <v>0</v>
      </c>
      <c r="C78" s="169">
        <f>SUM(Summary!D69:D69)</f>
        <v>0</v>
      </c>
      <c r="D78" s="169">
        <f>SUM(Summary!E69:E69)</f>
        <v>0</v>
      </c>
      <c r="E78" s="169">
        <f>SUM(Summary!F69:F69)</f>
        <v>0</v>
      </c>
      <c r="F78" s="169">
        <f>SUM(Summary!G69:G69)</f>
        <v>0</v>
      </c>
      <c r="G78" s="169">
        <f>SUM(Summary!H69:H69)</f>
        <v>0</v>
      </c>
      <c r="H78" s="169">
        <f>SUM(Summary!I69:I69)</f>
        <v>0</v>
      </c>
      <c r="I78" s="169">
        <f>SUM(Summary!J69:J69)</f>
        <v>-838.74583579674766</v>
      </c>
      <c r="J78" s="169">
        <f>SUM(Summary!K69:K69)</f>
        <v>-842.82525108167602</v>
      </c>
      <c r="K78" s="169">
        <f>SUM(Summary!L69:L69)</f>
        <v>-859.45968372182847</v>
      </c>
      <c r="L78" s="169">
        <f>SUM(Summary!M69:M69)</f>
        <v>-863.11892786640317</v>
      </c>
      <c r="M78" s="169">
        <f>SUM(Summary!N69:N69)</f>
        <v>-918.26408505384234</v>
      </c>
      <c r="N78" s="169">
        <f>SUM(Summary!O69:O69)</f>
        <v>-934.11503710416514</v>
      </c>
      <c r="O78" s="169">
        <f>SUM(Summary!P69:P69)</f>
        <v>-898.78772934444692</v>
      </c>
      <c r="P78" s="169">
        <f>SUM(Summary!Q69:Q69)</f>
        <v>-962.08767626107533</v>
      </c>
      <c r="Q78" s="169">
        <f>SUM(Summary!R69:R69)</f>
        <v>-962.67272503863944</v>
      </c>
      <c r="R78" s="169">
        <f>SUM(Summary!S69:S69)</f>
        <v>-1017.4834615883871</v>
      </c>
      <c r="S78" s="169">
        <f>SUM(Summary!T69:T69)</f>
        <v>-1043.5548517033758</v>
      </c>
      <c r="T78" s="169">
        <f>SUM(Summary!U69:U69)</f>
        <v>-1072.6194662975686</v>
      </c>
      <c r="U78" s="169">
        <f>SUM(Summary!V69:V69)</f>
        <v>-1136.2959138973574</v>
      </c>
      <c r="V78" s="169">
        <f>SUM(Summary!W69:W69)</f>
        <v>-1147.6640749228939</v>
      </c>
      <c r="W78" s="169">
        <f>SUM(Summary!X69:X69)</f>
        <v>-1201.3682347441529</v>
      </c>
      <c r="X78" s="169">
        <f>SUM(Summary!Y69:Y69)</f>
        <v>-1197.0078404787066</v>
      </c>
      <c r="Y78" s="169">
        <f>SUM(Summary!Z69:Z69)</f>
        <v>-1243.9562070660636</v>
      </c>
      <c r="Z78" s="169">
        <f>SUM(Summary!AA69:AA69)</f>
        <v>-1267.9283294737556</v>
      </c>
      <c r="AA78" s="169">
        <f>SUM(Summary!AB69:AB69)</f>
        <v>-1217.3793411073814</v>
      </c>
      <c r="AB78" s="169">
        <f>SUM(Summary!AC69:AC69)</f>
        <v>-1291.4507554390204</v>
      </c>
      <c r="AC78" s="169">
        <f>SUM(Summary!AD69:AD69)</f>
        <v>-1292.7344556123926</v>
      </c>
      <c r="AD78" s="169">
        <f>SUM(Summary!AE69:AE69)</f>
        <v>-1320.9792265089677</v>
      </c>
      <c r="AE78" s="169">
        <f>SUM(Summary!AF69:AF69)</f>
        <v>-1303.4215205532241</v>
      </c>
      <c r="AF78" s="169">
        <f>SUM(Summary!AG69:AG69)</f>
        <v>-1345.554163102154</v>
      </c>
      <c r="AG78" s="169">
        <f>SUM(Summary!AH69:AH69)</f>
        <v>-1366.412275787776</v>
      </c>
      <c r="AH78" s="169">
        <f>SUM(Summary!AI69:AI69)</f>
        <v>-1382.3301508399381</v>
      </c>
      <c r="AI78" s="169">
        <f>SUM(Summary!AJ69:AJ69)</f>
        <v>-1413.5615299899489</v>
      </c>
      <c r="AJ78" s="169">
        <f>SUM(Summary!AK69:AK69)</f>
        <v>-1383.0414788395537</v>
      </c>
      <c r="AK78" s="169">
        <f>SUM(Summary!AL69:AL69)</f>
        <v>-1422.7571885132779</v>
      </c>
      <c r="AL78" s="169">
        <f>SUM(Summary!AM69:AM69)</f>
        <v>-1416.8091999984654</v>
      </c>
      <c r="AM78" s="169">
        <f>SUM(Summary!AN69:AN69)</f>
        <v>-1336.2391047694857</v>
      </c>
      <c r="AN78" s="169">
        <f>SUM(Summary!AO69:AO69)</f>
        <v>-1425.5181300668273</v>
      </c>
      <c r="AO78" s="169">
        <f>SUM(Summary!AP69:AP69)</f>
        <v>-1394.627794908037</v>
      </c>
      <c r="AP78" s="169">
        <f>SUM(Summary!AQ69:AQ69)</f>
        <v>-1429.5815506342246</v>
      </c>
      <c r="AQ78" s="169">
        <f>SUM(Summary!AR69:AR69)</f>
        <v>-1401.9539067975261</v>
      </c>
      <c r="AR78" s="169">
        <f>SUM(Summary!AS69:AS69)</f>
        <v>-1439.786708077952</v>
      </c>
      <c r="AS78" s="169">
        <f>SUM(Summary!AT69:AT69)</f>
        <v>-1437.0492726789023</v>
      </c>
      <c r="AT78" s="169">
        <f>SUM(Summary!AU69:AU69)</f>
        <v>-1411.7913775847169</v>
      </c>
      <c r="AU78" s="169">
        <f>SUM(Summary!AV69:AV69)</f>
        <v>-1443.3963019642235</v>
      </c>
      <c r="AV78" s="169">
        <f>SUM(Summary!AW69:AW69)</f>
        <v>-1417.9110547822427</v>
      </c>
      <c r="AW78" s="169">
        <f>SUM(Summary!AX69:AX69)</f>
        <v>-1449.6680498683415</v>
      </c>
      <c r="AX78" s="169">
        <f>SUM(Summary!AY69:AY69)</f>
        <v>-443.50028201537759</v>
      </c>
      <c r="AY78" s="169">
        <f>SUM(Summary!AZ69:AZ69)</f>
        <v>-446.6449823633173</v>
      </c>
      <c r="AZ78" s="169">
        <f>SUM(Summary!BA69:BA69)</f>
        <v>-450.37512693249522</v>
      </c>
      <c r="BA78" s="169">
        <f>SUM(Summary!BB69:BB69)</f>
        <v>-454.45906227423626</v>
      </c>
      <c r="BB78" s="169">
        <f>SUM(Summary!BC69:BC69)</f>
        <v>-460.44522042565291</v>
      </c>
      <c r="BC78" s="169">
        <f>SUM(Summary!BD69:BD69)</f>
        <v>-465.73121609720602</v>
      </c>
      <c r="BD78" s="169">
        <f>SUM(Summary!BE69:BE69)</f>
        <v>-470.52360921682418</v>
      </c>
      <c r="BE78" s="169">
        <f>SUM(Summary!BF69:BF69)</f>
        <v>-476.16442836660548</v>
      </c>
      <c r="BF78" s="169">
        <f>SUM(Summary!BG69:BG69)</f>
        <v>-481.43533939833429</v>
      </c>
      <c r="BG78" s="169">
        <f>SUM(Summary!BH69:BH69)</f>
        <v>-487.38142077467933</v>
      </c>
      <c r="BH78" s="169">
        <f>SUM(Summary!BI69:BI69)</f>
        <v>-493.67416681992086</v>
      </c>
      <c r="BI78" s="169">
        <f>SUM(Summary!BJ69:BJ69)</f>
        <v>-499.59738016829942</v>
      </c>
    </row>
    <row r="79" spans="1:61" x14ac:dyDescent="0.3">
      <c r="A79" s="167" t="s">
        <v>146</v>
      </c>
      <c r="B79" s="169">
        <f>SUM(B77:B78)</f>
        <v>0</v>
      </c>
      <c r="C79" s="169">
        <f t="shared" ref="C79:BI79" si="0">SUM(C77:C78)</f>
        <v>0</v>
      </c>
      <c r="D79" s="169">
        <f t="shared" si="0"/>
        <v>0</v>
      </c>
      <c r="E79" s="169">
        <f t="shared" si="0"/>
        <v>0</v>
      </c>
      <c r="F79" s="169">
        <f t="shared" si="0"/>
        <v>0</v>
      </c>
      <c r="G79" s="169">
        <f t="shared" si="0"/>
        <v>0</v>
      </c>
      <c r="H79" s="169">
        <f t="shared" si="0"/>
        <v>0</v>
      </c>
      <c r="I79" s="169">
        <f t="shared" si="0"/>
        <v>-135.69616835944646</v>
      </c>
      <c r="J79" s="169">
        <f t="shared" si="0"/>
        <v>-202.38153753769006</v>
      </c>
      <c r="K79" s="169">
        <f t="shared" si="0"/>
        <v>-273.01476045953154</v>
      </c>
      <c r="L79" s="169">
        <f t="shared" si="0"/>
        <v>-210.04771139646903</v>
      </c>
      <c r="M79" s="169">
        <f t="shared" si="0"/>
        <v>-322.99951300654209</v>
      </c>
      <c r="N79" s="169">
        <f t="shared" si="0"/>
        <v>-120.68141579672897</v>
      </c>
      <c r="O79" s="169">
        <f t="shared" si="0"/>
        <v>-142.40143845905027</v>
      </c>
      <c r="P79" s="169">
        <f t="shared" si="0"/>
        <v>-138.28824383043116</v>
      </c>
      <c r="Q79" s="169">
        <f t="shared" si="0"/>
        <v>-75.081452231195499</v>
      </c>
      <c r="R79" s="169">
        <f t="shared" si="0"/>
        <v>-234.30547068580745</v>
      </c>
      <c r="S79" s="169">
        <f t="shared" si="0"/>
        <v>-222.47932774357332</v>
      </c>
      <c r="T79" s="169">
        <f t="shared" si="0"/>
        <v>-60.396602252481216</v>
      </c>
      <c r="U79" s="169">
        <f t="shared" si="0"/>
        <v>-248.38902652098545</v>
      </c>
      <c r="V79" s="169">
        <f t="shared" si="0"/>
        <v>-360.62736863901227</v>
      </c>
      <c r="W79" s="169">
        <f t="shared" si="0"/>
        <v>-347.24110330960991</v>
      </c>
      <c r="X79" s="169">
        <f t="shared" si="0"/>
        <v>-475.68890636097012</v>
      </c>
      <c r="Y79" s="169">
        <f t="shared" si="0"/>
        <v>-463.36591963431249</v>
      </c>
      <c r="Z79" s="169">
        <f t="shared" si="0"/>
        <v>-366.49301399474223</v>
      </c>
      <c r="AA79" s="169">
        <f t="shared" si="0"/>
        <v>-334.59759611319271</v>
      </c>
      <c r="AB79" s="169">
        <f t="shared" si="0"/>
        <v>-231.48439712007462</v>
      </c>
      <c r="AC79" s="169">
        <f t="shared" si="0"/>
        <v>46.52595681836533</v>
      </c>
      <c r="AD79" s="169">
        <f t="shared" si="0"/>
        <v>-312.55821030373329</v>
      </c>
      <c r="AE79" s="169">
        <f t="shared" si="0"/>
        <v>-313.96445228786945</v>
      </c>
      <c r="AF79" s="169">
        <f t="shared" si="0"/>
        <v>-98.911708907181719</v>
      </c>
      <c r="AG79" s="169">
        <f t="shared" si="0"/>
        <v>-423.41696522924565</v>
      </c>
      <c r="AH79" s="169">
        <f t="shared" si="0"/>
        <v>-547.17674763825801</v>
      </c>
      <c r="AI79" s="169">
        <f t="shared" si="0"/>
        <v>-315.18338049767158</v>
      </c>
      <c r="AJ79" s="169">
        <f t="shared" si="0"/>
        <v>-494.95438600941179</v>
      </c>
      <c r="AK79" s="169">
        <f t="shared" si="0"/>
        <v>-423.68365523079751</v>
      </c>
      <c r="AL79" s="169">
        <f t="shared" si="0"/>
        <v>-347.10040637926386</v>
      </c>
      <c r="AM79" s="169">
        <f t="shared" si="0"/>
        <v>-316.82489187203737</v>
      </c>
      <c r="AN79" s="169">
        <f t="shared" si="0"/>
        <v>-191.18995126587197</v>
      </c>
      <c r="AO79" s="169">
        <f t="shared" si="0"/>
        <v>111.12219824900194</v>
      </c>
      <c r="AP79" s="169">
        <f t="shared" si="0"/>
        <v>-233.42979343499815</v>
      </c>
      <c r="AQ79" s="169">
        <f t="shared" si="0"/>
        <v>-222.76603182890881</v>
      </c>
      <c r="AR79" s="169">
        <f t="shared" si="0"/>
        <v>32.10921348157035</v>
      </c>
      <c r="AS79" s="169">
        <f t="shared" si="0"/>
        <v>-280.03153295531888</v>
      </c>
      <c r="AT79" s="169">
        <f t="shared" si="0"/>
        <v>-332.8434560134267</v>
      </c>
      <c r="AU79" s="169">
        <f t="shared" si="0"/>
        <v>-43.199665697162573</v>
      </c>
      <c r="AV79" s="169">
        <f t="shared" si="0"/>
        <v>-132.27207241826636</v>
      </c>
      <c r="AW79" s="169">
        <f t="shared" si="0"/>
        <v>-57.186604680979372</v>
      </c>
      <c r="AX79" s="169">
        <f t="shared" si="0"/>
        <v>965.91858314226226</v>
      </c>
      <c r="AY79" s="169">
        <f t="shared" si="0"/>
        <v>936.02718973227275</v>
      </c>
      <c r="AZ79" s="169">
        <f t="shared" si="0"/>
        <v>1229.1610044248964</v>
      </c>
      <c r="BA79" s="169">
        <f t="shared" si="0"/>
        <v>1558.1084454182349</v>
      </c>
      <c r="BB79" s="169">
        <f t="shared" si="0"/>
        <v>1370.4805016422054</v>
      </c>
      <c r="BC79" s="169">
        <f t="shared" si="0"/>
        <v>1392.9678438024478</v>
      </c>
      <c r="BD79" s="169">
        <f t="shared" si="0"/>
        <v>1670.5759921695976</v>
      </c>
      <c r="BE79" s="169">
        <f t="shared" si="0"/>
        <v>1402.1729571242395</v>
      </c>
      <c r="BF79" s="169">
        <f t="shared" si="0"/>
        <v>1330.0713022429934</v>
      </c>
      <c r="BG79" s="169">
        <f t="shared" si="0"/>
        <v>1672.460027405926</v>
      </c>
      <c r="BH79" s="169">
        <f t="shared" si="0"/>
        <v>1602.493103141064</v>
      </c>
      <c r="BI79" s="169">
        <f t="shared" si="0"/>
        <v>1722.6585484334842</v>
      </c>
    </row>
  </sheetData>
  <pageMargins left="0.2" right="0.2" top="0.25" bottom="0.25" header="0.3" footer="0.3"/>
  <pageSetup scale="49" fitToWidth="2" fitToHeight="7"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0CF48-B69C-436F-80CB-F14CB3CB5F2B}">
  <sheetPr codeName="Sheet31">
    <tabColor rgb="FF7030A0"/>
  </sheetPr>
  <dimension ref="A1:BU31"/>
  <sheetViews>
    <sheetView zoomScaleNormal="100" workbookViewId="0">
      <pane xSplit="1" ySplit="7" topLeftCell="B11" activePane="bottomRight" state="frozen"/>
      <selection pane="topRight" activeCell="B1" sqref="B1"/>
      <selection pane="bottomLeft" activeCell="A8" sqref="A8"/>
      <selection pane="bottomRight" activeCell="C20" sqref="C20"/>
    </sheetView>
  </sheetViews>
  <sheetFormatPr defaultColWidth="8.6640625" defaultRowHeight="14.4" x14ac:dyDescent="0.3"/>
  <cols>
    <col min="1" max="1" width="32.44140625" customWidth="1"/>
    <col min="2" max="4" width="10.109375" bestFit="1" customWidth="1"/>
  </cols>
  <sheetData>
    <row r="1" spans="1:73" ht="21" x14ac:dyDescent="0.4">
      <c r="A1" s="155" t="s">
        <v>563</v>
      </c>
    </row>
    <row r="3" spans="1:73" x14ac:dyDescent="0.3">
      <c r="A3" s="143" t="s">
        <v>295</v>
      </c>
    </row>
    <row r="5" spans="1:73" x14ac:dyDescent="0.3">
      <c r="B5" s="154"/>
    </row>
    <row r="6" spans="1:73" x14ac:dyDescent="0.3">
      <c r="B6" s="275" t="str">
        <f>Summary!C2</f>
        <v>Actual</v>
      </c>
      <c r="C6" s="275" t="str">
        <f>Summary!D2</f>
        <v>Actual</v>
      </c>
      <c r="D6" s="275" t="str">
        <f>Summary!E2</f>
        <v>Actual</v>
      </c>
      <c r="E6" s="275" t="str">
        <f>Summary!F2</f>
        <v>Actual</v>
      </c>
      <c r="F6" s="275" t="str">
        <f>Summary!G2</f>
        <v>Actual</v>
      </c>
      <c r="G6" s="275" t="str">
        <f>Summary!H2</f>
        <v>Actual</v>
      </c>
      <c r="H6" s="275" t="str">
        <f>Summary!I2</f>
        <v>Actual</v>
      </c>
      <c r="I6" s="275" t="str">
        <f>Summary!J2</f>
        <v>Fcst</v>
      </c>
      <c r="J6" s="275" t="str">
        <f>Summary!K2</f>
        <v>Fcst</v>
      </c>
      <c r="K6" s="275" t="str">
        <f>Summary!L2</f>
        <v>Fcst</v>
      </c>
      <c r="L6" s="275" t="str">
        <f>Summary!M2</f>
        <v>Fcst</v>
      </c>
      <c r="M6" s="275" t="str">
        <f>Summary!N2</f>
        <v>Fcst</v>
      </c>
      <c r="N6" s="275" t="str">
        <f>Summary!O2</f>
        <v>Fcst</v>
      </c>
      <c r="O6" s="275" t="str">
        <f>Summary!P2</f>
        <v>Fcst</v>
      </c>
      <c r="P6" s="275" t="str">
        <f>Summary!Q2</f>
        <v>Fcst</v>
      </c>
      <c r="Q6" s="275" t="str">
        <f>Summary!R2</f>
        <v>Fcst</v>
      </c>
      <c r="R6" s="275" t="str">
        <f>Summary!S2</f>
        <v>Fcst</v>
      </c>
      <c r="S6" s="275" t="str">
        <f>Summary!T2</f>
        <v>Fcst</v>
      </c>
      <c r="T6" s="275" t="str">
        <f>Summary!U2</f>
        <v>Fcst</v>
      </c>
      <c r="U6" s="275" t="str">
        <f>Summary!V2</f>
        <v>Fcst</v>
      </c>
      <c r="V6" s="275" t="str">
        <f>Summary!W2</f>
        <v>Fcst</v>
      </c>
      <c r="W6" s="275" t="str">
        <f>Summary!X2</f>
        <v>Fcst</v>
      </c>
      <c r="X6" s="275" t="str">
        <f>Summary!Y2</f>
        <v>Fcst</v>
      </c>
      <c r="Y6" s="275" t="str">
        <f>Summary!Z2</f>
        <v>Fcst</v>
      </c>
      <c r="Z6" s="275" t="str">
        <f>Summary!AA2</f>
        <v>Fcst</v>
      </c>
      <c r="AA6" s="275" t="str">
        <f>Summary!AB2</f>
        <v>Fcst</v>
      </c>
      <c r="AB6" s="275" t="str">
        <f>Summary!AC2</f>
        <v>Fcst</v>
      </c>
      <c r="AC6" s="275" t="str">
        <f>Summary!AD2</f>
        <v>Fcst</v>
      </c>
      <c r="AD6" s="275" t="str">
        <f>Summary!AE2</f>
        <v>Fcst</v>
      </c>
      <c r="AE6" s="275" t="str">
        <f>Summary!AF2</f>
        <v>Fcst</v>
      </c>
      <c r="AF6" s="275" t="str">
        <f>Summary!AG2</f>
        <v>Fcst</v>
      </c>
      <c r="AG6" s="275" t="str">
        <f>Summary!AH2</f>
        <v>Fcst</v>
      </c>
      <c r="AH6" s="275" t="str">
        <f>Summary!AI2</f>
        <v>Fcst</v>
      </c>
      <c r="AI6" s="275" t="str">
        <f>Summary!AJ2</f>
        <v>Fcst</v>
      </c>
      <c r="AJ6" s="275" t="str">
        <f>Summary!AK2</f>
        <v>Fcst</v>
      </c>
      <c r="AK6" s="275" t="str">
        <f>Summary!AL2</f>
        <v>Fcst</v>
      </c>
      <c r="AL6" s="275" t="str">
        <f>Summary!AM2</f>
        <v>Fcst</v>
      </c>
      <c r="AM6" s="275" t="str">
        <f>Summary!AN2</f>
        <v>Fcst</v>
      </c>
      <c r="AN6" s="275" t="str">
        <f>Summary!AO2</f>
        <v>Fcst</v>
      </c>
      <c r="AO6" s="275" t="str">
        <f>Summary!AP2</f>
        <v>Fcst</v>
      </c>
      <c r="AP6" s="275" t="str">
        <f>Summary!AQ2</f>
        <v>Fcst</v>
      </c>
      <c r="AQ6" s="275" t="str">
        <f>Summary!AR2</f>
        <v>Fcst</v>
      </c>
      <c r="AR6" s="275" t="str">
        <f>Summary!AS2</f>
        <v>Fcst</v>
      </c>
      <c r="AS6" s="275" t="str">
        <f>Summary!AT2</f>
        <v>Fcst</v>
      </c>
      <c r="AT6" s="275" t="str">
        <f>Summary!AU2</f>
        <v>Fcst</v>
      </c>
      <c r="AU6" s="275" t="str">
        <f>Summary!AV2</f>
        <v>Fcst</v>
      </c>
      <c r="AV6" s="275" t="str">
        <f>Summary!AW2</f>
        <v>Fcst</v>
      </c>
      <c r="AW6" s="275" t="str">
        <f>Summary!AX2</f>
        <v>Fcst</v>
      </c>
      <c r="AX6" s="275" t="str">
        <f>Summary!AY2</f>
        <v>Fcst</v>
      </c>
      <c r="AY6" s="275" t="str">
        <f>Summary!AZ2</f>
        <v>Fcst</v>
      </c>
      <c r="AZ6" s="275" t="str">
        <f>Summary!BA2</f>
        <v>Fcst</v>
      </c>
      <c r="BA6" s="275" t="str">
        <f>Summary!BB2</f>
        <v>Fcst</v>
      </c>
      <c r="BB6" s="275" t="str">
        <f>Summary!BC2</f>
        <v>Fcst</v>
      </c>
      <c r="BC6" s="275" t="str">
        <f>Summary!BD2</f>
        <v>Fcst</v>
      </c>
      <c r="BD6" s="275" t="str">
        <f>Summary!BE2</f>
        <v>Fcst</v>
      </c>
      <c r="BE6" s="275" t="str">
        <f>Summary!BF2</f>
        <v>Fcst</v>
      </c>
      <c r="BF6" s="275" t="str">
        <f>Summary!BG2</f>
        <v>Fcst</v>
      </c>
      <c r="BG6" s="275" t="str">
        <f>Summary!BH2</f>
        <v>Fcst</v>
      </c>
      <c r="BH6" s="275" t="str">
        <f>Summary!BI2</f>
        <v>Fcst</v>
      </c>
      <c r="BI6" s="275" t="str">
        <f>Summary!BJ2</f>
        <v>Fcst</v>
      </c>
      <c r="BJ6" s="275" t="str">
        <f>Summary!BK2</f>
        <v>Fcst</v>
      </c>
      <c r="BK6" s="275" t="str">
        <f>Summary!BL2</f>
        <v>Fcst</v>
      </c>
      <c r="BL6" s="275" t="str">
        <f>Summary!BM2</f>
        <v>Fcst</v>
      </c>
      <c r="BM6" s="275" t="str">
        <f>Summary!BN2</f>
        <v>Fcst</v>
      </c>
      <c r="BN6" s="275" t="str">
        <f>Summary!BO2</f>
        <v>Fcst</v>
      </c>
      <c r="BO6" s="275" t="str">
        <f>Summary!BP2</f>
        <v>Fcst</v>
      </c>
      <c r="BP6" s="275" t="str">
        <f>Summary!BQ2</f>
        <v>Fcst</v>
      </c>
      <c r="BQ6" s="275" t="str">
        <f>Summary!BR2</f>
        <v>Fcst</v>
      </c>
      <c r="BR6" s="275" t="str">
        <f>Summary!BS2</f>
        <v>Fcst</v>
      </c>
      <c r="BS6" s="275" t="str">
        <f>Summary!BT2</f>
        <v>Fcst</v>
      </c>
      <c r="BT6" s="275" t="str">
        <f>Summary!BU2</f>
        <v>Fcst</v>
      </c>
      <c r="BU6" s="275" t="str">
        <f>Summary!BV2</f>
        <v>Fcst</v>
      </c>
    </row>
    <row r="7" spans="1:73" x14ac:dyDescent="0.3">
      <c r="A7" s="282" t="s">
        <v>344</v>
      </c>
      <c r="B7" s="264">
        <f>Summary!C6</f>
        <v>44562</v>
      </c>
      <c r="C7" s="264">
        <f>Summary!D6</f>
        <v>44593</v>
      </c>
      <c r="D7" s="264">
        <f>Summary!E6</f>
        <v>44621</v>
      </c>
      <c r="E7" s="264">
        <f>Summary!F6</f>
        <v>44652</v>
      </c>
      <c r="F7" s="264">
        <f>Summary!G6</f>
        <v>44682</v>
      </c>
      <c r="G7" s="264">
        <f>Summary!H6</f>
        <v>44713</v>
      </c>
      <c r="H7" s="264">
        <f>Summary!I6</f>
        <v>44743</v>
      </c>
      <c r="I7" s="264">
        <f>Summary!J6</f>
        <v>44774</v>
      </c>
      <c r="J7" s="264">
        <f>Summary!K6</f>
        <v>44805</v>
      </c>
      <c r="K7" s="264">
        <f>Summary!L6</f>
        <v>44835</v>
      </c>
      <c r="L7" s="264">
        <f>Summary!M6</f>
        <v>44866</v>
      </c>
      <c r="M7" s="264">
        <f>Summary!N6</f>
        <v>44896</v>
      </c>
      <c r="N7" s="264">
        <f>Summary!O6</f>
        <v>44927</v>
      </c>
      <c r="O7" s="264">
        <f>Summary!P6</f>
        <v>44958</v>
      </c>
      <c r="P7" s="264">
        <f>Summary!Q6</f>
        <v>44986</v>
      </c>
      <c r="Q7" s="264">
        <f>Summary!R6</f>
        <v>45017</v>
      </c>
      <c r="R7" s="264">
        <f>Summary!S6</f>
        <v>45047</v>
      </c>
      <c r="S7" s="264">
        <f>Summary!T6</f>
        <v>45078</v>
      </c>
      <c r="T7" s="264">
        <f>Summary!U6</f>
        <v>45108</v>
      </c>
      <c r="U7" s="264">
        <f>Summary!V6</f>
        <v>45139</v>
      </c>
      <c r="V7" s="264">
        <f>Summary!W6</f>
        <v>45170</v>
      </c>
      <c r="W7" s="264">
        <f>Summary!X6</f>
        <v>45200</v>
      </c>
      <c r="X7" s="264">
        <f>Summary!Y6</f>
        <v>45231</v>
      </c>
      <c r="Y7" s="264">
        <f>Summary!Z6</f>
        <v>45261</v>
      </c>
      <c r="Z7" s="264">
        <f>Summary!AA6</f>
        <v>45292</v>
      </c>
      <c r="AA7" s="264">
        <f>Summary!AB6</f>
        <v>45323</v>
      </c>
      <c r="AB7" s="264">
        <f>Summary!AC6</f>
        <v>45352</v>
      </c>
      <c r="AC7" s="264">
        <f>Summary!AD6</f>
        <v>45383</v>
      </c>
      <c r="AD7" s="264">
        <f>Summary!AE6</f>
        <v>45413</v>
      </c>
      <c r="AE7" s="264">
        <f>Summary!AF6</f>
        <v>45444</v>
      </c>
      <c r="AF7" s="264">
        <f>Summary!AG6</f>
        <v>45474</v>
      </c>
      <c r="AG7" s="264">
        <f>Summary!AH6</f>
        <v>45505</v>
      </c>
      <c r="AH7" s="264">
        <f>Summary!AI6</f>
        <v>45536</v>
      </c>
      <c r="AI7" s="264">
        <f>Summary!AJ6</f>
        <v>45566</v>
      </c>
      <c r="AJ7" s="264">
        <f>Summary!AK6</f>
        <v>45597</v>
      </c>
      <c r="AK7" s="264">
        <f>Summary!AL6</f>
        <v>45627</v>
      </c>
      <c r="AL7" s="264">
        <f>Summary!AM6</f>
        <v>45658</v>
      </c>
      <c r="AM7" s="264">
        <f>Summary!AN6</f>
        <v>45689</v>
      </c>
      <c r="AN7" s="264">
        <f>Summary!AO6</f>
        <v>45717</v>
      </c>
      <c r="AO7" s="264">
        <f>Summary!AP6</f>
        <v>45748</v>
      </c>
      <c r="AP7" s="264">
        <f>Summary!AQ6</f>
        <v>45778</v>
      </c>
      <c r="AQ7" s="264">
        <f>Summary!AR6</f>
        <v>45809</v>
      </c>
      <c r="AR7" s="264">
        <f>Summary!AS6</f>
        <v>45839</v>
      </c>
      <c r="AS7" s="264">
        <f>Summary!AT6</f>
        <v>45870</v>
      </c>
      <c r="AT7" s="264">
        <f>Summary!AU6</f>
        <v>45901</v>
      </c>
      <c r="AU7" s="264">
        <f>Summary!AV6</f>
        <v>45931</v>
      </c>
      <c r="AV7" s="264">
        <f>Summary!AW6</f>
        <v>45962</v>
      </c>
      <c r="AW7" s="264">
        <f>Summary!AX6</f>
        <v>45992</v>
      </c>
      <c r="AX7" s="264">
        <f>Summary!AY6</f>
        <v>46023</v>
      </c>
      <c r="AY7" s="264">
        <f>Summary!AZ6</f>
        <v>46054</v>
      </c>
      <c r="AZ7" s="264">
        <f>Summary!BA6</f>
        <v>46082</v>
      </c>
      <c r="BA7" s="264">
        <f>Summary!BB6</f>
        <v>46113</v>
      </c>
      <c r="BB7" s="264">
        <f>Summary!BC6</f>
        <v>46143</v>
      </c>
      <c r="BC7" s="264">
        <f>Summary!BD6</f>
        <v>46174</v>
      </c>
      <c r="BD7" s="264">
        <f>Summary!BE6</f>
        <v>46204</v>
      </c>
      <c r="BE7" s="264">
        <f>Summary!BF6</f>
        <v>46235</v>
      </c>
      <c r="BF7" s="264">
        <f>Summary!BG6</f>
        <v>46266</v>
      </c>
      <c r="BG7" s="264">
        <f>Summary!BH6</f>
        <v>46296</v>
      </c>
      <c r="BH7" s="264">
        <f>Summary!BI6</f>
        <v>46327</v>
      </c>
      <c r="BI7" s="264">
        <f>Summary!BJ6</f>
        <v>46357</v>
      </c>
      <c r="BJ7" s="264">
        <f>Summary!BK6</f>
        <v>46388</v>
      </c>
      <c r="BK7" s="264">
        <f>Summary!BL6</f>
        <v>46419</v>
      </c>
      <c r="BL7" s="264">
        <f>Summary!BM6</f>
        <v>46447</v>
      </c>
      <c r="BM7" s="264">
        <f>Summary!BN6</f>
        <v>46478</v>
      </c>
      <c r="BN7" s="264">
        <f>Summary!BO6</f>
        <v>46508</v>
      </c>
      <c r="BO7" s="264">
        <f>Summary!BP6</f>
        <v>46539</v>
      </c>
      <c r="BP7" s="264">
        <f>Summary!BQ6</f>
        <v>46569</v>
      </c>
      <c r="BQ7" s="264">
        <f>Summary!BR6</f>
        <v>46600</v>
      </c>
      <c r="BR7" s="264">
        <f>Summary!BS6</f>
        <v>46631</v>
      </c>
      <c r="BS7" s="264">
        <f>Summary!BT6</f>
        <v>46661</v>
      </c>
      <c r="BT7" s="264">
        <f>Summary!BU6</f>
        <v>46692</v>
      </c>
      <c r="BU7" s="264">
        <f>Summary!BV6</f>
        <v>46722</v>
      </c>
    </row>
    <row r="8" spans="1:73" x14ac:dyDescent="0.3">
      <c r="A8" t="s">
        <v>571</v>
      </c>
      <c r="B8" s="239">
        <f>Summary!C18</f>
        <v>186.14785999999998</v>
      </c>
      <c r="C8" s="239">
        <f>Summary!D18</f>
        <v>185.92031</v>
      </c>
      <c r="D8" s="239">
        <f>Summary!E18</f>
        <v>204.12437</v>
      </c>
      <c r="E8" s="239">
        <f>Summary!F18</f>
        <v>206.02524</v>
      </c>
      <c r="F8" s="239">
        <f>Summary!G18</f>
        <v>219.21991999999997</v>
      </c>
      <c r="G8" s="239">
        <f>Summary!H18</f>
        <v>228.31071</v>
      </c>
      <c r="H8" s="239">
        <f>Summary!I18</f>
        <v>249.59349999999998</v>
      </c>
      <c r="I8" s="239">
        <f>Summary!J18</f>
        <v>642.85216030113133</v>
      </c>
      <c r="J8" s="239">
        <f>Summary!K18</f>
        <v>642.87740076217096</v>
      </c>
      <c r="K8" s="239">
        <f>Summary!L18</f>
        <v>639.47422153248704</v>
      </c>
      <c r="L8" s="239">
        <f>Summary!M18</f>
        <v>649.54282095680446</v>
      </c>
      <c r="M8" s="239">
        <f>Summary!N18</f>
        <v>654.25742855504325</v>
      </c>
      <c r="N8" s="239">
        <f>Summary!O18</f>
        <v>656.41457851721532</v>
      </c>
      <c r="O8" s="239">
        <f>Summary!P18</f>
        <v>675.36787526639228</v>
      </c>
      <c r="P8" s="239">
        <f>Summary!Q18</f>
        <v>672.87987394896368</v>
      </c>
      <c r="Q8" s="239">
        <f>Summary!R18</f>
        <v>698.14175072179717</v>
      </c>
      <c r="R8" s="239">
        <f>Summary!S18</f>
        <v>684.78624039382282</v>
      </c>
      <c r="S8" s="239">
        <f>Summary!T18</f>
        <v>684.76310831046442</v>
      </c>
      <c r="T8" s="239">
        <f>Summary!U18</f>
        <v>743.67413934555884</v>
      </c>
      <c r="U8" s="239">
        <f>Summary!V18</f>
        <v>743.41080402724674</v>
      </c>
      <c r="V8" s="239">
        <f>Summary!W18</f>
        <v>740.63368883582484</v>
      </c>
      <c r="W8" s="239">
        <f>Summary!X18</f>
        <v>779.01996236604759</v>
      </c>
      <c r="X8" s="239">
        <f>Summary!Y18</f>
        <v>775.33797977707593</v>
      </c>
      <c r="Y8" s="239">
        <f>Summary!Z18</f>
        <v>844.69436589085637</v>
      </c>
      <c r="Z8" s="239">
        <f>Summary!AA18</f>
        <v>812.88312896494892</v>
      </c>
      <c r="AA8" s="239">
        <f>Summary!AB18</f>
        <v>807.696813638295</v>
      </c>
      <c r="AB8" s="239">
        <f>Summary!AC18</f>
        <v>871.95598153165611</v>
      </c>
      <c r="AC8" s="239">
        <f>Summary!AD18</f>
        <v>883.09690138734504</v>
      </c>
      <c r="AD8" s="239">
        <f>Summary!AE18</f>
        <v>934.37251813475439</v>
      </c>
      <c r="AE8" s="239">
        <f>Summary!AF18</f>
        <v>949.11272843056156</v>
      </c>
      <c r="AF8" s="239">
        <f>Summary!AG18</f>
        <v>991.21287418263501</v>
      </c>
      <c r="AG8" s="239">
        <f>Summary!AH18</f>
        <v>990.64592230331641</v>
      </c>
      <c r="AH8" s="239">
        <f>Summary!AI18</f>
        <v>1077.0888411819988</v>
      </c>
      <c r="AI8" s="239">
        <f>Summary!AJ18</f>
        <v>1078.4701048557088</v>
      </c>
      <c r="AJ8" s="239">
        <f>Summary!AK18</f>
        <v>1073.5684509334124</v>
      </c>
      <c r="AK8" s="239">
        <f>Summary!AL18</f>
        <v>1196.7098429450923</v>
      </c>
      <c r="AL8" s="239">
        <f>Summary!AM18</f>
        <v>1130.2709586181063</v>
      </c>
      <c r="AM8" s="239">
        <f>Summary!AN18</f>
        <v>1219.1032922439745</v>
      </c>
      <c r="AN8" s="239">
        <f>Summary!AO18</f>
        <v>1236.4774228664237</v>
      </c>
      <c r="AO8" s="239">
        <f>Summary!AP18</f>
        <v>1214.8649883539385</v>
      </c>
      <c r="AP8" s="239">
        <f>Summary!AQ18</f>
        <v>1286.031332224926</v>
      </c>
      <c r="AQ8" s="239">
        <f>Summary!AR18</f>
        <v>1304.207816274539</v>
      </c>
      <c r="AR8" s="239">
        <f>Summary!AS18</f>
        <v>1410.4844717825781</v>
      </c>
      <c r="AS8" s="239">
        <f>Summary!AT18</f>
        <v>1377.1011132575798</v>
      </c>
      <c r="AT8" s="239">
        <f>Summary!AU18</f>
        <v>1418.0794112402775</v>
      </c>
      <c r="AU8" s="239">
        <f>Summary!AV18</f>
        <v>1442.3087874688179</v>
      </c>
      <c r="AV8" s="239">
        <f>Summary!AW18</f>
        <v>1474.4169380393728</v>
      </c>
      <c r="AW8" s="239">
        <f>Summary!AX18</f>
        <v>1506.5983960556248</v>
      </c>
      <c r="AX8" s="239">
        <f>Summary!AY18</f>
        <v>1506.7722196997267</v>
      </c>
      <c r="AY8" s="239">
        <f>Summary!AZ18</f>
        <v>1539.0246629672838</v>
      </c>
      <c r="AZ8" s="239">
        <f>Summary!BA18</f>
        <v>1578.4166699084783</v>
      </c>
      <c r="BA8" s="239">
        <f>Summary!BB18</f>
        <v>1622.1231984662957</v>
      </c>
      <c r="BB8" s="239">
        <f>Summary!BC18</f>
        <v>1676.83244421528</v>
      </c>
      <c r="BC8" s="239">
        <f>Summary!BD18</f>
        <v>1735.1982450878777</v>
      </c>
      <c r="BD8" s="239">
        <f>Summary!BE18</f>
        <v>1793.642063619807</v>
      </c>
      <c r="BE8" s="239">
        <f>Summary!BF18</f>
        <v>1856.3349800805545</v>
      </c>
      <c r="BF8" s="239">
        <f>Summary!BG18</f>
        <v>1920.6143829065156</v>
      </c>
      <c r="BG8" s="239">
        <f>Summary!BH18</f>
        <v>1987.0300094473089</v>
      </c>
      <c r="BH8" s="239">
        <f>Summary!BI18</f>
        <v>2057.6732539014743</v>
      </c>
      <c r="BI8" s="239">
        <f>Summary!BJ18</f>
        <v>2129.9075630280408</v>
      </c>
      <c r="BJ8" s="239">
        <f>Summary!BK18</f>
        <v>2204.1104863554765</v>
      </c>
      <c r="BK8" s="239">
        <f>Summary!BL18</f>
        <v>2278.3990149561314</v>
      </c>
      <c r="BL8" s="239">
        <f>Summary!BM18</f>
        <v>2352.7739583814755</v>
      </c>
      <c r="BM8" s="239">
        <f>Summary!BN18</f>
        <v>2433.4267053855579</v>
      </c>
      <c r="BN8" s="239">
        <f>Summary!BO18</f>
        <v>2515.6258527839336</v>
      </c>
      <c r="BO8" s="239">
        <f>Summary!BP18</f>
        <v>2599.3722435620753</v>
      </c>
      <c r="BP8" s="239">
        <f>Summary!BQ18</f>
        <v>2684.6667321541986</v>
      </c>
      <c r="BQ8" s="239">
        <f>Summary!BR18</f>
        <v>2771.5101845987501</v>
      </c>
      <c r="BR8" s="239">
        <f>Summary!BS18</f>
        <v>2859.9034786960083</v>
      </c>
      <c r="BS8" s="239">
        <f>Summary!BT18</f>
        <v>2949.8475041678216</v>
      </c>
      <c r="BT8" s="239">
        <f>Summary!BU18</f>
        <v>3041.3431628195185</v>
      </c>
      <c r="BU8" s="239">
        <f>Summary!BV18</f>
        <v>3134.3653717270818</v>
      </c>
    </row>
    <row r="10" spans="1:73" x14ac:dyDescent="0.3">
      <c r="A10" t="s">
        <v>86</v>
      </c>
      <c r="B10" s="239">
        <f>Summary!C31</f>
        <v>28.311349999999997</v>
      </c>
      <c r="C10" s="239">
        <f>Summary!D31</f>
        <v>1.94123</v>
      </c>
      <c r="D10" s="239">
        <f>Summary!E31</f>
        <v>29.788169999999997</v>
      </c>
      <c r="E10" s="239">
        <f>Summary!F31</f>
        <v>-16.006809999999998</v>
      </c>
      <c r="F10" s="239">
        <f>Summary!G31</f>
        <v>0</v>
      </c>
      <c r="G10" s="239">
        <f>Summary!H31</f>
        <v>0.96</v>
      </c>
      <c r="H10" s="239">
        <f>Summary!I31</f>
        <v>0</v>
      </c>
      <c r="I10" s="239">
        <f>Summary!J31</f>
        <v>140.91660836887672</v>
      </c>
      <c r="J10" s="239">
        <f>Summary!K31</f>
        <v>138.0675242279452</v>
      </c>
      <c r="K10" s="239">
        <f>Summary!L31</f>
        <v>140.91660836887672</v>
      </c>
      <c r="L10" s="239">
        <f>Summary!M31</f>
        <v>138.0675242279452</v>
      </c>
      <c r="M10" s="239">
        <f>Summary!N31</f>
        <v>156.31460288942466</v>
      </c>
      <c r="N10" s="239">
        <f>Summary!O31</f>
        <v>158.58319467024657</v>
      </c>
      <c r="O10" s="239">
        <f>Summary!P31</f>
        <v>148.33449841183563</v>
      </c>
      <c r="P10" s="239">
        <f>Summary!Q31</f>
        <v>166.144235766137</v>
      </c>
      <c r="Q10" s="239">
        <f>Summary!R31</f>
        <v>168.44497628273973</v>
      </c>
      <c r="R10" s="239">
        <f>Summary!S31</f>
        <v>175.52291159468319</v>
      </c>
      <c r="S10" s="239">
        <f>Summary!T31</f>
        <v>193.2824529950685</v>
      </c>
      <c r="T10" s="239">
        <f>Summary!U31</f>
        <v>197.82994809490413</v>
      </c>
      <c r="U10" s="239">
        <f>Summary!V31</f>
        <v>197.82994809490413</v>
      </c>
      <c r="V10" s="239">
        <f>Summary!W31</f>
        <v>193.2824529950685</v>
      </c>
      <c r="W10" s="239">
        <f>Summary!X31</f>
        <v>197.82994809490413</v>
      </c>
      <c r="X10" s="239">
        <f>Summary!Y31</f>
        <v>193.2824529950685</v>
      </c>
      <c r="Y10" s="239">
        <f>Summary!Z31</f>
        <v>197.82994809490413</v>
      </c>
      <c r="Z10" s="239">
        <f>Summary!AA31</f>
        <v>197.82994809490413</v>
      </c>
      <c r="AA10" s="239">
        <f>Summary!AB31</f>
        <v>188.7349578952329</v>
      </c>
      <c r="AB10" s="239">
        <f>Summary!AC31</f>
        <v>197.82994809490413</v>
      </c>
      <c r="AC10" s="239">
        <f>Summary!AD31</f>
        <v>196.2824529950685</v>
      </c>
      <c r="AD10" s="239">
        <f>Summary!AE31</f>
        <v>200.82994809490413</v>
      </c>
      <c r="AE10" s="239">
        <f>Summary!AF31</f>
        <v>196.2824529950685</v>
      </c>
      <c r="AF10" s="239">
        <f>Summary!AG31</f>
        <v>200.82994809490413</v>
      </c>
      <c r="AG10" s="239">
        <f>Summary!AH31</f>
        <v>200.82994809490413</v>
      </c>
      <c r="AH10" s="239">
        <f>Summary!AI31</f>
        <v>196.2824529950685</v>
      </c>
      <c r="AI10" s="239">
        <f>Summary!AJ31</f>
        <v>200.82994809490413</v>
      </c>
      <c r="AJ10" s="239">
        <f>Summary!AK31</f>
        <v>196.2824529950685</v>
      </c>
      <c r="AK10" s="239">
        <f>Summary!AL31</f>
        <v>200.82994809490413</v>
      </c>
      <c r="AL10" s="239">
        <f>Summary!AM31</f>
        <v>200.82994809490413</v>
      </c>
      <c r="AM10" s="239">
        <f>Summary!AN31</f>
        <v>187.18746279539727</v>
      </c>
      <c r="AN10" s="239">
        <f>Summary!AO31</f>
        <v>200.82994809490413</v>
      </c>
      <c r="AO10" s="239">
        <f>Summary!AP31</f>
        <v>196.2824529950685</v>
      </c>
      <c r="AP10" s="239">
        <f>Summary!AQ31</f>
        <v>200.82994809490413</v>
      </c>
      <c r="AQ10" s="239">
        <f>Summary!AR31</f>
        <v>196.2824529950685</v>
      </c>
      <c r="AR10" s="239">
        <f>Summary!AS31</f>
        <v>200.82994809490413</v>
      </c>
      <c r="AS10" s="239">
        <f>Summary!AT31</f>
        <v>200.82994809490413</v>
      </c>
      <c r="AT10" s="239">
        <f>Summary!AU31</f>
        <v>196.2824529950685</v>
      </c>
      <c r="AU10" s="239">
        <f>Summary!AV31</f>
        <v>200.82994809490413</v>
      </c>
      <c r="AV10" s="239">
        <f>Summary!AW31</f>
        <v>196.2824529950685</v>
      </c>
      <c r="AW10" s="239">
        <f>Summary!AX31</f>
        <v>200.82994809490413</v>
      </c>
      <c r="AX10" s="239">
        <f>Summary!AY31</f>
        <v>0</v>
      </c>
      <c r="AY10" s="239">
        <f>Summary!AZ31</f>
        <v>0</v>
      </c>
      <c r="AZ10" s="239">
        <f>Summary!BA31</f>
        <v>0</v>
      </c>
      <c r="BA10" s="239">
        <f>Summary!BB31</f>
        <v>0</v>
      </c>
      <c r="BB10" s="239">
        <f>Summary!BC31</f>
        <v>0</v>
      </c>
      <c r="BC10" s="239">
        <f>Summary!BD31</f>
        <v>0</v>
      </c>
      <c r="BD10" s="239">
        <f>Summary!BE31</f>
        <v>0</v>
      </c>
      <c r="BE10" s="239">
        <f>Summary!BF31</f>
        <v>0</v>
      </c>
      <c r="BF10" s="239">
        <f>Summary!BG31</f>
        <v>0</v>
      </c>
      <c r="BG10" s="239">
        <f>Summary!BH31</f>
        <v>0</v>
      </c>
      <c r="BH10" s="239">
        <f>Summary!BI31</f>
        <v>0</v>
      </c>
      <c r="BI10" s="239">
        <f>Summary!BJ31</f>
        <v>0</v>
      </c>
      <c r="BJ10" s="239">
        <f>Summary!BK31</f>
        <v>0</v>
      </c>
      <c r="BK10" s="239">
        <f>Summary!BL31</f>
        <v>0</v>
      </c>
      <c r="BL10" s="239">
        <f>Summary!BM31</f>
        <v>0</v>
      </c>
      <c r="BM10" s="239">
        <f>Summary!BN31</f>
        <v>0</v>
      </c>
      <c r="BN10" s="239">
        <f>Summary!BO31</f>
        <v>0</v>
      </c>
      <c r="BO10" s="239">
        <f>Summary!BP31</f>
        <v>0</v>
      </c>
      <c r="BP10" s="239">
        <f>Summary!BQ31</f>
        <v>0</v>
      </c>
      <c r="BQ10" s="239">
        <f>Summary!BR31</f>
        <v>0</v>
      </c>
      <c r="BR10" s="239">
        <f>Summary!BS31</f>
        <v>0</v>
      </c>
      <c r="BS10" s="239">
        <f>Summary!BT31</f>
        <v>0</v>
      </c>
      <c r="BT10" s="239">
        <f>Summary!BU31</f>
        <v>0</v>
      </c>
      <c r="BU10" s="239">
        <f>Summary!BV31</f>
        <v>0</v>
      </c>
    </row>
    <row r="11" spans="1:73" x14ac:dyDescent="0.3">
      <c r="A11" t="s">
        <v>87</v>
      </c>
      <c r="B11" s="239">
        <f>Summary!C34</f>
        <v>28.269129999999997</v>
      </c>
      <c r="C11" s="239">
        <f>Summary!D34</f>
        <v>8.7196899999999999</v>
      </c>
      <c r="D11" s="239">
        <f>Summary!E34</f>
        <v>9.3630200000000006</v>
      </c>
      <c r="E11" s="239">
        <f>Summary!F34</f>
        <v>8.0642499999999995</v>
      </c>
      <c r="F11" s="239">
        <f>Summary!G34</f>
        <v>17.192019999999999</v>
      </c>
      <c r="G11" s="239">
        <f>Summary!H34</f>
        <v>25.394539999999996</v>
      </c>
      <c r="H11" s="239">
        <f>Summary!I34</f>
        <v>13.536209999999999</v>
      </c>
      <c r="I11" s="239">
        <f>Summary!J34</f>
        <v>182.57310759138534</v>
      </c>
      <c r="J11" s="239">
        <f>Summary!K34</f>
        <v>188.0138526594784</v>
      </c>
      <c r="K11" s="239">
        <f>Summary!L34</f>
        <v>194.5147070913093</v>
      </c>
      <c r="L11" s="239">
        <f>Summary!M34</f>
        <v>197.40015380619639</v>
      </c>
      <c r="M11" s="239">
        <f>Summary!N34</f>
        <v>223.89707867531382</v>
      </c>
      <c r="N11" s="239">
        <f>Summary!O34</f>
        <v>230.20118274876489</v>
      </c>
      <c r="O11" s="239">
        <f>Summary!P34</f>
        <v>222.28309973504562</v>
      </c>
      <c r="P11" s="239">
        <f>Summary!Q34</f>
        <v>237.72069409569477</v>
      </c>
      <c r="Q11" s="239">
        <f>Summary!R34</f>
        <v>235.25644276019943</v>
      </c>
      <c r="R11" s="239">
        <f>Summary!S34</f>
        <v>266.58005351382809</v>
      </c>
      <c r="S11" s="239">
        <f>Summary!T34</f>
        <v>272.43905858483828</v>
      </c>
      <c r="T11" s="239">
        <f>Summary!U34</f>
        <v>287.3744210641546</v>
      </c>
      <c r="U11" s="239">
        <f>Summary!V34</f>
        <v>351.05929539412944</v>
      </c>
      <c r="V11" s="239">
        <f>Summary!W34</f>
        <v>374.76042322754472</v>
      </c>
      <c r="W11" s="239">
        <f>Summary!X34</f>
        <v>414.99212317408313</v>
      </c>
      <c r="X11" s="239">
        <f>Summary!Y34</f>
        <v>422.99365147323743</v>
      </c>
      <c r="Y11" s="239">
        <f>Summary!Z34</f>
        <v>455.47851458320019</v>
      </c>
      <c r="Z11" s="239">
        <f>Summary!AA34</f>
        <v>505.57859657252129</v>
      </c>
      <c r="AA11" s="239">
        <f>Summary!AB34</f>
        <v>479.68376854010648</v>
      </c>
      <c r="AB11" s="239">
        <f>Summary!AC34</f>
        <v>527.21069125565123</v>
      </c>
      <c r="AC11" s="239">
        <f>Summary!AD34</f>
        <v>537.38198111539486</v>
      </c>
      <c r="AD11" s="239">
        <f>Summary!AE34</f>
        <v>551.74183315429923</v>
      </c>
      <c r="AE11" s="239">
        <f>Summary!AF34</f>
        <v>545.95653959084325</v>
      </c>
      <c r="AF11" s="239">
        <f>Summary!AG34</f>
        <v>574.49787835395364</v>
      </c>
      <c r="AG11" s="239">
        <f>Summary!AH34</f>
        <v>595.37413349971359</v>
      </c>
      <c r="AH11" s="239">
        <f>Summary!AI34</f>
        <v>620.76993426951128</v>
      </c>
      <c r="AI11" s="239">
        <f>Summary!AJ34</f>
        <v>639.7130138602098</v>
      </c>
      <c r="AJ11" s="239">
        <f>Summary!AK34</f>
        <v>621.59391475708185</v>
      </c>
      <c r="AK11" s="239">
        <f>Summary!AL34</f>
        <v>645.12500076467904</v>
      </c>
      <c r="AL11" s="239">
        <f>Summary!AM34</f>
        <v>641.30305654832978</v>
      </c>
      <c r="AM11" s="239">
        <f>Summary!AN34</f>
        <v>594.62262400858265</v>
      </c>
      <c r="AN11" s="239">
        <f>Summary!AO34</f>
        <v>646.6133797607456</v>
      </c>
      <c r="AO11" s="239">
        <f>Summary!AP34</f>
        <v>628.65874162810815</v>
      </c>
      <c r="AP11" s="239">
        <f>Summary!AQ34</f>
        <v>649.09107522867077</v>
      </c>
      <c r="AQ11" s="239">
        <f>Summary!AR34</f>
        <v>633.12588302413826</v>
      </c>
      <c r="AR11" s="239">
        <f>Summary!AS34</f>
        <v>655.31373220655337</v>
      </c>
      <c r="AS11" s="239">
        <f>Summary!AT34</f>
        <v>653.64456428030348</v>
      </c>
      <c r="AT11" s="239">
        <f>Summary!AU34</f>
        <v>639.31946277242514</v>
      </c>
      <c r="AU11" s="239">
        <f>Summary!AV34</f>
        <v>657.90494799086537</v>
      </c>
      <c r="AV11" s="239">
        <f>Summary!AW34</f>
        <v>643.63633911237991</v>
      </c>
      <c r="AW11" s="239">
        <f>Summary!AX34</f>
        <v>662.11942842020562</v>
      </c>
      <c r="AX11" s="239">
        <f>Summary!AY34</f>
        <v>132.83861098498636</v>
      </c>
      <c r="AY11" s="239">
        <f>Summary!AZ34</f>
        <v>134.95123314836417</v>
      </c>
      <c r="AZ11" s="239">
        <f>Summary!BA34</f>
        <v>137.42083349542392</v>
      </c>
      <c r="BA11" s="239">
        <f>Summary!BB34</f>
        <v>140.10615992331478</v>
      </c>
      <c r="BB11" s="239">
        <f>Summary!BC34</f>
        <v>144.341622210764</v>
      </c>
      <c r="BC11" s="239">
        <f>Summary!BD34</f>
        <v>147.75991225439392</v>
      </c>
      <c r="BD11" s="239">
        <f>Summary!BE34</f>
        <v>150.68210318099034</v>
      </c>
      <c r="BE11" s="239">
        <f>Summary!BF34</f>
        <v>154.31674900402774</v>
      </c>
      <c r="BF11" s="239">
        <f>Summary!BG34</f>
        <v>157.53071914532578</v>
      </c>
      <c r="BG11" s="239">
        <f>Summary!BH34</f>
        <v>161.35150047236544</v>
      </c>
      <c r="BH11" s="239">
        <f>Summary!BI34</f>
        <v>165.38366269507372</v>
      </c>
      <c r="BI11" s="239">
        <f>Summary!BJ34</f>
        <v>168.99537815140206</v>
      </c>
      <c r="BJ11" s="239">
        <f>Summary!BK34</f>
        <v>9</v>
      </c>
      <c r="BK11" s="239">
        <f>Summary!BL34</f>
        <v>9</v>
      </c>
      <c r="BL11" s="239">
        <f>Summary!BM34</f>
        <v>9</v>
      </c>
      <c r="BM11" s="239">
        <f>Summary!BN34</f>
        <v>9.5</v>
      </c>
      <c r="BN11" s="239">
        <f>Summary!BO34</f>
        <v>9.5</v>
      </c>
      <c r="BO11" s="239">
        <f>Summary!BP34</f>
        <v>10</v>
      </c>
      <c r="BP11" s="239">
        <f>Summary!BQ34</f>
        <v>10</v>
      </c>
      <c r="BQ11" s="239">
        <f>Summary!BR34</f>
        <v>10</v>
      </c>
      <c r="BR11" s="239">
        <f>Summary!BS34</f>
        <v>10.5</v>
      </c>
      <c r="BS11" s="239">
        <f>Summary!BT34</f>
        <v>10.5</v>
      </c>
      <c r="BT11" s="239">
        <f>Summary!BU34</f>
        <v>11</v>
      </c>
      <c r="BU11" s="239">
        <f>Summary!BV34</f>
        <v>11</v>
      </c>
    </row>
    <row r="12" spans="1:73" x14ac:dyDescent="0.3">
      <c r="A12" t="s">
        <v>88</v>
      </c>
      <c r="B12" s="239">
        <f>Summary!C37</f>
        <v>2.9080599999999999</v>
      </c>
      <c r="C12" s="239">
        <f>Summary!D37</f>
        <v>0.65239000000000003</v>
      </c>
      <c r="D12" s="239">
        <f>Summary!E37</f>
        <v>0.52737999999999996</v>
      </c>
      <c r="E12" s="239">
        <f>Summary!F37</f>
        <v>0.86370000000000002</v>
      </c>
      <c r="F12" s="239">
        <f>Summary!G37</f>
        <v>1.8444700000000001</v>
      </c>
      <c r="G12" s="239">
        <f>Summary!H37</f>
        <v>6.8048999999999999</v>
      </c>
      <c r="H12" s="239">
        <f>Summary!I37</f>
        <v>8.0044000000000004</v>
      </c>
      <c r="I12" s="239">
        <f>Summary!J37</f>
        <v>148.93063772054796</v>
      </c>
      <c r="J12" s="239">
        <f>Summary!K37</f>
        <v>147.40903134246574</v>
      </c>
      <c r="K12" s="239">
        <f>Summary!L37</f>
        <v>148.93063772054796</v>
      </c>
      <c r="L12" s="239">
        <f>Summary!M37</f>
        <v>152.10400394520548</v>
      </c>
      <c r="M12" s="239">
        <f>Summary!N37</f>
        <v>157.94745963835618</v>
      </c>
      <c r="N12" s="239">
        <f>Summary!O37</f>
        <v>165.15668703561644</v>
      </c>
      <c r="O12" s="239">
        <f>Summary!P37</f>
        <v>159.99135831232877</v>
      </c>
      <c r="P12" s="239">
        <f>Summary!Q37</f>
        <v>166.21212813150686</v>
      </c>
      <c r="Q12" s="239">
        <f>Summary!R37</f>
        <v>164.13853819178084</v>
      </c>
      <c r="R12" s="239">
        <f>Summary!S37</f>
        <v>166.21212813150686</v>
      </c>
      <c r="S12" s="239">
        <f>Summary!T37</f>
        <v>164.13853819178084</v>
      </c>
      <c r="T12" s="239">
        <f>Summary!U37</f>
        <v>166.21212813150686</v>
      </c>
      <c r="U12" s="239">
        <f>Summary!V37</f>
        <v>166.21212813150686</v>
      </c>
      <c r="V12" s="239">
        <f>Summary!W37</f>
        <v>164.13853819178084</v>
      </c>
      <c r="W12" s="239">
        <f>Summary!X37</f>
        <v>166.21212813150686</v>
      </c>
      <c r="X12" s="239">
        <f>Summary!Y37</f>
        <v>164.13853819178084</v>
      </c>
      <c r="Y12" s="239">
        <f>Summary!Z37</f>
        <v>166.21212813150686</v>
      </c>
      <c r="Z12" s="239">
        <f>Summary!AA37</f>
        <v>166.21212813150686</v>
      </c>
      <c r="AA12" s="239">
        <f>Summary!AB37</f>
        <v>162.06494825205479</v>
      </c>
      <c r="AB12" s="239">
        <f>Summary!AC37</f>
        <v>166.21212813150686</v>
      </c>
      <c r="AC12" s="239">
        <f>Summary!AD37</f>
        <v>164.13853819178084</v>
      </c>
      <c r="AD12" s="239">
        <f>Summary!AE37</f>
        <v>166.21212813150686</v>
      </c>
      <c r="AE12" s="239">
        <f>Summary!AF37</f>
        <v>164.13853819178084</v>
      </c>
      <c r="AF12" s="239">
        <f>Summary!AG37</f>
        <v>166.21212813150686</v>
      </c>
      <c r="AG12" s="239">
        <f>Summary!AH37</f>
        <v>166.21212813150686</v>
      </c>
      <c r="AH12" s="239">
        <f>Summary!AI37</f>
        <v>164.13853819178084</v>
      </c>
      <c r="AI12" s="239">
        <f>Summary!AJ37</f>
        <v>166.21212813150686</v>
      </c>
      <c r="AJ12" s="239">
        <f>Summary!AK37</f>
        <v>164.13853819178084</v>
      </c>
      <c r="AK12" s="239">
        <f>Summary!AL37</f>
        <v>166.21212813150686</v>
      </c>
      <c r="AL12" s="239">
        <f>Summary!AM37</f>
        <v>166.21212813150686</v>
      </c>
      <c r="AM12" s="239">
        <f>Summary!AN37</f>
        <v>159.99135831232877</v>
      </c>
      <c r="AN12" s="239">
        <f>Summary!AO37</f>
        <v>166.21212813150686</v>
      </c>
      <c r="AO12" s="239">
        <f>Summary!AP37</f>
        <v>164.13853819178084</v>
      </c>
      <c r="AP12" s="239">
        <f>Summary!AQ37</f>
        <v>166.21212813150686</v>
      </c>
      <c r="AQ12" s="239">
        <f>Summary!AR37</f>
        <v>164.13853819178084</v>
      </c>
      <c r="AR12" s="239">
        <f>Summary!AS37</f>
        <v>166.21212813150686</v>
      </c>
      <c r="AS12" s="239">
        <f>Summary!AT37</f>
        <v>166.21212813150686</v>
      </c>
      <c r="AT12" s="239">
        <f>Summary!AU37</f>
        <v>164.13853819178084</v>
      </c>
      <c r="AU12" s="239">
        <f>Summary!AV37</f>
        <v>166.21212813150686</v>
      </c>
      <c r="AV12" s="239">
        <f>Summary!AW37</f>
        <v>164.13853819178084</v>
      </c>
      <c r="AW12" s="239">
        <f>Summary!AX37</f>
        <v>166.21212813150686</v>
      </c>
      <c r="AX12" s="239">
        <f>Summary!AY37</f>
        <v>93</v>
      </c>
      <c r="AY12" s="239">
        <f>Summary!AZ37</f>
        <v>93</v>
      </c>
      <c r="AZ12" s="239">
        <f>Summary!BA37</f>
        <v>93</v>
      </c>
      <c r="BA12" s="239">
        <f>Summary!BB37</f>
        <v>93</v>
      </c>
      <c r="BB12" s="239">
        <f>Summary!BC37</f>
        <v>93</v>
      </c>
      <c r="BC12" s="239">
        <f>Summary!BD37</f>
        <v>93</v>
      </c>
      <c r="BD12" s="239">
        <f>Summary!BE37</f>
        <v>93</v>
      </c>
      <c r="BE12" s="239">
        <f>Summary!BF37</f>
        <v>93</v>
      </c>
      <c r="BF12" s="239">
        <f>Summary!BG37</f>
        <v>93</v>
      </c>
      <c r="BG12" s="239">
        <f>Summary!BH37</f>
        <v>93</v>
      </c>
      <c r="BH12" s="239">
        <f>Summary!BI37</f>
        <v>93</v>
      </c>
      <c r="BI12" s="239">
        <f>Summary!BJ37</f>
        <v>93</v>
      </c>
      <c r="BJ12" s="239">
        <f>Summary!BK37</f>
        <v>0</v>
      </c>
      <c r="BK12" s="239">
        <f>Summary!BL37</f>
        <v>0</v>
      </c>
      <c r="BL12" s="239">
        <f>Summary!BM37</f>
        <v>0</v>
      </c>
      <c r="BM12" s="239">
        <f>Summary!BN37</f>
        <v>0</v>
      </c>
      <c r="BN12" s="239">
        <f>Summary!BO37</f>
        <v>0</v>
      </c>
      <c r="BO12" s="239">
        <f>Summary!BP37</f>
        <v>0</v>
      </c>
      <c r="BP12" s="239">
        <f>Summary!BQ37</f>
        <v>0</v>
      </c>
      <c r="BQ12" s="239">
        <f>Summary!BR37</f>
        <v>0</v>
      </c>
      <c r="BR12" s="239">
        <f>Summary!BS37</f>
        <v>0</v>
      </c>
      <c r="BS12" s="239">
        <f>Summary!BT37</f>
        <v>0</v>
      </c>
      <c r="BT12" s="239">
        <f>Summary!BU37</f>
        <v>0</v>
      </c>
      <c r="BU12" s="239">
        <f>Summary!BV37</f>
        <v>0</v>
      </c>
    </row>
    <row r="13" spans="1:73" x14ac:dyDescent="0.3">
      <c r="A13" t="s">
        <v>89</v>
      </c>
      <c r="B13" s="239">
        <f>Summary!C40</f>
        <v>153.65659999999997</v>
      </c>
      <c r="C13" s="239">
        <f>Summary!D40</f>
        <v>131.7978</v>
      </c>
      <c r="D13" s="239">
        <f>Summary!E40</f>
        <v>161.64751000000001</v>
      </c>
      <c r="E13" s="239">
        <f>Summary!F40</f>
        <v>165.02697000000001</v>
      </c>
      <c r="F13" s="239">
        <f>Summary!G40</f>
        <v>238.30145000000002</v>
      </c>
      <c r="G13" s="239">
        <f>Summary!H40</f>
        <v>185.14671999999999</v>
      </c>
      <c r="H13" s="239">
        <f>Summary!I40</f>
        <v>222.77238</v>
      </c>
      <c r="I13" s="239">
        <f>Summary!J40</f>
        <v>182.59706958904113</v>
      </c>
      <c r="J13" s="239">
        <f>Summary!K40</f>
        <v>181.96016547945206</v>
      </c>
      <c r="K13" s="239">
        <f>Summary!L40</f>
        <v>183.02167232876712</v>
      </c>
      <c r="L13" s="239">
        <f>Summary!M40</f>
        <v>181.96016547945206</v>
      </c>
      <c r="M13" s="239">
        <f>Summary!N40</f>
        <v>183.02167232876712</v>
      </c>
      <c r="N13" s="239">
        <f>Summary!O40</f>
        <v>183.02167232876712</v>
      </c>
      <c r="O13" s="239">
        <f>Summary!P40</f>
        <v>179.8371517808219</v>
      </c>
      <c r="P13" s="239">
        <f>Summary!Q40</f>
        <v>185.97274082191782</v>
      </c>
      <c r="Q13" s="239">
        <f>Summary!R40</f>
        <v>191.59872712328766</v>
      </c>
      <c r="R13" s="239">
        <f>Summary!S40</f>
        <v>195.79327506849313</v>
      </c>
      <c r="S13" s="239">
        <f>Summary!T40</f>
        <v>197.14290520547945</v>
      </c>
      <c r="T13" s="239">
        <f>Summary!U40</f>
        <v>198.70483671232876</v>
      </c>
      <c r="U13" s="239">
        <f>Summary!V40</f>
        <v>198.70483671232876</v>
      </c>
      <c r="V13" s="239">
        <f>Summary!W40</f>
        <v>197.14290520547945</v>
      </c>
      <c r="W13" s="239">
        <f>Summary!X40</f>
        <v>198.70483671232876</v>
      </c>
      <c r="X13" s="239">
        <f>Summary!Y40</f>
        <v>197.14290520547945</v>
      </c>
      <c r="Y13" s="239">
        <f>Summary!Z40</f>
        <v>198.70483671232876</v>
      </c>
      <c r="Z13" s="239">
        <f>Summary!AA40</f>
        <v>198.70483671232876</v>
      </c>
      <c r="AA13" s="239">
        <f>Summary!AB40</f>
        <v>195.58097369863015</v>
      </c>
      <c r="AB13" s="239">
        <f>Summary!AC40</f>
        <v>198.70483671232876</v>
      </c>
      <c r="AC13" s="239">
        <f>Summary!AD40</f>
        <v>197.14290520547945</v>
      </c>
      <c r="AD13" s="239">
        <f>Summary!AE40</f>
        <v>198.70483671232876</v>
      </c>
      <c r="AE13" s="239">
        <f>Summary!AF40</f>
        <v>197.14290520547945</v>
      </c>
      <c r="AF13" s="239">
        <f>Summary!AG40</f>
        <v>198.70483671232876</v>
      </c>
      <c r="AG13" s="239">
        <f>Summary!AH40</f>
        <v>198.70483671232876</v>
      </c>
      <c r="AH13" s="239">
        <f>Summary!AI40</f>
        <v>197.14290520547945</v>
      </c>
      <c r="AI13" s="239">
        <f>Summary!AJ40</f>
        <v>198.70483671232876</v>
      </c>
      <c r="AJ13" s="239">
        <f>Summary!AK40</f>
        <v>197.14290520547945</v>
      </c>
      <c r="AK13" s="239">
        <f>Summary!AL40</f>
        <v>198.70483671232876</v>
      </c>
      <c r="AL13" s="239">
        <f>Summary!AM40</f>
        <v>198.70483671232876</v>
      </c>
      <c r="AM13" s="239">
        <f>Summary!AN40</f>
        <v>194.01904219178081</v>
      </c>
      <c r="AN13" s="239">
        <f>Summary!AO40</f>
        <v>198.70483671232876</v>
      </c>
      <c r="AO13" s="239">
        <f>Summary!AP40</f>
        <v>197.14290520547945</v>
      </c>
      <c r="AP13" s="239">
        <f>Summary!AQ40</f>
        <v>198.70483671232876</v>
      </c>
      <c r="AQ13" s="239">
        <f>Summary!AR40</f>
        <v>197.14290520547945</v>
      </c>
      <c r="AR13" s="239">
        <f>Summary!AS40</f>
        <v>198.70483671232876</v>
      </c>
      <c r="AS13" s="239">
        <f>Summary!AT40</f>
        <v>198.70483671232876</v>
      </c>
      <c r="AT13" s="239">
        <f>Summary!AU40</f>
        <v>197.14290520547945</v>
      </c>
      <c r="AU13" s="239">
        <f>Summary!AV40</f>
        <v>198.70483671232876</v>
      </c>
      <c r="AV13" s="239">
        <f>Summary!AW40</f>
        <v>197.14290520547945</v>
      </c>
      <c r="AW13" s="239">
        <f>Summary!AX40</f>
        <v>198.70483671232876</v>
      </c>
      <c r="AX13" s="239">
        <f>Summary!AY40</f>
        <v>149.94496000000001</v>
      </c>
      <c r="AY13" s="239">
        <f>Summary!AZ40</f>
        <v>149.94496000000001</v>
      </c>
      <c r="AZ13" s="239">
        <f>Summary!BA40</f>
        <v>149.94496000000001</v>
      </c>
      <c r="BA13" s="239">
        <f>Summary!BB40</f>
        <v>149.94496000000001</v>
      </c>
      <c r="BB13" s="239">
        <f>Summary!BC40</f>
        <v>149.94496000000001</v>
      </c>
      <c r="BC13" s="239">
        <f>Summary!BD40</f>
        <v>149.94496000000001</v>
      </c>
      <c r="BD13" s="239">
        <f>Summary!BE40</f>
        <v>149.94496000000001</v>
      </c>
      <c r="BE13" s="239">
        <f>Summary!BF40</f>
        <v>149.94496000000001</v>
      </c>
      <c r="BF13" s="239">
        <f>Summary!BG40</f>
        <v>149.94496000000001</v>
      </c>
      <c r="BG13" s="239">
        <f>Summary!BH40</f>
        <v>149.94496000000001</v>
      </c>
      <c r="BH13" s="239">
        <f>Summary!BI40</f>
        <v>149.94496000000001</v>
      </c>
      <c r="BI13" s="239">
        <f>Summary!BJ40</f>
        <v>149.94496000000001</v>
      </c>
      <c r="BJ13" s="239">
        <f>Summary!BK40</f>
        <v>0</v>
      </c>
      <c r="BK13" s="239">
        <f>Summary!BL40</f>
        <v>0</v>
      </c>
      <c r="BL13" s="239">
        <f>Summary!BM40</f>
        <v>0</v>
      </c>
      <c r="BM13" s="239">
        <f>Summary!BN40</f>
        <v>0</v>
      </c>
      <c r="BN13" s="239">
        <f>Summary!BO40</f>
        <v>0</v>
      </c>
      <c r="BO13" s="239">
        <f>Summary!BP40</f>
        <v>0</v>
      </c>
      <c r="BP13" s="239">
        <f>Summary!BQ40</f>
        <v>0</v>
      </c>
      <c r="BQ13" s="239">
        <f>Summary!BR40</f>
        <v>0</v>
      </c>
      <c r="BR13" s="239">
        <f>Summary!BS40</f>
        <v>0</v>
      </c>
      <c r="BS13" s="239">
        <f>Summary!BT40</f>
        <v>0</v>
      </c>
      <c r="BT13" s="239">
        <f>Summary!BU40</f>
        <v>0</v>
      </c>
      <c r="BU13" s="239">
        <f>Summary!BV40</f>
        <v>0</v>
      </c>
    </row>
    <row r="15" spans="1:73" x14ac:dyDescent="0.3">
      <c r="A15" s="143" t="s">
        <v>893</v>
      </c>
    </row>
    <row r="16" spans="1:73" x14ac:dyDescent="0.3">
      <c r="A16" t="s">
        <v>86</v>
      </c>
      <c r="D16" s="207">
        <f t="shared" ref="D16:F16" si="0">SUM(B10:D10)/SUM(B$8:D$8)</f>
        <v>0.1042025813107542</v>
      </c>
      <c r="E16" s="207">
        <f t="shared" si="0"/>
        <v>2.6377090123923721E-2</v>
      </c>
      <c r="F16" s="207">
        <f t="shared" si="0"/>
        <v>2.1897088027124544E-2</v>
      </c>
      <c r="G16" s="207">
        <f>SUM(E10:G10)/SUM(E$8:G$8)</f>
        <v>-2.3022989603015881E-2</v>
      </c>
      <c r="H16" s="207">
        <f t="shared" ref="H16:BS16" si="1">SUM(F10:H10)/SUM(F$8:H$8)</f>
        <v>1.3770861725873698E-3</v>
      </c>
      <c r="I16" s="207">
        <f t="shared" si="1"/>
        <v>0.12659005304672638</v>
      </c>
      <c r="J16" s="207">
        <f t="shared" si="1"/>
        <v>0.1817103772307106</v>
      </c>
      <c r="K16" s="207">
        <f t="shared" si="1"/>
        <v>0.21810716598506699</v>
      </c>
      <c r="L16" s="207">
        <f t="shared" si="1"/>
        <v>0.21587704146136011</v>
      </c>
      <c r="M16" s="207">
        <f t="shared" si="1"/>
        <v>0.22400270366970487</v>
      </c>
      <c r="N16" s="207">
        <f t="shared" si="1"/>
        <v>0.23107942829055089</v>
      </c>
      <c r="O16" s="207">
        <f t="shared" si="1"/>
        <v>0.23324420626741396</v>
      </c>
      <c r="P16" s="207">
        <f t="shared" si="1"/>
        <v>0.23598085438323618</v>
      </c>
      <c r="Q16" s="207">
        <f t="shared" si="1"/>
        <v>0.23598816866268296</v>
      </c>
      <c r="R16" s="207">
        <f t="shared" si="1"/>
        <v>0.2481321977175793</v>
      </c>
      <c r="S16" s="207">
        <f t="shared" si="1"/>
        <v>0.25983104585671069</v>
      </c>
      <c r="T16" s="207">
        <f t="shared" si="1"/>
        <v>0.26813790206712396</v>
      </c>
      <c r="U16" s="207">
        <f t="shared" si="1"/>
        <v>0.27117106499620108</v>
      </c>
      <c r="V16" s="207">
        <f t="shared" si="1"/>
        <v>0.26437016805887231</v>
      </c>
      <c r="W16" s="207">
        <f t="shared" si="1"/>
        <v>0.260241084969562</v>
      </c>
      <c r="X16" s="207">
        <f t="shared" si="1"/>
        <v>0.25463920922263344</v>
      </c>
      <c r="Y16" s="207">
        <f t="shared" si="1"/>
        <v>0.24548958237076299</v>
      </c>
      <c r="Z16" s="207">
        <f t="shared" si="1"/>
        <v>0.24207267179051759</v>
      </c>
      <c r="AA16" s="207">
        <f t="shared" si="1"/>
        <v>0.23705064060072717</v>
      </c>
      <c r="AB16" s="207">
        <f t="shared" si="1"/>
        <v>0.23445794639363954</v>
      </c>
      <c r="AC16" s="207">
        <f t="shared" si="1"/>
        <v>0.22743046649002877</v>
      </c>
      <c r="AD16" s="207">
        <f t="shared" si="1"/>
        <v>0.22121541238949025</v>
      </c>
      <c r="AE16" s="207">
        <f t="shared" si="1"/>
        <v>0.21448662007891867</v>
      </c>
      <c r="AF16" s="207">
        <f t="shared" si="1"/>
        <v>0.20800178803793895</v>
      </c>
      <c r="AG16" s="207">
        <f t="shared" si="1"/>
        <v>0.2040082423529887</v>
      </c>
      <c r="AH16" s="207">
        <f t="shared" si="1"/>
        <v>0.19547322151638072</v>
      </c>
      <c r="AI16" s="207">
        <f t="shared" si="1"/>
        <v>0.19005194327989466</v>
      </c>
      <c r="AJ16" s="207">
        <f t="shared" si="1"/>
        <v>0.18376322180463919</v>
      </c>
      <c r="AK16" s="207">
        <f t="shared" si="1"/>
        <v>0.17855696456947667</v>
      </c>
      <c r="AL16" s="207">
        <f t="shared" si="1"/>
        <v>0.17583699125836222</v>
      </c>
      <c r="AM16" s="207">
        <f t="shared" si="1"/>
        <v>0.16605566687308954</v>
      </c>
      <c r="AN16" s="207">
        <f t="shared" si="1"/>
        <v>0.16421408707430796</v>
      </c>
      <c r="AO16" s="207">
        <f t="shared" si="1"/>
        <v>0.15919043927931711</v>
      </c>
      <c r="AP16" s="207">
        <f t="shared" si="1"/>
        <v>0.15998997965712289</v>
      </c>
      <c r="AQ16" s="207">
        <f t="shared" si="1"/>
        <v>0.15594707338962441</v>
      </c>
      <c r="AR16" s="207">
        <f t="shared" si="1"/>
        <v>0.14945854948678586</v>
      </c>
      <c r="AS16" s="207">
        <f t="shared" si="1"/>
        <v>0.14613209674583214</v>
      </c>
      <c r="AT16" s="207">
        <f t="shared" si="1"/>
        <v>0.1421754585098213</v>
      </c>
      <c r="AU16" s="207">
        <f t="shared" si="1"/>
        <v>0.14110769494952752</v>
      </c>
      <c r="AV16" s="207">
        <f t="shared" si="1"/>
        <v>0.13689077948499109</v>
      </c>
      <c r="AW16" s="207">
        <f t="shared" si="1"/>
        <v>0.13517941094795494</v>
      </c>
      <c r="AX16" s="207">
        <f t="shared" si="1"/>
        <v>8.8487344004104559E-2</v>
      </c>
      <c r="AY16" s="207">
        <f t="shared" si="1"/>
        <v>4.411522633668475E-2</v>
      </c>
      <c r="AZ16" s="207">
        <f t="shared" si="1"/>
        <v>0</v>
      </c>
      <c r="BA16" s="207">
        <f t="shared" si="1"/>
        <v>0</v>
      </c>
      <c r="BB16" s="207">
        <f t="shared" si="1"/>
        <v>0</v>
      </c>
      <c r="BC16" s="207">
        <f t="shared" si="1"/>
        <v>0</v>
      </c>
      <c r="BD16" s="207">
        <f t="shared" si="1"/>
        <v>0</v>
      </c>
      <c r="BE16" s="207">
        <f t="shared" si="1"/>
        <v>0</v>
      </c>
      <c r="BF16" s="207">
        <f t="shared" si="1"/>
        <v>0</v>
      </c>
      <c r="BG16" s="207">
        <f t="shared" si="1"/>
        <v>0</v>
      </c>
      <c r="BH16" s="207">
        <f t="shared" si="1"/>
        <v>0</v>
      </c>
      <c r="BI16" s="207">
        <f t="shared" si="1"/>
        <v>0</v>
      </c>
      <c r="BJ16" s="207">
        <f t="shared" si="1"/>
        <v>0</v>
      </c>
      <c r="BK16" s="207">
        <f t="shared" si="1"/>
        <v>0</v>
      </c>
      <c r="BL16" s="207">
        <f t="shared" si="1"/>
        <v>0</v>
      </c>
      <c r="BM16" s="207">
        <f t="shared" si="1"/>
        <v>0</v>
      </c>
      <c r="BN16" s="207">
        <f t="shared" si="1"/>
        <v>0</v>
      </c>
      <c r="BO16" s="207">
        <f t="shared" si="1"/>
        <v>0</v>
      </c>
      <c r="BP16" s="207">
        <f t="shared" si="1"/>
        <v>0</v>
      </c>
      <c r="BQ16" s="207">
        <f t="shared" si="1"/>
        <v>0</v>
      </c>
      <c r="BR16" s="207">
        <f t="shared" si="1"/>
        <v>0</v>
      </c>
      <c r="BS16" s="207">
        <f t="shared" si="1"/>
        <v>0</v>
      </c>
      <c r="BT16" s="207">
        <f t="shared" ref="BT16:BU16" si="2">SUM(BR10:BT10)/SUM(BR$8:BT$8)</f>
        <v>0</v>
      </c>
      <c r="BU16" s="207">
        <f t="shared" si="2"/>
        <v>0</v>
      </c>
    </row>
    <row r="17" spans="1:73" x14ac:dyDescent="0.3">
      <c r="A17" t="s">
        <v>586</v>
      </c>
      <c r="D17" s="207">
        <f t="shared" ref="D17:F17" si="3">SUM(B11:D11,B12:D12)/SUM(B$8:D$8)</f>
        <v>8.7539609589530595E-2</v>
      </c>
      <c r="E17" s="207">
        <f t="shared" si="3"/>
        <v>4.7293830898227522E-2</v>
      </c>
      <c r="F17" s="207">
        <f t="shared" si="3"/>
        <v>6.0147239730528435E-2</v>
      </c>
      <c r="G17" s="207">
        <f>SUM(E11:G11,E12:G12)/SUM(E$8:G$8)</f>
        <v>9.2056215484683818E-2</v>
      </c>
      <c r="H17" s="207">
        <f t="shared" ref="H17:BS17" si="4">SUM(F11:H11,F12:H12)/SUM(F$8:H$8)</f>
        <v>0.10439538221119961</v>
      </c>
      <c r="I17" s="207">
        <f t="shared" si="4"/>
        <v>0.34373553924875194</v>
      </c>
      <c r="J17" s="207">
        <f t="shared" si="4"/>
        <v>0.44841848388382377</v>
      </c>
      <c r="K17" s="207">
        <f t="shared" si="4"/>
        <v>0.52481300071176396</v>
      </c>
      <c r="L17" s="207">
        <f t="shared" si="4"/>
        <v>0.53231292742599734</v>
      </c>
      <c r="M17" s="207">
        <f t="shared" si="4"/>
        <v>0.55308401200748769</v>
      </c>
      <c r="N17" s="207">
        <f t="shared" si="4"/>
        <v>0.57478728848425387</v>
      </c>
      <c r="O17" s="207">
        <f t="shared" si="4"/>
        <v>0.58381348554797907</v>
      </c>
      <c r="P17" s="207">
        <f t="shared" si="4"/>
        <v>0.5894085670754331</v>
      </c>
      <c r="Q17" s="207">
        <f t="shared" si="4"/>
        <v>0.57936295180510233</v>
      </c>
      <c r="R17" s="207">
        <f t="shared" si="4"/>
        <v>0.60128186385048377</v>
      </c>
      <c r="S17" s="207">
        <f t="shared" si="4"/>
        <v>0.61361426749193693</v>
      </c>
      <c r="T17" s="207">
        <f t="shared" si="4"/>
        <v>0.6260371111237667</v>
      </c>
      <c r="U17" s="207">
        <f t="shared" si="4"/>
        <v>0.64803592885197348</v>
      </c>
      <c r="V17" s="207">
        <f t="shared" si="4"/>
        <v>0.67771437214393759</v>
      </c>
      <c r="W17" s="207">
        <f t="shared" si="4"/>
        <v>0.72352099051671925</v>
      </c>
      <c r="X17" s="207">
        <f t="shared" si="4"/>
        <v>0.74389613423631429</v>
      </c>
      <c r="Y17" s="207">
        <f t="shared" si="4"/>
        <v>0.7461392474398526</v>
      </c>
      <c r="Z17" s="207">
        <f t="shared" si="4"/>
        <v>0.77298762603642512</v>
      </c>
      <c r="AA17" s="207">
        <f t="shared" si="4"/>
        <v>0.78499584307639247</v>
      </c>
      <c r="AB17" s="207">
        <f t="shared" si="4"/>
        <v>0.80518890076977179</v>
      </c>
      <c r="AC17" s="207">
        <f t="shared" si="4"/>
        <v>0.79472921535119567</v>
      </c>
      <c r="AD17" s="207">
        <f t="shared" si="4"/>
        <v>0.78563149554260781</v>
      </c>
      <c r="AE17" s="207">
        <f t="shared" si="4"/>
        <v>0.76974745172542225</v>
      </c>
      <c r="AF17" s="207">
        <f t="shared" si="4"/>
        <v>0.75443018865216138</v>
      </c>
      <c r="AG17" s="207">
        <f t="shared" si="4"/>
        <v>0.75483208454654771</v>
      </c>
      <c r="AH17" s="207">
        <f t="shared" si="4"/>
        <v>0.74770967388041631</v>
      </c>
      <c r="AI17" s="207">
        <f t="shared" si="4"/>
        <v>0.74770079334491868</v>
      </c>
      <c r="AJ17" s="207">
        <f t="shared" si="4"/>
        <v>0.73597779685962827</v>
      </c>
      <c r="AK17" s="207">
        <f t="shared" si="4"/>
        <v>0.71757995457200296</v>
      </c>
      <c r="AL17" s="207">
        <f t="shared" si="4"/>
        <v>0.70711658264013955</v>
      </c>
      <c r="AM17" s="207">
        <f t="shared" si="4"/>
        <v>0.66932036384639593</v>
      </c>
      <c r="AN17" s="207">
        <f t="shared" si="4"/>
        <v>0.66231258038165453</v>
      </c>
      <c r="AO17" s="207">
        <f t="shared" si="4"/>
        <v>0.64303819228421011</v>
      </c>
      <c r="AP17" s="207">
        <f t="shared" si="4"/>
        <v>0.64776127764000246</v>
      </c>
      <c r="AQ17" s="207">
        <f t="shared" si="4"/>
        <v>0.63214167546675348</v>
      </c>
      <c r="AR17" s="207">
        <f t="shared" si="4"/>
        <v>0.60841330617648559</v>
      </c>
      <c r="AS17" s="207">
        <f t="shared" si="4"/>
        <v>0.59598487381651533</v>
      </c>
      <c r="AT17" s="207">
        <f t="shared" si="4"/>
        <v>0.58132080322049817</v>
      </c>
      <c r="AU17" s="207">
        <f t="shared" si="4"/>
        <v>0.57756647611755341</v>
      </c>
      <c r="AV17" s="207">
        <f t="shared" si="4"/>
        <v>0.56181301755526936</v>
      </c>
      <c r="AW17" s="207">
        <f t="shared" si="4"/>
        <v>0.55619336100300543</v>
      </c>
      <c r="AX17" s="207">
        <f t="shared" si="4"/>
        <v>0.41489153007398066</v>
      </c>
      <c r="AY17" s="207">
        <f t="shared" si="4"/>
        <v>0.28163665986509318</v>
      </c>
      <c r="AZ17" s="207">
        <f t="shared" si="4"/>
        <v>0.14796260377025591</v>
      </c>
      <c r="BA17" s="207">
        <f t="shared" si="4"/>
        <v>0.1458948859108167</v>
      </c>
      <c r="BB17" s="207">
        <f t="shared" si="4"/>
        <v>0.14369799365538227</v>
      </c>
      <c r="BC17" s="207">
        <f t="shared" si="4"/>
        <v>0.14127651046114459</v>
      </c>
      <c r="BD17" s="207">
        <f t="shared" si="4"/>
        <v>0.13865328688609355</v>
      </c>
      <c r="BE17" s="207">
        <f t="shared" si="4"/>
        <v>0.13588392674290661</v>
      </c>
      <c r="BF17" s="207">
        <f t="shared" si="4"/>
        <v>0.13311505270132862</v>
      </c>
      <c r="BG17" s="207">
        <f t="shared" si="4"/>
        <v>0.13049994110302179</v>
      </c>
      <c r="BH17" s="207">
        <f t="shared" si="4"/>
        <v>0.12795058496036699</v>
      </c>
      <c r="BI17" s="207">
        <f t="shared" si="4"/>
        <v>0.12547034349263472</v>
      </c>
      <c r="BJ17" s="207">
        <f t="shared" si="4"/>
        <v>8.2822998753773192E-2</v>
      </c>
      <c r="BK17" s="207">
        <f t="shared" si="4"/>
        <v>4.2343877500014268E-2</v>
      </c>
      <c r="BL17" s="207">
        <f t="shared" si="4"/>
        <v>3.9500922177135795E-3</v>
      </c>
      <c r="BM17" s="207">
        <f t="shared" si="4"/>
        <v>3.8926480268688442E-3</v>
      </c>
      <c r="BN17" s="207">
        <f t="shared" si="4"/>
        <v>3.8346569774744335E-3</v>
      </c>
      <c r="BO17" s="207">
        <f t="shared" si="4"/>
        <v>3.8418611513951315E-3</v>
      </c>
      <c r="BP17" s="207">
        <f t="shared" si="4"/>
        <v>3.7822138064453896E-3</v>
      </c>
      <c r="BQ17" s="207">
        <f t="shared" si="4"/>
        <v>3.7241408875998724E-3</v>
      </c>
      <c r="BR17" s="207">
        <f t="shared" si="4"/>
        <v>3.6675932109424261E-3</v>
      </c>
      <c r="BS17" s="207">
        <f t="shared" si="4"/>
        <v>3.6125226111917166E-3</v>
      </c>
      <c r="BT17" s="207">
        <f t="shared" ref="BT17:BU17" si="5">SUM(BR11:BT11,BR12:BT12)/SUM(BR$8:BT$8)</f>
        <v>3.6153722323252315E-3</v>
      </c>
      <c r="BU17" s="207">
        <f t="shared" si="5"/>
        <v>3.5614268174039392E-3</v>
      </c>
    </row>
    <row r="18" spans="1:73" x14ac:dyDescent="0.3">
      <c r="A18" t="s">
        <v>89</v>
      </c>
      <c r="D18" s="207">
        <f t="shared" ref="D18:F18" si="6">SUM(B13:D13)/SUM(B$8:D$8)</f>
        <v>0.77595921321716521</v>
      </c>
      <c r="E18" s="207">
        <f t="shared" si="6"/>
        <v>0.76915855777456454</v>
      </c>
      <c r="F18" s="207">
        <f t="shared" si="6"/>
        <v>0.89768554572382953</v>
      </c>
      <c r="G18" s="207">
        <f>SUM(E13:G13)/SUM(E$8:G$8)</f>
        <v>0.900420556241045</v>
      </c>
      <c r="H18" s="207">
        <f t="shared" ref="H18:BS18" si="7">SUM(F13:H13)/SUM(F$8:H$8)</f>
        <v>0.92698060817375538</v>
      </c>
      <c r="I18" s="207">
        <f t="shared" si="7"/>
        <v>0.52689075452712153</v>
      </c>
      <c r="J18" s="207">
        <f t="shared" si="7"/>
        <v>0.38254464481353684</v>
      </c>
      <c r="K18" s="207">
        <f t="shared" si="7"/>
        <v>0.28442646557599693</v>
      </c>
      <c r="L18" s="207">
        <f t="shared" si="7"/>
        <v>0.28311174308630654</v>
      </c>
      <c r="M18" s="207">
        <f t="shared" si="7"/>
        <v>0.28200005624654956</v>
      </c>
      <c r="N18" s="207">
        <f t="shared" si="7"/>
        <v>0.27956298580191197</v>
      </c>
      <c r="O18" s="207">
        <f t="shared" si="7"/>
        <v>0.27485877866438285</v>
      </c>
      <c r="P18" s="207">
        <f t="shared" si="7"/>
        <v>0.27377756210557314</v>
      </c>
      <c r="Q18" s="207">
        <f t="shared" si="7"/>
        <v>0.27238637597737186</v>
      </c>
      <c r="R18" s="207">
        <f t="shared" si="7"/>
        <v>0.278899965681222</v>
      </c>
      <c r="S18" s="207">
        <f t="shared" si="7"/>
        <v>0.28269933916120538</v>
      </c>
      <c r="T18" s="207">
        <f t="shared" si="7"/>
        <v>0.27997086930558751</v>
      </c>
      <c r="U18" s="207">
        <f t="shared" si="7"/>
        <v>0.27375422427426938</v>
      </c>
      <c r="V18" s="207">
        <f t="shared" si="7"/>
        <v>0.26688854240119131</v>
      </c>
      <c r="W18" s="207">
        <f t="shared" si="7"/>
        <v>0.26272012591437338</v>
      </c>
      <c r="X18" s="207">
        <f t="shared" si="7"/>
        <v>0.25838466647058861</v>
      </c>
      <c r="Y18" s="207">
        <f t="shared" si="7"/>
        <v>0.24782810138782344</v>
      </c>
      <c r="Z18" s="207">
        <f t="shared" si="7"/>
        <v>0.24437864152261718</v>
      </c>
      <c r="AA18" s="207">
        <f t="shared" si="7"/>
        <v>0.24053738972581629</v>
      </c>
      <c r="AB18" s="207">
        <f t="shared" si="7"/>
        <v>0.23790655989405673</v>
      </c>
      <c r="AC18" s="207">
        <f t="shared" si="7"/>
        <v>0.23077896230402131</v>
      </c>
      <c r="AD18" s="207">
        <f t="shared" si="7"/>
        <v>0.2210704853152583</v>
      </c>
      <c r="AE18" s="207">
        <f t="shared" si="7"/>
        <v>0.21434051671377816</v>
      </c>
      <c r="AF18" s="207">
        <f t="shared" si="7"/>
        <v>0.2068226135951429</v>
      </c>
      <c r="AG18" s="207">
        <f t="shared" si="7"/>
        <v>0.20285170755695842</v>
      </c>
      <c r="AH18" s="207">
        <f t="shared" si="7"/>
        <v>0.19436507225844701</v>
      </c>
      <c r="AI18" s="207">
        <f t="shared" si="7"/>
        <v>0.1889745275690331</v>
      </c>
      <c r="AJ18" s="207">
        <f t="shared" si="7"/>
        <v>0.18363804651358917</v>
      </c>
      <c r="AK18" s="207">
        <f t="shared" si="7"/>
        <v>0.17754471457302393</v>
      </c>
      <c r="AL18" s="207">
        <f t="shared" si="7"/>
        <v>0.17484016095153718</v>
      </c>
      <c r="AM18" s="207">
        <f t="shared" si="7"/>
        <v>0.16678361256274221</v>
      </c>
      <c r="AN18" s="207">
        <f t="shared" si="7"/>
        <v>0.16493395974783345</v>
      </c>
      <c r="AO18" s="207">
        <f t="shared" si="7"/>
        <v>0.16070712708073723</v>
      </c>
      <c r="AP18" s="207">
        <f t="shared" si="7"/>
        <v>0.15908298699665244</v>
      </c>
      <c r="AQ18" s="207">
        <f t="shared" si="7"/>
        <v>0.15584084582075483</v>
      </c>
      <c r="AR18" s="207">
        <f t="shared" si="7"/>
        <v>0.14861126012704226</v>
      </c>
      <c r="AS18" s="207">
        <f t="shared" si="7"/>
        <v>0.14530366524348631</v>
      </c>
      <c r="AT18" s="207">
        <f t="shared" si="7"/>
        <v>0.14136945742372964</v>
      </c>
      <c r="AU18" s="207">
        <f t="shared" si="7"/>
        <v>0.14030774707823326</v>
      </c>
      <c r="AV18" s="207">
        <f t="shared" si="7"/>
        <v>0.13679753262636604</v>
      </c>
      <c r="AW18" s="207">
        <f t="shared" si="7"/>
        <v>0.13441307086941207</v>
      </c>
      <c r="AX18" s="207">
        <f t="shared" si="7"/>
        <v>0.12161732153660083</v>
      </c>
      <c r="AY18" s="207">
        <f t="shared" si="7"/>
        <v>0.10952360816353153</v>
      </c>
      <c r="AZ18" s="207">
        <f t="shared" si="7"/>
        <v>9.7278137111436236E-2</v>
      </c>
      <c r="BA18" s="207">
        <f t="shared" si="7"/>
        <v>9.4910592951168146E-2</v>
      </c>
      <c r="BB18" s="207">
        <f t="shared" si="7"/>
        <v>9.222894033306267E-2</v>
      </c>
      <c r="BC18" s="207">
        <f t="shared" si="7"/>
        <v>8.9356600936034175E-2</v>
      </c>
      <c r="BD18" s="207">
        <f t="shared" si="7"/>
        <v>8.6412439150620732E-2</v>
      </c>
      <c r="BE18" s="207">
        <f t="shared" si="7"/>
        <v>8.3532077579079309E-2</v>
      </c>
      <c r="BF18" s="207">
        <f t="shared" si="7"/>
        <v>8.0751727339299861E-2</v>
      </c>
      <c r="BG18" s="207">
        <f t="shared" si="7"/>
        <v>7.8042416694148437E-2</v>
      </c>
      <c r="BH18" s="207">
        <f t="shared" si="7"/>
        <v>7.5408369960379543E-2</v>
      </c>
      <c r="BI18" s="207">
        <f t="shared" si="7"/>
        <v>7.2852345297356486E-2</v>
      </c>
      <c r="BJ18" s="207">
        <f t="shared" si="7"/>
        <v>4.6918711459965602E-2</v>
      </c>
      <c r="BK18" s="207">
        <f t="shared" si="7"/>
        <v>2.2676270800981956E-2</v>
      </c>
      <c r="BL18" s="207">
        <f t="shared" si="7"/>
        <v>0</v>
      </c>
      <c r="BM18" s="207">
        <f t="shared" si="7"/>
        <v>0</v>
      </c>
      <c r="BN18" s="207">
        <f t="shared" si="7"/>
        <v>0</v>
      </c>
      <c r="BO18" s="207">
        <f t="shared" si="7"/>
        <v>0</v>
      </c>
      <c r="BP18" s="207">
        <f t="shared" si="7"/>
        <v>0</v>
      </c>
      <c r="BQ18" s="207">
        <f t="shared" si="7"/>
        <v>0</v>
      </c>
      <c r="BR18" s="207">
        <f t="shared" si="7"/>
        <v>0</v>
      </c>
      <c r="BS18" s="207">
        <f t="shared" si="7"/>
        <v>0</v>
      </c>
      <c r="BT18" s="207">
        <f t="shared" ref="BT18:BU18" si="8">SUM(BR13:BT13)/SUM(BR$8:BT$8)</f>
        <v>0</v>
      </c>
      <c r="BU18" s="207">
        <f t="shared" si="8"/>
        <v>0</v>
      </c>
    </row>
    <row r="20" spans="1:73" x14ac:dyDescent="0.3">
      <c r="A20" s="143" t="s">
        <v>464</v>
      </c>
    </row>
    <row r="21" spans="1:73" x14ac:dyDescent="0.3">
      <c r="A21" t="s">
        <v>86</v>
      </c>
      <c r="G21" s="207">
        <f>SUM(B10:G10)/SUM(B$8:G$8)</f>
        <v>3.6587922890666723E-2</v>
      </c>
      <c r="H21" s="207">
        <f t="shared" ref="H21:AB21" si="9">SUM(C10:H10)/SUM(C$8:H$8)</f>
        <v>1.2900299069578926E-2</v>
      </c>
      <c r="I21" s="207">
        <f t="shared" si="9"/>
        <v>8.8941011810689613E-2</v>
      </c>
      <c r="J21" s="207">
        <f t="shared" si="9"/>
        <v>0.12058105126381194</v>
      </c>
      <c r="K21" s="207">
        <f t="shared" si="9"/>
        <v>0.16049127149361619</v>
      </c>
      <c r="L21" s="207">
        <f t="shared" si="9"/>
        <v>0.18309603663550958</v>
      </c>
      <c r="M21" s="207">
        <f t="shared" si="9"/>
        <v>0.20533644996013489</v>
      </c>
      <c r="N21" s="207">
        <f t="shared" si="9"/>
        <v>0.2246517428949415</v>
      </c>
      <c r="O21" s="207">
        <f t="shared" si="9"/>
        <v>0.22468063005718888</v>
      </c>
      <c r="P21" s="207">
        <f t="shared" si="9"/>
        <v>0.23008490526390421</v>
      </c>
      <c r="Q21" s="207">
        <f t="shared" si="9"/>
        <v>0.23358658745406824</v>
      </c>
      <c r="R21" s="207">
        <f t="shared" si="9"/>
        <v>0.24081669583927581</v>
      </c>
      <c r="S21" s="207">
        <f t="shared" si="9"/>
        <v>0.24809051763113329</v>
      </c>
      <c r="T21" s="207">
        <f t="shared" si="9"/>
        <v>0.25232131599177721</v>
      </c>
      <c r="U21" s="207">
        <f t="shared" si="9"/>
        <v>0.25996781537365277</v>
      </c>
      <c r="V21" s="207">
        <f t="shared" si="9"/>
        <v>0.26218516053619179</v>
      </c>
      <c r="W21" s="207">
        <f t="shared" si="9"/>
        <v>0.26405430283540893</v>
      </c>
      <c r="X21" s="207">
        <f t="shared" si="9"/>
        <v>0.26267725878413745</v>
      </c>
      <c r="Y21" s="207">
        <f t="shared" si="9"/>
        <v>0.25458029229949075</v>
      </c>
      <c r="Z21" s="207">
        <f t="shared" si="9"/>
        <v>0.25082830760828395</v>
      </c>
      <c r="AA21" s="207">
        <f t="shared" si="9"/>
        <v>0.245530338647312</v>
      </c>
      <c r="AB21" s="207">
        <f t="shared" si="9"/>
        <v>0.23986835105081453</v>
      </c>
      <c r="AC21" s="207">
        <f>SUM(X10:AC10)/SUM(X$8:AC$8)</f>
        <v>0.23456129824868002</v>
      </c>
      <c r="AD21" s="207">
        <f>SUM(Y10:AD10)/SUM(Y$8:AD$8)</f>
        <v>0.22878873061906518</v>
      </c>
      <c r="AE21" s="207">
        <f t="shared" ref="AE21:AG21" si="10">SUM(Z10:AE10)/SUM(Z$8:AE$8)</f>
        <v>0.22395194251696446</v>
      </c>
      <c r="AF21" s="207">
        <f t="shared" si="10"/>
        <v>0.21715881197279641</v>
      </c>
      <c r="AG21" s="207">
        <f t="shared" si="10"/>
        <v>0.2122420736616964</v>
      </c>
      <c r="AH21" s="207">
        <f t="shared" ref="AH21" si="11">SUM(AC10:AH10)/SUM(AC$8:AH$8)</f>
        <v>0.20450280869055776</v>
      </c>
      <c r="AI21" s="207">
        <f t="shared" ref="AI21:AJ21" si="12">SUM(AD10:AI10)/SUM(AD$8:AI$8)</f>
        <v>0.19862215028824162</v>
      </c>
      <c r="AJ21" s="207">
        <f t="shared" si="12"/>
        <v>0.19339579094045742</v>
      </c>
      <c r="AK21" s="207">
        <f t="shared" ref="AK21" si="13">SUM(AF10:AK10)/SUM(AF$8:AK$8)</f>
        <v>0.18663255740845455</v>
      </c>
      <c r="AL21" s="207">
        <f t="shared" ref="AL21" si="14">SUM(AG10:AL10)/SUM(AG$8:AL$8)</f>
        <v>0.18266833858375364</v>
      </c>
      <c r="AM21" s="207">
        <f t="shared" ref="AM21" si="15">SUM(AH10:AM10)/SUM(AH$8:AM$8)</f>
        <v>0.17449524855119145</v>
      </c>
      <c r="AN21" s="207">
        <f t="shared" ref="AN21" si="16">SUM(AI10:AN10)/SUM(AI$8:AN$8)</f>
        <v>0.17114032471502164</v>
      </c>
      <c r="AO21" s="207">
        <f t="shared" ref="AO21" si="17">SUM(AJ10:AO10)/SUM(AJ$8:AO$8)</f>
        <v>0.16719601985765806</v>
      </c>
      <c r="AP21" s="207">
        <f>SUM(AK10:AP10)/SUM(AK$8:AP$8)</f>
        <v>0.16294316994601771</v>
      </c>
      <c r="AQ21" s="207">
        <f t="shared" ref="AQ21" si="18">SUM(AL10:AQ10)/SUM(AL$8:AQ$8)</f>
        <v>0.15995795988626887</v>
      </c>
      <c r="AR21" s="207">
        <f t="shared" ref="AR21" si="19">SUM(AM10:AR10)/SUM(AM$8:AR$8)</f>
        <v>0.1541149938394103</v>
      </c>
      <c r="AS21" s="207">
        <f t="shared" ref="AS21" si="20">SUM(AN10:AS10)/SUM(AN$8:AS$8)</f>
        <v>0.15274737098570595</v>
      </c>
      <c r="AT21" s="207">
        <f t="shared" ref="AT21" si="21">SUM(AO10:AT10)/SUM(AO$8:AT$8)</f>
        <v>0.14871695632100471</v>
      </c>
      <c r="AU21" s="207">
        <f t="shared" ref="AU21" si="22">SUM(AP10:AU10)/SUM(AP$8:AU$8)</f>
        <v>0.14516312071619672</v>
      </c>
      <c r="AV21" s="207">
        <f t="shared" ref="AV21" si="23">SUM(AQ10:AV10)/SUM(AQ$8:AV$8)</f>
        <v>0.14137818455318796</v>
      </c>
      <c r="AW21" s="207">
        <f t="shared" ref="AW21" si="24">SUM(AR10:AW10)/SUM(AR$8:AW$8)</f>
        <v>0.13858919996743688</v>
      </c>
      <c r="AX21" s="207">
        <f t="shared" ref="AX21" si="25">SUM(AS10:AX10)/SUM(AS$8:AX$8)</f>
        <v>0.11404277085802449</v>
      </c>
      <c r="AY21" s="207">
        <f t="shared" ref="AY21:BA21" si="26">SUM(AT10:AY10)/SUM(AT$8:AY$8)</f>
        <v>8.9367265848684485E-2</v>
      </c>
      <c r="AZ21" s="207">
        <f t="shared" ref="AZ21" si="27">SUM(AU10:AZ10)/SUM(AU$8:AZ$8)</f>
        <v>6.6088959308120171E-2</v>
      </c>
      <c r="BA21" s="207">
        <f t="shared" si="26"/>
        <v>4.3036441811907522E-2</v>
      </c>
      <c r="BB21" s="207">
        <f t="shared" ref="BB21" si="28">SUM(AW10:BB10)/SUM(AW$8:BB$8)</f>
        <v>2.1297444093947938E-2</v>
      </c>
      <c r="BC21" s="207">
        <f t="shared" ref="BC21" si="29">SUM(AX10:BC10)/SUM(AX$8:BC$8)</f>
        <v>0</v>
      </c>
      <c r="BD21" s="207">
        <f t="shared" ref="BD21" si="30">SUM(AY10:BD10)/SUM(AY$8:BD$8)</f>
        <v>0</v>
      </c>
      <c r="BE21" s="207">
        <f t="shared" ref="BE21" si="31">SUM(AZ10:BE10)/SUM(AZ$8:BE$8)</f>
        <v>0</v>
      </c>
      <c r="BF21" s="207">
        <f t="shared" ref="BF21" si="32">SUM(BA10:BF10)/SUM(BA$8:BF$8)</f>
        <v>0</v>
      </c>
      <c r="BG21" s="207">
        <f t="shared" ref="BG21" si="33">SUM(BB10:BG10)/SUM(BB$8:BG$8)</f>
        <v>0</v>
      </c>
      <c r="BH21" s="207">
        <f t="shared" ref="BH21" si="34">SUM(BC10:BH10)/SUM(BC$8:BH$8)</f>
        <v>0</v>
      </c>
      <c r="BI21" s="207">
        <f t="shared" ref="BI21" si="35">SUM(BD10:BI10)/SUM(BD$8:BI$8)</f>
        <v>0</v>
      </c>
      <c r="BJ21" s="207">
        <f t="shared" ref="BJ21" si="36">SUM(BE10:BJ10)/SUM(BE$8:BJ$8)</f>
        <v>0</v>
      </c>
      <c r="BK21" s="207">
        <f t="shared" ref="BK21" si="37">SUM(BF10:BK10)/SUM(BF$8:BK$8)</f>
        <v>0</v>
      </c>
      <c r="BL21" s="207">
        <f t="shared" ref="BL21" si="38">SUM(BG10:BL10)/SUM(BG$8:BL$8)</f>
        <v>0</v>
      </c>
      <c r="BM21" s="207">
        <f t="shared" ref="BM21" si="39">SUM(BH10:BM10)/SUM(BH$8:BM$8)</f>
        <v>0</v>
      </c>
      <c r="BN21" s="207">
        <f t="shared" ref="BN21" si="40">SUM(BI10:BN10)/SUM(BI$8:BN$8)</f>
        <v>0</v>
      </c>
      <c r="BO21" s="207">
        <f t="shared" ref="BO21" si="41">SUM(BJ10:BO10)/SUM(BJ$8:BO$8)</f>
        <v>0</v>
      </c>
      <c r="BP21" s="207">
        <f t="shared" ref="BP21" si="42">SUM(BK10:BP10)/SUM(BK$8:BP$8)</f>
        <v>0</v>
      </c>
      <c r="BQ21" s="207">
        <f t="shared" ref="BQ21" si="43">SUM(BL10:BQ10)/SUM(BL$8:BQ$8)</f>
        <v>0</v>
      </c>
      <c r="BR21" s="207">
        <f t="shared" ref="BR21" si="44">SUM(BM10:BR10)/SUM(BM$8:BR$8)</f>
        <v>0</v>
      </c>
      <c r="BS21" s="207">
        <f t="shared" ref="BS21" si="45">SUM(BN10:BS10)/SUM(BN$8:BS$8)</f>
        <v>0</v>
      </c>
      <c r="BT21" s="207">
        <f t="shared" ref="BT21" si="46">SUM(BO10:BT10)/SUM(BO$8:BT$8)</f>
        <v>0</v>
      </c>
      <c r="BU21" s="207">
        <f t="shared" ref="BU21" si="47">SUM(BP10:BU10)/SUM(BP$8:BU$8)</f>
        <v>0</v>
      </c>
    </row>
    <row r="22" spans="1:73" x14ac:dyDescent="0.3">
      <c r="A22" t="s">
        <v>586</v>
      </c>
      <c r="G22" s="207">
        <f>SUM(B11:G11,B12:G12)/SUM(B$8:G$8)</f>
        <v>8.9939982113902459E-2</v>
      </c>
      <c r="H22" s="207">
        <f t="shared" ref="H22:AD22" si="48">SUM(C11:H11,C12:H12)/SUM(C$8:H$8)</f>
        <v>7.8075653070009104E-2</v>
      </c>
      <c r="I22" s="207">
        <f t="shared" si="48"/>
        <v>0.24175325628809549</v>
      </c>
      <c r="J22" s="207">
        <f t="shared" si="48"/>
        <v>0.34201577286424484</v>
      </c>
      <c r="K22" s="207">
        <f t="shared" si="48"/>
        <v>0.4130484631319612</v>
      </c>
      <c r="L22" s="207">
        <f t="shared" si="48"/>
        <v>0.46307824517669216</v>
      </c>
      <c r="M22" s="207">
        <f t="shared" si="48"/>
        <v>0.50688855606772931</v>
      </c>
      <c r="N22" s="207">
        <f t="shared" si="48"/>
        <v>0.55002530078258505</v>
      </c>
      <c r="O22" s="207">
        <f t="shared" si="48"/>
        <v>0.55841907262728263</v>
      </c>
      <c r="P22" s="207">
        <f t="shared" si="48"/>
        <v>0.5715287011775162</v>
      </c>
      <c r="Q22" s="207">
        <f t="shared" si="48"/>
        <v>0.57712432718549855</v>
      </c>
      <c r="R22" s="207">
        <f t="shared" si="48"/>
        <v>0.59269843910103759</v>
      </c>
      <c r="S22" s="207">
        <f t="shared" si="48"/>
        <v>0.60169873594260326</v>
      </c>
      <c r="T22" s="207">
        <f t="shared" si="48"/>
        <v>0.6030749966616874</v>
      </c>
      <c r="U22" s="207">
        <f t="shared" si="48"/>
        <v>0.62530054630273746</v>
      </c>
      <c r="V22" s="207">
        <f t="shared" si="48"/>
        <v>0.64685835976283657</v>
      </c>
      <c r="W22" s="207">
        <f t="shared" si="48"/>
        <v>0.67644793995207675</v>
      </c>
      <c r="X22" s="207">
        <f t="shared" si="48"/>
        <v>0.69728738731709283</v>
      </c>
      <c r="Y22" s="207">
        <f t="shared" si="48"/>
        <v>0.71319372850839879</v>
      </c>
      <c r="Z22" s="207">
        <f t="shared" si="48"/>
        <v>0.74914889881943914</v>
      </c>
      <c r="AA22" s="207">
        <f t="shared" si="48"/>
        <v>0.76518109133290213</v>
      </c>
      <c r="AB22" s="207">
        <f t="shared" si="48"/>
        <v>0.77622832592454671</v>
      </c>
      <c r="AC22" s="207">
        <f t="shared" si="48"/>
        <v>0.78414094586667038</v>
      </c>
      <c r="AD22" s="207">
        <f t="shared" si="48"/>
        <v>0.78532748992009016</v>
      </c>
      <c r="AE22" s="207">
        <f t="shared" ref="AE22" si="49">SUM(Z11:AE11,Z12:AE12)/SUM(Z$8:AE$8)</f>
        <v>0.78654477092144703</v>
      </c>
      <c r="AF22" s="207">
        <f t="shared" ref="AF22" si="50">SUM(AA11:AF11,AA12:AF12)/SUM(AA$8:AF$8)</f>
        <v>0.77342371685041222</v>
      </c>
      <c r="AG22" s="207">
        <f t="shared" ref="AG22" si="51">SUM(AB11:AG11,AB12:AG12)/SUM(AB$8:AG$8)</f>
        <v>0.76956996149035428</v>
      </c>
      <c r="AH22" s="207">
        <f t="shared" ref="AH22" si="52">SUM(AC11:AH11,AC12:AH12)/SUM(AC$8:AH$8)</f>
        <v>0.75817555853129082</v>
      </c>
      <c r="AI22" s="207">
        <f t="shared" ref="AI22" si="53">SUM(AD11:AI11,AD12:AI12)/SUM(AD$8:AI$8)</f>
        <v>0.75091376323972636</v>
      </c>
      <c r="AJ22" s="207">
        <f t="shared" ref="AJ22" si="54">SUM(AE11:AJ11,AE12:AJ12)/SUM(AE$8:AJ$8)</f>
        <v>0.7449486560996631</v>
      </c>
      <c r="AK22" s="207">
        <f t="shared" ref="AK22" si="55">SUM(AF11:AK11,AF12:AK12)/SUM(AF$8:AK$8)</f>
        <v>0.731963476071537</v>
      </c>
      <c r="AL22" s="207">
        <f t="shared" ref="AL22" si="56">SUM(AG11:AL11,AG12:AL12)/SUM(AG$8:AL$8)</f>
        <v>0.72662033044254171</v>
      </c>
      <c r="AM22" s="207">
        <f t="shared" ref="AM22" si="57">SUM(AH11:AM11,AH12:AM12)/SUM(AH$8:AM$8)</f>
        <v>0.70108990247227709</v>
      </c>
      <c r="AN22" s="207">
        <f t="shared" ref="AN22" si="58">SUM(AI11:AN11,AI12:AN12)/SUM(AI$8:AN$8)</f>
        <v>0.68900143466138608</v>
      </c>
      <c r="AO22" s="207">
        <f t="shared" ref="AO22" si="59">SUM(AJ11:AO11,AJ12:AO12)/SUM(AJ$8:AO$8)</f>
        <v>0.6738544669079598</v>
      </c>
      <c r="AP22" s="207">
        <f t="shared" ref="AP22" si="60">SUM(AK11:AP11,AK12:AP12)/SUM(AK$8:AP$8)</f>
        <v>0.65825771139190681</v>
      </c>
      <c r="AQ22" s="207">
        <f t="shared" ref="AQ22" si="61">SUM(AL11:AQ11,AL12:AQ12)/SUM(AL$8:AQ$8)</f>
        <v>0.64677961846894327</v>
      </c>
      <c r="AR22" s="207">
        <f t="shared" ref="AR22" si="62">SUM(AM11:AR11,AM12:AR12)/SUM(AM$8:AR$8)</f>
        <v>0.62498037165027609</v>
      </c>
      <c r="AS22" s="207">
        <f t="shared" ref="AS22" si="63">SUM(AN11:AS11,AN12:AS12)/SUM(AN$8:AS$8)</f>
        <v>0.62070113911038305</v>
      </c>
      <c r="AT22" s="207">
        <f t="shared" ref="AT22" si="64">SUM(AO11:AT11,AO12:AT12)/SUM(AO$8:AT$8)</f>
        <v>0.605460646475109</v>
      </c>
      <c r="AU22" s="207">
        <f t="shared" ref="AU22" si="65">SUM(AP11:AU11,AP12:AU12)/SUM(AP$8:AU$8)</f>
        <v>0.59254662322500506</v>
      </c>
      <c r="AV22" s="207">
        <f t="shared" ref="AV22" si="66">SUM(AQ11:AV11,AQ12:AV12)/SUM(AQ$8:AV$8)</f>
        <v>0.57840621056533759</v>
      </c>
      <c r="AW22" s="207">
        <f t="shared" ref="AW22" si="67">SUM(AR11:AW11,AR12:AW12)/SUM(AR$8:AW$8)</f>
        <v>0.56844017262102386</v>
      </c>
      <c r="AX22" s="207">
        <f t="shared" ref="AX22" si="68">SUM(AS11:AX11,AS12:AX12)/SUM(AS$8:AX$8)</f>
        <v>0.49389571020371226</v>
      </c>
      <c r="AY22" s="207">
        <f t="shared" ref="AY22:BA22" si="69">SUM(AT11:AY11,AT12:AY12)/SUM(AT$8:AY$8)</f>
        <v>0.41829498394166026</v>
      </c>
      <c r="AZ22" s="207">
        <f t="shared" ref="AZ22" si="70">SUM(AU11:AZ11,AU12:AZ12)/SUM(AU$8:AZ$8)</f>
        <v>0.34754585179510183</v>
      </c>
      <c r="BA22" s="207">
        <f t="shared" si="69"/>
        <v>0.27672329481400859</v>
      </c>
      <c r="BB22" s="207">
        <f t="shared" ref="BB22" si="71">SUM(AW11:BB11,AW12:BB12)/SUM(AW$8:BB$8)</f>
        <v>0.21029044428851293</v>
      </c>
      <c r="BC22" s="207">
        <f t="shared" ref="BC22" si="72">SUM(AX11:BC11,AX12:BC12)/SUM(AX$8:BC$8)</f>
        <v>0.14447766464012382</v>
      </c>
      <c r="BD22" s="207">
        <f t="shared" ref="BD22" si="73">SUM(AY11:BD11,AY12:BD12)/SUM(AY$8:BD$8)</f>
        <v>0.14210438864533284</v>
      </c>
      <c r="BE22" s="207">
        <f t="shared" ref="BE22" si="74">SUM(AZ11:BE11,AZ12:BE12)/SUM(AZ$8:BE$8)</f>
        <v>0.13959763556921365</v>
      </c>
      <c r="BF22" s="207">
        <f t="shared" ref="BF22" si="75">SUM(BA11:BF11,BA12:BF12)/SUM(BA$8:BF$8)</f>
        <v>0.13698935925876621</v>
      </c>
      <c r="BG22" s="207">
        <f t="shared" ref="BG22" si="76">SUM(BB11:BG11,BB12:BG12)/SUM(BB$8:BG$8)</f>
        <v>0.1343691294330677</v>
      </c>
      <c r="BH22" s="207">
        <f t="shared" ref="BH22" si="77">SUM(BC11:BH11,BC12:BH12)/SUM(BC$8:BH$8)</f>
        <v>0.13171451278000751</v>
      </c>
      <c r="BI22" s="207">
        <f t="shared" ref="BI22" si="78">SUM(BD11:BI11,BD12:BI12)/SUM(BD$8:BI$8)</f>
        <v>0.12909612623009545</v>
      </c>
      <c r="BJ22" s="207">
        <f t="shared" ref="BJ22" si="79">SUM(BE11:BJ11,BE12:BJ12)/SUM(BE$8:BJ$8)</f>
        <v>0.10543046481409805</v>
      </c>
      <c r="BK22" s="207">
        <f t="shared" ref="BK22" si="80">SUM(BF11:BK11,BF12:BK12)/SUM(BF$8:BK$8)</f>
        <v>8.2945083869941066E-2</v>
      </c>
      <c r="BL22" s="207">
        <f t="shared" ref="BL22" si="81">SUM(BG11:BL11,BG12:BL12)/SUM(BG$8:BL$8)</f>
        <v>6.1624677625342315E-2</v>
      </c>
      <c r="BM22" s="207">
        <f t="shared" ref="BM22" si="82">SUM(BH11:BM11,BH12:BM12)/SUM(BH$8:BM$8)</f>
        <v>4.1384289444324249E-2</v>
      </c>
      <c r="BN22" s="207">
        <f t="shared" ref="BN22" si="83">SUM(BI11:BN11,BI12:BN12)/SUM(BI$8:BN$8)</f>
        <v>2.2135258475307507E-2</v>
      </c>
      <c r="BO22" s="207">
        <f t="shared" ref="BO22" si="84">SUM(BJ11:BO11,BJ12:BO12)/SUM(BJ$8:BO$8)</f>
        <v>3.89329364738196E-3</v>
      </c>
      <c r="BP22" s="207">
        <f t="shared" ref="BP22" si="85">SUM(BK11:BP11,BK12:BP12)/SUM(BK$8:BP$8)</f>
        <v>3.8347003292561522E-3</v>
      </c>
      <c r="BQ22" s="207">
        <f t="shared" ref="BQ22" si="86">SUM(BL11:BQ11,BL12:BQ12)/SUM(BL$8:BQ$8)</f>
        <v>3.77668693013546E-3</v>
      </c>
      <c r="BR22" s="207">
        <f t="shared" ref="BR22" si="87">SUM(BM11:BR11,BM12:BR12)/SUM(BM$8:BR$8)</f>
        <v>3.7505109211079892E-3</v>
      </c>
      <c r="BS22" s="207">
        <f t="shared" ref="BS22" si="88">SUM(BN11:BS11,BN12:BS12)/SUM(BN$8:BS$8)</f>
        <v>3.693319902361485E-3</v>
      </c>
      <c r="BT22" s="207">
        <f t="shared" ref="BT22" si="89">SUM(BO11:BT11,BO12:BT12)/SUM(BO$8:BT$8)</f>
        <v>3.6671974961465467E-3</v>
      </c>
      <c r="BU22" s="207">
        <f t="shared" ref="BU22" si="90">SUM(BP11:BU11,BP12:BU12)/SUM(BP$8:BU$8)</f>
        <v>3.6120463947178884E-3</v>
      </c>
    </row>
    <row r="23" spans="1:73" x14ac:dyDescent="0.3">
      <c r="A23" t="s">
        <v>89</v>
      </c>
      <c r="G23" s="207">
        <f>SUM(B13:G13)/SUM(B$8:G$8)</f>
        <v>0.84210480906415663</v>
      </c>
      <c r="H23" s="207">
        <f t="shared" ref="H23:AD23" si="91">SUM(C13:H13)/SUM(C$8:H$8)</f>
        <v>0.85423593620771765</v>
      </c>
      <c r="I23" s="207">
        <f t="shared" si="91"/>
        <v>0.66023370055275687</v>
      </c>
      <c r="J23" s="207">
        <f t="shared" si="91"/>
        <v>0.53717212879257648</v>
      </c>
      <c r="K23" s="207">
        <f t="shared" si="91"/>
        <v>0.45524415602758939</v>
      </c>
      <c r="L23" s="207">
        <f t="shared" si="91"/>
        <v>0.37261326052322663</v>
      </c>
      <c r="M23" s="207">
        <f t="shared" si="91"/>
        <v>0.3263766833404253</v>
      </c>
      <c r="N23" s="207">
        <f t="shared" si="91"/>
        <v>0.28197281356977266</v>
      </c>
      <c r="O23" s="207">
        <f t="shared" si="91"/>
        <v>0.27892823332648081</v>
      </c>
      <c r="P23" s="207">
        <f t="shared" si="91"/>
        <v>0.27782488195056693</v>
      </c>
      <c r="Q23" s="207">
        <f t="shared" si="91"/>
        <v>0.2758975030669249</v>
      </c>
      <c r="R23" s="207">
        <f t="shared" si="91"/>
        <v>0.27691425046159546</v>
      </c>
      <c r="S23" s="207">
        <f t="shared" si="91"/>
        <v>0.27830749285420797</v>
      </c>
      <c r="T23" s="207">
        <f t="shared" si="91"/>
        <v>0.27623955402360617</v>
      </c>
      <c r="U23" s="207">
        <f t="shared" si="91"/>
        <v>0.27625647513486912</v>
      </c>
      <c r="V23" s="207">
        <f t="shared" si="91"/>
        <v>0.2744994214041297</v>
      </c>
      <c r="W23" s="207">
        <f t="shared" si="91"/>
        <v>0.27105017105608331</v>
      </c>
      <c r="X23" s="207">
        <f t="shared" si="91"/>
        <v>0.26585758838912565</v>
      </c>
      <c r="Y23" s="207">
        <f t="shared" si="91"/>
        <v>0.25700540887332574</v>
      </c>
      <c r="Z23" s="207">
        <f t="shared" si="91"/>
        <v>0.25321768300130232</v>
      </c>
      <c r="AA23" s="207">
        <f t="shared" si="91"/>
        <v>0.24914181462262192</v>
      </c>
      <c r="AB23" s="207">
        <f t="shared" si="91"/>
        <v>0.24277252487110515</v>
      </c>
      <c r="AC23" s="207">
        <f t="shared" si="91"/>
        <v>0.23740207832304033</v>
      </c>
      <c r="AD23" s="207">
        <f t="shared" si="91"/>
        <v>0.23038068028556211</v>
      </c>
      <c r="AE23" s="207">
        <f t="shared" ref="AE23" si="92">SUM(Z13:AE13)/SUM(Z$8:AE$8)</f>
        <v>0.22550953943040308</v>
      </c>
      <c r="AF23" s="207">
        <f t="shared" ref="AF23" si="93">SUM(AA13:AF13)/SUM(AA$8:AF$8)</f>
        <v>0.21811359558652973</v>
      </c>
      <c r="AG23" s="207">
        <f t="shared" ref="AG23" si="94">SUM(AB13:AG13)/SUM(AB$8:AG$8)</f>
        <v>0.21156960494476015</v>
      </c>
      <c r="AH23" s="207">
        <f t="shared" ref="AH23" si="95">SUM(AC13:AH13)/SUM(AC$8:AH$8)</f>
        <v>0.20385154131126154</v>
      </c>
      <c r="AI23" s="207">
        <f t="shared" ref="AI23" si="96">SUM(AD13:AI13)/SUM(AD$8:AI$8)</f>
        <v>0.19749614956679409</v>
      </c>
      <c r="AJ23" s="207">
        <f t="shared" ref="AJ23" si="97">SUM(AE13:AJ13)/SUM(AE$8:AJ$8)</f>
        <v>0.19277989538997969</v>
      </c>
      <c r="AK23" s="207">
        <f t="shared" ref="AK23" si="98">SUM(AF13:AK13)/SUM(AF$8:AK$8)</f>
        <v>0.18557452639840585</v>
      </c>
      <c r="AL23" s="207">
        <f t="shared" ref="AL23" si="99">SUM(AG13:AL13)/SUM(AG$8:AL$8)</f>
        <v>0.18163278096476487</v>
      </c>
      <c r="AM23" s="207">
        <f>SUM(AH13:AM13)/SUM(AH$8:AM$8)</f>
        <v>0.17481658902483463</v>
      </c>
      <c r="AN23" s="207">
        <f t="shared" ref="AN23" si="100">SUM(AI13:AN13)/SUM(AI$8:AN$8)</f>
        <v>0.17102374785189192</v>
      </c>
      <c r="AO23" s="207">
        <f t="shared" ref="AO23" si="101">SUM(AJ13:AO13)/SUM(AJ$8:AO$8)</f>
        <v>0.16750391848904431</v>
      </c>
      <c r="AP23" s="207">
        <f t="shared" ref="AP23" si="102">SUM(AK13:AP13)/SUM(AK$8:AP$8)</f>
        <v>0.16283217679666875</v>
      </c>
      <c r="AQ23" s="207">
        <f t="shared" ref="AQ23" si="103">SUM(AL13:AQ13)/SUM(AL$8:AQ$8)</f>
        <v>0.1602525293202198</v>
      </c>
      <c r="AR23" s="207">
        <f t="shared" ref="AR23" si="104">SUM(AM13:AR13)/SUM(AM$8:AR$8)</f>
        <v>0.15439880320113825</v>
      </c>
      <c r="AS23" s="207">
        <f t="shared" ref="AS23" si="105">SUM(AN13:AS13)/SUM(AN$8:AS$8)</f>
        <v>0.15188143710230212</v>
      </c>
      <c r="AT23" s="207">
        <f t="shared" ref="AT23" si="106">SUM(AO13:AT13)/SUM(AO$8:AT$8)</f>
        <v>0.14824334667710665</v>
      </c>
      <c r="AU23" s="207">
        <f t="shared" ref="AU23" si="107">SUM(AP13:AU13)/SUM(AP$8:AU$8)</f>
        <v>0.14434018239629229</v>
      </c>
      <c r="AV23" s="207">
        <f t="shared" ref="AV23" si="108">SUM(AQ13:AV13)/SUM(AQ$8:AV$8)</f>
        <v>0.14092794623942995</v>
      </c>
      <c r="AW23" s="207">
        <f t="shared" ref="AW23" si="109">SUM(AR13:AW13)/SUM(AR$8:AW$8)</f>
        <v>0.13780352959320266</v>
      </c>
      <c r="AX23" s="207">
        <f t="shared" ref="AX23" si="110">SUM(AS13:AX13)/SUM(AS$8:AX$8)</f>
        <v>0.13069445223254064</v>
      </c>
      <c r="AY23" s="207">
        <f t="shared" ref="AY23:BA23" si="111">SUM(AT13:AY13)/SUM(AT$8:AY$8)</f>
        <v>0.12282668926148578</v>
      </c>
      <c r="AZ23" s="207">
        <f t="shared" ref="AZ23" si="112">SUM(AU13:AZ13)/SUM(AU$8:AZ$8)</f>
        <v>0.11543333625626377</v>
      </c>
      <c r="BA23" s="207">
        <f t="shared" si="111"/>
        <v>0.10789959814382109</v>
      </c>
      <c r="BB23" s="207">
        <f t="shared" ref="BB23" si="113">SUM(AW13:BB13)/SUM(AW$8:BB$8)</f>
        <v>0.10057826213936423</v>
      </c>
      <c r="BC23" s="207">
        <f t="shared" ref="BC23" si="114">SUM(AX13:BC13)/SUM(AX$8:BC$8)</f>
        <v>9.3149257942071947E-2</v>
      </c>
      <c r="BD23" s="207">
        <f t="shared" ref="BD23" si="115">SUM(AY13:BD13)/SUM(AY$8:BD$8)</f>
        <v>9.0462372519097514E-2</v>
      </c>
      <c r="BE23" s="207">
        <f t="shared" ref="BE23" si="116">SUM(AZ13:BE13)/SUM(AZ$8:BE$8)</f>
        <v>8.7665343435695389E-2</v>
      </c>
      <c r="BF23" s="207">
        <f t="shared" ref="BF23" si="117">SUM(BA13:BF13)/SUM(BA$8:BF$8)</f>
        <v>8.4836526793374487E-2</v>
      </c>
      <c r="BG23" s="207">
        <f t="shared" ref="BG23" si="118">SUM(BB13:BG13)/SUM(BB$8:BG$8)</f>
        <v>8.2014429420266849E-2</v>
      </c>
      <c r="BH23" s="207">
        <f t="shared" ref="BH23" si="119">SUM(BC13:BH13)/SUM(BC$8:BH$8)</f>
        <v>7.9262615742648285E-2</v>
      </c>
      <c r="BI23" s="207">
        <f t="shared" ref="BI23" si="120">SUM(BD13:BI13)/SUM(BD$8:BI$8)</f>
        <v>7.6598915933648717E-2</v>
      </c>
      <c r="BJ23" s="207">
        <f t="shared" ref="BJ23" si="121">SUM(BE13:BJ13)/SUM(BE$8:BJ$8)</f>
        <v>6.1676958845023284E-2</v>
      </c>
      <c r="BK23" s="207">
        <f t="shared" ref="BK23" si="122">SUM(BF13:BK13)/SUM(BF$8:BK$8)</f>
        <v>4.7685839604708076E-2</v>
      </c>
      <c r="BL23" s="207">
        <f t="shared" ref="BL23" si="123">SUM(BG13:BL13)/SUM(BG$8:BL$8)</f>
        <v>3.4576367041018304E-2</v>
      </c>
      <c r="BM23" s="207">
        <f t="shared" ref="BM23" si="124">SUM(BH13:BM13)/SUM(BH$8:BM$8)</f>
        <v>2.2286224369030831E-2</v>
      </c>
      <c r="BN23" s="207">
        <f t="shared" ref="BN23" si="125">SUM(BI13:BN13)/SUM(BI$8:BN$8)</f>
        <v>1.0776364459073413E-2</v>
      </c>
      <c r="BO23" s="207">
        <f t="shared" ref="BO23" si="126">SUM(BJ13:BO13)/SUM(BJ$8:BO$8)</f>
        <v>0</v>
      </c>
      <c r="BP23" s="207">
        <f t="shared" ref="BP23" si="127">SUM(BK13:BP13)/SUM(BK$8:BP$8)</f>
        <v>0</v>
      </c>
      <c r="BQ23" s="207">
        <f t="shared" ref="BQ23" si="128">SUM(BL13:BQ13)/SUM(BL$8:BQ$8)</f>
        <v>0</v>
      </c>
      <c r="BR23" s="207">
        <f t="shared" ref="BR23" si="129">SUM(BM13:BR13)/SUM(BM$8:BR$8)</f>
        <v>0</v>
      </c>
      <c r="BS23" s="207">
        <f t="shared" ref="BS23" si="130">SUM(BN13:BS13)/SUM(BN$8:BS$8)</f>
        <v>0</v>
      </c>
      <c r="BT23" s="207">
        <f t="shared" ref="BT23" si="131">SUM(BO13:BT13)/SUM(BO$8:BT$8)</f>
        <v>0</v>
      </c>
      <c r="BU23" s="207">
        <f t="shared" ref="BU23" si="132">SUM(BP13:BU13)/SUM(BP$8:BU$8)</f>
        <v>0</v>
      </c>
    </row>
    <row r="26" spans="1:73" x14ac:dyDescent="0.3">
      <c r="B26" s="239"/>
    </row>
    <row r="28" spans="1:73" x14ac:dyDescent="0.3">
      <c r="B28" s="239"/>
    </row>
    <row r="29" spans="1:73" x14ac:dyDescent="0.3">
      <c r="B29" s="239"/>
    </row>
    <row r="31" spans="1:73" x14ac:dyDescent="0.3">
      <c r="B31" s="239"/>
    </row>
  </sheetData>
  <conditionalFormatting sqref="B6:BU6">
    <cfRule type="cellIs" dxfId="19" priority="1" operator="equal">
      <formula>"Fcst"</formula>
    </cfRule>
    <cfRule type="cellIs" dxfId="18" priority="2" operator="equal">
      <formula>"Actual"</formula>
    </cfRule>
  </conditionalFormatting>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41D21-30FC-4D58-B845-0831EF1583D4}">
  <sheetPr codeName="Sheet32">
    <tabColor rgb="FF7030A0"/>
  </sheetPr>
  <dimension ref="A1:BU36"/>
  <sheetViews>
    <sheetView workbookViewId="0">
      <pane xSplit="1" ySplit="8" topLeftCell="G19" activePane="bottomRight" state="frozen"/>
      <selection pane="topRight" activeCell="B1" sqref="B1"/>
      <selection pane="bottomLeft" activeCell="A9" sqref="A9"/>
      <selection pane="bottomRight" activeCell="T29" sqref="T29"/>
    </sheetView>
  </sheetViews>
  <sheetFormatPr defaultColWidth="8.6640625" defaultRowHeight="14.4" x14ac:dyDescent="0.3"/>
  <cols>
    <col min="1" max="1" width="32.44140625" customWidth="1"/>
    <col min="2" max="4" width="10.109375" bestFit="1" customWidth="1"/>
    <col min="7" max="7" width="10.109375" bestFit="1" customWidth="1"/>
  </cols>
  <sheetData>
    <row r="1" spans="1:73" ht="21" x14ac:dyDescent="0.4">
      <c r="A1" s="155" t="s">
        <v>582</v>
      </c>
    </row>
    <row r="5" spans="1:73" x14ac:dyDescent="0.3">
      <c r="A5" s="143" t="s">
        <v>295</v>
      </c>
      <c r="B5" s="154"/>
    </row>
    <row r="6" spans="1:73" x14ac:dyDescent="0.3">
      <c r="A6" s="143"/>
      <c r="B6" s="154"/>
    </row>
    <row r="7" spans="1:73" x14ac:dyDescent="0.3">
      <c r="B7" s="275" t="str">
        <f>Summary!C2</f>
        <v>Actual</v>
      </c>
      <c r="C7" s="275" t="str">
        <f>Summary!D2</f>
        <v>Actual</v>
      </c>
      <c r="D7" s="275" t="str">
        <f>Summary!E2</f>
        <v>Actual</v>
      </c>
      <c r="E7" s="275" t="str">
        <f>Summary!F2</f>
        <v>Actual</v>
      </c>
      <c r="F7" s="275" t="str">
        <f>Summary!G2</f>
        <v>Actual</v>
      </c>
      <c r="G7" s="275" t="str">
        <f>Summary!H2</f>
        <v>Actual</v>
      </c>
      <c r="H7" s="275" t="str">
        <f>Summary!I2</f>
        <v>Actual</v>
      </c>
      <c r="I7" s="275" t="str">
        <f>Summary!J2</f>
        <v>Fcst</v>
      </c>
      <c r="J7" s="275" t="str">
        <f>Summary!K2</f>
        <v>Fcst</v>
      </c>
      <c r="K7" s="275" t="str">
        <f>Summary!L2</f>
        <v>Fcst</v>
      </c>
      <c r="L7" s="275" t="str">
        <f>Summary!M2</f>
        <v>Fcst</v>
      </c>
      <c r="M7" s="275" t="str">
        <f>Summary!N2</f>
        <v>Fcst</v>
      </c>
      <c r="N7" s="275" t="str">
        <f>Summary!O2</f>
        <v>Fcst</v>
      </c>
      <c r="O7" s="275" t="str">
        <f>Summary!P2</f>
        <v>Fcst</v>
      </c>
      <c r="P7" s="275" t="str">
        <f>Summary!Q2</f>
        <v>Fcst</v>
      </c>
      <c r="Q7" s="275" t="str">
        <f>Summary!R2</f>
        <v>Fcst</v>
      </c>
      <c r="R7" s="275" t="str">
        <f>Summary!S2</f>
        <v>Fcst</v>
      </c>
      <c r="S7" s="275" t="str">
        <f>Summary!T2</f>
        <v>Fcst</v>
      </c>
      <c r="T7" s="275" t="str">
        <f>Summary!U2</f>
        <v>Fcst</v>
      </c>
      <c r="U7" s="275" t="str">
        <f>Summary!V2</f>
        <v>Fcst</v>
      </c>
      <c r="V7" s="275" t="str">
        <f>Summary!W2</f>
        <v>Fcst</v>
      </c>
      <c r="W7" s="275" t="str">
        <f>Summary!X2</f>
        <v>Fcst</v>
      </c>
      <c r="X7" s="275" t="str">
        <f>Summary!Y2</f>
        <v>Fcst</v>
      </c>
      <c r="Y7" s="275" t="str">
        <f>Summary!Z2</f>
        <v>Fcst</v>
      </c>
      <c r="Z7" s="275" t="str">
        <f>Summary!AA2</f>
        <v>Fcst</v>
      </c>
      <c r="AA7" s="275" t="str">
        <f>Summary!AB2</f>
        <v>Fcst</v>
      </c>
      <c r="AB7" s="275" t="str">
        <f>Summary!AC2</f>
        <v>Fcst</v>
      </c>
      <c r="AC7" s="275" t="str">
        <f>Summary!AD2</f>
        <v>Fcst</v>
      </c>
      <c r="AD7" s="275" t="str">
        <f>Summary!AE2</f>
        <v>Fcst</v>
      </c>
      <c r="AE7" s="275" t="str">
        <f>Summary!AF2</f>
        <v>Fcst</v>
      </c>
      <c r="AF7" s="275" t="str">
        <f>Summary!AG2</f>
        <v>Fcst</v>
      </c>
      <c r="AG7" s="275" t="str">
        <f>Summary!AH2</f>
        <v>Fcst</v>
      </c>
      <c r="AH7" s="275" t="str">
        <f>Summary!AI2</f>
        <v>Fcst</v>
      </c>
      <c r="AI7" s="275" t="str">
        <f>Summary!AJ2</f>
        <v>Fcst</v>
      </c>
      <c r="AJ7" s="275" t="str">
        <f>Summary!AK2</f>
        <v>Fcst</v>
      </c>
      <c r="AK7" s="275" t="str">
        <f>Summary!AL2</f>
        <v>Fcst</v>
      </c>
      <c r="AL7" s="275" t="str">
        <f>Summary!AM2</f>
        <v>Fcst</v>
      </c>
      <c r="AM7" s="275" t="str">
        <f>Summary!AN2</f>
        <v>Fcst</v>
      </c>
      <c r="AN7" s="275" t="str">
        <f>Summary!AO2</f>
        <v>Fcst</v>
      </c>
      <c r="AO7" s="275" t="str">
        <f>Summary!AP2</f>
        <v>Fcst</v>
      </c>
      <c r="AP7" s="275" t="str">
        <f>Summary!AQ2</f>
        <v>Fcst</v>
      </c>
      <c r="AQ7" s="275" t="str">
        <f>Summary!AR2</f>
        <v>Fcst</v>
      </c>
      <c r="AR7" s="275" t="str">
        <f>Summary!AS2</f>
        <v>Fcst</v>
      </c>
      <c r="AS7" s="275" t="str">
        <f>Summary!AT2</f>
        <v>Fcst</v>
      </c>
      <c r="AT7" s="275" t="str">
        <f>Summary!AU2</f>
        <v>Fcst</v>
      </c>
      <c r="AU7" s="275" t="str">
        <f>Summary!AV2</f>
        <v>Fcst</v>
      </c>
      <c r="AV7" s="275" t="str">
        <f>Summary!AW2</f>
        <v>Fcst</v>
      </c>
      <c r="AW7" s="275" t="str">
        <f>Summary!AX2</f>
        <v>Fcst</v>
      </c>
      <c r="AX7" s="275" t="str">
        <f>Summary!AY2</f>
        <v>Fcst</v>
      </c>
      <c r="AY7" s="275" t="str">
        <f>Summary!AZ2</f>
        <v>Fcst</v>
      </c>
      <c r="AZ7" s="275" t="str">
        <f>Summary!BA2</f>
        <v>Fcst</v>
      </c>
      <c r="BA7" s="275" t="str">
        <f>Summary!BB2</f>
        <v>Fcst</v>
      </c>
      <c r="BB7" s="275" t="str">
        <f>Summary!BC2</f>
        <v>Fcst</v>
      </c>
      <c r="BC7" s="275" t="str">
        <f>Summary!BD2</f>
        <v>Fcst</v>
      </c>
      <c r="BD7" s="275" t="str">
        <f>Summary!BE2</f>
        <v>Fcst</v>
      </c>
      <c r="BE7" s="275" t="str">
        <f>Summary!BF2</f>
        <v>Fcst</v>
      </c>
      <c r="BF7" s="275" t="str">
        <f>Summary!BG2</f>
        <v>Fcst</v>
      </c>
      <c r="BG7" s="275" t="str">
        <f>Summary!BH2</f>
        <v>Fcst</v>
      </c>
      <c r="BH7" s="275" t="str">
        <f>Summary!BI2</f>
        <v>Fcst</v>
      </c>
      <c r="BI7" s="275" t="str">
        <f>Summary!BJ2</f>
        <v>Fcst</v>
      </c>
      <c r="BJ7" s="275" t="str">
        <f>Summary!BK2</f>
        <v>Fcst</v>
      </c>
      <c r="BK7" s="275" t="str">
        <f>Summary!BL2</f>
        <v>Fcst</v>
      </c>
      <c r="BL7" s="275" t="str">
        <f>Summary!BM2</f>
        <v>Fcst</v>
      </c>
      <c r="BM7" s="275" t="str">
        <f>Summary!BN2</f>
        <v>Fcst</v>
      </c>
      <c r="BN7" s="275" t="str">
        <f>Summary!BO2</f>
        <v>Fcst</v>
      </c>
      <c r="BO7" s="275" t="str">
        <f>Summary!BP2</f>
        <v>Fcst</v>
      </c>
      <c r="BP7" s="275" t="str">
        <f>Summary!BQ2</f>
        <v>Fcst</v>
      </c>
      <c r="BQ7" s="275" t="str">
        <f>Summary!BR2</f>
        <v>Fcst</v>
      </c>
      <c r="BR7" s="275" t="str">
        <f>Summary!BS2</f>
        <v>Fcst</v>
      </c>
      <c r="BS7" s="275" t="str">
        <f>Summary!BT2</f>
        <v>Fcst</v>
      </c>
      <c r="BT7" s="275" t="str">
        <f>Summary!BU2</f>
        <v>Fcst</v>
      </c>
      <c r="BU7" s="275" t="str">
        <f>Summary!BV2</f>
        <v>Fcst</v>
      </c>
    </row>
    <row r="8" spans="1:73" x14ac:dyDescent="0.3">
      <c r="A8" s="282" t="s">
        <v>344</v>
      </c>
      <c r="B8" s="264">
        <f>Summary!C6</f>
        <v>44562</v>
      </c>
      <c r="C8" s="264">
        <f>Summary!D6</f>
        <v>44593</v>
      </c>
      <c r="D8" s="264">
        <f>Summary!E6</f>
        <v>44621</v>
      </c>
      <c r="E8" s="264">
        <f>Summary!F6</f>
        <v>44652</v>
      </c>
      <c r="F8" s="264">
        <f>Summary!G6</f>
        <v>44682</v>
      </c>
      <c r="G8" s="264">
        <f>Summary!H6</f>
        <v>44713</v>
      </c>
      <c r="H8" s="264">
        <f>Summary!I6</f>
        <v>44743</v>
      </c>
      <c r="I8" s="264">
        <f>Summary!J6</f>
        <v>44774</v>
      </c>
      <c r="J8" s="264">
        <f>Summary!K6</f>
        <v>44805</v>
      </c>
      <c r="K8" s="264">
        <f>Summary!L6</f>
        <v>44835</v>
      </c>
      <c r="L8" s="264">
        <f>Summary!M6</f>
        <v>44866</v>
      </c>
      <c r="M8" s="264">
        <f>Summary!N6</f>
        <v>44896</v>
      </c>
      <c r="N8" s="264">
        <f>Summary!O6</f>
        <v>44927</v>
      </c>
      <c r="O8" s="264">
        <f>Summary!P6</f>
        <v>44958</v>
      </c>
      <c r="P8" s="264">
        <f>Summary!Q6</f>
        <v>44986</v>
      </c>
      <c r="Q8" s="264">
        <f>Summary!R6</f>
        <v>45017</v>
      </c>
      <c r="R8" s="264">
        <f>Summary!S6</f>
        <v>45047</v>
      </c>
      <c r="S8" s="264">
        <f>Summary!T6</f>
        <v>45078</v>
      </c>
      <c r="T8" s="264">
        <f>Summary!U6</f>
        <v>45108</v>
      </c>
      <c r="U8" s="264">
        <f>Summary!V6</f>
        <v>45139</v>
      </c>
      <c r="V8" s="264">
        <f>Summary!W6</f>
        <v>45170</v>
      </c>
      <c r="W8" s="264">
        <f>Summary!X6</f>
        <v>45200</v>
      </c>
      <c r="X8" s="264">
        <f>Summary!Y6</f>
        <v>45231</v>
      </c>
      <c r="Y8" s="264">
        <f>Summary!Z6</f>
        <v>45261</v>
      </c>
      <c r="Z8" s="264">
        <f>Summary!AA6</f>
        <v>45292</v>
      </c>
      <c r="AA8" s="264">
        <f>Summary!AB6</f>
        <v>45323</v>
      </c>
      <c r="AB8" s="264">
        <f>Summary!AC6</f>
        <v>45352</v>
      </c>
      <c r="AC8" s="264">
        <f>Summary!AD6</f>
        <v>45383</v>
      </c>
      <c r="AD8" s="264">
        <f>Summary!AE6</f>
        <v>45413</v>
      </c>
      <c r="AE8" s="264">
        <f>Summary!AF6</f>
        <v>45444</v>
      </c>
      <c r="AF8" s="264">
        <f>Summary!AG6</f>
        <v>45474</v>
      </c>
      <c r="AG8" s="264">
        <f>Summary!AH6</f>
        <v>45505</v>
      </c>
      <c r="AH8" s="264">
        <f>Summary!AI6</f>
        <v>45536</v>
      </c>
      <c r="AI8" s="264">
        <f>Summary!AJ6</f>
        <v>45566</v>
      </c>
      <c r="AJ8" s="264">
        <f>Summary!AK6</f>
        <v>45597</v>
      </c>
      <c r="AK8" s="264">
        <f>Summary!AL6</f>
        <v>45627</v>
      </c>
      <c r="AL8" s="264">
        <f>Summary!AM6</f>
        <v>45658</v>
      </c>
      <c r="AM8" s="264">
        <f>Summary!AN6</f>
        <v>45689</v>
      </c>
      <c r="AN8" s="264">
        <f>Summary!AO6</f>
        <v>45717</v>
      </c>
      <c r="AO8" s="264">
        <f>Summary!AP6</f>
        <v>45748</v>
      </c>
      <c r="AP8" s="264">
        <f>Summary!AQ6</f>
        <v>45778</v>
      </c>
      <c r="AQ8" s="264">
        <f>Summary!AR6</f>
        <v>45809</v>
      </c>
      <c r="AR8" s="264">
        <f>Summary!AS6</f>
        <v>45839</v>
      </c>
      <c r="AS8" s="264">
        <f>Summary!AT6</f>
        <v>45870</v>
      </c>
      <c r="AT8" s="264">
        <f>Summary!AU6</f>
        <v>45901</v>
      </c>
      <c r="AU8" s="264">
        <f>Summary!AV6</f>
        <v>45931</v>
      </c>
      <c r="AV8" s="264">
        <f>Summary!AW6</f>
        <v>45962</v>
      </c>
      <c r="AW8" s="264">
        <f>Summary!AX6</f>
        <v>45992</v>
      </c>
      <c r="AX8" s="264">
        <f>Summary!AY6</f>
        <v>46023</v>
      </c>
      <c r="AY8" s="264">
        <f>Summary!AZ6</f>
        <v>46054</v>
      </c>
      <c r="AZ8" s="264">
        <f>Summary!BA6</f>
        <v>46082</v>
      </c>
      <c r="BA8" s="264">
        <f>Summary!BB6</f>
        <v>46113</v>
      </c>
      <c r="BB8" s="264">
        <f>Summary!BC6</f>
        <v>46143</v>
      </c>
      <c r="BC8" s="264">
        <f>Summary!BD6</f>
        <v>46174</v>
      </c>
      <c r="BD8" s="264">
        <f>Summary!BE6</f>
        <v>46204</v>
      </c>
      <c r="BE8" s="264">
        <f>Summary!BF6</f>
        <v>46235</v>
      </c>
      <c r="BF8" s="264">
        <f>Summary!BG6</f>
        <v>46266</v>
      </c>
      <c r="BG8" s="264">
        <f>Summary!BH6</f>
        <v>46296</v>
      </c>
      <c r="BH8" s="264">
        <f>Summary!BI6</f>
        <v>46327</v>
      </c>
      <c r="BI8" s="264">
        <f>Summary!BJ6</f>
        <v>46357</v>
      </c>
      <c r="BJ8" s="264">
        <f>Summary!BK6</f>
        <v>46388</v>
      </c>
      <c r="BK8" s="264">
        <f>Summary!BL6</f>
        <v>46419</v>
      </c>
      <c r="BL8" s="264">
        <f>Summary!BM6</f>
        <v>46447</v>
      </c>
      <c r="BM8" s="264">
        <f>Summary!BN6</f>
        <v>46478</v>
      </c>
      <c r="BN8" s="264">
        <f>Summary!BO6</f>
        <v>46508</v>
      </c>
      <c r="BO8" s="264">
        <f>Summary!BP6</f>
        <v>46539</v>
      </c>
      <c r="BP8" s="264">
        <f>Summary!BQ6</f>
        <v>46569</v>
      </c>
      <c r="BQ8" s="264">
        <f>Summary!BR6</f>
        <v>46600</v>
      </c>
      <c r="BR8" s="264">
        <f>Summary!BS6</f>
        <v>46631</v>
      </c>
      <c r="BS8" s="264">
        <f>Summary!BT6</f>
        <v>46661</v>
      </c>
      <c r="BT8" s="264">
        <f>Summary!BU6</f>
        <v>46692</v>
      </c>
      <c r="BU8" s="264">
        <f>Summary!BV6</f>
        <v>46722</v>
      </c>
    </row>
    <row r="9" spans="1:73" x14ac:dyDescent="0.3">
      <c r="A9" t="s">
        <v>571</v>
      </c>
      <c r="B9" s="239">
        <f>Summary!C18</f>
        <v>186.14785999999998</v>
      </c>
      <c r="C9" s="239">
        <f>Summary!D18</f>
        <v>185.92031</v>
      </c>
      <c r="D9" s="239">
        <f>Summary!E18</f>
        <v>204.12437</v>
      </c>
      <c r="E9" s="239">
        <f>Summary!F18</f>
        <v>206.02524</v>
      </c>
      <c r="F9" s="239">
        <f>Summary!G18</f>
        <v>219.21991999999997</v>
      </c>
      <c r="G9" s="239">
        <f>Summary!H18</f>
        <v>228.31071</v>
      </c>
      <c r="H9" s="239">
        <f>Summary!I18</f>
        <v>249.59349999999998</v>
      </c>
      <c r="I9" s="239">
        <f>Summary!J18</f>
        <v>642.85216030113133</v>
      </c>
      <c r="J9" s="239">
        <f>Summary!K18</f>
        <v>642.87740076217096</v>
      </c>
      <c r="K9" s="239">
        <f>Summary!L18</f>
        <v>639.47422153248704</v>
      </c>
      <c r="L9" s="239">
        <f>Summary!M18</f>
        <v>649.54282095680446</v>
      </c>
      <c r="M9" s="239">
        <f>Summary!N18</f>
        <v>654.25742855504325</v>
      </c>
      <c r="N9" s="239">
        <f>Summary!O18</f>
        <v>656.41457851721532</v>
      </c>
      <c r="O9" s="239">
        <f>Summary!P18</f>
        <v>675.36787526639228</v>
      </c>
      <c r="P9" s="239">
        <f>Summary!Q18</f>
        <v>672.87987394896368</v>
      </c>
      <c r="Q9" s="239">
        <f>Summary!R18</f>
        <v>698.14175072179717</v>
      </c>
      <c r="R9" s="239">
        <f>Summary!S18</f>
        <v>684.78624039382282</v>
      </c>
      <c r="S9" s="239">
        <f>Summary!T18</f>
        <v>684.76310831046442</v>
      </c>
      <c r="T9" s="239">
        <f>Summary!U18</f>
        <v>743.67413934555884</v>
      </c>
      <c r="U9" s="239">
        <f>Summary!V18</f>
        <v>743.41080402724674</v>
      </c>
      <c r="V9" s="239">
        <f>Summary!W18</f>
        <v>740.63368883582484</v>
      </c>
      <c r="W9" s="239">
        <f>Summary!X18</f>
        <v>779.01996236604759</v>
      </c>
      <c r="X9" s="239">
        <f>Summary!Y18</f>
        <v>775.33797977707593</v>
      </c>
      <c r="Y9" s="239">
        <f>Summary!Z18</f>
        <v>844.69436589085637</v>
      </c>
      <c r="Z9" s="239">
        <f>Summary!AA18</f>
        <v>812.88312896494892</v>
      </c>
      <c r="AA9" s="239">
        <f>Summary!AB18</f>
        <v>807.696813638295</v>
      </c>
      <c r="AB9" s="239">
        <f>Summary!AC18</f>
        <v>871.95598153165611</v>
      </c>
      <c r="AC9" s="239">
        <f>Summary!AD18</f>
        <v>883.09690138734504</v>
      </c>
      <c r="AD9" s="239">
        <f>Summary!AE18</f>
        <v>934.37251813475439</v>
      </c>
      <c r="AE9" s="239">
        <f>Summary!AF18</f>
        <v>949.11272843056156</v>
      </c>
      <c r="AF9" s="239">
        <f>Summary!AG18</f>
        <v>991.21287418263501</v>
      </c>
      <c r="AG9" s="239">
        <f>Summary!AH18</f>
        <v>990.64592230331641</v>
      </c>
      <c r="AH9" s="239">
        <f>Summary!AI18</f>
        <v>1077.0888411819988</v>
      </c>
      <c r="AI9" s="239">
        <f>Summary!AJ18</f>
        <v>1078.4701048557088</v>
      </c>
      <c r="AJ9" s="239">
        <f>Summary!AK18</f>
        <v>1073.5684509334124</v>
      </c>
      <c r="AK9" s="239">
        <f>Summary!AL18</f>
        <v>1196.7098429450923</v>
      </c>
      <c r="AL9" s="239">
        <f>Summary!AM18</f>
        <v>1130.2709586181063</v>
      </c>
      <c r="AM9" s="239">
        <f>Summary!AN18</f>
        <v>1219.1032922439745</v>
      </c>
      <c r="AN9" s="239">
        <f>Summary!AO18</f>
        <v>1236.4774228664237</v>
      </c>
      <c r="AO9" s="239">
        <f>Summary!AP18</f>
        <v>1214.8649883539385</v>
      </c>
      <c r="AP9" s="239">
        <f>Summary!AQ18</f>
        <v>1286.031332224926</v>
      </c>
      <c r="AQ9" s="239">
        <f>Summary!AR18</f>
        <v>1304.207816274539</v>
      </c>
      <c r="AR9" s="239">
        <f>Summary!AS18</f>
        <v>1410.4844717825781</v>
      </c>
      <c r="AS9" s="239">
        <f>Summary!AT18</f>
        <v>1377.1011132575798</v>
      </c>
      <c r="AT9" s="239">
        <f>Summary!AU18</f>
        <v>1418.0794112402775</v>
      </c>
      <c r="AU9" s="239">
        <f>Summary!AV18</f>
        <v>1442.3087874688179</v>
      </c>
      <c r="AV9" s="239">
        <f>Summary!AW18</f>
        <v>1474.4169380393728</v>
      </c>
      <c r="AW9" s="239">
        <f>Summary!AX18</f>
        <v>1506.5983960556248</v>
      </c>
      <c r="AX9" s="239">
        <f>Summary!AY18</f>
        <v>1506.7722196997267</v>
      </c>
      <c r="AY9" s="239">
        <f>Summary!AZ18</f>
        <v>1539.0246629672838</v>
      </c>
      <c r="AZ9" s="239">
        <f>Summary!BA18</f>
        <v>1578.4166699084783</v>
      </c>
      <c r="BA9" s="239">
        <f>Summary!BB18</f>
        <v>1622.1231984662957</v>
      </c>
      <c r="BB9" s="239">
        <f>Summary!BC18</f>
        <v>1676.83244421528</v>
      </c>
      <c r="BC9" s="239">
        <f>Summary!BD18</f>
        <v>1735.1982450878777</v>
      </c>
      <c r="BD9" s="239">
        <f>Summary!BE18</f>
        <v>1793.642063619807</v>
      </c>
      <c r="BE9" s="239">
        <f>Summary!BF18</f>
        <v>1856.3349800805545</v>
      </c>
      <c r="BF9" s="239">
        <f>Summary!BG18</f>
        <v>1920.6143829065156</v>
      </c>
      <c r="BG9" s="239">
        <f>Summary!BH18</f>
        <v>1987.0300094473089</v>
      </c>
      <c r="BH9" s="239">
        <f>Summary!BI18</f>
        <v>2057.6732539014743</v>
      </c>
      <c r="BI9" s="239">
        <f>Summary!BJ18</f>
        <v>2129.9075630280408</v>
      </c>
      <c r="BJ9" s="239">
        <f>Summary!BK18</f>
        <v>2204.1104863554765</v>
      </c>
      <c r="BK9" s="239">
        <f>Summary!BL18</f>
        <v>2278.3990149561314</v>
      </c>
      <c r="BL9" s="239">
        <f>Summary!BM18</f>
        <v>2352.7739583814755</v>
      </c>
      <c r="BM9" s="239">
        <f>Summary!BN18</f>
        <v>2433.4267053855579</v>
      </c>
      <c r="BN9" s="239">
        <f>Summary!BO18</f>
        <v>2515.6258527839336</v>
      </c>
      <c r="BO9" s="239">
        <f>Summary!BP18</f>
        <v>2599.3722435620753</v>
      </c>
      <c r="BP9" s="239">
        <f>Summary!BQ18</f>
        <v>2684.6667321541986</v>
      </c>
      <c r="BQ9" s="239">
        <f>Summary!BR18</f>
        <v>2771.5101845987501</v>
      </c>
      <c r="BR9" s="239">
        <f>Summary!BS18</f>
        <v>2859.9034786960083</v>
      </c>
      <c r="BS9" s="239">
        <f>Summary!BT18</f>
        <v>2949.8475041678216</v>
      </c>
      <c r="BT9" s="239">
        <f>Summary!BU18</f>
        <v>3041.3431628195185</v>
      </c>
      <c r="BU9" s="239">
        <f>Summary!BV18</f>
        <v>3134.3653717270818</v>
      </c>
    </row>
    <row r="10" spans="1:73" x14ac:dyDescent="0.3">
      <c r="A10" t="s">
        <v>932</v>
      </c>
      <c r="B10" s="239"/>
      <c r="C10" s="239"/>
      <c r="D10" s="239"/>
      <c r="E10" s="239"/>
      <c r="F10" s="239"/>
      <c r="G10" s="239"/>
      <c r="H10" s="239"/>
      <c r="I10" s="239"/>
      <c r="J10" s="239"/>
      <c r="K10" s="239"/>
      <c r="L10" s="239"/>
      <c r="M10" s="239"/>
      <c r="N10" s="239"/>
      <c r="O10" s="239"/>
      <c r="P10" s="207">
        <f>(SUM(N9:P9)-SUM(B9:D9))/SUM(B9:D9)</f>
        <v>2.4791535616420362</v>
      </c>
      <c r="Q10" s="207">
        <f t="shared" ref="Q10:S10" si="0">(SUM(O9:Q9)-SUM(C9:E9))/SUM(C9:E9)</f>
        <v>2.4331366694986949</v>
      </c>
      <c r="R10" s="207">
        <f t="shared" si="0"/>
        <v>2.2664559802642241</v>
      </c>
      <c r="S10" s="207">
        <f t="shared" si="0"/>
        <v>2.1637556853801718</v>
      </c>
      <c r="T10" s="207">
        <f t="shared" ref="T10" si="1">(SUM(R9:T9)-SUM(F9:H9))/SUM(F9:H9)</f>
        <v>2.0313446301878066</v>
      </c>
      <c r="U10" s="207">
        <f t="shared" ref="U10" si="2">(SUM(S9:U9)-SUM(G9:I9))/SUM(G9:I9)</f>
        <v>0.93784136252531447</v>
      </c>
      <c r="V10" s="207">
        <f t="shared" ref="V10" si="3">(SUM(T9:V9)-SUM(H9:J9))/SUM(H9:J9)</f>
        <v>0.45097711921672251</v>
      </c>
      <c r="W10" s="207">
        <f t="shared" ref="W10" si="4">(SUM(U9:W9)-SUM(I9:K9))/SUM(I9:K9)</f>
        <v>0.17549345980288164</v>
      </c>
      <c r="X10" s="207">
        <f t="shared" ref="X10" si="5">(SUM(V9:X9)-SUM(J9:L9))/SUM(J9:L9)</f>
        <v>0.18794877173329275</v>
      </c>
      <c r="Y10" s="207">
        <f t="shared" ref="Y10" si="6">(SUM(W9:Y9)-SUM(K9:M9))/SUM(K9:M9)</f>
        <v>0.23454115400626116</v>
      </c>
      <c r="Z10" s="207">
        <f t="shared" ref="Z10" si="7">(SUM(X9:Z9)-SUM(L9:N9))/SUM(L9:N9)</f>
        <v>0.24114736805613524</v>
      </c>
      <c r="AA10" s="207">
        <f t="shared" ref="AA10" si="8">(SUM(Y9:AA9)-SUM(M9:O9))/SUM(M9:O9)</f>
        <v>0.24130151182620233</v>
      </c>
      <c r="AB10" s="207">
        <f t="shared" ref="AB10" si="9">(SUM(Z9:AB9)-SUM(N9:P9))/SUM(N9:P9)</f>
        <v>0.24336946410029645</v>
      </c>
      <c r="AC10" s="207">
        <f t="shared" ref="AC10" si="10">(SUM(AA9:AC9)-SUM(O9:Q9))/SUM(O9:Q9)</f>
        <v>0.2523274267366995</v>
      </c>
      <c r="AD10" s="207">
        <f t="shared" ref="AD10" si="11">(SUM(AB9:AD9)-SUM(P9:R9))/SUM(P9:R9)</f>
        <v>0.30820853775129731</v>
      </c>
      <c r="AE10" s="207">
        <f t="shared" ref="AE10" si="12">(SUM(AC9:AE9)-SUM(Q9:S9))/SUM(Q9:S9)</f>
        <v>0.33800554092463986</v>
      </c>
      <c r="AF10" s="207">
        <f t="shared" ref="AF10" si="13">(SUM(AD9:AF9)-SUM(R9:T9))/SUM(R9:T9)</f>
        <v>0.36033795620964787</v>
      </c>
      <c r="AG10" s="207">
        <f t="shared" ref="AG10" si="14">(SUM(AE9:AG9)-SUM(S9:U9))/SUM(S9:U9)</f>
        <v>0.34952881378828105</v>
      </c>
      <c r="AH10" s="207">
        <f t="shared" ref="AH10" si="15">(SUM(AF9:AH9)-SUM(T9:V9))/SUM(T9:V9)</f>
        <v>0.37313015810942579</v>
      </c>
      <c r="AI10" s="207">
        <f t="shared" ref="AI10" si="16">(SUM(AG9:AI9)-SUM(U9:W9))/SUM(U9:W9)</f>
        <v>0.39024094566608047</v>
      </c>
      <c r="AJ10" s="207">
        <f t="shared" ref="AJ10" si="17">(SUM(AH9:AJ9)-SUM(V9:X9))/SUM(V9:X9)</f>
        <v>0.40703231915216542</v>
      </c>
      <c r="AK10" s="207">
        <f t="shared" ref="AK10" si="18">(SUM(AI9:AK9)-SUM(W9:Y9))/SUM(W9:Y9)</f>
        <v>0.39586301954312475</v>
      </c>
      <c r="AL10" s="207">
        <f t="shared" ref="AL10" si="19">(SUM(AJ9:AL9)-SUM(X9:Z9))/SUM(X9:Z9)</f>
        <v>0.39772601553687043</v>
      </c>
      <c r="AM10" s="207">
        <f t="shared" ref="AM10" si="20">(SUM(AK9:AM9)-SUM(Y9:AA9))/SUM(Y9:AA9)</f>
        <v>0.43841360029962745</v>
      </c>
      <c r="AN10" s="207">
        <f t="shared" ref="AN10" si="21">(SUM(AL9:AN9)-SUM(Z9:AB9))/SUM(Z9:AB9)</f>
        <v>0.43863590450479389</v>
      </c>
      <c r="AO10" s="207">
        <f t="shared" ref="AO10" si="22">(SUM(AM9:AO9)-SUM(AA9:AC9))/SUM(AA9:AC9)</f>
        <v>0.43222949490349299</v>
      </c>
      <c r="AP10" s="207">
        <f t="shared" ref="AP10" si="23">(SUM(AN9:AP9)-SUM(AB9:AD9))/SUM(AB9:AD9)</f>
        <v>0.38965510699085792</v>
      </c>
      <c r="AQ10" s="207">
        <f t="shared" ref="AQ10" si="24">(SUM(AO9:AQ9)-SUM(AC9:AE9))/SUM(AC9:AE9)</f>
        <v>0.3753808610632704</v>
      </c>
      <c r="AR10" s="207">
        <f t="shared" ref="AR10" si="25">(SUM(AP9:AR9)-SUM(AD9:AF9))/SUM(AD9:AF9)</f>
        <v>0.39170217262364854</v>
      </c>
      <c r="AS10" s="207">
        <f t="shared" ref="AS10" si="26">(SUM(AQ9:AS9)-SUM(AE9:AG9))/SUM(AE9:AG9)</f>
        <v>0.39605361789765237</v>
      </c>
      <c r="AT10" s="207">
        <f t="shared" ref="AT10" si="27">(SUM(AR9:AT9)-SUM(AF9:AH9))/SUM(AF9:AH9)</f>
        <v>0.37487315719032943</v>
      </c>
      <c r="AU10" s="207">
        <f t="shared" ref="AU10" si="28">(SUM(AS9:AU9)-SUM(AG9:AI9))/SUM(AG9:AI9)</f>
        <v>0.34685740099343215</v>
      </c>
      <c r="AV10" s="207">
        <f t="shared" ref="AV10" si="29">(SUM(AT9:AV9)-SUM(AH9:AJ9))/SUM(AH9:AJ9)</f>
        <v>0.34240759308984187</v>
      </c>
      <c r="AW10" s="207">
        <f t="shared" ref="AW10" si="30">(SUM(AU9:AW9)-SUM(AI9:AK9))/SUM(AI9:AK9)</f>
        <v>0.32088876048011788</v>
      </c>
      <c r="AX10" s="207">
        <f t="shared" ref="AX10" si="31">(SUM(AV9:AX9)-SUM(AJ9:AL9))/SUM(AJ9:AL9)</f>
        <v>0.31972432115190963</v>
      </c>
      <c r="AY10" s="207">
        <f t="shared" ref="AY10" si="32">(SUM(AW9:AY9)-SUM(AK9:AM9))/SUM(AK9:AM9)</f>
        <v>0.28378097030266947</v>
      </c>
      <c r="AZ10" s="207">
        <f t="shared" ref="AZ10" si="33">(SUM(AX9:AZ9)-SUM(AL9:AN9))/SUM(AL9:AN9)</f>
        <v>0.28957189904269348</v>
      </c>
      <c r="BA10" s="207">
        <f t="shared" ref="BA10" si="34">(SUM(AY9:BA9)-SUM(AM9:AO9))/SUM(AM9:AO9)</f>
        <v>0.29127765787916082</v>
      </c>
      <c r="BB10" s="207">
        <f t="shared" ref="BB10" si="35">(SUM(AZ9:BB9)-SUM(AN9:AP9))/SUM(AN9:AP9)</f>
        <v>0.3050266436810416</v>
      </c>
      <c r="BC10" s="207">
        <f t="shared" ref="BC10" si="36">(SUM(BA9:BC9)-SUM(AO9:AQ9))/SUM(AO9:AQ9)</f>
        <v>0.32300029295187732</v>
      </c>
      <c r="BD10" s="207">
        <f t="shared" ref="BD10" si="37">(SUM(BB9:BD9)-SUM(AP9:AR9))/SUM(AP9:AR9)</f>
        <v>0.30118279766498218</v>
      </c>
      <c r="BE10" s="207">
        <f t="shared" ref="BE10" si="38">(SUM(BC9:BE9)-SUM(AQ9:AS9))/SUM(AQ9:AS9)</f>
        <v>0.31609168905203711</v>
      </c>
      <c r="BF10" s="207">
        <f t="shared" ref="BF10" si="39">(SUM(BD9:BF9)-SUM(AR9:AT9))/SUM(AR9:AT9)</f>
        <v>0.32454473466945366</v>
      </c>
      <c r="BG10" s="207">
        <f t="shared" ref="BG10" si="40">(SUM(BE9:BG9)-SUM(AS9:AU9))/SUM(AS9:AU9)</f>
        <v>0.36023455118975622</v>
      </c>
      <c r="BH10" s="207">
        <f t="shared" ref="BH10" si="41">(SUM(BF9:BH9)-SUM(AT9:AV9))/SUM(AT9:AV9)</f>
        <v>0.37614436129645173</v>
      </c>
      <c r="BI10" s="207">
        <f t="shared" ref="BI10" si="42">(SUM(BG9:BI9)-SUM(AU9:AW9))/SUM(AU9:AW9)</f>
        <v>0.39592095371791591</v>
      </c>
      <c r="BJ10" s="207">
        <f t="shared" ref="BJ10" si="43">(SUM(BH9:BJ9)-SUM(AV9:AX9))/SUM(AV9:AX9)</f>
        <v>0.42424106013672375</v>
      </c>
      <c r="BK10" s="207">
        <f t="shared" ref="BK10" si="44">(SUM(BI9:BK9)-SUM(AW9:AY9))/SUM(AW9:AY9)</f>
        <v>0.45251382173365207</v>
      </c>
      <c r="BL10" s="207">
        <f t="shared" ref="BL10" si="45">(SUM(BJ9:BL9)-SUM(AX9:AZ9))/SUM(AX9:AZ9)</f>
        <v>0.47815047509778696</v>
      </c>
      <c r="BM10" s="207">
        <f t="shared" ref="BM10" si="46">(SUM(BK9:BM9)-SUM(AY9:BA9))/SUM(AY9:BA9)</f>
        <v>0.49055881231408194</v>
      </c>
      <c r="BN10" s="207">
        <f t="shared" ref="BN10" si="47">(SUM(BL9:BN9)-SUM(AZ9:BB9))/SUM(AZ9:BB9)</f>
        <v>0.49708204512143195</v>
      </c>
      <c r="BO10" s="207">
        <f t="shared" ref="BO10" si="48">(SUM(BM9:BO9)-SUM(BA9:BC9))/SUM(BA9:BC9)</f>
        <v>0.49944260148077102</v>
      </c>
      <c r="BP10" s="207">
        <f t="shared" ref="BP10" si="49">(SUM(BN9:BP9)-SUM(BB9:BD9))/SUM(BB9:BD9)</f>
        <v>0.49830102634106749</v>
      </c>
      <c r="BQ10" s="207">
        <f t="shared" ref="BQ10" si="50">(SUM(BO9:BQ9)-SUM(BC9:BE9))/SUM(BC9:BE9)</f>
        <v>0.49587501396406103</v>
      </c>
      <c r="BR10" s="207">
        <f t="shared" ref="BR10" si="51">(SUM(BP9:BR9)-SUM(BD9:BF9))/SUM(BD9:BF9)</f>
        <v>0.49285412599616796</v>
      </c>
      <c r="BS10" s="207">
        <f t="shared" ref="BS10" si="52">(SUM(BQ9:BS9)-SUM(BE9:BG9))/SUM(BE9:BG9)</f>
        <v>0.48877374691893477</v>
      </c>
      <c r="BT10" s="207">
        <f t="shared" ref="BT10" si="53">(SUM(BR9:BT9)-SUM(BF9:BH9))/SUM(BF9:BH9)</f>
        <v>0.48375906708665967</v>
      </c>
      <c r="BU10" s="207">
        <f t="shared" ref="BU10" si="54">(SUM(BS9:BU9)-SUM(BG9:BI9))/SUM(BG9:BI9)</f>
        <v>0.47791598455593215</v>
      </c>
    </row>
    <row r="11" spans="1:73" x14ac:dyDescent="0.3">
      <c r="A11" t="s">
        <v>933</v>
      </c>
      <c r="B11" s="239"/>
      <c r="C11" s="239"/>
      <c r="D11" s="239"/>
      <c r="E11" s="239"/>
      <c r="F11" s="239"/>
      <c r="G11" s="239"/>
      <c r="H11" s="239"/>
      <c r="I11" s="239"/>
      <c r="J11" s="239"/>
      <c r="K11" s="239"/>
      <c r="L11" s="239"/>
      <c r="M11" s="239"/>
      <c r="N11" s="239"/>
      <c r="O11" s="239"/>
      <c r="P11" s="207"/>
      <c r="Q11" s="239"/>
      <c r="R11" s="239"/>
      <c r="S11" s="207">
        <f>(SUM(N9:S9)-SUM(B9:G9))/SUM(B9:G9)</f>
        <v>2.3115338015835745</v>
      </c>
      <c r="T11" s="207">
        <f t="shared" ref="T11:BU11" si="55">(SUM(O9:T9)-SUM(C9:H9))/SUM(C9:H9)</f>
        <v>2.2165420092885517</v>
      </c>
      <c r="U11" s="207">
        <f t="shared" si="55"/>
        <v>1.4156295932883642</v>
      </c>
      <c r="V11" s="207">
        <f t="shared" si="55"/>
        <v>0.96237885553044866</v>
      </c>
      <c r="W11" s="207">
        <f t="shared" si="55"/>
        <v>0.66885610386801941</v>
      </c>
      <c r="X11" s="207">
        <f t="shared" si="55"/>
        <v>0.46326584843283447</v>
      </c>
      <c r="Y11" s="207">
        <f t="shared" si="55"/>
        <v>0.33006790740730224</v>
      </c>
      <c r="Z11" s="207">
        <f t="shared" si="55"/>
        <v>0.20861621371263084</v>
      </c>
      <c r="AA11" s="207">
        <f t="shared" si="55"/>
        <v>0.21499380639977006</v>
      </c>
      <c r="AB11" s="207">
        <f t="shared" si="55"/>
        <v>0.23902394630134954</v>
      </c>
      <c r="AC11" s="207">
        <f t="shared" si="55"/>
        <v>0.2468576286208968</v>
      </c>
      <c r="AD11" s="207">
        <f t="shared" si="55"/>
        <v>0.27533247952241546</v>
      </c>
      <c r="AE11" s="207">
        <f t="shared" si="55"/>
        <v>0.29141985492082623</v>
      </c>
      <c r="AF11" s="207">
        <f t="shared" si="55"/>
        <v>0.30720041335784021</v>
      </c>
      <c r="AG11" s="207">
        <f t="shared" si="55"/>
        <v>0.3294357527312175</v>
      </c>
      <c r="AH11" s="207">
        <f t="shared" si="55"/>
        <v>0.3562221416776406</v>
      </c>
      <c r="AI11" s="207">
        <f t="shared" si="55"/>
        <v>0.37580137941695185</v>
      </c>
      <c r="AJ11" s="207">
        <f t="shared" si="55"/>
        <v>0.37907320600685607</v>
      </c>
      <c r="AK11" s="207">
        <f t="shared" si="55"/>
        <v>0.38491749843707812</v>
      </c>
      <c r="AL11" s="207">
        <f t="shared" si="55"/>
        <v>0.39411884603817365</v>
      </c>
      <c r="AM11" s="207">
        <f t="shared" si="55"/>
        <v>0.42328424019274347</v>
      </c>
      <c r="AN11" s="207">
        <f t="shared" si="55"/>
        <v>0.41765818039593827</v>
      </c>
      <c r="AO11" s="207">
        <f t="shared" si="55"/>
        <v>0.41542611717437</v>
      </c>
      <c r="AP11" s="207">
        <f t="shared" si="55"/>
        <v>0.41297422694896974</v>
      </c>
      <c r="AQ11" s="207">
        <f t="shared" si="55"/>
        <v>0.40536031122954663</v>
      </c>
      <c r="AR11" s="207">
        <f t="shared" si="55"/>
        <v>0.41080329991068248</v>
      </c>
      <c r="AS11" s="207">
        <f t="shared" si="55"/>
        <v>0.39299185589252827</v>
      </c>
      <c r="AT11" s="207">
        <f t="shared" si="55"/>
        <v>0.37511426907594575</v>
      </c>
      <c r="AU11" s="207">
        <f t="shared" si="55"/>
        <v>0.36826867119067214</v>
      </c>
      <c r="AV11" s="207">
        <f t="shared" si="55"/>
        <v>0.36793234084640486</v>
      </c>
      <c r="AW11" s="207">
        <f t="shared" si="55"/>
        <v>0.34666018313336106</v>
      </c>
      <c r="AX11" s="207">
        <f t="shared" si="55"/>
        <v>0.33276379480783524</v>
      </c>
      <c r="AY11" s="207">
        <f t="shared" si="55"/>
        <v>0.31172295175839559</v>
      </c>
      <c r="AZ11" s="207">
        <f t="shared" si="55"/>
        <v>0.30469494701894301</v>
      </c>
      <c r="BA11" s="207">
        <f t="shared" si="55"/>
        <v>0.30495809183939443</v>
      </c>
      <c r="BB11" s="207">
        <f t="shared" si="55"/>
        <v>0.29468280067230829</v>
      </c>
      <c r="BC11" s="207">
        <f t="shared" si="55"/>
        <v>0.30678192210494543</v>
      </c>
      <c r="BD11" s="207">
        <f t="shared" si="55"/>
        <v>0.29644345790663018</v>
      </c>
      <c r="BE11" s="207">
        <f t="shared" si="55"/>
        <v>0.31080961890652137</v>
      </c>
      <c r="BF11" s="207">
        <f t="shared" si="55"/>
        <v>0.32381112701318365</v>
      </c>
      <c r="BG11" s="207">
        <f t="shared" si="55"/>
        <v>0.33155724616152255</v>
      </c>
      <c r="BH11" s="207">
        <f t="shared" si="55"/>
        <v>0.34698394420632073</v>
      </c>
      <c r="BI11" s="207">
        <f t="shared" si="55"/>
        <v>0.36113304728769474</v>
      </c>
      <c r="BJ11" s="207">
        <f t="shared" si="55"/>
        <v>0.39315586917580558</v>
      </c>
      <c r="BK11" s="207">
        <f t="shared" si="55"/>
        <v>0.41526398894968697</v>
      </c>
      <c r="BL11" s="207">
        <f t="shared" si="55"/>
        <v>0.43794861703159976</v>
      </c>
      <c r="BM11" s="207">
        <f t="shared" si="55"/>
        <v>0.45830470733670831</v>
      </c>
      <c r="BN11" s="207">
        <f t="shared" si="55"/>
        <v>0.47556590829548279</v>
      </c>
      <c r="BO11" s="207">
        <f t="shared" si="55"/>
        <v>0.48924840044302004</v>
      </c>
      <c r="BP11" s="207">
        <f t="shared" si="55"/>
        <v>0.49461134836280363</v>
      </c>
      <c r="BQ11" s="207">
        <f t="shared" si="55"/>
        <v>0.49644866687911349</v>
      </c>
      <c r="BR11" s="207">
        <f t="shared" si="55"/>
        <v>0.49598172581040628</v>
      </c>
      <c r="BS11" s="207">
        <f t="shared" si="55"/>
        <v>0.49329493850555156</v>
      </c>
      <c r="BT11" s="207">
        <f t="shared" si="55"/>
        <v>0.48950740754181371</v>
      </c>
      <c r="BU11" s="207">
        <f t="shared" si="55"/>
        <v>0.48500094408613342</v>
      </c>
    </row>
    <row r="12" spans="1:73" x14ac:dyDescent="0.3">
      <c r="A12" t="s">
        <v>583</v>
      </c>
      <c r="P12" s="207"/>
      <c r="Q12" s="207"/>
      <c r="R12" s="207"/>
      <c r="S12" s="207"/>
      <c r="T12" s="207"/>
      <c r="U12" s="207"/>
      <c r="V12" s="207"/>
      <c r="W12" s="207"/>
      <c r="X12" s="207">
        <f>(SUM(M9:X9)-SUM(A9:L9))/SUM(A9:L9)</f>
        <v>1.0987917263329057</v>
      </c>
      <c r="Y12" s="207">
        <f t="shared" ref="Y12:Z12" si="56">(SUM(N9:Y9)-SUM(B9:M9))/SUM(B9:M9)</f>
        <v>0.84759668774618568</v>
      </c>
      <c r="Z12" s="207">
        <f t="shared" si="56"/>
        <v>0.71003191360144791</v>
      </c>
      <c r="AA12" s="207">
        <f>(SUM(P9:AA9)-SUM(D9:O9))/SUM(D9:O9)</f>
        <v>0.58571389470506985</v>
      </c>
      <c r="AB12" s="207">
        <f t="shared" ref="AB12:AK12" si="57">(SUM(Q9:AB9)-SUM(E9:P9))/SUM(E9:P9)</f>
        <v>0.49703011598212149</v>
      </c>
      <c r="AC12" s="207">
        <f t="shared" si="57"/>
        <v>0.41379528019954276</v>
      </c>
      <c r="AD12" s="207">
        <f>(SUM(S9:AD9)-SUM(G9:R9))/SUM(G9:R9)</f>
        <v>0.35619724347562381</v>
      </c>
      <c r="AE12" s="207">
        <f t="shared" si="57"/>
        <v>0.30922436997137637</v>
      </c>
      <c r="AF12" s="207">
        <f t="shared" si="57"/>
        <v>0.25958830900250801</v>
      </c>
      <c r="AG12" s="207">
        <f t="shared" si="57"/>
        <v>0.27439050536672155</v>
      </c>
      <c r="AH12" s="207">
        <f t="shared" si="57"/>
        <v>0.3000931088183118</v>
      </c>
      <c r="AI12" s="207">
        <f t="shared" si="57"/>
        <v>0.31417269885096255</v>
      </c>
      <c r="AJ12" s="207">
        <f t="shared" si="57"/>
        <v>0.32979366376236141</v>
      </c>
      <c r="AK12" s="207">
        <f t="shared" si="57"/>
        <v>0.34114809902125959</v>
      </c>
      <c r="AL12" s="207">
        <f t="shared" ref="AL12" si="58">(SUM(AA9:AL9)-SUM(O9:Z9))/SUM(O9:Z9)</f>
        <v>0.35329187433491599</v>
      </c>
      <c r="AM12" s="207">
        <f t="shared" ref="AM12" si="59">(SUM(AB9:AM9)-SUM(P9:AA9))/SUM(P9:AA9)</f>
        <v>0.37914065287172705</v>
      </c>
      <c r="AN12" s="207">
        <f t="shared" ref="AN12" si="60">(SUM(AC9:AN9)-SUM(Q9:AB9))/SUM(Q9:AB9)</f>
        <v>0.38893356767441706</v>
      </c>
      <c r="AO12" s="207">
        <f t="shared" ref="AO12" si="61">(SUM(AD9:AO9)-SUM(R9:AC9))/SUM(R9:AC9)</f>
        <v>0.39692311572041933</v>
      </c>
      <c r="AP12" s="207">
        <f t="shared" ref="AP12" si="62">(SUM(AE9:AP9)-SUM(S9:AD9))/SUM(S9:AD9)</f>
        <v>0.39723553696869501</v>
      </c>
      <c r="AQ12" s="207">
        <f t="shared" ref="AQ12" si="63">(SUM(AF9:AQ9)-SUM(T9:AE9))/SUM(T9:AE9)</f>
        <v>0.39579271320704756</v>
      </c>
      <c r="AR12" s="207">
        <f t="shared" ref="AR12" si="64">(SUM(AG9:AR9)-SUM(U9:AF9))/SUM(U9:AF9)</f>
        <v>0.40307147781840841</v>
      </c>
      <c r="AS12" s="207">
        <f t="shared" ref="AS12" si="65">(SUM(AH9:AS9)-SUM(V9:AG9))/SUM(V9:AG9)</f>
        <v>0.40688305022943089</v>
      </c>
      <c r="AT12" s="207">
        <f t="shared" ref="AT12" si="66">(SUM(AI9:AT9)-SUM(W9:AH9))/SUM(W9:AH9)</f>
        <v>0.39453248352668485</v>
      </c>
      <c r="AU12" s="207">
        <f t="shared" ref="AU12" si="67">(SUM(AJ9:AU9)-SUM(X9:AI9))/SUM(X9:AI9)</f>
        <v>0.38965308120253483</v>
      </c>
      <c r="AV12" s="207">
        <f t="shared" ref="AV12" si="68">(SUM(AK9:AV9)-SUM(Y9:AJ9))/SUM(Y9:AJ9)</f>
        <v>0.38845214016173063</v>
      </c>
      <c r="AW12" s="207">
        <f t="shared" ref="AW12" si="69">(SUM(AL9:AW9)-SUM(Z9:AK9))/SUM(Z9:AK9)</f>
        <v>0.37312078339953486</v>
      </c>
      <c r="AX12" s="207">
        <f t="shared" ref="AX12" si="70">(SUM(AM9:AX9)-SUM(AA9:AL9))/SUM(AA9:AL9)</f>
        <v>0.3681717209154966</v>
      </c>
      <c r="AY12" s="207">
        <f t="shared" ref="AY12" si="71">(SUM(AN9:AY9)-SUM(AB9:AM9))/SUM(AB9:AM9)</f>
        <v>0.34857176817916019</v>
      </c>
      <c r="AZ12" s="207">
        <f t="shared" ref="AZ12" si="72">(SUM(AO9:AZ9)-SUM(AC9:AN9))/SUM(AC9:AN9)</f>
        <v>0.33684429523787235</v>
      </c>
      <c r="BA12" s="207">
        <f t="shared" ref="BA12" si="73">(SUM(AP9:BA9)-SUM(AD9:AO9))/SUM(AD9:AO9)</f>
        <v>0.33407433289603899</v>
      </c>
      <c r="BB12" s="207">
        <f t="shared" ref="BB12" si="74">(SUM(AQ9:BB9)-SUM(AE9:AP9))/SUM(AE9:AP9)</f>
        <v>0.32824716325428893</v>
      </c>
      <c r="BC12" s="207">
        <f t="shared" ref="BC12" si="75">(SUM(AR9:BC9)-SUM(AF9:AQ9))/SUM(AF9:AQ9)</f>
        <v>0.32530023664494478</v>
      </c>
      <c r="BD12" s="207">
        <f t="shared" ref="BD12" si="76">(SUM(AS9:BD9)-SUM(AG9:AR9))/SUM(AG9:AR9)</f>
        <v>0.31316744127909329</v>
      </c>
      <c r="BE12" s="207">
        <f t="shared" ref="BE12" si="77">(SUM(AT9:BE9)-SUM(AH9:AS9))/SUM(AH9:AS9)</f>
        <v>0.31123332904081397</v>
      </c>
      <c r="BF12" s="207">
        <f t="shared" ref="BF12" si="78">(SUM(AU9:BF9)-SUM(AI9:AT9))/SUM(AI9:AT9)</f>
        <v>0.31494128503406188</v>
      </c>
      <c r="BG12" s="207">
        <f t="shared" ref="BG12" si="79">(SUM(AV9:BG9)-SUM(AJ9:AU9))/SUM(AJ9:AU9)</f>
        <v>0.31927166695860054</v>
      </c>
      <c r="BH12" s="207">
        <f t="shared" ref="BH12" si="80">(SUM(AW9:BH9)-SUM(AK9:AV9))/SUM(AK9:AV9)</f>
        <v>0.3227362162116198</v>
      </c>
      <c r="BI12" s="207">
        <f t="shared" ref="BI12" si="81">(SUM(AX9:BI9)-SUM(AL9:AW9))/SUM(AL9:AW9)</f>
        <v>0.33605763246724135</v>
      </c>
      <c r="BJ12" s="207">
        <f t="shared" ref="BJ12" si="82">(SUM(AY9:BJ9)-SUM(AM9:AX9))/SUM(AM9:AX9)</f>
        <v>0.34790842506633846</v>
      </c>
      <c r="BK12" s="207">
        <f t="shared" ref="BK12" si="83">(SUM(AZ9:BK9)-SUM(AN9:AY9))/SUM(AN9:AY9)</f>
        <v>0.36634243233028663</v>
      </c>
      <c r="BL12" s="207">
        <f t="shared" ref="BL12" si="84">(SUM(BA9:BL9)-SUM(AO9:AZ9))/SUM(AO9:AZ9)</f>
        <v>0.38434839209115851</v>
      </c>
      <c r="BM12" s="207">
        <f t="shared" ref="BM12" si="85">(SUM(BB9:BM9)-SUM(AP9:BA9))/SUM(AP9:BA9)</f>
        <v>0.39852006408332818</v>
      </c>
      <c r="BN12" s="207">
        <f t="shared" ref="BN12" si="86">(SUM(BC9:BN9)-SUM(AQ9:BB9))/SUM(AQ9:BB9)</f>
        <v>0.41488678787621025</v>
      </c>
      <c r="BO12" s="207">
        <f t="shared" ref="BO12" si="87">(SUM(BD9:BO9)-SUM(AR9:BC9))/SUM(AR9:BC9)</f>
        <v>0.42879647100814389</v>
      </c>
      <c r="BP12" s="207">
        <f t="shared" ref="BP12" si="88">(SUM(BE9:BP9)-SUM(AS9:BD9))/SUM(AS9:BD9)</f>
        <v>0.44719823813231785</v>
      </c>
      <c r="BQ12" s="207">
        <f t="shared" ref="BQ12" si="89">(SUM(BF9:BQ9)-SUM(AT9:BE9))/SUM(AT9:BE9)</f>
        <v>0.458771695736232</v>
      </c>
      <c r="BR12" s="207">
        <f t="shared" ref="BR12" si="90">(SUM(BG9:BR9)-SUM(AU9:BF9))/SUM(AU9:BF9)</f>
        <v>0.46926438521794156</v>
      </c>
      <c r="BS12" s="207">
        <f t="shared" ref="BS12" si="91">(SUM(BH9:BS9)-SUM(AV9:BG9))/SUM(AV9:BG9)</f>
        <v>0.47730904380699585</v>
      </c>
      <c r="BT12" s="207">
        <f t="shared" ref="BT12" si="92">(SUM(BI9:BT9)-SUM(AW9:BH9))/SUM(AW9:BH9)</f>
        <v>0.48318096627315776</v>
      </c>
      <c r="BU12" s="207">
        <f t="shared" ref="BU12" si="93">(SUM(BJ9:BU9)-SUM(AX9:BI9))/SUM(AX9:BI9)</f>
        <v>0.486917610080144</v>
      </c>
    </row>
    <row r="13" spans="1:73" x14ac:dyDescent="0.3">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row>
    <row r="14" spans="1:73" x14ac:dyDescent="0.3">
      <c r="A14" t="s">
        <v>405</v>
      </c>
      <c r="B14" s="412">
        <f>Summary!C45</f>
        <v>-39.517110000000002</v>
      </c>
      <c r="C14" s="412">
        <f>Summary!D45</f>
        <v>30.309809999999999</v>
      </c>
      <c r="D14" s="412">
        <f>Summary!E45</f>
        <v>-13.72693000000001</v>
      </c>
      <c r="E14" s="412">
        <f>Summary!F45</f>
        <v>34.878059999999977</v>
      </c>
      <c r="F14" s="412">
        <f>Summary!G45</f>
        <v>-51.591150000000027</v>
      </c>
      <c r="G14" s="412">
        <f>Summary!H45</f>
        <v>-3.0504899999999679</v>
      </c>
      <c r="H14" s="412">
        <f>Summary!I45</f>
        <v>-9.5484900000000437</v>
      </c>
      <c r="I14" s="412">
        <f>Summary!J45</f>
        <v>-170.89367549561632</v>
      </c>
      <c r="J14" s="412">
        <f>Summary!K45</f>
        <v>-174.94785031950505</v>
      </c>
      <c r="K14" s="412">
        <f>Summary!L45</f>
        <v>-194.98546218934138</v>
      </c>
      <c r="L14" s="412">
        <f>Summary!M45</f>
        <v>-188.57610690959871</v>
      </c>
      <c r="M14" s="412">
        <f>Summary!N45</f>
        <v>-239.00665649879909</v>
      </c>
      <c r="N14" s="412">
        <f>Summary!O45</f>
        <v>-252.70045858694982</v>
      </c>
      <c r="O14" s="412">
        <f>Summary!P45</f>
        <v>-198.41985407805464</v>
      </c>
      <c r="P14" s="412">
        <f>Summary!Q45</f>
        <v>-264.20780231211171</v>
      </c>
      <c r="Q14" s="412">
        <f>Summary!R45</f>
        <v>-239.53097431684228</v>
      </c>
      <c r="R14" s="412">
        <f>Summary!S45</f>
        <v>-307.69722119456424</v>
      </c>
      <c r="S14" s="412">
        <f>Summary!T45</f>
        <v>-333.79174339291148</v>
      </c>
      <c r="T14" s="412">
        <f>Summary!U45</f>
        <v>-303.94532695200974</v>
      </c>
      <c r="U14" s="412">
        <f>Summary!V45</f>
        <v>-367.8851098701108</v>
      </c>
      <c r="V14" s="412">
        <f>Summary!W45</f>
        <v>-382.03038608706913</v>
      </c>
      <c r="W14" s="412">
        <f>Summary!X45</f>
        <v>-397.34827237810521</v>
      </c>
      <c r="X14" s="412">
        <f>Summary!Y45</f>
        <v>-396.66986070163068</v>
      </c>
      <c r="Y14" s="412">
        <f>Summary!Z45</f>
        <v>-374.26184117520734</v>
      </c>
      <c r="Z14" s="412">
        <f>Summary!AA45</f>
        <v>-455.04520050880672</v>
      </c>
      <c r="AA14" s="412">
        <f>Summary!AB45</f>
        <v>-409.68252746908638</v>
      </c>
      <c r="AB14" s="412">
        <f>Summary!AC45</f>
        <v>-419.49477390736433</v>
      </c>
      <c r="AC14" s="412">
        <f>Summary!AD45</f>
        <v>-409.63755422504767</v>
      </c>
      <c r="AD14" s="412">
        <f>Summary!AE45</f>
        <v>-386.60670837421321</v>
      </c>
      <c r="AE14" s="412">
        <f>Summary!AF45</f>
        <v>-354.30879212266245</v>
      </c>
      <c r="AF14" s="412">
        <f>Summary!AG45</f>
        <v>-354.341288919519</v>
      </c>
      <c r="AG14" s="412">
        <f>Summary!AH45</f>
        <v>-375.76635348445961</v>
      </c>
      <c r="AH14" s="412">
        <f>Summary!AI45</f>
        <v>-305.24130965793938</v>
      </c>
      <c r="AI14" s="412">
        <f>Summary!AJ45</f>
        <v>-335.09142513424001</v>
      </c>
      <c r="AJ14" s="412">
        <f>Summary!AK45</f>
        <v>-309.47302790614151</v>
      </c>
      <c r="AK14" s="412">
        <f>Summary!AL45</f>
        <v>-226.04734556818562</v>
      </c>
      <c r="AL14" s="412">
        <f>Summary!AM45</f>
        <v>-286.53824138035907</v>
      </c>
      <c r="AM14" s="412">
        <f>Summary!AN45</f>
        <v>-117.13581252551126</v>
      </c>
      <c r="AN14" s="412">
        <f>Summary!AO45</f>
        <v>-189.04070720040363</v>
      </c>
      <c r="AO14" s="412">
        <f>Summary!AP45</f>
        <v>-179.76280655409846</v>
      </c>
      <c r="AP14" s="412">
        <f>Summary!AQ45</f>
        <v>-143.5502184092984</v>
      </c>
      <c r="AQ14" s="412">
        <f>Summary!AR45</f>
        <v>-97.746090522987288</v>
      </c>
      <c r="AR14" s="412">
        <f>Summary!AS45</f>
        <v>-29.302236295373859</v>
      </c>
      <c r="AS14" s="412">
        <f>Summary!AT45</f>
        <v>-59.948159421322543</v>
      </c>
      <c r="AT14" s="412">
        <f>Summary!AU45</f>
        <v>6.2880336555606391</v>
      </c>
      <c r="AU14" s="412">
        <f>Summary!AV45</f>
        <v>-1.087514495405685</v>
      </c>
      <c r="AV14" s="412">
        <f>Summary!AW45</f>
        <v>56.505883257130108</v>
      </c>
      <c r="AW14" s="412">
        <f>Summary!AX45</f>
        <v>56.930346187283249</v>
      </c>
      <c r="AX14" s="412">
        <f>Summary!AY45</f>
        <v>1063.2719376843493</v>
      </c>
      <c r="AY14" s="412">
        <f>Summary!AZ45</f>
        <v>1092.3796806039663</v>
      </c>
      <c r="AZ14" s="412">
        <f>Summary!BA45</f>
        <v>1128.041542975983</v>
      </c>
      <c r="BA14" s="412">
        <f>Summary!BB45</f>
        <v>1167.6641361920592</v>
      </c>
      <c r="BB14" s="412">
        <f>Summary!BC45</f>
        <v>1216.3872237896271</v>
      </c>
      <c r="BC14" s="412">
        <f>Summary!BD45</f>
        <v>1269.4670289906717</v>
      </c>
      <c r="BD14" s="412">
        <f>Summary!BE45</f>
        <v>1323.1184544029829</v>
      </c>
      <c r="BE14" s="412">
        <f>Summary!BF45</f>
        <v>1380.170551713949</v>
      </c>
      <c r="BF14" s="412">
        <f>Summary!BG45</f>
        <v>1439.1790435081814</v>
      </c>
      <c r="BG14" s="412">
        <f>Summary!BH45</f>
        <v>1499.6485886726296</v>
      </c>
      <c r="BH14" s="412">
        <f>Summary!BI45</f>
        <v>1563.9990870815532</v>
      </c>
      <c r="BI14" s="412">
        <f>Summary!BJ45</f>
        <v>1630.3101828597414</v>
      </c>
      <c r="BJ14" s="412">
        <f>Summary!BK45</f>
        <v>2175.6104863554765</v>
      </c>
      <c r="BK14" s="412">
        <f>Summary!BL45</f>
        <v>2249.8990149561314</v>
      </c>
      <c r="BL14" s="412">
        <f>Summary!BM45</f>
        <v>2324.2739583814755</v>
      </c>
      <c r="BM14" s="412">
        <f>Summary!BN45</f>
        <v>2404.4267053855579</v>
      </c>
      <c r="BN14" s="412">
        <f>Summary!BO45</f>
        <v>2486.6258527839336</v>
      </c>
      <c r="BO14" s="412">
        <f>Summary!BP45</f>
        <v>2569.8722435620753</v>
      </c>
      <c r="BP14" s="412">
        <f>Summary!BQ45</f>
        <v>2655.1667321541986</v>
      </c>
      <c r="BQ14" s="412">
        <f>Summary!BR45</f>
        <v>2742.0101845987501</v>
      </c>
      <c r="BR14" s="412">
        <f>Summary!BS45</f>
        <v>2829.9034786960083</v>
      </c>
      <c r="BS14" s="412">
        <f>Summary!BT45</f>
        <v>2919.8475041678216</v>
      </c>
      <c r="BT14" s="412">
        <f>Summary!BU45</f>
        <v>3010.8431628195185</v>
      </c>
      <c r="BU14" s="412">
        <f>Summary!BV45</f>
        <v>3103.8653717270818</v>
      </c>
    </row>
    <row r="15" spans="1:73" x14ac:dyDescent="0.3">
      <c r="A15" t="s">
        <v>934</v>
      </c>
      <c r="B15" s="412"/>
      <c r="C15" s="412"/>
      <c r="D15" s="207">
        <f>SUM(B14:D14)/SUM(B9:D9)</f>
        <v>-3.9803066523561748E-2</v>
      </c>
      <c r="E15" s="207">
        <f t="shared" ref="E15:G15" si="94">SUM(C14:E14)/SUM(C9:E9)</f>
        <v>8.6333730781113685E-2</v>
      </c>
      <c r="F15" s="207">
        <f t="shared" si="94"/>
        <v>-4.8365894040024567E-2</v>
      </c>
      <c r="G15" s="207">
        <f t="shared" si="94"/>
        <v>-3.0240077256134233E-2</v>
      </c>
      <c r="H15" s="207">
        <f t="shared" ref="H15" si="95">SUM(F14:H14)/SUM(F9:H9)</f>
        <v>-9.2078479624568499E-2</v>
      </c>
      <c r="I15" s="207">
        <f t="shared" ref="I15" si="96">SUM(G14:I14)/SUM(G9:I9)</f>
        <v>-0.16372216153124738</v>
      </c>
      <c r="J15" s="207">
        <f t="shared" ref="J15" si="97">SUM(H14:J14)/SUM(H9:J9)</f>
        <v>-0.23147572314128645</v>
      </c>
      <c r="K15" s="207">
        <f t="shared" ref="K15" si="98">SUM(I14:K14)/SUM(I9:K9)</f>
        <v>-0.28091934624980597</v>
      </c>
      <c r="L15" s="207">
        <f t="shared" ref="L15" si="99">SUM(J14:L14)/SUM(J9:L9)</f>
        <v>-0.28909934565495693</v>
      </c>
      <c r="M15" s="207">
        <f t="shared" ref="M15" si="100">SUM(K14:M14)/SUM(K9:M9)</f>
        <v>-0.32037071184451105</v>
      </c>
      <c r="N15" s="207">
        <f t="shared" ref="N15" si="101">SUM(L14:N14)/SUM(L9:N9)</f>
        <v>-0.34704523824021466</v>
      </c>
      <c r="O15" s="207">
        <f t="shared" ref="O15" si="102">SUM(M14:O14)/SUM(M9:O9)</f>
        <v>-0.34748897809199492</v>
      </c>
      <c r="P15" s="207">
        <f t="shared" ref="P15" si="103">SUM(N14:P14)/SUM(N9:P9)</f>
        <v>-0.3568322231037323</v>
      </c>
      <c r="Q15" s="207">
        <f t="shared" ref="Q15" si="104">SUM(O14:Q14)/SUM(O9:Q9)</f>
        <v>-0.34312071613374318</v>
      </c>
      <c r="R15" s="207">
        <f t="shared" ref="R15" si="105">SUM(P14:R14)/SUM(P9:R9)</f>
        <v>-0.39470419955710534</v>
      </c>
      <c r="S15" s="207">
        <f t="shared" ref="S15" si="106">SUM(Q14:S14)/SUM(Q9:S9)</f>
        <v>-0.4260887611059781</v>
      </c>
      <c r="T15" s="207">
        <f t="shared" ref="T15" si="107">SUM(R14:T14)/SUM(R9:T9)</f>
        <v>-0.44738963809831778</v>
      </c>
      <c r="U15" s="207">
        <f t="shared" ref="U15" si="108">SUM(S14:U14)/SUM(S9:U9)</f>
        <v>-0.46302602957680861</v>
      </c>
      <c r="V15" s="207">
        <f t="shared" ref="V15" si="109">SUM(T14:V14)/SUM(T9:V9)</f>
        <v>-0.47306729300206052</v>
      </c>
      <c r="W15" s="207">
        <f t="shared" ref="W15" si="110">SUM(U14:W14)/SUM(U9:W9)</f>
        <v>-0.50695143290522526</v>
      </c>
      <c r="X15" s="207">
        <f t="shared" ref="X15" si="111">SUM(V14:X14)/SUM(V9:X9)</f>
        <v>-0.5124413105877651</v>
      </c>
      <c r="Y15" s="207">
        <f t="shared" ref="Y15" si="112">SUM(W14:Y14)/SUM(W9:Y9)</f>
        <v>-0.48697561547223917</v>
      </c>
      <c r="Z15" s="207">
        <f t="shared" ref="Z15" si="113">SUM(X14:Z14)/SUM(X9:Z9)</f>
        <v>-0.5039126575372046</v>
      </c>
      <c r="AA15" s="207">
        <f t="shared" ref="AA15" si="114">SUM(Y14:AA14)/SUM(Y9:AA9)</f>
        <v>-0.50257675784157696</v>
      </c>
      <c r="AB15" s="207">
        <f t="shared" ref="AB15" si="115">SUM(Z14:AB14)/SUM(Z9:AB9)</f>
        <v>-0.51522727895325338</v>
      </c>
      <c r="AC15" s="207">
        <f t="shared" ref="AC15" si="116">SUM(AA14:AC14)/SUM(AA9:AC9)</f>
        <v>-0.48339284061400017</v>
      </c>
      <c r="AD15" s="207">
        <f t="shared" ref="AD15" si="117">SUM(AB14:AD14)/SUM(AB9:AD9)</f>
        <v>-0.45204415635781575</v>
      </c>
      <c r="AE15" s="207">
        <f t="shared" ref="AE15" si="118">SUM(AC14:AE14)/SUM(AC9:AE9)</f>
        <v>-0.41587525444468032</v>
      </c>
      <c r="AF15" s="207">
        <f t="shared" ref="AF15" si="119">SUM(AD14:AF14)/SUM(AD9:AF9)</f>
        <v>-0.38099888872207077</v>
      </c>
      <c r="AG15" s="207">
        <f t="shared" ref="AG15" si="120">SUM(AE14:AG14)/SUM(AE9:AG9)</f>
        <v>-0.3699853189660483</v>
      </c>
      <c r="AH15" s="207">
        <f t="shared" ref="AH15" si="121">SUM(AF14:AH14)/SUM(AF9:AH9)</f>
        <v>-0.33846573223830562</v>
      </c>
      <c r="AI15" s="207">
        <f t="shared" ref="AI15" si="122">SUM(AG14:AI14)/SUM(AG9:AI9)</f>
        <v>-0.32296024283136476</v>
      </c>
      <c r="AJ15" s="207">
        <f t="shared" ref="AJ15" si="123">SUM(AH14:AJ14)/SUM(AH9:AJ9)</f>
        <v>-0.29413697446227316</v>
      </c>
      <c r="AK15" s="207">
        <f t="shared" ref="AK15" si="124">SUM(AI14:AK14)/SUM(AI9:AK9)</f>
        <v>-0.2599812511855617</v>
      </c>
      <c r="AL15" s="207">
        <f t="shared" ref="AL15" si="125">SUM(AJ14:AL14)/SUM(AJ9:AL9)</f>
        <v>-0.24174289322560119</v>
      </c>
      <c r="AM15" s="207">
        <f t="shared" ref="AM15" si="126">SUM(AK14:AM14)/SUM(AK9:AM9)</f>
        <v>-0.17758219568841915</v>
      </c>
      <c r="AN15" s="207">
        <f t="shared" ref="AN15" si="127">SUM(AL14:AN14)/SUM(AL9:AN9)</f>
        <v>-0.16529260411097255</v>
      </c>
      <c r="AO15" s="207">
        <f t="shared" ref="AO15" si="128">SUM(AM14:AO14)/SUM(AM9:AO9)</f>
        <v>-0.13239245735779753</v>
      </c>
      <c r="AP15" s="207">
        <f t="shared" ref="AP15" si="129">SUM(AN14:AP14)/SUM(AN9:AP9)</f>
        <v>-0.13708924162652478</v>
      </c>
      <c r="AQ15" s="207">
        <f t="shared" ref="AQ15" si="130">SUM(AO14:AQ14)/SUM(AO9:AQ9)</f>
        <v>-0.11065639739220783</v>
      </c>
      <c r="AR15" s="207">
        <f t="shared" ref="AR15" si="131">SUM(AP14:AR14)/SUM(AP9:AR9)</f>
        <v>-6.7637400358233915E-2</v>
      </c>
      <c r="AS15" s="207">
        <f t="shared" ref="AS15" si="132">SUM(AQ14:AS14)/SUM(AQ9:AS9)</f>
        <v>-4.5700373381413036E-2</v>
      </c>
      <c r="AT15" s="207">
        <f t="shared" ref="AT15" si="133">SUM(AR14:AT14)/SUM(AR9:AT9)</f>
        <v>-1.972633629509463E-2</v>
      </c>
      <c r="AU15" s="207">
        <f t="shared" ref="AU15" si="134">SUM(AS14:AU14)/SUM(AS9:AU9)</f>
        <v>-1.2919829698817218E-2</v>
      </c>
      <c r="AV15" s="207">
        <f t="shared" ref="AV15" si="135">SUM(AT14:AV14)/SUM(AT9:AV9)</f>
        <v>1.4235104109794186E-2</v>
      </c>
      <c r="AW15" s="207">
        <f t="shared" ref="AW15" si="136">SUM(AU14:AW14)/SUM(AU9:AW9)</f>
        <v>2.5399159514742517E-2</v>
      </c>
      <c r="AX15" s="207">
        <f t="shared" ref="AX15" si="137">SUM(AV14:AX14)/SUM(AV9:AX9)</f>
        <v>0.2622022885494607</v>
      </c>
      <c r="AY15" s="207">
        <f t="shared" ref="AY15" si="138">SUM(AW14:AY14)/SUM(AW9:AY9)</f>
        <v>0.48602588945141667</v>
      </c>
      <c r="AZ15" s="207">
        <f t="shared" ref="AZ15" si="139">SUM(AX14:AZ14)/SUM(AX9:AZ9)</f>
        <v>0.71010845929367217</v>
      </c>
      <c r="BA15" s="207">
        <f t="shared" ref="BA15" si="140">SUM(AY14:BA14)/SUM(AY9:BA9)</f>
        <v>0.7148516150306824</v>
      </c>
      <c r="BB15" s="207">
        <f t="shared" ref="BB15" si="141">SUM(AZ14:BB14)/SUM(AZ9:BB9)</f>
        <v>0.72007890270993613</v>
      </c>
      <c r="BC15" s="207">
        <f t="shared" ref="BC15" si="142">SUM(BA14:BC14)/SUM(BA9:BC9)</f>
        <v>0.72574626648752871</v>
      </c>
      <c r="BD15" s="207">
        <f t="shared" ref="BD15" si="143">SUM(BB14:BD14)/SUM(BB9:BD9)</f>
        <v>0.73169653337209073</v>
      </c>
      <c r="BE15" s="207">
        <f t="shared" ref="BE15" si="144">SUM(BC14:BE14)/SUM(BC9:BE9)</f>
        <v>0.73772083953864098</v>
      </c>
      <c r="BF15" s="207">
        <f t="shared" ref="BF15" si="145">SUM(BD14:BF14)/SUM(BD9:BF9)</f>
        <v>0.74363164202626619</v>
      </c>
      <c r="BG15" s="207">
        <f t="shared" ref="BG15" si="146">SUM(BE14:BG14)/SUM(BE9:BG9)</f>
        <v>0.74930840393876341</v>
      </c>
      <c r="BH15" s="207">
        <f t="shared" ref="BH15" si="147">SUM(BF14:BH14)/SUM(BF9:BH9)</f>
        <v>0.75483435858423964</v>
      </c>
      <c r="BI15" s="207">
        <f t="shared" ref="BI15" si="148">SUM(BG14:BI14)/SUM(BG9:BI9)</f>
        <v>0.76020302989172739</v>
      </c>
      <c r="BJ15" s="207">
        <f t="shared" ref="BJ15" si="149">SUM(BH14:BJ14)/SUM(BH9:BJ9)</f>
        <v>0.84014066097605744</v>
      </c>
      <c r="BK15" s="207">
        <f t="shared" ref="BK15" si="150">SUM(BI14:BK14)/SUM(BI9:BK9)</f>
        <v>0.91582542741140827</v>
      </c>
      <c r="BL15" s="207">
        <f t="shared" ref="BL15" si="151">SUM(BJ14:BL14)/SUM(BJ9:BL9)</f>
        <v>0.98749137464390702</v>
      </c>
      <c r="BM15" s="207">
        <f t="shared" ref="BM15" si="152">SUM(BK14:BM14)/SUM(BK9:BM9)</f>
        <v>0.98782662798870102</v>
      </c>
      <c r="BN15" s="207">
        <f t="shared" ref="BN15" si="153">SUM(BL14:BN14)/SUM(BL9:BN9)</f>
        <v>0.98815364898030222</v>
      </c>
      <c r="BO15" s="207">
        <f t="shared" ref="BO15" si="154">SUM(BM14:BO14)/SUM(BM9:BO9)</f>
        <v>0.98840817756044574</v>
      </c>
      <c r="BP15" s="207">
        <f t="shared" ref="BP15" si="155">SUM(BN14:BP14)/SUM(BN9:BP9)</f>
        <v>0.98871746389941717</v>
      </c>
      <c r="BQ15" s="207">
        <f t="shared" ref="BQ15" si="156">SUM(BO14:BQ14)/SUM(BO9:BQ9)</f>
        <v>0.98901378438158039</v>
      </c>
      <c r="BR15" s="207">
        <f t="shared" ref="BR15" si="157">SUM(BP14:BR14)/SUM(BP9:BR9)</f>
        <v>0.98929784276151222</v>
      </c>
      <c r="BS15" s="207">
        <f t="shared" ref="BS15" si="158">SUM(BQ14:BS14)/SUM(BQ9:BS9)</f>
        <v>0.98957029762252713</v>
      </c>
      <c r="BT15" s="207">
        <f t="shared" ref="BT15" si="159">SUM(BR14:BT14)/SUM(BR9:BT9)</f>
        <v>0.98977527540545518</v>
      </c>
      <c r="BU15" s="207">
        <f t="shared" ref="BU15" si="160">SUM(BS14:BU14)/SUM(BS9:BU9)</f>
        <v>0.99002800491126897</v>
      </c>
    </row>
    <row r="16" spans="1:73" x14ac:dyDescent="0.3">
      <c r="A16" t="s">
        <v>935</v>
      </c>
      <c r="B16" s="412"/>
      <c r="C16" s="412"/>
      <c r="D16" s="412"/>
      <c r="E16" s="412"/>
      <c r="F16" s="412"/>
      <c r="G16" s="207">
        <f>SUM(B14:G14)/SUM(B9:G9)</f>
        <v>-3.4720768616403441E-2</v>
      </c>
      <c r="H16" s="207">
        <f t="shared" ref="H16:BS16" si="161">SUM(C14:H14)/SUM(C9:H9)</f>
        <v>-9.8432172650346449E-3</v>
      </c>
      <c r="I16" s="207">
        <f t="shared" si="161"/>
        <v>-0.12223844893604888</v>
      </c>
      <c r="J16" s="207">
        <f t="shared" si="161"/>
        <v>-0.17139074733241702</v>
      </c>
      <c r="K16" s="207">
        <f t="shared" si="161"/>
        <v>-0.230717567813847</v>
      </c>
      <c r="L16" s="207">
        <f t="shared" si="161"/>
        <v>-0.24306811366038264</v>
      </c>
      <c r="M16" s="207">
        <f t="shared" si="161"/>
        <v>-0.28113578313853643</v>
      </c>
      <c r="N16" s="207">
        <f t="shared" si="161"/>
        <v>-0.31428021852281995</v>
      </c>
      <c r="O16" s="207">
        <f t="shared" si="161"/>
        <v>-0.31869763115393235</v>
      </c>
      <c r="P16" s="207">
        <f t="shared" si="161"/>
        <v>-0.33888494390015145</v>
      </c>
      <c r="Q16" s="207">
        <f t="shared" si="161"/>
        <v>-0.34504077256964749</v>
      </c>
      <c r="R16" s="207">
        <f t="shared" si="161"/>
        <v>-0.37150408942346502</v>
      </c>
      <c r="S16" s="207">
        <f t="shared" si="161"/>
        <v>-0.39199644196776678</v>
      </c>
      <c r="T16" s="207">
        <f t="shared" si="161"/>
        <v>-0.39609284012833829</v>
      </c>
      <c r="U16" s="207">
        <f t="shared" si="161"/>
        <v>-0.42980275921705841</v>
      </c>
      <c r="V16" s="207">
        <f t="shared" si="161"/>
        <v>-0.45045313083023286</v>
      </c>
      <c r="W16" s="207">
        <f t="shared" si="161"/>
        <v>-0.47819021211543078</v>
      </c>
      <c r="X16" s="207">
        <f t="shared" si="161"/>
        <v>-0.48841481995645969</v>
      </c>
      <c r="Y16" s="207">
        <f t="shared" si="161"/>
        <v>-0.48027897336270814</v>
      </c>
      <c r="Z16" s="207">
        <f t="shared" si="161"/>
        <v>-0.50537708980171725</v>
      </c>
      <c r="AA16" s="207">
        <f t="shared" si="161"/>
        <v>-0.50733259843613809</v>
      </c>
      <c r="AB16" s="207">
        <f t="shared" si="161"/>
        <v>-0.50137140735020269</v>
      </c>
      <c r="AC16" s="207">
        <f t="shared" si="161"/>
        <v>-0.49338610045395137</v>
      </c>
      <c r="AD16" s="207">
        <f t="shared" si="161"/>
        <v>-0.47621175703269858</v>
      </c>
      <c r="AE16" s="207">
        <f t="shared" si="161"/>
        <v>-0.46296271033152858</v>
      </c>
      <c r="AF16" s="207">
        <f t="shared" si="161"/>
        <v>-0.42925867492272129</v>
      </c>
      <c r="AG16" s="207">
        <f t="shared" si="161"/>
        <v>-0.40925142856101449</v>
      </c>
      <c r="AH16" s="207">
        <f t="shared" si="161"/>
        <v>-0.3752280199784388</v>
      </c>
      <c r="AI16" s="207">
        <f t="shared" si="161"/>
        <v>-0.35067096771351625</v>
      </c>
      <c r="AJ16" s="207">
        <f t="shared" si="161"/>
        <v>-0.33022557316362333</v>
      </c>
      <c r="AK16" s="207">
        <f t="shared" si="161"/>
        <v>-0.29744868355844428</v>
      </c>
      <c r="AL16" s="207">
        <f t="shared" si="161"/>
        <v>-0.28077390248713652</v>
      </c>
      <c r="AM16" s="207">
        <f t="shared" si="161"/>
        <v>-0.2331332629722723</v>
      </c>
      <c r="AN16" s="207">
        <f t="shared" si="161"/>
        <v>-0.21101816174312743</v>
      </c>
      <c r="AO16" s="207">
        <f t="shared" si="161"/>
        <v>-0.18498074871797765</v>
      </c>
      <c r="AP16" s="207">
        <f t="shared" si="161"/>
        <v>-0.15680397376593883</v>
      </c>
      <c r="AQ16" s="207">
        <f t="shared" si="161"/>
        <v>-0.13716411010619223</v>
      </c>
      <c r="AR16" s="207">
        <f t="shared" si="161"/>
        <v>-9.8620932426270763E-2</v>
      </c>
      <c r="AS16" s="207">
        <f t="shared" si="161"/>
        <v>-8.932625980166424E-2</v>
      </c>
      <c r="AT16" s="207">
        <f t="shared" si="161"/>
        <v>-6.291798816955109E-2</v>
      </c>
      <c r="AU16" s="207">
        <f t="shared" si="161"/>
        <v>-3.9492325357997272E-2</v>
      </c>
      <c r="AV16" s="207">
        <f t="shared" si="161"/>
        <v>-1.4868405473033997E-2</v>
      </c>
      <c r="AW16" s="207">
        <f t="shared" si="161"/>
        <v>3.4055382949901548E-3</v>
      </c>
      <c r="AX16" s="207">
        <f t="shared" si="161"/>
        <v>0.12858738400270678</v>
      </c>
      <c r="AY16" s="207">
        <f t="shared" si="161"/>
        <v>0.25590605146405104</v>
      </c>
      <c r="AZ16" s="207">
        <f t="shared" si="161"/>
        <v>0.37535537275741415</v>
      </c>
      <c r="BA16" s="207">
        <f t="shared" si="161"/>
        <v>0.49470243302557421</v>
      </c>
      <c r="BB16" s="207">
        <f t="shared" si="161"/>
        <v>0.60708546758959447</v>
      </c>
      <c r="BC16" s="207">
        <f t="shared" si="161"/>
        <v>0.71825922891052274</v>
      </c>
      <c r="BD16" s="207">
        <f t="shared" si="161"/>
        <v>0.72366881364833824</v>
      </c>
      <c r="BE16" s="207">
        <f t="shared" si="161"/>
        <v>0.72933634305969341</v>
      </c>
      <c r="BF16" s="207">
        <f t="shared" si="161"/>
        <v>0.7351413171638207</v>
      </c>
      <c r="BG16" s="207">
        <f t="shared" si="161"/>
        <v>0.74095065168835217</v>
      </c>
      <c r="BH16" s="207">
        <f t="shared" si="161"/>
        <v>0.74671494911048608</v>
      </c>
      <c r="BI16" s="207">
        <f t="shared" si="161"/>
        <v>0.75234344355324045</v>
      </c>
      <c r="BJ16" s="207">
        <f t="shared" si="161"/>
        <v>0.79706979554364588</v>
      </c>
      <c r="BK16" s="207">
        <f t="shared" si="161"/>
        <v>0.83947122803755436</v>
      </c>
      <c r="BL16" s="207">
        <f t="shared" si="161"/>
        <v>0.87961831715728633</v>
      </c>
      <c r="BM16" s="207">
        <f t="shared" si="161"/>
        <v>0.91767630854078752</v>
      </c>
      <c r="BN16" s="207">
        <f t="shared" si="161"/>
        <v>0.95378136249882028</v>
      </c>
      <c r="BO16" s="207">
        <f t="shared" si="161"/>
        <v>0.98797250355362354</v>
      </c>
      <c r="BP16" s="207">
        <f t="shared" si="161"/>
        <v>0.98829407267911284</v>
      </c>
      <c r="BQ16" s="207">
        <f t="shared" si="161"/>
        <v>0.98860482391769477</v>
      </c>
      <c r="BR16" s="207">
        <f t="shared" si="161"/>
        <v>0.9888745348306629</v>
      </c>
      <c r="BS16" s="207">
        <f t="shared" si="161"/>
        <v>0.98916422673274107</v>
      </c>
      <c r="BT16" s="207">
        <f t="shared" ref="BT16:BU16" si="162">SUM(BO14:BT14)/SUM(BO9:BT9)</f>
        <v>0.9894124459385446</v>
      </c>
      <c r="BU16" s="207">
        <f t="shared" si="162"/>
        <v>0.98967986744366321</v>
      </c>
    </row>
    <row r="17" spans="1:73" x14ac:dyDescent="0.3">
      <c r="A17" t="s">
        <v>584</v>
      </c>
      <c r="R17" s="207">
        <f t="shared" ref="R17" si="163">SUM(G14:R14)/SUM(G9:R9)</f>
        <v>-0.31624011515749917</v>
      </c>
      <c r="S17" s="207">
        <f t="shared" ref="S17" si="164">SUM(H14:S14)/SUM(H9:S9)</f>
        <v>-0.34092478009477545</v>
      </c>
      <c r="T17" s="207">
        <f t="shared" ref="T17" si="165">SUM(I14:T14)/SUM(I9:T9)</f>
        <v>-0.35658071656813517</v>
      </c>
      <c r="U17" s="207">
        <f t="shared" ref="U17" si="166">SUM(J14:U14)/SUM(J9:U9)</f>
        <v>-0.37636248269479311</v>
      </c>
      <c r="V17" s="207">
        <f t="shared" ref="V17" si="167">SUM(K14:V14)/SUM(K9:V9)</f>
        <v>-0.39702044434433609</v>
      </c>
      <c r="W17" s="207">
        <f t="shared" ref="W17" si="168">SUM(L14:W14)/SUM(L9:W9)</f>
        <v>-0.41455142212640356</v>
      </c>
      <c r="X17" s="207">
        <f t="shared" ref="X17:Z17" si="169">SUM(M14:X14)/SUM(M9:X9)</f>
        <v>-0.43287918338079384</v>
      </c>
      <c r="Y17" s="207">
        <f t="shared" si="169"/>
        <v>-0.43895094377025029</v>
      </c>
      <c r="Z17" s="207">
        <f t="shared" si="169"/>
        <v>-0.45404453775909037</v>
      </c>
      <c r="AA17" s="207">
        <f>SUM(P14:AA14)/SUM(P9:AA9)</f>
        <v>-0.47086482660385526</v>
      </c>
      <c r="AB17" s="207">
        <f t="shared" ref="AB17:AK17" si="170">SUM(Q14:AB14)/SUM(Q9:AB9)</f>
        <v>-0.47756440735480976</v>
      </c>
      <c r="AC17" s="207">
        <f t="shared" si="170"/>
        <v>-0.48629029212979208</v>
      </c>
      <c r="AD17" s="207">
        <f>SUM(S14:AD14)/SUM(S9:AD9)</f>
        <v>-0.48187707975247179</v>
      </c>
      <c r="AE17" s="207">
        <f t="shared" si="170"/>
        <v>-0.47106702775673248</v>
      </c>
      <c r="AF17" s="207">
        <f t="shared" si="170"/>
        <v>-0.46453307145301653</v>
      </c>
      <c r="AG17" s="207">
        <f t="shared" si="170"/>
        <v>-0.45422856136189571</v>
      </c>
      <c r="AH17" s="207">
        <f t="shared" si="170"/>
        <v>-0.43280334090048195</v>
      </c>
      <c r="AI17" s="207">
        <f t="shared" si="170"/>
        <v>-0.41538776587247289</v>
      </c>
      <c r="AJ17" s="207">
        <f t="shared" si="170"/>
        <v>-0.39673271695823209</v>
      </c>
      <c r="AK17" s="207">
        <f t="shared" si="170"/>
        <v>-0.37205841002634921</v>
      </c>
      <c r="AL17" s="207">
        <f t="shared" ref="AL17" si="171">SUM(AA14:AL14)/SUM(AA9:AL9)</f>
        <v>-0.34814411253118149</v>
      </c>
      <c r="AM17" s="207">
        <f t="shared" ref="AM17" si="172">SUM(AB14:AM14)/SUM(AB9:AM9)</f>
        <v>-0.31298847969120558</v>
      </c>
      <c r="AN17" s="207">
        <f t="shared" ref="AN17" si="173">SUM(AC14:AN14)/SUM(AC9:AN9)</f>
        <v>-0.28598678909109659</v>
      </c>
      <c r="AO17" s="207">
        <f t="shared" ref="AO17" si="174">SUM(AD14:AO14)/SUM(AD9:AO9)</f>
        <v>-0.26118090999331373</v>
      </c>
      <c r="AP17" s="207">
        <f>SUM(AE14:AP14)/SUM(AE9:AP9)</f>
        <v>-0.2362691202760234</v>
      </c>
      <c r="AQ17" s="207">
        <f t="shared" ref="AQ17" si="175">SUM(AF14:AQ14)/SUM(AF9:AQ9)</f>
        <v>-0.21159564424413685</v>
      </c>
      <c r="AR17" s="207">
        <f t="shared" ref="AR17" si="176">SUM(AG14:AR14)/SUM(AG9:AR9)</f>
        <v>-0.18249469303672378</v>
      </c>
      <c r="AS17" s="207">
        <f t="shared" ref="AS17" si="177">SUM(AH14:AS14)/SUM(AH9:AS9)</f>
        <v>-0.15604069419498912</v>
      </c>
      <c r="AT17" s="207">
        <f t="shared" ref="AT17" si="178">SUM(AI14:AT14)/SUM(AI9:AT9)</f>
        <v>-0.13163596095877328</v>
      </c>
      <c r="AU17" s="207">
        <f t="shared" ref="AU17" si="179">SUM(AJ14:AU14)/SUM(AJ9:AU9)</f>
        <v>-0.10669030942361432</v>
      </c>
      <c r="AV17" s="207">
        <f t="shared" ref="AV17" si="180">SUM(AK14:AV14)/SUM(AK9:AV9)</f>
        <v>-8.0672225814007806E-2</v>
      </c>
      <c r="AW17" s="207">
        <f t="shared" ref="AW17" si="181">SUM(AL14:AW14)/SUM(AL9:AW9)</f>
        <v>-6.1447622204872029E-2</v>
      </c>
      <c r="AX17" s="207">
        <f t="shared" ref="AX17" si="182">SUM(AM14:AX14)/SUM(AM9:AX9)</f>
        <v>2.2286698662406439E-2</v>
      </c>
      <c r="AY17" s="207">
        <f t="shared" ref="AY17" si="183">SUM(AN14:AY14)/SUM(AN9:AY9)</f>
        <v>9.4215333732924206E-2</v>
      </c>
      <c r="AZ17" s="207">
        <f t="shared" ref="AZ17" si="184">SUM(AO14:AZ14)/SUM(AO9:AZ9)</f>
        <v>0.16953736565652086</v>
      </c>
      <c r="BA17" s="207">
        <f t="shared" ref="BA17" si="185">SUM(AP14:BA14)/SUM(AP9:BA9)</f>
        <v>0.24273176030617566</v>
      </c>
      <c r="BB17" s="207">
        <f t="shared" ref="BB17" si="186">SUM(AQ14:BB14)/SUM(AQ9:BB9)</f>
        <v>0.31357918755928804</v>
      </c>
      <c r="BC17" s="207">
        <f t="shared" ref="BC17" si="187">SUM(AR14:BC14)/SUM(AR9:BC9)</f>
        <v>0.38095160888656932</v>
      </c>
      <c r="BD17" s="207">
        <f t="shared" ref="BD17" si="188">SUM(AS14:BD14)/SUM(AS9:BD9)</f>
        <v>0.44556987166907308</v>
      </c>
      <c r="BE17" s="207">
        <f t="shared" ref="BE17" si="189">SUM(AT14:BE14)/SUM(AT9:BE9)</f>
        <v>0.50962223087067926</v>
      </c>
      <c r="BF17" s="207">
        <f t="shared" ref="BF17" si="190">SUM(AU14:BF14)/SUM(AU9:BF9)</f>
        <v>0.56950270466546582</v>
      </c>
      <c r="BG17" s="207">
        <f t="shared" ref="BG17" si="191">SUM(AV14:BG14)/SUM(AV9:BG9)</f>
        <v>0.62844787700662086</v>
      </c>
      <c r="BH17" s="207">
        <f t="shared" ref="BH17" si="192">SUM(AW14:BH14)/SUM(AW9:BH9)</f>
        <v>0.68335320453719173</v>
      </c>
      <c r="BI17" s="207">
        <f t="shared" ref="BI17" si="193">SUM(AX14:BI14)/SUM(AX9:BI9)</f>
        <v>0.73696293115966716</v>
      </c>
      <c r="BJ17" s="207">
        <f t="shared" ref="BJ17" si="194">SUM(AY14:BJ14)/SUM(AY9:BJ9)</f>
        <v>0.76403992260048059</v>
      </c>
      <c r="BK17" s="207">
        <f t="shared" ref="BK17" si="195">SUM(AZ14:BK14)/SUM(AZ9:BK9)</f>
        <v>0.78998565320010505</v>
      </c>
      <c r="BL17" s="207">
        <f t="shared" ref="BL17" si="196">SUM(BA14:BL14)/SUM(BA9:BL9)</f>
        <v>0.81473730204804451</v>
      </c>
      <c r="BM17" s="207">
        <f t="shared" ref="BM17" si="197">SUM(BB14:BM14)/SUM(BB9:BM9)</f>
        <v>0.83830909767096828</v>
      </c>
      <c r="BN17" s="207">
        <f t="shared" ref="BN17" si="198">SUM(BC14:BN14)/SUM(BC9:BN9)</f>
        <v>0.86075423511252114</v>
      </c>
      <c r="BO17" s="207">
        <f t="shared" ref="BO17" si="199">SUM(BD14:BO14)/SUM(BD9:BO9)</f>
        <v>0.88205492368136551</v>
      </c>
      <c r="BP17" s="207">
        <f t="shared" ref="BP17" si="200">SUM(BE14:BP14)/SUM(BE9:BP9)</f>
        <v>0.90226650368891692</v>
      </c>
      <c r="BQ17" s="207">
        <f t="shared" ref="BQ17" si="201">SUM(BF14:BQ14)/SUM(BF9:BQ9)</f>
        <v>0.92145768258191385</v>
      </c>
      <c r="BR17" s="207">
        <f t="shared" ref="BR17" si="202">SUM(BG14:BR14)/SUM(BG9:BR9)</f>
        <v>0.93964712690306218</v>
      </c>
      <c r="BS17" s="207">
        <f t="shared" ref="BS17" si="203">SUM(BH14:BS14)/SUM(BH9:BS9)</f>
        <v>0.95692387973257864</v>
      </c>
      <c r="BT17" s="207">
        <f t="shared" ref="BT17" si="204">SUM(BI14:BT14)/SUM(BI9:BT9)</f>
        <v>0.97332661505863372</v>
      </c>
      <c r="BU17" s="207">
        <f t="shared" ref="BU17" si="205">SUM(BJ14:BU14)/SUM(BJ9:BU9)</f>
        <v>0.98890821125815054</v>
      </c>
    </row>
    <row r="19" spans="1:73" x14ac:dyDescent="0.3">
      <c r="A19" t="s">
        <v>620</v>
      </c>
      <c r="G19" s="207">
        <f t="shared" ref="G19:R19" si="206">G16</f>
        <v>-3.4720768616403441E-2</v>
      </c>
      <c r="H19" s="207">
        <f t="shared" si="206"/>
        <v>-9.8432172650346449E-3</v>
      </c>
      <c r="I19" s="207">
        <f t="shared" si="206"/>
        <v>-0.12223844893604888</v>
      </c>
      <c r="J19" s="207">
        <f t="shared" si="206"/>
        <v>-0.17139074733241702</v>
      </c>
      <c r="K19" s="207">
        <f t="shared" si="206"/>
        <v>-0.230717567813847</v>
      </c>
      <c r="L19" s="207">
        <f t="shared" si="206"/>
        <v>-0.24306811366038264</v>
      </c>
      <c r="M19" s="207">
        <f t="shared" si="206"/>
        <v>-0.28113578313853643</v>
      </c>
      <c r="N19" s="207">
        <f t="shared" si="206"/>
        <v>-0.31428021852281995</v>
      </c>
      <c r="O19" s="207">
        <f t="shared" si="206"/>
        <v>-0.31869763115393235</v>
      </c>
      <c r="P19" s="207">
        <f t="shared" si="206"/>
        <v>-0.33888494390015145</v>
      </c>
      <c r="Q19" s="207">
        <f t="shared" si="206"/>
        <v>-0.34504077256964749</v>
      </c>
      <c r="R19" s="207">
        <f t="shared" si="206"/>
        <v>-0.37150408942346502</v>
      </c>
      <c r="S19" s="207">
        <f t="shared" ref="S19:BU19" si="207">S16</f>
        <v>-0.39199644196776678</v>
      </c>
      <c r="T19" s="207">
        <f t="shared" si="207"/>
        <v>-0.39609284012833829</v>
      </c>
      <c r="U19" s="207">
        <f t="shared" si="207"/>
        <v>-0.42980275921705841</v>
      </c>
      <c r="V19" s="207">
        <f t="shared" si="207"/>
        <v>-0.45045313083023286</v>
      </c>
      <c r="W19" s="207">
        <f t="shared" si="207"/>
        <v>-0.47819021211543078</v>
      </c>
      <c r="X19" s="207">
        <f t="shared" si="207"/>
        <v>-0.48841481995645969</v>
      </c>
      <c r="Y19" s="207">
        <f t="shared" si="207"/>
        <v>-0.48027897336270814</v>
      </c>
      <c r="Z19" s="207">
        <f t="shared" si="207"/>
        <v>-0.50537708980171725</v>
      </c>
      <c r="AA19" s="207">
        <f t="shared" si="207"/>
        <v>-0.50733259843613809</v>
      </c>
      <c r="AB19" s="207">
        <f t="shared" si="207"/>
        <v>-0.50137140735020269</v>
      </c>
      <c r="AC19" s="207">
        <f t="shared" si="207"/>
        <v>-0.49338610045395137</v>
      </c>
      <c r="AD19" s="207">
        <f t="shared" si="207"/>
        <v>-0.47621175703269858</v>
      </c>
      <c r="AE19" s="207">
        <f t="shared" si="207"/>
        <v>-0.46296271033152858</v>
      </c>
      <c r="AF19" s="207">
        <f t="shared" si="207"/>
        <v>-0.42925867492272129</v>
      </c>
      <c r="AG19" s="207">
        <f t="shared" si="207"/>
        <v>-0.40925142856101449</v>
      </c>
      <c r="AH19" s="207">
        <f t="shared" si="207"/>
        <v>-0.3752280199784388</v>
      </c>
      <c r="AI19" s="207">
        <f t="shared" si="207"/>
        <v>-0.35067096771351625</v>
      </c>
      <c r="AJ19" s="207">
        <f t="shared" si="207"/>
        <v>-0.33022557316362333</v>
      </c>
      <c r="AK19" s="207">
        <f t="shared" si="207"/>
        <v>-0.29744868355844428</v>
      </c>
      <c r="AL19" s="207">
        <f t="shared" si="207"/>
        <v>-0.28077390248713652</v>
      </c>
      <c r="AM19" s="207">
        <f t="shared" si="207"/>
        <v>-0.2331332629722723</v>
      </c>
      <c r="AN19" s="207">
        <f t="shared" si="207"/>
        <v>-0.21101816174312743</v>
      </c>
      <c r="AO19" s="207">
        <f t="shared" si="207"/>
        <v>-0.18498074871797765</v>
      </c>
      <c r="AP19" s="207">
        <f t="shared" si="207"/>
        <v>-0.15680397376593883</v>
      </c>
      <c r="AQ19" s="207">
        <f t="shared" si="207"/>
        <v>-0.13716411010619223</v>
      </c>
      <c r="AR19" s="207">
        <f t="shared" si="207"/>
        <v>-9.8620932426270763E-2</v>
      </c>
      <c r="AS19" s="207">
        <f t="shared" si="207"/>
        <v>-8.932625980166424E-2</v>
      </c>
      <c r="AT19" s="207">
        <f t="shared" si="207"/>
        <v>-6.291798816955109E-2</v>
      </c>
      <c r="AU19" s="207">
        <f t="shared" si="207"/>
        <v>-3.9492325357997272E-2</v>
      </c>
      <c r="AV19" s="207">
        <f t="shared" si="207"/>
        <v>-1.4868405473033997E-2</v>
      </c>
      <c r="AW19" s="207">
        <f t="shared" si="207"/>
        <v>3.4055382949901548E-3</v>
      </c>
      <c r="AX19" s="207">
        <f t="shared" si="207"/>
        <v>0.12858738400270678</v>
      </c>
      <c r="AY19" s="207">
        <f t="shared" si="207"/>
        <v>0.25590605146405104</v>
      </c>
      <c r="AZ19" s="207">
        <f t="shared" si="207"/>
        <v>0.37535537275741415</v>
      </c>
      <c r="BA19" s="207">
        <f t="shared" si="207"/>
        <v>0.49470243302557421</v>
      </c>
      <c r="BB19" s="207">
        <f t="shared" si="207"/>
        <v>0.60708546758959447</v>
      </c>
      <c r="BC19" s="207">
        <f t="shared" si="207"/>
        <v>0.71825922891052274</v>
      </c>
      <c r="BD19" s="207">
        <f t="shared" si="207"/>
        <v>0.72366881364833824</v>
      </c>
      <c r="BE19" s="207">
        <f t="shared" si="207"/>
        <v>0.72933634305969341</v>
      </c>
      <c r="BF19" s="207">
        <f t="shared" si="207"/>
        <v>0.7351413171638207</v>
      </c>
      <c r="BG19" s="207">
        <f t="shared" si="207"/>
        <v>0.74095065168835217</v>
      </c>
      <c r="BH19" s="207">
        <f t="shared" si="207"/>
        <v>0.74671494911048608</v>
      </c>
      <c r="BI19" s="207">
        <f t="shared" si="207"/>
        <v>0.75234344355324045</v>
      </c>
      <c r="BJ19" s="207">
        <f t="shared" si="207"/>
        <v>0.79706979554364588</v>
      </c>
      <c r="BK19" s="207">
        <f t="shared" si="207"/>
        <v>0.83947122803755436</v>
      </c>
      <c r="BL19" s="207">
        <f t="shared" si="207"/>
        <v>0.87961831715728633</v>
      </c>
      <c r="BM19" s="207">
        <f t="shared" si="207"/>
        <v>0.91767630854078752</v>
      </c>
      <c r="BN19" s="207">
        <f t="shared" si="207"/>
        <v>0.95378136249882028</v>
      </c>
      <c r="BO19" s="207">
        <f t="shared" si="207"/>
        <v>0.98797250355362354</v>
      </c>
      <c r="BP19" s="207">
        <f t="shared" si="207"/>
        <v>0.98829407267911284</v>
      </c>
      <c r="BQ19" s="207">
        <f t="shared" si="207"/>
        <v>0.98860482391769477</v>
      </c>
      <c r="BR19" s="207">
        <f t="shared" si="207"/>
        <v>0.9888745348306629</v>
      </c>
      <c r="BS19" s="207">
        <f t="shared" si="207"/>
        <v>0.98916422673274107</v>
      </c>
      <c r="BT19" s="207">
        <f t="shared" si="207"/>
        <v>0.9894124459385446</v>
      </c>
      <c r="BU19" s="207">
        <f t="shared" si="207"/>
        <v>0.98967986744366321</v>
      </c>
    </row>
    <row r="20" spans="1:73" x14ac:dyDescent="0.3">
      <c r="A20" t="s">
        <v>933</v>
      </c>
      <c r="G20" s="274">
        <f t="shared" ref="G20:R20" si="208">G11</f>
        <v>0</v>
      </c>
      <c r="H20" s="274">
        <f t="shared" si="208"/>
        <v>0</v>
      </c>
      <c r="I20" s="274">
        <f t="shared" si="208"/>
        <v>0</v>
      </c>
      <c r="J20" s="274">
        <f t="shared" si="208"/>
        <v>0</v>
      </c>
      <c r="K20" s="274">
        <f t="shared" si="208"/>
        <v>0</v>
      </c>
      <c r="L20" s="274">
        <f t="shared" si="208"/>
        <v>0</v>
      </c>
      <c r="M20" s="274">
        <f t="shared" si="208"/>
        <v>0</v>
      </c>
      <c r="N20" s="274">
        <f t="shared" si="208"/>
        <v>0</v>
      </c>
      <c r="O20" s="274">
        <f t="shared" si="208"/>
        <v>0</v>
      </c>
      <c r="P20" s="274">
        <f t="shared" si="208"/>
        <v>0</v>
      </c>
      <c r="Q20" s="274">
        <f t="shared" si="208"/>
        <v>0</v>
      </c>
      <c r="R20" s="274">
        <f t="shared" si="208"/>
        <v>0</v>
      </c>
      <c r="S20" s="274">
        <f t="shared" ref="S20:BU20" si="209">S11</f>
        <v>2.3115338015835745</v>
      </c>
      <c r="T20" s="274">
        <f t="shared" si="209"/>
        <v>2.2165420092885517</v>
      </c>
      <c r="U20" s="274">
        <f t="shared" si="209"/>
        <v>1.4156295932883642</v>
      </c>
      <c r="V20" s="274">
        <f t="shared" si="209"/>
        <v>0.96237885553044866</v>
      </c>
      <c r="W20" s="274">
        <f t="shared" si="209"/>
        <v>0.66885610386801941</v>
      </c>
      <c r="X20" s="274">
        <f t="shared" si="209"/>
        <v>0.46326584843283447</v>
      </c>
      <c r="Y20" s="274">
        <f t="shared" si="209"/>
        <v>0.33006790740730224</v>
      </c>
      <c r="Z20" s="274">
        <f t="shared" si="209"/>
        <v>0.20861621371263084</v>
      </c>
      <c r="AA20" s="274">
        <f t="shared" si="209"/>
        <v>0.21499380639977006</v>
      </c>
      <c r="AB20" s="274">
        <f t="shared" si="209"/>
        <v>0.23902394630134954</v>
      </c>
      <c r="AC20" s="274">
        <f t="shared" si="209"/>
        <v>0.2468576286208968</v>
      </c>
      <c r="AD20" s="274">
        <f t="shared" si="209"/>
        <v>0.27533247952241546</v>
      </c>
      <c r="AE20" s="274">
        <f t="shared" si="209"/>
        <v>0.29141985492082623</v>
      </c>
      <c r="AF20" s="274">
        <f t="shared" si="209"/>
        <v>0.30720041335784021</v>
      </c>
      <c r="AG20" s="274">
        <f t="shared" si="209"/>
        <v>0.3294357527312175</v>
      </c>
      <c r="AH20" s="274">
        <f t="shared" si="209"/>
        <v>0.3562221416776406</v>
      </c>
      <c r="AI20" s="274">
        <f t="shared" si="209"/>
        <v>0.37580137941695185</v>
      </c>
      <c r="AJ20" s="274">
        <f t="shared" si="209"/>
        <v>0.37907320600685607</v>
      </c>
      <c r="AK20" s="274">
        <f t="shared" si="209"/>
        <v>0.38491749843707812</v>
      </c>
      <c r="AL20" s="274">
        <f t="shared" si="209"/>
        <v>0.39411884603817365</v>
      </c>
      <c r="AM20" s="274">
        <f t="shared" si="209"/>
        <v>0.42328424019274347</v>
      </c>
      <c r="AN20" s="274">
        <f t="shared" si="209"/>
        <v>0.41765818039593827</v>
      </c>
      <c r="AO20" s="274">
        <f t="shared" si="209"/>
        <v>0.41542611717437</v>
      </c>
      <c r="AP20" s="274">
        <f t="shared" si="209"/>
        <v>0.41297422694896974</v>
      </c>
      <c r="AQ20" s="274">
        <f t="shared" si="209"/>
        <v>0.40536031122954663</v>
      </c>
      <c r="AR20" s="274">
        <f t="shared" si="209"/>
        <v>0.41080329991068248</v>
      </c>
      <c r="AS20" s="274">
        <f t="shared" si="209"/>
        <v>0.39299185589252827</v>
      </c>
      <c r="AT20" s="274">
        <f t="shared" si="209"/>
        <v>0.37511426907594575</v>
      </c>
      <c r="AU20" s="274">
        <f t="shared" si="209"/>
        <v>0.36826867119067214</v>
      </c>
      <c r="AV20" s="274">
        <f t="shared" si="209"/>
        <v>0.36793234084640486</v>
      </c>
      <c r="AW20" s="274">
        <f t="shared" si="209"/>
        <v>0.34666018313336106</v>
      </c>
      <c r="AX20" s="274">
        <f t="shared" si="209"/>
        <v>0.33276379480783524</v>
      </c>
      <c r="AY20" s="274">
        <f t="shared" si="209"/>
        <v>0.31172295175839559</v>
      </c>
      <c r="AZ20" s="274">
        <f t="shared" si="209"/>
        <v>0.30469494701894301</v>
      </c>
      <c r="BA20" s="274">
        <f t="shared" si="209"/>
        <v>0.30495809183939443</v>
      </c>
      <c r="BB20" s="274">
        <f t="shared" si="209"/>
        <v>0.29468280067230829</v>
      </c>
      <c r="BC20" s="274">
        <f t="shared" si="209"/>
        <v>0.30678192210494543</v>
      </c>
      <c r="BD20" s="274">
        <f t="shared" si="209"/>
        <v>0.29644345790663018</v>
      </c>
      <c r="BE20" s="274">
        <f t="shared" si="209"/>
        <v>0.31080961890652137</v>
      </c>
      <c r="BF20" s="274">
        <f t="shared" si="209"/>
        <v>0.32381112701318365</v>
      </c>
      <c r="BG20" s="274">
        <f t="shared" si="209"/>
        <v>0.33155724616152255</v>
      </c>
      <c r="BH20" s="274">
        <f t="shared" si="209"/>
        <v>0.34698394420632073</v>
      </c>
      <c r="BI20" s="274">
        <f t="shared" si="209"/>
        <v>0.36113304728769474</v>
      </c>
      <c r="BJ20" s="274">
        <f t="shared" si="209"/>
        <v>0.39315586917580558</v>
      </c>
      <c r="BK20" s="274">
        <f t="shared" si="209"/>
        <v>0.41526398894968697</v>
      </c>
      <c r="BL20" s="274">
        <f t="shared" si="209"/>
        <v>0.43794861703159976</v>
      </c>
      <c r="BM20" s="274">
        <f t="shared" si="209"/>
        <v>0.45830470733670831</v>
      </c>
      <c r="BN20" s="274">
        <f t="shared" si="209"/>
        <v>0.47556590829548279</v>
      </c>
      <c r="BO20" s="274">
        <f t="shared" si="209"/>
        <v>0.48924840044302004</v>
      </c>
      <c r="BP20" s="274">
        <f t="shared" si="209"/>
        <v>0.49461134836280363</v>
      </c>
      <c r="BQ20" s="274">
        <f t="shared" si="209"/>
        <v>0.49644866687911349</v>
      </c>
      <c r="BR20" s="274">
        <f t="shared" si="209"/>
        <v>0.49598172581040628</v>
      </c>
      <c r="BS20" s="274">
        <f t="shared" si="209"/>
        <v>0.49329493850555156</v>
      </c>
      <c r="BT20" s="274">
        <f t="shared" si="209"/>
        <v>0.48950740754181371</v>
      </c>
      <c r="BU20" s="274">
        <f t="shared" si="209"/>
        <v>0.48500094408613342</v>
      </c>
    </row>
    <row r="21" spans="1:73" x14ac:dyDescent="0.3">
      <c r="A21" t="s">
        <v>582</v>
      </c>
      <c r="G21" s="418">
        <f t="shared" ref="G21" si="210">SUM(G19:G20)</f>
        <v>-3.4720768616403441E-2</v>
      </c>
      <c r="H21" s="418">
        <f t="shared" ref="H21" si="211">SUM(H19:H20)</f>
        <v>-9.8432172650346449E-3</v>
      </c>
      <c r="I21" s="418">
        <f t="shared" ref="I21:AB21" si="212">SUM(I19:I20)</f>
        <v>-0.12223844893604888</v>
      </c>
      <c r="J21" s="418">
        <f t="shared" si="212"/>
        <v>-0.17139074733241702</v>
      </c>
      <c r="K21" s="418">
        <f t="shared" si="212"/>
        <v>-0.230717567813847</v>
      </c>
      <c r="L21" s="418">
        <f t="shared" si="212"/>
        <v>-0.24306811366038264</v>
      </c>
      <c r="M21" s="418">
        <f t="shared" si="212"/>
        <v>-0.28113578313853643</v>
      </c>
      <c r="N21" s="418">
        <f t="shared" si="212"/>
        <v>-0.31428021852281995</v>
      </c>
      <c r="O21" s="418">
        <f t="shared" si="212"/>
        <v>-0.31869763115393235</v>
      </c>
      <c r="P21" s="418">
        <f t="shared" si="212"/>
        <v>-0.33888494390015145</v>
      </c>
      <c r="Q21" s="418">
        <f>SUM(Q19:Q20)</f>
        <v>-0.34504077256964749</v>
      </c>
      <c r="R21" s="418">
        <f t="shared" si="212"/>
        <v>-0.37150408942346502</v>
      </c>
      <c r="S21" s="418">
        <f t="shared" si="212"/>
        <v>1.9195373596158076</v>
      </c>
      <c r="T21" s="418">
        <f t="shared" si="212"/>
        <v>1.8204491691602134</v>
      </c>
      <c r="U21" s="418">
        <f t="shared" si="212"/>
        <v>0.98582683407130589</v>
      </c>
      <c r="V21" s="418">
        <f t="shared" si="212"/>
        <v>0.5119257247002158</v>
      </c>
      <c r="W21" s="418">
        <f t="shared" si="212"/>
        <v>0.19066589175258863</v>
      </c>
      <c r="X21" s="418">
        <f t="shared" si="212"/>
        <v>-2.5148971523625219E-2</v>
      </c>
      <c r="Y21" s="418">
        <f>SUM(Y19:Y20)</f>
        <v>-0.1502110659554059</v>
      </c>
      <c r="Z21" s="418">
        <f t="shared" si="212"/>
        <v>-0.29676087608908641</v>
      </c>
      <c r="AA21" s="418">
        <f t="shared" si="212"/>
        <v>-0.29233879203636803</v>
      </c>
      <c r="AB21" s="418">
        <f t="shared" si="212"/>
        <v>-0.26234746104885315</v>
      </c>
      <c r="AC21" s="418">
        <f>SUM(AC19:AC20)</f>
        <v>-0.24652847183305457</v>
      </c>
      <c r="AD21" s="418">
        <f>SUM(AD19:AD20)</f>
        <v>-0.20087927751028312</v>
      </c>
      <c r="AE21" s="418">
        <f>SUM(AE19:AE20)</f>
        <v>-0.17154285541070236</v>
      </c>
      <c r="AF21" s="418">
        <f t="shared" ref="AF21" si="213">SUM(AF19:AF20)</f>
        <v>-0.12205826156488109</v>
      </c>
      <c r="AG21" s="418">
        <f>SUM(AG19:AG20)</f>
        <v>-7.9815675829796984E-2</v>
      </c>
      <c r="AH21" s="418">
        <f t="shared" ref="AH21:AQ21" si="214">SUM(AH19:AH20)</f>
        <v>-1.9005878300798196E-2</v>
      </c>
      <c r="AI21" s="418">
        <f t="shared" si="214"/>
        <v>2.5130411703435607E-2</v>
      </c>
      <c r="AJ21" s="418">
        <f t="shared" si="214"/>
        <v>4.8847632843232736E-2</v>
      </c>
      <c r="AK21" s="418">
        <f t="shared" si="214"/>
        <v>8.7468814878633838E-2</v>
      </c>
      <c r="AL21" s="418">
        <f t="shared" si="214"/>
        <v>0.11334494355103714</v>
      </c>
      <c r="AM21" s="418">
        <f t="shared" si="214"/>
        <v>0.19015097722047117</v>
      </c>
      <c r="AN21" s="418">
        <f t="shared" si="214"/>
        <v>0.20664001865281084</v>
      </c>
      <c r="AO21" s="418">
        <f t="shared" si="214"/>
        <v>0.23044536845639235</v>
      </c>
      <c r="AP21" s="418">
        <f>SUM(AP19:AP20)</f>
        <v>0.25617025318303088</v>
      </c>
      <c r="AQ21" s="418">
        <f t="shared" si="214"/>
        <v>0.26819620112335441</v>
      </c>
      <c r="AR21" s="418">
        <f t="shared" ref="AR21:BU21" si="215">SUM(AR19:AR20)</f>
        <v>0.31218236748441175</v>
      </c>
      <c r="AS21" s="418">
        <f t="shared" si="215"/>
        <v>0.30366559609086402</v>
      </c>
      <c r="AT21" s="418">
        <f t="shared" si="215"/>
        <v>0.31219628090639467</v>
      </c>
      <c r="AU21" s="418">
        <f t="shared" si="215"/>
        <v>0.32877634583267484</v>
      </c>
      <c r="AV21" s="418">
        <f t="shared" si="215"/>
        <v>0.35306393537337089</v>
      </c>
      <c r="AW21" s="418">
        <f t="shared" si="215"/>
        <v>0.35006572142835118</v>
      </c>
      <c r="AX21" s="418">
        <f t="shared" si="215"/>
        <v>0.461351178810542</v>
      </c>
      <c r="AY21" s="418">
        <f t="shared" si="215"/>
        <v>0.56762900322244669</v>
      </c>
      <c r="AZ21" s="418">
        <f t="shared" si="215"/>
        <v>0.68005031977635721</v>
      </c>
      <c r="BA21" s="418">
        <f t="shared" si="215"/>
        <v>0.79966052486496864</v>
      </c>
      <c r="BB21" s="418">
        <f t="shared" si="215"/>
        <v>0.90176826826190282</v>
      </c>
      <c r="BC21" s="418">
        <f t="shared" si="215"/>
        <v>1.0250411510154682</v>
      </c>
      <c r="BD21" s="418">
        <f t="shared" si="215"/>
        <v>1.0201122715549684</v>
      </c>
      <c r="BE21" s="418">
        <f t="shared" si="215"/>
        <v>1.0401459619662148</v>
      </c>
      <c r="BF21" s="418">
        <f t="shared" si="215"/>
        <v>1.0589524441770044</v>
      </c>
      <c r="BG21" s="418">
        <f t="shared" si="215"/>
        <v>1.0725078978498748</v>
      </c>
      <c r="BH21" s="418">
        <f t="shared" si="215"/>
        <v>1.0936988933168068</v>
      </c>
      <c r="BI21" s="418">
        <f t="shared" si="215"/>
        <v>1.1134764908409351</v>
      </c>
      <c r="BJ21" s="418">
        <f t="shared" si="215"/>
        <v>1.1902256647194513</v>
      </c>
      <c r="BK21" s="418">
        <f t="shared" si="215"/>
        <v>1.2547352169872412</v>
      </c>
      <c r="BL21" s="418">
        <f t="shared" si="215"/>
        <v>1.317566934188886</v>
      </c>
      <c r="BM21" s="418">
        <f t="shared" si="215"/>
        <v>1.3759810158774959</v>
      </c>
      <c r="BN21" s="418">
        <f t="shared" si="215"/>
        <v>1.4293472707943031</v>
      </c>
      <c r="BO21" s="418">
        <f t="shared" si="215"/>
        <v>1.4772209039966435</v>
      </c>
      <c r="BP21" s="418">
        <f t="shared" si="215"/>
        <v>1.4829054210419166</v>
      </c>
      <c r="BQ21" s="418">
        <f t="shared" si="215"/>
        <v>1.4850534907968083</v>
      </c>
      <c r="BR21" s="418">
        <f t="shared" si="215"/>
        <v>1.4848562606410691</v>
      </c>
      <c r="BS21" s="418">
        <f t="shared" si="215"/>
        <v>1.4824591652382926</v>
      </c>
      <c r="BT21" s="418">
        <f t="shared" si="215"/>
        <v>1.4789198534803583</v>
      </c>
      <c r="BU21" s="418">
        <f t="shared" si="215"/>
        <v>1.4746808115297967</v>
      </c>
    </row>
    <row r="23" spans="1:73" x14ac:dyDescent="0.3">
      <c r="A23" t="s">
        <v>585</v>
      </c>
      <c r="X23" s="279">
        <f t="shared" ref="X23:BC23" si="216">SUM(X17,X12)</f>
        <v>0.66591254295211177</v>
      </c>
      <c r="Y23" s="279">
        <f t="shared" si="216"/>
        <v>0.40864574397593539</v>
      </c>
      <c r="Z23" s="279">
        <f t="shared" si="216"/>
        <v>0.25598737584235753</v>
      </c>
      <c r="AA23" s="279">
        <f t="shared" si="216"/>
        <v>0.11484906810121459</v>
      </c>
      <c r="AB23" s="279">
        <f t="shared" si="216"/>
        <v>1.9465708627311729E-2</v>
      </c>
      <c r="AC23" s="279">
        <f t="shared" si="216"/>
        <v>-7.249501193024932E-2</v>
      </c>
      <c r="AD23" s="279">
        <f t="shared" si="216"/>
        <v>-0.12567983627684798</v>
      </c>
      <c r="AE23" s="279">
        <f t="shared" si="216"/>
        <v>-0.16184265778535611</v>
      </c>
      <c r="AF23" s="279">
        <f t="shared" si="216"/>
        <v>-0.20494476245050852</v>
      </c>
      <c r="AG23" s="279">
        <f t="shared" si="216"/>
        <v>-0.17983805599517416</v>
      </c>
      <c r="AH23" s="279">
        <f t="shared" si="216"/>
        <v>-0.13271023208217014</v>
      </c>
      <c r="AI23" s="279">
        <f t="shared" si="216"/>
        <v>-0.10121506702151034</v>
      </c>
      <c r="AJ23" s="279">
        <f t="shared" si="216"/>
        <v>-6.6939053195870679E-2</v>
      </c>
      <c r="AK23" s="279">
        <f t="shared" si="216"/>
        <v>-3.0910311005089619E-2</v>
      </c>
      <c r="AL23" s="279">
        <f t="shared" si="216"/>
        <v>5.1477618037344963E-3</v>
      </c>
      <c r="AM23" s="279">
        <f t="shared" si="216"/>
        <v>6.6152173180521467E-2</v>
      </c>
      <c r="AN23" s="279">
        <f t="shared" si="216"/>
        <v>0.10294677858332046</v>
      </c>
      <c r="AO23" s="279">
        <f t="shared" si="216"/>
        <v>0.1357422057271056</v>
      </c>
      <c r="AP23" s="279">
        <f t="shared" si="216"/>
        <v>0.16096641669267162</v>
      </c>
      <c r="AQ23" s="279">
        <f t="shared" si="216"/>
        <v>0.18419706896291071</v>
      </c>
      <c r="AR23" s="279">
        <f t="shared" si="216"/>
        <v>0.22057678478168463</v>
      </c>
      <c r="AS23" s="279">
        <f t="shared" si="216"/>
        <v>0.25084235603444177</v>
      </c>
      <c r="AT23" s="279">
        <f t="shared" si="216"/>
        <v>0.26289652256791157</v>
      </c>
      <c r="AU23" s="279">
        <f t="shared" si="216"/>
        <v>0.28296277177892049</v>
      </c>
      <c r="AV23" s="279">
        <f t="shared" si="216"/>
        <v>0.30777991434772284</v>
      </c>
      <c r="AW23" s="279">
        <f t="shared" si="216"/>
        <v>0.31167316119466282</v>
      </c>
      <c r="AX23" s="279">
        <f t="shared" si="216"/>
        <v>0.39045841957790306</v>
      </c>
      <c r="AY23" s="279">
        <f t="shared" si="216"/>
        <v>0.44278710191208437</v>
      </c>
      <c r="AZ23" s="279">
        <f t="shared" si="216"/>
        <v>0.50638166089439318</v>
      </c>
      <c r="BA23" s="279">
        <f t="shared" si="216"/>
        <v>0.57680609320221465</v>
      </c>
      <c r="BB23" s="279">
        <f t="shared" si="216"/>
        <v>0.64182635081357697</v>
      </c>
      <c r="BC23" s="279">
        <f t="shared" si="216"/>
        <v>0.7062518455315141</v>
      </c>
      <c r="BD23" s="279">
        <f t="shared" ref="BD23:BU23" si="217">SUM(BD17,BD12)</f>
        <v>0.75873731294816638</v>
      </c>
      <c r="BE23" s="279">
        <f t="shared" si="217"/>
        <v>0.82085555991149328</v>
      </c>
      <c r="BF23" s="279">
        <f t="shared" si="217"/>
        <v>0.88444398969952776</v>
      </c>
      <c r="BG23" s="279">
        <f t="shared" si="217"/>
        <v>0.9477195439652214</v>
      </c>
      <c r="BH23" s="279">
        <f t="shared" si="217"/>
        <v>1.0060894207488116</v>
      </c>
      <c r="BI23" s="279">
        <f t="shared" si="217"/>
        <v>1.0730205636269086</v>
      </c>
      <c r="BJ23" s="279">
        <f t="shared" si="217"/>
        <v>1.111948347666819</v>
      </c>
      <c r="BK23" s="279">
        <f t="shared" si="217"/>
        <v>1.1563280855303917</v>
      </c>
      <c r="BL23" s="279">
        <f t="shared" si="217"/>
        <v>1.199085694139203</v>
      </c>
      <c r="BM23" s="279">
        <f t="shared" si="217"/>
        <v>1.2368291617542964</v>
      </c>
      <c r="BN23" s="279">
        <f t="shared" si="217"/>
        <v>1.2756410229887314</v>
      </c>
      <c r="BO23" s="279">
        <f t="shared" si="217"/>
        <v>1.3108513946895095</v>
      </c>
      <c r="BP23" s="279">
        <f t="shared" si="217"/>
        <v>1.3494647418212349</v>
      </c>
      <c r="BQ23" s="279">
        <f t="shared" si="217"/>
        <v>1.3802293783181458</v>
      </c>
      <c r="BR23" s="279">
        <f t="shared" si="217"/>
        <v>1.4089115121210036</v>
      </c>
      <c r="BS23" s="279">
        <f t="shared" si="217"/>
        <v>1.4342329235395745</v>
      </c>
      <c r="BT23" s="279">
        <f t="shared" si="217"/>
        <v>1.4565075813317914</v>
      </c>
      <c r="BU23" s="279">
        <f t="shared" si="217"/>
        <v>1.4758258213382947</v>
      </c>
    </row>
    <row r="24" spans="1:73" x14ac:dyDescent="0.3">
      <c r="X24" s="418"/>
    </row>
    <row r="25" spans="1:73" x14ac:dyDescent="0.3">
      <c r="X25" s="418"/>
    </row>
    <row r="26" spans="1:73" x14ac:dyDescent="0.3">
      <c r="X26" s="418"/>
    </row>
    <row r="27" spans="1:73" x14ac:dyDescent="0.3">
      <c r="X27" s="418"/>
    </row>
    <row r="28" spans="1:73" x14ac:dyDescent="0.3">
      <c r="X28" s="418"/>
    </row>
    <row r="29" spans="1:73" x14ac:dyDescent="0.3">
      <c r="X29" s="418"/>
    </row>
    <row r="30" spans="1:73" x14ac:dyDescent="0.3">
      <c r="X30" s="418"/>
    </row>
    <row r="31" spans="1:73" x14ac:dyDescent="0.3">
      <c r="X31" s="418"/>
    </row>
    <row r="32" spans="1:73" x14ac:dyDescent="0.3">
      <c r="X32" s="418"/>
    </row>
    <row r="33" spans="24:24" x14ac:dyDescent="0.3">
      <c r="X33" s="418"/>
    </row>
    <row r="34" spans="24:24" x14ac:dyDescent="0.3">
      <c r="X34" s="418"/>
    </row>
    <row r="35" spans="24:24" x14ac:dyDescent="0.3">
      <c r="X35" s="418"/>
    </row>
    <row r="36" spans="24:24" x14ac:dyDescent="0.3">
      <c r="X36" s="418"/>
    </row>
  </sheetData>
  <conditionalFormatting sqref="B7:BU7">
    <cfRule type="cellIs" dxfId="17" priority="1" operator="equal">
      <formula>"Fcst"</formula>
    </cfRule>
    <cfRule type="cellIs" dxfId="16" priority="2" operator="equal">
      <formula>"Actual"</formula>
    </cfRule>
  </conditionalFormatting>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C71DD-F541-493E-9680-BD5C20B19ABE}">
  <sheetPr codeName="Sheet33">
    <tabColor rgb="FF7030A0"/>
  </sheetPr>
  <dimension ref="A1:BU45"/>
  <sheetViews>
    <sheetView topLeftCell="A17" zoomScale="85" zoomScaleNormal="85" workbookViewId="0">
      <pane xSplit="1" topLeftCell="B1" activePane="topRight" state="frozen"/>
      <selection pane="topRight" activeCell="B38" sqref="B38"/>
    </sheetView>
  </sheetViews>
  <sheetFormatPr defaultColWidth="8.6640625" defaultRowHeight="14.4" x14ac:dyDescent="0.3"/>
  <cols>
    <col min="1" max="1" width="31.44140625" customWidth="1"/>
    <col min="2" max="2" width="11.44140625" bestFit="1" customWidth="1"/>
    <col min="3" max="5" width="10.44140625" bestFit="1" customWidth="1"/>
    <col min="9" max="10" width="9.6640625" bestFit="1" customWidth="1"/>
    <col min="11" max="12" width="8" bestFit="1" customWidth="1"/>
    <col min="13" max="21" width="10" bestFit="1" customWidth="1"/>
    <col min="22" max="23" width="9.6640625" bestFit="1" customWidth="1"/>
    <col min="29" max="30" width="9.6640625" bestFit="1" customWidth="1"/>
    <col min="31" max="43" width="10" bestFit="1" customWidth="1"/>
    <col min="55" max="73" width="10" bestFit="1" customWidth="1"/>
  </cols>
  <sheetData>
    <row r="1" spans="1:73" ht="21" x14ac:dyDescent="0.4">
      <c r="A1" s="155" t="s">
        <v>313</v>
      </c>
    </row>
    <row r="4" spans="1:73" x14ac:dyDescent="0.3">
      <c r="A4" s="143" t="s">
        <v>295</v>
      </c>
      <c r="B4" s="154" t="s">
        <v>314</v>
      </c>
    </row>
    <row r="6" spans="1:73" x14ac:dyDescent="0.3">
      <c r="B6" s="275" t="str">
        <f>Summary!C2</f>
        <v>Actual</v>
      </c>
      <c r="C6" s="275" t="str">
        <f>Summary!D2</f>
        <v>Actual</v>
      </c>
      <c r="D6" s="275" t="str">
        <f>Summary!E2</f>
        <v>Actual</v>
      </c>
      <c r="E6" s="275" t="str">
        <f>Summary!F2</f>
        <v>Actual</v>
      </c>
      <c r="F6" s="275" t="str">
        <f>Summary!G2</f>
        <v>Actual</v>
      </c>
      <c r="G6" s="275" t="str">
        <f>Summary!H2</f>
        <v>Actual</v>
      </c>
      <c r="H6" s="275" t="str">
        <f>Summary!I2</f>
        <v>Actual</v>
      </c>
      <c r="I6" s="275" t="str">
        <f>Summary!J2</f>
        <v>Fcst</v>
      </c>
      <c r="J6" s="275" t="str">
        <f>Summary!K2</f>
        <v>Fcst</v>
      </c>
      <c r="K6" s="275" t="str">
        <f>Summary!L2</f>
        <v>Fcst</v>
      </c>
      <c r="L6" s="275" t="str">
        <f>Summary!M2</f>
        <v>Fcst</v>
      </c>
      <c r="M6" s="275" t="str">
        <f>Summary!N2</f>
        <v>Fcst</v>
      </c>
      <c r="N6" s="275" t="str">
        <f>Summary!O2</f>
        <v>Fcst</v>
      </c>
      <c r="O6" s="275" t="str">
        <f>Summary!P2</f>
        <v>Fcst</v>
      </c>
      <c r="P6" s="275" t="str">
        <f>Summary!Q2</f>
        <v>Fcst</v>
      </c>
      <c r="Q6" s="275" t="str">
        <f>Summary!R2</f>
        <v>Fcst</v>
      </c>
      <c r="R6" s="275" t="str">
        <f>Summary!S2</f>
        <v>Fcst</v>
      </c>
      <c r="S6" s="275" t="str">
        <f>Summary!T2</f>
        <v>Fcst</v>
      </c>
      <c r="T6" s="275" t="str">
        <f>Summary!U2</f>
        <v>Fcst</v>
      </c>
      <c r="U6" s="275" t="str">
        <f>Summary!V2</f>
        <v>Fcst</v>
      </c>
      <c r="V6" s="275" t="str">
        <f>Summary!W2</f>
        <v>Fcst</v>
      </c>
      <c r="W6" s="275" t="str">
        <f>Summary!X2</f>
        <v>Fcst</v>
      </c>
      <c r="X6" s="275" t="str">
        <f>Summary!Y2</f>
        <v>Fcst</v>
      </c>
      <c r="Y6" s="275" t="str">
        <f>Summary!Z2</f>
        <v>Fcst</v>
      </c>
      <c r="Z6" s="275" t="str">
        <f>Summary!AA2</f>
        <v>Fcst</v>
      </c>
      <c r="AA6" s="275" t="str">
        <f>Summary!AB2</f>
        <v>Fcst</v>
      </c>
      <c r="AB6" s="275" t="str">
        <f>Summary!AC2</f>
        <v>Fcst</v>
      </c>
      <c r="AC6" s="275" t="str">
        <f>Summary!AD2</f>
        <v>Fcst</v>
      </c>
      <c r="AD6" s="275" t="str">
        <f>Summary!AE2</f>
        <v>Fcst</v>
      </c>
      <c r="AE6" s="275" t="str">
        <f>Summary!AF2</f>
        <v>Fcst</v>
      </c>
      <c r="AF6" s="275" t="str">
        <f>Summary!AG2</f>
        <v>Fcst</v>
      </c>
      <c r="AG6" s="275" t="str">
        <f>Summary!AH2</f>
        <v>Fcst</v>
      </c>
      <c r="AH6" s="275" t="str">
        <f>Summary!AI2</f>
        <v>Fcst</v>
      </c>
      <c r="AI6" s="275" t="str">
        <f>Summary!AJ2</f>
        <v>Fcst</v>
      </c>
      <c r="AJ6" s="275" t="str">
        <f>Summary!AK2</f>
        <v>Fcst</v>
      </c>
      <c r="AK6" s="275" t="str">
        <f>Summary!AL2</f>
        <v>Fcst</v>
      </c>
      <c r="AL6" s="275" t="str">
        <f>Summary!AM2</f>
        <v>Fcst</v>
      </c>
      <c r="AM6" s="275" t="str">
        <f>Summary!AN2</f>
        <v>Fcst</v>
      </c>
      <c r="AN6" s="275" t="str">
        <f>Summary!AO2</f>
        <v>Fcst</v>
      </c>
      <c r="AO6" s="275" t="str">
        <f>Summary!AP2</f>
        <v>Fcst</v>
      </c>
      <c r="AP6" s="275" t="str">
        <f>Summary!AQ2</f>
        <v>Fcst</v>
      </c>
      <c r="AQ6" s="275" t="str">
        <f>Summary!AR2</f>
        <v>Fcst</v>
      </c>
      <c r="AR6" s="275" t="str">
        <f>Summary!AS2</f>
        <v>Fcst</v>
      </c>
      <c r="AS6" s="275" t="str">
        <f>Summary!AT2</f>
        <v>Fcst</v>
      </c>
      <c r="AT6" s="275" t="str">
        <f>Summary!AU2</f>
        <v>Fcst</v>
      </c>
      <c r="AU6" s="275" t="str">
        <f>Summary!AV2</f>
        <v>Fcst</v>
      </c>
      <c r="AV6" s="275" t="str">
        <f>Summary!AW2</f>
        <v>Fcst</v>
      </c>
      <c r="AW6" s="275" t="str">
        <f>Summary!AX2</f>
        <v>Fcst</v>
      </c>
      <c r="AX6" s="275" t="str">
        <f>Summary!AY2</f>
        <v>Fcst</v>
      </c>
      <c r="AY6" s="275" t="str">
        <f>Summary!AZ2</f>
        <v>Fcst</v>
      </c>
      <c r="AZ6" s="275" t="str">
        <f>Summary!BA2</f>
        <v>Fcst</v>
      </c>
      <c r="BA6" s="275" t="str">
        <f>Summary!BB2</f>
        <v>Fcst</v>
      </c>
      <c r="BB6" s="275" t="str">
        <f>Summary!BC2</f>
        <v>Fcst</v>
      </c>
      <c r="BC6" s="275" t="str">
        <f>Summary!BD2</f>
        <v>Fcst</v>
      </c>
      <c r="BD6" s="275" t="str">
        <f>Summary!BE2</f>
        <v>Fcst</v>
      </c>
      <c r="BE6" s="275" t="str">
        <f>Summary!BF2</f>
        <v>Fcst</v>
      </c>
      <c r="BF6" s="275" t="str">
        <f>Summary!BG2</f>
        <v>Fcst</v>
      </c>
      <c r="BG6" s="275" t="str">
        <f>Summary!BH2</f>
        <v>Fcst</v>
      </c>
      <c r="BH6" s="275" t="str">
        <f>Summary!BI2</f>
        <v>Fcst</v>
      </c>
      <c r="BI6" s="275" t="str">
        <f>Summary!BJ2</f>
        <v>Fcst</v>
      </c>
      <c r="BJ6" s="275" t="str">
        <f>Summary!BK2</f>
        <v>Fcst</v>
      </c>
      <c r="BK6" s="275" t="str">
        <f>Summary!BL2</f>
        <v>Fcst</v>
      </c>
      <c r="BL6" s="275" t="str">
        <f>Summary!BM2</f>
        <v>Fcst</v>
      </c>
      <c r="BM6" s="275" t="str">
        <f>Summary!BN2</f>
        <v>Fcst</v>
      </c>
      <c r="BN6" s="275" t="str">
        <f>Summary!BO2</f>
        <v>Fcst</v>
      </c>
      <c r="BO6" s="275" t="str">
        <f>Summary!BP2</f>
        <v>Fcst</v>
      </c>
      <c r="BP6" s="275" t="str">
        <f>Summary!BQ2</f>
        <v>Fcst</v>
      </c>
      <c r="BQ6" s="275" t="str">
        <f>Summary!BR2</f>
        <v>Fcst</v>
      </c>
      <c r="BR6" s="275" t="str">
        <f>Summary!BS2</f>
        <v>Fcst</v>
      </c>
      <c r="BS6" s="275" t="str">
        <f>Summary!BT2</f>
        <v>Fcst</v>
      </c>
      <c r="BT6" s="275" t="str">
        <f>Summary!BU2</f>
        <v>Fcst</v>
      </c>
      <c r="BU6" s="275" t="str">
        <f>Summary!BV2</f>
        <v>Fcst</v>
      </c>
    </row>
    <row r="7" spans="1:73" x14ac:dyDescent="0.3">
      <c r="B7" s="264">
        <f>Summary!C6</f>
        <v>44562</v>
      </c>
      <c r="C7" s="264">
        <f>Summary!D6</f>
        <v>44593</v>
      </c>
      <c r="D7" s="264">
        <f>Summary!E6</f>
        <v>44621</v>
      </c>
      <c r="E7" s="264">
        <f>Summary!F6</f>
        <v>44652</v>
      </c>
      <c r="F7" s="264">
        <f>Summary!G6</f>
        <v>44682</v>
      </c>
      <c r="G7" s="264">
        <f>Summary!H6</f>
        <v>44713</v>
      </c>
      <c r="H7" s="264">
        <f>Summary!I6</f>
        <v>44743</v>
      </c>
      <c r="I7" s="264">
        <f>Summary!J6</f>
        <v>44774</v>
      </c>
      <c r="J7" s="264">
        <f>Summary!K6</f>
        <v>44805</v>
      </c>
      <c r="K7" s="264">
        <f>Summary!L6</f>
        <v>44835</v>
      </c>
      <c r="L7" s="264">
        <f>Summary!M6</f>
        <v>44866</v>
      </c>
      <c r="M7" s="264">
        <f>Summary!N6</f>
        <v>44896</v>
      </c>
      <c r="N7" s="264">
        <f>Summary!O6</f>
        <v>44927</v>
      </c>
      <c r="O7" s="264">
        <f>Summary!P6</f>
        <v>44958</v>
      </c>
      <c r="P7" s="264">
        <f>Summary!Q6</f>
        <v>44986</v>
      </c>
      <c r="Q7" s="264">
        <f>Summary!R6</f>
        <v>45017</v>
      </c>
      <c r="R7" s="264">
        <f>Summary!S6</f>
        <v>45047</v>
      </c>
      <c r="S7" s="264">
        <f>Summary!T6</f>
        <v>45078</v>
      </c>
      <c r="T7" s="264">
        <f>Summary!U6</f>
        <v>45108</v>
      </c>
      <c r="U7" s="264">
        <f>Summary!V6</f>
        <v>45139</v>
      </c>
      <c r="V7" s="264">
        <f>Summary!W6</f>
        <v>45170</v>
      </c>
      <c r="W7" s="264">
        <f>Summary!X6</f>
        <v>45200</v>
      </c>
      <c r="X7" s="264">
        <f>Summary!Y6</f>
        <v>45231</v>
      </c>
      <c r="Y7" s="264">
        <f>Summary!Z6</f>
        <v>45261</v>
      </c>
      <c r="Z7" s="264">
        <f>Summary!AA6</f>
        <v>45292</v>
      </c>
      <c r="AA7" s="264">
        <f>Summary!AB6</f>
        <v>45323</v>
      </c>
      <c r="AB7" s="264">
        <f>Summary!AC6</f>
        <v>45352</v>
      </c>
      <c r="AC7" s="264">
        <f>Summary!AD6</f>
        <v>45383</v>
      </c>
      <c r="AD7" s="264">
        <f>Summary!AE6</f>
        <v>45413</v>
      </c>
      <c r="AE7" s="264">
        <f>Summary!AF6</f>
        <v>45444</v>
      </c>
      <c r="AF7" s="264">
        <f>Summary!AG6</f>
        <v>45474</v>
      </c>
      <c r="AG7" s="264">
        <f>Summary!AH6</f>
        <v>45505</v>
      </c>
      <c r="AH7" s="264">
        <f>Summary!AI6</f>
        <v>45536</v>
      </c>
      <c r="AI7" s="264">
        <f>Summary!AJ6</f>
        <v>45566</v>
      </c>
      <c r="AJ7" s="264">
        <f>Summary!AK6</f>
        <v>45597</v>
      </c>
      <c r="AK7" s="264">
        <f>Summary!AL6</f>
        <v>45627</v>
      </c>
      <c r="AL7" s="264">
        <f>Summary!AM6</f>
        <v>45658</v>
      </c>
      <c r="AM7" s="264">
        <f>Summary!AN6</f>
        <v>45689</v>
      </c>
      <c r="AN7" s="264">
        <f>Summary!AO6</f>
        <v>45717</v>
      </c>
      <c r="AO7" s="264">
        <f>Summary!AP6</f>
        <v>45748</v>
      </c>
      <c r="AP7" s="264">
        <f>Summary!AQ6</f>
        <v>45778</v>
      </c>
      <c r="AQ7" s="264">
        <f>Summary!AR6</f>
        <v>45809</v>
      </c>
      <c r="AR7" s="264">
        <f>Summary!AS6</f>
        <v>45839</v>
      </c>
      <c r="AS7" s="264">
        <f>Summary!AT6</f>
        <v>45870</v>
      </c>
      <c r="AT7" s="264">
        <f>Summary!AU6</f>
        <v>45901</v>
      </c>
      <c r="AU7" s="264">
        <f>Summary!AV6</f>
        <v>45931</v>
      </c>
      <c r="AV7" s="264">
        <f>Summary!AW6</f>
        <v>45962</v>
      </c>
      <c r="AW7" s="264">
        <f>Summary!AX6</f>
        <v>45992</v>
      </c>
      <c r="AX7" s="264">
        <f>Summary!AY6</f>
        <v>46023</v>
      </c>
      <c r="AY7" s="264">
        <f>Summary!AZ6</f>
        <v>46054</v>
      </c>
      <c r="AZ7" s="264">
        <f>Summary!BA6</f>
        <v>46082</v>
      </c>
      <c r="BA7" s="264">
        <f>Summary!BB6</f>
        <v>46113</v>
      </c>
      <c r="BB7" s="264">
        <f>Summary!BC6</f>
        <v>46143</v>
      </c>
      <c r="BC7" s="264">
        <f>Summary!BD6</f>
        <v>46174</v>
      </c>
      <c r="BD7" s="264">
        <f>Summary!BE6</f>
        <v>46204</v>
      </c>
      <c r="BE7" s="264">
        <f>Summary!BF6</f>
        <v>46235</v>
      </c>
      <c r="BF7" s="264">
        <f>Summary!BG6</f>
        <v>46266</v>
      </c>
      <c r="BG7" s="264">
        <f>Summary!BH6</f>
        <v>46296</v>
      </c>
      <c r="BH7" s="264">
        <f>Summary!BI6</f>
        <v>46327</v>
      </c>
      <c r="BI7" s="264">
        <f>Summary!BJ6</f>
        <v>46357</v>
      </c>
      <c r="BJ7" s="264">
        <f>Summary!BK6</f>
        <v>46388</v>
      </c>
      <c r="BK7" s="264">
        <f>Summary!BL6</f>
        <v>46419</v>
      </c>
      <c r="BL7" s="264">
        <f>Summary!BM6</f>
        <v>46447</v>
      </c>
      <c r="BM7" s="264">
        <f>Summary!BN6</f>
        <v>46478</v>
      </c>
      <c r="BN7" s="264">
        <f>Summary!BO6</f>
        <v>46508</v>
      </c>
      <c r="BO7" s="264">
        <f>Summary!BP6</f>
        <v>46539</v>
      </c>
      <c r="BP7" s="264">
        <f>Summary!BQ6</f>
        <v>46569</v>
      </c>
      <c r="BQ7" s="264">
        <f>Summary!BR6</f>
        <v>46600</v>
      </c>
      <c r="BR7" s="264">
        <f>Summary!BS6</f>
        <v>46631</v>
      </c>
      <c r="BS7" s="264">
        <f>Summary!BT6</f>
        <v>46661</v>
      </c>
      <c r="BT7" s="264">
        <f>Summary!BU6</f>
        <v>46692</v>
      </c>
      <c r="BU7" s="264">
        <f>Summary!BV6</f>
        <v>46722</v>
      </c>
    </row>
    <row r="8" spans="1:73" x14ac:dyDescent="0.3">
      <c r="B8" s="238"/>
    </row>
    <row r="9" spans="1:73" x14ac:dyDescent="0.3">
      <c r="A9" s="276" t="s">
        <v>315</v>
      </c>
    </row>
    <row r="10" spans="1:73" x14ac:dyDescent="0.3">
      <c r="A10" t="s">
        <v>316</v>
      </c>
      <c r="B10" s="238">
        <f>IF(B$6="Fcst",'Total OpEx'!I55-SUM(B11:B12),0)</f>
        <v>0</v>
      </c>
      <c r="C10" s="238">
        <f>IF(C$6="Fcst",'Total OpEx'!J55-SUM(C11:C12),0)</f>
        <v>0</v>
      </c>
      <c r="D10" s="238">
        <f>IF(D$6="Fcst",'Total OpEx'!K55-SUM(D11:D12),0)</f>
        <v>0</v>
      </c>
      <c r="E10" s="238">
        <f>IF(E$6="Fcst",'Total OpEx'!L55-SUM(E11:E12),0)</f>
        <v>0</v>
      </c>
      <c r="F10" s="238">
        <f>IF(F$6="Fcst",'Total OpEx'!M55-SUM(F11:F12),0)</f>
        <v>0</v>
      </c>
      <c r="G10" s="238">
        <f>IF(G$6="Fcst",'Total OpEx'!N55-SUM(G11:G12),0)</f>
        <v>0</v>
      </c>
      <c r="H10" s="238">
        <f>IF(H$6="Fcst",'Total OpEx'!O55-SUM(H11:H12),0)</f>
        <v>0</v>
      </c>
      <c r="I10" s="238">
        <f>IF(I$6="Fcst",'Total OpEx'!P55-SUM(I11:I12),0)</f>
        <v>86142.608015056569</v>
      </c>
      <c r="J10" s="238">
        <f>IF(J$6="Fcst",'Total OpEx'!Q55-SUM(J11:J12),0)</f>
        <v>86143.870038108551</v>
      </c>
      <c r="K10" s="238">
        <f>IF(K$6="Fcst",'Total OpEx'!R55-SUM(K11:K12),0)</f>
        <v>85973.711076624357</v>
      </c>
      <c r="L10" s="238">
        <f>IF(L$6="Fcst",'Total OpEx'!S55-SUM(L11:L12),0)</f>
        <v>86477.141047840225</v>
      </c>
      <c r="M10" s="238">
        <f>IF(M$6="Fcst",'Total OpEx'!T55-SUM(M11:M12),0)</f>
        <v>86712.871427752165</v>
      </c>
      <c r="N10" s="238">
        <f>IF(N$6="Fcst",'Total OpEx'!U55-SUM(N11:N12),0)</f>
        <v>86820.728925860778</v>
      </c>
      <c r="O10" s="238">
        <f>IF(O$6="Fcst",'Total OpEx'!V55-SUM(O11:O12),0)</f>
        <v>87768.393763319618</v>
      </c>
      <c r="P10" s="238">
        <f>IF(P$6="Fcst",'Total OpEx'!W55-SUM(P11:P12),0)</f>
        <v>87643.993697448197</v>
      </c>
      <c r="Q10" s="238">
        <f>IF(Q$6="Fcst",'Total OpEx'!X55-SUM(Q11:Q12),0)</f>
        <v>88907.08753608985</v>
      </c>
      <c r="R10" s="238">
        <f>IF(R$6="Fcst",'Total OpEx'!Y55-SUM(R11:R12),0)</f>
        <v>88239.312019691104</v>
      </c>
      <c r="S10" s="238">
        <f>IF(S$6="Fcst",'Total OpEx'!Z55-SUM(S11:S12),0)</f>
        <v>88238.155415523244</v>
      </c>
      <c r="T10" s="238">
        <f>IF(T$6="Fcst",'Total OpEx'!AA55-SUM(T11:T12),0)</f>
        <v>91183.706967277918</v>
      </c>
      <c r="U10" s="238">
        <f>IF(U$6="Fcst",'Total OpEx'!AB55-SUM(U11:U12),0)</f>
        <v>91170.540201362339</v>
      </c>
      <c r="V10" s="238">
        <f>IF(V$6="Fcst",'Total OpEx'!AC55-SUM(V11:V12),0)</f>
        <v>91031.684441791265</v>
      </c>
      <c r="W10" s="238">
        <f>IF(W$6="Fcst",'Total OpEx'!AD55-SUM(W11:W12),0)</f>
        <v>92950.998118302377</v>
      </c>
      <c r="X10" s="238">
        <f>IF(X$6="Fcst",'Total OpEx'!AE55-SUM(X11:X12),0)</f>
        <v>92766.898988853791</v>
      </c>
      <c r="Y10" s="238">
        <f>IF(Y$6="Fcst",'Total OpEx'!AF55-SUM(Y11:Y12),0)</f>
        <v>96234.718294542807</v>
      </c>
      <c r="Z10" s="238">
        <f>IF(Z$6="Fcst",'Total OpEx'!AG55-SUM(Z11:Z12),0)</f>
        <v>94644.156448247435</v>
      </c>
      <c r="AA10" s="238">
        <f>IF(AA$6="Fcst",'Total OpEx'!AH55-SUM(AA11:AA12),0)</f>
        <v>94384.840681914764</v>
      </c>
      <c r="AB10" s="238">
        <f>IF(AB$6="Fcst",'Total OpEx'!AI55-SUM(AB11:AB12),0)</f>
        <v>97597.799076582829</v>
      </c>
      <c r="AC10" s="238">
        <f>IF(AC$6="Fcst",'Total OpEx'!AJ55-SUM(AC11:AC12),0)</f>
        <v>98154.845069367264</v>
      </c>
      <c r="AD10" s="238">
        <f>IF(AD$6="Fcst",'Total OpEx'!AK55-SUM(AD11:AD12),0)</f>
        <v>100718.6259067377</v>
      </c>
      <c r="AE10" s="238">
        <f>IF(AE$6="Fcst",'Total OpEx'!AL55-SUM(AE11:AE12),0)</f>
        <v>101455.636421528</v>
      </c>
      <c r="AF10" s="238">
        <f>IF(AF$6="Fcst",'Total OpEx'!AM55-SUM(AF11:AF12),0)</f>
        <v>103560.64370913181</v>
      </c>
      <c r="AG10" s="238">
        <f>IF(AG$6="Fcst",'Total OpEx'!AN55-SUM(AG11:AG12),0)</f>
        <v>103532.29611516587</v>
      </c>
      <c r="AH10" s="238">
        <f>IF(AH$6="Fcst",'Total OpEx'!AO55-SUM(AH11:AH12),0)</f>
        <v>107854.44205909997</v>
      </c>
      <c r="AI10" s="238">
        <f>IF(AI$6="Fcst",'Total OpEx'!AP55-SUM(AI11:AI12),0)</f>
        <v>107923.50524278544</v>
      </c>
      <c r="AJ10" s="238">
        <f>IF(AJ$6="Fcst",'Total OpEx'!AQ55-SUM(AJ11:AJ12),0)</f>
        <v>107678.4225466706</v>
      </c>
      <c r="AK10" s="238">
        <f>IF(AK$6="Fcst",'Total OpEx'!AR55-SUM(AK11:AK12),0)</f>
        <v>113835.49214725464</v>
      </c>
      <c r="AL10" s="238">
        <f>IF(AL$6="Fcst",'Total OpEx'!AS55-SUM(AL11:AL12),0)</f>
        <v>110513.54793090536</v>
      </c>
      <c r="AM10" s="238">
        <f>IF(AM$6="Fcst",'Total OpEx'!AT55-SUM(AM11:AM12),0)</f>
        <v>114955.16461219871</v>
      </c>
      <c r="AN10" s="238">
        <f>IF(AN$6="Fcst",'Total OpEx'!AU55-SUM(AN11:AN12),0)</f>
        <v>115823.87114332116</v>
      </c>
      <c r="AO10" s="238">
        <f>IF(AO$6="Fcst",'Total OpEx'!AV55-SUM(AO11:AO12),0)</f>
        <v>114743.2494176969</v>
      </c>
      <c r="AP10" s="238">
        <f>IF(AP$6="Fcst",'Total OpEx'!AW55-SUM(AP11:AP12),0)</f>
        <v>118301.56661124632</v>
      </c>
      <c r="AQ10" s="238">
        <f>IF(AQ$6="Fcst",'Total OpEx'!AX55-SUM(AQ11:AQ12),0)</f>
        <v>119210.39081372699</v>
      </c>
      <c r="AR10" s="238">
        <f>IF(AR$6="Fcst",'Total OpEx'!AY55-SUM(AR11:AR12),0)</f>
        <v>124524.22358912893</v>
      </c>
      <c r="AS10" s="238">
        <f>IF(AS$6="Fcst",'Total OpEx'!AZ55-SUM(AS11:AS12),0)</f>
        <v>122855.05566287902</v>
      </c>
      <c r="AT10" s="238">
        <f>IF(AT$6="Fcst",'Total OpEx'!BA55-SUM(AT11:AT12),0)</f>
        <v>124903.97056201386</v>
      </c>
      <c r="AU10" s="238">
        <f>IF(AU$6="Fcst",'Total OpEx'!BB55-SUM(AU11:AU12),0)</f>
        <v>126115.43937344092</v>
      </c>
      <c r="AV10" s="238">
        <f>IF(AV$6="Fcst",'Total OpEx'!BC55-SUM(AV11:AV12),0)</f>
        <v>127720.84690196865</v>
      </c>
      <c r="AW10" s="238">
        <f>IF(AW$6="Fcst",'Total OpEx'!BD55-SUM(AW11:AW12),0)</f>
        <v>129329.91980278119</v>
      </c>
      <c r="AX10" s="238">
        <f>IF(AX$6="Fcst",'Total OpEx'!BE55-SUM(AX11:AX12),0)</f>
        <v>129338.61098498636</v>
      </c>
      <c r="AY10" s="238">
        <f>IF(AY$6="Fcst",'Total OpEx'!BF55-SUM(AY11:AY12),0)</f>
        <v>130951.23314836418</v>
      </c>
      <c r="AZ10" s="238">
        <f>IF(AZ$6="Fcst",'Total OpEx'!BG55-SUM(AZ11:AZ12),0)</f>
        <v>132920.83349542393</v>
      </c>
      <c r="BA10" s="238">
        <f>IF(BA$6="Fcst",'Total OpEx'!BH55-SUM(BA11:BA12),0)</f>
        <v>135106.15992331479</v>
      </c>
      <c r="BB10" s="238">
        <f>IF(BB$6="Fcst",'Total OpEx'!BI55-SUM(BB11:BB12),0)</f>
        <v>137841.62221076401</v>
      </c>
      <c r="BC10" s="238">
        <f>IF(BC$6="Fcst",'Total OpEx'!BJ55-SUM(BC11:BC12),0)</f>
        <v>140759.91225439392</v>
      </c>
      <c r="BD10" s="238">
        <f>IF(BD$6="Fcst",'Total OpEx'!BK55-SUM(BD11:BD12),0)</f>
        <v>143682.10318099035</v>
      </c>
      <c r="BE10" s="238">
        <f>IF(BE$6="Fcst",'Total OpEx'!BL55-SUM(BE11:BE12),0)</f>
        <v>146816.74900402775</v>
      </c>
      <c r="BF10" s="238">
        <f>IF(BF$6="Fcst",'Total OpEx'!BM55-SUM(BF11:BF12),0)</f>
        <v>150030.71914532577</v>
      </c>
      <c r="BG10" s="238">
        <f>IF(BG$6="Fcst",'Total OpEx'!BN55-SUM(BG11:BG12),0)</f>
        <v>153351.50047236544</v>
      </c>
      <c r="BH10" s="238">
        <f>IF(BH$6="Fcst",'Total OpEx'!BO55-SUM(BH11:BH12),0)</f>
        <v>156883.66269507373</v>
      </c>
      <c r="BI10" s="238">
        <f>IF(BI$6="Fcst",'Total OpEx'!BP55-SUM(BI11:BI12),0)</f>
        <v>160495.37815140205</v>
      </c>
      <c r="BJ10" s="238">
        <f>IF(BJ$6="Fcst",'Total OpEx'!BQ55-SUM(BJ11:BJ12),0)</f>
        <v>0</v>
      </c>
      <c r="BK10" s="238">
        <f>IF(BK$6="Fcst",'Total OpEx'!BR55-SUM(BK11:BK12),0)</f>
        <v>0</v>
      </c>
      <c r="BL10" s="238">
        <f>IF(BL$6="Fcst",'Total OpEx'!BS55-SUM(BL11:BL12),0)</f>
        <v>0</v>
      </c>
      <c r="BM10" s="238">
        <f>IF(BM$6="Fcst",'Total OpEx'!BT55-SUM(BM11:BM12),0)</f>
        <v>0</v>
      </c>
      <c r="BN10" s="238">
        <f>IF(BN$6="Fcst",'Total OpEx'!BU55-SUM(BN11:BN12),0)</f>
        <v>0</v>
      </c>
      <c r="BO10" s="238">
        <f>IF(BO$6="Fcst",'Total OpEx'!BV55-SUM(BO11:BO12),0)</f>
        <v>0</v>
      </c>
      <c r="BP10" s="238">
        <f>IF(BP$6="Fcst",'Total OpEx'!BW55-SUM(BP11:BP12),0)</f>
        <v>0</v>
      </c>
      <c r="BQ10" s="238">
        <f>IF(BQ$6="Fcst",'Total OpEx'!BX55-SUM(BQ11:BQ12),0)</f>
        <v>0</v>
      </c>
      <c r="BR10" s="238">
        <f>IF(BR$6="Fcst",'Total OpEx'!BY55-SUM(BR11:BR12),0)</f>
        <v>0</v>
      </c>
      <c r="BS10" s="238">
        <f>IF(BS$6="Fcst",'Total OpEx'!BZ55-SUM(BS11:BS12),0)</f>
        <v>0</v>
      </c>
      <c r="BT10" s="238">
        <f>IF(BT$6="Fcst",'Total OpEx'!CA55-SUM(BT11:BT12),0)</f>
        <v>0</v>
      </c>
      <c r="BU10" s="238">
        <f>IF(BU$6="Fcst",'Total OpEx'!CB55-SUM(BU11:BU12),0)</f>
        <v>0</v>
      </c>
    </row>
    <row r="11" spans="1:73" x14ac:dyDescent="0.3">
      <c r="A11" t="s">
        <v>21</v>
      </c>
      <c r="B11" s="238">
        <f>IF(B$6="Fcst",SUM('Total OpEx'!I249,'Total OpEx'!I252),0)</f>
        <v>0</v>
      </c>
      <c r="C11" s="238">
        <f>IF(C$6="Fcst",SUM('Total OpEx'!J249,'Total OpEx'!J252),0)</f>
        <v>0</v>
      </c>
      <c r="D11" s="238">
        <f>IF(D$6="Fcst",SUM('Total OpEx'!K249,'Total OpEx'!K252),0)</f>
        <v>0</v>
      </c>
      <c r="E11" s="238">
        <f>IF(E$6="Fcst",SUM('Total OpEx'!L249,'Total OpEx'!L252),0)</f>
        <v>0</v>
      </c>
      <c r="F11" s="238">
        <f>IF(F$6="Fcst",SUM('Total OpEx'!M249,'Total OpEx'!M252),0)</f>
        <v>0</v>
      </c>
      <c r="G11" s="238">
        <f>IF(G$6="Fcst",SUM('Total OpEx'!N249,'Total OpEx'!N252),0)</f>
        <v>0</v>
      </c>
      <c r="H11" s="238">
        <f>IF(H$6="Fcst",SUM('Total OpEx'!O249,'Total OpEx'!O252),0)</f>
        <v>0</v>
      </c>
      <c r="I11" s="238">
        <f>IF(I$6="Fcst",SUM('Total OpEx'!P249,'Total OpEx'!P252),0)</f>
        <v>92996.499576328773</v>
      </c>
      <c r="J11" s="238">
        <f>IF(J$6="Fcst",SUM('Total OpEx'!Q249,'Total OpEx'!Q252),0)</f>
        <v>99350.982621369854</v>
      </c>
      <c r="K11" s="238">
        <f>IF(K$6="Fcst",SUM('Total OpEx'!R249,'Total OpEx'!R252),0)</f>
        <v>106436.99601468495</v>
      </c>
      <c r="L11" s="238">
        <f>IF(L$6="Fcst",SUM('Total OpEx'!S249,'Total OpEx'!S252),0)</f>
        <v>107564.01275835616</v>
      </c>
      <c r="M11" s="238">
        <f>IF(M$6="Fcst",SUM('Total OpEx'!T249,'Total OpEx'!T252),0)</f>
        <v>134325.20724756166</v>
      </c>
      <c r="N11" s="238">
        <f>IF(N$6="Fcst",SUM('Total OpEx'!U249,'Total OpEx'!U252),0)</f>
        <v>140436.45382290412</v>
      </c>
      <c r="O11" s="238">
        <f>IF(O$6="Fcst",SUM('Total OpEx'!V249,'Total OpEx'!V252),0)</f>
        <v>130985.70597172601</v>
      </c>
      <c r="P11" s="238">
        <f>IF(P$6="Fcst",SUM('Total OpEx'!W249,'Total OpEx'!W252),0)</f>
        <v>146547.70039824658</v>
      </c>
      <c r="Q11" s="238">
        <f>IF(Q$6="Fcst",SUM('Total OpEx'!X249,'Total OpEx'!X252),0)</f>
        <v>141820.35522410957</v>
      </c>
      <c r="R11" s="238">
        <f>IF(R$6="Fcst",SUM('Total OpEx'!Y249,'Total OpEx'!Y252),0)</f>
        <v>175056.74149413698</v>
      </c>
      <c r="S11" s="238">
        <f>IF(S$6="Fcst",SUM('Total OpEx'!Z249,'Total OpEx'!Z252),0)</f>
        <v>180246.90316931505</v>
      </c>
      <c r="T11" s="238">
        <f>IF(T$6="Fcst",SUM('Total OpEx'!AA249,'Total OpEx'!AA252),0)</f>
        <v>190736.71409687668</v>
      </c>
      <c r="U11" s="238">
        <f>IF(U$6="Fcst",SUM('Total OpEx'!AB249,'Total OpEx'!AB252),0)</f>
        <v>254669.75519276707</v>
      </c>
      <c r="V11" s="238">
        <f>IF(V$6="Fcst",SUM('Total OpEx'!AC249,'Total OpEx'!AC252),0)</f>
        <v>278754.73878575343</v>
      </c>
      <c r="W11" s="238">
        <f>IF(W$6="Fcst",SUM('Total OpEx'!AD249,'Total OpEx'!AD252),0)</f>
        <v>315312.12505578075</v>
      </c>
      <c r="X11" s="238">
        <f>IF(X$6="Fcst",SUM('Total OpEx'!AE249,'Total OpEx'!AE252),0)</f>
        <v>325157.75248438364</v>
      </c>
      <c r="Y11" s="238">
        <f>IF(Y$6="Fcst",SUM('Total OpEx'!AF249,'Total OpEx'!AF252),0)</f>
        <v>352919.79628865741</v>
      </c>
      <c r="Z11" s="238">
        <f>IF(Z$6="Fcst",SUM('Total OpEx'!AG249,'Total OpEx'!AG252),0)</f>
        <v>405100.44012427388</v>
      </c>
      <c r="AA11" s="238">
        <f>IF(AA$6="Fcst",SUM('Total OpEx'!AH249,'Total OpEx'!AH252),0)</f>
        <v>378964.92785819172</v>
      </c>
      <c r="AB11" s="238">
        <f>IF(AB$6="Fcst",SUM('Total OpEx'!AI249,'Total OpEx'!AI252),0)</f>
        <v>422023.89217906835</v>
      </c>
      <c r="AC11" s="238">
        <f>IF(AC$6="Fcst",SUM('Total OpEx'!AJ249,'Total OpEx'!AJ252),0)</f>
        <v>428882.13604602759</v>
      </c>
      <c r="AD11" s="238">
        <f>IF(AD$6="Fcst",SUM('Total OpEx'!AK249,'Total OpEx'!AK252),0)</f>
        <v>443178.20724756148</v>
      </c>
      <c r="AE11" s="238">
        <f>IF(AE$6="Fcst",SUM('Total OpEx'!AL249,'Total OpEx'!AL252),0)</f>
        <v>437070.90316931525</v>
      </c>
      <c r="AF11" s="238">
        <f>IF(AF$6="Fcst",SUM('Total OpEx'!AM249,'Total OpEx'!AM252),0)</f>
        <v>462922.23464482179</v>
      </c>
      <c r="AG11" s="238">
        <f>IF(AG$6="Fcst",SUM('Total OpEx'!AN249,'Total OpEx'!AN252),0)</f>
        <v>485486.83738454775</v>
      </c>
      <c r="AH11" s="238">
        <f>IF(AH$6="Fcst",SUM('Total OpEx'!AO249,'Total OpEx'!AO252),0)</f>
        <v>506220.49221041129</v>
      </c>
      <c r="AI11" s="238">
        <f>IF(AI$6="Fcst",SUM('Total OpEx'!AP249,'Total OpEx'!AP252),0)</f>
        <v>523094.50861742435</v>
      </c>
      <c r="AJ11" s="238">
        <f>IF(AJ$6="Fcst",SUM('Total OpEx'!AQ249,'Total OpEx'!AQ252),0)</f>
        <v>506220.49221041129</v>
      </c>
      <c r="AK11" s="238">
        <f>IF(AK$6="Fcst",SUM('Total OpEx'!AR249,'Total OpEx'!AR252),0)</f>
        <v>523094.50861742435</v>
      </c>
      <c r="AL11" s="238">
        <f>IF(AL$6="Fcst",SUM('Total OpEx'!AS249,'Total OpEx'!AS252),0)</f>
        <v>523094.50861742435</v>
      </c>
      <c r="AM11" s="238">
        <f>IF(AM$6="Fcst",SUM('Total OpEx'!AT249,'Total OpEx'!AT252),0)</f>
        <v>472472.45939638396</v>
      </c>
      <c r="AN11" s="238">
        <f>IF(AN$6="Fcst",SUM('Total OpEx'!AU249,'Total OpEx'!AU252),0)</f>
        <v>523094.50861742435</v>
      </c>
      <c r="AO11" s="238">
        <f>IF(AO$6="Fcst",SUM('Total OpEx'!AV249,'Total OpEx'!AV252),0)</f>
        <v>506220.49221041129</v>
      </c>
      <c r="AP11" s="238">
        <f>IF(AP$6="Fcst",SUM('Total OpEx'!AW249,'Total OpEx'!AW252),0)</f>
        <v>523094.50861742435</v>
      </c>
      <c r="AQ11" s="238">
        <f>IF(AQ$6="Fcst",SUM('Total OpEx'!AX249,'Total OpEx'!AX252),0)</f>
        <v>506220.49221041129</v>
      </c>
      <c r="AR11" s="238">
        <f>IF(AR$6="Fcst",SUM('Total OpEx'!AY249,'Total OpEx'!AY252),0)</f>
        <v>523094.50861742435</v>
      </c>
      <c r="AS11" s="238">
        <f>IF(AS$6="Fcst",SUM('Total OpEx'!AZ249,'Total OpEx'!AZ252),0)</f>
        <v>523094.50861742435</v>
      </c>
      <c r="AT11" s="238">
        <f>IF(AT$6="Fcst",SUM('Total OpEx'!BA249,'Total OpEx'!BA252),0)</f>
        <v>506220.49221041129</v>
      </c>
      <c r="AU11" s="238">
        <f>IF(AU$6="Fcst",SUM('Total OpEx'!BB249,'Total OpEx'!BB252),0)</f>
        <v>523094.50861742435</v>
      </c>
      <c r="AV11" s="238">
        <f>IF(AV$6="Fcst",SUM('Total OpEx'!BC249,'Total OpEx'!BC252),0)</f>
        <v>506220.49221041129</v>
      </c>
      <c r="AW11" s="238">
        <f>IF(AW$6="Fcst",SUM('Total OpEx'!BD249,'Total OpEx'!BD252),0)</f>
        <v>523094.50861742435</v>
      </c>
      <c r="AX11" s="238">
        <f>IF(AX$6="Fcst",SUM('Total OpEx'!BE249,'Total OpEx'!BE252),0)</f>
        <v>0</v>
      </c>
      <c r="AY11" s="238">
        <f>IF(AY$6="Fcst",SUM('Total OpEx'!BF249,'Total OpEx'!BF252),0)</f>
        <v>0</v>
      </c>
      <c r="AZ11" s="238">
        <f>IF(AZ$6="Fcst",SUM('Total OpEx'!BG249,'Total OpEx'!BG252),0)</f>
        <v>0</v>
      </c>
      <c r="BA11" s="238">
        <f>IF(BA$6="Fcst",SUM('Total OpEx'!BH249,'Total OpEx'!BH252),0)</f>
        <v>0</v>
      </c>
      <c r="BB11" s="238">
        <f>IF(BB$6="Fcst",SUM('Total OpEx'!BI249,'Total OpEx'!BI252),0)</f>
        <v>0</v>
      </c>
      <c r="BC11" s="238">
        <f>IF(BC$6="Fcst",SUM('Total OpEx'!BJ249,'Total OpEx'!BJ252),0)</f>
        <v>0</v>
      </c>
      <c r="BD11" s="238">
        <f>IF(BD$6="Fcst",SUM('Total OpEx'!BK249,'Total OpEx'!BK252),0)</f>
        <v>0</v>
      </c>
      <c r="BE11" s="238">
        <f>IF(BE$6="Fcst",SUM('Total OpEx'!BL249,'Total OpEx'!BL252),0)</f>
        <v>0</v>
      </c>
      <c r="BF11" s="238">
        <f>IF(BF$6="Fcst",SUM('Total OpEx'!BM249,'Total OpEx'!BM252),0)</f>
        <v>0</v>
      </c>
      <c r="BG11" s="238">
        <f>IF(BG$6="Fcst",SUM('Total OpEx'!BN249,'Total OpEx'!BN252),0)</f>
        <v>0</v>
      </c>
      <c r="BH11" s="238">
        <f>IF(BH$6="Fcst",SUM('Total OpEx'!BO249,'Total OpEx'!BO252),0)</f>
        <v>0</v>
      </c>
      <c r="BI11" s="238">
        <f>IF(BI$6="Fcst",SUM('Total OpEx'!BP249,'Total OpEx'!BP252),0)</f>
        <v>0</v>
      </c>
      <c r="BJ11" s="238">
        <f>IF(BJ$6="Fcst",SUM('Total OpEx'!BQ249,'Total OpEx'!BQ252),0)</f>
        <v>0</v>
      </c>
      <c r="BK11" s="238">
        <f>IF(BK$6="Fcst",SUM('Total OpEx'!BR249,'Total OpEx'!BR252),0)</f>
        <v>0</v>
      </c>
      <c r="BL11" s="238">
        <f>IF(BL$6="Fcst",SUM('Total OpEx'!BS249,'Total OpEx'!BS252),0)</f>
        <v>0</v>
      </c>
      <c r="BM11" s="238">
        <f>IF(BM$6="Fcst",SUM('Total OpEx'!BT249,'Total OpEx'!BT252),0)</f>
        <v>0</v>
      </c>
      <c r="BN11" s="238">
        <f>IF(BN$6="Fcst",SUM('Total OpEx'!BU249,'Total OpEx'!BU252),0)</f>
        <v>0</v>
      </c>
      <c r="BO11" s="238">
        <f>IF(BO$6="Fcst",SUM('Total OpEx'!BV249,'Total OpEx'!BV252),0)</f>
        <v>0</v>
      </c>
      <c r="BP11" s="238">
        <f>IF(BP$6="Fcst",SUM('Total OpEx'!BW249,'Total OpEx'!BW252),0)</f>
        <v>0</v>
      </c>
      <c r="BQ11" s="238">
        <f>IF(BQ$6="Fcst",SUM('Total OpEx'!BX249,'Total OpEx'!BX252),0)</f>
        <v>0</v>
      </c>
      <c r="BR11" s="238">
        <f>IF(BR$6="Fcst",SUM('Total OpEx'!BY249,'Total OpEx'!BY252),0)</f>
        <v>0</v>
      </c>
      <c r="BS11" s="238">
        <f>IF(BS$6="Fcst",SUM('Total OpEx'!BZ249,'Total OpEx'!BZ252),0)</f>
        <v>0</v>
      </c>
      <c r="BT11" s="238">
        <f>IF(BT$6="Fcst",SUM('Total OpEx'!CA249,'Total OpEx'!CA252),0)</f>
        <v>0</v>
      </c>
      <c r="BU11" s="238">
        <f>IF(BU$6="Fcst",SUM('Total OpEx'!CB249,'Total OpEx'!CB252),0)</f>
        <v>0</v>
      </c>
    </row>
    <row r="12" spans="1:73" x14ac:dyDescent="0.3">
      <c r="A12" s="265" t="s">
        <v>107</v>
      </c>
      <c r="B12" s="256">
        <f>IF(B$6="Fcst",SUM('Total OpEx'!I251,'Total OpEx'!I253),0)</f>
        <v>0</v>
      </c>
      <c r="C12" s="256">
        <f>IF(C$6="Fcst",SUM('Total OpEx'!J251,'Total OpEx'!J253),0)</f>
        <v>0</v>
      </c>
      <c r="D12" s="256">
        <f>IF(D$6="Fcst",SUM('Total OpEx'!K251,'Total OpEx'!K253),0)</f>
        <v>0</v>
      </c>
      <c r="E12" s="256">
        <f>IF(E$6="Fcst",SUM('Total OpEx'!L251,'Total OpEx'!L253),0)</f>
        <v>0</v>
      </c>
      <c r="F12" s="256">
        <f>IF(F$6="Fcst",SUM('Total OpEx'!M251,'Total OpEx'!M253),0)</f>
        <v>0</v>
      </c>
      <c r="G12" s="256">
        <f>IF(G$6="Fcst",SUM('Total OpEx'!N251,'Total OpEx'!N253),0)</f>
        <v>0</v>
      </c>
      <c r="H12" s="256">
        <f>IF(H$6="Fcst",SUM('Total OpEx'!O251,'Total OpEx'!O253),0)</f>
        <v>0</v>
      </c>
      <c r="I12" s="256">
        <f>IF(I$6="Fcst",SUM('Total OpEx'!P251,'Total OpEx'!P253),0)</f>
        <v>3434</v>
      </c>
      <c r="J12" s="256">
        <f>IF(J$6="Fcst",SUM('Total OpEx'!Q251,'Total OpEx'!Q253),0)</f>
        <v>2519</v>
      </c>
      <c r="K12" s="256">
        <f>IF(K$6="Fcst",SUM('Total OpEx'!R251,'Total OpEx'!R253),0)</f>
        <v>2104</v>
      </c>
      <c r="L12" s="256">
        <f>IF(L$6="Fcst",SUM('Total OpEx'!S251,'Total OpEx'!S253),0)</f>
        <v>3359</v>
      </c>
      <c r="M12" s="256">
        <f>IF(M$6="Fcst",SUM('Total OpEx'!T251,'Total OpEx'!T253),0)</f>
        <v>2859</v>
      </c>
      <c r="N12" s="256">
        <f>IF(N$6="Fcst",SUM('Total OpEx'!U251,'Total OpEx'!U253),0)</f>
        <v>2944</v>
      </c>
      <c r="O12" s="256">
        <f>IF(O$6="Fcst",SUM('Total OpEx'!V251,'Total OpEx'!V253),0)</f>
        <v>3529</v>
      </c>
      <c r="P12" s="256">
        <f>IF(P$6="Fcst",SUM('Total OpEx'!W251,'Total OpEx'!W253),0)</f>
        <v>3529</v>
      </c>
      <c r="Q12" s="256">
        <f>IF(Q$6="Fcst",SUM('Total OpEx'!X251,'Total OpEx'!X253),0)</f>
        <v>4529</v>
      </c>
      <c r="R12" s="256">
        <f>IF(R$6="Fcst",SUM('Total OpEx'!Y251,'Total OpEx'!Y253),0)</f>
        <v>3284</v>
      </c>
      <c r="S12" s="256">
        <f>IF(S$6="Fcst",SUM('Total OpEx'!Z251,'Total OpEx'!Z253),0)</f>
        <v>3954</v>
      </c>
      <c r="T12" s="256">
        <f>IF(T$6="Fcst",SUM('Total OpEx'!AA251,'Total OpEx'!AA253),0)</f>
        <v>5454</v>
      </c>
      <c r="U12" s="256">
        <f>IF(U$6="Fcst",SUM('Total OpEx'!AB251,'Total OpEx'!AB253),0)</f>
        <v>5219</v>
      </c>
      <c r="V12" s="256">
        <f>IF(V$6="Fcst",SUM('Total OpEx'!AC251,'Total OpEx'!AC253),0)</f>
        <v>4974</v>
      </c>
      <c r="W12" s="256">
        <f>IF(W$6="Fcst",SUM('Total OpEx'!AD251,'Total OpEx'!AD253),0)</f>
        <v>6729</v>
      </c>
      <c r="X12" s="256">
        <f>IF(X$6="Fcst",SUM('Total OpEx'!AE251,'Total OpEx'!AE253),0)</f>
        <v>5069</v>
      </c>
      <c r="Y12" s="256">
        <f>IF(Y$6="Fcst",SUM('Total OpEx'!AF251,'Total OpEx'!AF253),0)</f>
        <v>6324</v>
      </c>
      <c r="Z12" s="256">
        <f>IF(Z$6="Fcst",SUM('Total OpEx'!AG251,'Total OpEx'!AG253),0)</f>
        <v>5834</v>
      </c>
      <c r="AA12" s="256">
        <f>IF(AA$6="Fcst",SUM('Total OpEx'!AH251,'Total OpEx'!AH253),0)</f>
        <v>6334</v>
      </c>
      <c r="AB12" s="256">
        <f>IF(AB$6="Fcst",SUM('Total OpEx'!AI251,'Total OpEx'!AI253),0)</f>
        <v>7589</v>
      </c>
      <c r="AC12" s="256">
        <f>IF(AC$6="Fcst",SUM('Total OpEx'!AJ251,'Total OpEx'!AJ253),0)</f>
        <v>10345</v>
      </c>
      <c r="AD12" s="256">
        <f>IF(AD$6="Fcst",SUM('Total OpEx'!AK251,'Total OpEx'!AK253),0)</f>
        <v>7845</v>
      </c>
      <c r="AE12" s="256">
        <f>IF(AE$6="Fcst",SUM('Total OpEx'!AL251,'Total OpEx'!AL253),0)</f>
        <v>7430</v>
      </c>
      <c r="AF12" s="256">
        <f>IF(AF$6="Fcst",SUM('Total OpEx'!AM251,'Total OpEx'!AM253),0)</f>
        <v>8015</v>
      </c>
      <c r="AG12" s="256">
        <f>IF(AG$6="Fcst",SUM('Total OpEx'!AN251,'Total OpEx'!AN253),0)</f>
        <v>6355</v>
      </c>
      <c r="AH12" s="256">
        <f>IF(AH$6="Fcst",SUM('Total OpEx'!AO251,'Total OpEx'!AO253),0)</f>
        <v>6695</v>
      </c>
      <c r="AI12" s="256">
        <f>IF(AI$6="Fcst",SUM('Total OpEx'!AP251,'Total OpEx'!AP253),0)</f>
        <v>8695</v>
      </c>
      <c r="AJ12" s="256">
        <f>IF(AJ$6="Fcst",SUM('Total OpEx'!AQ251,'Total OpEx'!AQ253),0)</f>
        <v>7695</v>
      </c>
      <c r="AK12" s="256">
        <f>IF(AK$6="Fcst",SUM('Total OpEx'!AR251,'Total OpEx'!AR253),0)</f>
        <v>8195</v>
      </c>
      <c r="AL12" s="256">
        <f>IF(AL$6="Fcst",SUM('Total OpEx'!AS251,'Total OpEx'!AS253),0)</f>
        <v>7695</v>
      </c>
      <c r="AM12" s="256">
        <f>IF(AM$6="Fcst",SUM('Total OpEx'!AT251,'Total OpEx'!AT253),0)</f>
        <v>7195</v>
      </c>
      <c r="AN12" s="256">
        <f>IF(AN$6="Fcst",SUM('Total OpEx'!AU251,'Total OpEx'!AU253),0)</f>
        <v>7695</v>
      </c>
      <c r="AO12" s="256">
        <f>IF(AO$6="Fcst",SUM('Total OpEx'!AV251,'Total OpEx'!AV253),0)</f>
        <v>7695</v>
      </c>
      <c r="AP12" s="256">
        <f>IF(AP$6="Fcst",SUM('Total OpEx'!AW251,'Total OpEx'!AW253),0)</f>
        <v>7695</v>
      </c>
      <c r="AQ12" s="256">
        <f>IF(AQ$6="Fcst",SUM('Total OpEx'!AX251,'Total OpEx'!AX253),0)</f>
        <v>7695</v>
      </c>
      <c r="AR12" s="256">
        <f>IF(AR$6="Fcst",SUM('Total OpEx'!AY251,'Total OpEx'!AY253),0)</f>
        <v>7695</v>
      </c>
      <c r="AS12" s="256">
        <f>IF(AS$6="Fcst",SUM('Total OpEx'!AZ251,'Total OpEx'!AZ253),0)</f>
        <v>7695</v>
      </c>
      <c r="AT12" s="256">
        <f>IF(AT$6="Fcst",SUM('Total OpEx'!BA251,'Total OpEx'!BA253),0)</f>
        <v>8195</v>
      </c>
      <c r="AU12" s="256">
        <f>IF(AU$6="Fcst",SUM('Total OpEx'!BB251,'Total OpEx'!BB253),0)</f>
        <v>8695</v>
      </c>
      <c r="AV12" s="256">
        <f>IF(AV$6="Fcst",SUM('Total OpEx'!BC251,'Total OpEx'!BC253),0)</f>
        <v>9695</v>
      </c>
      <c r="AW12" s="256">
        <f>IF(AW$6="Fcst",SUM('Total OpEx'!BD251,'Total OpEx'!BD253),0)</f>
        <v>9695</v>
      </c>
      <c r="AX12" s="256">
        <f>IF(AX$6="Fcst",SUM('Total OpEx'!BE251,'Total OpEx'!BE253),0)</f>
        <v>3500</v>
      </c>
      <c r="AY12" s="256">
        <f>IF(AY$6="Fcst",SUM('Total OpEx'!BF251,'Total OpEx'!BF253),0)</f>
        <v>4000</v>
      </c>
      <c r="AZ12" s="256">
        <f>IF(AZ$6="Fcst",SUM('Total OpEx'!BG251,'Total OpEx'!BG253),0)</f>
        <v>4500</v>
      </c>
      <c r="BA12" s="256">
        <f>IF(BA$6="Fcst",SUM('Total OpEx'!BH251,'Total OpEx'!BH253),0)</f>
        <v>5000</v>
      </c>
      <c r="BB12" s="256">
        <f>IF(BB$6="Fcst",SUM('Total OpEx'!BI251,'Total OpEx'!BI253),0)</f>
        <v>6500</v>
      </c>
      <c r="BC12" s="256">
        <f>IF(BC$6="Fcst",SUM('Total OpEx'!BJ251,'Total OpEx'!BJ253),0)</f>
        <v>7000</v>
      </c>
      <c r="BD12" s="256">
        <f>IF(BD$6="Fcst",SUM('Total OpEx'!BK251,'Total OpEx'!BK253),0)</f>
        <v>7000</v>
      </c>
      <c r="BE12" s="256">
        <f>IF(BE$6="Fcst",SUM('Total OpEx'!BL251,'Total OpEx'!BL253),0)</f>
        <v>7500</v>
      </c>
      <c r="BF12" s="256">
        <f>IF(BF$6="Fcst",SUM('Total OpEx'!BM251,'Total OpEx'!BM253),0)</f>
        <v>7500</v>
      </c>
      <c r="BG12" s="256">
        <f>IF(BG$6="Fcst",SUM('Total OpEx'!BN251,'Total OpEx'!BN253),0)</f>
        <v>8000</v>
      </c>
      <c r="BH12" s="256">
        <f>IF(BH$6="Fcst",SUM('Total OpEx'!BO251,'Total OpEx'!BO253),0)</f>
        <v>8500</v>
      </c>
      <c r="BI12" s="256">
        <f>IF(BI$6="Fcst",SUM('Total OpEx'!BP251,'Total OpEx'!BP253),0)</f>
        <v>8500</v>
      </c>
      <c r="BJ12" s="256">
        <f>IF(BJ$6="Fcst",SUM('Total OpEx'!BQ251,'Total OpEx'!BQ253),0)</f>
        <v>9000</v>
      </c>
      <c r="BK12" s="256">
        <f>IF(BK$6="Fcst",SUM('Total OpEx'!BR251,'Total OpEx'!BR253),0)</f>
        <v>9000</v>
      </c>
      <c r="BL12" s="256">
        <f>IF(BL$6="Fcst",SUM('Total OpEx'!BS251,'Total OpEx'!BS253),0)</f>
        <v>9000</v>
      </c>
      <c r="BM12" s="256">
        <f>IF(BM$6="Fcst",SUM('Total OpEx'!BT251,'Total OpEx'!BT253),0)</f>
        <v>9500</v>
      </c>
      <c r="BN12" s="256">
        <f>IF(BN$6="Fcst",SUM('Total OpEx'!BU251,'Total OpEx'!BU253),0)</f>
        <v>9500</v>
      </c>
      <c r="BO12" s="256">
        <f>IF(BO$6="Fcst",SUM('Total OpEx'!BV251,'Total OpEx'!BV253),0)</f>
        <v>10000</v>
      </c>
      <c r="BP12" s="256">
        <f>IF(BP$6="Fcst",SUM('Total OpEx'!BW251,'Total OpEx'!BW253),0)</f>
        <v>10000</v>
      </c>
      <c r="BQ12" s="256">
        <f>IF(BQ$6="Fcst",SUM('Total OpEx'!BX251,'Total OpEx'!BX253),0)</f>
        <v>10000</v>
      </c>
      <c r="BR12" s="256">
        <f>IF(BR$6="Fcst",SUM('Total OpEx'!BY251,'Total OpEx'!BY253),0)</f>
        <v>10500</v>
      </c>
      <c r="BS12" s="256">
        <f>IF(BS$6="Fcst",SUM('Total OpEx'!BZ251,'Total OpEx'!BZ253),0)</f>
        <v>10500</v>
      </c>
      <c r="BT12" s="256">
        <f>IF(BT$6="Fcst",SUM('Total OpEx'!CA251,'Total OpEx'!CA253),0)</f>
        <v>11000</v>
      </c>
      <c r="BU12" s="256">
        <f>IF(BU$6="Fcst",SUM('Total OpEx'!CB251,'Total OpEx'!CB253),0)</f>
        <v>11000</v>
      </c>
    </row>
    <row r="13" spans="1:73" x14ac:dyDescent="0.3">
      <c r="A13" s="178" t="s">
        <v>317</v>
      </c>
      <c r="B13" s="239">
        <f>IF(B$6="Fcst",SUM(B10:B12),Summary!C34*1000)</f>
        <v>28269.129999999997</v>
      </c>
      <c r="C13" s="239">
        <f>IF(C$6="Fcst",SUM(C10:C12),Summary!D34*1000)</f>
        <v>8719.69</v>
      </c>
      <c r="D13" s="239">
        <f>IF(D$6="Fcst",SUM(D10:D12),Summary!E34*1000)</f>
        <v>9363.02</v>
      </c>
      <c r="E13" s="239">
        <f>IF(E$6="Fcst",SUM(E10:E12),Summary!F34*1000)</f>
        <v>8064.2499999999991</v>
      </c>
      <c r="F13" s="239">
        <f>IF(F$6="Fcst",SUM(F10:F12),Summary!G34*1000)</f>
        <v>17192.02</v>
      </c>
      <c r="G13" s="239">
        <f>IF(G$6="Fcst",SUM(G10:G12),Summary!H34*1000)</f>
        <v>25394.539999999997</v>
      </c>
      <c r="H13" s="239">
        <f>IF(H$6="Fcst",SUM(H10:H12),Summary!I34*1000)</f>
        <v>13536.21</v>
      </c>
      <c r="I13" s="239">
        <f>IF(I$6="Fcst",SUM(I10:I12),Summary!J34*1000)</f>
        <v>182573.10759138534</v>
      </c>
      <c r="J13" s="239">
        <f>IF(J$6="Fcst",SUM(J10:J12),Summary!K34*1000)</f>
        <v>188013.85265947841</v>
      </c>
      <c r="K13" s="239">
        <f>IF(K$6="Fcst",SUM(K10:K12),Summary!L34*1000)</f>
        <v>194514.7070913093</v>
      </c>
      <c r="L13" s="239">
        <f>IF(L$6="Fcst",SUM(L10:L12),Summary!M34*1000)</f>
        <v>197400.15380619638</v>
      </c>
      <c r="M13" s="239">
        <f>IF(M$6="Fcst",SUM(M10:M12),Summary!N34*1000)</f>
        <v>223897.07867531382</v>
      </c>
      <c r="N13" s="239">
        <f>IF(N$6="Fcst",SUM(N10:N12),Summary!O34*1000)</f>
        <v>230201.1827487649</v>
      </c>
      <c r="O13" s="239">
        <f>IF(O$6="Fcst",SUM(O10:O12),Summary!P34*1000)</f>
        <v>222283.09973504563</v>
      </c>
      <c r="P13" s="239">
        <f>IF(P$6="Fcst",SUM(P10:P12),Summary!Q34*1000)</f>
        <v>237720.69409569478</v>
      </c>
      <c r="Q13" s="239">
        <f>IF(Q$6="Fcst",SUM(Q10:Q12),Summary!R34*1000)</f>
        <v>235256.44276019942</v>
      </c>
      <c r="R13" s="239">
        <f>IF(R$6="Fcst",SUM(R10:R12),Summary!S34*1000)</f>
        <v>266580.05351382808</v>
      </c>
      <c r="S13" s="239">
        <f>IF(S$6="Fcst",SUM(S10:S12),Summary!T34*1000)</f>
        <v>272439.05858483829</v>
      </c>
      <c r="T13" s="239">
        <f>IF(T$6="Fcst",SUM(T10:T12),Summary!U34*1000)</f>
        <v>287374.42106415459</v>
      </c>
      <c r="U13" s="239">
        <f>IF(U$6="Fcst",SUM(U10:U12),Summary!V34*1000)</f>
        <v>351059.29539412941</v>
      </c>
      <c r="V13" s="239">
        <f>IF(V$6="Fcst",SUM(V10:V12),Summary!W34*1000)</f>
        <v>374760.4232275447</v>
      </c>
      <c r="W13" s="239">
        <f>IF(W$6="Fcst",SUM(W10:W12),Summary!X34*1000)</f>
        <v>414992.12317408313</v>
      </c>
      <c r="X13" s="239">
        <f>IF(X$6="Fcst",SUM(X10:X12),Summary!Y34*1000)</f>
        <v>422993.65147323743</v>
      </c>
      <c r="Y13" s="239">
        <f>IF(Y$6="Fcst",SUM(Y10:Y12),Summary!Z34*1000)</f>
        <v>455478.51458320022</v>
      </c>
      <c r="Z13" s="239">
        <f>IF(Z$6="Fcst",SUM(Z10:Z12),Summary!AA34*1000)</f>
        <v>505578.59657252132</v>
      </c>
      <c r="AA13" s="239">
        <f>IF(AA$6="Fcst",SUM(AA10:AA12),Summary!AB34*1000)</f>
        <v>479683.76854010648</v>
      </c>
      <c r="AB13" s="239">
        <f>IF(AB$6="Fcst",SUM(AB10:AB12),Summary!AC34*1000)</f>
        <v>527210.69125565118</v>
      </c>
      <c r="AC13" s="239">
        <f>IF(AC$6="Fcst",SUM(AC10:AC12),Summary!AD34*1000)</f>
        <v>537381.98111539485</v>
      </c>
      <c r="AD13" s="239">
        <f>IF(AD$6="Fcst",SUM(AD10:AD12),Summary!AE34*1000)</f>
        <v>551741.83315429918</v>
      </c>
      <c r="AE13" s="239">
        <f>IF(AE$6="Fcst",SUM(AE10:AE12),Summary!AF34*1000)</f>
        <v>545956.53959084325</v>
      </c>
      <c r="AF13" s="239">
        <f>IF(AF$6="Fcst",SUM(AF10:AF12),Summary!AG34*1000)</f>
        <v>574497.87835395359</v>
      </c>
      <c r="AG13" s="239">
        <f>IF(AG$6="Fcst",SUM(AG10:AG12),Summary!AH34*1000)</f>
        <v>595374.13349971361</v>
      </c>
      <c r="AH13" s="239">
        <f>IF(AH$6="Fcst",SUM(AH10:AH12),Summary!AI34*1000)</f>
        <v>620769.93426951126</v>
      </c>
      <c r="AI13" s="239">
        <f>IF(AI$6="Fcst",SUM(AI10:AI12),Summary!AJ34*1000)</f>
        <v>639713.01386020985</v>
      </c>
      <c r="AJ13" s="239">
        <f>IF(AJ$6="Fcst",SUM(AJ10:AJ12),Summary!AK34*1000)</f>
        <v>621593.91475708189</v>
      </c>
      <c r="AK13" s="239">
        <f>IF(AK$6="Fcst",SUM(AK10:AK12),Summary!AL34*1000)</f>
        <v>645125.00076467893</v>
      </c>
      <c r="AL13" s="239">
        <f>IF(AL$6="Fcst",SUM(AL10:AL12),Summary!AM34*1000)</f>
        <v>641303.05654832977</v>
      </c>
      <c r="AM13" s="239">
        <f>IF(AM$6="Fcst",SUM(AM10:AM12),Summary!AN34*1000)</f>
        <v>594622.62400858267</v>
      </c>
      <c r="AN13" s="239">
        <f>IF(AN$6="Fcst",SUM(AN10:AN12),Summary!AO34*1000)</f>
        <v>646613.37976074545</v>
      </c>
      <c r="AO13" s="239">
        <f>IF(AO$6="Fcst",SUM(AO10:AO12),Summary!AP34*1000)</f>
        <v>628658.7416281082</v>
      </c>
      <c r="AP13" s="239">
        <f>IF(AP$6="Fcst",SUM(AP10:AP12),Summary!AQ34*1000)</f>
        <v>649091.07522867061</v>
      </c>
      <c r="AQ13" s="239">
        <f>IF(AQ$6="Fcst",SUM(AQ10:AQ12),Summary!AR34*1000)</f>
        <v>633125.88302413828</v>
      </c>
      <c r="AR13" s="239">
        <f>IF(AR$6="Fcst",SUM(AR10:AR12),Summary!AS34*1000)</f>
        <v>655313.73220655322</v>
      </c>
      <c r="AS13" s="239">
        <f>IF(AS$6="Fcst",SUM(AS10:AS12),Summary!AT34*1000)</f>
        <v>653644.56428030343</v>
      </c>
      <c r="AT13" s="239">
        <f>IF(AT$6="Fcst",SUM(AT10:AT12),Summary!AU34*1000)</f>
        <v>639319.46277242515</v>
      </c>
      <c r="AU13" s="239">
        <f>IF(AU$6="Fcst",SUM(AU10:AU12),Summary!AV34*1000)</f>
        <v>657904.94799086521</v>
      </c>
      <c r="AV13" s="239">
        <f>IF(AV$6="Fcst",SUM(AV10:AV12),Summary!AW34*1000)</f>
        <v>643636.33911237994</v>
      </c>
      <c r="AW13" s="239">
        <f>IF(AW$6="Fcst",SUM(AW10:AW12),Summary!AX34*1000)</f>
        <v>662119.4284202056</v>
      </c>
      <c r="AX13" s="239">
        <f>IF(AX$6="Fcst",SUM(AX10:AX12),Summary!AY34*1000)</f>
        <v>132838.61098498636</v>
      </c>
      <c r="AY13" s="239">
        <f>IF(AY$6="Fcst",SUM(AY10:AY12),Summary!AZ34*1000)</f>
        <v>134951.23314836418</v>
      </c>
      <c r="AZ13" s="239">
        <f>IF(AZ$6="Fcst",SUM(AZ10:AZ12),Summary!BA34*1000)</f>
        <v>137420.83349542393</v>
      </c>
      <c r="BA13" s="239">
        <f>IF(BA$6="Fcst",SUM(BA10:BA12),Summary!BB34*1000)</f>
        <v>140106.15992331479</v>
      </c>
      <c r="BB13" s="239">
        <f>IF(BB$6="Fcst",SUM(BB10:BB12),Summary!BC34*1000)</f>
        <v>144341.62221076401</v>
      </c>
      <c r="BC13" s="239">
        <f>IF(BC$6="Fcst",SUM(BC10:BC12),Summary!BD34*1000)</f>
        <v>147759.91225439392</v>
      </c>
      <c r="BD13" s="239">
        <f>IF(BD$6="Fcst",SUM(BD10:BD12),Summary!BE34*1000)</f>
        <v>150682.10318099035</v>
      </c>
      <c r="BE13" s="239">
        <f>IF(BE$6="Fcst",SUM(BE10:BE12),Summary!BF34*1000)</f>
        <v>154316.74900402775</v>
      </c>
      <c r="BF13" s="239">
        <f>IF(BF$6="Fcst",SUM(BF10:BF12),Summary!BG34*1000)</f>
        <v>157530.71914532577</v>
      </c>
      <c r="BG13" s="239">
        <f>IF(BG$6="Fcst",SUM(BG10:BG12),Summary!BH34*1000)</f>
        <v>161351.50047236544</v>
      </c>
      <c r="BH13" s="239">
        <f>IF(BH$6="Fcst",SUM(BH10:BH12),Summary!BI34*1000)</f>
        <v>165383.66269507373</v>
      </c>
      <c r="BI13" s="239">
        <f>IF(BI$6="Fcst",SUM(BI10:BI12),Summary!BJ34*1000)</f>
        <v>168995.37815140205</v>
      </c>
      <c r="BJ13" s="239">
        <f>IF(BJ$6="Fcst",SUM(BJ10:BJ12),Summary!BK34*1000)</f>
        <v>9000</v>
      </c>
      <c r="BK13" s="239">
        <f>IF(BK$6="Fcst",SUM(BK10:BK12),Summary!BL34*1000)</f>
        <v>9000</v>
      </c>
      <c r="BL13" s="239">
        <f>IF(BL$6="Fcst",SUM(BL10:BL12),Summary!BM34*1000)</f>
        <v>9000</v>
      </c>
      <c r="BM13" s="239">
        <f>IF(BM$6="Fcst",SUM(BM10:BM12),Summary!BN34*1000)</f>
        <v>9500</v>
      </c>
      <c r="BN13" s="239">
        <f>IF(BN$6="Fcst",SUM(BN10:BN12),Summary!BO34*1000)</f>
        <v>9500</v>
      </c>
      <c r="BO13" s="239">
        <f>IF(BO$6="Fcst",SUM(BO10:BO12),Summary!BP34*1000)</f>
        <v>10000</v>
      </c>
      <c r="BP13" s="239">
        <f>IF(BP$6="Fcst",SUM(BP10:BP12),Summary!BQ34*1000)</f>
        <v>10000</v>
      </c>
      <c r="BQ13" s="239">
        <f>IF(BQ$6="Fcst",SUM(BQ10:BQ12),Summary!BR34*1000)</f>
        <v>10000</v>
      </c>
      <c r="BR13" s="239">
        <f>IF(BR$6="Fcst",SUM(BR10:BR12),Summary!BS34*1000)</f>
        <v>10500</v>
      </c>
      <c r="BS13" s="239">
        <f>IF(BS$6="Fcst",SUM(BS10:BS12),Summary!BT34*1000)</f>
        <v>10500</v>
      </c>
      <c r="BT13" s="239">
        <f>IF(BT$6="Fcst",SUM(BT10:BT12),Summary!BU34*1000)</f>
        <v>11000</v>
      </c>
      <c r="BU13" s="239">
        <f>IF(BU$6="Fcst",SUM(BU10:BU12),Summary!BV34*1000)</f>
        <v>11000</v>
      </c>
    </row>
    <row r="14" spans="1:73" x14ac:dyDescent="0.3">
      <c r="B14" s="238"/>
    </row>
    <row r="15" spans="1:73" x14ac:dyDescent="0.3">
      <c r="A15" s="143" t="s">
        <v>318</v>
      </c>
      <c r="B15" s="266">
        <f>$B$17*B13</f>
        <v>22615.304</v>
      </c>
      <c r="C15" s="266">
        <f t="shared" ref="C15:BI15" si="0">$B$17*C13</f>
        <v>6975.7520000000004</v>
      </c>
      <c r="D15" s="266">
        <f t="shared" si="0"/>
        <v>7490.4160000000011</v>
      </c>
      <c r="E15" s="266">
        <f t="shared" si="0"/>
        <v>6451.4</v>
      </c>
      <c r="F15" s="266">
        <f t="shared" si="0"/>
        <v>13753.616000000002</v>
      </c>
      <c r="G15" s="266">
        <f t="shared" si="0"/>
        <v>20315.631999999998</v>
      </c>
      <c r="H15" s="266">
        <f t="shared" si="0"/>
        <v>10828.968000000001</v>
      </c>
      <c r="I15" s="266">
        <f t="shared" si="0"/>
        <v>146058.48607310827</v>
      </c>
      <c r="J15" s="266">
        <f t="shared" si="0"/>
        <v>150411.08212758272</v>
      </c>
      <c r="K15" s="266">
        <f t="shared" si="0"/>
        <v>155611.76567304746</v>
      </c>
      <c r="L15" s="266">
        <f t="shared" si="0"/>
        <v>157920.12304495712</v>
      </c>
      <c r="M15" s="266">
        <f t="shared" si="0"/>
        <v>179117.66294025106</v>
      </c>
      <c r="N15" s="266">
        <f t="shared" si="0"/>
        <v>184160.94619901193</v>
      </c>
      <c r="O15" s="266">
        <f t="shared" si="0"/>
        <v>177826.47978803652</v>
      </c>
      <c r="P15" s="266">
        <f t="shared" si="0"/>
        <v>190176.55527655582</v>
      </c>
      <c r="Q15" s="266">
        <f t="shared" si="0"/>
        <v>188205.15420815954</v>
      </c>
      <c r="R15" s="266">
        <f t="shared" si="0"/>
        <v>213264.04281106248</v>
      </c>
      <c r="S15" s="266">
        <f t="shared" si="0"/>
        <v>217951.24686787065</v>
      </c>
      <c r="T15" s="266">
        <f t="shared" si="0"/>
        <v>229899.53685132368</v>
      </c>
      <c r="U15" s="266">
        <f t="shared" si="0"/>
        <v>280847.43631530355</v>
      </c>
      <c r="V15" s="266">
        <f t="shared" si="0"/>
        <v>299808.33858203579</v>
      </c>
      <c r="W15" s="266">
        <f t="shared" si="0"/>
        <v>331993.69853926654</v>
      </c>
      <c r="X15" s="266">
        <f t="shared" si="0"/>
        <v>338394.92117858998</v>
      </c>
      <c r="Y15" s="266">
        <f t="shared" si="0"/>
        <v>364382.81166656018</v>
      </c>
      <c r="Z15" s="266">
        <f t="shared" si="0"/>
        <v>404462.87725801708</v>
      </c>
      <c r="AA15" s="266">
        <f t="shared" si="0"/>
        <v>383747.01483208523</v>
      </c>
      <c r="AB15" s="266">
        <f t="shared" si="0"/>
        <v>421768.55300452095</v>
      </c>
      <c r="AC15" s="266">
        <f t="shared" si="0"/>
        <v>429905.58489231591</v>
      </c>
      <c r="AD15" s="266">
        <f t="shared" si="0"/>
        <v>441393.46652343939</v>
      </c>
      <c r="AE15" s="266">
        <f t="shared" si="0"/>
        <v>436765.23167267465</v>
      </c>
      <c r="AF15" s="266">
        <f t="shared" si="0"/>
        <v>459598.30268316291</v>
      </c>
      <c r="AG15" s="266">
        <f t="shared" si="0"/>
        <v>476299.30679977091</v>
      </c>
      <c r="AH15" s="266">
        <f t="shared" si="0"/>
        <v>496615.94741560903</v>
      </c>
      <c r="AI15" s="266">
        <f t="shared" si="0"/>
        <v>511770.41108816792</v>
      </c>
      <c r="AJ15" s="266">
        <f t="shared" si="0"/>
        <v>497275.13180566556</v>
      </c>
      <c r="AK15" s="266">
        <f t="shared" si="0"/>
        <v>516100.00061174319</v>
      </c>
      <c r="AL15" s="266">
        <f t="shared" si="0"/>
        <v>513042.44523866381</v>
      </c>
      <c r="AM15" s="266">
        <f t="shared" si="0"/>
        <v>475698.09920686617</v>
      </c>
      <c r="AN15" s="266">
        <f t="shared" si="0"/>
        <v>517290.70380859636</v>
      </c>
      <c r="AO15" s="266">
        <f t="shared" si="0"/>
        <v>502926.9933024866</v>
      </c>
      <c r="AP15" s="266">
        <f t="shared" si="0"/>
        <v>519272.86018293654</v>
      </c>
      <c r="AQ15" s="266">
        <f t="shared" si="0"/>
        <v>506500.70641931065</v>
      </c>
      <c r="AR15" s="266">
        <f t="shared" si="0"/>
        <v>524250.9857652426</v>
      </c>
      <c r="AS15" s="266">
        <f t="shared" si="0"/>
        <v>522915.65142424277</v>
      </c>
      <c r="AT15" s="266">
        <f t="shared" si="0"/>
        <v>511455.57021794014</v>
      </c>
      <c r="AU15" s="266">
        <f t="shared" si="0"/>
        <v>526323.95839269215</v>
      </c>
      <c r="AV15" s="266">
        <f t="shared" si="0"/>
        <v>514909.07128990395</v>
      </c>
      <c r="AW15" s="266">
        <f t="shared" si="0"/>
        <v>529695.54273616453</v>
      </c>
      <c r="AX15" s="266">
        <f t="shared" si="0"/>
        <v>106270.8887879891</v>
      </c>
      <c r="AY15" s="266">
        <f t="shared" si="0"/>
        <v>107960.98651869135</v>
      </c>
      <c r="AZ15" s="266">
        <f t="shared" si="0"/>
        <v>109936.66679633915</v>
      </c>
      <c r="BA15" s="266">
        <f t="shared" si="0"/>
        <v>112084.92793865183</v>
      </c>
      <c r="BB15" s="266">
        <f t="shared" si="0"/>
        <v>115473.29776861121</v>
      </c>
      <c r="BC15" s="266">
        <f t="shared" si="0"/>
        <v>118207.92980351514</v>
      </c>
      <c r="BD15" s="266">
        <f t="shared" si="0"/>
        <v>120545.68254479229</v>
      </c>
      <c r="BE15" s="266">
        <f t="shared" si="0"/>
        <v>123453.3992032222</v>
      </c>
      <c r="BF15" s="266">
        <f t="shared" si="0"/>
        <v>126024.57531626063</v>
      </c>
      <c r="BG15" s="266">
        <f t="shared" si="0"/>
        <v>129081.20037789235</v>
      </c>
      <c r="BH15" s="266">
        <f t="shared" si="0"/>
        <v>132306.93015605898</v>
      </c>
      <c r="BI15" s="266">
        <f t="shared" si="0"/>
        <v>135196.30252112166</v>
      </c>
      <c r="BJ15" s="266">
        <f t="shared" ref="BJ15:BU15" si="1">$B$17*BJ13</f>
        <v>7200</v>
      </c>
      <c r="BK15" s="266">
        <f t="shared" si="1"/>
        <v>7200</v>
      </c>
      <c r="BL15" s="266">
        <f t="shared" si="1"/>
        <v>7200</v>
      </c>
      <c r="BM15" s="266">
        <f t="shared" si="1"/>
        <v>7600</v>
      </c>
      <c r="BN15" s="266">
        <f t="shared" si="1"/>
        <v>7600</v>
      </c>
      <c r="BO15" s="266">
        <f t="shared" si="1"/>
        <v>8000</v>
      </c>
      <c r="BP15" s="266">
        <f t="shared" si="1"/>
        <v>8000</v>
      </c>
      <c r="BQ15" s="266">
        <f t="shared" si="1"/>
        <v>8000</v>
      </c>
      <c r="BR15" s="266">
        <f t="shared" si="1"/>
        <v>8400</v>
      </c>
      <c r="BS15" s="266">
        <f t="shared" si="1"/>
        <v>8400</v>
      </c>
      <c r="BT15" s="266">
        <f t="shared" si="1"/>
        <v>8800</v>
      </c>
      <c r="BU15" s="266">
        <f t="shared" si="1"/>
        <v>8800</v>
      </c>
    </row>
    <row r="17" spans="1:73" x14ac:dyDescent="0.3">
      <c r="A17" t="s">
        <v>319</v>
      </c>
      <c r="B17" s="246">
        <v>0.8</v>
      </c>
    </row>
    <row r="18" spans="1:73" x14ac:dyDescent="0.3">
      <c r="B18" s="238"/>
    </row>
    <row r="20" spans="1:73" x14ac:dyDescent="0.3">
      <c r="A20" s="276" t="s">
        <v>320</v>
      </c>
    </row>
    <row r="21" spans="1:73" x14ac:dyDescent="0.3">
      <c r="A21" t="s">
        <v>316</v>
      </c>
      <c r="B21" s="238">
        <f>IF(B$6="Fcst",'Total OpEx'!I56-SUM(B22:B23),0)</f>
        <v>0</v>
      </c>
      <c r="C21" s="238">
        <f>IF(C$6="Fcst",'Total OpEx'!J56-SUM(C22:C23),0)</f>
        <v>0</v>
      </c>
      <c r="D21" s="238">
        <f>IF(D$6="Fcst",'Total OpEx'!K56-SUM(D22:D23),0)</f>
        <v>0</v>
      </c>
      <c r="E21" s="238">
        <f>IF(E$6="Fcst",'Total OpEx'!L56-SUM(E22:E23),0)</f>
        <v>0</v>
      </c>
      <c r="F21" s="238">
        <f>IF(F$6="Fcst",'Total OpEx'!M56-SUM(F22:F23),0)</f>
        <v>0</v>
      </c>
      <c r="G21" s="238">
        <f>IF(G$6="Fcst",'Total OpEx'!N56-SUM(G22:G23),0)</f>
        <v>0</v>
      </c>
      <c r="H21" s="238">
        <f>IF(H$6="Fcst",'Total OpEx'!O56-SUM(H22:H23),0)</f>
        <v>0</v>
      </c>
      <c r="I21" s="238">
        <f>IF(I$6="Fcst",'Total OpEx'!P56-SUM(I22:I23),0)</f>
        <v>93000.000000000015</v>
      </c>
      <c r="J21" s="238">
        <f>IF(J$6="Fcst",'Total OpEx'!Q56-SUM(J22:J23),0)</f>
        <v>93000</v>
      </c>
      <c r="K21" s="238">
        <f>IF(K$6="Fcst",'Total OpEx'!R56-SUM(K22:K23),0)</f>
        <v>93000.000000000015</v>
      </c>
      <c r="L21" s="238">
        <f>IF(L$6="Fcst",'Total OpEx'!S56-SUM(L22:L23),0)</f>
        <v>93000</v>
      </c>
      <c r="M21" s="238">
        <f>IF(M$6="Fcst",'Total OpEx'!T56-SUM(M22:M23),0)</f>
        <v>93000</v>
      </c>
      <c r="N21" s="238">
        <f>IF(N$6="Fcst",'Total OpEx'!U56-SUM(N22:N23),0)</f>
        <v>92999.999999999985</v>
      </c>
      <c r="O21" s="238">
        <f>IF(O$6="Fcst",'Total OpEx'!V56-SUM(O22:O23),0)</f>
        <v>93000</v>
      </c>
      <c r="P21" s="238">
        <f>IF(P$6="Fcst",'Total OpEx'!W56-SUM(P22:P23),0)</f>
        <v>92999.999999999985</v>
      </c>
      <c r="Q21" s="238">
        <f>IF(Q$6="Fcst",'Total OpEx'!X56-SUM(Q22:Q23),0)</f>
        <v>93000</v>
      </c>
      <c r="R21" s="238">
        <f>IF(R$6="Fcst",'Total OpEx'!Y56-SUM(R22:R23),0)</f>
        <v>92999.999999999985</v>
      </c>
      <c r="S21" s="238">
        <f>IF(S$6="Fcst",'Total OpEx'!Z56-SUM(S22:S23),0)</f>
        <v>93000</v>
      </c>
      <c r="T21" s="238">
        <f>IF(T$6="Fcst",'Total OpEx'!AA56-SUM(T22:T23),0)</f>
        <v>92999.999999999985</v>
      </c>
      <c r="U21" s="238">
        <f>IF(U$6="Fcst",'Total OpEx'!AB56-SUM(U22:U23),0)</f>
        <v>92999.999999999985</v>
      </c>
      <c r="V21" s="238">
        <f>IF(V$6="Fcst",'Total OpEx'!AC56-SUM(V22:V23),0)</f>
        <v>93000</v>
      </c>
      <c r="W21" s="238">
        <f>IF(W$6="Fcst",'Total OpEx'!AD56-SUM(W22:W23),0)</f>
        <v>92999.999999999985</v>
      </c>
      <c r="X21" s="238">
        <f>IF(X$6="Fcst",'Total OpEx'!AE56-SUM(X22:X23),0)</f>
        <v>93000</v>
      </c>
      <c r="Y21" s="238">
        <f>IF(Y$6="Fcst",'Total OpEx'!AF56-SUM(Y22:Y23),0)</f>
        <v>92999.999999999985</v>
      </c>
      <c r="Z21" s="238">
        <f>IF(Z$6="Fcst",'Total OpEx'!AG56-SUM(Z22:Z23),0)</f>
        <v>92999.999999999985</v>
      </c>
      <c r="AA21" s="238">
        <f>IF(AA$6="Fcst",'Total OpEx'!AH56-SUM(AA22:AA23),0)</f>
        <v>93000</v>
      </c>
      <c r="AB21" s="238">
        <f>IF(AB$6="Fcst",'Total OpEx'!AI56-SUM(AB22:AB23),0)</f>
        <v>92999.999999999985</v>
      </c>
      <c r="AC21" s="238">
        <f>IF(AC$6="Fcst",'Total OpEx'!AJ56-SUM(AC22:AC23),0)</f>
        <v>93000</v>
      </c>
      <c r="AD21" s="238">
        <f>IF(AD$6="Fcst",'Total OpEx'!AK56-SUM(AD22:AD23),0)</f>
        <v>92999.999999999985</v>
      </c>
      <c r="AE21" s="238">
        <f>IF(AE$6="Fcst",'Total OpEx'!AL56-SUM(AE22:AE23),0)</f>
        <v>93000</v>
      </c>
      <c r="AF21" s="238">
        <f>IF(AF$6="Fcst",'Total OpEx'!AM56-SUM(AF22:AF23),0)</f>
        <v>92999.999999999985</v>
      </c>
      <c r="AG21" s="238">
        <f>IF(AG$6="Fcst",'Total OpEx'!AN56-SUM(AG22:AG23),0)</f>
        <v>92999.999999999985</v>
      </c>
      <c r="AH21" s="238">
        <f>IF(AH$6="Fcst",'Total OpEx'!AO56-SUM(AH22:AH23),0)</f>
        <v>93000</v>
      </c>
      <c r="AI21" s="238">
        <f>IF(AI$6="Fcst",'Total OpEx'!AP56-SUM(AI22:AI23),0)</f>
        <v>92999.999999999985</v>
      </c>
      <c r="AJ21" s="238">
        <f>IF(AJ$6="Fcst",'Total OpEx'!AQ56-SUM(AJ22:AJ23),0)</f>
        <v>93000</v>
      </c>
      <c r="AK21" s="238">
        <f>IF(AK$6="Fcst",'Total OpEx'!AR56-SUM(AK22:AK23),0)</f>
        <v>92999.999999999985</v>
      </c>
      <c r="AL21" s="238">
        <f>IF(AL$6="Fcst",'Total OpEx'!AS56-SUM(AL22:AL23),0)</f>
        <v>92999.999999999985</v>
      </c>
      <c r="AM21" s="238">
        <f>IF(AM$6="Fcst",'Total OpEx'!AT56-SUM(AM22:AM23),0)</f>
        <v>93000</v>
      </c>
      <c r="AN21" s="238">
        <f>IF(AN$6="Fcst",'Total OpEx'!AU56-SUM(AN22:AN23),0)</f>
        <v>92999.999999999985</v>
      </c>
      <c r="AO21" s="238">
        <f>IF(AO$6="Fcst",'Total OpEx'!AV56-SUM(AO22:AO23),0)</f>
        <v>93000</v>
      </c>
      <c r="AP21" s="238">
        <f>IF(AP$6="Fcst",'Total OpEx'!AW56-SUM(AP22:AP23),0)</f>
        <v>92999.999999999985</v>
      </c>
      <c r="AQ21" s="238">
        <f>IF(AQ$6="Fcst",'Total OpEx'!AX56-SUM(AQ22:AQ23),0)</f>
        <v>93000</v>
      </c>
      <c r="AR21" s="238">
        <f>IF(AR$6="Fcst",'Total OpEx'!AY56-SUM(AR22:AR23),0)</f>
        <v>92999.999999999985</v>
      </c>
      <c r="AS21" s="238">
        <f>IF(AS$6="Fcst",'Total OpEx'!AZ56-SUM(AS22:AS23),0)</f>
        <v>92999.999999999985</v>
      </c>
      <c r="AT21" s="238">
        <f>IF(AT$6="Fcst",'Total OpEx'!BA56-SUM(AT22:AT23),0)</f>
        <v>93000</v>
      </c>
      <c r="AU21" s="238">
        <f>IF(AU$6="Fcst",'Total OpEx'!BB56-SUM(AU22:AU23),0)</f>
        <v>92999.999999999985</v>
      </c>
      <c r="AV21" s="238">
        <f>IF(AV$6="Fcst",'Total OpEx'!BC56-SUM(AV22:AV23),0)</f>
        <v>93000</v>
      </c>
      <c r="AW21" s="238">
        <f>IF(AW$6="Fcst",'Total OpEx'!BD56-SUM(AW22:AW23),0)</f>
        <v>92999.999999999985</v>
      </c>
      <c r="AX21" s="238">
        <f>IF(AX$6="Fcst",'Total OpEx'!BE56-SUM(AX22:AX23),0)</f>
        <v>93000</v>
      </c>
      <c r="AY21" s="238">
        <f>IF(AY$6="Fcst",'Total OpEx'!BF56-SUM(AY22:AY23),0)</f>
        <v>93000</v>
      </c>
      <c r="AZ21" s="238">
        <f>IF(AZ$6="Fcst",'Total OpEx'!BG56-SUM(AZ22:AZ23),0)</f>
        <v>93000</v>
      </c>
      <c r="BA21" s="238">
        <f>IF(BA$6="Fcst",'Total OpEx'!BH56-SUM(BA22:BA23),0)</f>
        <v>93000</v>
      </c>
      <c r="BB21" s="238">
        <f>IF(BB$6="Fcst",'Total OpEx'!BI56-SUM(BB22:BB23),0)</f>
        <v>93000</v>
      </c>
      <c r="BC21" s="238">
        <f>IF(BC$6="Fcst",'Total OpEx'!BJ56-SUM(BC22:BC23),0)</f>
        <v>93000</v>
      </c>
      <c r="BD21" s="238">
        <f>IF(BD$6="Fcst",'Total OpEx'!BK56-SUM(BD22:BD23),0)</f>
        <v>93000</v>
      </c>
      <c r="BE21" s="238">
        <f>IF(BE$6="Fcst",'Total OpEx'!BL56-SUM(BE22:BE23),0)</f>
        <v>93000</v>
      </c>
      <c r="BF21" s="238">
        <f>IF(BF$6="Fcst",'Total OpEx'!BM56-SUM(BF22:BF23),0)</f>
        <v>93000</v>
      </c>
      <c r="BG21" s="238">
        <f>IF(BG$6="Fcst",'Total OpEx'!BN56-SUM(BG22:BG23),0)</f>
        <v>93000</v>
      </c>
      <c r="BH21" s="238">
        <f>IF(BH$6="Fcst",'Total OpEx'!BO56-SUM(BH22:BH23),0)</f>
        <v>93000</v>
      </c>
      <c r="BI21" s="238">
        <f>IF(BI$6="Fcst",'Total OpEx'!BP56-SUM(BI22:BI23),0)</f>
        <v>93000</v>
      </c>
      <c r="BJ21" s="238">
        <f>IF(BJ$6="Fcst",'Total OpEx'!BQ56-SUM(BJ22:BJ23),0)</f>
        <v>0</v>
      </c>
      <c r="BK21" s="238">
        <f>IF(BK$6="Fcst",'Total OpEx'!BR56-SUM(BK22:BK23),0)</f>
        <v>0</v>
      </c>
      <c r="BL21" s="238">
        <f>IF(BL$6="Fcst",'Total OpEx'!BS56-SUM(BL22:BL23),0)</f>
        <v>0</v>
      </c>
      <c r="BM21" s="238">
        <f>IF(BM$6="Fcst",'Total OpEx'!BT56-SUM(BM22:BM23),0)</f>
        <v>0</v>
      </c>
      <c r="BN21" s="238">
        <f>IF(BN$6="Fcst",'Total OpEx'!BU56-SUM(BN22:BN23),0)</f>
        <v>0</v>
      </c>
      <c r="BO21" s="238">
        <f>IF(BO$6="Fcst",'Total OpEx'!BV56-SUM(BO22:BO23),0)</f>
        <v>0</v>
      </c>
      <c r="BP21" s="238">
        <f>IF(BP$6="Fcst",'Total OpEx'!BW56-SUM(BP22:BP23),0)</f>
        <v>0</v>
      </c>
      <c r="BQ21" s="238">
        <f>IF(BQ$6="Fcst",'Total OpEx'!BX56-SUM(BQ22:BQ23),0)</f>
        <v>0</v>
      </c>
      <c r="BR21" s="238">
        <f>IF(BR$6="Fcst",'Total OpEx'!BY56-SUM(BR22:BR23),0)</f>
        <v>0</v>
      </c>
      <c r="BS21" s="238">
        <f>IF(BS$6="Fcst",'Total OpEx'!BZ56-SUM(BS22:BS23),0)</f>
        <v>0</v>
      </c>
      <c r="BT21" s="238">
        <f>IF(BT$6="Fcst",'Total OpEx'!CA56-SUM(BT22:BT23),0)</f>
        <v>0</v>
      </c>
      <c r="BU21" s="238">
        <f>IF(BU$6="Fcst",'Total OpEx'!CB56-SUM(BU22:BU23),0)</f>
        <v>0</v>
      </c>
    </row>
    <row r="22" spans="1:73" x14ac:dyDescent="0.3">
      <c r="A22" t="s">
        <v>21</v>
      </c>
      <c r="B22" s="238">
        <f>IF(B$6="Fcst",'Total OpEx'!I279+'Total OpEx'!I281,0)</f>
        <v>0</v>
      </c>
      <c r="C22" s="238">
        <f>IF(C$6="Fcst",'Total OpEx'!J279+'Total OpEx'!J281,0)</f>
        <v>0</v>
      </c>
      <c r="D22" s="238">
        <f>IF(D$6="Fcst",'Total OpEx'!K279+'Total OpEx'!K281,0)</f>
        <v>0</v>
      </c>
      <c r="E22" s="238">
        <f>IF(E$6="Fcst",'Total OpEx'!L279+'Total OpEx'!L281,0)</f>
        <v>0</v>
      </c>
      <c r="F22" s="238">
        <f>IF(F$6="Fcst",'Total OpEx'!M279+'Total OpEx'!M281,0)</f>
        <v>0</v>
      </c>
      <c r="G22" s="238">
        <f>IF(G$6="Fcst",'Total OpEx'!N279+'Total OpEx'!N281,0)</f>
        <v>0</v>
      </c>
      <c r="H22" s="238">
        <f>IF(H$6="Fcst",'Total OpEx'!O279+'Total OpEx'!O281,0)</f>
        <v>0</v>
      </c>
      <c r="I22" s="238">
        <f>IF(I$6="Fcst",'Total OpEx'!P279+'Total OpEx'!P281,0)</f>
        <v>55420.637720547951</v>
      </c>
      <c r="J22" s="238">
        <f>IF(J$6="Fcst",'Total OpEx'!Q279+'Total OpEx'!Q281,0)</f>
        <v>53899.031342465758</v>
      </c>
      <c r="K22" s="238">
        <f>IF(K$6="Fcst",'Total OpEx'!R279+'Total OpEx'!R281,0)</f>
        <v>55420.637720547951</v>
      </c>
      <c r="L22" s="238">
        <f>IF(L$6="Fcst",'Total OpEx'!S279+'Total OpEx'!S281,0)</f>
        <v>58509.003945205484</v>
      </c>
      <c r="M22" s="238">
        <f>IF(M$6="Fcst",'Total OpEx'!T279+'Total OpEx'!T281,0)</f>
        <v>64352.459638356173</v>
      </c>
      <c r="N22" s="238">
        <f>IF(N$6="Fcst",'Total OpEx'!U279+'Total OpEx'!U281,0)</f>
        <v>71476.687035616444</v>
      </c>
      <c r="O22" s="238">
        <f>IF(O$6="Fcst",'Total OpEx'!V279+'Total OpEx'!V281,0)</f>
        <v>66311.358312328783</v>
      </c>
      <c r="P22" s="238">
        <f>IF(P$6="Fcst",'Total OpEx'!W279+'Total OpEx'!W281,0)</f>
        <v>72532.128131506863</v>
      </c>
      <c r="Q22" s="238">
        <f>IF(Q$6="Fcst",'Total OpEx'!X279+'Total OpEx'!X281,0)</f>
        <v>70458.538191780826</v>
      </c>
      <c r="R22" s="238">
        <f>IF(R$6="Fcst",'Total OpEx'!Y279+'Total OpEx'!Y281,0)</f>
        <v>72532.128131506863</v>
      </c>
      <c r="S22" s="238">
        <f>IF(S$6="Fcst",'Total OpEx'!Z279+'Total OpEx'!Z281,0)</f>
        <v>70458.538191780826</v>
      </c>
      <c r="T22" s="238">
        <f>IF(T$6="Fcst",'Total OpEx'!AA279+'Total OpEx'!AA281,0)</f>
        <v>72532.128131506863</v>
      </c>
      <c r="U22" s="238">
        <f>IF(U$6="Fcst",'Total OpEx'!AB279+'Total OpEx'!AB281,0)</f>
        <v>72532.128131506863</v>
      </c>
      <c r="V22" s="238">
        <f>IF(V$6="Fcst",'Total OpEx'!AC279+'Total OpEx'!AC281,0)</f>
        <v>70458.538191780826</v>
      </c>
      <c r="W22" s="238">
        <f>IF(W$6="Fcst",'Total OpEx'!AD279+'Total OpEx'!AD281,0)</f>
        <v>72532.128131506863</v>
      </c>
      <c r="X22" s="238">
        <f>IF(X$6="Fcst",'Total OpEx'!AE279+'Total OpEx'!AE281,0)</f>
        <v>70458.538191780826</v>
      </c>
      <c r="Y22" s="238">
        <f>IF(Y$6="Fcst",'Total OpEx'!AF279+'Total OpEx'!AF281,0)</f>
        <v>72532.128131506863</v>
      </c>
      <c r="Z22" s="238">
        <f>IF(Z$6="Fcst",'Total OpEx'!AG279+'Total OpEx'!AG281,0)</f>
        <v>72532.128131506863</v>
      </c>
      <c r="AA22" s="238">
        <f>IF(AA$6="Fcst",'Total OpEx'!AH279+'Total OpEx'!AH281,0)</f>
        <v>68384.948252054804</v>
      </c>
      <c r="AB22" s="238">
        <f>IF(AB$6="Fcst",'Total OpEx'!AI279+'Total OpEx'!AI281,0)</f>
        <v>72532.128131506863</v>
      </c>
      <c r="AC22" s="238">
        <f>IF(AC$6="Fcst",'Total OpEx'!AJ279+'Total OpEx'!AJ281,0)</f>
        <v>70458.538191780826</v>
      </c>
      <c r="AD22" s="238">
        <f>IF(AD$6="Fcst",'Total OpEx'!AK279+'Total OpEx'!AK281,0)</f>
        <v>72532.128131506863</v>
      </c>
      <c r="AE22" s="238">
        <f>IF(AE$6="Fcst",'Total OpEx'!AL279+'Total OpEx'!AL281,0)</f>
        <v>70458.538191780826</v>
      </c>
      <c r="AF22" s="238">
        <f>IF(AF$6="Fcst",'Total OpEx'!AM279+'Total OpEx'!AM281,0)</f>
        <v>72532.128131506863</v>
      </c>
      <c r="AG22" s="238">
        <f>IF(AG$6="Fcst",'Total OpEx'!AN279+'Total OpEx'!AN281,0)</f>
        <v>72532.128131506863</v>
      </c>
      <c r="AH22" s="238">
        <f>IF(AH$6="Fcst",'Total OpEx'!AO279+'Total OpEx'!AO281,0)</f>
        <v>70458.538191780826</v>
      </c>
      <c r="AI22" s="238">
        <f>IF(AI$6="Fcst",'Total OpEx'!AP279+'Total OpEx'!AP281,0)</f>
        <v>72532.128131506863</v>
      </c>
      <c r="AJ22" s="238">
        <f>IF(AJ$6="Fcst",'Total OpEx'!AQ279+'Total OpEx'!AQ281,0)</f>
        <v>70458.538191780826</v>
      </c>
      <c r="AK22" s="238">
        <f>IF(AK$6="Fcst",'Total OpEx'!AR279+'Total OpEx'!AR281,0)</f>
        <v>72532.128131506863</v>
      </c>
      <c r="AL22" s="238">
        <f>IF(AL$6="Fcst",'Total OpEx'!AS279+'Total OpEx'!AS281,0)</f>
        <v>72532.128131506863</v>
      </c>
      <c r="AM22" s="238">
        <f>IF(AM$6="Fcst",'Total OpEx'!AT279+'Total OpEx'!AT281,0)</f>
        <v>66311.358312328783</v>
      </c>
      <c r="AN22" s="238">
        <f>IF(AN$6="Fcst",'Total OpEx'!AU279+'Total OpEx'!AU281,0)</f>
        <v>72532.128131506863</v>
      </c>
      <c r="AO22" s="238">
        <f>IF(AO$6="Fcst",'Total OpEx'!AV279+'Total OpEx'!AV281,0)</f>
        <v>70458.538191780826</v>
      </c>
      <c r="AP22" s="238">
        <f>IF(AP$6="Fcst",'Total OpEx'!AW279+'Total OpEx'!AW281,0)</f>
        <v>72532.128131506863</v>
      </c>
      <c r="AQ22" s="238">
        <f>IF(AQ$6="Fcst",'Total OpEx'!AX279+'Total OpEx'!AX281,0)</f>
        <v>70458.538191780826</v>
      </c>
      <c r="AR22" s="238">
        <f>IF(AR$6="Fcst",'Total OpEx'!AY279+'Total OpEx'!AY281,0)</f>
        <v>72532.128131506863</v>
      </c>
      <c r="AS22" s="238">
        <f>IF(AS$6="Fcst",'Total OpEx'!AZ279+'Total OpEx'!AZ281,0)</f>
        <v>72532.128131506863</v>
      </c>
      <c r="AT22" s="238">
        <f>IF(AT$6="Fcst",'Total OpEx'!BA279+'Total OpEx'!BA281,0)</f>
        <v>70458.538191780826</v>
      </c>
      <c r="AU22" s="238">
        <f>IF(AU$6="Fcst",'Total OpEx'!BB279+'Total OpEx'!BB281,0)</f>
        <v>72532.128131506863</v>
      </c>
      <c r="AV22" s="238">
        <f>IF(AV$6="Fcst",'Total OpEx'!BC279+'Total OpEx'!BC281,0)</f>
        <v>70458.538191780826</v>
      </c>
      <c r="AW22" s="238">
        <f>IF(AW$6="Fcst",'Total OpEx'!BD279+'Total OpEx'!BD281,0)</f>
        <v>72532.128131506863</v>
      </c>
      <c r="AX22" s="238">
        <f>IF(AX$6="Fcst",'Total OpEx'!BE279+'Total OpEx'!BE281,0)</f>
        <v>0</v>
      </c>
      <c r="AY22" s="238">
        <f>IF(AY$6="Fcst",'Total OpEx'!BF279+'Total OpEx'!BF281,0)</f>
        <v>0</v>
      </c>
      <c r="AZ22" s="238">
        <f>IF(AZ$6="Fcst",'Total OpEx'!BG279+'Total OpEx'!BG281,0)</f>
        <v>0</v>
      </c>
      <c r="BA22" s="238">
        <f>IF(BA$6="Fcst",'Total OpEx'!BH279+'Total OpEx'!BH281,0)</f>
        <v>0</v>
      </c>
      <c r="BB22" s="238">
        <f>IF(BB$6="Fcst",'Total OpEx'!BI279+'Total OpEx'!BI281,0)</f>
        <v>0</v>
      </c>
      <c r="BC22" s="238">
        <f>IF(BC$6="Fcst",'Total OpEx'!BJ279+'Total OpEx'!BJ281,0)</f>
        <v>0</v>
      </c>
      <c r="BD22" s="238">
        <f>IF(BD$6="Fcst",'Total OpEx'!BK279+'Total OpEx'!BK281,0)</f>
        <v>0</v>
      </c>
      <c r="BE22" s="238">
        <f>IF(BE$6="Fcst",'Total OpEx'!BL279+'Total OpEx'!BL281,0)</f>
        <v>0</v>
      </c>
      <c r="BF22" s="238">
        <f>IF(BF$6="Fcst",'Total OpEx'!BM279+'Total OpEx'!BM281,0)</f>
        <v>0</v>
      </c>
      <c r="BG22" s="238">
        <f>IF(BG$6="Fcst",'Total OpEx'!BN279+'Total OpEx'!BN281,0)</f>
        <v>0</v>
      </c>
      <c r="BH22" s="238">
        <f>IF(BH$6="Fcst",'Total OpEx'!BO279+'Total OpEx'!BO281,0)</f>
        <v>0</v>
      </c>
      <c r="BI22" s="238">
        <f>IF(BI$6="Fcst",'Total OpEx'!BP279+'Total OpEx'!BP281,0)</f>
        <v>0</v>
      </c>
      <c r="BJ22" s="238">
        <f>IF(BJ$6="Fcst",'Total OpEx'!BQ279+'Total OpEx'!BQ281,0)</f>
        <v>0</v>
      </c>
      <c r="BK22" s="238">
        <f>IF(BK$6="Fcst",'Total OpEx'!BR279+'Total OpEx'!BR281,0)</f>
        <v>0</v>
      </c>
      <c r="BL22" s="238">
        <f>IF(BL$6="Fcst",'Total OpEx'!BS279+'Total OpEx'!BS281,0)</f>
        <v>0</v>
      </c>
      <c r="BM22" s="238">
        <f>IF(BM$6="Fcst",'Total OpEx'!BT279+'Total OpEx'!BT281,0)</f>
        <v>0</v>
      </c>
      <c r="BN22" s="238">
        <f>IF(BN$6="Fcst",'Total OpEx'!BU279+'Total OpEx'!BU281,0)</f>
        <v>0</v>
      </c>
      <c r="BO22" s="238">
        <f>IF(BO$6="Fcst",'Total OpEx'!BV279+'Total OpEx'!BV281,0)</f>
        <v>0</v>
      </c>
      <c r="BP22" s="238">
        <f>IF(BP$6="Fcst",'Total OpEx'!BW279+'Total OpEx'!BW281,0)</f>
        <v>0</v>
      </c>
      <c r="BQ22" s="238">
        <f>IF(BQ$6="Fcst",'Total OpEx'!BX279+'Total OpEx'!BX281,0)</f>
        <v>0</v>
      </c>
      <c r="BR22" s="238">
        <f>IF(BR$6="Fcst",'Total OpEx'!BY279+'Total OpEx'!BY281,0)</f>
        <v>0</v>
      </c>
      <c r="BS22" s="238">
        <f>IF(BS$6="Fcst",'Total OpEx'!BZ279+'Total OpEx'!BZ281,0)</f>
        <v>0</v>
      </c>
      <c r="BT22" s="238">
        <f>IF(BT$6="Fcst",'Total OpEx'!CA279+'Total OpEx'!CA281,0)</f>
        <v>0</v>
      </c>
      <c r="BU22" s="238">
        <f>IF(BU$6="Fcst",'Total OpEx'!CB279+'Total OpEx'!CB281,0)</f>
        <v>0</v>
      </c>
    </row>
    <row r="23" spans="1:73" x14ac:dyDescent="0.3">
      <c r="A23" s="265" t="s">
        <v>107</v>
      </c>
      <c r="B23" s="256">
        <f>IF(B$6="Fcst",SUM('Total OpEx'!I280,'Total OpEx'!I282),0)</f>
        <v>0</v>
      </c>
      <c r="C23" s="256">
        <f>IF(C$6="Fcst",SUM('Total OpEx'!J280,'Total OpEx'!J282),0)</f>
        <v>0</v>
      </c>
      <c r="D23" s="256">
        <f>IF(D$6="Fcst",SUM('Total OpEx'!K280,'Total OpEx'!K282),0)</f>
        <v>0</v>
      </c>
      <c r="E23" s="256">
        <f>IF(E$6="Fcst",SUM('Total OpEx'!L280,'Total OpEx'!L282),0)</f>
        <v>0</v>
      </c>
      <c r="F23" s="256">
        <f>IF(F$6="Fcst",SUM('Total OpEx'!M280,'Total OpEx'!M282),0)</f>
        <v>0</v>
      </c>
      <c r="G23" s="256">
        <f>IF(G$6="Fcst",SUM('Total OpEx'!N280,'Total OpEx'!N282),0)</f>
        <v>0</v>
      </c>
      <c r="H23" s="256">
        <f>IF(H$6="Fcst",SUM('Total OpEx'!O280,'Total OpEx'!O282),0)</f>
        <v>0</v>
      </c>
      <c r="I23" s="256">
        <f>IF(I$6="Fcst",SUM('Total OpEx'!P280,'Total OpEx'!P282),0)</f>
        <v>510</v>
      </c>
      <c r="J23" s="256">
        <f>IF(J$6="Fcst",SUM('Total OpEx'!Q280,'Total OpEx'!Q282),0)</f>
        <v>510</v>
      </c>
      <c r="K23" s="256">
        <f>IF(K$6="Fcst",SUM('Total OpEx'!R280,'Total OpEx'!R282),0)</f>
        <v>510</v>
      </c>
      <c r="L23" s="256">
        <f>IF(L$6="Fcst",SUM('Total OpEx'!S280,'Total OpEx'!S282),0)</f>
        <v>595</v>
      </c>
      <c r="M23" s="256">
        <f>IF(M$6="Fcst",SUM('Total OpEx'!T280,'Total OpEx'!T282),0)</f>
        <v>595</v>
      </c>
      <c r="N23" s="256">
        <f>IF(N$6="Fcst",SUM('Total OpEx'!U280,'Total OpEx'!U282),0)</f>
        <v>680</v>
      </c>
      <c r="O23" s="256">
        <f>IF(O$6="Fcst",SUM('Total OpEx'!V280,'Total OpEx'!V282),0)</f>
        <v>680</v>
      </c>
      <c r="P23" s="256">
        <f>IF(P$6="Fcst",SUM('Total OpEx'!W280,'Total OpEx'!W282),0)</f>
        <v>680</v>
      </c>
      <c r="Q23" s="256">
        <f>IF(Q$6="Fcst",SUM('Total OpEx'!X280,'Total OpEx'!X282),0)</f>
        <v>680</v>
      </c>
      <c r="R23" s="256">
        <f>IF(R$6="Fcst",SUM('Total OpEx'!Y280,'Total OpEx'!Y282),0)</f>
        <v>680</v>
      </c>
      <c r="S23" s="256">
        <f>IF(S$6="Fcst",SUM('Total OpEx'!Z280,'Total OpEx'!Z282),0)</f>
        <v>680</v>
      </c>
      <c r="T23" s="256">
        <f>IF(T$6="Fcst",SUM('Total OpEx'!AA280,'Total OpEx'!AA282),0)</f>
        <v>680</v>
      </c>
      <c r="U23" s="256">
        <f>IF(U$6="Fcst",SUM('Total OpEx'!AB280,'Total OpEx'!AB282),0)</f>
        <v>680</v>
      </c>
      <c r="V23" s="256">
        <f>IF(V$6="Fcst",SUM('Total OpEx'!AC280,'Total OpEx'!AC282),0)</f>
        <v>680</v>
      </c>
      <c r="W23" s="256">
        <f>IF(W$6="Fcst",SUM('Total OpEx'!AD280,'Total OpEx'!AD282),0)</f>
        <v>680</v>
      </c>
      <c r="X23" s="256">
        <f>IF(X$6="Fcst",SUM('Total OpEx'!AE280,'Total OpEx'!AE282),0)</f>
        <v>680</v>
      </c>
      <c r="Y23" s="256">
        <f>IF(Y$6="Fcst",SUM('Total OpEx'!AF280,'Total OpEx'!AF282),0)</f>
        <v>680</v>
      </c>
      <c r="Z23" s="256">
        <f>IF(Z$6="Fcst",SUM('Total OpEx'!AG280,'Total OpEx'!AG282),0)</f>
        <v>680</v>
      </c>
      <c r="AA23" s="256">
        <f>IF(AA$6="Fcst",SUM('Total OpEx'!AH280,'Total OpEx'!AH282),0)</f>
        <v>680</v>
      </c>
      <c r="AB23" s="256">
        <f>IF(AB$6="Fcst",SUM('Total OpEx'!AI280,'Total OpEx'!AI282),0)</f>
        <v>680</v>
      </c>
      <c r="AC23" s="256">
        <f>IF(AC$6="Fcst",SUM('Total OpEx'!AJ280,'Total OpEx'!AJ282),0)</f>
        <v>680</v>
      </c>
      <c r="AD23" s="256">
        <f>IF(AD$6="Fcst",SUM('Total OpEx'!AK280,'Total OpEx'!AK282),0)</f>
        <v>680</v>
      </c>
      <c r="AE23" s="256">
        <f>IF(AE$6="Fcst",SUM('Total OpEx'!AL280,'Total OpEx'!AL282),0)</f>
        <v>680</v>
      </c>
      <c r="AF23" s="256">
        <f>IF(AF$6="Fcst",SUM('Total OpEx'!AM280,'Total OpEx'!AM282),0)</f>
        <v>680</v>
      </c>
      <c r="AG23" s="256">
        <f>IF(AG$6="Fcst",SUM('Total OpEx'!AN280,'Total OpEx'!AN282),0)</f>
        <v>680</v>
      </c>
      <c r="AH23" s="256">
        <f>IF(AH$6="Fcst",SUM('Total OpEx'!AO280,'Total OpEx'!AO282),0)</f>
        <v>680</v>
      </c>
      <c r="AI23" s="256">
        <f>IF(AI$6="Fcst",SUM('Total OpEx'!AP280,'Total OpEx'!AP282),0)</f>
        <v>680</v>
      </c>
      <c r="AJ23" s="256">
        <f>IF(AJ$6="Fcst",SUM('Total OpEx'!AQ280,'Total OpEx'!AQ282),0)</f>
        <v>680</v>
      </c>
      <c r="AK23" s="256">
        <f>IF(AK$6="Fcst",SUM('Total OpEx'!AR280,'Total OpEx'!AR282),0)</f>
        <v>680</v>
      </c>
      <c r="AL23" s="256">
        <f>IF(AL$6="Fcst",SUM('Total OpEx'!AS280,'Total OpEx'!AS282),0)</f>
        <v>680</v>
      </c>
      <c r="AM23" s="256">
        <f>IF(AM$6="Fcst",SUM('Total OpEx'!AT280,'Total OpEx'!AT282),0)</f>
        <v>680</v>
      </c>
      <c r="AN23" s="256">
        <f>IF(AN$6="Fcst",SUM('Total OpEx'!AU280,'Total OpEx'!AU282),0)</f>
        <v>680</v>
      </c>
      <c r="AO23" s="256">
        <f>IF(AO$6="Fcst",SUM('Total OpEx'!AV280,'Total OpEx'!AV282),0)</f>
        <v>680</v>
      </c>
      <c r="AP23" s="256">
        <f>IF(AP$6="Fcst",SUM('Total OpEx'!AW280,'Total OpEx'!AW282),0)</f>
        <v>680</v>
      </c>
      <c r="AQ23" s="256">
        <f>IF(AQ$6="Fcst",SUM('Total OpEx'!AX280,'Total OpEx'!AX282),0)</f>
        <v>680</v>
      </c>
      <c r="AR23" s="256">
        <f>IF(AR$6="Fcst",SUM('Total OpEx'!AY280,'Total OpEx'!AY282),0)</f>
        <v>680</v>
      </c>
      <c r="AS23" s="256">
        <f>IF(AS$6="Fcst",SUM('Total OpEx'!AZ280,'Total OpEx'!AZ282),0)</f>
        <v>680</v>
      </c>
      <c r="AT23" s="256">
        <f>IF(AT$6="Fcst",SUM('Total OpEx'!BA280,'Total OpEx'!BA282),0)</f>
        <v>680</v>
      </c>
      <c r="AU23" s="256">
        <f>IF(AU$6="Fcst",SUM('Total OpEx'!BB280,'Total OpEx'!BB282),0)</f>
        <v>680</v>
      </c>
      <c r="AV23" s="256">
        <f>IF(AV$6="Fcst",SUM('Total OpEx'!BC280,'Total OpEx'!BC282),0)</f>
        <v>680</v>
      </c>
      <c r="AW23" s="256">
        <f>IF(AW$6="Fcst",SUM('Total OpEx'!BD280,'Total OpEx'!BD282),0)</f>
        <v>680</v>
      </c>
      <c r="AX23" s="256">
        <f>IF(AX$6="Fcst",SUM('Total OpEx'!BE280,'Total OpEx'!BE282),0)</f>
        <v>0</v>
      </c>
      <c r="AY23" s="256">
        <f>IF(AY$6="Fcst",SUM('Total OpEx'!BF280,'Total OpEx'!BF282),0)</f>
        <v>0</v>
      </c>
      <c r="AZ23" s="256">
        <f>IF(AZ$6="Fcst",SUM('Total OpEx'!BG280,'Total OpEx'!BG282),0)</f>
        <v>0</v>
      </c>
      <c r="BA23" s="256">
        <f>IF(BA$6="Fcst",SUM('Total OpEx'!BH280,'Total OpEx'!BH282),0)</f>
        <v>0</v>
      </c>
      <c r="BB23" s="256">
        <f>IF(BB$6="Fcst",SUM('Total OpEx'!BI280,'Total OpEx'!BI282),0)</f>
        <v>0</v>
      </c>
      <c r="BC23" s="256">
        <f>IF(BC$6="Fcst",SUM('Total OpEx'!BJ280,'Total OpEx'!BJ282),0)</f>
        <v>0</v>
      </c>
      <c r="BD23" s="256">
        <f>IF(BD$6="Fcst",SUM('Total OpEx'!BK280,'Total OpEx'!BK282),0)</f>
        <v>0</v>
      </c>
      <c r="BE23" s="256">
        <f>IF(BE$6="Fcst",SUM('Total OpEx'!BL280,'Total OpEx'!BL282),0)</f>
        <v>0</v>
      </c>
      <c r="BF23" s="256">
        <f>IF(BF$6="Fcst",SUM('Total OpEx'!BM280,'Total OpEx'!BM282),0)</f>
        <v>0</v>
      </c>
      <c r="BG23" s="256">
        <f>IF(BG$6="Fcst",SUM('Total OpEx'!BN280,'Total OpEx'!BN282),0)</f>
        <v>0</v>
      </c>
      <c r="BH23" s="256">
        <f>IF(BH$6="Fcst",SUM('Total OpEx'!BO280,'Total OpEx'!BO282),0)</f>
        <v>0</v>
      </c>
      <c r="BI23" s="256">
        <f>IF(BI$6="Fcst",SUM('Total OpEx'!BP280,'Total OpEx'!BP282),0)</f>
        <v>0</v>
      </c>
      <c r="BJ23" s="256">
        <f>IF(BJ$6="Fcst",SUM('Total OpEx'!BQ280,'Total OpEx'!BQ282),0)</f>
        <v>0</v>
      </c>
      <c r="BK23" s="256">
        <f>IF(BK$6="Fcst",SUM('Total OpEx'!BR280,'Total OpEx'!BR282),0)</f>
        <v>0</v>
      </c>
      <c r="BL23" s="256">
        <f>IF(BL$6="Fcst",SUM('Total OpEx'!BS280,'Total OpEx'!BS282),0)</f>
        <v>0</v>
      </c>
      <c r="BM23" s="256">
        <f>IF(BM$6="Fcst",SUM('Total OpEx'!BT280,'Total OpEx'!BT282),0)</f>
        <v>0</v>
      </c>
      <c r="BN23" s="256">
        <f>IF(BN$6="Fcst",SUM('Total OpEx'!BU280,'Total OpEx'!BU282),0)</f>
        <v>0</v>
      </c>
      <c r="BO23" s="256">
        <f>IF(BO$6="Fcst",SUM('Total OpEx'!BV280,'Total OpEx'!BV282),0)</f>
        <v>0</v>
      </c>
      <c r="BP23" s="256">
        <f>IF(BP$6="Fcst",SUM('Total OpEx'!BW280,'Total OpEx'!BW282),0)</f>
        <v>0</v>
      </c>
      <c r="BQ23" s="256">
        <f>IF(BQ$6="Fcst",SUM('Total OpEx'!BX280,'Total OpEx'!BX282),0)</f>
        <v>0</v>
      </c>
      <c r="BR23" s="256">
        <f>IF(BR$6="Fcst",SUM('Total OpEx'!BY280,'Total OpEx'!BY282),0)</f>
        <v>0</v>
      </c>
      <c r="BS23" s="256">
        <f>IF(BS$6="Fcst",SUM('Total OpEx'!BZ280,'Total OpEx'!BZ282),0)</f>
        <v>0</v>
      </c>
      <c r="BT23" s="256">
        <f>IF(BT$6="Fcst",SUM('Total OpEx'!CA280,'Total OpEx'!CA282),0)</f>
        <v>0</v>
      </c>
      <c r="BU23" s="256">
        <f>IF(BU$6="Fcst",SUM('Total OpEx'!CB280,'Total OpEx'!CB282),0)</f>
        <v>0</v>
      </c>
    </row>
    <row r="24" spans="1:73" x14ac:dyDescent="0.3">
      <c r="A24" s="178" t="s">
        <v>321</v>
      </c>
      <c r="B24" s="266">
        <f>IF(B$6="Fcst",SUM(B21:B23),Summary!C37*1000)</f>
        <v>2908.06</v>
      </c>
      <c r="C24" s="266">
        <f>IF(C$6="Fcst",SUM(C21:C23),Summary!D37*1000)</f>
        <v>652.39</v>
      </c>
      <c r="D24" s="266">
        <f>IF(D$6="Fcst",SUM(D21:D23),Summary!E37*1000)</f>
        <v>527.38</v>
      </c>
      <c r="E24" s="266">
        <f>IF(E$6="Fcst",SUM(E21:E23),Summary!F37*1000)</f>
        <v>863.7</v>
      </c>
      <c r="F24" s="266">
        <f>IF(F$6="Fcst",SUM(F21:F23),Summary!G37*1000)</f>
        <v>1844.47</v>
      </c>
      <c r="G24" s="266">
        <f>IF(G$6="Fcst",SUM(G21:G23),Summary!H37*1000)</f>
        <v>6804.9</v>
      </c>
      <c r="H24" s="266">
        <f>IF(H$6="Fcst",SUM(H21:H23),Summary!I37*1000)</f>
        <v>8004.4000000000005</v>
      </c>
      <c r="I24" s="266">
        <f>IF(I$6="Fcst",SUM(I21:I23),Summary!J37*1000)</f>
        <v>148930.63772054797</v>
      </c>
      <c r="J24" s="266">
        <f>IF(J$6="Fcst",SUM(J21:J23),Summary!K37*1000)</f>
        <v>147409.03134246575</v>
      </c>
      <c r="K24" s="266">
        <f>IF(K$6="Fcst",SUM(K21:K23),Summary!L37*1000)</f>
        <v>148930.63772054797</v>
      </c>
      <c r="L24" s="266">
        <f>IF(L$6="Fcst",SUM(L21:L23),Summary!M37*1000)</f>
        <v>152104.00394520548</v>
      </c>
      <c r="M24" s="266">
        <f>IF(M$6="Fcst",SUM(M21:M23),Summary!N37*1000)</f>
        <v>157947.45963835617</v>
      </c>
      <c r="N24" s="266">
        <f>IF(N$6="Fcst",SUM(N21:N23),Summary!O37*1000)</f>
        <v>165156.68703561643</v>
      </c>
      <c r="O24" s="266">
        <f>IF(O$6="Fcst",SUM(O21:O23),Summary!P37*1000)</f>
        <v>159991.35831232878</v>
      </c>
      <c r="P24" s="266">
        <f>IF(P$6="Fcst",SUM(P21:P23),Summary!Q37*1000)</f>
        <v>166212.12813150685</v>
      </c>
      <c r="Q24" s="266">
        <f>IF(Q$6="Fcst",SUM(Q21:Q23),Summary!R37*1000)</f>
        <v>164138.53819178083</v>
      </c>
      <c r="R24" s="266">
        <f>IF(R$6="Fcst",SUM(R21:R23),Summary!S37*1000)</f>
        <v>166212.12813150685</v>
      </c>
      <c r="S24" s="266">
        <f>IF(S$6="Fcst",SUM(S21:S23),Summary!T37*1000)</f>
        <v>164138.53819178083</v>
      </c>
      <c r="T24" s="266">
        <f>IF(T$6="Fcst",SUM(T21:T23),Summary!U37*1000)</f>
        <v>166212.12813150685</v>
      </c>
      <c r="U24" s="266">
        <f>IF(U$6="Fcst",SUM(U21:U23),Summary!V37*1000)</f>
        <v>166212.12813150685</v>
      </c>
      <c r="V24" s="266">
        <f>IF(V$6="Fcst",SUM(V21:V23),Summary!W37*1000)</f>
        <v>164138.53819178083</v>
      </c>
      <c r="W24" s="266">
        <f>IF(W$6="Fcst",SUM(W21:W23),Summary!X37*1000)</f>
        <v>166212.12813150685</v>
      </c>
      <c r="X24" s="266">
        <f>IF(X$6="Fcst",SUM(X21:X23),Summary!Y37*1000)</f>
        <v>164138.53819178083</v>
      </c>
      <c r="Y24" s="266">
        <f>IF(Y$6="Fcst",SUM(Y21:Y23),Summary!Z37*1000)</f>
        <v>166212.12813150685</v>
      </c>
      <c r="Z24" s="266">
        <f>IF(Z$6="Fcst",SUM(Z21:Z23),Summary!AA37*1000)</f>
        <v>166212.12813150685</v>
      </c>
      <c r="AA24" s="266">
        <f>IF(AA$6="Fcst",SUM(AA21:AA23),Summary!AB37*1000)</f>
        <v>162064.9482520548</v>
      </c>
      <c r="AB24" s="266">
        <f>IF(AB$6="Fcst",SUM(AB21:AB23),Summary!AC37*1000)</f>
        <v>166212.12813150685</v>
      </c>
      <c r="AC24" s="266">
        <f>IF(AC$6="Fcst",SUM(AC21:AC23),Summary!AD37*1000)</f>
        <v>164138.53819178083</v>
      </c>
      <c r="AD24" s="266">
        <f>IF(AD$6="Fcst",SUM(AD21:AD23),Summary!AE37*1000)</f>
        <v>166212.12813150685</v>
      </c>
      <c r="AE24" s="266">
        <f>IF(AE$6="Fcst",SUM(AE21:AE23),Summary!AF37*1000)</f>
        <v>164138.53819178083</v>
      </c>
      <c r="AF24" s="266">
        <f>IF(AF$6="Fcst",SUM(AF21:AF23),Summary!AG37*1000)</f>
        <v>166212.12813150685</v>
      </c>
      <c r="AG24" s="266">
        <f>IF(AG$6="Fcst",SUM(AG21:AG23),Summary!AH37*1000)</f>
        <v>166212.12813150685</v>
      </c>
      <c r="AH24" s="266">
        <f>IF(AH$6="Fcst",SUM(AH21:AH23),Summary!AI37*1000)</f>
        <v>164138.53819178083</v>
      </c>
      <c r="AI24" s="266">
        <f>IF(AI$6="Fcst",SUM(AI21:AI23),Summary!AJ37*1000)</f>
        <v>166212.12813150685</v>
      </c>
      <c r="AJ24" s="266">
        <f>IF(AJ$6="Fcst",SUM(AJ21:AJ23),Summary!AK37*1000)</f>
        <v>164138.53819178083</v>
      </c>
      <c r="AK24" s="266">
        <f>IF(AK$6="Fcst",SUM(AK21:AK23),Summary!AL37*1000)</f>
        <v>166212.12813150685</v>
      </c>
      <c r="AL24" s="266">
        <f>IF(AL$6="Fcst",SUM(AL21:AL23),Summary!AM37*1000)</f>
        <v>166212.12813150685</v>
      </c>
      <c r="AM24" s="266">
        <f>IF(AM$6="Fcst",SUM(AM21:AM23),Summary!AN37*1000)</f>
        <v>159991.35831232878</v>
      </c>
      <c r="AN24" s="266">
        <f>IF(AN$6="Fcst",SUM(AN21:AN23),Summary!AO37*1000)</f>
        <v>166212.12813150685</v>
      </c>
      <c r="AO24" s="266">
        <f>IF(AO$6="Fcst",SUM(AO21:AO23),Summary!AP37*1000)</f>
        <v>164138.53819178083</v>
      </c>
      <c r="AP24" s="266">
        <f>IF(AP$6="Fcst",SUM(AP21:AP23),Summary!AQ37*1000)</f>
        <v>166212.12813150685</v>
      </c>
      <c r="AQ24" s="266">
        <f>IF(AQ$6="Fcst",SUM(AQ21:AQ23),Summary!AR37*1000)</f>
        <v>164138.53819178083</v>
      </c>
      <c r="AR24" s="266">
        <f>IF(AR$6="Fcst",SUM(AR21:AR23),Summary!AS37*1000)</f>
        <v>166212.12813150685</v>
      </c>
      <c r="AS24" s="266">
        <f>IF(AS$6="Fcst",SUM(AS21:AS23),Summary!AT37*1000)</f>
        <v>166212.12813150685</v>
      </c>
      <c r="AT24" s="266">
        <f>IF(AT$6="Fcst",SUM(AT21:AT23),Summary!AU37*1000)</f>
        <v>164138.53819178083</v>
      </c>
      <c r="AU24" s="266">
        <f>IF(AU$6="Fcst",SUM(AU21:AU23),Summary!AV37*1000)</f>
        <v>166212.12813150685</v>
      </c>
      <c r="AV24" s="266">
        <f>IF(AV$6="Fcst",SUM(AV21:AV23),Summary!AW37*1000)</f>
        <v>164138.53819178083</v>
      </c>
      <c r="AW24" s="266">
        <f>IF(AW$6="Fcst",SUM(AW21:AW23),Summary!AX37*1000)</f>
        <v>166212.12813150685</v>
      </c>
      <c r="AX24" s="266">
        <f>IF(AX$6="Fcst",SUM(AX21:AX23),Summary!AY37*1000)</f>
        <v>93000</v>
      </c>
      <c r="AY24" s="266">
        <f>IF(AY$6="Fcst",SUM(AY21:AY23),Summary!AZ37*1000)</f>
        <v>93000</v>
      </c>
      <c r="AZ24" s="266">
        <f>IF(AZ$6="Fcst",SUM(AZ21:AZ23),Summary!BA37*1000)</f>
        <v>93000</v>
      </c>
      <c r="BA24" s="266">
        <f>IF(BA$6="Fcst",SUM(BA21:BA23),Summary!BB37*1000)</f>
        <v>93000</v>
      </c>
      <c r="BB24" s="266">
        <f>IF(BB$6="Fcst",SUM(BB21:BB23),Summary!BC37*1000)</f>
        <v>93000</v>
      </c>
      <c r="BC24" s="266">
        <f>IF(BC$6="Fcst",SUM(BC21:BC23),Summary!BD37*1000)</f>
        <v>93000</v>
      </c>
      <c r="BD24" s="266">
        <f>IF(BD$6="Fcst",SUM(BD21:BD23),Summary!BE37*1000)</f>
        <v>93000</v>
      </c>
      <c r="BE24" s="266">
        <f>IF(BE$6="Fcst",SUM(BE21:BE23),Summary!BF37*1000)</f>
        <v>93000</v>
      </c>
      <c r="BF24" s="266">
        <f>IF(BF$6="Fcst",SUM(BF21:BF23),Summary!BG37*1000)</f>
        <v>93000</v>
      </c>
      <c r="BG24" s="266">
        <f>IF(BG$6="Fcst",SUM(BG21:BG23),Summary!BH37*1000)</f>
        <v>93000</v>
      </c>
      <c r="BH24" s="266">
        <f>IF(BH$6="Fcst",SUM(BH21:BH23),Summary!BI37*1000)</f>
        <v>93000</v>
      </c>
      <c r="BI24" s="266">
        <f>IF(BI$6="Fcst",SUM(BI21:BI23),Summary!BJ37*1000)</f>
        <v>93000</v>
      </c>
      <c r="BJ24" s="266">
        <f>IF(BJ$6="Fcst",SUM(BJ21:BJ23),Summary!BK37*1000)</f>
        <v>0</v>
      </c>
      <c r="BK24" s="266">
        <f>IF(BK$6="Fcst",SUM(BK21:BK23),Summary!BL37*1000)</f>
        <v>0</v>
      </c>
      <c r="BL24" s="266">
        <f>IF(BL$6="Fcst",SUM(BL21:BL23),Summary!BM37*1000)</f>
        <v>0</v>
      </c>
      <c r="BM24" s="266">
        <f>IF(BM$6="Fcst",SUM(BM21:BM23),Summary!BN37*1000)</f>
        <v>0</v>
      </c>
      <c r="BN24" s="266">
        <f>IF(BN$6="Fcst",SUM(BN21:BN23),Summary!BO37*1000)</f>
        <v>0</v>
      </c>
      <c r="BO24" s="266">
        <f>IF(BO$6="Fcst",SUM(BO21:BO23),Summary!BP37*1000)</f>
        <v>0</v>
      </c>
      <c r="BP24" s="266">
        <f>IF(BP$6="Fcst",SUM(BP21:BP23),Summary!BQ37*1000)</f>
        <v>0</v>
      </c>
      <c r="BQ24" s="266">
        <f>IF(BQ$6="Fcst",SUM(BQ21:BQ23),Summary!BR37*1000)</f>
        <v>0</v>
      </c>
      <c r="BR24" s="266">
        <f>IF(BR$6="Fcst",SUM(BR21:BR23),Summary!BS37*1000)</f>
        <v>0</v>
      </c>
      <c r="BS24" s="266">
        <f>IF(BS$6="Fcst",SUM(BS21:BS23),Summary!BT37*1000)</f>
        <v>0</v>
      </c>
      <c r="BT24" s="266">
        <f>IF(BT$6="Fcst",SUM(BT21:BT23),Summary!BU37*1000)</f>
        <v>0</v>
      </c>
      <c r="BU24" s="266">
        <f>IF(BU$6="Fcst",SUM(BU21:BU23),Summary!BV37*1000)</f>
        <v>0</v>
      </c>
    </row>
    <row r="25" spans="1:73" x14ac:dyDescent="0.3">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row>
    <row r="26" spans="1:73" x14ac:dyDescent="0.3">
      <c r="A26" s="143" t="s">
        <v>322</v>
      </c>
      <c r="B26" s="266">
        <f t="shared" ref="B26:BI26" si="2">$B$28*B24</f>
        <v>2326.4479999999999</v>
      </c>
      <c r="C26" s="266">
        <f t="shared" si="2"/>
        <v>521.91200000000003</v>
      </c>
      <c r="D26" s="266">
        <f t="shared" si="2"/>
        <v>421.904</v>
      </c>
      <c r="E26" s="266">
        <f t="shared" si="2"/>
        <v>690.96</v>
      </c>
      <c r="F26" s="266">
        <f t="shared" si="2"/>
        <v>1475.576</v>
      </c>
      <c r="G26" s="266">
        <f t="shared" si="2"/>
        <v>5443.92</v>
      </c>
      <c r="H26" s="266">
        <f t="shared" si="2"/>
        <v>6403.52</v>
      </c>
      <c r="I26" s="266">
        <f t="shared" si="2"/>
        <v>119144.51017643837</v>
      </c>
      <c r="J26" s="266">
        <f t="shared" si="2"/>
        <v>117927.2250739726</v>
      </c>
      <c r="K26" s="266">
        <f t="shared" si="2"/>
        <v>119144.51017643837</v>
      </c>
      <c r="L26" s="266">
        <f t="shared" si="2"/>
        <v>121683.20315616438</v>
      </c>
      <c r="M26" s="266">
        <f t="shared" si="2"/>
        <v>126357.96771068494</v>
      </c>
      <c r="N26" s="266">
        <f t="shared" si="2"/>
        <v>132125.34962849316</v>
      </c>
      <c r="O26" s="266">
        <f t="shared" si="2"/>
        <v>127993.08664986303</v>
      </c>
      <c r="P26" s="266">
        <f t="shared" si="2"/>
        <v>132969.7025052055</v>
      </c>
      <c r="Q26" s="266">
        <f t="shared" si="2"/>
        <v>131310.83055342466</v>
      </c>
      <c r="R26" s="266">
        <f t="shared" si="2"/>
        <v>132969.7025052055</v>
      </c>
      <c r="S26" s="266">
        <f t="shared" si="2"/>
        <v>131310.83055342466</v>
      </c>
      <c r="T26" s="266">
        <f t="shared" si="2"/>
        <v>132969.7025052055</v>
      </c>
      <c r="U26" s="266">
        <f t="shared" si="2"/>
        <v>132969.7025052055</v>
      </c>
      <c r="V26" s="266">
        <f t="shared" si="2"/>
        <v>131310.83055342466</v>
      </c>
      <c r="W26" s="266">
        <f t="shared" si="2"/>
        <v>132969.7025052055</v>
      </c>
      <c r="X26" s="266">
        <f t="shared" si="2"/>
        <v>131310.83055342466</v>
      </c>
      <c r="Y26" s="266">
        <f t="shared" si="2"/>
        <v>132969.7025052055</v>
      </c>
      <c r="Z26" s="266">
        <f t="shared" si="2"/>
        <v>132969.7025052055</v>
      </c>
      <c r="AA26" s="266">
        <f t="shared" si="2"/>
        <v>129651.95860164386</v>
      </c>
      <c r="AB26" s="266">
        <f t="shared" si="2"/>
        <v>132969.7025052055</v>
      </c>
      <c r="AC26" s="266">
        <f t="shared" si="2"/>
        <v>131310.83055342466</v>
      </c>
      <c r="AD26" s="266">
        <f t="shared" si="2"/>
        <v>132969.7025052055</v>
      </c>
      <c r="AE26" s="266">
        <f t="shared" si="2"/>
        <v>131310.83055342466</v>
      </c>
      <c r="AF26" s="266">
        <f t="shared" si="2"/>
        <v>132969.7025052055</v>
      </c>
      <c r="AG26" s="266">
        <f t="shared" si="2"/>
        <v>132969.7025052055</v>
      </c>
      <c r="AH26" s="266">
        <f t="shared" si="2"/>
        <v>131310.83055342466</v>
      </c>
      <c r="AI26" s="266">
        <f t="shared" si="2"/>
        <v>132969.7025052055</v>
      </c>
      <c r="AJ26" s="266">
        <f t="shared" si="2"/>
        <v>131310.83055342466</v>
      </c>
      <c r="AK26" s="266">
        <f t="shared" si="2"/>
        <v>132969.7025052055</v>
      </c>
      <c r="AL26" s="266">
        <f t="shared" si="2"/>
        <v>132969.7025052055</v>
      </c>
      <c r="AM26" s="266">
        <f t="shared" si="2"/>
        <v>127993.08664986303</v>
      </c>
      <c r="AN26" s="266">
        <f t="shared" si="2"/>
        <v>132969.7025052055</v>
      </c>
      <c r="AO26" s="266">
        <f t="shared" si="2"/>
        <v>131310.83055342466</v>
      </c>
      <c r="AP26" s="266">
        <f t="shared" si="2"/>
        <v>132969.7025052055</v>
      </c>
      <c r="AQ26" s="266">
        <f t="shared" si="2"/>
        <v>131310.83055342466</v>
      </c>
      <c r="AR26" s="266">
        <f t="shared" si="2"/>
        <v>132969.7025052055</v>
      </c>
      <c r="AS26" s="266">
        <f t="shared" si="2"/>
        <v>132969.7025052055</v>
      </c>
      <c r="AT26" s="266">
        <f t="shared" si="2"/>
        <v>131310.83055342466</v>
      </c>
      <c r="AU26" s="266">
        <f t="shared" si="2"/>
        <v>132969.7025052055</v>
      </c>
      <c r="AV26" s="266">
        <f t="shared" si="2"/>
        <v>131310.83055342466</v>
      </c>
      <c r="AW26" s="266">
        <f t="shared" si="2"/>
        <v>132969.7025052055</v>
      </c>
      <c r="AX26" s="266">
        <f t="shared" si="2"/>
        <v>74400</v>
      </c>
      <c r="AY26" s="266">
        <f t="shared" si="2"/>
        <v>74400</v>
      </c>
      <c r="AZ26" s="266">
        <f t="shared" si="2"/>
        <v>74400</v>
      </c>
      <c r="BA26" s="266">
        <f t="shared" si="2"/>
        <v>74400</v>
      </c>
      <c r="BB26" s="266">
        <f t="shared" si="2"/>
        <v>74400</v>
      </c>
      <c r="BC26" s="266">
        <f t="shared" si="2"/>
        <v>74400</v>
      </c>
      <c r="BD26" s="266">
        <f t="shared" si="2"/>
        <v>74400</v>
      </c>
      <c r="BE26" s="266">
        <f t="shared" si="2"/>
        <v>74400</v>
      </c>
      <c r="BF26" s="266">
        <f t="shared" si="2"/>
        <v>74400</v>
      </c>
      <c r="BG26" s="266">
        <f t="shared" si="2"/>
        <v>74400</v>
      </c>
      <c r="BH26" s="266">
        <f t="shared" si="2"/>
        <v>74400</v>
      </c>
      <c r="BI26" s="266">
        <f t="shared" si="2"/>
        <v>74400</v>
      </c>
      <c r="BJ26" s="266">
        <f t="shared" ref="BJ26:BU26" si="3">$B$28*BJ24</f>
        <v>0</v>
      </c>
      <c r="BK26" s="266">
        <f t="shared" si="3"/>
        <v>0</v>
      </c>
      <c r="BL26" s="266">
        <f t="shared" si="3"/>
        <v>0</v>
      </c>
      <c r="BM26" s="266">
        <f t="shared" si="3"/>
        <v>0</v>
      </c>
      <c r="BN26" s="266">
        <f t="shared" si="3"/>
        <v>0</v>
      </c>
      <c r="BO26" s="266">
        <f t="shared" si="3"/>
        <v>0</v>
      </c>
      <c r="BP26" s="266">
        <f t="shared" si="3"/>
        <v>0</v>
      </c>
      <c r="BQ26" s="266">
        <f t="shared" si="3"/>
        <v>0</v>
      </c>
      <c r="BR26" s="266">
        <f t="shared" si="3"/>
        <v>0</v>
      </c>
      <c r="BS26" s="266">
        <f t="shared" si="3"/>
        <v>0</v>
      </c>
      <c r="BT26" s="266">
        <f t="shared" si="3"/>
        <v>0</v>
      </c>
      <c r="BU26" s="266">
        <f t="shared" si="3"/>
        <v>0</v>
      </c>
    </row>
    <row r="27" spans="1:73" x14ac:dyDescent="0.3">
      <c r="B27" s="238"/>
    </row>
    <row r="28" spans="1:73" x14ac:dyDescent="0.3">
      <c r="A28" t="s">
        <v>319</v>
      </c>
      <c r="B28" s="246">
        <v>0.8</v>
      </c>
    </row>
    <row r="31" spans="1:73" s="143" customFormat="1" x14ac:dyDescent="0.3">
      <c r="A31" s="143" t="s">
        <v>939</v>
      </c>
      <c r="B31" s="266">
        <f>Summary!C22*1000</f>
        <v>0</v>
      </c>
      <c r="C31" s="266">
        <f>Summary!D22*1000</f>
        <v>0</v>
      </c>
      <c r="D31" s="266">
        <f>Summary!E22*1000</f>
        <v>0</v>
      </c>
      <c r="E31" s="266">
        <f>Summary!F22*1000</f>
        <v>0</v>
      </c>
      <c r="F31" s="266">
        <f>Summary!G22*1000</f>
        <v>0</v>
      </c>
      <c r="G31" s="266">
        <f>Summary!H22*1000</f>
        <v>0</v>
      </c>
      <c r="H31" s="266">
        <f>Summary!I22*1000</f>
        <v>0</v>
      </c>
      <c r="I31" s="266">
        <f>Summary!J22*1000</f>
        <v>119617.14339726027</v>
      </c>
      <c r="J31" s="266">
        <f>Summary!K22*1000</f>
        <v>123262.6005479452</v>
      </c>
      <c r="K31" s="266">
        <f>Summary!L22*1000</f>
        <v>128072.88312328768</v>
      </c>
      <c r="L31" s="266">
        <f>Summary!M22*1000</f>
        <v>129261.71013698629</v>
      </c>
      <c r="M31" s="266">
        <f>Summary!N22*1000</f>
        <v>132607.03380821919</v>
      </c>
      <c r="N31" s="266">
        <f>Summary!O22*1000</f>
        <v>132607.03380821919</v>
      </c>
      <c r="O31" s="266">
        <f>Summary!P22*1000</f>
        <v>123189.84909589041</v>
      </c>
      <c r="P31" s="266">
        <f>Summary!Q22*1000</f>
        <v>140965.72147945204</v>
      </c>
      <c r="Q31" s="266">
        <f>Summary!R22*1000</f>
        <v>137353.50465753424</v>
      </c>
      <c r="R31" s="266">
        <f>Summary!S22*1000</f>
        <v>140965.72147945204</v>
      </c>
      <c r="S31" s="266">
        <f>Summary!T22*1000</f>
        <v>137353.50465753424</v>
      </c>
      <c r="T31" s="266">
        <f>Summary!U22*1000</f>
        <v>140965.72147945204</v>
      </c>
      <c r="U31" s="266">
        <f>Summary!V22*1000</f>
        <v>140965.72147945204</v>
      </c>
      <c r="V31" s="266">
        <f>Summary!W22*1000</f>
        <v>137353.50465753424</v>
      </c>
      <c r="W31" s="266">
        <f>Summary!X22*1000</f>
        <v>140965.72147945204</v>
      </c>
      <c r="X31" s="266">
        <f>Summary!Y22*1000</f>
        <v>137353.50465753424</v>
      </c>
      <c r="Y31" s="266">
        <f>Summary!Z22*1000</f>
        <v>140965.72147945204</v>
      </c>
      <c r="Z31" s="266">
        <f>Summary!AA22*1000</f>
        <v>140965.72147945204</v>
      </c>
      <c r="AA31" s="266">
        <f>Summary!AB22*1000</f>
        <v>133741.28783561644</v>
      </c>
      <c r="AB31" s="266">
        <f>Summary!AC22*1000</f>
        <v>140965.72147945204</v>
      </c>
      <c r="AC31" s="266">
        <f>Summary!AD22*1000</f>
        <v>137353.50465753424</v>
      </c>
      <c r="AD31" s="266">
        <f>Summary!AE22*1000</f>
        <v>140965.72147945204</v>
      </c>
      <c r="AE31" s="266">
        <f>Summary!AF22*1000</f>
        <v>137353.50465753424</v>
      </c>
      <c r="AF31" s="266">
        <f>Summary!AG22*1000</f>
        <v>140965.72147945204</v>
      </c>
      <c r="AG31" s="266">
        <f>Summary!AH22*1000</f>
        <v>140965.72147945204</v>
      </c>
      <c r="AH31" s="266">
        <f>Summary!AI22*1000</f>
        <v>137353.50465753424</v>
      </c>
      <c r="AI31" s="266">
        <f>Summary!AJ22*1000</f>
        <v>140965.72147945204</v>
      </c>
      <c r="AJ31" s="266">
        <f>Summary!AK22*1000</f>
        <v>137353.50465753424</v>
      </c>
      <c r="AK31" s="266">
        <f>Summary!AL22*1000</f>
        <v>140965.72147945204</v>
      </c>
      <c r="AL31" s="266">
        <f>Summary!AM22*1000</f>
        <v>140965.72147945204</v>
      </c>
      <c r="AM31" s="266">
        <f>Summary!AN22*1000</f>
        <v>130129.07101369862</v>
      </c>
      <c r="AN31" s="266">
        <f>Summary!AO22*1000</f>
        <v>140965.72147945204</v>
      </c>
      <c r="AO31" s="266">
        <f>Summary!AP22*1000</f>
        <v>137353.50465753424</v>
      </c>
      <c r="AP31" s="266">
        <f>Summary!AQ22*1000</f>
        <v>140965.72147945204</v>
      </c>
      <c r="AQ31" s="266">
        <f>Summary!AR22*1000</f>
        <v>137353.50465753424</v>
      </c>
      <c r="AR31" s="266">
        <f>Summary!AS22*1000</f>
        <v>140965.72147945204</v>
      </c>
      <c r="AS31" s="266">
        <f>Summary!AT22*1000</f>
        <v>140965.72147945204</v>
      </c>
      <c r="AT31" s="266">
        <f>Summary!AU22*1000</f>
        <v>137353.50465753424</v>
      </c>
      <c r="AU31" s="266">
        <f>Summary!AV22*1000</f>
        <v>140965.72147945204</v>
      </c>
      <c r="AV31" s="266">
        <f>Summary!AW22*1000</f>
        <v>137353.50465753424</v>
      </c>
      <c r="AW31" s="266">
        <f>Summary!AX22*1000</f>
        <v>140965.72147945204</v>
      </c>
      <c r="AX31" s="266">
        <f>Summary!AY22*1000</f>
        <v>0</v>
      </c>
      <c r="AY31" s="266">
        <f>Summary!AZ22*1000</f>
        <v>0</v>
      </c>
      <c r="AZ31" s="266">
        <f>Summary!BA22*1000</f>
        <v>0</v>
      </c>
      <c r="BA31" s="266">
        <f>Summary!BB22*1000</f>
        <v>0</v>
      </c>
      <c r="BB31" s="266">
        <f>Summary!BC22*1000</f>
        <v>0</v>
      </c>
      <c r="BC31" s="266">
        <f>Summary!BD22*1000</f>
        <v>0</v>
      </c>
      <c r="BD31" s="266">
        <f>Summary!BE22*1000</f>
        <v>0</v>
      </c>
      <c r="BE31" s="266">
        <f>Summary!BF22*1000</f>
        <v>0</v>
      </c>
      <c r="BF31" s="266">
        <f>Summary!BG22*1000</f>
        <v>0</v>
      </c>
      <c r="BG31" s="266">
        <f>Summary!BH22*1000</f>
        <v>0</v>
      </c>
      <c r="BH31" s="266">
        <f>Summary!BI22*1000</f>
        <v>0</v>
      </c>
      <c r="BI31" s="266">
        <f>Summary!BJ22*1000</f>
        <v>0</v>
      </c>
      <c r="BJ31" s="266">
        <f>Summary!BK22*1000</f>
        <v>0</v>
      </c>
      <c r="BK31" s="266">
        <f>Summary!BL22*1000</f>
        <v>0</v>
      </c>
      <c r="BL31" s="266">
        <f>Summary!BM22*1000</f>
        <v>0</v>
      </c>
      <c r="BM31" s="266">
        <f>Summary!BN22*1000</f>
        <v>0</v>
      </c>
      <c r="BN31" s="266">
        <f>Summary!BO22*1000</f>
        <v>0</v>
      </c>
      <c r="BO31" s="266">
        <f>Summary!BP22*1000</f>
        <v>0</v>
      </c>
      <c r="BP31" s="266">
        <f>Summary!BQ22*1000</f>
        <v>0</v>
      </c>
      <c r="BQ31" s="266">
        <f>Summary!BR22*1000</f>
        <v>0</v>
      </c>
      <c r="BR31" s="266">
        <f>Summary!BS22*1000</f>
        <v>0</v>
      </c>
      <c r="BS31" s="266">
        <f>Summary!BT22*1000</f>
        <v>0</v>
      </c>
      <c r="BT31" s="266">
        <f>Summary!BU22*1000</f>
        <v>0</v>
      </c>
      <c r="BU31" s="266">
        <f>Summary!BV22*1000</f>
        <v>0</v>
      </c>
    </row>
    <row r="32" spans="1:73" s="143" customFormat="1" x14ac:dyDescent="0.3">
      <c r="A32" s="143" t="s">
        <v>940</v>
      </c>
      <c r="B32" s="266">
        <f>B31*$B$34</f>
        <v>0</v>
      </c>
      <c r="C32" s="266">
        <f t="shared" ref="C32:BN32" si="4">C31*$B$34</f>
        <v>0</v>
      </c>
      <c r="D32" s="266">
        <f t="shared" si="4"/>
        <v>0</v>
      </c>
      <c r="E32" s="266">
        <f t="shared" si="4"/>
        <v>0</v>
      </c>
      <c r="F32" s="266">
        <f t="shared" si="4"/>
        <v>0</v>
      </c>
      <c r="G32" s="266">
        <f t="shared" si="4"/>
        <v>0</v>
      </c>
      <c r="H32" s="266">
        <f t="shared" si="4"/>
        <v>0</v>
      </c>
      <c r="I32" s="266">
        <f t="shared" si="4"/>
        <v>0</v>
      </c>
      <c r="J32" s="266">
        <f t="shared" si="4"/>
        <v>0</v>
      </c>
      <c r="K32" s="266">
        <f t="shared" si="4"/>
        <v>0</v>
      </c>
      <c r="L32" s="266">
        <f t="shared" si="4"/>
        <v>0</v>
      </c>
      <c r="M32" s="266">
        <f t="shared" si="4"/>
        <v>0</v>
      </c>
      <c r="N32" s="266">
        <f t="shared" si="4"/>
        <v>0</v>
      </c>
      <c r="O32" s="266">
        <f t="shared" si="4"/>
        <v>0</v>
      </c>
      <c r="P32" s="266">
        <f t="shared" si="4"/>
        <v>0</v>
      </c>
      <c r="Q32" s="266">
        <f t="shared" si="4"/>
        <v>0</v>
      </c>
      <c r="R32" s="266">
        <f t="shared" si="4"/>
        <v>0</v>
      </c>
      <c r="S32" s="266">
        <f t="shared" si="4"/>
        <v>0</v>
      </c>
      <c r="T32" s="266">
        <f t="shared" si="4"/>
        <v>0</v>
      </c>
      <c r="U32" s="266">
        <f t="shared" si="4"/>
        <v>0</v>
      </c>
      <c r="V32" s="266">
        <f t="shared" si="4"/>
        <v>0</v>
      </c>
      <c r="W32" s="266">
        <f t="shared" si="4"/>
        <v>0</v>
      </c>
      <c r="X32" s="266">
        <f t="shared" si="4"/>
        <v>0</v>
      </c>
      <c r="Y32" s="266">
        <f t="shared" si="4"/>
        <v>0</v>
      </c>
      <c r="Z32" s="266">
        <f t="shared" si="4"/>
        <v>0</v>
      </c>
      <c r="AA32" s="266">
        <f t="shared" si="4"/>
        <v>0</v>
      </c>
      <c r="AB32" s="266">
        <f t="shared" si="4"/>
        <v>0</v>
      </c>
      <c r="AC32" s="266">
        <f t="shared" si="4"/>
        <v>0</v>
      </c>
      <c r="AD32" s="266">
        <f t="shared" si="4"/>
        <v>0</v>
      </c>
      <c r="AE32" s="266">
        <f t="shared" si="4"/>
        <v>0</v>
      </c>
      <c r="AF32" s="266">
        <f t="shared" si="4"/>
        <v>0</v>
      </c>
      <c r="AG32" s="266">
        <f t="shared" si="4"/>
        <v>0</v>
      </c>
      <c r="AH32" s="266">
        <f t="shared" si="4"/>
        <v>0</v>
      </c>
      <c r="AI32" s="266">
        <f t="shared" si="4"/>
        <v>0</v>
      </c>
      <c r="AJ32" s="266">
        <f t="shared" si="4"/>
        <v>0</v>
      </c>
      <c r="AK32" s="266">
        <f t="shared" si="4"/>
        <v>0</v>
      </c>
      <c r="AL32" s="266">
        <f t="shared" si="4"/>
        <v>0</v>
      </c>
      <c r="AM32" s="266">
        <f t="shared" si="4"/>
        <v>0</v>
      </c>
      <c r="AN32" s="266">
        <f t="shared" si="4"/>
        <v>0</v>
      </c>
      <c r="AO32" s="266">
        <f t="shared" si="4"/>
        <v>0</v>
      </c>
      <c r="AP32" s="266">
        <f t="shared" si="4"/>
        <v>0</v>
      </c>
      <c r="AQ32" s="266">
        <f t="shared" si="4"/>
        <v>0</v>
      </c>
      <c r="AR32" s="266">
        <f t="shared" si="4"/>
        <v>0</v>
      </c>
      <c r="AS32" s="266">
        <f t="shared" si="4"/>
        <v>0</v>
      </c>
      <c r="AT32" s="266">
        <f t="shared" si="4"/>
        <v>0</v>
      </c>
      <c r="AU32" s="266">
        <f t="shared" si="4"/>
        <v>0</v>
      </c>
      <c r="AV32" s="266">
        <f t="shared" si="4"/>
        <v>0</v>
      </c>
      <c r="AW32" s="266">
        <f t="shared" si="4"/>
        <v>0</v>
      </c>
      <c r="AX32" s="266">
        <f t="shared" si="4"/>
        <v>0</v>
      </c>
      <c r="AY32" s="266">
        <f t="shared" si="4"/>
        <v>0</v>
      </c>
      <c r="AZ32" s="266">
        <f t="shared" si="4"/>
        <v>0</v>
      </c>
      <c r="BA32" s="266">
        <f t="shared" si="4"/>
        <v>0</v>
      </c>
      <c r="BB32" s="266">
        <f t="shared" si="4"/>
        <v>0</v>
      </c>
      <c r="BC32" s="266">
        <f t="shared" si="4"/>
        <v>0</v>
      </c>
      <c r="BD32" s="266">
        <f t="shared" si="4"/>
        <v>0</v>
      </c>
      <c r="BE32" s="266">
        <f t="shared" si="4"/>
        <v>0</v>
      </c>
      <c r="BF32" s="266">
        <f t="shared" si="4"/>
        <v>0</v>
      </c>
      <c r="BG32" s="266">
        <f t="shared" si="4"/>
        <v>0</v>
      </c>
      <c r="BH32" s="266">
        <f t="shared" si="4"/>
        <v>0</v>
      </c>
      <c r="BI32" s="266">
        <f t="shared" si="4"/>
        <v>0</v>
      </c>
      <c r="BJ32" s="266">
        <f t="shared" si="4"/>
        <v>0</v>
      </c>
      <c r="BK32" s="266">
        <f t="shared" si="4"/>
        <v>0</v>
      </c>
      <c r="BL32" s="266">
        <f t="shared" si="4"/>
        <v>0</v>
      </c>
      <c r="BM32" s="266">
        <f t="shared" si="4"/>
        <v>0</v>
      </c>
      <c r="BN32" s="266">
        <f t="shared" si="4"/>
        <v>0</v>
      </c>
      <c r="BO32" s="266">
        <f t="shared" ref="BO32:BU32" si="5">BO31*$B$34</f>
        <v>0</v>
      </c>
      <c r="BP32" s="266">
        <f t="shared" si="5"/>
        <v>0</v>
      </c>
      <c r="BQ32" s="266">
        <f t="shared" si="5"/>
        <v>0</v>
      </c>
      <c r="BR32" s="266">
        <f t="shared" si="5"/>
        <v>0</v>
      </c>
      <c r="BS32" s="266">
        <f t="shared" si="5"/>
        <v>0</v>
      </c>
      <c r="BT32" s="266">
        <f t="shared" si="5"/>
        <v>0</v>
      </c>
      <c r="BU32" s="266">
        <f t="shared" si="5"/>
        <v>0</v>
      </c>
    </row>
    <row r="34" spans="1:73" x14ac:dyDescent="0.3">
      <c r="A34" t="s">
        <v>941</v>
      </c>
      <c r="B34" s="246">
        <v>0</v>
      </c>
    </row>
    <row r="37" spans="1:73" x14ac:dyDescent="0.3">
      <c r="A37" s="143" t="s">
        <v>323</v>
      </c>
      <c r="B37" s="273">
        <f>B26+B15</f>
        <v>24941.752</v>
      </c>
      <c r="C37" s="273">
        <f>C26+C15+(C31*$B$34)</f>
        <v>7497.6640000000007</v>
      </c>
      <c r="D37" s="273">
        <f>D26+D15+(D31*$B$34)</f>
        <v>7912.3200000000015</v>
      </c>
      <c r="E37" s="273">
        <f t="shared" ref="E37:BP37" si="6">E26+E15+(E31*$B$34)</f>
        <v>7142.36</v>
      </c>
      <c r="F37" s="273">
        <f t="shared" si="6"/>
        <v>15229.192000000003</v>
      </c>
      <c r="G37" s="273">
        <f t="shared" si="6"/>
        <v>25759.551999999996</v>
      </c>
      <c r="H37" s="273">
        <f t="shared" si="6"/>
        <v>17232.488000000001</v>
      </c>
      <c r="I37" s="273">
        <f t="shared" si="6"/>
        <v>265202.99624954665</v>
      </c>
      <c r="J37" s="273">
        <f t="shared" si="6"/>
        <v>268338.30720155535</v>
      </c>
      <c r="K37" s="273">
        <f t="shared" si="6"/>
        <v>274756.27584948583</v>
      </c>
      <c r="L37" s="273">
        <f t="shared" si="6"/>
        <v>279603.3262011215</v>
      </c>
      <c r="M37" s="273">
        <f t="shared" si="6"/>
        <v>305475.63065093599</v>
      </c>
      <c r="N37" s="273">
        <f t="shared" si="6"/>
        <v>316286.29582750506</v>
      </c>
      <c r="O37" s="273">
        <f t="shared" si="6"/>
        <v>305819.56643789954</v>
      </c>
      <c r="P37" s="273">
        <f t="shared" si="6"/>
        <v>323146.25778176135</v>
      </c>
      <c r="Q37" s="273">
        <f t="shared" si="6"/>
        <v>319515.9847615842</v>
      </c>
      <c r="R37" s="273">
        <f t="shared" si="6"/>
        <v>346233.74531626794</v>
      </c>
      <c r="S37" s="273">
        <f t="shared" si="6"/>
        <v>349262.07742129534</v>
      </c>
      <c r="T37" s="273">
        <f t="shared" si="6"/>
        <v>362869.2393565292</v>
      </c>
      <c r="U37" s="273">
        <f t="shared" si="6"/>
        <v>413817.13882050908</v>
      </c>
      <c r="V37" s="273">
        <f t="shared" si="6"/>
        <v>431119.16913546046</v>
      </c>
      <c r="W37" s="273">
        <f t="shared" si="6"/>
        <v>464963.401044472</v>
      </c>
      <c r="X37" s="273">
        <f t="shared" si="6"/>
        <v>469705.75173201464</v>
      </c>
      <c r="Y37" s="273">
        <f t="shared" si="6"/>
        <v>497352.51417176565</v>
      </c>
      <c r="Z37" s="273">
        <f t="shared" si="6"/>
        <v>537432.5797632226</v>
      </c>
      <c r="AA37" s="273">
        <f t="shared" si="6"/>
        <v>513398.97343372909</v>
      </c>
      <c r="AB37" s="273">
        <f t="shared" si="6"/>
        <v>554738.25550972647</v>
      </c>
      <c r="AC37" s="273">
        <f t="shared" si="6"/>
        <v>561216.41544574057</v>
      </c>
      <c r="AD37" s="273">
        <f t="shared" si="6"/>
        <v>574363.16902864492</v>
      </c>
      <c r="AE37" s="273">
        <f t="shared" si="6"/>
        <v>568076.06222609931</v>
      </c>
      <c r="AF37" s="273">
        <f t="shared" si="6"/>
        <v>592568.00518836838</v>
      </c>
      <c r="AG37" s="273">
        <f t="shared" si="6"/>
        <v>609269.00930497644</v>
      </c>
      <c r="AH37" s="273">
        <f t="shared" si="6"/>
        <v>627926.77796903369</v>
      </c>
      <c r="AI37" s="273">
        <f t="shared" si="6"/>
        <v>644740.11359337345</v>
      </c>
      <c r="AJ37" s="273">
        <f t="shared" si="6"/>
        <v>628585.96235909022</v>
      </c>
      <c r="AK37" s="273">
        <f t="shared" si="6"/>
        <v>649069.70311694872</v>
      </c>
      <c r="AL37" s="273">
        <f t="shared" si="6"/>
        <v>646012.14774386934</v>
      </c>
      <c r="AM37" s="273">
        <f t="shared" si="6"/>
        <v>603691.18585672916</v>
      </c>
      <c r="AN37" s="273">
        <f t="shared" si="6"/>
        <v>650260.40631380188</v>
      </c>
      <c r="AO37" s="273">
        <f t="shared" si="6"/>
        <v>634237.82385591127</v>
      </c>
      <c r="AP37" s="273">
        <f t="shared" si="6"/>
        <v>652242.56268814206</v>
      </c>
      <c r="AQ37" s="273">
        <f t="shared" si="6"/>
        <v>637811.53697273531</v>
      </c>
      <c r="AR37" s="273">
        <f t="shared" si="6"/>
        <v>657220.68827044812</v>
      </c>
      <c r="AS37" s="273">
        <f t="shared" si="6"/>
        <v>655885.35392944829</v>
      </c>
      <c r="AT37" s="273">
        <f t="shared" si="6"/>
        <v>642766.4007713648</v>
      </c>
      <c r="AU37" s="273">
        <f t="shared" si="6"/>
        <v>659293.66089789767</v>
      </c>
      <c r="AV37" s="273">
        <f t="shared" si="6"/>
        <v>646219.90184332861</v>
      </c>
      <c r="AW37" s="273">
        <f t="shared" si="6"/>
        <v>662665.24524137005</v>
      </c>
      <c r="AX37" s="273">
        <f t="shared" si="6"/>
        <v>180670.8887879891</v>
      </c>
      <c r="AY37" s="273">
        <f t="shared" si="6"/>
        <v>182360.98651869135</v>
      </c>
      <c r="AZ37" s="273">
        <f t="shared" si="6"/>
        <v>184336.66679633915</v>
      </c>
      <c r="BA37" s="273">
        <f t="shared" si="6"/>
        <v>186484.92793865182</v>
      </c>
      <c r="BB37" s="273">
        <f t="shared" si="6"/>
        <v>189873.29776861123</v>
      </c>
      <c r="BC37" s="273">
        <f t="shared" si="6"/>
        <v>192607.92980351514</v>
      </c>
      <c r="BD37" s="273">
        <f t="shared" si="6"/>
        <v>194945.6825447923</v>
      </c>
      <c r="BE37" s="273">
        <f t="shared" si="6"/>
        <v>197853.39920322219</v>
      </c>
      <c r="BF37" s="273">
        <f t="shared" si="6"/>
        <v>200424.57531626063</v>
      </c>
      <c r="BG37" s="273">
        <f t="shared" si="6"/>
        <v>203481.20037789235</v>
      </c>
      <c r="BH37" s="273">
        <f t="shared" si="6"/>
        <v>206706.93015605898</v>
      </c>
      <c r="BI37" s="273">
        <f t="shared" si="6"/>
        <v>209596.30252112166</v>
      </c>
      <c r="BJ37" s="273">
        <f t="shared" si="6"/>
        <v>7200</v>
      </c>
      <c r="BK37" s="273">
        <f t="shared" si="6"/>
        <v>7200</v>
      </c>
      <c r="BL37" s="273">
        <f t="shared" si="6"/>
        <v>7200</v>
      </c>
      <c r="BM37" s="273">
        <f t="shared" si="6"/>
        <v>7600</v>
      </c>
      <c r="BN37" s="273">
        <f t="shared" si="6"/>
        <v>7600</v>
      </c>
      <c r="BO37" s="273">
        <f t="shared" si="6"/>
        <v>8000</v>
      </c>
      <c r="BP37" s="273">
        <f t="shared" si="6"/>
        <v>8000</v>
      </c>
      <c r="BQ37" s="273">
        <f t="shared" ref="BQ37:BU37" si="7">BQ26+BQ15+(BQ31*$B$34)</f>
        <v>8000</v>
      </c>
      <c r="BR37" s="273">
        <f t="shared" si="7"/>
        <v>8400</v>
      </c>
      <c r="BS37" s="273">
        <f t="shared" si="7"/>
        <v>8400</v>
      </c>
      <c r="BT37" s="273">
        <f t="shared" si="7"/>
        <v>8800</v>
      </c>
      <c r="BU37" s="273">
        <f t="shared" si="7"/>
        <v>8800</v>
      </c>
    </row>
    <row r="38" spans="1:73" x14ac:dyDescent="0.3">
      <c r="A38" s="143" t="s">
        <v>936</v>
      </c>
      <c r="B38" s="273">
        <f>(B13-B15)+(B24-B26)+B32</f>
        <v>6235.4379999999974</v>
      </c>
      <c r="C38" s="273">
        <f>(C13-C15)+(C24-C26)+C32</f>
        <v>1874.4160000000002</v>
      </c>
      <c r="D38" s="273">
        <f t="shared" ref="D38:BO38" si="8">(D13-D15)+(D24-D26)+D32</f>
        <v>1978.0799999999995</v>
      </c>
      <c r="E38" s="273">
        <f t="shared" si="8"/>
        <v>1785.5899999999995</v>
      </c>
      <c r="F38" s="273">
        <f t="shared" si="8"/>
        <v>3807.2979999999989</v>
      </c>
      <c r="G38" s="273">
        <f t="shared" si="8"/>
        <v>6439.887999999999</v>
      </c>
      <c r="H38" s="273">
        <f t="shared" si="8"/>
        <v>4308.1219999999985</v>
      </c>
      <c r="I38" s="273">
        <f t="shared" si="8"/>
        <v>66300.749062386662</v>
      </c>
      <c r="J38" s="273">
        <f t="shared" si="8"/>
        <v>67084.576800388837</v>
      </c>
      <c r="K38" s="273">
        <f t="shared" si="8"/>
        <v>68689.068962371442</v>
      </c>
      <c r="L38" s="273">
        <f t="shared" si="8"/>
        <v>69900.83155028036</v>
      </c>
      <c r="M38" s="273">
        <f t="shared" si="8"/>
        <v>76368.907662733996</v>
      </c>
      <c r="N38" s="273">
        <f t="shared" si="8"/>
        <v>79071.573956876236</v>
      </c>
      <c r="O38" s="273">
        <f t="shared" si="8"/>
        <v>76454.891609474857</v>
      </c>
      <c r="P38" s="273">
        <f t="shared" si="8"/>
        <v>80786.564445440308</v>
      </c>
      <c r="Q38" s="273">
        <f t="shared" si="8"/>
        <v>79878.99619039605</v>
      </c>
      <c r="R38" s="273">
        <f t="shared" si="8"/>
        <v>86558.436329066957</v>
      </c>
      <c r="S38" s="273">
        <f t="shared" si="8"/>
        <v>87315.519355323806</v>
      </c>
      <c r="T38" s="273">
        <f t="shared" si="8"/>
        <v>90717.309839132271</v>
      </c>
      <c r="U38" s="273">
        <f t="shared" si="8"/>
        <v>103454.28470512721</v>
      </c>
      <c r="V38" s="273">
        <f t="shared" si="8"/>
        <v>107779.79228386507</v>
      </c>
      <c r="W38" s="273">
        <f t="shared" si="8"/>
        <v>116240.85026111794</v>
      </c>
      <c r="X38" s="273">
        <f t="shared" si="8"/>
        <v>117426.43793300362</v>
      </c>
      <c r="Y38" s="273">
        <f t="shared" si="8"/>
        <v>124338.12854294138</v>
      </c>
      <c r="Z38" s="273">
        <f t="shared" si="8"/>
        <v>134358.14494080559</v>
      </c>
      <c r="AA38" s="273">
        <f t="shared" si="8"/>
        <v>128349.7433584322</v>
      </c>
      <c r="AB38" s="273">
        <f t="shared" si="8"/>
        <v>138684.56387743159</v>
      </c>
      <c r="AC38" s="273">
        <f t="shared" si="8"/>
        <v>140304.10386143511</v>
      </c>
      <c r="AD38" s="273">
        <f t="shared" si="8"/>
        <v>143590.79225716114</v>
      </c>
      <c r="AE38" s="273">
        <f t="shared" si="8"/>
        <v>142019.01555652477</v>
      </c>
      <c r="AF38" s="273">
        <f t="shared" si="8"/>
        <v>148142.00129709204</v>
      </c>
      <c r="AG38" s="273">
        <f t="shared" si="8"/>
        <v>152317.25232624405</v>
      </c>
      <c r="AH38" s="273">
        <f t="shared" si="8"/>
        <v>156981.69449225839</v>
      </c>
      <c r="AI38" s="273">
        <f t="shared" si="8"/>
        <v>161185.02839834327</v>
      </c>
      <c r="AJ38" s="273">
        <f t="shared" si="8"/>
        <v>157146.4905897725</v>
      </c>
      <c r="AK38" s="273">
        <f t="shared" si="8"/>
        <v>162267.42577923709</v>
      </c>
      <c r="AL38" s="273">
        <f t="shared" si="8"/>
        <v>161503.03693596731</v>
      </c>
      <c r="AM38" s="273">
        <f t="shared" si="8"/>
        <v>150922.79646418226</v>
      </c>
      <c r="AN38" s="273">
        <f t="shared" si="8"/>
        <v>162565.10157845044</v>
      </c>
      <c r="AO38" s="273">
        <f t="shared" si="8"/>
        <v>158559.45596397776</v>
      </c>
      <c r="AP38" s="273">
        <f t="shared" si="8"/>
        <v>163060.64067203543</v>
      </c>
      <c r="AQ38" s="273">
        <f t="shared" si="8"/>
        <v>159452.8842431838</v>
      </c>
      <c r="AR38" s="273">
        <f t="shared" si="8"/>
        <v>164305.17206761197</v>
      </c>
      <c r="AS38" s="273">
        <f t="shared" si="8"/>
        <v>163971.33848236201</v>
      </c>
      <c r="AT38" s="273">
        <f t="shared" si="8"/>
        <v>160691.60019284117</v>
      </c>
      <c r="AU38" s="273">
        <f t="shared" si="8"/>
        <v>164823.41522447442</v>
      </c>
      <c r="AV38" s="273">
        <f t="shared" si="8"/>
        <v>161554.97546083215</v>
      </c>
      <c r="AW38" s="273">
        <f t="shared" si="8"/>
        <v>165666.31131034243</v>
      </c>
      <c r="AX38" s="273">
        <f t="shared" si="8"/>
        <v>45167.72219699726</v>
      </c>
      <c r="AY38" s="273">
        <f t="shared" si="8"/>
        <v>45590.246629672823</v>
      </c>
      <c r="AZ38" s="273">
        <f t="shared" si="8"/>
        <v>46084.166699084773</v>
      </c>
      <c r="BA38" s="273">
        <f t="shared" si="8"/>
        <v>46621.231984662954</v>
      </c>
      <c r="BB38" s="273">
        <f t="shared" si="8"/>
        <v>47468.324442152792</v>
      </c>
      <c r="BC38" s="273">
        <f t="shared" si="8"/>
        <v>48151.982450878771</v>
      </c>
      <c r="BD38" s="273">
        <f t="shared" si="8"/>
        <v>48736.420636198061</v>
      </c>
      <c r="BE38" s="273">
        <f t="shared" si="8"/>
        <v>49463.349800805547</v>
      </c>
      <c r="BF38" s="273">
        <f t="shared" si="8"/>
        <v>50106.143829065142</v>
      </c>
      <c r="BG38" s="273">
        <f t="shared" si="8"/>
        <v>50870.300094473088</v>
      </c>
      <c r="BH38" s="273">
        <f t="shared" si="8"/>
        <v>51676.732539014745</v>
      </c>
      <c r="BI38" s="273">
        <f t="shared" si="8"/>
        <v>52399.075630280393</v>
      </c>
      <c r="BJ38" s="273">
        <f t="shared" si="8"/>
        <v>1800</v>
      </c>
      <c r="BK38" s="273">
        <f t="shared" si="8"/>
        <v>1800</v>
      </c>
      <c r="BL38" s="273">
        <f t="shared" si="8"/>
        <v>1800</v>
      </c>
      <c r="BM38" s="273">
        <f t="shared" si="8"/>
        <v>1900</v>
      </c>
      <c r="BN38" s="273">
        <f t="shared" si="8"/>
        <v>1900</v>
      </c>
      <c r="BO38" s="273">
        <f t="shared" si="8"/>
        <v>2000</v>
      </c>
      <c r="BP38" s="273">
        <f t="shared" ref="BP38:BU38" si="9">(BP13-BP15)+(BP24-BP26)+BP32</f>
        <v>2000</v>
      </c>
      <c r="BQ38" s="273">
        <f t="shared" si="9"/>
        <v>2000</v>
      </c>
      <c r="BR38" s="273">
        <f t="shared" si="9"/>
        <v>2100</v>
      </c>
      <c r="BS38" s="273">
        <f t="shared" si="9"/>
        <v>2100</v>
      </c>
      <c r="BT38" s="273">
        <f t="shared" si="9"/>
        <v>2200</v>
      </c>
      <c r="BU38" s="273">
        <f t="shared" si="9"/>
        <v>2200</v>
      </c>
    </row>
    <row r="39" spans="1:73" x14ac:dyDescent="0.3">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row>
    <row r="40" spans="1:73" x14ac:dyDescent="0.3">
      <c r="A40" t="s">
        <v>324</v>
      </c>
      <c r="B40" s="277">
        <f>'Revenue Summary'!B116</f>
        <v>12</v>
      </c>
      <c r="C40" s="277">
        <f>'Revenue Summary'!C116</f>
        <v>5</v>
      </c>
      <c r="D40" s="277">
        <f>'Revenue Summary'!D116</f>
        <v>9</v>
      </c>
      <c r="E40" s="277">
        <f>'Revenue Summary'!E116</f>
        <v>7</v>
      </c>
      <c r="F40" s="277">
        <f>'Revenue Summary'!F116</f>
        <v>10</v>
      </c>
      <c r="G40" s="277">
        <f>'Revenue Summary'!G116</f>
        <v>9</v>
      </c>
      <c r="H40" s="277">
        <f>'Revenue Summary'!H116</f>
        <v>14</v>
      </c>
      <c r="I40" s="277">
        <f>'Revenue Summary'!I116</f>
        <v>12</v>
      </c>
      <c r="J40" s="277">
        <f>'Revenue Summary'!J116</f>
        <v>8</v>
      </c>
      <c r="K40" s="277">
        <f>'Revenue Summary'!K116</f>
        <v>5</v>
      </c>
      <c r="L40" s="277">
        <f>'Revenue Summary'!L116</f>
        <v>9</v>
      </c>
      <c r="M40" s="277">
        <f>'Revenue Summary'!M116</f>
        <v>6</v>
      </c>
      <c r="N40" s="277">
        <f>'Revenue Summary'!N116</f>
        <v>6</v>
      </c>
      <c r="O40" s="277">
        <f>'Revenue Summary'!O116</f>
        <v>10</v>
      </c>
      <c r="P40" s="277">
        <f>'Revenue Summary'!P116</f>
        <v>10</v>
      </c>
      <c r="Q40" s="277">
        <f>'Revenue Summary'!Q116</f>
        <v>16</v>
      </c>
      <c r="R40" s="277">
        <f>'Revenue Summary'!R116</f>
        <v>7</v>
      </c>
      <c r="S40" s="277">
        <f>'Revenue Summary'!S116</f>
        <v>11</v>
      </c>
      <c r="T40" s="277">
        <f>'Revenue Summary'!T116</f>
        <v>18</v>
      </c>
      <c r="U40" s="277">
        <f>'Revenue Summary'!U116</f>
        <v>12</v>
      </c>
      <c r="V40" s="277">
        <f>'Revenue Summary'!V116</f>
        <v>11</v>
      </c>
      <c r="W40" s="277">
        <f>'Revenue Summary'!W116</f>
        <v>18</v>
      </c>
      <c r="X40" s="277">
        <f>'Revenue Summary'!X116</f>
        <v>7</v>
      </c>
      <c r="Y40" s="277">
        <f>'Revenue Summary'!Y116</f>
        <v>13</v>
      </c>
      <c r="Z40" s="277">
        <f>'Revenue Summary'!Z116</f>
        <v>8</v>
      </c>
      <c r="AA40" s="277">
        <f>'Revenue Summary'!AA116</f>
        <v>10</v>
      </c>
      <c r="AB40" s="277">
        <f>'Revenue Summary'!AB116</f>
        <v>17</v>
      </c>
      <c r="AC40" s="277">
        <f>'Revenue Summary'!AC116</f>
        <v>29</v>
      </c>
      <c r="AD40" s="277">
        <f>'Revenue Summary'!AD116</f>
        <v>16</v>
      </c>
      <c r="AE40" s="277">
        <f>'Revenue Summary'!AE116</f>
        <v>12</v>
      </c>
      <c r="AF40" s="277">
        <f>'Revenue Summary'!AF116</f>
        <v>15</v>
      </c>
      <c r="AG40" s="277">
        <f>'Revenue Summary'!AG116</f>
        <v>5</v>
      </c>
      <c r="AH40" s="277">
        <f>'Revenue Summary'!AH116</f>
        <v>4</v>
      </c>
      <c r="AI40" s="277">
        <f>'Revenue Summary'!AI116</f>
        <v>15</v>
      </c>
      <c r="AJ40" s="277">
        <f>'Revenue Summary'!AJ116</f>
        <v>10</v>
      </c>
      <c r="AK40" s="277">
        <f>'Revenue Summary'!AK116</f>
        <v>13</v>
      </c>
      <c r="AL40" s="277">
        <f>'Revenue Summary'!AL116</f>
        <v>10</v>
      </c>
      <c r="AM40" s="277">
        <f>'Revenue Summary'!AM116</f>
        <v>8</v>
      </c>
      <c r="AN40" s="277">
        <f>'Revenue Summary'!AN116</f>
        <v>9</v>
      </c>
      <c r="AO40" s="277">
        <f>'Revenue Summary'!AO116</f>
        <v>9</v>
      </c>
      <c r="AP40" s="277">
        <f>'Revenue Summary'!AP116</f>
        <v>10</v>
      </c>
      <c r="AQ40" s="277">
        <f>'Revenue Summary'!AQ116</f>
        <v>10</v>
      </c>
      <c r="AR40" s="277">
        <f>'Revenue Summary'!AR116</f>
        <v>11</v>
      </c>
      <c r="AS40" s="277">
        <f>'Revenue Summary'!AS116</f>
        <v>11</v>
      </c>
      <c r="AT40" s="277">
        <f>'Revenue Summary'!AT116</f>
        <v>12</v>
      </c>
      <c r="AU40" s="277">
        <f>'Revenue Summary'!AU116</f>
        <v>15.450971199399106</v>
      </c>
      <c r="AV40" s="277">
        <f>'Revenue Summary'!AV116</f>
        <v>20.803710639948775</v>
      </c>
      <c r="AW40" s="277">
        <f>'Revenue Summary'!AW116</f>
        <v>20.803695023765421</v>
      </c>
      <c r="AX40" s="277">
        <f>'Revenue Summary'!AX116</f>
        <v>19.376307069635597</v>
      </c>
      <c r="AY40" s="277">
        <f>'Revenue Summary'!AY116</f>
        <v>20.73264856451009</v>
      </c>
      <c r="AZ40" s="277">
        <f>'Revenue Summary'!AZ116</f>
        <v>25.57672533191899</v>
      </c>
      <c r="BA40" s="277">
        <f>'Revenue Summary'!BA116</f>
        <v>28.48317139236433</v>
      </c>
      <c r="BB40" s="277">
        <f>'Revenue Summary'!BB116</f>
        <v>35.975343459290094</v>
      </c>
      <c r="BC40" s="277">
        <f>'Revenue Summary'!BC116</f>
        <v>38.429675688110606</v>
      </c>
      <c r="BD40" s="277">
        <f>'Revenue Summary'!BD116</f>
        <v>38.429675688110606</v>
      </c>
      <c r="BE40" s="277">
        <f>'Revenue Summary'!BE116</f>
        <v>41.271534058323823</v>
      </c>
      <c r="BF40" s="277">
        <f>'Revenue Summary'!BF116</f>
        <v>42.304937102037719</v>
      </c>
      <c r="BG40" s="277">
        <f>'Revenue Summary'!BG116</f>
        <v>43.596690906680095</v>
      </c>
      <c r="BH40" s="277">
        <f>'Revenue Summary'!BH116</f>
        <v>46.438549276893319</v>
      </c>
      <c r="BI40" s="277">
        <f>'Revenue Summary'!BI116</f>
        <v>47.471952320607215</v>
      </c>
      <c r="BJ40" s="277">
        <f>'Revenue Summary'!BJ116</f>
        <v>48.763706125249584</v>
      </c>
      <c r="BK40" s="277">
        <f>'Revenue Summary'!BK116</f>
        <v>48.763706125249584</v>
      </c>
      <c r="BL40" s="277">
        <f>'Revenue Summary'!BL116</f>
        <v>48.763706125249584</v>
      </c>
      <c r="BM40" s="277">
        <f>'Revenue Summary'!BM116</f>
        <v>53.026493680569423</v>
      </c>
      <c r="BN40" s="277">
        <f>'Revenue Summary'!BN116</f>
        <v>54.026493680569423</v>
      </c>
      <c r="BO40" s="277">
        <f>'Revenue Summary'!BO116</f>
        <v>55.026493680569423</v>
      </c>
      <c r="BP40" s="277">
        <f>'Revenue Summary'!BP116</f>
        <v>56.026493680569423</v>
      </c>
      <c r="BQ40" s="277">
        <f>'Revenue Summary'!BQ116</f>
        <v>57.026493680569423</v>
      </c>
      <c r="BR40" s="277">
        <f>'Revenue Summary'!BR116</f>
        <v>58.026493680569423</v>
      </c>
      <c r="BS40" s="277">
        <f>'Revenue Summary'!BS116</f>
        <v>59.026493680569423</v>
      </c>
      <c r="BT40" s="277">
        <f>'Revenue Summary'!BT116</f>
        <v>60.026493680569423</v>
      </c>
      <c r="BU40" s="277">
        <f>'Revenue Summary'!BU116</f>
        <v>61.026493680569423</v>
      </c>
    </row>
    <row r="42" spans="1:73" x14ac:dyDescent="0.3">
      <c r="A42" t="s">
        <v>325</v>
      </c>
      <c r="B42" s="239">
        <f>B37/B40</f>
        <v>2078.4793333333332</v>
      </c>
      <c r="C42" s="239">
        <f>C37/C40</f>
        <v>1499.5328000000002</v>
      </c>
      <c r="D42" s="239">
        <f>D37/D40</f>
        <v>879.14666666666687</v>
      </c>
      <c r="E42" s="239">
        <f>E37/E40</f>
        <v>1020.3371428571428</v>
      </c>
      <c r="F42" s="239">
        <f t="shared" ref="F42:BI42" si="10">F37/F40</f>
        <v>1522.9192000000003</v>
      </c>
      <c r="G42" s="239">
        <f t="shared" si="10"/>
        <v>2862.172444444444</v>
      </c>
      <c r="H42" s="239">
        <f>H37/H40</f>
        <v>1230.8920000000001</v>
      </c>
      <c r="I42" s="239">
        <f t="shared" si="10"/>
        <v>22100.249687462219</v>
      </c>
      <c r="J42" s="239">
        <f t="shared" si="10"/>
        <v>33542.288400194419</v>
      </c>
      <c r="K42" s="239">
        <f t="shared" si="10"/>
        <v>54951.255169897166</v>
      </c>
      <c r="L42" s="239">
        <f t="shared" si="10"/>
        <v>31067.036244569055</v>
      </c>
      <c r="M42" s="239">
        <f>M37/M40</f>
        <v>50912.605108489333</v>
      </c>
      <c r="N42" s="239">
        <f t="shared" si="10"/>
        <v>52714.382637917508</v>
      </c>
      <c r="O42" s="239">
        <f t="shared" si="10"/>
        <v>30581.956643789956</v>
      </c>
      <c r="P42" s="239">
        <f t="shared" si="10"/>
        <v>32314.625778176134</v>
      </c>
      <c r="Q42" s="239">
        <f t="shared" si="10"/>
        <v>19969.749047599013</v>
      </c>
      <c r="R42" s="239">
        <f t="shared" si="10"/>
        <v>49461.963616609704</v>
      </c>
      <c r="S42" s="239">
        <f t="shared" si="10"/>
        <v>31751.097947390484</v>
      </c>
      <c r="T42" s="239">
        <f t="shared" si="10"/>
        <v>20159.402186473846</v>
      </c>
      <c r="U42" s="239">
        <f t="shared" si="10"/>
        <v>34484.761568375754</v>
      </c>
      <c r="V42" s="239">
        <f t="shared" si="10"/>
        <v>39192.651739587316</v>
      </c>
      <c r="W42" s="239">
        <f t="shared" si="10"/>
        <v>25831.300058026223</v>
      </c>
      <c r="X42" s="239">
        <f t="shared" si="10"/>
        <v>67100.821676002088</v>
      </c>
      <c r="Y42" s="239">
        <f t="shared" si="10"/>
        <v>38257.885705520435</v>
      </c>
      <c r="Z42" s="239">
        <f t="shared" si="10"/>
        <v>67179.072470402825</v>
      </c>
      <c r="AA42" s="239">
        <f t="shared" si="10"/>
        <v>51339.897343372912</v>
      </c>
      <c r="AB42" s="239">
        <f t="shared" si="10"/>
        <v>32631.662088807439</v>
      </c>
      <c r="AC42" s="239">
        <f>AC37/AC40</f>
        <v>19352.290187784158</v>
      </c>
      <c r="AD42" s="239">
        <f>AD37/AD40</f>
        <v>35897.698064290307</v>
      </c>
      <c r="AE42" s="239">
        <f t="shared" si="10"/>
        <v>47339.671852174943</v>
      </c>
      <c r="AF42" s="239">
        <f t="shared" si="10"/>
        <v>39504.533679224558</v>
      </c>
      <c r="AG42" s="239">
        <f t="shared" si="10"/>
        <v>121853.80186099529</v>
      </c>
      <c r="AH42" s="239">
        <f t="shared" si="10"/>
        <v>156981.69449225842</v>
      </c>
      <c r="AI42" s="239">
        <f t="shared" si="10"/>
        <v>42982.674239558233</v>
      </c>
      <c r="AJ42" s="239">
        <f t="shared" si="10"/>
        <v>62858.596235909019</v>
      </c>
      <c r="AK42" s="239">
        <f>AK37/AK40</f>
        <v>49928.438701303749</v>
      </c>
      <c r="AL42" s="239">
        <f t="shared" si="10"/>
        <v>64601.214774386935</v>
      </c>
      <c r="AM42" s="239">
        <f t="shared" si="10"/>
        <v>75461.398232091145</v>
      </c>
      <c r="AN42" s="239">
        <f t="shared" si="10"/>
        <v>72251.156257089096</v>
      </c>
      <c r="AO42" s="239">
        <f t="shared" si="10"/>
        <v>70470.869317323479</v>
      </c>
      <c r="AP42" s="239">
        <f t="shared" si="10"/>
        <v>65224.256268814206</v>
      </c>
      <c r="AQ42" s="239">
        <f t="shared" si="10"/>
        <v>63781.153697273534</v>
      </c>
      <c r="AR42" s="239">
        <f t="shared" si="10"/>
        <v>59747.335297313468</v>
      </c>
      <c r="AS42" s="239">
        <f t="shared" si="10"/>
        <v>59625.941266313479</v>
      </c>
      <c r="AT42" s="239">
        <f t="shared" si="10"/>
        <v>53563.866730947069</v>
      </c>
      <c r="AU42" s="239">
        <f t="shared" si="10"/>
        <v>42670.046587332828</v>
      </c>
      <c r="AV42" s="239">
        <f t="shared" si="10"/>
        <v>31062.723041456404</v>
      </c>
      <c r="AW42" s="239">
        <f t="shared" si="10"/>
        <v>31853.247439186365</v>
      </c>
      <c r="AX42" s="239">
        <f t="shared" si="10"/>
        <v>9324.3200646379355</v>
      </c>
      <c r="AY42" s="239">
        <f t="shared" si="10"/>
        <v>8795.8364774896545</v>
      </c>
      <c r="AZ42" s="239">
        <f t="shared" si="10"/>
        <v>7207.2035963999069</v>
      </c>
      <c r="BA42" s="239">
        <f t="shared" si="10"/>
        <v>6547.1967769938728</v>
      </c>
      <c r="BB42" s="239">
        <f t="shared" si="10"/>
        <v>5277.8731072706214</v>
      </c>
      <c r="BC42" s="239">
        <f t="shared" si="10"/>
        <v>5011.9582420286806</v>
      </c>
      <c r="BD42" s="239">
        <f t="shared" si="10"/>
        <v>5072.7902084561356</v>
      </c>
      <c r="BE42" s="239">
        <f t="shared" si="10"/>
        <v>4793.9434217206726</v>
      </c>
      <c r="BF42" s="239">
        <f t="shared" si="10"/>
        <v>4737.6166718519171</v>
      </c>
      <c r="BG42" s="239">
        <f t="shared" si="10"/>
        <v>4667.3542451524454</v>
      </c>
      <c r="BH42" s="239">
        <f t="shared" si="10"/>
        <v>4451.1926702006449</v>
      </c>
      <c r="BI42" s="239">
        <f t="shared" si="10"/>
        <v>4415.1607902196492</v>
      </c>
      <c r="BJ42" s="239">
        <f t="shared" ref="BJ42:BU42" si="11">BJ37/BJ40</f>
        <v>147.65079548110637</v>
      </c>
      <c r="BK42" s="239">
        <f t="shared" si="11"/>
        <v>147.65079548110637</v>
      </c>
      <c r="BL42" s="239">
        <f t="shared" si="11"/>
        <v>147.65079548110637</v>
      </c>
      <c r="BM42" s="239">
        <f t="shared" si="11"/>
        <v>143.32458121372787</v>
      </c>
      <c r="BN42" s="239">
        <f t="shared" si="11"/>
        <v>140.67172385709222</v>
      </c>
      <c r="BO42" s="239">
        <f t="shared" si="11"/>
        <v>145.38451325720041</v>
      </c>
      <c r="BP42" s="239">
        <f t="shared" si="11"/>
        <v>142.78958889719854</v>
      </c>
      <c r="BQ42" s="239">
        <f t="shared" si="11"/>
        <v>140.28567221424368</v>
      </c>
      <c r="BR42" s="239">
        <f t="shared" si="11"/>
        <v>144.76146096714436</v>
      </c>
      <c r="BS42" s="239">
        <f t="shared" si="11"/>
        <v>142.30897815916086</v>
      </c>
      <c r="BT42" s="239">
        <f t="shared" si="11"/>
        <v>146.60193292030581</v>
      </c>
      <c r="BU42" s="239">
        <f t="shared" si="11"/>
        <v>144.1996659034973</v>
      </c>
    </row>
    <row r="43" spans="1:73" x14ac:dyDescent="0.3">
      <c r="A43" t="s">
        <v>326</v>
      </c>
      <c r="B43" s="196"/>
      <c r="C43" s="196"/>
      <c r="D43" s="239">
        <f>SUM(B37:D37)/SUM(B40:D40)</f>
        <v>1551.9898461538464</v>
      </c>
      <c r="E43" s="239">
        <f t="shared" ref="E43:AK43" si="12">SUM(C37:E37)/SUM(C40:E40)</f>
        <v>1073.921142857143</v>
      </c>
      <c r="F43" s="239">
        <f t="shared" si="12"/>
        <v>1164.7643076923077</v>
      </c>
      <c r="G43" s="239">
        <f t="shared" si="12"/>
        <v>1851.1963076923078</v>
      </c>
      <c r="H43" s="239">
        <f t="shared" si="12"/>
        <v>1764.2797575757577</v>
      </c>
      <c r="I43" s="239">
        <f t="shared" si="12"/>
        <v>8805.57246427276</v>
      </c>
      <c r="J43" s="239">
        <f t="shared" si="12"/>
        <v>16199.229160326529</v>
      </c>
      <c r="K43" s="239">
        <f t="shared" si="12"/>
        <v>32331.903172023511</v>
      </c>
      <c r="L43" s="239">
        <f t="shared" si="12"/>
        <v>37395.359511461946</v>
      </c>
      <c r="M43" s="239">
        <f>SUM(K37:M37)/SUM(K40:M40)</f>
        <v>42991.761635077164</v>
      </c>
      <c r="N43" s="239">
        <f t="shared" si="12"/>
        <v>42922.154889502977</v>
      </c>
      <c r="O43" s="239">
        <f t="shared" si="12"/>
        <v>42162.795132560939</v>
      </c>
      <c r="P43" s="239">
        <f t="shared" si="12"/>
        <v>36355.850771044839</v>
      </c>
      <c r="Q43" s="239">
        <f t="shared" si="12"/>
        <v>26346.716916145695</v>
      </c>
      <c r="R43" s="239">
        <f t="shared" si="12"/>
        <v>29966.545086654955</v>
      </c>
      <c r="S43" s="239">
        <f t="shared" si="12"/>
        <v>29853.28845585728</v>
      </c>
      <c r="T43" s="239">
        <f t="shared" si="12"/>
        <v>29399.029502613677</v>
      </c>
      <c r="U43" s="239">
        <f t="shared" si="12"/>
        <v>27462.157453617892</v>
      </c>
      <c r="V43" s="239">
        <f t="shared" si="12"/>
        <v>29458.671885670701</v>
      </c>
      <c r="W43" s="239">
        <f t="shared" si="12"/>
        <v>31948.773390254675</v>
      </c>
      <c r="X43" s="239">
        <f t="shared" si="12"/>
        <v>37938.564497554085</v>
      </c>
      <c r="Y43" s="239">
        <f t="shared" si="12"/>
        <v>37684.780709164537</v>
      </c>
      <c r="Z43" s="239">
        <f t="shared" si="12"/>
        <v>53731.815916678672</v>
      </c>
      <c r="AA43" s="239">
        <f t="shared" si="12"/>
        <v>49941.421528023144</v>
      </c>
      <c r="AB43" s="239">
        <f t="shared" si="12"/>
        <v>45873.423105905094</v>
      </c>
      <c r="AC43" s="239">
        <f t="shared" si="12"/>
        <v>29095.600792664216</v>
      </c>
      <c r="AD43" s="239">
        <f t="shared" si="12"/>
        <v>27263.190967485676</v>
      </c>
      <c r="AE43" s="239">
        <f t="shared" si="12"/>
        <v>29888.695556148854</v>
      </c>
      <c r="AF43" s="239">
        <f t="shared" si="12"/>
        <v>40349.005498677034</v>
      </c>
      <c r="AG43" s="239">
        <f t="shared" si="12"/>
        <v>55309.783647482633</v>
      </c>
      <c r="AH43" s="239">
        <f t="shared" si="12"/>
        <v>76240.158019265771</v>
      </c>
      <c r="AI43" s="239">
        <f t="shared" si="12"/>
        <v>78413.995869474311</v>
      </c>
      <c r="AJ43" s="239">
        <f t="shared" si="12"/>
        <v>65560.44323867232</v>
      </c>
      <c r="AK43" s="239">
        <f t="shared" si="12"/>
        <v>50589.362607089803</v>
      </c>
      <c r="AL43" s="239">
        <f t="shared" ref="AL43" si="13">SUM(AJ37:AL37)/SUM(AJ40:AL40)</f>
        <v>58292.964036966921</v>
      </c>
      <c r="AM43" s="239">
        <f t="shared" ref="AM43:BI43" si="14">SUM(AK37:AM37)/SUM(AK40:AM40)</f>
        <v>61250.743119920873</v>
      </c>
      <c r="AN43" s="239">
        <f t="shared" si="14"/>
        <v>70369.027404237044</v>
      </c>
      <c r="AO43" s="239">
        <f t="shared" si="14"/>
        <v>72622.669847170851</v>
      </c>
      <c r="AP43" s="239">
        <f t="shared" si="14"/>
        <v>69169.314030637688</v>
      </c>
      <c r="AQ43" s="239">
        <f t="shared" si="14"/>
        <v>66354.89391437202</v>
      </c>
      <c r="AR43" s="239">
        <f t="shared" si="14"/>
        <v>62815.315739720172</v>
      </c>
      <c r="AS43" s="239">
        <f t="shared" si="14"/>
        <v>60966.174349144741</v>
      </c>
      <c r="AT43" s="239">
        <f t="shared" si="14"/>
        <v>57525.660087390039</v>
      </c>
      <c r="AU43" s="239">
        <f t="shared" si="14"/>
        <v>50920.571172186894</v>
      </c>
      <c r="AV43" s="239">
        <f t="shared" si="14"/>
        <v>40374.941648126725</v>
      </c>
      <c r="AW43" s="239">
        <f t="shared" si="14"/>
        <v>34494.125423588252</v>
      </c>
      <c r="AX43" s="239">
        <f t="shared" si="14"/>
        <v>24425.473115842342</v>
      </c>
      <c r="AY43" s="239">
        <f t="shared" si="14"/>
        <v>16838.819349832986</v>
      </c>
      <c r="AZ43" s="239">
        <f t="shared" si="14"/>
        <v>8333.1486261946138</v>
      </c>
      <c r="BA43" s="239">
        <f t="shared" si="14"/>
        <v>7396.2261762546104</v>
      </c>
      <c r="BB43" s="239">
        <f t="shared" si="14"/>
        <v>6227.5048232269701</v>
      </c>
      <c r="BC43" s="239">
        <f t="shared" si="14"/>
        <v>5529.9461728883225</v>
      </c>
      <c r="BD43" s="239">
        <f t="shared" si="14"/>
        <v>5117.4588716589587</v>
      </c>
      <c r="BE43" s="239">
        <f t="shared" si="14"/>
        <v>4955.5796470847326</v>
      </c>
      <c r="BF43" s="239">
        <f t="shared" si="14"/>
        <v>4862.2440130089553</v>
      </c>
      <c r="BG43" s="239">
        <f t="shared" si="14"/>
        <v>4731.809488075377</v>
      </c>
      <c r="BH43" s="239">
        <f t="shared" si="14"/>
        <v>4613.9631846828543</v>
      </c>
      <c r="BI43" s="239">
        <f t="shared" si="14"/>
        <v>4507.2873772492276</v>
      </c>
      <c r="BJ43" s="239">
        <f t="shared" ref="BJ43" si="15">SUM(BH37:BJ37)/SUM(BH40:BJ40)</f>
        <v>2968.3237036097516</v>
      </c>
      <c r="BK43" s="239">
        <f t="shared" ref="BK43" si="16">SUM(BI37:BK37)/SUM(BI40:BK40)</f>
        <v>1544.8088561193376</v>
      </c>
      <c r="BL43" s="239">
        <f t="shared" ref="BL43" si="17">SUM(BJ37:BL37)/SUM(BJ40:BL40)</f>
        <v>147.65079548110637</v>
      </c>
      <c r="BM43" s="239">
        <f t="shared" ref="BM43" si="18">SUM(BK37:BM37)/SUM(BK40:BM40)</f>
        <v>146.12706235647414</v>
      </c>
      <c r="BN43" s="239">
        <f t="shared" ref="BN43" si="19">SUM(BL37:BN37)/SUM(BL40:BN40)</f>
        <v>143.75866602481062</v>
      </c>
      <c r="BO43" s="239">
        <f t="shared" ref="BO43" si="20">SUM(BM37:BO37)/SUM(BM40:BO40)</f>
        <v>143.13964883704119</v>
      </c>
      <c r="BP43" s="239">
        <f t="shared" ref="BP43" si="21">SUM(BN37:BP37)/SUM(BN40:BP40)</f>
        <v>142.96143803624707</v>
      </c>
      <c r="BQ43" s="239">
        <f t="shared" ref="BQ43" si="22">SUM(BO37:BQ37)/SUM(BO40:BQ40)</f>
        <v>142.78958889719854</v>
      </c>
      <c r="BR43" s="239">
        <f t="shared" ref="BR43" si="23">SUM(BP37:BR37)/SUM(BP40:BR40)</f>
        <v>142.62376675114771</v>
      </c>
      <c r="BS43" s="239">
        <f t="shared" ref="BS43" si="24">SUM(BQ37:BS37)/SUM(BQ40:BS40)</f>
        <v>142.4636599994119</v>
      </c>
      <c r="BT43" s="239">
        <f t="shared" ref="BT43" si="25">SUM(BR37:BT37)/SUM(BR40:BT40)</f>
        <v>144.56785082835387</v>
      </c>
      <c r="BU43" s="239">
        <f t="shared" ref="BU43" si="26">SUM(BS37:BU37)/SUM(BS40:BU40)</f>
        <v>144.3806915124224</v>
      </c>
    </row>
    <row r="44" spans="1:73" x14ac:dyDescent="0.3">
      <c r="A44" t="s">
        <v>327</v>
      </c>
      <c r="B44" s="196"/>
      <c r="C44" s="196"/>
      <c r="D44" s="196"/>
      <c r="E44" s="196"/>
      <c r="F44" s="196"/>
      <c r="G44" s="239">
        <f>SUM(B37:G37)/SUM(B40:G40)</f>
        <v>1701.5930769230768</v>
      </c>
      <c r="H44" s="239">
        <f t="shared" ref="H44:AK44" si="27">SUM(C37:H37)/SUM(C40:H40)</f>
        <v>1495.8069629629629</v>
      </c>
      <c r="I44" s="239">
        <f t="shared" si="27"/>
        <v>5548.8345614679783</v>
      </c>
      <c r="J44" s="239">
        <f t="shared" si="27"/>
        <v>9981.7482575183658</v>
      </c>
      <c r="K44" s="239">
        <f t="shared" si="27"/>
        <v>14939.979505182549</v>
      </c>
      <c r="L44" s="239">
        <f t="shared" si="27"/>
        <v>19840.227114065077</v>
      </c>
      <c r="M44" s="239">
        <f t="shared" si="27"/>
        <v>26122.3893361601</v>
      </c>
      <c r="N44" s="239">
        <f t="shared" si="27"/>
        <v>37166.583303916312</v>
      </c>
      <c r="O44" s="239">
        <f t="shared" si="27"/>
        <v>39779.077322011442</v>
      </c>
      <c r="P44" s="239">
        <f t="shared" si="27"/>
        <v>39241.029407580638</v>
      </c>
      <c r="Q44" s="239">
        <f t="shared" si="27"/>
        <v>32453.457222119432</v>
      </c>
      <c r="R44" s="239">
        <f t="shared" si="27"/>
        <v>34845.045105017351</v>
      </c>
      <c r="S44" s="239">
        <f t="shared" si="27"/>
        <v>32671.065459105226</v>
      </c>
      <c r="T44" s="239">
        <f t="shared" si="27"/>
        <v>27872.873209379686</v>
      </c>
      <c r="U44" s="239">
        <f t="shared" si="27"/>
        <v>28578.978965647933</v>
      </c>
      <c r="V44" s="239">
        <f t="shared" si="27"/>
        <v>29637.564730821952</v>
      </c>
      <c r="W44" s="239">
        <f t="shared" si="27"/>
        <v>30756.685338890045</v>
      </c>
      <c r="X44" s="239">
        <f t="shared" si="27"/>
        <v>32360.217889743904</v>
      </c>
      <c r="Y44" s="239">
        <f>SUM(T37:Y37)/SUM(T40:Y40)</f>
        <v>33415.534357731027</v>
      </c>
      <c r="Z44" s="239">
        <f t="shared" si="27"/>
        <v>40788.268908223836</v>
      </c>
      <c r="AA44" s="239">
        <f t="shared" si="27"/>
        <v>43492.125213144252</v>
      </c>
      <c r="AB44" s="239">
        <f t="shared" si="27"/>
        <v>41610.842132259328</v>
      </c>
      <c r="AC44" s="239">
        <f t="shared" si="27"/>
        <v>37307.672500669039</v>
      </c>
      <c r="AD44" s="239">
        <f t="shared" si="27"/>
        <v>34822.601154331496</v>
      </c>
      <c r="AE44" s="239">
        <f t="shared" si="27"/>
        <v>35969.841906599599</v>
      </c>
      <c r="AF44" s="239">
        <f t="shared" si="27"/>
        <v>33983.44324073039</v>
      </c>
      <c r="AG44" s="239">
        <f t="shared" si="27"/>
        <v>36810.967198974002</v>
      </c>
      <c r="AH44" s="239">
        <f t="shared" si="27"/>
        <v>43622.462211887199</v>
      </c>
      <c r="AI44" s="239">
        <f t="shared" si="27"/>
        <v>53984.225930007407</v>
      </c>
      <c r="AJ44" s="239">
        <f t="shared" si="27"/>
        <v>60183.048043294126</v>
      </c>
      <c r="AK44" s="239">
        <f t="shared" si="27"/>
        <v>60518.702766641793</v>
      </c>
      <c r="AL44" s="239">
        <f t="shared" ref="AL44" si="28">SUM(AG37:AL37)/SUM(AG40:AL40)</f>
        <v>66764.977440127928</v>
      </c>
      <c r="AM44" s="239">
        <f t="shared" ref="AM44:BI44" si="29">SUM(AH37:AM37)/SUM(AH40:AM40)</f>
        <v>63333.764843984078</v>
      </c>
      <c r="AN44" s="239">
        <f t="shared" si="29"/>
        <v>58805.531061289432</v>
      </c>
      <c r="AO44" s="239">
        <f t="shared" si="29"/>
        <v>64607.74964824324</v>
      </c>
      <c r="AP44" s="239">
        <f t="shared" si="29"/>
        <v>65008.708975854279</v>
      </c>
      <c r="AQ44" s="239">
        <f t="shared" si="29"/>
        <v>68290.279704128377</v>
      </c>
      <c r="AR44" s="239">
        <f t="shared" si="29"/>
        <v>67288.845683469612</v>
      </c>
      <c r="AS44" s="239">
        <f t="shared" si="29"/>
        <v>64794.306200508123</v>
      </c>
      <c r="AT44" s="239">
        <f t="shared" si="29"/>
        <v>61589.91057917539</v>
      </c>
      <c r="AU44" s="239">
        <f t="shared" si="29"/>
        <v>56229.886149724916</v>
      </c>
      <c r="AV44" s="239">
        <f t="shared" si="29"/>
        <v>48585.296873901425</v>
      </c>
      <c r="AW44" s="239">
        <f t="shared" si="29"/>
        <v>43093.797475138672</v>
      </c>
      <c r="AX44" s="239">
        <f t="shared" si="29"/>
        <v>34671.015335082295</v>
      </c>
      <c r="AY44" s="239">
        <f t="shared" si="29"/>
        <v>27242.372017611709</v>
      </c>
      <c r="AZ44" s="239">
        <f t="shared" si="29"/>
        <v>20494.249534967184</v>
      </c>
      <c r="BA44" s="239">
        <f t="shared" si="29"/>
        <v>15044.888162945454</v>
      </c>
      <c r="BB44" s="239">
        <f t="shared" si="29"/>
        <v>10509.53414590984</v>
      </c>
      <c r="BC44" s="239">
        <f t="shared" si="29"/>
        <v>6622.2285081421533</v>
      </c>
      <c r="BD44" s="239">
        <f t="shared" si="29"/>
        <v>6025.828076038224</v>
      </c>
      <c r="BE44" s="239">
        <f t="shared" si="29"/>
        <v>5505.7080043736814</v>
      </c>
      <c r="BF44" s="239">
        <f t="shared" si="29"/>
        <v>5167.7148747803021</v>
      </c>
      <c r="BG44" s="239">
        <f t="shared" si="29"/>
        <v>4913.1145131347203</v>
      </c>
      <c r="BH44" s="239">
        <f t="shared" si="29"/>
        <v>4775.0814182395934</v>
      </c>
      <c r="BI44" s="239">
        <f t="shared" si="29"/>
        <v>4674.1647005319865</v>
      </c>
      <c r="BJ44" s="239">
        <f t="shared" ref="BJ44" si="30">SUM(BE37:BJ37)/SUM(BE40:BJ40)</f>
        <v>3799.4159749388123</v>
      </c>
      <c r="BK44" s="239">
        <f t="shared" ref="BK44" si="31">SUM(BF37:BK37)/SUM(BF40:BK40)</f>
        <v>3009.3401135079371</v>
      </c>
      <c r="BL44" s="239">
        <f t="shared" ref="BL44" si="32">SUM(BG37:BL37)/SUM(BG40:BL40)</f>
        <v>2260.0008825508216</v>
      </c>
      <c r="BM44" s="239">
        <f t="shared" ref="BM44" si="33">SUM(BH37:BM37)/SUM(BH40:BM40)</f>
        <v>1519.3060007988727</v>
      </c>
      <c r="BN44" s="239">
        <f t="shared" ref="BN44" si="34">SUM(BI37:BN37)/SUM(BI40:BN40)</f>
        <v>819.09291715413701</v>
      </c>
      <c r="BO44" s="239">
        <f t="shared" ref="BO44" si="35">SUM(BJ37:BO37)/SUM(BJ40:BO40)</f>
        <v>145.27973835583447</v>
      </c>
      <c r="BP44" s="239">
        <f t="shared" ref="BP44" si="36">SUM(BK37:BP37)/SUM(BK40:BP40)</f>
        <v>144.4714085456776</v>
      </c>
      <c r="BQ44" s="239">
        <f t="shared" ref="BQ44" si="37">SUM(BL37:BQ37)/SUM(BL40:BQ40)</f>
        <v>143.25578271371336</v>
      </c>
      <c r="BR44" s="239">
        <f t="shared" ref="BR44" si="38">SUM(BM37:BR37)/SUM(BM40:BR40)</f>
        <v>142.87473974085043</v>
      </c>
      <c r="BS44" s="239">
        <f t="shared" ref="BS44" si="39">SUM(BN37:BS37)/SUM(BN40:BS40)</f>
        <v>142.70594444175697</v>
      </c>
      <c r="BT44" s="239">
        <f t="shared" ref="BT44" si="40">SUM(BO37:BT37)/SUM(BO40:BT40)</f>
        <v>143.70190390134758</v>
      </c>
      <c r="BU44" s="239">
        <f t="shared" ref="BU44" si="41">SUM(BP37:BU37)/SUM(BP40:BU40)</f>
        <v>143.52474361177676</v>
      </c>
    </row>
    <row r="45" spans="1:73" x14ac:dyDescent="0.3">
      <c r="A45" t="s">
        <v>328</v>
      </c>
      <c r="B45" s="196"/>
      <c r="C45" s="196"/>
      <c r="D45" s="196"/>
      <c r="E45" s="196"/>
      <c r="F45" s="196"/>
      <c r="G45" s="196"/>
      <c r="H45" s="196"/>
      <c r="I45" s="196"/>
      <c r="J45" s="196"/>
      <c r="K45" s="196"/>
      <c r="L45" s="196"/>
      <c r="M45" s="239">
        <f>SUM(B37:M37)/SUM(B40:M40)</f>
        <v>14142.376076911747</v>
      </c>
      <c r="N45" s="239">
        <f t="shared" ref="N45:AK45" si="42">SUM(C37:N37)/SUM(C40:N40)</f>
        <v>17904.364079801504</v>
      </c>
      <c r="O45" s="239">
        <f t="shared" si="42"/>
        <v>19892.936289695714</v>
      </c>
      <c r="P45" s="239">
        <f t="shared" si="42"/>
        <v>22679.172152828407</v>
      </c>
      <c r="Q45" s="239">
        <f t="shared" si="42"/>
        <v>23620.572808359961</v>
      </c>
      <c r="R45" s="239">
        <f t="shared" si="42"/>
        <v>27208.664520336279</v>
      </c>
      <c r="S45" s="239">
        <f t="shared" si="42"/>
        <v>29569.060979815429</v>
      </c>
      <c r="T45" s="239">
        <f t="shared" si="42"/>
        <v>31495.844941148203</v>
      </c>
      <c r="U45" s="239">
        <f t="shared" si="42"/>
        <v>32755.286827342803</v>
      </c>
      <c r="V45" s="239">
        <f t="shared" si="42"/>
        <v>33288.468657523597</v>
      </c>
      <c r="W45" s="239">
        <f t="shared" si="42"/>
        <v>31478.44651309956</v>
      </c>
      <c r="X45" s="239">
        <f t="shared" si="42"/>
        <v>33395.56256277451</v>
      </c>
      <c r="Y45" s="239">
        <f t="shared" si="42"/>
        <v>33094.180876309816</v>
      </c>
      <c r="Z45" s="239">
        <f t="shared" si="42"/>
        <v>34193.173232218316</v>
      </c>
      <c r="AA45" s="239">
        <f t="shared" si="42"/>
        <v>35665.367608075263</v>
      </c>
      <c r="AB45" s="239">
        <f t="shared" si="42"/>
        <v>35543.302908557955</v>
      </c>
      <c r="AC45" s="239">
        <f t="shared" si="42"/>
        <v>34174.591684166044</v>
      </c>
      <c r="AD45" s="239">
        <f t="shared" si="42"/>
        <v>33707.286381547703</v>
      </c>
      <c r="AE45" s="239">
        <f t="shared" si="42"/>
        <v>34789.781693964404</v>
      </c>
      <c r="AF45" s="239">
        <f t="shared" si="42"/>
        <v>36778.282354165196</v>
      </c>
      <c r="AG45" s="239">
        <f t="shared" si="42"/>
        <v>39591.324881889566</v>
      </c>
      <c r="AH45" s="239">
        <f t="shared" si="42"/>
        <v>42668.902044271388</v>
      </c>
      <c r="AI45" s="239">
        <f t="shared" si="42"/>
        <v>44707.202830243012</v>
      </c>
      <c r="AJ45" s="239">
        <f t="shared" si="42"/>
        <v>44867.972973985517</v>
      </c>
      <c r="AK45" s="239">
        <f t="shared" si="42"/>
        <v>45853.149525577617</v>
      </c>
      <c r="AL45" s="239">
        <f t="shared" ref="AL45" si="43">SUM(AA37:AL37)/SUM(AA40:AL40)</f>
        <v>45961.311505894875</v>
      </c>
      <c r="AM45" s="239">
        <f t="shared" ref="AM45:BI45" si="44">SUM(AB37:AM37)/SUM(AB40:AM40)</f>
        <v>47144.524723003902</v>
      </c>
      <c r="AN45" s="239">
        <f t="shared" si="44"/>
        <v>50382.047658538882</v>
      </c>
      <c r="AO45" s="239">
        <f t="shared" si="44"/>
        <v>58958.733067911489</v>
      </c>
      <c r="AP45" s="239">
        <f t="shared" si="44"/>
        <v>62555.664668469537</v>
      </c>
      <c r="AQ45" s="239">
        <f t="shared" si="44"/>
        <v>64206.908770872717</v>
      </c>
      <c r="AR45" s="239">
        <f t="shared" si="44"/>
        <v>67026.911561798755</v>
      </c>
      <c r="AS45" s="239">
        <f t="shared" si="44"/>
        <v>64064.035522246086</v>
      </c>
      <c r="AT45" s="239">
        <f t="shared" si="44"/>
        <v>60175.96785524892</v>
      </c>
      <c r="AU45" s="239">
        <f t="shared" si="44"/>
        <v>60077.999883682365</v>
      </c>
      <c r="AV45" s="239">
        <f t="shared" si="44"/>
        <v>55543.636092492939</v>
      </c>
      <c r="AW45" s="239">
        <f t="shared" si="44"/>
        <v>52688.64705067037</v>
      </c>
      <c r="AX45" s="239">
        <f t="shared" si="44"/>
        <v>46555.95212222953</v>
      </c>
      <c r="AY45" s="239">
        <f t="shared" si="44"/>
        <v>40561.232211912473</v>
      </c>
      <c r="AZ45" s="239">
        <f t="shared" si="44"/>
        <v>34432.927714196747</v>
      </c>
      <c r="BA45" s="239">
        <f t="shared" si="44"/>
        <v>28982.308260058409</v>
      </c>
      <c r="BB45" s="239">
        <f t="shared" si="44"/>
        <v>23726.334409390642</v>
      </c>
      <c r="BC45" s="239">
        <f t="shared" si="44"/>
        <v>19413.558909697374</v>
      </c>
      <c r="BD45" s="239">
        <f t="shared" si="44"/>
        <v>15948.165044459529</v>
      </c>
      <c r="BE45" s="239">
        <f t="shared" si="44"/>
        <v>12983.437084083891</v>
      </c>
      <c r="BF45" s="239">
        <f t="shared" si="44"/>
        <v>10579.203026065607</v>
      </c>
      <c r="BG45" s="239">
        <f t="shared" si="44"/>
        <v>8573.8714708212447</v>
      </c>
      <c r="BH45" s="239">
        <f t="shared" si="44"/>
        <v>6931.4408444496512</v>
      </c>
      <c r="BI45" s="239">
        <f t="shared" si="44"/>
        <v>5441.2809554901251</v>
      </c>
      <c r="BJ45" s="239">
        <f t="shared" ref="BJ45" si="45">SUM(AY37:BJ37)/SUM(AY40:BJ40)</f>
        <v>4712.5498382303258</v>
      </c>
      <c r="BK45" s="239">
        <f t="shared" ref="BK45" si="46">SUM(AZ37:BK37)/SUM(AZ40:BK40)</f>
        <v>4079.6864900225437</v>
      </c>
      <c r="BL45" s="239">
        <f t="shared" ref="BL45" si="47">SUM(BA37:BL37)/SUM(BA40:BL40)</f>
        <v>3545.5087699229721</v>
      </c>
      <c r="BM45" s="239">
        <f t="shared" ref="BM45" si="48">SUM(BB37:BM37)/SUM(BB40:BM40)</f>
        <v>3046.8486887639906</v>
      </c>
      <c r="BN45" s="239">
        <f t="shared" ref="BN45" si="49">SUM(BC37:BN37)/SUM(BC40:BN40)</f>
        <v>2616.4515105815949</v>
      </c>
      <c r="BO45" s="239">
        <f t="shared" ref="BO45" si="50">SUM(BD37:BO37)/SUM(BD40:BO40)</f>
        <v>2214.9034410859308</v>
      </c>
      <c r="BP45" s="239">
        <f t="shared" ref="BP45" si="51">SUM(BE37:BP37)/SUM(BE40:BP40)</f>
        <v>1829.0309206675176</v>
      </c>
      <c r="BQ45" s="239">
        <f t="shared" ref="BQ45" si="52">SUM(BF37:BQ37)/SUM(BF40:BQ40)</f>
        <v>1465.330459189576</v>
      </c>
      <c r="BR45" s="239">
        <f t="shared" ref="BR45" si="53">SUM(BG37:BR37)/SUM(BG40:BR40)</f>
        <v>1116.7457832951202</v>
      </c>
      <c r="BS45" s="239">
        <f t="shared" ref="BS45" si="54">SUM(BH37:BS37)/SUM(BH40:BS40)</f>
        <v>781.01411560536644</v>
      </c>
      <c r="BT45" s="239">
        <f t="shared" ref="BT45" si="55">SUM(BI37:BT37)/SUM(BI40:BT40)</f>
        <v>458.21632925767602</v>
      </c>
      <c r="BU45" s="239">
        <f t="shared" ref="BU45" si="56">SUM(BJ37:BU37)/SUM(BJ40:BU40)</f>
        <v>144.34531150257456</v>
      </c>
    </row>
  </sheetData>
  <conditionalFormatting sqref="B6:BU6">
    <cfRule type="cellIs" dxfId="15" priority="1" operator="equal">
      <formula>"Fcst"</formula>
    </cfRule>
    <cfRule type="cellIs" dxfId="14" priority="2" operator="equal">
      <formula>"Actual"</formula>
    </cfRule>
  </conditionalFormatting>
  <hyperlinks>
    <hyperlink ref="B4" r:id="rId1" xr:uid="{DE05F0E7-DBEE-4898-9BB9-6CD533E6EC0A}"/>
  </hyperlinks>
  <pageMargins left="0.7" right="0.7" top="0.75" bottom="0.75" header="0.3" footer="0.3"/>
  <pageSetup orientation="portrait" r:id="rId2"/>
  <drawing r:id="rId3"/>
  <legacyDrawing r:id="rId4"/>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9E35-0A29-4CDD-BB01-FDCD5F830F04}">
  <sheetPr codeName="Sheet34">
    <tabColor rgb="FF7030A0"/>
  </sheetPr>
  <dimension ref="A1:BW23"/>
  <sheetViews>
    <sheetView zoomScale="90" zoomScaleNormal="90" workbookViewId="0">
      <pane xSplit="1" ySplit="8" topLeftCell="B27" activePane="bottomRight" state="frozen"/>
      <selection pane="topRight" activeCell="B1" sqref="B1"/>
      <selection pane="bottomLeft" activeCell="A12" sqref="A12"/>
      <selection pane="bottomRight" activeCell="B9" sqref="B9"/>
    </sheetView>
  </sheetViews>
  <sheetFormatPr defaultColWidth="8.6640625" defaultRowHeight="14.4" x14ac:dyDescent="0.3"/>
  <cols>
    <col min="1" max="1" width="31.109375" customWidth="1"/>
    <col min="2" max="2" width="9.77734375" customWidth="1"/>
    <col min="3" max="3" width="11.109375" customWidth="1"/>
    <col min="4" max="4" width="12" bestFit="1" customWidth="1"/>
    <col min="5" max="37" width="10" bestFit="1" customWidth="1"/>
    <col min="42" max="46" width="10" bestFit="1" customWidth="1"/>
  </cols>
  <sheetData>
    <row r="1" spans="1:75" ht="21" x14ac:dyDescent="0.4">
      <c r="A1" s="155" t="s">
        <v>332</v>
      </c>
    </row>
    <row r="3" spans="1:75" x14ac:dyDescent="0.3">
      <c r="A3" s="143" t="s">
        <v>333</v>
      </c>
    </row>
    <row r="5" spans="1:75" x14ac:dyDescent="0.3">
      <c r="A5" s="143" t="s">
        <v>295</v>
      </c>
      <c r="B5" s="154" t="s">
        <v>334</v>
      </c>
    </row>
    <row r="7" spans="1:75" x14ac:dyDescent="0.3">
      <c r="B7" s="275" t="str">
        <f>Summary!C2</f>
        <v>Actual</v>
      </c>
      <c r="C7" s="275" t="str">
        <f>Summary!D2</f>
        <v>Actual</v>
      </c>
      <c r="D7" s="275" t="str">
        <f>Summary!E2</f>
        <v>Actual</v>
      </c>
      <c r="E7" s="275" t="str">
        <f>Summary!F2</f>
        <v>Actual</v>
      </c>
      <c r="F7" s="275" t="str">
        <f>Summary!G2</f>
        <v>Actual</v>
      </c>
      <c r="G7" s="275" t="str">
        <f>Summary!H2</f>
        <v>Actual</v>
      </c>
      <c r="H7" s="275" t="str">
        <f>Summary!I2</f>
        <v>Actual</v>
      </c>
      <c r="I7" s="275" t="str">
        <f>Summary!J2</f>
        <v>Fcst</v>
      </c>
      <c r="J7" s="275" t="str">
        <f>Summary!K2</f>
        <v>Fcst</v>
      </c>
      <c r="K7" s="275" t="str">
        <f>Summary!L2</f>
        <v>Fcst</v>
      </c>
      <c r="L7" s="275" t="str">
        <f>Summary!M2</f>
        <v>Fcst</v>
      </c>
      <c r="M7" s="275" t="str">
        <f>Summary!N2</f>
        <v>Fcst</v>
      </c>
      <c r="N7" s="275" t="str">
        <f>Summary!O2</f>
        <v>Fcst</v>
      </c>
      <c r="O7" s="275" t="str">
        <f>Summary!P2</f>
        <v>Fcst</v>
      </c>
      <c r="P7" s="275" t="str">
        <f>Summary!Q2</f>
        <v>Fcst</v>
      </c>
      <c r="Q7" s="275" t="str">
        <f>Summary!R2</f>
        <v>Fcst</v>
      </c>
      <c r="R7" s="275" t="str">
        <f>Summary!S2</f>
        <v>Fcst</v>
      </c>
      <c r="S7" s="275" t="str">
        <f>Summary!T2</f>
        <v>Fcst</v>
      </c>
      <c r="T7" s="275" t="str">
        <f>Summary!U2</f>
        <v>Fcst</v>
      </c>
      <c r="U7" s="275" t="str">
        <f>Summary!V2</f>
        <v>Fcst</v>
      </c>
      <c r="V7" s="275" t="str">
        <f>Summary!W2</f>
        <v>Fcst</v>
      </c>
      <c r="W7" s="275" t="str">
        <f>Summary!X2</f>
        <v>Fcst</v>
      </c>
      <c r="X7" s="275" t="str">
        <f>Summary!Y2</f>
        <v>Fcst</v>
      </c>
      <c r="Y7" s="275" t="str">
        <f>Summary!Z2</f>
        <v>Fcst</v>
      </c>
      <c r="Z7" s="275" t="str">
        <f>Summary!AA2</f>
        <v>Fcst</v>
      </c>
      <c r="AA7" s="275" t="str">
        <f>Summary!AB2</f>
        <v>Fcst</v>
      </c>
      <c r="AB7" s="275" t="str">
        <f>Summary!AC2</f>
        <v>Fcst</v>
      </c>
      <c r="AC7" s="275" t="str">
        <f>Summary!AD2</f>
        <v>Fcst</v>
      </c>
      <c r="AD7" s="275" t="str">
        <f>Summary!AE2</f>
        <v>Fcst</v>
      </c>
      <c r="AE7" s="275" t="str">
        <f>Summary!AF2</f>
        <v>Fcst</v>
      </c>
      <c r="AF7" s="275" t="str">
        <f>Summary!AG2</f>
        <v>Fcst</v>
      </c>
      <c r="AG7" s="275" t="str">
        <f>Summary!AH2</f>
        <v>Fcst</v>
      </c>
      <c r="AH7" s="275" t="str">
        <f>Summary!AI2</f>
        <v>Fcst</v>
      </c>
      <c r="AI7" s="275" t="str">
        <f>Summary!AJ2</f>
        <v>Fcst</v>
      </c>
      <c r="AJ7" s="275" t="str">
        <f>Summary!AK2</f>
        <v>Fcst</v>
      </c>
      <c r="AK7" s="275" t="str">
        <f>Summary!AL2</f>
        <v>Fcst</v>
      </c>
      <c r="AL7" s="275" t="str">
        <f>Summary!AM2</f>
        <v>Fcst</v>
      </c>
      <c r="AM7" s="275" t="str">
        <f>Summary!AN2</f>
        <v>Fcst</v>
      </c>
      <c r="AN7" s="275" t="str">
        <f>Summary!AO2</f>
        <v>Fcst</v>
      </c>
      <c r="AO7" s="275" t="str">
        <f>Summary!AP2</f>
        <v>Fcst</v>
      </c>
      <c r="AP7" s="275" t="str">
        <f>Summary!AQ2</f>
        <v>Fcst</v>
      </c>
      <c r="AQ7" s="275" t="str">
        <f>Summary!AR2</f>
        <v>Fcst</v>
      </c>
      <c r="AR7" s="275" t="str">
        <f>Summary!AS2</f>
        <v>Fcst</v>
      </c>
      <c r="AS7" s="275" t="str">
        <f>Summary!AT2</f>
        <v>Fcst</v>
      </c>
      <c r="AT7" s="275" t="str">
        <f>Summary!AU2</f>
        <v>Fcst</v>
      </c>
      <c r="AU7" s="275" t="str">
        <f>Summary!AV2</f>
        <v>Fcst</v>
      </c>
      <c r="AV7" s="275" t="str">
        <f>Summary!AW2</f>
        <v>Fcst</v>
      </c>
      <c r="AW7" s="275" t="str">
        <f>Summary!AX2</f>
        <v>Fcst</v>
      </c>
      <c r="AX7" s="275" t="str">
        <f>Summary!AY2</f>
        <v>Fcst</v>
      </c>
      <c r="AY7" s="275" t="str">
        <f>Summary!AZ2</f>
        <v>Fcst</v>
      </c>
      <c r="AZ7" s="275" t="str">
        <f>Summary!BA2</f>
        <v>Fcst</v>
      </c>
      <c r="BA7" s="275" t="str">
        <f>Summary!BB2</f>
        <v>Fcst</v>
      </c>
      <c r="BB7" s="275" t="str">
        <f>Summary!BC2</f>
        <v>Fcst</v>
      </c>
      <c r="BC7" s="275" t="str">
        <f>Summary!BD2</f>
        <v>Fcst</v>
      </c>
      <c r="BD7" s="275" t="str">
        <f>Summary!BE2</f>
        <v>Fcst</v>
      </c>
      <c r="BE7" s="275" t="str">
        <f>Summary!BF2</f>
        <v>Fcst</v>
      </c>
      <c r="BF7" s="275" t="str">
        <f>Summary!BG2</f>
        <v>Fcst</v>
      </c>
      <c r="BG7" s="275" t="str">
        <f>Summary!BH2</f>
        <v>Fcst</v>
      </c>
      <c r="BH7" s="275" t="str">
        <f>Summary!BI2</f>
        <v>Fcst</v>
      </c>
      <c r="BI7" s="275" t="str">
        <f>Summary!BJ2</f>
        <v>Fcst</v>
      </c>
      <c r="BJ7" s="275" t="str">
        <f>Summary!BK2</f>
        <v>Fcst</v>
      </c>
      <c r="BK7" s="275" t="str">
        <f>Summary!BL2</f>
        <v>Fcst</v>
      </c>
      <c r="BL7" s="275" t="str">
        <f>Summary!BM2</f>
        <v>Fcst</v>
      </c>
      <c r="BM7" s="275" t="str">
        <f>Summary!BN2</f>
        <v>Fcst</v>
      </c>
      <c r="BN7" s="275" t="str">
        <f>Summary!BO2</f>
        <v>Fcst</v>
      </c>
      <c r="BO7" s="275" t="str">
        <f>Summary!BP2</f>
        <v>Fcst</v>
      </c>
      <c r="BP7" s="275" t="str">
        <f>Summary!BQ2</f>
        <v>Fcst</v>
      </c>
      <c r="BQ7" s="275" t="str">
        <f>Summary!BR2</f>
        <v>Fcst</v>
      </c>
      <c r="BR7" s="275" t="str">
        <f>Summary!BS2</f>
        <v>Fcst</v>
      </c>
      <c r="BS7" s="275" t="str">
        <f>Summary!BT2</f>
        <v>Fcst</v>
      </c>
      <c r="BT7" s="275" t="str">
        <f>Summary!BU2</f>
        <v>Fcst</v>
      </c>
      <c r="BU7" s="275" t="str">
        <f>Summary!BV2</f>
        <v>Fcst</v>
      </c>
      <c r="BV7" s="275"/>
      <c r="BW7" s="275"/>
    </row>
    <row r="8" spans="1:75" x14ac:dyDescent="0.3">
      <c r="B8" s="264">
        <f>Summary!C6</f>
        <v>44562</v>
      </c>
      <c r="C8" s="264">
        <f>Summary!D6</f>
        <v>44593</v>
      </c>
      <c r="D8" s="264">
        <f>Summary!E6</f>
        <v>44621</v>
      </c>
      <c r="E8" s="264">
        <f>Summary!F6</f>
        <v>44652</v>
      </c>
      <c r="F8" s="264">
        <f>Summary!G6</f>
        <v>44682</v>
      </c>
      <c r="G8" s="264">
        <f>Summary!H6</f>
        <v>44713</v>
      </c>
      <c r="H8" s="264">
        <f>Summary!I6</f>
        <v>44743</v>
      </c>
      <c r="I8" s="264">
        <f>Summary!J6</f>
        <v>44774</v>
      </c>
      <c r="J8" s="264">
        <f>Summary!K6</f>
        <v>44805</v>
      </c>
      <c r="K8" s="264">
        <f>Summary!L6</f>
        <v>44835</v>
      </c>
      <c r="L8" s="264">
        <f>Summary!M6</f>
        <v>44866</v>
      </c>
      <c r="M8" s="264">
        <f>Summary!N6</f>
        <v>44896</v>
      </c>
      <c r="N8" s="264">
        <f>Summary!O6</f>
        <v>44927</v>
      </c>
      <c r="O8" s="264">
        <f>Summary!P6</f>
        <v>44958</v>
      </c>
      <c r="P8" s="264">
        <f>Summary!Q6</f>
        <v>44986</v>
      </c>
      <c r="Q8" s="264">
        <f>Summary!R6</f>
        <v>45017</v>
      </c>
      <c r="R8" s="264">
        <f>Summary!S6</f>
        <v>45047</v>
      </c>
      <c r="S8" s="264">
        <f>Summary!T6</f>
        <v>45078</v>
      </c>
      <c r="T8" s="264">
        <f>Summary!U6</f>
        <v>45108</v>
      </c>
      <c r="U8" s="264">
        <f>Summary!V6</f>
        <v>45139</v>
      </c>
      <c r="V8" s="264">
        <f>Summary!W6</f>
        <v>45170</v>
      </c>
      <c r="W8" s="264">
        <f>Summary!X6</f>
        <v>45200</v>
      </c>
      <c r="X8" s="264">
        <f>Summary!Y6</f>
        <v>45231</v>
      </c>
      <c r="Y8" s="264">
        <f>Summary!Z6</f>
        <v>45261</v>
      </c>
      <c r="Z8" s="264">
        <f>Summary!AA6</f>
        <v>45292</v>
      </c>
      <c r="AA8" s="264">
        <f>Summary!AB6</f>
        <v>45323</v>
      </c>
      <c r="AB8" s="264">
        <f>Summary!AC6</f>
        <v>45352</v>
      </c>
      <c r="AC8" s="264">
        <f>Summary!AD6</f>
        <v>45383</v>
      </c>
      <c r="AD8" s="264">
        <f>Summary!AE6</f>
        <v>45413</v>
      </c>
      <c r="AE8" s="264">
        <f>Summary!AF6</f>
        <v>45444</v>
      </c>
      <c r="AF8" s="264">
        <f>Summary!AG6</f>
        <v>45474</v>
      </c>
      <c r="AG8" s="264">
        <f>Summary!AH6</f>
        <v>45505</v>
      </c>
      <c r="AH8" s="264">
        <f>Summary!AI6</f>
        <v>45536</v>
      </c>
      <c r="AI8" s="264">
        <f>Summary!AJ6</f>
        <v>45566</v>
      </c>
      <c r="AJ8" s="264">
        <f>Summary!AK6</f>
        <v>45597</v>
      </c>
      <c r="AK8" s="264">
        <f>Summary!AL6</f>
        <v>45627</v>
      </c>
      <c r="AL8" s="264">
        <f>Summary!AM6</f>
        <v>45658</v>
      </c>
      <c r="AM8" s="264">
        <f>Summary!AN6</f>
        <v>45689</v>
      </c>
      <c r="AN8" s="264">
        <f>Summary!AO6</f>
        <v>45717</v>
      </c>
      <c r="AO8" s="264">
        <f>Summary!AP6</f>
        <v>45748</v>
      </c>
      <c r="AP8" s="264">
        <f>Summary!AQ6</f>
        <v>45778</v>
      </c>
      <c r="AQ8" s="264">
        <f>Summary!AR6</f>
        <v>45809</v>
      </c>
      <c r="AR8" s="264">
        <f>Summary!AS6</f>
        <v>45839</v>
      </c>
      <c r="AS8" s="264">
        <f>Summary!AT6</f>
        <v>45870</v>
      </c>
      <c r="AT8" s="264">
        <f>Summary!AU6</f>
        <v>45901</v>
      </c>
      <c r="AU8" s="264">
        <f>Summary!AV6</f>
        <v>45931</v>
      </c>
      <c r="AV8" s="264">
        <f>Summary!AW6</f>
        <v>45962</v>
      </c>
      <c r="AW8" s="264">
        <f>Summary!AX6</f>
        <v>45992</v>
      </c>
      <c r="AX8" s="264">
        <f>Summary!AY6</f>
        <v>46023</v>
      </c>
      <c r="AY8" s="264">
        <f>Summary!AZ6</f>
        <v>46054</v>
      </c>
      <c r="AZ8" s="264">
        <f>Summary!BA6</f>
        <v>46082</v>
      </c>
      <c r="BA8" s="264">
        <f>Summary!BB6</f>
        <v>46113</v>
      </c>
      <c r="BB8" s="264">
        <f>Summary!BC6</f>
        <v>46143</v>
      </c>
      <c r="BC8" s="264">
        <f>Summary!BD6</f>
        <v>46174</v>
      </c>
      <c r="BD8" s="264">
        <f>Summary!BE6</f>
        <v>46204</v>
      </c>
      <c r="BE8" s="264">
        <f>Summary!BF6</f>
        <v>46235</v>
      </c>
      <c r="BF8" s="264">
        <f>Summary!BG6</f>
        <v>46266</v>
      </c>
      <c r="BG8" s="264">
        <f>Summary!BH6</f>
        <v>46296</v>
      </c>
      <c r="BH8" s="264">
        <f>Summary!BI6</f>
        <v>46327</v>
      </c>
      <c r="BI8" s="264">
        <f>Summary!BJ6</f>
        <v>46357</v>
      </c>
      <c r="BJ8" s="264">
        <f>Summary!BK6</f>
        <v>46388</v>
      </c>
      <c r="BK8" s="264">
        <f>Summary!BL6</f>
        <v>46419</v>
      </c>
      <c r="BL8" s="264">
        <f>Summary!BM6</f>
        <v>46447</v>
      </c>
      <c r="BM8" s="264">
        <f>Summary!BN6</f>
        <v>46478</v>
      </c>
      <c r="BN8" s="264">
        <f>Summary!BO6</f>
        <v>46508</v>
      </c>
      <c r="BO8" s="264">
        <f>Summary!BP6</f>
        <v>46539</v>
      </c>
      <c r="BP8" s="264">
        <f>Summary!BQ6</f>
        <v>46569</v>
      </c>
      <c r="BQ8" s="264">
        <f>Summary!BR6</f>
        <v>46600</v>
      </c>
      <c r="BR8" s="264">
        <f>Summary!BS6</f>
        <v>46631</v>
      </c>
      <c r="BS8" s="264">
        <f>Summary!BT6</f>
        <v>46661</v>
      </c>
      <c r="BT8" s="264">
        <f>Summary!BU6</f>
        <v>46692</v>
      </c>
      <c r="BU8" s="264">
        <f>Summary!BV6</f>
        <v>46722</v>
      </c>
      <c r="BV8" s="264"/>
      <c r="BW8" s="264"/>
    </row>
    <row r="9" spans="1:75" x14ac:dyDescent="0.3">
      <c r="A9" t="s">
        <v>335</v>
      </c>
      <c r="B9" s="239">
        <f>'Revenue Summary'!B164</f>
        <v>96269.714104109007</v>
      </c>
      <c r="C9" s="239">
        <f>'Revenue Summary'!C164</f>
        <v>52342.575249953828</v>
      </c>
      <c r="D9" s="239">
        <f>'Revenue Summary'!D164</f>
        <v>112067.94754740449</v>
      </c>
      <c r="E9" s="239">
        <f>'Revenue Summary'!E164</f>
        <v>91991.724210637287</v>
      </c>
      <c r="F9" s="239">
        <f>'Revenue Summary'!F164</f>
        <v>90030.977557609105</v>
      </c>
      <c r="G9" s="239">
        <f>'Revenue Summary'!G164</f>
        <v>111583.19613362366</v>
      </c>
      <c r="H9" s="239">
        <f>'Revenue Summary'!H164</f>
        <v>204994.21635825213</v>
      </c>
      <c r="I9" s="239">
        <f>'Revenue Summary'!I164</f>
        <v>210000</v>
      </c>
      <c r="J9" s="239">
        <f>'Revenue Summary'!J164</f>
        <v>140000</v>
      </c>
      <c r="K9" s="239">
        <f>'Revenue Summary'!K164</f>
        <v>87500</v>
      </c>
      <c r="L9" s="239">
        <f>'Revenue Summary'!L164</f>
        <v>157500</v>
      </c>
      <c r="M9" s="239">
        <f>'Revenue Summary'!M164</f>
        <v>105000</v>
      </c>
      <c r="N9" s="239">
        <f>'Revenue Summary'!N164</f>
        <v>105000</v>
      </c>
      <c r="O9" s="239">
        <f>'Revenue Summary'!O164</f>
        <v>175000</v>
      </c>
      <c r="P9" s="239">
        <f>'Revenue Summary'!P164</f>
        <v>175000</v>
      </c>
      <c r="Q9" s="239">
        <f>'Revenue Summary'!Q164</f>
        <v>280000</v>
      </c>
      <c r="R9" s="239">
        <f>'Revenue Summary'!R164</f>
        <v>122500</v>
      </c>
      <c r="S9" s="239">
        <f>'Revenue Summary'!S164</f>
        <v>192500</v>
      </c>
      <c r="T9" s="239">
        <f>'Revenue Summary'!T164</f>
        <v>315000</v>
      </c>
      <c r="U9" s="239">
        <f>'Revenue Summary'!U164</f>
        <v>210000</v>
      </c>
      <c r="V9" s="239">
        <f>'Revenue Summary'!V164</f>
        <v>192500</v>
      </c>
      <c r="W9" s="239">
        <f>'Revenue Summary'!W164</f>
        <v>315000</v>
      </c>
      <c r="X9" s="239">
        <f>'Revenue Summary'!X164</f>
        <v>122500</v>
      </c>
      <c r="Y9" s="239">
        <f>'Revenue Summary'!Y164</f>
        <v>227500</v>
      </c>
      <c r="Z9" s="239">
        <f>'Revenue Summary'!Z164</f>
        <v>140000</v>
      </c>
      <c r="AA9" s="239">
        <f>'Revenue Summary'!AA164</f>
        <v>175000</v>
      </c>
      <c r="AB9" s="239">
        <f>'Revenue Summary'!AB164</f>
        <v>297500</v>
      </c>
      <c r="AC9" s="239">
        <f>'Revenue Summary'!AC164</f>
        <v>507500</v>
      </c>
      <c r="AD9" s="239">
        <f>'Revenue Summary'!AD164</f>
        <v>280000</v>
      </c>
      <c r="AE9" s="239">
        <f>'Revenue Summary'!AE164</f>
        <v>210000</v>
      </c>
      <c r="AF9" s="239">
        <f>'Revenue Summary'!AF164</f>
        <v>262500</v>
      </c>
      <c r="AG9" s="239">
        <f>'Revenue Summary'!AG164</f>
        <v>87500</v>
      </c>
      <c r="AH9" s="239">
        <f>'Revenue Summary'!AH164</f>
        <v>70000</v>
      </c>
      <c r="AI9" s="239">
        <f>'Revenue Summary'!AI164</f>
        <v>262500</v>
      </c>
      <c r="AJ9" s="239">
        <f>'Revenue Summary'!AJ164</f>
        <v>175000</v>
      </c>
      <c r="AK9" s="239">
        <f>'Revenue Summary'!AK164</f>
        <v>227500</v>
      </c>
      <c r="AL9" s="239">
        <f>'Revenue Summary'!AL164</f>
        <v>175000</v>
      </c>
      <c r="AM9" s="239">
        <f>'Revenue Summary'!AM164</f>
        <v>140000</v>
      </c>
      <c r="AN9" s="239">
        <f>'Revenue Summary'!AN164</f>
        <v>157500</v>
      </c>
      <c r="AO9" s="239">
        <f>'Revenue Summary'!AO164</f>
        <v>157500</v>
      </c>
      <c r="AP9" s="239">
        <f>'Revenue Summary'!AP164</f>
        <v>175000</v>
      </c>
      <c r="AQ9" s="239">
        <f>'Revenue Summary'!AQ164</f>
        <v>175000</v>
      </c>
      <c r="AR9" s="239">
        <f>'Revenue Summary'!AR164</f>
        <v>192500</v>
      </c>
      <c r="AS9" s="239">
        <f>'Revenue Summary'!AS164</f>
        <v>192500</v>
      </c>
      <c r="AT9" s="239">
        <f>'Revenue Summary'!AT164</f>
        <v>210000</v>
      </c>
      <c r="AU9" s="239">
        <f>'Revenue Summary'!AU164</f>
        <v>270391.99598948436</v>
      </c>
      <c r="AV9" s="239">
        <f>'Revenue Summary'!AV164</f>
        <v>364064.9361991036</v>
      </c>
      <c r="AW9" s="239">
        <f>'Revenue Summary'!AW164</f>
        <v>364064.66291589488</v>
      </c>
      <c r="AX9" s="239">
        <f>'Revenue Summary'!AX164</f>
        <v>339085.37371862296</v>
      </c>
      <c r="AY9" s="239">
        <f>'Revenue Summary'!AY164</f>
        <v>362821.34987892659</v>
      </c>
      <c r="AZ9" s="239">
        <f>'Revenue Summary'!AZ164</f>
        <v>447592.6933085823</v>
      </c>
      <c r="BA9" s="239">
        <f>'Revenue Summary'!BA164</f>
        <v>498455.49936637585</v>
      </c>
      <c r="BB9" s="239">
        <f>'Revenue Summary'!BB164</f>
        <v>629568.51053757663</v>
      </c>
      <c r="BC9" s="239">
        <f>'Revenue Summary'!BC164</f>
        <v>672519.32454193558</v>
      </c>
      <c r="BD9" s="239">
        <f>'Revenue Summary'!BD164</f>
        <v>672519.32454193558</v>
      </c>
      <c r="BE9" s="239">
        <f>'Revenue Summary'!BE164</f>
        <v>722251.84602066688</v>
      </c>
      <c r="BF9" s="239">
        <f>'Revenue Summary'!BF164</f>
        <v>740336.39928566013</v>
      </c>
      <c r="BG9" s="239">
        <f>'Revenue Summary'!BG164</f>
        <v>762942.09086690168</v>
      </c>
      <c r="BH9" s="239">
        <f>'Revenue Summary'!BH164</f>
        <v>812674.6123456331</v>
      </c>
      <c r="BI9" s="239">
        <f>'Revenue Summary'!BI164</f>
        <v>830759.16561062622</v>
      </c>
      <c r="BJ9" s="239">
        <f>'Revenue Summary'!BJ164</f>
        <v>853364.85719186789</v>
      </c>
      <c r="BK9" s="239">
        <f>'Revenue Summary'!BK164</f>
        <v>853364.85719186789</v>
      </c>
      <c r="BL9" s="239">
        <f>'Revenue Summary'!BL164</f>
        <v>853364.85719186789</v>
      </c>
      <c r="BM9" s="239">
        <f>'Revenue Summary'!BM164</f>
        <v>927963.6394099649</v>
      </c>
      <c r="BN9" s="239">
        <f>'Revenue Summary'!BN164</f>
        <v>945463.6394099649</v>
      </c>
      <c r="BO9" s="239">
        <f>'Revenue Summary'!BO164</f>
        <v>962963.6394099649</v>
      </c>
      <c r="BP9" s="239">
        <f>'Revenue Summary'!BP164</f>
        <v>980463.6394099649</v>
      </c>
      <c r="BQ9" s="239">
        <f>'Revenue Summary'!BQ164</f>
        <v>997963.6394099649</v>
      </c>
      <c r="BR9" s="239">
        <f>'Revenue Summary'!BR164</f>
        <v>1015463.6394099649</v>
      </c>
      <c r="BS9" s="239">
        <f>'Revenue Summary'!BS164</f>
        <v>1032963.6394099649</v>
      </c>
      <c r="BT9" s="239">
        <f>'Revenue Summary'!BT164</f>
        <v>1050463.6394099649</v>
      </c>
      <c r="BU9" s="239">
        <f>'Revenue Summary'!BU164</f>
        <v>1067963.6394099649</v>
      </c>
      <c r="BV9" s="239"/>
      <c r="BW9" s="239"/>
    </row>
    <row r="10" spans="1:75" x14ac:dyDescent="0.3">
      <c r="A10" t="s">
        <v>336</v>
      </c>
      <c r="B10" s="238">
        <f>'Revenue Summary'!B116</f>
        <v>12</v>
      </c>
      <c r="C10" s="238">
        <f>'Revenue Summary'!C116</f>
        <v>5</v>
      </c>
      <c r="D10" s="238">
        <f>'Revenue Summary'!D116</f>
        <v>9</v>
      </c>
      <c r="E10" s="238">
        <f>'Revenue Summary'!E116</f>
        <v>7</v>
      </c>
      <c r="F10" s="238">
        <f>'Revenue Summary'!F116</f>
        <v>10</v>
      </c>
      <c r="G10" s="238">
        <f>'Revenue Summary'!G116</f>
        <v>9</v>
      </c>
      <c r="H10" s="238">
        <f>'Revenue Summary'!H116</f>
        <v>14</v>
      </c>
      <c r="I10" s="238">
        <f>'Revenue Summary'!I116</f>
        <v>12</v>
      </c>
      <c r="J10" s="238">
        <f>'Revenue Summary'!J116</f>
        <v>8</v>
      </c>
      <c r="K10" s="238">
        <f>'Revenue Summary'!K116</f>
        <v>5</v>
      </c>
      <c r="L10" s="238">
        <f>'Revenue Summary'!L116</f>
        <v>9</v>
      </c>
      <c r="M10" s="238">
        <f>'Revenue Summary'!M116</f>
        <v>6</v>
      </c>
      <c r="N10" s="238">
        <f>'Revenue Summary'!N116</f>
        <v>6</v>
      </c>
      <c r="O10" s="238">
        <f>'Revenue Summary'!O116</f>
        <v>10</v>
      </c>
      <c r="P10" s="238">
        <f>'Revenue Summary'!P116</f>
        <v>10</v>
      </c>
      <c r="Q10" s="238">
        <f>'Revenue Summary'!Q116</f>
        <v>16</v>
      </c>
      <c r="R10" s="238">
        <f>'Revenue Summary'!R116</f>
        <v>7</v>
      </c>
      <c r="S10" s="238">
        <f>'Revenue Summary'!S116</f>
        <v>11</v>
      </c>
      <c r="T10" s="238">
        <f>'Revenue Summary'!T116</f>
        <v>18</v>
      </c>
      <c r="U10" s="238">
        <f>'Revenue Summary'!U116</f>
        <v>12</v>
      </c>
      <c r="V10" s="238">
        <f>'Revenue Summary'!V116</f>
        <v>11</v>
      </c>
      <c r="W10" s="238">
        <f>'Revenue Summary'!W116</f>
        <v>18</v>
      </c>
      <c r="X10" s="238">
        <f>'Revenue Summary'!X116</f>
        <v>7</v>
      </c>
      <c r="Y10" s="238">
        <f>'Revenue Summary'!Y116</f>
        <v>13</v>
      </c>
      <c r="Z10" s="238">
        <f>'Revenue Summary'!Z116</f>
        <v>8</v>
      </c>
      <c r="AA10" s="238">
        <f>'Revenue Summary'!AA116</f>
        <v>10</v>
      </c>
      <c r="AB10" s="238">
        <f>'Revenue Summary'!AB116</f>
        <v>17</v>
      </c>
      <c r="AC10" s="238">
        <f>'Revenue Summary'!AC116</f>
        <v>29</v>
      </c>
      <c r="AD10" s="238">
        <f>'Revenue Summary'!AD116</f>
        <v>16</v>
      </c>
      <c r="AE10" s="238">
        <f>'Revenue Summary'!AE116</f>
        <v>12</v>
      </c>
      <c r="AF10" s="238">
        <f>'Revenue Summary'!AF116</f>
        <v>15</v>
      </c>
      <c r="AG10" s="238">
        <f>'Revenue Summary'!AG116</f>
        <v>5</v>
      </c>
      <c r="AH10" s="238">
        <f>'Revenue Summary'!AH116</f>
        <v>4</v>
      </c>
      <c r="AI10" s="238">
        <f>'Revenue Summary'!AI116</f>
        <v>15</v>
      </c>
      <c r="AJ10" s="238">
        <f>'Revenue Summary'!AJ116</f>
        <v>10</v>
      </c>
      <c r="AK10" s="238">
        <f>'Revenue Summary'!AK116</f>
        <v>13</v>
      </c>
      <c r="AL10" s="238">
        <f>'Revenue Summary'!AL116</f>
        <v>10</v>
      </c>
      <c r="AM10" s="238">
        <f>'Revenue Summary'!AM116</f>
        <v>8</v>
      </c>
      <c r="AN10" s="238">
        <f>'Revenue Summary'!AN116</f>
        <v>9</v>
      </c>
      <c r="AO10" s="238">
        <f>'Revenue Summary'!AO116</f>
        <v>9</v>
      </c>
      <c r="AP10" s="238">
        <f>'Revenue Summary'!AP116</f>
        <v>10</v>
      </c>
      <c r="AQ10" s="238">
        <f>'Revenue Summary'!AQ116</f>
        <v>10</v>
      </c>
      <c r="AR10" s="238">
        <f>'Revenue Summary'!AR116</f>
        <v>11</v>
      </c>
      <c r="AS10" s="238">
        <f>'Revenue Summary'!AS116</f>
        <v>11</v>
      </c>
      <c r="AT10" s="238">
        <f>'Revenue Summary'!AT116</f>
        <v>12</v>
      </c>
      <c r="AU10" s="238">
        <f>'Revenue Summary'!AU116</f>
        <v>15.450971199399106</v>
      </c>
      <c r="AV10" s="238">
        <f>'Revenue Summary'!AV116</f>
        <v>20.803710639948775</v>
      </c>
      <c r="AW10" s="238">
        <f>'Revenue Summary'!AW116</f>
        <v>20.803695023765421</v>
      </c>
      <c r="AX10" s="238">
        <f>'Revenue Summary'!AX116</f>
        <v>19.376307069635597</v>
      </c>
      <c r="AY10" s="238">
        <f>'Revenue Summary'!AY116</f>
        <v>20.73264856451009</v>
      </c>
      <c r="AZ10" s="238">
        <f>'Revenue Summary'!AZ116</f>
        <v>25.57672533191899</v>
      </c>
      <c r="BA10" s="238">
        <f>'Revenue Summary'!BA116</f>
        <v>28.48317139236433</v>
      </c>
      <c r="BB10" s="238">
        <f>'Revenue Summary'!BB116</f>
        <v>35.975343459290094</v>
      </c>
      <c r="BC10" s="238">
        <f>'Revenue Summary'!BC116</f>
        <v>38.429675688110606</v>
      </c>
      <c r="BD10" s="238">
        <f>'Revenue Summary'!BD116</f>
        <v>38.429675688110606</v>
      </c>
      <c r="BE10" s="238">
        <f>'Revenue Summary'!BE116</f>
        <v>41.271534058323823</v>
      </c>
      <c r="BF10" s="238">
        <f>'Revenue Summary'!BF116</f>
        <v>42.304937102037719</v>
      </c>
      <c r="BG10" s="238">
        <f>'Revenue Summary'!BG116</f>
        <v>43.596690906680095</v>
      </c>
      <c r="BH10" s="238">
        <f>'Revenue Summary'!BH116</f>
        <v>46.438549276893319</v>
      </c>
      <c r="BI10" s="238">
        <f>'Revenue Summary'!BI116</f>
        <v>47.471952320607215</v>
      </c>
      <c r="BJ10" s="238">
        <f>'Revenue Summary'!BJ116</f>
        <v>48.763706125249584</v>
      </c>
      <c r="BK10" s="238">
        <f>'Revenue Summary'!BK116</f>
        <v>48.763706125249584</v>
      </c>
      <c r="BL10" s="238">
        <f>'Revenue Summary'!BL116</f>
        <v>48.763706125249584</v>
      </c>
      <c r="BM10" s="238">
        <f>'Revenue Summary'!BM116</f>
        <v>53.026493680569423</v>
      </c>
      <c r="BN10" s="238">
        <f>'Revenue Summary'!BN116</f>
        <v>54.026493680569423</v>
      </c>
      <c r="BO10" s="238">
        <f>'Revenue Summary'!BO116</f>
        <v>55.026493680569423</v>
      </c>
      <c r="BP10" s="238">
        <f>'Revenue Summary'!BP116</f>
        <v>56.026493680569423</v>
      </c>
      <c r="BQ10" s="238">
        <f>'Revenue Summary'!BQ116</f>
        <v>57.026493680569423</v>
      </c>
      <c r="BR10" s="238">
        <f>'Revenue Summary'!BR116</f>
        <v>58.026493680569423</v>
      </c>
      <c r="BS10" s="238">
        <f>'Revenue Summary'!BS116</f>
        <v>59.026493680569423</v>
      </c>
      <c r="BT10" s="238">
        <f>'Revenue Summary'!BT116</f>
        <v>60.026493680569423</v>
      </c>
      <c r="BU10" s="238">
        <f>'Revenue Summary'!BU116</f>
        <v>61.026493680569423</v>
      </c>
      <c r="BV10" s="238"/>
      <c r="BW10" s="238"/>
    </row>
    <row r="11" spans="1:75" x14ac:dyDescent="0.3">
      <c r="A11" t="s">
        <v>937</v>
      </c>
      <c r="B11" s="239">
        <f>B9/B10</f>
        <v>8022.4761753424173</v>
      </c>
      <c r="C11" s="239">
        <f t="shared" ref="C11:BI11" si="0">C9/C10</f>
        <v>10468.515049990765</v>
      </c>
      <c r="D11" s="239">
        <f t="shared" si="0"/>
        <v>12451.994171933831</v>
      </c>
      <c r="E11" s="239">
        <f t="shared" si="0"/>
        <v>13141.674887233898</v>
      </c>
      <c r="F11" s="239">
        <f t="shared" si="0"/>
        <v>9003.0977557609112</v>
      </c>
      <c r="G11" s="239">
        <f t="shared" si="0"/>
        <v>12398.132903735961</v>
      </c>
      <c r="H11" s="239">
        <f t="shared" si="0"/>
        <v>14642.444025589439</v>
      </c>
      <c r="I11" s="239">
        <f t="shared" si="0"/>
        <v>17500</v>
      </c>
      <c r="J11" s="239">
        <f t="shared" si="0"/>
        <v>17500</v>
      </c>
      <c r="K11" s="239">
        <f t="shared" si="0"/>
        <v>17500</v>
      </c>
      <c r="L11" s="239">
        <f t="shared" si="0"/>
        <v>17500</v>
      </c>
      <c r="M11" s="239">
        <f t="shared" si="0"/>
        <v>17500</v>
      </c>
      <c r="N11" s="239">
        <f t="shared" si="0"/>
        <v>17500</v>
      </c>
      <c r="O11" s="239">
        <f t="shared" si="0"/>
        <v>17500</v>
      </c>
      <c r="P11" s="239">
        <f t="shared" si="0"/>
        <v>17500</v>
      </c>
      <c r="Q11" s="239">
        <f t="shared" si="0"/>
        <v>17500</v>
      </c>
      <c r="R11" s="239">
        <f t="shared" si="0"/>
        <v>17500</v>
      </c>
      <c r="S11" s="239">
        <f t="shared" si="0"/>
        <v>17500</v>
      </c>
      <c r="T11" s="239">
        <f t="shared" si="0"/>
        <v>17500</v>
      </c>
      <c r="U11" s="239">
        <f t="shared" si="0"/>
        <v>17500</v>
      </c>
      <c r="V11" s="239">
        <f t="shared" si="0"/>
        <v>17500</v>
      </c>
      <c r="W11" s="239">
        <f t="shared" si="0"/>
        <v>17500</v>
      </c>
      <c r="X11" s="239">
        <f t="shared" si="0"/>
        <v>17500</v>
      </c>
      <c r="Y11" s="239">
        <f t="shared" si="0"/>
        <v>17500</v>
      </c>
      <c r="Z11" s="239">
        <f t="shared" si="0"/>
        <v>17500</v>
      </c>
      <c r="AA11" s="239">
        <f t="shared" si="0"/>
        <v>17500</v>
      </c>
      <c r="AB11" s="239">
        <f t="shared" si="0"/>
        <v>17500</v>
      </c>
      <c r="AC11" s="239">
        <f t="shared" si="0"/>
        <v>17500</v>
      </c>
      <c r="AD11" s="239">
        <f t="shared" si="0"/>
        <v>17500</v>
      </c>
      <c r="AE11" s="239">
        <f t="shared" si="0"/>
        <v>17500</v>
      </c>
      <c r="AF11" s="239">
        <f t="shared" si="0"/>
        <v>17500</v>
      </c>
      <c r="AG11" s="239">
        <f t="shared" si="0"/>
        <v>17500</v>
      </c>
      <c r="AH11" s="239">
        <f t="shared" si="0"/>
        <v>17500</v>
      </c>
      <c r="AI11" s="239">
        <f t="shared" si="0"/>
        <v>17500</v>
      </c>
      <c r="AJ11" s="239">
        <f t="shared" si="0"/>
        <v>17500</v>
      </c>
      <c r="AK11" s="239">
        <f t="shared" si="0"/>
        <v>17500</v>
      </c>
      <c r="AL11" s="239">
        <f t="shared" si="0"/>
        <v>17500</v>
      </c>
      <c r="AM11" s="239">
        <f t="shared" si="0"/>
        <v>17500</v>
      </c>
      <c r="AN11" s="239">
        <f t="shared" si="0"/>
        <v>17500</v>
      </c>
      <c r="AO11" s="239">
        <f t="shared" si="0"/>
        <v>17500</v>
      </c>
      <c r="AP11" s="239">
        <f t="shared" si="0"/>
        <v>17500</v>
      </c>
      <c r="AQ11" s="239">
        <f>AQ9/AQ10</f>
        <v>17500</v>
      </c>
      <c r="AR11" s="239">
        <f t="shared" si="0"/>
        <v>17500</v>
      </c>
      <c r="AS11" s="239">
        <f t="shared" si="0"/>
        <v>17500</v>
      </c>
      <c r="AT11" s="239">
        <f t="shared" si="0"/>
        <v>17500</v>
      </c>
      <c r="AU11" s="239">
        <f t="shared" si="0"/>
        <v>17500</v>
      </c>
      <c r="AV11" s="239">
        <f t="shared" si="0"/>
        <v>17500</v>
      </c>
      <c r="AW11" s="239">
        <f t="shared" si="0"/>
        <v>17500</v>
      </c>
      <c r="AX11" s="239">
        <f t="shared" si="0"/>
        <v>17500</v>
      </c>
      <c r="AY11" s="239">
        <f t="shared" si="0"/>
        <v>17500</v>
      </c>
      <c r="AZ11" s="239">
        <f t="shared" si="0"/>
        <v>17500</v>
      </c>
      <c r="BA11" s="239">
        <f t="shared" si="0"/>
        <v>17500.000000000004</v>
      </c>
      <c r="BB11" s="239">
        <f t="shared" si="0"/>
        <v>17500</v>
      </c>
      <c r="BC11" s="239">
        <f t="shared" si="0"/>
        <v>17500</v>
      </c>
      <c r="BD11" s="239">
        <f t="shared" si="0"/>
        <v>17500</v>
      </c>
      <c r="BE11" s="239">
        <f t="shared" si="0"/>
        <v>17500</v>
      </c>
      <c r="BF11" s="239">
        <f t="shared" si="0"/>
        <v>17500</v>
      </c>
      <c r="BG11" s="239">
        <f t="shared" si="0"/>
        <v>17500</v>
      </c>
      <c r="BH11" s="239">
        <f t="shared" si="0"/>
        <v>17500</v>
      </c>
      <c r="BI11" s="239">
        <f t="shared" si="0"/>
        <v>17500</v>
      </c>
      <c r="BJ11" s="239">
        <f t="shared" ref="BJ11:BU11" si="1">BJ9/BJ10</f>
        <v>17500.000000000004</v>
      </c>
      <c r="BK11" s="239">
        <f t="shared" si="1"/>
        <v>17500.000000000004</v>
      </c>
      <c r="BL11" s="239">
        <f t="shared" si="1"/>
        <v>17500.000000000004</v>
      </c>
      <c r="BM11" s="239">
        <f t="shared" si="1"/>
        <v>17500</v>
      </c>
      <c r="BN11" s="239">
        <f t="shared" si="1"/>
        <v>17500</v>
      </c>
      <c r="BO11" s="239">
        <f t="shared" si="1"/>
        <v>17500</v>
      </c>
      <c r="BP11" s="239">
        <f t="shared" si="1"/>
        <v>17500</v>
      </c>
      <c r="BQ11" s="239">
        <f t="shared" si="1"/>
        <v>17500</v>
      </c>
      <c r="BR11" s="239">
        <f t="shared" si="1"/>
        <v>17500</v>
      </c>
      <c r="BS11" s="239">
        <f t="shared" si="1"/>
        <v>17500</v>
      </c>
      <c r="BT11" s="239">
        <f t="shared" si="1"/>
        <v>17500</v>
      </c>
      <c r="BU11" s="239">
        <f t="shared" si="1"/>
        <v>17500</v>
      </c>
      <c r="BV11" s="239"/>
      <c r="BW11" s="239"/>
    </row>
    <row r="12" spans="1:75" x14ac:dyDescent="0.3">
      <c r="G12" s="177"/>
      <c r="H12" s="278"/>
    </row>
    <row r="13" spans="1:75" x14ac:dyDescent="0.3">
      <c r="A13" t="s">
        <v>938</v>
      </c>
      <c r="B13" s="279">
        <f>C13</f>
        <v>0.92789833759388829</v>
      </c>
      <c r="C13" s="279">
        <f>D13</f>
        <v>0.92789833759388829</v>
      </c>
      <c r="D13" s="279">
        <f>Margins!D26</f>
        <v>0.92789833759388829</v>
      </c>
      <c r="E13" s="279">
        <f>Margins!E26</f>
        <v>0.92916320957782927</v>
      </c>
      <c r="F13" s="279">
        <f>Margins!F26</f>
        <v>0.93136397944145788</v>
      </c>
      <c r="G13" s="279">
        <f>Margins!G26</f>
        <v>0.93889949186314781</v>
      </c>
      <c r="H13" s="279">
        <f>Margins!H26</f>
        <v>0.94003664539431298</v>
      </c>
      <c r="I13" s="279">
        <f>Margins!I26</f>
        <v>0.82774335595025561</v>
      </c>
      <c r="J13" s="279">
        <f>Margins!J26</f>
        <v>0.7716716113110561</v>
      </c>
      <c r="K13" s="279">
        <f>Margins!K26</f>
        <v>0.73399185815699597</v>
      </c>
      <c r="L13" s="279">
        <f>Margins!L26</f>
        <v>0.72960566887150768</v>
      </c>
      <c r="M13" s="279">
        <f>Margins!M26</f>
        <v>0.72602740820371159</v>
      </c>
      <c r="N13" s="279">
        <f>Margins!N26</f>
        <v>0.72579478861752167</v>
      </c>
      <c r="O13" s="279">
        <f>Margins!O26</f>
        <v>0.73229614119661879</v>
      </c>
      <c r="P13" s="279">
        <f>Margins!P26</f>
        <v>0.73022303129413735</v>
      </c>
      <c r="Q13" s="279">
        <f>Margins!Q26</f>
        <v>0.73286835814256113</v>
      </c>
      <c r="R13" s="279">
        <f>Margins!R26</f>
        <v>0.72141376523166256</v>
      </c>
      <c r="S13" s="279">
        <f>Margins!S26</f>
        <v>0.7177713795401659</v>
      </c>
      <c r="T13" s="279">
        <f>Margins!T26</f>
        <v>0.71460141417331502</v>
      </c>
      <c r="U13" s="279">
        <f>Margins!U26</f>
        <v>0.71826006508442009</v>
      </c>
      <c r="V13" s="279">
        <f>Margins!V26</f>
        <v>0.7247871706323018</v>
      </c>
      <c r="W13" s="279">
        <f>Margins!W26</f>
        <v>0.72874313135056623</v>
      </c>
      <c r="X13" s="279">
        <f>Margins!X26</f>
        <v>0.73404921891375219</v>
      </c>
      <c r="Y13" s="279">
        <f>Margins!Y26</f>
        <v>0.74283377265966399</v>
      </c>
      <c r="Z13" s="279">
        <f>Margins!Z26</f>
        <v>0.74613514718751961</v>
      </c>
      <c r="AA13" s="279">
        <f>Margins!AA26</f>
        <v>0.75091369863589585</v>
      </c>
      <c r="AB13" s="279">
        <f>Margins!AB26</f>
        <v>0.75342276551315457</v>
      </c>
      <c r="AC13" s="279">
        <f>Margins!AC26</f>
        <v>0.76115802465048632</v>
      </c>
      <c r="AD13" s="279">
        <f>Margins!AD26</f>
        <v>0.7681132878362753</v>
      </c>
      <c r="AE13" s="279">
        <f>Margins!AE26</f>
        <v>0.77539260524826525</v>
      </c>
      <c r="AF13" s="279">
        <f>Margins!AF26</f>
        <v>0.78141223558123118</v>
      </c>
      <c r="AG13" s="279">
        <f>Margins!AG26</f>
        <v>0.78510812925279994</v>
      </c>
      <c r="AH13" s="279">
        <f>Margins!AH26</f>
        <v>0.79299166023027778</v>
      </c>
      <c r="AI13" s="279">
        <f>Margins!AI26</f>
        <v>0.79798829616629985</v>
      </c>
      <c r="AJ13" s="279">
        <f>Margins!AJ26</f>
        <v>0.80377298746983372</v>
      </c>
      <c r="AK13" s="279">
        <f>Margins!AK26</f>
        <v>0.80855516616952394</v>
      </c>
      <c r="AL13" s="279">
        <f>Margins!AL26</f>
        <v>0.81105003269784803</v>
      </c>
      <c r="AM13" s="279">
        <f>Margins!AM26</f>
        <v>0.82000926311448752</v>
      </c>
      <c r="AN13" s="279">
        <f>Margins!AN26</f>
        <v>0.82169275372163764</v>
      </c>
      <c r="AO13" s="279">
        <f>Margins!AO26</f>
        <v>0.82628374698867058</v>
      </c>
      <c r="AP13" s="279">
        <f>Margins!AP26</f>
        <v>0.82554391146087902</v>
      </c>
      <c r="AQ13" s="279">
        <f>Margins!AQ26</f>
        <v>0.82923416858166343</v>
      </c>
      <c r="AR13" s="279">
        <f>Margins!AR26</f>
        <v>0.83513696814656679</v>
      </c>
      <c r="AS13" s="279">
        <f>Margins!AS26</f>
        <v>0.8381605643207849</v>
      </c>
      <c r="AT13" s="279">
        <f>Margins!AT26</f>
        <v>0.84175294213666774</v>
      </c>
      <c r="AU13" s="279">
        <f>Margins!AU26</f>
        <v>0.84272165499442231</v>
      </c>
      <c r="AV13" s="279">
        <f>Margins!AV26</f>
        <v>0.84655048753755957</v>
      </c>
      <c r="AW13" s="279">
        <f>Margins!AW26</f>
        <v>0.84809422273633284</v>
      </c>
      <c r="AX13" s="279">
        <f>Margins!AX26</f>
        <v>0.88566993500321167</v>
      </c>
      <c r="AY13" s="279">
        <f>Margins!AY26</f>
        <v>0.92077932452292532</v>
      </c>
      <c r="AZ13" s="279">
        <f>Margins!AZ26</f>
        <v>0.95534920017536429</v>
      </c>
      <c r="BA13" s="279">
        <f>Margins!BA26</f>
        <v>0.95565709389266706</v>
      </c>
      <c r="BB13" s="279">
        <f>Margins!BB26</f>
        <v>0.95600583669838113</v>
      </c>
      <c r="BC13" s="279">
        <f>Margins!BC26</f>
        <v>0.95637937788470728</v>
      </c>
      <c r="BD13" s="279">
        <f>Margins!BD26</f>
        <v>0.95676225940880499</v>
      </c>
      <c r="BE13" s="279">
        <f>Margins!BE26</f>
        <v>0.95713684386062692</v>
      </c>
      <c r="BF13" s="279">
        <f>Margins!BF26</f>
        <v>0.95749842206689473</v>
      </c>
      <c r="BG13" s="279">
        <f>Margins!BG26</f>
        <v>0.95785076173593364</v>
      </c>
      <c r="BH13" s="279">
        <f>Margins!BH26</f>
        <v>0.95819331350498604</v>
      </c>
      <c r="BI13" s="279">
        <f>Margins!BI26</f>
        <v>0.95852571868171854</v>
      </c>
      <c r="BJ13" s="279">
        <f>Margins!BJ26</f>
        <v>0.96988237118979637</v>
      </c>
      <c r="BK13" s="279">
        <f>Margins!BK26</f>
        <v>0.9808455757124046</v>
      </c>
      <c r="BL13" s="279">
        <f>Margins!BL26</f>
        <v>0.9914414668616206</v>
      </c>
      <c r="BM13" s="279">
        <f>Margins!BM26</f>
        <v>0.99171927601556986</v>
      </c>
      <c r="BN13" s="279">
        <f>Margins!BN26</f>
        <v>0.99198830595777665</v>
      </c>
      <c r="BO13" s="279">
        <f>Margins!BO26</f>
        <v>0.99225003871184081</v>
      </c>
      <c r="BP13" s="279">
        <f>Margins!BP26</f>
        <v>0.99249967770586256</v>
      </c>
      <c r="BQ13" s="279">
        <f>Margins!BQ26</f>
        <v>0.99273792526918025</v>
      </c>
      <c r="BR13" s="279">
        <f>Margins!BR26</f>
        <v>0.99296543597245468</v>
      </c>
      <c r="BS13" s="279">
        <f>Margins!BS26</f>
        <v>0.99318282023371884</v>
      </c>
      <c r="BT13" s="279">
        <f>Margins!BT26</f>
        <v>0.9933906476377804</v>
      </c>
      <c r="BU13" s="279">
        <f>Margins!BU26</f>
        <v>0.99358943172867287</v>
      </c>
      <c r="BV13" s="279"/>
      <c r="BW13" s="279"/>
    </row>
    <row r="15" spans="1:75" x14ac:dyDescent="0.3">
      <c r="A15" s="178" t="s">
        <v>561</v>
      </c>
      <c r="B15" s="280">
        <f t="shared" ref="B15:E15" si="2">C15</f>
        <v>1701.5930769230768</v>
      </c>
      <c r="C15" s="280">
        <f t="shared" si="2"/>
        <v>1701.5930769230768</v>
      </c>
      <c r="D15" s="280">
        <f t="shared" si="2"/>
        <v>1701.5930769230768</v>
      </c>
      <c r="E15" s="280">
        <f t="shared" si="2"/>
        <v>1701.5930769230768</v>
      </c>
      <c r="F15" s="280">
        <f>G15</f>
        <v>1701.5930769230768</v>
      </c>
      <c r="G15" s="280">
        <f>CAC!G44</f>
        <v>1701.5930769230768</v>
      </c>
      <c r="H15" s="280">
        <f>CAC!H44</f>
        <v>1495.8069629629629</v>
      </c>
      <c r="I15" s="280">
        <f>CAC!I44</f>
        <v>5548.8345614679783</v>
      </c>
      <c r="J15" s="280">
        <f>CAC!J44</f>
        <v>9981.7482575183658</v>
      </c>
      <c r="K15" s="280">
        <f>CAC!K44</f>
        <v>14939.979505182549</v>
      </c>
      <c r="L15" s="280">
        <f>CAC!L44</f>
        <v>19840.227114065077</v>
      </c>
      <c r="M15" s="280">
        <f>CAC!M44</f>
        <v>26122.3893361601</v>
      </c>
      <c r="N15" s="280">
        <f>CAC!N44</f>
        <v>37166.583303916312</v>
      </c>
      <c r="O15" s="280">
        <f>CAC!O44</f>
        <v>39779.077322011442</v>
      </c>
      <c r="P15" s="280">
        <f>CAC!P44</f>
        <v>39241.029407580638</v>
      </c>
      <c r="Q15" s="280">
        <f>CAC!Q44</f>
        <v>32453.457222119432</v>
      </c>
      <c r="R15" s="280">
        <f>CAC!R44</f>
        <v>34845.045105017351</v>
      </c>
      <c r="S15" s="280">
        <f>CAC!S44</f>
        <v>32671.065459105226</v>
      </c>
      <c r="T15" s="280">
        <f>CAC!T44</f>
        <v>27872.873209379686</v>
      </c>
      <c r="U15" s="280">
        <f>CAC!U44</f>
        <v>28578.978965647933</v>
      </c>
      <c r="V15" s="280">
        <f>CAC!V44</f>
        <v>29637.564730821952</v>
      </c>
      <c r="W15" s="280">
        <f>CAC!W44</f>
        <v>30756.685338890045</v>
      </c>
      <c r="X15" s="280">
        <f>CAC!X44</f>
        <v>32360.217889743904</v>
      </c>
      <c r="Y15" s="280">
        <f>CAC!Y44</f>
        <v>33415.534357731027</v>
      </c>
      <c r="Z15" s="280">
        <f>CAC!Z44</f>
        <v>40788.268908223836</v>
      </c>
      <c r="AA15" s="280">
        <f>CAC!AA44</f>
        <v>43492.125213144252</v>
      </c>
      <c r="AB15" s="280">
        <f>CAC!AB44</f>
        <v>41610.842132259328</v>
      </c>
      <c r="AC15" s="280">
        <f>CAC!AC44</f>
        <v>37307.672500669039</v>
      </c>
      <c r="AD15" s="280">
        <f>CAC!AD44</f>
        <v>34822.601154331496</v>
      </c>
      <c r="AE15" s="280">
        <f>CAC!AE44</f>
        <v>35969.841906599599</v>
      </c>
      <c r="AF15" s="280">
        <f>CAC!AF44</f>
        <v>33983.44324073039</v>
      </c>
      <c r="AG15" s="280">
        <f>CAC!AG44</f>
        <v>36810.967198974002</v>
      </c>
      <c r="AH15" s="280">
        <f>CAC!AH44</f>
        <v>43622.462211887199</v>
      </c>
      <c r="AI15" s="280">
        <f>CAC!AI44</f>
        <v>53984.225930007407</v>
      </c>
      <c r="AJ15" s="280">
        <f>CAC!AJ44</f>
        <v>60183.048043294126</v>
      </c>
      <c r="AK15" s="280">
        <f>CAC!AK44</f>
        <v>60518.702766641793</v>
      </c>
      <c r="AL15" s="280">
        <f>CAC!AL44</f>
        <v>66764.977440127928</v>
      </c>
      <c r="AM15" s="280">
        <f>CAC!AM44</f>
        <v>63333.764843984078</v>
      </c>
      <c r="AN15" s="280">
        <f>CAC!AN44</f>
        <v>58805.531061289432</v>
      </c>
      <c r="AO15" s="280">
        <f>CAC!AO44</f>
        <v>64607.74964824324</v>
      </c>
      <c r="AP15" s="280">
        <f>CAC!AP44</f>
        <v>65008.708975854279</v>
      </c>
      <c r="AQ15" s="280">
        <f>CAC!AQ44</f>
        <v>68290.279704128377</v>
      </c>
      <c r="AR15" s="280">
        <f>CAC!AR44</f>
        <v>67288.845683469612</v>
      </c>
      <c r="AS15" s="280">
        <f>CAC!AS44</f>
        <v>64794.306200508123</v>
      </c>
      <c r="AT15" s="280">
        <f>CAC!AT44</f>
        <v>61589.91057917539</v>
      </c>
      <c r="AU15" s="280">
        <f>CAC!AU44</f>
        <v>56229.886149724916</v>
      </c>
      <c r="AV15" s="280">
        <f>CAC!AV44</f>
        <v>48585.296873901425</v>
      </c>
      <c r="AW15" s="280">
        <f>CAC!AW44</f>
        <v>43093.797475138672</v>
      </c>
      <c r="AX15" s="280">
        <f>CAC!AX44</f>
        <v>34671.015335082295</v>
      </c>
      <c r="AY15" s="280">
        <f>CAC!AY44</f>
        <v>27242.372017611709</v>
      </c>
      <c r="AZ15" s="280">
        <f>CAC!AZ44</f>
        <v>20494.249534967184</v>
      </c>
      <c r="BA15" s="280">
        <f>CAC!BA44</f>
        <v>15044.888162945454</v>
      </c>
      <c r="BB15" s="280">
        <f>CAC!BB44</f>
        <v>10509.53414590984</v>
      </c>
      <c r="BC15" s="280">
        <f>CAC!BC44</f>
        <v>6622.2285081421533</v>
      </c>
      <c r="BD15" s="280">
        <f>CAC!BD44</f>
        <v>6025.828076038224</v>
      </c>
      <c r="BE15" s="280">
        <f>CAC!BE44</f>
        <v>5505.7080043736814</v>
      </c>
      <c r="BF15" s="280">
        <f>CAC!BF44</f>
        <v>5167.7148747803021</v>
      </c>
      <c r="BG15" s="280">
        <f>CAC!BG44</f>
        <v>4913.1145131347203</v>
      </c>
      <c r="BH15" s="280">
        <f>CAC!BH44</f>
        <v>4775.0814182395934</v>
      </c>
      <c r="BI15" s="280">
        <f>CAC!BI44</f>
        <v>4674.1647005319865</v>
      </c>
      <c r="BJ15" s="280">
        <f>CAC!BJ44</f>
        <v>3799.4159749388123</v>
      </c>
      <c r="BK15" s="280">
        <f>CAC!BK44</f>
        <v>3009.3401135079371</v>
      </c>
      <c r="BL15" s="280">
        <f>CAC!BL44</f>
        <v>2260.0008825508216</v>
      </c>
      <c r="BM15" s="280">
        <f>CAC!BM44</f>
        <v>1519.3060007988727</v>
      </c>
      <c r="BN15" s="280">
        <f>CAC!BN44</f>
        <v>819.09291715413701</v>
      </c>
      <c r="BO15" s="280">
        <f>CAC!BO44</f>
        <v>145.27973835583447</v>
      </c>
      <c r="BP15" s="280">
        <f>CAC!BP44</f>
        <v>144.4714085456776</v>
      </c>
      <c r="BQ15" s="280">
        <f>CAC!BQ44</f>
        <v>143.25578271371336</v>
      </c>
      <c r="BR15" s="280">
        <f>CAC!BR44</f>
        <v>142.87473974085043</v>
      </c>
      <c r="BS15" s="280">
        <f>CAC!BS44</f>
        <v>142.70594444175697</v>
      </c>
      <c r="BT15" s="280">
        <f>CAC!BT44</f>
        <v>143.70190390134758</v>
      </c>
      <c r="BU15" s="280">
        <f>CAC!BU44</f>
        <v>143.52474361177676</v>
      </c>
      <c r="BV15" s="280"/>
      <c r="BW15" s="280"/>
    </row>
    <row r="16" spans="1:75" x14ac:dyDescent="0.3">
      <c r="A16" s="178" t="s">
        <v>337</v>
      </c>
      <c r="B16" s="177">
        <f>B11</f>
        <v>8022.4761753424173</v>
      </c>
      <c r="C16" s="177">
        <f t="shared" ref="C16:BI16" si="3">C11</f>
        <v>10468.515049990765</v>
      </c>
      <c r="D16" s="177">
        <f t="shared" si="3"/>
        <v>12451.994171933831</v>
      </c>
      <c r="E16" s="177">
        <f t="shared" si="3"/>
        <v>13141.674887233898</v>
      </c>
      <c r="F16" s="177">
        <f t="shared" si="3"/>
        <v>9003.0977557609112</v>
      </c>
      <c r="G16" s="177">
        <f t="shared" si="3"/>
        <v>12398.132903735961</v>
      </c>
      <c r="H16" s="177">
        <f t="shared" si="3"/>
        <v>14642.444025589439</v>
      </c>
      <c r="I16" s="177">
        <f t="shared" si="3"/>
        <v>17500</v>
      </c>
      <c r="J16" s="177">
        <f t="shared" si="3"/>
        <v>17500</v>
      </c>
      <c r="K16" s="177">
        <f t="shared" si="3"/>
        <v>17500</v>
      </c>
      <c r="L16" s="177">
        <f t="shared" si="3"/>
        <v>17500</v>
      </c>
      <c r="M16" s="177">
        <f t="shared" si="3"/>
        <v>17500</v>
      </c>
      <c r="N16" s="177">
        <f t="shared" si="3"/>
        <v>17500</v>
      </c>
      <c r="O16" s="177">
        <f t="shared" si="3"/>
        <v>17500</v>
      </c>
      <c r="P16" s="177">
        <f t="shared" si="3"/>
        <v>17500</v>
      </c>
      <c r="Q16" s="177">
        <f t="shared" si="3"/>
        <v>17500</v>
      </c>
      <c r="R16" s="177">
        <f t="shared" si="3"/>
        <v>17500</v>
      </c>
      <c r="S16" s="177">
        <f t="shared" si="3"/>
        <v>17500</v>
      </c>
      <c r="T16" s="177">
        <f t="shared" si="3"/>
        <v>17500</v>
      </c>
      <c r="U16" s="177">
        <f t="shared" si="3"/>
        <v>17500</v>
      </c>
      <c r="V16" s="177">
        <f t="shared" si="3"/>
        <v>17500</v>
      </c>
      <c r="W16" s="177">
        <f t="shared" si="3"/>
        <v>17500</v>
      </c>
      <c r="X16" s="177">
        <f t="shared" si="3"/>
        <v>17500</v>
      </c>
      <c r="Y16" s="177">
        <f t="shared" si="3"/>
        <v>17500</v>
      </c>
      <c r="Z16" s="177">
        <f t="shared" si="3"/>
        <v>17500</v>
      </c>
      <c r="AA16" s="177">
        <f t="shared" si="3"/>
        <v>17500</v>
      </c>
      <c r="AB16" s="177">
        <f t="shared" si="3"/>
        <v>17500</v>
      </c>
      <c r="AC16" s="177">
        <f t="shared" si="3"/>
        <v>17500</v>
      </c>
      <c r="AD16" s="177">
        <f t="shared" si="3"/>
        <v>17500</v>
      </c>
      <c r="AE16" s="177">
        <f t="shared" si="3"/>
        <v>17500</v>
      </c>
      <c r="AF16" s="177">
        <f t="shared" si="3"/>
        <v>17500</v>
      </c>
      <c r="AG16" s="177">
        <f t="shared" si="3"/>
        <v>17500</v>
      </c>
      <c r="AH16" s="177">
        <f t="shared" si="3"/>
        <v>17500</v>
      </c>
      <c r="AI16" s="177">
        <f t="shared" si="3"/>
        <v>17500</v>
      </c>
      <c r="AJ16" s="177">
        <f t="shared" si="3"/>
        <v>17500</v>
      </c>
      <c r="AK16" s="177">
        <f t="shared" si="3"/>
        <v>17500</v>
      </c>
      <c r="AL16" s="177">
        <f t="shared" si="3"/>
        <v>17500</v>
      </c>
      <c r="AM16" s="177">
        <f t="shared" si="3"/>
        <v>17500</v>
      </c>
      <c r="AN16" s="177">
        <f t="shared" si="3"/>
        <v>17500</v>
      </c>
      <c r="AO16" s="177">
        <f t="shared" si="3"/>
        <v>17500</v>
      </c>
      <c r="AP16" s="177">
        <f>AP11</f>
        <v>17500</v>
      </c>
      <c r="AQ16" s="177">
        <f t="shared" si="3"/>
        <v>17500</v>
      </c>
      <c r="AR16" s="177">
        <f t="shared" si="3"/>
        <v>17500</v>
      </c>
      <c r="AS16" s="177">
        <f t="shared" si="3"/>
        <v>17500</v>
      </c>
      <c r="AT16" s="177">
        <f t="shared" si="3"/>
        <v>17500</v>
      </c>
      <c r="AU16" s="177">
        <f t="shared" si="3"/>
        <v>17500</v>
      </c>
      <c r="AV16" s="177">
        <f t="shared" si="3"/>
        <v>17500</v>
      </c>
      <c r="AW16" s="177">
        <f t="shared" si="3"/>
        <v>17500</v>
      </c>
      <c r="AX16" s="177">
        <f t="shared" si="3"/>
        <v>17500</v>
      </c>
      <c r="AY16" s="177">
        <f t="shared" si="3"/>
        <v>17500</v>
      </c>
      <c r="AZ16" s="177">
        <f t="shared" si="3"/>
        <v>17500</v>
      </c>
      <c r="BA16" s="177">
        <f t="shared" si="3"/>
        <v>17500.000000000004</v>
      </c>
      <c r="BB16" s="177">
        <f t="shared" si="3"/>
        <v>17500</v>
      </c>
      <c r="BC16" s="177">
        <f t="shared" si="3"/>
        <v>17500</v>
      </c>
      <c r="BD16" s="177">
        <f t="shared" si="3"/>
        <v>17500</v>
      </c>
      <c r="BE16" s="177">
        <f t="shared" si="3"/>
        <v>17500</v>
      </c>
      <c r="BF16" s="177">
        <f t="shared" si="3"/>
        <v>17500</v>
      </c>
      <c r="BG16" s="177">
        <f t="shared" si="3"/>
        <v>17500</v>
      </c>
      <c r="BH16" s="177">
        <f t="shared" si="3"/>
        <v>17500</v>
      </c>
      <c r="BI16" s="177">
        <f t="shared" si="3"/>
        <v>17500</v>
      </c>
      <c r="BJ16" s="177">
        <f t="shared" ref="BJ16:BU16" si="4">BJ11</f>
        <v>17500.000000000004</v>
      </c>
      <c r="BK16" s="177">
        <f t="shared" si="4"/>
        <v>17500.000000000004</v>
      </c>
      <c r="BL16" s="177">
        <f t="shared" si="4"/>
        <v>17500.000000000004</v>
      </c>
      <c r="BM16" s="177">
        <f t="shared" si="4"/>
        <v>17500</v>
      </c>
      <c r="BN16" s="177">
        <f t="shared" si="4"/>
        <v>17500</v>
      </c>
      <c r="BO16" s="177">
        <f t="shared" si="4"/>
        <v>17500</v>
      </c>
      <c r="BP16" s="177">
        <f t="shared" si="4"/>
        <v>17500</v>
      </c>
      <c r="BQ16" s="177">
        <f t="shared" si="4"/>
        <v>17500</v>
      </c>
      <c r="BR16" s="177">
        <f t="shared" si="4"/>
        <v>17500</v>
      </c>
      <c r="BS16" s="177">
        <f t="shared" si="4"/>
        <v>17500</v>
      </c>
      <c r="BT16" s="177">
        <f t="shared" si="4"/>
        <v>17500</v>
      </c>
      <c r="BU16" s="177">
        <f t="shared" si="4"/>
        <v>17500</v>
      </c>
      <c r="BV16" s="177"/>
      <c r="BW16" s="177"/>
    </row>
    <row r="17" spans="1:75" x14ac:dyDescent="0.3">
      <c r="A17" s="179" t="s">
        <v>338</v>
      </c>
      <c r="B17" s="274">
        <f>B13</f>
        <v>0.92789833759388829</v>
      </c>
      <c r="C17" s="274">
        <f t="shared" ref="C17:BI17" si="5">C13</f>
        <v>0.92789833759388829</v>
      </c>
      <c r="D17" s="274">
        <f t="shared" si="5"/>
        <v>0.92789833759388829</v>
      </c>
      <c r="E17" s="274">
        <f t="shared" si="5"/>
        <v>0.92916320957782927</v>
      </c>
      <c r="F17" s="274">
        <f t="shared" si="5"/>
        <v>0.93136397944145788</v>
      </c>
      <c r="G17" s="274">
        <f t="shared" si="5"/>
        <v>0.93889949186314781</v>
      </c>
      <c r="H17" s="274">
        <f t="shared" si="5"/>
        <v>0.94003664539431298</v>
      </c>
      <c r="I17" s="274">
        <f t="shared" si="5"/>
        <v>0.82774335595025561</v>
      </c>
      <c r="J17" s="274">
        <f t="shared" si="5"/>
        <v>0.7716716113110561</v>
      </c>
      <c r="K17" s="274">
        <f t="shared" si="5"/>
        <v>0.73399185815699597</v>
      </c>
      <c r="L17" s="274">
        <f t="shared" si="5"/>
        <v>0.72960566887150768</v>
      </c>
      <c r="M17" s="274">
        <f t="shared" si="5"/>
        <v>0.72602740820371159</v>
      </c>
      <c r="N17" s="274">
        <f t="shared" si="5"/>
        <v>0.72579478861752167</v>
      </c>
      <c r="O17" s="274">
        <f t="shared" si="5"/>
        <v>0.73229614119661879</v>
      </c>
      <c r="P17" s="274">
        <f t="shared" si="5"/>
        <v>0.73022303129413735</v>
      </c>
      <c r="Q17" s="274">
        <f t="shared" si="5"/>
        <v>0.73286835814256113</v>
      </c>
      <c r="R17" s="274">
        <f t="shared" si="5"/>
        <v>0.72141376523166256</v>
      </c>
      <c r="S17" s="274">
        <f t="shared" si="5"/>
        <v>0.7177713795401659</v>
      </c>
      <c r="T17" s="274">
        <f t="shared" si="5"/>
        <v>0.71460141417331502</v>
      </c>
      <c r="U17" s="274">
        <f t="shared" si="5"/>
        <v>0.71826006508442009</v>
      </c>
      <c r="V17" s="274">
        <f t="shared" si="5"/>
        <v>0.7247871706323018</v>
      </c>
      <c r="W17" s="274">
        <f t="shared" si="5"/>
        <v>0.72874313135056623</v>
      </c>
      <c r="X17" s="274">
        <f t="shared" si="5"/>
        <v>0.73404921891375219</v>
      </c>
      <c r="Y17" s="274">
        <f t="shared" si="5"/>
        <v>0.74283377265966399</v>
      </c>
      <c r="Z17" s="274">
        <f t="shared" si="5"/>
        <v>0.74613514718751961</v>
      </c>
      <c r="AA17" s="274">
        <f t="shared" si="5"/>
        <v>0.75091369863589585</v>
      </c>
      <c r="AB17" s="274">
        <f t="shared" si="5"/>
        <v>0.75342276551315457</v>
      </c>
      <c r="AC17" s="274">
        <f t="shared" si="5"/>
        <v>0.76115802465048632</v>
      </c>
      <c r="AD17" s="274">
        <f t="shared" si="5"/>
        <v>0.7681132878362753</v>
      </c>
      <c r="AE17" s="274">
        <f t="shared" si="5"/>
        <v>0.77539260524826525</v>
      </c>
      <c r="AF17" s="274">
        <f t="shared" si="5"/>
        <v>0.78141223558123118</v>
      </c>
      <c r="AG17" s="274">
        <f t="shared" si="5"/>
        <v>0.78510812925279994</v>
      </c>
      <c r="AH17" s="274">
        <f t="shared" si="5"/>
        <v>0.79299166023027778</v>
      </c>
      <c r="AI17" s="274">
        <f t="shared" si="5"/>
        <v>0.79798829616629985</v>
      </c>
      <c r="AJ17" s="274">
        <f t="shared" si="5"/>
        <v>0.80377298746983372</v>
      </c>
      <c r="AK17" s="274">
        <f t="shared" si="5"/>
        <v>0.80855516616952394</v>
      </c>
      <c r="AL17" s="274">
        <f t="shared" si="5"/>
        <v>0.81105003269784803</v>
      </c>
      <c r="AM17" s="274">
        <f t="shared" si="5"/>
        <v>0.82000926311448752</v>
      </c>
      <c r="AN17" s="274">
        <f t="shared" si="5"/>
        <v>0.82169275372163764</v>
      </c>
      <c r="AO17" s="274">
        <f t="shared" si="5"/>
        <v>0.82628374698867058</v>
      </c>
      <c r="AP17" s="274">
        <f t="shared" si="5"/>
        <v>0.82554391146087902</v>
      </c>
      <c r="AQ17" s="274">
        <f t="shared" si="5"/>
        <v>0.82923416858166343</v>
      </c>
      <c r="AR17" s="274">
        <f t="shared" si="5"/>
        <v>0.83513696814656679</v>
      </c>
      <c r="AS17" s="274">
        <f t="shared" si="5"/>
        <v>0.8381605643207849</v>
      </c>
      <c r="AT17" s="274">
        <f t="shared" si="5"/>
        <v>0.84175294213666774</v>
      </c>
      <c r="AU17" s="274">
        <f t="shared" si="5"/>
        <v>0.84272165499442231</v>
      </c>
      <c r="AV17" s="274">
        <f t="shared" si="5"/>
        <v>0.84655048753755957</v>
      </c>
      <c r="AW17" s="274">
        <f t="shared" si="5"/>
        <v>0.84809422273633284</v>
      </c>
      <c r="AX17" s="274">
        <f t="shared" si="5"/>
        <v>0.88566993500321167</v>
      </c>
      <c r="AY17" s="274">
        <f t="shared" si="5"/>
        <v>0.92077932452292532</v>
      </c>
      <c r="AZ17" s="274">
        <f t="shared" si="5"/>
        <v>0.95534920017536429</v>
      </c>
      <c r="BA17" s="274">
        <f t="shared" si="5"/>
        <v>0.95565709389266706</v>
      </c>
      <c r="BB17" s="274">
        <f t="shared" si="5"/>
        <v>0.95600583669838113</v>
      </c>
      <c r="BC17" s="274">
        <f t="shared" si="5"/>
        <v>0.95637937788470728</v>
      </c>
      <c r="BD17" s="274">
        <f t="shared" si="5"/>
        <v>0.95676225940880499</v>
      </c>
      <c r="BE17" s="274">
        <f t="shared" si="5"/>
        <v>0.95713684386062692</v>
      </c>
      <c r="BF17" s="274">
        <f t="shared" si="5"/>
        <v>0.95749842206689473</v>
      </c>
      <c r="BG17" s="274">
        <f t="shared" si="5"/>
        <v>0.95785076173593364</v>
      </c>
      <c r="BH17" s="274">
        <f t="shared" si="5"/>
        <v>0.95819331350498604</v>
      </c>
      <c r="BI17" s="274">
        <f t="shared" si="5"/>
        <v>0.95852571868171854</v>
      </c>
      <c r="BJ17" s="274">
        <f t="shared" ref="BJ17:BU17" si="6">BJ13</f>
        <v>0.96988237118979637</v>
      </c>
      <c r="BK17" s="274">
        <f t="shared" si="6"/>
        <v>0.9808455757124046</v>
      </c>
      <c r="BL17" s="274">
        <f t="shared" si="6"/>
        <v>0.9914414668616206</v>
      </c>
      <c r="BM17" s="274">
        <f t="shared" si="6"/>
        <v>0.99171927601556986</v>
      </c>
      <c r="BN17" s="274">
        <f t="shared" si="6"/>
        <v>0.99198830595777665</v>
      </c>
      <c r="BO17" s="274">
        <f t="shared" si="6"/>
        <v>0.99225003871184081</v>
      </c>
      <c r="BP17" s="274">
        <f t="shared" si="6"/>
        <v>0.99249967770586256</v>
      </c>
      <c r="BQ17" s="274">
        <f t="shared" si="6"/>
        <v>0.99273792526918025</v>
      </c>
      <c r="BR17" s="274">
        <f t="shared" si="6"/>
        <v>0.99296543597245468</v>
      </c>
      <c r="BS17" s="274">
        <f t="shared" si="6"/>
        <v>0.99318282023371884</v>
      </c>
      <c r="BT17" s="274">
        <f t="shared" si="6"/>
        <v>0.9933906476377804</v>
      </c>
      <c r="BU17" s="274">
        <f t="shared" si="6"/>
        <v>0.99358943172867287</v>
      </c>
      <c r="BV17" s="274"/>
      <c r="BW17" s="274"/>
    </row>
    <row r="18" spans="1:75" x14ac:dyDescent="0.3">
      <c r="A18" s="143" t="s">
        <v>176</v>
      </c>
      <c r="B18" s="257">
        <f>B15/(B16*B17)*12</f>
        <v>2.7430146259759329</v>
      </c>
      <c r="C18" s="257">
        <f t="shared" ref="C18:BI18" si="7">C15/(C16*C17)*12</f>
        <v>2.1020908295419725</v>
      </c>
      <c r="D18" s="257">
        <f t="shared" si="7"/>
        <v>1.7672486175031799</v>
      </c>
      <c r="E18" s="257">
        <f t="shared" si="7"/>
        <v>1.6722231504113663</v>
      </c>
      <c r="F18" s="257">
        <f t="shared" si="7"/>
        <v>2.4351490731389589</v>
      </c>
      <c r="G18" s="257">
        <f t="shared" si="7"/>
        <v>1.7541291449202465</v>
      </c>
      <c r="H18" s="257">
        <f t="shared" si="7"/>
        <v>1.3040626011111929</v>
      </c>
      <c r="I18" s="257">
        <f t="shared" si="7"/>
        <v>4.5967329130605767</v>
      </c>
      <c r="J18" s="257">
        <f t="shared" si="7"/>
        <v>8.8698706499713325</v>
      </c>
      <c r="K18" s="257">
        <f t="shared" si="7"/>
        <v>13.957317456770859</v>
      </c>
      <c r="L18" s="257">
        <f t="shared" si="7"/>
        <v>18.64668511275821</v>
      </c>
      <c r="M18" s="257">
        <f t="shared" si="7"/>
        <v>24.671927453969531</v>
      </c>
      <c r="N18" s="257">
        <f t="shared" si="7"/>
        <v>35.114136285312824</v>
      </c>
      <c r="O18" s="257">
        <f t="shared" si="7"/>
        <v>37.248703164902551</v>
      </c>
      <c r="P18" s="257">
        <f t="shared" si="7"/>
        <v>36.849199898864477</v>
      </c>
      <c r="Q18" s="257">
        <f t="shared" si="7"/>
        <v>30.365343230845063</v>
      </c>
      <c r="R18" s="257">
        <f t="shared" si="7"/>
        <v>33.120722623300942</v>
      </c>
      <c r="S18" s="257">
        <f t="shared" si="7"/>
        <v>31.211910858255884</v>
      </c>
      <c r="T18" s="257">
        <f t="shared" si="7"/>
        <v>26.746137027569794</v>
      </c>
      <c r="U18" s="257">
        <f t="shared" si="7"/>
        <v>27.284009094351571</v>
      </c>
      <c r="V18" s="257">
        <f t="shared" si="7"/>
        <v>28.039819623154827</v>
      </c>
      <c r="W18" s="257">
        <f t="shared" si="7"/>
        <v>28.940648097786898</v>
      </c>
      <c r="X18" s="257">
        <f t="shared" si="7"/>
        <v>30.229394874448619</v>
      </c>
      <c r="Y18" s="257">
        <f t="shared" si="7"/>
        <v>30.846079051888687</v>
      </c>
      <c r="Z18" s="257">
        <f t="shared" si="7"/>
        <v>37.485298454779382</v>
      </c>
      <c r="AA18" s="257">
        <f>AA15/(AA16*AA17)*12</f>
        <v>39.715844349229528</v>
      </c>
      <c r="AB18" s="257">
        <f t="shared" si="7"/>
        <v>37.871365449460832</v>
      </c>
      <c r="AC18" s="257">
        <f t="shared" si="7"/>
        <v>33.609846013521135</v>
      </c>
      <c r="AD18" s="257">
        <f>AD15/(AD16*AD17)*12</f>
        <v>31.087022520492571</v>
      </c>
      <c r="AE18" s="257">
        <f>AE15/(AE16*AE17)*12</f>
        <v>31.809736491286852</v>
      </c>
      <c r="AF18" s="257">
        <f t="shared" si="7"/>
        <v>29.821560818786246</v>
      </c>
      <c r="AG18" s="257">
        <f t="shared" si="7"/>
        <v>32.150738399969811</v>
      </c>
      <c r="AH18" s="257">
        <f t="shared" si="7"/>
        <v>37.721135059650322</v>
      </c>
      <c r="AI18" s="257">
        <f t="shared" si="7"/>
        <v>46.388844424504185</v>
      </c>
      <c r="AJ18" s="257">
        <f t="shared" si="7"/>
        <v>51.343322610309556</v>
      </c>
      <c r="AK18" s="257">
        <f t="shared" si="7"/>
        <v>51.324313759046895</v>
      </c>
      <c r="AL18" s="257">
        <f t="shared" si="7"/>
        <v>56.447440935056868</v>
      </c>
      <c r="AM18" s="257">
        <f t="shared" si="7"/>
        <v>52.961435041162034</v>
      </c>
      <c r="AN18" s="257">
        <f t="shared" si="7"/>
        <v>49.074051760959904</v>
      </c>
      <c r="AO18" s="257">
        <f t="shared" si="7"/>
        <v>53.616517404716603</v>
      </c>
      <c r="AP18" s="257">
        <f t="shared" si="7"/>
        <v>53.997612751697019</v>
      </c>
      <c r="AQ18" s="257">
        <f t="shared" si="7"/>
        <v>56.470924791533797</v>
      </c>
      <c r="AR18" s="257">
        <f t="shared" si="7"/>
        <v>55.249527340144539</v>
      </c>
      <c r="AS18" s="257">
        <f t="shared" si="7"/>
        <v>53.009391381517602</v>
      </c>
      <c r="AT18" s="257">
        <f t="shared" si="7"/>
        <v>50.172775675489099</v>
      </c>
      <c r="AU18" s="257">
        <f t="shared" si="7"/>
        <v>45.753702884506311</v>
      </c>
      <c r="AV18" s="257">
        <f t="shared" si="7"/>
        <v>39.354572033869026</v>
      </c>
      <c r="AW18" s="257">
        <f t="shared" si="7"/>
        <v>34.842865052233378</v>
      </c>
      <c r="AX18" s="257">
        <f t="shared" si="7"/>
        <v>26.843420529340641</v>
      </c>
      <c r="AY18" s="257">
        <f t="shared" si="7"/>
        <v>20.287688017862692</v>
      </c>
      <c r="AZ18" s="257">
        <f t="shared" si="7"/>
        <v>14.710013551631949</v>
      </c>
      <c r="BA18" s="257">
        <f t="shared" si="7"/>
        <v>10.795184597315542</v>
      </c>
      <c r="BB18" s="257">
        <f t="shared" si="7"/>
        <v>7.538173328460668</v>
      </c>
      <c r="BC18" s="257">
        <f t="shared" si="7"/>
        <v>4.7480704794587218</v>
      </c>
      <c r="BD18" s="257">
        <f t="shared" si="7"/>
        <v>4.3187284556467036</v>
      </c>
      <c r="BE18" s="257">
        <f t="shared" si="7"/>
        <v>3.9444126049339188</v>
      </c>
      <c r="BF18" s="257">
        <f t="shared" si="7"/>
        <v>3.700868672436826</v>
      </c>
      <c r="BG18" s="257">
        <f t="shared" si="7"/>
        <v>3.5172418748208405</v>
      </c>
      <c r="BH18" s="257">
        <f t="shared" si="7"/>
        <v>3.4172034993215208</v>
      </c>
      <c r="BI18" s="257">
        <f t="shared" si="7"/>
        <v>3.3438242151126847</v>
      </c>
      <c r="BJ18" s="257">
        <f t="shared" ref="BJ18:BU18" si="8">BJ15/(BJ16*BJ17)*12</f>
        <v>2.6862162760939383</v>
      </c>
      <c r="BK18" s="257">
        <f t="shared" si="8"/>
        <v>2.1038454548838161</v>
      </c>
      <c r="BL18" s="257">
        <f t="shared" si="8"/>
        <v>1.5630926713178233</v>
      </c>
      <c r="BM18" s="257">
        <f t="shared" si="8"/>
        <v>1.0505088025564109</v>
      </c>
      <c r="BN18" s="257">
        <f t="shared" si="8"/>
        <v>0.56619993526807411</v>
      </c>
      <c r="BO18" s="257">
        <f t="shared" si="8"/>
        <v>0.10039847632030185</v>
      </c>
      <c r="BP18" s="257">
        <f t="shared" si="8"/>
        <v>9.9814751523169098E-2</v>
      </c>
      <c r="BQ18" s="257">
        <f t="shared" si="8"/>
        <v>9.8951127198388417E-2</v>
      </c>
      <c r="BR18" s="257">
        <f t="shared" si="8"/>
        <v>9.866531760198094E-2</v>
      </c>
      <c r="BS18" s="257">
        <f t="shared" si="8"/>
        <v>9.852718227348542E-2</v>
      </c>
      <c r="BT18" s="257">
        <f t="shared" si="8"/>
        <v>9.9194056863544683E-2</v>
      </c>
      <c r="BU18" s="257">
        <f t="shared" si="8"/>
        <v>9.9051946312318437E-2</v>
      </c>
      <c r="BV18" s="257"/>
      <c r="BW18" s="257"/>
    </row>
    <row r="19" spans="1:75" x14ac:dyDescent="0.3">
      <c r="A19" s="143"/>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row>
    <row r="21" spans="1:75" x14ac:dyDescent="0.3">
      <c r="A21" t="s">
        <v>597</v>
      </c>
      <c r="B21" s="554"/>
      <c r="C21" s="554"/>
      <c r="D21" s="554"/>
      <c r="E21" s="554"/>
      <c r="F21" s="554"/>
      <c r="G21" s="176">
        <f t="shared" ref="G21:Q21" si="9">MIN(B18:G18)</f>
        <v>1.6722231504113663</v>
      </c>
      <c r="H21" s="176">
        <f t="shared" si="9"/>
        <v>1.3040626011111929</v>
      </c>
      <c r="I21" s="176">
        <f t="shared" si="9"/>
        <v>1.3040626011111929</v>
      </c>
      <c r="J21" s="176">
        <f t="shared" si="9"/>
        <v>1.3040626011111929</v>
      </c>
      <c r="K21" s="176">
        <f t="shared" si="9"/>
        <v>1.3040626011111929</v>
      </c>
      <c r="L21" s="176">
        <f t="shared" si="9"/>
        <v>1.3040626011111929</v>
      </c>
      <c r="M21" s="176">
        <f t="shared" si="9"/>
        <v>1.3040626011111929</v>
      </c>
      <c r="N21" s="176">
        <f t="shared" si="9"/>
        <v>4.5967329130605767</v>
      </c>
      <c r="O21" s="176">
        <f t="shared" si="9"/>
        <v>8.8698706499713325</v>
      </c>
      <c r="P21" s="176">
        <f t="shared" si="9"/>
        <v>13.957317456770859</v>
      </c>
      <c r="Q21" s="176">
        <f t="shared" si="9"/>
        <v>18.64668511275821</v>
      </c>
      <c r="R21" s="176">
        <f>MIN(M18:R18)</f>
        <v>24.671927453969531</v>
      </c>
      <c r="S21" s="176">
        <f t="shared" ref="S21:BU21" si="10">MIN(N18:S18)</f>
        <v>30.365343230845063</v>
      </c>
      <c r="T21" s="176">
        <f t="shared" si="10"/>
        <v>26.746137027569794</v>
      </c>
      <c r="U21" s="176">
        <f t="shared" si="10"/>
        <v>26.746137027569794</v>
      </c>
      <c r="V21" s="176">
        <f t="shared" si="10"/>
        <v>26.746137027569794</v>
      </c>
      <c r="W21" s="176">
        <f t="shared" si="10"/>
        <v>26.746137027569794</v>
      </c>
      <c r="X21" s="176">
        <f t="shared" si="10"/>
        <v>26.746137027569794</v>
      </c>
      <c r="Y21" s="176">
        <f t="shared" si="10"/>
        <v>26.746137027569794</v>
      </c>
      <c r="Z21" s="176">
        <f t="shared" si="10"/>
        <v>27.284009094351571</v>
      </c>
      <c r="AA21" s="176">
        <f t="shared" si="10"/>
        <v>28.039819623154827</v>
      </c>
      <c r="AB21" s="176">
        <f t="shared" si="10"/>
        <v>28.940648097786898</v>
      </c>
      <c r="AC21" s="176">
        <f t="shared" si="10"/>
        <v>30.229394874448619</v>
      </c>
      <c r="AD21" s="176">
        <f t="shared" si="10"/>
        <v>30.846079051888687</v>
      </c>
      <c r="AE21" s="176">
        <f t="shared" si="10"/>
        <v>31.087022520492571</v>
      </c>
      <c r="AF21" s="176">
        <f t="shared" si="10"/>
        <v>29.821560818786246</v>
      </c>
      <c r="AG21" s="176">
        <f t="shared" si="10"/>
        <v>29.821560818786246</v>
      </c>
      <c r="AH21" s="176">
        <f t="shared" si="10"/>
        <v>29.821560818786246</v>
      </c>
      <c r="AI21" s="176">
        <f t="shared" si="10"/>
        <v>29.821560818786246</v>
      </c>
      <c r="AJ21" s="176">
        <f t="shared" si="10"/>
        <v>29.821560818786246</v>
      </c>
      <c r="AK21" s="176">
        <f t="shared" si="10"/>
        <v>29.821560818786246</v>
      </c>
      <c r="AL21" s="176">
        <f t="shared" si="10"/>
        <v>32.150738399969811</v>
      </c>
      <c r="AM21" s="176">
        <f t="shared" si="10"/>
        <v>37.721135059650322</v>
      </c>
      <c r="AN21" s="176">
        <f t="shared" si="10"/>
        <v>46.388844424504185</v>
      </c>
      <c r="AO21" s="176">
        <f t="shared" si="10"/>
        <v>49.074051760959904</v>
      </c>
      <c r="AP21" s="176">
        <f t="shared" si="10"/>
        <v>49.074051760959904</v>
      </c>
      <c r="AQ21" s="176">
        <f t="shared" si="10"/>
        <v>49.074051760959904</v>
      </c>
      <c r="AR21" s="176">
        <f t="shared" si="10"/>
        <v>49.074051760959904</v>
      </c>
      <c r="AS21" s="176">
        <f t="shared" si="10"/>
        <v>49.074051760959904</v>
      </c>
      <c r="AT21" s="176">
        <f t="shared" si="10"/>
        <v>50.172775675489099</v>
      </c>
      <c r="AU21" s="176">
        <f t="shared" si="10"/>
        <v>45.753702884506311</v>
      </c>
      <c r="AV21" s="176">
        <f t="shared" si="10"/>
        <v>39.354572033869026</v>
      </c>
      <c r="AW21" s="176">
        <f t="shared" si="10"/>
        <v>34.842865052233378</v>
      </c>
      <c r="AX21" s="176">
        <f t="shared" si="10"/>
        <v>26.843420529340641</v>
      </c>
      <c r="AY21" s="176">
        <f t="shared" si="10"/>
        <v>20.287688017862692</v>
      </c>
      <c r="AZ21" s="176">
        <f t="shared" si="10"/>
        <v>14.710013551631949</v>
      </c>
      <c r="BA21" s="176">
        <f t="shared" si="10"/>
        <v>10.795184597315542</v>
      </c>
      <c r="BB21" s="176">
        <f t="shared" si="10"/>
        <v>7.538173328460668</v>
      </c>
      <c r="BC21" s="176">
        <f t="shared" si="10"/>
        <v>4.7480704794587218</v>
      </c>
      <c r="BD21" s="176">
        <f t="shared" si="10"/>
        <v>4.3187284556467036</v>
      </c>
      <c r="BE21" s="176">
        <f t="shared" si="10"/>
        <v>3.9444126049339188</v>
      </c>
      <c r="BF21" s="176">
        <f t="shared" si="10"/>
        <v>3.700868672436826</v>
      </c>
      <c r="BG21" s="176">
        <f t="shared" si="10"/>
        <v>3.5172418748208405</v>
      </c>
      <c r="BH21" s="176">
        <f t="shared" si="10"/>
        <v>3.4172034993215208</v>
      </c>
      <c r="BI21" s="176">
        <f t="shared" si="10"/>
        <v>3.3438242151126847</v>
      </c>
      <c r="BJ21" s="176">
        <f t="shared" si="10"/>
        <v>2.6862162760939383</v>
      </c>
      <c r="BK21" s="176">
        <f t="shared" si="10"/>
        <v>2.1038454548838161</v>
      </c>
      <c r="BL21" s="176">
        <f t="shared" si="10"/>
        <v>1.5630926713178233</v>
      </c>
      <c r="BM21" s="176">
        <f t="shared" si="10"/>
        <v>1.0505088025564109</v>
      </c>
      <c r="BN21" s="176">
        <f t="shared" si="10"/>
        <v>0.56619993526807411</v>
      </c>
      <c r="BO21" s="176">
        <f t="shared" si="10"/>
        <v>0.10039847632030185</v>
      </c>
      <c r="BP21" s="176">
        <f t="shared" si="10"/>
        <v>9.9814751523169098E-2</v>
      </c>
      <c r="BQ21" s="176">
        <f t="shared" si="10"/>
        <v>9.8951127198388417E-2</v>
      </c>
      <c r="BR21" s="176">
        <f t="shared" si="10"/>
        <v>9.866531760198094E-2</v>
      </c>
      <c r="BS21" s="176">
        <f t="shared" si="10"/>
        <v>9.852718227348542E-2</v>
      </c>
      <c r="BT21" s="176">
        <f t="shared" si="10"/>
        <v>9.852718227348542E-2</v>
      </c>
      <c r="BU21" s="176">
        <f t="shared" si="10"/>
        <v>9.852718227348542E-2</v>
      </c>
      <c r="BV21" s="176"/>
      <c r="BW21" s="176"/>
    </row>
    <row r="22" spans="1:75" x14ac:dyDescent="0.3">
      <c r="A22" t="s">
        <v>598</v>
      </c>
      <c r="B22" s="554"/>
      <c r="C22" s="554"/>
      <c r="D22" s="554"/>
      <c r="E22" s="554"/>
      <c r="F22" s="554"/>
      <c r="G22" s="176">
        <f t="shared" ref="G22:Q22" si="11">MEDIAN(B18:G18)</f>
        <v>1.934669723522576</v>
      </c>
      <c r="H22" s="176">
        <f t="shared" si="11"/>
        <v>1.7606888812117132</v>
      </c>
      <c r="I22" s="176">
        <f t="shared" si="11"/>
        <v>1.7606888812117132</v>
      </c>
      <c r="J22" s="176">
        <f t="shared" si="11"/>
        <v>2.0946391090296026</v>
      </c>
      <c r="K22" s="176">
        <f t="shared" si="11"/>
        <v>3.5159409930997678</v>
      </c>
      <c r="L22" s="176">
        <f t="shared" si="11"/>
        <v>6.733301781515955</v>
      </c>
      <c r="M22" s="176">
        <f t="shared" si="11"/>
        <v>11.413594053371096</v>
      </c>
      <c r="N22" s="176">
        <f t="shared" si="11"/>
        <v>16.302001284764536</v>
      </c>
      <c r="O22" s="176">
        <f t="shared" si="11"/>
        <v>21.659306283363868</v>
      </c>
      <c r="P22" s="176">
        <f t="shared" si="11"/>
        <v>29.893031869641177</v>
      </c>
      <c r="Q22" s="176">
        <f t="shared" si="11"/>
        <v>32.73973975807894</v>
      </c>
      <c r="R22" s="176">
        <f>MEDIAN(M18:R18)</f>
        <v>34.117429454306887</v>
      </c>
      <c r="S22" s="176">
        <f t="shared" ref="S22:BU22" si="12">MEDIAN(N18:S18)</f>
        <v>34.117429454306887</v>
      </c>
      <c r="T22" s="176">
        <f t="shared" si="12"/>
        <v>32.166316740778413</v>
      </c>
      <c r="U22" s="176">
        <f t="shared" si="12"/>
        <v>30.788627044550473</v>
      </c>
      <c r="V22" s="176">
        <f t="shared" si="12"/>
        <v>29.202581426999945</v>
      </c>
      <c r="W22" s="176">
        <f t="shared" si="12"/>
        <v>28.490233860470862</v>
      </c>
      <c r="X22" s="176">
        <f t="shared" si="12"/>
        <v>28.490233860470862</v>
      </c>
      <c r="Y22" s="176">
        <f t="shared" si="12"/>
        <v>28.490233860470862</v>
      </c>
      <c r="Z22" s="176">
        <f t="shared" si="12"/>
        <v>29.585021486117761</v>
      </c>
      <c r="AA22" s="176">
        <f t="shared" si="12"/>
        <v>30.537736963168655</v>
      </c>
      <c r="AB22" s="176">
        <f t="shared" si="12"/>
        <v>34.165688753334038</v>
      </c>
      <c r="AC22" s="176">
        <f t="shared" si="12"/>
        <v>35.547572234150259</v>
      </c>
      <c r="AD22" s="176">
        <f t="shared" si="12"/>
        <v>35.547572234150259</v>
      </c>
      <c r="AE22" s="176">
        <f t="shared" si="12"/>
        <v>35.547572234150259</v>
      </c>
      <c r="AF22" s="176">
        <f t="shared" si="12"/>
        <v>32.709791252403996</v>
      </c>
      <c r="AG22" s="176">
        <f t="shared" si="12"/>
        <v>31.980237445628333</v>
      </c>
      <c r="AH22" s="176">
        <f t="shared" si="12"/>
        <v>31.980237445628333</v>
      </c>
      <c r="AI22" s="176">
        <f t="shared" si="12"/>
        <v>31.980237445628333</v>
      </c>
      <c r="AJ22" s="176">
        <f t="shared" si="12"/>
        <v>34.935936729810066</v>
      </c>
      <c r="AK22" s="176">
        <f t="shared" si="12"/>
        <v>42.054989742077254</v>
      </c>
      <c r="AL22" s="176">
        <f t="shared" si="12"/>
        <v>48.856579091775544</v>
      </c>
      <c r="AM22" s="176">
        <f t="shared" si="12"/>
        <v>51.333818184678222</v>
      </c>
      <c r="AN22" s="176">
        <f t="shared" si="12"/>
        <v>51.333818184678222</v>
      </c>
      <c r="AO22" s="176">
        <f t="shared" si="12"/>
        <v>52.152378825735795</v>
      </c>
      <c r="AP22" s="176">
        <f t="shared" si="12"/>
        <v>53.288976222939318</v>
      </c>
      <c r="AQ22" s="176">
        <f t="shared" si="12"/>
        <v>53.807065078206811</v>
      </c>
      <c r="AR22" s="176">
        <f t="shared" si="12"/>
        <v>53.807065078206811</v>
      </c>
      <c r="AS22" s="176">
        <f t="shared" si="12"/>
        <v>53.807065078206811</v>
      </c>
      <c r="AT22" s="176">
        <f t="shared" si="12"/>
        <v>53.807065078206811</v>
      </c>
      <c r="AU22" s="176">
        <f t="shared" si="12"/>
        <v>53.503502066607311</v>
      </c>
      <c r="AV22" s="176">
        <f t="shared" si="12"/>
        <v>51.591083528503347</v>
      </c>
      <c r="AW22" s="176">
        <f t="shared" si="12"/>
        <v>47.963239279997708</v>
      </c>
      <c r="AX22" s="176">
        <f t="shared" si="12"/>
        <v>42.554137459187672</v>
      </c>
      <c r="AY22" s="176">
        <f t="shared" si="12"/>
        <v>37.098718543051206</v>
      </c>
      <c r="AZ22" s="176">
        <f t="shared" si="12"/>
        <v>30.843142790787009</v>
      </c>
      <c r="BA22" s="176">
        <f t="shared" si="12"/>
        <v>23.565554273601666</v>
      </c>
      <c r="BB22" s="176">
        <f t="shared" si="12"/>
        <v>17.498850784747319</v>
      </c>
      <c r="BC22" s="176">
        <f t="shared" si="12"/>
        <v>12.752599074473746</v>
      </c>
      <c r="BD22" s="176">
        <f t="shared" si="12"/>
        <v>9.1666789628881045</v>
      </c>
      <c r="BE22" s="176">
        <f t="shared" si="12"/>
        <v>6.1431219039596954</v>
      </c>
      <c r="BF22" s="176">
        <f t="shared" si="12"/>
        <v>4.5333994675527123</v>
      </c>
      <c r="BG22" s="176">
        <f t="shared" si="12"/>
        <v>4.1315705302903112</v>
      </c>
      <c r="BH22" s="176">
        <f t="shared" si="12"/>
        <v>3.8226406386853724</v>
      </c>
      <c r="BI22" s="176">
        <f t="shared" si="12"/>
        <v>3.609055273628833</v>
      </c>
      <c r="BJ22" s="176">
        <f t="shared" si="12"/>
        <v>3.4672226870711809</v>
      </c>
      <c r="BK22" s="176">
        <f t="shared" si="12"/>
        <v>3.3805138572171027</v>
      </c>
      <c r="BL22" s="176">
        <f t="shared" si="12"/>
        <v>3.0150202456033117</v>
      </c>
      <c r="BM22" s="176">
        <f t="shared" si="12"/>
        <v>2.3950308654888772</v>
      </c>
      <c r="BN22" s="176">
        <f t="shared" si="12"/>
        <v>1.8334690631008197</v>
      </c>
      <c r="BO22" s="176">
        <f t="shared" si="12"/>
        <v>1.3068007369371171</v>
      </c>
      <c r="BP22" s="176">
        <f t="shared" si="12"/>
        <v>0.80835436891224255</v>
      </c>
      <c r="BQ22" s="176">
        <f t="shared" si="12"/>
        <v>0.33329920579418798</v>
      </c>
      <c r="BR22" s="176">
        <f t="shared" si="12"/>
        <v>0.10010661392173548</v>
      </c>
      <c r="BS22" s="176">
        <f t="shared" si="12"/>
        <v>9.9382939360778758E-2</v>
      </c>
      <c r="BT22" s="176">
        <f t="shared" si="12"/>
        <v>9.907259203096655E-2</v>
      </c>
      <c r="BU22" s="176">
        <f t="shared" si="12"/>
        <v>9.900153675535342E-2</v>
      </c>
      <c r="BV22" s="176"/>
      <c r="BW22" s="176"/>
    </row>
    <row r="23" spans="1:75" x14ac:dyDescent="0.3">
      <c r="A23" t="s">
        <v>599</v>
      </c>
      <c r="B23" s="554"/>
      <c r="C23" s="554"/>
      <c r="D23" s="554"/>
      <c r="E23" s="554"/>
      <c r="F23" s="554"/>
      <c r="G23" s="176">
        <f t="shared" ref="G23:Q23" si="13">MAX(B18:G18)</f>
        <v>2.7430146259759329</v>
      </c>
      <c r="H23" s="176">
        <f t="shared" si="13"/>
        <v>2.4351490731389589</v>
      </c>
      <c r="I23" s="176">
        <f t="shared" si="13"/>
        <v>4.5967329130605767</v>
      </c>
      <c r="J23" s="176">
        <f t="shared" si="13"/>
        <v>8.8698706499713325</v>
      </c>
      <c r="K23" s="176">
        <f t="shared" si="13"/>
        <v>13.957317456770859</v>
      </c>
      <c r="L23" s="176">
        <f t="shared" si="13"/>
        <v>18.64668511275821</v>
      </c>
      <c r="M23" s="176">
        <f t="shared" si="13"/>
        <v>24.671927453969531</v>
      </c>
      <c r="N23" s="176">
        <f t="shared" si="13"/>
        <v>35.114136285312824</v>
      </c>
      <c r="O23" s="176">
        <f t="shared" si="13"/>
        <v>37.248703164902551</v>
      </c>
      <c r="P23" s="176">
        <f t="shared" si="13"/>
        <v>37.248703164902551</v>
      </c>
      <c r="Q23" s="176">
        <f t="shared" si="13"/>
        <v>37.248703164902551</v>
      </c>
      <c r="R23" s="176">
        <f>MAX(M18:R18)</f>
        <v>37.248703164902551</v>
      </c>
      <c r="S23" s="176">
        <f t="shared" ref="S23:BU23" si="14">MAX(N18:S18)</f>
        <v>37.248703164902551</v>
      </c>
      <c r="T23" s="176">
        <f t="shared" si="14"/>
        <v>37.248703164902551</v>
      </c>
      <c r="U23" s="176">
        <f t="shared" si="14"/>
        <v>36.849199898864477</v>
      </c>
      <c r="V23" s="176">
        <f t="shared" si="14"/>
        <v>33.120722623300942</v>
      </c>
      <c r="W23" s="176">
        <f t="shared" si="14"/>
        <v>33.120722623300942</v>
      </c>
      <c r="X23" s="176">
        <f t="shared" si="14"/>
        <v>31.211910858255884</v>
      </c>
      <c r="Y23" s="176">
        <f t="shared" si="14"/>
        <v>30.846079051888687</v>
      </c>
      <c r="Z23" s="176">
        <f t="shared" si="14"/>
        <v>37.485298454779382</v>
      </c>
      <c r="AA23" s="176">
        <f t="shared" si="14"/>
        <v>39.715844349229528</v>
      </c>
      <c r="AB23" s="176">
        <f t="shared" si="14"/>
        <v>39.715844349229528</v>
      </c>
      <c r="AC23" s="176">
        <f t="shared" si="14"/>
        <v>39.715844349229528</v>
      </c>
      <c r="AD23" s="176">
        <f t="shared" si="14"/>
        <v>39.715844349229528</v>
      </c>
      <c r="AE23" s="176">
        <f t="shared" si="14"/>
        <v>39.715844349229528</v>
      </c>
      <c r="AF23" s="176">
        <f t="shared" si="14"/>
        <v>39.715844349229528</v>
      </c>
      <c r="AG23" s="176">
        <f t="shared" si="14"/>
        <v>37.871365449460832</v>
      </c>
      <c r="AH23" s="176">
        <f t="shared" si="14"/>
        <v>37.721135059650322</v>
      </c>
      <c r="AI23" s="176">
        <f t="shared" si="14"/>
        <v>46.388844424504185</v>
      </c>
      <c r="AJ23" s="176">
        <f t="shared" si="14"/>
        <v>51.343322610309556</v>
      </c>
      <c r="AK23" s="176">
        <f t="shared" si="14"/>
        <v>51.343322610309556</v>
      </c>
      <c r="AL23" s="176">
        <f t="shared" si="14"/>
        <v>56.447440935056868</v>
      </c>
      <c r="AM23" s="176">
        <f t="shared" si="14"/>
        <v>56.447440935056868</v>
      </c>
      <c r="AN23" s="176">
        <f t="shared" si="14"/>
        <v>56.447440935056868</v>
      </c>
      <c r="AO23" s="176">
        <f t="shared" si="14"/>
        <v>56.447440935056868</v>
      </c>
      <c r="AP23" s="176">
        <f t="shared" si="14"/>
        <v>56.447440935056868</v>
      </c>
      <c r="AQ23" s="176">
        <f t="shared" si="14"/>
        <v>56.470924791533797</v>
      </c>
      <c r="AR23" s="176">
        <f t="shared" si="14"/>
        <v>56.470924791533797</v>
      </c>
      <c r="AS23" s="176">
        <f t="shared" si="14"/>
        <v>56.470924791533797</v>
      </c>
      <c r="AT23" s="176">
        <f t="shared" si="14"/>
        <v>56.470924791533797</v>
      </c>
      <c r="AU23" s="176">
        <f t="shared" si="14"/>
        <v>56.470924791533797</v>
      </c>
      <c r="AV23" s="176">
        <f t="shared" si="14"/>
        <v>56.470924791533797</v>
      </c>
      <c r="AW23" s="176">
        <f t="shared" si="14"/>
        <v>55.249527340144539</v>
      </c>
      <c r="AX23" s="176">
        <f t="shared" si="14"/>
        <v>53.009391381517602</v>
      </c>
      <c r="AY23" s="176">
        <f t="shared" si="14"/>
        <v>50.172775675489099</v>
      </c>
      <c r="AZ23" s="176">
        <f t="shared" si="14"/>
        <v>45.753702884506311</v>
      </c>
      <c r="BA23" s="176">
        <f t="shared" si="14"/>
        <v>39.354572033869026</v>
      </c>
      <c r="BB23" s="176">
        <f t="shared" si="14"/>
        <v>34.842865052233378</v>
      </c>
      <c r="BC23" s="176">
        <f t="shared" si="14"/>
        <v>26.843420529340641</v>
      </c>
      <c r="BD23" s="176">
        <f t="shared" si="14"/>
        <v>20.287688017862692</v>
      </c>
      <c r="BE23" s="176">
        <f t="shared" si="14"/>
        <v>14.710013551631949</v>
      </c>
      <c r="BF23" s="176">
        <f t="shared" si="14"/>
        <v>10.795184597315542</v>
      </c>
      <c r="BG23" s="176">
        <f t="shared" si="14"/>
        <v>7.538173328460668</v>
      </c>
      <c r="BH23" s="176">
        <f t="shared" si="14"/>
        <v>4.7480704794587218</v>
      </c>
      <c r="BI23" s="176">
        <f t="shared" si="14"/>
        <v>4.3187284556467036</v>
      </c>
      <c r="BJ23" s="176">
        <f t="shared" si="14"/>
        <v>3.9444126049339188</v>
      </c>
      <c r="BK23" s="176">
        <f t="shared" si="14"/>
        <v>3.700868672436826</v>
      </c>
      <c r="BL23" s="176">
        <f t="shared" si="14"/>
        <v>3.5172418748208405</v>
      </c>
      <c r="BM23" s="176">
        <f t="shared" si="14"/>
        <v>3.4172034993215208</v>
      </c>
      <c r="BN23" s="176">
        <f t="shared" si="14"/>
        <v>3.3438242151126847</v>
      </c>
      <c r="BO23" s="176">
        <f t="shared" si="14"/>
        <v>2.6862162760939383</v>
      </c>
      <c r="BP23" s="176">
        <f t="shared" si="14"/>
        <v>2.1038454548838161</v>
      </c>
      <c r="BQ23" s="176">
        <f t="shared" si="14"/>
        <v>1.5630926713178233</v>
      </c>
      <c r="BR23" s="176">
        <f t="shared" si="14"/>
        <v>1.0505088025564109</v>
      </c>
      <c r="BS23" s="176">
        <f t="shared" si="14"/>
        <v>0.56619993526807411</v>
      </c>
      <c r="BT23" s="176">
        <f t="shared" si="14"/>
        <v>0.10039847632030185</v>
      </c>
      <c r="BU23" s="176">
        <f t="shared" si="14"/>
        <v>9.9814751523169098E-2</v>
      </c>
      <c r="BV23" s="176"/>
      <c r="BW23" s="176"/>
    </row>
  </sheetData>
  <conditionalFormatting sqref="B7:BW7">
    <cfRule type="cellIs" dxfId="13" priority="1" operator="equal">
      <formula>"Fcst"</formula>
    </cfRule>
    <cfRule type="cellIs" dxfId="12" priority="2" operator="equal">
      <formula>"Actual"</formula>
    </cfRule>
  </conditionalFormatting>
  <hyperlinks>
    <hyperlink ref="B5" r:id="rId1" xr:uid="{EFF081BB-CF8D-4748-8D20-B4173FBBC481}"/>
  </hyperlinks>
  <pageMargins left="0.7" right="0.7" top="0.75" bottom="0.75" header="0.3" footer="0.3"/>
  <pageSetup orientation="landscape" r:id="rId2"/>
  <drawing r:id="rId3"/>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C8430-50D2-4F00-A14C-5988D248F1A4}">
  <sheetPr codeName="Sheet35">
    <tabColor rgb="FF7030A0"/>
  </sheetPr>
  <dimension ref="A1:BQ39"/>
  <sheetViews>
    <sheetView zoomScale="85" zoomScaleNormal="85" workbookViewId="0">
      <selection activeCell="D32" sqref="D32"/>
    </sheetView>
  </sheetViews>
  <sheetFormatPr defaultColWidth="8.6640625" defaultRowHeight="14.4" x14ac:dyDescent="0.3"/>
  <cols>
    <col min="1" max="1" width="24.44140625" customWidth="1"/>
    <col min="2" max="2" width="11.109375" bestFit="1" customWidth="1"/>
    <col min="3" max="8" width="9.6640625" bestFit="1" customWidth="1"/>
    <col min="9" max="9" width="10" bestFit="1" customWidth="1"/>
    <col min="10" max="12" width="9.6640625" bestFit="1" customWidth="1"/>
    <col min="13" max="13" width="11.6640625" bestFit="1" customWidth="1"/>
    <col min="14" max="37" width="9.6640625" bestFit="1" customWidth="1"/>
    <col min="39" max="63" width="10" bestFit="1" customWidth="1"/>
    <col min="64" max="69" width="11.6640625" bestFit="1" customWidth="1"/>
  </cols>
  <sheetData>
    <row r="1" spans="1:69" ht="21" x14ac:dyDescent="0.4">
      <c r="A1" s="155" t="s">
        <v>294</v>
      </c>
    </row>
    <row r="4" spans="1:69" x14ac:dyDescent="0.3">
      <c r="A4" s="143" t="s">
        <v>295</v>
      </c>
      <c r="B4" t="s">
        <v>296</v>
      </c>
    </row>
    <row r="6" spans="1:69" x14ac:dyDescent="0.3">
      <c r="B6" s="275" t="str">
        <f>Summary!C2</f>
        <v>Actual</v>
      </c>
      <c r="C6" s="275" t="str">
        <f>Summary!D2</f>
        <v>Actual</v>
      </c>
      <c r="D6" s="275" t="str">
        <f>Summary!E2</f>
        <v>Actual</v>
      </c>
      <c r="E6" s="275" t="str">
        <f>Summary!F2</f>
        <v>Actual</v>
      </c>
      <c r="F6" s="275" t="str">
        <f>Summary!G2</f>
        <v>Actual</v>
      </c>
      <c r="G6" s="275" t="str">
        <f>Summary!H2</f>
        <v>Actual</v>
      </c>
      <c r="H6" s="275" t="str">
        <f>Summary!I2</f>
        <v>Actual</v>
      </c>
      <c r="I6" s="275" t="str">
        <f>Summary!J2</f>
        <v>Fcst</v>
      </c>
      <c r="J6" s="275" t="str">
        <f>Summary!K2</f>
        <v>Fcst</v>
      </c>
      <c r="K6" s="275" t="str">
        <f>Summary!L2</f>
        <v>Fcst</v>
      </c>
      <c r="L6" s="275" t="str">
        <f>Summary!M2</f>
        <v>Fcst</v>
      </c>
      <c r="M6" s="275" t="str">
        <f>Summary!N2</f>
        <v>Fcst</v>
      </c>
      <c r="N6" s="275" t="str">
        <f>Summary!O2</f>
        <v>Fcst</v>
      </c>
      <c r="O6" s="275" t="str">
        <f>Summary!P2</f>
        <v>Fcst</v>
      </c>
      <c r="P6" s="275" t="str">
        <f>Summary!Q2</f>
        <v>Fcst</v>
      </c>
      <c r="Q6" s="275" t="str">
        <f>Summary!R2</f>
        <v>Fcst</v>
      </c>
      <c r="R6" s="275" t="str">
        <f>Summary!S2</f>
        <v>Fcst</v>
      </c>
      <c r="S6" s="275" t="str">
        <f>Summary!T2</f>
        <v>Fcst</v>
      </c>
      <c r="T6" s="275" t="str">
        <f>Summary!U2</f>
        <v>Fcst</v>
      </c>
      <c r="U6" s="275" t="str">
        <f>Summary!V2</f>
        <v>Fcst</v>
      </c>
      <c r="V6" s="275" t="str">
        <f>Summary!W2</f>
        <v>Fcst</v>
      </c>
      <c r="W6" s="275" t="str">
        <f>Summary!X2</f>
        <v>Fcst</v>
      </c>
      <c r="X6" s="275" t="str">
        <f>Summary!Y2</f>
        <v>Fcst</v>
      </c>
      <c r="Y6" s="275" t="str">
        <f>Summary!Z2</f>
        <v>Fcst</v>
      </c>
      <c r="Z6" s="275" t="str">
        <f>Summary!AA2</f>
        <v>Fcst</v>
      </c>
      <c r="AA6" s="275" t="str">
        <f>Summary!AB2</f>
        <v>Fcst</v>
      </c>
      <c r="AB6" s="275" t="str">
        <f>Summary!AC2</f>
        <v>Fcst</v>
      </c>
      <c r="AC6" s="275" t="str">
        <f>Summary!AD2</f>
        <v>Fcst</v>
      </c>
      <c r="AD6" s="275" t="str">
        <f>Summary!AE2</f>
        <v>Fcst</v>
      </c>
      <c r="AE6" s="275" t="str">
        <f>Summary!AF2</f>
        <v>Fcst</v>
      </c>
      <c r="AF6" s="275" t="str">
        <f>Summary!AG2</f>
        <v>Fcst</v>
      </c>
      <c r="AG6" s="275" t="str">
        <f>Summary!AH2</f>
        <v>Fcst</v>
      </c>
      <c r="AH6" s="275" t="str">
        <f>Summary!AI2</f>
        <v>Fcst</v>
      </c>
      <c r="AI6" s="275" t="str">
        <f>Summary!AJ2</f>
        <v>Fcst</v>
      </c>
      <c r="AJ6" s="275" t="str">
        <f>Summary!AK2</f>
        <v>Fcst</v>
      </c>
      <c r="AK6" s="275" t="str">
        <f>Summary!AL2</f>
        <v>Fcst</v>
      </c>
      <c r="AL6" s="275" t="str">
        <f>Summary!AM2</f>
        <v>Fcst</v>
      </c>
      <c r="AM6" s="275" t="str">
        <f>Summary!AN2</f>
        <v>Fcst</v>
      </c>
      <c r="AN6" s="275" t="str">
        <f>Summary!AO2</f>
        <v>Fcst</v>
      </c>
      <c r="AO6" s="275" t="str">
        <f>Summary!AP2</f>
        <v>Fcst</v>
      </c>
      <c r="AP6" s="275" t="str">
        <f>Summary!AQ2</f>
        <v>Fcst</v>
      </c>
      <c r="AQ6" s="275" t="str">
        <f>Summary!AR2</f>
        <v>Fcst</v>
      </c>
      <c r="AR6" s="275" t="str">
        <f>Summary!AS2</f>
        <v>Fcst</v>
      </c>
      <c r="AS6" s="275" t="str">
        <f>Summary!AT2</f>
        <v>Fcst</v>
      </c>
      <c r="AT6" s="275" t="str">
        <f>Summary!AU2</f>
        <v>Fcst</v>
      </c>
      <c r="AU6" s="275" t="str">
        <f>Summary!AV2</f>
        <v>Fcst</v>
      </c>
      <c r="AV6" s="275" t="str">
        <f>Summary!AW2</f>
        <v>Fcst</v>
      </c>
      <c r="AW6" s="275" t="str">
        <f>Summary!AX2</f>
        <v>Fcst</v>
      </c>
      <c r="AX6" s="275" t="str">
        <f>Summary!AY2</f>
        <v>Fcst</v>
      </c>
      <c r="AY6" s="275" t="str">
        <f>Summary!AZ2</f>
        <v>Fcst</v>
      </c>
      <c r="AZ6" s="275" t="str">
        <f>Summary!BA2</f>
        <v>Fcst</v>
      </c>
      <c r="BA6" s="275" t="str">
        <f>Summary!BB2</f>
        <v>Fcst</v>
      </c>
      <c r="BB6" s="275" t="str">
        <f>Summary!BC2</f>
        <v>Fcst</v>
      </c>
      <c r="BC6" s="275" t="str">
        <f>Summary!BD2</f>
        <v>Fcst</v>
      </c>
      <c r="BD6" s="275" t="str">
        <f>Summary!BE2</f>
        <v>Fcst</v>
      </c>
      <c r="BE6" s="275" t="str">
        <f>Summary!BF2</f>
        <v>Fcst</v>
      </c>
      <c r="BF6" s="275" t="str">
        <f>Summary!BG2</f>
        <v>Fcst</v>
      </c>
      <c r="BG6" s="275" t="str">
        <f>Summary!BH2</f>
        <v>Fcst</v>
      </c>
      <c r="BH6" s="275" t="str">
        <f>Summary!BI2</f>
        <v>Fcst</v>
      </c>
      <c r="BI6" s="275" t="str">
        <f>Summary!BJ2</f>
        <v>Fcst</v>
      </c>
      <c r="BJ6" s="275" t="str">
        <f>Summary!BK2</f>
        <v>Fcst</v>
      </c>
      <c r="BK6" s="275" t="str">
        <f>Summary!BL2</f>
        <v>Fcst</v>
      </c>
      <c r="BL6" s="275" t="str">
        <f>Summary!BM2</f>
        <v>Fcst</v>
      </c>
      <c r="BM6" s="275" t="str">
        <f>Summary!BN2</f>
        <v>Fcst</v>
      </c>
      <c r="BN6" s="275" t="str">
        <f>Summary!BO2</f>
        <v>Fcst</v>
      </c>
      <c r="BO6" s="275" t="str">
        <f>Summary!BP2</f>
        <v>Fcst</v>
      </c>
      <c r="BP6" s="275" t="str">
        <f>Summary!BQ2</f>
        <v>Fcst</v>
      </c>
      <c r="BQ6" s="275" t="str">
        <f>Summary!BR2</f>
        <v>Fcst</v>
      </c>
    </row>
    <row r="7" spans="1:69" x14ac:dyDescent="0.3">
      <c r="A7" s="143" t="s">
        <v>2</v>
      </c>
      <c r="B7" s="264">
        <f>Summary!C6</f>
        <v>44562</v>
      </c>
      <c r="C7" s="264">
        <f>Summary!D6</f>
        <v>44593</v>
      </c>
      <c r="D7" s="264">
        <f>Summary!E6</f>
        <v>44621</v>
      </c>
      <c r="E7" s="264">
        <f>Summary!F6</f>
        <v>44652</v>
      </c>
      <c r="F7" s="264">
        <f>Summary!G6</f>
        <v>44682</v>
      </c>
      <c r="G7" s="264">
        <f>Summary!H6</f>
        <v>44713</v>
      </c>
      <c r="H7" s="264">
        <f>Summary!I6</f>
        <v>44743</v>
      </c>
      <c r="I7" s="264">
        <f>Summary!J6</f>
        <v>44774</v>
      </c>
      <c r="J7" s="264">
        <f>Summary!K6</f>
        <v>44805</v>
      </c>
      <c r="K7" s="264">
        <f>Summary!L6</f>
        <v>44835</v>
      </c>
      <c r="L7" s="264">
        <f>Summary!M6</f>
        <v>44866</v>
      </c>
      <c r="M7" s="264">
        <f>Summary!N6</f>
        <v>44896</v>
      </c>
      <c r="N7" s="264">
        <f>Summary!O6</f>
        <v>44927</v>
      </c>
      <c r="O7" s="264">
        <f>Summary!P6</f>
        <v>44958</v>
      </c>
      <c r="P7" s="264">
        <f>Summary!Q6</f>
        <v>44986</v>
      </c>
      <c r="Q7" s="264">
        <f>Summary!R6</f>
        <v>45017</v>
      </c>
      <c r="R7" s="264">
        <f>Summary!S6</f>
        <v>45047</v>
      </c>
      <c r="S7" s="264">
        <f>Summary!T6</f>
        <v>45078</v>
      </c>
      <c r="T7" s="264">
        <f>Summary!U6</f>
        <v>45108</v>
      </c>
      <c r="U7" s="264">
        <f>Summary!V6</f>
        <v>45139</v>
      </c>
      <c r="V7" s="264">
        <f>Summary!W6</f>
        <v>45170</v>
      </c>
      <c r="W7" s="264">
        <f>Summary!X6</f>
        <v>45200</v>
      </c>
      <c r="X7" s="264">
        <f>Summary!Y6</f>
        <v>45231</v>
      </c>
      <c r="Y7" s="264">
        <f>Summary!Z6</f>
        <v>45261</v>
      </c>
      <c r="Z7" s="264">
        <f>Summary!AA6</f>
        <v>45292</v>
      </c>
      <c r="AA7" s="264">
        <f>Summary!AB6</f>
        <v>45323</v>
      </c>
      <c r="AB7" s="264">
        <f>Summary!AC6</f>
        <v>45352</v>
      </c>
      <c r="AC7" s="264">
        <f>Summary!AD6</f>
        <v>45383</v>
      </c>
      <c r="AD7" s="264">
        <f>Summary!AE6</f>
        <v>45413</v>
      </c>
      <c r="AE7" s="264">
        <f>Summary!AF6</f>
        <v>45444</v>
      </c>
      <c r="AF7" s="264">
        <f>Summary!AG6</f>
        <v>45474</v>
      </c>
      <c r="AG7" s="264">
        <f>Summary!AH6</f>
        <v>45505</v>
      </c>
      <c r="AH7" s="264">
        <f>Summary!AI6</f>
        <v>45536</v>
      </c>
      <c r="AI7" s="264">
        <f>Summary!AJ6</f>
        <v>45566</v>
      </c>
      <c r="AJ7" s="264">
        <f>Summary!AK6</f>
        <v>45597</v>
      </c>
      <c r="AK7" s="264">
        <f>Summary!AL6</f>
        <v>45627</v>
      </c>
      <c r="AL7" s="264">
        <f>Summary!AM6</f>
        <v>45658</v>
      </c>
      <c r="AM7" s="264">
        <f>Summary!AN6</f>
        <v>45689</v>
      </c>
      <c r="AN7" s="264">
        <f>Summary!AO6</f>
        <v>45717</v>
      </c>
      <c r="AO7" s="264">
        <f>Summary!AP6</f>
        <v>45748</v>
      </c>
      <c r="AP7" s="264">
        <f>Summary!AQ6</f>
        <v>45778</v>
      </c>
      <c r="AQ7" s="264">
        <f>Summary!AR6</f>
        <v>45809</v>
      </c>
      <c r="AR7" s="264">
        <f>Summary!AS6</f>
        <v>45839</v>
      </c>
      <c r="AS7" s="264">
        <f>Summary!AT6</f>
        <v>45870</v>
      </c>
      <c r="AT7" s="264">
        <f>Summary!AU6</f>
        <v>45901</v>
      </c>
      <c r="AU7" s="264">
        <f>Summary!AV6</f>
        <v>45931</v>
      </c>
      <c r="AV7" s="264">
        <f>Summary!AW6</f>
        <v>45962</v>
      </c>
      <c r="AW7" s="264">
        <f>Summary!AX6</f>
        <v>45992</v>
      </c>
      <c r="AX7" s="264">
        <f>Summary!AY6</f>
        <v>46023</v>
      </c>
      <c r="AY7" s="264">
        <f>Summary!AZ6</f>
        <v>46054</v>
      </c>
      <c r="AZ7" s="264">
        <f>Summary!BA6</f>
        <v>46082</v>
      </c>
      <c r="BA7" s="264">
        <f>Summary!BB6</f>
        <v>46113</v>
      </c>
      <c r="BB7" s="264">
        <f>Summary!BC6</f>
        <v>46143</v>
      </c>
      <c r="BC7" s="264">
        <f>Summary!BD6</f>
        <v>46174</v>
      </c>
      <c r="BD7" s="264">
        <f>Summary!BE6</f>
        <v>46204</v>
      </c>
      <c r="BE7" s="264">
        <f>Summary!BF6</f>
        <v>46235</v>
      </c>
      <c r="BF7" s="264">
        <f>Summary!BG6</f>
        <v>46266</v>
      </c>
      <c r="BG7" s="264">
        <f>Summary!BH6</f>
        <v>46296</v>
      </c>
      <c r="BH7" s="264">
        <f>Summary!BI6</f>
        <v>46327</v>
      </c>
      <c r="BI7" s="264">
        <f>Summary!BJ6</f>
        <v>46357</v>
      </c>
      <c r="BJ7" s="264">
        <f>Summary!BK6</f>
        <v>46388</v>
      </c>
      <c r="BK7" s="264">
        <f>Summary!BL6</f>
        <v>46419</v>
      </c>
      <c r="BL7" s="264">
        <f>Summary!BM6</f>
        <v>46447</v>
      </c>
      <c r="BM7" s="264">
        <f>Summary!BN6</f>
        <v>46478</v>
      </c>
      <c r="BN7" s="264">
        <f>Summary!BO6</f>
        <v>46508</v>
      </c>
      <c r="BO7" s="264">
        <f>Summary!BP6</f>
        <v>46539</v>
      </c>
      <c r="BP7" s="264">
        <f>Summary!BQ6</f>
        <v>46569</v>
      </c>
      <c r="BQ7" s="264">
        <f>Summary!BR6</f>
        <v>46600</v>
      </c>
    </row>
    <row r="8" spans="1:69" x14ac:dyDescent="0.3">
      <c r="A8" t="s">
        <v>215</v>
      </c>
      <c r="B8" s="238">
        <f>'Revenue Summary'!B174</f>
        <v>5164.4000688586675</v>
      </c>
      <c r="C8" s="238">
        <f>'Revenue Summary'!C174</f>
        <v>1384.9684754794628</v>
      </c>
      <c r="D8" s="238">
        <f>'Revenue Summary'!D174</f>
        <v>1270.2949466079156</v>
      </c>
      <c r="E8" s="238">
        <f>'Revenue Summary'!E174</f>
        <v>7656.4229613620791</v>
      </c>
      <c r="F8" s="238">
        <f>'Revenue Summary'!F174</f>
        <v>0</v>
      </c>
      <c r="G8" s="238">
        <f>'Revenue Summary'!G174</f>
        <v>0</v>
      </c>
      <c r="H8" s="238">
        <f>'Revenue Summary'!H174</f>
        <v>0</v>
      </c>
      <c r="I8" s="238">
        <f>'Revenue Summary'!I174</f>
        <v>52518.610533386731</v>
      </c>
      <c r="J8" s="238">
        <f>'Revenue Summary'!J174</f>
        <v>52934.241462764992</v>
      </c>
      <c r="K8" s="238">
        <f>'Revenue Summary'!K174</f>
        <v>53355.517153875051</v>
      </c>
      <c r="L8" s="238">
        <f>'Revenue Summary'!L174</f>
        <v>53782.514269286388</v>
      </c>
      <c r="M8" s="238">
        <f>'Revenue Summary'!M174</f>
        <v>54215.310512737269</v>
      </c>
      <c r="N8" s="238">
        <f>'Revenue Summary'!N174</f>
        <v>54653.98464327502</v>
      </c>
      <c r="O8" s="238">
        <f>'Revenue Summary'!O174</f>
        <v>55098.61648958837</v>
      </c>
      <c r="P8" s="238">
        <f>'Revenue Summary'!P174</f>
        <v>55549.286964534491</v>
      </c>
      <c r="Q8" s="238">
        <f>'Revenue Summary'!Q174</f>
        <v>56006.07807986324</v>
      </c>
      <c r="R8" s="238">
        <f>'Revenue Summary'!R174</f>
        <v>56469.072961141479</v>
      </c>
      <c r="S8" s="238">
        <f>'Revenue Summary'!S174</f>
        <v>56938.355862880002</v>
      </c>
      <c r="T8" s="238">
        <f>'Revenue Summary'!T174</f>
        <v>57414.012183865911</v>
      </c>
      <c r="U8" s="238">
        <f>'Revenue Summary'!U174</f>
        <v>57896.128482703345</v>
      </c>
      <c r="V8" s="238">
        <f>'Revenue Summary'!V174</f>
        <v>58384.792493565052</v>
      </c>
      <c r="W8" s="238">
        <f>'Revenue Summary'!W174</f>
        <v>58880.093142158083</v>
      </c>
      <c r="X8" s="238">
        <f>'Revenue Summary'!X174</f>
        <v>59382.120561906202</v>
      </c>
      <c r="Y8" s="238">
        <f>'Revenue Summary'!Y174</f>
        <v>59890.966110352172</v>
      </c>
      <c r="Z8" s="238">
        <f>'Revenue Summary'!Z174</f>
        <v>60406.722385782661</v>
      </c>
      <c r="AA8" s="238">
        <f>'Revenue Summary'!AA174</f>
        <v>60929.483244079114</v>
      </c>
      <c r="AB8" s="238">
        <f>'Revenue Summary'!AB174</f>
        <v>61496.54808909179</v>
      </c>
      <c r="AC8" s="238">
        <f>'Revenue Summary'!AC174</f>
        <v>62071.314348292653</v>
      </c>
      <c r="AD8" s="238">
        <f>'Revenue Summary'!AD174</f>
        <v>62653.886616034593</v>
      </c>
      <c r="AE8" s="238">
        <f>'Revenue Summary'!AE174</f>
        <v>63244.37090718605</v>
      </c>
      <c r="AF8" s="238">
        <f>'Revenue Summary'!AF174</f>
        <v>63842.874676423249</v>
      </c>
      <c r="AG8" s="238">
        <f>'Revenue Summary'!AG174</f>
        <v>64449.50683778464</v>
      </c>
      <c r="AH8" s="238">
        <f>'Revenue Summary'!AH174</f>
        <v>65064.377784490614</v>
      </c>
      <c r="AI8" s="238">
        <f>'Revenue Summary'!AI174</f>
        <v>65687.599409032715</v>
      </c>
      <c r="AJ8" s="238">
        <f>'Revenue Summary'!AJ174</f>
        <v>66319.285123535345</v>
      </c>
      <c r="AK8" s="238">
        <f>'Revenue Summary'!AK174</f>
        <v>66959.549880394319</v>
      </c>
      <c r="AL8" s="238">
        <f>'Revenue Summary'!AL174</f>
        <v>67608.510193195529</v>
      </c>
      <c r="AM8" s="238">
        <f>'Revenue Summary'!AM174</f>
        <v>68266.284157917762</v>
      </c>
      <c r="AN8" s="238">
        <f>'Revenue Summary'!AN174</f>
        <v>68932.991474423485</v>
      </c>
      <c r="AO8" s="238">
        <f>'Revenue Summary'!AO174</f>
        <v>69608.753468241455</v>
      </c>
      <c r="AP8" s="238">
        <f>'Revenue Summary'!AP174</f>
        <v>70293.693112645298</v>
      </c>
      <c r="AQ8" s="238">
        <f>'Revenue Summary'!AQ174</f>
        <v>70987.935051031673</v>
      </c>
      <c r="AR8" s="238">
        <f>'Revenue Summary'!AR174</f>
        <v>71691.605619602691</v>
      </c>
      <c r="AS8" s="238">
        <f>'Revenue Summary'!AS174</f>
        <v>72404.832870356156</v>
      </c>
      <c r="AT8" s="238">
        <f>'Revenue Summary'!AT174</f>
        <v>73127.746594388067</v>
      </c>
      <c r="AU8" s="238">
        <f>'Revenue Summary'!AU174</f>
        <v>73860.478345511714</v>
      </c>
      <c r="AV8" s="238">
        <f>'Revenue Summary'!AV174</f>
        <v>74603.161464197445</v>
      </c>
      <c r="AW8" s="238">
        <f>'Revenue Summary'!AW174</f>
        <v>75355.931101837574</v>
      </c>
      <c r="AX8" s="238">
        <f>'Revenue Summary'!AX174</f>
        <v>76118.924245340837</v>
      </c>
      <c r="AY8" s="238">
        <f>'Revenue Summary'!AY174</f>
        <v>76892.279742060957</v>
      </c>
      <c r="AZ8" s="238">
        <f>'Revenue Summary'!AZ174</f>
        <v>77676.138325063628</v>
      </c>
      <c r="BA8" s="238">
        <f>'Revenue Summary'!BA174</f>
        <v>78470.642638736754</v>
      </c>
      <c r="BB8" s="238">
        <f>'Revenue Summary'!BB174</f>
        <v>79275.937264748456</v>
      </c>
      <c r="BC8" s="238">
        <f>'Revenue Summary'!BC174</f>
        <v>80092.168748357653</v>
      </c>
      <c r="BD8" s="238">
        <f>'Revenue Summary'!BD174</f>
        <v>80919.485625081987</v>
      </c>
      <c r="BE8" s="238">
        <f>'Revenue Summary'!BE174</f>
        <v>81758.038447727798</v>
      </c>
      <c r="BF8" s="238">
        <f>'Revenue Summary'!BF174</f>
        <v>82607.97981378746</v>
      </c>
      <c r="BG8" s="238">
        <f>'Revenue Summary'!BG174</f>
        <v>83469.464393208502</v>
      </c>
      <c r="BH8" s="238">
        <f>'Revenue Summary'!BH174</f>
        <v>84379.853229834553</v>
      </c>
      <c r="BI8" s="238">
        <f>'Revenue Summary'!BI174</f>
        <v>85302.606228275326</v>
      </c>
      <c r="BJ8" s="238">
        <f>'Revenue Summary'!BJ174</f>
        <v>86237.891308535152</v>
      </c>
      <c r="BK8" s="238">
        <f>'Revenue Summary'!BK174</f>
        <v>87185.878671171464</v>
      </c>
      <c r="BL8" s="238">
        <f>'Revenue Summary'!BL174</f>
        <v>88146.740828267444</v>
      </c>
      <c r="BM8" s="238">
        <f>'Revenue Summary'!BM174</f>
        <v>89120.652634825339</v>
      </c>
      <c r="BN8" s="238">
        <f>'Revenue Summary'!BN174</f>
        <v>90107.791320585908</v>
      </c>
      <c r="BO8" s="238">
        <f>'Revenue Summary'!BO174</f>
        <v>91108.336522280471</v>
      </c>
      <c r="BP8" s="238">
        <f>'Revenue Summary'!BP174</f>
        <v>92122.470316320381</v>
      </c>
      <c r="BQ8" s="238">
        <f>'Revenue Summary'!BQ174</f>
        <v>93150.377251931059</v>
      </c>
    </row>
    <row r="9" spans="1:69" x14ac:dyDescent="0.3">
      <c r="A9" s="265" t="s">
        <v>297</v>
      </c>
      <c r="B9" s="256">
        <f>'Revenue Summary'!B164</f>
        <v>96269.714104109007</v>
      </c>
      <c r="C9" s="256">
        <f>'Revenue Summary'!C164</f>
        <v>52342.575249953828</v>
      </c>
      <c r="D9" s="256">
        <f>'Revenue Summary'!D164</f>
        <v>112067.94754740449</v>
      </c>
      <c r="E9" s="256">
        <f>'Revenue Summary'!E164</f>
        <v>91991.724210637287</v>
      </c>
      <c r="F9" s="256">
        <f>'Revenue Summary'!F164</f>
        <v>90030.977557609105</v>
      </c>
      <c r="G9" s="256">
        <f>'Revenue Summary'!G164</f>
        <v>111583.19613362366</v>
      </c>
      <c r="H9" s="256">
        <f>'Revenue Summary'!H164</f>
        <v>204994.21635825213</v>
      </c>
      <c r="I9" s="256">
        <f>'Revenue Summary'!I164</f>
        <v>210000</v>
      </c>
      <c r="J9" s="256">
        <f>'Revenue Summary'!J164</f>
        <v>140000</v>
      </c>
      <c r="K9" s="256">
        <f>'Revenue Summary'!K164</f>
        <v>87500</v>
      </c>
      <c r="L9" s="256">
        <f>'Revenue Summary'!L164</f>
        <v>157500</v>
      </c>
      <c r="M9" s="256">
        <f>'Revenue Summary'!M164</f>
        <v>105000</v>
      </c>
      <c r="N9" s="256">
        <f>'Revenue Summary'!N164</f>
        <v>105000</v>
      </c>
      <c r="O9" s="256">
        <f>'Revenue Summary'!O164</f>
        <v>175000</v>
      </c>
      <c r="P9" s="256">
        <f>'Revenue Summary'!P164</f>
        <v>175000</v>
      </c>
      <c r="Q9" s="256">
        <f>'Revenue Summary'!Q164</f>
        <v>280000</v>
      </c>
      <c r="R9" s="256">
        <f>'Revenue Summary'!R164</f>
        <v>122500</v>
      </c>
      <c r="S9" s="256">
        <f>'Revenue Summary'!S164</f>
        <v>192500</v>
      </c>
      <c r="T9" s="256">
        <f>'Revenue Summary'!T164</f>
        <v>315000</v>
      </c>
      <c r="U9" s="256">
        <f>'Revenue Summary'!U164</f>
        <v>210000</v>
      </c>
      <c r="V9" s="256">
        <f>'Revenue Summary'!V164</f>
        <v>192500</v>
      </c>
      <c r="W9" s="256">
        <f>'Revenue Summary'!W164</f>
        <v>315000</v>
      </c>
      <c r="X9" s="256">
        <f>'Revenue Summary'!X164</f>
        <v>122500</v>
      </c>
      <c r="Y9" s="256">
        <f>'Revenue Summary'!Y164</f>
        <v>227500</v>
      </c>
      <c r="Z9" s="256">
        <f>'Revenue Summary'!Z164</f>
        <v>140000</v>
      </c>
      <c r="AA9" s="256">
        <f>'Revenue Summary'!AA164</f>
        <v>175000</v>
      </c>
      <c r="AB9" s="256">
        <f>'Revenue Summary'!AB164</f>
        <v>297500</v>
      </c>
      <c r="AC9" s="256">
        <f>'Revenue Summary'!AC164</f>
        <v>507500</v>
      </c>
      <c r="AD9" s="256">
        <f>'Revenue Summary'!AD164</f>
        <v>280000</v>
      </c>
      <c r="AE9" s="256">
        <f>'Revenue Summary'!AE164</f>
        <v>210000</v>
      </c>
      <c r="AF9" s="256">
        <f>'Revenue Summary'!AF164</f>
        <v>262500</v>
      </c>
      <c r="AG9" s="256">
        <f>'Revenue Summary'!AG164</f>
        <v>87500</v>
      </c>
      <c r="AH9" s="256">
        <f>'Revenue Summary'!AH164</f>
        <v>70000</v>
      </c>
      <c r="AI9" s="256">
        <f>'Revenue Summary'!AI164</f>
        <v>262500</v>
      </c>
      <c r="AJ9" s="256">
        <f>'Revenue Summary'!AJ164</f>
        <v>175000</v>
      </c>
      <c r="AK9" s="256">
        <f>'Revenue Summary'!AK164</f>
        <v>227500</v>
      </c>
      <c r="AL9" s="256">
        <f>'Revenue Summary'!AL164</f>
        <v>175000</v>
      </c>
      <c r="AM9" s="256">
        <f>'Revenue Summary'!AM164</f>
        <v>140000</v>
      </c>
      <c r="AN9" s="256">
        <f>'Revenue Summary'!AN164</f>
        <v>157500</v>
      </c>
      <c r="AO9" s="256">
        <f>'Revenue Summary'!AO164</f>
        <v>157500</v>
      </c>
      <c r="AP9" s="256">
        <f>'Revenue Summary'!AP164</f>
        <v>175000</v>
      </c>
      <c r="AQ9" s="256">
        <f>'Revenue Summary'!AQ164</f>
        <v>175000</v>
      </c>
      <c r="AR9" s="256">
        <f>'Revenue Summary'!AR164</f>
        <v>192500</v>
      </c>
      <c r="AS9" s="256">
        <f>'Revenue Summary'!AS164</f>
        <v>192500</v>
      </c>
      <c r="AT9" s="256">
        <f>'Revenue Summary'!AT164</f>
        <v>210000</v>
      </c>
      <c r="AU9" s="256">
        <f>'Revenue Summary'!AU164</f>
        <v>270391.99598948436</v>
      </c>
      <c r="AV9" s="256">
        <f>'Revenue Summary'!AV164</f>
        <v>364064.9361991036</v>
      </c>
      <c r="AW9" s="256">
        <f>'Revenue Summary'!AW164</f>
        <v>364064.66291589488</v>
      </c>
      <c r="AX9" s="256">
        <f>'Revenue Summary'!AX164</f>
        <v>339085.37371862296</v>
      </c>
      <c r="AY9" s="256">
        <f>'Revenue Summary'!AY164</f>
        <v>362821.34987892659</v>
      </c>
      <c r="AZ9" s="256">
        <f>'Revenue Summary'!AZ164</f>
        <v>447592.6933085823</v>
      </c>
      <c r="BA9" s="256">
        <f>'Revenue Summary'!BA164</f>
        <v>498455.49936637585</v>
      </c>
      <c r="BB9" s="256">
        <f>'Revenue Summary'!BB164</f>
        <v>629568.51053757663</v>
      </c>
      <c r="BC9" s="256">
        <f>'Revenue Summary'!BC164</f>
        <v>672519.32454193558</v>
      </c>
      <c r="BD9" s="256">
        <f>'Revenue Summary'!BD164</f>
        <v>672519.32454193558</v>
      </c>
      <c r="BE9" s="256">
        <f>'Revenue Summary'!BE164</f>
        <v>722251.84602066688</v>
      </c>
      <c r="BF9" s="256">
        <f>'Revenue Summary'!BF164</f>
        <v>740336.39928566013</v>
      </c>
      <c r="BG9" s="256">
        <f>'Revenue Summary'!BG164</f>
        <v>762942.09086690168</v>
      </c>
      <c r="BH9" s="256">
        <f>'Revenue Summary'!BH164</f>
        <v>812674.6123456331</v>
      </c>
      <c r="BI9" s="256">
        <f>'Revenue Summary'!BI164</f>
        <v>830759.16561062622</v>
      </c>
      <c r="BJ9" s="256">
        <f>'Revenue Summary'!BJ164</f>
        <v>853364.85719186789</v>
      </c>
      <c r="BK9" s="256">
        <f>'Revenue Summary'!BK164</f>
        <v>853364.85719186789</v>
      </c>
      <c r="BL9" s="256">
        <f>'Revenue Summary'!BL164</f>
        <v>853364.85719186789</v>
      </c>
      <c r="BM9" s="256">
        <f>'Revenue Summary'!BM164</f>
        <v>927963.6394099649</v>
      </c>
      <c r="BN9" s="256">
        <f>'Revenue Summary'!BN164</f>
        <v>945463.6394099649</v>
      </c>
      <c r="BO9" s="256">
        <f>'Revenue Summary'!BO164</f>
        <v>962963.6394099649</v>
      </c>
      <c r="BP9" s="256">
        <f>'Revenue Summary'!BP164</f>
        <v>980463.6394099649</v>
      </c>
      <c r="BQ9" s="256">
        <f>'Revenue Summary'!BQ164</f>
        <v>997963.6394099649</v>
      </c>
    </row>
    <row r="10" spans="1:69" x14ac:dyDescent="0.3">
      <c r="A10" s="143" t="s">
        <v>298</v>
      </c>
      <c r="B10" s="266">
        <f>SUM(B8:B9)</f>
        <v>101434.11417296767</v>
      </c>
      <c r="C10" s="266">
        <f t="shared" ref="C10:AK10" si="0">SUM(C8:C9)</f>
        <v>53727.543725433294</v>
      </c>
      <c r="D10" s="266">
        <f t="shared" si="0"/>
        <v>113338.2424940124</v>
      </c>
      <c r="E10" s="266">
        <f t="shared" si="0"/>
        <v>99648.147171999371</v>
      </c>
      <c r="F10" s="266">
        <f t="shared" si="0"/>
        <v>90030.977557609105</v>
      </c>
      <c r="G10" s="266">
        <f t="shared" si="0"/>
        <v>111583.19613362366</v>
      </c>
      <c r="H10" s="266">
        <f t="shared" si="0"/>
        <v>204994.21635825213</v>
      </c>
      <c r="I10" s="266">
        <f t="shared" si="0"/>
        <v>262518.6105333867</v>
      </c>
      <c r="J10" s="266">
        <f t="shared" si="0"/>
        <v>192934.241462765</v>
      </c>
      <c r="K10" s="266">
        <f t="shared" si="0"/>
        <v>140855.51715387506</v>
      </c>
      <c r="L10" s="266">
        <f t="shared" si="0"/>
        <v>211282.51426928639</v>
      </c>
      <c r="M10" s="266">
        <f t="shared" si="0"/>
        <v>159215.31051273725</v>
      </c>
      <c r="N10" s="266">
        <f t="shared" si="0"/>
        <v>159653.98464327503</v>
      </c>
      <c r="O10" s="266">
        <f t="shared" si="0"/>
        <v>230098.61648958837</v>
      </c>
      <c r="P10" s="266">
        <f t="shared" si="0"/>
        <v>230549.28696453449</v>
      </c>
      <c r="Q10" s="266">
        <f t="shared" si="0"/>
        <v>336006.07807986322</v>
      </c>
      <c r="R10" s="266">
        <f t="shared" si="0"/>
        <v>178969.07296114147</v>
      </c>
      <c r="S10" s="266">
        <f t="shared" si="0"/>
        <v>249438.35586288001</v>
      </c>
      <c r="T10" s="266">
        <f t="shared" si="0"/>
        <v>372414.01218386588</v>
      </c>
      <c r="U10" s="266">
        <f t="shared" si="0"/>
        <v>267896.12848270335</v>
      </c>
      <c r="V10" s="266">
        <f t="shared" si="0"/>
        <v>250884.79249356507</v>
      </c>
      <c r="W10" s="266">
        <f t="shared" si="0"/>
        <v>373880.09314215806</v>
      </c>
      <c r="X10" s="266">
        <f t="shared" si="0"/>
        <v>181882.12056190619</v>
      </c>
      <c r="Y10" s="266">
        <f t="shared" si="0"/>
        <v>287390.96611035219</v>
      </c>
      <c r="Z10" s="266">
        <f t="shared" si="0"/>
        <v>200406.72238578266</v>
      </c>
      <c r="AA10" s="266">
        <f t="shared" si="0"/>
        <v>235929.48324407911</v>
      </c>
      <c r="AB10" s="266">
        <f t="shared" si="0"/>
        <v>358996.54808909178</v>
      </c>
      <c r="AC10" s="266">
        <f t="shared" si="0"/>
        <v>569571.31434829265</v>
      </c>
      <c r="AD10" s="266">
        <f t="shared" si="0"/>
        <v>342653.88661603461</v>
      </c>
      <c r="AE10" s="266">
        <f t="shared" si="0"/>
        <v>273244.37090718606</v>
      </c>
      <c r="AF10" s="266">
        <f t="shared" si="0"/>
        <v>326342.87467642326</v>
      </c>
      <c r="AG10" s="266">
        <f t="shared" si="0"/>
        <v>151949.50683778463</v>
      </c>
      <c r="AH10" s="266">
        <f t="shared" si="0"/>
        <v>135064.37778449061</v>
      </c>
      <c r="AI10" s="266">
        <f t="shared" si="0"/>
        <v>328187.59940903273</v>
      </c>
      <c r="AJ10" s="266">
        <f t="shared" si="0"/>
        <v>241319.28512353534</v>
      </c>
      <c r="AK10" s="266">
        <f t="shared" si="0"/>
        <v>294459.5498803943</v>
      </c>
      <c r="AL10" s="266">
        <f t="shared" ref="AL10:BA10" si="1">SUM(AL8:AL9)</f>
        <v>242608.51019319554</v>
      </c>
      <c r="AM10" s="266">
        <f t="shared" si="1"/>
        <v>208266.28415791778</v>
      </c>
      <c r="AN10" s="266">
        <f t="shared" si="1"/>
        <v>226432.9914744235</v>
      </c>
      <c r="AO10" s="266">
        <f t="shared" si="1"/>
        <v>227108.75346824146</v>
      </c>
      <c r="AP10" s="266">
        <f t="shared" si="1"/>
        <v>245293.6931126453</v>
      </c>
      <c r="AQ10" s="266">
        <f t="shared" si="1"/>
        <v>245987.93505103167</v>
      </c>
      <c r="AR10" s="266">
        <f t="shared" si="1"/>
        <v>264191.60561960272</v>
      </c>
      <c r="AS10" s="266">
        <f t="shared" si="1"/>
        <v>264904.83287035616</v>
      </c>
      <c r="AT10" s="266">
        <f t="shared" si="1"/>
        <v>283127.74659438804</v>
      </c>
      <c r="AU10" s="266">
        <f t="shared" si="1"/>
        <v>344252.47433499608</v>
      </c>
      <c r="AV10" s="266">
        <f t="shared" si="1"/>
        <v>438668.09766330104</v>
      </c>
      <c r="AW10" s="266">
        <f t="shared" si="1"/>
        <v>439420.59401773242</v>
      </c>
      <c r="AX10" s="266">
        <f t="shared" si="1"/>
        <v>415204.29796396382</v>
      </c>
      <c r="AY10" s="266">
        <f t="shared" si="1"/>
        <v>439713.62962098757</v>
      </c>
      <c r="AZ10" s="266">
        <f t="shared" si="1"/>
        <v>525268.83163364592</v>
      </c>
      <c r="BA10" s="266">
        <f t="shared" si="1"/>
        <v>576926.1420051126</v>
      </c>
      <c r="BB10" s="266">
        <f t="shared" ref="BB10:BQ10" si="2">SUM(BB8:BB9)</f>
        <v>708844.44780232513</v>
      </c>
      <c r="BC10" s="266">
        <f t="shared" si="2"/>
        <v>752611.49329029326</v>
      </c>
      <c r="BD10" s="266">
        <f t="shared" si="2"/>
        <v>753438.81016701763</v>
      </c>
      <c r="BE10" s="266">
        <f t="shared" si="2"/>
        <v>804009.88446839468</v>
      </c>
      <c r="BF10" s="266">
        <f t="shared" si="2"/>
        <v>822944.37909944763</v>
      </c>
      <c r="BG10" s="266">
        <f t="shared" si="2"/>
        <v>846411.55526011018</v>
      </c>
      <c r="BH10" s="266">
        <f t="shared" si="2"/>
        <v>897054.46557546768</v>
      </c>
      <c r="BI10" s="266">
        <f t="shared" si="2"/>
        <v>916061.77183890156</v>
      </c>
      <c r="BJ10" s="266">
        <f t="shared" si="2"/>
        <v>939602.74850040302</v>
      </c>
      <c r="BK10" s="266">
        <f t="shared" si="2"/>
        <v>940550.73586303939</v>
      </c>
      <c r="BL10" s="266">
        <f t="shared" si="2"/>
        <v>941511.59802013531</v>
      </c>
      <c r="BM10" s="266">
        <f t="shared" si="2"/>
        <v>1017084.2920447902</v>
      </c>
      <c r="BN10" s="266">
        <f t="shared" si="2"/>
        <v>1035571.4307305508</v>
      </c>
      <c r="BO10" s="266">
        <f t="shared" si="2"/>
        <v>1054071.9759322454</v>
      </c>
      <c r="BP10" s="266">
        <f t="shared" si="2"/>
        <v>1072586.1097262853</v>
      </c>
      <c r="BQ10" s="266">
        <f t="shared" si="2"/>
        <v>1091114.0166618959</v>
      </c>
    </row>
    <row r="12" spans="1:69" x14ac:dyDescent="0.3">
      <c r="A12" s="143" t="s">
        <v>299</v>
      </c>
    </row>
    <row r="13" spans="1:69" x14ac:dyDescent="0.3">
      <c r="A13" t="s">
        <v>300</v>
      </c>
      <c r="B13" s="238">
        <f>CAC!B13</f>
        <v>28269.129999999997</v>
      </c>
      <c r="C13" s="238">
        <f>CAC!C13</f>
        <v>8719.69</v>
      </c>
      <c r="D13" s="238">
        <f>CAC!D13</f>
        <v>9363.02</v>
      </c>
      <c r="E13" s="238">
        <f>CAC!E13</f>
        <v>8064.2499999999991</v>
      </c>
      <c r="F13" s="238">
        <f>CAC!F13</f>
        <v>17192.02</v>
      </c>
      <c r="G13" s="238">
        <f>CAC!G13</f>
        <v>25394.539999999997</v>
      </c>
      <c r="H13" s="238">
        <f>CAC!H13</f>
        <v>13536.21</v>
      </c>
      <c r="I13" s="238">
        <f>CAC!I13</f>
        <v>182573.10759138534</v>
      </c>
      <c r="J13" s="238">
        <f>CAC!J13</f>
        <v>188013.85265947841</v>
      </c>
      <c r="K13" s="238">
        <f>CAC!K13</f>
        <v>194514.7070913093</v>
      </c>
      <c r="L13" s="238">
        <f>CAC!L13</f>
        <v>197400.15380619638</v>
      </c>
      <c r="M13" s="238">
        <f>CAC!M13</f>
        <v>223897.07867531382</v>
      </c>
      <c r="N13" s="238">
        <f>CAC!N13</f>
        <v>230201.1827487649</v>
      </c>
      <c r="O13" s="238">
        <f>CAC!O13</f>
        <v>222283.09973504563</v>
      </c>
      <c r="P13" s="238">
        <f>CAC!P13</f>
        <v>237720.69409569478</v>
      </c>
      <c r="Q13" s="238">
        <f>CAC!Q13</f>
        <v>235256.44276019942</v>
      </c>
      <c r="R13" s="238">
        <f>CAC!R13</f>
        <v>266580.05351382808</v>
      </c>
      <c r="S13" s="238">
        <f>CAC!S13</f>
        <v>272439.05858483829</v>
      </c>
      <c r="T13" s="238">
        <f>CAC!T13</f>
        <v>287374.42106415459</v>
      </c>
      <c r="U13" s="238">
        <f>CAC!U13</f>
        <v>351059.29539412941</v>
      </c>
      <c r="V13" s="238">
        <f>CAC!V13</f>
        <v>374760.4232275447</v>
      </c>
      <c r="W13" s="238">
        <f>CAC!W13</f>
        <v>414992.12317408313</v>
      </c>
      <c r="X13" s="238">
        <f>CAC!X13</f>
        <v>422993.65147323743</v>
      </c>
      <c r="Y13" s="238">
        <f>CAC!Y13</f>
        <v>455478.51458320022</v>
      </c>
      <c r="Z13" s="238">
        <f>CAC!Z13</f>
        <v>505578.59657252132</v>
      </c>
      <c r="AA13" s="238">
        <f>CAC!AA13</f>
        <v>479683.76854010648</v>
      </c>
      <c r="AB13" s="238">
        <f>CAC!AB13</f>
        <v>527210.69125565118</v>
      </c>
      <c r="AC13" s="238">
        <f>CAC!AC13</f>
        <v>537381.98111539485</v>
      </c>
      <c r="AD13" s="238">
        <f>CAC!AD13</f>
        <v>551741.83315429918</v>
      </c>
      <c r="AE13" s="238">
        <f>CAC!AE13</f>
        <v>545956.53959084325</v>
      </c>
      <c r="AF13" s="238">
        <f>CAC!AF13</f>
        <v>574497.87835395359</v>
      </c>
      <c r="AG13" s="238">
        <f>CAC!AG13</f>
        <v>595374.13349971361</v>
      </c>
      <c r="AH13" s="238">
        <f>CAC!AH13</f>
        <v>620769.93426951126</v>
      </c>
      <c r="AI13" s="238">
        <f>CAC!AI13</f>
        <v>639713.01386020985</v>
      </c>
      <c r="AJ13" s="238">
        <f>CAC!AJ13</f>
        <v>621593.91475708189</v>
      </c>
      <c r="AK13" s="238">
        <f>CAC!AK13</f>
        <v>645125.00076467893</v>
      </c>
      <c r="AL13" s="238">
        <f>CAC!AL13</f>
        <v>641303.05654832977</v>
      </c>
      <c r="AM13" s="238">
        <f>CAC!AM13</f>
        <v>594622.62400858267</v>
      </c>
      <c r="AN13" s="238">
        <f>CAC!AN13</f>
        <v>646613.37976074545</v>
      </c>
      <c r="AO13" s="238">
        <f>CAC!AO13</f>
        <v>628658.7416281082</v>
      </c>
      <c r="AP13" s="238">
        <f>CAC!AP13</f>
        <v>649091.07522867061</v>
      </c>
      <c r="AQ13" s="238">
        <f>CAC!AQ13</f>
        <v>633125.88302413828</v>
      </c>
      <c r="AR13" s="238">
        <f>CAC!AR13</f>
        <v>655313.73220655322</v>
      </c>
      <c r="AS13" s="238">
        <f>CAC!AS13</f>
        <v>653644.56428030343</v>
      </c>
      <c r="AT13" s="238">
        <f>CAC!AT13</f>
        <v>639319.46277242515</v>
      </c>
      <c r="AU13" s="238">
        <f>CAC!AU13</f>
        <v>657904.94799086521</v>
      </c>
      <c r="AV13" s="238">
        <f>CAC!AV13</f>
        <v>643636.33911237994</v>
      </c>
      <c r="AW13" s="238">
        <f>CAC!AW13</f>
        <v>662119.4284202056</v>
      </c>
      <c r="AX13" s="238">
        <f>CAC!AX13</f>
        <v>132838.61098498636</v>
      </c>
      <c r="AY13" s="238">
        <f>CAC!AY13</f>
        <v>134951.23314836418</v>
      </c>
      <c r="AZ13" s="238">
        <f>CAC!AZ13</f>
        <v>137420.83349542393</v>
      </c>
      <c r="BA13" s="238">
        <f>CAC!BA13</f>
        <v>140106.15992331479</v>
      </c>
      <c r="BB13" s="238">
        <f>CAC!BB13</f>
        <v>144341.62221076401</v>
      </c>
      <c r="BC13" s="238">
        <f>CAC!BC13</f>
        <v>147759.91225439392</v>
      </c>
      <c r="BD13" s="238">
        <f>CAC!BD13</f>
        <v>150682.10318099035</v>
      </c>
      <c r="BE13" s="238">
        <f>CAC!BE13</f>
        <v>154316.74900402775</v>
      </c>
      <c r="BF13" s="238">
        <f>CAC!BF13</f>
        <v>157530.71914532577</v>
      </c>
      <c r="BG13" s="238">
        <f>CAC!BG13</f>
        <v>161351.50047236544</v>
      </c>
      <c r="BH13" s="238">
        <f>CAC!BH13</f>
        <v>165383.66269507373</v>
      </c>
      <c r="BI13" s="238">
        <f>CAC!BI13</f>
        <v>168995.37815140205</v>
      </c>
      <c r="BJ13" s="238">
        <f>CAC!BJ13</f>
        <v>9000</v>
      </c>
      <c r="BK13" s="238">
        <f>CAC!BK13</f>
        <v>9000</v>
      </c>
      <c r="BL13" s="238">
        <f>CAC!BL13</f>
        <v>9000</v>
      </c>
      <c r="BM13" s="238">
        <f>CAC!BM13</f>
        <v>9500</v>
      </c>
      <c r="BN13" s="238">
        <f>CAC!BN13</f>
        <v>9500</v>
      </c>
      <c r="BO13" s="238">
        <f>CAC!BO13</f>
        <v>10000</v>
      </c>
      <c r="BP13" s="238">
        <f>CAC!BP13</f>
        <v>10000</v>
      </c>
      <c r="BQ13" s="238">
        <f>CAC!BQ13</f>
        <v>10000</v>
      </c>
    </row>
    <row r="14" spans="1:69" x14ac:dyDescent="0.3">
      <c r="A14" s="265" t="s">
        <v>301</v>
      </c>
      <c r="B14" s="256">
        <f>CAC!B24</f>
        <v>2908.06</v>
      </c>
      <c r="C14" s="256">
        <f>CAC!C24</f>
        <v>652.39</v>
      </c>
      <c r="D14" s="256">
        <f>CAC!D24</f>
        <v>527.38</v>
      </c>
      <c r="E14" s="256">
        <f>CAC!E24</f>
        <v>863.7</v>
      </c>
      <c r="F14" s="256">
        <f>CAC!F24</f>
        <v>1844.47</v>
      </c>
      <c r="G14" s="256">
        <f>CAC!G24</f>
        <v>6804.9</v>
      </c>
      <c r="H14" s="256">
        <f>CAC!H24</f>
        <v>8004.4000000000005</v>
      </c>
      <c r="I14" s="256">
        <f>CAC!I24</f>
        <v>148930.63772054797</v>
      </c>
      <c r="J14" s="256">
        <f>CAC!J24</f>
        <v>147409.03134246575</v>
      </c>
      <c r="K14" s="256">
        <f>CAC!K24</f>
        <v>148930.63772054797</v>
      </c>
      <c r="L14" s="256">
        <f>CAC!L24</f>
        <v>152104.00394520548</v>
      </c>
      <c r="M14" s="256">
        <f>CAC!M24</f>
        <v>157947.45963835617</v>
      </c>
      <c r="N14" s="256">
        <f>CAC!N24</f>
        <v>165156.68703561643</v>
      </c>
      <c r="O14" s="256">
        <f>CAC!O24</f>
        <v>159991.35831232878</v>
      </c>
      <c r="P14" s="256">
        <f>CAC!P24</f>
        <v>166212.12813150685</v>
      </c>
      <c r="Q14" s="256">
        <f>CAC!Q24</f>
        <v>164138.53819178083</v>
      </c>
      <c r="R14" s="256">
        <f>CAC!R24</f>
        <v>166212.12813150685</v>
      </c>
      <c r="S14" s="256">
        <f>CAC!S24</f>
        <v>164138.53819178083</v>
      </c>
      <c r="T14" s="256">
        <f>CAC!T24</f>
        <v>166212.12813150685</v>
      </c>
      <c r="U14" s="256">
        <f>CAC!U24</f>
        <v>166212.12813150685</v>
      </c>
      <c r="V14" s="256">
        <f>CAC!V24</f>
        <v>164138.53819178083</v>
      </c>
      <c r="W14" s="256">
        <f>CAC!W24</f>
        <v>166212.12813150685</v>
      </c>
      <c r="X14" s="256">
        <f>CAC!X24</f>
        <v>164138.53819178083</v>
      </c>
      <c r="Y14" s="256">
        <f>CAC!Y24</f>
        <v>166212.12813150685</v>
      </c>
      <c r="Z14" s="256">
        <f>CAC!Z24</f>
        <v>166212.12813150685</v>
      </c>
      <c r="AA14" s="256">
        <f>CAC!AA24</f>
        <v>162064.9482520548</v>
      </c>
      <c r="AB14" s="256">
        <f>CAC!AB24</f>
        <v>166212.12813150685</v>
      </c>
      <c r="AC14" s="256">
        <f>CAC!AC24</f>
        <v>164138.53819178083</v>
      </c>
      <c r="AD14" s="256">
        <f>CAC!AD24</f>
        <v>166212.12813150685</v>
      </c>
      <c r="AE14" s="256">
        <f>CAC!AE24</f>
        <v>164138.53819178083</v>
      </c>
      <c r="AF14" s="256">
        <f>CAC!AF24</f>
        <v>166212.12813150685</v>
      </c>
      <c r="AG14" s="256">
        <f>CAC!AG24</f>
        <v>166212.12813150685</v>
      </c>
      <c r="AH14" s="256">
        <f>CAC!AH24</f>
        <v>164138.53819178083</v>
      </c>
      <c r="AI14" s="256">
        <f>CAC!AI24</f>
        <v>166212.12813150685</v>
      </c>
      <c r="AJ14" s="256">
        <f>CAC!AJ24</f>
        <v>164138.53819178083</v>
      </c>
      <c r="AK14" s="256">
        <f>CAC!AK24</f>
        <v>166212.12813150685</v>
      </c>
      <c r="AL14" s="256">
        <f>CAC!AL24</f>
        <v>166212.12813150685</v>
      </c>
      <c r="AM14" s="256">
        <f>CAC!AM24</f>
        <v>159991.35831232878</v>
      </c>
      <c r="AN14" s="256">
        <f>CAC!AN24</f>
        <v>166212.12813150685</v>
      </c>
      <c r="AO14" s="256">
        <f>CAC!AO24</f>
        <v>164138.53819178083</v>
      </c>
      <c r="AP14" s="256">
        <f>CAC!AP24</f>
        <v>166212.12813150685</v>
      </c>
      <c r="AQ14" s="256">
        <f>CAC!AQ24</f>
        <v>164138.53819178083</v>
      </c>
      <c r="AR14" s="256">
        <f>CAC!AR24</f>
        <v>166212.12813150685</v>
      </c>
      <c r="AS14" s="256">
        <f>CAC!AS24</f>
        <v>166212.12813150685</v>
      </c>
      <c r="AT14" s="256">
        <f>CAC!AT24</f>
        <v>164138.53819178083</v>
      </c>
      <c r="AU14" s="256">
        <f>CAC!AU24</f>
        <v>166212.12813150685</v>
      </c>
      <c r="AV14" s="256">
        <f>CAC!AV24</f>
        <v>164138.53819178083</v>
      </c>
      <c r="AW14" s="256">
        <f>CAC!AW24</f>
        <v>166212.12813150685</v>
      </c>
      <c r="AX14" s="256">
        <f>CAC!AX24</f>
        <v>93000</v>
      </c>
      <c r="AY14" s="256">
        <f>CAC!AY24</f>
        <v>93000</v>
      </c>
      <c r="AZ14" s="256">
        <f>CAC!AZ24</f>
        <v>93000</v>
      </c>
      <c r="BA14" s="256">
        <f>CAC!BA24</f>
        <v>93000</v>
      </c>
      <c r="BB14" s="256">
        <f>CAC!BB24</f>
        <v>93000</v>
      </c>
      <c r="BC14" s="256">
        <f>CAC!BC24</f>
        <v>93000</v>
      </c>
      <c r="BD14" s="256">
        <f>CAC!BD24</f>
        <v>93000</v>
      </c>
      <c r="BE14" s="256">
        <f>CAC!BE24</f>
        <v>93000</v>
      </c>
      <c r="BF14" s="256">
        <f>CAC!BF24</f>
        <v>93000</v>
      </c>
      <c r="BG14" s="256">
        <f>CAC!BG24</f>
        <v>93000</v>
      </c>
      <c r="BH14" s="256">
        <f>CAC!BH24</f>
        <v>93000</v>
      </c>
      <c r="BI14" s="256">
        <f>CAC!BI24</f>
        <v>93000</v>
      </c>
      <c r="BJ14" s="256">
        <f>CAC!BJ24</f>
        <v>0</v>
      </c>
      <c r="BK14" s="256">
        <f>CAC!BK24</f>
        <v>0</v>
      </c>
      <c r="BL14" s="256">
        <f>CAC!BL24</f>
        <v>0</v>
      </c>
      <c r="BM14" s="256">
        <f>CAC!BM24</f>
        <v>0</v>
      </c>
      <c r="BN14" s="256">
        <f>CAC!BN24</f>
        <v>0</v>
      </c>
      <c r="BO14" s="256">
        <f>CAC!BO24</f>
        <v>0</v>
      </c>
      <c r="BP14" s="256">
        <f>CAC!BP24</f>
        <v>0</v>
      </c>
      <c r="BQ14" s="256">
        <f>CAC!BQ24</f>
        <v>0</v>
      </c>
    </row>
    <row r="15" spans="1:69" x14ac:dyDescent="0.3">
      <c r="A15" s="143" t="s">
        <v>302</v>
      </c>
      <c r="B15" s="266">
        <f>SUM(B13:B14)</f>
        <v>31177.19</v>
      </c>
      <c r="C15" s="266">
        <f t="shared" ref="C15:AK15" si="3">SUM(C13:C14)</f>
        <v>9372.08</v>
      </c>
      <c r="D15" s="266">
        <f t="shared" si="3"/>
        <v>9890.4</v>
      </c>
      <c r="E15" s="266">
        <f t="shared" si="3"/>
        <v>8927.9499999999989</v>
      </c>
      <c r="F15" s="266">
        <f t="shared" si="3"/>
        <v>19036.490000000002</v>
      </c>
      <c r="G15" s="266">
        <f t="shared" si="3"/>
        <v>32199.439999999995</v>
      </c>
      <c r="H15" s="266">
        <f t="shared" si="3"/>
        <v>21540.61</v>
      </c>
      <c r="I15" s="266">
        <f t="shared" si="3"/>
        <v>331503.74531193334</v>
      </c>
      <c r="J15" s="266">
        <f t="shared" si="3"/>
        <v>335422.88400194416</v>
      </c>
      <c r="K15" s="266">
        <f t="shared" si="3"/>
        <v>343445.34481185727</v>
      </c>
      <c r="L15" s="266">
        <f t="shared" si="3"/>
        <v>349504.15775140189</v>
      </c>
      <c r="M15" s="266">
        <f t="shared" si="3"/>
        <v>381844.53831366997</v>
      </c>
      <c r="N15" s="266">
        <f t="shared" si="3"/>
        <v>395357.86978438136</v>
      </c>
      <c r="O15" s="266">
        <f t="shared" si="3"/>
        <v>382274.45804737438</v>
      </c>
      <c r="P15" s="266">
        <f t="shared" si="3"/>
        <v>403932.82222720166</v>
      </c>
      <c r="Q15" s="266">
        <f t="shared" si="3"/>
        <v>399394.98095198022</v>
      </c>
      <c r="R15" s="266">
        <f t="shared" si="3"/>
        <v>432792.18164533493</v>
      </c>
      <c r="S15" s="266">
        <f t="shared" si="3"/>
        <v>436577.59677661909</v>
      </c>
      <c r="T15" s="266">
        <f t="shared" si="3"/>
        <v>453586.54919566144</v>
      </c>
      <c r="U15" s="266">
        <f t="shared" si="3"/>
        <v>517271.42352563626</v>
      </c>
      <c r="V15" s="266">
        <f t="shared" si="3"/>
        <v>538898.96141932555</v>
      </c>
      <c r="W15" s="266">
        <f t="shared" si="3"/>
        <v>581204.25130558992</v>
      </c>
      <c r="X15" s="266">
        <f t="shared" si="3"/>
        <v>587132.18966501823</v>
      </c>
      <c r="Y15" s="266">
        <f t="shared" si="3"/>
        <v>621690.64271470706</v>
      </c>
      <c r="Z15" s="266">
        <f t="shared" si="3"/>
        <v>671790.72470402811</v>
      </c>
      <c r="AA15" s="266">
        <f t="shared" si="3"/>
        <v>641748.71679216134</v>
      </c>
      <c r="AB15" s="266">
        <f t="shared" si="3"/>
        <v>693422.81938715803</v>
      </c>
      <c r="AC15" s="266">
        <f t="shared" si="3"/>
        <v>701520.51930717565</v>
      </c>
      <c r="AD15" s="266">
        <f t="shared" si="3"/>
        <v>717953.96128580603</v>
      </c>
      <c r="AE15" s="266">
        <f t="shared" si="3"/>
        <v>710095.07778262405</v>
      </c>
      <c r="AF15" s="266">
        <f t="shared" si="3"/>
        <v>740710.00648546044</v>
      </c>
      <c r="AG15" s="266">
        <f t="shared" si="3"/>
        <v>761586.26163122046</v>
      </c>
      <c r="AH15" s="266">
        <f t="shared" si="3"/>
        <v>784908.47246129205</v>
      </c>
      <c r="AI15" s="266">
        <f t="shared" si="3"/>
        <v>805925.14199171669</v>
      </c>
      <c r="AJ15" s="266">
        <f t="shared" si="3"/>
        <v>785732.45294886269</v>
      </c>
      <c r="AK15" s="266">
        <f t="shared" si="3"/>
        <v>811337.12889618578</v>
      </c>
      <c r="AL15" s="266">
        <f t="shared" ref="AL15:BA15" si="4">SUM(AL13:AL14)</f>
        <v>807515.18467983662</v>
      </c>
      <c r="AM15" s="266">
        <f t="shared" si="4"/>
        <v>754613.98232091148</v>
      </c>
      <c r="AN15" s="266">
        <f t="shared" si="4"/>
        <v>812825.5078922523</v>
      </c>
      <c r="AO15" s="266">
        <f t="shared" si="4"/>
        <v>792797.27981988899</v>
      </c>
      <c r="AP15" s="266">
        <f t="shared" si="4"/>
        <v>815303.20336017746</v>
      </c>
      <c r="AQ15" s="266">
        <f t="shared" si="4"/>
        <v>797264.42121591908</v>
      </c>
      <c r="AR15" s="266">
        <f t="shared" si="4"/>
        <v>821525.86033806007</v>
      </c>
      <c r="AS15" s="266">
        <f t="shared" si="4"/>
        <v>819856.69241181028</v>
      </c>
      <c r="AT15" s="266">
        <f t="shared" si="4"/>
        <v>803458.00096420594</v>
      </c>
      <c r="AU15" s="266">
        <f t="shared" si="4"/>
        <v>824117.07612237206</v>
      </c>
      <c r="AV15" s="266">
        <f t="shared" si="4"/>
        <v>807774.87730416073</v>
      </c>
      <c r="AW15" s="266">
        <f t="shared" si="4"/>
        <v>828331.55655171245</v>
      </c>
      <c r="AX15" s="266">
        <f t="shared" si="4"/>
        <v>225838.61098498636</v>
      </c>
      <c r="AY15" s="266">
        <f t="shared" si="4"/>
        <v>227951.23314836418</v>
      </c>
      <c r="AZ15" s="266">
        <f t="shared" si="4"/>
        <v>230420.83349542393</v>
      </c>
      <c r="BA15" s="266">
        <f t="shared" si="4"/>
        <v>233106.15992331479</v>
      </c>
      <c r="BB15" s="266">
        <f t="shared" ref="BB15:BQ15" si="5">SUM(BB13:BB14)</f>
        <v>237341.62221076401</v>
      </c>
      <c r="BC15" s="266">
        <f t="shared" si="5"/>
        <v>240759.91225439392</v>
      </c>
      <c r="BD15" s="266">
        <f t="shared" si="5"/>
        <v>243682.10318099035</v>
      </c>
      <c r="BE15" s="266">
        <f t="shared" si="5"/>
        <v>247316.74900402775</v>
      </c>
      <c r="BF15" s="266">
        <f t="shared" si="5"/>
        <v>250530.71914532577</v>
      </c>
      <c r="BG15" s="266">
        <f t="shared" si="5"/>
        <v>254351.50047236544</v>
      </c>
      <c r="BH15" s="266">
        <f t="shared" si="5"/>
        <v>258383.66269507373</v>
      </c>
      <c r="BI15" s="266">
        <f t="shared" si="5"/>
        <v>261995.37815140205</v>
      </c>
      <c r="BJ15" s="266">
        <f t="shared" si="5"/>
        <v>9000</v>
      </c>
      <c r="BK15" s="266">
        <f t="shared" si="5"/>
        <v>9000</v>
      </c>
      <c r="BL15" s="266">
        <f t="shared" si="5"/>
        <v>9000</v>
      </c>
      <c r="BM15" s="266">
        <f t="shared" si="5"/>
        <v>9500</v>
      </c>
      <c r="BN15" s="266">
        <f t="shared" si="5"/>
        <v>9500</v>
      </c>
      <c r="BO15" s="266">
        <f t="shared" si="5"/>
        <v>10000</v>
      </c>
      <c r="BP15" s="266">
        <f t="shared" si="5"/>
        <v>10000</v>
      </c>
      <c r="BQ15" s="266">
        <f t="shared" si="5"/>
        <v>10000</v>
      </c>
    </row>
    <row r="16" spans="1:69" x14ac:dyDescent="0.3">
      <c r="A16" s="143"/>
      <c r="B16" s="266"/>
      <c r="C16" s="266"/>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row>
    <row r="17" spans="1:69" x14ac:dyDescent="0.3">
      <c r="A17" t="s">
        <v>303</v>
      </c>
      <c r="B17" s="267">
        <f>B13/B15</f>
        <v>0.90672475614383463</v>
      </c>
      <c r="C17" s="267">
        <f t="shared" ref="C17:AK17" si="6">C13/C15</f>
        <v>0.93039005215491122</v>
      </c>
      <c r="D17" s="267">
        <f t="shared" si="6"/>
        <v>0.94667758634635613</v>
      </c>
      <c r="E17" s="267">
        <f t="shared" si="6"/>
        <v>0.90325886681713052</v>
      </c>
      <c r="F17" s="267">
        <f t="shared" si="6"/>
        <v>0.903108713843781</v>
      </c>
      <c r="G17" s="267">
        <f t="shared" si="6"/>
        <v>0.78866402645511846</v>
      </c>
      <c r="H17" s="267">
        <f t="shared" si="6"/>
        <v>0.62840420953724141</v>
      </c>
      <c r="I17" s="267">
        <f t="shared" si="6"/>
        <v>0.55074221686270985</v>
      </c>
      <c r="J17" s="267">
        <f t="shared" si="6"/>
        <v>0.56052780423409831</v>
      </c>
      <c r="K17" s="267">
        <f t="shared" si="6"/>
        <v>0.56636291634078306</v>
      </c>
      <c r="L17" s="267">
        <f t="shared" si="6"/>
        <v>0.56480058799931288</v>
      </c>
      <c r="M17" s="267">
        <f t="shared" si="6"/>
        <v>0.58635663525293469</v>
      </c>
      <c r="N17" s="267">
        <f t="shared" si="6"/>
        <v>0.58226027693418891</v>
      </c>
      <c r="O17" s="267">
        <f t="shared" si="6"/>
        <v>0.58147515497229119</v>
      </c>
      <c r="P17" s="267">
        <f t="shared" si="6"/>
        <v>0.58851541893761505</v>
      </c>
      <c r="Q17" s="267">
        <f t="shared" si="6"/>
        <v>0.58903204591968727</v>
      </c>
      <c r="R17" s="267">
        <f t="shared" si="6"/>
        <v>0.61595394930744252</v>
      </c>
      <c r="S17" s="267">
        <f t="shared" si="6"/>
        <v>0.6240335294260082</v>
      </c>
      <c r="T17" s="267">
        <f t="shared" si="6"/>
        <v>0.63356027989311314</v>
      </c>
      <c r="U17" s="267">
        <f t="shared" si="6"/>
        <v>0.67867521658429819</v>
      </c>
      <c r="V17" s="267">
        <f t="shared" si="6"/>
        <v>0.69541871493038165</v>
      </c>
      <c r="W17" s="267">
        <f t="shared" si="6"/>
        <v>0.71402114186512633</v>
      </c>
      <c r="X17" s="267">
        <f t="shared" si="6"/>
        <v>0.72044023291342918</v>
      </c>
      <c r="Y17" s="267">
        <f t="shared" si="6"/>
        <v>0.73264495761796211</v>
      </c>
      <c r="Z17" s="267">
        <f t="shared" si="6"/>
        <v>0.75258347277013216</v>
      </c>
      <c r="AA17" s="267">
        <f t="shared" si="6"/>
        <v>0.74746354139646576</v>
      </c>
      <c r="AB17" s="267">
        <f t="shared" si="6"/>
        <v>0.76030190601687453</v>
      </c>
      <c r="AC17" s="267">
        <f t="shared" si="6"/>
        <v>0.76602460844069875</v>
      </c>
      <c r="AD17" s="267">
        <f t="shared" si="6"/>
        <v>0.76849194085671957</v>
      </c>
      <c r="AE17" s="267">
        <f t="shared" si="6"/>
        <v>0.76884991414906378</v>
      </c>
      <c r="AF17" s="267">
        <f t="shared" si="6"/>
        <v>0.77560431656627082</v>
      </c>
      <c r="AG17" s="267">
        <f t="shared" si="6"/>
        <v>0.78175534866463881</v>
      </c>
      <c r="AH17" s="267">
        <f t="shared" si="6"/>
        <v>0.79088193853089628</v>
      </c>
      <c r="AI17" s="267">
        <f t="shared" si="6"/>
        <v>0.79376232422686333</v>
      </c>
      <c r="AJ17" s="267">
        <f t="shared" si="6"/>
        <v>0.79110123608135696</v>
      </c>
      <c r="AK17" s="267">
        <f t="shared" si="6"/>
        <v>0.79513802313270632</v>
      </c>
      <c r="AL17" s="267">
        <f t="shared" ref="AL17:BA17" si="7">AL13/AL15</f>
        <v>0.79416841777729963</v>
      </c>
      <c r="AM17" s="267">
        <f t="shared" si="7"/>
        <v>0.78798251548393661</v>
      </c>
      <c r="AN17" s="267">
        <f t="shared" si="7"/>
        <v>0.79551314947962992</v>
      </c>
      <c r="AO17" s="267">
        <f t="shared" si="7"/>
        <v>0.79296278838258571</v>
      </c>
      <c r="AP17" s="267">
        <f t="shared" si="7"/>
        <v>0.79613458226769762</v>
      </c>
      <c r="AQ17" s="267">
        <f t="shared" si="7"/>
        <v>0.79412283575698661</v>
      </c>
      <c r="AR17" s="267">
        <f t="shared" si="7"/>
        <v>0.79767876319424669</v>
      </c>
      <c r="AS17" s="267">
        <f t="shared" si="7"/>
        <v>0.79726685203660053</v>
      </c>
      <c r="AT17" s="267">
        <f t="shared" si="7"/>
        <v>0.79570987158656326</v>
      </c>
      <c r="AU17" s="267">
        <f t="shared" si="7"/>
        <v>0.79831490822448847</v>
      </c>
      <c r="AV17" s="267">
        <f t="shared" si="7"/>
        <v>0.79680163025177142</v>
      </c>
      <c r="AW17" s="267">
        <f t="shared" si="7"/>
        <v>0.79934106479845279</v>
      </c>
      <c r="AX17" s="267">
        <f t="shared" si="7"/>
        <v>0.5882015055158899</v>
      </c>
      <c r="AY17" s="267">
        <f t="shared" si="7"/>
        <v>0.5920180000102474</v>
      </c>
      <c r="AZ17" s="267">
        <f t="shared" si="7"/>
        <v>0.59639066229726601</v>
      </c>
      <c r="BA17" s="267">
        <f t="shared" si="7"/>
        <v>0.60104014398163341</v>
      </c>
      <c r="BB17" s="267">
        <f t="shared" ref="BB17:BQ17" si="8">BB13/BB15</f>
        <v>0.60815975245414733</v>
      </c>
      <c r="BC17" s="267">
        <f t="shared" si="8"/>
        <v>0.61372306905589213</v>
      </c>
      <c r="BD17" s="267">
        <f t="shared" si="8"/>
        <v>0.61835523090948541</v>
      </c>
      <c r="BE17" s="267">
        <f t="shared" si="8"/>
        <v>0.62396400415854802</v>
      </c>
      <c r="BF17" s="267">
        <f t="shared" si="8"/>
        <v>0.62878803718256471</v>
      </c>
      <c r="BG17" s="267">
        <f t="shared" si="8"/>
        <v>0.63436425644320438</v>
      </c>
      <c r="BH17" s="267">
        <f t="shared" si="8"/>
        <v>0.64007012273933095</v>
      </c>
      <c r="BI17" s="267">
        <f t="shared" si="8"/>
        <v>0.64503190607333116</v>
      </c>
      <c r="BJ17" s="267">
        <f t="shared" si="8"/>
        <v>1</v>
      </c>
      <c r="BK17" s="267">
        <f t="shared" si="8"/>
        <v>1</v>
      </c>
      <c r="BL17" s="267">
        <f t="shared" si="8"/>
        <v>1</v>
      </c>
      <c r="BM17" s="267">
        <f t="shared" si="8"/>
        <v>1</v>
      </c>
      <c r="BN17" s="267">
        <f t="shared" si="8"/>
        <v>1</v>
      </c>
      <c r="BO17" s="267">
        <f t="shared" si="8"/>
        <v>1</v>
      </c>
      <c r="BP17" s="267">
        <f t="shared" si="8"/>
        <v>1</v>
      </c>
      <c r="BQ17" s="267">
        <f t="shared" si="8"/>
        <v>1</v>
      </c>
    </row>
    <row r="18" spans="1:69" x14ac:dyDescent="0.3">
      <c r="A18" t="s">
        <v>304</v>
      </c>
      <c r="B18" s="267">
        <f>B14/B15</f>
        <v>9.3275243856165355E-2</v>
      </c>
      <c r="C18" s="267">
        <f t="shared" ref="C18:AK18" si="9">C14/C15</f>
        <v>6.960994784508881E-2</v>
      </c>
      <c r="D18" s="267">
        <f t="shared" si="9"/>
        <v>5.3322413653643937E-2</v>
      </c>
      <c r="E18" s="267">
        <f t="shared" si="9"/>
        <v>9.6741133182869546E-2</v>
      </c>
      <c r="F18" s="267">
        <f t="shared" si="9"/>
        <v>9.689128615621892E-2</v>
      </c>
      <c r="G18" s="267">
        <f t="shared" si="9"/>
        <v>0.21133597354488154</v>
      </c>
      <c r="H18" s="267">
        <f t="shared" si="9"/>
        <v>0.37159579046275848</v>
      </c>
      <c r="I18" s="267">
        <f t="shared" si="9"/>
        <v>0.44925778313729003</v>
      </c>
      <c r="J18" s="267">
        <f t="shared" si="9"/>
        <v>0.43947219576590174</v>
      </c>
      <c r="K18" s="267">
        <f t="shared" si="9"/>
        <v>0.43363708365921694</v>
      </c>
      <c r="L18" s="267">
        <f t="shared" si="9"/>
        <v>0.43519941200068707</v>
      </c>
      <c r="M18" s="267">
        <f t="shared" si="9"/>
        <v>0.41364336474706537</v>
      </c>
      <c r="N18" s="267">
        <f t="shared" si="9"/>
        <v>0.41773972306581098</v>
      </c>
      <c r="O18" s="267">
        <f t="shared" si="9"/>
        <v>0.41852484502770892</v>
      </c>
      <c r="P18" s="267">
        <f t="shared" si="9"/>
        <v>0.41148458106238484</v>
      </c>
      <c r="Q18" s="267">
        <f t="shared" si="9"/>
        <v>0.41096795408031284</v>
      </c>
      <c r="R18" s="267">
        <f t="shared" si="9"/>
        <v>0.38404605069255748</v>
      </c>
      <c r="S18" s="267">
        <f t="shared" si="9"/>
        <v>0.3759664705739918</v>
      </c>
      <c r="T18" s="267">
        <f t="shared" si="9"/>
        <v>0.36643972010688686</v>
      </c>
      <c r="U18" s="267">
        <f t="shared" si="9"/>
        <v>0.32132478341570186</v>
      </c>
      <c r="V18" s="267">
        <f t="shared" si="9"/>
        <v>0.30458128506961829</v>
      </c>
      <c r="W18" s="267">
        <f t="shared" si="9"/>
        <v>0.28597885813487384</v>
      </c>
      <c r="X18" s="267">
        <f t="shared" si="9"/>
        <v>0.27955976708657082</v>
      </c>
      <c r="Y18" s="267">
        <f t="shared" si="9"/>
        <v>0.26735504238203783</v>
      </c>
      <c r="Z18" s="267">
        <f t="shared" si="9"/>
        <v>0.24741652722986787</v>
      </c>
      <c r="AA18" s="267">
        <f t="shared" si="9"/>
        <v>0.25253645860353413</v>
      </c>
      <c r="AB18" s="267">
        <f t="shared" si="9"/>
        <v>0.23969809398312547</v>
      </c>
      <c r="AC18" s="267">
        <f t="shared" si="9"/>
        <v>0.23397539155930133</v>
      </c>
      <c r="AD18" s="267">
        <f t="shared" si="9"/>
        <v>0.23150805914328043</v>
      </c>
      <c r="AE18" s="267">
        <f t="shared" si="9"/>
        <v>0.23115008585093627</v>
      </c>
      <c r="AF18" s="267">
        <f t="shared" si="9"/>
        <v>0.22439568343372915</v>
      </c>
      <c r="AG18" s="267">
        <f t="shared" si="9"/>
        <v>0.21824465133536117</v>
      </c>
      <c r="AH18" s="267">
        <f t="shared" si="9"/>
        <v>0.20911806146910378</v>
      </c>
      <c r="AI18" s="267">
        <f t="shared" si="9"/>
        <v>0.20623767577313673</v>
      </c>
      <c r="AJ18" s="267">
        <f t="shared" si="9"/>
        <v>0.20889876391864312</v>
      </c>
      <c r="AK18" s="267">
        <f t="shared" si="9"/>
        <v>0.20486197686729363</v>
      </c>
      <c r="AL18" s="267">
        <f t="shared" ref="AL18:BA18" si="10">AL14/AL15</f>
        <v>0.20583158222270034</v>
      </c>
      <c r="AM18" s="267">
        <f t="shared" si="10"/>
        <v>0.21201748451606339</v>
      </c>
      <c r="AN18" s="267">
        <f t="shared" si="10"/>
        <v>0.20448685052037002</v>
      </c>
      <c r="AO18" s="267">
        <f t="shared" si="10"/>
        <v>0.20703721161741437</v>
      </c>
      <c r="AP18" s="267">
        <f t="shared" si="10"/>
        <v>0.20386541773230238</v>
      </c>
      <c r="AQ18" s="267">
        <f t="shared" si="10"/>
        <v>0.20587716424301344</v>
      </c>
      <c r="AR18" s="267">
        <f t="shared" si="10"/>
        <v>0.20232123680575329</v>
      </c>
      <c r="AS18" s="267">
        <f t="shared" si="10"/>
        <v>0.2027331479633995</v>
      </c>
      <c r="AT18" s="267">
        <f t="shared" si="10"/>
        <v>0.20429012841343674</v>
      </c>
      <c r="AU18" s="267">
        <f t="shared" si="10"/>
        <v>0.20168509177551155</v>
      </c>
      <c r="AV18" s="267">
        <f t="shared" si="10"/>
        <v>0.20319836974822858</v>
      </c>
      <c r="AW18" s="267">
        <f t="shared" si="10"/>
        <v>0.20065893520154726</v>
      </c>
      <c r="AX18" s="267">
        <f t="shared" si="10"/>
        <v>0.41179849448411016</v>
      </c>
      <c r="AY18" s="267">
        <f t="shared" si="10"/>
        <v>0.4079819999897526</v>
      </c>
      <c r="AZ18" s="267">
        <f t="shared" si="10"/>
        <v>0.40360933770273399</v>
      </c>
      <c r="BA18" s="267">
        <f t="shared" si="10"/>
        <v>0.39895985601836659</v>
      </c>
      <c r="BB18" s="267">
        <f t="shared" ref="BB18:BQ18" si="11">BB14/BB15</f>
        <v>0.39184024754585262</v>
      </c>
      <c r="BC18" s="267">
        <f t="shared" si="11"/>
        <v>0.38627693094410792</v>
      </c>
      <c r="BD18" s="267">
        <f t="shared" si="11"/>
        <v>0.38164476909051454</v>
      </c>
      <c r="BE18" s="267">
        <f t="shared" si="11"/>
        <v>0.37603599584145198</v>
      </c>
      <c r="BF18" s="267">
        <f t="shared" si="11"/>
        <v>0.37121196281743529</v>
      </c>
      <c r="BG18" s="267">
        <f t="shared" si="11"/>
        <v>0.36563574355679568</v>
      </c>
      <c r="BH18" s="267">
        <f t="shared" si="11"/>
        <v>0.35992987726066905</v>
      </c>
      <c r="BI18" s="267">
        <f t="shared" si="11"/>
        <v>0.35496809392666884</v>
      </c>
      <c r="BJ18" s="267">
        <f t="shared" si="11"/>
        <v>0</v>
      </c>
      <c r="BK18" s="267">
        <f t="shared" si="11"/>
        <v>0</v>
      </c>
      <c r="BL18" s="267">
        <f t="shared" si="11"/>
        <v>0</v>
      </c>
      <c r="BM18" s="267">
        <f t="shared" si="11"/>
        <v>0</v>
      </c>
      <c r="BN18" s="267">
        <f t="shared" si="11"/>
        <v>0</v>
      </c>
      <c r="BO18" s="267">
        <f t="shared" si="11"/>
        <v>0</v>
      </c>
      <c r="BP18" s="267">
        <f t="shared" si="11"/>
        <v>0</v>
      </c>
      <c r="BQ18" s="267">
        <f t="shared" si="11"/>
        <v>0</v>
      </c>
    </row>
    <row r="19" spans="1:69" x14ac:dyDescent="0.3">
      <c r="A19" s="143"/>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row>
    <row r="20" spans="1:69" s="143" customFormat="1" x14ac:dyDescent="0.3">
      <c r="A20" s="143" t="s">
        <v>305</v>
      </c>
      <c r="B20" s="266">
        <f>CAC!B37</f>
        <v>24941.752</v>
      </c>
      <c r="C20" s="266">
        <f>CAC!C37</f>
        <v>7497.6640000000007</v>
      </c>
      <c r="D20" s="266">
        <f>CAC!D37</f>
        <v>7912.3200000000015</v>
      </c>
      <c r="E20" s="266">
        <f>CAC!E37</f>
        <v>7142.36</v>
      </c>
      <c r="F20" s="266">
        <f>CAC!F37</f>
        <v>15229.192000000003</v>
      </c>
      <c r="G20" s="266">
        <f>CAC!G37</f>
        <v>25759.551999999996</v>
      </c>
      <c r="H20" s="266">
        <f>CAC!H37</f>
        <v>17232.488000000001</v>
      </c>
      <c r="I20" s="266">
        <f>CAC!I37</f>
        <v>265202.99624954665</v>
      </c>
      <c r="J20" s="266">
        <f>CAC!J37</f>
        <v>268338.30720155535</v>
      </c>
      <c r="K20" s="266">
        <f>CAC!K37</f>
        <v>274756.27584948583</v>
      </c>
      <c r="L20" s="266">
        <f>CAC!L37</f>
        <v>279603.3262011215</v>
      </c>
      <c r="M20" s="266">
        <f>CAC!M37</f>
        <v>305475.63065093599</v>
      </c>
      <c r="N20" s="266">
        <f>CAC!N37</f>
        <v>316286.29582750506</v>
      </c>
      <c r="O20" s="266">
        <f>CAC!O37</f>
        <v>305819.56643789954</v>
      </c>
      <c r="P20" s="266">
        <f>CAC!P37</f>
        <v>323146.25778176135</v>
      </c>
      <c r="Q20" s="266">
        <f>CAC!Q37</f>
        <v>319515.9847615842</v>
      </c>
      <c r="R20" s="266">
        <f>CAC!R37</f>
        <v>346233.74531626794</v>
      </c>
      <c r="S20" s="266">
        <f>CAC!S37</f>
        <v>349262.07742129534</v>
      </c>
      <c r="T20" s="266">
        <f>CAC!T37</f>
        <v>362869.2393565292</v>
      </c>
      <c r="U20" s="266">
        <f>CAC!U37</f>
        <v>413817.13882050908</v>
      </c>
      <c r="V20" s="266">
        <f>CAC!V37</f>
        <v>431119.16913546046</v>
      </c>
      <c r="W20" s="266">
        <f>CAC!W37</f>
        <v>464963.401044472</v>
      </c>
      <c r="X20" s="266">
        <f>CAC!X37</f>
        <v>469705.75173201464</v>
      </c>
      <c r="Y20" s="266">
        <f>CAC!Y37</f>
        <v>497352.51417176565</v>
      </c>
      <c r="Z20" s="266">
        <f>CAC!Z37</f>
        <v>537432.5797632226</v>
      </c>
      <c r="AA20" s="266">
        <f>CAC!AA37</f>
        <v>513398.97343372909</v>
      </c>
      <c r="AB20" s="266">
        <f>CAC!AB37</f>
        <v>554738.25550972647</v>
      </c>
      <c r="AC20" s="266">
        <f>CAC!AC37</f>
        <v>561216.41544574057</v>
      </c>
      <c r="AD20" s="266">
        <f>CAC!AD37</f>
        <v>574363.16902864492</v>
      </c>
      <c r="AE20" s="266">
        <f>CAC!AE37</f>
        <v>568076.06222609931</v>
      </c>
      <c r="AF20" s="266">
        <f>CAC!AF37</f>
        <v>592568.00518836838</v>
      </c>
      <c r="AG20" s="266">
        <f>CAC!AG37</f>
        <v>609269.00930497644</v>
      </c>
      <c r="AH20" s="266">
        <f>CAC!AH37</f>
        <v>627926.77796903369</v>
      </c>
      <c r="AI20" s="266">
        <f>CAC!AI37</f>
        <v>644740.11359337345</v>
      </c>
      <c r="AJ20" s="266">
        <f>CAC!AJ37</f>
        <v>628585.96235909022</v>
      </c>
      <c r="AK20" s="266">
        <f>CAC!AK37</f>
        <v>649069.70311694872</v>
      </c>
      <c r="AL20" s="266">
        <f>CAC!AL37</f>
        <v>646012.14774386934</v>
      </c>
      <c r="AM20" s="266">
        <f>CAC!AM37</f>
        <v>603691.18585672916</v>
      </c>
      <c r="AN20" s="266">
        <f>CAC!AN37</f>
        <v>650260.40631380188</v>
      </c>
      <c r="AO20" s="266">
        <f>CAC!AO37</f>
        <v>634237.82385591127</v>
      </c>
      <c r="AP20" s="266">
        <f>CAC!AP37</f>
        <v>652242.56268814206</v>
      </c>
      <c r="AQ20" s="266">
        <f>CAC!AQ37</f>
        <v>637811.53697273531</v>
      </c>
      <c r="AR20" s="266">
        <f>CAC!AR37</f>
        <v>657220.68827044812</v>
      </c>
      <c r="AS20" s="266">
        <f>CAC!AS37</f>
        <v>655885.35392944829</v>
      </c>
      <c r="AT20" s="266">
        <f>CAC!AT37</f>
        <v>642766.4007713648</v>
      </c>
      <c r="AU20" s="266">
        <f>CAC!AU37</f>
        <v>659293.66089789767</v>
      </c>
      <c r="AV20" s="266">
        <f>CAC!AV37</f>
        <v>646219.90184332861</v>
      </c>
      <c r="AW20" s="266">
        <f>CAC!AW37</f>
        <v>662665.24524137005</v>
      </c>
      <c r="AX20" s="266">
        <f>CAC!AX37</f>
        <v>180670.8887879891</v>
      </c>
      <c r="AY20" s="266">
        <f>CAC!AY37</f>
        <v>182360.98651869135</v>
      </c>
      <c r="AZ20" s="266">
        <f>CAC!AZ37</f>
        <v>184336.66679633915</v>
      </c>
      <c r="BA20" s="266">
        <f>CAC!BA37</f>
        <v>186484.92793865182</v>
      </c>
      <c r="BB20" s="266">
        <f>CAC!BB37</f>
        <v>189873.29776861123</v>
      </c>
      <c r="BC20" s="266">
        <f>CAC!BC37</f>
        <v>192607.92980351514</v>
      </c>
      <c r="BD20" s="266">
        <f>CAC!BD37</f>
        <v>194945.6825447923</v>
      </c>
      <c r="BE20" s="266">
        <f>CAC!BE37</f>
        <v>197853.39920322219</v>
      </c>
      <c r="BF20" s="266">
        <f>CAC!BF37</f>
        <v>200424.57531626063</v>
      </c>
      <c r="BG20" s="266">
        <f>CAC!BG37</f>
        <v>203481.20037789235</v>
      </c>
      <c r="BH20" s="266">
        <f>CAC!BH37</f>
        <v>206706.93015605898</v>
      </c>
      <c r="BI20" s="266">
        <f>CAC!BI37</f>
        <v>209596.30252112166</v>
      </c>
      <c r="BJ20" s="266">
        <f>CAC!BJ37</f>
        <v>7200</v>
      </c>
      <c r="BK20" s="266">
        <f>CAC!BK37</f>
        <v>7200</v>
      </c>
      <c r="BL20" s="266">
        <f>CAC!BL37</f>
        <v>7200</v>
      </c>
      <c r="BM20" s="266">
        <f>CAC!BM37</f>
        <v>7600</v>
      </c>
      <c r="BN20" s="266">
        <f>CAC!BN37</f>
        <v>7600</v>
      </c>
      <c r="BO20" s="266">
        <f>CAC!BO37</f>
        <v>8000</v>
      </c>
      <c r="BP20" s="266">
        <f>CAC!BP37</f>
        <v>8000</v>
      </c>
      <c r="BQ20" s="266">
        <f>CAC!BQ37</f>
        <v>8000</v>
      </c>
    </row>
    <row r="21" spans="1:69" s="143" customFormat="1" x14ac:dyDescent="0.3">
      <c r="A21" s="143" t="s">
        <v>936</v>
      </c>
      <c r="B21" s="266">
        <f>CAC!B38</f>
        <v>6235.4379999999974</v>
      </c>
      <c r="C21" s="266">
        <f>CAC!C38</f>
        <v>1874.4160000000002</v>
      </c>
      <c r="D21" s="266">
        <f>CAC!D38</f>
        <v>1978.0799999999995</v>
      </c>
      <c r="E21" s="266">
        <f>CAC!E38</f>
        <v>1785.5899999999995</v>
      </c>
      <c r="F21" s="266">
        <f>CAC!F38</f>
        <v>3807.2979999999989</v>
      </c>
      <c r="G21" s="266">
        <f>CAC!G38</f>
        <v>6439.887999999999</v>
      </c>
      <c r="H21" s="266">
        <f>CAC!H38</f>
        <v>4308.1219999999985</v>
      </c>
      <c r="I21" s="266">
        <f>CAC!I38</f>
        <v>66300.749062386662</v>
      </c>
      <c r="J21" s="266">
        <f>CAC!J38</f>
        <v>67084.576800388837</v>
      </c>
      <c r="K21" s="266">
        <f>CAC!K38</f>
        <v>68689.068962371442</v>
      </c>
      <c r="L21" s="266">
        <f>CAC!L38</f>
        <v>69900.83155028036</v>
      </c>
      <c r="M21" s="266">
        <f>CAC!M38</f>
        <v>76368.907662733996</v>
      </c>
      <c r="N21" s="266">
        <f>CAC!N38</f>
        <v>79071.573956876236</v>
      </c>
      <c r="O21" s="266">
        <f>CAC!O38</f>
        <v>76454.891609474857</v>
      </c>
      <c r="P21" s="266">
        <f>CAC!P38</f>
        <v>80786.564445440308</v>
      </c>
      <c r="Q21" s="266">
        <f>CAC!Q38</f>
        <v>79878.99619039605</v>
      </c>
      <c r="R21" s="266">
        <f>CAC!R38</f>
        <v>86558.436329066957</v>
      </c>
      <c r="S21" s="266">
        <f>CAC!S38</f>
        <v>87315.519355323806</v>
      </c>
      <c r="T21" s="266">
        <f>CAC!T38</f>
        <v>90717.309839132271</v>
      </c>
      <c r="U21" s="266">
        <f>CAC!U38</f>
        <v>103454.28470512721</v>
      </c>
      <c r="V21" s="266">
        <f>CAC!V38</f>
        <v>107779.79228386507</v>
      </c>
      <c r="W21" s="266">
        <f>CAC!W38</f>
        <v>116240.85026111794</v>
      </c>
      <c r="X21" s="266">
        <f>CAC!X38</f>
        <v>117426.43793300362</v>
      </c>
      <c r="Y21" s="266">
        <f>CAC!Y38</f>
        <v>124338.12854294138</v>
      </c>
      <c r="Z21" s="266">
        <f>CAC!Z38</f>
        <v>134358.14494080559</v>
      </c>
      <c r="AA21" s="266">
        <f>CAC!AA38</f>
        <v>128349.7433584322</v>
      </c>
      <c r="AB21" s="266">
        <f>CAC!AB38</f>
        <v>138684.56387743159</v>
      </c>
      <c r="AC21" s="266">
        <f>CAC!AC38</f>
        <v>140304.10386143511</v>
      </c>
      <c r="AD21" s="266">
        <f>CAC!AD38</f>
        <v>143590.79225716114</v>
      </c>
      <c r="AE21" s="266">
        <f>CAC!AE38</f>
        <v>142019.01555652477</v>
      </c>
      <c r="AF21" s="266">
        <f>CAC!AF38</f>
        <v>148142.00129709204</v>
      </c>
      <c r="AG21" s="266">
        <f>CAC!AG38</f>
        <v>152317.25232624405</v>
      </c>
      <c r="AH21" s="266">
        <f>CAC!AH38</f>
        <v>156981.69449225839</v>
      </c>
      <c r="AI21" s="266">
        <f>CAC!AI38</f>
        <v>161185.02839834327</v>
      </c>
      <c r="AJ21" s="266">
        <f>CAC!AJ38</f>
        <v>157146.4905897725</v>
      </c>
      <c r="AK21" s="266">
        <f>CAC!AK38</f>
        <v>162267.42577923709</v>
      </c>
      <c r="AL21" s="266">
        <f>CAC!AL38</f>
        <v>161503.03693596731</v>
      </c>
      <c r="AM21" s="266">
        <f>CAC!AM38</f>
        <v>150922.79646418226</v>
      </c>
      <c r="AN21" s="266">
        <f>CAC!AN38</f>
        <v>162565.10157845044</v>
      </c>
      <c r="AO21" s="266">
        <f>CAC!AO38</f>
        <v>158559.45596397776</v>
      </c>
      <c r="AP21" s="266">
        <f>CAC!AP38</f>
        <v>163060.64067203543</v>
      </c>
      <c r="AQ21" s="266">
        <f>CAC!AQ38</f>
        <v>159452.8842431838</v>
      </c>
      <c r="AR21" s="266">
        <f>CAC!AR38</f>
        <v>164305.17206761197</v>
      </c>
      <c r="AS21" s="266">
        <f>CAC!AS38</f>
        <v>163971.33848236201</v>
      </c>
      <c r="AT21" s="266">
        <f>CAC!AT38</f>
        <v>160691.60019284117</v>
      </c>
      <c r="AU21" s="266">
        <f>CAC!AU38</f>
        <v>164823.41522447442</v>
      </c>
      <c r="AV21" s="266">
        <f>CAC!AV38</f>
        <v>161554.97546083215</v>
      </c>
      <c r="AW21" s="266">
        <f>CAC!AW38</f>
        <v>165666.31131034243</v>
      </c>
      <c r="AX21" s="266">
        <f>CAC!AX38</f>
        <v>45167.72219699726</v>
      </c>
      <c r="AY21" s="266">
        <f>CAC!AY38</f>
        <v>45590.246629672823</v>
      </c>
      <c r="AZ21" s="266">
        <f>CAC!AZ38</f>
        <v>46084.166699084773</v>
      </c>
      <c r="BA21" s="266">
        <f>CAC!BA38</f>
        <v>46621.231984662954</v>
      </c>
      <c r="BB21" s="266">
        <f>CAC!BB38</f>
        <v>47468.324442152792</v>
      </c>
      <c r="BC21" s="266">
        <f>CAC!BC38</f>
        <v>48151.982450878771</v>
      </c>
      <c r="BD21" s="266">
        <f>CAC!BD38</f>
        <v>48736.420636198061</v>
      </c>
      <c r="BE21" s="266">
        <f>CAC!BE38</f>
        <v>49463.349800805547</v>
      </c>
      <c r="BF21" s="266">
        <f>CAC!BF38</f>
        <v>50106.143829065142</v>
      </c>
      <c r="BG21" s="266">
        <f>CAC!BG38</f>
        <v>50870.300094473088</v>
      </c>
      <c r="BH21" s="266">
        <f>CAC!BH38</f>
        <v>51676.732539014745</v>
      </c>
      <c r="BI21" s="266">
        <f>CAC!BI38</f>
        <v>52399.075630280393</v>
      </c>
      <c r="BJ21" s="266">
        <f>CAC!BJ38</f>
        <v>1800</v>
      </c>
      <c r="BK21" s="266">
        <f>CAC!BK38</f>
        <v>1800</v>
      </c>
      <c r="BL21" s="266">
        <f>CAC!BL38</f>
        <v>1800</v>
      </c>
      <c r="BM21" s="266">
        <f>CAC!BM38</f>
        <v>1900</v>
      </c>
      <c r="BN21" s="266">
        <f>CAC!BN38</f>
        <v>1900</v>
      </c>
      <c r="BO21" s="266">
        <f>CAC!BO38</f>
        <v>2000</v>
      </c>
      <c r="BP21" s="266">
        <f>CAC!BP38</f>
        <v>2000</v>
      </c>
      <c r="BQ21" s="266">
        <f>CAC!BQ38</f>
        <v>2000</v>
      </c>
    </row>
    <row r="22" spans="1:69" x14ac:dyDescent="0.3">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row>
    <row r="23" spans="1:69" x14ac:dyDescent="0.3">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row>
    <row r="24" spans="1:69" x14ac:dyDescent="0.3">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row>
    <row r="25" spans="1:69" x14ac:dyDescent="0.3">
      <c r="A25" s="143" t="s">
        <v>306</v>
      </c>
      <c r="B25" s="264">
        <f>Summary!C6</f>
        <v>44562</v>
      </c>
      <c r="C25" s="264">
        <f>Summary!D6</f>
        <v>44593</v>
      </c>
      <c r="D25" s="264">
        <f>Summary!E6</f>
        <v>44621</v>
      </c>
      <c r="E25" s="264">
        <f>Summary!F6</f>
        <v>44652</v>
      </c>
      <c r="F25" s="264">
        <f>Summary!G6</f>
        <v>44682</v>
      </c>
      <c r="G25" s="264">
        <f>Summary!H6</f>
        <v>44713</v>
      </c>
      <c r="H25" s="264">
        <f>Summary!I6</f>
        <v>44743</v>
      </c>
      <c r="I25" s="264">
        <f>Summary!J6</f>
        <v>44774</v>
      </c>
      <c r="J25" s="264">
        <f>Summary!K6</f>
        <v>44805</v>
      </c>
      <c r="K25" s="264">
        <f>Summary!L6</f>
        <v>44835</v>
      </c>
      <c r="L25" s="264">
        <f>Summary!M6</f>
        <v>44866</v>
      </c>
      <c r="M25" s="264">
        <f>Summary!N6</f>
        <v>44896</v>
      </c>
      <c r="N25" s="264">
        <f>Summary!O6</f>
        <v>44927</v>
      </c>
      <c r="O25" s="264">
        <f>Summary!P6</f>
        <v>44958</v>
      </c>
      <c r="P25" s="264">
        <f>Summary!Q6</f>
        <v>44986</v>
      </c>
      <c r="Q25" s="264">
        <f>Summary!R6</f>
        <v>45017</v>
      </c>
      <c r="R25" s="264">
        <f>Summary!S6</f>
        <v>45047</v>
      </c>
      <c r="S25" s="264">
        <f>Summary!T6</f>
        <v>45078</v>
      </c>
      <c r="T25" s="264">
        <f>Summary!U6</f>
        <v>45108</v>
      </c>
      <c r="U25" s="264">
        <f>Summary!V6</f>
        <v>45139</v>
      </c>
      <c r="V25" s="264">
        <f>Summary!W6</f>
        <v>45170</v>
      </c>
      <c r="W25" s="264">
        <f>Summary!X6</f>
        <v>45200</v>
      </c>
      <c r="X25" s="264">
        <f>Summary!Y6</f>
        <v>45231</v>
      </c>
      <c r="Y25" s="264">
        <f>Summary!Z6</f>
        <v>45261</v>
      </c>
      <c r="Z25" s="264">
        <f>Summary!AA6</f>
        <v>45292</v>
      </c>
      <c r="AA25" s="264">
        <f>Summary!AB6</f>
        <v>45323</v>
      </c>
      <c r="AB25" s="264">
        <f>Summary!AC6</f>
        <v>45352</v>
      </c>
      <c r="AC25" s="264">
        <f>Summary!AD6</f>
        <v>45383</v>
      </c>
      <c r="AD25" s="264">
        <f>Summary!AE6</f>
        <v>45413</v>
      </c>
      <c r="AE25" s="264">
        <f>Summary!AF6</f>
        <v>45444</v>
      </c>
      <c r="AF25" s="264">
        <f>Summary!AG6</f>
        <v>45474</v>
      </c>
      <c r="AG25" s="264">
        <f>Summary!AH6</f>
        <v>45505</v>
      </c>
      <c r="AH25" s="264">
        <f>Summary!AI6</f>
        <v>45536</v>
      </c>
      <c r="AI25" s="264">
        <f>Summary!AJ6</f>
        <v>45566</v>
      </c>
      <c r="AJ25" s="264">
        <f>Summary!AK6</f>
        <v>45597</v>
      </c>
      <c r="AK25" s="264">
        <f>Summary!AL6</f>
        <v>45627</v>
      </c>
      <c r="AL25" s="264">
        <f>Summary!AM6</f>
        <v>45658</v>
      </c>
      <c r="AM25" s="264">
        <f>Summary!AN6</f>
        <v>45689</v>
      </c>
      <c r="AN25" s="264">
        <f>Summary!AO6</f>
        <v>45717</v>
      </c>
      <c r="AO25" s="264">
        <f>Summary!AP6</f>
        <v>45748</v>
      </c>
      <c r="AP25" s="264">
        <f>Summary!AQ6</f>
        <v>45778</v>
      </c>
      <c r="AQ25" s="264">
        <f>Summary!AR6</f>
        <v>45809</v>
      </c>
      <c r="AR25" s="264">
        <f>Summary!AS6</f>
        <v>45839</v>
      </c>
      <c r="AS25" s="264">
        <f>Summary!AT6</f>
        <v>45870</v>
      </c>
      <c r="AT25" s="264">
        <f>Summary!AU6</f>
        <v>45901</v>
      </c>
      <c r="AU25" s="264">
        <f>Summary!AV6</f>
        <v>45931</v>
      </c>
      <c r="AV25" s="264">
        <f>Summary!AW6</f>
        <v>45962</v>
      </c>
      <c r="AW25" s="264">
        <f>Summary!AX6</f>
        <v>45992</v>
      </c>
      <c r="AX25" s="264">
        <f>Summary!AY6</f>
        <v>46023</v>
      </c>
      <c r="AY25" s="264">
        <f>Summary!AZ6</f>
        <v>46054</v>
      </c>
      <c r="AZ25" s="264">
        <f>Summary!BA6</f>
        <v>46082</v>
      </c>
      <c r="BA25" s="264">
        <f>Summary!BB6</f>
        <v>46113</v>
      </c>
      <c r="BB25" s="264">
        <f>Summary!BC6</f>
        <v>46143</v>
      </c>
      <c r="BC25" s="264">
        <f>Summary!BD6</f>
        <v>46174</v>
      </c>
      <c r="BD25" s="264">
        <f>Summary!BE6</f>
        <v>46204</v>
      </c>
      <c r="BE25" s="264">
        <f>Summary!BF6</f>
        <v>46235</v>
      </c>
      <c r="BF25" s="264">
        <f>Summary!BG6</f>
        <v>46266</v>
      </c>
      <c r="BG25" s="264">
        <f>Summary!BH6</f>
        <v>46296</v>
      </c>
      <c r="BH25" s="264">
        <f>Summary!BI6</f>
        <v>46327</v>
      </c>
      <c r="BI25" s="264">
        <f>Summary!BJ6</f>
        <v>46357</v>
      </c>
      <c r="BJ25" s="264">
        <f>Summary!BK6</f>
        <v>46388</v>
      </c>
      <c r="BK25" s="264">
        <f>Summary!BL6</f>
        <v>46419</v>
      </c>
      <c r="BL25" s="264">
        <f>Summary!BM6</f>
        <v>46447</v>
      </c>
      <c r="BM25" s="264">
        <f>Summary!BN6</f>
        <v>46478</v>
      </c>
      <c r="BN25" s="264">
        <f>Summary!BO6</f>
        <v>46508</v>
      </c>
      <c r="BO25" s="264">
        <f>Summary!BP6</f>
        <v>46539</v>
      </c>
      <c r="BP25" s="264">
        <f>Summary!BQ6</f>
        <v>46569</v>
      </c>
      <c r="BQ25" s="264">
        <f>Summary!BR6</f>
        <v>46600</v>
      </c>
    </row>
    <row r="26" spans="1:69" x14ac:dyDescent="0.3">
      <c r="A26" t="s">
        <v>894</v>
      </c>
      <c r="B26" s="559"/>
      <c r="C26" s="559"/>
      <c r="D26" s="550">
        <f>SUM(B20:D21)/SUM(B10:D10)</f>
        <v>0.1878573136387845</v>
      </c>
      <c r="E26" s="550">
        <f>SUM(C20:E21)/SUM(C10:E10)</f>
        <v>0.10569537797122157</v>
      </c>
      <c r="F26" s="550">
        <f>SUM(D20:F21)/SUM(D10:F10)</f>
        <v>0.1249263048743469</v>
      </c>
      <c r="G26" s="550">
        <f>SUM(E20:G21)/SUM(E10:G10)</f>
        <v>0.19970595668123181</v>
      </c>
      <c r="H26" s="550">
        <f t="shared" ref="H26:BQ26" si="12">SUM(F20:H21)/SUM(F10:H10)</f>
        <v>0.17898435394100692</v>
      </c>
      <c r="I26" s="550">
        <f t="shared" si="12"/>
        <v>0.66525028664396024</v>
      </c>
      <c r="J26" s="550">
        <f t="shared" si="12"/>
        <v>1.0424260660726223</v>
      </c>
      <c r="K26" s="550">
        <f t="shared" si="12"/>
        <v>1.6943783223534341</v>
      </c>
      <c r="L26" s="550">
        <f t="shared" si="12"/>
        <v>1.8866716171791458</v>
      </c>
      <c r="M26" s="550">
        <f t="shared" si="12"/>
        <v>2.1018617709780432</v>
      </c>
      <c r="N26" s="550">
        <f t="shared" si="12"/>
        <v>2.1252527027510077</v>
      </c>
      <c r="O26" s="550">
        <f t="shared" si="12"/>
        <v>2.1121031695090289</v>
      </c>
      <c r="P26" s="550">
        <f t="shared" si="12"/>
        <v>1.9048227528100501</v>
      </c>
      <c r="Q26" s="550">
        <f t="shared" si="12"/>
        <v>1.4882273718680679</v>
      </c>
      <c r="R26" s="550">
        <f t="shared" si="12"/>
        <v>1.6580542793894741</v>
      </c>
      <c r="S26" s="550">
        <f t="shared" si="12"/>
        <v>1.6597885148744049</v>
      </c>
      <c r="T26" s="550">
        <f t="shared" si="12"/>
        <v>1.6519991347291931</v>
      </c>
      <c r="U26" s="550">
        <f t="shared" si="12"/>
        <v>1.5818352882727609</v>
      </c>
      <c r="V26" s="550">
        <f t="shared" si="12"/>
        <v>1.6940815953554604</v>
      </c>
      <c r="W26" s="550">
        <f t="shared" si="12"/>
        <v>1.83426251438525</v>
      </c>
      <c r="X26" s="550">
        <f t="shared" si="12"/>
        <v>2.1164591069859617</v>
      </c>
      <c r="Y26" s="550">
        <f t="shared" si="12"/>
        <v>2.123015279476633</v>
      </c>
      <c r="Z26" s="550">
        <f t="shared" si="12"/>
        <v>2.8082279496062283</v>
      </c>
      <c r="AA26" s="550">
        <f t="shared" si="12"/>
        <v>2.6739773768029242</v>
      </c>
      <c r="AB26" s="550">
        <f t="shared" si="12"/>
        <v>2.5234246313871127</v>
      </c>
      <c r="AC26" s="550">
        <f t="shared" si="12"/>
        <v>1.7489881475810694</v>
      </c>
      <c r="AD26" s="550">
        <f t="shared" si="12"/>
        <v>1.6620997096324475</v>
      </c>
      <c r="AE26" s="550">
        <f t="shared" si="12"/>
        <v>1.7963932680394588</v>
      </c>
      <c r="AF26" s="550">
        <f t="shared" si="12"/>
        <v>2.3017027928837748</v>
      </c>
      <c r="AG26" s="550">
        <f t="shared" si="12"/>
        <v>2.9438232245743796</v>
      </c>
      <c r="AH26" s="550">
        <f t="shared" si="12"/>
        <v>3.7289957368255364</v>
      </c>
      <c r="AI26" s="550">
        <f t="shared" si="12"/>
        <v>3.8238202233668757</v>
      </c>
      <c r="AJ26" s="550">
        <f t="shared" si="12"/>
        <v>3.3730669905358859</v>
      </c>
      <c r="AK26" s="550">
        <f t="shared" si="12"/>
        <v>2.7813519462356471</v>
      </c>
      <c r="AL26" s="550">
        <f t="shared" si="12"/>
        <v>3.0891878977245302</v>
      </c>
      <c r="AM26" s="550">
        <f t="shared" si="12"/>
        <v>3.1844316772282175</v>
      </c>
      <c r="AN26" s="550">
        <f t="shared" si="12"/>
        <v>3.5064629767961191</v>
      </c>
      <c r="AO26" s="550">
        <f t="shared" si="12"/>
        <v>3.5663465329072639</v>
      </c>
      <c r="AP26" s="550">
        <f t="shared" si="12"/>
        <v>3.4642290004770921</v>
      </c>
      <c r="AQ26" s="550">
        <f t="shared" si="12"/>
        <v>3.3482699182746334</v>
      </c>
      <c r="AR26" s="550">
        <f t="shared" si="12"/>
        <v>3.2219453662502855</v>
      </c>
      <c r="AS26" s="550">
        <f t="shared" si="12"/>
        <v>3.1462987220665743</v>
      </c>
      <c r="AT26" s="550">
        <f t="shared" si="12"/>
        <v>3.010056334951646</v>
      </c>
      <c r="AU26" s="550">
        <f t="shared" si="12"/>
        <v>2.7428810547438318</v>
      </c>
      <c r="AV26" s="550">
        <f t="shared" si="12"/>
        <v>2.2844648895518165</v>
      </c>
      <c r="AW26" s="550">
        <f t="shared" si="12"/>
        <v>2.012714271905641</v>
      </c>
      <c r="AX26" s="550">
        <f t="shared" si="12"/>
        <v>1.439693139720764</v>
      </c>
      <c r="AY26" s="550">
        <f t="shared" si="12"/>
        <v>0.99056110846295964</v>
      </c>
      <c r="AZ26" s="550">
        <f t="shared" si="12"/>
        <v>0.49573774930006231</v>
      </c>
      <c r="BA26" s="550">
        <f t="shared" si="12"/>
        <v>0.44845604019930235</v>
      </c>
      <c r="BB26" s="550">
        <f t="shared" si="12"/>
        <v>0.38699798984596712</v>
      </c>
      <c r="BC26" s="550">
        <f t="shared" si="12"/>
        <v>0.34890794041304063</v>
      </c>
      <c r="BD26" s="550">
        <f t="shared" si="12"/>
        <v>0.32587717192235049</v>
      </c>
      <c r="BE26" s="550">
        <f t="shared" si="12"/>
        <v>0.31677043233080737</v>
      </c>
      <c r="BF26" s="550">
        <f t="shared" si="12"/>
        <v>0.31151559778607352</v>
      </c>
      <c r="BG26" s="550">
        <f t="shared" si="12"/>
        <v>0.30411957782216043</v>
      </c>
      <c r="BH26" s="550">
        <f t="shared" si="12"/>
        <v>0.29740601204393835</v>
      </c>
      <c r="BI26" s="550">
        <f t="shared" si="12"/>
        <v>0.29130379590421773</v>
      </c>
      <c r="BJ26" s="550">
        <f t="shared" si="12"/>
        <v>0.19231132692992808</v>
      </c>
      <c r="BK26" s="550">
        <f t="shared" si="12"/>
        <v>0.10013369948194741</v>
      </c>
      <c r="BL26" s="550">
        <f t="shared" si="12"/>
        <v>9.5688181310277891E-3</v>
      </c>
      <c r="BM26" s="550">
        <f t="shared" si="12"/>
        <v>9.4855499042576855E-3</v>
      </c>
      <c r="BN26" s="550">
        <f t="shared" si="12"/>
        <v>9.3515147952924326E-3</v>
      </c>
      <c r="BO26" s="550">
        <f t="shared" si="12"/>
        <v>9.3345805659324887E-3</v>
      </c>
      <c r="BP26" s="550">
        <f t="shared" si="12"/>
        <v>9.3288611238079144E-3</v>
      </c>
      <c r="BQ26" s="550">
        <f t="shared" si="12"/>
        <v>9.3232208640152449E-3</v>
      </c>
    </row>
    <row r="27" spans="1:69" x14ac:dyDescent="0.3">
      <c r="A27" t="s">
        <v>895</v>
      </c>
      <c r="B27" s="559"/>
      <c r="C27" s="559"/>
      <c r="D27" s="560"/>
      <c r="E27" s="559"/>
      <c r="F27" s="561"/>
      <c r="G27" s="551">
        <f t="shared" ref="G27:AL27" si="13">SUM(B20:G21)/SUM(B10:G10)</f>
        <v>0.19412229500975198</v>
      </c>
      <c r="H27" s="551">
        <f t="shared" si="13"/>
        <v>0.14995339748134423</v>
      </c>
      <c r="I27" s="551">
        <f t="shared" si="13"/>
        <v>0.4796420051990804</v>
      </c>
      <c r="J27" s="551">
        <f t="shared" si="13"/>
        <v>0.77843798522430907</v>
      </c>
      <c r="K27" s="551">
        <f t="shared" si="13"/>
        <v>1.0799984188022353</v>
      </c>
      <c r="L27" s="551">
        <f t="shared" si="13"/>
        <v>1.257477360835316</v>
      </c>
      <c r="M27" s="551">
        <f t="shared" si="13"/>
        <v>1.5047454026355689</v>
      </c>
      <c r="N27" s="551">
        <f t="shared" si="13"/>
        <v>1.8971629717776859</v>
      </c>
      <c r="O27" s="551">
        <f t="shared" si="13"/>
        <v>1.9997887496677977</v>
      </c>
      <c r="P27" s="551">
        <f t="shared" si="13"/>
        <v>1.9938574320639137</v>
      </c>
      <c r="Q27" s="551">
        <f t="shared" si="13"/>
        <v>1.7427635927065126</v>
      </c>
      <c r="R27" s="551">
        <f t="shared" si="13"/>
        <v>1.8506071910085415</v>
      </c>
      <c r="S27" s="551">
        <f t="shared" si="13"/>
        <v>1.7695548979078268</v>
      </c>
      <c r="T27" s="551">
        <f t="shared" si="13"/>
        <v>1.5703268754223454</v>
      </c>
      <c r="U27" s="551">
        <f t="shared" si="13"/>
        <v>1.6165836897888628</v>
      </c>
      <c r="V27" s="551">
        <f t="shared" si="13"/>
        <v>1.6782480846782335</v>
      </c>
      <c r="W27" s="551">
        <f t="shared" si="13"/>
        <v>1.7480730047760433</v>
      </c>
      <c r="X27" s="551">
        <f t="shared" si="13"/>
        <v>1.8360523633084331</v>
      </c>
      <c r="Y27" s="551">
        <f t="shared" si="13"/>
        <v>1.9026076674806276</v>
      </c>
      <c r="Z27" s="551">
        <f t="shared" si="13"/>
        <v>2.2517418358061723</v>
      </c>
      <c r="AA27" s="551">
        <f t="shared" si="13"/>
        <v>2.3801143139444494</v>
      </c>
      <c r="AB27" s="551">
        <f t="shared" si="13"/>
        <v>2.317376833611573</v>
      </c>
      <c r="AC27" s="551">
        <f t="shared" si="13"/>
        <v>2.1357291483256953</v>
      </c>
      <c r="AD27" s="551">
        <f t="shared" si="13"/>
        <v>2.0291884879842468</v>
      </c>
      <c r="AE27" s="551">
        <f t="shared" si="13"/>
        <v>2.0883112695386581</v>
      </c>
      <c r="AF27" s="551">
        <f t="shared" si="13"/>
        <v>1.9961903886950878</v>
      </c>
      <c r="AG27" s="551">
        <f t="shared" si="13"/>
        <v>2.1383119352734572</v>
      </c>
      <c r="AH27" s="551">
        <f t="shared" si="13"/>
        <v>2.4553644909568804</v>
      </c>
      <c r="AI27" s="551">
        <f t="shared" si="13"/>
        <v>2.9029505642907605</v>
      </c>
      <c r="AJ27" s="551">
        <f t="shared" si="13"/>
        <v>3.1515226664866951</v>
      </c>
      <c r="AK27" s="551">
        <f t="shared" si="13"/>
        <v>3.1747957957872264</v>
      </c>
      <c r="AL27" s="551">
        <f t="shared" si="13"/>
        <v>3.4134922315952054</v>
      </c>
      <c r="AM27" s="551">
        <f t="shared" ref="AM27:BQ27" si="14">SUM(AH20:AM21)/SUM(AH10:AM10)</f>
        <v>3.2760976589407362</v>
      </c>
      <c r="AN27" s="551">
        <f t="shared" si="14"/>
        <v>3.099999556205137</v>
      </c>
      <c r="AO27" s="551">
        <f t="shared" si="14"/>
        <v>3.3084549649254633</v>
      </c>
      <c r="AP27" s="551">
        <f t="shared" si="14"/>
        <v>3.3198259275148483</v>
      </c>
      <c r="AQ27" s="551">
        <f t="shared" si="14"/>
        <v>3.4250382287148087</v>
      </c>
      <c r="AR27" s="551">
        <f t="shared" si="14"/>
        <v>3.3827655670771932</v>
      </c>
      <c r="AS27" s="551">
        <f t="shared" si="14"/>
        <v>3.297040264202054</v>
      </c>
      <c r="AT27" s="551">
        <f t="shared" si="14"/>
        <v>3.1687960924843068</v>
      </c>
      <c r="AU27" s="551">
        <f t="shared" si="14"/>
        <v>2.9625250810134958</v>
      </c>
      <c r="AV27" s="551">
        <f t="shared" si="14"/>
        <v>2.6472817245497322</v>
      </c>
      <c r="AW27" s="551">
        <f t="shared" si="14"/>
        <v>2.4108658200826345</v>
      </c>
      <c r="AX27" s="551">
        <f t="shared" si="14"/>
        <v>1.9717332113874753</v>
      </c>
      <c r="AY27" s="551">
        <f t="shared" si="14"/>
        <v>1.5749415696488576</v>
      </c>
      <c r="AZ27" s="551">
        <f t="shared" si="14"/>
        <v>1.2082230346571738</v>
      </c>
      <c r="BA27" s="551">
        <f t="shared" si="14"/>
        <v>0.90061436117913185</v>
      </c>
      <c r="BB27" s="551">
        <f t="shared" si="14"/>
        <v>0.63856640083265304</v>
      </c>
      <c r="BC27" s="551">
        <f t="shared" si="14"/>
        <v>0.4081878810642145</v>
      </c>
      <c r="BD27" s="551">
        <f t="shared" si="14"/>
        <v>0.37618734089797823</v>
      </c>
      <c r="BE27" s="551">
        <f t="shared" si="14"/>
        <v>0.34763231075820544</v>
      </c>
      <c r="BF27" s="551">
        <f t="shared" si="14"/>
        <v>0.32876469477576881</v>
      </c>
      <c r="BG27" s="551">
        <f t="shared" si="14"/>
        <v>0.31439860993910784</v>
      </c>
      <c r="BH27" s="551">
        <f t="shared" si="14"/>
        <v>0.3065792400089164</v>
      </c>
      <c r="BI27" s="551">
        <f t="shared" si="14"/>
        <v>0.30084998412473796</v>
      </c>
      <c r="BJ27" s="551">
        <f t="shared" si="14"/>
        <v>0.24522717432850494</v>
      </c>
      <c r="BK27" s="551">
        <f t="shared" si="14"/>
        <v>0.1945429957935223</v>
      </c>
      <c r="BL27" s="551">
        <f t="shared" si="14"/>
        <v>0.1462693540610627</v>
      </c>
      <c r="BM27" s="551">
        <f t="shared" si="14"/>
        <v>9.8530127765177111E-2</v>
      </c>
      <c r="BN27" s="551">
        <f t="shared" si="14"/>
        <v>5.3190851218520095E-2</v>
      </c>
      <c r="BO27" s="551">
        <f t="shared" si="14"/>
        <v>9.4460677738179132E-3</v>
      </c>
      <c r="BP27" s="551">
        <f t="shared" si="14"/>
        <v>9.4038051197744919E-3</v>
      </c>
      <c r="BQ27" s="551">
        <f t="shared" si="14"/>
        <v>9.3368585959112994E-3</v>
      </c>
    </row>
    <row r="28" spans="1:69" x14ac:dyDescent="0.3">
      <c r="A28" t="s">
        <v>896</v>
      </c>
      <c r="B28" s="559"/>
      <c r="C28" s="559"/>
      <c r="D28" s="559"/>
      <c r="E28" s="559"/>
      <c r="F28" s="559"/>
      <c r="G28" s="559"/>
      <c r="H28" s="559"/>
      <c r="I28" s="559"/>
      <c r="J28" s="559"/>
      <c r="K28" s="559"/>
      <c r="L28" s="559"/>
      <c r="M28" s="550">
        <f t="shared" ref="M28:AR28" si="15">SUM(B20:M21)/SUM(B10:M10)</f>
        <v>1.0759675226422474</v>
      </c>
      <c r="N28" s="550">
        <f t="shared" si="15"/>
        <v>1.2435088725820795</v>
      </c>
      <c r="O28" s="550">
        <f t="shared" si="15"/>
        <v>1.3212272170257267</v>
      </c>
      <c r="P28" s="550">
        <f t="shared" si="15"/>
        <v>1.4354834712574045</v>
      </c>
      <c r="Q28" s="550">
        <f t="shared" si="15"/>
        <v>1.4574513780494189</v>
      </c>
      <c r="R28" s="550">
        <f t="shared" si="15"/>
        <v>1.5749266189269195</v>
      </c>
      <c r="S28" s="550">
        <f t="shared" si="15"/>
        <v>1.6481772500299934</v>
      </c>
      <c r="T28" s="550">
        <f t="shared" si="15"/>
        <v>1.7054871366687199</v>
      </c>
      <c r="U28" s="550">
        <f t="shared" si="15"/>
        <v>1.770190738937828</v>
      </c>
      <c r="V28" s="550">
        <f t="shared" si="15"/>
        <v>1.8063884441455282</v>
      </c>
      <c r="W28" s="550">
        <f t="shared" si="15"/>
        <v>1.7457405920702129</v>
      </c>
      <c r="X28" s="550">
        <f t="shared" si="15"/>
        <v>1.8423518683511586</v>
      </c>
      <c r="Y28" s="550">
        <f t="shared" si="15"/>
        <v>1.8435385853975317</v>
      </c>
      <c r="Z28" s="550">
        <f t="shared" si="15"/>
        <v>1.9072459641742314</v>
      </c>
      <c r="AA28" s="550">
        <f t="shared" si="15"/>
        <v>1.9856986005028734</v>
      </c>
      <c r="AB28" s="550">
        <f t="shared" si="15"/>
        <v>1.9961513825429014</v>
      </c>
      <c r="AC28" s="550">
        <f t="shared" si="15"/>
        <v>1.9496315793064913</v>
      </c>
      <c r="AD28" s="550">
        <f t="shared" si="15"/>
        <v>1.9404307846319011</v>
      </c>
      <c r="AE28" s="550">
        <f t="shared" si="15"/>
        <v>2.0016190353672947</v>
      </c>
      <c r="AF28" s="550">
        <f t="shared" si="15"/>
        <v>2.1050074584510856</v>
      </c>
      <c r="AG28" s="550">
        <f t="shared" si="15"/>
        <v>2.2424589373333985</v>
      </c>
      <c r="AH28" s="550">
        <f t="shared" si="15"/>
        <v>2.3895890192654812</v>
      </c>
      <c r="AI28" s="550">
        <f t="shared" si="15"/>
        <v>2.4880396695511164</v>
      </c>
      <c r="AJ28" s="550">
        <f t="shared" si="15"/>
        <v>2.5027361063113096</v>
      </c>
      <c r="AK28" s="550">
        <f t="shared" si="15"/>
        <v>2.5524612205097119</v>
      </c>
      <c r="AL28" s="550">
        <f t="shared" si="15"/>
        <v>2.5604621960482921</v>
      </c>
      <c r="AM28" s="550">
        <f t="shared" si="15"/>
        <v>2.6133598663372801</v>
      </c>
      <c r="AN28" s="550">
        <f t="shared" si="15"/>
        <v>2.7528284122480695</v>
      </c>
      <c r="AO28" s="550">
        <f t="shared" si="15"/>
        <v>3.0977724753743154</v>
      </c>
      <c r="AP28" s="550">
        <f t="shared" si="15"/>
        <v>3.2353279088970903</v>
      </c>
      <c r="AQ28" s="550">
        <f t="shared" si="15"/>
        <v>3.2963622100776493</v>
      </c>
      <c r="AR28" s="550">
        <f t="shared" si="15"/>
        <v>3.3979994039421233</v>
      </c>
      <c r="AS28" s="550">
        <f t="shared" ref="AS28:BQ28" si="16">SUM(AH20:AS21)/SUM(AH10:AS10)</f>
        <v>3.2866549653412935</v>
      </c>
      <c r="AT28" s="550">
        <f t="shared" si="16"/>
        <v>3.1342784601210911</v>
      </c>
      <c r="AU28" s="550">
        <f t="shared" si="16"/>
        <v>3.1238638422751928</v>
      </c>
      <c r="AV28" s="550">
        <f t="shared" si="16"/>
        <v>2.9429220872672381</v>
      </c>
      <c r="AW28" s="550">
        <f t="shared" si="16"/>
        <v>2.8235100862027314</v>
      </c>
      <c r="AX28" s="550">
        <f t="shared" si="16"/>
        <v>2.5268006034249928</v>
      </c>
      <c r="AY28" s="550">
        <f t="shared" si="16"/>
        <v>2.2369218476842709</v>
      </c>
      <c r="AZ28" s="550">
        <f t="shared" si="16"/>
        <v>1.9342763191170593</v>
      </c>
      <c r="BA28" s="550">
        <f t="shared" si="16"/>
        <v>1.6584909800735397</v>
      </c>
      <c r="BB28" s="550">
        <f t="shared" si="16"/>
        <v>1.38622707002936</v>
      </c>
      <c r="BC28" s="550">
        <f t="shared" si="16"/>
        <v>1.1553873813184032</v>
      </c>
      <c r="BD28" s="550">
        <f t="shared" si="16"/>
        <v>0.96302110135729346</v>
      </c>
      <c r="BE28" s="550">
        <f t="shared" si="16"/>
        <v>0.79458605294046725</v>
      </c>
      <c r="BF28" s="550">
        <f t="shared" si="16"/>
        <v>0.65474619163887959</v>
      </c>
      <c r="BG28" s="550">
        <f t="shared" si="16"/>
        <v>0.53531283741765989</v>
      </c>
      <c r="BH28" s="550">
        <f t="shared" si="16"/>
        <v>0.43574049915886032</v>
      </c>
      <c r="BI28" s="550">
        <f t="shared" si="16"/>
        <v>0.34423148634475292</v>
      </c>
      <c r="BJ28" s="550">
        <f t="shared" si="16"/>
        <v>0.29999704169786878</v>
      </c>
      <c r="BK28" s="550">
        <f t="shared" si="16"/>
        <v>0.26106709876326883</v>
      </c>
      <c r="BL28" s="550">
        <f t="shared" si="16"/>
        <v>0.22772475625935035</v>
      </c>
      <c r="BM28" s="550">
        <f t="shared" si="16"/>
        <v>0.19640588629018219</v>
      </c>
      <c r="BN28" s="550">
        <f t="shared" si="16"/>
        <v>0.16903017197644982</v>
      </c>
      <c r="BO28" s="550">
        <f t="shared" si="16"/>
        <v>0.14334565578433081</v>
      </c>
      <c r="BP28" s="550">
        <f t="shared" si="16"/>
        <v>0.11858982420815159</v>
      </c>
      <c r="BQ28" s="550">
        <f t="shared" si="16"/>
        <v>9.514493658497053E-2</v>
      </c>
    </row>
    <row r="29" spans="1:69" x14ac:dyDescent="0.3">
      <c r="A29" t="s">
        <v>897</v>
      </c>
      <c r="B29" s="559"/>
      <c r="C29" s="559"/>
      <c r="D29" s="550">
        <f t="shared" ref="D29:AI29" si="17">SUM(B20:D20)/SUM(B9:D9)</f>
        <v>0.15479399773313951</v>
      </c>
      <c r="E29" s="550">
        <f t="shared" si="17"/>
        <v>8.7956889080214387E-2</v>
      </c>
      <c r="F29" s="550">
        <f t="shared" si="17"/>
        <v>0.10297461707970176</v>
      </c>
      <c r="G29" s="550">
        <f t="shared" si="17"/>
        <v>0.16393098484719995</v>
      </c>
      <c r="H29" s="550">
        <f t="shared" si="17"/>
        <v>0.14318748315280555</v>
      </c>
      <c r="I29" s="550">
        <f t="shared" si="17"/>
        <v>0.58527963588696763</v>
      </c>
      <c r="J29" s="550">
        <f t="shared" si="17"/>
        <v>0.99239555155215209</v>
      </c>
      <c r="K29" s="550">
        <f t="shared" si="17"/>
        <v>1.8475373241156292</v>
      </c>
      <c r="L29" s="550">
        <f t="shared" si="17"/>
        <v>2.136877686369254</v>
      </c>
      <c r="M29" s="550">
        <f t="shared" si="17"/>
        <v>2.4566720934329807</v>
      </c>
      <c r="N29" s="550">
        <f t="shared" si="17"/>
        <v>2.4526945651144558</v>
      </c>
      <c r="O29" s="550">
        <f t="shared" si="17"/>
        <v>2.4093025790034823</v>
      </c>
      <c r="P29" s="550">
        <f t="shared" si="17"/>
        <v>2.0774771869168482</v>
      </c>
      <c r="Q29" s="550">
        <f t="shared" si="17"/>
        <v>1.5055266809226111</v>
      </c>
      <c r="R29" s="550">
        <f t="shared" si="17"/>
        <v>1.7123740049517118</v>
      </c>
      <c r="S29" s="550">
        <f t="shared" si="17"/>
        <v>1.7059021974775588</v>
      </c>
      <c r="T29" s="550">
        <f t="shared" si="17"/>
        <v>1.6799445430064959</v>
      </c>
      <c r="U29" s="550">
        <f t="shared" si="17"/>
        <v>1.5692661402067367</v>
      </c>
      <c r="V29" s="550">
        <f t="shared" si="17"/>
        <v>1.683352679181183</v>
      </c>
      <c r="W29" s="550">
        <f t="shared" si="17"/>
        <v>1.8256441937288386</v>
      </c>
      <c r="X29" s="550">
        <f t="shared" si="17"/>
        <v>2.167917971288805</v>
      </c>
      <c r="Y29" s="550">
        <f t="shared" si="17"/>
        <v>2.153416040523688</v>
      </c>
      <c r="Z29" s="550">
        <f t="shared" si="17"/>
        <v>3.0703894809530667</v>
      </c>
      <c r="AA29" s="550">
        <f t="shared" si="17"/>
        <v>2.8537955158870365</v>
      </c>
      <c r="AB29" s="550">
        <f t="shared" si="17"/>
        <v>2.6213384631945766</v>
      </c>
      <c r="AC29" s="550">
        <f t="shared" si="17"/>
        <v>1.6626057595808124</v>
      </c>
      <c r="AD29" s="550">
        <f t="shared" si="17"/>
        <v>1.5578966267134673</v>
      </c>
      <c r="AE29" s="550">
        <f t="shared" si="17"/>
        <v>1.7079254603513632</v>
      </c>
      <c r="AF29" s="550">
        <f t="shared" si="17"/>
        <v>2.3056574570672592</v>
      </c>
      <c r="AG29" s="550">
        <f t="shared" si="17"/>
        <v>3.1605590655704363</v>
      </c>
      <c r="AH29" s="550">
        <f t="shared" si="17"/>
        <v>4.3565804582437586</v>
      </c>
      <c r="AI29" s="550">
        <f t="shared" si="17"/>
        <v>4.4807997639699604</v>
      </c>
      <c r="AJ29" s="550">
        <f t="shared" ref="AJ29:BO29" si="18">SUM(AH20:AJ20)/SUM(AH9:AJ9)</f>
        <v>3.7463110422098467</v>
      </c>
      <c r="AK29" s="550">
        <f t="shared" si="18"/>
        <v>2.8908207204051317</v>
      </c>
      <c r="AL29" s="550">
        <f t="shared" si="18"/>
        <v>3.3310265163981096</v>
      </c>
      <c r="AM29" s="550">
        <f t="shared" si="18"/>
        <v>3.5000424639954786</v>
      </c>
      <c r="AN29" s="550">
        <f t="shared" si="18"/>
        <v>4.0210872802421171</v>
      </c>
      <c r="AO29" s="550">
        <f t="shared" si="18"/>
        <v>4.1498668484097632</v>
      </c>
      <c r="AP29" s="550">
        <f t="shared" si="18"/>
        <v>3.9525322303221531</v>
      </c>
      <c r="AQ29" s="550">
        <f t="shared" si="18"/>
        <v>3.7917082236784014</v>
      </c>
      <c r="AR29" s="550">
        <f t="shared" si="18"/>
        <v>3.5894466136982954</v>
      </c>
      <c r="AS29" s="550">
        <f t="shared" si="18"/>
        <v>3.4837813913796993</v>
      </c>
      <c r="AT29" s="550">
        <f t="shared" si="18"/>
        <v>3.2871805764222879</v>
      </c>
      <c r="AU29" s="550">
        <f t="shared" si="18"/>
        <v>2.9097469241249652</v>
      </c>
      <c r="AV29" s="550">
        <f t="shared" si="18"/>
        <v>2.3071395227500986</v>
      </c>
      <c r="AW29" s="550">
        <f t="shared" si="18"/>
        <v>1.9710928813479001</v>
      </c>
      <c r="AX29" s="550">
        <f t="shared" si="18"/>
        <v>1.3957413209052767</v>
      </c>
      <c r="AY29" s="550">
        <f t="shared" si="18"/>
        <v>0.96221824856188476</v>
      </c>
      <c r="AZ29" s="550">
        <f t="shared" si="18"/>
        <v>0.47617992149683502</v>
      </c>
      <c r="BA29" s="550">
        <f t="shared" si="18"/>
        <v>0.42264149578597776</v>
      </c>
      <c r="BB29" s="550">
        <f t="shared" si="18"/>
        <v>0.3558574184701126</v>
      </c>
      <c r="BC29" s="550">
        <f t="shared" si="18"/>
        <v>0.31599692416504699</v>
      </c>
      <c r="BD29" s="550">
        <f t="shared" si="18"/>
        <v>0.29242622123765477</v>
      </c>
      <c r="BE29" s="550">
        <f t="shared" si="18"/>
        <v>0.2831759798334133</v>
      </c>
      <c r="BF29" s="550">
        <f t="shared" si="18"/>
        <v>0.27784251502908314</v>
      </c>
      <c r="BG29" s="550">
        <f t="shared" si="18"/>
        <v>0.27038911360430717</v>
      </c>
      <c r="BH29" s="550">
        <f t="shared" si="18"/>
        <v>0.26365503912473448</v>
      </c>
      <c r="BI29" s="550">
        <f t="shared" si="18"/>
        <v>0.25755927869995593</v>
      </c>
      <c r="BJ29" s="550">
        <f t="shared" si="18"/>
        <v>0.16961849734912862</v>
      </c>
      <c r="BK29" s="550">
        <f t="shared" si="18"/>
        <v>8.827479177824786E-2</v>
      </c>
      <c r="BL29" s="550">
        <f t="shared" si="18"/>
        <v>8.4371883132060774E-3</v>
      </c>
      <c r="BM29" s="550">
        <f t="shared" si="18"/>
        <v>8.3501178489413779E-3</v>
      </c>
      <c r="BN29" s="550">
        <f t="shared" si="18"/>
        <v>8.2147809157034641E-3</v>
      </c>
      <c r="BO29" s="550">
        <f t="shared" si="18"/>
        <v>8.1794085049737841E-3</v>
      </c>
      <c r="BP29" s="550">
        <f t="shared" ref="BP29:BQ29" si="19">SUM(BN20:BP20)/SUM(BN9:BP9)</f>
        <v>8.1692250306426902E-3</v>
      </c>
      <c r="BQ29" s="550">
        <f t="shared" si="19"/>
        <v>8.1594050798399174E-3</v>
      </c>
    </row>
    <row r="30" spans="1:69" x14ac:dyDescent="0.3">
      <c r="A30" t="s">
        <v>898</v>
      </c>
      <c r="B30" s="559"/>
      <c r="C30" s="559"/>
      <c r="D30" s="560"/>
      <c r="E30" s="559"/>
      <c r="F30" s="561"/>
      <c r="G30" s="550">
        <f t="shared" ref="G30:AL30" si="20">SUM(B20:G20)/SUM(B9:G9)</f>
        <v>0.15963386858196268</v>
      </c>
      <c r="H30" s="550">
        <f t="shared" si="20"/>
        <v>0.12182847677751094</v>
      </c>
      <c r="I30" s="550">
        <f t="shared" si="20"/>
        <v>0.41244313505273339</v>
      </c>
      <c r="J30" s="550">
        <f t="shared" si="20"/>
        <v>0.70575632195533633</v>
      </c>
      <c r="K30" s="550">
        <f t="shared" si="20"/>
        <v>1.0265492222506982</v>
      </c>
      <c r="L30" s="550">
        <f t="shared" si="20"/>
        <v>1.2405890383026446</v>
      </c>
      <c r="M30" s="550">
        <f t="shared" si="20"/>
        <v>1.558693965834407</v>
      </c>
      <c r="N30" s="550">
        <f t="shared" si="20"/>
        <v>2.1238047602237891</v>
      </c>
      <c r="O30" s="550">
        <f t="shared" si="20"/>
        <v>2.2730901326863684</v>
      </c>
      <c r="P30" s="550">
        <f t="shared" si="20"/>
        <v>2.2423445375760362</v>
      </c>
      <c r="Q30" s="550">
        <f t="shared" si="20"/>
        <v>1.8544832698353961</v>
      </c>
      <c r="R30" s="550">
        <f t="shared" si="20"/>
        <v>1.99114543457242</v>
      </c>
      <c r="S30" s="550">
        <f t="shared" si="20"/>
        <v>1.8669180262345844</v>
      </c>
      <c r="T30" s="550">
        <f t="shared" si="20"/>
        <v>1.5927356119645535</v>
      </c>
      <c r="U30" s="550">
        <f t="shared" si="20"/>
        <v>1.6330845123227391</v>
      </c>
      <c r="V30" s="550">
        <f t="shared" si="20"/>
        <v>1.6935751274755402</v>
      </c>
      <c r="W30" s="550">
        <f t="shared" si="20"/>
        <v>1.7575248765080027</v>
      </c>
      <c r="X30" s="550">
        <f t="shared" si="20"/>
        <v>1.849155307985366</v>
      </c>
      <c r="Y30" s="550">
        <f t="shared" si="20"/>
        <v>1.9094591061560586</v>
      </c>
      <c r="Z30" s="550">
        <f t="shared" si="20"/>
        <v>2.3307582233270763</v>
      </c>
      <c r="AA30" s="550">
        <f t="shared" si="20"/>
        <v>2.485264297893957</v>
      </c>
      <c r="AB30" s="550">
        <f t="shared" si="20"/>
        <v>2.3777624075576758</v>
      </c>
      <c r="AC30" s="550">
        <f t="shared" si="20"/>
        <v>2.1318670000382305</v>
      </c>
      <c r="AD30" s="550">
        <f t="shared" si="20"/>
        <v>1.9898629231046567</v>
      </c>
      <c r="AE30" s="550">
        <f t="shared" si="20"/>
        <v>2.0554195375199771</v>
      </c>
      <c r="AF30" s="550">
        <f t="shared" si="20"/>
        <v>1.9419110423274508</v>
      </c>
      <c r="AG30" s="550">
        <f t="shared" si="20"/>
        <v>2.1034838399413713</v>
      </c>
      <c r="AH30" s="550">
        <f t="shared" si="20"/>
        <v>2.4927121263935543</v>
      </c>
      <c r="AI30" s="550">
        <f t="shared" si="20"/>
        <v>3.0848129102861379</v>
      </c>
      <c r="AJ30" s="550">
        <f t="shared" si="20"/>
        <v>3.4390313167596642</v>
      </c>
      <c r="AK30" s="550">
        <f t="shared" si="20"/>
        <v>3.4582115866652452</v>
      </c>
      <c r="AL30" s="550">
        <f t="shared" si="20"/>
        <v>3.8151415680073097</v>
      </c>
      <c r="AM30" s="550">
        <f t="shared" ref="AM30:BQ30" si="21">SUM(AH20:AM20)/SUM(AH9:AM9)</f>
        <v>3.6190722767990904</v>
      </c>
      <c r="AN30" s="550">
        <f t="shared" si="21"/>
        <v>3.3603160606451103</v>
      </c>
      <c r="AO30" s="550">
        <f t="shared" si="21"/>
        <v>3.6918714084710422</v>
      </c>
      <c r="AP30" s="550">
        <f t="shared" si="21"/>
        <v>3.7147833700488162</v>
      </c>
      <c r="AQ30" s="550">
        <f t="shared" si="21"/>
        <v>3.9023016973787641</v>
      </c>
      <c r="AR30" s="550">
        <f t="shared" si="21"/>
        <v>3.8450768961982633</v>
      </c>
      <c r="AS30" s="550">
        <f t="shared" si="21"/>
        <v>3.7025317828861786</v>
      </c>
      <c r="AT30" s="550">
        <f t="shared" si="21"/>
        <v>3.5194234616671651</v>
      </c>
      <c r="AU30" s="550">
        <f t="shared" si="21"/>
        <v>3.2131363514128526</v>
      </c>
      <c r="AV30" s="550">
        <f t="shared" si="21"/>
        <v>2.7763026785086531</v>
      </c>
      <c r="AW30" s="550">
        <f t="shared" si="21"/>
        <v>2.4625027128650663</v>
      </c>
      <c r="AX30" s="550">
        <f t="shared" si="21"/>
        <v>1.9812008762904165</v>
      </c>
      <c r="AY30" s="550">
        <f t="shared" si="21"/>
        <v>1.5567069724349545</v>
      </c>
      <c r="AZ30" s="550">
        <f t="shared" si="21"/>
        <v>1.1710999734266965</v>
      </c>
      <c r="BA30" s="550">
        <f t="shared" si="21"/>
        <v>0.85970789502545442</v>
      </c>
      <c r="BB30" s="550">
        <f t="shared" si="21"/>
        <v>0.60054480833770507</v>
      </c>
      <c r="BC30" s="550">
        <f t="shared" si="21"/>
        <v>0.37841305760812299</v>
      </c>
      <c r="BD30" s="550">
        <f t="shared" si="21"/>
        <v>0.34433303291646988</v>
      </c>
      <c r="BE30" s="550">
        <f t="shared" si="21"/>
        <v>0.3146118859642103</v>
      </c>
      <c r="BF30" s="550">
        <f t="shared" si="21"/>
        <v>0.29529799284458869</v>
      </c>
      <c r="BG30" s="550">
        <f t="shared" si="21"/>
        <v>0.28074940075055543</v>
      </c>
      <c r="BH30" s="550">
        <f t="shared" si="21"/>
        <v>0.27286179532797677</v>
      </c>
      <c r="BI30" s="550">
        <f t="shared" si="21"/>
        <v>0.26709512574468491</v>
      </c>
      <c r="BJ30" s="550">
        <f t="shared" si="21"/>
        <v>0.2171094842822178</v>
      </c>
      <c r="BK30" s="550">
        <f t="shared" si="21"/>
        <v>0.1719622922004535</v>
      </c>
      <c r="BL30" s="550">
        <f t="shared" si="21"/>
        <v>0.12914290757433269</v>
      </c>
      <c r="BM30" s="550">
        <f t="shared" si="21"/>
        <v>8.6817485759935573E-2</v>
      </c>
      <c r="BN30" s="550">
        <f t="shared" si="21"/>
        <v>4.6805309551664967E-2</v>
      </c>
      <c r="BO30" s="550">
        <f t="shared" si="21"/>
        <v>8.3016993346191129E-3</v>
      </c>
      <c r="BP30" s="550">
        <f t="shared" si="21"/>
        <v>8.255509059753004E-3</v>
      </c>
      <c r="BQ30" s="550">
        <f t="shared" si="21"/>
        <v>8.1860447264979052E-3</v>
      </c>
    </row>
    <row r="31" spans="1:69" x14ac:dyDescent="0.3">
      <c r="A31" t="s">
        <v>899</v>
      </c>
      <c r="B31" s="559"/>
      <c r="C31" s="559"/>
      <c r="D31" s="559"/>
      <c r="E31" s="559"/>
      <c r="F31" s="559"/>
      <c r="G31" s="559"/>
      <c r="H31" s="559"/>
      <c r="I31" s="559"/>
      <c r="J31" s="559"/>
      <c r="K31" s="559"/>
      <c r="L31" s="559"/>
      <c r="M31" s="551">
        <f t="shared" ref="M31:AR31" si="22">SUM(B20:M20)/SUM(B9:M9)</f>
        <v>1.0272816069642587</v>
      </c>
      <c r="N31" s="551">
        <f t="shared" si="22"/>
        <v>1.2196344922738087</v>
      </c>
      <c r="O31" s="551">
        <f t="shared" si="22"/>
        <v>1.3131327399913513</v>
      </c>
      <c r="P31" s="551">
        <f t="shared" si="22"/>
        <v>1.4537929862658727</v>
      </c>
      <c r="Q31" s="551">
        <f t="shared" si="22"/>
        <v>1.4749964691941946</v>
      </c>
      <c r="R31" s="551">
        <f t="shared" si="22"/>
        <v>1.626064326886963</v>
      </c>
      <c r="S31" s="551">
        <f t="shared" si="22"/>
        <v>1.7242367898040101</v>
      </c>
      <c r="T31" s="551">
        <f t="shared" si="22"/>
        <v>1.7997625680656115</v>
      </c>
      <c r="U31" s="551">
        <f t="shared" si="22"/>
        <v>1.87173067584816</v>
      </c>
      <c r="V31" s="551">
        <f t="shared" si="22"/>
        <v>1.9021982090013485</v>
      </c>
      <c r="W31" s="551">
        <f t="shared" si="22"/>
        <v>1.7987683721771177</v>
      </c>
      <c r="X31" s="551">
        <f t="shared" si="22"/>
        <v>1.9083178607299718</v>
      </c>
      <c r="Y31" s="551">
        <f t="shared" si="22"/>
        <v>1.8910960500748466</v>
      </c>
      <c r="Z31" s="551">
        <f t="shared" si="22"/>
        <v>1.9538956132696181</v>
      </c>
      <c r="AA31" s="551">
        <f t="shared" si="22"/>
        <v>2.0380210061757293</v>
      </c>
      <c r="AB31" s="551">
        <f t="shared" si="22"/>
        <v>2.0310458804890259</v>
      </c>
      <c r="AC31" s="551">
        <f t="shared" si="22"/>
        <v>1.9528338105237737</v>
      </c>
      <c r="AD31" s="551">
        <f t="shared" si="22"/>
        <v>1.9261306503741544</v>
      </c>
      <c r="AE31" s="551">
        <f t="shared" si="22"/>
        <v>1.9879875253693946</v>
      </c>
      <c r="AF31" s="551">
        <f t="shared" si="22"/>
        <v>2.1016161345237254</v>
      </c>
      <c r="AG31" s="551">
        <f t="shared" si="22"/>
        <v>2.262361421822261</v>
      </c>
      <c r="AH31" s="551">
        <f t="shared" si="22"/>
        <v>2.4382229739583647</v>
      </c>
      <c r="AI31" s="551">
        <f t="shared" si="22"/>
        <v>2.5546973045853147</v>
      </c>
      <c r="AJ31" s="551">
        <f t="shared" si="22"/>
        <v>2.5638841699420296</v>
      </c>
      <c r="AK31" s="551">
        <f t="shared" si="22"/>
        <v>2.6201799728901496</v>
      </c>
      <c r="AL31" s="551">
        <f t="shared" si="22"/>
        <v>2.6263606574797072</v>
      </c>
      <c r="AM31" s="551">
        <f t="shared" si="22"/>
        <v>2.6939728413145088</v>
      </c>
      <c r="AN31" s="551">
        <f t="shared" si="22"/>
        <v>2.8789741519165073</v>
      </c>
      <c r="AO31" s="551">
        <f t="shared" si="22"/>
        <v>3.3690704610235134</v>
      </c>
      <c r="AP31" s="551">
        <f t="shared" si="22"/>
        <v>3.5746094096268304</v>
      </c>
      <c r="AQ31" s="551">
        <f t="shared" si="22"/>
        <v>3.6689662154784406</v>
      </c>
      <c r="AR31" s="551">
        <f t="shared" si="22"/>
        <v>3.8301092321027865</v>
      </c>
      <c r="AS31" s="551">
        <f t="shared" ref="AS31:BQ31" si="23">SUM(AH20:AS20)/SUM(AH9:AS9)</f>
        <v>3.6608020298426336</v>
      </c>
      <c r="AT31" s="551">
        <f t="shared" si="23"/>
        <v>3.4386267345856525</v>
      </c>
      <c r="AU31" s="551">
        <f t="shared" si="23"/>
        <v>3.4330285647818495</v>
      </c>
      <c r="AV31" s="551">
        <f t="shared" si="23"/>
        <v>3.1739220624281685</v>
      </c>
      <c r="AW31" s="551">
        <f t="shared" si="23"/>
        <v>3.0107798314668783</v>
      </c>
      <c r="AX31" s="551">
        <f t="shared" si="23"/>
        <v>2.6603401212702589</v>
      </c>
      <c r="AY31" s="551">
        <f t="shared" si="23"/>
        <v>2.3177846978235701</v>
      </c>
      <c r="AZ31" s="551">
        <f t="shared" si="23"/>
        <v>1.9675958693826714</v>
      </c>
      <c r="BA31" s="551">
        <f t="shared" si="23"/>
        <v>1.6561319005747666</v>
      </c>
      <c r="BB31" s="551">
        <f t="shared" si="23"/>
        <v>1.3557905376794652</v>
      </c>
      <c r="BC31" s="551">
        <f t="shared" si="23"/>
        <v>1.1093462234112783</v>
      </c>
      <c r="BD31" s="551">
        <f t="shared" si="23"/>
        <v>0.91132371682625857</v>
      </c>
      <c r="BE31" s="551">
        <f t="shared" si="23"/>
        <v>0.74191069051907932</v>
      </c>
      <c r="BF31" s="551">
        <f t="shared" si="23"/>
        <v>0.60452588720374889</v>
      </c>
      <c r="BG31" s="551">
        <f t="shared" si="23"/>
        <v>0.48993551261835677</v>
      </c>
      <c r="BH31" s="551">
        <f t="shared" si="23"/>
        <v>0.39608233396855147</v>
      </c>
      <c r="BI31" s="551">
        <f t="shared" si="23"/>
        <v>0.31093034031372141</v>
      </c>
      <c r="BJ31" s="551">
        <f t="shared" si="23"/>
        <v>0.26928856218459002</v>
      </c>
      <c r="BK31" s="551">
        <f t="shared" si="23"/>
        <v>0.23312494228700245</v>
      </c>
      <c r="BL31" s="551">
        <f t="shared" si="23"/>
        <v>0.20260050113845554</v>
      </c>
      <c r="BM31" s="551">
        <f t="shared" si="23"/>
        <v>0.17410563935794229</v>
      </c>
      <c r="BN31" s="551">
        <f t="shared" si="23"/>
        <v>0.14951151489037684</v>
      </c>
      <c r="BO31" s="551">
        <f t="shared" si="23"/>
        <v>0.126565910919196</v>
      </c>
      <c r="BP31" s="551">
        <f t="shared" si="23"/>
        <v>0.10451605260957242</v>
      </c>
      <c r="BQ31" s="551">
        <f t="shared" si="23"/>
        <v>8.3733169096547197E-2</v>
      </c>
    </row>
    <row r="32" spans="1:69" x14ac:dyDescent="0.3">
      <c r="A32" t="s">
        <v>900</v>
      </c>
      <c r="B32" s="559"/>
      <c r="C32" s="559"/>
      <c r="D32" s="550">
        <f t="shared" ref="D32:AI32" si="24">IFERROR(SUM(B21:D21)/SUM(B8:D8),0)</f>
        <v>1.2900726497604733</v>
      </c>
      <c r="E32" s="550">
        <f t="shared" si="24"/>
        <v>0.54676662869123749</v>
      </c>
      <c r="F32" s="550">
        <f t="shared" si="24"/>
        <v>0.84812448181435762</v>
      </c>
      <c r="G32" s="550">
        <f t="shared" si="24"/>
        <v>1.5715923820722888</v>
      </c>
      <c r="H32" s="550">
        <f t="shared" si="24"/>
        <v>0</v>
      </c>
      <c r="I32" s="550">
        <f t="shared" si="24"/>
        <v>1.4670753525249074</v>
      </c>
      <c r="J32" s="550">
        <f t="shared" si="24"/>
        <v>1.3057346980791029</v>
      </c>
      <c r="K32" s="550">
        <f t="shared" si="24"/>
        <v>1.2724417227296541</v>
      </c>
      <c r="L32" s="550">
        <f t="shared" si="24"/>
        <v>1.2848850934953118</v>
      </c>
      <c r="M32" s="550">
        <f t="shared" si="24"/>
        <v>1.3322240840898301</v>
      </c>
      <c r="N32" s="550">
        <f t="shared" si="24"/>
        <v>1.3854214961769817</v>
      </c>
      <c r="O32" s="550">
        <f t="shared" si="24"/>
        <v>1.4142728958474657</v>
      </c>
      <c r="P32" s="550">
        <f t="shared" si="24"/>
        <v>1.4295845784444574</v>
      </c>
      <c r="Q32" s="550">
        <f t="shared" si="24"/>
        <v>1.4228310062724467</v>
      </c>
      <c r="R32" s="550">
        <f t="shared" si="24"/>
        <v>1.4713573805064781</v>
      </c>
      <c r="S32" s="550">
        <f t="shared" si="24"/>
        <v>1.4978318819570351</v>
      </c>
      <c r="T32" s="550">
        <f t="shared" si="24"/>
        <v>1.5489347470807602</v>
      </c>
      <c r="U32" s="550">
        <f t="shared" si="24"/>
        <v>1.6341919933766011</v>
      </c>
      <c r="V32" s="550">
        <f t="shared" si="24"/>
        <v>1.738400662210146</v>
      </c>
      <c r="W32" s="550">
        <f t="shared" si="24"/>
        <v>1.8695651478056881</v>
      </c>
      <c r="X32" s="550">
        <f t="shared" si="24"/>
        <v>1.9329344313709007</v>
      </c>
      <c r="Y32" s="550">
        <f t="shared" si="24"/>
        <v>2.009537057435629</v>
      </c>
      <c r="Z32" s="550">
        <f t="shared" si="24"/>
        <v>2.0932942515274693</v>
      </c>
      <c r="AA32" s="550">
        <f t="shared" si="24"/>
        <v>2.1356952885464828</v>
      </c>
      <c r="AB32" s="550">
        <f t="shared" si="24"/>
        <v>2.1954077921600468</v>
      </c>
      <c r="AC32" s="550">
        <f t="shared" si="24"/>
        <v>2.207828029139089</v>
      </c>
      <c r="AD32" s="550">
        <f t="shared" si="24"/>
        <v>2.2692272097326716</v>
      </c>
      <c r="AE32" s="550">
        <f t="shared" si="24"/>
        <v>2.2658662646008194</v>
      </c>
      <c r="AF32" s="550">
        <f t="shared" si="24"/>
        <v>2.2860188725678534</v>
      </c>
      <c r="AG32" s="550">
        <f t="shared" si="24"/>
        <v>2.3101481234597654</v>
      </c>
      <c r="AH32" s="550">
        <f t="shared" si="24"/>
        <v>2.3657872099983708</v>
      </c>
      <c r="AI32" s="550">
        <f t="shared" si="24"/>
        <v>2.410247942281964</v>
      </c>
      <c r="AJ32" s="550">
        <f t="shared" ref="AJ32:BO32" si="25">IFERROR(SUM(AH21:AJ21)/SUM(AH8:AJ8),0)</f>
        <v>2.4118849592370557</v>
      </c>
      <c r="AK32" s="550">
        <f t="shared" si="25"/>
        <v>2.4154774959169827</v>
      </c>
      <c r="AL32" s="550">
        <f t="shared" si="25"/>
        <v>2.3939634068689908</v>
      </c>
      <c r="AM32" s="550">
        <f t="shared" si="25"/>
        <v>2.3403002138414455</v>
      </c>
      <c r="AN32" s="550">
        <f t="shared" si="25"/>
        <v>2.3192035061753744</v>
      </c>
      <c r="AO32" s="550">
        <f t="shared" si="25"/>
        <v>2.2825388165999421</v>
      </c>
      <c r="AP32" s="550">
        <f t="shared" si="25"/>
        <v>2.3185011256864692</v>
      </c>
      <c r="AQ32" s="550">
        <f t="shared" si="25"/>
        <v>2.2811518342209034</v>
      </c>
      <c r="AR32" s="550">
        <f t="shared" si="25"/>
        <v>2.2858210317556389</v>
      </c>
      <c r="AS32" s="550">
        <f t="shared" si="25"/>
        <v>2.2676189197919903</v>
      </c>
      <c r="AT32" s="550">
        <f t="shared" si="25"/>
        <v>2.250983750050445</v>
      </c>
      <c r="AU32" s="550">
        <f t="shared" si="25"/>
        <v>2.2310931748944141</v>
      </c>
      <c r="AV32" s="550">
        <f t="shared" si="25"/>
        <v>2.1980547113411708</v>
      </c>
      <c r="AW32" s="550">
        <f t="shared" si="25"/>
        <v>2.1983989156609751</v>
      </c>
      <c r="AX32" s="550">
        <f t="shared" si="25"/>
        <v>1.6471703627817469</v>
      </c>
      <c r="AY32" s="550">
        <f t="shared" si="25"/>
        <v>1.1228598197232242</v>
      </c>
      <c r="AZ32" s="550">
        <f t="shared" si="25"/>
        <v>0.59319308183108954</v>
      </c>
      <c r="BA32" s="550">
        <f t="shared" si="25"/>
        <v>0.59344405566402192</v>
      </c>
      <c r="BB32" s="550">
        <f t="shared" si="25"/>
        <v>0.59541289889372362</v>
      </c>
      <c r="BC32" s="550">
        <f t="shared" si="25"/>
        <v>0.59805872543465544</v>
      </c>
      <c r="BD32" s="550">
        <f t="shared" si="25"/>
        <v>0.60076646715321891</v>
      </c>
      <c r="BE32" s="550">
        <f t="shared" si="25"/>
        <v>0.60284194121253076</v>
      </c>
      <c r="BF32" s="550">
        <f t="shared" si="25"/>
        <v>0.6046256787137122</v>
      </c>
      <c r="BG32" s="550">
        <f t="shared" si="25"/>
        <v>0.60701475072450195</v>
      </c>
      <c r="BH32" s="550">
        <f t="shared" si="25"/>
        <v>0.60949781868925035</v>
      </c>
      <c r="BI32" s="550">
        <f t="shared" si="25"/>
        <v>0.61206767030050879</v>
      </c>
      <c r="BJ32" s="550">
        <f t="shared" si="25"/>
        <v>0.41370609196232117</v>
      </c>
      <c r="BK32" s="550">
        <f t="shared" si="25"/>
        <v>0.21644130935171646</v>
      </c>
      <c r="BL32" s="550">
        <f t="shared" si="25"/>
        <v>2.0644529015597959E-2</v>
      </c>
      <c r="BM32" s="550">
        <f t="shared" si="25"/>
        <v>2.0797625060988555E-2</v>
      </c>
      <c r="BN32" s="550">
        <f t="shared" si="25"/>
        <v>2.0944352051708571E-2</v>
      </c>
      <c r="BO32" s="550">
        <f t="shared" si="25"/>
        <v>2.1454720255790788E-2</v>
      </c>
      <c r="BP32" s="550">
        <f t="shared" ref="BP32:BQ32" si="26">IFERROR(SUM(BN21:BP21)/SUM(BN8:BP8),0)</f>
        <v>2.1584950093890366E-2</v>
      </c>
      <c r="BQ32" s="550">
        <f t="shared" si="26"/>
        <v>2.1709147892045463E-2</v>
      </c>
    </row>
    <row r="33" spans="1:69" x14ac:dyDescent="0.3">
      <c r="A33" t="s">
        <v>901</v>
      </c>
      <c r="B33" s="559"/>
      <c r="C33" s="559"/>
      <c r="D33" s="560"/>
      <c r="E33" s="559"/>
      <c r="F33" s="561"/>
      <c r="G33" s="550">
        <f t="shared" ref="G33:AL33" si="27">IFERROR(SUM(B21:G21)/SUM(B8:G8),0)</f>
        <v>1.4293477920382696</v>
      </c>
      <c r="H33" s="550">
        <f t="shared" si="27"/>
        <v>1.9583017994429071</v>
      </c>
      <c r="I33" s="550">
        <f t="shared" si="27"/>
        <v>1.3771547684564422</v>
      </c>
      <c r="J33" s="550">
        <f t="shared" si="27"/>
        <v>1.3237307366616555</v>
      </c>
      <c r="K33" s="550">
        <f t="shared" si="27"/>
        <v>1.3640950032078984</v>
      </c>
      <c r="L33" s="550">
        <f t="shared" si="27"/>
        <v>1.3298935110861996</v>
      </c>
      <c r="M33" s="550">
        <f t="shared" si="27"/>
        <v>1.3217543822388693</v>
      </c>
      <c r="N33" s="550">
        <f t="shared" si="27"/>
        <v>1.3296070135010027</v>
      </c>
      <c r="O33" s="550">
        <f t="shared" si="27"/>
        <v>1.3503567502738318</v>
      </c>
      <c r="P33" s="550">
        <f t="shared" si="27"/>
        <v>1.3814927688167682</v>
      </c>
      <c r="Q33" s="550">
        <f t="shared" si="27"/>
        <v>1.4043535768624864</v>
      </c>
      <c r="R33" s="550">
        <f t="shared" si="27"/>
        <v>1.4431638882566142</v>
      </c>
      <c r="S33" s="550">
        <f t="shared" si="27"/>
        <v>1.4641274025794371</v>
      </c>
      <c r="T33" s="550">
        <f t="shared" si="27"/>
        <v>1.4866614996432295</v>
      </c>
      <c r="U33" s="550">
        <f t="shared" si="27"/>
        <v>1.5537853799245442</v>
      </c>
      <c r="V33" s="550">
        <f t="shared" si="27"/>
        <v>1.619617222471196</v>
      </c>
      <c r="W33" s="550">
        <f t="shared" si="27"/>
        <v>1.711260741697082</v>
      </c>
      <c r="X33" s="550">
        <f t="shared" si="27"/>
        <v>1.7854463285095896</v>
      </c>
      <c r="Y33" s="550">
        <f t="shared" si="27"/>
        <v>1.8756866364462277</v>
      </c>
      <c r="Z33" s="550">
        <f t="shared" si="27"/>
        <v>1.9828542622812917</v>
      </c>
      <c r="AA33" s="550">
        <f t="shared" si="27"/>
        <v>2.0356123526931102</v>
      </c>
      <c r="AB33" s="550">
        <f t="shared" si="27"/>
        <v>2.1036771751205441</v>
      </c>
      <c r="AC33" s="550">
        <f t="shared" si="27"/>
        <v>2.1513186983803476</v>
      </c>
      <c r="AD33" s="550">
        <f t="shared" si="27"/>
        <v>2.2033687705206506</v>
      </c>
      <c r="AE33" s="550">
        <f t="shared" si="27"/>
        <v>2.2311250678764889</v>
      </c>
      <c r="AF33" s="550">
        <f t="shared" si="27"/>
        <v>2.2474712514069286</v>
      </c>
      <c r="AG33" s="550">
        <f t="shared" si="27"/>
        <v>2.2899755420423444</v>
      </c>
      <c r="AH33" s="550">
        <f t="shared" si="27"/>
        <v>2.3165325538361903</v>
      </c>
      <c r="AI33" s="550">
        <f t="shared" si="27"/>
        <v>2.3490144925526102</v>
      </c>
      <c r="AJ33" s="550">
        <f t="shared" si="27"/>
        <v>2.3617410034065873</v>
      </c>
      <c r="AK33" s="550">
        <f t="shared" si="27"/>
        <v>2.390987603889569</v>
      </c>
      <c r="AL33" s="550">
        <f t="shared" si="27"/>
        <v>2.4019887921987535</v>
      </c>
      <c r="AM33" s="550">
        <f t="shared" ref="AM33:BQ33" si="28">IFERROR(SUM(AH21:AM21)/SUM(AH8:AM8),0)</f>
        <v>2.3755767788776621</v>
      </c>
      <c r="AN33" s="550">
        <f t="shared" si="28"/>
        <v>2.3666441091298753</v>
      </c>
      <c r="AO33" s="550">
        <f t="shared" si="28"/>
        <v>2.3374420397905036</v>
      </c>
      <c r="AP33" s="550">
        <f t="shared" si="28"/>
        <v>2.3292417822539666</v>
      </c>
      <c r="AQ33" s="550">
        <f t="shared" si="28"/>
        <v>2.299899279579205</v>
      </c>
      <c r="AR33" s="550">
        <f t="shared" si="28"/>
        <v>2.2842040266449999</v>
      </c>
      <c r="AS33" s="550">
        <f t="shared" si="28"/>
        <v>2.2926849994290346</v>
      </c>
      <c r="AT33" s="550">
        <f t="shared" si="28"/>
        <v>2.2658446290731118</v>
      </c>
      <c r="AU33" s="550">
        <f t="shared" si="28"/>
        <v>2.2580508005936921</v>
      </c>
      <c r="AV33" s="550">
        <f t="shared" si="28"/>
        <v>2.2323185188797452</v>
      </c>
      <c r="AW33" s="550">
        <f t="shared" si="28"/>
        <v>2.2242981550057315</v>
      </c>
      <c r="AX33" s="550">
        <f t="shared" si="28"/>
        <v>1.9347504517546903</v>
      </c>
      <c r="AY33" s="550">
        <f t="shared" si="28"/>
        <v>1.6523617966999002</v>
      </c>
      <c r="AZ33" s="550">
        <f t="shared" si="28"/>
        <v>1.3836683650429877</v>
      </c>
      <c r="BA33" s="550">
        <f t="shared" si="28"/>
        <v>1.1123190124907063</v>
      </c>
      <c r="BB33" s="550">
        <f t="shared" si="28"/>
        <v>0.85512436381648183</v>
      </c>
      <c r="BC33" s="550">
        <f t="shared" si="28"/>
        <v>0.59566303731142622</v>
      </c>
      <c r="BD33" s="550">
        <f t="shared" si="28"/>
        <v>0.597161329164277</v>
      </c>
      <c r="BE33" s="550">
        <f t="shared" si="28"/>
        <v>0.59918449016120778</v>
      </c>
      <c r="BF33" s="550">
        <f t="shared" si="28"/>
        <v>0.6013928127539937</v>
      </c>
      <c r="BG33" s="550">
        <f t="shared" si="28"/>
        <v>0.60393891782438558</v>
      </c>
      <c r="BH33" s="550">
        <f t="shared" si="28"/>
        <v>0.60622175034263914</v>
      </c>
      <c r="BI33" s="550">
        <f t="shared" si="28"/>
        <v>0.60840539986353215</v>
      </c>
      <c r="BJ33" s="550">
        <f t="shared" si="28"/>
        <v>0.50880919860086782</v>
      </c>
      <c r="BK33" s="550">
        <f t="shared" si="28"/>
        <v>0.40977796990086018</v>
      </c>
      <c r="BL33" s="550">
        <f t="shared" si="28"/>
        <v>0.31151956368465905</v>
      </c>
      <c r="BM33" s="550">
        <f t="shared" si="28"/>
        <v>0.21403046439673898</v>
      </c>
      <c r="BN33" s="550">
        <f t="shared" si="28"/>
        <v>0.11708590165399038</v>
      </c>
      <c r="BO33" s="550">
        <f t="shared" si="28"/>
        <v>2.1056300944716576E-2</v>
      </c>
      <c r="BP33" s="550">
        <f t="shared" si="28"/>
        <v>2.1197791617376973E-2</v>
      </c>
      <c r="BQ33" s="550">
        <f t="shared" si="28"/>
        <v>2.1333083461655002E-2</v>
      </c>
    </row>
    <row r="34" spans="1:69" x14ac:dyDescent="0.3">
      <c r="A34" t="s">
        <v>902</v>
      </c>
      <c r="B34" s="559"/>
      <c r="C34" s="559"/>
      <c r="D34" s="559"/>
      <c r="E34" s="559"/>
      <c r="F34" s="559"/>
      <c r="G34" s="559"/>
      <c r="H34" s="559"/>
      <c r="I34" s="559"/>
      <c r="J34" s="559"/>
      <c r="K34" s="559"/>
      <c r="L34" s="559"/>
      <c r="M34" s="550">
        <f t="shared" ref="M34:AR34" si="29">IFERROR(SUM(B21:M21)/SUM(B9:M9),0)</f>
        <v>0.25682040174106463</v>
      </c>
      <c r="N34" s="550">
        <f t="shared" si="29"/>
        <v>0.30490862306845207</v>
      </c>
      <c r="O34" s="550">
        <f t="shared" si="29"/>
        <v>0.32828318499783782</v>
      </c>
      <c r="P34" s="550">
        <f t="shared" si="29"/>
        <v>0.36344824656646801</v>
      </c>
      <c r="Q34" s="550">
        <f t="shared" si="29"/>
        <v>0.36874911729854859</v>
      </c>
      <c r="R34" s="550">
        <f t="shared" si="29"/>
        <v>0.40651608172174075</v>
      </c>
      <c r="S34" s="550">
        <f t="shared" si="29"/>
        <v>0.43105919745100241</v>
      </c>
      <c r="T34" s="550">
        <f t="shared" si="29"/>
        <v>0.44994064201640277</v>
      </c>
      <c r="U34" s="550">
        <f t="shared" si="29"/>
        <v>0.46793266896203989</v>
      </c>
      <c r="V34" s="550">
        <f t="shared" si="29"/>
        <v>0.47554955225033696</v>
      </c>
      <c r="W34" s="550">
        <f t="shared" si="29"/>
        <v>0.44969209304427937</v>
      </c>
      <c r="X34" s="550">
        <f t="shared" si="29"/>
        <v>0.47707946518249278</v>
      </c>
      <c r="Y34" s="550">
        <f t="shared" si="29"/>
        <v>0.47277401251871148</v>
      </c>
      <c r="Z34" s="550">
        <f t="shared" si="29"/>
        <v>0.48847390331740426</v>
      </c>
      <c r="AA34" s="550">
        <f t="shared" si="29"/>
        <v>0.50950525154393211</v>
      </c>
      <c r="AB34" s="550">
        <f t="shared" si="29"/>
        <v>0.50776147012225636</v>
      </c>
      <c r="AC34" s="550">
        <f t="shared" si="29"/>
        <v>0.48820845263094337</v>
      </c>
      <c r="AD34" s="550">
        <f t="shared" si="29"/>
        <v>0.4815326625935385</v>
      </c>
      <c r="AE34" s="550">
        <f t="shared" si="29"/>
        <v>0.49699688134234854</v>
      </c>
      <c r="AF34" s="550">
        <f t="shared" si="29"/>
        <v>0.52540403363093124</v>
      </c>
      <c r="AG34" s="550">
        <f t="shared" si="29"/>
        <v>0.56559035545556502</v>
      </c>
      <c r="AH34" s="550">
        <f t="shared" si="29"/>
        <v>0.60955574348959107</v>
      </c>
      <c r="AI34" s="550">
        <f t="shared" si="29"/>
        <v>0.63867432614632857</v>
      </c>
      <c r="AJ34" s="550">
        <f t="shared" si="29"/>
        <v>0.64097104248550729</v>
      </c>
      <c r="AK34" s="550">
        <f t="shared" si="29"/>
        <v>0.65504499322253729</v>
      </c>
      <c r="AL34" s="550">
        <f t="shared" si="29"/>
        <v>0.65659016436992657</v>
      </c>
      <c r="AM34" s="550">
        <f t="shared" si="29"/>
        <v>0.67349321032862697</v>
      </c>
      <c r="AN34" s="550">
        <f t="shared" si="29"/>
        <v>0.71974353797912671</v>
      </c>
      <c r="AO34" s="550">
        <f t="shared" si="29"/>
        <v>0.84226761525587812</v>
      </c>
      <c r="AP34" s="550">
        <f t="shared" si="29"/>
        <v>0.89365235240670737</v>
      </c>
      <c r="AQ34" s="550">
        <f t="shared" si="29"/>
        <v>0.91724155386960982</v>
      </c>
      <c r="AR34" s="550">
        <f t="shared" si="29"/>
        <v>0.95752730802569652</v>
      </c>
      <c r="AS34" s="550">
        <f t="shared" ref="AS34:BQ34" si="30">IFERROR(SUM(AH21:AS21)/SUM(AH9:AS9),0)</f>
        <v>0.91520050746065829</v>
      </c>
      <c r="AT34" s="550">
        <f t="shared" si="30"/>
        <v>0.8596566836464129</v>
      </c>
      <c r="AU34" s="550">
        <f t="shared" si="30"/>
        <v>0.85825714119546215</v>
      </c>
      <c r="AV34" s="550">
        <f t="shared" si="30"/>
        <v>0.79348051560704191</v>
      </c>
      <c r="AW34" s="550">
        <f t="shared" si="30"/>
        <v>0.75269495786671947</v>
      </c>
      <c r="AX34" s="550">
        <f t="shared" si="30"/>
        <v>0.6650850303175645</v>
      </c>
      <c r="AY34" s="550">
        <f t="shared" si="30"/>
        <v>0.5794461744558923</v>
      </c>
      <c r="AZ34" s="550">
        <f t="shared" si="30"/>
        <v>0.49189896734566779</v>
      </c>
      <c r="BA34" s="550">
        <f t="shared" si="30"/>
        <v>0.41403297514369153</v>
      </c>
      <c r="BB34" s="550">
        <f t="shared" si="30"/>
        <v>0.33894763441986625</v>
      </c>
      <c r="BC34" s="550">
        <f t="shared" si="30"/>
        <v>0.27733655585281952</v>
      </c>
      <c r="BD34" s="550">
        <f t="shared" si="30"/>
        <v>0.22783092920656464</v>
      </c>
      <c r="BE34" s="550">
        <f t="shared" si="30"/>
        <v>0.1854776726297698</v>
      </c>
      <c r="BF34" s="550">
        <f t="shared" si="30"/>
        <v>0.15113147180093719</v>
      </c>
      <c r="BG34" s="550">
        <f t="shared" si="30"/>
        <v>0.12248387815458912</v>
      </c>
      <c r="BH34" s="550">
        <f t="shared" si="30"/>
        <v>9.9020583492137854E-2</v>
      </c>
      <c r="BI34" s="550">
        <f t="shared" si="30"/>
        <v>7.7732585078430352E-2</v>
      </c>
      <c r="BJ34" s="550">
        <f t="shared" si="30"/>
        <v>6.7322140546147505E-2</v>
      </c>
      <c r="BK34" s="550">
        <f t="shared" si="30"/>
        <v>5.8281235571750599E-2</v>
      </c>
      <c r="BL34" s="550">
        <f t="shared" si="30"/>
        <v>5.0650125284613885E-2</v>
      </c>
      <c r="BM34" s="550">
        <f t="shared" si="30"/>
        <v>4.3526409839485559E-2</v>
      </c>
      <c r="BN34" s="550">
        <f t="shared" si="30"/>
        <v>3.737787872259421E-2</v>
      </c>
      <c r="BO34" s="550">
        <f t="shared" si="30"/>
        <v>3.1641477729798993E-2</v>
      </c>
      <c r="BP34" s="550">
        <f t="shared" si="30"/>
        <v>2.6129013152393098E-2</v>
      </c>
      <c r="BQ34" s="550">
        <f t="shared" si="30"/>
        <v>2.0933292274136799E-2</v>
      </c>
    </row>
    <row r="36" spans="1:69" s="143" customFormat="1" x14ac:dyDescent="0.3">
      <c r="A36" s="143" t="s">
        <v>731</v>
      </c>
      <c r="D36" s="423"/>
      <c r="E36" s="423"/>
      <c r="F36" s="423"/>
      <c r="G36" s="423"/>
      <c r="H36" s="423"/>
      <c r="I36" s="423"/>
      <c r="J36" s="423"/>
      <c r="K36" s="423"/>
      <c r="L36" s="423"/>
      <c r="M36" s="423"/>
      <c r="N36" s="423"/>
      <c r="O36" s="423"/>
      <c r="P36" s="423"/>
      <c r="Q36" s="423">
        <f>Q27</f>
        <v>1.7427635927065126</v>
      </c>
      <c r="R36" s="423">
        <f t="shared" ref="R36:BQ36" si="31">R27</f>
        <v>1.8506071910085415</v>
      </c>
      <c r="S36" s="423">
        <f t="shared" si="31"/>
        <v>1.7695548979078268</v>
      </c>
      <c r="T36" s="423">
        <f t="shared" si="31"/>
        <v>1.5703268754223454</v>
      </c>
      <c r="U36" s="423">
        <f t="shared" si="31"/>
        <v>1.6165836897888628</v>
      </c>
      <c r="V36" s="423">
        <f t="shared" si="31"/>
        <v>1.6782480846782335</v>
      </c>
      <c r="W36" s="423">
        <f t="shared" si="31"/>
        <v>1.7480730047760433</v>
      </c>
      <c r="X36" s="423">
        <f t="shared" si="31"/>
        <v>1.8360523633084331</v>
      </c>
      <c r="Y36" s="423">
        <f t="shared" si="31"/>
        <v>1.9026076674806276</v>
      </c>
      <c r="Z36" s="423">
        <f t="shared" si="31"/>
        <v>2.2517418358061723</v>
      </c>
      <c r="AA36" s="423">
        <f t="shared" si="31"/>
        <v>2.3801143139444494</v>
      </c>
      <c r="AB36" s="423">
        <f t="shared" si="31"/>
        <v>2.317376833611573</v>
      </c>
      <c r="AC36" s="423">
        <f t="shared" si="31"/>
        <v>2.1357291483256953</v>
      </c>
      <c r="AD36" s="423">
        <f t="shared" si="31"/>
        <v>2.0291884879842468</v>
      </c>
      <c r="AE36" s="423">
        <f t="shared" si="31"/>
        <v>2.0883112695386581</v>
      </c>
      <c r="AF36" s="423">
        <f t="shared" si="31"/>
        <v>1.9961903886950878</v>
      </c>
      <c r="AG36" s="423">
        <f t="shared" si="31"/>
        <v>2.1383119352734572</v>
      </c>
      <c r="AH36" s="423">
        <f t="shared" si="31"/>
        <v>2.4553644909568804</v>
      </c>
      <c r="AI36" s="423">
        <f t="shared" si="31"/>
        <v>2.9029505642907605</v>
      </c>
      <c r="AJ36" s="423">
        <f t="shared" si="31"/>
        <v>3.1515226664866951</v>
      </c>
      <c r="AK36" s="423">
        <f t="shared" si="31"/>
        <v>3.1747957957872264</v>
      </c>
      <c r="AL36" s="423">
        <f t="shared" si="31"/>
        <v>3.4134922315952054</v>
      </c>
      <c r="AM36" s="423">
        <f t="shared" si="31"/>
        <v>3.2760976589407362</v>
      </c>
      <c r="AN36" s="423">
        <f t="shared" si="31"/>
        <v>3.099999556205137</v>
      </c>
      <c r="AO36" s="423">
        <f t="shared" si="31"/>
        <v>3.3084549649254633</v>
      </c>
      <c r="AP36" s="423">
        <f t="shared" si="31"/>
        <v>3.3198259275148483</v>
      </c>
      <c r="AQ36" s="423">
        <f t="shared" si="31"/>
        <v>3.4250382287148087</v>
      </c>
      <c r="AR36" s="423">
        <f t="shared" si="31"/>
        <v>3.3827655670771932</v>
      </c>
      <c r="AS36" s="423">
        <f t="shared" si="31"/>
        <v>3.297040264202054</v>
      </c>
      <c r="AT36" s="423">
        <f t="shared" si="31"/>
        <v>3.1687960924843068</v>
      </c>
      <c r="AU36" s="423">
        <f t="shared" si="31"/>
        <v>2.9625250810134958</v>
      </c>
      <c r="AV36" s="423">
        <f t="shared" si="31"/>
        <v>2.6472817245497322</v>
      </c>
      <c r="AW36" s="423">
        <f t="shared" si="31"/>
        <v>2.4108658200826345</v>
      </c>
      <c r="AX36" s="423">
        <f t="shared" si="31"/>
        <v>1.9717332113874753</v>
      </c>
      <c r="AY36" s="423">
        <f t="shared" si="31"/>
        <v>1.5749415696488576</v>
      </c>
      <c r="AZ36" s="423">
        <f t="shared" si="31"/>
        <v>1.2082230346571738</v>
      </c>
      <c r="BA36" s="423">
        <f t="shared" si="31"/>
        <v>0.90061436117913185</v>
      </c>
      <c r="BB36" s="423">
        <f t="shared" si="31"/>
        <v>0.63856640083265304</v>
      </c>
      <c r="BC36" s="423">
        <f t="shared" si="31"/>
        <v>0.4081878810642145</v>
      </c>
      <c r="BD36" s="423">
        <f t="shared" si="31"/>
        <v>0.37618734089797823</v>
      </c>
      <c r="BE36" s="423">
        <f t="shared" si="31"/>
        <v>0.34763231075820544</v>
      </c>
      <c r="BF36" s="423">
        <f t="shared" si="31"/>
        <v>0.32876469477576881</v>
      </c>
      <c r="BG36" s="423">
        <f t="shared" si="31"/>
        <v>0.31439860993910784</v>
      </c>
      <c r="BH36" s="423">
        <f t="shared" si="31"/>
        <v>0.3065792400089164</v>
      </c>
      <c r="BI36" s="423">
        <f t="shared" si="31"/>
        <v>0.30084998412473796</v>
      </c>
      <c r="BJ36" s="423">
        <f t="shared" si="31"/>
        <v>0.24522717432850494</v>
      </c>
      <c r="BK36" s="423">
        <f t="shared" si="31"/>
        <v>0.1945429957935223</v>
      </c>
      <c r="BL36" s="423">
        <f t="shared" si="31"/>
        <v>0.1462693540610627</v>
      </c>
      <c r="BM36" s="423">
        <f t="shared" si="31"/>
        <v>9.8530127765177111E-2</v>
      </c>
      <c r="BN36" s="423">
        <f t="shared" si="31"/>
        <v>5.3190851218520095E-2</v>
      </c>
      <c r="BO36" s="423">
        <f t="shared" si="31"/>
        <v>9.4460677738179132E-3</v>
      </c>
      <c r="BP36" s="423">
        <f t="shared" si="31"/>
        <v>9.4038051197744919E-3</v>
      </c>
      <c r="BQ36" s="423">
        <f t="shared" si="31"/>
        <v>9.3368585959112994E-3</v>
      </c>
    </row>
    <row r="38" spans="1:69" x14ac:dyDescent="0.3">
      <c r="M38" s="278"/>
    </row>
    <row r="39" spans="1:69" x14ac:dyDescent="0.3">
      <c r="M39" s="278"/>
    </row>
  </sheetData>
  <conditionalFormatting sqref="B6:BQ6">
    <cfRule type="cellIs" dxfId="11" priority="1" operator="equal">
      <formula>"Fcst"</formula>
    </cfRule>
    <cfRule type="cellIs" dxfId="10" priority="2" operator="equal">
      <formula>"Actual"</formula>
    </cfRule>
  </conditionalFormatting>
  <pageMargins left="0.7" right="0.7" top="0.75" bottom="0.75" header="0.3" footer="0.3"/>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34B5A-C4A0-404F-9119-80F52FB885B3}">
  <sheetPr codeName="Sheet36">
    <tabColor rgb="FF7030A0"/>
  </sheetPr>
  <dimension ref="A1:BI113"/>
  <sheetViews>
    <sheetView workbookViewId="0">
      <pane xSplit="1" topLeftCell="F1" activePane="topRight" state="frozen"/>
      <selection pane="topRight" activeCell="A7" sqref="A7"/>
    </sheetView>
  </sheetViews>
  <sheetFormatPr defaultColWidth="8.6640625" defaultRowHeight="14.4" x14ac:dyDescent="0.3"/>
  <cols>
    <col min="1" max="1" width="32.109375" customWidth="1"/>
    <col min="2" max="2" width="12.109375" bestFit="1" customWidth="1"/>
    <col min="3" max="5" width="11.44140625" bestFit="1" customWidth="1"/>
    <col min="6" max="12" width="9.6640625" bestFit="1" customWidth="1"/>
    <col min="13" max="13" width="9.44140625" bestFit="1" customWidth="1"/>
    <col min="14" max="14" width="9.6640625" bestFit="1" customWidth="1"/>
    <col min="15" max="15" width="12.109375" bestFit="1" customWidth="1"/>
    <col min="16" max="20" width="9.6640625" bestFit="1" customWidth="1"/>
    <col min="21" max="21" width="11.44140625" bestFit="1" customWidth="1"/>
    <col min="22" max="22" width="9.6640625" bestFit="1" customWidth="1"/>
    <col min="23" max="23" width="11.44140625" bestFit="1" customWidth="1"/>
    <col min="24" max="24" width="12.109375" bestFit="1" customWidth="1"/>
    <col min="25" max="33" width="9.6640625" bestFit="1" customWidth="1"/>
    <col min="34" max="34" width="11.5546875" bestFit="1" customWidth="1"/>
    <col min="35" max="60" width="9.6640625" bestFit="1" customWidth="1"/>
  </cols>
  <sheetData>
    <row r="1" spans="1:61" ht="21" x14ac:dyDescent="0.4">
      <c r="A1" s="155" t="s">
        <v>307</v>
      </c>
    </row>
    <row r="2" spans="1:61" ht="14.85" customHeight="1" x14ac:dyDescent="0.3"/>
    <row r="3" spans="1:61" ht="14.85" customHeight="1" x14ac:dyDescent="0.3"/>
    <row r="4" spans="1:61" ht="14.85" customHeight="1" x14ac:dyDescent="0.3">
      <c r="A4" s="143" t="s">
        <v>295</v>
      </c>
      <c r="B4" s="154" t="s">
        <v>308</v>
      </c>
    </row>
    <row r="5" spans="1:61" ht="14.85" customHeight="1" x14ac:dyDescent="0.3"/>
    <row r="6" spans="1:61" x14ac:dyDescent="0.3">
      <c r="A6" s="232" t="s">
        <v>944</v>
      </c>
      <c r="B6" s="233"/>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row>
    <row r="7" spans="1:61" x14ac:dyDescent="0.3">
      <c r="A7" s="143"/>
    </row>
    <row r="8" spans="1:61" x14ac:dyDescent="0.3">
      <c r="A8" s="143"/>
      <c r="B8" s="275" t="str">
        <f>Summary!C2</f>
        <v>Actual</v>
      </c>
      <c r="C8" s="275" t="str">
        <f>Summary!D2</f>
        <v>Actual</v>
      </c>
      <c r="D8" s="275" t="str">
        <f>Summary!E2</f>
        <v>Actual</v>
      </c>
      <c r="E8" s="275" t="str">
        <f>Summary!F2</f>
        <v>Actual</v>
      </c>
      <c r="F8" s="275" t="str">
        <f>Summary!G2</f>
        <v>Actual</v>
      </c>
      <c r="G8" s="275" t="str">
        <f>Summary!H2</f>
        <v>Actual</v>
      </c>
      <c r="H8" s="275" t="str">
        <f>Summary!I2</f>
        <v>Actual</v>
      </c>
      <c r="I8" s="275" t="str">
        <f>Summary!J2</f>
        <v>Fcst</v>
      </c>
      <c r="J8" s="275" t="str">
        <f>Summary!K2</f>
        <v>Fcst</v>
      </c>
      <c r="K8" s="275" t="str">
        <f>Summary!L2</f>
        <v>Fcst</v>
      </c>
      <c r="L8" s="275" t="str">
        <f>Summary!M2</f>
        <v>Fcst</v>
      </c>
      <c r="M8" s="275" t="str">
        <f>Summary!N2</f>
        <v>Fcst</v>
      </c>
      <c r="N8" s="275" t="str">
        <f>Summary!O2</f>
        <v>Fcst</v>
      </c>
      <c r="O8" s="275" t="str">
        <f>Summary!P2</f>
        <v>Fcst</v>
      </c>
      <c r="P8" s="275" t="str">
        <f>Summary!Q2</f>
        <v>Fcst</v>
      </c>
      <c r="Q8" s="275" t="str">
        <f>Summary!R2</f>
        <v>Fcst</v>
      </c>
      <c r="R8" s="275" t="str">
        <f>Summary!S2</f>
        <v>Fcst</v>
      </c>
      <c r="S8" s="275" t="str">
        <f>Summary!T2</f>
        <v>Fcst</v>
      </c>
      <c r="T8" s="275" t="str">
        <f>Summary!U2</f>
        <v>Fcst</v>
      </c>
      <c r="U8" s="275" t="str">
        <f>Summary!V2</f>
        <v>Fcst</v>
      </c>
      <c r="V8" s="275" t="str">
        <f>Summary!W2</f>
        <v>Fcst</v>
      </c>
      <c r="W8" s="275" t="str">
        <f>Summary!X2</f>
        <v>Fcst</v>
      </c>
      <c r="X8" s="275" t="str">
        <f>Summary!Y2</f>
        <v>Fcst</v>
      </c>
      <c r="Y8" s="275" t="str">
        <f>Summary!Z2</f>
        <v>Fcst</v>
      </c>
      <c r="Z8" s="275" t="str">
        <f>Summary!AA2</f>
        <v>Fcst</v>
      </c>
      <c r="AA8" s="275" t="str">
        <f>Summary!AB2</f>
        <v>Fcst</v>
      </c>
      <c r="AB8" s="275" t="str">
        <f>Summary!AC2</f>
        <v>Fcst</v>
      </c>
      <c r="AC8" s="275" t="str">
        <f>Summary!AD2</f>
        <v>Fcst</v>
      </c>
      <c r="AD8" s="275" t="str">
        <f>Summary!AE2</f>
        <v>Fcst</v>
      </c>
      <c r="AE8" s="275" t="str">
        <f>Summary!AF2</f>
        <v>Fcst</v>
      </c>
      <c r="AF8" s="275" t="str">
        <f>Summary!AG2</f>
        <v>Fcst</v>
      </c>
      <c r="AG8" s="275" t="str">
        <f>Summary!AH2</f>
        <v>Fcst</v>
      </c>
      <c r="AH8" s="275" t="str">
        <f>Summary!AI2</f>
        <v>Fcst</v>
      </c>
      <c r="AI8" s="275" t="str">
        <f>Summary!AJ2</f>
        <v>Fcst</v>
      </c>
      <c r="AJ8" s="275" t="str">
        <f>Summary!AK2</f>
        <v>Fcst</v>
      </c>
      <c r="AK8" s="275" t="str">
        <f>Summary!AL2</f>
        <v>Fcst</v>
      </c>
      <c r="AL8" s="275" t="str">
        <f>Summary!AM2</f>
        <v>Fcst</v>
      </c>
      <c r="AM8" s="275" t="str">
        <f>Summary!AN2</f>
        <v>Fcst</v>
      </c>
      <c r="AN8" s="275" t="str">
        <f>Summary!AO2</f>
        <v>Fcst</v>
      </c>
      <c r="AO8" s="275" t="str">
        <f>Summary!AP2</f>
        <v>Fcst</v>
      </c>
      <c r="AP8" s="275" t="str">
        <f>Summary!AQ2</f>
        <v>Fcst</v>
      </c>
      <c r="AQ8" s="275" t="str">
        <f>Summary!AR2</f>
        <v>Fcst</v>
      </c>
      <c r="AR8" s="275" t="str">
        <f>Summary!AS2</f>
        <v>Fcst</v>
      </c>
      <c r="AS8" s="275" t="str">
        <f>Summary!AT2</f>
        <v>Fcst</v>
      </c>
      <c r="AT8" s="275" t="str">
        <f>Summary!AU2</f>
        <v>Fcst</v>
      </c>
      <c r="AU8" s="275" t="str">
        <f>Summary!AV2</f>
        <v>Fcst</v>
      </c>
      <c r="AV8" s="275" t="str">
        <f>Summary!AW2</f>
        <v>Fcst</v>
      </c>
      <c r="AW8" s="275" t="str">
        <f>Summary!AX2</f>
        <v>Fcst</v>
      </c>
      <c r="AX8" s="275" t="str">
        <f>Summary!AY2</f>
        <v>Fcst</v>
      </c>
      <c r="AY8" s="275" t="str">
        <f>Summary!AZ2</f>
        <v>Fcst</v>
      </c>
      <c r="AZ8" s="275" t="str">
        <f>Summary!BA2</f>
        <v>Fcst</v>
      </c>
      <c r="BA8" s="275" t="str">
        <f>Summary!BB2</f>
        <v>Fcst</v>
      </c>
      <c r="BB8" s="275" t="str">
        <f>Summary!BC2</f>
        <v>Fcst</v>
      </c>
      <c r="BC8" s="275" t="str">
        <f>Summary!BD2</f>
        <v>Fcst</v>
      </c>
      <c r="BD8" s="275" t="str">
        <f>Summary!BE2</f>
        <v>Fcst</v>
      </c>
      <c r="BE8" s="275" t="str">
        <f>Summary!BF2</f>
        <v>Fcst</v>
      </c>
      <c r="BF8" s="275" t="str">
        <f>Summary!BG2</f>
        <v>Fcst</v>
      </c>
      <c r="BG8" s="275" t="str">
        <f>Summary!BH2</f>
        <v>Fcst</v>
      </c>
      <c r="BH8" s="275" t="str">
        <f>Summary!BI2</f>
        <v>Fcst</v>
      </c>
      <c r="BI8" s="275" t="str">
        <f>Summary!BJ2</f>
        <v>Fcst</v>
      </c>
    </row>
    <row r="9" spans="1:61" x14ac:dyDescent="0.3">
      <c r="B9" s="269">
        <f>Summary!C6</f>
        <v>44562</v>
      </c>
      <c r="C9" s="269">
        <f>Summary!D6</f>
        <v>44593</v>
      </c>
      <c r="D9" s="269">
        <f>Summary!E6</f>
        <v>44621</v>
      </c>
      <c r="E9" s="269">
        <f>Summary!F6</f>
        <v>44652</v>
      </c>
      <c r="F9" s="269">
        <f>Summary!G6</f>
        <v>44682</v>
      </c>
      <c r="G9" s="269">
        <f>Summary!H6</f>
        <v>44713</v>
      </c>
      <c r="H9" s="269">
        <f>Summary!I6</f>
        <v>44743</v>
      </c>
      <c r="I9" s="269">
        <f>Summary!J6</f>
        <v>44774</v>
      </c>
      <c r="J9" s="269">
        <f>Summary!K6</f>
        <v>44805</v>
      </c>
      <c r="K9" s="269">
        <f>Summary!L6</f>
        <v>44835</v>
      </c>
      <c r="L9" s="269">
        <f>Summary!M6</f>
        <v>44866</v>
      </c>
      <c r="M9" s="269">
        <f>Summary!N6</f>
        <v>44896</v>
      </c>
      <c r="N9" s="269">
        <f>Summary!O6</f>
        <v>44927</v>
      </c>
      <c r="O9" s="269">
        <f>Summary!P6</f>
        <v>44958</v>
      </c>
      <c r="P9" s="269">
        <f>Summary!Q6</f>
        <v>44986</v>
      </c>
      <c r="Q9" s="269">
        <f>Summary!R6</f>
        <v>45017</v>
      </c>
      <c r="R9" s="269">
        <f>Summary!S6</f>
        <v>45047</v>
      </c>
      <c r="S9" s="269">
        <f>Summary!T6</f>
        <v>45078</v>
      </c>
      <c r="T9" s="269">
        <f>Summary!U6</f>
        <v>45108</v>
      </c>
      <c r="U9" s="269">
        <f>Summary!V6</f>
        <v>45139</v>
      </c>
      <c r="V9" s="269">
        <f>Summary!W6</f>
        <v>45170</v>
      </c>
      <c r="W9" s="269">
        <f>Summary!X6</f>
        <v>45200</v>
      </c>
      <c r="X9" s="269">
        <f>Summary!Y6</f>
        <v>45231</v>
      </c>
      <c r="Y9" s="269">
        <f>Summary!Z6</f>
        <v>45261</v>
      </c>
      <c r="Z9" s="269">
        <f>Summary!AA6</f>
        <v>45292</v>
      </c>
      <c r="AA9" s="269">
        <f>Summary!AB6</f>
        <v>45323</v>
      </c>
      <c r="AB9" s="269">
        <f>Summary!AC6</f>
        <v>45352</v>
      </c>
      <c r="AC9" s="269">
        <f>Summary!AD6</f>
        <v>45383</v>
      </c>
      <c r="AD9" s="269">
        <f>Summary!AE6</f>
        <v>45413</v>
      </c>
      <c r="AE9" s="269">
        <f>Summary!AF6</f>
        <v>45444</v>
      </c>
      <c r="AF9" s="269">
        <f>Summary!AG6</f>
        <v>45474</v>
      </c>
      <c r="AG9" s="269">
        <f>Summary!AH6</f>
        <v>45505</v>
      </c>
      <c r="AH9" s="269">
        <f>Summary!AI6</f>
        <v>45536</v>
      </c>
      <c r="AI9" s="269">
        <f>Summary!AJ6</f>
        <v>45566</v>
      </c>
      <c r="AJ9" s="269">
        <f>Summary!AK6</f>
        <v>45597</v>
      </c>
      <c r="AK9" s="269">
        <f>Summary!AL6</f>
        <v>45627</v>
      </c>
      <c r="AL9" s="269">
        <f>Summary!AM6</f>
        <v>45658</v>
      </c>
      <c r="AM9" s="269">
        <f>Summary!AN6</f>
        <v>45689</v>
      </c>
      <c r="AN9" s="269">
        <f>Summary!AO6</f>
        <v>45717</v>
      </c>
      <c r="AO9" s="269">
        <f>Summary!AP6</f>
        <v>45748</v>
      </c>
      <c r="AP9" s="269">
        <f>Summary!AQ6</f>
        <v>45778</v>
      </c>
      <c r="AQ9" s="269">
        <f>Summary!AR6</f>
        <v>45809</v>
      </c>
      <c r="AR9" s="269">
        <f>Summary!AS6</f>
        <v>45839</v>
      </c>
      <c r="AS9" s="269">
        <f>Summary!AT6</f>
        <v>45870</v>
      </c>
      <c r="AT9" s="269">
        <f>Summary!AU6</f>
        <v>45901</v>
      </c>
      <c r="AU9" s="269">
        <f>Summary!AV6</f>
        <v>45931</v>
      </c>
      <c r="AV9" s="269">
        <f>Summary!AW6</f>
        <v>45962</v>
      </c>
      <c r="AW9" s="269">
        <f>Summary!AX6</f>
        <v>45992</v>
      </c>
      <c r="AX9" s="269">
        <f>Summary!AY6</f>
        <v>46023</v>
      </c>
      <c r="AY9" s="269">
        <f>Summary!AZ6</f>
        <v>46054</v>
      </c>
      <c r="AZ9" s="269">
        <f>Summary!BA6</f>
        <v>46082</v>
      </c>
      <c r="BA9" s="269">
        <f>Summary!BB6</f>
        <v>46113</v>
      </c>
      <c r="BB9" s="269">
        <f>Summary!BC6</f>
        <v>46143</v>
      </c>
      <c r="BC9" s="269">
        <f>Summary!BD6</f>
        <v>46174</v>
      </c>
      <c r="BD9" s="269">
        <f>Summary!BE6</f>
        <v>46204</v>
      </c>
      <c r="BE9" s="269">
        <f>Summary!BF6</f>
        <v>46235</v>
      </c>
      <c r="BF9" s="269">
        <f>Summary!BG6</f>
        <v>46266</v>
      </c>
      <c r="BG9" s="269">
        <f>Summary!BH6</f>
        <v>46296</v>
      </c>
      <c r="BH9" s="269">
        <f>Summary!BI6</f>
        <v>46327</v>
      </c>
      <c r="BI9" s="269">
        <f>Summary!BJ6</f>
        <v>46357</v>
      </c>
    </row>
    <row r="10" spans="1:61" x14ac:dyDescent="0.3">
      <c r="A10" t="s">
        <v>335</v>
      </c>
      <c r="B10" s="239">
        <f>'CAC Payback Period'!B9</f>
        <v>96269.714104109007</v>
      </c>
      <c r="C10" s="239">
        <f>'CAC Payback Period'!C9</f>
        <v>52342.575249953828</v>
      </c>
      <c r="D10" s="239">
        <f>'CAC Payback Period'!D9</f>
        <v>112067.94754740449</v>
      </c>
      <c r="E10" s="239">
        <f>'CAC Payback Period'!E9</f>
        <v>91991.724210637287</v>
      </c>
      <c r="F10" s="239">
        <f>'CAC Payback Period'!F9</f>
        <v>90030.977557609105</v>
      </c>
      <c r="G10" s="239">
        <f>'CAC Payback Period'!G9</f>
        <v>111583.19613362366</v>
      </c>
      <c r="H10" s="239">
        <f>'CAC Payback Period'!H9</f>
        <v>204994.21635825213</v>
      </c>
      <c r="I10" s="239">
        <f>'CAC Payback Period'!I9</f>
        <v>210000</v>
      </c>
      <c r="J10" s="239">
        <f>'CAC Payback Period'!J9</f>
        <v>140000</v>
      </c>
      <c r="K10" s="239">
        <f>'CAC Payback Period'!K9</f>
        <v>87500</v>
      </c>
      <c r="L10" s="239">
        <f>'CAC Payback Period'!L9</f>
        <v>157500</v>
      </c>
      <c r="M10" s="239">
        <f>'CAC Payback Period'!M9</f>
        <v>105000</v>
      </c>
      <c r="N10" s="239">
        <f>'CAC Payback Period'!N9</f>
        <v>105000</v>
      </c>
      <c r="O10" s="239">
        <f>'CAC Payback Period'!O9</f>
        <v>175000</v>
      </c>
      <c r="P10" s="239">
        <f>'CAC Payback Period'!P9</f>
        <v>175000</v>
      </c>
      <c r="Q10" s="239">
        <f>'CAC Payback Period'!Q9</f>
        <v>280000</v>
      </c>
      <c r="R10" s="239">
        <f>'CAC Payback Period'!R9</f>
        <v>122500</v>
      </c>
      <c r="S10" s="239">
        <f>'CAC Payback Period'!S9</f>
        <v>192500</v>
      </c>
      <c r="T10" s="239">
        <f>'CAC Payback Period'!T9</f>
        <v>315000</v>
      </c>
      <c r="U10" s="239">
        <f>'CAC Payback Period'!U9</f>
        <v>210000</v>
      </c>
      <c r="V10" s="239">
        <f>'CAC Payback Period'!V9</f>
        <v>192500</v>
      </c>
      <c r="W10" s="239">
        <f>'CAC Payback Period'!W9</f>
        <v>315000</v>
      </c>
      <c r="X10" s="239">
        <f>'CAC Payback Period'!X9</f>
        <v>122500</v>
      </c>
      <c r="Y10" s="239">
        <f>'CAC Payback Period'!Y9</f>
        <v>227500</v>
      </c>
      <c r="Z10" s="239">
        <f>'CAC Payback Period'!Z9</f>
        <v>140000</v>
      </c>
      <c r="AA10" s="239">
        <f>'CAC Payback Period'!AA9</f>
        <v>175000</v>
      </c>
      <c r="AB10" s="239">
        <f>'CAC Payback Period'!AB9</f>
        <v>297500</v>
      </c>
      <c r="AC10" s="239">
        <f>'CAC Payback Period'!AC9</f>
        <v>507500</v>
      </c>
      <c r="AD10" s="239">
        <f>'CAC Payback Period'!AD9</f>
        <v>280000</v>
      </c>
      <c r="AE10" s="239">
        <f>'CAC Payback Period'!AE9</f>
        <v>210000</v>
      </c>
      <c r="AF10" s="239">
        <f>'CAC Payback Period'!AF9</f>
        <v>262500</v>
      </c>
      <c r="AG10" s="239">
        <f>'CAC Payback Period'!AG9</f>
        <v>87500</v>
      </c>
      <c r="AH10" s="239">
        <f>'CAC Payback Period'!AH9</f>
        <v>70000</v>
      </c>
      <c r="AI10" s="239">
        <f>'CAC Payback Period'!AI9</f>
        <v>262500</v>
      </c>
      <c r="AJ10" s="239">
        <f>'CAC Payback Period'!AJ9</f>
        <v>175000</v>
      </c>
      <c r="AK10" s="239">
        <f>'CAC Payback Period'!AK9</f>
        <v>227500</v>
      </c>
      <c r="AL10" s="239">
        <f>'CAC Payback Period'!AL9</f>
        <v>175000</v>
      </c>
      <c r="AM10" s="239">
        <f>'CAC Payback Period'!AM9</f>
        <v>140000</v>
      </c>
      <c r="AN10" s="239">
        <f>'CAC Payback Period'!AN9</f>
        <v>157500</v>
      </c>
      <c r="AO10" s="239">
        <f>'CAC Payback Period'!AO9</f>
        <v>157500</v>
      </c>
      <c r="AP10" s="239">
        <f>'CAC Payback Period'!AP9</f>
        <v>175000</v>
      </c>
      <c r="AQ10" s="239">
        <f>'CAC Payback Period'!AQ9</f>
        <v>175000</v>
      </c>
      <c r="AR10" s="239">
        <f>'CAC Payback Period'!AR9</f>
        <v>192500</v>
      </c>
      <c r="AS10" s="239">
        <f>'CAC Payback Period'!AS9</f>
        <v>192500</v>
      </c>
      <c r="AT10" s="239">
        <f>'CAC Payback Period'!AT9</f>
        <v>210000</v>
      </c>
      <c r="AU10" s="239">
        <f>'CAC Payback Period'!AU9</f>
        <v>270391.99598948436</v>
      </c>
      <c r="AV10" s="239">
        <f>'CAC Payback Period'!AV9</f>
        <v>364064.9361991036</v>
      </c>
      <c r="AW10" s="239">
        <f>'CAC Payback Period'!AW9</f>
        <v>364064.66291589488</v>
      </c>
      <c r="AX10" s="239">
        <f>'CAC Payback Period'!AX9</f>
        <v>339085.37371862296</v>
      </c>
      <c r="AY10" s="239">
        <f>'CAC Payback Period'!AY9</f>
        <v>362821.34987892659</v>
      </c>
      <c r="AZ10" s="239">
        <f>'CAC Payback Period'!AZ9</f>
        <v>447592.6933085823</v>
      </c>
      <c r="BA10" s="239">
        <f>'CAC Payback Period'!BA9</f>
        <v>498455.49936637585</v>
      </c>
      <c r="BB10" s="239">
        <f>'CAC Payback Period'!BB9</f>
        <v>629568.51053757663</v>
      </c>
      <c r="BC10" s="239">
        <f>'CAC Payback Period'!BC9</f>
        <v>672519.32454193558</v>
      </c>
      <c r="BD10" s="239">
        <f>'CAC Payback Period'!BD9</f>
        <v>672519.32454193558</v>
      </c>
      <c r="BE10" s="239">
        <f>'CAC Payback Period'!BE9</f>
        <v>722251.84602066688</v>
      </c>
      <c r="BF10" s="239">
        <f>'CAC Payback Period'!BF9</f>
        <v>740336.39928566013</v>
      </c>
      <c r="BG10" s="239">
        <f>'CAC Payback Period'!BG9</f>
        <v>762942.09086690168</v>
      </c>
      <c r="BH10" s="239">
        <f>'CAC Payback Period'!BH9</f>
        <v>812674.6123456331</v>
      </c>
      <c r="BI10" s="239">
        <f>'CAC Payback Period'!BI9</f>
        <v>830759.16561062622</v>
      </c>
    </row>
    <row r="11" spans="1:61" x14ac:dyDescent="0.3">
      <c r="A11" t="s">
        <v>336</v>
      </c>
      <c r="B11" s="238">
        <f>'CAC Payback Period'!B10</f>
        <v>12</v>
      </c>
      <c r="C11" s="238">
        <f>'CAC Payback Period'!C10</f>
        <v>5</v>
      </c>
      <c r="D11" s="238">
        <f>'CAC Payback Period'!D10</f>
        <v>9</v>
      </c>
      <c r="E11" s="238">
        <f>'CAC Payback Period'!E10</f>
        <v>7</v>
      </c>
      <c r="F11" s="238">
        <f>'CAC Payback Period'!F10</f>
        <v>10</v>
      </c>
      <c r="G11" s="238">
        <f>'CAC Payback Period'!G10</f>
        <v>9</v>
      </c>
      <c r="H11" s="238">
        <f>'CAC Payback Period'!H10</f>
        <v>14</v>
      </c>
      <c r="I11" s="238">
        <f>'CAC Payback Period'!I10</f>
        <v>12</v>
      </c>
      <c r="J11" s="238">
        <f>'CAC Payback Period'!J10</f>
        <v>8</v>
      </c>
      <c r="K11" s="238">
        <f>'CAC Payback Period'!K10</f>
        <v>5</v>
      </c>
      <c r="L11" s="238">
        <f>'CAC Payback Period'!L10</f>
        <v>9</v>
      </c>
      <c r="M11" s="238">
        <f>'CAC Payback Period'!M10</f>
        <v>6</v>
      </c>
      <c r="N11" s="238">
        <f>'CAC Payback Period'!N10</f>
        <v>6</v>
      </c>
      <c r="O11" s="238">
        <f>'CAC Payback Period'!O10</f>
        <v>10</v>
      </c>
      <c r="P11" s="238">
        <f>'CAC Payback Period'!P10</f>
        <v>10</v>
      </c>
      <c r="Q11" s="238">
        <f>'CAC Payback Period'!Q10</f>
        <v>16</v>
      </c>
      <c r="R11" s="238">
        <f>'CAC Payback Period'!R10</f>
        <v>7</v>
      </c>
      <c r="S11" s="238">
        <f>'CAC Payback Period'!S10</f>
        <v>11</v>
      </c>
      <c r="T11" s="238">
        <f>'CAC Payback Period'!T10</f>
        <v>18</v>
      </c>
      <c r="U11" s="238">
        <f>'CAC Payback Period'!U10</f>
        <v>12</v>
      </c>
      <c r="V11" s="238">
        <f>'CAC Payback Period'!V10</f>
        <v>11</v>
      </c>
      <c r="W11" s="238">
        <f>'CAC Payback Period'!W10</f>
        <v>18</v>
      </c>
      <c r="X11" s="238">
        <f>'CAC Payback Period'!X10</f>
        <v>7</v>
      </c>
      <c r="Y11" s="238">
        <f>'CAC Payback Period'!Y10</f>
        <v>13</v>
      </c>
      <c r="Z11" s="238">
        <f>'CAC Payback Period'!Z10</f>
        <v>8</v>
      </c>
      <c r="AA11" s="238">
        <f>'CAC Payback Period'!AA10</f>
        <v>10</v>
      </c>
      <c r="AB11" s="238">
        <f>'CAC Payback Period'!AB10</f>
        <v>17</v>
      </c>
      <c r="AC11" s="238">
        <f>'CAC Payback Period'!AC10</f>
        <v>29</v>
      </c>
      <c r="AD11" s="238">
        <f>'CAC Payback Period'!AD10</f>
        <v>16</v>
      </c>
      <c r="AE11" s="238">
        <f>'CAC Payback Period'!AE10</f>
        <v>12</v>
      </c>
      <c r="AF11" s="238">
        <f>'CAC Payback Period'!AF10</f>
        <v>15</v>
      </c>
      <c r="AG11" s="238">
        <f>'CAC Payback Period'!AG10</f>
        <v>5</v>
      </c>
      <c r="AH11" s="238">
        <f>'CAC Payback Period'!AH10</f>
        <v>4</v>
      </c>
      <c r="AI11" s="238">
        <f>'CAC Payback Period'!AI10</f>
        <v>15</v>
      </c>
      <c r="AJ11" s="238">
        <f>'CAC Payback Period'!AJ10</f>
        <v>10</v>
      </c>
      <c r="AK11" s="238">
        <f>'CAC Payback Period'!AK10</f>
        <v>13</v>
      </c>
      <c r="AL11" s="238">
        <f>'CAC Payback Period'!AL10</f>
        <v>10</v>
      </c>
      <c r="AM11" s="238">
        <f>'CAC Payback Period'!AM10</f>
        <v>8</v>
      </c>
      <c r="AN11" s="238">
        <f>'CAC Payback Period'!AN10</f>
        <v>9</v>
      </c>
      <c r="AO11" s="238">
        <f>'CAC Payback Period'!AO10</f>
        <v>9</v>
      </c>
      <c r="AP11" s="238">
        <f>'CAC Payback Period'!AP10</f>
        <v>10</v>
      </c>
      <c r="AQ11" s="238">
        <f>'CAC Payback Period'!AQ10</f>
        <v>10</v>
      </c>
      <c r="AR11" s="238">
        <f>'CAC Payback Period'!AR10</f>
        <v>11</v>
      </c>
      <c r="AS11" s="238">
        <f>'CAC Payback Period'!AS10</f>
        <v>11</v>
      </c>
      <c r="AT11" s="238">
        <f>'CAC Payback Period'!AT10</f>
        <v>12</v>
      </c>
      <c r="AU11" s="238">
        <f>'CAC Payback Period'!AU10</f>
        <v>15.450971199399106</v>
      </c>
      <c r="AV11" s="238">
        <f>'CAC Payback Period'!AV10</f>
        <v>20.803710639948775</v>
      </c>
      <c r="AW11" s="238">
        <f>'CAC Payback Period'!AW10</f>
        <v>20.803695023765421</v>
      </c>
      <c r="AX11" s="238">
        <f>'CAC Payback Period'!AX10</f>
        <v>19.376307069635597</v>
      </c>
      <c r="AY11" s="238">
        <f>'CAC Payback Period'!AY10</f>
        <v>20.73264856451009</v>
      </c>
      <c r="AZ11" s="238">
        <f>'CAC Payback Period'!AZ10</f>
        <v>25.57672533191899</v>
      </c>
      <c r="BA11" s="238">
        <f>'CAC Payback Period'!BA10</f>
        <v>28.48317139236433</v>
      </c>
      <c r="BB11" s="238">
        <f>'CAC Payback Period'!BB10</f>
        <v>35.975343459290094</v>
      </c>
      <c r="BC11" s="238">
        <f>'CAC Payback Period'!BC10</f>
        <v>38.429675688110606</v>
      </c>
      <c r="BD11" s="238">
        <f>'CAC Payback Period'!BD10</f>
        <v>38.429675688110606</v>
      </c>
      <c r="BE11" s="238">
        <f>'CAC Payback Period'!BE10</f>
        <v>41.271534058323823</v>
      </c>
      <c r="BF11" s="238">
        <f>'CAC Payback Period'!BF10</f>
        <v>42.304937102037719</v>
      </c>
      <c r="BG11" s="238">
        <f>'CAC Payback Period'!BG10</f>
        <v>43.596690906680095</v>
      </c>
      <c r="BH11" s="238">
        <f>'CAC Payback Period'!BH10</f>
        <v>46.438549276893319</v>
      </c>
      <c r="BI11" s="238">
        <f>'CAC Payback Period'!BI10</f>
        <v>47.471952320607215</v>
      </c>
    </row>
    <row r="12" spans="1:61" x14ac:dyDescent="0.3">
      <c r="A12" t="s">
        <v>309</v>
      </c>
      <c r="B12" s="239">
        <f>B10/B11</f>
        <v>8022.4761753424173</v>
      </c>
      <c r="C12" s="239">
        <f t="shared" ref="C12:F12" si="0">C10/C11</f>
        <v>10468.515049990765</v>
      </c>
      <c r="D12" s="239">
        <f t="shared" si="0"/>
        <v>12451.994171933831</v>
      </c>
      <c r="E12" s="239">
        <f t="shared" si="0"/>
        <v>13141.674887233898</v>
      </c>
      <c r="F12" s="239">
        <f t="shared" si="0"/>
        <v>9003.0977557609112</v>
      </c>
      <c r="G12" s="239">
        <f t="shared" ref="G12" si="1">G10/G11</f>
        <v>12398.132903735961</v>
      </c>
      <c r="H12" s="239">
        <f t="shared" ref="H12" si="2">H10/H11</f>
        <v>14642.444025589439</v>
      </c>
      <c r="I12" s="239">
        <f t="shared" ref="I12" si="3">I10/I11</f>
        <v>17500</v>
      </c>
      <c r="J12" s="239">
        <f t="shared" ref="J12" si="4">J10/J11</f>
        <v>17500</v>
      </c>
      <c r="K12" s="239">
        <f t="shared" ref="K12" si="5">K10/K11</f>
        <v>17500</v>
      </c>
      <c r="L12" s="239">
        <f t="shared" ref="L12" si="6">L10/L11</f>
        <v>17500</v>
      </c>
      <c r="M12" s="239">
        <f t="shared" ref="M12" si="7">M10/M11</f>
        <v>17500</v>
      </c>
      <c r="N12" s="239">
        <f t="shared" ref="N12" si="8">N10/N11</f>
        <v>17500</v>
      </c>
      <c r="O12" s="239">
        <f t="shared" ref="O12" si="9">O10/O11</f>
        <v>17500</v>
      </c>
      <c r="P12" s="239">
        <f t="shared" ref="P12" si="10">P10/P11</f>
        <v>17500</v>
      </c>
      <c r="Q12" s="239">
        <f t="shared" ref="Q12" si="11">Q10/Q11</f>
        <v>17500</v>
      </c>
      <c r="R12" s="239">
        <f t="shared" ref="R12" si="12">R10/R11</f>
        <v>17500</v>
      </c>
      <c r="S12" s="239">
        <f t="shared" ref="S12" si="13">S10/S11</f>
        <v>17500</v>
      </c>
      <c r="T12" s="239">
        <f t="shared" ref="T12" si="14">T10/T11</f>
        <v>17500</v>
      </c>
      <c r="U12" s="239">
        <f t="shared" ref="U12" si="15">U10/U11</f>
        <v>17500</v>
      </c>
      <c r="V12" s="239">
        <f t="shared" ref="V12" si="16">V10/V11</f>
        <v>17500</v>
      </c>
      <c r="W12" s="239">
        <f t="shared" ref="W12" si="17">W10/W11</f>
        <v>17500</v>
      </c>
      <c r="X12" s="239">
        <f t="shared" ref="X12" si="18">X10/X11</f>
        <v>17500</v>
      </c>
      <c r="Y12" s="239">
        <f t="shared" ref="Y12" si="19">Y10/Y11</f>
        <v>17500</v>
      </c>
      <c r="Z12" s="239">
        <f t="shared" ref="Z12" si="20">Z10/Z11</f>
        <v>17500</v>
      </c>
      <c r="AA12" s="239">
        <f t="shared" ref="AA12" si="21">AA10/AA11</f>
        <v>17500</v>
      </c>
      <c r="AB12" s="239">
        <f t="shared" ref="AB12" si="22">AB10/AB11</f>
        <v>17500</v>
      </c>
      <c r="AC12" s="239">
        <f t="shared" ref="AC12" si="23">AC10/AC11</f>
        <v>17500</v>
      </c>
      <c r="AD12" s="239">
        <f t="shared" ref="AD12" si="24">AD10/AD11</f>
        <v>17500</v>
      </c>
      <c r="AE12" s="239">
        <f t="shared" ref="AE12" si="25">AE10/AE11</f>
        <v>17500</v>
      </c>
      <c r="AF12" s="239">
        <f t="shared" ref="AF12" si="26">AF10/AF11</f>
        <v>17500</v>
      </c>
      <c r="AG12" s="239">
        <f t="shared" ref="AG12" si="27">AG10/AG11</f>
        <v>17500</v>
      </c>
      <c r="AH12" s="239">
        <f t="shared" ref="AH12" si="28">AH10/AH11</f>
        <v>17500</v>
      </c>
      <c r="AI12" s="239">
        <f t="shared" ref="AI12" si="29">AI10/AI11</f>
        <v>17500</v>
      </c>
      <c r="AJ12" s="239">
        <f t="shared" ref="AJ12" si="30">AJ10/AJ11</f>
        <v>17500</v>
      </c>
      <c r="AK12" s="239">
        <f t="shared" ref="AK12" si="31">AK10/AK11</f>
        <v>17500</v>
      </c>
      <c r="AL12" s="239">
        <f t="shared" ref="AL12" si="32">AL10/AL11</f>
        <v>17500</v>
      </c>
      <c r="AM12" s="239">
        <f t="shared" ref="AM12" si="33">AM10/AM11</f>
        <v>17500</v>
      </c>
      <c r="AN12" s="239">
        <f t="shared" ref="AN12" si="34">AN10/AN11</f>
        <v>17500</v>
      </c>
      <c r="AO12" s="239">
        <f t="shared" ref="AO12" si="35">AO10/AO11</f>
        <v>17500</v>
      </c>
      <c r="AP12" s="239">
        <f t="shared" ref="AP12" si="36">AP10/AP11</f>
        <v>17500</v>
      </c>
      <c r="AQ12" s="239">
        <f t="shared" ref="AQ12" si="37">AQ10/AQ11</f>
        <v>17500</v>
      </c>
      <c r="AR12" s="239">
        <f t="shared" ref="AR12" si="38">AR10/AR11</f>
        <v>17500</v>
      </c>
      <c r="AS12" s="239">
        <f t="shared" ref="AS12" si="39">AS10/AS11</f>
        <v>17500</v>
      </c>
      <c r="AT12" s="239">
        <f t="shared" ref="AT12" si="40">AT10/AT11</f>
        <v>17500</v>
      </c>
      <c r="AU12" s="239">
        <f t="shared" ref="AU12" si="41">AU10/AU11</f>
        <v>17500</v>
      </c>
      <c r="AV12" s="239">
        <f t="shared" ref="AV12" si="42">AV10/AV11</f>
        <v>17500</v>
      </c>
      <c r="AW12" s="239">
        <f t="shared" ref="AW12" si="43">AW10/AW11</f>
        <v>17500</v>
      </c>
      <c r="AX12" s="239">
        <f t="shared" ref="AX12" si="44">AX10/AX11</f>
        <v>17500</v>
      </c>
      <c r="AY12" s="239">
        <f t="shared" ref="AY12" si="45">AY10/AY11</f>
        <v>17500</v>
      </c>
      <c r="AZ12" s="239">
        <f t="shared" ref="AZ12" si="46">AZ10/AZ11</f>
        <v>17500</v>
      </c>
      <c r="BA12" s="239">
        <f t="shared" ref="BA12" si="47">BA10/BA11</f>
        <v>17500.000000000004</v>
      </c>
      <c r="BB12" s="239">
        <f t="shared" ref="BB12" si="48">BB10/BB11</f>
        <v>17500</v>
      </c>
      <c r="BC12" s="239">
        <f t="shared" ref="BC12" si="49">BC10/BC11</f>
        <v>17500</v>
      </c>
      <c r="BD12" s="239">
        <f t="shared" ref="BD12" si="50">BD10/BD11</f>
        <v>17500</v>
      </c>
      <c r="BE12" s="239">
        <f t="shared" ref="BE12" si="51">BE10/BE11</f>
        <v>17500</v>
      </c>
      <c r="BF12" s="239">
        <f t="shared" ref="BF12" si="52">BF10/BF11</f>
        <v>17500</v>
      </c>
      <c r="BG12" s="239">
        <f t="shared" ref="BG12" si="53">BG10/BG11</f>
        <v>17500</v>
      </c>
      <c r="BH12" s="239">
        <f t="shared" ref="BH12" si="54">BH10/BH11</f>
        <v>17500</v>
      </c>
      <c r="BI12" s="239">
        <f t="shared" ref="BI12" si="55">BI10/BI11</f>
        <v>17500</v>
      </c>
    </row>
    <row r="13" spans="1:61" x14ac:dyDescent="0.3">
      <c r="A13" s="179" t="s">
        <v>942</v>
      </c>
      <c r="B13" s="270">
        <f>Summary!C97</f>
        <v>0.93274255207661261</v>
      </c>
      <c r="C13" s="270">
        <f>Summary!D97</f>
        <v>0.93277017449035016</v>
      </c>
      <c r="D13" s="270">
        <f>Summary!E97</f>
        <v>0.91904337536963376</v>
      </c>
      <c r="E13" s="270">
        <f>Summary!F97</f>
        <v>0.93593469421513598</v>
      </c>
      <c r="F13" s="270">
        <f>Summary!G97</f>
        <v>0.93854057605713936</v>
      </c>
      <c r="G13" s="270">
        <f>Summary!H97</f>
        <v>0.94196464134925062</v>
      </c>
      <c r="H13" s="270">
        <f>Summary!I97</f>
        <v>0.93960602307433561</v>
      </c>
      <c r="I13" s="270">
        <f>Summary!J97</f>
        <v>0.74100048460479673</v>
      </c>
      <c r="J13" s="270">
        <f>Summary!K97</f>
        <v>0.73506173148103293</v>
      </c>
      <c r="K13" s="270">
        <f>Summary!L97</f>
        <v>0.72586853994870471</v>
      </c>
      <c r="L13" s="270">
        <f>Summary!M97</f>
        <v>0.72788470029038044</v>
      </c>
      <c r="M13" s="270">
        <f>Summary!N97</f>
        <v>0.72433924908142711</v>
      </c>
      <c r="N13" s="270">
        <f>Summary!O97</f>
        <v>0.72517833041454516</v>
      </c>
      <c r="O13" s="270">
        <f>Summary!P97</f>
        <v>0.74690153110426905</v>
      </c>
      <c r="P13" s="270">
        <f>Summary!Q97</f>
        <v>0.71839548136143561</v>
      </c>
      <c r="Q13" s="270">
        <f>Summary!R97</f>
        <v>0.73323918092517859</v>
      </c>
      <c r="R13" s="270">
        <f>Summary!S97</f>
        <v>0.71231055013224287</v>
      </c>
      <c r="S13" s="270">
        <f>Summary!T97</f>
        <v>0.70744855002523754</v>
      </c>
      <c r="T13" s="270">
        <f>Summary!U97</f>
        <v>0.72326567349661763</v>
      </c>
      <c r="U13" s="270">
        <f>Summary!V97</f>
        <v>0.72317533677700552</v>
      </c>
      <c r="V13" s="270">
        <f>Summary!W97</f>
        <v>0.7279333103110357</v>
      </c>
      <c r="W13" s="270">
        <f>Summary!X97</f>
        <v>0.73481454619194853</v>
      </c>
      <c r="X13" s="270">
        <f>Summary!Y97</f>
        <v>0.73911125168839675</v>
      </c>
      <c r="Y13" s="270">
        <f>Summary!Z97</f>
        <v>0.75361216678523646</v>
      </c>
      <c r="Z13" s="270">
        <f>Summary!AA97</f>
        <v>0.74504135728867982</v>
      </c>
      <c r="AA13" s="270">
        <f>Summary!AB97</f>
        <v>0.75399835852955288</v>
      </c>
      <c r="AB13" s="270">
        <f>Summary!AC97</f>
        <v>0.76068445896888781</v>
      </c>
      <c r="AC13" s="270">
        <f>Summary!AD97</f>
        <v>0.7681522722881583</v>
      </c>
      <c r="AD13" s="270">
        <f>Summary!AE97</f>
        <v>0.77499263153681119</v>
      </c>
      <c r="AE13" s="270">
        <f>Summary!AF97</f>
        <v>0.78250645607814107</v>
      </c>
      <c r="AF13" s="270">
        <f>Summary!AG97</f>
        <v>0.78640592804788934</v>
      </c>
      <c r="AG13" s="270">
        <f>Summary!AH97</f>
        <v>0.78629875526135484</v>
      </c>
      <c r="AH13" s="270">
        <f>Summary!AI97</f>
        <v>0.80517763903603623</v>
      </c>
      <c r="AI13" s="270">
        <f>Summary!AJ97</f>
        <v>0.80151880132086539</v>
      </c>
      <c r="AJ13" s="270">
        <f>Summary!AK97</f>
        <v>0.80462837151910749</v>
      </c>
      <c r="AK13" s="270">
        <f>Summary!AL97</f>
        <v>0.81839077120065828</v>
      </c>
      <c r="AL13" s="270">
        <f>Summary!AM97</f>
        <v>0.8093567508363172</v>
      </c>
      <c r="AM13" s="270">
        <f>Summary!AN97</f>
        <v>0.83145398825430605</v>
      </c>
      <c r="AN13" s="270">
        <f>Summary!AO97</f>
        <v>0.82332214981619101</v>
      </c>
      <c r="AO13" s="270">
        <f>Summary!AP97</f>
        <v>0.82411062953499481</v>
      </c>
      <c r="AP13" s="270">
        <f>Summary!AQ97</f>
        <v>0.8290300910834616</v>
      </c>
      <c r="AQ13" s="270">
        <f>Summary!AR97</f>
        <v>0.83419963001110597</v>
      </c>
      <c r="AR13" s="270">
        <f>Summary!AS97</f>
        <v>0.84155847645991666</v>
      </c>
      <c r="AS13" s="270">
        <f>Summary!AT97</f>
        <v>0.83842504967313425</v>
      </c>
      <c r="AT13" s="270">
        <f>Summary!AU97</f>
        <v>0.84517599160415602</v>
      </c>
      <c r="AU13" s="270">
        <f>Summary!AV97</f>
        <v>0.84440765151050912</v>
      </c>
      <c r="AV13" s="270">
        <f>Summary!AW97</f>
        <v>0.84996657573699352</v>
      </c>
      <c r="AW13" s="270">
        <f>Summary!AX97</f>
        <v>0.84978873801983945</v>
      </c>
      <c r="AX13" s="270">
        <f>Summary!AY97</f>
        <v>0.955058428775727</v>
      </c>
      <c r="AY13" s="270">
        <f>Summary!AZ97</f>
        <v>0.95532963774446378</v>
      </c>
      <c r="AZ13" s="270">
        <f>Summary!BA97</f>
        <v>0.95564584765749427</v>
      </c>
      <c r="BA13" s="270">
        <f>Summary!BB97</f>
        <v>0.95597871825121716</v>
      </c>
      <c r="BB13" s="270">
        <f>Summary!BC97</f>
        <v>0.9563709311164208</v>
      </c>
      <c r="BC13" s="270">
        <f>Summary!BD97</f>
        <v>0.95676209098574061</v>
      </c>
      <c r="BD13" s="270">
        <f>Summary!BE97</f>
        <v>0.95712826566932396</v>
      </c>
      <c r="BE13" s="270">
        <f>Summary!BF97</f>
        <v>0.95749543039955332</v>
      </c>
      <c r="BF13" s="270">
        <f>Summary!BG97</f>
        <v>0.95784699886997093</v>
      </c>
      <c r="BG13" s="270">
        <f>Summary!BH97</f>
        <v>0.95818635858175893</v>
      </c>
      <c r="BH13" s="270">
        <f>Summary!BI97</f>
        <v>0.95852327673354998</v>
      </c>
      <c r="BI13" s="270">
        <f>Summary!BJ97</f>
        <v>0.95884467310295973</v>
      </c>
    </row>
    <row r="14" spans="1:61" x14ac:dyDescent="0.3">
      <c r="A14" s="178" t="s">
        <v>310</v>
      </c>
      <c r="B14" s="177">
        <f>B12*B13</f>
        <v>7482.9049017627085</v>
      </c>
      <c r="C14" s="177">
        <f t="shared" ref="C14:BI14" si="56">C12*C13</f>
        <v>9764.7186098347429</v>
      </c>
      <c r="D14" s="177">
        <f t="shared" si="56"/>
        <v>11443.922753857076</v>
      </c>
      <c r="E14" s="177">
        <f t="shared" si="56"/>
        <v>12299.749467057989</v>
      </c>
      <c r="F14" s="177">
        <f t="shared" si="56"/>
        <v>8449.7725539905841</v>
      </c>
      <c r="G14" s="177">
        <f t="shared" si="56"/>
        <v>11678.602814067988</v>
      </c>
      <c r="H14" s="177">
        <f t="shared" si="56"/>
        <v>13758.128598972658</v>
      </c>
      <c r="I14" s="177">
        <f t="shared" si="56"/>
        <v>12967.508480583943</v>
      </c>
      <c r="J14" s="177">
        <f t="shared" si="56"/>
        <v>12863.580300918076</v>
      </c>
      <c r="K14" s="177">
        <f t="shared" si="56"/>
        <v>12702.699449102332</v>
      </c>
      <c r="L14" s="177">
        <f t="shared" si="56"/>
        <v>12737.982255081657</v>
      </c>
      <c r="M14" s="177">
        <f t="shared" si="56"/>
        <v>12675.936858924975</v>
      </c>
      <c r="N14" s="177">
        <f t="shared" si="56"/>
        <v>12690.62078225454</v>
      </c>
      <c r="O14" s="177">
        <f t="shared" si="56"/>
        <v>13070.776794324709</v>
      </c>
      <c r="P14" s="177">
        <f t="shared" si="56"/>
        <v>12571.920923825122</v>
      </c>
      <c r="Q14" s="177">
        <f t="shared" si="56"/>
        <v>12831.685666190626</v>
      </c>
      <c r="R14" s="177">
        <f t="shared" si="56"/>
        <v>12465.434627314251</v>
      </c>
      <c r="S14" s="177">
        <f t="shared" si="56"/>
        <v>12380.349625441657</v>
      </c>
      <c r="T14" s="177">
        <f t="shared" si="56"/>
        <v>12657.149286190808</v>
      </c>
      <c r="U14" s="177">
        <f t="shared" si="56"/>
        <v>12655.568393597596</v>
      </c>
      <c r="V14" s="177">
        <f t="shared" si="56"/>
        <v>12738.832930443124</v>
      </c>
      <c r="W14" s="177">
        <f t="shared" si="56"/>
        <v>12859.2545583591</v>
      </c>
      <c r="X14" s="177">
        <f t="shared" si="56"/>
        <v>12934.446904546943</v>
      </c>
      <c r="Y14" s="177">
        <f t="shared" si="56"/>
        <v>13188.212918741638</v>
      </c>
      <c r="Z14" s="177">
        <f t="shared" si="56"/>
        <v>13038.223752551898</v>
      </c>
      <c r="AA14" s="177">
        <f t="shared" si="56"/>
        <v>13194.971274267175</v>
      </c>
      <c r="AB14" s="177">
        <f>AB12*AB13</f>
        <v>13311.978031955538</v>
      </c>
      <c r="AC14" s="177">
        <f t="shared" si="56"/>
        <v>13442.664765042769</v>
      </c>
      <c r="AD14" s="177">
        <f t="shared" si="56"/>
        <v>13562.371051894195</v>
      </c>
      <c r="AE14" s="177">
        <f t="shared" si="56"/>
        <v>13693.862981367469</v>
      </c>
      <c r="AF14" s="177">
        <f t="shared" si="56"/>
        <v>13762.103740838063</v>
      </c>
      <c r="AG14" s="177">
        <f t="shared" si="56"/>
        <v>13760.228217073709</v>
      </c>
      <c r="AH14" s="177">
        <f t="shared" si="56"/>
        <v>14090.608683130635</v>
      </c>
      <c r="AI14" s="177">
        <f t="shared" si="56"/>
        <v>14026.579023115144</v>
      </c>
      <c r="AJ14" s="177">
        <f t="shared" si="56"/>
        <v>14080.996501584381</v>
      </c>
      <c r="AK14" s="177">
        <f t="shared" si="56"/>
        <v>14321.83849601152</v>
      </c>
      <c r="AL14" s="177">
        <f t="shared" si="56"/>
        <v>14163.743139635551</v>
      </c>
      <c r="AM14" s="177">
        <f t="shared" si="56"/>
        <v>14550.444794450355</v>
      </c>
      <c r="AN14" s="177">
        <f t="shared" si="56"/>
        <v>14408.137621783342</v>
      </c>
      <c r="AO14" s="177">
        <f t="shared" si="56"/>
        <v>14421.93601686241</v>
      </c>
      <c r="AP14" s="177">
        <f t="shared" si="56"/>
        <v>14508.026593960578</v>
      </c>
      <c r="AQ14" s="177">
        <f t="shared" si="56"/>
        <v>14598.493525194355</v>
      </c>
      <c r="AR14" s="177">
        <f t="shared" si="56"/>
        <v>14727.273338048542</v>
      </c>
      <c r="AS14" s="177">
        <f t="shared" si="56"/>
        <v>14672.438369279849</v>
      </c>
      <c r="AT14" s="177">
        <f t="shared" si="56"/>
        <v>14790.57985307273</v>
      </c>
      <c r="AU14" s="177">
        <f t="shared" si="56"/>
        <v>14777.13390143391</v>
      </c>
      <c r="AV14" s="177">
        <f t="shared" si="56"/>
        <v>14874.415075397386</v>
      </c>
      <c r="AW14" s="177">
        <f t="shared" si="56"/>
        <v>14871.302915347191</v>
      </c>
      <c r="AX14" s="177">
        <f t="shared" si="56"/>
        <v>16713.522503575223</v>
      </c>
      <c r="AY14" s="177">
        <f t="shared" si="56"/>
        <v>16718.268660528116</v>
      </c>
      <c r="AZ14" s="177">
        <f t="shared" si="56"/>
        <v>16723.802334006148</v>
      </c>
      <c r="BA14" s="177">
        <f t="shared" si="56"/>
        <v>16729.627569396303</v>
      </c>
      <c r="BB14" s="177">
        <f t="shared" si="56"/>
        <v>16736.491294537365</v>
      </c>
      <c r="BC14" s="177">
        <f t="shared" si="56"/>
        <v>16743.33659225046</v>
      </c>
      <c r="BD14" s="177">
        <f t="shared" si="56"/>
        <v>16749.744649213168</v>
      </c>
      <c r="BE14" s="177">
        <f t="shared" si="56"/>
        <v>16756.170031992184</v>
      </c>
      <c r="BF14" s="177">
        <f t="shared" si="56"/>
        <v>16762.322480224491</v>
      </c>
      <c r="BG14" s="177">
        <f t="shared" si="56"/>
        <v>16768.261275180783</v>
      </c>
      <c r="BH14" s="177">
        <f t="shared" si="56"/>
        <v>16774.157342837123</v>
      </c>
      <c r="BI14" s="177">
        <f t="shared" si="56"/>
        <v>16779.781779301797</v>
      </c>
    </row>
    <row r="16" spans="1:61" x14ac:dyDescent="0.3">
      <c r="A16" s="271" t="s">
        <v>311</v>
      </c>
    </row>
    <row r="17" spans="1:61" x14ac:dyDescent="0.3">
      <c r="A17" t="s">
        <v>312</v>
      </c>
      <c r="B17" s="248">
        <f>C17</f>
        <v>6.1355880695143195E-2</v>
      </c>
      <c r="C17" s="248">
        <f>D17</f>
        <v>6.1355880695143195E-2</v>
      </c>
      <c r="D17" s="248">
        <f>E17</f>
        <v>6.1355880695143195E-2</v>
      </c>
      <c r="E17" s="248">
        <f>F17</f>
        <v>6.1355880695143195E-2</v>
      </c>
      <c r="F17" s="259">
        <f>IF(F8="Actual",(1-Retention!C5),E17)</f>
        <v>6.1355880695143195E-2</v>
      </c>
      <c r="G17" s="259">
        <f>IF(G8="Actual",(1-Retention!D5),F17)</f>
        <v>7.621832644857196E-2</v>
      </c>
      <c r="H17" s="259">
        <f>IF(H8="Actual",(1-Retention!E5),G17)</f>
        <v>5.6366035852019047E-2</v>
      </c>
      <c r="I17" s="259">
        <f>IF(I8="Actual",(1-Retention!F5),H17)</f>
        <v>5.6366035852019047E-2</v>
      </c>
      <c r="J17" s="259">
        <f>IF(J8="Actual",(1-Retention!G5),I17)</f>
        <v>5.6366035852019047E-2</v>
      </c>
      <c r="K17" s="259">
        <f>IF(K8="Actual",(1-Retention!H5),J17)</f>
        <v>5.6366035852019047E-2</v>
      </c>
      <c r="L17" s="259">
        <f>IF(L8="Actual",(1-Retention!I5),K17)</f>
        <v>5.6366035852019047E-2</v>
      </c>
      <c r="M17" s="259">
        <f>IF(M8="Actual",(1-Retention!J5),L17)</f>
        <v>5.6366035852019047E-2</v>
      </c>
      <c r="N17" s="259">
        <f>IF(N8="Actual",(1-Retention!K5),M17)</f>
        <v>5.6366035852019047E-2</v>
      </c>
      <c r="O17" s="259">
        <f>IF(O8="Actual",(1-Retention!L5),N17)</f>
        <v>5.6366035852019047E-2</v>
      </c>
      <c r="P17" s="259">
        <f>IF(P8="Actual",(1-Retention!M5),O17)</f>
        <v>5.6366035852019047E-2</v>
      </c>
      <c r="Q17" s="259">
        <f>IF(Q8="Actual",(1-Retention!N5),P17)</f>
        <v>5.6366035852019047E-2</v>
      </c>
      <c r="R17" s="259">
        <f>IF(R8="Actual",(1-Retention!O5),Q17)</f>
        <v>5.6366035852019047E-2</v>
      </c>
      <c r="S17" s="259">
        <f>IF(S8="Actual",(1-Retention!P5),R17)</f>
        <v>5.6366035852019047E-2</v>
      </c>
      <c r="T17" s="259">
        <f>IF(T8="Actual",(1-Retention!Q5),S17)</f>
        <v>5.6366035852019047E-2</v>
      </c>
      <c r="U17" s="259">
        <f>IF(U8="Actual",(1-Retention!R5),T17)</f>
        <v>5.6366035852019047E-2</v>
      </c>
      <c r="V17" s="259">
        <f>IF(V8="Actual",(1-Retention!S5),U17)</f>
        <v>5.6366035852019047E-2</v>
      </c>
      <c r="W17" s="259">
        <f>IF(W8="Actual",(1-Retention!T5),V17)</f>
        <v>5.6366035852019047E-2</v>
      </c>
      <c r="X17" s="259">
        <f>IF(X8="Actual",(1-Retention!U5),W17)</f>
        <v>5.6366035852019047E-2</v>
      </c>
      <c r="Y17" s="259">
        <f>IF(Y8="Actual",(1-Retention!V5),X17)</f>
        <v>5.6366035852019047E-2</v>
      </c>
      <c r="Z17" s="259">
        <f>IF(Z8="Actual",(1-Retention!W5),Y17)</f>
        <v>5.6366035852019047E-2</v>
      </c>
      <c r="AA17" s="259">
        <f>IF(AA8="Actual",(1-Retention!X5),Z17)</f>
        <v>5.6366035852019047E-2</v>
      </c>
      <c r="AB17" s="259">
        <f>IF(AB8="Actual",(1-Retention!Y5),AA17)</f>
        <v>5.6366035852019047E-2</v>
      </c>
      <c r="AC17" s="259">
        <f>IF(AC8="Actual",(1-Retention!Z5),AB17)</f>
        <v>5.6366035852019047E-2</v>
      </c>
      <c r="AD17" s="259">
        <f>IF(AD8="Actual",(1-Retention!AA5),AC17)</f>
        <v>5.6366035852019047E-2</v>
      </c>
      <c r="AE17" s="259">
        <f>IF(AE8="Actual",(1-Retention!AB5),AD17)</f>
        <v>5.6366035852019047E-2</v>
      </c>
      <c r="AF17" s="259">
        <f>IF(AF8="Actual",(1-Retention!AC5),AE17)</f>
        <v>5.6366035852019047E-2</v>
      </c>
      <c r="AG17" s="259">
        <f>IF(AG8="Actual",(1-Retention!AD5),AF17)</f>
        <v>5.6366035852019047E-2</v>
      </c>
      <c r="AH17" s="259">
        <f>IF(AH8="Actual",(1-Retention!AE5),AG17)</f>
        <v>5.6366035852019047E-2</v>
      </c>
      <c r="AI17" s="259">
        <f>IF(AI8="Actual",(1-Retention!AF5),AH17)</f>
        <v>5.6366035852019047E-2</v>
      </c>
      <c r="AJ17" s="259">
        <f>IF(AJ8="Actual",(1-Retention!AG5),AI17)</f>
        <v>5.6366035852019047E-2</v>
      </c>
      <c r="AK17" s="259">
        <f>IF(AK8="Actual",(1-Retention!AH5),AJ17)</f>
        <v>5.6366035852019047E-2</v>
      </c>
      <c r="AL17" s="259">
        <f>IF(AL8="Actual",(1-Retention!AI5),AK17)</f>
        <v>5.6366035852019047E-2</v>
      </c>
      <c r="AM17" s="259">
        <f>IF(AM8="Actual",(1-Retention!AJ5),AL17)</f>
        <v>5.6366035852019047E-2</v>
      </c>
      <c r="AN17" s="259">
        <f>IF(AN8="Actual",(1-Retention!AK5),AM17)</f>
        <v>5.6366035852019047E-2</v>
      </c>
      <c r="AO17" s="259">
        <f>IF(AO8="Actual",(1-Retention!AL5),AN17)</f>
        <v>5.6366035852019047E-2</v>
      </c>
      <c r="AP17" s="259">
        <f>IF(AP8="Actual",(1-Retention!AM5),AO17)</f>
        <v>5.6366035852019047E-2</v>
      </c>
      <c r="AQ17" s="259">
        <f>IF(AQ8="Actual",(1-Retention!AN5),AP17)</f>
        <v>5.6366035852019047E-2</v>
      </c>
      <c r="AR17" s="259">
        <f>IF(AR8="Actual",(1-Retention!AO5),AQ17)</f>
        <v>5.6366035852019047E-2</v>
      </c>
      <c r="AS17" s="259">
        <f>IF(AS8="Actual",(1-Retention!AP5),AR17)</f>
        <v>5.6366035852019047E-2</v>
      </c>
      <c r="AT17" s="259">
        <f>IF(AT8="Actual",(1-Retention!AQ5),AS17)</f>
        <v>5.6366035852019047E-2</v>
      </c>
      <c r="AU17" s="259">
        <f>IF(AU8="Actual",(1-Retention!AR5),AT17)</f>
        <v>5.6366035852019047E-2</v>
      </c>
      <c r="AV17" s="259">
        <f>-'Revenue Summary'!AV250</f>
        <v>2.3725461849391703E-2</v>
      </c>
      <c r="AW17" s="259">
        <f>-'Revenue Summary'!AW250</f>
        <v>2.8025857715536878E-2</v>
      </c>
      <c r="AX17" s="259">
        <f>-'Revenue Summary'!AX250</f>
        <v>2.7454997544026527E-2</v>
      </c>
      <c r="AY17" s="259">
        <f>-'Revenue Summary'!AY250</f>
        <v>2.6686390294092269E-2</v>
      </c>
      <c r="AZ17" s="259">
        <f>-'Revenue Summary'!AZ250</f>
        <v>2.5951645189251554E-2</v>
      </c>
      <c r="BA17" s="259">
        <f>-'Revenue Summary'!BA250</f>
        <v>2.5283595526623716E-2</v>
      </c>
      <c r="BB17" s="259">
        <f>-'Revenue Summary'!BB250</f>
        <v>2.4677760577154765E-2</v>
      </c>
      <c r="BC17" s="259">
        <f>-'Revenue Summary'!BC250</f>
        <v>2.3989479058472152E-2</v>
      </c>
      <c r="BD17" s="259">
        <f>-'Revenue Summary'!BD250</f>
        <v>2.3274304837960631E-2</v>
      </c>
      <c r="BE17" s="259">
        <f>-'Revenue Summary'!BE250</f>
        <v>2.2387996672125505E-2</v>
      </c>
      <c r="BF17" s="259">
        <f>-'Revenue Summary'!BF250</f>
        <v>2.1513856841859622E-2</v>
      </c>
      <c r="BG17" s="259">
        <f>-'Revenue Summary'!BG250</f>
        <v>2.0697267523778387E-2</v>
      </c>
      <c r="BH17" s="259">
        <f>-'Revenue Summary'!BH250</f>
        <v>1.9945774025326445E-2</v>
      </c>
      <c r="BI17" s="259">
        <f>-'Revenue Summary'!BI250</f>
        <v>1.923058791366165E-2</v>
      </c>
    </row>
    <row r="19" spans="1:61" x14ac:dyDescent="0.3">
      <c r="A19" s="272" t="s">
        <v>943</v>
      </c>
      <c r="B19" s="273">
        <f>B14/B17</f>
        <v>121959.04967842862</v>
      </c>
      <c r="C19" s="273">
        <f t="shared" ref="C19:BI19" si="57">C14/C17</f>
        <v>159148.86232914423</v>
      </c>
      <c r="D19" s="273">
        <f t="shared" si="57"/>
        <v>186517.12964105417</v>
      </c>
      <c r="E19" s="273">
        <f t="shared" si="57"/>
        <v>200465.69827872445</v>
      </c>
      <c r="F19" s="273">
        <f t="shared" si="57"/>
        <v>137717.40309579569</v>
      </c>
      <c r="G19" s="273">
        <f t="shared" si="57"/>
        <v>153225.6526512437</v>
      </c>
      <c r="H19" s="273">
        <f t="shared" si="57"/>
        <v>244085.43888189431</v>
      </c>
      <c r="I19" s="273">
        <f t="shared" si="57"/>
        <v>230058.90488073844</v>
      </c>
      <c r="J19" s="273">
        <f t="shared" si="57"/>
        <v>228215.09631597233</v>
      </c>
      <c r="K19" s="273">
        <f t="shared" si="57"/>
        <v>225360.88013092583</v>
      </c>
      <c r="L19" s="273">
        <f t="shared" si="57"/>
        <v>225986.83875026097</v>
      </c>
      <c r="M19" s="273">
        <f t="shared" si="57"/>
        <v>224886.08019559566</v>
      </c>
      <c r="N19" s="273">
        <f t="shared" si="57"/>
        <v>225146.59032563417</v>
      </c>
      <c r="O19" s="273">
        <f t="shared" si="57"/>
        <v>231891.00664521026</v>
      </c>
      <c r="P19" s="273">
        <f t="shared" si="57"/>
        <v>223040.71474586043</v>
      </c>
      <c r="Q19" s="273">
        <f t="shared" si="57"/>
        <v>227649.24785341261</v>
      </c>
      <c r="R19" s="273">
        <f t="shared" si="57"/>
        <v>221151.5221691386</v>
      </c>
      <c r="S19" s="273">
        <f t="shared" si="57"/>
        <v>219642.01381740754</v>
      </c>
      <c r="T19" s="273">
        <f t="shared" si="57"/>
        <v>224552.76648193499</v>
      </c>
      <c r="U19" s="273">
        <f t="shared" si="57"/>
        <v>224524.7195815398</v>
      </c>
      <c r="V19" s="273">
        <f t="shared" si="57"/>
        <v>226001.93073515239</v>
      </c>
      <c r="W19" s="273">
        <f t="shared" si="57"/>
        <v>228138.35253767413</v>
      </c>
      <c r="X19" s="273">
        <f t="shared" si="57"/>
        <v>229472.35350210685</v>
      </c>
      <c r="Y19" s="273">
        <f t="shared" si="57"/>
        <v>233974.46209212585</v>
      </c>
      <c r="Z19" s="273">
        <f t="shared" si="57"/>
        <v>231313.47726460465</v>
      </c>
      <c r="AA19" s="273">
        <f t="shared" si="57"/>
        <v>234094.36329545476</v>
      </c>
      <c r="AB19" s="273">
        <f t="shared" si="57"/>
        <v>236170.20126986096</v>
      </c>
      <c r="AC19" s="273">
        <f t="shared" si="57"/>
        <v>238488.73815314172</v>
      </c>
      <c r="AD19" s="273">
        <f>AD14/AD17</f>
        <v>240612.46896092282</v>
      </c>
      <c r="AE19" s="273">
        <f t="shared" si="57"/>
        <v>242945.29097839599</v>
      </c>
      <c r="AF19" s="273">
        <f t="shared" si="57"/>
        <v>244155.9625901047</v>
      </c>
      <c r="AG19" s="273">
        <f t="shared" si="57"/>
        <v>244122.68858500564</v>
      </c>
      <c r="AH19" s="273">
        <f t="shared" si="57"/>
        <v>249984.02797251006</v>
      </c>
      <c r="AI19" s="273">
        <f t="shared" si="57"/>
        <v>248848.06623513348</v>
      </c>
      <c r="AJ19" s="273">
        <f t="shared" si="57"/>
        <v>249813.49652744821</v>
      </c>
      <c r="AK19" s="273">
        <f t="shared" si="57"/>
        <v>254086.31775368159</v>
      </c>
      <c r="AL19" s="273">
        <f t="shared" si="57"/>
        <v>251281.51954521745</v>
      </c>
      <c r="AM19" s="273">
        <f t="shared" si="57"/>
        <v>258142.06329234265</v>
      </c>
      <c r="AN19" s="273">
        <f t="shared" si="57"/>
        <v>255617.36609631096</v>
      </c>
      <c r="AO19" s="273">
        <f t="shared" si="57"/>
        <v>255862.1659100728</v>
      </c>
      <c r="AP19" s="273">
        <f t="shared" si="57"/>
        <v>257389.51435309951</v>
      </c>
      <c r="AQ19" s="273">
        <f t="shared" si="57"/>
        <v>258994.50448352637</v>
      </c>
      <c r="AR19" s="273">
        <f t="shared" si="57"/>
        <v>261279.21035129894</v>
      </c>
      <c r="AS19" s="273">
        <f t="shared" si="57"/>
        <v>260306.37328834395</v>
      </c>
      <c r="AT19" s="273">
        <f t="shared" si="57"/>
        <v>262402.34264306398</v>
      </c>
      <c r="AU19" s="273">
        <f t="shared" si="57"/>
        <v>262163.79559189081</v>
      </c>
      <c r="AV19" s="273">
        <f t="shared" si="57"/>
        <v>626938.90512309468</v>
      </c>
      <c r="AW19" s="273">
        <f t="shared" si="57"/>
        <v>530627.93175828084</v>
      </c>
      <c r="AX19" s="273">
        <f t="shared" si="57"/>
        <v>608760.66285468079</v>
      </c>
      <c r="AY19" s="273">
        <f t="shared" si="57"/>
        <v>626471.71371952631</v>
      </c>
      <c r="AZ19" s="273">
        <f t="shared" si="57"/>
        <v>644421.66236661864</v>
      </c>
      <c r="BA19" s="273">
        <f t="shared" si="57"/>
        <v>661679.13308769499</v>
      </c>
      <c r="BB19" s="273">
        <f t="shared" si="57"/>
        <v>678201.38064030965</v>
      </c>
      <c r="BC19" s="273">
        <f t="shared" si="57"/>
        <v>697944.98460929957</v>
      </c>
      <c r="BD19" s="273">
        <f t="shared" si="57"/>
        <v>719666.80705729011</v>
      </c>
      <c r="BE19" s="273">
        <f t="shared" si="57"/>
        <v>748444.36853319232</v>
      </c>
      <c r="BF19" s="273">
        <f t="shared" si="57"/>
        <v>779140.74651691248</v>
      </c>
      <c r="BG19" s="273">
        <f t="shared" si="57"/>
        <v>810167.87631102977</v>
      </c>
      <c r="BH19" s="273">
        <f t="shared" si="57"/>
        <v>840988.03694145358</v>
      </c>
      <c r="BI19" s="273">
        <f t="shared" si="57"/>
        <v>872556.87941715133</v>
      </c>
    </row>
    <row r="21" spans="1:61" x14ac:dyDescent="0.3">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c r="BC21" s="259"/>
      <c r="BD21" s="259"/>
      <c r="BE21" s="259"/>
      <c r="BF21" s="259"/>
      <c r="BG21" s="259"/>
      <c r="BH21" s="259"/>
      <c r="BI21" s="259"/>
    </row>
    <row r="23" spans="1:61" x14ac:dyDescent="0.3">
      <c r="A23" s="272"/>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row>
    <row r="113" spans="3:3" x14ac:dyDescent="0.3">
      <c r="C113" s="185"/>
    </row>
  </sheetData>
  <conditionalFormatting sqref="B8:BI8">
    <cfRule type="cellIs" dxfId="9" priority="1" operator="equal">
      <formula>"Fcst"</formula>
    </cfRule>
    <cfRule type="cellIs" dxfId="8" priority="2" operator="equal">
      <formula>"Actual"</formula>
    </cfRule>
  </conditionalFormatting>
  <hyperlinks>
    <hyperlink ref="B4" r:id="rId1" xr:uid="{2C94F563-B3AE-4C51-AC3D-BF52AEE84DFC}"/>
  </hyperlinks>
  <pageMargins left="0.7" right="0.7" top="0.75" bottom="0.75" header="0.3" footer="0.3"/>
  <pageSetup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A093C-4767-4B0A-AC30-FF85A1CF370B}">
  <sheetPr codeName="Sheet39">
    <tabColor rgb="FF7030A0"/>
  </sheetPr>
  <dimension ref="A1:BI15"/>
  <sheetViews>
    <sheetView zoomScaleNormal="100" workbookViewId="0">
      <pane xSplit="1" ySplit="7" topLeftCell="B8" activePane="bottomRight" state="frozen"/>
      <selection pane="topRight" activeCell="B1" sqref="B1"/>
      <selection pane="bottomLeft" activeCell="A8" sqref="A8"/>
      <selection pane="bottomRight" activeCell="B6" sqref="B6"/>
    </sheetView>
  </sheetViews>
  <sheetFormatPr defaultColWidth="8.6640625" defaultRowHeight="14.4" x14ac:dyDescent="0.3"/>
  <cols>
    <col min="1" max="1" width="24.109375" customWidth="1"/>
    <col min="2" max="3" width="10.6640625" bestFit="1" customWidth="1"/>
    <col min="4" max="5" width="9.6640625" bestFit="1" customWidth="1"/>
    <col min="6" max="6" width="11.44140625" bestFit="1" customWidth="1"/>
    <col min="7" max="12" width="9.44140625" bestFit="1" customWidth="1"/>
    <col min="13" max="13" width="8.44140625" bestFit="1" customWidth="1"/>
    <col min="14" max="19" width="9.44140625" bestFit="1" customWidth="1"/>
    <col min="20" max="20" width="12" bestFit="1" customWidth="1"/>
    <col min="21" max="21" width="11.44140625" bestFit="1" customWidth="1"/>
    <col min="22" max="22" width="10.109375" bestFit="1" customWidth="1"/>
    <col min="23" max="23" width="11.44140625" bestFit="1" customWidth="1"/>
    <col min="24" max="24" width="11.44140625" customWidth="1"/>
    <col min="25" max="33" width="10" bestFit="1" customWidth="1"/>
    <col min="34" max="34" width="11.5546875" bestFit="1" customWidth="1"/>
    <col min="35" max="35" width="10" bestFit="1" customWidth="1"/>
    <col min="43" max="43" width="8.5546875" bestFit="1" customWidth="1"/>
    <col min="44" max="44" width="9.5546875" bestFit="1" customWidth="1"/>
    <col min="45" max="53" width="9.109375" bestFit="1" customWidth="1"/>
  </cols>
  <sheetData>
    <row r="1" spans="1:61" ht="21" x14ac:dyDescent="0.4">
      <c r="A1" s="155" t="s">
        <v>329</v>
      </c>
    </row>
    <row r="4" spans="1:61" x14ac:dyDescent="0.3">
      <c r="A4" s="143" t="s">
        <v>295</v>
      </c>
      <c r="B4" s="154" t="s">
        <v>330</v>
      </c>
    </row>
    <row r="6" spans="1:61" x14ac:dyDescent="0.3">
      <c r="B6" s="275" t="str">
        <f>Summary!C2</f>
        <v>Actual</v>
      </c>
      <c r="C6" s="275" t="str">
        <f>Summary!D2</f>
        <v>Actual</v>
      </c>
      <c r="D6" s="275" t="str">
        <f>Summary!E2</f>
        <v>Actual</v>
      </c>
      <c r="E6" s="275" t="str">
        <f>Summary!F2</f>
        <v>Actual</v>
      </c>
      <c r="F6" s="275" t="str">
        <f>Summary!G2</f>
        <v>Actual</v>
      </c>
      <c r="G6" s="275" t="str">
        <f>Summary!H2</f>
        <v>Actual</v>
      </c>
      <c r="H6" s="275" t="str">
        <f>Summary!I2</f>
        <v>Actual</v>
      </c>
      <c r="I6" s="275" t="str">
        <f>Summary!J2</f>
        <v>Fcst</v>
      </c>
      <c r="J6" s="275" t="str">
        <f>Summary!K2</f>
        <v>Fcst</v>
      </c>
      <c r="K6" s="275" t="str">
        <f>Summary!L2</f>
        <v>Fcst</v>
      </c>
      <c r="L6" s="275" t="str">
        <f>Summary!M2</f>
        <v>Fcst</v>
      </c>
      <c r="M6" s="275" t="str">
        <f>Summary!N2</f>
        <v>Fcst</v>
      </c>
      <c r="N6" s="275" t="str">
        <f>Summary!O2</f>
        <v>Fcst</v>
      </c>
      <c r="O6" s="275" t="str">
        <f>Summary!P2</f>
        <v>Fcst</v>
      </c>
      <c r="P6" s="275" t="str">
        <f>Summary!Q2</f>
        <v>Fcst</v>
      </c>
      <c r="Q6" s="275" t="str">
        <f>Summary!R2</f>
        <v>Fcst</v>
      </c>
      <c r="R6" s="275" t="str">
        <f>Summary!S2</f>
        <v>Fcst</v>
      </c>
      <c r="S6" s="275" t="str">
        <f>Summary!T2</f>
        <v>Fcst</v>
      </c>
      <c r="T6" s="275" t="str">
        <f>Summary!U2</f>
        <v>Fcst</v>
      </c>
      <c r="U6" s="275" t="str">
        <f>Summary!V2</f>
        <v>Fcst</v>
      </c>
      <c r="V6" s="275" t="str">
        <f>Summary!W2</f>
        <v>Fcst</v>
      </c>
      <c r="W6" s="275" t="str">
        <f>Summary!X2</f>
        <v>Fcst</v>
      </c>
      <c r="X6" s="275" t="str">
        <f>Summary!Y2</f>
        <v>Fcst</v>
      </c>
      <c r="Y6" s="275" t="str">
        <f>Summary!Z2</f>
        <v>Fcst</v>
      </c>
      <c r="Z6" s="275" t="str">
        <f>Summary!AA2</f>
        <v>Fcst</v>
      </c>
      <c r="AA6" s="275" t="str">
        <f>Summary!AB2</f>
        <v>Fcst</v>
      </c>
      <c r="AB6" s="275" t="str">
        <f>Summary!AC2</f>
        <v>Fcst</v>
      </c>
      <c r="AC6" s="275" t="str">
        <f>Summary!AD2</f>
        <v>Fcst</v>
      </c>
      <c r="AD6" s="275" t="str">
        <f>Summary!AE2</f>
        <v>Fcst</v>
      </c>
      <c r="AE6" s="275" t="str">
        <f>Summary!AF2</f>
        <v>Fcst</v>
      </c>
      <c r="AF6" s="275" t="str">
        <f>Summary!AG2</f>
        <v>Fcst</v>
      </c>
      <c r="AG6" s="275" t="str">
        <f>Summary!AH2</f>
        <v>Fcst</v>
      </c>
      <c r="AH6" s="275" t="str">
        <f>Summary!AI2</f>
        <v>Fcst</v>
      </c>
      <c r="AI6" s="275" t="str">
        <f>Summary!AJ2</f>
        <v>Fcst</v>
      </c>
      <c r="AJ6" s="275" t="str">
        <f>Summary!AK2</f>
        <v>Fcst</v>
      </c>
      <c r="AK6" s="275" t="str">
        <f>Summary!AL2</f>
        <v>Fcst</v>
      </c>
      <c r="AL6" s="275" t="str">
        <f>Summary!AM2</f>
        <v>Fcst</v>
      </c>
      <c r="AM6" s="275" t="str">
        <f>Summary!AN2</f>
        <v>Fcst</v>
      </c>
      <c r="AN6" s="275" t="str">
        <f>Summary!AO2</f>
        <v>Fcst</v>
      </c>
      <c r="AO6" s="275" t="str">
        <f>Summary!AP2</f>
        <v>Fcst</v>
      </c>
      <c r="AP6" s="275" t="str">
        <f>Summary!AQ2</f>
        <v>Fcst</v>
      </c>
      <c r="AQ6" s="275" t="str">
        <f>Summary!AR2</f>
        <v>Fcst</v>
      </c>
      <c r="AR6" s="275" t="str">
        <f>Summary!AS2</f>
        <v>Fcst</v>
      </c>
      <c r="AS6" s="275" t="str">
        <f>Summary!AT2</f>
        <v>Fcst</v>
      </c>
      <c r="AT6" s="275" t="str">
        <f>Summary!AU2</f>
        <v>Fcst</v>
      </c>
      <c r="AU6" s="275" t="str">
        <f>Summary!AV2</f>
        <v>Fcst</v>
      </c>
      <c r="AV6" s="275" t="str">
        <f>Summary!AW2</f>
        <v>Fcst</v>
      </c>
      <c r="AW6" s="275" t="str">
        <f>Summary!AX2</f>
        <v>Fcst</v>
      </c>
      <c r="AX6" s="275" t="str">
        <f>Summary!AY2</f>
        <v>Fcst</v>
      </c>
      <c r="AY6" s="275" t="str">
        <f>Summary!AZ2</f>
        <v>Fcst</v>
      </c>
      <c r="AZ6" s="275" t="str">
        <f>Summary!BA2</f>
        <v>Fcst</v>
      </c>
      <c r="BA6" s="275" t="str">
        <f>Summary!BB2</f>
        <v>Fcst</v>
      </c>
      <c r="BB6" s="275" t="str">
        <f>Summary!BC2</f>
        <v>Fcst</v>
      </c>
      <c r="BC6" s="275" t="str">
        <f>Summary!BD2</f>
        <v>Fcst</v>
      </c>
      <c r="BD6" s="275" t="str">
        <f>Summary!BE2</f>
        <v>Fcst</v>
      </c>
      <c r="BE6" s="275" t="str">
        <f>Summary!BF2</f>
        <v>Fcst</v>
      </c>
      <c r="BF6" s="275" t="str">
        <f>Summary!BG2</f>
        <v>Fcst</v>
      </c>
      <c r="BG6" s="275" t="str">
        <f>Summary!BH2</f>
        <v>Fcst</v>
      </c>
      <c r="BH6" s="275" t="str">
        <f>Summary!BI2</f>
        <v>Fcst</v>
      </c>
      <c r="BI6" s="275" t="str">
        <f>Summary!BJ2</f>
        <v>Fcst</v>
      </c>
    </row>
    <row r="7" spans="1:61" x14ac:dyDescent="0.3">
      <c r="B7" s="264">
        <f>Summary!C6</f>
        <v>44562</v>
      </c>
      <c r="C7" s="264">
        <f>Summary!D6</f>
        <v>44593</v>
      </c>
      <c r="D7" s="264">
        <f>Summary!E6</f>
        <v>44621</v>
      </c>
      <c r="E7" s="264">
        <f>Summary!F6</f>
        <v>44652</v>
      </c>
      <c r="F7" s="264">
        <f>Summary!G6</f>
        <v>44682</v>
      </c>
      <c r="G7" s="264">
        <f>Summary!H6</f>
        <v>44713</v>
      </c>
      <c r="H7" s="264">
        <f>Summary!I6</f>
        <v>44743</v>
      </c>
      <c r="I7" s="264">
        <f>Summary!J6</f>
        <v>44774</v>
      </c>
      <c r="J7" s="264">
        <f>Summary!K6</f>
        <v>44805</v>
      </c>
      <c r="K7" s="264">
        <f>Summary!L6</f>
        <v>44835</v>
      </c>
      <c r="L7" s="264">
        <f>Summary!M6</f>
        <v>44866</v>
      </c>
      <c r="M7" s="264">
        <f>Summary!N6</f>
        <v>44896</v>
      </c>
      <c r="N7" s="264">
        <f>Summary!O6</f>
        <v>44927</v>
      </c>
      <c r="O7" s="264">
        <f>Summary!P6</f>
        <v>44958</v>
      </c>
      <c r="P7" s="264">
        <f>Summary!Q6</f>
        <v>44986</v>
      </c>
      <c r="Q7" s="264">
        <f>Summary!R6</f>
        <v>45017</v>
      </c>
      <c r="R7" s="264">
        <f>Summary!S6</f>
        <v>45047</v>
      </c>
      <c r="S7" s="264">
        <f>Summary!T6</f>
        <v>45078</v>
      </c>
      <c r="T7" s="264">
        <f>Summary!U6</f>
        <v>45108</v>
      </c>
      <c r="U7" s="264">
        <f>Summary!V6</f>
        <v>45139</v>
      </c>
      <c r="V7" s="264">
        <f>Summary!W6</f>
        <v>45170</v>
      </c>
      <c r="W7" s="264">
        <f>Summary!X6</f>
        <v>45200</v>
      </c>
      <c r="X7" s="264">
        <f>Summary!Y6</f>
        <v>45231</v>
      </c>
      <c r="Y7" s="264">
        <f>Summary!Z6</f>
        <v>45261</v>
      </c>
      <c r="Z7" s="264">
        <f>Summary!AA6</f>
        <v>45292</v>
      </c>
      <c r="AA7" s="264">
        <f>Summary!AB6</f>
        <v>45323</v>
      </c>
      <c r="AB7" s="264">
        <f>Summary!AC6</f>
        <v>45352</v>
      </c>
      <c r="AC7" s="264">
        <f>Summary!AD6</f>
        <v>45383</v>
      </c>
      <c r="AD7" s="264">
        <f>Summary!AE6</f>
        <v>45413</v>
      </c>
      <c r="AE7" s="264">
        <f>Summary!AF6</f>
        <v>45444</v>
      </c>
      <c r="AF7" s="264">
        <f>Summary!AG6</f>
        <v>45474</v>
      </c>
      <c r="AG7" s="264">
        <f>Summary!AH6</f>
        <v>45505</v>
      </c>
      <c r="AH7" s="264">
        <f>Summary!AI6</f>
        <v>45536</v>
      </c>
      <c r="AI7" s="264">
        <f>Summary!AJ6</f>
        <v>45566</v>
      </c>
      <c r="AJ7" s="264">
        <f>Summary!AK6</f>
        <v>45597</v>
      </c>
      <c r="AK7" s="264">
        <f>Summary!AL6</f>
        <v>45627</v>
      </c>
      <c r="AL7" s="264">
        <f>Summary!AM6</f>
        <v>45658</v>
      </c>
      <c r="AM7" s="264">
        <f>Summary!AN6</f>
        <v>45689</v>
      </c>
      <c r="AN7" s="264">
        <f>Summary!AO6</f>
        <v>45717</v>
      </c>
      <c r="AO7" s="264">
        <f>Summary!AP6</f>
        <v>45748</v>
      </c>
      <c r="AP7" s="264">
        <f>Summary!AQ6</f>
        <v>45778</v>
      </c>
      <c r="AQ7" s="264">
        <f>Summary!AR6</f>
        <v>45809</v>
      </c>
      <c r="AR7" s="264">
        <f>Summary!AS6</f>
        <v>45839</v>
      </c>
      <c r="AS7" s="264">
        <f>Summary!AT6</f>
        <v>45870</v>
      </c>
      <c r="AT7" s="264">
        <f>Summary!AU6</f>
        <v>45901</v>
      </c>
      <c r="AU7" s="264">
        <f>Summary!AV6</f>
        <v>45931</v>
      </c>
      <c r="AV7" s="264">
        <f>Summary!AW6</f>
        <v>45962</v>
      </c>
      <c r="AW7" s="264">
        <f>Summary!AX6</f>
        <v>45992</v>
      </c>
      <c r="AX7" s="264">
        <f>Summary!AY6</f>
        <v>46023</v>
      </c>
      <c r="AY7" s="264">
        <f>Summary!AZ6</f>
        <v>46054</v>
      </c>
      <c r="AZ7" s="264">
        <f>Summary!BA6</f>
        <v>46082</v>
      </c>
      <c r="BA7" s="264">
        <f>Summary!BB6</f>
        <v>46113</v>
      </c>
      <c r="BB7" s="264">
        <f>Summary!BC6</f>
        <v>46143</v>
      </c>
      <c r="BC7" s="264">
        <f>Summary!BD6</f>
        <v>46174</v>
      </c>
      <c r="BD7" s="264">
        <f>Summary!BE6</f>
        <v>46204</v>
      </c>
      <c r="BE7" s="264">
        <f>Summary!BF6</f>
        <v>46235</v>
      </c>
      <c r="BF7" s="264">
        <f>Summary!BG6</f>
        <v>46266</v>
      </c>
      <c r="BG7" s="264">
        <f>Summary!BH6</f>
        <v>46296</v>
      </c>
      <c r="BH7" s="264">
        <f>Summary!BI6</f>
        <v>46327</v>
      </c>
      <c r="BI7" s="264">
        <f>Summary!BJ6</f>
        <v>46357</v>
      </c>
    </row>
    <row r="8" spans="1:61" x14ac:dyDescent="0.3">
      <c r="A8" t="s">
        <v>331</v>
      </c>
      <c r="B8" s="239">
        <f>LTV!B19</f>
        <v>121959.04967842862</v>
      </c>
      <c r="C8" s="239">
        <f>LTV!C19</f>
        <v>159148.86232914423</v>
      </c>
      <c r="D8" s="239">
        <f>LTV!D19</f>
        <v>186517.12964105417</v>
      </c>
      <c r="E8" s="239">
        <f>LTV!E19</f>
        <v>200465.69827872445</v>
      </c>
      <c r="F8" s="239">
        <f>LTV!F19</f>
        <v>137717.40309579569</v>
      </c>
      <c r="G8" s="239">
        <f>LTV!G19</f>
        <v>153225.6526512437</v>
      </c>
      <c r="H8" s="239">
        <f>LTV!H19</f>
        <v>244085.43888189431</v>
      </c>
      <c r="I8" s="239">
        <f>LTV!I19</f>
        <v>230058.90488073844</v>
      </c>
      <c r="J8" s="239">
        <f>LTV!J19</f>
        <v>228215.09631597233</v>
      </c>
      <c r="K8" s="239">
        <f>LTV!K19</f>
        <v>225360.88013092583</v>
      </c>
      <c r="L8" s="239">
        <f>LTV!L19</f>
        <v>225986.83875026097</v>
      </c>
      <c r="M8" s="239">
        <f>LTV!M19</f>
        <v>224886.08019559566</v>
      </c>
      <c r="N8" s="239">
        <f>LTV!N19</f>
        <v>225146.59032563417</v>
      </c>
      <c r="O8" s="239">
        <f>LTV!O19</f>
        <v>231891.00664521026</v>
      </c>
      <c r="P8" s="239">
        <f>LTV!P19</f>
        <v>223040.71474586043</v>
      </c>
      <c r="Q8" s="239">
        <f>LTV!Q19</f>
        <v>227649.24785341261</v>
      </c>
      <c r="R8" s="239">
        <f>LTV!R19</f>
        <v>221151.5221691386</v>
      </c>
      <c r="S8" s="239">
        <f>LTV!S19</f>
        <v>219642.01381740754</v>
      </c>
      <c r="T8" s="239">
        <f>LTV!T19</f>
        <v>224552.76648193499</v>
      </c>
      <c r="U8" s="239">
        <f>LTV!U19</f>
        <v>224524.7195815398</v>
      </c>
      <c r="V8" s="239">
        <f>LTV!V19</f>
        <v>226001.93073515239</v>
      </c>
      <c r="W8" s="239">
        <f>LTV!W19</f>
        <v>228138.35253767413</v>
      </c>
      <c r="X8" s="239">
        <f>LTV!X19</f>
        <v>229472.35350210685</v>
      </c>
      <c r="Y8" s="239">
        <f>LTV!Y19</f>
        <v>233974.46209212585</v>
      </c>
      <c r="Z8" s="239">
        <f>LTV!Z19</f>
        <v>231313.47726460465</v>
      </c>
      <c r="AA8" s="239">
        <f>LTV!AA19</f>
        <v>234094.36329545476</v>
      </c>
      <c r="AB8" s="239">
        <f>LTV!AB19</f>
        <v>236170.20126986096</v>
      </c>
      <c r="AC8" s="239">
        <f>LTV!AC19</f>
        <v>238488.73815314172</v>
      </c>
      <c r="AD8" s="239">
        <f>LTV!AD19</f>
        <v>240612.46896092282</v>
      </c>
      <c r="AE8" s="239">
        <f>LTV!AE19</f>
        <v>242945.29097839599</v>
      </c>
      <c r="AF8" s="239">
        <f>LTV!AF19</f>
        <v>244155.9625901047</v>
      </c>
      <c r="AG8" s="239">
        <f>LTV!AG19</f>
        <v>244122.68858500564</v>
      </c>
      <c r="AH8" s="239">
        <f>LTV!AH19</f>
        <v>249984.02797251006</v>
      </c>
      <c r="AI8" s="239">
        <f>LTV!AI19</f>
        <v>248848.06623513348</v>
      </c>
      <c r="AJ8" s="239">
        <f>LTV!AJ19</f>
        <v>249813.49652744821</v>
      </c>
      <c r="AK8" s="239">
        <f>LTV!AK19</f>
        <v>254086.31775368159</v>
      </c>
      <c r="AL8" s="239">
        <f>LTV!AL19</f>
        <v>251281.51954521745</v>
      </c>
      <c r="AM8" s="239">
        <f>LTV!AM19</f>
        <v>258142.06329234265</v>
      </c>
      <c r="AN8" s="239">
        <f>LTV!AN19</f>
        <v>255617.36609631096</v>
      </c>
      <c r="AO8" s="239">
        <f>LTV!AO19</f>
        <v>255862.1659100728</v>
      </c>
      <c r="AP8" s="239">
        <f>LTV!AP19</f>
        <v>257389.51435309951</v>
      </c>
      <c r="AQ8" s="239">
        <f>LTV!AQ19</f>
        <v>258994.50448352637</v>
      </c>
      <c r="AR8" s="239">
        <f>LTV!AR19</f>
        <v>261279.21035129894</v>
      </c>
      <c r="AS8" s="239">
        <f>LTV!AS19</f>
        <v>260306.37328834395</v>
      </c>
      <c r="AT8" s="239">
        <f>LTV!AT19</f>
        <v>262402.34264306398</v>
      </c>
      <c r="AU8" s="239">
        <f>LTV!AU19</f>
        <v>262163.79559189081</v>
      </c>
      <c r="AV8" s="239">
        <f>LTV!AV19</f>
        <v>626938.90512309468</v>
      </c>
      <c r="AW8" s="239">
        <f>LTV!AW19</f>
        <v>530627.93175828084</v>
      </c>
      <c r="AX8" s="239">
        <f>LTV!AX19</f>
        <v>608760.66285468079</v>
      </c>
      <c r="AY8" s="239">
        <f>LTV!AY19</f>
        <v>626471.71371952631</v>
      </c>
      <c r="AZ8" s="239">
        <f>LTV!AZ19</f>
        <v>644421.66236661864</v>
      </c>
      <c r="BA8" s="239">
        <f>LTV!BA19</f>
        <v>661679.13308769499</v>
      </c>
      <c r="BB8" s="239">
        <f>LTV!BB19</f>
        <v>678201.38064030965</v>
      </c>
      <c r="BC8" s="239">
        <f>LTV!BC19</f>
        <v>697944.98460929957</v>
      </c>
      <c r="BD8" s="239">
        <f>LTV!BD19</f>
        <v>719666.80705729011</v>
      </c>
      <c r="BE8" s="239">
        <f>LTV!BE19</f>
        <v>748444.36853319232</v>
      </c>
      <c r="BF8" s="239">
        <f>LTV!BF19</f>
        <v>779140.74651691248</v>
      </c>
      <c r="BG8" s="239">
        <f>LTV!BG19</f>
        <v>810167.87631102977</v>
      </c>
      <c r="BH8" s="239">
        <f>LTV!BH19</f>
        <v>840988.03694145358</v>
      </c>
      <c r="BI8" s="239">
        <f>LTV!BI19</f>
        <v>872556.87941715133</v>
      </c>
    </row>
    <row r="9" spans="1:61" x14ac:dyDescent="0.3">
      <c r="A9" s="179" t="s">
        <v>945</v>
      </c>
      <c r="B9" s="316">
        <f>C9</f>
        <v>1551.9898461538464</v>
      </c>
      <c r="C9" s="316">
        <f>D9</f>
        <v>1551.9898461538464</v>
      </c>
      <c r="D9" s="243">
        <f>CAC!D43</f>
        <v>1551.9898461538464</v>
      </c>
      <c r="E9" s="243">
        <f>CAC!E43</f>
        <v>1073.921142857143</v>
      </c>
      <c r="F9" s="243">
        <f>CAC!F43</f>
        <v>1164.7643076923077</v>
      </c>
      <c r="G9" s="243">
        <f>CAC!G43</f>
        <v>1851.1963076923078</v>
      </c>
      <c r="H9" s="243">
        <f>CAC!H43</f>
        <v>1764.2797575757577</v>
      </c>
      <c r="I9" s="243">
        <f>CAC!I43</f>
        <v>8805.57246427276</v>
      </c>
      <c r="J9" s="243">
        <f>CAC!J43</f>
        <v>16199.229160326529</v>
      </c>
      <c r="K9" s="243">
        <f>CAC!K43</f>
        <v>32331.903172023511</v>
      </c>
      <c r="L9" s="243">
        <f>CAC!L43</f>
        <v>37395.359511461946</v>
      </c>
      <c r="M9" s="243">
        <f>CAC!M43</f>
        <v>42991.761635077164</v>
      </c>
      <c r="N9" s="243">
        <f>CAC!N43</f>
        <v>42922.154889502977</v>
      </c>
      <c r="O9" s="243">
        <f>CAC!O43</f>
        <v>42162.795132560939</v>
      </c>
      <c r="P9" s="243">
        <f>CAC!P43</f>
        <v>36355.850771044839</v>
      </c>
      <c r="Q9" s="243">
        <f>CAC!Q43</f>
        <v>26346.716916145695</v>
      </c>
      <c r="R9" s="243">
        <f>CAC!R43</f>
        <v>29966.545086654955</v>
      </c>
      <c r="S9" s="243">
        <f>CAC!S43</f>
        <v>29853.28845585728</v>
      </c>
      <c r="T9" s="243">
        <f>CAC!T43</f>
        <v>29399.029502613677</v>
      </c>
      <c r="U9" s="243">
        <f>CAC!U43</f>
        <v>27462.157453617892</v>
      </c>
      <c r="V9" s="243">
        <f>CAC!V43</f>
        <v>29458.671885670701</v>
      </c>
      <c r="W9" s="243">
        <f>CAC!W43</f>
        <v>31948.773390254675</v>
      </c>
      <c r="X9" s="243">
        <f>CAC!X43</f>
        <v>37938.564497554085</v>
      </c>
      <c r="Y9" s="243">
        <f>CAC!Y43</f>
        <v>37684.780709164537</v>
      </c>
      <c r="Z9" s="243">
        <f>CAC!Z43</f>
        <v>53731.815916678672</v>
      </c>
      <c r="AA9" s="243">
        <f>CAC!AA43</f>
        <v>49941.421528023144</v>
      </c>
      <c r="AB9" s="243">
        <f>CAC!AB43</f>
        <v>45873.423105905094</v>
      </c>
      <c r="AC9" s="243">
        <f>CAC!AC43</f>
        <v>29095.600792664216</v>
      </c>
      <c r="AD9" s="243">
        <f>CAC!AD43</f>
        <v>27263.190967485676</v>
      </c>
      <c r="AE9" s="243">
        <f>CAC!AE43</f>
        <v>29888.695556148854</v>
      </c>
      <c r="AF9" s="243">
        <f>CAC!AF43</f>
        <v>40349.005498677034</v>
      </c>
      <c r="AG9" s="243">
        <f>CAC!AG43</f>
        <v>55309.783647482633</v>
      </c>
      <c r="AH9" s="243">
        <f>CAC!AH43</f>
        <v>76240.158019265771</v>
      </c>
      <c r="AI9" s="243">
        <f>CAC!AI43</f>
        <v>78413.995869474311</v>
      </c>
      <c r="AJ9" s="243">
        <f>CAC!AJ43</f>
        <v>65560.44323867232</v>
      </c>
      <c r="AK9" s="243">
        <f>CAC!AK43</f>
        <v>50589.362607089803</v>
      </c>
      <c r="AL9" s="243">
        <f>CAC!AL43</f>
        <v>58292.964036966921</v>
      </c>
      <c r="AM9" s="243">
        <f>CAC!AM43</f>
        <v>61250.743119920873</v>
      </c>
      <c r="AN9" s="243">
        <f>CAC!AN43</f>
        <v>70369.027404237044</v>
      </c>
      <c r="AO9" s="243">
        <f>CAC!AO43</f>
        <v>72622.669847170851</v>
      </c>
      <c r="AP9" s="243">
        <f>CAC!AP43</f>
        <v>69169.314030637688</v>
      </c>
      <c r="AQ9" s="243">
        <f>CAC!AQ43</f>
        <v>66354.89391437202</v>
      </c>
      <c r="AR9" s="243">
        <f>CAC!AR43</f>
        <v>62815.315739720172</v>
      </c>
      <c r="AS9" s="243">
        <f>CAC!AS43</f>
        <v>60966.174349144741</v>
      </c>
      <c r="AT9" s="243">
        <f>CAC!AT43</f>
        <v>57525.660087390039</v>
      </c>
      <c r="AU9" s="243">
        <f>CAC!AU43</f>
        <v>50920.571172186894</v>
      </c>
      <c r="AV9" s="243">
        <f>CAC!AV43</f>
        <v>40374.941648126725</v>
      </c>
      <c r="AW9" s="243">
        <f>CAC!AW43</f>
        <v>34494.125423588252</v>
      </c>
      <c r="AX9" s="243">
        <f>CAC!AX43</f>
        <v>24425.473115842342</v>
      </c>
      <c r="AY9" s="243">
        <f>CAC!AY43</f>
        <v>16838.819349832986</v>
      </c>
      <c r="AZ9" s="243">
        <f>CAC!AZ43</f>
        <v>8333.1486261946138</v>
      </c>
      <c r="BA9" s="243">
        <f>CAC!BA43</f>
        <v>7396.2261762546104</v>
      </c>
      <c r="BB9" s="243">
        <f>CAC!BB43</f>
        <v>6227.5048232269701</v>
      </c>
      <c r="BC9" s="243">
        <f>CAC!BC43</f>
        <v>5529.9461728883225</v>
      </c>
      <c r="BD9" s="243">
        <f>CAC!BD43</f>
        <v>5117.4588716589587</v>
      </c>
      <c r="BE9" s="243">
        <f>CAC!BE43</f>
        <v>4955.5796470847326</v>
      </c>
      <c r="BF9" s="243">
        <f>CAC!BF43</f>
        <v>4862.2440130089553</v>
      </c>
      <c r="BG9" s="243">
        <f>CAC!BG43</f>
        <v>4731.809488075377</v>
      </c>
      <c r="BH9" s="243">
        <f>CAC!BH43</f>
        <v>4613.9631846828543</v>
      </c>
      <c r="BI9" s="243">
        <f>CAC!BI43</f>
        <v>4507.2873772492276</v>
      </c>
    </row>
    <row r="10" spans="1:61" x14ac:dyDescent="0.3">
      <c r="A10" s="143" t="s">
        <v>329</v>
      </c>
      <c r="B10" s="257">
        <f>B8/B9</f>
        <v>78.582376025634773</v>
      </c>
      <c r="C10" s="257">
        <f t="shared" ref="C10:BI10" si="0">C8/C9</f>
        <v>102.54504095084656</v>
      </c>
      <c r="D10" s="257">
        <f t="shared" si="0"/>
        <v>120.17934917762665</v>
      </c>
      <c r="E10" s="257">
        <f t="shared" si="0"/>
        <v>186.66705615403939</v>
      </c>
      <c r="F10" s="257">
        <f t="shared" si="0"/>
        <v>118.2362836724012</v>
      </c>
      <c r="G10" s="257">
        <f t="shared" si="0"/>
        <v>82.771152910440946</v>
      </c>
      <c r="H10" s="257">
        <f t="shared" si="0"/>
        <v>138.34848914056838</v>
      </c>
      <c r="I10" s="257">
        <f t="shared" si="0"/>
        <v>26.126513161315366</v>
      </c>
      <c r="J10" s="257">
        <f t="shared" si="0"/>
        <v>14.088021970507898</v>
      </c>
      <c r="K10" s="257">
        <f t="shared" si="0"/>
        <v>6.9702324336393673</v>
      </c>
      <c r="L10" s="257">
        <f t="shared" si="0"/>
        <v>6.0431786644809335</v>
      </c>
      <c r="M10" s="257">
        <f t="shared" si="0"/>
        <v>5.2309110313849088</v>
      </c>
      <c r="N10" s="257">
        <f t="shared" si="0"/>
        <v>5.2454633488286468</v>
      </c>
      <c r="O10" s="257">
        <f t="shared" si="0"/>
        <v>5.4998964351423769</v>
      </c>
      <c r="P10" s="257">
        <f t="shared" si="0"/>
        <v>6.1349331679922727</v>
      </c>
      <c r="Q10" s="257">
        <f t="shared" si="0"/>
        <v>8.640516713257183</v>
      </c>
      <c r="R10" s="257">
        <f t="shared" si="0"/>
        <v>7.3799472555020804</v>
      </c>
      <c r="S10" s="257">
        <f t="shared" si="0"/>
        <v>7.3573808842594453</v>
      </c>
      <c r="T10" s="257">
        <f t="shared" si="0"/>
        <v>7.6381013346706377</v>
      </c>
      <c r="U10" s="257">
        <f t="shared" si="0"/>
        <v>8.1757858959460847</v>
      </c>
      <c r="V10" s="257">
        <f t="shared" si="0"/>
        <v>7.6718302716520066</v>
      </c>
      <c r="W10" s="257">
        <f t="shared" si="0"/>
        <v>7.1407546621887867</v>
      </c>
      <c r="X10" s="257">
        <f t="shared" si="0"/>
        <v>6.0485249387045474</v>
      </c>
      <c r="Y10" s="257">
        <f t="shared" si="0"/>
        <v>6.2087255833553447</v>
      </c>
      <c r="Z10" s="257">
        <f t="shared" si="0"/>
        <v>4.3049629594372893</v>
      </c>
      <c r="AA10" s="257">
        <f t="shared" si="0"/>
        <v>4.6873788557279985</v>
      </c>
      <c r="AB10" s="257">
        <f t="shared" si="0"/>
        <v>5.1483012445927487</v>
      </c>
      <c r="AC10" s="257">
        <f>AC8/AC9</f>
        <v>8.1967284282121149</v>
      </c>
      <c r="AD10" s="257">
        <f t="shared" si="0"/>
        <v>8.8255431746004867</v>
      </c>
      <c r="AE10" s="257">
        <f t="shared" si="0"/>
        <v>8.1283336879657178</v>
      </c>
      <c r="AF10" s="257">
        <f t="shared" si="0"/>
        <v>6.0511023647933557</v>
      </c>
      <c r="AG10" s="257">
        <f t="shared" si="0"/>
        <v>4.4137342886915567</v>
      </c>
      <c r="AH10" s="257">
        <f t="shared" si="0"/>
        <v>3.2789022802043442</v>
      </c>
      <c r="AI10" s="257">
        <f t="shared" si="0"/>
        <v>3.1735159454105468</v>
      </c>
      <c r="AJ10" s="257">
        <f t="shared" si="0"/>
        <v>3.8104302562141621</v>
      </c>
      <c r="AK10" s="257">
        <f t="shared" si="0"/>
        <v>5.0225245913272856</v>
      </c>
      <c r="AL10" s="257">
        <f t="shared" si="0"/>
        <v>4.3106663676574311</v>
      </c>
      <c r="AM10" s="257">
        <f t="shared" si="0"/>
        <v>4.2145131657739165</v>
      </c>
      <c r="AN10" s="257">
        <f t="shared" si="0"/>
        <v>3.6325266317510563</v>
      </c>
      <c r="AO10" s="257">
        <f t="shared" si="0"/>
        <v>3.5231721230920896</v>
      </c>
      <c r="AP10" s="257">
        <f t="shared" si="0"/>
        <v>3.7211517558073806</v>
      </c>
      <c r="AQ10" s="257">
        <f t="shared" si="0"/>
        <v>3.9031711032157932</v>
      </c>
      <c r="AR10" s="257">
        <f t="shared" si="0"/>
        <v>4.159482560494137</v>
      </c>
      <c r="AS10" s="257">
        <f t="shared" si="0"/>
        <v>4.2696852158970282</v>
      </c>
      <c r="AT10" s="257">
        <f t="shared" si="0"/>
        <v>4.5614833840139477</v>
      </c>
      <c r="AU10" s="257">
        <f t="shared" si="0"/>
        <v>5.1484849748717307</v>
      </c>
      <c r="AV10" s="257">
        <f t="shared" si="0"/>
        <v>15.527921020591315</v>
      </c>
      <c r="AW10" s="257">
        <f t="shared" si="0"/>
        <v>15.383139164775562</v>
      </c>
      <c r="AX10" s="257">
        <f t="shared" si="0"/>
        <v>24.92318818012328</v>
      </c>
      <c r="AY10" s="257">
        <f t="shared" si="0"/>
        <v>37.204016546785979</v>
      </c>
      <c r="AZ10" s="257">
        <f t="shared" si="0"/>
        <v>77.332313543638065</v>
      </c>
      <c r="BA10" s="257">
        <f t="shared" si="0"/>
        <v>89.461722413519269</v>
      </c>
      <c r="BB10" s="257">
        <f t="shared" si="0"/>
        <v>108.90419195032901</v>
      </c>
      <c r="BC10" s="257">
        <f t="shared" si="0"/>
        <v>126.21189479765928</v>
      </c>
      <c r="BD10" s="257">
        <f t="shared" si="0"/>
        <v>140.62971977027169</v>
      </c>
      <c r="BE10" s="257">
        <f t="shared" si="0"/>
        <v>151.03064057773483</v>
      </c>
      <c r="BF10" s="257">
        <f t="shared" si="0"/>
        <v>160.2430368431362</v>
      </c>
      <c r="BG10" s="257">
        <f t="shared" si="0"/>
        <v>171.21734895555963</v>
      </c>
      <c r="BH10" s="257">
        <f t="shared" si="0"/>
        <v>182.2702096395812</v>
      </c>
      <c r="BI10" s="257">
        <f t="shared" si="0"/>
        <v>193.58802898200557</v>
      </c>
    </row>
    <row r="13" spans="1:61" x14ac:dyDescent="0.3">
      <c r="A13" t="s">
        <v>597</v>
      </c>
      <c r="H13" s="176">
        <f>MIN(C10:H10)</f>
        <v>82.771152910440946</v>
      </c>
      <c r="I13" s="176">
        <f t="shared" ref="I13:BI13" si="1">MIN(D10:I10)</f>
        <v>26.126513161315366</v>
      </c>
      <c r="J13" s="176">
        <f t="shared" si="1"/>
        <v>14.088021970507898</v>
      </c>
      <c r="K13" s="176">
        <f t="shared" si="1"/>
        <v>6.9702324336393673</v>
      </c>
      <c r="L13" s="176">
        <f t="shared" si="1"/>
        <v>6.0431786644809335</v>
      </c>
      <c r="M13" s="176">
        <f t="shared" si="1"/>
        <v>5.2309110313849088</v>
      </c>
      <c r="N13" s="176">
        <f t="shared" si="1"/>
        <v>5.2309110313849088</v>
      </c>
      <c r="O13" s="176">
        <f t="shared" si="1"/>
        <v>5.2309110313849088</v>
      </c>
      <c r="P13" s="176">
        <f t="shared" si="1"/>
        <v>5.2309110313849088</v>
      </c>
      <c r="Q13" s="176">
        <f t="shared" si="1"/>
        <v>5.2309110313849088</v>
      </c>
      <c r="R13" s="176">
        <f t="shared" si="1"/>
        <v>5.2309110313849088</v>
      </c>
      <c r="S13" s="176">
        <f t="shared" si="1"/>
        <v>5.2454633488286468</v>
      </c>
      <c r="T13" s="176">
        <f t="shared" si="1"/>
        <v>5.4998964351423769</v>
      </c>
      <c r="U13" s="176">
        <f t="shared" si="1"/>
        <v>6.1349331679922727</v>
      </c>
      <c r="V13" s="176">
        <f t="shared" si="1"/>
        <v>7.3573808842594453</v>
      </c>
      <c r="W13" s="176">
        <f t="shared" si="1"/>
        <v>7.1407546621887867</v>
      </c>
      <c r="X13" s="176">
        <f t="shared" si="1"/>
        <v>6.0485249387045474</v>
      </c>
      <c r="Y13" s="176">
        <f t="shared" si="1"/>
        <v>6.0485249387045474</v>
      </c>
      <c r="Z13" s="176">
        <f t="shared" si="1"/>
        <v>4.3049629594372893</v>
      </c>
      <c r="AA13" s="176">
        <f t="shared" si="1"/>
        <v>4.3049629594372893</v>
      </c>
      <c r="AB13" s="176">
        <f t="shared" si="1"/>
        <v>4.3049629594372893</v>
      </c>
      <c r="AC13" s="176">
        <f t="shared" si="1"/>
        <v>4.3049629594372893</v>
      </c>
      <c r="AD13" s="176">
        <f t="shared" si="1"/>
        <v>4.3049629594372893</v>
      </c>
      <c r="AE13" s="176">
        <f t="shared" si="1"/>
        <v>4.3049629594372893</v>
      </c>
      <c r="AF13" s="176">
        <f t="shared" si="1"/>
        <v>4.6873788557279985</v>
      </c>
      <c r="AG13" s="176">
        <f t="shared" si="1"/>
        <v>4.4137342886915567</v>
      </c>
      <c r="AH13" s="176">
        <f t="shared" si="1"/>
        <v>3.2789022802043442</v>
      </c>
      <c r="AI13" s="176">
        <f t="shared" si="1"/>
        <v>3.1735159454105468</v>
      </c>
      <c r="AJ13" s="176">
        <f t="shared" si="1"/>
        <v>3.1735159454105468</v>
      </c>
      <c r="AK13" s="176">
        <f t="shared" si="1"/>
        <v>3.1735159454105468</v>
      </c>
      <c r="AL13" s="176">
        <f t="shared" si="1"/>
        <v>3.1735159454105468</v>
      </c>
      <c r="AM13" s="176">
        <f t="shared" si="1"/>
        <v>3.1735159454105468</v>
      </c>
      <c r="AN13" s="176">
        <f t="shared" si="1"/>
        <v>3.1735159454105468</v>
      </c>
      <c r="AO13" s="176">
        <f t="shared" si="1"/>
        <v>3.5231721230920896</v>
      </c>
      <c r="AP13" s="176">
        <f t="shared" si="1"/>
        <v>3.5231721230920896</v>
      </c>
      <c r="AQ13" s="176">
        <f t="shared" si="1"/>
        <v>3.5231721230920896</v>
      </c>
      <c r="AR13" s="176">
        <f t="shared" si="1"/>
        <v>3.5231721230920896</v>
      </c>
      <c r="AS13" s="176">
        <f t="shared" si="1"/>
        <v>3.5231721230920896</v>
      </c>
      <c r="AT13" s="176">
        <f t="shared" si="1"/>
        <v>3.5231721230920896</v>
      </c>
      <c r="AU13" s="176">
        <f t="shared" si="1"/>
        <v>3.7211517558073806</v>
      </c>
      <c r="AV13" s="176">
        <f t="shared" si="1"/>
        <v>3.9031711032157932</v>
      </c>
      <c r="AW13" s="176">
        <f t="shared" si="1"/>
        <v>4.159482560494137</v>
      </c>
      <c r="AX13" s="176">
        <f t="shared" si="1"/>
        <v>4.2696852158970282</v>
      </c>
      <c r="AY13" s="176">
        <f t="shared" si="1"/>
        <v>4.5614833840139477</v>
      </c>
      <c r="AZ13" s="176">
        <f t="shared" si="1"/>
        <v>5.1484849748717307</v>
      </c>
      <c r="BA13" s="176">
        <f t="shared" si="1"/>
        <v>15.383139164775562</v>
      </c>
      <c r="BB13" s="176">
        <f t="shared" si="1"/>
        <v>15.383139164775562</v>
      </c>
      <c r="BC13" s="176">
        <f t="shared" si="1"/>
        <v>24.92318818012328</v>
      </c>
      <c r="BD13" s="176">
        <f t="shared" si="1"/>
        <v>37.204016546785979</v>
      </c>
      <c r="BE13" s="176">
        <f t="shared" si="1"/>
        <v>77.332313543638065</v>
      </c>
      <c r="BF13" s="176">
        <f t="shared" si="1"/>
        <v>89.461722413519269</v>
      </c>
      <c r="BG13" s="176">
        <f t="shared" si="1"/>
        <v>108.90419195032901</v>
      </c>
      <c r="BH13" s="176">
        <f t="shared" si="1"/>
        <v>126.21189479765928</v>
      </c>
      <c r="BI13" s="176">
        <f t="shared" si="1"/>
        <v>140.62971977027169</v>
      </c>
    </row>
    <row r="14" spans="1:61" s="143" customFormat="1" x14ac:dyDescent="0.3">
      <c r="A14" s="143" t="s">
        <v>598</v>
      </c>
      <c r="H14" s="421">
        <f>MEDIAN(C10:H10)</f>
        <v>119.20781642501393</v>
      </c>
      <c r="I14" s="421">
        <f t="shared" ref="I14:BI14" si="2">MEDIAN(D10:I10)</f>
        <v>119.20781642501393</v>
      </c>
      <c r="J14" s="421">
        <f t="shared" si="2"/>
        <v>100.50371829142108</v>
      </c>
      <c r="K14" s="421">
        <f t="shared" si="2"/>
        <v>54.448833035878152</v>
      </c>
      <c r="L14" s="421">
        <f t="shared" si="2"/>
        <v>20.107267565911631</v>
      </c>
      <c r="M14" s="421">
        <f t="shared" si="2"/>
        <v>10.529127202073632</v>
      </c>
      <c r="N14" s="421">
        <f t="shared" si="2"/>
        <v>6.5067055490601504</v>
      </c>
      <c r="O14" s="421">
        <f t="shared" si="2"/>
        <v>5.7715375498116552</v>
      </c>
      <c r="P14" s="421">
        <f t="shared" si="2"/>
        <v>5.7715375498116552</v>
      </c>
      <c r="Q14" s="421">
        <f t="shared" si="2"/>
        <v>5.7715375498116552</v>
      </c>
      <c r="R14" s="421">
        <f t="shared" si="2"/>
        <v>5.8174148015673248</v>
      </c>
      <c r="S14" s="421">
        <f t="shared" si="2"/>
        <v>6.746157026125859</v>
      </c>
      <c r="T14" s="421">
        <f t="shared" si="2"/>
        <v>7.3686640698807633</v>
      </c>
      <c r="U14" s="421">
        <f t="shared" si="2"/>
        <v>7.509024295086359</v>
      </c>
      <c r="V14" s="421">
        <f t="shared" si="2"/>
        <v>7.6549658031613221</v>
      </c>
      <c r="W14" s="421">
        <f t="shared" si="2"/>
        <v>7.509024295086359</v>
      </c>
      <c r="X14" s="421">
        <f t="shared" si="2"/>
        <v>7.497741109465041</v>
      </c>
      <c r="Y14" s="421">
        <f t="shared" si="2"/>
        <v>7.3894279984297118</v>
      </c>
      <c r="Z14" s="421">
        <f t="shared" si="2"/>
        <v>6.6747401227720662</v>
      </c>
      <c r="AA14" s="421">
        <f t="shared" si="2"/>
        <v>6.1286252610299456</v>
      </c>
      <c r="AB14" s="421">
        <f t="shared" si="2"/>
        <v>5.5984130916486485</v>
      </c>
      <c r="AC14" s="421">
        <f t="shared" si="2"/>
        <v>5.5984130916486485</v>
      </c>
      <c r="AD14" s="421">
        <f t="shared" si="2"/>
        <v>5.6785134139740467</v>
      </c>
      <c r="AE14" s="421">
        <f t="shared" si="2"/>
        <v>6.6383174662792328</v>
      </c>
      <c r="AF14" s="421">
        <f t="shared" si="2"/>
        <v>7.0897180263795363</v>
      </c>
      <c r="AG14" s="421">
        <f t="shared" si="2"/>
        <v>7.0897180263795363</v>
      </c>
      <c r="AH14" s="421">
        <f t="shared" si="2"/>
        <v>7.0897180263795363</v>
      </c>
      <c r="AI14" s="421">
        <f t="shared" si="2"/>
        <v>5.2324183267424562</v>
      </c>
      <c r="AJ14" s="421">
        <f t="shared" si="2"/>
        <v>4.1120822724528594</v>
      </c>
      <c r="AK14" s="421">
        <f t="shared" si="2"/>
        <v>4.1120822724528594</v>
      </c>
      <c r="AL14" s="421">
        <f t="shared" si="2"/>
        <v>4.060548311935797</v>
      </c>
      <c r="AM14" s="421">
        <f t="shared" si="2"/>
        <v>4.0124717109940393</v>
      </c>
      <c r="AN14" s="421">
        <f t="shared" si="2"/>
        <v>4.0124717109940393</v>
      </c>
      <c r="AO14" s="421">
        <f t="shared" si="2"/>
        <v>4.0124717109940393</v>
      </c>
      <c r="AP14" s="421">
        <f t="shared" si="2"/>
        <v>3.9678324607906488</v>
      </c>
      <c r="AQ14" s="421">
        <f t="shared" si="2"/>
        <v>3.8121614295115869</v>
      </c>
      <c r="AR14" s="421">
        <f t="shared" si="2"/>
        <v>3.8121614295115869</v>
      </c>
      <c r="AS14" s="421">
        <f t="shared" si="2"/>
        <v>3.8121614295115869</v>
      </c>
      <c r="AT14" s="421">
        <f t="shared" si="2"/>
        <v>4.0313268318549653</v>
      </c>
      <c r="AU14" s="421">
        <f t="shared" si="2"/>
        <v>4.2145838881955822</v>
      </c>
      <c r="AV14" s="421">
        <f t="shared" si="2"/>
        <v>4.415584299955488</v>
      </c>
      <c r="AW14" s="421">
        <f t="shared" si="2"/>
        <v>4.8549841794428392</v>
      </c>
      <c r="AX14" s="421">
        <f t="shared" si="2"/>
        <v>10.265812069823646</v>
      </c>
      <c r="AY14" s="421">
        <f t="shared" si="2"/>
        <v>15.455530092683439</v>
      </c>
      <c r="AZ14" s="421">
        <f t="shared" si="2"/>
        <v>20.225554600357299</v>
      </c>
      <c r="BA14" s="421">
        <f t="shared" si="2"/>
        <v>31.063602363454628</v>
      </c>
      <c r="BB14" s="421">
        <f t="shared" si="2"/>
        <v>57.268165045212022</v>
      </c>
      <c r="BC14" s="421">
        <f t="shared" si="2"/>
        <v>83.397017978578674</v>
      </c>
      <c r="BD14" s="421">
        <f t="shared" si="2"/>
        <v>99.182957181924138</v>
      </c>
      <c r="BE14" s="421">
        <f t="shared" si="2"/>
        <v>117.55804337399414</v>
      </c>
      <c r="BF14" s="421">
        <f t="shared" si="2"/>
        <v>133.42080728396547</v>
      </c>
      <c r="BG14" s="421">
        <f t="shared" si="2"/>
        <v>145.83018017400326</v>
      </c>
      <c r="BH14" s="421">
        <f t="shared" si="2"/>
        <v>155.63683871043551</v>
      </c>
      <c r="BI14" s="421">
        <f t="shared" si="2"/>
        <v>165.73019289934791</v>
      </c>
    </row>
    <row r="15" spans="1:61" x14ac:dyDescent="0.3">
      <c r="A15" t="s">
        <v>599</v>
      </c>
      <c r="H15" s="176">
        <f>MAX(C10:H10)</f>
        <v>186.66705615403939</v>
      </c>
      <c r="I15" s="176">
        <f t="shared" ref="I15:BI15" si="3">MAX(D10:I10)</f>
        <v>186.66705615403939</v>
      </c>
      <c r="J15" s="176">
        <f t="shared" si="3"/>
        <v>186.66705615403939</v>
      </c>
      <c r="K15" s="176">
        <f t="shared" si="3"/>
        <v>138.34848914056838</v>
      </c>
      <c r="L15" s="176">
        <f t="shared" si="3"/>
        <v>138.34848914056838</v>
      </c>
      <c r="M15" s="176">
        <f t="shared" si="3"/>
        <v>138.34848914056838</v>
      </c>
      <c r="N15" s="176">
        <f t="shared" si="3"/>
        <v>26.126513161315366</v>
      </c>
      <c r="O15" s="176">
        <f t="shared" si="3"/>
        <v>14.088021970507898</v>
      </c>
      <c r="P15" s="176">
        <f t="shared" si="3"/>
        <v>6.9702324336393673</v>
      </c>
      <c r="Q15" s="176">
        <f t="shared" si="3"/>
        <v>8.640516713257183</v>
      </c>
      <c r="R15" s="176">
        <f t="shared" si="3"/>
        <v>8.640516713257183</v>
      </c>
      <c r="S15" s="176">
        <f t="shared" si="3"/>
        <v>8.640516713257183</v>
      </c>
      <c r="T15" s="176">
        <f t="shared" si="3"/>
        <v>8.640516713257183</v>
      </c>
      <c r="U15" s="176">
        <f t="shared" si="3"/>
        <v>8.640516713257183</v>
      </c>
      <c r="V15" s="176">
        <f t="shared" si="3"/>
        <v>8.640516713257183</v>
      </c>
      <c r="W15" s="176">
        <f t="shared" si="3"/>
        <v>8.1757858959460847</v>
      </c>
      <c r="X15" s="176">
        <f t="shared" si="3"/>
        <v>8.1757858959460847</v>
      </c>
      <c r="Y15" s="176">
        <f t="shared" si="3"/>
        <v>8.1757858959460847</v>
      </c>
      <c r="Z15" s="176">
        <f t="shared" si="3"/>
        <v>8.1757858959460847</v>
      </c>
      <c r="AA15" s="176">
        <f t="shared" si="3"/>
        <v>7.6718302716520066</v>
      </c>
      <c r="AB15" s="176">
        <f t="shared" si="3"/>
        <v>7.1407546621887867</v>
      </c>
      <c r="AC15" s="176">
        <f t="shared" si="3"/>
        <v>8.1967284282121149</v>
      </c>
      <c r="AD15" s="176">
        <f t="shared" si="3"/>
        <v>8.8255431746004867</v>
      </c>
      <c r="AE15" s="176">
        <f t="shared" si="3"/>
        <v>8.8255431746004867</v>
      </c>
      <c r="AF15" s="176">
        <f t="shared" si="3"/>
        <v>8.8255431746004867</v>
      </c>
      <c r="AG15" s="176">
        <f t="shared" si="3"/>
        <v>8.8255431746004867</v>
      </c>
      <c r="AH15" s="176">
        <f t="shared" si="3"/>
        <v>8.8255431746004867</v>
      </c>
      <c r="AI15" s="176">
        <f t="shared" si="3"/>
        <v>8.8255431746004867</v>
      </c>
      <c r="AJ15" s="176">
        <f t="shared" si="3"/>
        <v>8.1283336879657178</v>
      </c>
      <c r="AK15" s="176">
        <f t="shared" si="3"/>
        <v>6.0511023647933557</v>
      </c>
      <c r="AL15" s="176">
        <f t="shared" si="3"/>
        <v>5.0225245913272856</v>
      </c>
      <c r="AM15" s="176">
        <f t="shared" si="3"/>
        <v>5.0225245913272856</v>
      </c>
      <c r="AN15" s="176">
        <f t="shared" si="3"/>
        <v>5.0225245913272856</v>
      </c>
      <c r="AO15" s="176">
        <f t="shared" si="3"/>
        <v>5.0225245913272856</v>
      </c>
      <c r="AP15" s="176">
        <f t="shared" si="3"/>
        <v>5.0225245913272856</v>
      </c>
      <c r="AQ15" s="176">
        <f t="shared" si="3"/>
        <v>4.3106663676574311</v>
      </c>
      <c r="AR15" s="176">
        <f t="shared" si="3"/>
        <v>4.2145131657739165</v>
      </c>
      <c r="AS15" s="176">
        <f t="shared" si="3"/>
        <v>4.2696852158970282</v>
      </c>
      <c r="AT15" s="176">
        <f t="shared" si="3"/>
        <v>4.5614833840139477</v>
      </c>
      <c r="AU15" s="176">
        <f t="shared" si="3"/>
        <v>5.1484849748717307</v>
      </c>
      <c r="AV15" s="176">
        <f t="shared" si="3"/>
        <v>15.527921020591315</v>
      </c>
      <c r="AW15" s="176">
        <f t="shared" si="3"/>
        <v>15.527921020591315</v>
      </c>
      <c r="AX15" s="176">
        <f t="shared" si="3"/>
        <v>24.92318818012328</v>
      </c>
      <c r="AY15" s="176">
        <f t="shared" si="3"/>
        <v>37.204016546785979</v>
      </c>
      <c r="AZ15" s="176">
        <f t="shared" si="3"/>
        <v>77.332313543638065</v>
      </c>
      <c r="BA15" s="176">
        <f t="shared" si="3"/>
        <v>89.461722413519269</v>
      </c>
      <c r="BB15" s="176">
        <f t="shared" si="3"/>
        <v>108.90419195032901</v>
      </c>
      <c r="BC15" s="176">
        <f t="shared" si="3"/>
        <v>126.21189479765928</v>
      </c>
      <c r="BD15" s="176">
        <f t="shared" si="3"/>
        <v>140.62971977027169</v>
      </c>
      <c r="BE15" s="176">
        <f t="shared" si="3"/>
        <v>151.03064057773483</v>
      </c>
      <c r="BF15" s="176">
        <f t="shared" si="3"/>
        <v>160.2430368431362</v>
      </c>
      <c r="BG15" s="176">
        <f t="shared" si="3"/>
        <v>171.21734895555963</v>
      </c>
      <c r="BH15" s="176">
        <f t="shared" si="3"/>
        <v>182.2702096395812</v>
      </c>
      <c r="BI15" s="176">
        <f t="shared" si="3"/>
        <v>193.58802898200557</v>
      </c>
    </row>
  </sheetData>
  <conditionalFormatting sqref="B6:BI6">
    <cfRule type="cellIs" dxfId="7" priority="1" operator="equal">
      <formula>"Fcst"</formula>
    </cfRule>
    <cfRule type="cellIs" dxfId="6" priority="2" operator="equal">
      <formula>"Actual"</formula>
    </cfRule>
  </conditionalFormatting>
  <hyperlinks>
    <hyperlink ref="B4" r:id="rId1" xr:uid="{08D5C5DA-A6B3-42CD-9D0C-1E3FBA2F0344}"/>
  </hyperlinks>
  <pageMargins left="0.7" right="0.7" top="0.75" bottom="0.75" header="0.3" footer="0.3"/>
  <pageSetup orientation="landscape"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8DF48-591A-4D97-BCE8-498AEDCEE446}">
  <sheetPr codeName="Sheet40">
    <tabColor rgb="FF7030A0"/>
    <pageSetUpPr fitToPage="1"/>
  </sheetPr>
  <dimension ref="A1:BV51"/>
  <sheetViews>
    <sheetView zoomScale="90" zoomScaleNormal="90" workbookViewId="0">
      <selection activeCell="B6" sqref="B6"/>
    </sheetView>
  </sheetViews>
  <sheetFormatPr defaultColWidth="9.109375" defaultRowHeight="14.4" x14ac:dyDescent="0.3"/>
  <cols>
    <col min="1" max="1" width="27.44140625" style="342" customWidth="1"/>
    <col min="2" max="2" width="11.44140625" style="342" customWidth="1"/>
    <col min="3" max="3" width="13.33203125" style="342" bestFit="1" customWidth="1"/>
    <col min="4" max="6" width="13.44140625" style="342" bestFit="1" customWidth="1"/>
    <col min="7" max="7" width="13.33203125" style="342" bestFit="1" customWidth="1"/>
    <col min="8" max="13" width="13.44140625" style="342" bestFit="1" customWidth="1"/>
    <col min="14" max="14" width="13.33203125" style="342" bestFit="1" customWidth="1"/>
    <col min="15" max="19" width="13.44140625" style="342" bestFit="1" customWidth="1"/>
    <col min="20" max="39" width="13.33203125" style="342" bestFit="1" customWidth="1"/>
    <col min="40" max="40" width="12" style="342" customWidth="1"/>
    <col min="41" max="41" width="15.5546875" style="342" customWidth="1"/>
    <col min="42" max="42" width="11.44140625" style="342" customWidth="1"/>
    <col min="43" max="43" width="12.5546875" style="342" customWidth="1"/>
    <col min="44" max="44" width="13.109375" style="342" customWidth="1"/>
    <col min="45" max="45" width="12.6640625" style="342" customWidth="1"/>
    <col min="46" max="46" width="14" style="342" customWidth="1"/>
    <col min="47" max="73" width="15" style="342" bestFit="1" customWidth="1"/>
    <col min="74" max="16384" width="9.109375" style="342"/>
  </cols>
  <sheetData>
    <row r="1" spans="1:73" ht="18" x14ac:dyDescent="0.35">
      <c r="A1" s="340" t="s">
        <v>473</v>
      </c>
      <c r="B1" s="341"/>
      <c r="C1" s="341"/>
      <c r="D1" s="341"/>
      <c r="E1" s="341"/>
      <c r="F1" s="341"/>
      <c r="G1" s="341"/>
      <c r="H1" s="341"/>
      <c r="I1" s="341"/>
      <c r="J1" s="341"/>
      <c r="K1" s="341"/>
      <c r="L1" s="341"/>
      <c r="M1" s="341"/>
      <c r="N1" s="341"/>
      <c r="O1" s="341"/>
      <c r="P1" s="341"/>
      <c r="Q1" s="341"/>
      <c r="R1" s="341"/>
      <c r="S1" s="341"/>
      <c r="T1" s="341"/>
      <c r="U1" s="341"/>
      <c r="V1" s="341"/>
      <c r="W1" s="341"/>
      <c r="X1" s="341"/>
      <c r="Y1" s="341"/>
    </row>
    <row r="2" spans="1:73" x14ac:dyDescent="0.3">
      <c r="A2" s="356" t="s">
        <v>474</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row>
    <row r="3" spans="1:73" ht="12.75" customHeight="1" x14ac:dyDescent="0.35">
      <c r="A3" s="340"/>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73" ht="12.75" customHeight="1" x14ac:dyDescent="0.3">
      <c r="A4" s="342" t="s">
        <v>455</v>
      </c>
      <c r="B4" s="344" t="s">
        <v>456</v>
      </c>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row>
    <row r="5" spans="1:73" ht="12.75" customHeight="1" x14ac:dyDescent="0.3">
      <c r="B5" s="344"/>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row>
    <row r="6" spans="1:73" x14ac:dyDescent="0.3">
      <c r="A6" s="345"/>
      <c r="B6" s="275" t="str">
        <f>Summary!C2</f>
        <v>Actual</v>
      </c>
      <c r="C6" s="275" t="str">
        <f>Summary!D2</f>
        <v>Actual</v>
      </c>
      <c r="D6" s="275" t="str">
        <f>Summary!E2</f>
        <v>Actual</v>
      </c>
      <c r="E6" s="275" t="str">
        <f>Summary!F2</f>
        <v>Actual</v>
      </c>
      <c r="F6" s="275" t="str">
        <f>Summary!G2</f>
        <v>Actual</v>
      </c>
      <c r="G6" s="275" t="str">
        <f>Summary!H2</f>
        <v>Actual</v>
      </c>
      <c r="H6" s="275" t="str">
        <f>Summary!I2</f>
        <v>Actual</v>
      </c>
      <c r="I6" s="275" t="str">
        <f>Summary!J2</f>
        <v>Fcst</v>
      </c>
      <c r="J6" s="275" t="str">
        <f>Summary!K2</f>
        <v>Fcst</v>
      </c>
      <c r="K6" s="275" t="str">
        <f>Summary!L2</f>
        <v>Fcst</v>
      </c>
      <c r="L6" s="275" t="str">
        <f>Summary!M2</f>
        <v>Fcst</v>
      </c>
      <c r="M6" s="275" t="str">
        <f>Summary!N2</f>
        <v>Fcst</v>
      </c>
      <c r="N6" s="275" t="str">
        <f>Summary!O2</f>
        <v>Fcst</v>
      </c>
      <c r="O6" s="275" t="str">
        <f>Summary!P2</f>
        <v>Fcst</v>
      </c>
      <c r="P6" s="275" t="str">
        <f>Summary!Q2</f>
        <v>Fcst</v>
      </c>
      <c r="Q6" s="275" t="str">
        <f>Summary!R2</f>
        <v>Fcst</v>
      </c>
      <c r="R6" s="275" t="str">
        <f>Summary!S2</f>
        <v>Fcst</v>
      </c>
      <c r="S6" s="275" t="str">
        <f>Summary!T2</f>
        <v>Fcst</v>
      </c>
      <c r="T6" s="275" t="str">
        <f>Summary!U2</f>
        <v>Fcst</v>
      </c>
      <c r="U6" s="275" t="str">
        <f>Summary!V2</f>
        <v>Fcst</v>
      </c>
      <c r="V6" s="275" t="str">
        <f>Summary!W2</f>
        <v>Fcst</v>
      </c>
      <c r="W6" s="275" t="str">
        <f>Summary!X2</f>
        <v>Fcst</v>
      </c>
      <c r="X6" s="275" t="str">
        <f>Summary!Y2</f>
        <v>Fcst</v>
      </c>
      <c r="Y6" s="275" t="str">
        <f>Summary!Z2</f>
        <v>Fcst</v>
      </c>
      <c r="Z6" s="275" t="str">
        <f>Summary!AA2</f>
        <v>Fcst</v>
      </c>
      <c r="AA6" s="275" t="str">
        <f>Summary!AB2</f>
        <v>Fcst</v>
      </c>
      <c r="AB6" s="275" t="str">
        <f>Summary!AC2</f>
        <v>Fcst</v>
      </c>
      <c r="AC6" s="275" t="str">
        <f>Summary!AD2</f>
        <v>Fcst</v>
      </c>
      <c r="AD6" s="275" t="str">
        <f>Summary!AE2</f>
        <v>Fcst</v>
      </c>
      <c r="AE6" s="275" t="str">
        <f>Summary!AF2</f>
        <v>Fcst</v>
      </c>
      <c r="AF6" s="275" t="str">
        <f>Summary!AG2</f>
        <v>Fcst</v>
      </c>
      <c r="AG6" s="275" t="str">
        <f>Summary!AH2</f>
        <v>Fcst</v>
      </c>
      <c r="AH6" s="275" t="str">
        <f>Summary!AI2</f>
        <v>Fcst</v>
      </c>
      <c r="AI6" s="275" t="str">
        <f>Summary!AJ2</f>
        <v>Fcst</v>
      </c>
      <c r="AJ6" s="275" t="str">
        <f>Summary!AK2</f>
        <v>Fcst</v>
      </c>
      <c r="AK6" s="275" t="str">
        <f>Summary!AL2</f>
        <v>Fcst</v>
      </c>
      <c r="AL6" s="275" t="str">
        <f>Summary!AM2</f>
        <v>Fcst</v>
      </c>
      <c r="AM6" s="275" t="str">
        <f>Summary!AN2</f>
        <v>Fcst</v>
      </c>
      <c r="AN6" s="275" t="str">
        <f>Summary!AO2</f>
        <v>Fcst</v>
      </c>
      <c r="AO6" s="275" t="str">
        <f>Summary!AP2</f>
        <v>Fcst</v>
      </c>
      <c r="AP6" s="275" t="str">
        <f>Summary!AQ2</f>
        <v>Fcst</v>
      </c>
      <c r="AQ6" s="275" t="str">
        <f>Summary!AR2</f>
        <v>Fcst</v>
      </c>
      <c r="AR6" s="275" t="str">
        <f>Summary!AS2</f>
        <v>Fcst</v>
      </c>
      <c r="AS6" s="275" t="str">
        <f>Summary!AT2</f>
        <v>Fcst</v>
      </c>
      <c r="AT6" s="275" t="str">
        <f>Summary!AU2</f>
        <v>Fcst</v>
      </c>
      <c r="AU6" s="275" t="str">
        <f>Summary!AV2</f>
        <v>Fcst</v>
      </c>
      <c r="AV6" s="275" t="str">
        <f>Summary!AW2</f>
        <v>Fcst</v>
      </c>
      <c r="AW6" s="275" t="str">
        <f>Summary!AX2</f>
        <v>Fcst</v>
      </c>
      <c r="AX6" s="275" t="str">
        <f>Summary!AY2</f>
        <v>Fcst</v>
      </c>
      <c r="AY6" s="275" t="str">
        <f>Summary!AZ2</f>
        <v>Fcst</v>
      </c>
      <c r="AZ6" s="275" t="str">
        <f>Summary!BA2</f>
        <v>Fcst</v>
      </c>
      <c r="BA6" s="275" t="str">
        <f>Summary!BB2</f>
        <v>Fcst</v>
      </c>
      <c r="BB6" s="275" t="str">
        <f>Summary!BC2</f>
        <v>Fcst</v>
      </c>
      <c r="BC6" s="275" t="str">
        <f>Summary!BD2</f>
        <v>Fcst</v>
      </c>
      <c r="BD6" s="275" t="str">
        <f>Summary!BE2</f>
        <v>Fcst</v>
      </c>
      <c r="BE6" s="275" t="str">
        <f>Summary!BF2</f>
        <v>Fcst</v>
      </c>
      <c r="BF6" s="275" t="str">
        <f>Summary!BG2</f>
        <v>Fcst</v>
      </c>
      <c r="BG6" s="275" t="str">
        <f>Summary!BH2</f>
        <v>Fcst</v>
      </c>
      <c r="BH6" s="275" t="str">
        <f>Summary!BI2</f>
        <v>Fcst</v>
      </c>
      <c r="BI6" s="275" t="str">
        <f>Summary!BJ2</f>
        <v>Fcst</v>
      </c>
      <c r="BJ6" s="275" t="str">
        <f>Summary!BK2</f>
        <v>Fcst</v>
      </c>
      <c r="BK6" s="275" t="str">
        <f>Summary!BL2</f>
        <v>Fcst</v>
      </c>
      <c r="BL6" s="275" t="str">
        <f>Summary!BM2</f>
        <v>Fcst</v>
      </c>
      <c r="BM6" s="275" t="str">
        <f>Summary!BN2</f>
        <v>Fcst</v>
      </c>
      <c r="BN6" s="275" t="str">
        <f>Summary!BO2</f>
        <v>Fcst</v>
      </c>
      <c r="BO6" s="275" t="str">
        <f>Summary!BP2</f>
        <v>Fcst</v>
      </c>
      <c r="BP6" s="275" t="str">
        <f>Summary!BQ2</f>
        <v>Fcst</v>
      </c>
      <c r="BQ6" s="275" t="str">
        <f>Summary!BR2</f>
        <v>Fcst</v>
      </c>
      <c r="BR6" s="275" t="str">
        <f>Summary!BS2</f>
        <v>Fcst</v>
      </c>
      <c r="BS6" s="275" t="str">
        <f>Summary!BT2</f>
        <v>Fcst</v>
      </c>
      <c r="BT6" s="275" t="str">
        <f>Summary!BU2</f>
        <v>Fcst</v>
      </c>
      <c r="BU6" s="275" t="str">
        <f>Summary!BV2</f>
        <v>Fcst</v>
      </c>
    </row>
    <row r="7" spans="1:73" x14ac:dyDescent="0.3">
      <c r="B7" s="346">
        <f>Summary!C6</f>
        <v>44562</v>
      </c>
      <c r="C7" s="346">
        <f>Summary!D6</f>
        <v>44593</v>
      </c>
      <c r="D7" s="346">
        <f>Summary!E6</f>
        <v>44621</v>
      </c>
      <c r="E7" s="346">
        <f>Summary!F6</f>
        <v>44652</v>
      </c>
      <c r="F7" s="346">
        <f>Summary!G6</f>
        <v>44682</v>
      </c>
      <c r="G7" s="346">
        <f>Summary!H6</f>
        <v>44713</v>
      </c>
      <c r="H7" s="346">
        <f>Summary!I6</f>
        <v>44743</v>
      </c>
      <c r="I7" s="346">
        <f>Summary!J6</f>
        <v>44774</v>
      </c>
      <c r="J7" s="346">
        <f>Summary!K6</f>
        <v>44805</v>
      </c>
      <c r="K7" s="346">
        <f>Summary!L6</f>
        <v>44835</v>
      </c>
      <c r="L7" s="346">
        <f>Summary!M6</f>
        <v>44866</v>
      </c>
      <c r="M7" s="346">
        <f>Summary!N6</f>
        <v>44896</v>
      </c>
      <c r="N7" s="346">
        <f>Summary!O6</f>
        <v>44927</v>
      </c>
      <c r="O7" s="346">
        <f>Summary!P6</f>
        <v>44958</v>
      </c>
      <c r="P7" s="346">
        <f>Summary!Q6</f>
        <v>44986</v>
      </c>
      <c r="Q7" s="346">
        <f>Summary!R6</f>
        <v>45017</v>
      </c>
      <c r="R7" s="346">
        <f>Summary!S6</f>
        <v>45047</v>
      </c>
      <c r="S7" s="346">
        <f>Summary!T6</f>
        <v>45078</v>
      </c>
      <c r="T7" s="346">
        <f>Summary!U6</f>
        <v>45108</v>
      </c>
      <c r="U7" s="346">
        <f>Summary!V6</f>
        <v>45139</v>
      </c>
      <c r="V7" s="346">
        <f>Summary!W6</f>
        <v>45170</v>
      </c>
      <c r="W7" s="346">
        <f>Summary!X6</f>
        <v>45200</v>
      </c>
      <c r="X7" s="346">
        <f>Summary!Y6</f>
        <v>45231</v>
      </c>
      <c r="Y7" s="346">
        <f>Summary!Z6</f>
        <v>45261</v>
      </c>
      <c r="Z7" s="346">
        <f>Summary!AA6</f>
        <v>45292</v>
      </c>
      <c r="AA7" s="346">
        <f>Summary!AB6</f>
        <v>45323</v>
      </c>
      <c r="AB7" s="346">
        <f>Summary!AC6</f>
        <v>45352</v>
      </c>
      <c r="AC7" s="346">
        <f>Summary!AD6</f>
        <v>45383</v>
      </c>
      <c r="AD7" s="346">
        <f>Summary!AE6</f>
        <v>45413</v>
      </c>
      <c r="AE7" s="346">
        <f>Summary!AF6</f>
        <v>45444</v>
      </c>
      <c r="AF7" s="346">
        <f>Summary!AG6</f>
        <v>45474</v>
      </c>
      <c r="AG7" s="346">
        <f>Summary!AH6</f>
        <v>45505</v>
      </c>
      <c r="AH7" s="346">
        <f>Summary!AI6</f>
        <v>45536</v>
      </c>
      <c r="AI7" s="346">
        <f>Summary!AJ6</f>
        <v>45566</v>
      </c>
      <c r="AJ7" s="346">
        <f>Summary!AK6</f>
        <v>45597</v>
      </c>
      <c r="AK7" s="346">
        <f>Summary!AL6</f>
        <v>45627</v>
      </c>
      <c r="AL7" s="346">
        <f>Summary!AM6</f>
        <v>45658</v>
      </c>
      <c r="AM7" s="346">
        <f>Summary!AN6</f>
        <v>45689</v>
      </c>
      <c r="AN7" s="346">
        <f>Summary!AO6</f>
        <v>45717</v>
      </c>
      <c r="AO7" s="346">
        <f>Summary!AP6</f>
        <v>45748</v>
      </c>
      <c r="AP7" s="346">
        <f>Summary!AQ6</f>
        <v>45778</v>
      </c>
      <c r="AQ7" s="346">
        <f>Summary!AR6</f>
        <v>45809</v>
      </c>
      <c r="AR7" s="346">
        <f>Summary!AS6</f>
        <v>45839</v>
      </c>
      <c r="AS7" s="346">
        <f>Summary!AT6</f>
        <v>45870</v>
      </c>
      <c r="AT7" s="346">
        <f>Summary!AU6</f>
        <v>45901</v>
      </c>
      <c r="AU7" s="346">
        <f>Summary!AV6</f>
        <v>45931</v>
      </c>
      <c r="AV7" s="346">
        <f>Summary!AW6</f>
        <v>45962</v>
      </c>
      <c r="AW7" s="346">
        <f>Summary!AX6</f>
        <v>45992</v>
      </c>
      <c r="AX7" s="346">
        <f>Summary!AY6</f>
        <v>46023</v>
      </c>
      <c r="AY7" s="346">
        <f>Summary!AZ6</f>
        <v>46054</v>
      </c>
      <c r="AZ7" s="346">
        <f>Summary!BA6</f>
        <v>46082</v>
      </c>
      <c r="BA7" s="346">
        <f>Summary!BB6</f>
        <v>46113</v>
      </c>
      <c r="BB7" s="346">
        <f>Summary!BC6</f>
        <v>46143</v>
      </c>
      <c r="BC7" s="346">
        <f>Summary!BD6</f>
        <v>46174</v>
      </c>
      <c r="BD7" s="346">
        <f>Summary!BE6</f>
        <v>46204</v>
      </c>
      <c r="BE7" s="346">
        <f>Summary!BF6</f>
        <v>46235</v>
      </c>
      <c r="BF7" s="346">
        <f>Summary!BG6</f>
        <v>46266</v>
      </c>
      <c r="BG7" s="346">
        <f>Summary!BH6</f>
        <v>46296</v>
      </c>
      <c r="BH7" s="346">
        <f>Summary!BI6</f>
        <v>46327</v>
      </c>
      <c r="BI7" s="346">
        <f>Summary!BJ6</f>
        <v>46357</v>
      </c>
      <c r="BJ7" s="346">
        <f>Summary!BK6</f>
        <v>46388</v>
      </c>
      <c r="BK7" s="346">
        <f>Summary!BL6</f>
        <v>46419</v>
      </c>
      <c r="BL7" s="346">
        <f>Summary!BM6</f>
        <v>46447</v>
      </c>
      <c r="BM7" s="346">
        <f>Summary!BN6</f>
        <v>46478</v>
      </c>
      <c r="BN7" s="346">
        <f>Summary!BO6</f>
        <v>46508</v>
      </c>
      <c r="BO7" s="346">
        <f>Summary!BP6</f>
        <v>46539</v>
      </c>
      <c r="BP7" s="346">
        <f>Summary!BQ6</f>
        <v>46569</v>
      </c>
      <c r="BQ7" s="346">
        <f>Summary!BR6</f>
        <v>46600</v>
      </c>
      <c r="BR7" s="346">
        <f>Summary!BS6</f>
        <v>46631</v>
      </c>
      <c r="BS7" s="346">
        <f>Summary!BT6</f>
        <v>46661</v>
      </c>
      <c r="BT7" s="346">
        <f>Summary!BU6</f>
        <v>46692</v>
      </c>
      <c r="BU7" s="346">
        <f>Summary!BV6</f>
        <v>46722</v>
      </c>
    </row>
    <row r="8" spans="1:73" x14ac:dyDescent="0.3">
      <c r="M8" s="347"/>
      <c r="N8" s="347"/>
      <c r="O8" s="347"/>
      <c r="P8" s="347"/>
      <c r="Q8" s="347"/>
      <c r="R8" s="347"/>
      <c r="S8" s="347"/>
      <c r="T8" s="347"/>
      <c r="U8" s="347"/>
      <c r="V8" s="347"/>
      <c r="W8" s="347"/>
      <c r="X8" s="347"/>
      <c r="Y8" s="347"/>
      <c r="Z8" s="347"/>
      <c r="AA8" s="347"/>
      <c r="AB8" s="347"/>
      <c r="AC8" s="347"/>
      <c r="AD8" s="347"/>
      <c r="AE8" s="347"/>
    </row>
    <row r="9" spans="1:73" x14ac:dyDescent="0.3">
      <c r="A9" s="342" t="s">
        <v>946</v>
      </c>
      <c r="B9" s="369">
        <f>Summary!C13*1000</f>
        <v>186147.86</v>
      </c>
      <c r="C9" s="369">
        <f>Summary!D13*1000</f>
        <v>185920.31</v>
      </c>
      <c r="D9" s="369">
        <f>Summary!E13*1000</f>
        <v>204124.37</v>
      </c>
      <c r="E9" s="369">
        <f>Summary!F13*1000</f>
        <v>206025.24</v>
      </c>
      <c r="F9" s="369">
        <f>Summary!G13*1000</f>
        <v>219219.91999999998</v>
      </c>
      <c r="G9" s="369">
        <f>Summary!H13*1000</f>
        <v>224949.76000000001</v>
      </c>
      <c r="H9" s="369">
        <f>Summary!I13*1000</f>
        <v>245537.72999999998</v>
      </c>
      <c r="I9" s="369">
        <f>Summary!J13*1000</f>
        <v>612852.16030113131</v>
      </c>
      <c r="J9" s="369">
        <f>Summary!K13*1000</f>
        <v>612877.40076217102</v>
      </c>
      <c r="K9" s="369">
        <f>Summary!L13*1000</f>
        <v>609474.22153248708</v>
      </c>
      <c r="L9" s="369">
        <f>Summary!M13*1000</f>
        <v>619542.82095680444</v>
      </c>
      <c r="M9" s="369">
        <f>Summary!N13*1000</f>
        <v>624257.4285550433</v>
      </c>
      <c r="N9" s="369">
        <f>Summary!O13*1000</f>
        <v>626414.57851721533</v>
      </c>
      <c r="O9" s="369">
        <f>Summary!P13*1000</f>
        <v>645367.87526639225</v>
      </c>
      <c r="P9" s="369">
        <f>Summary!Q13*1000</f>
        <v>642879.87394896371</v>
      </c>
      <c r="Q9" s="369">
        <f>Summary!R13*1000</f>
        <v>668141.75072179711</v>
      </c>
      <c r="R9" s="369">
        <f>Summary!S13*1000</f>
        <v>654786.24039382278</v>
      </c>
      <c r="S9" s="369">
        <f>Summary!T13*1000</f>
        <v>654763.10831046442</v>
      </c>
      <c r="T9" s="369">
        <f>Summary!U13*1000</f>
        <v>713674.13934555883</v>
      </c>
      <c r="U9" s="369">
        <f>Summary!V13*1000</f>
        <v>713410.80402724678</v>
      </c>
      <c r="V9" s="369">
        <f>Summary!W13*1000</f>
        <v>710633.68883582484</v>
      </c>
      <c r="W9" s="369">
        <f>Summary!X13*1000</f>
        <v>749019.96236604755</v>
      </c>
      <c r="X9" s="369">
        <f>Summary!Y13*1000</f>
        <v>745337.97977707593</v>
      </c>
      <c r="Y9" s="369">
        <f>Summary!Z13*1000</f>
        <v>814694.36589085637</v>
      </c>
      <c r="Z9" s="369">
        <f>Summary!AA13*1000</f>
        <v>782883.12896494893</v>
      </c>
      <c r="AA9" s="369">
        <f>Summary!AB13*1000</f>
        <v>777696.81363829505</v>
      </c>
      <c r="AB9" s="369">
        <f>Summary!AC13*1000</f>
        <v>841955.98153165611</v>
      </c>
      <c r="AC9" s="369">
        <f>Summary!AD13*1000</f>
        <v>853096.90138734505</v>
      </c>
      <c r="AD9" s="369">
        <f>Summary!AE13*1000</f>
        <v>904372.51813475438</v>
      </c>
      <c r="AE9" s="369">
        <f>Summary!AF13*1000</f>
        <v>919112.7284305616</v>
      </c>
      <c r="AF9" s="369">
        <f>Summary!AG13*1000</f>
        <v>961212.87418263499</v>
      </c>
      <c r="AG9" s="369">
        <f>Summary!AH13*1000</f>
        <v>960645.92230331642</v>
      </c>
      <c r="AH9" s="369">
        <f>Summary!AI13*1000</f>
        <v>1047088.8411819987</v>
      </c>
      <c r="AI9" s="369">
        <f>Summary!AJ13*1000</f>
        <v>1048470.1048557088</v>
      </c>
      <c r="AJ9" s="369">
        <f>Summary!AK13*1000</f>
        <v>1043568.4509334123</v>
      </c>
      <c r="AK9" s="369">
        <f>Summary!AL13*1000</f>
        <v>1166709.8429450924</v>
      </c>
      <c r="AL9" s="369">
        <f>Summary!AM13*1000</f>
        <v>1100270.9586181063</v>
      </c>
      <c r="AM9" s="369">
        <f>Summary!AN13*1000</f>
        <v>1189103.2922439745</v>
      </c>
      <c r="AN9" s="369">
        <f>Summary!AO13*1000</f>
        <v>1206477.4228664236</v>
      </c>
      <c r="AO9" s="369">
        <f>Summary!AP13*1000</f>
        <v>1184864.9883539386</v>
      </c>
      <c r="AP9" s="369">
        <f>Summary!AQ13*1000</f>
        <v>1256031.332224926</v>
      </c>
      <c r="AQ9" s="369">
        <f>Summary!AR13*1000</f>
        <v>1274207.8162745391</v>
      </c>
      <c r="AR9" s="369">
        <f>Summary!AS13*1000</f>
        <v>1380484.4717825782</v>
      </c>
      <c r="AS9" s="369">
        <f>Summary!AT13*1000</f>
        <v>1347101.1132575797</v>
      </c>
      <c r="AT9" s="369">
        <f>Summary!AU13*1000</f>
        <v>1388079.4112402776</v>
      </c>
      <c r="AU9" s="369">
        <f>Summary!AV13*1000</f>
        <v>1412308.7874688178</v>
      </c>
      <c r="AV9" s="369">
        <f>Summary!AW13*1000</f>
        <v>1444416.9380393727</v>
      </c>
      <c r="AW9" s="369">
        <f>Summary!AX13*1000</f>
        <v>1476598.3960556248</v>
      </c>
      <c r="AX9" s="369">
        <f>Summary!AY13*1000</f>
        <v>1506772.2196997267</v>
      </c>
      <c r="AY9" s="369">
        <f>Summary!AZ13*1000</f>
        <v>1539024.6629672837</v>
      </c>
      <c r="AZ9" s="369">
        <f>Summary!BA13*1000</f>
        <v>1578416.6699084784</v>
      </c>
      <c r="BA9" s="369">
        <f>Summary!BB13*1000</f>
        <v>1622123.1984662956</v>
      </c>
      <c r="BB9" s="369">
        <f>Summary!BC13*1000</f>
        <v>1676832.44421528</v>
      </c>
      <c r="BC9" s="369">
        <f>Summary!BD13*1000</f>
        <v>1735198.2450878776</v>
      </c>
      <c r="BD9" s="369">
        <f>Summary!BE13*1000</f>
        <v>1793642.0636198069</v>
      </c>
      <c r="BE9" s="369">
        <f>Summary!BF13*1000</f>
        <v>1856334.9800805545</v>
      </c>
      <c r="BF9" s="369">
        <f>Summary!BG13*1000</f>
        <v>1920614.3829065156</v>
      </c>
      <c r="BG9" s="369">
        <f>Summary!BH13*1000</f>
        <v>1987030.009447309</v>
      </c>
      <c r="BH9" s="369">
        <f>Summary!BI13*1000</f>
        <v>2057673.2539014742</v>
      </c>
      <c r="BI9" s="369">
        <f>Summary!BJ13*1000</f>
        <v>2129907.5630280408</v>
      </c>
      <c r="BJ9" s="369">
        <f>Summary!BK13*1000</f>
        <v>2204110.4863554765</v>
      </c>
      <c r="BK9" s="369">
        <f>Summary!BL13*1000</f>
        <v>2278399.0149561316</v>
      </c>
      <c r="BL9" s="369">
        <f>Summary!BM13*1000</f>
        <v>2352773.9583814754</v>
      </c>
      <c r="BM9" s="369">
        <f>Summary!BN13*1000</f>
        <v>2433426.7053855578</v>
      </c>
      <c r="BN9" s="369">
        <f>Summary!BO13*1000</f>
        <v>2515625.8527839337</v>
      </c>
      <c r="BO9" s="369">
        <f>Summary!BP13*1000</f>
        <v>2599372.2435620753</v>
      </c>
      <c r="BP9" s="369">
        <f>Summary!BQ13*1000</f>
        <v>2684666.7321541985</v>
      </c>
      <c r="BQ9" s="369">
        <f>Summary!BR13*1000</f>
        <v>2771510.18459875</v>
      </c>
      <c r="BR9" s="369">
        <f>Summary!BS13*1000</f>
        <v>2859903.4786960082</v>
      </c>
      <c r="BS9" s="369">
        <f>Summary!BT13*1000</f>
        <v>2949847.5041678217</v>
      </c>
      <c r="BT9" s="369">
        <f>Summary!BU13*1000</f>
        <v>3041343.1628195187</v>
      </c>
      <c r="BU9" s="369">
        <f>Summary!BV13*1000</f>
        <v>3134365.3717270819</v>
      </c>
    </row>
    <row r="10" spans="1:73" x14ac:dyDescent="0.3">
      <c r="A10" s="342" t="s">
        <v>832</v>
      </c>
      <c r="B10" s="369">
        <f>Summary!C15*1000</f>
        <v>0</v>
      </c>
      <c r="C10" s="369">
        <f>Summary!D15*1000</f>
        <v>0</v>
      </c>
      <c r="D10" s="369">
        <f>Summary!E15*1000</f>
        <v>0</v>
      </c>
      <c r="E10" s="369">
        <f>Summary!F15*1000</f>
        <v>0</v>
      </c>
      <c r="F10" s="369">
        <f>Summary!G15*1000</f>
        <v>0</v>
      </c>
      <c r="G10" s="369">
        <f>Summary!H15*1000</f>
        <v>0</v>
      </c>
      <c r="H10" s="369">
        <f>Summary!I15*1000</f>
        <v>0</v>
      </c>
      <c r="I10" s="369">
        <f>Summary!J15*1000</f>
        <v>0</v>
      </c>
      <c r="J10" s="369">
        <f>Summary!K15*1000</f>
        <v>0</v>
      </c>
      <c r="K10" s="369">
        <f>Summary!L15*1000</f>
        <v>0</v>
      </c>
      <c r="L10" s="369">
        <f>Summary!M15*1000</f>
        <v>0</v>
      </c>
      <c r="M10" s="369">
        <f>Summary!N15*1000</f>
        <v>0</v>
      </c>
      <c r="N10" s="369">
        <f>Summary!O15*1000</f>
        <v>0</v>
      </c>
      <c r="O10" s="369">
        <f>Summary!P15*1000</f>
        <v>0</v>
      </c>
      <c r="P10" s="369">
        <f>Summary!Q15*1000</f>
        <v>0</v>
      </c>
      <c r="Q10" s="369">
        <f>Summary!R15*1000</f>
        <v>0</v>
      </c>
      <c r="R10" s="369">
        <f>Summary!S15*1000</f>
        <v>0</v>
      </c>
      <c r="S10" s="369">
        <f>Summary!T15*1000</f>
        <v>0</v>
      </c>
      <c r="T10" s="369">
        <f>Summary!U15*1000</f>
        <v>0</v>
      </c>
      <c r="U10" s="369">
        <f>Summary!V15*1000</f>
        <v>0</v>
      </c>
      <c r="V10" s="369">
        <f>Summary!W15*1000</f>
        <v>0</v>
      </c>
      <c r="W10" s="369">
        <f>Summary!X15*1000</f>
        <v>0</v>
      </c>
      <c r="X10" s="369">
        <f>Summary!Y15*1000</f>
        <v>0</v>
      </c>
      <c r="Y10" s="369">
        <f>Summary!Z15*1000</f>
        <v>0</v>
      </c>
      <c r="Z10" s="369">
        <f>Summary!AA15*1000</f>
        <v>0</v>
      </c>
      <c r="AA10" s="369">
        <f>Summary!AB15*1000</f>
        <v>0</v>
      </c>
      <c r="AB10" s="369">
        <f>Summary!AC15*1000</f>
        <v>0</v>
      </c>
      <c r="AC10" s="369">
        <f>Summary!AD15*1000</f>
        <v>0</v>
      </c>
      <c r="AD10" s="369">
        <f>Summary!AE15*1000</f>
        <v>0</v>
      </c>
      <c r="AE10" s="369">
        <f>Summary!AF15*1000</f>
        <v>0</v>
      </c>
      <c r="AF10" s="369">
        <f>Summary!AG15*1000</f>
        <v>0</v>
      </c>
      <c r="AG10" s="369">
        <f>Summary!AH15*1000</f>
        <v>0</v>
      </c>
      <c r="AH10" s="369">
        <f>Summary!AI15*1000</f>
        <v>0</v>
      </c>
      <c r="AI10" s="369">
        <f>Summary!AJ15*1000</f>
        <v>0</v>
      </c>
      <c r="AJ10" s="369">
        <f>Summary!AK15*1000</f>
        <v>0</v>
      </c>
      <c r="AK10" s="369">
        <f>Summary!AL15*1000</f>
        <v>0</v>
      </c>
      <c r="AL10" s="369">
        <f>Summary!AM15*1000</f>
        <v>0</v>
      </c>
      <c r="AM10" s="369">
        <f>Summary!AN15*1000</f>
        <v>0</v>
      </c>
      <c r="AN10" s="369">
        <f>Summary!AO15*1000</f>
        <v>0</v>
      </c>
      <c r="AO10" s="369">
        <f>Summary!AP15*1000</f>
        <v>0</v>
      </c>
      <c r="AP10" s="369">
        <f>Summary!AQ15*1000</f>
        <v>0</v>
      </c>
      <c r="AQ10" s="369">
        <f>Summary!AR15*1000</f>
        <v>0</v>
      </c>
      <c r="AR10" s="369">
        <f>Summary!AS15*1000</f>
        <v>0</v>
      </c>
      <c r="AS10" s="369">
        <f>Summary!AT15*1000</f>
        <v>0</v>
      </c>
      <c r="AT10" s="369">
        <f>Summary!AU15*1000</f>
        <v>0</v>
      </c>
      <c r="AU10" s="369">
        <f>Summary!AV15*1000</f>
        <v>0</v>
      </c>
      <c r="AV10" s="369">
        <f>Summary!AW15*1000</f>
        <v>0</v>
      </c>
      <c r="AW10" s="369">
        <f>Summary!AX15*1000</f>
        <v>0</v>
      </c>
      <c r="AX10" s="369">
        <f>Summary!AY15*1000</f>
        <v>0</v>
      </c>
      <c r="AY10" s="369">
        <f>Summary!AZ15*1000</f>
        <v>0</v>
      </c>
      <c r="AZ10" s="369">
        <f>Summary!BA15*1000</f>
        <v>0</v>
      </c>
      <c r="BA10" s="369">
        <f>Summary!BB15*1000</f>
        <v>0</v>
      </c>
      <c r="BB10" s="369">
        <f>Summary!BC15*1000</f>
        <v>0</v>
      </c>
      <c r="BC10" s="369">
        <f>Summary!BD15*1000</f>
        <v>0</v>
      </c>
      <c r="BD10" s="369">
        <f>Summary!BE15*1000</f>
        <v>0</v>
      </c>
      <c r="BE10" s="369">
        <f>Summary!BF15*1000</f>
        <v>0</v>
      </c>
      <c r="BF10" s="369">
        <f>Summary!BG15*1000</f>
        <v>0</v>
      </c>
      <c r="BG10" s="369">
        <f>Summary!BH15*1000</f>
        <v>0</v>
      </c>
      <c r="BH10" s="369">
        <f>Summary!BI15*1000</f>
        <v>0</v>
      </c>
      <c r="BI10" s="369">
        <f>Summary!BJ15*1000</f>
        <v>0</v>
      </c>
      <c r="BJ10" s="369">
        <f>Summary!BK15*1000</f>
        <v>0</v>
      </c>
      <c r="BK10" s="369">
        <f>Summary!BL15*1000</f>
        <v>0</v>
      </c>
      <c r="BL10" s="369">
        <f>Summary!BM15*1000</f>
        <v>0</v>
      </c>
      <c r="BM10" s="369">
        <f>Summary!BN15*1000</f>
        <v>0</v>
      </c>
      <c r="BN10" s="369">
        <f>Summary!BO15*1000</f>
        <v>0</v>
      </c>
      <c r="BO10" s="369">
        <f>Summary!BP15*1000</f>
        <v>0</v>
      </c>
      <c r="BP10" s="369">
        <f>Summary!BQ15*1000</f>
        <v>0</v>
      </c>
      <c r="BQ10" s="369">
        <f>Summary!BR15*1000</f>
        <v>0</v>
      </c>
      <c r="BR10" s="369">
        <f>Summary!BS15*1000</f>
        <v>0</v>
      </c>
      <c r="BS10" s="369">
        <f>Summary!BT15*1000</f>
        <v>0</v>
      </c>
      <c r="BT10" s="369">
        <f>Summary!BU15*1000</f>
        <v>0</v>
      </c>
      <c r="BU10" s="369">
        <f>Summary!BV15*1000</f>
        <v>0</v>
      </c>
    </row>
    <row r="12" spans="1:73" x14ac:dyDescent="0.3">
      <c r="A12" s="342" t="s">
        <v>471</v>
      </c>
      <c r="B12" s="355">
        <f>Summary!C59*1000</f>
        <v>101651.86</v>
      </c>
      <c r="C12" s="355">
        <f>Summary!D59*1000</f>
        <v>98086.959999999992</v>
      </c>
      <c r="D12" s="355">
        <f>Summary!E59*1000</f>
        <v>128440.87999999999</v>
      </c>
      <c r="E12" s="355">
        <f>Summary!F59*1000</f>
        <v>136797.19</v>
      </c>
      <c r="F12" s="355">
        <f>Summary!G59*1000</f>
        <v>173458.43000000002</v>
      </c>
      <c r="G12" s="355">
        <f>Summary!H59*1000</f>
        <v>144598.23000000001</v>
      </c>
      <c r="H12" s="355">
        <f>Summary!I59*1000</f>
        <v>168544.27</v>
      </c>
      <c r="I12" s="355">
        <f>Summary!J59*1000</f>
        <v>370546.99865205481</v>
      </c>
      <c r="J12" s="355">
        <f>Summary!K59*1000</f>
        <v>374624.34421917808</v>
      </c>
      <c r="K12" s="355">
        <f>Summary!L59*1000</f>
        <v>391537.83755616442</v>
      </c>
      <c r="L12" s="355">
        <f>Summary!M59*1000</f>
        <v>394371.45654794516</v>
      </c>
      <c r="M12" s="355">
        <f>Summary!N59*1000</f>
        <v>449130.01591232879</v>
      </c>
      <c r="N12" s="355">
        <f>Summary!O59*1000</f>
        <v>464804.08166575339</v>
      </c>
      <c r="O12" s="355">
        <f>Summary!P59*1000</f>
        <v>427922.60357260273</v>
      </c>
      <c r="P12" s="355">
        <f>Summary!Q59*1000</f>
        <v>491426.5665972603</v>
      </c>
      <c r="Q12" s="355">
        <f>Summary!R59*1000</f>
        <v>489940.14147945202</v>
      </c>
      <c r="R12" s="355">
        <f>Summary!S59*1000</f>
        <v>545792.80406964209</v>
      </c>
      <c r="S12" s="355">
        <f>Summary!T59*1000</f>
        <v>571809.31682191778</v>
      </c>
      <c r="T12" s="355">
        <f>Summary!U59*1000</f>
        <v>596043.22687123285</v>
      </c>
      <c r="U12" s="355">
        <f>Summary!V59*1000</f>
        <v>659741.26796712319</v>
      </c>
      <c r="V12" s="355">
        <f>Summary!W59*1000</f>
        <v>671337.15243835619</v>
      </c>
      <c r="W12" s="355">
        <f>Summary!X59*1000</f>
        <v>721893.63783013693</v>
      </c>
      <c r="X12" s="355">
        <f>Summary!Y59*1000</f>
        <v>717835.16613698634</v>
      </c>
      <c r="Y12" s="355">
        <f>Summary!Z59*1000</f>
        <v>759096.30906301353</v>
      </c>
      <c r="Z12" s="355">
        <f>Summary!AA59*1000</f>
        <v>810786.95289863006</v>
      </c>
      <c r="AA12" s="355">
        <f>Summary!AB59*1000</f>
        <v>760663.24238904112</v>
      </c>
      <c r="AB12" s="355">
        <f>Summary!AC59*1000</f>
        <v>829465.40495342447</v>
      </c>
      <c r="AC12" s="355">
        <f>Summary!AD59*1000</f>
        <v>826835.54969863023</v>
      </c>
      <c r="AD12" s="355">
        <f>Summary!AE59*1000</f>
        <v>850875.7200219176</v>
      </c>
      <c r="AE12" s="355">
        <f>Summary!AF59*1000</f>
        <v>832109.31682191801</v>
      </c>
      <c r="AF12" s="355">
        <f>Summary!AG59*1000</f>
        <v>870789.7474191779</v>
      </c>
      <c r="AG12" s="355">
        <f>Summary!AH59*1000</f>
        <v>891694.35015890386</v>
      </c>
      <c r="AH12" s="355">
        <f>Summary!AI59*1000</f>
        <v>900523.90586301393</v>
      </c>
      <c r="AI12" s="355">
        <f>Summary!AJ59*1000</f>
        <v>931642.02139178046</v>
      </c>
      <c r="AJ12" s="355">
        <f>Summary!AK59*1000</f>
        <v>901523.90586301393</v>
      </c>
      <c r="AK12" s="355">
        <f>Summary!AL59*1000</f>
        <v>931142.02139178046</v>
      </c>
      <c r="AL12" s="355">
        <f>Summary!AM59*1000</f>
        <v>930642.02139178046</v>
      </c>
      <c r="AM12" s="355">
        <f>Summary!AN59*1000</f>
        <v>842787.67480547982</v>
      </c>
      <c r="AN12" s="355">
        <f>Summary!AO59*1000</f>
        <v>930642.02139178046</v>
      </c>
      <c r="AO12" s="355">
        <f>Summary!AP59*1000</f>
        <v>901523.90586301393</v>
      </c>
      <c r="AP12" s="355">
        <f>Summary!AQ59*1000</f>
        <v>930642.02139178046</v>
      </c>
      <c r="AQ12" s="355">
        <f>Summary!AR59*1000</f>
        <v>901523.90586301393</v>
      </c>
      <c r="AR12" s="355">
        <f>Summary!AS59*1000</f>
        <v>930642.02139178046</v>
      </c>
      <c r="AS12" s="355">
        <f>Summary!AT59*1000</f>
        <v>930642.02139178046</v>
      </c>
      <c r="AT12" s="355">
        <f>Summary!AU59*1000</f>
        <v>902023.90586301393</v>
      </c>
      <c r="AU12" s="355">
        <f>Summary!AV59*1000</f>
        <v>931642.02139178046</v>
      </c>
      <c r="AV12" s="355">
        <f>Summary!AW59*1000</f>
        <v>903523.90586301393</v>
      </c>
      <c r="AW12" s="355">
        <f>Summary!AX59*1000</f>
        <v>932642.02139178046</v>
      </c>
      <c r="AX12" s="355">
        <f>Summary!AY59*1000</f>
        <v>3500</v>
      </c>
      <c r="AY12" s="355">
        <f>Summary!AZ59*1000</f>
        <v>4000</v>
      </c>
      <c r="AZ12" s="355">
        <f>Summary!BA59*1000</f>
        <v>4500</v>
      </c>
      <c r="BA12" s="355">
        <f>Summary!BB59*1000</f>
        <v>5000</v>
      </c>
      <c r="BB12" s="355">
        <f>Summary!BC59*1000</f>
        <v>6500</v>
      </c>
      <c r="BC12" s="355">
        <f>Summary!BD59*1000</f>
        <v>7000</v>
      </c>
      <c r="BD12" s="355">
        <f>Summary!BE59*1000</f>
        <v>7000</v>
      </c>
      <c r="BE12" s="355">
        <f>Summary!BF59*1000</f>
        <v>7500</v>
      </c>
      <c r="BF12" s="355">
        <f>Summary!BG59*1000</f>
        <v>7500</v>
      </c>
      <c r="BG12" s="355">
        <f>Summary!BH59*1000</f>
        <v>8000</v>
      </c>
      <c r="BH12" s="355">
        <f>Summary!BI59*1000</f>
        <v>8500</v>
      </c>
      <c r="BI12" s="355">
        <f>Summary!BJ59*1000</f>
        <v>8500</v>
      </c>
      <c r="BJ12" s="355">
        <f>Summary!BK59*1000</f>
        <v>9000</v>
      </c>
      <c r="BK12" s="355">
        <f>Summary!BL59*1000</f>
        <v>9000</v>
      </c>
      <c r="BL12" s="355">
        <f>Summary!BM59*1000</f>
        <v>9000</v>
      </c>
      <c r="BM12" s="355">
        <f>Summary!BN59*1000</f>
        <v>9500</v>
      </c>
      <c r="BN12" s="355">
        <f>Summary!BO59*1000</f>
        <v>9500</v>
      </c>
      <c r="BO12" s="355">
        <f>Summary!BP59*1000</f>
        <v>10000</v>
      </c>
      <c r="BP12" s="355">
        <f>Summary!BQ59*1000</f>
        <v>10000</v>
      </c>
      <c r="BQ12" s="355">
        <f>Summary!BR59*1000</f>
        <v>10000</v>
      </c>
      <c r="BR12" s="355">
        <f>Summary!BS59*1000</f>
        <v>10500</v>
      </c>
      <c r="BS12" s="355">
        <f>Summary!BT59*1000</f>
        <v>10500</v>
      </c>
      <c r="BT12" s="355">
        <f>Summary!BU59*1000</f>
        <v>11000</v>
      </c>
      <c r="BU12" s="355">
        <f>Summary!BV59*1000</f>
        <v>11000</v>
      </c>
    </row>
    <row r="13" spans="1:73" x14ac:dyDescent="0.3">
      <c r="A13" s="342" t="s">
        <v>458</v>
      </c>
      <c r="B13" s="355">
        <f>Summary!C61*1000</f>
        <v>0</v>
      </c>
      <c r="C13" s="355">
        <f>Summary!D61*1000</f>
        <v>0</v>
      </c>
      <c r="D13" s="355">
        <f>Summary!E61*1000</f>
        <v>0</v>
      </c>
      <c r="E13" s="355">
        <f>Summary!F61*1000</f>
        <v>0</v>
      </c>
      <c r="F13" s="355">
        <f>Summary!G61*1000</f>
        <v>0</v>
      </c>
      <c r="G13" s="355">
        <f>Summary!H61*1000</f>
        <v>0</v>
      </c>
      <c r="H13" s="355">
        <f>Summary!I61*1000</f>
        <v>0</v>
      </c>
      <c r="I13" s="355">
        <f>Summary!J61*1000</f>
        <v>32142.608015056569</v>
      </c>
      <c r="J13" s="355">
        <f>Summary!K61*1000</f>
        <v>32143.870038108551</v>
      </c>
      <c r="K13" s="355">
        <f>Summary!L61*1000</f>
        <v>31973.711076624353</v>
      </c>
      <c r="L13" s="355">
        <f>Summary!M61*1000</f>
        <v>32477.141047840229</v>
      </c>
      <c r="M13" s="355">
        <f>Summary!N61*1000</f>
        <v>32712.871427752161</v>
      </c>
      <c r="N13" s="355">
        <f>Summary!O61*1000</f>
        <v>32820.728925860771</v>
      </c>
      <c r="O13" s="355">
        <f>Summary!P61*1000</f>
        <v>33768.393763319618</v>
      </c>
      <c r="P13" s="355">
        <f>Summary!Q61*1000</f>
        <v>33643.99369744819</v>
      </c>
      <c r="Q13" s="355">
        <f>Summary!R61*1000</f>
        <v>34907.087536089864</v>
      </c>
      <c r="R13" s="355">
        <f>Summary!S61*1000</f>
        <v>34239.31201969114</v>
      </c>
      <c r="S13" s="355">
        <f>Summary!T61*1000</f>
        <v>34238.155415523222</v>
      </c>
      <c r="T13" s="355">
        <f>Summary!U61*1000</f>
        <v>37183.70696727794</v>
      </c>
      <c r="U13" s="355">
        <f>Summary!V61*1000</f>
        <v>37170.540201362339</v>
      </c>
      <c r="V13" s="355">
        <f>Summary!W61*1000</f>
        <v>37031.684441791243</v>
      </c>
      <c r="W13" s="355">
        <f>Summary!X61*1000</f>
        <v>38950.998118302377</v>
      </c>
      <c r="X13" s="355">
        <f>Summary!Y61*1000</f>
        <v>38766.898988853798</v>
      </c>
      <c r="Y13" s="355">
        <f>Summary!Z61*1000</f>
        <v>42234.718294542821</v>
      </c>
      <c r="Z13" s="355">
        <f>Summary!AA61*1000</f>
        <v>40644.15644824745</v>
      </c>
      <c r="AA13" s="355">
        <f>Summary!AB61*1000</f>
        <v>40384.840681914749</v>
      </c>
      <c r="AB13" s="355">
        <f>Summary!AC61*1000</f>
        <v>43597.799076582807</v>
      </c>
      <c r="AC13" s="355">
        <f>Summary!AD61*1000</f>
        <v>44154.845069367257</v>
      </c>
      <c r="AD13" s="355">
        <f>Summary!AE61*1000</f>
        <v>46718.625906737718</v>
      </c>
      <c r="AE13" s="355">
        <f>Summary!AF61*1000</f>
        <v>47455.636421528085</v>
      </c>
      <c r="AF13" s="355">
        <f>Summary!AG61*1000</f>
        <v>49560.643709131757</v>
      </c>
      <c r="AG13" s="355">
        <f>Summary!AH61*1000</f>
        <v>49532.296115165824</v>
      </c>
      <c r="AH13" s="355">
        <f>Summary!AI61*1000</f>
        <v>53854.442059099936</v>
      </c>
      <c r="AI13" s="355">
        <f>Summary!AJ61*1000</f>
        <v>53923.505242785439</v>
      </c>
      <c r="AJ13" s="355">
        <f>Summary!AK61*1000</f>
        <v>53678.422546670619</v>
      </c>
      <c r="AK13" s="355">
        <f>Summary!AL61*1000</f>
        <v>59835.492147254619</v>
      </c>
      <c r="AL13" s="355">
        <f>Summary!AM61*1000</f>
        <v>56513.547930905319</v>
      </c>
      <c r="AM13" s="355">
        <f>Summary!AN61*1000</f>
        <v>60955.164612198729</v>
      </c>
      <c r="AN13" s="355">
        <f>Summary!AO61*1000</f>
        <v>61823.871143321187</v>
      </c>
      <c r="AO13" s="355">
        <f>Summary!AP61*1000</f>
        <v>60743.249417696927</v>
      </c>
      <c r="AP13" s="355">
        <f>Summary!AQ61*1000</f>
        <v>64301.5666112463</v>
      </c>
      <c r="AQ13" s="355">
        <f>Summary!AR61*1000</f>
        <v>65210.390813726961</v>
      </c>
      <c r="AR13" s="355">
        <f>Summary!AS61*1000</f>
        <v>70524.223589128902</v>
      </c>
      <c r="AS13" s="355">
        <f>Summary!AT61*1000</f>
        <v>68855.055662878993</v>
      </c>
      <c r="AT13" s="355">
        <f>Summary!AU61*1000</f>
        <v>70903.970562013885</v>
      </c>
      <c r="AU13" s="355">
        <f>Summary!AV61*1000</f>
        <v>72115.439373440895</v>
      </c>
      <c r="AV13" s="355">
        <f>Summary!AW61*1000</f>
        <v>73720.846901968645</v>
      </c>
      <c r="AW13" s="355">
        <f>Summary!AX61*1000</f>
        <v>75329.919802781253</v>
      </c>
      <c r="AX13" s="355">
        <f>Summary!AY61*1000</f>
        <v>75338.610984986342</v>
      </c>
      <c r="AY13" s="355">
        <f>Summary!AZ61*1000</f>
        <v>76951.23314836419</v>
      </c>
      <c r="AZ13" s="355">
        <f>Summary!BA61*1000</f>
        <v>78920.833495423925</v>
      </c>
      <c r="BA13" s="355">
        <f>Summary!BB61*1000</f>
        <v>81106.159923314786</v>
      </c>
      <c r="BB13" s="355">
        <f>Summary!BC61*1000</f>
        <v>83841.622210764006</v>
      </c>
      <c r="BC13" s="355">
        <f>Summary!BD61*1000</f>
        <v>86759.912254393901</v>
      </c>
      <c r="BD13" s="355">
        <f>Summary!BE61*1000</f>
        <v>89682.103180990351</v>
      </c>
      <c r="BE13" s="355">
        <f>Summary!BF61*1000</f>
        <v>92816.749004027733</v>
      </c>
      <c r="BF13" s="355">
        <f>Summary!BG61*1000</f>
        <v>96030.719145325784</v>
      </c>
      <c r="BG13" s="355">
        <f>Summary!BH61*1000</f>
        <v>99351.500472365442</v>
      </c>
      <c r="BH13" s="355">
        <f>Summary!BI61*1000</f>
        <v>102883.66269507373</v>
      </c>
      <c r="BI13" s="355">
        <f>Summary!BJ61*1000</f>
        <v>106495.37815140205</v>
      </c>
      <c r="BJ13" s="355">
        <f>Summary!BK61*1000</f>
        <v>0</v>
      </c>
      <c r="BK13" s="355">
        <f>Summary!BL61*1000</f>
        <v>0</v>
      </c>
      <c r="BL13" s="355">
        <f>Summary!BM61*1000</f>
        <v>0</v>
      </c>
      <c r="BM13" s="355">
        <f>Summary!BN61*1000</f>
        <v>0</v>
      </c>
      <c r="BN13" s="355">
        <f>Summary!BO61*1000</f>
        <v>0</v>
      </c>
      <c r="BO13" s="355">
        <f>Summary!BP61*1000</f>
        <v>0</v>
      </c>
      <c r="BP13" s="355">
        <f>Summary!BQ61*1000</f>
        <v>0</v>
      </c>
      <c r="BQ13" s="355">
        <f>Summary!BR61*1000</f>
        <v>0</v>
      </c>
      <c r="BR13" s="355">
        <f>Summary!BS61*1000</f>
        <v>0</v>
      </c>
      <c r="BS13" s="355">
        <f>Summary!BT61*1000</f>
        <v>0</v>
      </c>
      <c r="BT13" s="355">
        <f>Summary!BU61*1000</f>
        <v>0</v>
      </c>
      <c r="BU13" s="355">
        <f>Summary!BV61*1000</f>
        <v>0</v>
      </c>
    </row>
    <row r="14" spans="1:73" x14ac:dyDescent="0.3">
      <c r="A14" s="342" t="s">
        <v>554</v>
      </c>
      <c r="B14" s="355">
        <f>Summary!C62*1000</f>
        <v>0</v>
      </c>
      <c r="C14" s="355">
        <f>Summary!D62*1000</f>
        <v>0</v>
      </c>
      <c r="D14" s="355">
        <f>Summary!E62*1000</f>
        <v>0</v>
      </c>
      <c r="E14" s="355">
        <f>Summary!F62*1000</f>
        <v>0</v>
      </c>
      <c r="F14" s="355">
        <f>Summary!G62*1000</f>
        <v>0</v>
      </c>
      <c r="G14" s="355">
        <f>Summary!H62*1000</f>
        <v>0</v>
      </c>
      <c r="H14" s="355">
        <f>Summary!I62*1000</f>
        <v>0</v>
      </c>
      <c r="I14" s="355">
        <f>Summary!J62*1000</f>
        <v>0</v>
      </c>
      <c r="J14" s="355">
        <f>Summary!K62*1000</f>
        <v>0</v>
      </c>
      <c r="K14" s="355">
        <f>Summary!L62*1000</f>
        <v>0</v>
      </c>
      <c r="L14" s="355">
        <f>Summary!M62*1000</f>
        <v>0</v>
      </c>
      <c r="M14" s="355">
        <f>Summary!N62*1000</f>
        <v>0</v>
      </c>
      <c r="N14" s="355">
        <f>Summary!O62*1000</f>
        <v>0</v>
      </c>
      <c r="O14" s="355">
        <f>Summary!P62*1000</f>
        <v>0</v>
      </c>
      <c r="P14" s="355">
        <f>Summary!Q62*1000</f>
        <v>0</v>
      </c>
      <c r="Q14" s="355">
        <f>Summary!R62*1000</f>
        <v>0</v>
      </c>
      <c r="R14" s="355">
        <f>Summary!S62*1000</f>
        <v>0</v>
      </c>
      <c r="S14" s="355">
        <f>Summary!T62*1000</f>
        <v>0</v>
      </c>
      <c r="T14" s="355">
        <f>Summary!U62*1000</f>
        <v>0</v>
      </c>
      <c r="U14" s="355">
        <f>Summary!V62*1000</f>
        <v>0</v>
      </c>
      <c r="V14" s="355">
        <f>Summary!W62*1000</f>
        <v>0</v>
      </c>
      <c r="W14" s="355">
        <f>Summary!X62*1000</f>
        <v>0</v>
      </c>
      <c r="X14" s="355">
        <f>Summary!Y62*1000</f>
        <v>0</v>
      </c>
      <c r="Y14" s="355">
        <f>Summary!Z62*1000</f>
        <v>0</v>
      </c>
      <c r="Z14" s="355">
        <f>Summary!AA62*1000</f>
        <v>0</v>
      </c>
      <c r="AA14" s="355">
        <f>Summary!AB62*1000</f>
        <v>0</v>
      </c>
      <c r="AB14" s="355">
        <f>Summary!AC62*1000</f>
        <v>0</v>
      </c>
      <c r="AC14" s="355">
        <f>Summary!AD62*1000</f>
        <v>0</v>
      </c>
      <c r="AD14" s="355">
        <f>Summary!AE62*1000</f>
        <v>0</v>
      </c>
      <c r="AE14" s="355">
        <f>Summary!AF62*1000</f>
        <v>0</v>
      </c>
      <c r="AF14" s="355">
        <f>Summary!AG62*1000</f>
        <v>0</v>
      </c>
      <c r="AG14" s="355">
        <f>Summary!AH62*1000</f>
        <v>0</v>
      </c>
      <c r="AH14" s="355">
        <f>Summary!AI62*1000</f>
        <v>0</v>
      </c>
      <c r="AI14" s="355">
        <f>Summary!AJ62*1000</f>
        <v>0</v>
      </c>
      <c r="AJ14" s="355">
        <f>Summary!AK62*1000</f>
        <v>0</v>
      </c>
      <c r="AK14" s="355">
        <f>Summary!AL62*1000</f>
        <v>0</v>
      </c>
      <c r="AL14" s="355">
        <f>Summary!AM62*1000</f>
        <v>0</v>
      </c>
      <c r="AM14" s="355">
        <f>Summary!AN62*1000</f>
        <v>0</v>
      </c>
      <c r="AN14" s="355">
        <f>Summary!AO62*1000</f>
        <v>0</v>
      </c>
      <c r="AO14" s="355">
        <f>Summary!AP62*1000</f>
        <v>0</v>
      </c>
      <c r="AP14" s="355">
        <f>Summary!AQ62*1000</f>
        <v>0</v>
      </c>
      <c r="AQ14" s="355">
        <f>Summary!AR62*1000</f>
        <v>0</v>
      </c>
      <c r="AR14" s="355">
        <f>Summary!AS62*1000</f>
        <v>0</v>
      </c>
      <c r="AS14" s="355">
        <f>Summary!AT62*1000</f>
        <v>0</v>
      </c>
      <c r="AT14" s="355">
        <f>Summary!AU62*1000</f>
        <v>0</v>
      </c>
      <c r="AU14" s="355">
        <f>Summary!AV62*1000</f>
        <v>0</v>
      </c>
      <c r="AV14" s="355">
        <f>Summary!AW62*1000</f>
        <v>0</v>
      </c>
      <c r="AW14" s="355">
        <f>Summary!AX62*1000</f>
        <v>0</v>
      </c>
      <c r="AX14" s="355">
        <f>Summary!AY62*1000</f>
        <v>0</v>
      </c>
      <c r="AY14" s="355">
        <f>Summary!AZ62*1000</f>
        <v>0</v>
      </c>
      <c r="AZ14" s="355">
        <f>Summary!BA62*1000</f>
        <v>0</v>
      </c>
      <c r="BA14" s="355">
        <f>Summary!BB62*1000</f>
        <v>0</v>
      </c>
      <c r="BB14" s="355">
        <f>Summary!BC62*1000</f>
        <v>0</v>
      </c>
      <c r="BC14" s="355">
        <f>Summary!BD62*1000</f>
        <v>0</v>
      </c>
      <c r="BD14" s="355">
        <f>Summary!BE62*1000</f>
        <v>0</v>
      </c>
      <c r="BE14" s="355">
        <f>Summary!BF62*1000</f>
        <v>0</v>
      </c>
      <c r="BF14" s="355">
        <f>Summary!BG62*1000</f>
        <v>0</v>
      </c>
      <c r="BG14" s="355">
        <f>Summary!BH62*1000</f>
        <v>0</v>
      </c>
      <c r="BH14" s="355">
        <f>Summary!BI62*1000</f>
        <v>0</v>
      </c>
      <c r="BI14" s="355">
        <f>Summary!BJ62*1000</f>
        <v>0</v>
      </c>
      <c r="BJ14" s="355">
        <f>Summary!BK62*1000</f>
        <v>0</v>
      </c>
      <c r="BK14" s="355">
        <f>Summary!BL62*1000</f>
        <v>0</v>
      </c>
      <c r="BL14" s="355">
        <f>Summary!BM62*1000</f>
        <v>0</v>
      </c>
      <c r="BM14" s="355">
        <f>Summary!BN62*1000</f>
        <v>0</v>
      </c>
      <c r="BN14" s="355">
        <f>Summary!BO62*1000</f>
        <v>0</v>
      </c>
      <c r="BO14" s="355">
        <f>Summary!BP62*1000</f>
        <v>0</v>
      </c>
      <c r="BP14" s="355">
        <f>Summary!BQ62*1000</f>
        <v>0</v>
      </c>
      <c r="BQ14" s="355">
        <f>Summary!BR62*1000</f>
        <v>0</v>
      </c>
      <c r="BR14" s="355">
        <f>Summary!BS62*1000</f>
        <v>0</v>
      </c>
      <c r="BS14" s="355">
        <f>Summary!BT62*1000</f>
        <v>0</v>
      </c>
      <c r="BT14" s="355">
        <f>Summary!BU62*1000</f>
        <v>0</v>
      </c>
      <c r="BU14" s="355">
        <f>Summary!BV62*1000</f>
        <v>0</v>
      </c>
    </row>
    <row r="15" spans="1:73" x14ac:dyDescent="0.3">
      <c r="A15" s="342" t="s">
        <v>472</v>
      </c>
      <c r="B15" s="348"/>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8"/>
      <c r="AU15" s="348"/>
      <c r="AV15" s="348"/>
      <c r="AW15" s="348"/>
      <c r="AX15" s="348"/>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row>
    <row r="17" spans="1:73" x14ac:dyDescent="0.3">
      <c r="A17" s="342" t="s">
        <v>405</v>
      </c>
      <c r="B17" s="355">
        <f>Summary!C45*1000</f>
        <v>-39517.11</v>
      </c>
      <c r="C17" s="355">
        <f>Summary!D45*1000</f>
        <v>30309.809999999998</v>
      </c>
      <c r="D17" s="355">
        <f>Summary!E45*1000</f>
        <v>-13726.930000000009</v>
      </c>
      <c r="E17" s="355">
        <f>Summary!F45*1000</f>
        <v>34878.059999999976</v>
      </c>
      <c r="F17" s="355">
        <f>Summary!G45*1000</f>
        <v>-51591.150000000031</v>
      </c>
      <c r="G17" s="355">
        <f>Summary!H45*1000</f>
        <v>-3050.4899999999679</v>
      </c>
      <c r="H17" s="355">
        <f>Summary!I45*1000</f>
        <v>-9548.4900000000434</v>
      </c>
      <c r="I17" s="355">
        <f>Summary!J45*1000</f>
        <v>-170893.67549561633</v>
      </c>
      <c r="J17" s="355">
        <f>Summary!K45*1000</f>
        <v>-174947.85031950506</v>
      </c>
      <c r="K17" s="355">
        <f>Summary!L45*1000</f>
        <v>-194985.46218934137</v>
      </c>
      <c r="L17" s="355">
        <f>Summary!M45*1000</f>
        <v>-188576.10690959872</v>
      </c>
      <c r="M17" s="355">
        <f>Summary!N45*1000</f>
        <v>-239006.6564987991</v>
      </c>
      <c r="N17" s="355">
        <f>Summary!O45*1000</f>
        <v>-252700.45858694983</v>
      </c>
      <c r="O17" s="355">
        <f>Summary!P45*1000</f>
        <v>-198419.85407805463</v>
      </c>
      <c r="P17" s="355">
        <f>Summary!Q45*1000</f>
        <v>-264207.80231211171</v>
      </c>
      <c r="Q17" s="355">
        <f>Summary!R45*1000</f>
        <v>-239530.97431684227</v>
      </c>
      <c r="R17" s="355">
        <f>Summary!S45*1000</f>
        <v>-307697.22119456425</v>
      </c>
      <c r="S17" s="355">
        <f>Summary!T45*1000</f>
        <v>-333791.74339291151</v>
      </c>
      <c r="T17" s="355">
        <f>Summary!U45*1000</f>
        <v>-303945.32695200975</v>
      </c>
      <c r="U17" s="355">
        <f>Summary!V45*1000</f>
        <v>-367885.10987011081</v>
      </c>
      <c r="V17" s="355">
        <f>Summary!W45*1000</f>
        <v>-382030.38608706911</v>
      </c>
      <c r="W17" s="355">
        <f>Summary!X45*1000</f>
        <v>-397348.2723781052</v>
      </c>
      <c r="X17" s="355">
        <f>Summary!Y45*1000</f>
        <v>-396669.86070163071</v>
      </c>
      <c r="Y17" s="355">
        <f>Summary!Z45*1000</f>
        <v>-374261.84117520734</v>
      </c>
      <c r="Z17" s="355">
        <f>Summary!AA45*1000</f>
        <v>-455045.20050880674</v>
      </c>
      <c r="AA17" s="355">
        <f>Summary!AB45*1000</f>
        <v>-409682.5274690864</v>
      </c>
      <c r="AB17" s="355">
        <f>Summary!AC45*1000</f>
        <v>-419494.77390736435</v>
      </c>
      <c r="AC17" s="355">
        <f>Summary!AD45*1000</f>
        <v>-409637.55422504764</v>
      </c>
      <c r="AD17" s="355">
        <f>Summary!AE45*1000</f>
        <v>-386606.70837421319</v>
      </c>
      <c r="AE17" s="355">
        <f>Summary!AF45*1000</f>
        <v>-354308.79212266247</v>
      </c>
      <c r="AF17" s="355">
        <f>Summary!AG45*1000</f>
        <v>-354341.28891951899</v>
      </c>
      <c r="AG17" s="355">
        <f>Summary!AH45*1000</f>
        <v>-375766.35348445963</v>
      </c>
      <c r="AH17" s="355">
        <f>Summary!AI45*1000</f>
        <v>-305241.30965793936</v>
      </c>
      <c r="AI17" s="355">
        <f>Summary!AJ45*1000</f>
        <v>-335091.42513424001</v>
      </c>
      <c r="AJ17" s="355">
        <f>Summary!AK45*1000</f>
        <v>-309473.02790614153</v>
      </c>
      <c r="AK17" s="355">
        <f>Summary!AL45*1000</f>
        <v>-226047.34556818561</v>
      </c>
      <c r="AL17" s="355">
        <f>Summary!AM45*1000</f>
        <v>-286538.24138035905</v>
      </c>
      <c r="AM17" s="355">
        <f>Summary!AN45*1000</f>
        <v>-117135.81252551125</v>
      </c>
      <c r="AN17" s="355">
        <f>Summary!AO45*1000</f>
        <v>-189040.70720040362</v>
      </c>
      <c r="AO17" s="355">
        <f>Summary!AP45*1000</f>
        <v>-179762.80655409847</v>
      </c>
      <c r="AP17" s="355">
        <f>Summary!AQ45*1000</f>
        <v>-143550.2184092984</v>
      </c>
      <c r="AQ17" s="355">
        <f>Summary!AR45*1000</f>
        <v>-97746.090522987288</v>
      </c>
      <c r="AR17" s="355">
        <f>Summary!AS45*1000</f>
        <v>-29302.236295373859</v>
      </c>
      <c r="AS17" s="355">
        <f>Summary!AT45*1000</f>
        <v>-59948.159421322547</v>
      </c>
      <c r="AT17" s="355">
        <f>Summary!AU45*1000</f>
        <v>6288.0336555606391</v>
      </c>
      <c r="AU17" s="355">
        <f>Summary!AV45*1000</f>
        <v>-1087.514495405685</v>
      </c>
      <c r="AV17" s="355">
        <f>Summary!AW45*1000</f>
        <v>56505.88325713011</v>
      </c>
      <c r="AW17" s="355">
        <f>Summary!AX45*1000</f>
        <v>56930.346187283249</v>
      </c>
      <c r="AX17" s="355">
        <f>Summary!AY45*1000</f>
        <v>1063271.9376843493</v>
      </c>
      <c r="AY17" s="355">
        <f>Summary!AZ45*1000</f>
        <v>1092379.6806039663</v>
      </c>
      <c r="AZ17" s="355">
        <f>Summary!BA45*1000</f>
        <v>1128041.5429759831</v>
      </c>
      <c r="BA17" s="355">
        <f>Summary!BB45*1000</f>
        <v>1167664.1361920591</v>
      </c>
      <c r="BB17" s="355">
        <f>Summary!BC45*1000</f>
        <v>1216387.2237896272</v>
      </c>
      <c r="BC17" s="355">
        <f>Summary!BD45*1000</f>
        <v>1269467.0289906717</v>
      </c>
      <c r="BD17" s="355">
        <f>Summary!BE45*1000</f>
        <v>1323118.454402983</v>
      </c>
      <c r="BE17" s="355">
        <f>Summary!BF45*1000</f>
        <v>1380170.5517139491</v>
      </c>
      <c r="BF17" s="355">
        <f>Summary!BG45*1000</f>
        <v>1439179.0435081813</v>
      </c>
      <c r="BG17" s="355">
        <f>Summary!BH45*1000</f>
        <v>1499648.5886726296</v>
      </c>
      <c r="BH17" s="355">
        <f>Summary!BI45*1000</f>
        <v>1563999.0870815532</v>
      </c>
      <c r="BI17" s="355">
        <f>Summary!BJ45*1000</f>
        <v>1630310.1828597414</v>
      </c>
      <c r="BJ17" s="355">
        <f>Summary!BK45*1000</f>
        <v>2175610.4863554765</v>
      </c>
      <c r="BK17" s="355">
        <f>Summary!BL45*1000</f>
        <v>2249899.0149561316</v>
      </c>
      <c r="BL17" s="355">
        <f>Summary!BM45*1000</f>
        <v>2324273.9583814754</v>
      </c>
      <c r="BM17" s="355">
        <f>Summary!BN45*1000</f>
        <v>2404426.7053855578</v>
      </c>
      <c r="BN17" s="355">
        <f>Summary!BO45*1000</f>
        <v>2486625.8527839337</v>
      </c>
      <c r="BO17" s="355">
        <f>Summary!BP45*1000</f>
        <v>2569872.2435620753</v>
      </c>
      <c r="BP17" s="355">
        <f>Summary!BQ45*1000</f>
        <v>2655166.7321541985</v>
      </c>
      <c r="BQ17" s="355">
        <f>Summary!BR45*1000</f>
        <v>2742010.18459875</v>
      </c>
      <c r="BR17" s="355">
        <f>Summary!BS45*1000</f>
        <v>2829903.4786960082</v>
      </c>
      <c r="BS17" s="355">
        <f>Summary!BT45*1000</f>
        <v>2919847.5041678217</v>
      </c>
      <c r="BT17" s="355">
        <f>Summary!BU45*1000</f>
        <v>3010843.1628195187</v>
      </c>
      <c r="BU17" s="355">
        <f>Summary!BV45*1000</f>
        <v>3103865.3717270819</v>
      </c>
    </row>
    <row r="19" spans="1:73" x14ac:dyDescent="0.3">
      <c r="A19" s="342" t="s">
        <v>459</v>
      </c>
      <c r="B19" s="385">
        <f>Summary!C85</f>
        <v>13.830842900825015</v>
      </c>
      <c r="C19" s="385">
        <f>Summary!D85</f>
        <v>17.661570414815671</v>
      </c>
      <c r="D19" s="385">
        <f>Summary!E85</f>
        <v>21.684763168522473</v>
      </c>
      <c r="E19" s="385">
        <f>Summary!F85</f>
        <v>21.769630185195869</v>
      </c>
      <c r="F19" s="385">
        <f>Summary!G85</f>
        <v>21.269543645070097</v>
      </c>
      <c r="G19" s="385">
        <f>Summary!H85</f>
        <v>20.061847343218137</v>
      </c>
      <c r="H19" s="385">
        <f>Summary!I85</f>
        <v>21.369584030462125</v>
      </c>
      <c r="I19" s="385">
        <f>Summary!J85</f>
        <v>37.032258064516128</v>
      </c>
      <c r="J19" s="385">
        <f>Summary!K85</f>
        <v>39.633333333333333</v>
      </c>
      <c r="K19" s="385">
        <f>Summary!L85</f>
        <v>40.516129032258064</v>
      </c>
      <c r="L19" s="385">
        <f>Summary!M85</f>
        <v>42.633333333333333</v>
      </c>
      <c r="M19" s="385">
        <f>Summary!N85</f>
        <v>46.870967741935488</v>
      </c>
      <c r="N19" s="385">
        <f>Summary!O85</f>
        <v>48.870967741935488</v>
      </c>
      <c r="O19" s="385">
        <f>Summary!P85</f>
        <v>49.821428571428569</v>
      </c>
      <c r="P19" s="385">
        <f>Summary!Q85</f>
        <v>51.838709677419352</v>
      </c>
      <c r="Q19" s="385">
        <f>Summary!R85</f>
        <v>53</v>
      </c>
      <c r="R19" s="385">
        <f>Summary!S85</f>
        <v>57.516129032258064</v>
      </c>
      <c r="S19" s="385">
        <f>Summary!T85</f>
        <v>63.133333333333333</v>
      </c>
      <c r="T19" s="385">
        <f>Summary!U85</f>
        <v>64</v>
      </c>
      <c r="U19" s="385">
        <f>Summary!V85</f>
        <v>73</v>
      </c>
      <c r="V19" s="385">
        <f>Summary!W85</f>
        <v>76</v>
      </c>
      <c r="W19" s="385">
        <f>Summary!X85</f>
        <v>79</v>
      </c>
      <c r="X19" s="385">
        <f>Summary!Y85</f>
        <v>83</v>
      </c>
      <c r="Y19" s="385">
        <f>Summary!Z85</f>
        <v>86</v>
      </c>
      <c r="Z19" s="385">
        <f>Summary!AA85</f>
        <v>92</v>
      </c>
      <c r="AA19" s="385">
        <f>Summary!AB85</f>
        <v>92</v>
      </c>
      <c r="AB19" s="385">
        <f>Summary!AC85</f>
        <v>95</v>
      </c>
      <c r="AC19" s="385">
        <f>Summary!AD85</f>
        <v>98</v>
      </c>
      <c r="AD19" s="385">
        <f>Summary!AE85</f>
        <v>98</v>
      </c>
      <c r="AE19" s="385">
        <f>Summary!AF85</f>
        <v>99</v>
      </c>
      <c r="AF19" s="385">
        <f>Summary!AG85</f>
        <v>100</v>
      </c>
      <c r="AG19" s="385">
        <f>Summary!AH85</f>
        <v>104</v>
      </c>
      <c r="AH19" s="385">
        <f>Summary!AI85</f>
        <v>108</v>
      </c>
      <c r="AI19" s="385">
        <f>Summary!AJ85</f>
        <v>108</v>
      </c>
      <c r="AJ19" s="385">
        <f>Summary!AK85</f>
        <v>108</v>
      </c>
      <c r="AK19" s="385">
        <f>Summary!AL85</f>
        <v>108</v>
      </c>
      <c r="AL19" s="385">
        <f>Summary!AM85</f>
        <v>108</v>
      </c>
      <c r="AM19" s="385">
        <f>Summary!AN85</f>
        <v>108</v>
      </c>
      <c r="AN19" s="385">
        <f>Summary!AO85</f>
        <v>108</v>
      </c>
      <c r="AO19" s="385">
        <f>Summary!AP85</f>
        <v>108</v>
      </c>
      <c r="AP19" s="385">
        <f>Summary!AQ85</f>
        <v>108</v>
      </c>
      <c r="AQ19" s="385">
        <f>Summary!AR85</f>
        <v>108</v>
      </c>
      <c r="AR19" s="385">
        <f>Summary!AS85</f>
        <v>108</v>
      </c>
      <c r="AS19" s="385">
        <f>Summary!AT85</f>
        <v>108</v>
      </c>
      <c r="AT19" s="385">
        <f>Summary!AU85</f>
        <v>108</v>
      </c>
      <c r="AU19" s="385">
        <f>Summary!AV85</f>
        <v>108</v>
      </c>
      <c r="AV19" s="385">
        <f>Summary!AW85</f>
        <v>108</v>
      </c>
      <c r="AW19" s="385">
        <f>Summary!AX85</f>
        <v>108</v>
      </c>
      <c r="AX19" s="385">
        <f>Summary!AY85</f>
        <v>0</v>
      </c>
      <c r="AY19" s="385">
        <f>Summary!AZ85</f>
        <v>0</v>
      </c>
      <c r="AZ19" s="385">
        <f>Summary!BA85</f>
        <v>0</v>
      </c>
      <c r="BA19" s="385">
        <f>Summary!BB85</f>
        <v>0</v>
      </c>
      <c r="BB19" s="385">
        <f>Summary!BC85</f>
        <v>0</v>
      </c>
      <c r="BC19" s="385">
        <f>Summary!BD85</f>
        <v>0</v>
      </c>
      <c r="BD19" s="385">
        <f>Summary!BE85</f>
        <v>0</v>
      </c>
      <c r="BE19" s="385">
        <f>Summary!BF85</f>
        <v>0</v>
      </c>
      <c r="BF19" s="385">
        <f>Summary!BG85</f>
        <v>0</v>
      </c>
      <c r="BG19" s="385">
        <f>Summary!BH85</f>
        <v>0</v>
      </c>
      <c r="BH19" s="385">
        <f>Summary!BI85</f>
        <v>0</v>
      </c>
      <c r="BI19" s="385">
        <f>Summary!BJ85</f>
        <v>0</v>
      </c>
      <c r="BJ19" s="385">
        <f>Summary!BK85</f>
        <v>0</v>
      </c>
      <c r="BK19" s="385">
        <f>Summary!BL85</f>
        <v>0</v>
      </c>
      <c r="BL19" s="385">
        <f>Summary!BM85</f>
        <v>0</v>
      </c>
      <c r="BM19" s="385">
        <f>Summary!BN85</f>
        <v>0</v>
      </c>
      <c r="BN19" s="385">
        <f>Summary!BO85</f>
        <v>0</v>
      </c>
      <c r="BO19" s="385">
        <f>Summary!BP85</f>
        <v>0</v>
      </c>
      <c r="BP19" s="385">
        <f>Summary!BQ85</f>
        <v>0</v>
      </c>
      <c r="BQ19" s="385">
        <f>Summary!BR85</f>
        <v>0</v>
      </c>
      <c r="BR19" s="385">
        <f>Summary!BS85</f>
        <v>0</v>
      </c>
      <c r="BS19" s="385">
        <f>Summary!BT85</f>
        <v>0</v>
      </c>
      <c r="BT19" s="385">
        <f>Summary!BU85</f>
        <v>0</v>
      </c>
      <c r="BU19" s="385">
        <f>Summary!BV85</f>
        <v>0</v>
      </c>
    </row>
    <row r="20" spans="1:73" x14ac:dyDescent="0.3">
      <c r="B20" s="349"/>
    </row>
    <row r="21" spans="1:73" x14ac:dyDescent="0.3">
      <c r="A21" s="342" t="s">
        <v>460</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348"/>
      <c r="AY21" s="348"/>
      <c r="AZ21" s="348"/>
      <c r="BA21" s="348"/>
      <c r="BB21" s="348"/>
      <c r="BC21" s="348"/>
      <c r="BD21" s="348"/>
      <c r="BE21" s="348"/>
      <c r="BF21" s="348"/>
      <c r="BG21" s="348"/>
      <c r="BH21" s="348"/>
      <c r="BI21" s="348"/>
      <c r="BJ21" s="348"/>
      <c r="BK21" s="348"/>
      <c r="BL21" s="348"/>
      <c r="BM21" s="348"/>
      <c r="BN21" s="348"/>
      <c r="BO21" s="348"/>
      <c r="BP21" s="348"/>
      <c r="BQ21" s="348"/>
      <c r="BR21" s="348"/>
      <c r="BS21" s="348"/>
      <c r="BT21" s="348"/>
      <c r="BU21" s="348"/>
    </row>
    <row r="22" spans="1:73" x14ac:dyDescent="0.3">
      <c r="B22" s="350"/>
      <c r="C22" s="350"/>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350"/>
    </row>
    <row r="23" spans="1:73" x14ac:dyDescent="0.3">
      <c r="A23" s="342" t="s">
        <v>232</v>
      </c>
      <c r="B23" s="441">
        <f>SUM(B9:B10)</f>
        <v>186147.86</v>
      </c>
      <c r="C23" s="441">
        <f t="shared" ref="C23:BN23" si="0">SUM(C9:C10)</f>
        <v>185920.31</v>
      </c>
      <c r="D23" s="441">
        <f t="shared" si="0"/>
        <v>204124.37</v>
      </c>
      <c r="E23" s="441">
        <f t="shared" si="0"/>
        <v>206025.24</v>
      </c>
      <c r="F23" s="441">
        <f t="shared" si="0"/>
        <v>219219.91999999998</v>
      </c>
      <c r="G23" s="441">
        <f t="shared" si="0"/>
        <v>224949.76000000001</v>
      </c>
      <c r="H23" s="441">
        <f t="shared" si="0"/>
        <v>245537.72999999998</v>
      </c>
      <c r="I23" s="441">
        <f t="shared" si="0"/>
        <v>612852.16030113131</v>
      </c>
      <c r="J23" s="441">
        <f t="shared" si="0"/>
        <v>612877.40076217102</v>
      </c>
      <c r="K23" s="441">
        <f t="shared" si="0"/>
        <v>609474.22153248708</v>
      </c>
      <c r="L23" s="441">
        <f t="shared" si="0"/>
        <v>619542.82095680444</v>
      </c>
      <c r="M23" s="441">
        <f t="shared" si="0"/>
        <v>624257.4285550433</v>
      </c>
      <c r="N23" s="441">
        <f t="shared" si="0"/>
        <v>626414.57851721533</v>
      </c>
      <c r="O23" s="441">
        <f t="shared" si="0"/>
        <v>645367.87526639225</v>
      </c>
      <c r="P23" s="441">
        <f t="shared" si="0"/>
        <v>642879.87394896371</v>
      </c>
      <c r="Q23" s="441">
        <f t="shared" si="0"/>
        <v>668141.75072179711</v>
      </c>
      <c r="R23" s="441">
        <f t="shared" si="0"/>
        <v>654786.24039382278</v>
      </c>
      <c r="S23" s="441">
        <f t="shared" si="0"/>
        <v>654763.10831046442</v>
      </c>
      <c r="T23" s="441">
        <f t="shared" si="0"/>
        <v>713674.13934555883</v>
      </c>
      <c r="U23" s="441">
        <f t="shared" si="0"/>
        <v>713410.80402724678</v>
      </c>
      <c r="V23" s="441">
        <f t="shared" si="0"/>
        <v>710633.68883582484</v>
      </c>
      <c r="W23" s="441">
        <f t="shared" si="0"/>
        <v>749019.96236604755</v>
      </c>
      <c r="X23" s="441">
        <f t="shared" si="0"/>
        <v>745337.97977707593</v>
      </c>
      <c r="Y23" s="441">
        <f t="shared" si="0"/>
        <v>814694.36589085637</v>
      </c>
      <c r="Z23" s="441">
        <f t="shared" si="0"/>
        <v>782883.12896494893</v>
      </c>
      <c r="AA23" s="441">
        <f t="shared" si="0"/>
        <v>777696.81363829505</v>
      </c>
      <c r="AB23" s="441">
        <f t="shared" si="0"/>
        <v>841955.98153165611</v>
      </c>
      <c r="AC23" s="441">
        <f t="shared" si="0"/>
        <v>853096.90138734505</v>
      </c>
      <c r="AD23" s="441">
        <f t="shared" si="0"/>
        <v>904372.51813475438</v>
      </c>
      <c r="AE23" s="441">
        <f t="shared" si="0"/>
        <v>919112.7284305616</v>
      </c>
      <c r="AF23" s="441">
        <f t="shared" si="0"/>
        <v>961212.87418263499</v>
      </c>
      <c r="AG23" s="441">
        <f t="shared" si="0"/>
        <v>960645.92230331642</v>
      </c>
      <c r="AH23" s="441">
        <f t="shared" si="0"/>
        <v>1047088.8411819987</v>
      </c>
      <c r="AI23" s="441">
        <f t="shared" si="0"/>
        <v>1048470.1048557088</v>
      </c>
      <c r="AJ23" s="441">
        <f t="shared" si="0"/>
        <v>1043568.4509334123</v>
      </c>
      <c r="AK23" s="441">
        <f t="shared" si="0"/>
        <v>1166709.8429450924</v>
      </c>
      <c r="AL23" s="441">
        <f t="shared" si="0"/>
        <v>1100270.9586181063</v>
      </c>
      <c r="AM23" s="441">
        <f t="shared" si="0"/>
        <v>1189103.2922439745</v>
      </c>
      <c r="AN23" s="441">
        <f t="shared" si="0"/>
        <v>1206477.4228664236</v>
      </c>
      <c r="AO23" s="441">
        <f t="shared" si="0"/>
        <v>1184864.9883539386</v>
      </c>
      <c r="AP23" s="441">
        <f t="shared" si="0"/>
        <v>1256031.332224926</v>
      </c>
      <c r="AQ23" s="441">
        <f t="shared" si="0"/>
        <v>1274207.8162745391</v>
      </c>
      <c r="AR23" s="441">
        <f t="shared" si="0"/>
        <v>1380484.4717825782</v>
      </c>
      <c r="AS23" s="441">
        <f t="shared" si="0"/>
        <v>1347101.1132575797</v>
      </c>
      <c r="AT23" s="441">
        <f t="shared" si="0"/>
        <v>1388079.4112402776</v>
      </c>
      <c r="AU23" s="441">
        <f t="shared" si="0"/>
        <v>1412308.7874688178</v>
      </c>
      <c r="AV23" s="441">
        <f t="shared" si="0"/>
        <v>1444416.9380393727</v>
      </c>
      <c r="AW23" s="441">
        <f t="shared" si="0"/>
        <v>1476598.3960556248</v>
      </c>
      <c r="AX23" s="441">
        <f t="shared" si="0"/>
        <v>1506772.2196997267</v>
      </c>
      <c r="AY23" s="441">
        <f t="shared" si="0"/>
        <v>1539024.6629672837</v>
      </c>
      <c r="AZ23" s="441">
        <f t="shared" si="0"/>
        <v>1578416.6699084784</v>
      </c>
      <c r="BA23" s="441">
        <f t="shared" si="0"/>
        <v>1622123.1984662956</v>
      </c>
      <c r="BB23" s="441">
        <f t="shared" si="0"/>
        <v>1676832.44421528</v>
      </c>
      <c r="BC23" s="441">
        <f t="shared" si="0"/>
        <v>1735198.2450878776</v>
      </c>
      <c r="BD23" s="441">
        <f t="shared" si="0"/>
        <v>1793642.0636198069</v>
      </c>
      <c r="BE23" s="441">
        <f t="shared" si="0"/>
        <v>1856334.9800805545</v>
      </c>
      <c r="BF23" s="441">
        <f t="shared" si="0"/>
        <v>1920614.3829065156</v>
      </c>
      <c r="BG23" s="441">
        <f t="shared" si="0"/>
        <v>1987030.009447309</v>
      </c>
      <c r="BH23" s="441">
        <f t="shared" si="0"/>
        <v>2057673.2539014742</v>
      </c>
      <c r="BI23" s="441">
        <f t="shared" si="0"/>
        <v>2129907.5630280408</v>
      </c>
      <c r="BJ23" s="441">
        <f t="shared" si="0"/>
        <v>2204110.4863554765</v>
      </c>
      <c r="BK23" s="441">
        <f t="shared" si="0"/>
        <v>2278399.0149561316</v>
      </c>
      <c r="BL23" s="441">
        <f t="shared" si="0"/>
        <v>2352773.9583814754</v>
      </c>
      <c r="BM23" s="441">
        <f t="shared" si="0"/>
        <v>2433426.7053855578</v>
      </c>
      <c r="BN23" s="441">
        <f t="shared" si="0"/>
        <v>2515625.8527839337</v>
      </c>
      <c r="BO23" s="441">
        <f t="shared" ref="BO23:BU23" si="1">SUM(BO9:BO10)</f>
        <v>2599372.2435620753</v>
      </c>
      <c r="BP23" s="441">
        <f t="shared" si="1"/>
        <v>2684666.7321541985</v>
      </c>
      <c r="BQ23" s="441">
        <f t="shared" si="1"/>
        <v>2771510.18459875</v>
      </c>
      <c r="BR23" s="441">
        <f t="shared" si="1"/>
        <v>2859903.4786960082</v>
      </c>
      <c r="BS23" s="441">
        <f t="shared" si="1"/>
        <v>2949847.5041678217</v>
      </c>
      <c r="BT23" s="441">
        <f t="shared" si="1"/>
        <v>3041343.1628195187</v>
      </c>
      <c r="BU23" s="441">
        <f t="shared" si="1"/>
        <v>3134365.3717270819</v>
      </c>
    </row>
    <row r="24" spans="1:73" x14ac:dyDescent="0.3">
      <c r="A24" s="342" t="s">
        <v>461</v>
      </c>
      <c r="B24" s="441">
        <f>SUM(B12:B15)+B21</f>
        <v>101651.86</v>
      </c>
      <c r="C24" s="441">
        <f t="shared" ref="C24:BN24" si="2">SUM(C12:C15)+C21</f>
        <v>98086.959999999992</v>
      </c>
      <c r="D24" s="441">
        <f t="shared" si="2"/>
        <v>128440.87999999999</v>
      </c>
      <c r="E24" s="441">
        <f t="shared" si="2"/>
        <v>136797.19</v>
      </c>
      <c r="F24" s="441">
        <f t="shared" si="2"/>
        <v>173458.43000000002</v>
      </c>
      <c r="G24" s="441">
        <f t="shared" si="2"/>
        <v>144598.23000000001</v>
      </c>
      <c r="H24" s="441">
        <f t="shared" si="2"/>
        <v>168544.27</v>
      </c>
      <c r="I24" s="441">
        <f t="shared" si="2"/>
        <v>402689.60666711139</v>
      </c>
      <c r="J24" s="441">
        <f t="shared" si="2"/>
        <v>406768.21425728663</v>
      </c>
      <c r="K24" s="441">
        <f t="shared" si="2"/>
        <v>423511.54863278876</v>
      </c>
      <c r="L24" s="441">
        <f t="shared" si="2"/>
        <v>426848.5975957854</v>
      </c>
      <c r="M24" s="441">
        <f t="shared" si="2"/>
        <v>481842.88734008092</v>
      </c>
      <c r="N24" s="441">
        <f t="shared" si="2"/>
        <v>497624.81059161416</v>
      </c>
      <c r="O24" s="441">
        <f t="shared" si="2"/>
        <v>461690.99733592232</v>
      </c>
      <c r="P24" s="441">
        <f t="shared" si="2"/>
        <v>525070.56029470847</v>
      </c>
      <c r="Q24" s="441">
        <f t="shared" si="2"/>
        <v>524847.22901554185</v>
      </c>
      <c r="R24" s="441">
        <f t="shared" si="2"/>
        <v>580032.1160893332</v>
      </c>
      <c r="S24" s="441">
        <f t="shared" si="2"/>
        <v>606047.47223744099</v>
      </c>
      <c r="T24" s="441">
        <f t="shared" si="2"/>
        <v>633226.93383851077</v>
      </c>
      <c r="U24" s="441">
        <f t="shared" si="2"/>
        <v>696911.80816848553</v>
      </c>
      <c r="V24" s="441">
        <f t="shared" si="2"/>
        <v>708368.83688014746</v>
      </c>
      <c r="W24" s="441">
        <f t="shared" si="2"/>
        <v>760844.63594843936</v>
      </c>
      <c r="X24" s="441">
        <f t="shared" si="2"/>
        <v>756602.06512584013</v>
      </c>
      <c r="Y24" s="441">
        <f t="shared" si="2"/>
        <v>801331.02735755639</v>
      </c>
      <c r="Z24" s="441">
        <f t="shared" si="2"/>
        <v>851431.10934687755</v>
      </c>
      <c r="AA24" s="441">
        <f t="shared" si="2"/>
        <v>801048.08307095582</v>
      </c>
      <c r="AB24" s="441">
        <f t="shared" si="2"/>
        <v>873063.20403000724</v>
      </c>
      <c r="AC24" s="441">
        <f t="shared" si="2"/>
        <v>870990.39476799744</v>
      </c>
      <c r="AD24" s="441">
        <f t="shared" si="2"/>
        <v>897594.34592865536</v>
      </c>
      <c r="AE24" s="441">
        <f t="shared" si="2"/>
        <v>879564.95324344607</v>
      </c>
      <c r="AF24" s="441">
        <f t="shared" si="2"/>
        <v>920350.39112830965</v>
      </c>
      <c r="AG24" s="441">
        <f t="shared" si="2"/>
        <v>941226.64627406967</v>
      </c>
      <c r="AH24" s="441">
        <f t="shared" si="2"/>
        <v>954378.34792211384</v>
      </c>
      <c r="AI24" s="441">
        <f t="shared" si="2"/>
        <v>985565.5266345659</v>
      </c>
      <c r="AJ24" s="441">
        <f t="shared" si="2"/>
        <v>955202.32840968459</v>
      </c>
      <c r="AK24" s="441">
        <f t="shared" si="2"/>
        <v>990977.51353903511</v>
      </c>
      <c r="AL24" s="441">
        <f t="shared" si="2"/>
        <v>987155.56932268583</v>
      </c>
      <c r="AM24" s="441">
        <f t="shared" si="2"/>
        <v>903742.83941767854</v>
      </c>
      <c r="AN24" s="441">
        <f t="shared" si="2"/>
        <v>992465.89253510162</v>
      </c>
      <c r="AO24" s="441">
        <f t="shared" si="2"/>
        <v>962267.1552807109</v>
      </c>
      <c r="AP24" s="441">
        <f t="shared" si="2"/>
        <v>994943.58800302679</v>
      </c>
      <c r="AQ24" s="441">
        <f t="shared" si="2"/>
        <v>966734.29667674087</v>
      </c>
      <c r="AR24" s="441">
        <f t="shared" si="2"/>
        <v>1001166.2449809094</v>
      </c>
      <c r="AS24" s="441">
        <f t="shared" si="2"/>
        <v>999497.07705465949</v>
      </c>
      <c r="AT24" s="441">
        <f t="shared" si="2"/>
        <v>972927.87642502785</v>
      </c>
      <c r="AU24" s="441">
        <f t="shared" si="2"/>
        <v>1003757.4607652214</v>
      </c>
      <c r="AV24" s="441">
        <f t="shared" si="2"/>
        <v>977244.75276498264</v>
      </c>
      <c r="AW24" s="441">
        <f t="shared" si="2"/>
        <v>1007971.9411945618</v>
      </c>
      <c r="AX24" s="441">
        <f t="shared" si="2"/>
        <v>78838.610984986342</v>
      </c>
      <c r="AY24" s="441">
        <f t="shared" si="2"/>
        <v>80951.23314836419</v>
      </c>
      <c r="AZ24" s="441">
        <f t="shared" si="2"/>
        <v>83420.833495423925</v>
      </c>
      <c r="BA24" s="441">
        <f t="shared" si="2"/>
        <v>86106.159923314786</v>
      </c>
      <c r="BB24" s="441">
        <f t="shared" si="2"/>
        <v>90341.622210764006</v>
      </c>
      <c r="BC24" s="441">
        <f t="shared" si="2"/>
        <v>93759.912254393901</v>
      </c>
      <c r="BD24" s="441">
        <f t="shared" si="2"/>
        <v>96682.103180990351</v>
      </c>
      <c r="BE24" s="441">
        <f t="shared" si="2"/>
        <v>100316.74900402773</v>
      </c>
      <c r="BF24" s="441">
        <f t="shared" si="2"/>
        <v>103530.71914532578</v>
      </c>
      <c r="BG24" s="441">
        <f t="shared" si="2"/>
        <v>107351.50047236544</v>
      </c>
      <c r="BH24" s="441">
        <f t="shared" si="2"/>
        <v>111383.66269507373</v>
      </c>
      <c r="BI24" s="441">
        <f t="shared" si="2"/>
        <v>114995.37815140205</v>
      </c>
      <c r="BJ24" s="441">
        <f t="shared" si="2"/>
        <v>9000</v>
      </c>
      <c r="BK24" s="441">
        <f t="shared" si="2"/>
        <v>9000</v>
      </c>
      <c r="BL24" s="441">
        <f t="shared" si="2"/>
        <v>9000</v>
      </c>
      <c r="BM24" s="441">
        <f t="shared" si="2"/>
        <v>9500</v>
      </c>
      <c r="BN24" s="441">
        <f t="shared" si="2"/>
        <v>9500</v>
      </c>
      <c r="BO24" s="441">
        <f t="shared" ref="BO24:BU24" si="3">SUM(BO12:BO15)+BO21</f>
        <v>10000</v>
      </c>
      <c r="BP24" s="441">
        <f t="shared" si="3"/>
        <v>10000</v>
      </c>
      <c r="BQ24" s="441">
        <f t="shared" si="3"/>
        <v>10000</v>
      </c>
      <c r="BR24" s="441">
        <f t="shared" si="3"/>
        <v>10500</v>
      </c>
      <c r="BS24" s="441">
        <f t="shared" si="3"/>
        <v>10500</v>
      </c>
      <c r="BT24" s="441">
        <f t="shared" si="3"/>
        <v>11000</v>
      </c>
      <c r="BU24" s="441">
        <f t="shared" si="3"/>
        <v>11000</v>
      </c>
    </row>
    <row r="25" spans="1:73" x14ac:dyDescent="0.3">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c r="AG25" s="347"/>
      <c r="AH25" s="347"/>
      <c r="AI25" s="347"/>
      <c r="AJ25" s="347"/>
      <c r="AK25" s="347"/>
      <c r="AL25" s="347"/>
      <c r="AM25" s="347"/>
      <c r="AN25" s="347"/>
      <c r="AO25" s="347"/>
      <c r="AP25" s="347"/>
      <c r="AQ25" s="347"/>
      <c r="AR25" s="347"/>
      <c r="AS25" s="347"/>
      <c r="AT25" s="347"/>
      <c r="AU25" s="347"/>
      <c r="AV25" s="347"/>
      <c r="AW25" s="347"/>
      <c r="AX25" s="347"/>
      <c r="AY25" s="347"/>
      <c r="AZ25" s="347"/>
      <c r="BA25" s="347"/>
      <c r="BB25" s="347"/>
      <c r="BC25" s="347"/>
      <c r="BD25" s="347"/>
      <c r="BE25" s="347"/>
      <c r="BF25" s="347"/>
      <c r="BG25" s="347"/>
      <c r="BH25" s="347"/>
      <c r="BI25" s="347"/>
      <c r="BJ25" s="347"/>
      <c r="BK25" s="347"/>
      <c r="BL25" s="347"/>
      <c r="BM25" s="347"/>
      <c r="BN25" s="347"/>
      <c r="BO25" s="347"/>
      <c r="BP25" s="347"/>
      <c r="BQ25" s="347"/>
      <c r="BR25" s="347"/>
      <c r="BS25" s="347"/>
      <c r="BT25" s="347"/>
      <c r="BU25" s="347"/>
    </row>
    <row r="26" spans="1:73" x14ac:dyDescent="0.3">
      <c r="A26" s="351" t="s">
        <v>454</v>
      </c>
      <c r="B26" s="352">
        <f t="shared" ref="B26:AG26" si="4">B7</f>
        <v>44562</v>
      </c>
      <c r="C26" s="352">
        <f t="shared" si="4"/>
        <v>44593</v>
      </c>
      <c r="D26" s="352">
        <f t="shared" si="4"/>
        <v>44621</v>
      </c>
      <c r="E26" s="352">
        <f t="shared" si="4"/>
        <v>44652</v>
      </c>
      <c r="F26" s="352">
        <f t="shared" si="4"/>
        <v>44682</v>
      </c>
      <c r="G26" s="352">
        <f t="shared" si="4"/>
        <v>44713</v>
      </c>
      <c r="H26" s="352">
        <f t="shared" si="4"/>
        <v>44743</v>
      </c>
      <c r="I26" s="352">
        <f t="shared" si="4"/>
        <v>44774</v>
      </c>
      <c r="J26" s="352">
        <f t="shared" si="4"/>
        <v>44805</v>
      </c>
      <c r="K26" s="352">
        <f t="shared" si="4"/>
        <v>44835</v>
      </c>
      <c r="L26" s="352">
        <f t="shared" si="4"/>
        <v>44866</v>
      </c>
      <c r="M26" s="352">
        <f t="shared" si="4"/>
        <v>44896</v>
      </c>
      <c r="N26" s="352">
        <f t="shared" si="4"/>
        <v>44927</v>
      </c>
      <c r="O26" s="352">
        <f t="shared" si="4"/>
        <v>44958</v>
      </c>
      <c r="P26" s="352">
        <f t="shared" si="4"/>
        <v>44986</v>
      </c>
      <c r="Q26" s="352">
        <f t="shared" si="4"/>
        <v>45017</v>
      </c>
      <c r="R26" s="352">
        <f t="shared" si="4"/>
        <v>45047</v>
      </c>
      <c r="S26" s="352">
        <f t="shared" si="4"/>
        <v>45078</v>
      </c>
      <c r="T26" s="352">
        <f t="shared" si="4"/>
        <v>45108</v>
      </c>
      <c r="U26" s="352">
        <f t="shared" si="4"/>
        <v>45139</v>
      </c>
      <c r="V26" s="352">
        <f t="shared" si="4"/>
        <v>45170</v>
      </c>
      <c r="W26" s="352">
        <f t="shared" si="4"/>
        <v>45200</v>
      </c>
      <c r="X26" s="352">
        <f t="shared" si="4"/>
        <v>45231</v>
      </c>
      <c r="Y26" s="352">
        <f t="shared" si="4"/>
        <v>45261</v>
      </c>
      <c r="Z26" s="352">
        <f t="shared" si="4"/>
        <v>45292</v>
      </c>
      <c r="AA26" s="352">
        <f t="shared" si="4"/>
        <v>45323</v>
      </c>
      <c r="AB26" s="352">
        <f t="shared" si="4"/>
        <v>45352</v>
      </c>
      <c r="AC26" s="352">
        <f t="shared" si="4"/>
        <v>45383</v>
      </c>
      <c r="AD26" s="352">
        <f t="shared" si="4"/>
        <v>45413</v>
      </c>
      <c r="AE26" s="352">
        <f t="shared" si="4"/>
        <v>45444</v>
      </c>
      <c r="AF26" s="352">
        <f t="shared" si="4"/>
        <v>45474</v>
      </c>
      <c r="AG26" s="352">
        <f t="shared" si="4"/>
        <v>45505</v>
      </c>
      <c r="AH26" s="352">
        <f t="shared" ref="AH26:BM26" si="5">AH7</f>
        <v>45536</v>
      </c>
      <c r="AI26" s="352">
        <f t="shared" si="5"/>
        <v>45566</v>
      </c>
      <c r="AJ26" s="352">
        <f t="shared" si="5"/>
        <v>45597</v>
      </c>
      <c r="AK26" s="352">
        <f t="shared" si="5"/>
        <v>45627</v>
      </c>
      <c r="AL26" s="352">
        <f t="shared" si="5"/>
        <v>45658</v>
      </c>
      <c r="AM26" s="352">
        <f t="shared" si="5"/>
        <v>45689</v>
      </c>
      <c r="AN26" s="352">
        <f t="shared" si="5"/>
        <v>45717</v>
      </c>
      <c r="AO26" s="352">
        <f t="shared" si="5"/>
        <v>45748</v>
      </c>
      <c r="AP26" s="352">
        <f t="shared" si="5"/>
        <v>45778</v>
      </c>
      <c r="AQ26" s="352">
        <f t="shared" si="5"/>
        <v>45809</v>
      </c>
      <c r="AR26" s="352">
        <f t="shared" si="5"/>
        <v>45839</v>
      </c>
      <c r="AS26" s="352">
        <f t="shared" si="5"/>
        <v>45870</v>
      </c>
      <c r="AT26" s="352">
        <f t="shared" si="5"/>
        <v>45901</v>
      </c>
      <c r="AU26" s="352">
        <f t="shared" si="5"/>
        <v>45931</v>
      </c>
      <c r="AV26" s="352">
        <f t="shared" si="5"/>
        <v>45962</v>
      </c>
      <c r="AW26" s="352">
        <f t="shared" si="5"/>
        <v>45992</v>
      </c>
      <c r="AX26" s="352">
        <f t="shared" si="5"/>
        <v>46023</v>
      </c>
      <c r="AY26" s="352">
        <f t="shared" si="5"/>
        <v>46054</v>
      </c>
      <c r="AZ26" s="352">
        <f t="shared" si="5"/>
        <v>46082</v>
      </c>
      <c r="BA26" s="352">
        <f t="shared" si="5"/>
        <v>46113</v>
      </c>
      <c r="BB26" s="352">
        <f t="shared" si="5"/>
        <v>46143</v>
      </c>
      <c r="BC26" s="352">
        <f t="shared" si="5"/>
        <v>46174</v>
      </c>
      <c r="BD26" s="352">
        <f t="shared" si="5"/>
        <v>46204</v>
      </c>
      <c r="BE26" s="352">
        <f t="shared" si="5"/>
        <v>46235</v>
      </c>
      <c r="BF26" s="352">
        <f t="shared" si="5"/>
        <v>46266</v>
      </c>
      <c r="BG26" s="352">
        <f t="shared" si="5"/>
        <v>46296</v>
      </c>
      <c r="BH26" s="352">
        <f t="shared" si="5"/>
        <v>46327</v>
      </c>
      <c r="BI26" s="352">
        <f t="shared" si="5"/>
        <v>46357</v>
      </c>
      <c r="BJ26" s="352">
        <f t="shared" si="5"/>
        <v>46388</v>
      </c>
      <c r="BK26" s="352">
        <f t="shared" si="5"/>
        <v>46419</v>
      </c>
      <c r="BL26" s="352">
        <f t="shared" si="5"/>
        <v>46447</v>
      </c>
      <c r="BM26" s="352">
        <f t="shared" si="5"/>
        <v>46478</v>
      </c>
      <c r="BN26" s="352">
        <f t="shared" ref="BN26:BU26" si="6">BN7</f>
        <v>46508</v>
      </c>
      <c r="BO26" s="352">
        <f t="shared" si="6"/>
        <v>46539</v>
      </c>
      <c r="BP26" s="352">
        <f t="shared" si="6"/>
        <v>46569</v>
      </c>
      <c r="BQ26" s="352">
        <f t="shared" si="6"/>
        <v>46600</v>
      </c>
      <c r="BR26" s="352">
        <f t="shared" si="6"/>
        <v>46631</v>
      </c>
      <c r="BS26" s="352">
        <f t="shared" si="6"/>
        <v>46661</v>
      </c>
      <c r="BT26" s="352">
        <f t="shared" si="6"/>
        <v>46692</v>
      </c>
      <c r="BU26" s="352">
        <f t="shared" si="6"/>
        <v>46722</v>
      </c>
    </row>
    <row r="27" spans="1:73" x14ac:dyDescent="0.3">
      <c r="A27" s="342" t="s">
        <v>462</v>
      </c>
      <c r="B27" s="353">
        <f>B23/B24</f>
        <v>1.8312292564051458</v>
      </c>
      <c r="C27" s="353">
        <f t="shared" ref="C27:AD27" si="7">C23/C24</f>
        <v>1.8954640861537559</v>
      </c>
      <c r="D27" s="353">
        <f t="shared" si="7"/>
        <v>1.5892476756621412</v>
      </c>
      <c r="E27" s="353">
        <f t="shared" si="7"/>
        <v>1.5060633920916064</v>
      </c>
      <c r="F27" s="353">
        <f t="shared" si="7"/>
        <v>1.2638181955180845</v>
      </c>
      <c r="G27" s="353">
        <f>G23/G24</f>
        <v>1.5556881989495999</v>
      </c>
      <c r="H27" s="353">
        <f t="shared" si="7"/>
        <v>1.4568144618621564</v>
      </c>
      <c r="I27" s="353">
        <f t="shared" si="7"/>
        <v>1.5218971390233906</v>
      </c>
      <c r="J27" s="353">
        <f t="shared" si="7"/>
        <v>1.5066993419857468</v>
      </c>
      <c r="K27" s="353">
        <f t="shared" si="7"/>
        <v>1.4390970529612161</v>
      </c>
      <c r="L27" s="353">
        <f t="shared" si="7"/>
        <v>1.4514345940138136</v>
      </c>
      <c r="M27" s="353">
        <f>M23/M24</f>
        <v>1.2955621945591724</v>
      </c>
      <c r="N27" s="353">
        <f t="shared" si="7"/>
        <v>1.2588089765309052</v>
      </c>
      <c r="O27" s="353">
        <f t="shared" si="7"/>
        <v>1.397835086649585</v>
      </c>
      <c r="P27" s="353">
        <f t="shared" si="7"/>
        <v>1.2243685374173938</v>
      </c>
      <c r="Q27" s="353">
        <f t="shared" si="7"/>
        <v>1.2730213932443417</v>
      </c>
      <c r="R27" s="353">
        <f t="shared" si="7"/>
        <v>1.1288792848376974</v>
      </c>
      <c r="S27" s="353">
        <f t="shared" si="7"/>
        <v>1.0803825414751294</v>
      </c>
      <c r="T27" s="353">
        <f t="shared" si="7"/>
        <v>1.1270432465962734</v>
      </c>
      <c r="U27" s="353">
        <f t="shared" si="7"/>
        <v>1.0236744386669545</v>
      </c>
      <c r="V27" s="353">
        <f t="shared" si="7"/>
        <v>1.0031972777990241</v>
      </c>
      <c r="W27" s="353">
        <f t="shared" si="7"/>
        <v>0.98445849122974805</v>
      </c>
      <c r="X27" s="353">
        <f t="shared" si="7"/>
        <v>0.98511227253009048</v>
      </c>
      <c r="Y27" s="353">
        <f t="shared" si="7"/>
        <v>1.0166764271906037</v>
      </c>
      <c r="Z27" s="353">
        <f t="shared" si="7"/>
        <v>0.91949086704793892</v>
      </c>
      <c r="AA27" s="353">
        <f t="shared" si="7"/>
        <v>0.97084910391004287</v>
      </c>
      <c r="AB27" s="353">
        <f t="shared" si="7"/>
        <v>0.96437002229075508</v>
      </c>
      <c r="AC27" s="353">
        <f t="shared" si="7"/>
        <v>0.97945615303206801</v>
      </c>
      <c r="AD27" s="353">
        <f t="shared" si="7"/>
        <v>1.0075514871911166</v>
      </c>
      <c r="AE27" s="353">
        <f>AE23/AE24</f>
        <v>1.0449628819807801</v>
      </c>
      <c r="AF27" s="353">
        <f t="shared" ref="AF27:BU27" si="8">AF23/AF24</f>
        <v>1.0443988327143858</v>
      </c>
      <c r="AG27" s="353">
        <f t="shared" si="8"/>
        <v>1.0206318808611292</v>
      </c>
      <c r="AH27" s="353">
        <f t="shared" si="8"/>
        <v>1.0971422847780814</v>
      </c>
      <c r="AI27" s="353">
        <f t="shared" si="8"/>
        <v>1.0638258710569399</v>
      </c>
      <c r="AJ27" s="353">
        <f t="shared" si="8"/>
        <v>1.0925103717773055</v>
      </c>
      <c r="AK27" s="353">
        <f t="shared" si="8"/>
        <v>1.1773323077518398</v>
      </c>
      <c r="AL27" s="353">
        <f t="shared" si="8"/>
        <v>1.1145871965986396</v>
      </c>
      <c r="AM27" s="353">
        <f t="shared" si="8"/>
        <v>1.3157540401760377</v>
      </c>
      <c r="AN27" s="353">
        <f t="shared" si="8"/>
        <v>1.215636156306251</v>
      </c>
      <c r="AO27" s="353">
        <f t="shared" si="8"/>
        <v>1.2313264376235431</v>
      </c>
      <c r="AP27" s="353">
        <f t="shared" si="8"/>
        <v>1.2624146206579754</v>
      </c>
      <c r="AQ27" s="353">
        <f t="shared" si="8"/>
        <v>1.3180538030509246</v>
      </c>
      <c r="AR27" s="353">
        <f t="shared" si="8"/>
        <v>1.378876364143601</v>
      </c>
      <c r="AS27" s="353">
        <f t="shared" si="8"/>
        <v>1.3477789422128654</v>
      </c>
      <c r="AT27" s="353">
        <f t="shared" si="8"/>
        <v>1.4267032992627389</v>
      </c>
      <c r="AU27" s="353">
        <f t="shared" si="8"/>
        <v>1.4070219576670788</v>
      </c>
      <c r="AV27" s="353">
        <f t="shared" si="8"/>
        <v>1.4780503389274684</v>
      </c>
      <c r="AW27" s="353">
        <f t="shared" si="8"/>
        <v>1.4649201388539519</v>
      </c>
      <c r="AX27" s="353">
        <f t="shared" si="8"/>
        <v>19.112110181477821</v>
      </c>
      <c r="AY27" s="353">
        <f t="shared" si="8"/>
        <v>19.011750693737064</v>
      </c>
      <c r="AZ27" s="353">
        <f t="shared" si="8"/>
        <v>18.921132812645212</v>
      </c>
      <c r="BA27" s="353">
        <f t="shared" si="8"/>
        <v>18.838642902098304</v>
      </c>
      <c r="BB27" s="353">
        <f t="shared" si="8"/>
        <v>18.561017648136598</v>
      </c>
      <c r="BC27" s="353">
        <f t="shared" si="8"/>
        <v>18.506824541173359</v>
      </c>
      <c r="BD27" s="353">
        <f t="shared" si="8"/>
        <v>18.551955373396066</v>
      </c>
      <c r="BE27" s="353">
        <f t="shared" si="8"/>
        <v>18.504736233089275</v>
      </c>
      <c r="BF27" s="353">
        <f t="shared" si="8"/>
        <v>18.551154659812173</v>
      </c>
      <c r="BG27" s="353">
        <f t="shared" si="8"/>
        <v>18.509569039128735</v>
      </c>
      <c r="BH27" s="353">
        <f t="shared" si="8"/>
        <v>18.473743851776575</v>
      </c>
      <c r="BI27" s="353">
        <f t="shared" si="8"/>
        <v>18.52167971676062</v>
      </c>
      <c r="BJ27" s="353">
        <f t="shared" si="8"/>
        <v>244.90116515060851</v>
      </c>
      <c r="BK27" s="353">
        <f t="shared" si="8"/>
        <v>253.15544610623684</v>
      </c>
      <c r="BL27" s="353">
        <f t="shared" si="8"/>
        <v>261.41932870905282</v>
      </c>
      <c r="BM27" s="353">
        <f t="shared" si="8"/>
        <v>256.15017951426927</v>
      </c>
      <c r="BN27" s="353">
        <f t="shared" si="8"/>
        <v>264.80272134567724</v>
      </c>
      <c r="BO27" s="353">
        <f t="shared" si="8"/>
        <v>259.93722435620754</v>
      </c>
      <c r="BP27" s="353">
        <f t="shared" si="8"/>
        <v>268.46667321541986</v>
      </c>
      <c r="BQ27" s="353">
        <f t="shared" si="8"/>
        <v>277.15101845987499</v>
      </c>
      <c r="BR27" s="353">
        <f t="shared" si="8"/>
        <v>272.37175987581031</v>
      </c>
      <c r="BS27" s="353">
        <f t="shared" si="8"/>
        <v>280.93785753979256</v>
      </c>
      <c r="BT27" s="353">
        <f t="shared" si="8"/>
        <v>276.48574207450167</v>
      </c>
      <c r="BU27" s="353">
        <f t="shared" si="8"/>
        <v>284.9423065206438</v>
      </c>
    </row>
    <row r="28" spans="1:73" x14ac:dyDescent="0.3">
      <c r="A28" s="342" t="s">
        <v>463</v>
      </c>
      <c r="B28" s="354"/>
      <c r="C28" s="354"/>
      <c r="D28" s="353">
        <f>SUM(B23:D23)/SUM(B24:D24)</f>
        <v>1.7557226726698818</v>
      </c>
      <c r="E28" s="353">
        <f t="shared" ref="E28:AE28" si="9">SUM(C23:E23)/SUM(C24:E24)</f>
        <v>1.6405969057513048</v>
      </c>
      <c r="F28" s="353">
        <f t="shared" si="9"/>
        <v>1.4346354028354456</v>
      </c>
      <c r="G28" s="353">
        <f t="shared" si="9"/>
        <v>1.4294589789665404</v>
      </c>
      <c r="H28" s="353">
        <f t="shared" si="9"/>
        <v>1.4173984624320382</v>
      </c>
      <c r="I28" s="353">
        <f t="shared" si="9"/>
        <v>1.5133990780954516</v>
      </c>
      <c r="J28" s="353">
        <f t="shared" si="9"/>
        <v>1.5043600670349024</v>
      </c>
      <c r="K28" s="353">
        <f>SUM(I23:K23)/SUM(I24:K24)</f>
        <v>1.4884423148767201</v>
      </c>
      <c r="L28" s="353">
        <f>SUM(J23:L23)/SUM(J24:L24)</f>
        <v>1.4651602025266528</v>
      </c>
      <c r="M28" s="353">
        <f t="shared" si="9"/>
        <v>1.3911351530853773</v>
      </c>
      <c r="N28" s="353">
        <f t="shared" si="9"/>
        <v>1.3298678497695879</v>
      </c>
      <c r="O28" s="353">
        <f t="shared" si="9"/>
        <v>1.3156357371084413</v>
      </c>
      <c r="P28" s="353">
        <f t="shared" si="9"/>
        <v>1.2898679001112361</v>
      </c>
      <c r="Q28" s="353">
        <f t="shared" si="9"/>
        <v>1.2942432706268012</v>
      </c>
      <c r="R28" s="353">
        <f t="shared" si="9"/>
        <v>1.2060541606538906</v>
      </c>
      <c r="S28" s="353">
        <f t="shared" si="9"/>
        <v>1.1559179968306001</v>
      </c>
      <c r="T28" s="353">
        <f t="shared" si="9"/>
        <v>1.1120849968931377</v>
      </c>
      <c r="U28" s="353">
        <f t="shared" si="9"/>
        <v>1.0752313162686549</v>
      </c>
      <c r="V28" s="353">
        <f t="shared" si="9"/>
        <v>1.0486684741077332</v>
      </c>
      <c r="W28" s="353">
        <f t="shared" si="9"/>
        <v>1.0032034962580063</v>
      </c>
      <c r="X28" s="353">
        <f t="shared" si="9"/>
        <v>0.99064436984090065</v>
      </c>
      <c r="Y28" s="353">
        <f t="shared" si="9"/>
        <v>0.99580579877122033</v>
      </c>
      <c r="Z28" s="353">
        <f t="shared" si="9"/>
        <v>0.97242063813062574</v>
      </c>
      <c r="AA28" s="353">
        <f t="shared" si="9"/>
        <v>0.96799430100650641</v>
      </c>
      <c r="AB28" s="353">
        <f t="shared" si="9"/>
        <v>0.95129502775880992</v>
      </c>
      <c r="AC28" s="353">
        <f t="shared" si="9"/>
        <v>0.97157206494848825</v>
      </c>
      <c r="AD28" s="353">
        <f t="shared" si="9"/>
        <v>0.98401658943342907</v>
      </c>
      <c r="AE28" s="353">
        <f t="shared" si="9"/>
        <v>1.0107367246185612</v>
      </c>
      <c r="AF28" s="353">
        <f t="shared" ref="AF28" si="10">SUM(AD23:AF23)/SUM(AD24:AF24)</f>
        <v>1.0323218228876241</v>
      </c>
      <c r="AG28" s="353">
        <f t="shared" ref="AG28" si="11">SUM(AE23:AG23)/SUM(AE24:AG24)</f>
        <v>1.0364189577232252</v>
      </c>
      <c r="AH28" s="353">
        <f t="shared" ref="AH28" si="12">SUM(AF23:AH23)/SUM(AF24:AH24)</f>
        <v>1.0543304958383874</v>
      </c>
      <c r="AI28" s="353">
        <f t="shared" ref="AI28" si="13">SUM(AG23:AI23)/SUM(AG24:AI24)</f>
        <v>1.0607511239771417</v>
      </c>
      <c r="AJ28" s="353">
        <f t="shared" ref="AJ28" si="14">SUM(AH23:AJ23)/SUM(AH24:AJ24)</f>
        <v>1.0842724950314331</v>
      </c>
      <c r="AK28" s="353">
        <f t="shared" ref="AK28" si="15">SUM(AI23:AK23)/SUM(AI24:AK24)</f>
        <v>1.1115386873823039</v>
      </c>
      <c r="AL28" s="353">
        <f t="shared" ref="AL28" si="16">SUM(AJ23:AL23)/SUM(AJ24:AL24)</f>
        <v>1.1285955365948788</v>
      </c>
      <c r="AM28" s="353">
        <f t="shared" ref="AM28" si="17">SUM(AK23:AM23)/SUM(AK24:AM24)</f>
        <v>1.199248054744011</v>
      </c>
      <c r="AN28" s="353">
        <f t="shared" ref="AN28" si="18">SUM(AL23:AN23)/SUM(AL24:AN24)</f>
        <v>1.2124210846968253</v>
      </c>
      <c r="AO28" s="353">
        <f t="shared" ref="AO28" si="19">SUM(AM23:AO23)/SUM(AM24:AO24)</f>
        <v>1.2525715957427883</v>
      </c>
      <c r="AP28" s="353">
        <f t="shared" ref="AP28" si="20">SUM(AN23:AP23)/SUM(AN24:AP24)</f>
        <v>1.2365334217161625</v>
      </c>
      <c r="AQ28" s="353">
        <f t="shared" ref="AQ28" si="21">SUM(AO23:AQ23)/SUM(AO24:AQ24)</f>
        <v>1.2705793324020958</v>
      </c>
      <c r="AR28" s="353">
        <f t="shared" ref="AR28" si="22">SUM(AP23:AR23)/SUM(AP24:AR24)</f>
        <v>1.3199221589594465</v>
      </c>
      <c r="AS28" s="353">
        <f t="shared" ref="AS28" si="23">SUM(AQ23:AS23)/SUM(AQ24:AS24)</f>
        <v>1.3485868479773395</v>
      </c>
      <c r="AT28" s="353">
        <f t="shared" ref="AT28" si="24">SUM(AR23:AT23)/SUM(AR24:AT24)</f>
        <v>1.3840722283584512</v>
      </c>
      <c r="AU28" s="353">
        <f t="shared" ref="AU28" si="25">SUM(AS23:AU23)/SUM(AS24:AU24)</f>
        <v>1.3935601837157352</v>
      </c>
      <c r="AV28" s="353">
        <f t="shared" ref="AV28" si="26">SUM(AT23:AV23)/SUM(AT24:AV24)</f>
        <v>1.4370025719914041</v>
      </c>
      <c r="AW28" s="353">
        <f t="shared" ref="AW28" si="27">SUM(AU23:AW23)/SUM(AU24:AW24)</f>
        <v>1.4497696859352209</v>
      </c>
      <c r="AX28" s="353">
        <f t="shared" ref="AX28" si="28">SUM(AV23:AX23)/SUM(AV24:AX24)</f>
        <v>2.1451884274552979</v>
      </c>
      <c r="AY28" s="353">
        <f t="shared" ref="AY28" si="29">SUM(AW23:AY23)/SUM(AW24:AY24)</f>
        <v>3.8727036074850893</v>
      </c>
      <c r="AZ28" s="353">
        <f t="shared" ref="AZ28" si="30">SUM(AX23:AZ23)/SUM(AX24:AZ24)</f>
        <v>19.013201219864513</v>
      </c>
      <c r="BA28" s="353">
        <f t="shared" ref="BA28" si="31">SUM(AY23:BA23)/SUM(AY24:BA24)</f>
        <v>18.92206199436793</v>
      </c>
      <c r="BB28" s="353">
        <f t="shared" ref="BB28" si="32">SUM(AZ23:BB23)/SUM(AZ24:BB24)</f>
        <v>18.768608516942933</v>
      </c>
      <c r="BC28" s="353">
        <f t="shared" ref="BC28" si="33">SUM(BA23:BC23)/SUM(BA24:BC24)</f>
        <v>18.630682960981641</v>
      </c>
      <c r="BD28" s="353">
        <f t="shared" ref="BD28" si="34">SUM(BB23:BD23)/SUM(BB24:BD24)</f>
        <v>18.539800953370747</v>
      </c>
      <c r="BE28" s="353">
        <f t="shared" ref="BE28" si="35">SUM(BC23:BE23)/SUM(BC24:BE24)</f>
        <v>18.521110788082179</v>
      </c>
      <c r="BF28" s="353">
        <f t="shared" ref="BF28" si="36">SUM(BD23:BF23)/SUM(BD24:BF24)</f>
        <v>18.535917786551696</v>
      </c>
      <c r="BG28" s="353">
        <f t="shared" ref="BG28" si="37">SUM(BE23:BG23)/SUM(BE24:BG24)</f>
        <v>18.521846000848555</v>
      </c>
      <c r="BH28" s="353">
        <f t="shared" ref="BH28" si="38">SUM(BF23:BH23)/SUM(BF24:BH24)</f>
        <v>18.510546643798449</v>
      </c>
      <c r="BI28" s="353">
        <f t="shared" ref="BI28" si="39">SUM(BG23:BI23)/SUM(BG24:BI24)</f>
        <v>18.501785308518382</v>
      </c>
      <c r="BJ28" s="353">
        <f t="shared" ref="BJ28" si="40">SUM(BH23:BJ23)/SUM(BH24:BJ24)</f>
        <v>27.154887199382905</v>
      </c>
      <c r="BK28" s="353">
        <f t="shared" ref="BK28" si="41">SUM(BI23:BK23)/SUM(BI24:BK24)</f>
        <v>49.719149313685683</v>
      </c>
      <c r="BL28" s="353">
        <f t="shared" ref="BL28" si="42">SUM(BJ23:BL23)/SUM(BJ24:BL24)</f>
        <v>253.15864665529938</v>
      </c>
      <c r="BM28" s="353">
        <f t="shared" ref="BM28" si="43">SUM(BK23:BM23)/SUM(BK24:BM24)</f>
        <v>256.89453377175147</v>
      </c>
      <c r="BN28" s="353">
        <f t="shared" ref="BN28" si="44">SUM(BL23:BN23)/SUM(BL24:BN24)</f>
        <v>260.77951844824884</v>
      </c>
      <c r="BO28" s="353">
        <f t="shared" ref="BO28" si="45">SUM(BM23:BO23)/SUM(BM24:BO24)</f>
        <v>260.2905104045368</v>
      </c>
      <c r="BP28" s="353">
        <f t="shared" ref="BP28" si="46">SUM(BN23:BP23)/SUM(BN24:BP24)</f>
        <v>264.39541791526125</v>
      </c>
      <c r="BQ28" s="353">
        <f t="shared" ref="BQ28" si="47">SUM(BO23:BQ23)/SUM(BO24:BQ24)</f>
        <v>268.51830534383413</v>
      </c>
      <c r="BR28" s="353">
        <f t="shared" ref="BR28" si="48">SUM(BP23:BR23)/SUM(BP24:BR24)</f>
        <v>272.65837362127729</v>
      </c>
      <c r="BS28" s="353">
        <f t="shared" ref="BS28" si="49">SUM(BQ23:BS23)/SUM(BQ24:BS24)</f>
        <v>276.81487636976067</v>
      </c>
      <c r="BT28" s="353">
        <f t="shared" ref="BT28" si="50">SUM(BR23:BT23)/SUM(BR24:BT24)</f>
        <v>276.59669205260462</v>
      </c>
      <c r="BU28" s="353">
        <f t="shared" ref="BU28" si="51">SUM(BS23:BU23)/SUM(BS24:BU24)</f>
        <v>280.78633965275151</v>
      </c>
    </row>
    <row r="29" spans="1:73" s="445" customFormat="1" x14ac:dyDescent="0.3">
      <c r="A29" s="445" t="s">
        <v>464</v>
      </c>
      <c r="B29" s="446"/>
      <c r="C29" s="446"/>
      <c r="D29" s="446"/>
      <c r="E29" s="446"/>
      <c r="F29" s="446"/>
      <c r="G29" s="447">
        <f t="shared" ref="G29:AE29" si="52">SUM(B23:G23)/SUM(B24:G24)</f>
        <v>1.5662004009917581</v>
      </c>
      <c r="H29" s="447">
        <f t="shared" si="52"/>
        <v>1.5128109865005182</v>
      </c>
      <c r="I29" s="447">
        <f t="shared" si="52"/>
        <v>1.483470544091041</v>
      </c>
      <c r="J29" s="447">
        <f t="shared" si="52"/>
        <v>1.4805830443042682</v>
      </c>
      <c r="K29" s="447">
        <f t="shared" si="52"/>
        <v>1.4683384524878038</v>
      </c>
      <c r="L29" s="447">
        <f t="shared" si="52"/>
        <v>1.4826622946853945</v>
      </c>
      <c r="M29" s="447">
        <f t="shared" si="52"/>
        <v>1.4390677809777468</v>
      </c>
      <c r="N29" s="447">
        <f t="shared" si="52"/>
        <v>1.403947537640259</v>
      </c>
      <c r="O29" s="447">
        <f t="shared" si="52"/>
        <v>1.38529898722963</v>
      </c>
      <c r="P29" s="447">
        <f t="shared" si="52"/>
        <v>1.3377657376616916</v>
      </c>
      <c r="Q29" s="447">
        <f t="shared" si="52"/>
        <v>1.3114128088290942</v>
      </c>
      <c r="R29" s="447">
        <f t="shared" si="52"/>
        <v>1.2574767777877491</v>
      </c>
      <c r="S29" s="447">
        <f t="shared" si="52"/>
        <v>1.218144576482552</v>
      </c>
      <c r="T29" s="447">
        <f t="shared" si="52"/>
        <v>1.1947505772540974</v>
      </c>
      <c r="U29" s="447">
        <f t="shared" si="52"/>
        <v>1.1350256358559578</v>
      </c>
      <c r="V29" s="447">
        <f t="shared" si="52"/>
        <v>1.0976081447839947</v>
      </c>
      <c r="W29" s="447">
        <f t="shared" si="52"/>
        <v>1.0529067239211818</v>
      </c>
      <c r="X29" s="447">
        <f t="shared" si="52"/>
        <v>1.0299946847445223</v>
      </c>
      <c r="Y29" s="447">
        <f t="shared" si="52"/>
        <v>1.0205370148182218</v>
      </c>
      <c r="Z29" s="447">
        <f t="shared" si="52"/>
        <v>0.98699383897860615</v>
      </c>
      <c r="AA29" s="447">
        <f>SUM(V23:AA23)/SUM(V24:AA24)</f>
        <v>0.97876757172458806</v>
      </c>
      <c r="AB29" s="447">
        <f>SUM(W23:AB23)/SUM(W24:AB24)</f>
        <v>0.97260051167363892</v>
      </c>
      <c r="AC29" s="447">
        <f t="shared" si="52"/>
        <v>0.9719847273616864</v>
      </c>
      <c r="AD29" s="447">
        <f t="shared" si="52"/>
        <v>0.97630076608312322</v>
      </c>
      <c r="AE29" s="447">
        <f t="shared" si="52"/>
        <v>0.9817202074170428</v>
      </c>
      <c r="AF29" s="447">
        <f t="shared" ref="AF29" si="53">SUM(AA23:AF23)/SUM(AA24:AF24)</f>
        <v>1.0028299723329932</v>
      </c>
      <c r="AG29" s="447">
        <f t="shared" ref="AG29" si="54">SUM(AB23:AG23)/SUM(AB24:AG24)</f>
        <v>1.0107020692409385</v>
      </c>
      <c r="AH29" s="447">
        <f t="shared" ref="AH29" si="55">SUM(AC23:AH23)/SUM(AC24:AH24)</f>
        <v>1.033203004650203</v>
      </c>
      <c r="AI29" s="447">
        <f t="shared" ref="AI29" si="56">SUM(AD23:AI23)/SUM(AD24:AI24)</f>
        <v>1.047004446936141</v>
      </c>
      <c r="AJ29" s="447">
        <f t="shared" ref="AJ29" si="57">SUM(AE23:AJ23)/SUM(AE24:AJ24)</f>
        <v>1.0609994940757459</v>
      </c>
      <c r="AK29" s="447">
        <f t="shared" ref="AK29" si="58">SUM(AF23:AK23)/SUM(AF24:AK24)</f>
        <v>1.0835108338178607</v>
      </c>
      <c r="AL29" s="447">
        <f t="shared" ref="AL29" si="59">SUM(AG23:AL23)/SUM(AG24:AL24)</f>
        <v>1.09497766365436</v>
      </c>
      <c r="AM29" s="447">
        <f t="shared" ref="AM29" si="60">SUM(AH23:AM23)/SUM(AH24:AM24)</f>
        <v>1.1416282208712716</v>
      </c>
      <c r="AN29" s="447">
        <f t="shared" ref="AN29" si="61">SUM(AI23:AN23)/SUM(AI24:AN24)</f>
        <v>1.1615602208628315</v>
      </c>
      <c r="AO29" s="447">
        <f t="shared" ref="AO29" si="62">SUM(AJ23:AO23)/SUM(AJ24:AO24)</f>
        <v>1.1897823670014587</v>
      </c>
      <c r="AP29" s="447">
        <f t="shared" ref="AP29" si="63">SUM(AK23:AP23)/SUM(AK24:AP24)</f>
        <v>1.2181074879258242</v>
      </c>
      <c r="AQ29" s="447">
        <f t="shared" ref="AQ29" si="64">SUM(AL23:AQ23)/SUM(AL24:AQ24)</f>
        <v>1.2417034097665669</v>
      </c>
      <c r="AR29" s="447">
        <f t="shared" ref="AR29" si="65">SUM(AM23:AR23)/SUM(AM24:AR24)</f>
        <v>1.2868506287244319</v>
      </c>
      <c r="AS29" s="447">
        <f t="shared" ref="AS29" si="66">SUM(AN23:AS23)/SUM(AN24:AS24)</f>
        <v>1.2927279286553555</v>
      </c>
      <c r="AT29" s="447">
        <f t="shared" ref="AT29" si="67">SUM(AO23:AT23)/SUM(AO24:AT24)</f>
        <v>1.3278034786998345</v>
      </c>
      <c r="AU29" s="447">
        <f t="shared" ref="AU29" si="68">SUM(AP23:AU23)/SUM(AP24:AU24)</f>
        <v>1.3568238620717676</v>
      </c>
      <c r="AV29" s="447">
        <f t="shared" ref="AV29" si="69">SUM(AQ23:AV23)/SUM(AQ24:AV24)</f>
        <v>1.3926941631674823</v>
      </c>
      <c r="AW29" s="447">
        <f t="shared" ref="AW29" si="70">SUM(AR23:AW23)/SUM(AR24:AW24)</f>
        <v>1.4170057043199655</v>
      </c>
      <c r="AX29" s="447">
        <f t="shared" ref="AX29" si="71">SUM(AS23:AX23)/SUM(AS24:AX24)</f>
        <v>1.7013635751966987</v>
      </c>
      <c r="AY29" s="447">
        <f t="shared" ref="AY29" si="72">SUM(AT23:AY23)/SUM(AT24:AY24)</f>
        <v>2.1270877786973901</v>
      </c>
      <c r="AZ29" s="447">
        <f t="shared" ref="AZ29" si="73">SUM(AU23:AZ23)/SUM(AU24:AZ24)</f>
        <v>2.7713568804840918</v>
      </c>
      <c r="BA29" s="447">
        <f t="shared" ref="BA29" si="74">SUM(AV23:BA23)/SUM(AV24:BA24)</f>
        <v>3.9607773922158467</v>
      </c>
      <c r="BB29" s="447">
        <f t="shared" ref="BB29" si="75">SUM(AW23:BB23)/SUM(AW24:BB24)</f>
        <v>6.5841744368912991</v>
      </c>
      <c r="BC29" s="447">
        <f t="shared" ref="BC29" si="76">SUM(AX23:BC23)/SUM(AX24:BC24)</f>
        <v>18.811885134528243</v>
      </c>
      <c r="BD29" s="447">
        <f t="shared" ref="BD29" si="77">SUM(AY23:BD23)/SUM(AY24:BD24)</f>
        <v>18.720028585136603</v>
      </c>
      <c r="BE29" s="447">
        <f t="shared" ref="BE29" si="78">SUM(AZ23:BE23)/SUM(AZ24:BE24)</f>
        <v>18.637917351828506</v>
      </c>
      <c r="BF29" s="447">
        <f t="shared" ref="BF29" si="79">SUM(BA23:BF23)/SUM(BA24:BF24)</f>
        <v>18.580783052636587</v>
      </c>
      <c r="BG29" s="447">
        <f t="shared" ref="BG29" si="80">SUM(BB23:BG23)/SUM(BB24:BG24)</f>
        <v>18.530362225530773</v>
      </c>
      <c r="BH29" s="447">
        <f t="shared" ref="BH29" si="81">SUM(BC23:BH23)/SUM(BC24:BH24)</f>
        <v>18.51555723767191</v>
      </c>
      <c r="BI29" s="447">
        <f t="shared" ref="BI29" si="82">SUM(BD23:BI23)/SUM(BD24:BI24)</f>
        <v>18.517958198452998</v>
      </c>
      <c r="BJ29" s="447">
        <f t="shared" ref="BJ29" si="83">SUM(BE23:BJ23)/SUM(BE24:BJ24)</f>
        <v>22.239589711167671</v>
      </c>
      <c r="BK29" s="447">
        <f t="shared" ref="BK29" si="84">SUM(BF23:BK23)/SUM(BF24:BK24)</f>
        <v>27.627509307010147</v>
      </c>
      <c r="BL29" s="447">
        <f t="shared" ref="BL29" si="85">SUM(BG23:BL23)/SUM(BG24:BL24)</f>
        <v>36.065408375197066</v>
      </c>
      <c r="BM29" s="447">
        <f t="shared" ref="BM29" si="86">SUM(BH23:BM23)/SUM(BH24:BM24)</f>
        <v>51.188146984554692</v>
      </c>
      <c r="BN29" s="447">
        <f t="shared" ref="BN29" si="87">SUM(BI23:BN23)/SUM(BI24:BN24)</f>
        <v>86.426354226178404</v>
      </c>
      <c r="BO29" s="447">
        <f t="shared" ref="BO29" si="88">SUM(BJ23:BO23)/SUM(BJ24:BO24)</f>
        <v>256.85193323972589</v>
      </c>
      <c r="BP29" s="447">
        <f t="shared" ref="BP29" si="89">SUM(BK23:BP23)/SUM(BK24:BP24)</f>
        <v>260.77657030216443</v>
      </c>
      <c r="BQ29" s="447">
        <f t="shared" ref="BQ29" si="90">SUM(BL23:BQ23)/SUM(BL24:BQ24)</f>
        <v>264.78233925631014</v>
      </c>
      <c r="BR29" s="447">
        <f t="shared" ref="BR29" si="91">SUM(BM23:BR23)/SUM(BM24:BR24)</f>
        <v>266.6303394484122</v>
      </c>
      <c r="BS29" s="447">
        <f t="shared" ref="BS29" si="92">SUM(BN23:BS23)/SUM(BN24:BS24)</f>
        <v>270.75910737128572</v>
      </c>
      <c r="BT29" s="447">
        <f t="shared" ref="BT29" si="93">SUM(BO23:BT23)/SUM(BO24:BT24)</f>
        <v>272.68779525803831</v>
      </c>
      <c r="BU29" s="447">
        <f t="shared" ref="BU29" si="94">SUM(BP23:BU23)/SUM(BP24:BU24)</f>
        <v>276.85137197084731</v>
      </c>
    </row>
    <row r="30" spans="1:73" x14ac:dyDescent="0.3">
      <c r="A30" s="342" t="s">
        <v>465</v>
      </c>
      <c r="B30" s="354"/>
      <c r="C30" s="354"/>
      <c r="D30" s="354"/>
      <c r="E30" s="354"/>
      <c r="F30" s="354"/>
      <c r="G30" s="354"/>
      <c r="H30" s="354"/>
      <c r="I30" s="354"/>
      <c r="J30" s="354"/>
      <c r="K30" s="354"/>
      <c r="L30" s="354"/>
      <c r="M30" s="353">
        <f>SUM(B23:M23)/SUM(B24:M24)</f>
        <v>1.4712505891106133</v>
      </c>
      <c r="N30" s="353">
        <f t="shared" ref="N30:AE30" si="95">SUM(C23:N23)/SUM(C24:N24)</f>
        <v>1.430465238835646</v>
      </c>
      <c r="O30" s="353">
        <f t="shared" si="95"/>
        <v>1.414716919642814</v>
      </c>
      <c r="P30" s="353">
        <f t="shared" si="95"/>
        <v>1.3859218168169249</v>
      </c>
      <c r="Q30" s="353">
        <f t="shared" si="95"/>
        <v>1.3696003980043738</v>
      </c>
      <c r="R30" s="353">
        <f t="shared" si="95"/>
        <v>1.3455568807048293</v>
      </c>
      <c r="S30" s="353">
        <f t="shared" si="95"/>
        <v>1.3108475501901964</v>
      </c>
      <c r="T30" s="353">
        <f t="shared" si="95"/>
        <v>1.2872316413155245</v>
      </c>
      <c r="U30" s="353">
        <f t="shared" si="95"/>
        <v>1.242826358365221</v>
      </c>
      <c r="V30" s="353">
        <f t="shared" si="95"/>
        <v>1.2006271638534771</v>
      </c>
      <c r="W30" s="353">
        <f t="shared" si="95"/>
        <v>1.1621726074002154</v>
      </c>
      <c r="X30" s="353">
        <f t="shared" si="95"/>
        <v>1.1265813782084215</v>
      </c>
      <c r="Y30" s="353">
        <f t="shared" si="95"/>
        <v>1.1041397706046248</v>
      </c>
      <c r="Z30" s="353">
        <f t="shared" si="95"/>
        <v>1.0745203593462955</v>
      </c>
      <c r="AA30" s="353">
        <f t="shared" si="95"/>
        <v>1.0463462302853668</v>
      </c>
      <c r="AB30" s="353">
        <f t="shared" si="95"/>
        <v>1.0271410408711972</v>
      </c>
      <c r="AC30" s="353">
        <f t="shared" si="95"/>
        <v>1.0080599834731272</v>
      </c>
      <c r="AD30" s="353">
        <f t="shared" si="95"/>
        <v>1.0004406689897518</v>
      </c>
      <c r="AE30" s="353">
        <f t="shared" si="95"/>
        <v>0.99946612134680191</v>
      </c>
      <c r="AF30" s="353">
        <f t="shared" ref="AF30" si="96">SUM(U23:AF23)/SUM(U24:AF24)</f>
        <v>0.99544992371852292</v>
      </c>
      <c r="AG30" s="353">
        <f t="shared" ref="AG30" si="97">SUM(V23:AG23)/SUM(V24:AG24)</f>
        <v>0.99585061590254054</v>
      </c>
      <c r="AH30" s="353">
        <f t="shared" ref="AH30" si="98">SUM(W23:AH23)/SUM(W24:AH24)</f>
        <v>1.004723593825529</v>
      </c>
      <c r="AI30" s="353">
        <f t="shared" ref="AI30" si="99">SUM(X23:AI23)/SUM(X24:AI24)</f>
        <v>1.0117174929823987</v>
      </c>
      <c r="AJ30" s="353">
        <f t="shared" ref="AJ30" si="100">SUM(Y23:AJ23)/SUM(Y24:AJ24)</f>
        <v>1.0207843407659927</v>
      </c>
      <c r="AK30" s="353">
        <f t="shared" ref="AK30" si="101">SUM(Z23:AK23)/SUM(Z24:AK24)</f>
        <v>1.0352904862675378</v>
      </c>
      <c r="AL30" s="353">
        <f t="shared" ref="AL30" si="102">SUM(AA23:AL23)/SUM(AA24:AL24)</f>
        <v>1.0512868425165647</v>
      </c>
      <c r="AM30" s="353">
        <f t="shared" ref="AM30" si="103">SUM(AB23:AM23)/SUM(AB24:AM24)</f>
        <v>1.0784776975967991</v>
      </c>
      <c r="AN30" s="353">
        <f t="shared" ref="AN30" si="104">SUM(AC23:AN23)/SUM(AC24:AN24)</f>
        <v>1.0993788250238881</v>
      </c>
      <c r="AO30" s="353">
        <f t="shared" ref="AO30" si="105">SUM(AD23:AO23)/SUM(AD24:AO24)</f>
        <v>1.1197315379251747</v>
      </c>
      <c r="AP30" s="353">
        <f t="shared" ref="AP30" si="106">SUM(AE23:AP23)/SUM(AE24:AP24)</f>
        <v>1.1408910397703842</v>
      </c>
      <c r="AQ30" s="353">
        <f t="shared" ref="AQ30" si="107">SUM(AF23:AQ23)/SUM(AF24:AQ24)</f>
        <v>1.1630151541478964</v>
      </c>
      <c r="AR30" s="353">
        <f t="shared" ref="AR30" si="108">SUM(AG23:AR23)/SUM(AG24:AR24)</f>
        <v>1.190970327790041</v>
      </c>
      <c r="AS30" s="353">
        <f t="shared" ref="AS30" si="109">SUM(AH23:AS23)/SUM(AH24:AS24)</f>
        <v>1.2180828832719111</v>
      </c>
      <c r="AT30" s="353">
        <f t="shared" ref="AT30" si="110">SUM(AI23:AT23)/SUM(AI24:AT24)</f>
        <v>1.2452668098918593</v>
      </c>
      <c r="AU30" s="353">
        <f t="shared" ref="AU30" si="111">SUM(AJ23:AU23)/SUM(AJ24:AU24)</f>
        <v>1.2743512517208118</v>
      </c>
      <c r="AV30" s="353">
        <f t="shared" ref="AV30" si="112">SUM(AK23:AV23)/SUM(AK24:AV24)</f>
        <v>1.3060676214597167</v>
      </c>
      <c r="AW30" s="353">
        <f t="shared" ref="AW30" si="113">SUM(AL23:AW23)/SUM(AL24:AW24)</f>
        <v>1.33051076030985</v>
      </c>
      <c r="AX30" s="353">
        <f t="shared" ref="AX30" si="114">SUM(AM23:AX23)/SUM(AM24:AX24)</f>
        <v>1.479202760772776</v>
      </c>
      <c r="AY30" s="353">
        <f t="shared" ref="AY30" si="115">SUM(AN23:AY23)/SUM(AN24:AY24)</f>
        <v>1.635297341122018</v>
      </c>
      <c r="AZ30" s="353">
        <f t="shared" ref="AZ30" si="116">SUM(AO23:AZ23)/SUM(AO24:AZ24)</f>
        <v>1.8388630580417866</v>
      </c>
      <c r="BA30" s="353">
        <f t="shared" ref="BA30" si="117">SUM(AP23:BA23)/SUM(AP24:BA24)</f>
        <v>2.0870466634986897</v>
      </c>
      <c r="BB30" s="353">
        <f t="shared" ref="BB30" si="118">SUM(AQ23:BB23)/SUM(AQ24:BB24)</f>
        <v>2.401206520182003</v>
      </c>
      <c r="BC30" s="353">
        <f t="shared" ref="BC30" si="119">SUM(AR23:BC23)/SUM(AR24:BC24)</f>
        <v>2.7960781445019265</v>
      </c>
      <c r="BD30" s="353">
        <f t="shared" ref="BD30" si="120">SUM(AS23:BD23)/SUM(AS24:BD24)</f>
        <v>3.3241524786609342</v>
      </c>
      <c r="BE30" s="353">
        <f t="shared" ref="BE30" si="121">SUM(AT23:BE23)/SUM(AT24:BE24)</f>
        <v>4.0728698055149275</v>
      </c>
      <c r="BF30" s="353">
        <f t="shared" ref="BF30" si="122">SUM(AU23:BF23)/SUM(AU24:BF24)</f>
        <v>5.14401359902467</v>
      </c>
      <c r="BG30" s="353">
        <f t="shared" ref="BG30" si="123">SUM(AV23:BG23)/SUM(AV24:BG24)</f>
        <v>6.9282272163395753</v>
      </c>
      <c r="BH30" s="353">
        <f t="shared" ref="BH30" si="124">SUM(AW23:BH23)/SUM(AW24:BH24)</f>
        <v>10.168431234689116</v>
      </c>
      <c r="BI30" s="353">
        <f t="shared" ref="BI30" si="125">SUM(AX23:BI23)/SUM(AX24:BI24)</f>
        <v>18.64944754065813</v>
      </c>
      <c r="BJ30" s="353">
        <f t="shared" ref="BJ30" si="126">SUM(AY23:BJ23)/SUM(AY24:BJ24)</f>
        <v>20.504815696321405</v>
      </c>
      <c r="BK30" s="353">
        <f t="shared" ref="BK30" si="127">SUM(AZ23:BK23)/SUM(AZ24:BK24)</f>
        <v>22.706571474819302</v>
      </c>
      <c r="BL30" s="353">
        <f t="shared" ref="BL30" si="128">SUM(BA23:BL23)/SUM(BA24:BL24)</f>
        <v>25.352072741566612</v>
      </c>
      <c r="BM30" s="353">
        <f t="shared" ref="BM30" si="129">SUM(BB23:BM23)/SUM(BB24:BM24)</f>
        <v>28.572978083432933</v>
      </c>
      <c r="BN30" s="353">
        <f t="shared" ref="BN30" si="130">SUM(BC23:BN23)/SUM(BC24:BN24)</f>
        <v>32.640933959145855</v>
      </c>
      <c r="BO30" s="353">
        <f t="shared" ref="BO30" si="131">SUM(BD23:BO23)/SUM(BD24:BO24)</f>
        <v>37.853716353574086</v>
      </c>
      <c r="BP30" s="353">
        <f t="shared" ref="BP30" si="132">SUM(BE23:BP23)/SUM(BE24:BP24)</f>
        <v>44.766268417813428</v>
      </c>
      <c r="BQ30" s="353">
        <f t="shared" ref="BQ30" si="133">SUM(BF23:BQ23)/SUM(BF24:BQ24)</f>
        <v>54.426687808462042</v>
      </c>
      <c r="BR30" s="353">
        <f t="shared" ref="BR30" si="134">SUM(BG23:BR23)/SUM(BG24:BR24)</f>
        <v>68.710854267354591</v>
      </c>
      <c r="BS30" s="353">
        <f t="shared" ref="BS30" si="135">SUM(BH23:BS23)/SUM(BH24:BS24)</f>
        <v>92.26700932710159</v>
      </c>
      <c r="BT30" s="353">
        <f t="shared" ref="BT30" si="136">SUM(BI23:BT23)/SUM(BI24:BT24)</f>
        <v>138.21311967265635</v>
      </c>
      <c r="BU30" s="353">
        <f t="shared" ref="BU30" si="137">SUM(BJ23:BU23)/SUM(BJ24:BU24)</f>
        <v>267.43987139149607</v>
      </c>
    </row>
    <row r="33" spans="1:74" x14ac:dyDescent="0.3">
      <c r="A33" s="351" t="s">
        <v>466</v>
      </c>
      <c r="B33" s="352">
        <f>B26</f>
        <v>44562</v>
      </c>
      <c r="C33" s="352">
        <f t="shared" ref="C33:AE33" si="138">C26</f>
        <v>44593</v>
      </c>
      <c r="D33" s="352">
        <f t="shared" si="138"/>
        <v>44621</v>
      </c>
      <c r="E33" s="352">
        <f t="shared" si="138"/>
        <v>44652</v>
      </c>
      <c r="F33" s="352">
        <f t="shared" si="138"/>
        <v>44682</v>
      </c>
      <c r="G33" s="352">
        <f t="shared" si="138"/>
        <v>44713</v>
      </c>
      <c r="H33" s="352">
        <f t="shared" si="138"/>
        <v>44743</v>
      </c>
      <c r="I33" s="352">
        <f t="shared" si="138"/>
        <v>44774</v>
      </c>
      <c r="J33" s="352">
        <f t="shared" si="138"/>
        <v>44805</v>
      </c>
      <c r="K33" s="352">
        <f t="shared" si="138"/>
        <v>44835</v>
      </c>
      <c r="L33" s="352">
        <f t="shared" si="138"/>
        <v>44866</v>
      </c>
      <c r="M33" s="352">
        <f t="shared" si="138"/>
        <v>44896</v>
      </c>
      <c r="N33" s="352">
        <f t="shared" si="138"/>
        <v>44927</v>
      </c>
      <c r="O33" s="352">
        <f t="shared" si="138"/>
        <v>44958</v>
      </c>
      <c r="P33" s="352">
        <f t="shared" si="138"/>
        <v>44986</v>
      </c>
      <c r="Q33" s="352">
        <f t="shared" si="138"/>
        <v>45017</v>
      </c>
      <c r="R33" s="352">
        <f t="shared" si="138"/>
        <v>45047</v>
      </c>
      <c r="S33" s="352">
        <f t="shared" si="138"/>
        <v>45078</v>
      </c>
      <c r="T33" s="352">
        <f t="shared" si="138"/>
        <v>45108</v>
      </c>
      <c r="U33" s="352">
        <f t="shared" si="138"/>
        <v>45139</v>
      </c>
      <c r="V33" s="352">
        <f t="shared" si="138"/>
        <v>45170</v>
      </c>
      <c r="W33" s="352">
        <f t="shared" si="138"/>
        <v>45200</v>
      </c>
      <c r="X33" s="352">
        <f t="shared" si="138"/>
        <v>45231</v>
      </c>
      <c r="Y33" s="352">
        <f t="shared" si="138"/>
        <v>45261</v>
      </c>
      <c r="Z33" s="352">
        <f t="shared" si="138"/>
        <v>45292</v>
      </c>
      <c r="AA33" s="352">
        <f t="shared" si="138"/>
        <v>45323</v>
      </c>
      <c r="AB33" s="352">
        <f t="shared" si="138"/>
        <v>45352</v>
      </c>
      <c r="AC33" s="352">
        <f t="shared" si="138"/>
        <v>45383</v>
      </c>
      <c r="AD33" s="352">
        <f t="shared" si="138"/>
        <v>45413</v>
      </c>
      <c r="AE33" s="352">
        <f t="shared" si="138"/>
        <v>45444</v>
      </c>
      <c r="AF33" s="352">
        <f t="shared" ref="AF33:BU33" si="139">AF26</f>
        <v>45474</v>
      </c>
      <c r="AG33" s="352">
        <f t="shared" si="139"/>
        <v>45505</v>
      </c>
      <c r="AH33" s="352">
        <f t="shared" si="139"/>
        <v>45536</v>
      </c>
      <c r="AI33" s="352">
        <f t="shared" si="139"/>
        <v>45566</v>
      </c>
      <c r="AJ33" s="352">
        <f t="shared" si="139"/>
        <v>45597</v>
      </c>
      <c r="AK33" s="352">
        <f t="shared" si="139"/>
        <v>45627</v>
      </c>
      <c r="AL33" s="352">
        <f t="shared" si="139"/>
        <v>45658</v>
      </c>
      <c r="AM33" s="352">
        <f t="shared" si="139"/>
        <v>45689</v>
      </c>
      <c r="AN33" s="352">
        <f t="shared" si="139"/>
        <v>45717</v>
      </c>
      <c r="AO33" s="352">
        <f t="shared" si="139"/>
        <v>45748</v>
      </c>
      <c r="AP33" s="352">
        <f t="shared" si="139"/>
        <v>45778</v>
      </c>
      <c r="AQ33" s="352">
        <f t="shared" si="139"/>
        <v>45809</v>
      </c>
      <c r="AR33" s="352">
        <f t="shared" si="139"/>
        <v>45839</v>
      </c>
      <c r="AS33" s="352">
        <f t="shared" si="139"/>
        <v>45870</v>
      </c>
      <c r="AT33" s="352">
        <f t="shared" si="139"/>
        <v>45901</v>
      </c>
      <c r="AU33" s="352">
        <f t="shared" si="139"/>
        <v>45931</v>
      </c>
      <c r="AV33" s="352">
        <f t="shared" si="139"/>
        <v>45962</v>
      </c>
      <c r="AW33" s="352">
        <f t="shared" si="139"/>
        <v>45992</v>
      </c>
      <c r="AX33" s="352">
        <f t="shared" si="139"/>
        <v>46023</v>
      </c>
      <c r="AY33" s="352">
        <f t="shared" si="139"/>
        <v>46054</v>
      </c>
      <c r="AZ33" s="352">
        <f t="shared" si="139"/>
        <v>46082</v>
      </c>
      <c r="BA33" s="352">
        <f t="shared" si="139"/>
        <v>46113</v>
      </c>
      <c r="BB33" s="352">
        <f t="shared" si="139"/>
        <v>46143</v>
      </c>
      <c r="BC33" s="352">
        <f t="shared" si="139"/>
        <v>46174</v>
      </c>
      <c r="BD33" s="352">
        <f t="shared" si="139"/>
        <v>46204</v>
      </c>
      <c r="BE33" s="352">
        <f t="shared" si="139"/>
        <v>46235</v>
      </c>
      <c r="BF33" s="352">
        <f t="shared" si="139"/>
        <v>46266</v>
      </c>
      <c r="BG33" s="352">
        <f t="shared" si="139"/>
        <v>46296</v>
      </c>
      <c r="BH33" s="352">
        <f t="shared" si="139"/>
        <v>46327</v>
      </c>
      <c r="BI33" s="352">
        <f t="shared" si="139"/>
        <v>46357</v>
      </c>
      <c r="BJ33" s="352">
        <f t="shared" si="139"/>
        <v>46388</v>
      </c>
      <c r="BK33" s="352">
        <f t="shared" si="139"/>
        <v>46419</v>
      </c>
      <c r="BL33" s="352">
        <f t="shared" si="139"/>
        <v>46447</v>
      </c>
      <c r="BM33" s="352">
        <f t="shared" si="139"/>
        <v>46478</v>
      </c>
      <c r="BN33" s="352">
        <f t="shared" si="139"/>
        <v>46508</v>
      </c>
      <c r="BO33" s="352">
        <f t="shared" si="139"/>
        <v>46539</v>
      </c>
      <c r="BP33" s="352">
        <f t="shared" si="139"/>
        <v>46569</v>
      </c>
      <c r="BQ33" s="352">
        <f t="shared" si="139"/>
        <v>46600</v>
      </c>
      <c r="BR33" s="352">
        <f t="shared" si="139"/>
        <v>46631</v>
      </c>
      <c r="BS33" s="352">
        <f t="shared" si="139"/>
        <v>46661</v>
      </c>
      <c r="BT33" s="352">
        <f t="shared" si="139"/>
        <v>46692</v>
      </c>
      <c r="BU33" s="352">
        <f t="shared" si="139"/>
        <v>46722</v>
      </c>
    </row>
    <row r="34" spans="1:74" x14ac:dyDescent="0.3">
      <c r="A34" s="342" t="s">
        <v>462</v>
      </c>
      <c r="B34" s="353">
        <f>B17/B24</f>
        <v>-0.38874950246852347</v>
      </c>
      <c r="C34" s="353">
        <f t="shared" ref="C34:AE34" si="140">C17/C24</f>
        <v>0.30900957680817104</v>
      </c>
      <c r="D34" s="353">
        <f t="shared" si="140"/>
        <v>-0.10687352811659349</v>
      </c>
      <c r="E34" s="353">
        <f t="shared" si="140"/>
        <v>0.25496181610163171</v>
      </c>
      <c r="F34" s="353">
        <f t="shared" si="140"/>
        <v>-0.2974265937954127</v>
      </c>
      <c r="G34" s="353">
        <f t="shared" si="140"/>
        <v>-2.1096316324203744E-2</v>
      </c>
      <c r="H34" s="353">
        <f t="shared" si="140"/>
        <v>-5.6652712073807336E-2</v>
      </c>
      <c r="I34" s="353">
        <f t="shared" si="140"/>
        <v>-0.42438064620050603</v>
      </c>
      <c r="J34" s="353">
        <f t="shared" si="140"/>
        <v>-0.43009223480979286</v>
      </c>
      <c r="K34" s="353">
        <f t="shared" si="140"/>
        <v>-0.46040175957139262</v>
      </c>
      <c r="L34" s="353">
        <f t="shared" si="140"/>
        <v>-0.44178687237523834</v>
      </c>
      <c r="M34" s="353">
        <f t="shared" si="140"/>
        <v>-0.49602611718144979</v>
      </c>
      <c r="N34" s="353">
        <f t="shared" si="140"/>
        <v>-0.50781322234821924</v>
      </c>
      <c r="O34" s="353">
        <f t="shared" si="140"/>
        <v>-0.42976764810877627</v>
      </c>
      <c r="P34" s="353">
        <f t="shared" si="140"/>
        <v>-0.50318532839437569</v>
      </c>
      <c r="Q34" s="353">
        <f t="shared" si="140"/>
        <v>-0.45638227864159925</v>
      </c>
      <c r="R34" s="353">
        <f t="shared" si="140"/>
        <v>-0.53048307612534773</v>
      </c>
      <c r="S34" s="353">
        <f t="shared" si="140"/>
        <v>-0.55076831219277245</v>
      </c>
      <c r="T34" s="353">
        <f t="shared" si="140"/>
        <v>-0.47999431279643529</v>
      </c>
      <c r="U34" s="353">
        <f t="shared" si="140"/>
        <v>-0.52787900213217631</v>
      </c>
      <c r="V34" s="353">
        <f t="shared" si="140"/>
        <v>-0.5393099840044302</v>
      </c>
      <c r="W34" s="353">
        <f t="shared" si="140"/>
        <v>-0.52224626895448412</v>
      </c>
      <c r="X34" s="353">
        <f t="shared" si="140"/>
        <v>-0.52427805709948139</v>
      </c>
      <c r="Y34" s="353">
        <f t="shared" si="140"/>
        <v>-0.46705023067603063</v>
      </c>
      <c r="Z34" s="353">
        <f t="shared" si="140"/>
        <v>-0.53444746793180531</v>
      </c>
      <c r="AA34" s="353">
        <f t="shared" si="140"/>
        <v>-0.51143312883104075</v>
      </c>
      <c r="AB34" s="353">
        <f t="shared" si="140"/>
        <v>-0.48048614575783483</v>
      </c>
      <c r="AC34" s="353">
        <f t="shared" si="140"/>
        <v>-0.47031236703151164</v>
      </c>
      <c r="AD34" s="353">
        <f t="shared" si="140"/>
        <v>-0.43071428661265471</v>
      </c>
      <c r="AE34" s="353">
        <f t="shared" si="140"/>
        <v>-0.40282277143504702</v>
      </c>
      <c r="AF34" s="353">
        <f t="shared" ref="AF34:BU34" si="141">AF17/AF24</f>
        <v>-0.385006941198897</v>
      </c>
      <c r="AG34" s="353">
        <f t="shared" si="141"/>
        <v>-0.39923046693584857</v>
      </c>
      <c r="AH34" s="353">
        <f t="shared" si="141"/>
        <v>-0.3198326013184552</v>
      </c>
      <c r="AI34" s="353">
        <f t="shared" si="141"/>
        <v>-0.33999913357205652</v>
      </c>
      <c r="AJ34" s="353">
        <f t="shared" si="141"/>
        <v>-0.3239868860258987</v>
      </c>
      <c r="AK34" s="353">
        <f t="shared" si="141"/>
        <v>-0.2281054236648746</v>
      </c>
      <c r="AL34" s="353">
        <f t="shared" si="141"/>
        <v>-0.29026654995925383</v>
      </c>
      <c r="AM34" s="353">
        <f t="shared" si="141"/>
        <v>-0.12961188450575944</v>
      </c>
      <c r="AN34" s="353">
        <f t="shared" si="141"/>
        <v>-0.19047577213714437</v>
      </c>
      <c r="AO34" s="353">
        <f t="shared" si="141"/>
        <v>-0.18681174512462537</v>
      </c>
      <c r="AP34" s="353">
        <f t="shared" si="141"/>
        <v>-0.14427975629997394</v>
      </c>
      <c r="AQ34" s="353">
        <f t="shared" si="141"/>
        <v>-0.10110957153273717</v>
      </c>
      <c r="AR34" s="353">
        <f t="shared" si="141"/>
        <v>-2.9268102517711836E-2</v>
      </c>
      <c r="AS34" s="353">
        <f t="shared" si="141"/>
        <v>-5.9978323896633226E-2</v>
      </c>
      <c r="AT34" s="353">
        <f t="shared" si="141"/>
        <v>6.4630008122140434E-3</v>
      </c>
      <c r="AU34" s="353">
        <f t="shared" si="141"/>
        <v>-1.0834434989669824E-3</v>
      </c>
      <c r="AV34" s="353">
        <f t="shared" si="141"/>
        <v>5.7821628714049687E-2</v>
      </c>
      <c r="AW34" s="353">
        <f t="shared" si="141"/>
        <v>5.6480090229311636E-2</v>
      </c>
      <c r="AX34" s="353">
        <f t="shared" si="141"/>
        <v>13.486690397003999</v>
      </c>
      <c r="AY34" s="353">
        <f t="shared" si="141"/>
        <v>13.494293269157451</v>
      </c>
      <c r="AZ34" s="353">
        <f t="shared" si="141"/>
        <v>13.522300074331698</v>
      </c>
      <c r="BA34" s="353">
        <f t="shared" si="141"/>
        <v>13.560750325318981</v>
      </c>
      <c r="BB34" s="353">
        <f t="shared" si="141"/>
        <v>13.464305754349155</v>
      </c>
      <c r="BC34" s="353">
        <f t="shared" si="141"/>
        <v>13.539550096274544</v>
      </c>
      <c r="BD34" s="353">
        <f t="shared" si="141"/>
        <v>13.685246916133851</v>
      </c>
      <c r="BE34" s="353">
        <f t="shared" si="141"/>
        <v>13.758126787566999</v>
      </c>
      <c r="BF34" s="353">
        <f t="shared" si="141"/>
        <v>13.900985672552025</v>
      </c>
      <c r="BG34" s="353">
        <f t="shared" si="141"/>
        <v>13.969516793653677</v>
      </c>
      <c r="BH34" s="353">
        <f t="shared" si="141"/>
        <v>14.041548367494345</v>
      </c>
      <c r="BI34" s="353">
        <f t="shared" si="141"/>
        <v>14.177180066430907</v>
      </c>
      <c r="BJ34" s="353">
        <f t="shared" si="141"/>
        <v>241.73449848394185</v>
      </c>
      <c r="BK34" s="353">
        <f t="shared" si="141"/>
        <v>249.98877943957018</v>
      </c>
      <c r="BL34" s="353">
        <f t="shared" si="141"/>
        <v>258.25266204238613</v>
      </c>
      <c r="BM34" s="353">
        <f t="shared" si="141"/>
        <v>253.09754793532187</v>
      </c>
      <c r="BN34" s="353">
        <f t="shared" si="141"/>
        <v>261.75008976672984</v>
      </c>
      <c r="BO34" s="353">
        <f t="shared" si="141"/>
        <v>256.98722435620755</v>
      </c>
      <c r="BP34" s="353">
        <f t="shared" si="141"/>
        <v>265.51667321541987</v>
      </c>
      <c r="BQ34" s="353">
        <f t="shared" si="141"/>
        <v>274.201018459875</v>
      </c>
      <c r="BR34" s="353">
        <f t="shared" si="141"/>
        <v>269.51461701866742</v>
      </c>
      <c r="BS34" s="353">
        <f t="shared" si="141"/>
        <v>278.08071468264967</v>
      </c>
      <c r="BT34" s="353">
        <f t="shared" si="141"/>
        <v>273.71301480177442</v>
      </c>
      <c r="BU34" s="353">
        <f t="shared" si="141"/>
        <v>282.16957924791654</v>
      </c>
    </row>
    <row r="35" spans="1:74" x14ac:dyDescent="0.3">
      <c r="A35" s="342" t="s">
        <v>463</v>
      </c>
      <c r="B35" s="354"/>
      <c r="C35" s="354"/>
      <c r="D35" s="353">
        <f>SUM(B17:D17)/SUM(B24:D24)</f>
        <v>-6.9883146337204924E-2</v>
      </c>
      <c r="E35" s="353">
        <f t="shared" ref="E35:I35" si="142">SUM(C17:E17)/SUM(C24:E24)</f>
        <v>0.14163885158146128</v>
      </c>
      <c r="F35" s="353">
        <f t="shared" si="142"/>
        <v>-6.9387423879607113E-2</v>
      </c>
      <c r="G35" s="353">
        <f t="shared" si="142"/>
        <v>-4.3450396209683669E-2</v>
      </c>
      <c r="H35" s="353">
        <f t="shared" si="142"/>
        <v>-0.13191534590778534</v>
      </c>
      <c r="I35" s="353">
        <f t="shared" si="142"/>
        <v>-0.25633476591312948</v>
      </c>
      <c r="J35" s="353">
        <f>SUM(H17:J17)/SUM(H24:J24)</f>
        <v>-0.36338369734895998</v>
      </c>
      <c r="K35" s="353">
        <f t="shared" ref="K35" si="143">SUM(I17:K17)/SUM(I24:K24)</f>
        <v>-0.43863781319944506</v>
      </c>
      <c r="L35" s="353">
        <f t="shared" ref="L35" si="144">SUM(J17:L17)/SUM(J24:L24)</f>
        <v>-0.44427397947063246</v>
      </c>
      <c r="M35" s="353">
        <f t="shared" ref="M35:O35" si="145">SUM(K17:M17)/SUM(K24:M24)</f>
        <v>-0.46732232993797274</v>
      </c>
      <c r="N35" s="353">
        <f t="shared" si="145"/>
        <v>-0.48373415294899025</v>
      </c>
      <c r="O35" s="353">
        <f t="shared" si="145"/>
        <v>-0.47886951758331503</v>
      </c>
      <c r="P35" s="353">
        <f>SUM(N17:P17)/SUM(N24:P24)</f>
        <v>-0.481901565718243</v>
      </c>
      <c r="Q35" s="353">
        <f t="shared" ref="Q35" si="146">SUM(O17:Q17)/SUM(O24:Q24)</f>
        <v>-0.46451081583410064</v>
      </c>
      <c r="R35" s="353">
        <f t="shared" ref="R35" si="147">SUM(P17:R17)/SUM(P24:R24)</f>
        <v>-0.49782879531171476</v>
      </c>
      <c r="S35" s="353">
        <f t="shared" ref="S35:AE35" si="148">SUM(Q17:S17)/SUM(Q24:S24)</f>
        <v>-0.5149372433549545</v>
      </c>
      <c r="T35" s="353">
        <f t="shared" si="148"/>
        <v>-0.51966740074908191</v>
      </c>
      <c r="U35" s="353">
        <f t="shared" si="148"/>
        <v>-0.51938298745064593</v>
      </c>
      <c r="V35" s="353">
        <f t="shared" si="148"/>
        <v>-0.51697665185258246</v>
      </c>
      <c r="W35" s="353">
        <f t="shared" si="148"/>
        <v>-0.52963869560083665</v>
      </c>
      <c r="X35" s="353">
        <f t="shared" si="148"/>
        <v>-0.52836746761486764</v>
      </c>
      <c r="Y35" s="353">
        <f t="shared" si="148"/>
        <v>-0.50383439513412887</v>
      </c>
      <c r="Z35" s="353">
        <f t="shared" si="148"/>
        <v>-0.50883834891143931</v>
      </c>
      <c r="AA35" s="353">
        <f t="shared" si="148"/>
        <v>-0.50492477338631003</v>
      </c>
      <c r="AB35" s="353">
        <f t="shared" si="148"/>
        <v>-0.50849374126188029</v>
      </c>
      <c r="AC35" s="353">
        <f t="shared" si="148"/>
        <v>-0.48674473968041687</v>
      </c>
      <c r="AD35" s="353">
        <f t="shared" si="148"/>
        <v>-0.46021993162772556</v>
      </c>
      <c r="AE35" s="353">
        <f t="shared" si="148"/>
        <v>-0.4344743264909815</v>
      </c>
      <c r="AF35" s="353">
        <f t="shared" ref="AF35" si="149">SUM(AD17:AF17)/SUM(AD24:AF24)</f>
        <v>-0.40602515473982237</v>
      </c>
      <c r="AG35" s="353">
        <f t="shared" ref="AG35" si="150">SUM(AE17:AG17)/SUM(AE24:AG24)</f>
        <v>-0.39560753810901556</v>
      </c>
      <c r="AH35" s="353">
        <f t="shared" ref="AH35" si="151">SUM(AF17:AH17)/SUM(AF24:AH24)</f>
        <v>-0.36767235640795171</v>
      </c>
      <c r="AI35" s="353">
        <f t="shared" ref="AI35" si="152">SUM(AG17:AI17)/SUM(AG24:AI24)</f>
        <v>-0.35266884793186742</v>
      </c>
      <c r="AJ35" s="353">
        <f t="shared" ref="AJ35" si="153">SUM(AH17:AJ17)/SUM(AH24:AJ24)</f>
        <v>-0.32806832405394615</v>
      </c>
      <c r="AK35" s="353">
        <f t="shared" ref="AK35" si="154">SUM(AI17:AK17)/SUM(AI24:AK24)</f>
        <v>-0.2969602367033925</v>
      </c>
      <c r="AL35" s="353">
        <f t="shared" ref="AL35" si="155">SUM(AJ17:AL17)/SUM(AJ24:AL24)</f>
        <v>-0.28024705654045151</v>
      </c>
      <c r="AM35" s="353">
        <f t="shared" ref="AM35" si="156">SUM(AK17:AM17)/SUM(AK24:AM24)</f>
        <v>-0.21851093400856142</v>
      </c>
      <c r="AN35" s="353">
        <f t="shared" ref="AN35" si="157">SUM(AL17:AN17)/SUM(AL24:AN24)</f>
        <v>-0.20556360528015294</v>
      </c>
      <c r="AO35" s="353">
        <f t="shared" ref="AO35" si="158">SUM(AM17:AO17)/SUM(AM24:AO24)</f>
        <v>-0.16999944916460999</v>
      </c>
      <c r="AP35" s="353">
        <f t="shared" ref="AP35" si="159">SUM(AN17:AP17)/SUM(AN24:AP24)</f>
        <v>-0.17369827117390768</v>
      </c>
      <c r="AQ35" s="353">
        <f t="shared" ref="AQ35" si="160">SUM(AO17:AQ17)/SUM(AO24:AQ24)</f>
        <v>-0.14400377220909577</v>
      </c>
      <c r="AR35" s="353">
        <f t="shared" ref="AR35" si="161">SUM(AP17:AR17)/SUM(AP24:AR24)</f>
        <v>-9.1330671944139755E-2</v>
      </c>
      <c r="AS35" s="353">
        <f t="shared" ref="AS35" si="162">SUM(AQ17:AS17)/SUM(AQ24:AS24)</f>
        <v>-6.3016996798976363E-2</v>
      </c>
      <c r="AT35" s="353">
        <f t="shared" ref="AT35" si="163">SUM(AR17:AT17)/SUM(AR24:AT24)</f>
        <v>-2.7899720077219997E-2</v>
      </c>
      <c r="AU35" s="353">
        <f t="shared" ref="AU35" si="164">SUM(AS17:AU17)/SUM(AS24:AU24)</f>
        <v>-1.8395256957076566E-2</v>
      </c>
      <c r="AV35" s="353">
        <f t="shared" ref="AV35" si="165">SUM(AT17:AV17)/SUM(AT24:AV24)</f>
        <v>2.088959472233828E-2</v>
      </c>
      <c r="AW35" s="353">
        <f t="shared" ref="AW35" si="166">SUM(AU17:AW17)/SUM(AU24:AW24)</f>
        <v>3.7587717100669646E-2</v>
      </c>
      <c r="AX35" s="353">
        <f t="shared" ref="AX35" si="167">SUM(AV17:AX17)/SUM(AV24:AX24)</f>
        <v>0.57009527036892327</v>
      </c>
      <c r="AY35" s="353">
        <f t="shared" ref="AY35" si="168">SUM(AW17:AY17)/SUM(AW24:AY24)</f>
        <v>1.8947203036399218</v>
      </c>
      <c r="AZ35" s="353">
        <f t="shared" ref="AZ35" si="169">SUM(AX17:AZ17)/SUM(AX24:AZ24)</f>
        <v>13.501435024478557</v>
      </c>
      <c r="BA35" s="353">
        <f t="shared" ref="BA35" si="170">SUM(AY17:BA17)/SUM(AY24:BA24)</f>
        <v>13.526466576384609</v>
      </c>
      <c r="BB35" s="353">
        <f t="shared" ref="BB35" si="171">SUM(AZ17:BB17)/SUM(AZ24:BB24)</f>
        <v>13.514879026272627</v>
      </c>
      <c r="BC35" s="353">
        <f t="shared" ref="BC35" si="172">SUM(BA17:BC17)/SUM(BA24:BC24)</f>
        <v>13.52114860104524</v>
      </c>
      <c r="BD35" s="353">
        <f t="shared" ref="BD35" si="173">SUM(BB17:BD17)/SUM(BB24:BD24)</f>
        <v>13.56550808698996</v>
      </c>
      <c r="BE35" s="353">
        <f t="shared" ref="BE35" si="174">SUM(BC17:BE17)/SUM(BC24:BE24)</f>
        <v>13.663409399772169</v>
      </c>
      <c r="BF35" s="353">
        <f t="shared" ref="BF35" si="175">SUM(BD17:BF17)/SUM(BD24:BF24)</f>
        <v>13.783894980077314</v>
      </c>
      <c r="BG35" s="353">
        <f t="shared" ref="BG35" si="176">SUM(BE17:BG17)/SUM(BE24:BG24)</f>
        <v>13.878574864895398</v>
      </c>
      <c r="BH35" s="353">
        <f t="shared" ref="BH35" si="177">SUM(BF17:BH17)/SUM(BF24:BH24)</f>
        <v>13.972396602915254</v>
      </c>
      <c r="BI35" s="353">
        <f t="shared" ref="BI35" si="178">SUM(BG17:BI17)/SUM(BG24:BI24)</f>
        <v>14.065113249941923</v>
      </c>
      <c r="BJ35" s="353">
        <f t="shared" ref="BJ35" si="179">SUM(BH17:BJ17)/SUM(BH24:BJ24)</f>
        <v>22.813924880419837</v>
      </c>
      <c r="BK35" s="353">
        <f t="shared" ref="BK35" si="180">SUM(BI17:BK17)/SUM(BI24:BK24)</f>
        <v>45.534061170737822</v>
      </c>
      <c r="BL35" s="353">
        <f t="shared" ref="BL35" si="181">SUM(BJ17:BL17)/SUM(BJ24:BL24)</f>
        <v>249.99197998863272</v>
      </c>
      <c r="BM35" s="353">
        <f t="shared" ref="BM35" si="182">SUM(BK17:BM17)/SUM(BK24:BM24)</f>
        <v>253.76726104447874</v>
      </c>
      <c r="BN35" s="353">
        <f t="shared" ref="BN35" si="183">SUM(BL17:BN17)/SUM(BL24:BN24)</f>
        <v>257.69023273396311</v>
      </c>
      <c r="BO35" s="353">
        <f t="shared" ref="BO35" si="184">SUM(BM17:BO17)/SUM(BM24:BO24)</f>
        <v>257.27326902522645</v>
      </c>
      <c r="BP35" s="353">
        <f t="shared" ref="BP35" si="185">SUM(BN17:BP17)/SUM(BN24:BP24)</f>
        <v>261.41236706780364</v>
      </c>
      <c r="BQ35" s="353">
        <f t="shared" ref="BQ35" si="186">SUM(BO17:BQ17)/SUM(BO24:BQ24)</f>
        <v>265.56830534383414</v>
      </c>
      <c r="BR35" s="353">
        <f t="shared" ref="BR35" si="187">SUM(BP17:BR17)/SUM(BP24:BR24)</f>
        <v>269.74034083439204</v>
      </c>
      <c r="BS35" s="353">
        <f t="shared" ref="BS35" si="188">SUM(BQ17:BS17)/SUM(BQ24:BS24)</f>
        <v>273.92777959556707</v>
      </c>
      <c r="BT35" s="353">
        <f t="shared" ref="BT35" si="189">SUM(BR17:BT17)/SUM(BR24:BT24)</f>
        <v>273.76856705260462</v>
      </c>
      <c r="BU35" s="353">
        <f t="shared" ref="BU35" si="190">SUM(BS17:BU17)/SUM(BS24:BU24)</f>
        <v>277.9863396527515</v>
      </c>
    </row>
    <row r="36" spans="1:74" x14ac:dyDescent="0.3">
      <c r="A36" s="342" t="s">
        <v>464</v>
      </c>
      <c r="B36" s="354"/>
      <c r="C36" s="354"/>
      <c r="D36" s="354"/>
      <c r="E36" s="354"/>
      <c r="F36" s="354"/>
      <c r="G36" s="353">
        <f t="shared" ref="G36:AE36" si="191">SUM(C17:G17)/SUM(C24:G24)</f>
        <v>-4.6680150739008448E-3</v>
      </c>
      <c r="H36" s="353">
        <f t="shared" si="191"/>
        <v>-5.724496867015421E-2</v>
      </c>
      <c r="I36" s="353">
        <f t="shared" si="191"/>
        <v>-0.19511562246818315</v>
      </c>
      <c r="J36" s="353">
        <f t="shared" si="191"/>
        <v>-0.31636810871626869</v>
      </c>
      <c r="K36" s="353">
        <f t="shared" si="191"/>
        <v>-0.35794691115266219</v>
      </c>
      <c r="L36" s="353">
        <f t="shared" si="191"/>
        <v>-0.40416038457713788</v>
      </c>
      <c r="M36" s="353">
        <f t="shared" si="191"/>
        <v>-0.45217698655751465</v>
      </c>
      <c r="N36" s="353">
        <f t="shared" si="191"/>
        <v>-0.46956021877604792</v>
      </c>
      <c r="O36" s="353">
        <f t="shared" si="191"/>
        <v>-0.46854885887026132</v>
      </c>
      <c r="P36" s="353">
        <f t="shared" si="191"/>
        <v>-0.4775903453693453</v>
      </c>
      <c r="Q36" s="353">
        <f t="shared" si="191"/>
        <v>-0.47925696107041355</v>
      </c>
      <c r="R36" s="353">
        <f t="shared" si="191"/>
        <v>-0.48761172095627836</v>
      </c>
      <c r="S36" s="353">
        <f t="shared" si="191"/>
        <v>-0.49807368699802429</v>
      </c>
      <c r="T36" s="353">
        <f t="shared" si="191"/>
        <v>-0.50507486025837534</v>
      </c>
      <c r="U36" s="353">
        <f t="shared" si="191"/>
        <v>-0.51062706325170359</v>
      </c>
      <c r="V36" s="353">
        <f t="shared" si="191"/>
        <v>-0.52575715884941276</v>
      </c>
      <c r="W36" s="353">
        <f t="shared" si="191"/>
        <v>-0.52416779312458117</v>
      </c>
      <c r="X36" s="353">
        <f t="shared" si="191"/>
        <v>-0.51965768131556855</v>
      </c>
      <c r="Y36" s="353">
        <f t="shared" si="191"/>
        <v>-0.51508200942065163</v>
      </c>
      <c r="Z36" s="353">
        <f t="shared" si="191"/>
        <v>-0.51703375027217924</v>
      </c>
      <c r="AA36" s="353">
        <f t="shared" si="191"/>
        <v>-0.51193054056997767</v>
      </c>
      <c r="AB36" s="353">
        <f t="shared" si="191"/>
        <v>-0.50328554911933321</v>
      </c>
      <c r="AC36" s="353">
        <f t="shared" si="191"/>
        <v>-0.49266054990520025</v>
      </c>
      <c r="AD36" s="353">
        <f t="shared" si="191"/>
        <v>-0.48449118948722747</v>
      </c>
      <c r="AE36" s="353">
        <f t="shared" si="191"/>
        <v>-0.45803119357719463</v>
      </c>
      <c r="AF36" s="353">
        <f t="shared" ref="AF36" si="192">SUM(AB17:AF17)/SUM(AB24:AF24)</f>
        <v>-0.43326842201531135</v>
      </c>
      <c r="AG36" s="353">
        <f t="shared" ref="AG36" si="193">SUM(AC17:AG17)/SUM(AC24:AG24)</f>
        <v>-0.41702320543179733</v>
      </c>
      <c r="AH36" s="353">
        <f t="shared" ref="AH36" si="194">SUM(AD17:AH17)/SUM(AD24:AH24)</f>
        <v>-0.38672329662360089</v>
      </c>
      <c r="AI36" s="353">
        <f t="shared" ref="AI36" si="195">SUM(AE17:AI17)/SUM(AE24:AI24)</f>
        <v>-0.36845065845512054</v>
      </c>
      <c r="AJ36" s="353">
        <f t="shared" ref="AJ36" si="196">SUM(AF17:AJ17)/SUM(AF24:AJ24)</f>
        <v>-0.35316610200177884</v>
      </c>
      <c r="AK36" s="353">
        <f t="shared" ref="AK36" si="197">SUM(AG17:AK17)/SUM(AG24:AK24)</f>
        <v>-0.32142259109976468</v>
      </c>
      <c r="AL36" s="353">
        <f t="shared" ref="AL36" si="198">SUM(AH17:AL17)/SUM(AH24:AL24)</f>
        <v>-0.30008363237042979</v>
      </c>
      <c r="AM36" s="353">
        <f t="shared" ref="AM36" si="199">SUM(AI17:AM17)/SUM(AI24:AM24)</f>
        <v>-0.26422972779084436</v>
      </c>
      <c r="AN36" s="353">
        <f t="shared" ref="AN36" si="200">SUM(AJ17:AN17)/SUM(AJ24:AN24)</f>
        <v>-0.23361110306104285</v>
      </c>
      <c r="AO36" s="353">
        <f t="shared" ref="AO36" si="201">SUM(AK17:AO17)/SUM(AK24:AO24)</f>
        <v>-0.20645144550705766</v>
      </c>
      <c r="AP36" s="353">
        <f t="shared" ref="AP36" si="202">SUM(AL17:AP17)/SUM(AL24:AP24)</f>
        <v>-0.18923945556825611</v>
      </c>
      <c r="AQ36" s="353">
        <f t="shared" ref="AQ36" si="203">SUM(AM17:AQ17)/SUM(AM24:AQ24)</f>
        <v>-0.15087394917769151</v>
      </c>
      <c r="AR36" s="353">
        <f t="shared" ref="AR36" si="204">SUM(AN17:AR17)/SUM(AN24:AR24)</f>
        <v>-0.13002379747302267</v>
      </c>
      <c r="AS36" s="353">
        <f t="shared" ref="AS36" si="205">SUM(AO17:AS17)/SUM(AO24:AS24)</f>
        <v>-0.10362438465994915</v>
      </c>
      <c r="AT36" s="353">
        <f t="shared" ref="AT36" si="206">SUM(AP17:AT17)/SUM(AP24:AT24)</f>
        <v>-6.5702328592606801E-2</v>
      </c>
      <c r="AU36" s="353">
        <f t="shared" ref="AU36" si="207">SUM(AQ17:AU17)/SUM(AQ24:AU24)</f>
        <v>-3.6770411965375546E-2</v>
      </c>
      <c r="AV36" s="353">
        <f t="shared" ref="AV36" si="208">SUM(AR17:AV17)/SUM(AR24:AV24)</f>
        <v>-5.5592842861234759E-3</v>
      </c>
      <c r="AW36" s="353">
        <f t="shared" ref="AW36" si="209">SUM(AS17:AW17)/SUM(AS24:AW24)</f>
        <v>1.1829040136318598E-2</v>
      </c>
      <c r="AX36" s="353">
        <f t="shared" ref="AX36" si="210">SUM(AT17:AX17)/SUM(AT24:AX24)</f>
        <v>0.29249803215890108</v>
      </c>
      <c r="AY36" s="353">
        <f t="shared" ref="AY36" si="211">SUM(AU17:AY17)/SUM(AU24:AY24)</f>
        <v>0.72028273127481202</v>
      </c>
      <c r="AZ36" s="353">
        <f t="shared" ref="AZ36" si="212">SUM(AV17:AZ17)/SUM(AV24:AZ24)</f>
        <v>1.5244514737257948</v>
      </c>
      <c r="BA36" s="353">
        <f t="shared" ref="BA36" si="213">SUM(AW17:BA17)/SUM(AW24:BA24)</f>
        <v>3.3712147408198176</v>
      </c>
      <c r="BB36" s="353">
        <f t="shared" ref="BB36" si="214">SUM(AX17:BB17)/SUM(AX24:BB24)</f>
        <v>13.505612455540147</v>
      </c>
      <c r="BC36" s="353">
        <f t="shared" ref="BC36" si="215">SUM(AY17:BC17)/SUM(AY24:BC24)</f>
        <v>13.516367164913277</v>
      </c>
      <c r="BD36" s="353">
        <f t="shared" ref="BD36" si="216">SUM(AZ17:BD17)/SUM(AZ24:BD24)</f>
        <v>13.556593971399442</v>
      </c>
      <c r="BE36" s="353">
        <f t="shared" ref="BE36" si="217">SUM(BA17:BE17)/SUM(BA24:BE24)</f>
        <v>13.605989560100001</v>
      </c>
      <c r="BF36" s="353">
        <f t="shared" ref="BF36" si="218">SUM(BB17:BF17)/SUM(BB24:BF24)</f>
        <v>13.67704677462933</v>
      </c>
      <c r="BG36" s="353">
        <f t="shared" ref="BG36" si="219">SUM(BC17:BG17)/SUM(BC24:BG24)</f>
        <v>13.777948546767163</v>
      </c>
      <c r="BH36" s="353">
        <f t="shared" ref="BH36" si="220">SUM(BD17:BH17)/SUM(BD24:BH24)</f>
        <v>13.877537307340603</v>
      </c>
      <c r="BI36" s="353">
        <f t="shared" ref="BI36" si="221">SUM(BE17:BI17)/SUM(BE24:BI24)</f>
        <v>13.976218002794944</v>
      </c>
      <c r="BJ36" s="353">
        <f t="shared" ref="BJ36" si="222">SUM(BF17:BJ17)/SUM(BF24:BJ24)</f>
        <v>18.61857195454397</v>
      </c>
      <c r="BK36" s="353">
        <f t="shared" ref="BK36" si="223">SUM(BG17:BK17)/SUM(BG24:BK24)</f>
        <v>25.927425368668228</v>
      </c>
      <c r="BL36" s="353">
        <f t="shared" ref="BL36" si="224">SUM(BH17:BL17)/SUM(BH24:BL24)</f>
        <v>39.245916696241565</v>
      </c>
      <c r="BM36" s="353">
        <f t="shared" ref="BM36" si="225">SUM(BI17:BM17)/SUM(BI24:BM24)</f>
        <v>71.187124515181623</v>
      </c>
      <c r="BN36" s="353">
        <f t="shared" ref="BN36" si="226">SUM(BJ17:BN17)/SUM(BJ24:BN24)</f>
        <v>253.06165256222988</v>
      </c>
      <c r="BO36" s="353">
        <f t="shared" ref="BO36" si="227">SUM(BK17:BO17)/SUM(BK24:BO24)</f>
        <v>256.06591010785473</v>
      </c>
      <c r="BP36" s="353">
        <f t="shared" ref="BP36" si="228">SUM(BL17:BP17)/SUM(BL24:BP24)</f>
        <v>259.17428108890084</v>
      </c>
      <c r="BQ36" s="353">
        <f t="shared" ref="BQ36" si="229">SUM(BM17:BQ17)/SUM(BM24:BQ24)</f>
        <v>262.41023915274519</v>
      </c>
      <c r="BR36" s="353">
        <f t="shared" ref="BR36" si="230">SUM(BN17:BR17)/SUM(BN24:BR24)</f>
        <v>265.67156983589933</v>
      </c>
      <c r="BS36" s="353">
        <f t="shared" ref="BS36" si="231">SUM(BO17:BS17)/SUM(BO24:BS24)</f>
        <v>268.95686555252655</v>
      </c>
      <c r="BT36" s="353">
        <f t="shared" ref="BT36" si="232">SUM(BP17:BT17)/SUM(BP24:BT24)</f>
        <v>272.26482812377498</v>
      </c>
      <c r="BU36" s="353">
        <f t="shared" ref="BU36" si="233">SUM(BQ17:BU17)/SUM(BQ24:BU24)</f>
        <v>275.59376796243743</v>
      </c>
    </row>
    <row r="37" spans="1:74" x14ac:dyDescent="0.3">
      <c r="A37" s="342" t="s">
        <v>465</v>
      </c>
      <c r="B37" s="354"/>
      <c r="C37" s="354"/>
      <c r="D37" s="354"/>
      <c r="E37" s="354"/>
      <c r="F37" s="354"/>
      <c r="G37" s="354"/>
      <c r="H37" s="354"/>
      <c r="I37" s="354"/>
      <c r="J37" s="354"/>
      <c r="K37" s="354"/>
      <c r="L37" s="354"/>
      <c r="M37" s="353">
        <f>SUM(B17:M17)/SUM(B24:M24)</f>
        <v>-0.32996356208436928</v>
      </c>
      <c r="N37" s="353">
        <f t="shared" ref="N37:AE37" si="234">SUM(C17:N17)/SUM(C24:N24)</f>
        <v>-0.3536155248164034</v>
      </c>
      <c r="O37" s="353">
        <f t="shared" si="234"/>
        <v>-0.37961044395230265</v>
      </c>
      <c r="P37" s="353">
        <f t="shared" si="234"/>
        <v>-0.40312318390601465</v>
      </c>
      <c r="Q37" s="353">
        <f t="shared" si="234"/>
        <v>-0.42856300807032716</v>
      </c>
      <c r="R37" s="353">
        <f t="shared" si="234"/>
        <v>-0.44479268854876214</v>
      </c>
      <c r="S37" s="353">
        <f t="shared" si="234"/>
        <v>-0.46758654686362411</v>
      </c>
      <c r="T37" s="353">
        <f t="shared" si="234"/>
        <v>-0.48050361198715269</v>
      </c>
      <c r="U37" s="353">
        <f t="shared" si="234"/>
        <v>-0.48938178037856939</v>
      </c>
      <c r="V37" s="353">
        <f t="shared" si="234"/>
        <v>-0.4984412489298467</v>
      </c>
      <c r="W37" s="353">
        <f t="shared" si="234"/>
        <v>-0.50339855961365088</v>
      </c>
      <c r="X37" s="353">
        <f t="shared" si="234"/>
        <v>-0.5092185085921862</v>
      </c>
      <c r="Y37" s="353">
        <f t="shared" si="234"/>
        <v>-0.50558610452330421</v>
      </c>
      <c r="Z37" s="353">
        <f t="shared" si="234"/>
        <v>-0.50855397603972208</v>
      </c>
      <c r="AA37" s="353">
        <f t="shared" si="234"/>
        <v>-0.51324502566236119</v>
      </c>
      <c r="AB37" s="353">
        <f t="shared" si="234"/>
        <v>-0.5105315991022118</v>
      </c>
      <c r="AC37" s="353">
        <f t="shared" si="234"/>
        <v>-0.50979216737119626</v>
      </c>
      <c r="AD37" s="353">
        <f t="shared" si="234"/>
        <v>-0.50082845043458091</v>
      </c>
      <c r="AE37" s="353">
        <f t="shared" si="234"/>
        <v>-0.48860847733116347</v>
      </c>
      <c r="AF37" s="353">
        <f t="shared" ref="AF37" si="235">SUM(U17:AF17)/SUM(U24:AF24)</f>
        <v>-0.47945243028779172</v>
      </c>
      <c r="AG37" s="353">
        <f t="shared" ref="AG37" si="236">SUM(V17:AG17)/SUM(V24:AG24)</f>
        <v>-0.46859459032142708</v>
      </c>
      <c r="AH37" s="353">
        <f t="shared" ref="AH37" si="237">SUM(W17:AH17)/SUM(W24:AH24)</f>
        <v>-0.44996247157706265</v>
      </c>
      <c r="AI37" s="353">
        <f t="shared" ref="AI37" si="238">SUM(X17:AI17)/SUM(X24:AI24)</f>
        <v>-0.43445211852953614</v>
      </c>
      <c r="AJ37" s="353">
        <f t="shared" ref="AJ37" si="239">SUM(Y17:AJ17)/SUM(Y24:AJ24)</f>
        <v>-0.41828707584862046</v>
      </c>
      <c r="AK37" s="353">
        <f t="shared" ref="AK37" si="240">SUM(Z17:AK17)/SUM(Z24:AK24)</f>
        <v>-0.3974526298213738</v>
      </c>
      <c r="AL37" s="353">
        <f t="shared" ref="AL37" si="241">SUM(AA17:AL17)/SUM(AA24:AL24)</f>
        <v>-0.37733427559255661</v>
      </c>
      <c r="AM37" s="353">
        <f t="shared" ref="AM37" si="242">SUM(AB17:AM17)/SUM(AB24:AM24)</f>
        <v>-0.34764766755316756</v>
      </c>
      <c r="AN37" s="353">
        <f t="shared" ref="AN37" si="243">SUM(AC17:AN17)/SUM(AC24:AN24)</f>
        <v>-0.32353569354482875</v>
      </c>
      <c r="AO37" s="353">
        <f t="shared" ref="AO37" si="244">SUM(AD17:AO17)/SUM(AD24:AO24)</f>
        <v>-0.30072172481989562</v>
      </c>
      <c r="AP37" s="353">
        <f t="shared" ref="AP37" si="245">SUM(AE17:AP17)/SUM(AE24:AP24)</f>
        <v>-0.27697431431362302</v>
      </c>
      <c r="AQ37" s="353">
        <f t="shared" ref="AQ37" si="246">SUM(AF17:AQ17)/SUM(AF24:AQ24)</f>
        <v>-0.25268127013495512</v>
      </c>
      <c r="AR37" s="353">
        <f t="shared" ref="AR37" si="247">SUM(AG17:AR17)/SUM(AG24:AR24)</f>
        <v>-0.22299195484810519</v>
      </c>
      <c r="AS37" s="353">
        <f t="shared" ref="AS37" si="248">SUM(AH17:AS17)/SUM(AH24:AS24)</f>
        <v>-0.19487417467473744</v>
      </c>
      <c r="AT37" s="353">
        <f t="shared" ref="AT37" si="249">SUM(AI17:AT17)/SUM(AI24:AT24)</f>
        <v>-0.16796785736275152</v>
      </c>
      <c r="AU37" s="353">
        <f t="shared" ref="AU37" si="250">SUM(AJ17:AU17)/SUM(AJ24:AU24)</f>
        <v>-0.13923507839469912</v>
      </c>
      <c r="AV37" s="353">
        <f t="shared" ref="AV37" si="251">SUM(AK17:AV17)/SUM(AK24:AV24)</f>
        <v>-0.10783443604407748</v>
      </c>
      <c r="AW37" s="353">
        <f t="shared" ref="AW37" si="252">SUM(AL17:AW17)/SUM(AL24:AW24)</f>
        <v>-8.3636194034535191E-2</v>
      </c>
      <c r="AX37" s="353">
        <f t="shared" ref="AX37" si="253">SUM(AM17:AX17)/SUM(AM24:AX24)</f>
        <v>3.3643669189911622E-2</v>
      </c>
      <c r="AY37" s="353">
        <f t="shared" ref="AY37" si="254">SUM(AN17:AY17)/SUM(AN24:AY24)</f>
        <v>0.156885629979163</v>
      </c>
      <c r="AZ37" s="353">
        <f t="shared" ref="AZ37" si="255">SUM(AO17:AZ17)/SUM(AO24:AZ24)</f>
        <v>0.31676985268734087</v>
      </c>
      <c r="BA37" s="353">
        <f t="shared" ref="BA37" si="256">SUM(AP17:BA17)/SUM(AP24:BA24)</f>
        <v>0.51365075224192136</v>
      </c>
      <c r="BB37" s="353">
        <f t="shared" ref="BB37" si="257">SUM(AQ17:BB17)/SUM(AQ24:BB24)</f>
        <v>0.76192906532931981</v>
      </c>
      <c r="BC37" s="353">
        <f t="shared" ref="BC37" si="258">SUM(AR17:BC17)/SUM(AR24:BC24)</f>
        <v>1.0757590195930531</v>
      </c>
      <c r="BD37" s="353">
        <f t="shared" ref="BD37" si="259">SUM(AS17:BD17)/SUM(AS24:BD24)</f>
        <v>1.4931381523575735</v>
      </c>
      <c r="BE37" s="353">
        <f t="shared" ref="BE37" si="260">SUM(AT17:BE17)/SUM(AT24:BE24)</f>
        <v>2.0887137140252641</v>
      </c>
      <c r="BF37" s="353">
        <f t="shared" ref="BF37" si="261">SUM(AU17:BF17)/SUM(AU24:BF24)</f>
        <v>2.9430075153219271</v>
      </c>
      <c r="BG37" s="353">
        <f t="shared" ref="BG37" si="262">SUM(AV17:BG17)/SUM(AV24:BG24)</f>
        <v>4.3670029052980714</v>
      </c>
      <c r="BH37" s="353">
        <f t="shared" ref="BH37" si="263">SUM(AW17:BH17)/SUM(AW24:BH24)</f>
        <v>6.958676155355823</v>
      </c>
      <c r="BI37" s="353">
        <f t="shared" ref="BI37" si="264">SUM(AX17:BI17)/SUM(AX24:BI24)</f>
        <v>13.743951524071859</v>
      </c>
      <c r="BJ37" s="353">
        <f t="shared" ref="BJ37" si="265">SUM(AY17:BJ17)/SUM(AY24:BJ24)</f>
        <v>15.666497797554531</v>
      </c>
      <c r="BK37" s="353">
        <f t="shared" ref="BK37" si="266">SUM(AZ17:BK17)/SUM(AZ24:BK24)</f>
        <v>17.937865698469999</v>
      </c>
      <c r="BL37" s="353">
        <f t="shared" ref="BL37" si="267">SUM(BA17:BL17)/SUM(BA24:BL24)</f>
        <v>20.655279346789751</v>
      </c>
      <c r="BM37" s="353">
        <f t="shared" ref="BM37" si="268">SUM(BB17:BM17)/SUM(BB24:BM24)</f>
        <v>23.952987474895011</v>
      </c>
      <c r="BN37" s="353">
        <f t="shared" ref="BN37" si="269">SUM(BC17:BN17)/SUM(BC24:BN24)</f>
        <v>28.095822143362906</v>
      </c>
      <c r="BO37" s="353">
        <f t="shared" ref="BO37" si="270">SUM(BD17:BO17)/SUM(BD24:BO24)</f>
        <v>33.389056889307852</v>
      </c>
      <c r="BP37" s="353">
        <f t="shared" ref="BP37" si="271">SUM(BE17:BP17)/SUM(BE24:BP24)</f>
        <v>40.391104488540108</v>
      </c>
      <c r="BQ37" s="353">
        <f t="shared" ref="BQ37" si="272">SUM(BF17:BQ17)/SUM(BF24:BQ24)</f>
        <v>50.151889618594737</v>
      </c>
      <c r="BR37" s="353">
        <f t="shared" ref="BR37" si="273">SUM(BG17:BR17)/SUM(BG24:BR24)</f>
        <v>64.563956799374751</v>
      </c>
      <c r="BS37" s="353">
        <f t="shared" ref="BS37" si="274">SUM(BH17:BS17)/SUM(BH24:BS24)</f>
        <v>88.292504536612086</v>
      </c>
      <c r="BT37" s="353">
        <f t="shared" ref="BT37" si="275">SUM(BI17:BT17)/SUM(BI24:BT24)</f>
        <v>134.52650792768046</v>
      </c>
      <c r="BU37" s="353">
        <f t="shared" ref="BU37" si="276">SUM(BJ17:BU17)/SUM(BJ24:BU24)</f>
        <v>264.47348483687421</v>
      </c>
    </row>
    <row r="40" spans="1:74" x14ac:dyDescent="0.3">
      <c r="A40" s="351" t="s">
        <v>467</v>
      </c>
      <c r="B40" s="352">
        <f>B33</f>
        <v>44562</v>
      </c>
      <c r="C40" s="352">
        <f t="shared" ref="C40:AE40" si="277">C33</f>
        <v>44593</v>
      </c>
      <c r="D40" s="352">
        <f t="shared" si="277"/>
        <v>44621</v>
      </c>
      <c r="E40" s="352">
        <f t="shared" si="277"/>
        <v>44652</v>
      </c>
      <c r="F40" s="352">
        <f t="shared" si="277"/>
        <v>44682</v>
      </c>
      <c r="G40" s="352">
        <f t="shared" si="277"/>
        <v>44713</v>
      </c>
      <c r="H40" s="352">
        <f t="shared" si="277"/>
        <v>44743</v>
      </c>
      <c r="I40" s="352">
        <f t="shared" si="277"/>
        <v>44774</v>
      </c>
      <c r="J40" s="352">
        <f t="shared" si="277"/>
        <v>44805</v>
      </c>
      <c r="K40" s="352">
        <f t="shared" si="277"/>
        <v>44835</v>
      </c>
      <c r="L40" s="352">
        <f t="shared" si="277"/>
        <v>44866</v>
      </c>
      <c r="M40" s="352">
        <f t="shared" si="277"/>
        <v>44896</v>
      </c>
      <c r="N40" s="352">
        <f t="shared" si="277"/>
        <v>44927</v>
      </c>
      <c r="O40" s="352">
        <f t="shared" si="277"/>
        <v>44958</v>
      </c>
      <c r="P40" s="352">
        <f t="shared" si="277"/>
        <v>44986</v>
      </c>
      <c r="Q40" s="352">
        <f t="shared" si="277"/>
        <v>45017</v>
      </c>
      <c r="R40" s="352">
        <f t="shared" si="277"/>
        <v>45047</v>
      </c>
      <c r="S40" s="352">
        <f t="shared" si="277"/>
        <v>45078</v>
      </c>
      <c r="T40" s="352">
        <f t="shared" si="277"/>
        <v>45108</v>
      </c>
      <c r="U40" s="352">
        <f t="shared" si="277"/>
        <v>45139</v>
      </c>
      <c r="V40" s="352">
        <f t="shared" si="277"/>
        <v>45170</v>
      </c>
      <c r="W40" s="352">
        <f t="shared" si="277"/>
        <v>45200</v>
      </c>
      <c r="X40" s="352">
        <f t="shared" si="277"/>
        <v>45231</v>
      </c>
      <c r="Y40" s="352">
        <f t="shared" si="277"/>
        <v>45261</v>
      </c>
      <c r="Z40" s="352">
        <f t="shared" si="277"/>
        <v>45292</v>
      </c>
      <c r="AA40" s="352">
        <f t="shared" si="277"/>
        <v>45323</v>
      </c>
      <c r="AB40" s="352">
        <f t="shared" si="277"/>
        <v>45352</v>
      </c>
      <c r="AC40" s="352">
        <f t="shared" si="277"/>
        <v>45383</v>
      </c>
      <c r="AD40" s="352">
        <f t="shared" si="277"/>
        <v>45413</v>
      </c>
      <c r="AE40" s="352">
        <f t="shared" si="277"/>
        <v>45444</v>
      </c>
      <c r="AF40" s="352">
        <f t="shared" ref="AF40:BU40" si="278">AF33</f>
        <v>45474</v>
      </c>
      <c r="AG40" s="352">
        <f t="shared" si="278"/>
        <v>45505</v>
      </c>
      <c r="AH40" s="352">
        <f t="shared" si="278"/>
        <v>45536</v>
      </c>
      <c r="AI40" s="352">
        <f t="shared" si="278"/>
        <v>45566</v>
      </c>
      <c r="AJ40" s="352">
        <f t="shared" si="278"/>
        <v>45597</v>
      </c>
      <c r="AK40" s="352">
        <f t="shared" si="278"/>
        <v>45627</v>
      </c>
      <c r="AL40" s="352">
        <f t="shared" si="278"/>
        <v>45658</v>
      </c>
      <c r="AM40" s="352">
        <f t="shared" si="278"/>
        <v>45689</v>
      </c>
      <c r="AN40" s="352">
        <f t="shared" si="278"/>
        <v>45717</v>
      </c>
      <c r="AO40" s="352">
        <f t="shared" si="278"/>
        <v>45748</v>
      </c>
      <c r="AP40" s="352">
        <f t="shared" si="278"/>
        <v>45778</v>
      </c>
      <c r="AQ40" s="352">
        <f t="shared" si="278"/>
        <v>45809</v>
      </c>
      <c r="AR40" s="352">
        <f t="shared" si="278"/>
        <v>45839</v>
      </c>
      <c r="AS40" s="352">
        <f t="shared" si="278"/>
        <v>45870</v>
      </c>
      <c r="AT40" s="352">
        <f t="shared" si="278"/>
        <v>45901</v>
      </c>
      <c r="AU40" s="352">
        <f t="shared" si="278"/>
        <v>45931</v>
      </c>
      <c r="AV40" s="352">
        <f t="shared" si="278"/>
        <v>45962</v>
      </c>
      <c r="AW40" s="352">
        <f t="shared" si="278"/>
        <v>45992</v>
      </c>
      <c r="AX40" s="352">
        <f t="shared" si="278"/>
        <v>46023</v>
      </c>
      <c r="AY40" s="352">
        <f t="shared" si="278"/>
        <v>46054</v>
      </c>
      <c r="AZ40" s="352">
        <f t="shared" si="278"/>
        <v>46082</v>
      </c>
      <c r="BA40" s="352">
        <f t="shared" si="278"/>
        <v>46113</v>
      </c>
      <c r="BB40" s="352">
        <f t="shared" si="278"/>
        <v>46143</v>
      </c>
      <c r="BC40" s="352">
        <f t="shared" si="278"/>
        <v>46174</v>
      </c>
      <c r="BD40" s="352">
        <f t="shared" si="278"/>
        <v>46204</v>
      </c>
      <c r="BE40" s="352">
        <f t="shared" si="278"/>
        <v>46235</v>
      </c>
      <c r="BF40" s="352">
        <f t="shared" si="278"/>
        <v>46266</v>
      </c>
      <c r="BG40" s="352">
        <f t="shared" si="278"/>
        <v>46296</v>
      </c>
      <c r="BH40" s="352">
        <f t="shared" si="278"/>
        <v>46327</v>
      </c>
      <c r="BI40" s="352">
        <f t="shared" si="278"/>
        <v>46357</v>
      </c>
      <c r="BJ40" s="352">
        <f t="shared" si="278"/>
        <v>46388</v>
      </c>
      <c r="BK40" s="352">
        <f t="shared" si="278"/>
        <v>46419</v>
      </c>
      <c r="BL40" s="352">
        <f t="shared" si="278"/>
        <v>46447</v>
      </c>
      <c r="BM40" s="352">
        <f t="shared" si="278"/>
        <v>46478</v>
      </c>
      <c r="BN40" s="352">
        <f t="shared" si="278"/>
        <v>46508</v>
      </c>
      <c r="BO40" s="352">
        <f t="shared" si="278"/>
        <v>46539</v>
      </c>
      <c r="BP40" s="352">
        <f t="shared" si="278"/>
        <v>46569</v>
      </c>
      <c r="BQ40" s="352">
        <f t="shared" si="278"/>
        <v>46600</v>
      </c>
      <c r="BR40" s="352">
        <f t="shared" si="278"/>
        <v>46631</v>
      </c>
      <c r="BS40" s="352">
        <f t="shared" si="278"/>
        <v>46661</v>
      </c>
      <c r="BT40" s="352">
        <f t="shared" si="278"/>
        <v>46692</v>
      </c>
      <c r="BU40" s="352">
        <f t="shared" si="278"/>
        <v>46722</v>
      </c>
    </row>
    <row r="41" spans="1:74" x14ac:dyDescent="0.3">
      <c r="A41" s="342" t="s">
        <v>462</v>
      </c>
      <c r="B41" s="353">
        <f t="shared" ref="B41:AE41" si="279">B21/B12</f>
        <v>0</v>
      </c>
      <c r="C41" s="353">
        <f t="shared" si="279"/>
        <v>0</v>
      </c>
      <c r="D41" s="353">
        <f t="shared" si="279"/>
        <v>0</v>
      </c>
      <c r="E41" s="353">
        <f t="shared" si="279"/>
        <v>0</v>
      </c>
      <c r="F41" s="353">
        <f t="shared" si="279"/>
        <v>0</v>
      </c>
      <c r="G41" s="353">
        <f t="shared" si="279"/>
        <v>0</v>
      </c>
      <c r="H41" s="353">
        <f t="shared" si="279"/>
        <v>0</v>
      </c>
      <c r="I41" s="353">
        <f t="shared" si="279"/>
        <v>0</v>
      </c>
      <c r="J41" s="353">
        <f t="shared" si="279"/>
        <v>0</v>
      </c>
      <c r="K41" s="353">
        <f t="shared" si="279"/>
        <v>0</v>
      </c>
      <c r="L41" s="353">
        <f t="shared" si="279"/>
        <v>0</v>
      </c>
      <c r="M41" s="353">
        <f t="shared" si="279"/>
        <v>0</v>
      </c>
      <c r="N41" s="353">
        <f t="shared" si="279"/>
        <v>0</v>
      </c>
      <c r="O41" s="353">
        <f t="shared" si="279"/>
        <v>0</v>
      </c>
      <c r="P41" s="353">
        <f t="shared" si="279"/>
        <v>0</v>
      </c>
      <c r="Q41" s="353">
        <f t="shared" si="279"/>
        <v>0</v>
      </c>
      <c r="R41" s="353">
        <f t="shared" si="279"/>
        <v>0</v>
      </c>
      <c r="S41" s="353">
        <f t="shared" si="279"/>
        <v>0</v>
      </c>
      <c r="T41" s="353">
        <f t="shared" si="279"/>
        <v>0</v>
      </c>
      <c r="U41" s="353">
        <f t="shared" si="279"/>
        <v>0</v>
      </c>
      <c r="V41" s="353">
        <f t="shared" si="279"/>
        <v>0</v>
      </c>
      <c r="W41" s="353">
        <f t="shared" si="279"/>
        <v>0</v>
      </c>
      <c r="X41" s="353">
        <f t="shared" si="279"/>
        <v>0</v>
      </c>
      <c r="Y41" s="353">
        <f t="shared" si="279"/>
        <v>0</v>
      </c>
      <c r="Z41" s="353">
        <f t="shared" si="279"/>
        <v>0</v>
      </c>
      <c r="AA41" s="353">
        <f t="shared" si="279"/>
        <v>0</v>
      </c>
      <c r="AB41" s="353">
        <f t="shared" si="279"/>
        <v>0</v>
      </c>
      <c r="AC41" s="353">
        <f t="shared" si="279"/>
        <v>0</v>
      </c>
      <c r="AD41" s="353">
        <f t="shared" si="279"/>
        <v>0</v>
      </c>
      <c r="AE41" s="353">
        <f t="shared" si="279"/>
        <v>0</v>
      </c>
      <c r="AF41" s="353">
        <f t="shared" ref="AF41:BU41" si="280">AF21/AF12</f>
        <v>0</v>
      </c>
      <c r="AG41" s="353">
        <f t="shared" si="280"/>
        <v>0</v>
      </c>
      <c r="AH41" s="353">
        <f t="shared" si="280"/>
        <v>0</v>
      </c>
      <c r="AI41" s="353">
        <f t="shared" si="280"/>
        <v>0</v>
      </c>
      <c r="AJ41" s="353">
        <f t="shared" si="280"/>
        <v>0</v>
      </c>
      <c r="AK41" s="353">
        <f t="shared" si="280"/>
        <v>0</v>
      </c>
      <c r="AL41" s="353">
        <f t="shared" si="280"/>
        <v>0</v>
      </c>
      <c r="AM41" s="353">
        <f t="shared" si="280"/>
        <v>0</v>
      </c>
      <c r="AN41" s="353">
        <f t="shared" si="280"/>
        <v>0</v>
      </c>
      <c r="AO41" s="353">
        <f t="shared" si="280"/>
        <v>0</v>
      </c>
      <c r="AP41" s="353">
        <f t="shared" si="280"/>
        <v>0</v>
      </c>
      <c r="AQ41" s="353">
        <f t="shared" si="280"/>
        <v>0</v>
      </c>
      <c r="AR41" s="353">
        <f t="shared" si="280"/>
        <v>0</v>
      </c>
      <c r="AS41" s="353">
        <f t="shared" si="280"/>
        <v>0</v>
      </c>
      <c r="AT41" s="353">
        <f t="shared" si="280"/>
        <v>0</v>
      </c>
      <c r="AU41" s="353">
        <f t="shared" si="280"/>
        <v>0</v>
      </c>
      <c r="AV41" s="353">
        <f t="shared" si="280"/>
        <v>0</v>
      </c>
      <c r="AW41" s="353">
        <f t="shared" si="280"/>
        <v>0</v>
      </c>
      <c r="AX41" s="353">
        <f t="shared" si="280"/>
        <v>0</v>
      </c>
      <c r="AY41" s="353">
        <f t="shared" si="280"/>
        <v>0</v>
      </c>
      <c r="AZ41" s="353">
        <f t="shared" si="280"/>
        <v>0</v>
      </c>
      <c r="BA41" s="353">
        <f t="shared" si="280"/>
        <v>0</v>
      </c>
      <c r="BB41" s="353">
        <f t="shared" si="280"/>
        <v>0</v>
      </c>
      <c r="BC41" s="353">
        <f t="shared" si="280"/>
        <v>0</v>
      </c>
      <c r="BD41" s="353">
        <f t="shared" si="280"/>
        <v>0</v>
      </c>
      <c r="BE41" s="353">
        <f t="shared" si="280"/>
        <v>0</v>
      </c>
      <c r="BF41" s="353">
        <f t="shared" si="280"/>
        <v>0</v>
      </c>
      <c r="BG41" s="353">
        <f t="shared" si="280"/>
        <v>0</v>
      </c>
      <c r="BH41" s="353">
        <f t="shared" si="280"/>
        <v>0</v>
      </c>
      <c r="BI41" s="353">
        <f t="shared" si="280"/>
        <v>0</v>
      </c>
      <c r="BJ41" s="353">
        <f t="shared" si="280"/>
        <v>0</v>
      </c>
      <c r="BK41" s="353">
        <f t="shared" si="280"/>
        <v>0</v>
      </c>
      <c r="BL41" s="353">
        <f t="shared" si="280"/>
        <v>0</v>
      </c>
      <c r="BM41" s="353">
        <f t="shared" si="280"/>
        <v>0</v>
      </c>
      <c r="BN41" s="353">
        <f t="shared" si="280"/>
        <v>0</v>
      </c>
      <c r="BO41" s="353">
        <f t="shared" si="280"/>
        <v>0</v>
      </c>
      <c r="BP41" s="353">
        <f t="shared" si="280"/>
        <v>0</v>
      </c>
      <c r="BQ41" s="353">
        <f t="shared" si="280"/>
        <v>0</v>
      </c>
      <c r="BR41" s="353">
        <f t="shared" si="280"/>
        <v>0</v>
      </c>
      <c r="BS41" s="353">
        <f t="shared" si="280"/>
        <v>0</v>
      </c>
      <c r="BT41" s="353">
        <f t="shared" si="280"/>
        <v>0</v>
      </c>
      <c r="BU41" s="353">
        <f t="shared" si="280"/>
        <v>0</v>
      </c>
    </row>
    <row r="42" spans="1:74" x14ac:dyDescent="0.3">
      <c r="A42" s="342" t="s">
        <v>463</v>
      </c>
      <c r="B42" s="354"/>
      <c r="C42" s="354"/>
      <c r="D42" s="353">
        <f t="shared" ref="D42:AE42" si="281">SUM(B21:D21)/SUM(B12:D12)</f>
        <v>0</v>
      </c>
      <c r="E42" s="353">
        <f t="shared" si="281"/>
        <v>0</v>
      </c>
      <c r="F42" s="353">
        <f t="shared" si="281"/>
        <v>0</v>
      </c>
      <c r="G42" s="353">
        <f t="shared" si="281"/>
        <v>0</v>
      </c>
      <c r="H42" s="353">
        <f t="shared" si="281"/>
        <v>0</v>
      </c>
      <c r="I42" s="353">
        <f t="shared" si="281"/>
        <v>0</v>
      </c>
      <c r="J42" s="353">
        <f t="shared" si="281"/>
        <v>0</v>
      </c>
      <c r="K42" s="353">
        <f t="shared" si="281"/>
        <v>0</v>
      </c>
      <c r="L42" s="353">
        <f t="shared" si="281"/>
        <v>0</v>
      </c>
      <c r="M42" s="353">
        <f t="shared" si="281"/>
        <v>0</v>
      </c>
      <c r="N42" s="353">
        <f t="shared" si="281"/>
        <v>0</v>
      </c>
      <c r="O42" s="353">
        <f t="shared" si="281"/>
        <v>0</v>
      </c>
      <c r="P42" s="353">
        <f t="shared" si="281"/>
        <v>0</v>
      </c>
      <c r="Q42" s="353">
        <f t="shared" si="281"/>
        <v>0</v>
      </c>
      <c r="R42" s="353">
        <f t="shared" si="281"/>
        <v>0</v>
      </c>
      <c r="S42" s="353">
        <f t="shared" si="281"/>
        <v>0</v>
      </c>
      <c r="T42" s="353">
        <f t="shared" si="281"/>
        <v>0</v>
      </c>
      <c r="U42" s="353">
        <f t="shared" si="281"/>
        <v>0</v>
      </c>
      <c r="V42" s="353">
        <f t="shared" si="281"/>
        <v>0</v>
      </c>
      <c r="W42" s="353">
        <f t="shared" si="281"/>
        <v>0</v>
      </c>
      <c r="X42" s="353">
        <f t="shared" si="281"/>
        <v>0</v>
      </c>
      <c r="Y42" s="353">
        <f t="shared" si="281"/>
        <v>0</v>
      </c>
      <c r="Z42" s="353">
        <f t="shared" si="281"/>
        <v>0</v>
      </c>
      <c r="AA42" s="353">
        <f t="shared" si="281"/>
        <v>0</v>
      </c>
      <c r="AB42" s="353">
        <f t="shared" si="281"/>
        <v>0</v>
      </c>
      <c r="AC42" s="353">
        <f t="shared" si="281"/>
        <v>0</v>
      </c>
      <c r="AD42" s="353">
        <f t="shared" si="281"/>
        <v>0</v>
      </c>
      <c r="AE42" s="353">
        <f t="shared" si="281"/>
        <v>0</v>
      </c>
      <c r="AF42" s="353">
        <f t="shared" ref="AF42:BU42" si="282">SUM(AD21:AF21)/SUM(AD12:AF12)</f>
        <v>0</v>
      </c>
      <c r="AG42" s="353">
        <f t="shared" si="282"/>
        <v>0</v>
      </c>
      <c r="AH42" s="353">
        <f t="shared" si="282"/>
        <v>0</v>
      </c>
      <c r="AI42" s="353">
        <f t="shared" si="282"/>
        <v>0</v>
      </c>
      <c r="AJ42" s="353">
        <f t="shared" si="282"/>
        <v>0</v>
      </c>
      <c r="AK42" s="353">
        <f t="shared" si="282"/>
        <v>0</v>
      </c>
      <c r="AL42" s="353">
        <f t="shared" si="282"/>
        <v>0</v>
      </c>
      <c r="AM42" s="353">
        <f t="shared" si="282"/>
        <v>0</v>
      </c>
      <c r="AN42" s="353">
        <f t="shared" si="282"/>
        <v>0</v>
      </c>
      <c r="AO42" s="353">
        <f t="shared" si="282"/>
        <v>0</v>
      </c>
      <c r="AP42" s="353">
        <f t="shared" si="282"/>
        <v>0</v>
      </c>
      <c r="AQ42" s="353">
        <f t="shared" si="282"/>
        <v>0</v>
      </c>
      <c r="AR42" s="353">
        <f t="shared" si="282"/>
        <v>0</v>
      </c>
      <c r="AS42" s="353">
        <f t="shared" si="282"/>
        <v>0</v>
      </c>
      <c r="AT42" s="353">
        <f t="shared" si="282"/>
        <v>0</v>
      </c>
      <c r="AU42" s="353">
        <f t="shared" si="282"/>
        <v>0</v>
      </c>
      <c r="AV42" s="353">
        <f t="shared" si="282"/>
        <v>0</v>
      </c>
      <c r="AW42" s="353">
        <f t="shared" si="282"/>
        <v>0</v>
      </c>
      <c r="AX42" s="353">
        <f t="shared" si="282"/>
        <v>0</v>
      </c>
      <c r="AY42" s="353">
        <f t="shared" si="282"/>
        <v>0</v>
      </c>
      <c r="AZ42" s="353">
        <f t="shared" si="282"/>
        <v>0</v>
      </c>
      <c r="BA42" s="353">
        <f t="shared" si="282"/>
        <v>0</v>
      </c>
      <c r="BB42" s="353">
        <f t="shared" si="282"/>
        <v>0</v>
      </c>
      <c r="BC42" s="353">
        <f t="shared" si="282"/>
        <v>0</v>
      </c>
      <c r="BD42" s="353">
        <f t="shared" si="282"/>
        <v>0</v>
      </c>
      <c r="BE42" s="353">
        <f t="shared" si="282"/>
        <v>0</v>
      </c>
      <c r="BF42" s="353">
        <f t="shared" si="282"/>
        <v>0</v>
      </c>
      <c r="BG42" s="353">
        <f t="shared" si="282"/>
        <v>0</v>
      </c>
      <c r="BH42" s="353">
        <f t="shared" si="282"/>
        <v>0</v>
      </c>
      <c r="BI42" s="353">
        <f t="shared" si="282"/>
        <v>0</v>
      </c>
      <c r="BJ42" s="353">
        <f t="shared" si="282"/>
        <v>0</v>
      </c>
      <c r="BK42" s="353">
        <f t="shared" si="282"/>
        <v>0</v>
      </c>
      <c r="BL42" s="353">
        <f t="shared" si="282"/>
        <v>0</v>
      </c>
      <c r="BM42" s="353">
        <f t="shared" si="282"/>
        <v>0</v>
      </c>
      <c r="BN42" s="353">
        <f t="shared" si="282"/>
        <v>0</v>
      </c>
      <c r="BO42" s="353">
        <f t="shared" si="282"/>
        <v>0</v>
      </c>
      <c r="BP42" s="353">
        <f t="shared" si="282"/>
        <v>0</v>
      </c>
      <c r="BQ42" s="353">
        <f t="shared" si="282"/>
        <v>0</v>
      </c>
      <c r="BR42" s="353">
        <f t="shared" si="282"/>
        <v>0</v>
      </c>
      <c r="BS42" s="353">
        <f t="shared" si="282"/>
        <v>0</v>
      </c>
      <c r="BT42" s="353">
        <f t="shared" si="282"/>
        <v>0</v>
      </c>
      <c r="BU42" s="353">
        <f t="shared" si="282"/>
        <v>0</v>
      </c>
    </row>
    <row r="43" spans="1:74" x14ac:dyDescent="0.3">
      <c r="A43" s="342" t="s">
        <v>464</v>
      </c>
      <c r="B43" s="354"/>
      <c r="C43" s="354"/>
      <c r="D43" s="354"/>
      <c r="E43" s="354"/>
      <c r="F43" s="354"/>
      <c r="G43" s="353">
        <f t="shared" ref="G43:AE43" si="283">SUM(B21:G21)/SUM(B12:G12)</f>
        <v>0</v>
      </c>
      <c r="H43" s="353">
        <f t="shared" si="283"/>
        <v>0</v>
      </c>
      <c r="I43" s="353">
        <f t="shared" si="283"/>
        <v>0</v>
      </c>
      <c r="J43" s="353">
        <f t="shared" si="283"/>
        <v>0</v>
      </c>
      <c r="K43" s="353">
        <f t="shared" si="283"/>
        <v>0</v>
      </c>
      <c r="L43" s="353">
        <f t="shared" si="283"/>
        <v>0</v>
      </c>
      <c r="M43" s="353">
        <f t="shared" si="283"/>
        <v>0</v>
      </c>
      <c r="N43" s="353">
        <f t="shared" si="283"/>
        <v>0</v>
      </c>
      <c r="O43" s="353">
        <f t="shared" si="283"/>
        <v>0</v>
      </c>
      <c r="P43" s="353">
        <f t="shared" si="283"/>
        <v>0</v>
      </c>
      <c r="Q43" s="353">
        <f t="shared" si="283"/>
        <v>0</v>
      </c>
      <c r="R43" s="353">
        <f t="shared" si="283"/>
        <v>0</v>
      </c>
      <c r="S43" s="353">
        <f t="shared" si="283"/>
        <v>0</v>
      </c>
      <c r="T43" s="353">
        <f t="shared" si="283"/>
        <v>0</v>
      </c>
      <c r="U43" s="353">
        <f t="shared" si="283"/>
        <v>0</v>
      </c>
      <c r="V43" s="353">
        <f t="shared" si="283"/>
        <v>0</v>
      </c>
      <c r="W43" s="353">
        <f t="shared" si="283"/>
        <v>0</v>
      </c>
      <c r="X43" s="353">
        <f t="shared" si="283"/>
        <v>0</v>
      </c>
      <c r="Y43" s="353">
        <f t="shared" si="283"/>
        <v>0</v>
      </c>
      <c r="Z43" s="353">
        <f t="shared" si="283"/>
        <v>0</v>
      </c>
      <c r="AA43" s="353">
        <f t="shared" si="283"/>
        <v>0</v>
      </c>
      <c r="AB43" s="353">
        <f t="shared" si="283"/>
        <v>0</v>
      </c>
      <c r="AC43" s="353">
        <f t="shared" si="283"/>
        <v>0</v>
      </c>
      <c r="AD43" s="353">
        <f t="shared" si="283"/>
        <v>0</v>
      </c>
      <c r="AE43" s="353">
        <f t="shared" si="283"/>
        <v>0</v>
      </c>
      <c r="AF43" s="353">
        <f t="shared" ref="AF43:BU43" si="284">SUM(AA21:AF21)/SUM(AA12:AF12)</f>
        <v>0</v>
      </c>
      <c r="AG43" s="353">
        <f t="shared" si="284"/>
        <v>0</v>
      </c>
      <c r="AH43" s="353">
        <f t="shared" si="284"/>
        <v>0</v>
      </c>
      <c r="AI43" s="353">
        <f t="shared" si="284"/>
        <v>0</v>
      </c>
      <c r="AJ43" s="353">
        <f t="shared" si="284"/>
        <v>0</v>
      </c>
      <c r="AK43" s="353">
        <f t="shared" si="284"/>
        <v>0</v>
      </c>
      <c r="AL43" s="353">
        <f t="shared" si="284"/>
        <v>0</v>
      </c>
      <c r="AM43" s="353">
        <f t="shared" si="284"/>
        <v>0</v>
      </c>
      <c r="AN43" s="353">
        <f t="shared" si="284"/>
        <v>0</v>
      </c>
      <c r="AO43" s="353">
        <f t="shared" si="284"/>
        <v>0</v>
      </c>
      <c r="AP43" s="353">
        <f t="shared" si="284"/>
        <v>0</v>
      </c>
      <c r="AQ43" s="353">
        <f t="shared" si="284"/>
        <v>0</v>
      </c>
      <c r="AR43" s="353">
        <f t="shared" si="284"/>
        <v>0</v>
      </c>
      <c r="AS43" s="353">
        <f t="shared" si="284"/>
        <v>0</v>
      </c>
      <c r="AT43" s="353">
        <f t="shared" si="284"/>
        <v>0</v>
      </c>
      <c r="AU43" s="353">
        <f t="shared" si="284"/>
        <v>0</v>
      </c>
      <c r="AV43" s="353">
        <f t="shared" si="284"/>
        <v>0</v>
      </c>
      <c r="AW43" s="353">
        <f t="shared" si="284"/>
        <v>0</v>
      </c>
      <c r="AX43" s="353">
        <f t="shared" si="284"/>
        <v>0</v>
      </c>
      <c r="AY43" s="353">
        <f t="shared" si="284"/>
        <v>0</v>
      </c>
      <c r="AZ43" s="353">
        <f t="shared" si="284"/>
        <v>0</v>
      </c>
      <c r="BA43" s="353">
        <f t="shared" si="284"/>
        <v>0</v>
      </c>
      <c r="BB43" s="353">
        <f t="shared" si="284"/>
        <v>0</v>
      </c>
      <c r="BC43" s="353">
        <f t="shared" si="284"/>
        <v>0</v>
      </c>
      <c r="BD43" s="353">
        <f t="shared" si="284"/>
        <v>0</v>
      </c>
      <c r="BE43" s="353">
        <f t="shared" si="284"/>
        <v>0</v>
      </c>
      <c r="BF43" s="353">
        <f t="shared" si="284"/>
        <v>0</v>
      </c>
      <c r="BG43" s="353">
        <f t="shared" si="284"/>
        <v>0</v>
      </c>
      <c r="BH43" s="353">
        <f t="shared" si="284"/>
        <v>0</v>
      </c>
      <c r="BI43" s="353">
        <f t="shared" si="284"/>
        <v>0</v>
      </c>
      <c r="BJ43" s="353">
        <f t="shared" si="284"/>
        <v>0</v>
      </c>
      <c r="BK43" s="353">
        <f t="shared" si="284"/>
        <v>0</v>
      </c>
      <c r="BL43" s="353">
        <f t="shared" si="284"/>
        <v>0</v>
      </c>
      <c r="BM43" s="353">
        <f t="shared" si="284"/>
        <v>0</v>
      </c>
      <c r="BN43" s="353">
        <f t="shared" si="284"/>
        <v>0</v>
      </c>
      <c r="BO43" s="353">
        <f t="shared" si="284"/>
        <v>0</v>
      </c>
      <c r="BP43" s="353">
        <f t="shared" si="284"/>
        <v>0</v>
      </c>
      <c r="BQ43" s="353">
        <f t="shared" si="284"/>
        <v>0</v>
      </c>
      <c r="BR43" s="353">
        <f t="shared" si="284"/>
        <v>0</v>
      </c>
      <c r="BS43" s="353">
        <f t="shared" si="284"/>
        <v>0</v>
      </c>
      <c r="BT43" s="353">
        <f t="shared" si="284"/>
        <v>0</v>
      </c>
      <c r="BU43" s="353">
        <f t="shared" si="284"/>
        <v>0</v>
      </c>
    </row>
    <row r="44" spans="1:74" x14ac:dyDescent="0.3">
      <c r="A44" s="342" t="s">
        <v>465</v>
      </c>
      <c r="B44" s="354"/>
      <c r="C44" s="354"/>
      <c r="D44" s="354"/>
      <c r="E44" s="354"/>
      <c r="F44" s="354"/>
      <c r="G44" s="354"/>
      <c r="H44" s="354"/>
      <c r="I44" s="354"/>
      <c r="J44" s="354"/>
      <c r="K44" s="354"/>
      <c r="L44" s="354"/>
      <c r="M44" s="353">
        <f t="shared" ref="M44:AE44" si="285">SUM(B21:M21)/SUM(B12:M12)</f>
        <v>0</v>
      </c>
      <c r="N44" s="353">
        <f t="shared" si="285"/>
        <v>0</v>
      </c>
      <c r="O44" s="353">
        <f t="shared" si="285"/>
        <v>0</v>
      </c>
      <c r="P44" s="353">
        <f t="shared" si="285"/>
        <v>0</v>
      </c>
      <c r="Q44" s="353">
        <f t="shared" si="285"/>
        <v>0</v>
      </c>
      <c r="R44" s="353">
        <f t="shared" si="285"/>
        <v>0</v>
      </c>
      <c r="S44" s="353">
        <f t="shared" si="285"/>
        <v>0</v>
      </c>
      <c r="T44" s="353">
        <f t="shared" si="285"/>
        <v>0</v>
      </c>
      <c r="U44" s="353">
        <f t="shared" si="285"/>
        <v>0</v>
      </c>
      <c r="V44" s="353">
        <f t="shared" si="285"/>
        <v>0</v>
      </c>
      <c r="W44" s="353">
        <f t="shared" si="285"/>
        <v>0</v>
      </c>
      <c r="X44" s="353">
        <f t="shared" si="285"/>
        <v>0</v>
      </c>
      <c r="Y44" s="353">
        <f t="shared" si="285"/>
        <v>0</v>
      </c>
      <c r="Z44" s="353">
        <f t="shared" si="285"/>
        <v>0</v>
      </c>
      <c r="AA44" s="353">
        <f t="shared" si="285"/>
        <v>0</v>
      </c>
      <c r="AB44" s="353">
        <f t="shared" si="285"/>
        <v>0</v>
      </c>
      <c r="AC44" s="353">
        <f t="shared" si="285"/>
        <v>0</v>
      </c>
      <c r="AD44" s="353">
        <f t="shared" si="285"/>
        <v>0</v>
      </c>
      <c r="AE44" s="353">
        <f t="shared" si="285"/>
        <v>0</v>
      </c>
      <c r="AF44" s="353">
        <f t="shared" ref="AF44:BU44" si="286">SUM(U21:AF21)/SUM(U12:AF12)</f>
        <v>0</v>
      </c>
      <c r="AG44" s="353">
        <f t="shared" si="286"/>
        <v>0</v>
      </c>
      <c r="AH44" s="353">
        <f t="shared" si="286"/>
        <v>0</v>
      </c>
      <c r="AI44" s="353">
        <f t="shared" si="286"/>
        <v>0</v>
      </c>
      <c r="AJ44" s="353">
        <f t="shared" si="286"/>
        <v>0</v>
      </c>
      <c r="AK44" s="353">
        <f t="shared" si="286"/>
        <v>0</v>
      </c>
      <c r="AL44" s="353">
        <f t="shared" si="286"/>
        <v>0</v>
      </c>
      <c r="AM44" s="353">
        <f t="shared" si="286"/>
        <v>0</v>
      </c>
      <c r="AN44" s="353">
        <f t="shared" si="286"/>
        <v>0</v>
      </c>
      <c r="AO44" s="353">
        <f t="shared" si="286"/>
        <v>0</v>
      </c>
      <c r="AP44" s="353">
        <f t="shared" si="286"/>
        <v>0</v>
      </c>
      <c r="AQ44" s="353">
        <f t="shared" si="286"/>
        <v>0</v>
      </c>
      <c r="AR44" s="353">
        <f t="shared" si="286"/>
        <v>0</v>
      </c>
      <c r="AS44" s="353">
        <f t="shared" si="286"/>
        <v>0</v>
      </c>
      <c r="AT44" s="353">
        <f t="shared" si="286"/>
        <v>0</v>
      </c>
      <c r="AU44" s="353">
        <f t="shared" si="286"/>
        <v>0</v>
      </c>
      <c r="AV44" s="353">
        <f t="shared" si="286"/>
        <v>0</v>
      </c>
      <c r="AW44" s="353">
        <f t="shared" si="286"/>
        <v>0</v>
      </c>
      <c r="AX44" s="353">
        <f t="shared" si="286"/>
        <v>0</v>
      </c>
      <c r="AY44" s="353">
        <f t="shared" si="286"/>
        <v>0</v>
      </c>
      <c r="AZ44" s="353">
        <f t="shared" si="286"/>
        <v>0</v>
      </c>
      <c r="BA44" s="353">
        <f t="shared" si="286"/>
        <v>0</v>
      </c>
      <c r="BB44" s="353">
        <f t="shared" si="286"/>
        <v>0</v>
      </c>
      <c r="BC44" s="353">
        <f t="shared" si="286"/>
        <v>0</v>
      </c>
      <c r="BD44" s="353">
        <f t="shared" si="286"/>
        <v>0</v>
      </c>
      <c r="BE44" s="353">
        <f t="shared" si="286"/>
        <v>0</v>
      </c>
      <c r="BF44" s="353">
        <f t="shared" si="286"/>
        <v>0</v>
      </c>
      <c r="BG44" s="353">
        <f t="shared" si="286"/>
        <v>0</v>
      </c>
      <c r="BH44" s="353">
        <f t="shared" si="286"/>
        <v>0</v>
      </c>
      <c r="BI44" s="353">
        <f t="shared" si="286"/>
        <v>0</v>
      </c>
      <c r="BJ44" s="353">
        <f t="shared" si="286"/>
        <v>0</v>
      </c>
      <c r="BK44" s="353">
        <f t="shared" si="286"/>
        <v>0</v>
      </c>
      <c r="BL44" s="353">
        <f t="shared" si="286"/>
        <v>0</v>
      </c>
      <c r="BM44" s="353">
        <f t="shared" si="286"/>
        <v>0</v>
      </c>
      <c r="BN44" s="353">
        <f t="shared" si="286"/>
        <v>0</v>
      </c>
      <c r="BO44" s="353">
        <f t="shared" si="286"/>
        <v>0</v>
      </c>
      <c r="BP44" s="353">
        <f t="shared" si="286"/>
        <v>0</v>
      </c>
      <c r="BQ44" s="353">
        <f t="shared" si="286"/>
        <v>0</v>
      </c>
      <c r="BR44" s="353">
        <f t="shared" si="286"/>
        <v>0</v>
      </c>
      <c r="BS44" s="353">
        <f t="shared" si="286"/>
        <v>0</v>
      </c>
      <c r="BT44" s="353">
        <f t="shared" si="286"/>
        <v>0</v>
      </c>
      <c r="BU44" s="353">
        <f t="shared" si="286"/>
        <v>0</v>
      </c>
    </row>
    <row r="47" spans="1:74" x14ac:dyDescent="0.3">
      <c r="A47" s="351" t="s">
        <v>626</v>
      </c>
      <c r="B47" s="352">
        <f>B40</f>
        <v>44562</v>
      </c>
      <c r="C47" s="352">
        <f t="shared" ref="C47:BN47" si="287">C40</f>
        <v>44593</v>
      </c>
      <c r="D47" s="352">
        <f t="shared" si="287"/>
        <v>44621</v>
      </c>
      <c r="E47" s="352">
        <f t="shared" si="287"/>
        <v>44652</v>
      </c>
      <c r="F47" s="352">
        <f t="shared" si="287"/>
        <v>44682</v>
      </c>
      <c r="G47" s="352">
        <f t="shared" si="287"/>
        <v>44713</v>
      </c>
      <c r="H47" s="352">
        <f t="shared" si="287"/>
        <v>44743</v>
      </c>
      <c r="I47" s="352">
        <f t="shared" si="287"/>
        <v>44774</v>
      </c>
      <c r="J47" s="352">
        <f t="shared" si="287"/>
        <v>44805</v>
      </c>
      <c r="K47" s="352">
        <f t="shared" si="287"/>
        <v>44835</v>
      </c>
      <c r="L47" s="352">
        <f t="shared" si="287"/>
        <v>44866</v>
      </c>
      <c r="M47" s="352">
        <f t="shared" si="287"/>
        <v>44896</v>
      </c>
      <c r="N47" s="352">
        <f t="shared" si="287"/>
        <v>44927</v>
      </c>
      <c r="O47" s="352">
        <f t="shared" si="287"/>
        <v>44958</v>
      </c>
      <c r="P47" s="352">
        <f t="shared" si="287"/>
        <v>44986</v>
      </c>
      <c r="Q47" s="352">
        <f t="shared" si="287"/>
        <v>45017</v>
      </c>
      <c r="R47" s="352">
        <f t="shared" si="287"/>
        <v>45047</v>
      </c>
      <c r="S47" s="352">
        <f t="shared" si="287"/>
        <v>45078</v>
      </c>
      <c r="T47" s="352">
        <f t="shared" si="287"/>
        <v>45108</v>
      </c>
      <c r="U47" s="352">
        <f t="shared" si="287"/>
        <v>45139</v>
      </c>
      <c r="V47" s="352">
        <f t="shared" si="287"/>
        <v>45170</v>
      </c>
      <c r="W47" s="352">
        <f t="shared" si="287"/>
        <v>45200</v>
      </c>
      <c r="X47" s="352">
        <f t="shared" si="287"/>
        <v>45231</v>
      </c>
      <c r="Y47" s="352">
        <f t="shared" si="287"/>
        <v>45261</v>
      </c>
      <c r="Z47" s="352">
        <f t="shared" si="287"/>
        <v>45292</v>
      </c>
      <c r="AA47" s="352">
        <f t="shared" si="287"/>
        <v>45323</v>
      </c>
      <c r="AB47" s="352">
        <f t="shared" si="287"/>
        <v>45352</v>
      </c>
      <c r="AC47" s="352">
        <f t="shared" si="287"/>
        <v>45383</v>
      </c>
      <c r="AD47" s="352">
        <f t="shared" si="287"/>
        <v>45413</v>
      </c>
      <c r="AE47" s="352">
        <f t="shared" si="287"/>
        <v>45444</v>
      </c>
      <c r="AF47" s="352">
        <f t="shared" si="287"/>
        <v>45474</v>
      </c>
      <c r="AG47" s="352">
        <f t="shared" si="287"/>
        <v>45505</v>
      </c>
      <c r="AH47" s="352">
        <f t="shared" si="287"/>
        <v>45536</v>
      </c>
      <c r="AI47" s="352">
        <f t="shared" si="287"/>
        <v>45566</v>
      </c>
      <c r="AJ47" s="352">
        <f t="shared" si="287"/>
        <v>45597</v>
      </c>
      <c r="AK47" s="352">
        <f t="shared" si="287"/>
        <v>45627</v>
      </c>
      <c r="AL47" s="352">
        <f t="shared" si="287"/>
        <v>45658</v>
      </c>
      <c r="AM47" s="352">
        <f t="shared" si="287"/>
        <v>45689</v>
      </c>
      <c r="AN47" s="352">
        <f t="shared" si="287"/>
        <v>45717</v>
      </c>
      <c r="AO47" s="352">
        <f t="shared" si="287"/>
        <v>45748</v>
      </c>
      <c r="AP47" s="352">
        <f t="shared" si="287"/>
        <v>45778</v>
      </c>
      <c r="AQ47" s="352">
        <f t="shared" si="287"/>
        <v>45809</v>
      </c>
      <c r="AR47" s="352">
        <f t="shared" si="287"/>
        <v>45839</v>
      </c>
      <c r="AS47" s="352">
        <f t="shared" si="287"/>
        <v>45870</v>
      </c>
      <c r="AT47" s="352">
        <f t="shared" si="287"/>
        <v>45901</v>
      </c>
      <c r="AU47" s="352">
        <f t="shared" si="287"/>
        <v>45931</v>
      </c>
      <c r="AV47" s="352">
        <f t="shared" si="287"/>
        <v>45962</v>
      </c>
      <c r="AW47" s="352">
        <f t="shared" si="287"/>
        <v>45992</v>
      </c>
      <c r="AX47" s="352">
        <f t="shared" si="287"/>
        <v>46023</v>
      </c>
      <c r="AY47" s="352">
        <f t="shared" si="287"/>
        <v>46054</v>
      </c>
      <c r="AZ47" s="352">
        <f t="shared" si="287"/>
        <v>46082</v>
      </c>
      <c r="BA47" s="352">
        <f t="shared" si="287"/>
        <v>46113</v>
      </c>
      <c r="BB47" s="352">
        <f t="shared" si="287"/>
        <v>46143</v>
      </c>
      <c r="BC47" s="352">
        <f t="shared" si="287"/>
        <v>46174</v>
      </c>
      <c r="BD47" s="352">
        <f t="shared" si="287"/>
        <v>46204</v>
      </c>
      <c r="BE47" s="352">
        <f t="shared" si="287"/>
        <v>46235</v>
      </c>
      <c r="BF47" s="352">
        <f t="shared" si="287"/>
        <v>46266</v>
      </c>
      <c r="BG47" s="352">
        <f t="shared" si="287"/>
        <v>46296</v>
      </c>
      <c r="BH47" s="352">
        <f t="shared" si="287"/>
        <v>46327</v>
      </c>
      <c r="BI47" s="352">
        <f t="shared" si="287"/>
        <v>46357</v>
      </c>
      <c r="BJ47" s="352">
        <f t="shared" si="287"/>
        <v>46388</v>
      </c>
      <c r="BK47" s="352">
        <f t="shared" si="287"/>
        <v>46419</v>
      </c>
      <c r="BL47" s="352">
        <f t="shared" si="287"/>
        <v>46447</v>
      </c>
      <c r="BM47" s="352">
        <f t="shared" si="287"/>
        <v>46478</v>
      </c>
      <c r="BN47" s="352">
        <f t="shared" si="287"/>
        <v>46508</v>
      </c>
      <c r="BO47" s="352">
        <f t="shared" ref="BO47:BU47" si="288">BO40</f>
        <v>46539</v>
      </c>
      <c r="BP47" s="352">
        <f t="shared" si="288"/>
        <v>46569</v>
      </c>
      <c r="BQ47" s="352">
        <f t="shared" si="288"/>
        <v>46600</v>
      </c>
      <c r="BR47" s="352">
        <f t="shared" si="288"/>
        <v>46631</v>
      </c>
      <c r="BS47" s="352">
        <f t="shared" si="288"/>
        <v>46661</v>
      </c>
      <c r="BT47" s="352">
        <f t="shared" si="288"/>
        <v>46692</v>
      </c>
      <c r="BU47" s="352">
        <f t="shared" si="288"/>
        <v>46722</v>
      </c>
    </row>
    <row r="48" spans="1:74" x14ac:dyDescent="0.3">
      <c r="A48" s="342" t="s">
        <v>627</v>
      </c>
      <c r="B48" s="441">
        <f>Summary!C18*12000</f>
        <v>2233774.3199999998</v>
      </c>
      <c r="C48" s="441">
        <f>Summary!D18*12000</f>
        <v>2231043.7200000002</v>
      </c>
      <c r="D48" s="441">
        <f>Summary!E18*12000</f>
        <v>2449492.44</v>
      </c>
      <c r="E48" s="441">
        <f>Summary!F18*12000</f>
        <v>2472302.88</v>
      </c>
      <c r="F48" s="441">
        <f>Summary!G18*12000</f>
        <v>2630639.0399999996</v>
      </c>
      <c r="G48" s="441">
        <f>Summary!H18*12000</f>
        <v>2739728.52</v>
      </c>
      <c r="H48" s="441">
        <f>Summary!I18*12000</f>
        <v>2995121.9999999995</v>
      </c>
      <c r="I48" s="441">
        <f>Summary!J18*12000</f>
        <v>7714225.9236135762</v>
      </c>
      <c r="J48" s="441">
        <f>Summary!K18*12000</f>
        <v>7714528.8091460513</v>
      </c>
      <c r="K48" s="441">
        <f>Summary!L18*12000</f>
        <v>7673690.658389844</v>
      </c>
      <c r="L48" s="441">
        <f>Summary!M18*12000</f>
        <v>7794513.8514816537</v>
      </c>
      <c r="M48" s="441">
        <f>Summary!N18*12000</f>
        <v>7851089.1426605191</v>
      </c>
      <c r="N48" s="441">
        <f>Summary!O18*12000</f>
        <v>7876974.9422065839</v>
      </c>
      <c r="O48" s="441">
        <f>Summary!P18*12000</f>
        <v>8104414.503196707</v>
      </c>
      <c r="P48" s="441">
        <f>Summary!Q18*12000</f>
        <v>8074558.487387564</v>
      </c>
      <c r="Q48" s="441">
        <f>Summary!R18*12000</f>
        <v>8377701.0086615663</v>
      </c>
      <c r="R48" s="441">
        <f>Summary!S18*12000</f>
        <v>8217434.8847258743</v>
      </c>
      <c r="S48" s="441">
        <f>Summary!T18*12000</f>
        <v>8217157.2997255726</v>
      </c>
      <c r="T48" s="441">
        <f>Summary!U18*12000</f>
        <v>8924089.6721467059</v>
      </c>
      <c r="U48" s="441">
        <f>Summary!V18*12000</f>
        <v>8920929.6483269613</v>
      </c>
      <c r="V48" s="441">
        <f>Summary!W18*12000</f>
        <v>8887604.2660298981</v>
      </c>
      <c r="W48" s="441">
        <f>Summary!X18*12000</f>
        <v>9348239.5483925715</v>
      </c>
      <c r="X48" s="441">
        <f>Summary!Y18*12000</f>
        <v>9304055.7573249117</v>
      </c>
      <c r="Y48" s="441">
        <f>Summary!Z18*12000</f>
        <v>10136332.390690276</v>
      </c>
      <c r="Z48" s="441">
        <f>Summary!AA18*12000</f>
        <v>9754597.5475793872</v>
      </c>
      <c r="AA48" s="441">
        <f>Summary!AB18*12000</f>
        <v>9692361.7636595406</v>
      </c>
      <c r="AB48" s="441">
        <f>Summary!AC18*12000</f>
        <v>10463471.778379872</v>
      </c>
      <c r="AC48" s="441">
        <f>Summary!AD18*12000</f>
        <v>10597162.816648141</v>
      </c>
      <c r="AD48" s="441">
        <f>Summary!AE18*12000</f>
        <v>11212470.217617054</v>
      </c>
      <c r="AE48" s="441">
        <f>Summary!AF18*12000</f>
        <v>11389352.741166739</v>
      </c>
      <c r="AF48" s="441">
        <f>Summary!AG18*12000</f>
        <v>11894554.49019162</v>
      </c>
      <c r="AG48" s="441">
        <f>Summary!AH18*12000</f>
        <v>11887751.067639796</v>
      </c>
      <c r="AH48" s="441">
        <f>Summary!AI18*12000</f>
        <v>12925066.094183985</v>
      </c>
      <c r="AI48" s="441">
        <f>Summary!AJ18*12000</f>
        <v>12941641.258268505</v>
      </c>
      <c r="AJ48" s="441">
        <f>Summary!AK18*12000</f>
        <v>12882821.411200948</v>
      </c>
      <c r="AK48" s="441">
        <f>Summary!AL18*12000</f>
        <v>14360518.115341108</v>
      </c>
      <c r="AL48" s="441">
        <f>Summary!AM18*12000</f>
        <v>13563251.503417276</v>
      </c>
      <c r="AM48" s="441">
        <f>Summary!AN18*12000</f>
        <v>14629239.506927693</v>
      </c>
      <c r="AN48" s="441">
        <f>Summary!AO18*12000</f>
        <v>14837729.074397085</v>
      </c>
      <c r="AO48" s="441">
        <f>Summary!AP18*12000</f>
        <v>14578379.860247262</v>
      </c>
      <c r="AP48" s="441">
        <f>Summary!AQ18*12000</f>
        <v>15432375.986699112</v>
      </c>
      <c r="AQ48" s="441">
        <f>Summary!AR18*12000</f>
        <v>15650493.795294469</v>
      </c>
      <c r="AR48" s="441">
        <f>Summary!AS18*12000</f>
        <v>16925813.661390938</v>
      </c>
      <c r="AS48" s="441">
        <f>Summary!AT18*12000</f>
        <v>16525213.359090958</v>
      </c>
      <c r="AT48" s="441">
        <f>Summary!AU18*12000</f>
        <v>17016952.93488333</v>
      </c>
      <c r="AU48" s="441">
        <f>Summary!AV18*12000</f>
        <v>17307705.449625812</v>
      </c>
      <c r="AV48" s="441">
        <f>Summary!AW18*12000</f>
        <v>17693003.256472472</v>
      </c>
      <c r="AW48" s="441">
        <f>Summary!AX18*12000</f>
        <v>18079180.752667498</v>
      </c>
      <c r="AX48" s="441">
        <f>Summary!AY18*12000</f>
        <v>18081266.636396721</v>
      </c>
      <c r="AY48" s="441">
        <f>Summary!AZ18*12000</f>
        <v>18468295.955607407</v>
      </c>
      <c r="AZ48" s="441">
        <f>Summary!BA18*12000</f>
        <v>18941000.038901739</v>
      </c>
      <c r="BA48" s="441">
        <f>Summary!BB18*12000</f>
        <v>19465478.381595548</v>
      </c>
      <c r="BB48" s="441">
        <f>Summary!BC18*12000</f>
        <v>20121989.33058336</v>
      </c>
      <c r="BC48" s="441">
        <f>Summary!BD18*12000</f>
        <v>20822378.941054534</v>
      </c>
      <c r="BD48" s="441">
        <f>Summary!BE18*12000</f>
        <v>21523704.763437685</v>
      </c>
      <c r="BE48" s="441">
        <f>Summary!BF18*12000</f>
        <v>22276019.760966655</v>
      </c>
      <c r="BF48" s="441">
        <f>Summary!BG18*12000</f>
        <v>23047372.594878189</v>
      </c>
      <c r="BG48" s="441">
        <f>Summary!BH18*12000</f>
        <v>23844360.113367707</v>
      </c>
      <c r="BH48" s="441">
        <f>Summary!BI18*12000</f>
        <v>24692079.04681769</v>
      </c>
      <c r="BI48" s="441">
        <f>Summary!BJ18*12000</f>
        <v>25558890.756336492</v>
      </c>
      <c r="BJ48" s="441">
        <f>Summary!BK18*12000</f>
        <v>26449325.836265717</v>
      </c>
      <c r="BK48" s="441">
        <f>Summary!BL18*12000</f>
        <v>27340788.179473575</v>
      </c>
      <c r="BL48" s="441">
        <f>Summary!BM18*12000</f>
        <v>28233287.500577707</v>
      </c>
      <c r="BM48" s="441">
        <f>Summary!BN18*12000</f>
        <v>29201120.464626696</v>
      </c>
      <c r="BN48" s="441">
        <f>Summary!BO18*12000</f>
        <v>30187510.233407203</v>
      </c>
      <c r="BO48" s="441">
        <f>Summary!BP18*12000</f>
        <v>31192466.922744904</v>
      </c>
      <c r="BP48" s="441">
        <f>Summary!BQ18*12000</f>
        <v>32216000.785850383</v>
      </c>
      <c r="BQ48" s="441">
        <f>Summary!BR18*12000</f>
        <v>33258122.215185001</v>
      </c>
      <c r="BR48" s="441">
        <f>Summary!BS18*12000</f>
        <v>34318841.744352102</v>
      </c>
      <c r="BS48" s="441">
        <f>Summary!BT18*12000</f>
        <v>35398170.050013863</v>
      </c>
      <c r="BT48" s="441">
        <f>Summary!BU18*12000</f>
        <v>36496117.953834221</v>
      </c>
      <c r="BU48" s="441">
        <f>Summary!BV18*12000</f>
        <v>37612384.46072498</v>
      </c>
      <c r="BV48" s="441">
        <f>Summary!BW18*12000</f>
        <v>0</v>
      </c>
    </row>
    <row r="49" spans="1:74" x14ac:dyDescent="0.3">
      <c r="A49" s="342" t="s">
        <v>106</v>
      </c>
      <c r="B49" s="449">
        <f>Summary!C85</f>
        <v>13.830842900825015</v>
      </c>
      <c r="C49" s="449">
        <f>Summary!D85</f>
        <v>17.661570414815671</v>
      </c>
      <c r="D49" s="449">
        <f>Summary!E85</f>
        <v>21.684763168522473</v>
      </c>
      <c r="E49" s="449">
        <f>Summary!F85</f>
        <v>21.769630185195869</v>
      </c>
      <c r="F49" s="449">
        <f>Summary!G85</f>
        <v>21.269543645070097</v>
      </c>
      <c r="G49" s="449">
        <f>Summary!H85</f>
        <v>20.061847343218137</v>
      </c>
      <c r="H49" s="449">
        <f>Summary!I85</f>
        <v>21.369584030462125</v>
      </c>
      <c r="I49" s="449">
        <f>Summary!J85</f>
        <v>37.032258064516128</v>
      </c>
      <c r="J49" s="449">
        <f>Summary!K85</f>
        <v>39.633333333333333</v>
      </c>
      <c r="K49" s="449">
        <f>Summary!L85</f>
        <v>40.516129032258064</v>
      </c>
      <c r="L49" s="449">
        <f>Summary!M85</f>
        <v>42.633333333333333</v>
      </c>
      <c r="M49" s="449">
        <f>Summary!N85</f>
        <v>46.870967741935488</v>
      </c>
      <c r="N49" s="449">
        <f>Summary!O85</f>
        <v>48.870967741935488</v>
      </c>
      <c r="O49" s="449">
        <f>Summary!P85</f>
        <v>49.821428571428569</v>
      </c>
      <c r="P49" s="449">
        <f>Summary!Q85</f>
        <v>51.838709677419352</v>
      </c>
      <c r="Q49" s="449">
        <f>Summary!R85</f>
        <v>53</v>
      </c>
      <c r="R49" s="449">
        <f>Summary!S85</f>
        <v>57.516129032258064</v>
      </c>
      <c r="S49" s="449">
        <f>Summary!T85</f>
        <v>63.133333333333333</v>
      </c>
      <c r="T49" s="449">
        <f>Summary!U85</f>
        <v>64</v>
      </c>
      <c r="U49" s="449">
        <f>Summary!V85</f>
        <v>73</v>
      </c>
      <c r="V49" s="449">
        <f>Summary!W85</f>
        <v>76</v>
      </c>
      <c r="W49" s="449">
        <f>Summary!X85</f>
        <v>79</v>
      </c>
      <c r="X49" s="449">
        <f>Summary!Y85</f>
        <v>83</v>
      </c>
      <c r="Y49" s="449">
        <f>Summary!Z85</f>
        <v>86</v>
      </c>
      <c r="Z49" s="449">
        <f>Summary!AA85</f>
        <v>92</v>
      </c>
      <c r="AA49" s="449">
        <f>Summary!AB85</f>
        <v>92</v>
      </c>
      <c r="AB49" s="449">
        <f>Summary!AC85</f>
        <v>95</v>
      </c>
      <c r="AC49" s="449">
        <f>Summary!AD85</f>
        <v>98</v>
      </c>
      <c r="AD49" s="449">
        <f>Summary!AE85</f>
        <v>98</v>
      </c>
      <c r="AE49" s="449">
        <f>Summary!AF85</f>
        <v>99</v>
      </c>
      <c r="AF49" s="449">
        <f>Summary!AG85</f>
        <v>100</v>
      </c>
      <c r="AG49" s="449">
        <f>Summary!AH85</f>
        <v>104</v>
      </c>
      <c r="AH49" s="449">
        <f>Summary!AI85</f>
        <v>108</v>
      </c>
      <c r="AI49" s="449">
        <f>Summary!AJ85</f>
        <v>108</v>
      </c>
      <c r="AJ49" s="449">
        <f>Summary!AK85</f>
        <v>108</v>
      </c>
      <c r="AK49" s="449">
        <f>Summary!AL85</f>
        <v>108</v>
      </c>
      <c r="AL49" s="449">
        <f>Summary!AM85</f>
        <v>108</v>
      </c>
      <c r="AM49" s="449">
        <f>Summary!AN85</f>
        <v>108</v>
      </c>
      <c r="AN49" s="449">
        <f>Summary!AO85</f>
        <v>108</v>
      </c>
      <c r="AO49" s="449">
        <f>Summary!AP85</f>
        <v>108</v>
      </c>
      <c r="AP49" s="449">
        <f>Summary!AQ85</f>
        <v>108</v>
      </c>
      <c r="AQ49" s="449">
        <f>Summary!AR85</f>
        <v>108</v>
      </c>
      <c r="AR49" s="449">
        <f>Summary!AS85</f>
        <v>108</v>
      </c>
      <c r="AS49" s="449">
        <f>Summary!AT85</f>
        <v>108</v>
      </c>
      <c r="AT49" s="449">
        <f>Summary!AU85</f>
        <v>108</v>
      </c>
      <c r="AU49" s="449">
        <f>Summary!AV85</f>
        <v>108</v>
      </c>
      <c r="AV49" s="449">
        <f>Summary!AW85</f>
        <v>108</v>
      </c>
      <c r="AW49" s="449">
        <f>Summary!AX85</f>
        <v>108</v>
      </c>
      <c r="AX49" s="449">
        <f>Summary!AY85</f>
        <v>0</v>
      </c>
      <c r="AY49" s="449">
        <f>Summary!AZ85</f>
        <v>0</v>
      </c>
      <c r="AZ49" s="449">
        <f>Summary!BA85</f>
        <v>0</v>
      </c>
      <c r="BA49" s="449">
        <f>Summary!BB85</f>
        <v>0</v>
      </c>
      <c r="BB49" s="449">
        <f>Summary!BC85</f>
        <v>0</v>
      </c>
      <c r="BC49" s="449">
        <f>Summary!BD85</f>
        <v>0</v>
      </c>
      <c r="BD49" s="449">
        <f>Summary!BE85</f>
        <v>0</v>
      </c>
      <c r="BE49" s="449">
        <f>Summary!BF85</f>
        <v>0</v>
      </c>
      <c r="BF49" s="449">
        <f>Summary!BG85</f>
        <v>0</v>
      </c>
      <c r="BG49" s="449">
        <f>Summary!BH85</f>
        <v>0</v>
      </c>
      <c r="BH49" s="449">
        <f>Summary!BI85</f>
        <v>0</v>
      </c>
      <c r="BI49" s="449">
        <f>Summary!BJ85</f>
        <v>0</v>
      </c>
      <c r="BJ49" s="449">
        <f>Summary!BK85</f>
        <v>0</v>
      </c>
      <c r="BK49" s="449">
        <f>Summary!BL85</f>
        <v>0</v>
      </c>
      <c r="BL49" s="449">
        <f>Summary!BM85</f>
        <v>0</v>
      </c>
      <c r="BM49" s="449">
        <f>Summary!BN85</f>
        <v>0</v>
      </c>
      <c r="BN49" s="449">
        <f>Summary!BO85</f>
        <v>0</v>
      </c>
      <c r="BO49" s="449">
        <f>Summary!BP85</f>
        <v>0</v>
      </c>
      <c r="BP49" s="449">
        <f>Summary!BQ85</f>
        <v>0</v>
      </c>
      <c r="BQ49" s="449">
        <f>Summary!BR85</f>
        <v>0</v>
      </c>
      <c r="BR49" s="449">
        <f>Summary!BS85</f>
        <v>0</v>
      </c>
      <c r="BS49" s="449">
        <f>Summary!BT85</f>
        <v>0</v>
      </c>
      <c r="BT49" s="449">
        <f>Summary!BU85</f>
        <v>0</v>
      </c>
      <c r="BU49" s="449">
        <f>Summary!BV85</f>
        <v>0</v>
      </c>
      <c r="BV49" s="449">
        <f>Summary!BW85</f>
        <v>0</v>
      </c>
    </row>
    <row r="50" spans="1:74" s="445" customFormat="1" x14ac:dyDescent="0.3">
      <c r="A50" s="445" t="s">
        <v>711</v>
      </c>
      <c r="B50" s="448">
        <f>B48/B49</f>
        <v>161506.73794919284</v>
      </c>
      <c r="C50" s="448">
        <f t="shared" ref="C50:D50" si="289">C48/C49</f>
        <v>126321.93330489207</v>
      </c>
      <c r="D50" s="448">
        <f t="shared" si="289"/>
        <v>112959.15113131946</v>
      </c>
      <c r="E50" s="448">
        <f t="shared" ref="E50" si="290">E48/E49</f>
        <v>113566.59984427548</v>
      </c>
      <c r="F50" s="448">
        <f t="shared" ref="F50" si="291">F48/F49</f>
        <v>123681.0287939457</v>
      </c>
      <c r="G50" s="448">
        <f t="shared" ref="G50" si="292">G48/G49</f>
        <v>136564.11960118712</v>
      </c>
      <c r="H50" s="448">
        <f t="shared" ref="H50" si="293">H48/H49</f>
        <v>140158.1797629043</v>
      </c>
      <c r="I50" s="448">
        <f t="shared" ref="I50" si="294">I48/I49</f>
        <v>208310.97877353735</v>
      </c>
      <c r="J50" s="448">
        <f t="shared" ref="J50" si="295">J48/J49</f>
        <v>194647.4888766876</v>
      </c>
      <c r="K50" s="448">
        <f t="shared" ref="K50" si="296">K48/K49</f>
        <v>189398.41593159648</v>
      </c>
      <c r="L50" s="448">
        <f t="shared" ref="L50" si="297">L48/L49</f>
        <v>182826.75179394029</v>
      </c>
      <c r="M50" s="448">
        <f t="shared" ref="M50" si="298">M48/M49</f>
        <v>167504.31068305305</v>
      </c>
      <c r="N50" s="448">
        <f t="shared" ref="N50" si="299">N48/N49</f>
        <v>161179.0252200687</v>
      </c>
      <c r="O50" s="448">
        <f t="shared" ref="O50" si="300">O48/O49</f>
        <v>162669.25167706652</v>
      </c>
      <c r="P50" s="448">
        <f t="shared" ref="P50" si="301">P48/P49</f>
        <v>155763.10709957342</v>
      </c>
      <c r="Q50" s="448">
        <f t="shared" ref="Q50" si="302">Q48/Q49</f>
        <v>158069.83035210503</v>
      </c>
      <c r="R50" s="448">
        <f t="shared" ref="R50" si="303">R48/R49</f>
        <v>142871.83478771852</v>
      </c>
      <c r="S50" s="448">
        <f t="shared" ref="S50" si="304">S48/S49</f>
        <v>130155.60664824033</v>
      </c>
      <c r="T50" s="448">
        <f t="shared" ref="T50" si="305">T48/T49</f>
        <v>139438.90112729228</v>
      </c>
      <c r="U50" s="448">
        <f t="shared" ref="U50" si="306">U48/U49</f>
        <v>122204.51573050632</v>
      </c>
      <c r="V50" s="448">
        <f t="shared" ref="V50" si="307">V48/V49</f>
        <v>116942.16139513024</v>
      </c>
      <c r="W50" s="448">
        <f t="shared" ref="W50" si="308">W48/W49</f>
        <v>118332.14618218444</v>
      </c>
      <c r="X50" s="448">
        <f t="shared" ref="X50" si="309">X48/X49</f>
        <v>112097.05731716761</v>
      </c>
      <c r="Y50" s="448">
        <f t="shared" ref="Y50" si="310">Y48/Y49</f>
        <v>117864.33012430555</v>
      </c>
      <c r="Z50" s="448">
        <f t="shared" ref="Z50" si="311">Z48/Z49</f>
        <v>106028.23421281943</v>
      </c>
      <c r="AA50" s="448">
        <f t="shared" ref="AA50" si="312">AA48/AA49</f>
        <v>105351.75830064718</v>
      </c>
      <c r="AB50" s="448">
        <f t="shared" ref="AB50" si="313">AB48/AB49</f>
        <v>110141.80819347235</v>
      </c>
      <c r="AC50" s="448">
        <f t="shared" ref="AC50" si="314">AC48/AC49</f>
        <v>108134.31445559327</v>
      </c>
      <c r="AD50" s="448">
        <f t="shared" ref="AD50" si="315">AD48/AD49</f>
        <v>114412.96140425565</v>
      </c>
      <c r="AE50" s="448">
        <f t="shared" ref="AE50" si="316">AE48/AE49</f>
        <v>115043.96708249231</v>
      </c>
      <c r="AF50" s="448">
        <f t="shared" ref="AF50" si="317">AF48/AF49</f>
        <v>118945.5449019162</v>
      </c>
      <c r="AG50" s="448">
        <f t="shared" ref="AG50" si="318">AG48/AG49</f>
        <v>114305.29872730574</v>
      </c>
      <c r="AH50" s="448">
        <f t="shared" ref="AH50" si="319">AH48/AH49</f>
        <v>119676.53790911098</v>
      </c>
      <c r="AI50" s="448">
        <f t="shared" ref="AI50" si="320">AI48/AI49</f>
        <v>119830.0116506343</v>
      </c>
      <c r="AJ50" s="448">
        <f t="shared" ref="AJ50" si="321">AJ48/AJ49</f>
        <v>119285.38343704582</v>
      </c>
      <c r="AK50" s="448">
        <f t="shared" ref="AK50" si="322">AK48/AK49</f>
        <v>132967.76032723248</v>
      </c>
      <c r="AL50" s="448">
        <f t="shared" ref="AL50" si="323">AL48/AL49</f>
        <v>125585.66206867847</v>
      </c>
      <c r="AM50" s="448">
        <f t="shared" ref="AM50" si="324">AM48/AM49</f>
        <v>135455.9213604416</v>
      </c>
      <c r="AN50" s="448">
        <f t="shared" ref="AN50" si="325">AN48/AN49</f>
        <v>137386.38031849152</v>
      </c>
      <c r="AO50" s="448">
        <f t="shared" ref="AO50" si="326">AO48/AO49</f>
        <v>134984.99870599317</v>
      </c>
      <c r="AP50" s="448">
        <f>AP48/AP49</f>
        <v>142892.37024721398</v>
      </c>
      <c r="AQ50" s="448">
        <f t="shared" ref="AQ50" si="327">AQ48/AQ49</f>
        <v>144911.9795860599</v>
      </c>
      <c r="AR50" s="448">
        <f t="shared" ref="AR50" si="328">AR48/AR49</f>
        <v>156720.4968647309</v>
      </c>
      <c r="AS50" s="448">
        <f t="shared" ref="AS50" si="329">AS48/AS49</f>
        <v>153011.23480639776</v>
      </c>
      <c r="AT50" s="448">
        <f t="shared" ref="AT50" si="330">AT48/AT49</f>
        <v>157564.37902669751</v>
      </c>
      <c r="AU50" s="448">
        <f t="shared" ref="AU50" si="331">AU48/AU49</f>
        <v>160256.53194097974</v>
      </c>
      <c r="AV50" s="448">
        <f t="shared" ref="AV50" si="332">AV48/AV49</f>
        <v>163824.10422659697</v>
      </c>
      <c r="AW50" s="448">
        <f t="shared" ref="AW50" si="333">AW48/AW49</f>
        <v>167399.82178395832</v>
      </c>
      <c r="AX50" s="448" t="e">
        <f t="shared" ref="AX50" si="334">AX48/AX49</f>
        <v>#DIV/0!</v>
      </c>
      <c r="AY50" s="448" t="e">
        <f t="shared" ref="AY50" si="335">AY48/AY49</f>
        <v>#DIV/0!</v>
      </c>
      <c r="AZ50" s="448" t="e">
        <f t="shared" ref="AZ50" si="336">AZ48/AZ49</f>
        <v>#DIV/0!</v>
      </c>
      <c r="BA50" s="448" t="e">
        <f t="shared" ref="BA50" si="337">BA48/BA49</f>
        <v>#DIV/0!</v>
      </c>
      <c r="BB50" s="448" t="e">
        <f t="shared" ref="BB50" si="338">BB48/BB49</f>
        <v>#DIV/0!</v>
      </c>
      <c r="BC50" s="448" t="e">
        <f t="shared" ref="BC50" si="339">BC48/BC49</f>
        <v>#DIV/0!</v>
      </c>
      <c r="BD50" s="448" t="e">
        <f t="shared" ref="BD50" si="340">BD48/BD49</f>
        <v>#DIV/0!</v>
      </c>
      <c r="BE50" s="448" t="e">
        <f t="shared" ref="BE50" si="341">BE48/BE49</f>
        <v>#DIV/0!</v>
      </c>
      <c r="BF50" s="448" t="e">
        <f t="shared" ref="BF50" si="342">BF48/BF49</f>
        <v>#DIV/0!</v>
      </c>
      <c r="BG50" s="448" t="e">
        <f t="shared" ref="BG50" si="343">BG48/BG49</f>
        <v>#DIV/0!</v>
      </c>
      <c r="BH50" s="448" t="e">
        <f t="shared" ref="BH50" si="344">BH48/BH49</f>
        <v>#DIV/0!</v>
      </c>
      <c r="BI50" s="448" t="e">
        <f t="shared" ref="BI50" si="345">BI48/BI49</f>
        <v>#DIV/0!</v>
      </c>
      <c r="BJ50" s="448" t="e">
        <f t="shared" ref="BJ50" si="346">BJ48/BJ49</f>
        <v>#DIV/0!</v>
      </c>
      <c r="BK50" s="448" t="e">
        <f t="shared" ref="BK50" si="347">BK48/BK49</f>
        <v>#DIV/0!</v>
      </c>
      <c r="BL50" s="448" t="e">
        <f t="shared" ref="BL50" si="348">BL48/BL49</f>
        <v>#DIV/0!</v>
      </c>
      <c r="BM50" s="448" t="e">
        <f t="shared" ref="BM50" si="349">BM48/BM49</f>
        <v>#DIV/0!</v>
      </c>
      <c r="BN50" s="448" t="e">
        <f t="shared" ref="BN50" si="350">BN48/BN49</f>
        <v>#DIV/0!</v>
      </c>
      <c r="BO50" s="448" t="e">
        <f t="shared" ref="BO50" si="351">BO48/BO49</f>
        <v>#DIV/0!</v>
      </c>
      <c r="BP50" s="448" t="e">
        <f t="shared" ref="BP50" si="352">BP48/BP49</f>
        <v>#DIV/0!</v>
      </c>
      <c r="BQ50" s="448" t="e">
        <f t="shared" ref="BQ50" si="353">BQ48/BQ49</f>
        <v>#DIV/0!</v>
      </c>
      <c r="BR50" s="448" t="e">
        <f t="shared" ref="BR50" si="354">BR48/BR49</f>
        <v>#DIV/0!</v>
      </c>
      <c r="BS50" s="448" t="e">
        <f t="shared" ref="BS50" si="355">BS48/BS49</f>
        <v>#DIV/0!</v>
      </c>
      <c r="BT50" s="448" t="e">
        <f t="shared" ref="BT50" si="356">BT48/BT49</f>
        <v>#DIV/0!</v>
      </c>
      <c r="BU50" s="448" t="e">
        <f t="shared" ref="BU50" si="357">BU48/BU49</f>
        <v>#DIV/0!</v>
      </c>
    </row>
    <row r="51" spans="1:74" x14ac:dyDescent="0.3">
      <c r="A51" s="342" t="s">
        <v>712</v>
      </c>
      <c r="D51" s="342">
        <f>SUM(B48:D48)/SUM(B49:D49)</f>
        <v>130024.02416117695</v>
      </c>
      <c r="E51" s="342">
        <f t="shared" ref="E51:BP51" si="358">SUM(C48:E48)/SUM(C49:E49)</f>
        <v>117037.16343392902</v>
      </c>
      <c r="F51" s="342">
        <f t="shared" si="358"/>
        <v>116686.88139507601</v>
      </c>
      <c r="G51" s="342">
        <f t="shared" si="358"/>
        <v>124287.5359883335</v>
      </c>
      <c r="H51" s="342">
        <f t="shared" si="358"/>
        <v>133418.81139006768</v>
      </c>
      <c r="I51" s="342">
        <f t="shared" si="358"/>
        <v>171405.09884138231</v>
      </c>
      <c r="J51" s="342">
        <f t="shared" si="358"/>
        <v>187931.28744112997</v>
      </c>
      <c r="K51" s="342">
        <f t="shared" si="358"/>
        <v>197150.59060708038</v>
      </c>
      <c r="L51" s="342">
        <f t="shared" si="358"/>
        <v>188810.92572500018</v>
      </c>
      <c r="M51" s="342">
        <f t="shared" si="358"/>
        <v>179350.9960953595</v>
      </c>
      <c r="N51" s="342">
        <f t="shared" si="358"/>
        <v>169991.19956487615</v>
      </c>
      <c r="O51" s="342">
        <f t="shared" si="358"/>
        <v>163725.80245541624</v>
      </c>
      <c r="P51" s="342">
        <f t="shared" si="358"/>
        <v>159807.15596591533</v>
      </c>
      <c r="Q51" s="342">
        <f t="shared" si="358"/>
        <v>158778.30110131021</v>
      </c>
      <c r="R51" s="342">
        <f t="shared" si="358"/>
        <v>151949.24017564574</v>
      </c>
      <c r="S51" s="342">
        <f t="shared" si="358"/>
        <v>142887.24453908569</v>
      </c>
      <c r="T51" s="342">
        <f t="shared" si="358"/>
        <v>137334.1765078631</v>
      </c>
      <c r="U51" s="342">
        <f t="shared" si="358"/>
        <v>130224.06705629201</v>
      </c>
      <c r="V51" s="342">
        <f t="shared" si="358"/>
        <v>125505.27505400735</v>
      </c>
      <c r="W51" s="342">
        <f t="shared" si="358"/>
        <v>119108.65553837469</v>
      </c>
      <c r="X51" s="342">
        <f t="shared" si="358"/>
        <v>115713.86374683774</v>
      </c>
      <c r="Y51" s="342">
        <f t="shared" si="358"/>
        <v>116083.17619519257</v>
      </c>
      <c r="Z51" s="342">
        <f t="shared" si="358"/>
        <v>111858.18274174165</v>
      </c>
      <c r="AA51" s="342">
        <f t="shared" si="358"/>
        <v>109567.74704418224</v>
      </c>
      <c r="AB51" s="342">
        <f t="shared" si="358"/>
        <v>107205.84619935055</v>
      </c>
      <c r="AC51" s="342">
        <f t="shared" si="358"/>
        <v>107905.25038135983</v>
      </c>
      <c r="AD51" s="342">
        <f t="shared" si="358"/>
        <v>110904.1402496394</v>
      </c>
      <c r="AE51" s="342">
        <f t="shared" si="358"/>
        <v>112538.93483197264</v>
      </c>
      <c r="AF51" s="342">
        <f t="shared" si="358"/>
        <v>116149.41902011924</v>
      </c>
      <c r="AG51" s="342">
        <f t="shared" si="358"/>
        <v>116078.08019471339</v>
      </c>
      <c r="AH51" s="342">
        <f t="shared" si="358"/>
        <v>117651.83221799809</v>
      </c>
      <c r="AI51" s="342">
        <f t="shared" si="358"/>
        <v>117982.6825627884</v>
      </c>
      <c r="AJ51" s="342">
        <f t="shared" si="358"/>
        <v>119597.31099893038</v>
      </c>
      <c r="AK51" s="342">
        <f t="shared" si="358"/>
        <v>124027.71847163752</v>
      </c>
      <c r="AL51" s="342">
        <f t="shared" si="358"/>
        <v>125946.2686109856</v>
      </c>
      <c r="AM51" s="342">
        <f t="shared" si="358"/>
        <v>131336.44791878419</v>
      </c>
      <c r="AN51" s="342">
        <f t="shared" si="358"/>
        <v>132809.32124920387</v>
      </c>
      <c r="AO51" s="342">
        <f t="shared" si="358"/>
        <v>135942.4334616421</v>
      </c>
      <c r="AP51" s="342">
        <f t="shared" si="358"/>
        <v>138421.2497572329</v>
      </c>
      <c r="AQ51" s="342">
        <f t="shared" si="358"/>
        <v>140929.78284642237</v>
      </c>
      <c r="AR51" s="342">
        <f t="shared" si="358"/>
        <v>148174.94889933494</v>
      </c>
      <c r="AS51" s="342">
        <f t="shared" si="358"/>
        <v>151547.90375239617</v>
      </c>
      <c r="AT51" s="342">
        <f t="shared" si="358"/>
        <v>155765.37023260872</v>
      </c>
      <c r="AU51" s="342">
        <f t="shared" si="358"/>
        <v>156944.04859135833</v>
      </c>
      <c r="AV51" s="342">
        <f t="shared" si="358"/>
        <v>160548.33839809141</v>
      </c>
      <c r="AW51" s="342">
        <f t="shared" si="358"/>
        <v>163826.81931717836</v>
      </c>
      <c r="AX51" s="342">
        <f t="shared" si="358"/>
        <v>249321.53076637356</v>
      </c>
      <c r="AY51" s="342">
        <f t="shared" si="358"/>
        <v>505821.69763584842</v>
      </c>
      <c r="AZ51" s="342" t="e">
        <f t="shared" si="358"/>
        <v>#DIV/0!</v>
      </c>
      <c r="BA51" s="342" t="e">
        <f t="shared" si="358"/>
        <v>#DIV/0!</v>
      </c>
      <c r="BB51" s="342" t="e">
        <f t="shared" si="358"/>
        <v>#DIV/0!</v>
      </c>
      <c r="BC51" s="342" t="e">
        <f t="shared" si="358"/>
        <v>#DIV/0!</v>
      </c>
      <c r="BD51" s="342" t="e">
        <f t="shared" si="358"/>
        <v>#DIV/0!</v>
      </c>
      <c r="BE51" s="342" t="e">
        <f t="shared" si="358"/>
        <v>#DIV/0!</v>
      </c>
      <c r="BF51" s="342" t="e">
        <f t="shared" si="358"/>
        <v>#DIV/0!</v>
      </c>
      <c r="BG51" s="342" t="e">
        <f t="shared" si="358"/>
        <v>#DIV/0!</v>
      </c>
      <c r="BH51" s="342" t="e">
        <f t="shared" si="358"/>
        <v>#DIV/0!</v>
      </c>
      <c r="BI51" s="342" t="e">
        <f t="shared" si="358"/>
        <v>#DIV/0!</v>
      </c>
      <c r="BJ51" s="342" t="e">
        <f t="shared" si="358"/>
        <v>#DIV/0!</v>
      </c>
      <c r="BK51" s="342" t="e">
        <f t="shared" si="358"/>
        <v>#DIV/0!</v>
      </c>
      <c r="BL51" s="342" t="e">
        <f t="shared" si="358"/>
        <v>#DIV/0!</v>
      </c>
      <c r="BM51" s="342" t="e">
        <f t="shared" si="358"/>
        <v>#DIV/0!</v>
      </c>
      <c r="BN51" s="342" t="e">
        <f t="shared" si="358"/>
        <v>#DIV/0!</v>
      </c>
      <c r="BO51" s="342" t="e">
        <f t="shared" si="358"/>
        <v>#DIV/0!</v>
      </c>
      <c r="BP51" s="342" t="e">
        <f t="shared" si="358"/>
        <v>#DIV/0!</v>
      </c>
      <c r="BQ51" s="342" t="e">
        <f t="shared" ref="BQ51:BU51" si="359">SUM(BO48:BQ48)/SUM(BO49:BQ49)</f>
        <v>#DIV/0!</v>
      </c>
      <c r="BR51" s="342" t="e">
        <f t="shared" si="359"/>
        <v>#DIV/0!</v>
      </c>
      <c r="BS51" s="342" t="e">
        <f t="shared" si="359"/>
        <v>#DIV/0!</v>
      </c>
      <c r="BT51" s="342" t="e">
        <f t="shared" si="359"/>
        <v>#DIV/0!</v>
      </c>
      <c r="BU51" s="342" t="e">
        <f t="shared" si="359"/>
        <v>#DIV/0!</v>
      </c>
    </row>
  </sheetData>
  <conditionalFormatting sqref="B6:BU6">
    <cfRule type="cellIs" dxfId="5" priority="1" operator="equal">
      <formula>"Fcst"</formula>
    </cfRule>
    <cfRule type="cellIs" dxfId="4" priority="2" operator="equal">
      <formula>"Actual"</formula>
    </cfRule>
  </conditionalFormatting>
  <hyperlinks>
    <hyperlink ref="B4" r:id="rId1" xr:uid="{9F218A3D-0244-4807-9488-09DB78B7CDBF}"/>
  </hyperlinks>
  <pageMargins left="0.2" right="0.2" top="0.5" bottom="0.25" header="0.3" footer="0.3"/>
  <pageSetup scale="18" orientation="landscape" r:id="rId2"/>
  <drawing r:id="rId3"/>
  <legacy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496BA-6AF6-4BB3-BD8E-657B652E672F}">
  <sheetPr codeName="Sheet41">
    <tabColor rgb="FF7030A0"/>
  </sheetPr>
  <dimension ref="A1:BU14"/>
  <sheetViews>
    <sheetView workbookViewId="0">
      <selection activeCell="B9" sqref="B9"/>
    </sheetView>
  </sheetViews>
  <sheetFormatPr defaultColWidth="8.6640625" defaultRowHeight="14.4" x14ac:dyDescent="0.3"/>
  <cols>
    <col min="1" max="1" width="31.109375" bestFit="1" customWidth="1"/>
  </cols>
  <sheetData>
    <row r="1" spans="1:73" ht="21" x14ac:dyDescent="0.4">
      <c r="A1" s="155" t="s">
        <v>163</v>
      </c>
    </row>
    <row r="3" spans="1:73" x14ac:dyDescent="0.3">
      <c r="A3" s="143" t="s">
        <v>333</v>
      </c>
    </row>
    <row r="7" spans="1:73" x14ac:dyDescent="0.3">
      <c r="A7" s="143" t="s">
        <v>295</v>
      </c>
      <c r="B7" s="154" t="s">
        <v>339</v>
      </c>
    </row>
    <row r="9" spans="1:73" x14ac:dyDescent="0.3">
      <c r="B9" s="275" t="str">
        <f>Summary!C2</f>
        <v>Actual</v>
      </c>
      <c r="C9" s="275" t="str">
        <f>Summary!D2</f>
        <v>Actual</v>
      </c>
      <c r="D9" s="275" t="str">
        <f>Summary!E2</f>
        <v>Actual</v>
      </c>
      <c r="E9" s="275" t="str">
        <f>Summary!F2</f>
        <v>Actual</v>
      </c>
      <c r="F9" s="275" t="str">
        <f>Summary!G2</f>
        <v>Actual</v>
      </c>
      <c r="G9" s="275" t="str">
        <f>Summary!H2</f>
        <v>Actual</v>
      </c>
      <c r="H9" s="275" t="str">
        <f>Summary!I2</f>
        <v>Actual</v>
      </c>
      <c r="I9" s="275" t="str">
        <f>Summary!J2</f>
        <v>Fcst</v>
      </c>
      <c r="J9" s="275" t="str">
        <f>Summary!K2</f>
        <v>Fcst</v>
      </c>
      <c r="K9" s="275" t="str">
        <f>Summary!L2</f>
        <v>Fcst</v>
      </c>
      <c r="L9" s="275" t="str">
        <f>Summary!M2</f>
        <v>Fcst</v>
      </c>
      <c r="M9" s="275" t="str">
        <f>Summary!N2</f>
        <v>Fcst</v>
      </c>
      <c r="N9" s="275" t="str">
        <f>Summary!O2</f>
        <v>Fcst</v>
      </c>
      <c r="O9" s="275" t="str">
        <f>Summary!P2</f>
        <v>Fcst</v>
      </c>
      <c r="P9" s="275" t="str">
        <f>Summary!Q2</f>
        <v>Fcst</v>
      </c>
      <c r="Q9" s="275" t="str">
        <f>Summary!R2</f>
        <v>Fcst</v>
      </c>
      <c r="R9" s="275" t="str">
        <f>Summary!S2</f>
        <v>Fcst</v>
      </c>
      <c r="S9" s="275" t="str">
        <f>Summary!T2</f>
        <v>Fcst</v>
      </c>
      <c r="T9" s="275" t="str">
        <f>Summary!U2</f>
        <v>Fcst</v>
      </c>
      <c r="U9" s="275" t="str">
        <f>Summary!V2</f>
        <v>Fcst</v>
      </c>
      <c r="V9" s="275" t="str">
        <f>Summary!W2</f>
        <v>Fcst</v>
      </c>
      <c r="W9" s="275" t="str">
        <f>Summary!X2</f>
        <v>Fcst</v>
      </c>
      <c r="X9" s="275" t="str">
        <f>Summary!Y2</f>
        <v>Fcst</v>
      </c>
      <c r="Y9" s="275" t="str">
        <f>Summary!Z2</f>
        <v>Fcst</v>
      </c>
      <c r="Z9" s="275" t="str">
        <f>Summary!AA2</f>
        <v>Fcst</v>
      </c>
      <c r="AA9" s="275" t="str">
        <f>Summary!AB2</f>
        <v>Fcst</v>
      </c>
      <c r="AB9" s="275" t="str">
        <f>Summary!AC2</f>
        <v>Fcst</v>
      </c>
      <c r="AC9" s="275" t="str">
        <f>Summary!AD2</f>
        <v>Fcst</v>
      </c>
      <c r="AD9" s="275" t="str">
        <f>Summary!AE2</f>
        <v>Fcst</v>
      </c>
      <c r="AE9" s="275" t="str">
        <f>Summary!AF2</f>
        <v>Fcst</v>
      </c>
      <c r="AF9" s="275" t="str">
        <f>Summary!AG2</f>
        <v>Fcst</v>
      </c>
      <c r="AG9" s="275" t="str">
        <f>Summary!AH2</f>
        <v>Fcst</v>
      </c>
      <c r="AH9" s="275" t="str">
        <f>Summary!AI2</f>
        <v>Fcst</v>
      </c>
      <c r="AI9" s="275" t="str">
        <f>Summary!AJ2</f>
        <v>Fcst</v>
      </c>
      <c r="AJ9" s="275" t="str">
        <f>Summary!AK2</f>
        <v>Fcst</v>
      </c>
      <c r="AK9" s="275" t="str">
        <f>Summary!AL2</f>
        <v>Fcst</v>
      </c>
      <c r="AL9" s="275" t="str">
        <f>Summary!AM2</f>
        <v>Fcst</v>
      </c>
      <c r="AM9" s="275" t="str">
        <f>Summary!AN2</f>
        <v>Fcst</v>
      </c>
      <c r="AN9" s="275" t="str">
        <f>Summary!AO2</f>
        <v>Fcst</v>
      </c>
      <c r="AO9" s="275" t="str">
        <f>Summary!AP2</f>
        <v>Fcst</v>
      </c>
      <c r="AP9" s="275" t="str">
        <f>Summary!AQ2</f>
        <v>Fcst</v>
      </c>
      <c r="AQ9" s="275" t="str">
        <f>Summary!AR2</f>
        <v>Fcst</v>
      </c>
      <c r="AR9" s="275" t="str">
        <f>Summary!AS2</f>
        <v>Fcst</v>
      </c>
      <c r="AS9" s="275" t="str">
        <f>Summary!AT2</f>
        <v>Fcst</v>
      </c>
      <c r="AT9" s="275" t="str">
        <f>Summary!AU2</f>
        <v>Fcst</v>
      </c>
      <c r="AU9" s="275" t="str">
        <f>Summary!AV2</f>
        <v>Fcst</v>
      </c>
      <c r="AV9" s="275" t="str">
        <f>Summary!AW2</f>
        <v>Fcst</v>
      </c>
      <c r="AW9" s="275" t="str">
        <f>Summary!AX2</f>
        <v>Fcst</v>
      </c>
      <c r="AX9" s="275" t="str">
        <f>Summary!AY2</f>
        <v>Fcst</v>
      </c>
      <c r="AY9" s="275" t="str">
        <f>Summary!AZ2</f>
        <v>Fcst</v>
      </c>
      <c r="AZ9" s="275" t="str">
        <f>Summary!BA2</f>
        <v>Fcst</v>
      </c>
      <c r="BA9" s="275" t="str">
        <f>Summary!BB2</f>
        <v>Fcst</v>
      </c>
      <c r="BB9" s="275" t="str">
        <f>Summary!BC2</f>
        <v>Fcst</v>
      </c>
      <c r="BC9" s="275" t="str">
        <f>Summary!BD2</f>
        <v>Fcst</v>
      </c>
      <c r="BD9" s="275" t="str">
        <f>Summary!BE2</f>
        <v>Fcst</v>
      </c>
      <c r="BE9" s="275" t="str">
        <f>Summary!BF2</f>
        <v>Fcst</v>
      </c>
      <c r="BF9" s="275" t="str">
        <f>Summary!BG2</f>
        <v>Fcst</v>
      </c>
      <c r="BG9" s="275" t="str">
        <f>Summary!BH2</f>
        <v>Fcst</v>
      </c>
      <c r="BH9" s="275" t="str">
        <f>Summary!BI2</f>
        <v>Fcst</v>
      </c>
      <c r="BI9" s="275" t="str">
        <f>Summary!BJ2</f>
        <v>Fcst</v>
      </c>
      <c r="BJ9" s="275" t="str">
        <f>Summary!BK2</f>
        <v>Fcst</v>
      </c>
      <c r="BK9" s="275" t="str">
        <f>Summary!BL2</f>
        <v>Fcst</v>
      </c>
      <c r="BL9" s="275" t="str">
        <f>Summary!BM2</f>
        <v>Fcst</v>
      </c>
      <c r="BM9" s="275" t="str">
        <f>Summary!BN2</f>
        <v>Fcst</v>
      </c>
      <c r="BN9" s="275" t="str">
        <f>Summary!BO2</f>
        <v>Fcst</v>
      </c>
      <c r="BO9" s="275" t="str">
        <f>Summary!BP2</f>
        <v>Fcst</v>
      </c>
      <c r="BP9" s="275" t="str">
        <f>Summary!BQ2</f>
        <v>Fcst</v>
      </c>
      <c r="BQ9" s="275" t="str">
        <f>Summary!BR2</f>
        <v>Fcst</v>
      </c>
      <c r="BR9" s="275" t="str">
        <f>Summary!BS2</f>
        <v>Fcst</v>
      </c>
      <c r="BS9" s="275" t="str">
        <f>Summary!BT2</f>
        <v>Fcst</v>
      </c>
      <c r="BT9" s="275" t="str">
        <f>Summary!BU2</f>
        <v>Fcst</v>
      </c>
      <c r="BU9" s="275" t="str">
        <f>Summary!BV2</f>
        <v>Fcst</v>
      </c>
    </row>
    <row r="10" spans="1:73" x14ac:dyDescent="0.3">
      <c r="B10" s="264">
        <f>Summary!C6</f>
        <v>44562</v>
      </c>
      <c r="C10" s="264">
        <f>Summary!D6</f>
        <v>44593</v>
      </c>
      <c r="D10" s="264">
        <f>Summary!E6</f>
        <v>44621</v>
      </c>
      <c r="E10" s="264">
        <f>Summary!F6</f>
        <v>44652</v>
      </c>
      <c r="F10" s="264">
        <f>Summary!G6</f>
        <v>44682</v>
      </c>
      <c r="G10" s="264">
        <f>Summary!H6</f>
        <v>44713</v>
      </c>
      <c r="H10" s="264">
        <f>Summary!I6</f>
        <v>44743</v>
      </c>
      <c r="I10" s="264">
        <f>Summary!J6</f>
        <v>44774</v>
      </c>
      <c r="J10" s="264">
        <f>Summary!K6</f>
        <v>44805</v>
      </c>
      <c r="K10" s="264">
        <f>Summary!L6</f>
        <v>44835</v>
      </c>
      <c r="L10" s="264">
        <f>Summary!M6</f>
        <v>44866</v>
      </c>
      <c r="M10" s="264">
        <f>Summary!N6</f>
        <v>44896</v>
      </c>
      <c r="N10" s="264">
        <f>Summary!O6</f>
        <v>44927</v>
      </c>
      <c r="O10" s="264">
        <f>Summary!P6</f>
        <v>44958</v>
      </c>
      <c r="P10" s="264">
        <f>Summary!Q6</f>
        <v>44986</v>
      </c>
      <c r="Q10" s="264">
        <f>Summary!R6</f>
        <v>45017</v>
      </c>
      <c r="R10" s="264">
        <f>Summary!S6</f>
        <v>45047</v>
      </c>
      <c r="S10" s="264">
        <f>Summary!T6</f>
        <v>45078</v>
      </c>
      <c r="T10" s="264">
        <f>Summary!U6</f>
        <v>45108</v>
      </c>
      <c r="U10" s="264">
        <f>Summary!V6</f>
        <v>45139</v>
      </c>
      <c r="V10" s="264">
        <f>Summary!W6</f>
        <v>45170</v>
      </c>
      <c r="W10" s="264">
        <f>Summary!X6</f>
        <v>45200</v>
      </c>
      <c r="X10" s="264">
        <f>Summary!Y6</f>
        <v>45231</v>
      </c>
      <c r="Y10" s="264">
        <f>Summary!Z6</f>
        <v>45261</v>
      </c>
      <c r="Z10" s="264">
        <f>Summary!AA6</f>
        <v>45292</v>
      </c>
      <c r="AA10" s="264">
        <f>Summary!AB6</f>
        <v>45323</v>
      </c>
      <c r="AB10" s="264">
        <f>Summary!AC6</f>
        <v>45352</v>
      </c>
      <c r="AC10" s="264">
        <f>Summary!AD6</f>
        <v>45383</v>
      </c>
      <c r="AD10" s="264">
        <f>Summary!AE6</f>
        <v>45413</v>
      </c>
      <c r="AE10" s="264">
        <f>Summary!AF6</f>
        <v>45444</v>
      </c>
      <c r="AF10" s="264">
        <f>Summary!AG6</f>
        <v>45474</v>
      </c>
      <c r="AG10" s="264">
        <f>Summary!AH6</f>
        <v>45505</v>
      </c>
      <c r="AH10" s="264">
        <f>Summary!AI6</f>
        <v>45536</v>
      </c>
      <c r="AI10" s="264">
        <f>Summary!AJ6</f>
        <v>45566</v>
      </c>
      <c r="AJ10" s="264">
        <f>Summary!AK6</f>
        <v>45597</v>
      </c>
      <c r="AK10" s="264">
        <f>Summary!AL6</f>
        <v>45627</v>
      </c>
      <c r="AL10" s="264">
        <f>Summary!AM6</f>
        <v>45658</v>
      </c>
      <c r="AM10" s="264">
        <f>Summary!AN6</f>
        <v>45689</v>
      </c>
      <c r="AN10" s="264">
        <f>Summary!AO6</f>
        <v>45717</v>
      </c>
      <c r="AO10" s="264">
        <f>Summary!AP6</f>
        <v>45748</v>
      </c>
      <c r="AP10" s="264">
        <f>Summary!AQ6</f>
        <v>45778</v>
      </c>
      <c r="AQ10" s="264">
        <f>Summary!AR6</f>
        <v>45809</v>
      </c>
      <c r="AR10" s="264">
        <f>Summary!AS6</f>
        <v>45839</v>
      </c>
      <c r="AS10" s="264">
        <f>Summary!AT6</f>
        <v>45870</v>
      </c>
      <c r="AT10" s="264">
        <f>Summary!AU6</f>
        <v>45901</v>
      </c>
      <c r="AU10" s="264">
        <f>Summary!AV6</f>
        <v>45931</v>
      </c>
      <c r="AV10" s="264">
        <f>Summary!AW6</f>
        <v>45962</v>
      </c>
      <c r="AW10" s="264">
        <f>Summary!AX6</f>
        <v>45992</v>
      </c>
      <c r="AX10" s="264">
        <f>Summary!AY6</f>
        <v>46023</v>
      </c>
      <c r="AY10" s="264">
        <f>Summary!AZ6</f>
        <v>46054</v>
      </c>
      <c r="AZ10" s="264">
        <f>Summary!BA6</f>
        <v>46082</v>
      </c>
      <c r="BA10" s="264">
        <f>Summary!BB6</f>
        <v>46113</v>
      </c>
      <c r="BB10" s="264">
        <f>Summary!BC6</f>
        <v>46143</v>
      </c>
      <c r="BC10" s="264">
        <f>Summary!BD6</f>
        <v>46174</v>
      </c>
      <c r="BD10" s="264">
        <f>Summary!BE6</f>
        <v>46204</v>
      </c>
      <c r="BE10" s="264">
        <f>Summary!BF6</f>
        <v>46235</v>
      </c>
      <c r="BF10" s="264">
        <f>Summary!BG6</f>
        <v>46266</v>
      </c>
      <c r="BG10" s="264">
        <f>Summary!BH6</f>
        <v>46296</v>
      </c>
      <c r="BH10" s="264">
        <f>Summary!BI6</f>
        <v>46327</v>
      </c>
      <c r="BI10" s="264">
        <f>Summary!BJ6</f>
        <v>46357</v>
      </c>
      <c r="BJ10" s="264">
        <f>Summary!BK6</f>
        <v>46388</v>
      </c>
      <c r="BK10" s="264">
        <f>Summary!BL6</f>
        <v>46419</v>
      </c>
      <c r="BL10" s="264">
        <f>Summary!BM6</f>
        <v>46447</v>
      </c>
      <c r="BM10" s="264">
        <f>Summary!BN6</f>
        <v>46478</v>
      </c>
      <c r="BN10" s="264">
        <f>Summary!BO6</f>
        <v>46508</v>
      </c>
      <c r="BO10" s="264">
        <f>Summary!BP6</f>
        <v>46539</v>
      </c>
      <c r="BP10" s="264">
        <f>Summary!BQ6</f>
        <v>46569</v>
      </c>
      <c r="BQ10" s="264">
        <f>Summary!BR6</f>
        <v>46600</v>
      </c>
      <c r="BR10" s="264">
        <f>Summary!BS6</f>
        <v>46631</v>
      </c>
      <c r="BS10" s="264">
        <f>Summary!BT6</f>
        <v>46661</v>
      </c>
      <c r="BT10" s="264">
        <f>Summary!BU6</f>
        <v>46692</v>
      </c>
      <c r="BU10" s="264">
        <f>Summary!BV6</f>
        <v>46722</v>
      </c>
    </row>
    <row r="11" spans="1:73" x14ac:dyDescent="0.3">
      <c r="A11" t="s">
        <v>340</v>
      </c>
      <c r="B11" s="239">
        <f>Summary!C13</f>
        <v>186.14785999999998</v>
      </c>
      <c r="C11" s="239">
        <f>Summary!D13</f>
        <v>185.92031</v>
      </c>
      <c r="D11" s="239">
        <f>Summary!E13</f>
        <v>204.12437</v>
      </c>
      <c r="E11" s="239">
        <f>Summary!F13</f>
        <v>206.02524</v>
      </c>
      <c r="F11" s="239">
        <f>Summary!G13</f>
        <v>219.21991999999997</v>
      </c>
      <c r="G11" s="239">
        <f>Summary!H13</f>
        <v>224.94976</v>
      </c>
      <c r="H11" s="239">
        <f>Summary!I13</f>
        <v>245.53772999999998</v>
      </c>
      <c r="I11" s="239">
        <f>Summary!J13</f>
        <v>612.85216030113133</v>
      </c>
      <c r="J11" s="239">
        <f>Summary!K13</f>
        <v>612.87740076217096</v>
      </c>
      <c r="K11" s="239">
        <f>Summary!L13</f>
        <v>609.47422153248704</v>
      </c>
      <c r="L11" s="239">
        <f>Summary!M13</f>
        <v>619.54282095680446</v>
      </c>
      <c r="M11" s="239">
        <f>Summary!N13</f>
        <v>624.25742855504325</v>
      </c>
      <c r="N11" s="239">
        <f>Summary!O13</f>
        <v>626.41457851721532</v>
      </c>
      <c r="O11" s="239">
        <f>Summary!P13</f>
        <v>645.36787526639228</v>
      </c>
      <c r="P11" s="239">
        <f>Summary!Q13</f>
        <v>642.87987394896368</v>
      </c>
      <c r="Q11" s="239">
        <f>Summary!R13</f>
        <v>668.14175072179717</v>
      </c>
      <c r="R11" s="239">
        <f>Summary!S13</f>
        <v>654.78624039382282</v>
      </c>
      <c r="S11" s="239">
        <f>Summary!T13</f>
        <v>654.76310831046442</v>
      </c>
      <c r="T11" s="239">
        <f>Summary!U13</f>
        <v>713.67413934555884</v>
      </c>
      <c r="U11" s="239">
        <f>Summary!V13</f>
        <v>713.41080402724674</v>
      </c>
      <c r="V11" s="239">
        <f>Summary!W13</f>
        <v>710.63368883582484</v>
      </c>
      <c r="W11" s="239">
        <f>Summary!X13</f>
        <v>749.01996236604759</v>
      </c>
      <c r="X11" s="239">
        <f>Summary!Y13</f>
        <v>745.33797977707593</v>
      </c>
      <c r="Y11" s="239">
        <f>Summary!Z13</f>
        <v>814.69436589085637</v>
      </c>
      <c r="Z11" s="239">
        <f>Summary!AA13</f>
        <v>782.88312896494892</v>
      </c>
      <c r="AA11" s="239">
        <f>Summary!AB13</f>
        <v>777.696813638295</v>
      </c>
      <c r="AB11" s="239">
        <f>Summary!AC13</f>
        <v>841.95598153165611</v>
      </c>
      <c r="AC11" s="239">
        <f>Summary!AD13</f>
        <v>853.09690138734504</v>
      </c>
      <c r="AD11" s="239">
        <f>Summary!AE13</f>
        <v>904.37251813475439</v>
      </c>
      <c r="AE11" s="239">
        <f>Summary!AF13</f>
        <v>919.11272843056156</v>
      </c>
      <c r="AF11" s="239">
        <f>Summary!AG13</f>
        <v>961.21287418263501</v>
      </c>
      <c r="AG11" s="239">
        <f>Summary!AH13</f>
        <v>960.64592230331641</v>
      </c>
      <c r="AH11" s="239">
        <f>Summary!AI13</f>
        <v>1047.0888411819988</v>
      </c>
      <c r="AI11" s="239">
        <f>Summary!AJ13</f>
        <v>1048.4701048557088</v>
      </c>
      <c r="AJ11" s="239">
        <f>Summary!AK13</f>
        <v>1043.5684509334124</v>
      </c>
      <c r="AK11" s="239">
        <f>Summary!AL13</f>
        <v>1166.7098429450923</v>
      </c>
      <c r="AL11" s="239">
        <f>Summary!AM13</f>
        <v>1100.2709586181063</v>
      </c>
      <c r="AM11" s="239">
        <f>Summary!AN13</f>
        <v>1189.1032922439745</v>
      </c>
      <c r="AN11" s="239">
        <f>Summary!AO13</f>
        <v>1206.4774228664237</v>
      </c>
      <c r="AO11" s="239">
        <f>Summary!AP13</f>
        <v>1184.8649883539385</v>
      </c>
      <c r="AP11" s="239">
        <f>Summary!AQ13</f>
        <v>1256.031332224926</v>
      </c>
      <c r="AQ11" s="239">
        <f>Summary!AR13</f>
        <v>1274.207816274539</v>
      </c>
      <c r="AR11" s="239">
        <f>Summary!AS13</f>
        <v>1380.4844717825781</v>
      </c>
      <c r="AS11" s="239">
        <f>Summary!AT13</f>
        <v>1347.1011132575798</v>
      </c>
      <c r="AT11" s="239">
        <f>Summary!AU13</f>
        <v>1388.0794112402775</v>
      </c>
      <c r="AU11" s="239">
        <f>Summary!AV13</f>
        <v>1412.3087874688179</v>
      </c>
      <c r="AV11" s="239">
        <f>Summary!AW13</f>
        <v>1444.4169380393728</v>
      </c>
      <c r="AW11" s="239">
        <f>Summary!AX13</f>
        <v>1476.5983960556248</v>
      </c>
      <c r="AX11" s="239">
        <f>Summary!AY13</f>
        <v>1506.7722196997267</v>
      </c>
      <c r="AY11" s="239">
        <f>Summary!AZ13</f>
        <v>1539.0246629672838</v>
      </c>
      <c r="AZ11" s="239">
        <f>Summary!BA13</f>
        <v>1578.4166699084783</v>
      </c>
      <c r="BA11" s="239">
        <f>Summary!BB13</f>
        <v>1622.1231984662957</v>
      </c>
      <c r="BB11" s="239">
        <f>Summary!BC13</f>
        <v>1676.83244421528</v>
      </c>
      <c r="BC11" s="239">
        <f>Summary!BD13</f>
        <v>1735.1982450878777</v>
      </c>
      <c r="BD11" s="239">
        <f>Summary!BE13</f>
        <v>1793.642063619807</v>
      </c>
      <c r="BE11" s="239">
        <f>Summary!BF13</f>
        <v>1856.3349800805545</v>
      </c>
      <c r="BF11" s="239">
        <f>Summary!BG13</f>
        <v>1920.6143829065156</v>
      </c>
      <c r="BG11" s="239">
        <f>Summary!BH13</f>
        <v>1987.0300094473089</v>
      </c>
      <c r="BH11" s="239">
        <f>Summary!BI13</f>
        <v>2057.6732539014743</v>
      </c>
      <c r="BI11" s="239">
        <f>Summary!BJ13</f>
        <v>2129.9075630280408</v>
      </c>
      <c r="BJ11" s="239">
        <f>Summary!BK13</f>
        <v>2204.1104863554765</v>
      </c>
      <c r="BK11" s="239">
        <f>Summary!BL13</f>
        <v>2278.3990149561314</v>
      </c>
      <c r="BL11" s="239">
        <f>Summary!BM13</f>
        <v>2352.7739583814755</v>
      </c>
      <c r="BM11" s="239">
        <f>Summary!BN13</f>
        <v>2433.4267053855579</v>
      </c>
      <c r="BN11" s="239">
        <f>Summary!BO13</f>
        <v>2515.6258527839336</v>
      </c>
      <c r="BO11" s="239">
        <f>Summary!BP13</f>
        <v>2599.3722435620753</v>
      </c>
      <c r="BP11" s="239">
        <f>Summary!BQ13</f>
        <v>2684.6667321541986</v>
      </c>
      <c r="BQ11" s="239">
        <f>Summary!BR13</f>
        <v>2771.5101845987501</v>
      </c>
      <c r="BR11" s="239">
        <f>Summary!BS13</f>
        <v>2859.9034786960083</v>
      </c>
      <c r="BS11" s="239">
        <f>Summary!BT13</f>
        <v>2949.8475041678216</v>
      </c>
      <c r="BT11" s="239">
        <f>Summary!BU13</f>
        <v>3041.3431628195185</v>
      </c>
      <c r="BU11" s="239">
        <f>Summary!BV13</f>
        <v>3134.3653717270818</v>
      </c>
    </row>
    <row r="12" spans="1:73" x14ac:dyDescent="0.3">
      <c r="A12" t="s">
        <v>341</v>
      </c>
      <c r="B12" s="239">
        <f>Summary!C34+Summary!C37</f>
        <v>31.177189999999996</v>
      </c>
      <c r="C12" s="239">
        <f>Summary!D34+Summary!D37</f>
        <v>9.3720800000000004</v>
      </c>
      <c r="D12" s="239">
        <f>Summary!E34+Summary!E37</f>
        <v>9.8903999999999996</v>
      </c>
      <c r="E12" s="239">
        <f>Summary!F34+Summary!F37</f>
        <v>8.9279499999999992</v>
      </c>
      <c r="F12" s="239">
        <f>Summary!G34+Summary!G37</f>
        <v>19.036490000000001</v>
      </c>
      <c r="G12" s="239">
        <f>Summary!H34+Summary!H37</f>
        <v>32.199439999999996</v>
      </c>
      <c r="H12" s="239">
        <f>Summary!I34+Summary!I37</f>
        <v>21.540610000000001</v>
      </c>
      <c r="I12" s="239">
        <f>Summary!J34+Summary!J37</f>
        <v>331.5037453119333</v>
      </c>
      <c r="J12" s="239">
        <f>Summary!K34+Summary!K37</f>
        <v>335.42288400194411</v>
      </c>
      <c r="K12" s="239">
        <f>Summary!L34+Summary!L37</f>
        <v>343.44534481185724</v>
      </c>
      <c r="L12" s="239">
        <f>Summary!M34+Summary!M37</f>
        <v>349.50415775140186</v>
      </c>
      <c r="M12" s="239">
        <f>Summary!N34+Summary!N37</f>
        <v>381.84453831367</v>
      </c>
      <c r="N12" s="239">
        <f>Summary!O34+Summary!O37</f>
        <v>395.35786978438136</v>
      </c>
      <c r="O12" s="239">
        <f>Summary!P34+Summary!P37</f>
        <v>382.27445804737442</v>
      </c>
      <c r="P12" s="239">
        <f>Summary!Q34+Summary!Q37</f>
        <v>403.93282222720165</v>
      </c>
      <c r="Q12" s="239">
        <f>Summary!R34+Summary!R37</f>
        <v>399.3949809519803</v>
      </c>
      <c r="R12" s="239">
        <f>Summary!S34+Summary!S37</f>
        <v>432.79218164533495</v>
      </c>
      <c r="S12" s="239">
        <f>Summary!T34+Summary!T37</f>
        <v>436.57759677661909</v>
      </c>
      <c r="T12" s="239">
        <f>Summary!U34+Summary!U37</f>
        <v>453.58654919566146</v>
      </c>
      <c r="U12" s="239">
        <f>Summary!V34+Summary!V37</f>
        <v>517.27142352563624</v>
      </c>
      <c r="V12" s="239">
        <f>Summary!W34+Summary!W37</f>
        <v>538.89896141932559</v>
      </c>
      <c r="W12" s="239">
        <f>Summary!X34+Summary!X37</f>
        <v>581.20425130558999</v>
      </c>
      <c r="X12" s="239">
        <f>Summary!Y34+Summary!Y37</f>
        <v>587.13218966501825</v>
      </c>
      <c r="Y12" s="239">
        <f>Summary!Z34+Summary!Z37</f>
        <v>621.69064271470711</v>
      </c>
      <c r="Z12" s="239">
        <f>Summary!AA34+Summary!AA37</f>
        <v>671.79072470402821</v>
      </c>
      <c r="AA12" s="239">
        <f>Summary!AB34+Summary!AB37</f>
        <v>641.7487167921613</v>
      </c>
      <c r="AB12" s="239">
        <f>Summary!AC34+Summary!AC37</f>
        <v>693.42281938715814</v>
      </c>
      <c r="AC12" s="239">
        <f>Summary!AD34+Summary!AD37</f>
        <v>701.52051930717573</v>
      </c>
      <c r="AD12" s="239">
        <f>Summary!AE34+Summary!AE37</f>
        <v>717.95396128580614</v>
      </c>
      <c r="AE12" s="239">
        <f>Summary!AF34+Summary!AF37</f>
        <v>710.09507778262412</v>
      </c>
      <c r="AF12" s="239">
        <f>Summary!AG34+Summary!AG37</f>
        <v>740.71000648546055</v>
      </c>
      <c r="AG12" s="239">
        <f>Summary!AH34+Summary!AH37</f>
        <v>761.5862616312204</v>
      </c>
      <c r="AH12" s="239">
        <f>Summary!AI34+Summary!AI37</f>
        <v>784.90847246129215</v>
      </c>
      <c r="AI12" s="239">
        <f>Summary!AJ34+Summary!AJ37</f>
        <v>805.9251419917166</v>
      </c>
      <c r="AJ12" s="239">
        <f>Summary!AK34+Summary!AK37</f>
        <v>785.73245294886271</v>
      </c>
      <c r="AK12" s="239">
        <f>Summary!AL34+Summary!AL37</f>
        <v>811.33712889618596</v>
      </c>
      <c r="AL12" s="239">
        <f>Summary!AM34+Summary!AM37</f>
        <v>807.51518467983669</v>
      </c>
      <c r="AM12" s="239">
        <f>Summary!AN34+Summary!AN37</f>
        <v>754.61398232091142</v>
      </c>
      <c r="AN12" s="239">
        <f>Summary!AO34+Summary!AO37</f>
        <v>812.82550789225252</v>
      </c>
      <c r="AO12" s="239">
        <f>Summary!AP34+Summary!AP37</f>
        <v>792.79727981988901</v>
      </c>
      <c r="AP12" s="239">
        <f>Summary!AQ34+Summary!AQ37</f>
        <v>815.30320336017758</v>
      </c>
      <c r="AQ12" s="239">
        <f>Summary!AR34+Summary!AR37</f>
        <v>797.26442121591913</v>
      </c>
      <c r="AR12" s="239">
        <f>Summary!AS34+Summary!AS37</f>
        <v>821.52586033806028</v>
      </c>
      <c r="AS12" s="239">
        <f>Summary!AT34+Summary!AT37</f>
        <v>819.8566924118104</v>
      </c>
      <c r="AT12" s="239">
        <f>Summary!AU34+Summary!AU37</f>
        <v>803.45800096420601</v>
      </c>
      <c r="AU12" s="239">
        <f>Summary!AV34+Summary!AV37</f>
        <v>824.11707612237228</v>
      </c>
      <c r="AV12" s="239">
        <f>Summary!AW34+Summary!AW37</f>
        <v>807.77487730416078</v>
      </c>
      <c r="AW12" s="239">
        <f>Summary!AX34+Summary!AX37</f>
        <v>828.33155655171254</v>
      </c>
      <c r="AX12" s="239">
        <f>Summary!AY34+Summary!AY37</f>
        <v>225.83861098498636</v>
      </c>
      <c r="AY12" s="239">
        <f>Summary!AZ34+Summary!AZ37</f>
        <v>227.95123314836417</v>
      </c>
      <c r="AZ12" s="239">
        <f>Summary!BA34+Summary!BA37</f>
        <v>230.42083349542392</v>
      </c>
      <c r="BA12" s="239">
        <f>Summary!BB34+Summary!BB37</f>
        <v>233.10615992331478</v>
      </c>
      <c r="BB12" s="239">
        <f>Summary!BC34+Summary!BC37</f>
        <v>237.341622210764</v>
      </c>
      <c r="BC12" s="239">
        <f>Summary!BD34+Summary!BD37</f>
        <v>240.75991225439392</v>
      </c>
      <c r="BD12" s="239">
        <f>Summary!BE34+Summary!BE37</f>
        <v>243.68210318099034</v>
      </c>
      <c r="BE12" s="239">
        <f>Summary!BF34+Summary!BF37</f>
        <v>247.31674900402774</v>
      </c>
      <c r="BF12" s="239">
        <f>Summary!BG34+Summary!BG37</f>
        <v>250.53071914532578</v>
      </c>
      <c r="BG12" s="239">
        <f>Summary!BH34+Summary!BH37</f>
        <v>254.35150047236544</v>
      </c>
      <c r="BH12" s="239">
        <f>Summary!BI34+Summary!BI37</f>
        <v>258.38366269507372</v>
      </c>
      <c r="BI12" s="239">
        <f>Summary!BJ34+Summary!BJ37</f>
        <v>261.99537815140206</v>
      </c>
      <c r="BJ12" s="239">
        <f>Summary!BK34+Summary!BK37</f>
        <v>9</v>
      </c>
      <c r="BK12" s="239">
        <f>Summary!BL34+Summary!BL37</f>
        <v>9</v>
      </c>
      <c r="BL12" s="239">
        <f>Summary!BM34+Summary!BM37</f>
        <v>9</v>
      </c>
      <c r="BM12" s="239">
        <f>Summary!BN34+Summary!BN37</f>
        <v>9.5</v>
      </c>
      <c r="BN12" s="239">
        <f>Summary!BO34+Summary!BO37</f>
        <v>9.5</v>
      </c>
      <c r="BO12" s="239">
        <f>Summary!BP34+Summary!BP37</f>
        <v>10</v>
      </c>
      <c r="BP12" s="239">
        <f>Summary!BQ34+Summary!BQ37</f>
        <v>10</v>
      </c>
      <c r="BQ12" s="239">
        <f>Summary!BR34+Summary!BR37</f>
        <v>10</v>
      </c>
      <c r="BR12" s="239">
        <f>Summary!BS34+Summary!BS37</f>
        <v>10.5</v>
      </c>
      <c r="BS12" s="239">
        <f>Summary!BT34+Summary!BT37</f>
        <v>10.5</v>
      </c>
      <c r="BT12" s="239">
        <f>Summary!BU34+Summary!BU37</f>
        <v>11</v>
      </c>
      <c r="BU12" s="239">
        <f>Summary!BV34+Summary!BV37</f>
        <v>11</v>
      </c>
    </row>
    <row r="14" spans="1:73" x14ac:dyDescent="0.3">
      <c r="A14" s="143" t="s">
        <v>163</v>
      </c>
      <c r="B14" s="143"/>
      <c r="C14" s="143"/>
      <c r="D14" s="143"/>
      <c r="E14" s="143"/>
      <c r="F14" s="143"/>
      <c r="G14" s="281">
        <f>(SUM(E11:G11)-SUM(B11:D11))*4/SUM(B12:D12)</f>
        <v>5.8685855795646491</v>
      </c>
      <c r="H14" s="281">
        <f t="shared" ref="H14:Y14" si="0">(SUM(F11:H11)-SUM(C11:E11))*4/SUM(C12:E12)</f>
        <v>13.286422378090732</v>
      </c>
      <c r="I14" s="281">
        <f t="shared" si="0"/>
        <v>47.969572218625828</v>
      </c>
      <c r="J14" s="281">
        <f t="shared" si="0"/>
        <v>54.589057159432038</v>
      </c>
      <c r="K14" s="281">
        <f t="shared" si="0"/>
        <v>62.959650051832057</v>
      </c>
      <c r="L14" s="281">
        <f t="shared" si="0"/>
        <v>7.8761013382305256</v>
      </c>
      <c r="M14" s="281">
        <f t="shared" si="0"/>
        <v>2.2194646784456369</v>
      </c>
      <c r="N14" s="281">
        <f t="shared" si="0"/>
        <v>0.13860655809883651</v>
      </c>
      <c r="O14" s="281">
        <f t="shared" si="0"/>
        <v>0.21060635153005569</v>
      </c>
      <c r="P14" s="281">
        <f t="shared" si="0"/>
        <v>0.22846370319712569</v>
      </c>
      <c r="Q14" s="281">
        <f t="shared" si="0"/>
        <v>0.3059347465260252</v>
      </c>
      <c r="R14" s="281">
        <f t="shared" si="0"/>
        <v>0.24068779554997174</v>
      </c>
      <c r="S14" s="281">
        <f t="shared" si="0"/>
        <v>0.2133738344952639</v>
      </c>
      <c r="T14" s="281">
        <f t="shared" si="0"/>
        <v>0.225485359798657</v>
      </c>
      <c r="U14" s="281">
        <f t="shared" si="0"/>
        <v>0.37549813300740253</v>
      </c>
      <c r="V14" s="281">
        <f t="shared" si="0"/>
        <v>0.50451443137973317</v>
      </c>
      <c r="W14" s="281">
        <f t="shared" si="0"/>
        <v>0.45304886956958662</v>
      </c>
      <c r="X14" s="281">
        <f t="shared" si="0"/>
        <v>0.34998001177306587</v>
      </c>
      <c r="Y14" s="281">
        <f t="shared" si="0"/>
        <v>0.45393711252699154</v>
      </c>
      <c r="Z14" s="281">
        <f t="shared" ref="Z14" si="1">(SUM(X11:Z11)-SUM(U11:W11))*4/SUM(U12:W12)</f>
        <v>0.41493502010683764</v>
      </c>
      <c r="AA14" s="281">
        <f t="shared" ref="AA14:BI14" si="2">(SUM(Y11:AA11)-SUM(V11:X11))*4/SUM(V12:X12)</f>
        <v>0.39896707220756039</v>
      </c>
      <c r="AB14" s="281">
        <f>(SUM(Z11:AB11)-SUM(W11:Y11))*4/SUM(W12:Y12)</f>
        <v>0.20889877466760062</v>
      </c>
      <c r="AC14" s="281">
        <f>(SUM(AA11:AC11)-SUM(X11:Z11))*4/SUM(X12:Z12)</f>
        <v>0.27615290006894883</v>
      </c>
      <c r="AD14" s="281">
        <f>(SUM(AB11:AD11)-SUM(Y11:AA11))*4/SUM(Y12:AA12)</f>
        <v>0.46330634148043331</v>
      </c>
      <c r="AE14" s="281">
        <f t="shared" si="2"/>
        <v>0.54619108522178572</v>
      </c>
      <c r="AF14" s="281">
        <f t="shared" si="2"/>
        <v>0.61265702559269064</v>
      </c>
      <c r="AG14" s="281">
        <f t="shared" si="2"/>
        <v>0.45727944063353693</v>
      </c>
      <c r="AH14" s="281">
        <f t="shared" si="2"/>
        <v>0.5491541491385703</v>
      </c>
      <c r="AI14" s="281">
        <f t="shared" si="2"/>
        <v>0.50075963606871077</v>
      </c>
      <c r="AJ14" s="281">
        <f t="shared" si="2"/>
        <v>0.53906533779793153</v>
      </c>
      <c r="AK14" s="281">
        <f t="shared" si="2"/>
        <v>0.50682084716741405</v>
      </c>
      <c r="AL14" s="281">
        <f>(SUM(AJ11:AL11)-SUM(AG11:AI11))*4/SUM(AG12:AI12)</f>
        <v>0.43248127044218254</v>
      </c>
      <c r="AM14" s="281">
        <f t="shared" si="2"/>
        <v>0.53347003676200622</v>
      </c>
      <c r="AN14" s="281">
        <f>(SUM(AL11:AN11)-SUM(AI11:AK11))*4/SUM(AI12:AK12)</f>
        <v>0.39467964310086762</v>
      </c>
      <c r="AO14" s="281">
        <f>(SUM(AM11:AO11)-SUM(AJ11:AL11))*4/SUM(AJ12:AL12)</f>
        <v>0.44896974267666284</v>
      </c>
      <c r="AP14" s="281">
        <f>(SUM(AN11:AP11)-SUM(AK11:AM11))*4/SUM(AK12:AM12)</f>
        <v>0.32238022502160885</v>
      </c>
      <c r="AQ14" s="281">
        <f t="shared" si="2"/>
        <v>0.36927435364176275</v>
      </c>
      <c r="AR14" s="281">
        <f t="shared" si="2"/>
        <v>0.5597369230258733</v>
      </c>
      <c r="AS14" s="281">
        <f t="shared" si="2"/>
        <v>0.58559354424944365</v>
      </c>
      <c r="AT14" s="281">
        <f t="shared" si="2"/>
        <v>0.66611242010719685</v>
      </c>
      <c r="AU14" s="281">
        <f t="shared" si="2"/>
        <v>0.38908233089984506</v>
      </c>
      <c r="AV14" s="281">
        <f t="shared" si="2"/>
        <v>0.39860092588732343</v>
      </c>
      <c r="AW14" s="281">
        <f t="shared" si="2"/>
        <v>0.35611177171079544</v>
      </c>
      <c r="AX14" s="281">
        <f t="shared" si="2"/>
        <v>0.4581099997496515</v>
      </c>
      <c r="AY14" s="281">
        <f t="shared" si="2"/>
        <v>0.4559347069996163</v>
      </c>
      <c r="AZ14" s="281">
        <f t="shared" si="2"/>
        <v>0.47294797376234349</v>
      </c>
      <c r="BA14" s="281">
        <f t="shared" si="2"/>
        <v>0.66978771132094506</v>
      </c>
      <c r="BB14" s="281">
        <f t="shared" si="2"/>
        <v>1.1074677754469975</v>
      </c>
      <c r="BC14" s="281">
        <f t="shared" si="2"/>
        <v>2.3965737372861162</v>
      </c>
      <c r="BD14" s="281">
        <f t="shared" si="2"/>
        <v>2.6963002082939775</v>
      </c>
      <c r="BE14" s="281">
        <f t="shared" si="2"/>
        <v>2.8981350562663688</v>
      </c>
      <c r="BF14" s="281">
        <f t="shared" si="2"/>
        <v>3.0170513793368161</v>
      </c>
      <c r="BG14" s="281">
        <f t="shared" si="2"/>
        <v>3.0940386586326141</v>
      </c>
      <c r="BH14" s="281">
        <f t="shared" si="2"/>
        <v>3.1712219144323939</v>
      </c>
      <c r="BI14" s="281">
        <f t="shared" si="2"/>
        <v>3.2582349949243588</v>
      </c>
      <c r="BJ14" s="281">
        <f t="shared" ref="BJ14" si="3">(SUM(BH11:BJ11)-SUM(BE11:BG11))*4/SUM(BE12:BG12)</f>
        <v>3.3380100586991852</v>
      </c>
      <c r="BK14" s="281">
        <f t="shared" ref="BK14" si="4">(SUM(BI11:BK11)-SUM(BF11:BH11))*4/SUM(BF12:BH12)</f>
        <v>3.3912136416923597</v>
      </c>
      <c r="BL14" s="281">
        <f t="shared" ref="BL14" si="5">(SUM(BJ11:BL11)-SUM(BG11:BI11))*4/SUM(BG12:BI12)</f>
        <v>3.4111092726076437</v>
      </c>
      <c r="BM14" s="281">
        <f t="shared" ref="BM14" si="6">(SUM(BK11:BM11)-SUM(BH11:BJ11))*4/SUM(BH12:BJ12)</f>
        <v>5.084510896859042</v>
      </c>
      <c r="BN14" s="281">
        <f t="shared" ref="BN14" si="7">(SUM(BL11:BN11)-SUM(BI11:BK11))*4/SUM(BI12:BK12)</f>
        <v>9.8488690315242646</v>
      </c>
      <c r="BO14" s="281">
        <f t="shared" ref="BO14" si="8">(SUM(BM11:BO11)-SUM(BJ11:BL11))*4/SUM(BJ12:BL12)</f>
        <v>105.65056919088629</v>
      </c>
      <c r="BP14" s="281">
        <f t="shared" ref="BP14" si="9">(SUM(BN11:BP11)-SUM(BK11:BM11))*4/SUM(BK12:BM12)</f>
        <v>106.91856724029719</v>
      </c>
      <c r="BQ14" s="281">
        <f t="shared" ref="BQ14" si="10">(SUM(BO11:BQ11)-SUM(BL11:BN11))*4/SUM(BL12:BN12)</f>
        <v>107.67466339486535</v>
      </c>
      <c r="BR14" s="281">
        <f t="shared" ref="BR14" si="11">(SUM(BP11:BR11)-SUM(BM11:BO11))*4/SUM(BM12:BO12)</f>
        <v>105.88353016791596</v>
      </c>
      <c r="BS14" s="281">
        <f t="shared" ref="BS14" si="12">(SUM(BQ11:BS11)-SUM(BN11:BP11))*4/SUM(BN12:BP12)</f>
        <v>105.97916460506741</v>
      </c>
      <c r="BT14" s="281">
        <f t="shared" ref="BT14" si="13">(SUM(BR11:BT11)-SUM(BO11:BQ11))*4/SUM(BO12:BQ12)</f>
        <v>106.07266471577677</v>
      </c>
      <c r="BU14" s="281">
        <f t="shared" ref="BU14" si="14">(SUM(BS11:BU11)-SUM(BP11:BR11))*4/SUM(BP12:BR12)</f>
        <v>106.16074010038884</v>
      </c>
    </row>
  </sheetData>
  <conditionalFormatting sqref="B9:BU9">
    <cfRule type="cellIs" dxfId="3" priority="1" operator="equal">
      <formula>"Fcst"</formula>
    </cfRule>
    <cfRule type="cellIs" dxfId="2" priority="2" operator="equal">
      <formula>"Actual"</formula>
    </cfRule>
  </conditionalFormatting>
  <hyperlinks>
    <hyperlink ref="B7" r:id="rId1" xr:uid="{C4F0C9A6-3DBC-48C9-8688-9BD682D70297}"/>
  </hyperlinks>
  <pageMargins left="0.7" right="0.7" top="0.75" bottom="0.75" header="0.3" footer="0.3"/>
  <pageSetup orientation="portrait" r:id="rId2"/>
  <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EB28-292F-4963-8DDD-5C310F487B26}">
  <sheetPr codeName="Sheet42">
    <tabColor rgb="FF7030A0"/>
  </sheetPr>
  <dimension ref="A1:BI28"/>
  <sheetViews>
    <sheetView topLeftCell="A9" workbookViewId="0">
      <selection activeCell="B26" activeCellId="1" sqref="A24 B26"/>
    </sheetView>
  </sheetViews>
  <sheetFormatPr defaultColWidth="8.6640625" defaultRowHeight="14.4" x14ac:dyDescent="0.3"/>
  <cols>
    <col min="1" max="1" width="24.44140625" customWidth="1"/>
    <col min="2" max="2" width="9.109375" bestFit="1" customWidth="1"/>
  </cols>
  <sheetData>
    <row r="1" spans="1:61" ht="21" x14ac:dyDescent="0.4">
      <c r="A1" s="155" t="s">
        <v>349</v>
      </c>
    </row>
    <row r="3" spans="1:61" x14ac:dyDescent="0.3">
      <c r="A3" s="143" t="s">
        <v>295</v>
      </c>
      <c r="B3" s="154" t="s">
        <v>350</v>
      </c>
    </row>
    <row r="5" spans="1:61" x14ac:dyDescent="0.3">
      <c r="A5" t="s">
        <v>947</v>
      </c>
      <c r="B5" s="246">
        <v>0.2</v>
      </c>
    </row>
    <row r="6" spans="1:61" x14ac:dyDescent="0.3">
      <c r="A6" t="s">
        <v>948</v>
      </c>
      <c r="B6" s="246">
        <v>0.8</v>
      </c>
    </row>
    <row r="8" spans="1:61" x14ac:dyDescent="0.3">
      <c r="B8" s="275" t="str">
        <f>Summary!C2</f>
        <v>Actual</v>
      </c>
      <c r="C8" s="275" t="str">
        <f>Summary!D2</f>
        <v>Actual</v>
      </c>
      <c r="D8" s="275" t="str">
        <f>Summary!E2</f>
        <v>Actual</v>
      </c>
      <c r="E8" s="275" t="str">
        <f>Summary!F2</f>
        <v>Actual</v>
      </c>
      <c r="F8" s="275" t="str">
        <f>Summary!G2</f>
        <v>Actual</v>
      </c>
      <c r="G8" s="275" t="str">
        <f>Summary!H2</f>
        <v>Actual</v>
      </c>
      <c r="H8" s="275" t="str">
        <f>Summary!I2</f>
        <v>Actual</v>
      </c>
      <c r="I8" s="275" t="str">
        <f>Summary!J2</f>
        <v>Fcst</v>
      </c>
      <c r="J8" s="275" t="str">
        <f>Summary!K2</f>
        <v>Fcst</v>
      </c>
      <c r="K8" s="275" t="str">
        <f>Summary!L2</f>
        <v>Fcst</v>
      </c>
      <c r="L8" s="275" t="str">
        <f>Summary!M2</f>
        <v>Fcst</v>
      </c>
      <c r="M8" s="275" t="str">
        <f>Summary!N2</f>
        <v>Fcst</v>
      </c>
      <c r="N8" s="275" t="str">
        <f>Summary!O2</f>
        <v>Fcst</v>
      </c>
      <c r="O8" s="275" t="str">
        <f>Summary!P2</f>
        <v>Fcst</v>
      </c>
      <c r="P8" s="275" t="str">
        <f>Summary!Q2</f>
        <v>Fcst</v>
      </c>
      <c r="Q8" s="275" t="str">
        <f>Summary!R2</f>
        <v>Fcst</v>
      </c>
      <c r="R8" s="275" t="str">
        <f>Summary!S2</f>
        <v>Fcst</v>
      </c>
      <c r="S8" s="275" t="str">
        <f>Summary!T2</f>
        <v>Fcst</v>
      </c>
      <c r="T8" s="275" t="str">
        <f>Summary!U2</f>
        <v>Fcst</v>
      </c>
      <c r="U8" s="275" t="str">
        <f>Summary!V2</f>
        <v>Fcst</v>
      </c>
      <c r="V8" s="275" t="str">
        <f>Summary!W2</f>
        <v>Fcst</v>
      </c>
      <c r="W8" s="275" t="str">
        <f>Summary!X2</f>
        <v>Fcst</v>
      </c>
      <c r="X8" s="275" t="str">
        <f>Summary!Y2</f>
        <v>Fcst</v>
      </c>
      <c r="Y8" s="275" t="str">
        <f>Summary!Z2</f>
        <v>Fcst</v>
      </c>
      <c r="Z8" s="275" t="str">
        <f>Summary!AA2</f>
        <v>Fcst</v>
      </c>
      <c r="AA8" s="275" t="str">
        <f>Summary!AB2</f>
        <v>Fcst</v>
      </c>
      <c r="AB8" s="275" t="str">
        <f>Summary!AC2</f>
        <v>Fcst</v>
      </c>
      <c r="AC8" s="275" t="str">
        <f>Summary!AD2</f>
        <v>Fcst</v>
      </c>
      <c r="AD8" s="275" t="str">
        <f>Summary!AE2</f>
        <v>Fcst</v>
      </c>
      <c r="AE8" s="275" t="str">
        <f>Summary!AF2</f>
        <v>Fcst</v>
      </c>
      <c r="AF8" s="275" t="str">
        <f>Summary!AG2</f>
        <v>Fcst</v>
      </c>
      <c r="AG8" s="275" t="str">
        <f>Summary!AH2</f>
        <v>Fcst</v>
      </c>
      <c r="AH8" s="275" t="str">
        <f>Summary!AI2</f>
        <v>Fcst</v>
      </c>
      <c r="AI8" s="275" t="str">
        <f>Summary!AJ2</f>
        <v>Fcst</v>
      </c>
      <c r="AJ8" s="275" t="str">
        <f>Summary!AK2</f>
        <v>Fcst</v>
      </c>
      <c r="AK8" s="275" t="str">
        <f>Summary!AL2</f>
        <v>Fcst</v>
      </c>
      <c r="AL8" s="275" t="str">
        <f>Summary!AM2</f>
        <v>Fcst</v>
      </c>
      <c r="AM8" s="275" t="str">
        <f>Summary!AN2</f>
        <v>Fcst</v>
      </c>
      <c r="AN8" s="275" t="str">
        <f>Summary!AO2</f>
        <v>Fcst</v>
      </c>
      <c r="AO8" s="275" t="str">
        <f>Summary!AP2</f>
        <v>Fcst</v>
      </c>
      <c r="AP8" s="275" t="str">
        <f>Summary!AQ2</f>
        <v>Fcst</v>
      </c>
      <c r="AQ8" s="275" t="str">
        <f>Summary!AR2</f>
        <v>Fcst</v>
      </c>
      <c r="AR8" s="275" t="str">
        <f>Summary!AS2</f>
        <v>Fcst</v>
      </c>
      <c r="AS8" s="275" t="str">
        <f>Summary!AT2</f>
        <v>Fcst</v>
      </c>
      <c r="AT8" s="275" t="str">
        <f>Summary!AU2</f>
        <v>Fcst</v>
      </c>
      <c r="AU8" s="275" t="str">
        <f>Summary!AV2</f>
        <v>Fcst</v>
      </c>
      <c r="AV8" s="275" t="str">
        <f>Summary!AW2</f>
        <v>Fcst</v>
      </c>
      <c r="AW8" s="275" t="str">
        <f>Summary!AX2</f>
        <v>Fcst</v>
      </c>
      <c r="AX8" s="275" t="str">
        <f>Summary!AY2</f>
        <v>Fcst</v>
      </c>
      <c r="AY8" s="275" t="str">
        <f>Summary!AZ2</f>
        <v>Fcst</v>
      </c>
      <c r="AZ8" s="275" t="str">
        <f>Summary!BA2</f>
        <v>Fcst</v>
      </c>
      <c r="BA8" s="275" t="str">
        <f>Summary!BB2</f>
        <v>Fcst</v>
      </c>
      <c r="BB8" s="275" t="str">
        <f>Summary!BC2</f>
        <v>Fcst</v>
      </c>
      <c r="BC8" s="275" t="str">
        <f>Summary!BD2</f>
        <v>Fcst</v>
      </c>
      <c r="BD8" s="275" t="str">
        <f>Summary!BE2</f>
        <v>Fcst</v>
      </c>
      <c r="BE8" s="275" t="str">
        <f>Summary!BF2</f>
        <v>Fcst</v>
      </c>
      <c r="BF8" s="275" t="str">
        <f>Summary!BG2</f>
        <v>Fcst</v>
      </c>
      <c r="BG8" s="275" t="str">
        <f>Summary!BH2</f>
        <v>Fcst</v>
      </c>
      <c r="BH8" s="275" t="str">
        <f>Summary!BI2</f>
        <v>Fcst</v>
      </c>
      <c r="BI8" s="275" t="str">
        <f>Summary!BJ2</f>
        <v>Fcst</v>
      </c>
    </row>
    <row r="9" spans="1:61" x14ac:dyDescent="0.3">
      <c r="A9" s="283" t="s">
        <v>159</v>
      </c>
      <c r="B9" s="264">
        <f>Summary!C6</f>
        <v>44562</v>
      </c>
      <c r="C9" s="264">
        <f>Summary!D6</f>
        <v>44593</v>
      </c>
      <c r="D9" s="264">
        <f>Summary!E6</f>
        <v>44621</v>
      </c>
      <c r="E9" s="264">
        <f>Summary!F6</f>
        <v>44652</v>
      </c>
      <c r="F9" s="264">
        <f>Summary!G6</f>
        <v>44682</v>
      </c>
      <c r="G9" s="264">
        <f>Summary!H6</f>
        <v>44713</v>
      </c>
      <c r="H9" s="264">
        <f>Summary!I6</f>
        <v>44743</v>
      </c>
      <c r="I9" s="264">
        <f>Summary!J6</f>
        <v>44774</v>
      </c>
      <c r="J9" s="264">
        <f>Summary!K6</f>
        <v>44805</v>
      </c>
      <c r="K9" s="264">
        <f>Summary!L6</f>
        <v>44835</v>
      </c>
      <c r="L9" s="264">
        <f>Summary!M6</f>
        <v>44866</v>
      </c>
      <c r="M9" s="264">
        <f>Summary!N6</f>
        <v>44896</v>
      </c>
      <c r="N9" s="264">
        <f>Summary!O6</f>
        <v>44927</v>
      </c>
      <c r="O9" s="264">
        <f>Summary!P6</f>
        <v>44958</v>
      </c>
      <c r="P9" s="264">
        <f>Summary!Q6</f>
        <v>44986</v>
      </c>
      <c r="Q9" s="264">
        <f>Summary!R6</f>
        <v>45017</v>
      </c>
      <c r="R9" s="264">
        <f>Summary!S6</f>
        <v>45047</v>
      </c>
      <c r="S9" s="264">
        <f>Summary!T6</f>
        <v>45078</v>
      </c>
      <c r="T9" s="264">
        <f>Summary!U6</f>
        <v>45108</v>
      </c>
      <c r="U9" s="264">
        <f>Summary!V6</f>
        <v>45139</v>
      </c>
      <c r="V9" s="264">
        <f>Summary!W6</f>
        <v>45170</v>
      </c>
      <c r="W9" s="264">
        <f>Summary!X6</f>
        <v>45200</v>
      </c>
      <c r="X9" s="264">
        <f>Summary!Y6</f>
        <v>45231</v>
      </c>
      <c r="Y9" s="264">
        <f>Summary!Z6</f>
        <v>45261</v>
      </c>
      <c r="Z9" s="264">
        <f>Summary!AA6</f>
        <v>45292</v>
      </c>
      <c r="AA9" s="264">
        <f>Summary!AB6</f>
        <v>45323</v>
      </c>
      <c r="AB9" s="264">
        <f>Summary!AC6</f>
        <v>45352</v>
      </c>
      <c r="AC9" s="264">
        <f>Summary!AD6</f>
        <v>45383</v>
      </c>
      <c r="AD9" s="264">
        <f>Summary!AE6</f>
        <v>45413</v>
      </c>
      <c r="AE9" s="264">
        <f>Summary!AF6</f>
        <v>45444</v>
      </c>
      <c r="AF9" s="264">
        <f>Summary!AG6</f>
        <v>45474</v>
      </c>
      <c r="AG9" s="264">
        <f>Summary!AH6</f>
        <v>45505</v>
      </c>
      <c r="AH9" s="264">
        <f>Summary!AI6</f>
        <v>45536</v>
      </c>
      <c r="AI9" s="264">
        <f>Summary!AJ6</f>
        <v>45566</v>
      </c>
      <c r="AJ9" s="264">
        <f>Summary!AK6</f>
        <v>45597</v>
      </c>
      <c r="AK9" s="264">
        <f>Summary!AL6</f>
        <v>45627</v>
      </c>
      <c r="AL9" s="264">
        <f>Summary!AM6</f>
        <v>45658</v>
      </c>
      <c r="AM9" s="264">
        <f>Summary!AN6</f>
        <v>45689</v>
      </c>
      <c r="AN9" s="264">
        <f>Summary!AO6</f>
        <v>45717</v>
      </c>
      <c r="AO9" s="264">
        <f>Summary!AP6</f>
        <v>45748</v>
      </c>
      <c r="AP9" s="264">
        <f>Summary!AQ6</f>
        <v>45778</v>
      </c>
      <c r="AQ9" s="264">
        <f>Summary!AR6</f>
        <v>45809</v>
      </c>
      <c r="AR9" s="264">
        <f>Summary!AS6</f>
        <v>45839</v>
      </c>
      <c r="AS9" s="264">
        <f>Summary!AT6</f>
        <v>45870</v>
      </c>
      <c r="AT9" s="264">
        <f>Summary!AU6</f>
        <v>45901</v>
      </c>
      <c r="AU9" s="264">
        <f>Summary!AV6</f>
        <v>45931</v>
      </c>
      <c r="AV9" s="264">
        <f>Summary!AW6</f>
        <v>45962</v>
      </c>
      <c r="AW9" s="264">
        <f>Summary!AX6</f>
        <v>45992</v>
      </c>
      <c r="AX9" s="264">
        <f>Summary!AY6</f>
        <v>46023</v>
      </c>
      <c r="AY9" s="264">
        <f>Summary!AZ6</f>
        <v>46054</v>
      </c>
      <c r="AZ9" s="264">
        <f>Summary!BA6</f>
        <v>46082</v>
      </c>
      <c r="BA9" s="264">
        <f>Summary!BB6</f>
        <v>46113</v>
      </c>
      <c r="BB9" s="264">
        <f>Summary!BC6</f>
        <v>46143</v>
      </c>
      <c r="BC9" s="264">
        <f>Summary!BD6</f>
        <v>46174</v>
      </c>
      <c r="BD9" s="264">
        <f>Summary!BE6</f>
        <v>46204</v>
      </c>
      <c r="BE9" s="264">
        <f>Summary!BF6</f>
        <v>46235</v>
      </c>
      <c r="BF9" s="264">
        <f>Summary!BG6</f>
        <v>46266</v>
      </c>
      <c r="BG9" s="264">
        <f>Summary!BH6</f>
        <v>46296</v>
      </c>
      <c r="BH9" s="264">
        <f>Summary!BI6</f>
        <v>46327</v>
      </c>
      <c r="BI9" s="264">
        <f>Summary!BJ6</f>
        <v>46357</v>
      </c>
    </row>
    <row r="11" spans="1:61" x14ac:dyDescent="0.3">
      <c r="A11" s="284" t="s">
        <v>90</v>
      </c>
      <c r="B11" s="238">
        <f>Summary!C20</f>
        <v>0</v>
      </c>
      <c r="C11" s="238">
        <f>Summary!D20</f>
        <v>0</v>
      </c>
      <c r="D11" s="238">
        <f>Summary!E20</f>
        <v>0</v>
      </c>
      <c r="E11" s="238">
        <f>Summary!F20</f>
        <v>0</v>
      </c>
      <c r="F11" s="238">
        <f>Summary!G20</f>
        <v>0</v>
      </c>
      <c r="G11" s="238">
        <f>Summary!H20</f>
        <v>0</v>
      </c>
      <c r="H11" s="238">
        <f>Summary!I20</f>
        <v>0</v>
      </c>
      <c r="I11" s="238">
        <f>Summary!J20</f>
        <v>0</v>
      </c>
      <c r="J11" s="238">
        <f>Summary!K20</f>
        <v>0</v>
      </c>
      <c r="K11" s="238">
        <f>Summary!L20</f>
        <v>0</v>
      </c>
      <c r="L11" s="238">
        <f>Summary!M20</f>
        <v>0</v>
      </c>
      <c r="M11" s="238">
        <f>Summary!N20</f>
        <v>0</v>
      </c>
      <c r="N11" s="238">
        <f>Summary!O20</f>
        <v>0</v>
      </c>
      <c r="O11" s="238">
        <f>Summary!P20</f>
        <v>0</v>
      </c>
      <c r="P11" s="238">
        <f>Summary!Q20</f>
        <v>0</v>
      </c>
      <c r="Q11" s="238">
        <f>Summary!R20</f>
        <v>0</v>
      </c>
      <c r="R11" s="238">
        <f>Summary!S20</f>
        <v>6.956212107821476</v>
      </c>
      <c r="S11" s="238">
        <f>Summary!T20</f>
        <v>13.745972602739725</v>
      </c>
      <c r="T11" s="238">
        <f>Summary!U20</f>
        <v>14.194838356164382</v>
      </c>
      <c r="U11" s="238">
        <f>Summary!V20</f>
        <v>14.194838356164382</v>
      </c>
      <c r="V11" s="238">
        <f>Summary!W20</f>
        <v>13.745972602739725</v>
      </c>
      <c r="W11" s="238">
        <f>Summary!X20</f>
        <v>14.194838356164382</v>
      </c>
      <c r="X11" s="238">
        <f>Summary!Y20</f>
        <v>13.745972602739725</v>
      </c>
      <c r="Y11" s="238">
        <f>Summary!Z20</f>
        <v>14.194838356164382</v>
      </c>
      <c r="Z11" s="238">
        <f>Summary!AA20</f>
        <v>14.084838356164383</v>
      </c>
      <c r="AA11" s="238">
        <f>Summary!AB20</f>
        <v>13.18710684931507</v>
      </c>
      <c r="AB11" s="238">
        <f>Summary!AC20</f>
        <v>14.084838356164383</v>
      </c>
      <c r="AC11" s="238">
        <f>Summary!AD20</f>
        <v>13.635972602739725</v>
      </c>
      <c r="AD11" s="238">
        <f>Summary!AE20</f>
        <v>14.084838356164383</v>
      </c>
      <c r="AE11" s="238">
        <f>Summary!AF20</f>
        <v>13.635972602739725</v>
      </c>
      <c r="AF11" s="238">
        <f>Summary!AG20</f>
        <v>14.084838356164383</v>
      </c>
      <c r="AG11" s="238">
        <f>Summary!AH20</f>
        <v>14.084838356164383</v>
      </c>
      <c r="AH11" s="238">
        <f>Summary!AI20</f>
        <v>13.635972602739725</v>
      </c>
      <c r="AI11" s="238">
        <f>Summary!AJ20</f>
        <v>14.084838356164383</v>
      </c>
      <c r="AJ11" s="238">
        <f>Summary!AK20</f>
        <v>13.635972602739725</v>
      </c>
      <c r="AK11" s="238">
        <f>Summary!AL20</f>
        <v>14.084838356164383</v>
      </c>
      <c r="AL11" s="238">
        <f>Summary!AM20</f>
        <v>14.084838356164383</v>
      </c>
      <c r="AM11" s="238">
        <f>Summary!AN20</f>
        <v>12.738241095890411</v>
      </c>
      <c r="AN11" s="238">
        <f>Summary!AO20</f>
        <v>14.084838356164383</v>
      </c>
      <c r="AO11" s="238">
        <f>Summary!AP20</f>
        <v>13.635972602739725</v>
      </c>
      <c r="AP11" s="238">
        <f>Summary!AQ20</f>
        <v>14.084838356164383</v>
      </c>
      <c r="AQ11" s="238">
        <f>Summary!AR20</f>
        <v>13.635972602739725</v>
      </c>
      <c r="AR11" s="238">
        <f>Summary!AS20</f>
        <v>14.084838356164383</v>
      </c>
      <c r="AS11" s="238">
        <f>Summary!AT20</f>
        <v>14.084838356164383</v>
      </c>
      <c r="AT11" s="238">
        <f>Summary!AU20</f>
        <v>13.635972602739725</v>
      </c>
      <c r="AU11" s="238">
        <f>Summary!AV20</f>
        <v>14.084838356164383</v>
      </c>
      <c r="AV11" s="238">
        <f>Summary!AW20</f>
        <v>13.635972602739725</v>
      </c>
      <c r="AW11" s="238">
        <f>Summary!AX20</f>
        <v>14.084838356164383</v>
      </c>
      <c r="AX11" s="238">
        <f>Summary!AY20</f>
        <v>0</v>
      </c>
      <c r="AY11" s="238">
        <f>Summary!AZ20</f>
        <v>0</v>
      </c>
      <c r="AZ11" s="238">
        <f>Summary!BA20</f>
        <v>0</v>
      </c>
      <c r="BA11" s="238">
        <f>Summary!BB20</f>
        <v>0</v>
      </c>
      <c r="BB11" s="238">
        <f>Summary!BC20</f>
        <v>0</v>
      </c>
      <c r="BC11" s="238">
        <f>Summary!BD20</f>
        <v>0</v>
      </c>
      <c r="BD11" s="238">
        <f>Summary!BE20</f>
        <v>0</v>
      </c>
      <c r="BE11" s="238">
        <f>Summary!BF20</f>
        <v>0</v>
      </c>
      <c r="BF11" s="238">
        <f>Summary!BG20</f>
        <v>0</v>
      </c>
      <c r="BG11" s="238">
        <f>Summary!BH20</f>
        <v>0</v>
      </c>
      <c r="BH11" s="238">
        <f>Summary!BI20</f>
        <v>0</v>
      </c>
      <c r="BI11" s="238">
        <f>Summary!BJ20</f>
        <v>0</v>
      </c>
    </row>
    <row r="12" spans="1:61" x14ac:dyDescent="0.3">
      <c r="A12" s="284" t="s">
        <v>155</v>
      </c>
      <c r="B12" s="439">
        <f>Summary!C22</f>
        <v>0</v>
      </c>
      <c r="C12" s="439">
        <f>Summary!D22</f>
        <v>0</v>
      </c>
      <c r="D12" s="439">
        <f>Summary!E22</f>
        <v>0</v>
      </c>
      <c r="E12" s="439">
        <f>Summary!F22</f>
        <v>0</v>
      </c>
      <c r="F12" s="439">
        <f>Summary!G22</f>
        <v>0</v>
      </c>
      <c r="G12" s="439">
        <f>Summary!H22</f>
        <v>0</v>
      </c>
      <c r="H12" s="439">
        <f>Summary!I22</f>
        <v>0</v>
      </c>
      <c r="I12" s="439">
        <f>Summary!J22</f>
        <v>119.61714339726026</v>
      </c>
      <c r="J12" s="439">
        <f>Summary!K22</f>
        <v>123.2626005479452</v>
      </c>
      <c r="K12" s="439">
        <f>Summary!L22</f>
        <v>128.07288312328768</v>
      </c>
      <c r="L12" s="439">
        <f>Summary!M22</f>
        <v>129.2617101369863</v>
      </c>
      <c r="M12" s="439">
        <f>Summary!N22</f>
        <v>132.6070338082192</v>
      </c>
      <c r="N12" s="439">
        <f>Summary!O22</f>
        <v>132.6070338082192</v>
      </c>
      <c r="O12" s="439">
        <f>Summary!P22</f>
        <v>123.18984909589041</v>
      </c>
      <c r="P12" s="439">
        <f>Summary!Q22</f>
        <v>140.96572147945204</v>
      </c>
      <c r="Q12" s="439">
        <f>Summary!R22</f>
        <v>137.35350465753424</v>
      </c>
      <c r="R12" s="439">
        <f>Summary!S22</f>
        <v>140.96572147945204</v>
      </c>
      <c r="S12" s="439">
        <f>Summary!T22</f>
        <v>137.35350465753424</v>
      </c>
      <c r="T12" s="439">
        <f>Summary!U22</f>
        <v>140.96572147945204</v>
      </c>
      <c r="U12" s="439">
        <f>Summary!V22</f>
        <v>140.96572147945204</v>
      </c>
      <c r="V12" s="439">
        <f>Summary!W22</f>
        <v>137.35350465753424</v>
      </c>
      <c r="W12" s="439">
        <f>Summary!X22</f>
        <v>140.96572147945204</v>
      </c>
      <c r="X12" s="439">
        <f>Summary!Y22</f>
        <v>137.35350465753424</v>
      </c>
      <c r="Y12" s="439">
        <f>Summary!Z22</f>
        <v>140.96572147945204</v>
      </c>
      <c r="Z12" s="439">
        <f>Summary!AA22</f>
        <v>140.96572147945204</v>
      </c>
      <c r="AA12" s="439">
        <f>Summary!AB22</f>
        <v>133.74128783561645</v>
      </c>
      <c r="AB12" s="439">
        <f>Summary!AC22</f>
        <v>140.96572147945204</v>
      </c>
      <c r="AC12" s="439">
        <f>Summary!AD22</f>
        <v>137.35350465753424</v>
      </c>
      <c r="AD12" s="439">
        <f>Summary!AE22</f>
        <v>140.96572147945204</v>
      </c>
      <c r="AE12" s="439">
        <f>Summary!AF22</f>
        <v>137.35350465753424</v>
      </c>
      <c r="AF12" s="439">
        <f>Summary!AG22</f>
        <v>140.96572147945204</v>
      </c>
      <c r="AG12" s="439">
        <f>Summary!AH22</f>
        <v>140.96572147945204</v>
      </c>
      <c r="AH12" s="439">
        <f>Summary!AI22</f>
        <v>137.35350465753424</v>
      </c>
      <c r="AI12" s="439">
        <f>Summary!AJ22</f>
        <v>140.96572147945204</v>
      </c>
      <c r="AJ12" s="439">
        <f>Summary!AK22</f>
        <v>137.35350465753424</v>
      </c>
      <c r="AK12" s="439">
        <f>Summary!AL22</f>
        <v>140.96572147945204</v>
      </c>
      <c r="AL12" s="439">
        <f>Summary!AM22</f>
        <v>140.96572147945204</v>
      </c>
      <c r="AM12" s="439">
        <f>Summary!AN22</f>
        <v>130.12907101369862</v>
      </c>
      <c r="AN12" s="439">
        <f>Summary!AO22</f>
        <v>140.96572147945204</v>
      </c>
      <c r="AO12" s="439">
        <f>Summary!AP22</f>
        <v>137.35350465753424</v>
      </c>
      <c r="AP12" s="439">
        <f>Summary!AQ22</f>
        <v>140.96572147945204</v>
      </c>
      <c r="AQ12" s="439">
        <f>Summary!AR22</f>
        <v>137.35350465753424</v>
      </c>
      <c r="AR12" s="439">
        <f>Summary!AS22</f>
        <v>140.96572147945204</v>
      </c>
      <c r="AS12" s="439">
        <f>Summary!AT22</f>
        <v>140.96572147945204</v>
      </c>
      <c r="AT12" s="439">
        <f>Summary!AU22</f>
        <v>137.35350465753424</v>
      </c>
      <c r="AU12" s="439">
        <f>Summary!AV22</f>
        <v>140.96572147945204</v>
      </c>
      <c r="AV12" s="439">
        <f>Summary!AW22</f>
        <v>137.35350465753424</v>
      </c>
      <c r="AW12" s="439">
        <f>Summary!AX22</f>
        <v>140.96572147945204</v>
      </c>
      <c r="AX12" s="439">
        <f>Summary!AY22</f>
        <v>0</v>
      </c>
      <c r="AY12" s="439">
        <f>Summary!AZ22</f>
        <v>0</v>
      </c>
      <c r="AZ12" s="439">
        <f>Summary!BA22</f>
        <v>0</v>
      </c>
      <c r="BA12" s="439">
        <f>Summary!BB22</f>
        <v>0</v>
      </c>
      <c r="BB12" s="439">
        <f>Summary!BC22</f>
        <v>0</v>
      </c>
      <c r="BC12" s="439">
        <f>Summary!BD22</f>
        <v>0</v>
      </c>
      <c r="BD12" s="439">
        <f>Summary!BE22</f>
        <v>0</v>
      </c>
      <c r="BE12" s="439">
        <f>Summary!BF22</f>
        <v>0</v>
      </c>
      <c r="BF12" s="439">
        <f>Summary!BG22</f>
        <v>0</v>
      </c>
      <c r="BG12" s="439">
        <f>Summary!BH22</f>
        <v>0</v>
      </c>
      <c r="BH12" s="439">
        <f>Summary!BI22</f>
        <v>0</v>
      </c>
      <c r="BI12" s="439">
        <f>Summary!BJ22</f>
        <v>0</v>
      </c>
    </row>
    <row r="13" spans="1:61" x14ac:dyDescent="0.3">
      <c r="A13" s="285" t="s">
        <v>452</v>
      </c>
      <c r="B13" s="256">
        <f>Summary!C25</f>
        <v>12.519830000000001</v>
      </c>
      <c r="C13" s="256">
        <f>Summary!D25</f>
        <v>12.49939</v>
      </c>
      <c r="D13" s="256">
        <f>Summary!E25</f>
        <v>16.525220000000001</v>
      </c>
      <c r="E13" s="256">
        <f>Summary!F25</f>
        <v>13.199069999999999</v>
      </c>
      <c r="F13" s="256">
        <f>Summary!G25</f>
        <v>13.473129999999999</v>
      </c>
      <c r="G13" s="256">
        <f>Summary!H25</f>
        <v>13.055040000000002</v>
      </c>
      <c r="H13" s="256">
        <f>Summary!I25</f>
        <v>14.829000000000001</v>
      </c>
      <c r="I13" s="256">
        <f>Summary!J25</f>
        <v>39.111269129636206</v>
      </c>
      <c r="J13" s="256">
        <f>Summary!K25</f>
        <v>39.112076824389469</v>
      </c>
      <c r="K13" s="256">
        <f>Summary!L25</f>
        <v>39.003175089039587</v>
      </c>
      <c r="L13" s="256">
        <f>Summary!M25</f>
        <v>39.325370270617739</v>
      </c>
      <c r="M13" s="256">
        <f>Summary!N25</f>
        <v>39.476237713761378</v>
      </c>
      <c r="N13" s="256">
        <f>Summary!O25</f>
        <v>39.545266512550896</v>
      </c>
      <c r="O13" s="256">
        <f>Summary!P25</f>
        <v>40.151772008524553</v>
      </c>
      <c r="P13" s="256">
        <f>Summary!Q25</f>
        <v>40.072155966366836</v>
      </c>
      <c r="Q13" s="256">
        <f>Summary!R25</f>
        <v>40.880536023097505</v>
      </c>
      <c r="R13" s="256">
        <f>Summary!S25</f>
        <v>40.453159692602334</v>
      </c>
      <c r="S13" s="256">
        <f>Summary!T25</f>
        <v>40.452419465934859</v>
      </c>
      <c r="T13" s="256">
        <f>Summary!U25</f>
        <v>42.337572459057888</v>
      </c>
      <c r="U13" s="256">
        <f>Summary!V25</f>
        <v>42.329145728871893</v>
      </c>
      <c r="V13" s="256">
        <f>Summary!W25</f>
        <v>42.240278042746397</v>
      </c>
      <c r="W13" s="256">
        <f>Summary!X25</f>
        <v>43.468638795713524</v>
      </c>
      <c r="X13" s="256">
        <f>Summary!Y25</f>
        <v>43.350815352866427</v>
      </c>
      <c r="Y13" s="256">
        <f>Summary!Z25</f>
        <v>45.570219708507402</v>
      </c>
      <c r="Z13" s="256">
        <f>Summary!AA25</f>
        <v>44.552260126878359</v>
      </c>
      <c r="AA13" s="256">
        <f>Summary!AB25</f>
        <v>44.386298036425437</v>
      </c>
      <c r="AB13" s="256">
        <f>Summary!AC25</f>
        <v>46.442591409012998</v>
      </c>
      <c r="AC13" s="256">
        <f>Summary!AD25</f>
        <v>46.799100844395042</v>
      </c>
      <c r="AD13" s="256">
        <f>Summary!AE25</f>
        <v>48.439920580312148</v>
      </c>
      <c r="AE13" s="256">
        <f>Summary!AF25</f>
        <v>48.91160730977797</v>
      </c>
      <c r="AF13" s="256">
        <f>Summary!AG25</f>
        <v>50.258811973844317</v>
      </c>
      <c r="AG13" s="256">
        <f>Summary!AH25</f>
        <v>50.240669513706131</v>
      </c>
      <c r="AH13" s="256">
        <f>Summary!AI25</f>
        <v>53.00684291782396</v>
      </c>
      <c r="AI13" s="256">
        <f>Summary!AJ25</f>
        <v>53.051043355382681</v>
      </c>
      <c r="AJ13" s="256">
        <f>Summary!AK25</f>
        <v>52.894190429869198</v>
      </c>
      <c r="AK13" s="256">
        <f>Summary!AL25</f>
        <v>56.834714974242956</v>
      </c>
      <c r="AL13" s="256">
        <f>Summary!AM25</f>
        <v>54.708670675779402</v>
      </c>
      <c r="AM13" s="256">
        <f>Summary!AN25</f>
        <v>57.551305351807187</v>
      </c>
      <c r="AN13" s="256">
        <f>Summary!AO25</f>
        <v>58.107277531725558</v>
      </c>
      <c r="AO13" s="256">
        <f>Summary!AP25</f>
        <v>57.415679627326035</v>
      </c>
      <c r="AP13" s="256">
        <f>Summary!AQ25</f>
        <v>59.693002631197643</v>
      </c>
      <c r="AQ13" s="256">
        <f>Summary!AR25</f>
        <v>60.274650120785253</v>
      </c>
      <c r="AR13" s="256">
        <f>Summary!AS25</f>
        <v>63.675503097042501</v>
      </c>
      <c r="AS13" s="256">
        <f>Summary!AT25</f>
        <v>62.607235624242556</v>
      </c>
      <c r="AT13" s="256">
        <f>Summary!AU25</f>
        <v>63.918541159688878</v>
      </c>
      <c r="AU13" s="256">
        <f>Summary!AV25</f>
        <v>64.693881199002178</v>
      </c>
      <c r="AV13" s="256">
        <f>Summary!AW25</f>
        <v>65.721342017259929</v>
      </c>
      <c r="AW13" s="256">
        <f>Summary!AX25</f>
        <v>66.751148673779994</v>
      </c>
      <c r="AX13" s="256">
        <f>Summary!AY25</f>
        <v>67.716711030391252</v>
      </c>
      <c r="AY13" s="256">
        <f>Summary!AZ25</f>
        <v>68.748789214953078</v>
      </c>
      <c r="AZ13" s="256">
        <f>Summary!BA25</f>
        <v>70.009333437071305</v>
      </c>
      <c r="BA13" s="256">
        <f>Summary!BB25</f>
        <v>71.407942350921459</v>
      </c>
      <c r="BB13" s="256">
        <f>Summary!BC25</f>
        <v>73.158638214888953</v>
      </c>
      <c r="BC13" s="256">
        <f>Summary!BD25</f>
        <v>75.026343842812082</v>
      </c>
      <c r="BD13" s="256">
        <f>Summary!BE25</f>
        <v>76.896546035833836</v>
      </c>
      <c r="BE13" s="256">
        <f>Summary!BF25</f>
        <v>78.902719362577741</v>
      </c>
      <c r="BF13" s="256">
        <f>Summary!BG25</f>
        <v>80.959660253008508</v>
      </c>
      <c r="BG13" s="256">
        <f>Summary!BH25</f>
        <v>83.084960302313888</v>
      </c>
      <c r="BH13" s="256">
        <f>Summary!BI25</f>
        <v>85.34554412484718</v>
      </c>
      <c r="BI13" s="256">
        <f>Summary!BJ25</f>
        <v>87.657042016897307</v>
      </c>
    </row>
    <row r="14" spans="1:61" x14ac:dyDescent="0.3">
      <c r="A14" s="283" t="s">
        <v>694</v>
      </c>
      <c r="B14" s="257">
        <f>SUM(B11:B13)</f>
        <v>12.519830000000001</v>
      </c>
      <c r="C14" s="257">
        <f t="shared" ref="C14:BI14" si="0">SUM(C11:C13)</f>
        <v>12.49939</v>
      </c>
      <c r="D14" s="257">
        <f t="shared" si="0"/>
        <v>16.525220000000001</v>
      </c>
      <c r="E14" s="257">
        <f t="shared" si="0"/>
        <v>13.199069999999999</v>
      </c>
      <c r="F14" s="257">
        <f t="shared" si="0"/>
        <v>13.473129999999999</v>
      </c>
      <c r="G14" s="257">
        <f t="shared" si="0"/>
        <v>13.055040000000002</v>
      </c>
      <c r="H14" s="257">
        <f t="shared" si="0"/>
        <v>14.829000000000001</v>
      </c>
      <c r="I14" s="257">
        <f t="shared" si="0"/>
        <v>158.72841252689648</v>
      </c>
      <c r="J14" s="257">
        <f t="shared" si="0"/>
        <v>162.37467737233467</v>
      </c>
      <c r="K14" s="257">
        <f t="shared" si="0"/>
        <v>167.07605821232727</v>
      </c>
      <c r="L14" s="257">
        <f t="shared" si="0"/>
        <v>168.58708040760405</v>
      </c>
      <c r="M14" s="257">
        <f t="shared" si="0"/>
        <v>172.08327152198058</v>
      </c>
      <c r="N14" s="257">
        <f t="shared" si="0"/>
        <v>172.15230032077011</v>
      </c>
      <c r="O14" s="257">
        <f t="shared" si="0"/>
        <v>163.34162110441497</v>
      </c>
      <c r="P14" s="257">
        <f t="shared" si="0"/>
        <v>181.03787744581888</v>
      </c>
      <c r="Q14" s="257">
        <f t="shared" si="0"/>
        <v>178.23404068063175</v>
      </c>
      <c r="R14" s="257">
        <f t="shared" si="0"/>
        <v>188.37509327987584</v>
      </c>
      <c r="S14" s="257">
        <f t="shared" si="0"/>
        <v>191.55189672620884</v>
      </c>
      <c r="T14" s="257">
        <f t="shared" si="0"/>
        <v>197.49813229467432</v>
      </c>
      <c r="U14" s="257">
        <f t="shared" si="0"/>
        <v>197.4897055644883</v>
      </c>
      <c r="V14" s="257">
        <f t="shared" si="0"/>
        <v>193.33975530302035</v>
      </c>
      <c r="W14" s="257">
        <f t="shared" si="0"/>
        <v>198.62919863132996</v>
      </c>
      <c r="X14" s="257">
        <f t="shared" si="0"/>
        <v>194.45029261314039</v>
      </c>
      <c r="Y14" s="257">
        <f t="shared" si="0"/>
        <v>200.73077954412383</v>
      </c>
      <c r="Z14" s="257">
        <f t="shared" si="0"/>
        <v>199.60281996249478</v>
      </c>
      <c r="AA14" s="257">
        <f t="shared" si="0"/>
        <v>191.31469272135695</v>
      </c>
      <c r="AB14" s="257">
        <f t="shared" si="0"/>
        <v>201.49315124462942</v>
      </c>
      <c r="AC14" s="257">
        <f t="shared" si="0"/>
        <v>197.788578104669</v>
      </c>
      <c r="AD14" s="257">
        <f t="shared" si="0"/>
        <v>203.49048041592857</v>
      </c>
      <c r="AE14" s="257">
        <f t="shared" si="0"/>
        <v>199.90108457005192</v>
      </c>
      <c r="AF14" s="257">
        <f t="shared" si="0"/>
        <v>205.30937180946074</v>
      </c>
      <c r="AG14" s="257">
        <f t="shared" si="0"/>
        <v>205.29122934932255</v>
      </c>
      <c r="AH14" s="257">
        <f t="shared" si="0"/>
        <v>203.9963201780979</v>
      </c>
      <c r="AI14" s="257">
        <f t="shared" si="0"/>
        <v>208.1016031909991</v>
      </c>
      <c r="AJ14" s="257">
        <f t="shared" si="0"/>
        <v>203.88366769014317</v>
      </c>
      <c r="AK14" s="257">
        <f t="shared" si="0"/>
        <v>211.88527480985937</v>
      </c>
      <c r="AL14" s="257">
        <f t="shared" si="0"/>
        <v>209.7592305113958</v>
      </c>
      <c r="AM14" s="257">
        <f t="shared" si="0"/>
        <v>200.4186174613962</v>
      </c>
      <c r="AN14" s="257">
        <f t="shared" si="0"/>
        <v>213.15783736734198</v>
      </c>
      <c r="AO14" s="257">
        <f t="shared" si="0"/>
        <v>208.40515688759999</v>
      </c>
      <c r="AP14" s="257">
        <f t="shared" si="0"/>
        <v>214.74356246681407</v>
      </c>
      <c r="AQ14" s="257">
        <f t="shared" si="0"/>
        <v>211.26412738105921</v>
      </c>
      <c r="AR14" s="257">
        <f t="shared" si="0"/>
        <v>218.72606293265892</v>
      </c>
      <c r="AS14" s="257">
        <f t="shared" si="0"/>
        <v>217.65779545985896</v>
      </c>
      <c r="AT14" s="257">
        <f t="shared" si="0"/>
        <v>214.90801841996284</v>
      </c>
      <c r="AU14" s="257">
        <f t="shared" si="0"/>
        <v>219.7444410346186</v>
      </c>
      <c r="AV14" s="257">
        <f t="shared" si="0"/>
        <v>216.71081927753389</v>
      </c>
      <c r="AW14" s="257">
        <f t="shared" si="0"/>
        <v>221.80170850939641</v>
      </c>
      <c r="AX14" s="257">
        <f t="shared" si="0"/>
        <v>67.716711030391252</v>
      </c>
      <c r="AY14" s="257">
        <f t="shared" si="0"/>
        <v>68.748789214953078</v>
      </c>
      <c r="AZ14" s="257">
        <f t="shared" si="0"/>
        <v>70.009333437071305</v>
      </c>
      <c r="BA14" s="257">
        <f t="shared" si="0"/>
        <v>71.407942350921459</v>
      </c>
      <c r="BB14" s="257">
        <f t="shared" si="0"/>
        <v>73.158638214888953</v>
      </c>
      <c r="BC14" s="257">
        <f t="shared" si="0"/>
        <v>75.026343842812082</v>
      </c>
      <c r="BD14" s="257">
        <f t="shared" si="0"/>
        <v>76.896546035833836</v>
      </c>
      <c r="BE14" s="257">
        <f t="shared" si="0"/>
        <v>78.902719362577741</v>
      </c>
      <c r="BF14" s="257">
        <f t="shared" si="0"/>
        <v>80.959660253008508</v>
      </c>
      <c r="BG14" s="257">
        <f t="shared" si="0"/>
        <v>83.084960302313888</v>
      </c>
      <c r="BH14" s="257">
        <f t="shared" si="0"/>
        <v>85.34554412484718</v>
      </c>
      <c r="BI14" s="257">
        <f t="shared" si="0"/>
        <v>87.657042016897307</v>
      </c>
    </row>
    <row r="15" spans="1:61" x14ac:dyDescent="0.3">
      <c r="A15" s="284"/>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row>
    <row r="16" spans="1:61" x14ac:dyDescent="0.3">
      <c r="A16" s="284"/>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row>
    <row r="17" spans="1:61" x14ac:dyDescent="0.3">
      <c r="A17" s="284" t="s">
        <v>86</v>
      </c>
      <c r="B17" s="238">
        <f>Summary!C31*$B$5</f>
        <v>5.6622699999999995</v>
      </c>
      <c r="C17" s="238">
        <f>Summary!D31*$B$5</f>
        <v>0.38824600000000004</v>
      </c>
      <c r="D17" s="238">
        <f>Summary!E31*$B$5</f>
        <v>5.9576339999999997</v>
      </c>
      <c r="E17" s="238">
        <f>Summary!F31*$B$5</f>
        <v>-3.2013619999999996</v>
      </c>
      <c r="F17" s="238">
        <f>Summary!G31*$B$5</f>
        <v>0</v>
      </c>
      <c r="G17" s="238">
        <f>Summary!H31*$B$5</f>
        <v>0.192</v>
      </c>
      <c r="H17" s="238">
        <f>Summary!I31*$B$5</f>
        <v>0</v>
      </c>
      <c r="I17" s="238">
        <f>Summary!J31*$B$5</f>
        <v>28.183321673775346</v>
      </c>
      <c r="J17" s="238">
        <f>Summary!K31*$B$5</f>
        <v>27.613504845589041</v>
      </c>
      <c r="K17" s="238">
        <f>Summary!L31*$B$5</f>
        <v>28.183321673775346</v>
      </c>
      <c r="L17" s="238">
        <f>Summary!M31*$B$5</f>
        <v>27.613504845589041</v>
      </c>
      <c r="M17" s="238">
        <f>Summary!N31*$B$5</f>
        <v>31.262920577884934</v>
      </c>
      <c r="N17" s="238">
        <f>Summary!O31*$B$5</f>
        <v>31.716638934049314</v>
      </c>
      <c r="O17" s="238">
        <f>Summary!P31*$B$5</f>
        <v>29.666899682367127</v>
      </c>
      <c r="P17" s="238">
        <f>Summary!Q31*$B$5</f>
        <v>33.228847153227399</v>
      </c>
      <c r="Q17" s="238">
        <f>Summary!R31*$B$5</f>
        <v>33.688995256547948</v>
      </c>
      <c r="R17" s="238">
        <f>Summary!S31*$B$5</f>
        <v>35.104582318936643</v>
      </c>
      <c r="S17" s="238">
        <f>Summary!T31*$B$5</f>
        <v>38.656490599013701</v>
      </c>
      <c r="T17" s="238">
        <f>Summary!U31*$B$5</f>
        <v>39.565989618980829</v>
      </c>
      <c r="U17" s="238">
        <f>Summary!V31*$B$5</f>
        <v>39.565989618980829</v>
      </c>
      <c r="V17" s="238">
        <f>Summary!W31*$B$5</f>
        <v>38.656490599013701</v>
      </c>
      <c r="W17" s="238">
        <f>Summary!X31*$B$5</f>
        <v>39.565989618980829</v>
      </c>
      <c r="X17" s="238">
        <f>Summary!Y31*$B$5</f>
        <v>38.656490599013701</v>
      </c>
      <c r="Y17" s="238">
        <f>Summary!Z31*$B$5</f>
        <v>39.565989618980829</v>
      </c>
      <c r="Z17" s="238">
        <f>Summary!AA31*$B$5</f>
        <v>39.565989618980829</v>
      </c>
      <c r="AA17" s="238">
        <f>Summary!AB31*$B$5</f>
        <v>37.746991579046579</v>
      </c>
      <c r="AB17" s="238">
        <f>Summary!AC31*$B$5</f>
        <v>39.565989618980829</v>
      </c>
      <c r="AC17" s="238">
        <f>Summary!AD31*$B$5</f>
        <v>39.256490599013702</v>
      </c>
      <c r="AD17" s="238">
        <f>Summary!AE31*$B$5</f>
        <v>40.165989618980831</v>
      </c>
      <c r="AE17" s="238">
        <f>Summary!AF31*$B$5</f>
        <v>39.256490599013702</v>
      </c>
      <c r="AF17" s="238">
        <f>Summary!AG31*$B$5</f>
        <v>40.165989618980831</v>
      </c>
      <c r="AG17" s="238">
        <f>Summary!AH31*$B$5</f>
        <v>40.165989618980831</v>
      </c>
      <c r="AH17" s="238">
        <f>Summary!AI31*$B$5</f>
        <v>39.256490599013702</v>
      </c>
      <c r="AI17" s="238">
        <f>Summary!AJ31*$B$5</f>
        <v>40.165989618980831</v>
      </c>
      <c r="AJ17" s="238">
        <f>Summary!AK31*$B$5</f>
        <v>39.256490599013702</v>
      </c>
      <c r="AK17" s="238">
        <f>Summary!AL31*$B$5</f>
        <v>40.165989618980831</v>
      </c>
      <c r="AL17" s="238">
        <f>Summary!AM31*$B$5</f>
        <v>40.165989618980831</v>
      </c>
      <c r="AM17" s="238">
        <f>Summary!AN31*$B$5</f>
        <v>37.437492559079452</v>
      </c>
      <c r="AN17" s="238">
        <f>Summary!AO31*$B$5</f>
        <v>40.165989618980831</v>
      </c>
      <c r="AO17" s="238">
        <f>Summary!AP31*$B$5</f>
        <v>39.256490599013702</v>
      </c>
      <c r="AP17" s="238">
        <f>Summary!AQ31*$B$5</f>
        <v>40.165989618980831</v>
      </c>
      <c r="AQ17" s="238">
        <f>Summary!AR31*$B$5</f>
        <v>39.256490599013702</v>
      </c>
      <c r="AR17" s="238">
        <f>Summary!AS31*$B$5</f>
        <v>40.165989618980831</v>
      </c>
      <c r="AS17" s="238">
        <f>Summary!AT31*$B$5</f>
        <v>40.165989618980831</v>
      </c>
      <c r="AT17" s="238">
        <f>Summary!AU31*$B$5</f>
        <v>39.256490599013702</v>
      </c>
      <c r="AU17" s="238">
        <f>Summary!AV31*$B$5</f>
        <v>40.165989618980831</v>
      </c>
      <c r="AV17" s="238">
        <f>Summary!AW31*$B$5</f>
        <v>39.256490599013702</v>
      </c>
      <c r="AW17" s="238">
        <f>Summary!AX31*$B$5</f>
        <v>40.165989618980831</v>
      </c>
      <c r="AX17" s="238">
        <f>Summary!AY31*$B$5</f>
        <v>0</v>
      </c>
      <c r="AY17" s="238">
        <f>Summary!AZ31*$B$5</f>
        <v>0</v>
      </c>
      <c r="AZ17" s="238">
        <f>Summary!BA31*$B$5</f>
        <v>0</v>
      </c>
      <c r="BA17" s="238">
        <f>Summary!BB31*$B$5</f>
        <v>0</v>
      </c>
      <c r="BB17" s="238">
        <f>Summary!BC31*$B$5</f>
        <v>0</v>
      </c>
      <c r="BC17" s="238">
        <f>Summary!BD31*$B$5</f>
        <v>0</v>
      </c>
      <c r="BD17" s="238">
        <f>Summary!BE31*$B$5</f>
        <v>0</v>
      </c>
      <c r="BE17" s="238">
        <f>Summary!BF31*$B$5</f>
        <v>0</v>
      </c>
      <c r="BF17" s="238">
        <f>Summary!BG31*$B$5</f>
        <v>0</v>
      </c>
      <c r="BG17" s="238">
        <f>Summary!BH31*$B$5</f>
        <v>0</v>
      </c>
      <c r="BH17" s="238">
        <f>Summary!BI31*$B$5</f>
        <v>0</v>
      </c>
      <c r="BI17" s="238">
        <f>Summary!BJ31*$B$5</f>
        <v>0</v>
      </c>
    </row>
    <row r="18" spans="1:61" x14ac:dyDescent="0.3">
      <c r="A18" s="284" t="s">
        <v>87</v>
      </c>
      <c r="B18" s="238">
        <f>(CAC!B13-CAC!B15)/1000+CAC!B32/1000</f>
        <v>5.6538259999999969</v>
      </c>
      <c r="C18" s="238">
        <f>(CAC!C13-CAC!C15)/1000+CAC!C32/1000</f>
        <v>1.7439380000000002</v>
      </c>
      <c r="D18" s="238">
        <f>(CAC!D13-CAC!D15)/1000+CAC!D32/1000</f>
        <v>1.8726039999999993</v>
      </c>
      <c r="E18" s="238">
        <f>(CAC!E13-CAC!E15)/1000+CAC!E32/1000</f>
        <v>1.6128499999999995</v>
      </c>
      <c r="F18" s="238">
        <f>(CAC!F13-CAC!F15)/1000+CAC!F32/1000</f>
        <v>3.4384039999999985</v>
      </c>
      <c r="G18" s="238">
        <f>(CAC!G13-CAC!G15)/1000+CAC!G32/1000</f>
        <v>5.0789079999999993</v>
      </c>
      <c r="H18" s="238">
        <f>(CAC!H13-CAC!H15)/1000+CAC!H32/1000</f>
        <v>2.7072419999999981</v>
      </c>
      <c r="I18" s="238">
        <f>(CAC!I13-CAC!I15)/1000+CAC!I32/1000</f>
        <v>36.514621518277067</v>
      </c>
      <c r="J18" s="238">
        <f>(CAC!J13-CAC!J15)/1000+CAC!J32/1000</f>
        <v>37.602770531895686</v>
      </c>
      <c r="K18" s="238">
        <f>(CAC!K13-CAC!K15)/1000+CAC!K32/1000</f>
        <v>38.902941418261847</v>
      </c>
      <c r="L18" s="238">
        <f>(CAC!L13-CAC!L15)/1000+CAC!L32/1000</f>
        <v>39.480030761239263</v>
      </c>
      <c r="M18" s="238">
        <f>(CAC!M13-CAC!M15)/1000+CAC!M32/1000</f>
        <v>44.779415735062763</v>
      </c>
      <c r="N18" s="238">
        <f>(CAC!N13-CAC!N15)/1000+CAC!N32/1000</f>
        <v>46.040236549752969</v>
      </c>
      <c r="O18" s="238">
        <f>(CAC!O13-CAC!O15)/1000+CAC!O32/1000</f>
        <v>44.456619947009109</v>
      </c>
      <c r="P18" s="238">
        <f>(CAC!P13-CAC!P15)/1000+CAC!P32/1000</f>
        <v>47.544138819138958</v>
      </c>
      <c r="Q18" s="238">
        <f>(CAC!Q13-CAC!Q15)/1000+CAC!Q32/1000</f>
        <v>47.051288552039885</v>
      </c>
      <c r="R18" s="238">
        <f>(CAC!R13-CAC!R15)/1000+CAC!R32/1000</f>
        <v>53.316010702765603</v>
      </c>
      <c r="S18" s="238">
        <f>(CAC!S13-CAC!S15)/1000+CAC!S32/1000</f>
        <v>54.487811716967641</v>
      </c>
      <c r="T18" s="238">
        <f>(CAC!T13-CAC!T15)/1000+CAC!T32/1000</f>
        <v>57.474884212830922</v>
      </c>
      <c r="U18" s="238">
        <f>(CAC!U13-CAC!U15)/1000+CAC!U32/1000</f>
        <v>70.211859078825853</v>
      </c>
      <c r="V18" s="238">
        <f>(CAC!V13-CAC!V15)/1000+CAC!V32/1000</f>
        <v>74.952084645508904</v>
      </c>
      <c r="W18" s="238">
        <f>(CAC!W13-CAC!W15)/1000+CAC!W32/1000</f>
        <v>82.998424634816587</v>
      </c>
      <c r="X18" s="238">
        <f>(CAC!X13-CAC!X15)/1000+CAC!X32/1000</f>
        <v>84.598730294647453</v>
      </c>
      <c r="Y18" s="238">
        <f>(CAC!Y13-CAC!Y15)/1000+CAC!Y32/1000</f>
        <v>91.095702916640036</v>
      </c>
      <c r="Z18" s="238">
        <f>(CAC!Z13-CAC!Z15)/1000+CAC!Z32/1000</f>
        <v>101.11571931450425</v>
      </c>
      <c r="AA18" s="238">
        <f>(CAC!AA13-CAC!AA15)/1000+CAC!AA32/1000</f>
        <v>95.936753708021243</v>
      </c>
      <c r="AB18" s="238">
        <f>(CAC!AB13-CAC!AB15)/1000+CAC!AB32/1000</f>
        <v>105.44213825113023</v>
      </c>
      <c r="AC18" s="238">
        <f>(CAC!AC13-CAC!AC15)/1000+CAC!AC32/1000</f>
        <v>107.47639622307895</v>
      </c>
      <c r="AD18" s="238">
        <f>(CAC!AD13-CAC!AD15)/1000+CAC!AD32/1000</f>
        <v>110.34836663085979</v>
      </c>
      <c r="AE18" s="238">
        <f>(CAC!AE13-CAC!AE15)/1000+CAC!AE32/1000</f>
        <v>109.1913079181686</v>
      </c>
      <c r="AF18" s="238">
        <f>(CAC!AF13-CAC!AF15)/1000+CAC!AF32/1000</f>
        <v>114.89957567079068</v>
      </c>
      <c r="AG18" s="238">
        <f>(CAC!AG13-CAC!AG15)/1000+CAC!AG32/1000</f>
        <v>119.0748266999427</v>
      </c>
      <c r="AH18" s="238">
        <f>(CAC!AH13-CAC!AH15)/1000+CAC!AH32/1000</f>
        <v>124.15398685390223</v>
      </c>
      <c r="AI18" s="238">
        <f>(CAC!AI13-CAC!AI15)/1000+CAC!AI32/1000</f>
        <v>127.94260277204192</v>
      </c>
      <c r="AJ18" s="238">
        <f>(CAC!AJ13-CAC!AJ15)/1000+CAC!AJ32/1000</f>
        <v>124.31878295141634</v>
      </c>
      <c r="AK18" s="238">
        <f>(CAC!AK13-CAC!AK15)/1000+CAC!AK32/1000</f>
        <v>129.02500015293575</v>
      </c>
      <c r="AL18" s="238">
        <f>(CAC!AL13-CAC!AL15)/1000+CAC!AL32/1000</f>
        <v>128.26061130966596</v>
      </c>
      <c r="AM18" s="238">
        <f>(CAC!AM13-CAC!AM15)/1000+CAC!AM32/1000</f>
        <v>118.9245248017165</v>
      </c>
      <c r="AN18" s="238">
        <f>(CAC!AN13-CAC!AN15)/1000+CAC!AN32/1000</f>
        <v>129.3226759521491</v>
      </c>
      <c r="AO18" s="238">
        <f>(CAC!AO13-CAC!AO15)/1000+CAC!AO32/1000</f>
        <v>125.7317483256216</v>
      </c>
      <c r="AP18" s="238">
        <f>(CAC!AP13-CAC!AP15)/1000+CAC!AP32/1000</f>
        <v>129.81821504573406</v>
      </c>
      <c r="AQ18" s="238">
        <f>(CAC!AQ13-CAC!AQ15)/1000+CAC!AQ32/1000</f>
        <v>126.62517660482763</v>
      </c>
      <c r="AR18" s="238">
        <f>(CAC!AR13-CAC!AR15)/1000+CAC!AR32/1000</f>
        <v>131.06274644131062</v>
      </c>
      <c r="AS18" s="238">
        <f>(CAC!AS13-CAC!AS15)/1000+CAC!AS32/1000</f>
        <v>130.72891285606067</v>
      </c>
      <c r="AT18" s="238">
        <f>(CAC!AT13-CAC!AT15)/1000+CAC!AT32/1000</f>
        <v>127.86389255448501</v>
      </c>
      <c r="AU18" s="238">
        <f>(CAC!AU13-CAC!AU15)/1000+CAC!AU32/1000</f>
        <v>131.58098959817306</v>
      </c>
      <c r="AV18" s="238">
        <f>(CAC!AV13-CAC!AV15)/1000+CAC!AV32/1000</f>
        <v>128.72726782247599</v>
      </c>
      <c r="AW18" s="238">
        <f>(CAC!AW13-CAC!AW15)/1000+CAC!AW32/1000</f>
        <v>132.42388568404107</v>
      </c>
      <c r="AX18" s="238">
        <f>(CAC!AX13-CAC!AX15)/1000+CAC!AX32/1000</f>
        <v>26.567722196997259</v>
      </c>
      <c r="AY18" s="238">
        <f>(CAC!AY13-CAC!AY15)/1000+CAC!AY32/1000</f>
        <v>26.990246629672825</v>
      </c>
      <c r="AZ18" s="238">
        <f>(CAC!AZ13-CAC!AZ15)/1000+CAC!AZ32/1000</f>
        <v>27.484166699084774</v>
      </c>
      <c r="BA18" s="238">
        <f>(CAC!BA13-CAC!BA15)/1000+CAC!BA32/1000</f>
        <v>28.021231984662954</v>
      </c>
      <c r="BB18" s="238">
        <f>(CAC!BB13-CAC!BB15)/1000+CAC!BB32/1000</f>
        <v>28.868324442152794</v>
      </c>
      <c r="BC18" s="238">
        <f>(CAC!BC13-CAC!BC15)/1000+CAC!BC32/1000</f>
        <v>29.551982450878771</v>
      </c>
      <c r="BD18" s="238">
        <f>(CAC!BD13-CAC!BD15)/1000+CAC!BD32/1000</f>
        <v>30.136420636198061</v>
      </c>
      <c r="BE18" s="238">
        <f>(CAC!BE13-CAC!BE15)/1000+CAC!BE32/1000</f>
        <v>30.863349800805548</v>
      </c>
      <c r="BF18" s="238">
        <f>(CAC!BF13-CAC!BF15)/1000+CAC!BF32/1000</f>
        <v>31.506143829065142</v>
      </c>
      <c r="BG18" s="238">
        <f>(CAC!BG13-CAC!BG15)/1000+CAC!BG32/1000</f>
        <v>32.270300094473086</v>
      </c>
      <c r="BH18" s="238">
        <f>(CAC!BH13-CAC!BH15)/1000+CAC!BH32/1000</f>
        <v>33.076732539014742</v>
      </c>
      <c r="BI18" s="238">
        <f>(CAC!BI13-CAC!BI15)/1000+CAC!BI32/1000</f>
        <v>33.799075630280392</v>
      </c>
    </row>
    <row r="19" spans="1:61" x14ac:dyDescent="0.3">
      <c r="A19" s="284" t="s">
        <v>89</v>
      </c>
      <c r="B19" s="238">
        <f>Summary!C40*$B$6</f>
        <v>122.92527999999999</v>
      </c>
      <c r="C19" s="238">
        <f>Summary!D40*$B$6</f>
        <v>105.43824000000001</v>
      </c>
      <c r="D19" s="238">
        <f>Summary!E40*$B$6</f>
        <v>129.31800800000002</v>
      </c>
      <c r="E19" s="238">
        <f>Summary!F40*$B$6</f>
        <v>132.02157600000001</v>
      </c>
      <c r="F19" s="238">
        <f>Summary!G40*$B$6</f>
        <v>190.64116000000001</v>
      </c>
      <c r="G19" s="238">
        <f>Summary!H40*$B$6</f>
        <v>148.11737600000001</v>
      </c>
      <c r="H19" s="238">
        <f>Summary!I40*$B$6</f>
        <v>178.217904</v>
      </c>
      <c r="I19" s="238">
        <f>Summary!J40*$B$6</f>
        <v>146.07765567123292</v>
      </c>
      <c r="J19" s="238">
        <f>Summary!K40*$B$6</f>
        <v>145.56813238356165</v>
      </c>
      <c r="K19" s="238">
        <f>Summary!L40*$B$6</f>
        <v>146.4173378630137</v>
      </c>
      <c r="L19" s="238">
        <f>Summary!M40*$B$6</f>
        <v>145.56813238356165</v>
      </c>
      <c r="M19" s="238">
        <f>Summary!N40*$B$6</f>
        <v>146.4173378630137</v>
      </c>
      <c r="N19" s="238">
        <f>Summary!O40*$B$6</f>
        <v>146.4173378630137</v>
      </c>
      <c r="O19" s="238">
        <f>Summary!P40*$B$6</f>
        <v>143.86972142465751</v>
      </c>
      <c r="P19" s="238">
        <f>Summary!Q40*$B$6</f>
        <v>148.77819265753428</v>
      </c>
      <c r="Q19" s="238">
        <f>Summary!R40*$B$6</f>
        <v>153.27898169863013</v>
      </c>
      <c r="R19" s="238">
        <f>Summary!S40*$B$6</f>
        <v>156.63462005479451</v>
      </c>
      <c r="S19" s="238">
        <f>Summary!T40*$B$6</f>
        <v>157.71432416438358</v>
      </c>
      <c r="T19" s="238">
        <f>Summary!U40*$B$6</f>
        <v>158.963869369863</v>
      </c>
      <c r="U19" s="238">
        <f>Summary!V40*$B$6</f>
        <v>158.963869369863</v>
      </c>
      <c r="V19" s="238">
        <f>Summary!W40*$B$6</f>
        <v>157.71432416438358</v>
      </c>
      <c r="W19" s="238">
        <f>Summary!X40*$B$6</f>
        <v>158.963869369863</v>
      </c>
      <c r="X19" s="238">
        <f>Summary!Y40*$B$6</f>
        <v>157.71432416438358</v>
      </c>
      <c r="Y19" s="238">
        <f>Summary!Z40*$B$6</f>
        <v>158.963869369863</v>
      </c>
      <c r="Z19" s="238">
        <f>Summary!AA40*$B$6</f>
        <v>158.963869369863</v>
      </c>
      <c r="AA19" s="238">
        <f>Summary!AB40*$B$6</f>
        <v>156.46477895890413</v>
      </c>
      <c r="AB19" s="238">
        <f>Summary!AC40*$B$6</f>
        <v>158.963869369863</v>
      </c>
      <c r="AC19" s="238">
        <f>Summary!AD40*$B$6</f>
        <v>157.71432416438358</v>
      </c>
      <c r="AD19" s="238">
        <f>Summary!AE40*$B$6</f>
        <v>158.963869369863</v>
      </c>
      <c r="AE19" s="238">
        <f>Summary!AF40*$B$6</f>
        <v>157.71432416438358</v>
      </c>
      <c r="AF19" s="238">
        <f>Summary!AG40*$B$6</f>
        <v>158.963869369863</v>
      </c>
      <c r="AG19" s="238">
        <f>Summary!AH40*$B$6</f>
        <v>158.963869369863</v>
      </c>
      <c r="AH19" s="238">
        <f>Summary!AI40*$B$6</f>
        <v>157.71432416438358</v>
      </c>
      <c r="AI19" s="238">
        <f>Summary!AJ40*$B$6</f>
        <v>158.963869369863</v>
      </c>
      <c r="AJ19" s="238">
        <f>Summary!AK40*$B$6</f>
        <v>157.71432416438358</v>
      </c>
      <c r="AK19" s="238">
        <f>Summary!AL40*$B$6</f>
        <v>158.963869369863</v>
      </c>
      <c r="AL19" s="238">
        <f>Summary!AM40*$B$6</f>
        <v>158.963869369863</v>
      </c>
      <c r="AM19" s="238">
        <f>Summary!AN40*$B$6</f>
        <v>155.21523375342466</v>
      </c>
      <c r="AN19" s="238">
        <f>Summary!AO40*$B$6</f>
        <v>158.963869369863</v>
      </c>
      <c r="AO19" s="238">
        <f>Summary!AP40*$B$6</f>
        <v>157.71432416438358</v>
      </c>
      <c r="AP19" s="238">
        <f>Summary!AQ40*$B$6</f>
        <v>158.963869369863</v>
      </c>
      <c r="AQ19" s="238">
        <f>Summary!AR40*$B$6</f>
        <v>157.71432416438358</v>
      </c>
      <c r="AR19" s="238">
        <f>Summary!AS40*$B$6</f>
        <v>158.963869369863</v>
      </c>
      <c r="AS19" s="238">
        <f>Summary!AT40*$B$6</f>
        <v>158.963869369863</v>
      </c>
      <c r="AT19" s="238">
        <f>Summary!AU40*$B$6</f>
        <v>157.71432416438358</v>
      </c>
      <c r="AU19" s="238">
        <f>Summary!AV40*$B$6</f>
        <v>158.963869369863</v>
      </c>
      <c r="AV19" s="238">
        <f>Summary!AW40*$B$6</f>
        <v>157.71432416438358</v>
      </c>
      <c r="AW19" s="238">
        <f>Summary!AX40*$B$6</f>
        <v>158.963869369863</v>
      </c>
      <c r="AX19" s="238">
        <f>Summary!AY40*$B$6</f>
        <v>119.95596800000001</v>
      </c>
      <c r="AY19" s="238">
        <f>Summary!AZ40*$B$6</f>
        <v>119.95596800000001</v>
      </c>
      <c r="AZ19" s="238">
        <f>Summary!BA40*$B$6</f>
        <v>119.95596800000001</v>
      </c>
      <c r="BA19" s="238">
        <f>Summary!BB40*$B$6</f>
        <v>119.95596800000001</v>
      </c>
      <c r="BB19" s="238">
        <f>Summary!BC40*$B$6</f>
        <v>119.95596800000001</v>
      </c>
      <c r="BC19" s="238">
        <f>Summary!BD40*$B$6</f>
        <v>119.95596800000001</v>
      </c>
      <c r="BD19" s="238">
        <f>Summary!BE40*$B$6</f>
        <v>119.95596800000001</v>
      </c>
      <c r="BE19" s="238">
        <f>Summary!BF40*$B$6</f>
        <v>119.95596800000001</v>
      </c>
      <c r="BF19" s="238">
        <f>Summary!BG40*$B$6</f>
        <v>119.95596800000001</v>
      </c>
      <c r="BG19" s="238">
        <f>Summary!BH40*$B$6</f>
        <v>119.95596800000001</v>
      </c>
      <c r="BH19" s="238">
        <f>Summary!BI40*$B$6</f>
        <v>119.95596800000001</v>
      </c>
      <c r="BI19" s="238">
        <f>Summary!BJ40*$B$6</f>
        <v>119.95596800000001</v>
      </c>
    </row>
    <row r="20" spans="1:61" x14ac:dyDescent="0.3">
      <c r="A20" s="283" t="s">
        <v>693</v>
      </c>
      <c r="B20" s="257">
        <f>SUM(B17:B19)</f>
        <v>134.24137599999997</v>
      </c>
      <c r="C20" s="257">
        <f t="shared" ref="C20:BI20" si="1">SUM(C17:C19)</f>
        <v>107.570424</v>
      </c>
      <c r="D20" s="257">
        <f t="shared" si="1"/>
        <v>137.14824600000003</v>
      </c>
      <c r="E20" s="257">
        <f t="shared" si="1"/>
        <v>130.433064</v>
      </c>
      <c r="F20" s="257">
        <f t="shared" si="1"/>
        <v>194.079564</v>
      </c>
      <c r="G20" s="257">
        <f t="shared" si="1"/>
        <v>153.388284</v>
      </c>
      <c r="H20" s="257">
        <f t="shared" si="1"/>
        <v>180.92514600000001</v>
      </c>
      <c r="I20" s="257">
        <f t="shared" si="1"/>
        <v>210.77559886328532</v>
      </c>
      <c r="J20" s="257">
        <f t="shared" si="1"/>
        <v>210.78440776104637</v>
      </c>
      <c r="K20" s="257">
        <f t="shared" si="1"/>
        <v>213.5036009550509</v>
      </c>
      <c r="L20" s="257">
        <f t="shared" si="1"/>
        <v>212.66166799038996</v>
      </c>
      <c r="M20" s="257">
        <f t="shared" si="1"/>
        <v>222.4596741759614</v>
      </c>
      <c r="N20" s="257">
        <f t="shared" si="1"/>
        <v>224.17421334681598</v>
      </c>
      <c r="O20" s="257">
        <f t="shared" si="1"/>
        <v>217.99324105403375</v>
      </c>
      <c r="P20" s="257">
        <f t="shared" si="1"/>
        <v>229.55117862990062</v>
      </c>
      <c r="Q20" s="257">
        <f t="shared" si="1"/>
        <v>234.01926550721797</v>
      </c>
      <c r="R20" s="257">
        <f t="shared" si="1"/>
        <v>245.05521307649676</v>
      </c>
      <c r="S20" s="257">
        <f t="shared" si="1"/>
        <v>250.85862648036493</v>
      </c>
      <c r="T20" s="257">
        <f t="shared" si="1"/>
        <v>256.00474320167473</v>
      </c>
      <c r="U20" s="257">
        <f t="shared" si="1"/>
        <v>268.74171806766969</v>
      </c>
      <c r="V20" s="257">
        <f t="shared" si="1"/>
        <v>271.32289940890621</v>
      </c>
      <c r="W20" s="257">
        <f t="shared" si="1"/>
        <v>281.5282836236604</v>
      </c>
      <c r="X20" s="257">
        <f t="shared" si="1"/>
        <v>280.96954505804473</v>
      </c>
      <c r="Y20" s="257">
        <f t="shared" si="1"/>
        <v>289.62556190548389</v>
      </c>
      <c r="Z20" s="257">
        <f t="shared" si="1"/>
        <v>299.64557830334809</v>
      </c>
      <c r="AA20" s="257">
        <f t="shared" si="1"/>
        <v>290.148524245972</v>
      </c>
      <c r="AB20" s="257">
        <f t="shared" si="1"/>
        <v>303.97199723997403</v>
      </c>
      <c r="AC20" s="257">
        <f t="shared" si="1"/>
        <v>304.44721098647625</v>
      </c>
      <c r="AD20" s="257">
        <f t="shared" si="1"/>
        <v>309.47822561970361</v>
      </c>
      <c r="AE20" s="257">
        <f t="shared" si="1"/>
        <v>306.1621226815659</v>
      </c>
      <c r="AF20" s="257">
        <f t="shared" si="1"/>
        <v>314.02943465963449</v>
      </c>
      <c r="AG20" s="257">
        <f t="shared" si="1"/>
        <v>318.20468568878653</v>
      </c>
      <c r="AH20" s="257">
        <f t="shared" si="1"/>
        <v>321.12480161729951</v>
      </c>
      <c r="AI20" s="257">
        <f t="shared" si="1"/>
        <v>327.07246176088574</v>
      </c>
      <c r="AJ20" s="257">
        <f t="shared" si="1"/>
        <v>321.28959771481362</v>
      </c>
      <c r="AK20" s="257">
        <f t="shared" si="1"/>
        <v>328.15485914177958</v>
      </c>
      <c r="AL20" s="257">
        <f t="shared" si="1"/>
        <v>327.3904702985098</v>
      </c>
      <c r="AM20" s="257">
        <f t="shared" si="1"/>
        <v>311.57725111422064</v>
      </c>
      <c r="AN20" s="257">
        <f t="shared" si="1"/>
        <v>328.4525349409929</v>
      </c>
      <c r="AO20" s="257">
        <f t="shared" si="1"/>
        <v>322.70256308901889</v>
      </c>
      <c r="AP20" s="257">
        <f t="shared" si="1"/>
        <v>328.94807403457787</v>
      </c>
      <c r="AQ20" s="257">
        <f t="shared" si="1"/>
        <v>323.59599136822493</v>
      </c>
      <c r="AR20" s="257">
        <f t="shared" si="1"/>
        <v>330.19260543015446</v>
      </c>
      <c r="AS20" s="257">
        <f t="shared" si="1"/>
        <v>329.85877184490448</v>
      </c>
      <c r="AT20" s="257">
        <f t="shared" si="1"/>
        <v>324.83470731788231</v>
      </c>
      <c r="AU20" s="257">
        <f t="shared" si="1"/>
        <v>330.71084858701693</v>
      </c>
      <c r="AV20" s="257">
        <f t="shared" si="1"/>
        <v>325.69808258587329</v>
      </c>
      <c r="AW20" s="257">
        <f t="shared" si="1"/>
        <v>331.55374467288493</v>
      </c>
      <c r="AX20" s="257">
        <f t="shared" si="1"/>
        <v>146.52369019699728</v>
      </c>
      <c r="AY20" s="257">
        <f t="shared" si="1"/>
        <v>146.94621462967285</v>
      </c>
      <c r="AZ20" s="257">
        <f t="shared" si="1"/>
        <v>147.44013469908478</v>
      </c>
      <c r="BA20" s="257">
        <f t="shared" si="1"/>
        <v>147.97719998466297</v>
      </c>
      <c r="BB20" s="257">
        <f t="shared" si="1"/>
        <v>148.8242924421528</v>
      </c>
      <c r="BC20" s="257">
        <f t="shared" si="1"/>
        <v>149.50795045087878</v>
      </c>
      <c r="BD20" s="257">
        <f t="shared" si="1"/>
        <v>150.09238863619808</v>
      </c>
      <c r="BE20" s="257">
        <f t="shared" si="1"/>
        <v>150.81931780080555</v>
      </c>
      <c r="BF20" s="257">
        <f t="shared" si="1"/>
        <v>151.46211182906515</v>
      </c>
      <c r="BG20" s="257">
        <f t="shared" si="1"/>
        <v>152.22626809447308</v>
      </c>
      <c r="BH20" s="257">
        <f t="shared" si="1"/>
        <v>153.03270053901474</v>
      </c>
      <c r="BI20" s="257">
        <f t="shared" si="1"/>
        <v>153.7550436302804</v>
      </c>
    </row>
    <row r="22" spans="1:61" x14ac:dyDescent="0.3">
      <c r="A22" s="284" t="s">
        <v>157</v>
      </c>
      <c r="B22" s="239">
        <f>B20+B14</f>
        <v>146.76120599999999</v>
      </c>
      <c r="C22" s="239">
        <f t="shared" ref="C22:BI22" si="2">C20+C14</f>
        <v>120.06981400000001</v>
      </c>
      <c r="D22" s="239">
        <f t="shared" si="2"/>
        <v>153.67346600000002</v>
      </c>
      <c r="E22" s="239">
        <f t="shared" si="2"/>
        <v>143.63213400000001</v>
      </c>
      <c r="F22" s="239">
        <f t="shared" si="2"/>
        <v>207.552694</v>
      </c>
      <c r="G22" s="239">
        <f t="shared" si="2"/>
        <v>166.44332399999999</v>
      </c>
      <c r="H22" s="239">
        <f t="shared" si="2"/>
        <v>195.75414600000002</v>
      </c>
      <c r="I22" s="239">
        <f t="shared" si="2"/>
        <v>369.5040113901818</v>
      </c>
      <c r="J22" s="239">
        <f t="shared" si="2"/>
        <v>373.15908513338104</v>
      </c>
      <c r="K22" s="239">
        <f t="shared" si="2"/>
        <v>380.57965916737817</v>
      </c>
      <c r="L22" s="239">
        <f t="shared" si="2"/>
        <v>381.24874839799401</v>
      </c>
      <c r="M22" s="239">
        <f t="shared" si="2"/>
        <v>394.54294569794195</v>
      </c>
      <c r="N22" s="239">
        <f t="shared" si="2"/>
        <v>396.32651366758608</v>
      </c>
      <c r="O22" s="239">
        <f t="shared" si="2"/>
        <v>381.33486215844869</v>
      </c>
      <c r="P22" s="239">
        <f t="shared" si="2"/>
        <v>410.5890560757195</v>
      </c>
      <c r="Q22" s="239">
        <f t="shared" si="2"/>
        <v>412.25330618784972</v>
      </c>
      <c r="R22" s="239">
        <f t="shared" si="2"/>
        <v>433.43030635637263</v>
      </c>
      <c r="S22" s="239">
        <f t="shared" si="2"/>
        <v>442.41052320657377</v>
      </c>
      <c r="T22" s="239">
        <f t="shared" si="2"/>
        <v>453.50287549634902</v>
      </c>
      <c r="U22" s="239">
        <f t="shared" si="2"/>
        <v>466.231423632158</v>
      </c>
      <c r="V22" s="239">
        <f t="shared" si="2"/>
        <v>464.66265471192656</v>
      </c>
      <c r="W22" s="239">
        <f t="shared" si="2"/>
        <v>480.15748225499033</v>
      </c>
      <c r="X22" s="239">
        <f t="shared" si="2"/>
        <v>475.41983767118512</v>
      </c>
      <c r="Y22" s="239">
        <f t="shared" si="2"/>
        <v>490.35634144960773</v>
      </c>
      <c r="Z22" s="239">
        <f t="shared" si="2"/>
        <v>499.24839826584287</v>
      </c>
      <c r="AA22" s="239">
        <f t="shared" si="2"/>
        <v>481.46321696732895</v>
      </c>
      <c r="AB22" s="239">
        <f t="shared" si="2"/>
        <v>505.46514848460345</v>
      </c>
      <c r="AC22" s="239">
        <f t="shared" si="2"/>
        <v>502.23578909114525</v>
      </c>
      <c r="AD22" s="239">
        <f t="shared" si="2"/>
        <v>512.96870603563218</v>
      </c>
      <c r="AE22" s="239">
        <f t="shared" si="2"/>
        <v>506.06320725161783</v>
      </c>
      <c r="AF22" s="239">
        <f t="shared" si="2"/>
        <v>519.33880646909529</v>
      </c>
      <c r="AG22" s="239">
        <f t="shared" si="2"/>
        <v>523.49591503810905</v>
      </c>
      <c r="AH22" s="239">
        <f t="shared" si="2"/>
        <v>525.12112179539736</v>
      </c>
      <c r="AI22" s="239">
        <f t="shared" si="2"/>
        <v>535.17406495188482</v>
      </c>
      <c r="AJ22" s="239">
        <f t="shared" si="2"/>
        <v>525.17326540495674</v>
      </c>
      <c r="AK22" s="239">
        <f t="shared" si="2"/>
        <v>540.04013395163895</v>
      </c>
      <c r="AL22" s="239">
        <f t="shared" si="2"/>
        <v>537.14970080990565</v>
      </c>
      <c r="AM22" s="239">
        <f t="shared" si="2"/>
        <v>511.99586857561684</v>
      </c>
      <c r="AN22" s="239">
        <f t="shared" si="2"/>
        <v>541.61037230833495</v>
      </c>
      <c r="AO22" s="239">
        <f t="shared" si="2"/>
        <v>531.10771997661891</v>
      </c>
      <c r="AP22" s="239">
        <f t="shared" si="2"/>
        <v>543.69163650139194</v>
      </c>
      <c r="AQ22" s="239">
        <f t="shared" si="2"/>
        <v>534.86011874928408</v>
      </c>
      <c r="AR22" s="239">
        <f t="shared" si="2"/>
        <v>548.91866836281338</v>
      </c>
      <c r="AS22" s="239">
        <f t="shared" si="2"/>
        <v>547.51656730476338</v>
      </c>
      <c r="AT22" s="239">
        <f t="shared" si="2"/>
        <v>539.74272573784515</v>
      </c>
      <c r="AU22" s="239">
        <f t="shared" si="2"/>
        <v>550.45528962163553</v>
      </c>
      <c r="AV22" s="239">
        <f t="shared" si="2"/>
        <v>542.40890186340721</v>
      </c>
      <c r="AW22" s="239">
        <f t="shared" si="2"/>
        <v>553.35545318228128</v>
      </c>
      <c r="AX22" s="239">
        <f t="shared" si="2"/>
        <v>214.24040122738853</v>
      </c>
      <c r="AY22" s="239">
        <f t="shared" si="2"/>
        <v>215.69500384462594</v>
      </c>
      <c r="AZ22" s="239">
        <f t="shared" si="2"/>
        <v>217.4494681361561</v>
      </c>
      <c r="BA22" s="239">
        <f t="shared" si="2"/>
        <v>219.38514233558442</v>
      </c>
      <c r="BB22" s="239">
        <f t="shared" si="2"/>
        <v>221.98293065704175</v>
      </c>
      <c r="BC22" s="239">
        <f t="shared" si="2"/>
        <v>224.53429429369086</v>
      </c>
      <c r="BD22" s="239">
        <f t="shared" si="2"/>
        <v>226.98893467203192</v>
      </c>
      <c r="BE22" s="239">
        <f t="shared" si="2"/>
        <v>229.72203716338328</v>
      </c>
      <c r="BF22" s="239">
        <f t="shared" si="2"/>
        <v>232.42177208207366</v>
      </c>
      <c r="BG22" s="239">
        <f t="shared" si="2"/>
        <v>235.31122839678699</v>
      </c>
      <c r="BH22" s="239">
        <f t="shared" si="2"/>
        <v>238.37824466386192</v>
      </c>
      <c r="BI22" s="239">
        <f t="shared" si="2"/>
        <v>241.41208564717772</v>
      </c>
    </row>
    <row r="23" spans="1:61" x14ac:dyDescent="0.3">
      <c r="A23" s="283"/>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row>
    <row r="24" spans="1:61" x14ac:dyDescent="0.3">
      <c r="A24" s="284" t="s">
        <v>949</v>
      </c>
      <c r="B24" s="562">
        <f>B14/B28</f>
        <v>3.5709726183685113E-3</v>
      </c>
      <c r="C24" s="562">
        <f t="shared" ref="C24:BI24" si="3">C14/C28</f>
        <v>3.5681958321438765E-3</v>
      </c>
      <c r="D24" s="562">
        <f t="shared" si="3"/>
        <v>4.7295993131081853E-3</v>
      </c>
      <c r="E24" s="562">
        <f t="shared" si="3"/>
        <v>3.7690091376356366E-3</v>
      </c>
      <c r="F24" s="562">
        <f t="shared" si="3"/>
        <v>3.6821891227111232E-3</v>
      </c>
      <c r="G24" s="562">
        <f t="shared" si="3"/>
        <v>3.5523918367346943E-3</v>
      </c>
      <c r="H24" s="562">
        <f t="shared" si="3"/>
        <v>4.0472161572052403E-3</v>
      </c>
      <c r="I24" s="562">
        <f t="shared" si="3"/>
        <v>2.2212204383836618E-2</v>
      </c>
      <c r="J24" s="562">
        <f t="shared" si="3"/>
        <v>2.2722456951068386E-2</v>
      </c>
      <c r="K24" s="562">
        <f t="shared" si="3"/>
        <v>2.3380360790977786E-2</v>
      </c>
      <c r="L24" s="562">
        <f t="shared" si="3"/>
        <v>2.3591810860286042E-2</v>
      </c>
      <c r="M24" s="562">
        <f t="shared" si="3"/>
        <v>2.4081062345645197E-2</v>
      </c>
      <c r="N24" s="562">
        <f t="shared" si="3"/>
        <v>2.4090722127171858E-2</v>
      </c>
      <c r="O24" s="562">
        <f t="shared" si="3"/>
        <v>2.2857769536022247E-2</v>
      </c>
      <c r="P24" s="562">
        <f t="shared" si="3"/>
        <v>2.5334155813856545E-2</v>
      </c>
      <c r="Q24" s="562">
        <f t="shared" si="3"/>
        <v>2.4941791307113315E-2</v>
      </c>
      <c r="R24" s="562">
        <f t="shared" si="3"/>
        <v>2.6360914256909576E-2</v>
      </c>
      <c r="S24" s="562">
        <f t="shared" si="3"/>
        <v>2.6805471134370113E-2</v>
      </c>
      <c r="T24" s="562">
        <f t="shared" si="3"/>
        <v>2.7637577986940151E-2</v>
      </c>
      <c r="U24" s="562">
        <f t="shared" si="3"/>
        <v>2.7636398763572392E-2</v>
      </c>
      <c r="V24" s="562">
        <f t="shared" si="3"/>
        <v>2.7055661251472202E-2</v>
      </c>
      <c r="W24" s="562">
        <f t="shared" si="3"/>
        <v>2.7795857631028542E-2</v>
      </c>
      <c r="X24" s="562">
        <f t="shared" si="3"/>
        <v>2.7211068095877467E-2</v>
      </c>
      <c r="Y24" s="562">
        <f t="shared" si="3"/>
        <v>2.8089949558371654E-2</v>
      </c>
      <c r="Z24" s="562">
        <f t="shared" si="3"/>
        <v>2.7932104668695043E-2</v>
      </c>
      <c r="AA24" s="562">
        <f t="shared" si="3"/>
        <v>2.67722771790312E-2</v>
      </c>
      <c r="AB24" s="562">
        <f t="shared" si="3"/>
        <v>2.8196634654999917E-2</v>
      </c>
      <c r="AC24" s="562">
        <f t="shared" si="3"/>
        <v>2.767822251674629E-2</v>
      </c>
      <c r="AD24" s="562">
        <f t="shared" si="3"/>
        <v>2.8476137757616649E-2</v>
      </c>
      <c r="AE24" s="562">
        <f t="shared" si="3"/>
        <v>2.7973843348733825E-2</v>
      </c>
      <c r="AF24" s="562">
        <f t="shared" si="3"/>
        <v>2.873067055827886E-2</v>
      </c>
      <c r="AG24" s="562">
        <f t="shared" si="3"/>
        <v>2.8728131730943542E-2</v>
      </c>
      <c r="AH24" s="562">
        <f t="shared" si="3"/>
        <v>2.8546924178295255E-2</v>
      </c>
      <c r="AI24" s="562">
        <f t="shared" si="3"/>
        <v>2.9121411025888482E-2</v>
      </c>
      <c r="AJ24" s="562">
        <f t="shared" si="3"/>
        <v>2.8531159766322863E-2</v>
      </c>
      <c r="AK24" s="562">
        <f t="shared" si="3"/>
        <v>2.965089208086473E-2</v>
      </c>
      <c r="AL24" s="562">
        <f t="shared" si="3"/>
        <v>2.9353376785809654E-2</v>
      </c>
      <c r="AM24" s="562">
        <f t="shared" si="3"/>
        <v>2.8046266087516959E-2</v>
      </c>
      <c r="AN24" s="562">
        <f t="shared" si="3"/>
        <v>2.9828972483535124E-2</v>
      </c>
      <c r="AO24" s="562">
        <f t="shared" si="3"/>
        <v>2.9163889852728796E-2</v>
      </c>
      <c r="AP24" s="562">
        <f t="shared" si="3"/>
        <v>3.0050876359755677E-2</v>
      </c>
      <c r="AQ24" s="562">
        <f t="shared" si="3"/>
        <v>2.9563969686686148E-2</v>
      </c>
      <c r="AR24" s="562">
        <f t="shared" si="3"/>
        <v>3.0608181210839479E-2</v>
      </c>
      <c r="AS24" s="562">
        <f t="shared" si="3"/>
        <v>3.0458689540982221E-2</v>
      </c>
      <c r="AT24" s="562">
        <f t="shared" si="3"/>
        <v>3.0073890067165245E-2</v>
      </c>
      <c r="AU24" s="562">
        <f t="shared" si="3"/>
        <v>3.1338340136140702E-2</v>
      </c>
      <c r="AV24" s="562">
        <f t="shared" si="3"/>
        <v>3.1498665592664808E-2</v>
      </c>
      <c r="AW24" s="562">
        <f t="shared" si="3"/>
        <v>3.2859512371762434E-2</v>
      </c>
      <c r="AX24" s="562">
        <f t="shared" si="3"/>
        <v>1.0226020995226707E-2</v>
      </c>
      <c r="AY24" s="562">
        <f t="shared" si="3"/>
        <v>1.0579992184511092E-2</v>
      </c>
      <c r="AZ24" s="562">
        <f t="shared" si="3"/>
        <v>1.0980133851485462E-2</v>
      </c>
      <c r="BA24" s="562">
        <f t="shared" si="3"/>
        <v>1.1414313035633226E-2</v>
      </c>
      <c r="BB24" s="562">
        <f t="shared" si="3"/>
        <v>1.1849519012477629E-2</v>
      </c>
      <c r="BC24" s="562">
        <f t="shared" si="3"/>
        <v>1.2306653446936622E-2</v>
      </c>
      <c r="BD24" s="562">
        <f t="shared" si="3"/>
        <v>1.2771741782213911E-2</v>
      </c>
      <c r="BE24" s="562">
        <f t="shared" si="3"/>
        <v>1.325626867671704E-2</v>
      </c>
      <c r="BF24" s="562">
        <f t="shared" si="3"/>
        <v>1.3753653621868873E-2</v>
      </c>
      <c r="BG24" s="562">
        <f t="shared" si="3"/>
        <v>1.4265942344813713E-2</v>
      </c>
      <c r="BH24" s="562">
        <f t="shared" si="3"/>
        <v>1.4800370646537022E-2</v>
      </c>
      <c r="BI24" s="562">
        <f t="shared" si="3"/>
        <v>1.5346340146205451E-2</v>
      </c>
    </row>
    <row r="25" spans="1:61" x14ac:dyDescent="0.3">
      <c r="A25" s="285" t="s">
        <v>950</v>
      </c>
      <c r="B25" s="563">
        <f>B20/B28</f>
        <v>3.8289040501996573E-2</v>
      </c>
      <c r="C25" s="563">
        <f t="shared" ref="C25:BI25" si="4">C20/C28</f>
        <v>3.0708085640879249E-2</v>
      </c>
      <c r="D25" s="563">
        <f t="shared" si="4"/>
        <v>3.925250314825416E-2</v>
      </c>
      <c r="E25" s="563">
        <f t="shared" si="4"/>
        <v>3.7245306681896059E-2</v>
      </c>
      <c r="F25" s="563">
        <f t="shared" si="4"/>
        <v>5.3041695545230937E-2</v>
      </c>
      <c r="G25" s="563">
        <f t="shared" si="4"/>
        <v>4.1738308571428573E-2</v>
      </c>
      <c r="H25" s="563">
        <f t="shared" si="4"/>
        <v>4.9379133733624458E-2</v>
      </c>
      <c r="I25" s="563">
        <f t="shared" si="4"/>
        <v>2.9495605774319245E-2</v>
      </c>
      <c r="J25" s="563">
        <f t="shared" si="4"/>
        <v>2.949683847761634E-2</v>
      </c>
      <c r="K25" s="563">
        <f t="shared" si="4"/>
        <v>2.9877358096144821E-2</v>
      </c>
      <c r="L25" s="563">
        <f t="shared" si="4"/>
        <v>2.9759539321353199E-2</v>
      </c>
      <c r="M25" s="563">
        <f t="shared" si="4"/>
        <v>3.1130656895600531E-2</v>
      </c>
      <c r="N25" s="563">
        <f t="shared" si="4"/>
        <v>3.1370586810357676E-2</v>
      </c>
      <c r="O25" s="563">
        <f t="shared" si="4"/>
        <v>3.0505631269806009E-2</v>
      </c>
      <c r="P25" s="563">
        <f t="shared" si="4"/>
        <v>3.2123030874601263E-2</v>
      </c>
      <c r="Q25" s="563">
        <f t="shared" si="4"/>
        <v>3.2748287924323813E-2</v>
      </c>
      <c r="R25" s="563">
        <f t="shared" si="4"/>
        <v>3.4292641068639343E-2</v>
      </c>
      <c r="S25" s="563">
        <f t="shared" si="4"/>
        <v>3.5104761612141745E-2</v>
      </c>
      <c r="T25" s="563">
        <f t="shared" si="4"/>
        <v>3.582490109175409E-2</v>
      </c>
      <c r="U25" s="563">
        <f t="shared" si="4"/>
        <v>3.7607293320412773E-2</v>
      </c>
      <c r="V25" s="563">
        <f t="shared" si="4"/>
        <v>3.7968499777344837E-2</v>
      </c>
      <c r="W25" s="563">
        <f t="shared" si="4"/>
        <v>3.9396625192227877E-2</v>
      </c>
      <c r="X25" s="563">
        <f t="shared" si="4"/>
        <v>3.9318436196199937E-2</v>
      </c>
      <c r="Y25" s="563">
        <f t="shared" si="4"/>
        <v>4.0529745578713111E-2</v>
      </c>
      <c r="Z25" s="563">
        <f t="shared" si="4"/>
        <v>4.1931930912867073E-2</v>
      </c>
      <c r="AA25" s="563">
        <f t="shared" si="4"/>
        <v>4.0602928106069407E-2</v>
      </c>
      <c r="AB25" s="563">
        <f t="shared" si="4"/>
        <v>4.2537363173799893E-2</v>
      </c>
      <c r="AC25" s="563">
        <f t="shared" si="4"/>
        <v>4.2603863838017945E-2</v>
      </c>
      <c r="AD25" s="563">
        <f t="shared" si="4"/>
        <v>4.3307896112469019E-2</v>
      </c>
      <c r="AE25" s="563">
        <f t="shared" si="4"/>
        <v>4.2843845883230605E-2</v>
      </c>
      <c r="AF25" s="563">
        <f t="shared" si="4"/>
        <v>4.3944785146884199E-2</v>
      </c>
      <c r="AG25" s="563">
        <f t="shared" si="4"/>
        <v>4.4529063208618325E-2</v>
      </c>
      <c r="AH25" s="563">
        <f t="shared" si="4"/>
        <v>4.4937699638580957E-2</v>
      </c>
      <c r="AI25" s="563">
        <f t="shared" si="4"/>
        <v>4.5770005843952667E-2</v>
      </c>
      <c r="AJ25" s="563">
        <f t="shared" si="4"/>
        <v>4.4960760945257992E-2</v>
      </c>
      <c r="AK25" s="563">
        <f t="shared" si="4"/>
        <v>4.5921474830923535E-2</v>
      </c>
      <c r="AL25" s="563">
        <f t="shared" si="4"/>
        <v>4.581450745850963E-2</v>
      </c>
      <c r="AM25" s="563">
        <f t="shared" si="4"/>
        <v>4.360163043859791E-2</v>
      </c>
      <c r="AN25" s="563">
        <f t="shared" si="4"/>
        <v>4.5963131114048823E-2</v>
      </c>
      <c r="AO25" s="563">
        <f t="shared" si="4"/>
        <v>4.5158489097259849E-2</v>
      </c>
      <c r="AP25" s="563">
        <f t="shared" si="4"/>
        <v>4.6032476075367743E-2</v>
      </c>
      <c r="AQ25" s="563">
        <f t="shared" si="4"/>
        <v>4.528351404537153E-2</v>
      </c>
      <c r="AR25" s="563">
        <f t="shared" si="4"/>
        <v>4.6206633841331439E-2</v>
      </c>
      <c r="AS25" s="563">
        <f t="shared" si="4"/>
        <v>4.6159917694501049E-2</v>
      </c>
      <c r="AT25" s="563">
        <f t="shared" si="4"/>
        <v>4.5456858006980454E-2</v>
      </c>
      <c r="AU25" s="563">
        <f t="shared" si="4"/>
        <v>4.7163555132204354E-2</v>
      </c>
      <c r="AV25" s="563">
        <f t="shared" si="4"/>
        <v>4.7339837585156003E-2</v>
      </c>
      <c r="AW25" s="563">
        <f t="shared" si="4"/>
        <v>4.9119073284871841E-2</v>
      </c>
      <c r="AX25" s="563">
        <f t="shared" si="4"/>
        <v>2.2126803110389198E-2</v>
      </c>
      <c r="AY25" s="563">
        <f t="shared" si="4"/>
        <v>2.2614068117832078E-2</v>
      </c>
      <c r="AZ25" s="563">
        <f t="shared" si="4"/>
        <v>2.3124236935239142E-2</v>
      </c>
      <c r="BA25" s="563">
        <f t="shared" si="4"/>
        <v>2.3653644498827203E-2</v>
      </c>
      <c r="BB25" s="563">
        <f t="shared" si="4"/>
        <v>2.4105099901284392E-2</v>
      </c>
      <c r="BC25" s="563">
        <f t="shared" si="4"/>
        <v>2.4523953047953479E-2</v>
      </c>
      <c r="BD25" s="563">
        <f t="shared" si="4"/>
        <v>2.4928833997874541E-2</v>
      </c>
      <c r="BE25" s="563">
        <f t="shared" si="4"/>
        <v>2.5338814866688701E-2</v>
      </c>
      <c r="BF25" s="563">
        <f t="shared" si="4"/>
        <v>2.5730807372753503E-2</v>
      </c>
      <c r="BG25" s="563">
        <f t="shared" si="4"/>
        <v>2.6137716815415369E-2</v>
      </c>
      <c r="BH25" s="563">
        <f t="shared" si="4"/>
        <v>2.6538476170527077E-2</v>
      </c>
      <c r="BI25" s="563">
        <f t="shared" si="4"/>
        <v>2.691828453771114E-2</v>
      </c>
    </row>
    <row r="26" spans="1:61" x14ac:dyDescent="0.3">
      <c r="A26" s="283" t="s">
        <v>158</v>
      </c>
      <c r="B26" s="287">
        <f>B22/B28</f>
        <v>4.1860013120365087E-2</v>
      </c>
      <c r="C26" s="287">
        <f t="shared" ref="C26:BI26" si="5">C22/C28</f>
        <v>3.4276281473023126E-2</v>
      </c>
      <c r="D26" s="287">
        <f t="shared" si="5"/>
        <v>4.3982102461362339E-2</v>
      </c>
      <c r="E26" s="287">
        <f t="shared" si="5"/>
        <v>4.1014315819531695E-2</v>
      </c>
      <c r="F26" s="287">
        <f t="shared" si="5"/>
        <v>5.6723884667942058E-2</v>
      </c>
      <c r="G26" s="287">
        <f t="shared" si="5"/>
        <v>4.5290700408163263E-2</v>
      </c>
      <c r="H26" s="287">
        <f t="shared" si="5"/>
        <v>5.34263498908297E-2</v>
      </c>
      <c r="I26" s="287">
        <f t="shared" si="5"/>
        <v>5.1707810158155863E-2</v>
      </c>
      <c r="J26" s="287">
        <f t="shared" si="5"/>
        <v>5.2219295428684726E-2</v>
      </c>
      <c r="K26" s="287">
        <f t="shared" si="5"/>
        <v>5.3257718887122607E-2</v>
      </c>
      <c r="L26" s="287">
        <f t="shared" si="5"/>
        <v>5.3351350181639237E-2</v>
      </c>
      <c r="M26" s="287">
        <f t="shared" si="5"/>
        <v>5.5211719241245724E-2</v>
      </c>
      <c r="N26" s="287">
        <f t="shared" si="5"/>
        <v>5.5461308937529541E-2</v>
      </c>
      <c r="O26" s="287">
        <f t="shared" si="5"/>
        <v>5.336340080582825E-2</v>
      </c>
      <c r="P26" s="287">
        <f t="shared" si="5"/>
        <v>5.7457186688457805E-2</v>
      </c>
      <c r="Q26" s="287">
        <f t="shared" si="5"/>
        <v>5.7690079231437125E-2</v>
      </c>
      <c r="R26" s="287">
        <f t="shared" si="5"/>
        <v>6.0653555325548926E-2</v>
      </c>
      <c r="S26" s="287">
        <f t="shared" si="5"/>
        <v>6.1910232746511862E-2</v>
      </c>
      <c r="T26" s="287">
        <f t="shared" si="5"/>
        <v>6.3462479078694234E-2</v>
      </c>
      <c r="U26" s="287">
        <f t="shared" si="5"/>
        <v>6.5243692083985172E-2</v>
      </c>
      <c r="V26" s="287">
        <f t="shared" si="5"/>
        <v>6.5024161028817043E-2</v>
      </c>
      <c r="W26" s="287">
        <f t="shared" si="5"/>
        <v>6.7192482823256419E-2</v>
      </c>
      <c r="X26" s="287">
        <f t="shared" si="5"/>
        <v>6.6529504292077407E-2</v>
      </c>
      <c r="Y26" s="287">
        <f t="shared" si="5"/>
        <v>6.8619695137084769E-2</v>
      </c>
      <c r="Z26" s="287">
        <f t="shared" si="5"/>
        <v>6.9864035581562109E-2</v>
      </c>
      <c r="AA26" s="287">
        <f t="shared" si="5"/>
        <v>6.7375205285100603E-2</v>
      </c>
      <c r="AB26" s="287">
        <f t="shared" si="5"/>
        <v>7.0733997828799813E-2</v>
      </c>
      <c r="AC26" s="287">
        <f t="shared" si="5"/>
        <v>7.0282086354764239E-2</v>
      </c>
      <c r="AD26" s="287">
        <f t="shared" si="5"/>
        <v>7.1784033870085667E-2</v>
      </c>
      <c r="AE26" s="287">
        <f t="shared" si="5"/>
        <v>7.0817689231964437E-2</v>
      </c>
      <c r="AF26" s="287">
        <f t="shared" si="5"/>
        <v>7.2675455705163067E-2</v>
      </c>
      <c r="AG26" s="287">
        <f t="shared" si="5"/>
        <v>7.3257194939561857E-2</v>
      </c>
      <c r="AH26" s="287">
        <f t="shared" si="5"/>
        <v>7.3484623816876204E-2</v>
      </c>
      <c r="AI26" s="287">
        <f t="shared" si="5"/>
        <v>7.4891416869841146E-2</v>
      </c>
      <c r="AJ26" s="287">
        <f t="shared" si="5"/>
        <v>7.3491920711580852E-2</v>
      </c>
      <c r="AK26" s="287">
        <f t="shared" si="5"/>
        <v>7.5572366911788272E-2</v>
      </c>
      <c r="AL26" s="287">
        <f t="shared" si="5"/>
        <v>7.5167884244319291E-2</v>
      </c>
      <c r="AM26" s="287">
        <f t="shared" si="5"/>
        <v>7.1647896526114863E-2</v>
      </c>
      <c r="AN26" s="287">
        <f t="shared" si="5"/>
        <v>7.5792103597583954E-2</v>
      </c>
      <c r="AO26" s="287">
        <f t="shared" si="5"/>
        <v>7.4322378949988652E-2</v>
      </c>
      <c r="AP26" s="287">
        <f t="shared" si="5"/>
        <v>7.6083352435123416E-2</v>
      </c>
      <c r="AQ26" s="287">
        <f t="shared" si="5"/>
        <v>7.4847483732057671E-2</v>
      </c>
      <c r="AR26" s="287">
        <f t="shared" si="5"/>
        <v>7.6814815052170915E-2</v>
      </c>
      <c r="AS26" s="287">
        <f t="shared" si="5"/>
        <v>7.6618607235483263E-2</v>
      </c>
      <c r="AT26" s="287">
        <f t="shared" si="5"/>
        <v>7.5530748074145698E-2</v>
      </c>
      <c r="AU26" s="287">
        <f t="shared" si="5"/>
        <v>7.8501895268345057E-2</v>
      </c>
      <c r="AV26" s="287">
        <f t="shared" si="5"/>
        <v>7.8838503177820818E-2</v>
      </c>
      <c r="AW26" s="287">
        <f t="shared" si="5"/>
        <v>8.1978585656634267E-2</v>
      </c>
      <c r="AX26" s="287">
        <f t="shared" si="5"/>
        <v>3.2352824105615907E-2</v>
      </c>
      <c r="AY26" s="287">
        <f t="shared" si="5"/>
        <v>3.3194060302343176E-2</v>
      </c>
      <c r="AZ26" s="287">
        <f t="shared" si="5"/>
        <v>3.4104370786724611E-2</v>
      </c>
      <c r="BA26" s="287">
        <f t="shared" si="5"/>
        <v>3.5067957534460424E-2</v>
      </c>
      <c r="BB26" s="287">
        <f t="shared" si="5"/>
        <v>3.5954618913762025E-2</v>
      </c>
      <c r="BC26" s="287">
        <f t="shared" si="5"/>
        <v>3.6830606494890103E-2</v>
      </c>
      <c r="BD26" s="287">
        <f t="shared" si="5"/>
        <v>3.7700575780088452E-2</v>
      </c>
      <c r="BE26" s="287">
        <f t="shared" si="5"/>
        <v>3.8595083543405739E-2</v>
      </c>
      <c r="BF26" s="287">
        <f t="shared" si="5"/>
        <v>3.9484460994622377E-2</v>
      </c>
      <c r="BG26" s="287">
        <f t="shared" si="5"/>
        <v>4.0403659160229088E-2</v>
      </c>
      <c r="BH26" s="287">
        <f t="shared" si="5"/>
        <v>4.1338846817064102E-2</v>
      </c>
      <c r="BI26" s="287">
        <f t="shared" si="5"/>
        <v>4.2264624683916591E-2</v>
      </c>
    </row>
    <row r="28" spans="1:61" x14ac:dyDescent="0.3">
      <c r="A28" s="143" t="s">
        <v>33</v>
      </c>
      <c r="B28" s="238">
        <f>ARPA!B10</f>
        <v>3506</v>
      </c>
      <c r="C28" s="238">
        <f>ARPA!C10</f>
        <v>3503</v>
      </c>
      <c r="D28" s="238">
        <f>ARPA!D10</f>
        <v>3494</v>
      </c>
      <c r="E28" s="238">
        <f>ARPA!E10</f>
        <v>3502</v>
      </c>
      <c r="F28" s="238">
        <f>ARPA!F10</f>
        <v>3659</v>
      </c>
      <c r="G28" s="238">
        <f>ARPA!G10</f>
        <v>3675</v>
      </c>
      <c r="H28" s="238">
        <f>ARPA!H10</f>
        <v>3664</v>
      </c>
      <c r="I28" s="238">
        <f>ARPA!I10</f>
        <v>7146</v>
      </c>
      <c r="J28" s="238">
        <f>ARPA!J10</f>
        <v>7146</v>
      </c>
      <c r="K28" s="238">
        <f>ARPA!K10</f>
        <v>7146</v>
      </c>
      <c r="L28" s="238">
        <f>ARPA!L10</f>
        <v>7146</v>
      </c>
      <c r="M28" s="238">
        <f>ARPA!M10</f>
        <v>7146</v>
      </c>
      <c r="N28" s="238">
        <f>ARPA!N10</f>
        <v>7146</v>
      </c>
      <c r="O28" s="238">
        <f>ARPA!O10</f>
        <v>7146</v>
      </c>
      <c r="P28" s="238">
        <f>ARPA!P10</f>
        <v>7146</v>
      </c>
      <c r="Q28" s="238">
        <f>ARPA!Q10</f>
        <v>7146</v>
      </c>
      <c r="R28" s="238">
        <f>ARPA!R10</f>
        <v>7146</v>
      </c>
      <c r="S28" s="238">
        <f>ARPA!S10</f>
        <v>7146</v>
      </c>
      <c r="T28" s="238">
        <f>ARPA!T10</f>
        <v>7146</v>
      </c>
      <c r="U28" s="238">
        <f>ARPA!U10</f>
        <v>7146</v>
      </c>
      <c r="V28" s="238">
        <f>ARPA!V10</f>
        <v>7146</v>
      </c>
      <c r="W28" s="238">
        <f>ARPA!W10</f>
        <v>7146</v>
      </c>
      <c r="X28" s="238">
        <f>ARPA!X10</f>
        <v>7146</v>
      </c>
      <c r="Y28" s="238">
        <f>ARPA!Y10</f>
        <v>7146</v>
      </c>
      <c r="Z28" s="238">
        <f>ARPA!Z10</f>
        <v>7146</v>
      </c>
      <c r="AA28" s="238">
        <f>ARPA!AA10</f>
        <v>7146</v>
      </c>
      <c r="AB28" s="238">
        <f>ARPA!AB10</f>
        <v>7146</v>
      </c>
      <c r="AC28" s="238">
        <f>ARPA!AC10</f>
        <v>7146</v>
      </c>
      <c r="AD28" s="238">
        <f>ARPA!AD10</f>
        <v>7146</v>
      </c>
      <c r="AE28" s="238">
        <f>ARPA!AE10</f>
        <v>7146</v>
      </c>
      <c r="AF28" s="238">
        <f>ARPA!AF10</f>
        <v>7146</v>
      </c>
      <c r="AG28" s="238">
        <f>ARPA!AG10</f>
        <v>7146</v>
      </c>
      <c r="AH28" s="238">
        <f>ARPA!AH10</f>
        <v>7146</v>
      </c>
      <c r="AI28" s="238">
        <f>ARPA!AI10</f>
        <v>7146</v>
      </c>
      <c r="AJ28" s="238">
        <f>ARPA!AJ10</f>
        <v>7146</v>
      </c>
      <c r="AK28" s="238">
        <f>ARPA!AK10</f>
        <v>7146</v>
      </c>
      <c r="AL28" s="238">
        <f>ARPA!AL10</f>
        <v>7146</v>
      </c>
      <c r="AM28" s="238">
        <f>ARPA!AM10</f>
        <v>7146</v>
      </c>
      <c r="AN28" s="238">
        <f>ARPA!AN10</f>
        <v>7146</v>
      </c>
      <c r="AO28" s="238">
        <f>ARPA!AO10</f>
        <v>7146</v>
      </c>
      <c r="AP28" s="238">
        <f>ARPA!AP10</f>
        <v>7146</v>
      </c>
      <c r="AQ28" s="238">
        <f>ARPA!AQ10</f>
        <v>7146</v>
      </c>
      <c r="AR28" s="238">
        <f>ARPA!AR10</f>
        <v>7146</v>
      </c>
      <c r="AS28" s="238">
        <f>ARPA!AS10</f>
        <v>7146</v>
      </c>
      <c r="AT28" s="238">
        <f>ARPA!AT10</f>
        <v>7146</v>
      </c>
      <c r="AU28" s="238">
        <f>ARPA!AU10</f>
        <v>7012</v>
      </c>
      <c r="AV28" s="238">
        <f>ARPA!AV10</f>
        <v>6880</v>
      </c>
      <c r="AW28" s="238">
        <f>ARPA!AW10</f>
        <v>6750</v>
      </c>
      <c r="AX28" s="238">
        <f>ARPA!AX10</f>
        <v>6622</v>
      </c>
      <c r="AY28" s="238">
        <f>ARPA!AY10</f>
        <v>6498</v>
      </c>
      <c r="AZ28" s="238">
        <f>ARPA!AZ10</f>
        <v>6376</v>
      </c>
      <c r="BA28" s="238">
        <f>ARPA!BA10</f>
        <v>6256</v>
      </c>
      <c r="BB28" s="238">
        <f>ARPA!BB10</f>
        <v>6173.9753434592894</v>
      </c>
      <c r="BC28" s="238">
        <f>ARPA!BC10</f>
        <v>6096.4050191474007</v>
      </c>
      <c r="BD28" s="238">
        <f>ARPA!BD10</f>
        <v>6020.8346948355111</v>
      </c>
      <c r="BE28" s="238">
        <f>ARPA!BE10</f>
        <v>5952.1062288938356</v>
      </c>
      <c r="BF28" s="238">
        <f>ARPA!BF10</f>
        <v>5886.4111659958726</v>
      </c>
      <c r="BG28" s="238">
        <f>ARPA!BG10</f>
        <v>5824.0078569025527</v>
      </c>
      <c r="BH28" s="238">
        <f>ARPA!BH10</f>
        <v>5766.4464061794461</v>
      </c>
      <c r="BI28" s="238">
        <f>ARPA!BI10</f>
        <v>5711.9183585000537</v>
      </c>
    </row>
  </sheetData>
  <conditionalFormatting sqref="B8:BI8">
    <cfRule type="cellIs" dxfId="1" priority="1" operator="equal">
      <formula>"Fcst"</formula>
    </cfRule>
    <cfRule type="cellIs" dxfId="0" priority="2" operator="equal">
      <formula>"Actual"</formula>
    </cfRule>
  </conditionalFormatting>
  <hyperlinks>
    <hyperlink ref="B3" r:id="rId1" xr:uid="{644A9BCC-16E6-477C-9556-86C05B4D3CBA}"/>
  </hyperlinks>
  <pageMargins left="0.7" right="0.7" top="0.75" bottom="0.75" header="0.3" footer="0.3"/>
  <pageSetup orientation="portrait"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ECCE9-B105-4968-BF77-A0A772FE3EBE}">
  <sheetPr codeName="Sheet5">
    <tabColor rgb="FFFF0000"/>
  </sheetPr>
  <dimension ref="A1"/>
  <sheetViews>
    <sheetView workbookViewId="0">
      <selection activeCell="K25" sqref="K25"/>
    </sheetView>
  </sheetViews>
  <sheetFormatPr defaultColWidth="8.6640625" defaultRowHeight="14.4" x14ac:dyDescent="0.3"/>
  <sheetData/>
  <pageMargins left="0.7" right="0.7" top="0.75" bottom="0.75" header="0.3" footer="0.3"/>
  <pageSetup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4781C-9A7B-4764-9F15-E4CF7CEEB460}">
  <sheetPr codeName="Sheet38">
    <tabColor rgb="FF00B050"/>
  </sheetPr>
  <dimension ref="A1:Y37"/>
  <sheetViews>
    <sheetView zoomScale="90" zoomScaleNormal="90" workbookViewId="0">
      <pane xSplit="1" topLeftCell="B1" activePane="topRight" state="frozen"/>
      <selection pane="topRight" activeCell="B3" sqref="B3"/>
    </sheetView>
  </sheetViews>
  <sheetFormatPr defaultColWidth="8.6640625" defaultRowHeight="14.4" x14ac:dyDescent="0.3"/>
  <cols>
    <col min="1" max="1" width="10.6640625" customWidth="1"/>
    <col min="2" max="2" width="11.6640625" bestFit="1" customWidth="1"/>
    <col min="3" max="3" width="19.44140625" customWidth="1"/>
    <col min="4" max="4" width="24.6640625" customWidth="1"/>
    <col min="5" max="5" width="11.44140625" customWidth="1"/>
    <col min="6" max="6" width="15.6640625" customWidth="1"/>
    <col min="7" max="7" width="11.44140625" bestFit="1" customWidth="1"/>
    <col min="8" max="8" width="25" customWidth="1"/>
    <col min="9" max="9" width="26.44140625" customWidth="1"/>
    <col min="10" max="10" width="24.109375" customWidth="1"/>
    <col min="11" max="11" width="17.44140625" bestFit="1" customWidth="1"/>
    <col min="12" max="12" width="26.44140625" customWidth="1"/>
    <col min="13" max="13" width="23.5546875" customWidth="1"/>
    <col min="14" max="14" width="10.109375" customWidth="1"/>
    <col min="15" max="15" width="13" customWidth="1"/>
    <col min="16" max="16" width="10.109375" customWidth="1"/>
    <col min="17" max="17" width="30.6640625" customWidth="1"/>
    <col min="18" max="18" width="20.88671875" customWidth="1"/>
    <col min="19" max="19" width="20.6640625" customWidth="1"/>
    <col min="20" max="20" width="16.44140625" customWidth="1"/>
    <col min="21" max="21" width="28" customWidth="1"/>
    <col min="22" max="22" width="25.33203125" customWidth="1"/>
    <col min="23" max="23" width="16.44140625" customWidth="1"/>
    <col min="24" max="24" width="12.6640625" bestFit="1" customWidth="1"/>
    <col min="25" max="25" width="10.5546875" bestFit="1" customWidth="1"/>
  </cols>
  <sheetData>
    <row r="1" spans="1:25" x14ac:dyDescent="0.3">
      <c r="A1" t="s">
        <v>651</v>
      </c>
      <c r="B1" t="s">
        <v>650</v>
      </c>
      <c r="C1" t="s">
        <v>963</v>
      </c>
      <c r="D1" t="s">
        <v>649</v>
      </c>
      <c r="E1" t="s">
        <v>556</v>
      </c>
      <c r="F1" t="s">
        <v>336</v>
      </c>
      <c r="G1" t="s">
        <v>648</v>
      </c>
      <c r="H1" t="s">
        <v>964</v>
      </c>
      <c r="I1" t="s">
        <v>630</v>
      </c>
      <c r="J1" t="s">
        <v>629</v>
      </c>
      <c r="K1" t="s">
        <v>647</v>
      </c>
      <c r="L1" t="s">
        <v>965</v>
      </c>
      <c r="M1" t="s">
        <v>270</v>
      </c>
      <c r="N1" t="s">
        <v>646</v>
      </c>
      <c r="O1" t="s">
        <v>966</v>
      </c>
      <c r="P1" t="s">
        <v>582</v>
      </c>
      <c r="Q1" t="s">
        <v>967</v>
      </c>
      <c r="R1" t="s">
        <v>968</v>
      </c>
      <c r="S1" t="s">
        <v>969</v>
      </c>
      <c r="T1" t="s">
        <v>970</v>
      </c>
      <c r="U1" t="s">
        <v>971</v>
      </c>
      <c r="V1" t="s">
        <v>972</v>
      </c>
      <c r="W1" t="s">
        <v>973</v>
      </c>
      <c r="X1" t="s">
        <v>645</v>
      </c>
      <c r="Y1" t="s">
        <v>684</v>
      </c>
    </row>
    <row r="2" spans="1:25" x14ac:dyDescent="0.3">
      <c r="A2" s="322">
        <f>Controls!B5</f>
        <v>44562</v>
      </c>
      <c r="B2" t="s">
        <v>644</v>
      </c>
      <c r="C2" s="207">
        <f>HLOOKUP($A2,Bookings!$B$5:$CU$12,6,FALSE)</f>
        <v>0</v>
      </c>
      <c r="D2" s="207">
        <f>HLOOKUP($A2,Bookings!$B$5:$CU$12,7,FALSE)</f>
        <v>0</v>
      </c>
      <c r="E2" s="207">
        <f>HLOOKUP(A2,CARR!$B$6:$BI$17,11,FALSE)</f>
        <v>0</v>
      </c>
      <c r="F2" s="207">
        <f>HLOOKUP($A2,Bookings!$B$5:$CU$12,8,FALSE)</f>
        <v>0</v>
      </c>
      <c r="G2" s="239">
        <f>HLOOKUP($A2,ARPA!$B$5:$BV$18,2,FALSE)</f>
        <v>186.14785999999998</v>
      </c>
      <c r="H2" s="279">
        <f>HLOOKUP($A2,Retention!$C$3:$AX$6,2,FALSE)</f>
        <v>0.93652445369406878</v>
      </c>
      <c r="I2" s="279">
        <f>HLOOKUP($A2,Retention!$C$3:$AX$6,3,FALSE)</f>
        <v>0.93864411930485681</v>
      </c>
      <c r="J2" s="279">
        <f>HLOOKUP($A2,Retention!$C$3:$AX$6,4,FALSE)</f>
        <v>0.98339266274044157</v>
      </c>
      <c r="L2" s="279">
        <f>HLOOKUP($A2,Margins!$B$7:$BU$13,7,FALSE)</f>
        <v>0</v>
      </c>
      <c r="M2" s="279">
        <f>HLOOKUP(A2,Margins!$B$7:$CO$27,21)</f>
        <v>0</v>
      </c>
      <c r="O2" s="279">
        <f>HLOOKUP(A2,Margins!$B$7:$CO$49,29)</f>
        <v>0</v>
      </c>
      <c r="P2" s="436">
        <f>HLOOKUP(A2,'Rule of 40'!$B$8:$CD$21,10)*100</f>
        <v>0</v>
      </c>
      <c r="Q2" s="279">
        <f>HLOOKUP(A2,'OpEx Profile'!$B$7:$BU$23,11)</f>
        <v>0</v>
      </c>
      <c r="R2" s="279">
        <f>HLOOKUP(A2,'OpEx Profile'!$B$7:$BU$23,10)</f>
        <v>0</v>
      </c>
      <c r="S2" s="279">
        <f>HLOOKUP(A2,'OpEx Profile'!$B$7:$BU$23,12)</f>
        <v>0</v>
      </c>
      <c r="T2" s="279">
        <f>HLOOKUP(A2,'Rule of 40'!$B$8:$CD$19,8)</f>
        <v>0</v>
      </c>
      <c r="U2" s="433">
        <f>HLOOKUP(A2,'LTV to CAC Ratio'!$B$7:$BI$15,8,FALSE)</f>
        <v>0</v>
      </c>
      <c r="V2" s="433">
        <f>HLOOKUP(A2,'CAC Payback Period'!$B$8:$CO$23,15)</f>
        <v>0</v>
      </c>
      <c r="W2" s="430">
        <f>HLOOKUP(A2,'Cost of ARR'!$B$25:$CO$36,8)</f>
        <v>0</v>
      </c>
      <c r="X2" s="429">
        <f>HLOOKUP(A2,'SaaS Magic Number'!$B$10:$CH$14,5)</f>
        <v>0</v>
      </c>
      <c r="Y2" s="239">
        <f>HLOOKUP(A2,'Rev to FTE'!$B$5:$BA$8,4,FALSE)/1000</f>
        <v>161.50673794919282</v>
      </c>
    </row>
    <row r="3" spans="1:25" x14ac:dyDescent="0.3">
      <c r="A3" s="322">
        <f>DATE(YEAR(A2),MONTH(A2)+1,DAY(A2))</f>
        <v>44593</v>
      </c>
      <c r="B3" t="s">
        <v>643</v>
      </c>
      <c r="C3" s="207">
        <f>HLOOKUP($A3,Bookings!$B$5:$CU$12,6,FALSE)</f>
        <v>0</v>
      </c>
      <c r="D3" s="207">
        <f>HLOOKUP($A3,Bookings!$B$5:$CU$12,7,FALSE)</f>
        <v>0</v>
      </c>
      <c r="E3" s="207">
        <f>HLOOKUP(A3,CARR!$B$6:$BI$17,11,FALSE)</f>
        <v>0</v>
      </c>
      <c r="F3" s="207">
        <f>HLOOKUP($A3,Bookings!$B$5:$CU$12,8,FALSE)</f>
        <v>0</v>
      </c>
      <c r="G3" s="239">
        <f>HLOOKUP($A3,ARPA!$B$5:$BV$18,2,FALSE)</f>
        <v>185.92031</v>
      </c>
      <c r="H3" s="279">
        <f>HLOOKUP($A3,Retention!$C$3:$AX$6,2,FALSE)</f>
        <v>0.90615754437869811</v>
      </c>
      <c r="I3" s="279">
        <f>HLOOKUP($A3,Retention!$C$3:$AX$6,3,FALSE)</f>
        <v>0.92378167355142804</v>
      </c>
      <c r="J3" s="279">
        <f>HLOOKUP($A3,Retention!$C$3:$AX$6,4,FALSE)</f>
        <v>0.95985871863578009</v>
      </c>
      <c r="L3" s="279">
        <f>HLOOKUP($A3,Margins!$B$7:$BU$13,7,FALSE)</f>
        <v>0</v>
      </c>
      <c r="M3" s="279">
        <f>HLOOKUP(A3,Margins!$B$7:$CO$27,21)</f>
        <v>0</v>
      </c>
      <c r="O3" s="279">
        <f>HLOOKUP(A3,Margins!$B$7:$CO$49,29)</f>
        <v>0</v>
      </c>
      <c r="P3" s="436">
        <f>HLOOKUP(A3,'Rule of 40'!$B$8:$CD$21,10)*100</f>
        <v>0</v>
      </c>
      <c r="Q3" s="279">
        <f>HLOOKUP(A3,'OpEx Profile'!$B$7:$BU$23,11)</f>
        <v>0</v>
      </c>
      <c r="R3" s="279">
        <f>HLOOKUP(A3,'OpEx Profile'!$B$7:$BU$23,10)</f>
        <v>0</v>
      </c>
      <c r="S3" s="279">
        <f>HLOOKUP(A3,'OpEx Profile'!$B$7:$BU$23,12)</f>
        <v>0</v>
      </c>
      <c r="T3" s="279">
        <f>HLOOKUP(A3,'Rule of 40'!$B$8:$CD$19,8)</f>
        <v>0</v>
      </c>
      <c r="U3" s="433">
        <f>HLOOKUP(A3,'LTV to CAC Ratio'!$B$7:$BI$15,8,FALSE)</f>
        <v>0</v>
      </c>
      <c r="V3" s="433">
        <f>HLOOKUP(A3,'CAC Payback Period'!$B$8:$CO$23,15)</f>
        <v>0</v>
      </c>
      <c r="W3" s="430">
        <f>HLOOKUP(A3,'Cost of ARR'!$B$25:$CO$36,8)</f>
        <v>0</v>
      </c>
      <c r="X3" s="429">
        <f>HLOOKUP(A3,'SaaS Magic Number'!$B$10:$CH$14,5)</f>
        <v>0</v>
      </c>
      <c r="Y3" s="239">
        <f>HLOOKUP(A3,'Rev to FTE'!$B$5:$BA$8,4,FALSE)/1000</f>
        <v>126.32193330489207</v>
      </c>
    </row>
    <row r="4" spans="1:25" x14ac:dyDescent="0.3">
      <c r="A4" s="322">
        <f t="shared" ref="A4:A37" si="0">DATE(YEAR(A3),MONTH(A3)+1,DAY(A3))</f>
        <v>44621</v>
      </c>
      <c r="B4" t="s">
        <v>642</v>
      </c>
      <c r="C4" s="207">
        <f>HLOOKUP($A4,Bookings!$B$5:$CU$12,6,FALSE)</f>
        <v>0</v>
      </c>
      <c r="D4" s="207">
        <f>HLOOKUP($A4,Bookings!$B$5:$CU$12,7,FALSE)</f>
        <v>0</v>
      </c>
      <c r="E4" s="207">
        <f>HLOOKUP(A4,CARR!$B$6:$BI$17,11,FALSE)</f>
        <v>0</v>
      </c>
      <c r="F4" s="207">
        <f>HLOOKUP($A4,Bookings!$B$5:$CU$12,8,FALSE)</f>
        <v>0</v>
      </c>
      <c r="G4" s="239">
        <f>HLOOKUP($A4,ARPA!$B$5:$BV$18,2,FALSE)</f>
        <v>204.12437</v>
      </c>
      <c r="H4" s="279">
        <f>HLOOKUP($A4,Retention!$C$3:$AX$6,2,FALSE)</f>
        <v>0.93105570944906124</v>
      </c>
      <c r="I4" s="279">
        <f>HLOOKUP($A4,Retention!$C$3:$AX$6,3,FALSE)</f>
        <v>0.94363396414798095</v>
      </c>
      <c r="J4" s="279">
        <f>HLOOKUP($A4,Retention!$C$3:$AX$6,4,FALSE)</f>
        <v>0.96554041946880631</v>
      </c>
      <c r="L4" s="279">
        <f>HLOOKUP($A4,Margins!$B$7:$BU$13,7,FALSE)</f>
        <v>0</v>
      </c>
      <c r="M4" s="279">
        <f>HLOOKUP(A4,Margins!$B$7:$CO$27,21)</f>
        <v>0</v>
      </c>
      <c r="O4" s="279">
        <f>HLOOKUP(A4,Margins!$B$7:$CO$49,29)</f>
        <v>0</v>
      </c>
      <c r="P4" s="436">
        <f>HLOOKUP(A4,'Rule of 40'!$B$8:$CD$21,10)*100</f>
        <v>0</v>
      </c>
      <c r="Q4" s="279">
        <f>HLOOKUP(A4,'OpEx Profile'!$B$7:$BU$23,11)</f>
        <v>8.7539609589530595E-2</v>
      </c>
      <c r="R4" s="279">
        <f>HLOOKUP(A4,'OpEx Profile'!$B$7:$BU$23,10)</f>
        <v>0.1042025813107542</v>
      </c>
      <c r="S4" s="279">
        <f>HLOOKUP(A4,'OpEx Profile'!$B$7:$BU$23,12)</f>
        <v>0.77595921321716521</v>
      </c>
      <c r="T4" s="279">
        <f>HLOOKUP(A4,'Rule of 40'!$B$8:$CD$19,8)</f>
        <v>-3.9803066523561748E-2</v>
      </c>
      <c r="U4" s="433">
        <f>HLOOKUP(A4,'LTV to CAC Ratio'!$B$7:$BI$15,8,FALSE)</f>
        <v>0</v>
      </c>
      <c r="V4" s="433">
        <f>HLOOKUP(A4,'CAC Payback Period'!$B$8:$CO$23,15)</f>
        <v>0</v>
      </c>
      <c r="W4" s="430">
        <f>HLOOKUP(A4,'Cost of ARR'!$B$25:$CO$36,8)</f>
        <v>1.2900726497604733</v>
      </c>
      <c r="X4" s="429">
        <f>HLOOKUP(A4,'SaaS Magic Number'!$B$10:$CH$14,5)</f>
        <v>0</v>
      </c>
      <c r="Y4" s="239">
        <f>HLOOKUP(A4,'Rev to FTE'!$B$5:$BA$8,4,FALSE)/1000</f>
        <v>112.95915113131946</v>
      </c>
    </row>
    <row r="5" spans="1:25" x14ac:dyDescent="0.3">
      <c r="A5" s="322">
        <f t="shared" si="0"/>
        <v>44652</v>
      </c>
      <c r="B5" t="s">
        <v>641</v>
      </c>
      <c r="C5" s="207">
        <f>HLOOKUP($A5,Bookings!$B$5:$CU$12,6,FALSE)</f>
        <v>0</v>
      </c>
      <c r="D5" s="207">
        <f>HLOOKUP($A5,Bookings!$B$5:$CU$12,7,FALSE)</f>
        <v>0</v>
      </c>
      <c r="E5" s="207">
        <f>HLOOKUP(A5,CARR!$B$6:$BI$17,11,FALSE)</f>
        <v>0</v>
      </c>
      <c r="F5" s="207">
        <f>HLOOKUP($A5,Bookings!$B$5:$CU$12,8,FALSE)</f>
        <v>0</v>
      </c>
      <c r="G5" s="239">
        <f>HLOOKUP($A5,ARPA!$B$5:$BV$18,2,FALSE)</f>
        <v>206.02524</v>
      </c>
      <c r="H5" s="279">
        <f>HLOOKUP($A5,Retention!$C$3:$AX$6,2,FALSE)</f>
        <v>0.88581314878892736</v>
      </c>
      <c r="I5" s="279">
        <f>HLOOKUP($A5,Retention!$C$3:$AX$6,3,FALSE)</f>
        <v>0.89279332509378506</v>
      </c>
      <c r="J5" s="279">
        <f>HLOOKUP($A5,Retention!$C$3:$AX$6,4,FALSE)</f>
        <v>0.9195772787523474</v>
      </c>
      <c r="L5" s="279">
        <f>HLOOKUP($A5,Margins!$B$7:$BU$13,7,FALSE)</f>
        <v>0</v>
      </c>
      <c r="M5" s="279">
        <f>HLOOKUP(A5,Margins!$B$7:$CO$27,21)</f>
        <v>0</v>
      </c>
      <c r="O5" s="279">
        <f>HLOOKUP(A5,Margins!$B$7:$CO$49,29)</f>
        <v>0</v>
      </c>
      <c r="P5" s="436">
        <f>HLOOKUP(A5,'Rule of 40'!$B$8:$CD$21,10)*100</f>
        <v>0</v>
      </c>
      <c r="Q5" s="279">
        <f>HLOOKUP(A5,'OpEx Profile'!$B$7:$BU$23,11)</f>
        <v>4.7293830898227522E-2</v>
      </c>
      <c r="R5" s="279">
        <f>HLOOKUP(A5,'OpEx Profile'!$B$7:$BU$23,10)</f>
        <v>2.6377090123923721E-2</v>
      </c>
      <c r="S5" s="279">
        <f>HLOOKUP(A5,'OpEx Profile'!$B$7:$BU$23,12)</f>
        <v>0.76915855777456454</v>
      </c>
      <c r="T5" s="279">
        <f>HLOOKUP(A5,'Rule of 40'!$B$8:$CD$19,8)</f>
        <v>8.6333730781113685E-2</v>
      </c>
      <c r="U5" s="433">
        <f>HLOOKUP(A5,'LTV to CAC Ratio'!$B$7:$BI$15,8,FALSE)</f>
        <v>0</v>
      </c>
      <c r="V5" s="433">
        <f>HLOOKUP(A5,'CAC Payback Period'!$B$8:$CO$23,15)</f>
        <v>0</v>
      </c>
      <c r="W5" s="430">
        <f>HLOOKUP(A5,'Cost of ARR'!$B$25:$CO$36,8)</f>
        <v>0.54676662869123749</v>
      </c>
      <c r="X5" s="429">
        <f>HLOOKUP(A5,'SaaS Magic Number'!$B$10:$CH$14,5)</f>
        <v>0</v>
      </c>
      <c r="Y5" s="239">
        <f>HLOOKUP(A5,'Rev to FTE'!$B$5:$BA$8,4,FALSE)/1000</f>
        <v>113.56659984427549</v>
      </c>
    </row>
    <row r="6" spans="1:25" x14ac:dyDescent="0.3">
      <c r="A6" s="322">
        <f t="shared" si="0"/>
        <v>44682</v>
      </c>
      <c r="B6" t="s">
        <v>640</v>
      </c>
      <c r="C6" s="207">
        <f>HLOOKUP($A6,Bookings!$B$5:$CU$12,6,FALSE)</f>
        <v>0</v>
      </c>
      <c r="D6" s="207">
        <f>HLOOKUP($A6,Bookings!$B$5:$CU$12,7,FALSE)</f>
        <v>0</v>
      </c>
      <c r="E6" s="207">
        <f>HLOOKUP(A6,CARR!$B$6:$BI$17,11,FALSE)</f>
        <v>0</v>
      </c>
      <c r="F6" s="207">
        <f>HLOOKUP($A6,Bookings!$B$5:$CU$12,8,FALSE)</f>
        <v>0</v>
      </c>
      <c r="G6" s="239">
        <f>HLOOKUP($A6,ARPA!$B$5:$BV$18,2,FALSE)</f>
        <v>219.21991999999997</v>
      </c>
      <c r="H6" s="279">
        <f>HLOOKUP($A6,Retention!$C$3:$AX$6,2,FALSE)</f>
        <v>0.83551025390625</v>
      </c>
      <c r="I6" s="279">
        <f>HLOOKUP($A6,Retention!$C$3:$AX$6,3,FALSE)</f>
        <v>0.83007410987478392</v>
      </c>
      <c r="J6" s="279">
        <f>HLOOKUP($A6,Retention!$C$3:$AX$6,4,FALSE)</f>
        <v>0.87433930412164496</v>
      </c>
      <c r="L6" s="279">
        <f>HLOOKUP($A6,Margins!$B$7:$BU$13,7,FALSE)</f>
        <v>0</v>
      </c>
      <c r="M6" s="279">
        <f>HLOOKUP(A6,Margins!$B$7:$CO$27,21)</f>
        <v>0</v>
      </c>
      <c r="O6" s="279">
        <f>HLOOKUP(A6,Margins!$B$7:$CO$49,29)</f>
        <v>0</v>
      </c>
      <c r="P6" s="436">
        <f>HLOOKUP(A6,'Rule of 40'!$B$8:$CD$21,10)*100</f>
        <v>0</v>
      </c>
      <c r="Q6" s="279">
        <f>HLOOKUP(A6,'OpEx Profile'!$B$7:$BU$23,11)</f>
        <v>6.0147239730528435E-2</v>
      </c>
      <c r="R6" s="279">
        <f>HLOOKUP(A6,'OpEx Profile'!$B$7:$BU$23,10)</f>
        <v>2.1897088027124544E-2</v>
      </c>
      <c r="S6" s="279">
        <f>HLOOKUP(A6,'OpEx Profile'!$B$7:$BU$23,12)</f>
        <v>0.89768554572382953</v>
      </c>
      <c r="T6" s="279">
        <f>HLOOKUP(A6,'Rule of 40'!$B$8:$CD$19,8)</f>
        <v>-4.8365894040024567E-2</v>
      </c>
      <c r="U6" s="433">
        <f>HLOOKUP(A6,'LTV to CAC Ratio'!$B$7:$BI$15,8,FALSE)</f>
        <v>0</v>
      </c>
      <c r="V6" s="433">
        <f>HLOOKUP(A6,'CAC Payback Period'!$B$8:$CO$23,15)</f>
        <v>0</v>
      </c>
      <c r="W6" s="430">
        <f>HLOOKUP(A6,'Cost of ARR'!$B$25:$CO$36,8)</f>
        <v>0.84812448181435762</v>
      </c>
      <c r="X6" s="429">
        <f>HLOOKUP(A6,'SaaS Magic Number'!$B$10:$CH$14,5)</f>
        <v>0</v>
      </c>
      <c r="Y6" s="239">
        <f>HLOOKUP(A6,'Rev to FTE'!$B$5:$BA$8,4,FALSE)/1000</f>
        <v>123.6810287939457</v>
      </c>
    </row>
    <row r="7" spans="1:25" x14ac:dyDescent="0.3">
      <c r="A7" s="322">
        <f t="shared" si="0"/>
        <v>44713</v>
      </c>
      <c r="B7" t="s">
        <v>639</v>
      </c>
      <c r="C7" s="207">
        <f>HLOOKUP($A7,Bookings!$B$5:$CU$12,6,FALSE)</f>
        <v>0</v>
      </c>
      <c r="D7" s="207">
        <f>HLOOKUP($A7,Bookings!$B$5:$CU$12,7,FALSE)</f>
        <v>0</v>
      </c>
      <c r="E7" s="207">
        <f>HLOOKUP(A7,CARR!$B$6:$BI$17,11,FALSE)</f>
        <v>0</v>
      </c>
      <c r="F7" s="207">
        <f>HLOOKUP($A7,Bookings!$B$5:$CU$12,8,FALSE)</f>
        <v>0</v>
      </c>
      <c r="G7" s="239">
        <f>HLOOKUP($A7,ARPA!$B$5:$BV$18,2,FALSE)</f>
        <v>224.94976</v>
      </c>
      <c r="H7" s="279">
        <f>HLOOKUP($A7,Retention!$C$3:$AX$6,2,FALSE)</f>
        <v>0.7886500334150145</v>
      </c>
      <c r="I7" s="279">
        <f>HLOOKUP($A7,Retention!$C$3:$AX$6,3,FALSE)</f>
        <v>0.81011557727465122</v>
      </c>
      <c r="J7" s="279">
        <f>HLOOKUP($A7,Retention!$C$3:$AX$6,4,FALSE)</f>
        <v>0.85823600256332322</v>
      </c>
      <c r="L7" s="279">
        <f>HLOOKUP($A7,Margins!$B$7:$BU$13,7,FALSE)</f>
        <v>0.93391194545232215</v>
      </c>
      <c r="M7" s="279">
        <f>HLOOKUP(A7,Margins!$B$7:$CO$27,21)</f>
        <v>0.93373082924380191</v>
      </c>
      <c r="O7" s="279">
        <f>HLOOKUP(A7,Margins!$B$7:$CO$49,29)</f>
        <v>0</v>
      </c>
      <c r="P7" s="436">
        <f>HLOOKUP(A7,'Rule of 40'!$B$8:$CD$21,10)*100</f>
        <v>0</v>
      </c>
      <c r="Q7" s="279">
        <f>HLOOKUP(A7,'OpEx Profile'!$B$7:$BU$23,11)</f>
        <v>9.2056215484683818E-2</v>
      </c>
      <c r="R7" s="279">
        <f>HLOOKUP(A7,'OpEx Profile'!$B$7:$BU$23,10)</f>
        <v>-2.3022989603015881E-2</v>
      </c>
      <c r="S7" s="279">
        <f>HLOOKUP(A7,'OpEx Profile'!$B$7:$BU$23,12)</f>
        <v>0.900420556241045</v>
      </c>
      <c r="T7" s="279">
        <f>HLOOKUP(A7,'Rule of 40'!$B$8:$CD$19,8)</f>
        <v>-3.0240077256134233E-2</v>
      </c>
      <c r="U7" s="433">
        <f>HLOOKUP(A7,'LTV to CAC Ratio'!$B$7:$BI$15,8,FALSE)</f>
        <v>0</v>
      </c>
      <c r="V7" s="433">
        <f>HLOOKUP(A7,'CAC Payback Period'!$B$8:$CO$23,15)</f>
        <v>1.934669723522576</v>
      </c>
      <c r="W7" s="430">
        <f>HLOOKUP(A7,'Cost of ARR'!$B$25:$CO$36,8)</f>
        <v>1.5715923820722888</v>
      </c>
      <c r="X7" s="429">
        <f>HLOOKUP(A7,'SaaS Magic Number'!$B$10:$CH$14,5)</f>
        <v>5.8685855795646491</v>
      </c>
      <c r="Y7" s="239">
        <f>HLOOKUP(A7,'Rev to FTE'!$B$5:$BA$8,4,FALSE)/1000</f>
        <v>136.56411960118712</v>
      </c>
    </row>
    <row r="8" spans="1:25" x14ac:dyDescent="0.3">
      <c r="A8" s="322">
        <f t="shared" si="0"/>
        <v>44743</v>
      </c>
      <c r="B8" t="s">
        <v>638</v>
      </c>
      <c r="C8" s="207">
        <f>HLOOKUP($A8,Bookings!$B$5:$CU$12,6,FALSE)</f>
        <v>0</v>
      </c>
      <c r="D8" s="207">
        <f>HLOOKUP($A8,Bookings!$B$5:$CU$12,7,FALSE)</f>
        <v>0</v>
      </c>
      <c r="E8" s="207">
        <f>HLOOKUP(A8,CARR!$B$6:$BI$17,11,FALSE)</f>
        <v>0</v>
      </c>
      <c r="F8" s="207">
        <f>HLOOKUP($A8,Bookings!$B$5:$CU$12,8,FALSE)</f>
        <v>0</v>
      </c>
      <c r="G8" s="239">
        <f>HLOOKUP($A8,ARPA!$B$5:$BV$18,2,FALSE)</f>
        <v>245.53772999999998</v>
      </c>
      <c r="H8" s="279">
        <f>HLOOKUP($A8,Retention!$C$3:$AX$6,2,FALSE)</f>
        <v>0.77782600308641969</v>
      </c>
      <c r="I8" s="279">
        <f>HLOOKUP($A8,Retention!$C$3:$AX$6,3,FALSE)</f>
        <v>0.80372962181496854</v>
      </c>
      <c r="J8" s="279">
        <f>HLOOKUP($A8,Retention!$C$3:$AX$6,4,FALSE)</f>
        <v>0.85183725106934804</v>
      </c>
      <c r="L8" s="279">
        <f>HLOOKUP($A8,Margins!$B$7:$BU$13,7,FALSE)</f>
        <v>0.93536867108227106</v>
      </c>
      <c r="M8" s="279">
        <f>HLOOKUP(A8,Margins!$B$7:$CO$27,21)</f>
        <v>0.93499585966413012</v>
      </c>
      <c r="O8" s="279">
        <f>HLOOKUP(A8,Margins!$B$7:$CO$49,29)</f>
        <v>0</v>
      </c>
      <c r="P8" s="436">
        <f>HLOOKUP(A8,'Rule of 40'!$B$8:$CD$21,10)*100</f>
        <v>0</v>
      </c>
      <c r="Q8" s="279">
        <f>HLOOKUP(A8,'OpEx Profile'!$B$7:$BU$23,11)</f>
        <v>0.10439538221119961</v>
      </c>
      <c r="R8" s="279">
        <f>HLOOKUP(A8,'OpEx Profile'!$B$7:$BU$23,10)</f>
        <v>1.3770861725873698E-3</v>
      </c>
      <c r="S8" s="279">
        <f>HLOOKUP(A8,'OpEx Profile'!$B$7:$BU$23,12)</f>
        <v>0.92698060817375538</v>
      </c>
      <c r="T8" s="279">
        <f>HLOOKUP(A8,'Rule of 40'!$B$8:$CD$19,8)</f>
        <v>-9.2078479624568499E-2</v>
      </c>
      <c r="U8" s="433">
        <f>HLOOKUP(A8,'LTV to CAC Ratio'!$B$7:$BI$15,8,FALSE)</f>
        <v>119.20781642501393</v>
      </c>
      <c r="V8" s="433">
        <f>HLOOKUP(A8,'CAC Payback Period'!$B$8:$CO$23,15)</f>
        <v>1.7606888812117132</v>
      </c>
      <c r="W8" s="430">
        <f>HLOOKUP(A8,'Cost of ARR'!$B$25:$CO$36,8)</f>
        <v>0</v>
      </c>
      <c r="X8" s="429">
        <f>HLOOKUP(A8,'SaaS Magic Number'!$B$10:$CH$14,5)</f>
        <v>13.286422378090732</v>
      </c>
      <c r="Y8" s="239">
        <f>HLOOKUP(A8,'Rev to FTE'!$B$5:$BA$8,4,FALSE)/1000</f>
        <v>140.15817976290433</v>
      </c>
    </row>
    <row r="9" spans="1:25" x14ac:dyDescent="0.3">
      <c r="A9" s="322">
        <f t="shared" si="0"/>
        <v>44774</v>
      </c>
      <c r="B9" t="s">
        <v>637</v>
      </c>
      <c r="C9" s="207">
        <f>HLOOKUP($A9,Bookings!$B$5:$CU$12,6,FALSE)</f>
        <v>0</v>
      </c>
      <c r="D9" s="207">
        <f>HLOOKUP($A9,Bookings!$B$5:$CU$12,7,FALSE)</f>
        <v>0</v>
      </c>
      <c r="E9" s="207">
        <f>HLOOKUP(A9,CARR!$B$6:$BI$17,11,FALSE)</f>
        <v>0</v>
      </c>
      <c r="F9" s="207">
        <f>HLOOKUP($A9,Bookings!$B$5:$CU$12,8,FALSE)</f>
        <v>0</v>
      </c>
      <c r="G9" s="239">
        <f>HLOOKUP($A9,ARPA!$B$5:$BV$18,2,FALSE)</f>
        <v>612.85216030113133</v>
      </c>
      <c r="H9" s="279">
        <f>HLOOKUP($A9,Retention!$C$3:$AX$6,2,FALSE)</f>
        <v>0.75264242796368575</v>
      </c>
      <c r="I9" s="279">
        <f>HLOOKUP($A9,Retention!$C$3:$AX$6,3,FALSE)</f>
        <v>0.78010570950472091</v>
      </c>
      <c r="J9" s="279">
        <f>HLOOKUP($A9,Retention!$C$3:$AX$6,4,FALSE)</f>
        <v>0.85941486463140171</v>
      </c>
      <c r="L9" s="279">
        <f>HLOOKUP($A9,Margins!$B$7:$BU$13,7,FALSE)</f>
        <v>0.86868951971549313</v>
      </c>
      <c r="M9" s="279">
        <f>HLOOKUP(A9,Margins!$B$7:$CO$27,21)</f>
        <v>0.86582084385949809</v>
      </c>
      <c r="O9" s="279">
        <f>HLOOKUP(A9,Margins!$B$7:$CO$49,29)</f>
        <v>0</v>
      </c>
      <c r="P9" s="436">
        <f>HLOOKUP(A9,'Rule of 40'!$B$8:$CD$21,10)*100</f>
        <v>0</v>
      </c>
      <c r="Q9" s="279">
        <f>HLOOKUP(A9,'OpEx Profile'!$B$7:$BU$23,11)</f>
        <v>0.34373553924875194</v>
      </c>
      <c r="R9" s="279">
        <f>HLOOKUP(A9,'OpEx Profile'!$B$7:$BU$23,10)</f>
        <v>0.12659005304672638</v>
      </c>
      <c r="S9" s="279">
        <f>HLOOKUP(A9,'OpEx Profile'!$B$7:$BU$23,12)</f>
        <v>0.52689075452712153</v>
      </c>
      <c r="T9" s="279">
        <f>HLOOKUP(A9,'Rule of 40'!$B$8:$CD$19,8)</f>
        <v>-0.16372216153124738</v>
      </c>
      <c r="U9" s="433">
        <f>HLOOKUP(A9,'LTV to CAC Ratio'!$B$7:$BI$15,8,FALSE)</f>
        <v>119.20781642501393</v>
      </c>
      <c r="V9" s="433">
        <f>HLOOKUP(A9,'CAC Payback Period'!$B$8:$CO$23,15)</f>
        <v>1.7606888812117132</v>
      </c>
      <c r="W9" s="430">
        <f>HLOOKUP(A9,'Cost of ARR'!$B$25:$CO$36,8)</f>
        <v>1.4670753525249074</v>
      </c>
      <c r="X9" s="429">
        <f>HLOOKUP(A9,'SaaS Magic Number'!$B$10:$CH$14,5)</f>
        <v>47.969572218625828</v>
      </c>
      <c r="Y9" s="239">
        <f>HLOOKUP(A9,'Rev to FTE'!$B$5:$BA$8,4,FALSE)/1000</f>
        <v>208.31097877353736</v>
      </c>
    </row>
    <row r="10" spans="1:25" x14ac:dyDescent="0.3">
      <c r="A10" s="322">
        <f t="shared" si="0"/>
        <v>44805</v>
      </c>
      <c r="B10" t="s">
        <v>636</v>
      </c>
      <c r="C10" s="207">
        <f>HLOOKUP($A10,Bookings!$B$5:$CU$12,6,FALSE)</f>
        <v>0</v>
      </c>
      <c r="D10" s="207">
        <f>HLOOKUP($A10,Bookings!$B$5:$CU$12,7,FALSE)</f>
        <v>0</v>
      </c>
      <c r="E10" s="207">
        <f>HLOOKUP(A10,CARR!$B$6:$BI$17,11,FALSE)</f>
        <v>0</v>
      </c>
      <c r="F10" s="207">
        <f>HLOOKUP($A10,Bookings!$B$5:$CU$12,8,FALSE)</f>
        <v>0</v>
      </c>
      <c r="G10" s="239">
        <f>HLOOKUP($A10,ARPA!$B$5:$BV$18,2,FALSE)</f>
        <v>612.87740076217096</v>
      </c>
      <c r="H10" s="279">
        <f>HLOOKUP($A10,Retention!$C$3:$AX$6,2,FALSE)</f>
        <v>0.74970255800118979</v>
      </c>
      <c r="I10" s="279">
        <f>HLOOKUP($A10,Retention!$C$3:$AX$6,3,FALSE)</f>
        <v>0.78661725499765411</v>
      </c>
      <c r="J10" s="279">
        <f>HLOOKUP($A10,Retention!$C$3:$AX$6,4,FALSE)</f>
        <v>0.87237471595497862</v>
      </c>
      <c r="L10" s="279">
        <f>HLOOKUP($A10,Margins!$B$7:$BU$13,7,FALSE)</f>
        <v>0.82837820558821618</v>
      </c>
      <c r="M10" s="279">
        <f>HLOOKUP(A10,Margins!$B$7:$CO$27,21)</f>
        <v>0.82292433589427638</v>
      </c>
      <c r="O10" s="279">
        <f>HLOOKUP(A10,Margins!$B$7:$CO$49,29)</f>
        <v>0</v>
      </c>
      <c r="P10" s="436">
        <f>HLOOKUP(A10,'Rule of 40'!$B$8:$CD$21,10)*100</f>
        <v>0</v>
      </c>
      <c r="Q10" s="279">
        <f>HLOOKUP(A10,'OpEx Profile'!$B$7:$BU$23,11)</f>
        <v>0.44841848388382377</v>
      </c>
      <c r="R10" s="279">
        <f>HLOOKUP(A10,'OpEx Profile'!$B$7:$BU$23,10)</f>
        <v>0.1817103772307106</v>
      </c>
      <c r="S10" s="279">
        <f>HLOOKUP(A10,'OpEx Profile'!$B$7:$BU$23,12)</f>
        <v>0.38254464481353684</v>
      </c>
      <c r="T10" s="279">
        <f>HLOOKUP(A10,'Rule of 40'!$B$8:$CD$19,8)</f>
        <v>-0.23147572314128645</v>
      </c>
      <c r="U10" s="433">
        <f>HLOOKUP(A10,'LTV to CAC Ratio'!$B$7:$BI$15,8,FALSE)</f>
        <v>100.50371829142108</v>
      </c>
      <c r="V10" s="433">
        <f>HLOOKUP(A10,'CAC Payback Period'!$B$8:$CO$23,15)</f>
        <v>2.0946391090296026</v>
      </c>
      <c r="W10" s="430">
        <f>HLOOKUP(A10,'Cost of ARR'!$B$25:$CO$36,8)</f>
        <v>1.3057346980791029</v>
      </c>
      <c r="X10" s="429">
        <f>HLOOKUP(A10,'SaaS Magic Number'!$B$10:$CH$14,5)</f>
        <v>54.589057159432038</v>
      </c>
      <c r="Y10" s="239">
        <f>HLOOKUP(A10,'Rev to FTE'!$B$5:$BA$8,4,FALSE)/1000</f>
        <v>194.64748887668759</v>
      </c>
    </row>
    <row r="11" spans="1:25" x14ac:dyDescent="0.3">
      <c r="A11" s="322">
        <f t="shared" si="0"/>
        <v>44835</v>
      </c>
      <c r="B11" t="s">
        <v>635</v>
      </c>
      <c r="C11" s="207">
        <f>HLOOKUP($A11,Bookings!$B$5:$CU$12,6,FALSE)</f>
        <v>0</v>
      </c>
      <c r="D11" s="207">
        <f>HLOOKUP($A11,Bookings!$B$5:$CU$12,7,FALSE)</f>
        <v>0</v>
      </c>
      <c r="E11" s="207">
        <f>HLOOKUP(A11,CARR!$B$6:$BI$17,11,FALSE)</f>
        <v>0</v>
      </c>
      <c r="F11" s="207">
        <f>HLOOKUP($A11,Bookings!$B$5:$CU$12,8,FALSE)</f>
        <v>0</v>
      </c>
      <c r="G11" s="239">
        <f>HLOOKUP($A11,ARPA!$B$5:$BV$18,2,FALSE)</f>
        <v>609.47422153248704</v>
      </c>
      <c r="H11" s="279">
        <f>HLOOKUP($A11,Retention!$C$3:$AX$6,2,FALSE)</f>
        <v>0.79240870059139967</v>
      </c>
      <c r="I11" s="279">
        <f>HLOOKUP($A11,Retention!$C$3:$AX$6,3,FALSE)</f>
        <v>0.83323552677446333</v>
      </c>
      <c r="J11" s="279">
        <f>HLOOKUP($A11,Retention!$C$3:$AX$6,4,FALSE)</f>
        <v>0.94591652898208278</v>
      </c>
      <c r="L11" s="279">
        <f>HLOOKUP($A11,Margins!$B$7:$BU$13,7,FALSE)</f>
        <v>0.79806632283931978</v>
      </c>
      <c r="M11" s="279">
        <f>HLOOKUP(A11,Margins!$B$7:$CO$27,21)</f>
        <v>0.79027527001171194</v>
      </c>
      <c r="O11" s="279">
        <f>HLOOKUP(A11,Margins!$B$7:$CO$49,29)</f>
        <v>0</v>
      </c>
      <c r="P11" s="436">
        <f>HLOOKUP(A11,'Rule of 40'!$B$8:$CD$21,10)*100</f>
        <v>0</v>
      </c>
      <c r="Q11" s="279">
        <f>HLOOKUP(A11,'OpEx Profile'!$B$7:$BU$23,11)</f>
        <v>0.52481300071176396</v>
      </c>
      <c r="R11" s="279">
        <f>HLOOKUP(A11,'OpEx Profile'!$B$7:$BU$23,10)</f>
        <v>0.21810716598506699</v>
      </c>
      <c r="S11" s="279">
        <f>HLOOKUP(A11,'OpEx Profile'!$B$7:$BU$23,12)</f>
        <v>0.28442646557599693</v>
      </c>
      <c r="T11" s="279">
        <f>HLOOKUP(A11,'Rule of 40'!$B$8:$CD$19,8)</f>
        <v>-0.28091934624980597</v>
      </c>
      <c r="U11" s="433">
        <f>HLOOKUP(A11,'LTV to CAC Ratio'!$B$7:$BI$15,8,FALSE)</f>
        <v>54.448833035878152</v>
      </c>
      <c r="V11" s="433">
        <f>HLOOKUP(A11,'CAC Payback Period'!$B$8:$CO$23,15)</f>
        <v>3.5159409930997678</v>
      </c>
      <c r="W11" s="430">
        <f>HLOOKUP(A11,'Cost of ARR'!$B$25:$CO$36,8)</f>
        <v>1.2724417227296541</v>
      </c>
      <c r="X11" s="429">
        <f>HLOOKUP(A11,'SaaS Magic Number'!$B$10:$CH$14,5)</f>
        <v>62.959650051832057</v>
      </c>
      <c r="Y11" s="239">
        <f>HLOOKUP(A11,'Rev to FTE'!$B$5:$BA$8,4,FALSE)/1000</f>
        <v>189.39841593159647</v>
      </c>
    </row>
    <row r="12" spans="1:25" x14ac:dyDescent="0.3">
      <c r="A12" s="322">
        <f t="shared" si="0"/>
        <v>44866</v>
      </c>
      <c r="B12" t="s">
        <v>634</v>
      </c>
      <c r="C12" s="207">
        <f>HLOOKUP($A12,Bookings!$B$5:$CU$12,6,FALSE)</f>
        <v>0</v>
      </c>
      <c r="D12" s="207">
        <f>HLOOKUP($A12,Bookings!$B$5:$CU$12,7,FALSE)</f>
        <v>0</v>
      </c>
      <c r="E12" s="207">
        <f>HLOOKUP(A12,CARR!$B$6:$BI$17,11,FALSE)</f>
        <v>0</v>
      </c>
      <c r="F12" s="207">
        <f>HLOOKUP($A12,Bookings!$B$5:$CU$12,8,FALSE)</f>
        <v>0</v>
      </c>
      <c r="G12" s="239">
        <f>HLOOKUP($A12,ARPA!$B$5:$BV$18,2,FALSE)</f>
        <v>619.54282095680446</v>
      </c>
      <c r="H12" s="279">
        <f>HLOOKUP($A12,Retention!$C$3:$AX$6,2,FALSE)</f>
        <v>0.80695202528009202</v>
      </c>
      <c r="I12" s="279">
        <f>HLOOKUP($A12,Retention!$C$3:$AX$6,3,FALSE)</f>
        <v>0.84735786811084268</v>
      </c>
      <c r="J12" s="279">
        <f>HLOOKUP($A12,Retention!$C$3:$AX$6,4,FALSE)</f>
        <v>0.94582094526113991</v>
      </c>
      <c r="L12" s="279">
        <f>HLOOKUP($A12,Margins!$B$7:$BU$13,7,FALSE)</f>
        <v>0.77571942867504562</v>
      </c>
      <c r="M12" s="279">
        <f>HLOOKUP(A12,Margins!$B$7:$CO$27,21)</f>
        <v>0.76595026359491147</v>
      </c>
      <c r="O12" s="279">
        <f>HLOOKUP(A12,Margins!$B$7:$CO$49,29)</f>
        <v>0</v>
      </c>
      <c r="P12" s="436">
        <f>HLOOKUP(A12,'Rule of 40'!$B$8:$CD$21,10)*100</f>
        <v>0</v>
      </c>
      <c r="Q12" s="279">
        <f>HLOOKUP(A12,'OpEx Profile'!$B$7:$BU$23,11)</f>
        <v>0.53231292742599734</v>
      </c>
      <c r="R12" s="279">
        <f>HLOOKUP(A12,'OpEx Profile'!$B$7:$BU$23,10)</f>
        <v>0.21587704146136011</v>
      </c>
      <c r="S12" s="279">
        <f>HLOOKUP(A12,'OpEx Profile'!$B$7:$BU$23,12)</f>
        <v>0.28311174308630654</v>
      </c>
      <c r="T12" s="279">
        <f>HLOOKUP(A12,'Rule of 40'!$B$8:$CD$19,8)</f>
        <v>-0.28909934565495693</v>
      </c>
      <c r="U12" s="433">
        <f>HLOOKUP(A12,'LTV to CAC Ratio'!$B$7:$BI$15,8,FALSE)</f>
        <v>20.107267565911631</v>
      </c>
      <c r="V12" s="433">
        <f>HLOOKUP(A12,'CAC Payback Period'!$B$8:$CO$23,15)</f>
        <v>6.733301781515955</v>
      </c>
      <c r="W12" s="430">
        <f>HLOOKUP(A12,'Cost of ARR'!$B$25:$CO$36,8)</f>
        <v>1.2848850934953118</v>
      </c>
      <c r="X12" s="429">
        <f>HLOOKUP(A12,'SaaS Magic Number'!$B$10:$CH$14,5)</f>
        <v>7.8761013382305256</v>
      </c>
      <c r="Y12" s="239">
        <f>HLOOKUP(A12,'Rev to FTE'!$B$5:$BA$8,4,FALSE)/1000</f>
        <v>182.8267517939403</v>
      </c>
    </row>
    <row r="13" spans="1:25" x14ac:dyDescent="0.3">
      <c r="A13" s="322">
        <f t="shared" si="0"/>
        <v>44896</v>
      </c>
      <c r="B13" t="s">
        <v>633</v>
      </c>
      <c r="C13" s="207">
        <f>HLOOKUP($A13,Bookings!$B$5:$CU$12,6,FALSE)</f>
        <v>0</v>
      </c>
      <c r="D13" s="207">
        <f>HLOOKUP($A13,Bookings!$B$5:$CU$12,7,FALSE)</f>
        <v>0</v>
      </c>
      <c r="E13" s="207">
        <f>HLOOKUP(A13,CARR!$B$6:$BI$17,11,FALSE)</f>
        <v>0</v>
      </c>
      <c r="F13" s="207">
        <f>HLOOKUP($A13,Bookings!$B$5:$CU$12,8,FALSE)</f>
        <v>0</v>
      </c>
      <c r="G13" s="239">
        <f>HLOOKUP($A13,ARPA!$B$5:$BV$18,2,FALSE)</f>
        <v>624.25742855504325</v>
      </c>
      <c r="H13" s="279">
        <f>HLOOKUP($A13,Retention!$C$3:$AX$6,2,FALSE)</f>
        <v>0.8585017076829774</v>
      </c>
      <c r="I13" s="279">
        <f>HLOOKUP($A13,Retention!$C$3:$AX$6,3,FALSE)</f>
        <v>0.87895839193630843</v>
      </c>
      <c r="J13" s="279">
        <f>HLOOKUP($A13,Retention!$C$3:$AX$6,4,FALSE)</f>
        <v>0.97772122992582244</v>
      </c>
      <c r="L13" s="279">
        <f>HLOOKUP($A13,Margins!$B$7:$BU$13,7,FALSE)</f>
        <v>0.75746590622975307</v>
      </c>
      <c r="M13" s="279">
        <f>HLOOKUP(A13,Margins!$B$7:$CO$27,21)</f>
        <v>0.74622713131259266</v>
      </c>
      <c r="O13" s="279">
        <f>HLOOKUP(A13,Margins!$B$7:$CO$49,29)</f>
        <v>0</v>
      </c>
      <c r="P13" s="436">
        <f>HLOOKUP(A13,'Rule of 40'!$B$8:$CD$21,10)*100</f>
        <v>0</v>
      </c>
      <c r="Q13" s="279">
        <f>HLOOKUP(A13,'OpEx Profile'!$B$7:$BU$23,11)</f>
        <v>0.55308401200748769</v>
      </c>
      <c r="R13" s="279">
        <f>HLOOKUP(A13,'OpEx Profile'!$B$7:$BU$23,10)</f>
        <v>0.22400270366970487</v>
      </c>
      <c r="S13" s="279">
        <f>HLOOKUP(A13,'OpEx Profile'!$B$7:$BU$23,12)</f>
        <v>0.28200005624654956</v>
      </c>
      <c r="T13" s="279">
        <f>HLOOKUP(A13,'Rule of 40'!$B$8:$CD$19,8)</f>
        <v>-0.32037071184451105</v>
      </c>
      <c r="U13" s="433">
        <f>HLOOKUP(A13,'LTV to CAC Ratio'!$B$7:$BI$15,8,FALSE)</f>
        <v>10.529127202073632</v>
      </c>
      <c r="V13" s="433">
        <f>HLOOKUP(A13,'CAC Payback Period'!$B$8:$CO$23,15)</f>
        <v>11.413594053371096</v>
      </c>
      <c r="W13" s="430">
        <f>HLOOKUP(A13,'Cost of ARR'!$B$25:$CO$36,8)</f>
        <v>1.3322240840898301</v>
      </c>
      <c r="X13" s="429">
        <f>HLOOKUP(A13,'SaaS Magic Number'!$B$10:$CH$14,5)</f>
        <v>2.2194646784456369</v>
      </c>
      <c r="Y13" s="239">
        <f>HLOOKUP(A13,'Rev to FTE'!$B$5:$BA$8,4,FALSE)/1000</f>
        <v>167.50431068305303</v>
      </c>
    </row>
    <row r="14" spans="1:25" x14ac:dyDescent="0.3">
      <c r="A14" s="322">
        <f t="shared" si="0"/>
        <v>44927</v>
      </c>
      <c r="B14" t="s">
        <v>644</v>
      </c>
      <c r="C14" s="207">
        <f>HLOOKUP($A14,Bookings!$B$5:$CU$12,6,FALSE)</f>
        <v>0</v>
      </c>
      <c r="D14" s="207">
        <f>HLOOKUP($A14,Bookings!$B$5:$CU$12,7,FALSE)</f>
        <v>0</v>
      </c>
      <c r="E14" s="207">
        <f>HLOOKUP(A14,CARR!$B$6:$BI$17,11,FALSE)</f>
        <v>0</v>
      </c>
      <c r="F14" s="207">
        <f>HLOOKUP($A14,Bookings!$B$5:$CU$12,8,FALSE)</f>
        <v>0</v>
      </c>
      <c r="G14" s="239">
        <f>HLOOKUP($A14,ARPA!$B$5:$BV$18,2,FALSE)</f>
        <v>626.41457851721532</v>
      </c>
      <c r="H14" s="279">
        <f>HLOOKUP($A14,Retention!$C$3:$AX$6,2,FALSE)</f>
        <v>0.84360231568998101</v>
      </c>
      <c r="I14" s="279">
        <f>HLOOKUP($A14,Retention!$C$3:$AX$6,3,FALSE)</f>
        <v>0.86395156776398896</v>
      </c>
      <c r="J14" s="279">
        <f>HLOOKUP($A14,Retention!$C$3:$AX$6,4,FALSE)</f>
        <v>0.9384247937842074</v>
      </c>
      <c r="L14" s="279">
        <f>HLOOKUP($A14,Margins!$B$7:$BU$13,7,FALSE)</f>
        <v>0.74236963872447903</v>
      </c>
      <c r="M14" s="279">
        <f>HLOOKUP(A14,Margins!$B$7:$CO$27,21)</f>
        <v>0.72985459794160412</v>
      </c>
      <c r="O14" s="279">
        <f>HLOOKUP(A14,Margins!$B$7:$CO$49,29)</f>
        <v>0</v>
      </c>
      <c r="P14" s="436">
        <f>HLOOKUP(A14,'Rule of 40'!$B$8:$CD$21,10)*100</f>
        <v>0</v>
      </c>
      <c r="Q14" s="279">
        <f>HLOOKUP(A14,'OpEx Profile'!$B$7:$BU$23,11)</f>
        <v>0.57478728848425387</v>
      </c>
      <c r="R14" s="279">
        <f>HLOOKUP(A14,'OpEx Profile'!$B$7:$BU$23,10)</f>
        <v>0.23107942829055089</v>
      </c>
      <c r="S14" s="279">
        <f>HLOOKUP(A14,'OpEx Profile'!$B$7:$BU$23,12)</f>
        <v>0.27956298580191197</v>
      </c>
      <c r="T14" s="279">
        <f>HLOOKUP(A14,'Rule of 40'!$B$8:$CD$19,8)</f>
        <v>-0.34704523824021466</v>
      </c>
      <c r="U14" s="433">
        <f>HLOOKUP(A14,'LTV to CAC Ratio'!$B$7:$BI$15,8,FALSE)</f>
        <v>6.5067055490601504</v>
      </c>
      <c r="V14" s="433">
        <f>HLOOKUP(A14,'CAC Payback Period'!$B$8:$CO$23,15)</f>
        <v>16.302001284764536</v>
      </c>
      <c r="W14" s="430">
        <f>HLOOKUP(A14,'Cost of ARR'!$B$25:$CO$36,8)</f>
        <v>1.3854214961769817</v>
      </c>
      <c r="X14" s="429">
        <f>HLOOKUP(A14,'SaaS Magic Number'!$B$10:$CH$14,5)</f>
        <v>0.13860655809883651</v>
      </c>
      <c r="Y14" s="239">
        <f>HLOOKUP(A14,'Rev to FTE'!$B$5:$BA$8,4,FALSE)/1000</f>
        <v>161.1790252200687</v>
      </c>
    </row>
    <row r="15" spans="1:25" x14ac:dyDescent="0.3">
      <c r="A15" s="322">
        <f t="shared" si="0"/>
        <v>44958</v>
      </c>
      <c r="B15" t="s">
        <v>643</v>
      </c>
      <c r="C15" s="207">
        <f>HLOOKUP($A15,Bookings!$B$5:$CU$12,6,FALSE)</f>
        <v>0</v>
      </c>
      <c r="D15" s="207">
        <f>HLOOKUP($A15,Bookings!$B$5:$CU$12,7,FALSE)</f>
        <v>0</v>
      </c>
      <c r="E15" s="207">
        <f>HLOOKUP(A15,CARR!$B$6:$BI$17,11,FALSE)</f>
        <v>0</v>
      </c>
      <c r="F15" s="207">
        <f>HLOOKUP($A15,Bookings!$B$5:$CU$12,8,FALSE)</f>
        <v>0</v>
      </c>
      <c r="G15" s="239">
        <f>HLOOKUP($A15,ARPA!$B$5:$BV$18,2,FALSE)</f>
        <v>645.36787526639228</v>
      </c>
      <c r="H15" s="279">
        <f>HLOOKUP($A15,Retention!$C$3:$AX$6,2,FALSE)</f>
        <v>0.87447772096420739</v>
      </c>
      <c r="I15" s="279">
        <f>HLOOKUP($A15,Retention!$C$3:$AX$6,3,FALSE)</f>
        <v>0.89015475124948273</v>
      </c>
      <c r="J15" s="279">
        <f>HLOOKUP($A15,Retention!$C$3:$AX$6,4,FALSE)</f>
        <v>0.96788122296106816</v>
      </c>
      <c r="L15" s="279">
        <f>HLOOKUP($A15,Margins!$B$7:$BU$13,7,FALSE)</f>
        <v>0.7433303048570199</v>
      </c>
      <c r="M15" s="279">
        <f>HLOOKUP(A15,Margins!$B$7:$CO$27,21)</f>
        <v>0.73097039130545083</v>
      </c>
      <c r="O15" s="279">
        <f>HLOOKUP(A15,Margins!$B$7:$CO$49,29)</f>
        <v>0</v>
      </c>
      <c r="P15" s="436">
        <f>HLOOKUP(A15,'Rule of 40'!$B$8:$CD$21,10)*100</f>
        <v>0</v>
      </c>
      <c r="Q15" s="279">
        <f>HLOOKUP(A15,'OpEx Profile'!$B$7:$BU$23,11)</f>
        <v>0.58381348554797907</v>
      </c>
      <c r="R15" s="279">
        <f>HLOOKUP(A15,'OpEx Profile'!$B$7:$BU$23,10)</f>
        <v>0.23324420626741396</v>
      </c>
      <c r="S15" s="279">
        <f>HLOOKUP(A15,'OpEx Profile'!$B$7:$BU$23,12)</f>
        <v>0.27485877866438285</v>
      </c>
      <c r="T15" s="279">
        <f>HLOOKUP(A15,'Rule of 40'!$B$8:$CD$19,8)</f>
        <v>-0.34748897809199492</v>
      </c>
      <c r="U15" s="433">
        <f>HLOOKUP(A15,'LTV to CAC Ratio'!$B$7:$BI$15,8,FALSE)</f>
        <v>5.7715375498116552</v>
      </c>
      <c r="V15" s="433">
        <f>HLOOKUP(A15,'CAC Payback Period'!$B$8:$CO$23,15)</f>
        <v>21.659306283363868</v>
      </c>
      <c r="W15" s="430">
        <f>HLOOKUP(A15,'Cost of ARR'!$B$25:$CO$36,8)</f>
        <v>1.4142728958474657</v>
      </c>
      <c r="X15" s="429">
        <f>HLOOKUP(A15,'SaaS Magic Number'!$B$10:$CH$14,5)</f>
        <v>0.21060635153005569</v>
      </c>
      <c r="Y15" s="239">
        <f>HLOOKUP(A15,'Rev to FTE'!$B$5:$BA$8,4,FALSE)/1000</f>
        <v>162.66925167706651</v>
      </c>
    </row>
    <row r="16" spans="1:25" x14ac:dyDescent="0.3">
      <c r="A16" s="322">
        <f t="shared" si="0"/>
        <v>44986</v>
      </c>
      <c r="B16" t="s">
        <v>642</v>
      </c>
      <c r="C16" s="207">
        <f>HLOOKUP($A16,Bookings!$B$5:$CU$12,6,FALSE)</f>
        <v>0.74543342989204908</v>
      </c>
      <c r="D16" s="207">
        <f>HLOOKUP($A16,Bookings!$B$5:$CU$12,7,FALSE)</f>
        <v>20.139258522926433</v>
      </c>
      <c r="E16" s="207">
        <f>HLOOKUP(A16,CARR!$B$6:$BI$17,11,FALSE)</f>
        <v>0</v>
      </c>
      <c r="F16" s="207">
        <f>HLOOKUP($A16,Bookings!$B$5:$CU$12,8,FALSE)</f>
        <v>0</v>
      </c>
      <c r="G16" s="239">
        <f>HLOOKUP($A16,ARPA!$B$5:$BV$18,2,FALSE)</f>
        <v>642.87987394896368</v>
      </c>
      <c r="H16" s="279">
        <f>HLOOKUP($A16,Retention!$C$3:$AX$6,2,FALSE)</f>
        <v>0.88640221819827969</v>
      </c>
      <c r="I16" s="279">
        <f>HLOOKUP($A16,Retention!$C$3:$AX$6,3,FALSE)</f>
        <v>0.89901548460291936</v>
      </c>
      <c r="J16" s="279">
        <f>HLOOKUP($A16,Retention!$C$3:$AX$6,4,FALSE)</f>
        <v>1.0035507459511523</v>
      </c>
      <c r="L16" s="279">
        <f>HLOOKUP($A16,Margins!$B$7:$BU$13,7,FALSE)</f>
        <v>0.74055354449183608</v>
      </c>
      <c r="M16" s="279">
        <f>HLOOKUP(A16,Margins!$B$7:$CO$27,21)</f>
        <v>0.72815939764557558</v>
      </c>
      <c r="O16" s="279">
        <f>HLOOKUP(A16,Margins!$B$7:$CO$49,29)</f>
        <v>0</v>
      </c>
      <c r="P16" s="436">
        <f>HLOOKUP(A16,'Rule of 40'!$B$8:$CD$21,10)*100</f>
        <v>0</v>
      </c>
      <c r="Q16" s="279">
        <f>HLOOKUP(A16,'OpEx Profile'!$B$7:$BU$23,11)</f>
        <v>0.5894085670754331</v>
      </c>
      <c r="R16" s="279">
        <f>HLOOKUP(A16,'OpEx Profile'!$B$7:$BU$23,10)</f>
        <v>0.23598085438323618</v>
      </c>
      <c r="S16" s="279">
        <f>HLOOKUP(A16,'OpEx Profile'!$B$7:$BU$23,12)</f>
        <v>0.27377756210557314</v>
      </c>
      <c r="T16" s="279">
        <f>HLOOKUP(A16,'Rule of 40'!$B$8:$CD$19,8)</f>
        <v>-0.3568322231037323</v>
      </c>
      <c r="U16" s="433">
        <f>HLOOKUP(A16,'LTV to CAC Ratio'!$B$7:$BI$15,8,FALSE)</f>
        <v>5.7715375498116552</v>
      </c>
      <c r="V16" s="433">
        <f>HLOOKUP(A16,'CAC Payback Period'!$B$8:$CO$23,15)</f>
        <v>29.893031869641177</v>
      </c>
      <c r="W16" s="430">
        <f>HLOOKUP(A16,'Cost of ARR'!$B$25:$CO$36,8)</f>
        <v>1.4295845784444574</v>
      </c>
      <c r="X16" s="429">
        <f>HLOOKUP(A16,'SaaS Magic Number'!$B$10:$CH$14,5)</f>
        <v>0.22846370319712569</v>
      </c>
      <c r="Y16" s="239">
        <f>HLOOKUP(A16,'Rev to FTE'!$B$5:$BA$8,4,FALSE)/1000</f>
        <v>155.76310709957343</v>
      </c>
    </row>
    <row r="17" spans="1:25" x14ac:dyDescent="0.3">
      <c r="A17" s="322">
        <f t="shared" si="0"/>
        <v>45017</v>
      </c>
      <c r="B17" t="s">
        <v>641</v>
      </c>
      <c r="C17" s="207">
        <f>HLOOKUP($A17,Bookings!$B$5:$CU$12,6,FALSE)</f>
        <v>1.4570767508927258</v>
      </c>
      <c r="D17" s="207">
        <f>HLOOKUP($A17,Bookings!$B$5:$CU$12,7,FALSE)</f>
        <v>15.161661180994638</v>
      </c>
      <c r="E17" s="207">
        <f>HLOOKUP(A17,CARR!$B$6:$BI$17,11,FALSE)</f>
        <v>0</v>
      </c>
      <c r="F17" s="207">
        <f>HLOOKUP($A17,Bookings!$B$5:$CU$12,8,FALSE)</f>
        <v>0.7142857142857143</v>
      </c>
      <c r="G17" s="239">
        <f>HLOOKUP($A17,ARPA!$B$5:$BV$18,2,FALSE)</f>
        <v>668.14175072179717</v>
      </c>
      <c r="H17" s="279">
        <f>HLOOKUP($A17,Retention!$C$3:$AX$6,2,FALSE)</f>
        <v>0.87299765330068368</v>
      </c>
      <c r="I17" s="279">
        <f>HLOOKUP($A17,Retention!$C$3:$AX$6,3,FALSE)</f>
        <v>0.88998882517319489</v>
      </c>
      <c r="J17" s="279">
        <f>HLOOKUP($A17,Retention!$C$3:$AX$6,4,FALSE)</f>
        <v>0.97522604193713625</v>
      </c>
      <c r="L17" s="279">
        <f>HLOOKUP($A17,Margins!$B$7:$BU$13,7,FALSE)</f>
        <v>0.74156764513684437</v>
      </c>
      <c r="M17" s="279">
        <f>HLOOKUP(A17,Margins!$B$7:$CO$27,21)</f>
        <v>0.72941122134999015</v>
      </c>
      <c r="O17" s="279">
        <f>HLOOKUP(A17,Margins!$B$7:$CO$49,29)</f>
        <v>0</v>
      </c>
      <c r="P17" s="436">
        <f>HLOOKUP(A17,'Rule of 40'!$B$8:$CD$21,10)*100</f>
        <v>0</v>
      </c>
      <c r="Q17" s="279">
        <f>HLOOKUP(A17,'OpEx Profile'!$B$7:$BU$23,11)</f>
        <v>0.57936295180510233</v>
      </c>
      <c r="R17" s="279">
        <f>HLOOKUP(A17,'OpEx Profile'!$B$7:$BU$23,10)</f>
        <v>0.23598816866268296</v>
      </c>
      <c r="S17" s="279">
        <f>HLOOKUP(A17,'OpEx Profile'!$B$7:$BU$23,12)</f>
        <v>0.27238637597737186</v>
      </c>
      <c r="T17" s="279">
        <f>HLOOKUP(A17,'Rule of 40'!$B$8:$CD$19,8)</f>
        <v>-0.34312071613374318</v>
      </c>
      <c r="U17" s="433">
        <f>HLOOKUP(A17,'LTV to CAC Ratio'!$B$7:$BI$15,8,FALSE)</f>
        <v>5.7715375498116552</v>
      </c>
      <c r="V17" s="433">
        <f>HLOOKUP(A17,'CAC Payback Period'!$B$8:$CO$23,15)</f>
        <v>32.73973975807894</v>
      </c>
      <c r="W17" s="430">
        <f>HLOOKUP(A17,'Cost of ARR'!$B$25:$CO$36,8)</f>
        <v>1.4228310062724467</v>
      </c>
      <c r="X17" s="429">
        <f>HLOOKUP(A17,'SaaS Magic Number'!$B$10:$CH$14,5)</f>
        <v>0.3059347465260252</v>
      </c>
      <c r="Y17" s="239">
        <f>HLOOKUP(A17,'Rev to FTE'!$B$5:$BA$8,4,FALSE)/1000</f>
        <v>158.06983035210501</v>
      </c>
    </row>
    <row r="18" spans="1:25" x14ac:dyDescent="0.3">
      <c r="A18" s="322">
        <f t="shared" si="0"/>
        <v>45047</v>
      </c>
      <c r="B18" t="s">
        <v>640</v>
      </c>
      <c r="C18" s="207">
        <f>HLOOKUP($A18,Bookings!$B$5:$CU$12,6,FALSE)</f>
        <v>0.96368025077928487</v>
      </c>
      <c r="D18" s="207">
        <f>HLOOKUP($A18,Bookings!$B$5:$CU$12,7,FALSE)</f>
        <v>17.822644530474392</v>
      </c>
      <c r="E18" s="207">
        <f>HLOOKUP(A18,CARR!$B$6:$BI$17,11,FALSE)</f>
        <v>2.9319179121758658</v>
      </c>
      <c r="F18" s="207">
        <f>HLOOKUP($A18,Bookings!$B$5:$CU$12,8,FALSE)</f>
        <v>0.26923076923076922</v>
      </c>
      <c r="G18" s="239">
        <f>HLOOKUP($A18,ARPA!$B$5:$BV$18,2,FALSE)</f>
        <v>654.78624039382282</v>
      </c>
      <c r="H18" s="279">
        <f>HLOOKUP($A18,Retention!$C$3:$AX$6,2,FALSE)</f>
        <v>0.90481856038072572</v>
      </c>
      <c r="I18" s="279">
        <f>HLOOKUP($A18,Retention!$C$3:$AX$6,3,FALSE)</f>
        <v>0.9214597727887085</v>
      </c>
      <c r="J18" s="279">
        <f>HLOOKUP($A18,Retention!$C$3:$AX$6,4,FALSE)</f>
        <v>1.0205677411896978</v>
      </c>
      <c r="L18" s="279">
        <f>HLOOKUP($A18,Margins!$B$7:$BU$13,7,FALSE)</f>
        <v>0.73892529597844403</v>
      </c>
      <c r="M18" s="279">
        <f>HLOOKUP(A18,Margins!$B$7:$CO$27,21)</f>
        <v>0.72675665293562108</v>
      </c>
      <c r="O18" s="279">
        <f>HLOOKUP(A18,Margins!$B$7:$CO$49,29)</f>
        <v>0</v>
      </c>
      <c r="P18" s="436">
        <f>HLOOKUP(A18,'Rule of 40'!$B$8:$CD$21,10)*100</f>
        <v>-31.624011515749917</v>
      </c>
      <c r="Q18" s="279">
        <f>HLOOKUP(A18,'OpEx Profile'!$B$7:$BU$23,11)</f>
        <v>0.60128186385048377</v>
      </c>
      <c r="R18" s="279">
        <f>HLOOKUP(A18,'OpEx Profile'!$B$7:$BU$23,10)</f>
        <v>0.2481321977175793</v>
      </c>
      <c r="S18" s="279">
        <f>HLOOKUP(A18,'OpEx Profile'!$B$7:$BU$23,12)</f>
        <v>0.278899965681222</v>
      </c>
      <c r="T18" s="279">
        <f>HLOOKUP(A18,'Rule of 40'!$B$8:$CD$19,8)</f>
        <v>-0.39470419955710534</v>
      </c>
      <c r="U18" s="433">
        <f>HLOOKUP(A18,'LTV to CAC Ratio'!$B$7:$BI$15,8,FALSE)</f>
        <v>5.8174148015673248</v>
      </c>
      <c r="V18" s="433">
        <f>HLOOKUP(A18,'CAC Payback Period'!$B$8:$CO$23,15)</f>
        <v>34.117429454306887</v>
      </c>
      <c r="W18" s="430">
        <f>HLOOKUP(A18,'Cost of ARR'!$B$25:$CO$36,8)</f>
        <v>1.4713573805064781</v>
      </c>
      <c r="X18" s="429">
        <f>HLOOKUP(A18,'SaaS Magic Number'!$B$10:$CH$14,5)</f>
        <v>0.24068779554997174</v>
      </c>
      <c r="Y18" s="239">
        <f>HLOOKUP(A18,'Rev to FTE'!$B$5:$BA$8,4,FALSE)/1000</f>
        <v>142.87183478771848</v>
      </c>
    </row>
    <row r="19" spans="1:25" x14ac:dyDescent="0.3">
      <c r="A19" s="322">
        <f t="shared" si="0"/>
        <v>45078</v>
      </c>
      <c r="B19" t="s">
        <v>639</v>
      </c>
      <c r="C19" s="207">
        <f>HLOOKUP($A19,Bookings!$B$5:$CU$12,6,FALSE)</f>
        <v>1.0265260481887963</v>
      </c>
      <c r="D19" s="207">
        <f>HLOOKUP($A19,Bookings!$B$5:$CU$12,7,FALSE)</f>
        <v>21.126978585016158</v>
      </c>
      <c r="E19" s="207">
        <f>HLOOKUP(A19,CARR!$B$6:$BI$17,11,FALSE)</f>
        <v>2.2414970945336905</v>
      </c>
      <c r="F19" s="207">
        <f>HLOOKUP($A19,Bookings!$B$5:$CU$12,8,FALSE)</f>
        <v>0.30769230769230771</v>
      </c>
      <c r="G19" s="239">
        <f>HLOOKUP($A19,ARPA!$B$5:$BV$18,2,FALSE)</f>
        <v>654.76310831046442</v>
      </c>
      <c r="H19" s="279">
        <f>HLOOKUP($A19,Retention!$C$3:$AX$6,2,FALSE)</f>
        <v>0</v>
      </c>
      <c r="I19" s="279">
        <f>HLOOKUP($A19,Retention!$C$3:$AX$6,3,FALSE)</f>
        <v>0</v>
      </c>
      <c r="J19" s="279">
        <f>HLOOKUP($A19,Retention!$C$3:$AX$6,4,FALSE)</f>
        <v>0</v>
      </c>
      <c r="L19" s="279">
        <f>HLOOKUP($A19,Margins!$B$7:$BU$13,7,FALSE)</f>
        <v>0.73610030446017793</v>
      </c>
      <c r="M19" s="279">
        <f>HLOOKUP(A19,Margins!$B$7:$CO$27,21)</f>
        <v>0.72389639079043611</v>
      </c>
      <c r="O19" s="279">
        <f>HLOOKUP(A19,Margins!$B$7:$CO$49,29)</f>
        <v>0</v>
      </c>
      <c r="P19" s="436">
        <f>HLOOKUP(A19,'Rule of 40'!$B$8:$CD$21,10)*100</f>
        <v>-34.092478009477546</v>
      </c>
      <c r="Q19" s="279">
        <f>HLOOKUP(A19,'OpEx Profile'!$B$7:$BU$23,11)</f>
        <v>0.61361426749193693</v>
      </c>
      <c r="R19" s="279">
        <f>HLOOKUP(A19,'OpEx Profile'!$B$7:$BU$23,10)</f>
        <v>0.25983104585671069</v>
      </c>
      <c r="S19" s="279">
        <f>HLOOKUP(A19,'OpEx Profile'!$B$7:$BU$23,12)</f>
        <v>0.28269933916120538</v>
      </c>
      <c r="T19" s="279">
        <f>HLOOKUP(A19,'Rule of 40'!$B$8:$CD$19,8)</f>
        <v>-0.4260887611059781</v>
      </c>
      <c r="U19" s="433">
        <f>HLOOKUP(A19,'LTV to CAC Ratio'!$B$7:$BI$15,8,FALSE)</f>
        <v>6.746157026125859</v>
      </c>
      <c r="V19" s="433">
        <f>HLOOKUP(A19,'CAC Payback Period'!$B$8:$CO$23,15)</f>
        <v>34.117429454306887</v>
      </c>
      <c r="W19" s="430">
        <f>HLOOKUP(A19,'Cost of ARR'!$B$25:$CO$36,8)</f>
        <v>1.4978318819570351</v>
      </c>
      <c r="X19" s="429">
        <f>HLOOKUP(A19,'SaaS Magic Number'!$B$10:$CH$14,5)</f>
        <v>0.2133738344952639</v>
      </c>
      <c r="Y19" s="239">
        <f>HLOOKUP(A19,'Rev to FTE'!$B$5:$BA$8,4,FALSE)/1000</f>
        <v>130.15560664824034</v>
      </c>
    </row>
    <row r="20" spans="1:25" x14ac:dyDescent="0.3">
      <c r="A20" s="322">
        <f t="shared" si="0"/>
        <v>45108</v>
      </c>
      <c r="B20" t="s">
        <v>638</v>
      </c>
      <c r="C20" s="207">
        <f>HLOOKUP($A20,Bookings!$B$5:$CU$12,6,FALSE)</f>
        <v>0.54940236211881399</v>
      </c>
      <c r="D20" s="207">
        <f>HLOOKUP($A20,Bookings!$B$5:$CU$12,7,FALSE)</f>
        <v>0</v>
      </c>
      <c r="E20" s="207">
        <f>HLOOKUP(A20,CARR!$B$6:$BI$17,11,FALSE)</f>
        <v>2.1732194725660881</v>
      </c>
      <c r="F20" s="207">
        <f>HLOOKUP($A20,Bookings!$B$5:$CU$12,8,FALSE)</f>
        <v>9.0909090909090912E-2</v>
      </c>
      <c r="G20" s="239">
        <f>HLOOKUP($A20,ARPA!$B$5:$BV$18,2,FALSE)</f>
        <v>713.67413934555884</v>
      </c>
      <c r="H20" s="279">
        <f>HLOOKUP($A20,Retention!$C$3:$AX$6,2,FALSE)</f>
        <v>0</v>
      </c>
      <c r="I20" s="279">
        <f>HLOOKUP($A20,Retention!$C$3:$AX$6,3,FALSE)</f>
        <v>0</v>
      </c>
      <c r="J20" s="279">
        <f>HLOOKUP($A20,Retention!$C$3:$AX$6,4,FALSE)</f>
        <v>0</v>
      </c>
      <c r="L20" s="279">
        <f>HLOOKUP($A20,Margins!$B$7:$BU$13,7,FALSE)</f>
        <v>0.73554302654873271</v>
      </c>
      <c r="M20" s="279">
        <f>HLOOKUP(A20,Margins!$B$7:$CO$27,21)</f>
        <v>0.72358149778577963</v>
      </c>
      <c r="O20" s="279">
        <f>HLOOKUP(A20,Margins!$B$7:$CO$49,29)</f>
        <v>0</v>
      </c>
      <c r="P20" s="436">
        <f>HLOOKUP(A20,'Rule of 40'!$B$8:$CD$21,10)*100</f>
        <v>-35.658071656813519</v>
      </c>
      <c r="Q20" s="279">
        <f>HLOOKUP(A20,'OpEx Profile'!$B$7:$BU$23,11)</f>
        <v>0.6260371111237667</v>
      </c>
      <c r="R20" s="279">
        <f>HLOOKUP(A20,'OpEx Profile'!$B$7:$BU$23,10)</f>
        <v>0.26813790206712396</v>
      </c>
      <c r="S20" s="279">
        <f>HLOOKUP(A20,'OpEx Profile'!$B$7:$BU$23,12)</f>
        <v>0.27997086930558751</v>
      </c>
      <c r="T20" s="279">
        <f>HLOOKUP(A20,'Rule of 40'!$B$8:$CD$19,8)</f>
        <v>-0.44738963809831778</v>
      </c>
      <c r="U20" s="433">
        <f>HLOOKUP(A20,'LTV to CAC Ratio'!$B$7:$BI$15,8,FALSE)</f>
        <v>7.3686640698807633</v>
      </c>
      <c r="V20" s="433">
        <f>HLOOKUP(A20,'CAC Payback Period'!$B$8:$CO$23,15)</f>
        <v>32.166316740778413</v>
      </c>
      <c r="W20" s="430">
        <f>HLOOKUP(A20,'Cost of ARR'!$B$25:$CO$36,8)</f>
        <v>1.5489347470807602</v>
      </c>
      <c r="X20" s="429">
        <f>HLOOKUP(A20,'SaaS Magic Number'!$B$10:$CH$14,5)</f>
        <v>0.225485359798657</v>
      </c>
      <c r="Y20" s="239">
        <f>HLOOKUP(A20,'Rev to FTE'!$B$5:$BA$8,4,FALSE)/1000</f>
        <v>139.4389011272923</v>
      </c>
    </row>
    <row r="21" spans="1:25" x14ac:dyDescent="0.3">
      <c r="A21" s="322">
        <f t="shared" si="0"/>
        <v>45139</v>
      </c>
      <c r="B21" t="s">
        <v>637</v>
      </c>
      <c r="C21" s="207">
        <f>HLOOKUP($A21,Bookings!$B$5:$CU$12,6,FALSE)</f>
        <v>0.36257268727999187</v>
      </c>
      <c r="D21" s="207">
        <f>HLOOKUP($A21,Bookings!$B$5:$CU$12,7,FALSE)</f>
        <v>2.2797611128715749</v>
      </c>
      <c r="E21" s="207">
        <f>HLOOKUP(A21,CARR!$B$6:$BI$17,11,FALSE)</f>
        <v>1.4001019399657577</v>
      </c>
      <c r="F21" s="207">
        <f>HLOOKUP($A21,Bookings!$B$5:$CU$12,8,FALSE)</f>
        <v>0.17142857142857143</v>
      </c>
      <c r="G21" s="239">
        <f>HLOOKUP($A21,ARPA!$B$5:$BV$18,2,FALSE)</f>
        <v>713.41080402724674</v>
      </c>
      <c r="H21" s="279">
        <f>HLOOKUP($A21,Retention!$C$3:$AX$6,2,FALSE)</f>
        <v>0</v>
      </c>
      <c r="I21" s="279">
        <f>HLOOKUP($A21,Retention!$C$3:$AX$6,3,FALSE)</f>
        <v>0</v>
      </c>
      <c r="J21" s="279">
        <f>HLOOKUP($A21,Retention!$C$3:$AX$6,4,FALSE)</f>
        <v>0</v>
      </c>
      <c r="L21" s="279">
        <f>HLOOKUP($A21,Margins!$B$7:$BU$13,7,FALSE)</f>
        <v>0.73172207759420094</v>
      </c>
      <c r="M21" s="279">
        <f>HLOOKUP(A21,Margins!$B$7:$CO$27,21)</f>
        <v>0.71979170924613167</v>
      </c>
      <c r="O21" s="279">
        <f>HLOOKUP(A21,Margins!$B$7:$CO$49,29)</f>
        <v>0</v>
      </c>
      <c r="P21" s="436">
        <f>HLOOKUP(A21,'Rule of 40'!$B$8:$CD$21,10)*100</f>
        <v>-37.63624826947931</v>
      </c>
      <c r="Q21" s="279">
        <f>HLOOKUP(A21,'OpEx Profile'!$B$7:$BU$23,11)</f>
        <v>0.64803592885197348</v>
      </c>
      <c r="R21" s="279">
        <f>HLOOKUP(A21,'OpEx Profile'!$B$7:$BU$23,10)</f>
        <v>0.27117106499620108</v>
      </c>
      <c r="S21" s="279">
        <f>HLOOKUP(A21,'OpEx Profile'!$B$7:$BU$23,12)</f>
        <v>0.27375422427426938</v>
      </c>
      <c r="T21" s="279">
        <f>HLOOKUP(A21,'Rule of 40'!$B$8:$CD$19,8)</f>
        <v>-0.46302602957680861</v>
      </c>
      <c r="U21" s="433">
        <f>HLOOKUP(A21,'LTV to CAC Ratio'!$B$7:$BI$15,8,FALSE)</f>
        <v>7.509024295086359</v>
      </c>
      <c r="V21" s="433">
        <f>HLOOKUP(A21,'CAC Payback Period'!$B$8:$CO$23,15)</f>
        <v>30.788627044550473</v>
      </c>
      <c r="W21" s="430">
        <f>HLOOKUP(A21,'Cost of ARR'!$B$25:$CO$36,8)</f>
        <v>1.6341919933766011</v>
      </c>
      <c r="X21" s="429">
        <f>HLOOKUP(A21,'SaaS Magic Number'!$B$10:$CH$14,5)</f>
        <v>0.37549813300740253</v>
      </c>
      <c r="Y21" s="239">
        <f>HLOOKUP(A21,'Rev to FTE'!$B$5:$BA$8,4,FALSE)/1000</f>
        <v>122.20451573050632</v>
      </c>
    </row>
    <row r="22" spans="1:25" x14ac:dyDescent="0.3">
      <c r="A22" s="322">
        <f t="shared" si="0"/>
        <v>45170</v>
      </c>
      <c r="B22" t="s">
        <v>636</v>
      </c>
      <c r="C22" s="207">
        <f>HLOOKUP($A22,Bookings!$B$5:$CU$12,6,FALSE)</f>
        <v>0.29280626509601215</v>
      </c>
      <c r="D22" s="207">
        <f>HLOOKUP($A22,Bookings!$B$5:$CU$12,7,FALSE)</f>
        <v>0.64713357554779949</v>
      </c>
      <c r="E22" s="207">
        <f>HLOOKUP(A22,CARR!$B$6:$BI$17,11,FALSE)</f>
        <v>0.9635869424701291</v>
      </c>
      <c r="F22" s="207">
        <f>HLOOKUP($A22,Bookings!$B$5:$CU$12,8,FALSE)</f>
        <v>0.20588235294117646</v>
      </c>
      <c r="G22" s="239">
        <f>HLOOKUP($A22,ARPA!$B$5:$BV$18,2,FALSE)</f>
        <v>710.63368883582484</v>
      </c>
      <c r="H22" s="279">
        <f>HLOOKUP($A22,Retention!$C$3:$AX$6,2,FALSE)</f>
        <v>0</v>
      </c>
      <c r="I22" s="279">
        <f>HLOOKUP($A22,Retention!$C$3:$AX$6,3,FALSE)</f>
        <v>0</v>
      </c>
      <c r="J22" s="279">
        <f>HLOOKUP($A22,Retention!$C$3:$AX$6,4,FALSE)</f>
        <v>0</v>
      </c>
      <c r="L22" s="279">
        <f>HLOOKUP($A22,Margins!$B$7:$BU$13,7,FALSE)</f>
        <v>0.73308981087292513</v>
      </c>
      <c r="M22" s="279">
        <f>HLOOKUP(A22,Margins!$B$7:$CO$27,21)</f>
        <v>0.72141567945568963</v>
      </c>
      <c r="O22" s="279">
        <f>HLOOKUP(A22,Margins!$B$7:$CO$49,29)</f>
        <v>0</v>
      </c>
      <c r="P22" s="436">
        <f>HLOOKUP(A22,'Rule of 40'!$B$8:$CD$21,10)*100</f>
        <v>-39.70204443443361</v>
      </c>
      <c r="Q22" s="279">
        <f>HLOOKUP(A22,'OpEx Profile'!$B$7:$BU$23,11)</f>
        <v>0.67771437214393759</v>
      </c>
      <c r="R22" s="279">
        <f>HLOOKUP(A22,'OpEx Profile'!$B$7:$BU$23,10)</f>
        <v>0.26437016805887231</v>
      </c>
      <c r="S22" s="279">
        <f>HLOOKUP(A22,'OpEx Profile'!$B$7:$BU$23,12)</f>
        <v>0.26688854240119131</v>
      </c>
      <c r="T22" s="279">
        <f>HLOOKUP(A22,'Rule of 40'!$B$8:$CD$19,8)</f>
        <v>-0.47306729300206052</v>
      </c>
      <c r="U22" s="433">
        <f>HLOOKUP(A22,'LTV to CAC Ratio'!$B$7:$BI$15,8,FALSE)</f>
        <v>7.6549658031613221</v>
      </c>
      <c r="V22" s="433">
        <f>HLOOKUP(A22,'CAC Payback Period'!$B$8:$CO$23,15)</f>
        <v>29.202581426999945</v>
      </c>
      <c r="W22" s="430">
        <f>HLOOKUP(A22,'Cost of ARR'!$B$25:$CO$36,8)</f>
        <v>1.738400662210146</v>
      </c>
      <c r="X22" s="429">
        <f>HLOOKUP(A22,'SaaS Magic Number'!$B$10:$CH$14,5)</f>
        <v>0.50451443137973317</v>
      </c>
      <c r="Y22" s="239">
        <f>HLOOKUP(A22,'Rev to FTE'!$B$5:$BA$8,4,FALSE)/1000</f>
        <v>116.94216139513024</v>
      </c>
    </row>
    <row r="23" spans="1:25" x14ac:dyDescent="0.3">
      <c r="A23" s="322">
        <f t="shared" si="0"/>
        <v>45200</v>
      </c>
      <c r="B23" t="s">
        <v>635</v>
      </c>
      <c r="C23" s="207">
        <f>HLOOKUP($A23,Bookings!$B$5:$CU$12,6,FALSE)</f>
        <v>0.64</v>
      </c>
      <c r="D23" s="207">
        <f>HLOOKUP($A23,Bookings!$B$5:$CU$12,7,FALSE)</f>
        <v>0.10297092688453524</v>
      </c>
      <c r="E23" s="207">
        <f>HLOOKUP(A23,CARR!$B$6:$BI$17,11,FALSE)</f>
        <v>0.68172279456399809</v>
      </c>
      <c r="F23" s="207">
        <f>HLOOKUP($A23,Bookings!$B$5:$CU$12,8,FALSE)</f>
        <v>0.64</v>
      </c>
      <c r="G23" s="239">
        <f>HLOOKUP($A23,ARPA!$B$5:$BV$18,2,FALSE)</f>
        <v>749.01996236604759</v>
      </c>
      <c r="H23" s="279">
        <f>HLOOKUP($A23,Retention!$C$3:$AX$6,2,FALSE)</f>
        <v>0</v>
      </c>
      <c r="I23" s="279">
        <f>HLOOKUP($A23,Retention!$C$3:$AX$6,3,FALSE)</f>
        <v>0</v>
      </c>
      <c r="J23" s="279">
        <f>HLOOKUP($A23,Retention!$C$3:$AX$6,4,FALSE)</f>
        <v>0</v>
      </c>
      <c r="L23" s="279">
        <f>HLOOKUP($A23,Margins!$B$7:$BU$13,7,FALSE)</f>
        <v>0.73336220172813826</v>
      </c>
      <c r="M23" s="279">
        <f>HLOOKUP(A23,Margins!$B$7:$CO$27,21)</f>
        <v>0.72192475884107266</v>
      </c>
      <c r="O23" s="279">
        <f>HLOOKUP(A23,Margins!$B$7:$CO$49,29)</f>
        <v>0</v>
      </c>
      <c r="P23" s="436">
        <f>HLOOKUP(A23,'Rule of 40'!$B$8:$CD$21,10)*100</f>
        <v>-41.455142212640354</v>
      </c>
      <c r="Q23" s="279">
        <f>HLOOKUP(A23,'OpEx Profile'!$B$7:$BU$23,11)</f>
        <v>0.72352099051671925</v>
      </c>
      <c r="R23" s="279">
        <f>HLOOKUP(A23,'OpEx Profile'!$B$7:$BU$23,10)</f>
        <v>0.260241084969562</v>
      </c>
      <c r="S23" s="279">
        <f>HLOOKUP(A23,'OpEx Profile'!$B$7:$BU$23,12)</f>
        <v>0.26272012591437338</v>
      </c>
      <c r="T23" s="279">
        <f>HLOOKUP(A23,'Rule of 40'!$B$8:$CD$19,8)</f>
        <v>-0.50695143290522526</v>
      </c>
      <c r="U23" s="433">
        <f>HLOOKUP(A23,'LTV to CAC Ratio'!$B$7:$BI$15,8,FALSE)</f>
        <v>7.509024295086359</v>
      </c>
      <c r="V23" s="433">
        <f>HLOOKUP(A23,'CAC Payback Period'!$B$8:$CO$23,15)</f>
        <v>28.490233860470862</v>
      </c>
      <c r="W23" s="430">
        <f>HLOOKUP(A23,'Cost of ARR'!$B$25:$CO$36,8)</f>
        <v>1.8695651478056881</v>
      </c>
      <c r="X23" s="429">
        <f>HLOOKUP(A23,'SaaS Magic Number'!$B$10:$CH$14,5)</f>
        <v>0.45304886956958662</v>
      </c>
      <c r="Y23" s="239">
        <f>HLOOKUP(A23,'Rev to FTE'!$B$5:$BA$8,4,FALSE)/1000</f>
        <v>118.33214618218445</v>
      </c>
    </row>
    <row r="24" spans="1:25" x14ac:dyDescent="0.3">
      <c r="A24" s="322">
        <f t="shared" si="0"/>
        <v>45231</v>
      </c>
      <c r="B24" t="s">
        <v>634</v>
      </c>
      <c r="C24" s="207">
        <f>HLOOKUP($A24,Bookings!$B$5:$CU$12,6,FALSE)</f>
        <v>0.63636363636363635</v>
      </c>
      <c r="D24" s="207">
        <f>HLOOKUP($A24,Bookings!$B$5:$CU$12,7,FALSE)</f>
        <v>0.10354531120773608</v>
      </c>
      <c r="E24" s="207">
        <f>HLOOKUP(A24,CARR!$B$6:$BI$17,11,FALSE)</f>
        <v>0.47863344996103302</v>
      </c>
      <c r="F24" s="207">
        <f>HLOOKUP($A24,Bookings!$B$5:$CU$12,8,FALSE)</f>
        <v>0.63636363636363635</v>
      </c>
      <c r="G24" s="239">
        <f>HLOOKUP($A24,ARPA!$B$5:$BV$18,2,FALSE)</f>
        <v>745.33797977707593</v>
      </c>
      <c r="H24" s="279">
        <f>HLOOKUP($A24,Retention!$C$3:$AX$6,2,FALSE)</f>
        <v>0</v>
      </c>
      <c r="I24" s="279">
        <f>HLOOKUP($A24,Retention!$C$3:$AX$6,3,FALSE)</f>
        <v>0</v>
      </c>
      <c r="J24" s="279">
        <f>HLOOKUP($A24,Retention!$C$3:$AX$6,4,FALSE)</f>
        <v>0</v>
      </c>
      <c r="L24" s="279">
        <f>HLOOKUP($A24,Margins!$B$7:$BU$13,7,FALSE)</f>
        <v>0.73740741453389624</v>
      </c>
      <c r="M24" s="279">
        <f>HLOOKUP(A24,Margins!$B$7:$CO$27,21)</f>
        <v>0.72638142128878724</v>
      </c>
      <c r="O24" s="279">
        <f>HLOOKUP(A24,Margins!$B$7:$CO$49,29)</f>
        <v>0</v>
      </c>
      <c r="P24" s="436">
        <f>HLOOKUP(A24,'Rule of 40'!$B$8:$CD$21,10)*100</f>
        <v>-43.287918338079386</v>
      </c>
      <c r="Q24" s="279">
        <f>HLOOKUP(A24,'OpEx Profile'!$B$7:$BU$23,11)</f>
        <v>0.74389613423631429</v>
      </c>
      <c r="R24" s="279">
        <f>HLOOKUP(A24,'OpEx Profile'!$B$7:$BU$23,10)</f>
        <v>0.25463920922263344</v>
      </c>
      <c r="S24" s="279">
        <f>HLOOKUP(A24,'OpEx Profile'!$B$7:$BU$23,12)</f>
        <v>0.25838466647058861</v>
      </c>
      <c r="T24" s="279">
        <f>HLOOKUP(A24,'Rule of 40'!$B$8:$CD$19,8)</f>
        <v>-0.5124413105877651</v>
      </c>
      <c r="U24" s="433">
        <f>HLOOKUP(A24,'LTV to CAC Ratio'!$B$7:$BI$15,8,FALSE)</f>
        <v>7.497741109465041</v>
      </c>
      <c r="V24" s="433">
        <f>HLOOKUP(A24,'CAC Payback Period'!$B$8:$CO$23,15)</f>
        <v>28.490233860470862</v>
      </c>
      <c r="W24" s="430">
        <f>HLOOKUP(A24,'Cost of ARR'!$B$25:$CO$36,8)</f>
        <v>1.9329344313709007</v>
      </c>
      <c r="X24" s="429">
        <f>HLOOKUP(A24,'SaaS Magic Number'!$B$10:$CH$14,5)</f>
        <v>0.34998001177306587</v>
      </c>
      <c r="Y24" s="239">
        <f>HLOOKUP(A24,'Rev to FTE'!$B$5:$BA$8,4,FALSE)/1000</f>
        <v>112.09705731716761</v>
      </c>
    </row>
    <row r="25" spans="1:25" x14ac:dyDescent="0.3">
      <c r="A25" s="322">
        <f t="shared" si="0"/>
        <v>45261</v>
      </c>
      <c r="B25" t="s">
        <v>633</v>
      </c>
      <c r="C25" s="207">
        <f>HLOOKUP($A25,Bookings!$B$5:$CU$12,6,FALSE)</f>
        <v>0.9</v>
      </c>
      <c r="D25" s="207">
        <f>HLOOKUP($A25,Bookings!$B$5:$CU$12,7,FALSE)</f>
        <v>0.10411831373899816</v>
      </c>
      <c r="E25" s="207">
        <f>HLOOKUP(A25,CARR!$B$6:$BI$17,11,FALSE)</f>
        <v>0.34858270368076588</v>
      </c>
      <c r="F25" s="207">
        <f>HLOOKUP($A25,Bookings!$B$5:$CU$12,8,FALSE)</f>
        <v>0.9</v>
      </c>
      <c r="G25" s="239">
        <f>HLOOKUP($A25,ARPA!$B$5:$BV$18,2,FALSE)</f>
        <v>814.69436589085637</v>
      </c>
      <c r="H25" s="279">
        <f>HLOOKUP($A25,Retention!$C$3:$AX$6,2,FALSE)</f>
        <v>0</v>
      </c>
      <c r="I25" s="279">
        <f>HLOOKUP($A25,Retention!$C$3:$AX$6,3,FALSE)</f>
        <v>0</v>
      </c>
      <c r="J25" s="279">
        <f>HLOOKUP($A25,Retention!$C$3:$AX$6,4,FALSE)</f>
        <v>0</v>
      </c>
      <c r="L25" s="279">
        <f>HLOOKUP($A25,Margins!$B$7:$BU$13,7,FALSE)</f>
        <v>0.74450045631850748</v>
      </c>
      <c r="M25" s="279">
        <f>HLOOKUP(A25,Margins!$B$7:$CO$27,21)</f>
        <v>0.73415813860511536</v>
      </c>
      <c r="O25" s="279">
        <f>HLOOKUP(A25,Margins!$B$7:$CO$49,29)</f>
        <v>0</v>
      </c>
      <c r="P25" s="436">
        <f>HLOOKUP(A25,'Rule of 40'!$B$8:$CD$21,10)*100</f>
        <v>-43.895094377025032</v>
      </c>
      <c r="Q25" s="279">
        <f>HLOOKUP(A25,'OpEx Profile'!$B$7:$BU$23,11)</f>
        <v>0.7461392474398526</v>
      </c>
      <c r="R25" s="279">
        <f>HLOOKUP(A25,'OpEx Profile'!$B$7:$BU$23,10)</f>
        <v>0.24548958237076299</v>
      </c>
      <c r="S25" s="279">
        <f>HLOOKUP(A25,'OpEx Profile'!$B$7:$BU$23,12)</f>
        <v>0.24782810138782344</v>
      </c>
      <c r="T25" s="279">
        <f>HLOOKUP(A25,'Rule of 40'!$B$8:$CD$19,8)</f>
        <v>-0.48697561547223917</v>
      </c>
      <c r="U25" s="433">
        <f>HLOOKUP(A25,'LTV to CAC Ratio'!$B$7:$BI$15,8,FALSE)</f>
        <v>7.3894279984297118</v>
      </c>
      <c r="V25" s="433">
        <f>HLOOKUP(A25,'CAC Payback Period'!$B$8:$CO$23,15)</f>
        <v>28.490233860470862</v>
      </c>
      <c r="W25" s="430">
        <f>HLOOKUP(A25,'Cost of ARR'!$B$25:$CO$36,8)</f>
        <v>2.009537057435629</v>
      </c>
      <c r="X25" s="429">
        <f>HLOOKUP(A25,'SaaS Magic Number'!$B$10:$CH$14,5)</f>
        <v>0.45393711252699154</v>
      </c>
      <c r="Y25" s="239">
        <f>HLOOKUP(A25,'Rev to FTE'!$B$5:$BA$8,4,FALSE)/1000</f>
        <v>117.86433012430555</v>
      </c>
    </row>
    <row r="26" spans="1:25" x14ac:dyDescent="0.3">
      <c r="A26" s="322">
        <f t="shared" si="0"/>
        <v>45292</v>
      </c>
      <c r="B26" t="s">
        <v>715</v>
      </c>
      <c r="C26" s="207">
        <f>HLOOKUP($A26,Bookings!$B$5:$CU$12,6,FALSE)</f>
        <v>0.33333333333333331</v>
      </c>
      <c r="D26" s="207">
        <f>HLOOKUP($A26,Bookings!$B$5:$CU$12,7,FALSE)</f>
        <v>0.10468988751436434</v>
      </c>
      <c r="E26" s="207">
        <f>HLOOKUP(A26,CARR!$B$6:$BI$17,11,FALSE)</f>
        <v>0.22388970675053246</v>
      </c>
      <c r="F26" s="207">
        <f>HLOOKUP($A26,Bookings!$B$5:$CU$12,8,FALSE)</f>
        <v>0.33333333333333331</v>
      </c>
      <c r="G26" s="239">
        <f>HLOOKUP($A26,ARPA!$B$5:$BV$18,2,FALSE)</f>
        <v>782.88312896494892</v>
      </c>
      <c r="H26" s="279">
        <f>HLOOKUP($A26,Retention!$C$3:$AX$6,2,FALSE)</f>
        <v>0</v>
      </c>
      <c r="I26" s="279">
        <f>HLOOKUP($A26,Retention!$C$3:$AX$6,3,FALSE)</f>
        <v>0</v>
      </c>
      <c r="J26" s="279">
        <f>HLOOKUP($A26,Retention!$C$3:$AX$6,4,FALSE)</f>
        <v>0</v>
      </c>
      <c r="L26" s="279">
        <f>HLOOKUP($A26,Margins!$B$7:$BU$13,7,FALSE)</f>
        <v>0.74781779962730832</v>
      </c>
      <c r="M26" s="279">
        <f>HLOOKUP(A26,Margins!$B$7:$CO$27,21)</f>
        <v>0.73776620578232155</v>
      </c>
      <c r="O26" s="279">
        <f>HLOOKUP(A26,Margins!$B$7:$CO$49,29)</f>
        <v>0</v>
      </c>
      <c r="P26" s="436">
        <f>HLOOKUP(A26,'Rule of 40'!$B$8:$CD$21,10)*100</f>
        <v>-45.40445377590904</v>
      </c>
      <c r="Q26" s="279">
        <f>HLOOKUP(A26,'OpEx Profile'!$B$7:$BU$23,11)</f>
        <v>0.77298762603642512</v>
      </c>
      <c r="R26" s="279">
        <f>HLOOKUP(A26,'OpEx Profile'!$B$7:$BU$23,10)</f>
        <v>0.24207267179051759</v>
      </c>
      <c r="S26" s="279">
        <f>HLOOKUP(A26,'OpEx Profile'!$B$7:$BU$23,12)</f>
        <v>0.24437864152261718</v>
      </c>
      <c r="T26" s="279">
        <f>HLOOKUP(A26,'Rule of 40'!$B$8:$CD$19,8)</f>
        <v>-0.5039126575372046</v>
      </c>
      <c r="U26" s="433">
        <f>HLOOKUP(A26,'LTV to CAC Ratio'!$B$7:$BI$15,8,FALSE)</f>
        <v>6.6747401227720662</v>
      </c>
      <c r="V26" s="433">
        <f>HLOOKUP(A26,'CAC Payback Period'!$B$8:$CO$23,15)</f>
        <v>29.585021486117761</v>
      </c>
      <c r="W26" s="430">
        <f>HLOOKUP(A26,'Cost of ARR'!$B$25:$CO$36,8)</f>
        <v>2.0932942515274693</v>
      </c>
      <c r="X26" s="429">
        <f>HLOOKUP(A26,'SaaS Magic Number'!$B$10:$CH$14,5)</f>
        <v>0.41493502010683764</v>
      </c>
      <c r="Y26" s="239">
        <f>HLOOKUP(A26,'Rev to FTE'!$B$5:$BA$8,4,FALSE)/1000</f>
        <v>106.02823421281943</v>
      </c>
    </row>
    <row r="27" spans="1:25" x14ac:dyDescent="0.3">
      <c r="A27" s="322">
        <f t="shared" si="0"/>
        <v>45323</v>
      </c>
      <c r="B27" t="s">
        <v>716</v>
      </c>
      <c r="C27" s="207">
        <f>HLOOKUP($A27,Bookings!$B$5:$CU$12,6,FALSE)</f>
        <v>0.40909090909090912</v>
      </c>
      <c r="D27" s="207">
        <f>HLOOKUP($A27,Bookings!$B$5:$CU$12,7,FALSE)</f>
        <v>0.10525998606311059</v>
      </c>
      <c r="E27" s="207">
        <f>HLOOKUP(A27,CARR!$B$6:$BI$17,11,FALSE)</f>
        <v>0.23051079269484037</v>
      </c>
      <c r="F27" s="207">
        <f>HLOOKUP($A27,Bookings!$B$5:$CU$12,8,FALSE)</f>
        <v>0.40909090909090912</v>
      </c>
      <c r="G27" s="239">
        <f>HLOOKUP($A27,ARPA!$B$5:$BV$18,2,FALSE)</f>
        <v>777.696813638295</v>
      </c>
      <c r="H27" s="279">
        <f>HLOOKUP($A27,Retention!$C$3:$AX$6,2,FALSE)</f>
        <v>0</v>
      </c>
      <c r="I27" s="279">
        <f>HLOOKUP($A27,Retention!$C$3:$AX$6,3,FALSE)</f>
        <v>0</v>
      </c>
      <c r="J27" s="279">
        <f>HLOOKUP($A27,Retention!$C$3:$AX$6,4,FALSE)</f>
        <v>0</v>
      </c>
      <c r="L27" s="279">
        <f>HLOOKUP($A27,Margins!$B$7:$BU$13,7,FALSE)</f>
        <v>0.752520646166698</v>
      </c>
      <c r="M27" s="279">
        <f>HLOOKUP(A27,Margins!$B$7:$CO$27,21)</f>
        <v>0.74279494807871327</v>
      </c>
      <c r="O27" s="279">
        <f>HLOOKUP(A27,Margins!$B$7:$CO$49,29)</f>
        <v>0</v>
      </c>
      <c r="P27" s="436">
        <f>HLOOKUP(A27,'Rule of 40'!$B$8:$CD$21,10)*100</f>
        <v>-47.086482660385528</v>
      </c>
      <c r="Q27" s="279">
        <f>HLOOKUP(A27,'OpEx Profile'!$B$7:$BU$23,11)</f>
        <v>0.78499584307639247</v>
      </c>
      <c r="R27" s="279">
        <f>HLOOKUP(A27,'OpEx Profile'!$B$7:$BU$23,10)</f>
        <v>0.23705064060072717</v>
      </c>
      <c r="S27" s="279">
        <f>HLOOKUP(A27,'OpEx Profile'!$B$7:$BU$23,12)</f>
        <v>0.24053738972581629</v>
      </c>
      <c r="T27" s="279">
        <f>HLOOKUP(A27,'Rule of 40'!$B$8:$CD$19,8)</f>
        <v>-0.50257675784157696</v>
      </c>
      <c r="U27" s="433">
        <f>HLOOKUP(A27,'LTV to CAC Ratio'!$B$7:$BI$15,8,FALSE)</f>
        <v>6.1286252610299456</v>
      </c>
      <c r="V27" s="433">
        <f>HLOOKUP(A27,'CAC Payback Period'!$B$8:$CO$23,15)</f>
        <v>30.537736963168655</v>
      </c>
      <c r="W27" s="430">
        <f>HLOOKUP(A27,'Cost of ARR'!$B$25:$CO$36,8)</f>
        <v>2.1356952885464828</v>
      </c>
      <c r="X27" s="429">
        <f>HLOOKUP(A27,'SaaS Magic Number'!$B$10:$CH$14,5)</f>
        <v>0.39896707220756039</v>
      </c>
      <c r="Y27" s="239">
        <f>HLOOKUP(A27,'Rev to FTE'!$B$5:$BA$8,4,FALSE)/1000</f>
        <v>105.35175830064718</v>
      </c>
    </row>
    <row r="28" spans="1:25" x14ac:dyDescent="0.3">
      <c r="A28" s="322">
        <f t="shared" si="0"/>
        <v>45352</v>
      </c>
      <c r="B28" t="s">
        <v>717</v>
      </c>
      <c r="C28" s="207">
        <f>HLOOKUP($A28,Bookings!$B$5:$CU$12,6,FALSE)</f>
        <v>0.34615384615384615</v>
      </c>
      <c r="D28" s="207">
        <f>HLOOKUP($A28,Bookings!$B$5:$CU$12,7,FALSE)</f>
        <v>0.10605363207482715</v>
      </c>
      <c r="E28" s="207">
        <f>HLOOKUP(A28,CARR!$B$6:$BI$17,11,FALSE)</f>
        <v>0.25650311437991624</v>
      </c>
      <c r="F28" s="207">
        <f>HLOOKUP($A28,Bookings!$B$5:$CU$12,8,FALSE)</f>
        <v>0.34615384615384615</v>
      </c>
      <c r="G28" s="239">
        <f>HLOOKUP($A28,ARPA!$B$5:$BV$18,2,FALSE)</f>
        <v>841.95598153165611</v>
      </c>
      <c r="H28" s="279">
        <f>HLOOKUP($A28,Retention!$C$3:$AX$6,2,FALSE)</f>
        <v>0</v>
      </c>
      <c r="I28" s="279">
        <f>HLOOKUP($A28,Retention!$C$3:$AX$6,3,FALSE)</f>
        <v>0</v>
      </c>
      <c r="J28" s="279">
        <f>HLOOKUP($A28,Retention!$C$3:$AX$6,4,FALSE)</f>
        <v>0</v>
      </c>
      <c r="L28" s="279">
        <f>HLOOKUP($A28,Margins!$B$7:$BU$13,7,FALSE)</f>
        <v>0.75749779449626375</v>
      </c>
      <c r="M28" s="279">
        <f>HLOOKUP(A28,Margins!$B$7:$CO$27,21)</f>
        <v>0.74823331830697271</v>
      </c>
      <c r="O28" s="279">
        <f>HLOOKUP(A28,Margins!$B$7:$CO$49,29)</f>
        <v>0</v>
      </c>
      <c r="P28" s="436">
        <f>HLOOKUP(A28,'Rule of 40'!$B$8:$CD$21,10)*100</f>
        <v>-47.756440735480979</v>
      </c>
      <c r="Q28" s="279">
        <f>HLOOKUP(A28,'OpEx Profile'!$B$7:$BU$23,11)</f>
        <v>0.80518890076977179</v>
      </c>
      <c r="R28" s="279">
        <f>HLOOKUP(A28,'OpEx Profile'!$B$7:$BU$23,10)</f>
        <v>0.23445794639363954</v>
      </c>
      <c r="S28" s="279">
        <f>HLOOKUP(A28,'OpEx Profile'!$B$7:$BU$23,12)</f>
        <v>0.23790655989405673</v>
      </c>
      <c r="T28" s="279">
        <f>HLOOKUP(A28,'Rule of 40'!$B$8:$CD$19,8)</f>
        <v>-0.51522727895325338</v>
      </c>
      <c r="U28" s="433">
        <f>HLOOKUP(A28,'LTV to CAC Ratio'!$B$7:$BI$15,8,FALSE)</f>
        <v>5.5984130916486485</v>
      </c>
      <c r="V28" s="433">
        <f>HLOOKUP(A28,'CAC Payback Period'!$B$8:$CO$23,15)</f>
        <v>34.165688753334038</v>
      </c>
      <c r="W28" s="430">
        <f>HLOOKUP(A28,'Cost of ARR'!$B$25:$CO$36,8)</f>
        <v>2.1954077921600468</v>
      </c>
      <c r="X28" s="429">
        <f>HLOOKUP(A28,'SaaS Magic Number'!$B$10:$CH$14,5)</f>
        <v>0.20889877466760062</v>
      </c>
      <c r="Y28" s="239">
        <f>HLOOKUP(A28,'Rev to FTE'!$B$5:$BA$8,4,FALSE)/1000</f>
        <v>110.14180819347234</v>
      </c>
    </row>
    <row r="29" spans="1:25" x14ac:dyDescent="0.3">
      <c r="A29" s="322">
        <f t="shared" si="0"/>
        <v>45383</v>
      </c>
      <c r="B29" t="s">
        <v>718</v>
      </c>
      <c r="C29" s="207">
        <f>HLOOKUP($A29,Bookings!$B$5:$CU$12,6,FALSE)</f>
        <v>0.55555555555555558</v>
      </c>
      <c r="D29" s="207">
        <f>HLOOKUP($A29,Bookings!$B$5:$CU$12,7,FALSE)</f>
        <v>0.10706833394099617</v>
      </c>
      <c r="E29" s="207">
        <f>HLOOKUP(A29,CARR!$B$6:$BI$17,11,FALSE)</f>
        <v>0.26322430895385207</v>
      </c>
      <c r="F29" s="207">
        <f>HLOOKUP($A29,Bookings!$B$5:$CU$12,8,FALSE)</f>
        <v>0.55555555555555558</v>
      </c>
      <c r="G29" s="239">
        <f>HLOOKUP($A29,ARPA!$B$5:$BV$18,2,FALSE)</f>
        <v>853.09690138734504</v>
      </c>
      <c r="H29" s="279">
        <f>HLOOKUP($A29,Retention!$C$3:$AX$6,2,FALSE)</f>
        <v>0</v>
      </c>
      <c r="I29" s="279">
        <f>HLOOKUP($A29,Retention!$C$3:$AX$6,3,FALSE)</f>
        <v>0</v>
      </c>
      <c r="J29" s="279">
        <f>HLOOKUP($A29,Retention!$C$3:$AX$6,4,FALSE)</f>
        <v>0</v>
      </c>
      <c r="L29" s="279">
        <f>HLOOKUP($A29,Margins!$B$7:$BU$13,7,FALSE)</f>
        <v>0.7627182219844395</v>
      </c>
      <c r="M29" s="279">
        <f>HLOOKUP(A29,Margins!$B$7:$CO$27,21)</f>
        <v>0.75384910037309527</v>
      </c>
      <c r="O29" s="279">
        <f>HLOOKUP(A29,Margins!$B$7:$CO$49,29)</f>
        <v>0</v>
      </c>
      <c r="P29" s="436">
        <f>HLOOKUP(A29,'Rule of 40'!$B$8:$CD$21,10)*100</f>
        <v>-48.629029212979205</v>
      </c>
      <c r="Q29" s="279">
        <f>HLOOKUP(A29,'OpEx Profile'!$B$7:$BU$23,11)</f>
        <v>0.79472921535119567</v>
      </c>
      <c r="R29" s="279">
        <f>HLOOKUP(A29,'OpEx Profile'!$B$7:$BU$23,10)</f>
        <v>0.22743046649002877</v>
      </c>
      <c r="S29" s="279">
        <f>HLOOKUP(A29,'OpEx Profile'!$B$7:$BU$23,12)</f>
        <v>0.23077896230402131</v>
      </c>
      <c r="T29" s="279">
        <f>HLOOKUP(A29,'Rule of 40'!$B$8:$CD$19,8)</f>
        <v>-0.48339284061400017</v>
      </c>
      <c r="U29" s="433">
        <f>HLOOKUP(A29,'LTV to CAC Ratio'!$B$7:$BI$15,8,FALSE)</f>
        <v>5.5984130916486485</v>
      </c>
      <c r="V29" s="433">
        <f>HLOOKUP(A29,'CAC Payback Period'!$B$8:$CO$23,15)</f>
        <v>35.547572234150259</v>
      </c>
      <c r="W29" s="430">
        <f>HLOOKUP(A29,'Cost of ARR'!$B$25:$CO$36,8)</f>
        <v>2.207828029139089</v>
      </c>
      <c r="X29" s="429">
        <f>HLOOKUP(A29,'SaaS Magic Number'!$B$10:$CH$14,5)</f>
        <v>0.27615290006894883</v>
      </c>
      <c r="Y29" s="239">
        <f>HLOOKUP(A29,'Rev to FTE'!$B$5:$BA$8,4,FALSE)/1000</f>
        <v>108.13431445559327</v>
      </c>
    </row>
    <row r="30" spans="1:25" x14ac:dyDescent="0.3">
      <c r="A30" s="322">
        <f t="shared" si="0"/>
        <v>45413</v>
      </c>
      <c r="B30" t="s">
        <v>719</v>
      </c>
      <c r="C30" s="207">
        <f>HLOOKUP($A30,Bookings!$B$5:$CU$12,6,FALSE)</f>
        <v>0.87878787878787878</v>
      </c>
      <c r="D30" s="207">
        <f>HLOOKUP($A30,Bookings!$B$5:$CU$12,7,FALSE)</f>
        <v>0.1083015736513276</v>
      </c>
      <c r="E30" s="207">
        <f>HLOOKUP(A30,CARR!$B$6:$BI$17,11,FALSE)</f>
        <v>0.29657615245695318</v>
      </c>
      <c r="F30" s="207">
        <f>HLOOKUP($A30,Bookings!$B$5:$CU$12,8,FALSE)</f>
        <v>0.87878787878787878</v>
      </c>
      <c r="G30" s="239">
        <f>HLOOKUP($A30,ARPA!$B$5:$BV$18,2,FALSE)</f>
        <v>904.37251813475439</v>
      </c>
      <c r="H30" s="279">
        <f>HLOOKUP($A30,Retention!$C$3:$AX$6,2,FALSE)</f>
        <v>0</v>
      </c>
      <c r="I30" s="279">
        <f>HLOOKUP($A30,Retention!$C$3:$AX$6,3,FALSE)</f>
        <v>0</v>
      </c>
      <c r="J30" s="279">
        <f>HLOOKUP($A30,Retention!$C$3:$AX$6,4,FALSE)</f>
        <v>0</v>
      </c>
      <c r="L30" s="279">
        <f>HLOOKUP($A30,Margins!$B$7:$BU$13,7,FALSE)</f>
        <v>0.76828514379201907</v>
      </c>
      <c r="M30" s="279">
        <f>HLOOKUP(A30,Margins!$B$7:$CO$27,21)</f>
        <v>0.75990098463616373</v>
      </c>
      <c r="O30" s="279">
        <f>HLOOKUP(A30,Margins!$B$7:$CO$49,29)</f>
        <v>0</v>
      </c>
      <c r="P30" s="436">
        <f>HLOOKUP(A30,'Rule of 40'!$B$8:$CD$21,10)*100</f>
        <v>-48.187707975247179</v>
      </c>
      <c r="Q30" s="279">
        <f>HLOOKUP(A30,'OpEx Profile'!$B$7:$BU$23,11)</f>
        <v>0.78563149554260781</v>
      </c>
      <c r="R30" s="279">
        <f>HLOOKUP(A30,'OpEx Profile'!$B$7:$BU$23,10)</f>
        <v>0.22121541238949025</v>
      </c>
      <c r="S30" s="279">
        <f>HLOOKUP(A30,'OpEx Profile'!$B$7:$BU$23,12)</f>
        <v>0.2210704853152583</v>
      </c>
      <c r="T30" s="279">
        <f>HLOOKUP(A30,'Rule of 40'!$B$8:$CD$19,8)</f>
        <v>-0.45204415635781575</v>
      </c>
      <c r="U30" s="433">
        <f>HLOOKUP(A30,'LTV to CAC Ratio'!$B$7:$BI$15,8,FALSE)</f>
        <v>5.6785134139740467</v>
      </c>
      <c r="V30" s="433">
        <f>HLOOKUP(A30,'CAC Payback Period'!$B$8:$CO$23,15)</f>
        <v>35.547572234150259</v>
      </c>
      <c r="W30" s="430">
        <f>HLOOKUP(A30,'Cost of ARR'!$B$25:$CO$36,8)</f>
        <v>2.2692272097326716</v>
      </c>
      <c r="X30" s="429">
        <f>HLOOKUP(A30,'SaaS Magic Number'!$B$10:$CH$14,5)</f>
        <v>0.46330634148043331</v>
      </c>
      <c r="Y30" s="239">
        <f>HLOOKUP(A30,'Rev to FTE'!$B$5:$BA$8,4,FALSE)/1000</f>
        <v>114.41296140425564</v>
      </c>
    </row>
    <row r="31" spans="1:25" x14ac:dyDescent="0.3">
      <c r="A31" s="322">
        <f t="shared" si="0"/>
        <v>45444</v>
      </c>
      <c r="B31" t="s">
        <v>720</v>
      </c>
      <c r="C31" s="207">
        <f>HLOOKUP($A31,Bookings!$B$5:$CU$12,6,FALSE)</f>
        <v>0.67647058823529416</v>
      </c>
      <c r="D31" s="207">
        <f>HLOOKUP($A31,Bookings!$B$5:$CU$12,7,FALSE)</f>
        <v>0.10953120153611004</v>
      </c>
      <c r="E31" s="207">
        <f>HLOOKUP(A31,CARR!$B$6:$BI$17,11,FALSE)</f>
        <v>0.31014867769955151</v>
      </c>
      <c r="F31" s="207">
        <f>HLOOKUP($A31,Bookings!$B$5:$CU$12,8,FALSE)</f>
        <v>0.67647058823529416</v>
      </c>
      <c r="G31" s="239">
        <f>HLOOKUP($A31,ARPA!$B$5:$BV$18,2,FALSE)</f>
        <v>919.11272843056156</v>
      </c>
      <c r="H31" s="279"/>
      <c r="I31" s="279"/>
      <c r="J31" s="279"/>
      <c r="L31" s="279">
        <f>HLOOKUP($A31,Margins!$B$7:$BU$13,7,FALSE)</f>
        <v>0.77304354253728602</v>
      </c>
      <c r="M31" s="279">
        <f>HLOOKUP(A31,Margins!$B$7:$CO$27,21)</f>
        <v>0.76500038194060827</v>
      </c>
      <c r="O31" s="279">
        <f>HLOOKUP(A31,Margins!$B$7:$CO$49,29)</f>
        <v>0</v>
      </c>
      <c r="P31" s="436">
        <f>HLOOKUP(A31,'Rule of 40'!$B$8:$CD$21,10)*100</f>
        <v>-47.106702775673249</v>
      </c>
      <c r="Q31" s="279">
        <f>HLOOKUP(A31,'OpEx Profile'!$B$7:$BU$23,11)</f>
        <v>0.76974745172542225</v>
      </c>
      <c r="R31" s="279">
        <f>HLOOKUP(A31,'OpEx Profile'!$B$7:$BU$23,10)</f>
        <v>0.21448662007891867</v>
      </c>
      <c r="S31" s="279">
        <f>HLOOKUP(A31,'OpEx Profile'!$B$7:$BU$23,12)</f>
        <v>0.21434051671377816</v>
      </c>
      <c r="T31" s="279">
        <f>HLOOKUP(A31,'Rule of 40'!$B$8:$CD$19,8)</f>
        <v>-0.41587525444468032</v>
      </c>
      <c r="U31" s="433">
        <f>HLOOKUP(A31,'LTV to CAC Ratio'!$B$7:$BI$15,8,FALSE)</f>
        <v>6.6383174662792328</v>
      </c>
      <c r="V31" s="433">
        <f>HLOOKUP(A31,'CAC Payback Period'!$B$8:$CO$23,15)</f>
        <v>35.547572234150259</v>
      </c>
      <c r="W31" s="430">
        <f>HLOOKUP(A31,'Cost of ARR'!$B$25:$CO$36,8)</f>
        <v>2.2658662646008194</v>
      </c>
      <c r="X31" s="429">
        <f>HLOOKUP(A31,'SaaS Magic Number'!$B$10:$CH$14,5)</f>
        <v>0.54619108522178572</v>
      </c>
      <c r="Y31" s="239">
        <f>HLOOKUP(A31,'Rev to FTE'!$B$5:$BA$8,4,FALSE)/1000</f>
        <v>115.04396708249232</v>
      </c>
    </row>
    <row r="32" spans="1:25" x14ac:dyDescent="0.3">
      <c r="A32" s="322">
        <f t="shared" si="0"/>
        <v>45474</v>
      </c>
      <c r="B32" t="s">
        <v>758</v>
      </c>
      <c r="C32" s="207">
        <f>HLOOKUP($A32,Bookings!$B$5:$CU$12,6,FALSE)</f>
        <v>0.19444444444444445</v>
      </c>
      <c r="D32" s="207">
        <f>HLOOKUP($A32,Bookings!$B$5:$CU$12,7,FALSE)</f>
        <v>0.11075712205754605</v>
      </c>
      <c r="E32" s="207">
        <f>HLOOKUP(A32,CARR!$B$6:$BI$17,11,FALSE)</f>
        <v>0.3227195684538639</v>
      </c>
      <c r="F32" s="207">
        <f>HLOOKUP($A32,Bookings!$B$5:$CU$12,8,FALSE)</f>
        <v>0.19444444444444445</v>
      </c>
      <c r="G32" s="239">
        <f>HLOOKUP($A32,ARPA!$B$5:$BV$18,2,FALSE)</f>
        <v>961.21287418263501</v>
      </c>
      <c r="L32" s="279">
        <f>HLOOKUP($A32,Margins!$B$7:$BU$13,7,FALSE)</f>
        <v>0.7794374494870171</v>
      </c>
      <c r="M32" s="279">
        <f>HLOOKUP(A32,Margins!$B$7:$CO$27,21)</f>
        <v>0.77188601759992215</v>
      </c>
      <c r="O32" s="279">
        <f>HLOOKUP(A32,Margins!$B$7:$CO$49,29)</f>
        <v>0</v>
      </c>
      <c r="P32" s="436">
        <f>HLOOKUP(A32,'Rule of 40'!$B$8:$CD$21,10)*100</f>
        <v>-46.45330714530165</v>
      </c>
      <c r="Q32" s="279">
        <f>HLOOKUP(A32,'OpEx Profile'!$B$7:$BU$23,11)</f>
        <v>0.75443018865216138</v>
      </c>
      <c r="R32" s="279">
        <f>HLOOKUP(A32,'OpEx Profile'!$B$7:$BU$23,10)</f>
        <v>0.20800178803793895</v>
      </c>
      <c r="S32" s="279">
        <f>HLOOKUP(A32,'OpEx Profile'!$B$7:$BU$23,12)</f>
        <v>0.2068226135951429</v>
      </c>
      <c r="T32" s="279">
        <f>HLOOKUP(A32,'Rule of 40'!$B$8:$CD$19,8)</f>
        <v>-0.38099888872207077</v>
      </c>
      <c r="U32" s="433">
        <f>HLOOKUP(A32,'LTV to CAC Ratio'!$B$7:$BI$15,8,FALSE)</f>
        <v>7.0897180263795363</v>
      </c>
      <c r="V32" s="433">
        <f>HLOOKUP(A32,'CAC Payback Period'!$B$8:$CO$23,15)</f>
        <v>32.709791252403996</v>
      </c>
      <c r="W32" s="430">
        <f>HLOOKUP(A32,'Cost of ARR'!$B$25:$CO$36,8)</f>
        <v>2.2860188725678534</v>
      </c>
      <c r="X32" s="429">
        <f>HLOOKUP(A32,'SaaS Magic Number'!$B$10:$CH$14,5)</f>
        <v>0.61265702559269064</v>
      </c>
      <c r="Y32" s="239">
        <f>HLOOKUP(A32,'Rev to FTE'!$B$5:$BA$8,4,FALSE)/1000</f>
        <v>118.94554490191621</v>
      </c>
    </row>
    <row r="33" spans="1:25" x14ac:dyDescent="0.3">
      <c r="A33" s="322">
        <f t="shared" si="0"/>
        <v>45505</v>
      </c>
      <c r="B33" t="s">
        <v>759</v>
      </c>
      <c r="C33" s="207">
        <f>HLOOKUP($A33,Bookings!$B$5:$CU$12,6,FALSE)</f>
        <v>-0.21951219512195122</v>
      </c>
      <c r="D33" s="207">
        <f>HLOOKUP($A33,Bookings!$B$5:$CU$12,7,FALSE)</f>
        <v>0.11197924092560629</v>
      </c>
      <c r="E33" s="207">
        <f>HLOOKUP(A33,CARR!$B$6:$BI$17,11,FALSE)</f>
        <v>0.34242583585687625</v>
      </c>
      <c r="F33" s="207">
        <f>HLOOKUP($A33,Bookings!$B$5:$CU$12,8,FALSE)</f>
        <v>-0.21951219512195122</v>
      </c>
      <c r="G33" s="239">
        <f>HLOOKUP($A33,ARPA!$B$5:$BV$18,2,FALSE)</f>
        <v>960.64592230331641</v>
      </c>
      <c r="L33" s="279">
        <f>HLOOKUP($A33,Margins!$B$7:$BU$13,7,FALSE)</f>
        <v>0.78413021153579632</v>
      </c>
      <c r="M33" s="279">
        <f>HLOOKUP(A33,Margins!$B$7:$CO$27,21)</f>
        <v>0.77698798231019128</v>
      </c>
      <c r="O33" s="279">
        <f>HLOOKUP(A33,Margins!$B$7:$CO$49,29)</f>
        <v>0</v>
      </c>
      <c r="P33" s="436">
        <f>HLOOKUP(A33,'Rule of 40'!$B$8:$CD$21,10)*100</f>
        <v>-45.422856136189573</v>
      </c>
      <c r="Q33" s="279">
        <f>HLOOKUP(A33,'OpEx Profile'!$B$7:$BU$23,11)</f>
        <v>0.75483208454654771</v>
      </c>
      <c r="R33" s="279">
        <f>HLOOKUP(A33,'OpEx Profile'!$B$7:$BU$23,10)</f>
        <v>0.2040082423529887</v>
      </c>
      <c r="S33" s="279">
        <f>HLOOKUP(A33,'OpEx Profile'!$B$7:$BU$23,12)</f>
        <v>0.20285170755695842</v>
      </c>
      <c r="T33" s="279">
        <f>HLOOKUP(A33,'Rule of 40'!$B$8:$CD$19,8)</f>
        <v>-0.3699853189660483</v>
      </c>
      <c r="U33" s="433">
        <f>HLOOKUP(A33,'LTV to CAC Ratio'!$B$7:$BI$15,8,FALSE)</f>
        <v>7.0897180263795363</v>
      </c>
      <c r="V33" s="433">
        <f>HLOOKUP(A33,'CAC Payback Period'!$B$8:$CO$23,15)</f>
        <v>31.980237445628333</v>
      </c>
      <c r="W33" s="430">
        <f>HLOOKUP(A33,'Cost of ARR'!$B$25:$CO$36,8)</f>
        <v>2.3101481234597654</v>
      </c>
      <c r="X33" s="429">
        <f>HLOOKUP(A33,'SaaS Magic Number'!$B$10:$CH$14,5)</f>
        <v>0.45727944063353693</v>
      </c>
      <c r="Y33" s="239">
        <f>HLOOKUP(A33,'Rev to FTE'!$B$5:$BA$8,4,FALSE)/1000</f>
        <v>114.30529872730575</v>
      </c>
    </row>
    <row r="34" spans="1:25" x14ac:dyDescent="0.3">
      <c r="A34" s="322">
        <f t="shared" si="0"/>
        <v>45536</v>
      </c>
      <c r="B34" t="s">
        <v>760</v>
      </c>
      <c r="C34" s="207">
        <f>HLOOKUP($A34,Bookings!$B$5:$CU$12,6,FALSE)</f>
        <v>-0.41463414634146339</v>
      </c>
      <c r="D34" s="207">
        <f>HLOOKUP($A34,Bookings!$B$5:$CU$12,7,FALSE)</f>
        <v>0.11319746512373746</v>
      </c>
      <c r="E34" s="207">
        <f>HLOOKUP(A34,CARR!$B$6:$BI$17,11,FALSE)</f>
        <v>0.36452590094504339</v>
      </c>
      <c r="F34" s="207">
        <f>HLOOKUP($A34,Bookings!$B$5:$CU$12,8,FALSE)</f>
        <v>-0.41463414634146339</v>
      </c>
      <c r="G34" s="239">
        <f>HLOOKUP($A34,ARPA!$B$5:$BV$18,2,FALSE)</f>
        <v>1047.0888411819988</v>
      </c>
      <c r="L34" s="279">
        <f>HLOOKUP($A34,Margins!$B$7:$BU$13,7,FALSE)</f>
        <v>0.79130188855467154</v>
      </c>
      <c r="M34" s="279">
        <f>HLOOKUP(A34,Margins!$B$7:$CO$27,21)</f>
        <v>0.78464783455324905</v>
      </c>
      <c r="O34" s="279">
        <f>HLOOKUP(A34,Margins!$B$7:$CO$49,29)</f>
        <v>0</v>
      </c>
      <c r="P34" s="436">
        <f>HLOOKUP(A34,'Rule of 40'!$B$8:$CD$21,10)*100</f>
        <v>-43.280334090048193</v>
      </c>
      <c r="Q34" s="279">
        <f>HLOOKUP(A34,'OpEx Profile'!$B$7:$BU$23,11)</f>
        <v>0.74770967388041631</v>
      </c>
      <c r="R34" s="279">
        <f>HLOOKUP(A34,'OpEx Profile'!$B$7:$BU$23,10)</f>
        <v>0.19547322151638072</v>
      </c>
      <c r="S34" s="279">
        <f>HLOOKUP(A34,'OpEx Profile'!$B$7:$BU$23,12)</f>
        <v>0.19436507225844701</v>
      </c>
      <c r="T34" s="279">
        <f>HLOOKUP(A34,'Rule of 40'!$B$8:$CD$19,8)</f>
        <v>-0.33846573223830562</v>
      </c>
      <c r="U34" s="433">
        <f>HLOOKUP(A34,'LTV to CAC Ratio'!$B$7:$BI$15,8,FALSE)</f>
        <v>7.0897180263795363</v>
      </c>
      <c r="V34" s="433">
        <f>HLOOKUP(A34,'CAC Payback Period'!$B$8:$CO$23,15)</f>
        <v>31.980237445628333</v>
      </c>
      <c r="W34" s="430">
        <f>HLOOKUP(A34,'Cost of ARR'!$B$25:$CO$36,8)</f>
        <v>2.3657872099983708</v>
      </c>
      <c r="X34" s="429">
        <f>HLOOKUP(A34,'SaaS Magic Number'!$B$10:$CH$14,5)</f>
        <v>0.5491541491385703</v>
      </c>
      <c r="Y34" s="239">
        <f>HLOOKUP(A34,'Rev to FTE'!$B$5:$BA$8,4,FALSE)/1000</f>
        <v>119.67653790911098</v>
      </c>
    </row>
    <row r="35" spans="1:25" x14ac:dyDescent="0.3">
      <c r="A35" s="322">
        <f t="shared" si="0"/>
        <v>45566</v>
      </c>
      <c r="B35" t="s">
        <v>761</v>
      </c>
      <c r="C35" s="207">
        <f>HLOOKUP($A35,Bookings!$B$5:$CU$12,6,FALSE)</f>
        <v>-0.41463414634146339</v>
      </c>
      <c r="D35" s="207">
        <f>HLOOKUP($A35,Bookings!$B$5:$CU$12,7,FALSE)</f>
        <v>0.11441170293369118</v>
      </c>
      <c r="E35" s="207">
        <f>HLOOKUP(A35,CARR!$B$6:$BI$17,11,FALSE)</f>
        <v>0.37861087163464807</v>
      </c>
      <c r="F35" s="207">
        <f>HLOOKUP($A35,Bookings!$B$5:$CU$12,8,FALSE)</f>
        <v>-0.41463414634146339</v>
      </c>
      <c r="G35" s="239">
        <f>HLOOKUP($A35,ARPA!$B$5:$BV$18,2,FALSE)</f>
        <v>1048.4701048557088</v>
      </c>
      <c r="L35" s="279">
        <f>HLOOKUP($A35,Margins!$B$7:$BU$13,7,FALSE)</f>
        <v>0.79636109538124589</v>
      </c>
      <c r="M35" s="279">
        <f>HLOOKUP(A35,Margins!$B$7:$CO$27,21)</f>
        <v>0.79008552413826372</v>
      </c>
      <c r="O35" s="279">
        <f>HLOOKUP(A35,Margins!$B$7:$CO$49,29)</f>
        <v>0</v>
      </c>
      <c r="P35" s="436">
        <f>HLOOKUP(A35,'Rule of 40'!$B$8:$CD$21,10)*100</f>
        <v>-41.538776587247291</v>
      </c>
      <c r="Q35" s="279">
        <f>HLOOKUP(A35,'OpEx Profile'!$B$7:$BU$23,11)</f>
        <v>0.74770079334491868</v>
      </c>
      <c r="R35" s="279">
        <f>HLOOKUP(A35,'OpEx Profile'!$B$7:$BU$23,10)</f>
        <v>0.19005194327989466</v>
      </c>
      <c r="S35" s="279">
        <f>HLOOKUP(A35,'OpEx Profile'!$B$7:$BU$23,12)</f>
        <v>0.1889745275690331</v>
      </c>
      <c r="T35" s="279">
        <f>HLOOKUP(A35,'Rule of 40'!$B$8:$CD$19,8)</f>
        <v>-0.32296024283136476</v>
      </c>
      <c r="U35" s="433">
        <f>HLOOKUP(A35,'LTV to CAC Ratio'!$B$7:$BI$15,8,FALSE)</f>
        <v>5.2324183267424562</v>
      </c>
      <c r="V35" s="433">
        <f>HLOOKUP(A35,'CAC Payback Period'!$B$8:$CO$23,15)</f>
        <v>31.980237445628333</v>
      </c>
      <c r="W35" s="430">
        <f>HLOOKUP(A35,'Cost of ARR'!$B$25:$CO$36,8)</f>
        <v>2.410247942281964</v>
      </c>
      <c r="X35" s="429">
        <f>HLOOKUP(A35,'SaaS Magic Number'!$B$10:$CH$14,5)</f>
        <v>0.50075963606871077</v>
      </c>
      <c r="Y35" s="239">
        <f>HLOOKUP(A35,'Rev to FTE'!$B$5:$BA$8,4,FALSE)/1000</f>
        <v>119.83001165063429</v>
      </c>
    </row>
    <row r="36" spans="1:25" x14ac:dyDescent="0.3">
      <c r="A36" s="322">
        <f t="shared" si="0"/>
        <v>45597</v>
      </c>
      <c r="B36" t="s">
        <v>762</v>
      </c>
      <c r="C36" s="207">
        <f>HLOOKUP($A36,Bookings!$B$5:$CU$12,6,FALSE)</f>
        <v>-0.19444444444444445</v>
      </c>
      <c r="D36" s="207">
        <f>HLOOKUP($A36,Bookings!$B$5:$CU$12,7,FALSE)</f>
        <v>0.11562186395946669</v>
      </c>
      <c r="E36" s="207">
        <f>HLOOKUP(A36,CARR!$B$6:$BI$17,11,FALSE)</f>
        <v>0.37988864195279076</v>
      </c>
      <c r="F36" s="207">
        <f>HLOOKUP($A36,Bookings!$B$5:$CU$12,8,FALSE)</f>
        <v>-0.19444444444444445</v>
      </c>
      <c r="G36" s="239">
        <f>HLOOKUP($A36,ARPA!$B$5:$BV$18,2,FALSE)</f>
        <v>1043.5684509334124</v>
      </c>
      <c r="L36" s="279">
        <f>HLOOKUP($A36,Margins!$B$7:$BU$13,7,FALSE)</f>
        <v>0.80089876926647707</v>
      </c>
      <c r="M36" s="279">
        <f>HLOOKUP(A36,Margins!$B$7:$CO$27,21)</f>
        <v>0.79490585476787856</v>
      </c>
      <c r="O36" s="279">
        <f>HLOOKUP(A36,Margins!$B$7:$CO$49,29)</f>
        <v>0</v>
      </c>
      <c r="P36" s="436">
        <f>HLOOKUP(A36,'Rule of 40'!$B$8:$CD$21,10)*100</f>
        <v>-39.67327169582321</v>
      </c>
      <c r="Q36" s="279">
        <f>HLOOKUP(A36,'OpEx Profile'!$B$7:$BU$23,11)</f>
        <v>0.73597779685962827</v>
      </c>
      <c r="R36" s="279">
        <f>HLOOKUP(A36,'OpEx Profile'!$B$7:$BU$23,10)</f>
        <v>0.18376322180463919</v>
      </c>
      <c r="S36" s="279">
        <f>HLOOKUP(A36,'OpEx Profile'!$B$7:$BU$23,12)</f>
        <v>0.18363804651358917</v>
      </c>
      <c r="T36" s="279">
        <f>HLOOKUP(A36,'Rule of 40'!$B$8:$CD$19,8)</f>
        <v>-0.29413697446227316</v>
      </c>
      <c r="U36" s="433">
        <f>HLOOKUP(A36,'LTV to CAC Ratio'!$B$7:$BI$15,8,FALSE)</f>
        <v>4.1120822724528594</v>
      </c>
      <c r="V36" s="433">
        <f>HLOOKUP(A36,'CAC Payback Period'!$B$8:$CO$23,15)</f>
        <v>34.935936729810066</v>
      </c>
      <c r="W36" s="430">
        <f>HLOOKUP(A36,'Cost of ARR'!$B$25:$CO$36,8)</f>
        <v>2.4118849592370557</v>
      </c>
      <c r="X36" s="429">
        <f>HLOOKUP(A36,'SaaS Magic Number'!$B$10:$CH$14,5)</f>
        <v>0.53906533779793153</v>
      </c>
      <c r="Y36" s="239">
        <f>HLOOKUP(A36,'Rev to FTE'!$B$5:$BA$8,4,FALSE)/1000</f>
        <v>119.28538343704582</v>
      </c>
    </row>
    <row r="37" spans="1:25" x14ac:dyDescent="0.3">
      <c r="A37" s="322">
        <f t="shared" si="0"/>
        <v>45627</v>
      </c>
      <c r="B37" t="s">
        <v>763</v>
      </c>
      <c r="C37" s="207">
        <f>HLOOKUP($A37,Bookings!$B$5:$CU$12,6,FALSE)</f>
        <v>0</v>
      </c>
      <c r="D37" s="207">
        <f>HLOOKUP($A37,Bookings!$B$5:$CU$12,7,FALSE)</f>
        <v>0.11682785915035156</v>
      </c>
      <c r="E37" s="207">
        <f>HLOOKUP(A37,CARR!$B$6:$BI$17,11,FALSE)</f>
        <v>0.38523143150144901</v>
      </c>
      <c r="F37" s="207">
        <f>HLOOKUP($A37,Bookings!$B$5:$CU$12,8,FALSE)</f>
        <v>0</v>
      </c>
      <c r="G37" s="239">
        <f>HLOOKUP($A37,ARPA!$B$5:$BV$18,2,FALSE)</f>
        <v>1166.7098429450923</v>
      </c>
      <c r="L37" s="279">
        <f>HLOOKUP($A37,Margins!$B$7:$BU$13,7,FALSE)</f>
        <v>0.80672187631995329</v>
      </c>
      <c r="M37" s="279">
        <f>HLOOKUP(A37,Margins!$B$7:$CO$27,21)</f>
        <v>0.80113553073419352</v>
      </c>
      <c r="O37" s="279">
        <f>HLOOKUP(A37,Margins!$B$7:$CO$49,29)</f>
        <v>0</v>
      </c>
      <c r="P37" s="436">
        <f>HLOOKUP(A37,'Rule of 40'!$B$8:$CD$21,10)*100</f>
        <v>-37.205841002634919</v>
      </c>
      <c r="Q37" s="279">
        <f>HLOOKUP(A37,'OpEx Profile'!$B$7:$BU$23,11)</f>
        <v>0.71757995457200296</v>
      </c>
      <c r="R37" s="279">
        <f>HLOOKUP(A37,'OpEx Profile'!$B$7:$BU$23,10)</f>
        <v>0.17855696456947667</v>
      </c>
      <c r="S37" s="279">
        <f>HLOOKUP(A37,'OpEx Profile'!$B$7:$BU$23,12)</f>
        <v>0.17754471457302393</v>
      </c>
      <c r="T37" s="279">
        <f>HLOOKUP(A37,'Rule of 40'!$B$8:$CD$19,8)</f>
        <v>-0.2599812511855617</v>
      </c>
      <c r="U37" s="433">
        <f>HLOOKUP(A37,'LTV to CAC Ratio'!$B$7:$BI$15,8,FALSE)</f>
        <v>4.1120822724528594</v>
      </c>
      <c r="V37" s="433">
        <f>HLOOKUP(A37,'CAC Payback Period'!$B$8:$CO$23,15)</f>
        <v>42.054989742077254</v>
      </c>
      <c r="W37" s="430">
        <f>HLOOKUP(A37,'Cost of ARR'!$B$25:$CO$36,8)</f>
        <v>2.4154774959169827</v>
      </c>
      <c r="X37" s="429">
        <f>HLOOKUP(A37,'SaaS Magic Number'!$B$10:$CH$14,5)</f>
        <v>0.50682084716741405</v>
      </c>
      <c r="Y37" s="239">
        <f>HLOOKUP(A37,'Rev to FTE'!$B$5:$BA$8,4,FALSE)/1000</f>
        <v>132.96776032723247</v>
      </c>
    </row>
  </sheetData>
  <phoneticPr fontId="7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2CFEB-D15B-4F7B-8DC7-2ECF447DD8B5}">
  <sheetPr>
    <tabColor rgb="FF7030A0"/>
  </sheetPr>
  <dimension ref="A1:BY60"/>
  <sheetViews>
    <sheetView zoomScale="85" zoomScaleNormal="85" workbookViewId="0">
      <selection activeCell="H6" sqref="H6"/>
    </sheetView>
  </sheetViews>
  <sheetFormatPr defaultColWidth="8.6640625" defaultRowHeight="14.4" x14ac:dyDescent="0.3"/>
  <cols>
    <col min="1" max="1" width="24.44140625" customWidth="1"/>
    <col min="2" max="2" width="9" bestFit="1" customWidth="1"/>
    <col min="3" max="9" width="11.109375" bestFit="1" customWidth="1"/>
    <col min="10" max="10" width="9" bestFit="1" customWidth="1"/>
    <col min="11" max="18" width="10" bestFit="1" customWidth="1"/>
  </cols>
  <sheetData>
    <row r="1" spans="1:77" ht="21" x14ac:dyDescent="0.4">
      <c r="A1" s="155" t="s">
        <v>349</v>
      </c>
    </row>
    <row r="3" spans="1:77" x14ac:dyDescent="0.3">
      <c r="A3" s="143" t="s">
        <v>295</v>
      </c>
      <c r="B3" s="154" t="s">
        <v>350</v>
      </c>
    </row>
    <row r="5" spans="1:77" x14ac:dyDescent="0.3">
      <c r="A5" t="s">
        <v>709</v>
      </c>
      <c r="B5" s="246">
        <v>0.2</v>
      </c>
      <c r="C5" t="s">
        <v>733</v>
      </c>
    </row>
    <row r="6" spans="1:77" x14ac:dyDescent="0.3">
      <c r="A6" t="s">
        <v>87</v>
      </c>
      <c r="B6" s="246">
        <v>0.19999999999999996</v>
      </c>
      <c r="C6" t="s">
        <v>733</v>
      </c>
    </row>
    <row r="7" spans="1:77" x14ac:dyDescent="0.3">
      <c r="A7" t="s">
        <v>88</v>
      </c>
      <c r="B7" s="246">
        <v>0.19999999999999996</v>
      </c>
      <c r="C7" t="s">
        <v>733</v>
      </c>
    </row>
    <row r="8" spans="1:77" x14ac:dyDescent="0.3">
      <c r="A8" t="s">
        <v>89</v>
      </c>
      <c r="B8" s="246">
        <v>0.8</v>
      </c>
      <c r="C8" t="s">
        <v>734</v>
      </c>
    </row>
    <row r="11" spans="1:77" x14ac:dyDescent="0.3">
      <c r="B11" s="275" t="str">
        <f>Summary!C2</f>
        <v>Actual</v>
      </c>
      <c r="C11" s="275" t="str">
        <f>Summary!D2</f>
        <v>Actual</v>
      </c>
      <c r="D11" s="275" t="str">
        <f>Summary!E2</f>
        <v>Actual</v>
      </c>
      <c r="E11" s="275" t="str">
        <f>Summary!F2</f>
        <v>Actual</v>
      </c>
      <c r="F11" s="275" t="str">
        <f>Summary!G2</f>
        <v>Actual</v>
      </c>
      <c r="G11" s="275" t="str">
        <f>Summary!H2</f>
        <v>Actual</v>
      </c>
      <c r="H11" s="275" t="str">
        <f>Summary!I2</f>
        <v>Actual</v>
      </c>
      <c r="I11" s="275" t="str">
        <f>Summary!J2</f>
        <v>Fcst</v>
      </c>
      <c r="J11" s="275" t="str">
        <f>Summary!K2</f>
        <v>Fcst</v>
      </c>
      <c r="K11" s="275" t="str">
        <f>Summary!L2</f>
        <v>Fcst</v>
      </c>
      <c r="L11" s="275" t="str">
        <f>Summary!M2</f>
        <v>Fcst</v>
      </c>
      <c r="M11" s="275" t="str">
        <f>Summary!N2</f>
        <v>Fcst</v>
      </c>
      <c r="N11" s="275" t="str">
        <f>Summary!O2</f>
        <v>Fcst</v>
      </c>
      <c r="O11" s="275" t="str">
        <f>Summary!P2</f>
        <v>Fcst</v>
      </c>
      <c r="P11" s="275" t="str">
        <f>Summary!Q2</f>
        <v>Fcst</v>
      </c>
      <c r="Q11" s="275" t="str">
        <f>Summary!R2</f>
        <v>Fcst</v>
      </c>
      <c r="R11" s="275" t="str">
        <f>Summary!S2</f>
        <v>Fcst</v>
      </c>
      <c r="S11" s="275" t="str">
        <f>Summary!T2</f>
        <v>Fcst</v>
      </c>
      <c r="T11" s="275" t="str">
        <f>Summary!U2</f>
        <v>Fcst</v>
      </c>
      <c r="U11" s="275" t="str">
        <f>Summary!V2</f>
        <v>Fcst</v>
      </c>
      <c r="V11" s="275" t="str">
        <f>Summary!W2</f>
        <v>Fcst</v>
      </c>
      <c r="W11" s="275" t="str">
        <f>Summary!X2</f>
        <v>Fcst</v>
      </c>
      <c r="X11" s="275" t="str">
        <f>Summary!Y2</f>
        <v>Fcst</v>
      </c>
      <c r="Y11" s="275" t="str">
        <f>Summary!Z2</f>
        <v>Fcst</v>
      </c>
      <c r="Z11" s="275" t="str">
        <f>Summary!AA2</f>
        <v>Fcst</v>
      </c>
      <c r="AA11" s="275" t="str">
        <f>Summary!AB2</f>
        <v>Fcst</v>
      </c>
      <c r="AB11" s="275" t="str">
        <f>Summary!AC2</f>
        <v>Fcst</v>
      </c>
      <c r="AC11" s="275" t="str">
        <f>Summary!AD2</f>
        <v>Fcst</v>
      </c>
      <c r="AD11" s="275" t="str">
        <f>Summary!AE2</f>
        <v>Fcst</v>
      </c>
      <c r="AE11" s="275" t="str">
        <f>Summary!AF2</f>
        <v>Fcst</v>
      </c>
      <c r="AF11" s="275" t="str">
        <f>Summary!AG2</f>
        <v>Fcst</v>
      </c>
      <c r="AG11" s="275" t="str">
        <f>Summary!AH2</f>
        <v>Fcst</v>
      </c>
      <c r="AH11" s="275" t="str">
        <f>Summary!AI2</f>
        <v>Fcst</v>
      </c>
      <c r="AI11" s="275" t="str">
        <f>Summary!AJ2</f>
        <v>Fcst</v>
      </c>
      <c r="AJ11" s="275" t="str">
        <f>Summary!AK2</f>
        <v>Fcst</v>
      </c>
      <c r="AK11" s="275" t="str">
        <f>Summary!AL2</f>
        <v>Fcst</v>
      </c>
      <c r="AL11" s="275" t="str">
        <f>Summary!AM2</f>
        <v>Fcst</v>
      </c>
      <c r="AM11" s="275" t="str">
        <f>Summary!AN2</f>
        <v>Fcst</v>
      </c>
      <c r="AN11" s="275" t="str">
        <f>Summary!AO2</f>
        <v>Fcst</v>
      </c>
      <c r="AO11" s="275" t="str">
        <f>Summary!AP2</f>
        <v>Fcst</v>
      </c>
      <c r="AP11" s="275" t="str">
        <f>Summary!AQ2</f>
        <v>Fcst</v>
      </c>
      <c r="AQ11" s="275" t="str">
        <f>Summary!AR2</f>
        <v>Fcst</v>
      </c>
      <c r="AR11" s="275" t="str">
        <f>Summary!AS2</f>
        <v>Fcst</v>
      </c>
      <c r="AS11" s="275" t="str">
        <f>Summary!AT2</f>
        <v>Fcst</v>
      </c>
      <c r="AT11" s="275" t="str">
        <f>Summary!AU2</f>
        <v>Fcst</v>
      </c>
      <c r="AU11" s="275" t="str">
        <f>Summary!AV2</f>
        <v>Fcst</v>
      </c>
      <c r="AV11" s="275" t="str">
        <f>Summary!AW2</f>
        <v>Fcst</v>
      </c>
      <c r="AW11" s="275" t="str">
        <f>Summary!AX2</f>
        <v>Fcst</v>
      </c>
      <c r="AX11" s="275" t="str">
        <f>Summary!AY2</f>
        <v>Fcst</v>
      </c>
      <c r="AY11" s="275" t="str">
        <f>Summary!AZ2</f>
        <v>Fcst</v>
      </c>
      <c r="AZ11" s="275" t="str">
        <f>Summary!BA2</f>
        <v>Fcst</v>
      </c>
      <c r="BA11" s="275" t="str">
        <f>Summary!BB2</f>
        <v>Fcst</v>
      </c>
      <c r="BB11" s="275" t="str">
        <f>Summary!BC2</f>
        <v>Fcst</v>
      </c>
      <c r="BC11" s="275" t="str">
        <f>Summary!BD2</f>
        <v>Fcst</v>
      </c>
      <c r="BD11" s="275" t="str">
        <f>Summary!BE2</f>
        <v>Fcst</v>
      </c>
      <c r="BE11" s="275" t="str">
        <f>Summary!BF2</f>
        <v>Fcst</v>
      </c>
      <c r="BF11" s="275" t="str">
        <f>Summary!BG2</f>
        <v>Fcst</v>
      </c>
      <c r="BG11" s="275" t="str">
        <f>Summary!BH2</f>
        <v>Fcst</v>
      </c>
      <c r="BH11" s="275" t="str">
        <f>Summary!BI2</f>
        <v>Fcst</v>
      </c>
      <c r="BI11" s="275" t="str">
        <f>Summary!BJ2</f>
        <v>Fcst</v>
      </c>
      <c r="BJ11" s="275" t="str">
        <f>Summary!BK2</f>
        <v>Fcst</v>
      </c>
      <c r="BK11" s="275" t="str">
        <f>Summary!BL2</f>
        <v>Fcst</v>
      </c>
      <c r="BL11" s="275" t="str">
        <f>Summary!BM2</f>
        <v>Fcst</v>
      </c>
      <c r="BM11" s="275" t="str">
        <f>Summary!BN2</f>
        <v>Fcst</v>
      </c>
      <c r="BN11" s="275" t="str">
        <f>Summary!BO2</f>
        <v>Fcst</v>
      </c>
      <c r="BO11" s="275" t="str">
        <f>Summary!BP2</f>
        <v>Fcst</v>
      </c>
      <c r="BP11" s="275" t="str">
        <f>Summary!BQ2</f>
        <v>Fcst</v>
      </c>
      <c r="BQ11" s="275" t="str">
        <f>Summary!BR2</f>
        <v>Fcst</v>
      </c>
      <c r="BR11" s="275" t="str">
        <f>Summary!BS2</f>
        <v>Fcst</v>
      </c>
      <c r="BS11" s="275" t="str">
        <f>Summary!BT2</f>
        <v>Fcst</v>
      </c>
      <c r="BT11" s="275" t="str">
        <f>Summary!BU2</f>
        <v>Fcst</v>
      </c>
      <c r="BU11" s="275" t="str">
        <f>Summary!BV2</f>
        <v>Fcst</v>
      </c>
      <c r="BV11" s="275">
        <f>Summary!BW2</f>
        <v>0</v>
      </c>
      <c r="BW11" s="275" t="str">
        <f>Summary!BX2</f>
        <v>Actual</v>
      </c>
      <c r="BX11" s="275" t="str">
        <f>Summary!BY2</f>
        <v>Actual</v>
      </c>
      <c r="BY11" s="275" t="str">
        <f>Summary!BZ2</f>
        <v>Actual</v>
      </c>
    </row>
    <row r="12" spans="1:77" x14ac:dyDescent="0.3">
      <c r="A12" s="440" t="s">
        <v>159</v>
      </c>
      <c r="B12" s="264">
        <f>ARPA!F5</f>
        <v>44682</v>
      </c>
      <c r="C12" s="264">
        <f>ARPA!G5</f>
        <v>44713</v>
      </c>
      <c r="D12" s="264">
        <f>ARPA!H5</f>
        <v>44743</v>
      </c>
      <c r="E12" s="264">
        <f>ARPA!I5</f>
        <v>44774</v>
      </c>
      <c r="F12" s="264">
        <f>ARPA!J5</f>
        <v>44805</v>
      </c>
      <c r="G12" s="264">
        <f>ARPA!K5</f>
        <v>44835</v>
      </c>
      <c r="H12" s="264">
        <f>ARPA!L5</f>
        <v>44866</v>
      </c>
      <c r="I12" s="264">
        <f>ARPA!M5</f>
        <v>44896</v>
      </c>
      <c r="J12" s="264">
        <f>ARPA!N5</f>
        <v>44927</v>
      </c>
      <c r="K12" s="264">
        <f>ARPA!O5</f>
        <v>44958</v>
      </c>
      <c r="L12" s="264">
        <f>ARPA!P5</f>
        <v>44986</v>
      </c>
      <c r="M12" s="264">
        <f>ARPA!Q5</f>
        <v>45017</v>
      </c>
      <c r="N12" s="264">
        <f>ARPA!R5</f>
        <v>45047</v>
      </c>
      <c r="O12" s="264">
        <f>ARPA!S5</f>
        <v>45078</v>
      </c>
      <c r="P12" s="264">
        <f>ARPA!T5</f>
        <v>45108</v>
      </c>
      <c r="Q12" s="264">
        <f>ARPA!U5</f>
        <v>45139</v>
      </c>
      <c r="R12" s="264">
        <f>ARPA!V5</f>
        <v>45170</v>
      </c>
      <c r="S12" s="264">
        <f>ARPA!W5</f>
        <v>45200</v>
      </c>
      <c r="T12" s="264">
        <f>ARPA!X5</f>
        <v>45231</v>
      </c>
      <c r="U12" s="264">
        <f>ARPA!Y5</f>
        <v>45261</v>
      </c>
      <c r="V12" s="264">
        <f>ARPA!Z5</f>
        <v>45292</v>
      </c>
      <c r="W12" s="264">
        <f>ARPA!AA5</f>
        <v>45323</v>
      </c>
      <c r="X12" s="264">
        <f>ARPA!AB5</f>
        <v>45352</v>
      </c>
      <c r="Y12" s="264">
        <f>ARPA!AC5</f>
        <v>45383</v>
      </c>
      <c r="Z12" s="264">
        <f>ARPA!AD5</f>
        <v>45413</v>
      </c>
      <c r="AA12" s="264">
        <f>ARPA!AE5</f>
        <v>45444</v>
      </c>
      <c r="AB12" s="264">
        <f>ARPA!AF5</f>
        <v>45474</v>
      </c>
      <c r="AC12" s="264">
        <f>ARPA!AG5</f>
        <v>45505</v>
      </c>
      <c r="AD12" s="264">
        <f>ARPA!AH5</f>
        <v>45536</v>
      </c>
      <c r="AE12" s="264">
        <f>ARPA!AI5</f>
        <v>45566</v>
      </c>
      <c r="AF12" s="264">
        <f>ARPA!AJ5</f>
        <v>45597</v>
      </c>
      <c r="AG12" s="264">
        <f>ARPA!AK5</f>
        <v>45627</v>
      </c>
      <c r="AH12" s="264">
        <f>ARPA!AL5</f>
        <v>45658</v>
      </c>
      <c r="AI12" s="264">
        <f>ARPA!AM5</f>
        <v>45689</v>
      </c>
      <c r="AJ12" s="264">
        <f>ARPA!AN5</f>
        <v>45717</v>
      </c>
      <c r="AK12" s="264">
        <f>ARPA!AO5</f>
        <v>45748</v>
      </c>
      <c r="AL12" s="264">
        <f>ARPA!AP5</f>
        <v>45778</v>
      </c>
      <c r="AM12" s="264">
        <f>ARPA!AQ5</f>
        <v>45809</v>
      </c>
      <c r="AN12" s="264">
        <f>ARPA!AR5</f>
        <v>45839</v>
      </c>
      <c r="AO12" s="264">
        <f>ARPA!AS5</f>
        <v>45870</v>
      </c>
      <c r="AP12" s="264">
        <f>ARPA!AT5</f>
        <v>45901</v>
      </c>
      <c r="AQ12" s="264">
        <f>ARPA!AU5</f>
        <v>45931</v>
      </c>
      <c r="AR12" s="264">
        <f>ARPA!AV5</f>
        <v>45962</v>
      </c>
      <c r="AS12" s="264">
        <f>ARPA!AW5</f>
        <v>45992</v>
      </c>
      <c r="AT12" s="264">
        <f>ARPA!AX5</f>
        <v>46023</v>
      </c>
      <c r="AU12" s="264">
        <f>ARPA!AY5</f>
        <v>46054</v>
      </c>
      <c r="AV12" s="264">
        <f>ARPA!AZ5</f>
        <v>46082</v>
      </c>
      <c r="AW12" s="264">
        <f>ARPA!BA5</f>
        <v>46113</v>
      </c>
      <c r="AX12" s="264">
        <f>ARPA!BB5</f>
        <v>46143</v>
      </c>
      <c r="AY12" s="264">
        <f>ARPA!BC5</f>
        <v>46174</v>
      </c>
      <c r="AZ12" s="264">
        <f>ARPA!BD5</f>
        <v>46204</v>
      </c>
      <c r="BA12" s="264">
        <f>ARPA!BE5</f>
        <v>46235</v>
      </c>
      <c r="BB12" s="264">
        <f>ARPA!BF5</f>
        <v>46266</v>
      </c>
      <c r="BC12" s="264">
        <f>ARPA!BG5</f>
        <v>46296</v>
      </c>
      <c r="BD12" s="264">
        <f>ARPA!BH5</f>
        <v>46327</v>
      </c>
      <c r="BE12" s="264">
        <f>ARPA!BI5</f>
        <v>46357</v>
      </c>
      <c r="BF12" s="264">
        <f>ARPA!BJ5</f>
        <v>46388</v>
      </c>
      <c r="BG12" s="264">
        <f>ARPA!BK5</f>
        <v>46419</v>
      </c>
      <c r="BH12" s="264">
        <f>ARPA!BL5</f>
        <v>46447</v>
      </c>
      <c r="BI12" s="264">
        <f>ARPA!BM5</f>
        <v>46478</v>
      </c>
      <c r="BJ12" s="264">
        <f>ARPA!BN5</f>
        <v>46508</v>
      </c>
      <c r="BK12" s="264">
        <f>ARPA!BO5</f>
        <v>46539</v>
      </c>
      <c r="BL12" s="264">
        <f>ARPA!BP5</f>
        <v>46569</v>
      </c>
      <c r="BM12" s="264">
        <f>ARPA!BQ5</f>
        <v>46600</v>
      </c>
      <c r="BN12" s="264">
        <f>ARPA!BR5</f>
        <v>46631</v>
      </c>
      <c r="BO12" s="264">
        <f>ARPA!BS5</f>
        <v>46661</v>
      </c>
      <c r="BP12" s="264">
        <f>ARPA!BT5</f>
        <v>46692</v>
      </c>
      <c r="BQ12" s="264">
        <f>ARPA!BU5</f>
        <v>46722</v>
      </c>
      <c r="BR12" s="264" t="e">
        <f>ARPA!#REF!</f>
        <v>#REF!</v>
      </c>
      <c r="BS12" s="264" t="e">
        <f>ARPA!#REF!</f>
        <v>#REF!</v>
      </c>
      <c r="BT12" s="264" t="e">
        <f>ARPA!#REF!</f>
        <v>#REF!</v>
      </c>
      <c r="BU12" s="264" t="e">
        <f>ARPA!#REF!</f>
        <v>#REF!</v>
      </c>
      <c r="BV12" s="264" t="e">
        <f>ARPA!#REF!</f>
        <v>#REF!</v>
      </c>
      <c r="BW12" s="264" t="e">
        <f>ARPA!#REF!</f>
        <v>#REF!</v>
      </c>
      <c r="BX12" s="264" t="e">
        <f>ARPA!#REF!</f>
        <v>#REF!</v>
      </c>
      <c r="BY12" s="264" t="e">
        <f>ARPA!#REF!</f>
        <v>#REF!</v>
      </c>
    </row>
    <row r="13" spans="1:77" x14ac:dyDescent="0.3">
      <c r="A13" s="284" t="s">
        <v>90</v>
      </c>
      <c r="B13" s="238">
        <f>Summary!G20</f>
        <v>0</v>
      </c>
      <c r="C13" s="238">
        <f>Summary!H20</f>
        <v>0</v>
      </c>
      <c r="D13" s="238">
        <f>Summary!I20</f>
        <v>0</v>
      </c>
      <c r="E13" s="238">
        <f>Summary!J20</f>
        <v>0</v>
      </c>
      <c r="F13" s="238">
        <f>Summary!K20</f>
        <v>0</v>
      </c>
      <c r="G13" s="238">
        <f>Summary!L20</f>
        <v>0</v>
      </c>
      <c r="H13" s="238">
        <f>Summary!M20</f>
        <v>0</v>
      </c>
      <c r="I13" s="238">
        <f>Summary!N20</f>
        <v>0</v>
      </c>
      <c r="J13" s="238">
        <f>Summary!O20</f>
        <v>0</v>
      </c>
      <c r="K13" s="238">
        <f>Summary!P20</f>
        <v>0</v>
      </c>
      <c r="L13" s="238">
        <f>Summary!Q20</f>
        <v>0</v>
      </c>
      <c r="M13" s="238">
        <f>Summary!R20</f>
        <v>0</v>
      </c>
      <c r="N13" s="238">
        <f>Summary!S20</f>
        <v>6.956212107821476</v>
      </c>
      <c r="O13" s="238">
        <f>Summary!T20</f>
        <v>13.745972602739725</v>
      </c>
      <c r="P13" s="238">
        <f>Summary!U20</f>
        <v>14.194838356164382</v>
      </c>
      <c r="Q13" s="238">
        <f>Summary!V20</f>
        <v>14.194838356164382</v>
      </c>
      <c r="R13" s="238">
        <f>Summary!W20</f>
        <v>13.745972602739725</v>
      </c>
      <c r="S13" s="238">
        <f>Summary!X20</f>
        <v>14.194838356164382</v>
      </c>
      <c r="T13" s="238">
        <f>Summary!Y20</f>
        <v>13.745972602739725</v>
      </c>
      <c r="U13" s="238">
        <f>Summary!Z20</f>
        <v>14.194838356164382</v>
      </c>
      <c r="V13" s="238">
        <f>Summary!AA20</f>
        <v>14.084838356164383</v>
      </c>
      <c r="W13" s="238">
        <f>Summary!AB20</f>
        <v>13.18710684931507</v>
      </c>
      <c r="X13" s="238">
        <f>Summary!AC20</f>
        <v>14.084838356164383</v>
      </c>
      <c r="Y13" s="238">
        <f>Summary!AD20</f>
        <v>13.635972602739725</v>
      </c>
      <c r="Z13" s="238">
        <f>Summary!AE20</f>
        <v>14.084838356164383</v>
      </c>
      <c r="AA13" s="238">
        <f>Summary!AF20</f>
        <v>13.635972602739725</v>
      </c>
      <c r="AB13" s="238">
        <f>Summary!AG20</f>
        <v>14.084838356164383</v>
      </c>
      <c r="AC13" s="238">
        <f>Summary!AH20</f>
        <v>14.084838356164383</v>
      </c>
      <c r="AD13" s="238">
        <f>Summary!AI20</f>
        <v>13.635972602739725</v>
      </c>
      <c r="AE13" s="238">
        <f>Summary!AJ20</f>
        <v>14.084838356164383</v>
      </c>
      <c r="AF13" s="238">
        <f>Summary!AK20</f>
        <v>13.635972602739725</v>
      </c>
      <c r="AG13" s="238">
        <f>Summary!AL20</f>
        <v>14.084838356164383</v>
      </c>
      <c r="AH13" s="238">
        <f>Summary!AM20</f>
        <v>14.084838356164383</v>
      </c>
      <c r="AI13" s="238">
        <f>Summary!AN20</f>
        <v>12.738241095890411</v>
      </c>
      <c r="AJ13" s="238">
        <f>Summary!AO20</f>
        <v>14.084838356164383</v>
      </c>
      <c r="AK13" s="238">
        <f>Summary!AP20</f>
        <v>13.635972602739725</v>
      </c>
      <c r="AL13" s="238">
        <f>Summary!AQ20</f>
        <v>14.084838356164383</v>
      </c>
      <c r="AM13" s="238">
        <f>Summary!AR20</f>
        <v>13.635972602739725</v>
      </c>
      <c r="AN13" s="238">
        <f>Summary!AS20</f>
        <v>14.084838356164383</v>
      </c>
      <c r="AO13" s="238">
        <f>Summary!AT20</f>
        <v>14.084838356164383</v>
      </c>
      <c r="AP13" s="238">
        <f>Summary!AU20</f>
        <v>13.635972602739725</v>
      </c>
      <c r="AQ13" s="238">
        <f>Summary!AV20</f>
        <v>14.084838356164383</v>
      </c>
      <c r="AR13" s="238">
        <f>Summary!AW20</f>
        <v>13.635972602739725</v>
      </c>
      <c r="AS13" s="238">
        <f>Summary!AX20</f>
        <v>14.084838356164383</v>
      </c>
      <c r="AT13" s="238">
        <f>Summary!AY20</f>
        <v>0</v>
      </c>
      <c r="AU13" s="238">
        <f>Summary!AZ20</f>
        <v>0</v>
      </c>
      <c r="AV13" s="238">
        <f>Summary!BA20</f>
        <v>0</v>
      </c>
      <c r="AW13" s="238">
        <f>Summary!BB20</f>
        <v>0</v>
      </c>
      <c r="AX13" s="238">
        <f>Summary!BC20</f>
        <v>0</v>
      </c>
      <c r="AY13" s="238">
        <f>Summary!BD20</f>
        <v>0</v>
      </c>
      <c r="AZ13" s="238">
        <f>Summary!BE20</f>
        <v>0</v>
      </c>
      <c r="BA13" s="238">
        <f>Summary!BF20</f>
        <v>0</v>
      </c>
      <c r="BB13" s="238">
        <f>Summary!BG20</f>
        <v>0</v>
      </c>
      <c r="BC13" s="238">
        <f>Summary!BH20</f>
        <v>0</v>
      </c>
      <c r="BD13" s="238">
        <f>Summary!BI20</f>
        <v>0</v>
      </c>
      <c r="BE13" s="238">
        <f>Summary!BJ20</f>
        <v>0</v>
      </c>
      <c r="BF13" s="238">
        <f>Summary!BK20</f>
        <v>0</v>
      </c>
      <c r="BG13" s="238">
        <f>Summary!BL20</f>
        <v>0</v>
      </c>
      <c r="BH13" s="238">
        <f>Summary!BM20</f>
        <v>0</v>
      </c>
      <c r="BI13" s="238">
        <f>Summary!BN20</f>
        <v>0</v>
      </c>
      <c r="BJ13" s="238">
        <f>Summary!BO20</f>
        <v>0</v>
      </c>
      <c r="BK13" s="238">
        <f>Summary!BP20</f>
        <v>0</v>
      </c>
      <c r="BL13" s="238">
        <f>Summary!BQ20</f>
        <v>0</v>
      </c>
      <c r="BM13" s="238">
        <f>Summary!BR20</f>
        <v>0</v>
      </c>
      <c r="BN13" s="238">
        <f>Summary!BS20</f>
        <v>0</v>
      </c>
      <c r="BO13" s="238">
        <f>Summary!BT20</f>
        <v>0</v>
      </c>
      <c r="BP13" s="238">
        <f>Summary!BU20</f>
        <v>0</v>
      </c>
      <c r="BQ13" s="238">
        <f>Summary!BV20</f>
        <v>0</v>
      </c>
      <c r="BR13" s="238">
        <f>Summary!BW20</f>
        <v>0</v>
      </c>
      <c r="BS13" s="238">
        <f>Summary!BX20</f>
        <v>0</v>
      </c>
      <c r="BT13" s="238">
        <f>Summary!BY20</f>
        <v>104.97348334069818</v>
      </c>
      <c r="BU13" s="238">
        <f>Summary!BZ20</f>
        <v>166.32486575342466</v>
      </c>
      <c r="BV13" s="238">
        <f>Summary!CA20</f>
        <v>165.87599999999998</v>
      </c>
      <c r="BW13" s="238">
        <f>Summary!CB20</f>
        <v>0</v>
      </c>
      <c r="BX13" s="238">
        <f>Summary!CC20</f>
        <v>0</v>
      </c>
      <c r="BY13" s="238">
        <f>Summary!CD20</f>
        <v>0</v>
      </c>
    </row>
    <row r="14" spans="1:77" x14ac:dyDescent="0.3">
      <c r="A14" s="284" t="s">
        <v>155</v>
      </c>
      <c r="B14" s="439">
        <f>Summary!G22</f>
        <v>0</v>
      </c>
      <c r="C14" s="439">
        <f>Summary!H22</f>
        <v>0</v>
      </c>
      <c r="D14" s="439">
        <f>Summary!I22</f>
        <v>0</v>
      </c>
      <c r="E14" s="439">
        <f>Summary!J22</f>
        <v>119.61714339726026</v>
      </c>
      <c r="F14" s="439">
        <f>Summary!K22</f>
        <v>123.2626005479452</v>
      </c>
      <c r="G14" s="439">
        <f>Summary!L22</f>
        <v>128.07288312328768</v>
      </c>
      <c r="H14" s="439">
        <f>Summary!M22</f>
        <v>129.2617101369863</v>
      </c>
      <c r="I14" s="439">
        <f>Summary!N22</f>
        <v>132.6070338082192</v>
      </c>
      <c r="J14" s="439">
        <f>Summary!O22</f>
        <v>132.6070338082192</v>
      </c>
      <c r="K14" s="439">
        <f>Summary!P22</f>
        <v>123.18984909589041</v>
      </c>
      <c r="L14" s="439">
        <f>Summary!Q22</f>
        <v>140.96572147945204</v>
      </c>
      <c r="M14" s="439">
        <f>Summary!R22</f>
        <v>137.35350465753424</v>
      </c>
      <c r="N14" s="439">
        <f>Summary!S22</f>
        <v>140.96572147945204</v>
      </c>
      <c r="O14" s="439">
        <f>Summary!T22</f>
        <v>137.35350465753424</v>
      </c>
      <c r="P14" s="439">
        <f>Summary!U22</f>
        <v>140.96572147945204</v>
      </c>
      <c r="Q14" s="439">
        <f>Summary!V22</f>
        <v>140.96572147945204</v>
      </c>
      <c r="R14" s="439">
        <f>Summary!W22</f>
        <v>137.35350465753424</v>
      </c>
      <c r="S14" s="439">
        <f>Summary!X22</f>
        <v>140.96572147945204</v>
      </c>
      <c r="T14" s="439">
        <f>Summary!Y22</f>
        <v>137.35350465753424</v>
      </c>
      <c r="U14" s="439">
        <f>Summary!Z22</f>
        <v>140.96572147945204</v>
      </c>
      <c r="V14" s="439">
        <f>Summary!AA22</f>
        <v>140.96572147945204</v>
      </c>
      <c r="W14" s="439">
        <f>Summary!AB22</f>
        <v>133.74128783561645</v>
      </c>
      <c r="X14" s="439">
        <f>Summary!AC22</f>
        <v>140.96572147945204</v>
      </c>
      <c r="Y14" s="439">
        <f>Summary!AD22</f>
        <v>137.35350465753424</v>
      </c>
      <c r="Z14" s="439">
        <f>Summary!AE22</f>
        <v>140.96572147945204</v>
      </c>
      <c r="AA14" s="439">
        <f>Summary!AF22</f>
        <v>137.35350465753424</v>
      </c>
      <c r="AB14" s="439">
        <f>Summary!AG22</f>
        <v>140.96572147945204</v>
      </c>
      <c r="AC14" s="439">
        <f>Summary!AH22</f>
        <v>140.96572147945204</v>
      </c>
      <c r="AD14" s="439">
        <f>Summary!AI22</f>
        <v>137.35350465753424</v>
      </c>
      <c r="AE14" s="439">
        <f>Summary!AJ22</f>
        <v>140.96572147945204</v>
      </c>
      <c r="AF14" s="439">
        <f>Summary!AK22</f>
        <v>137.35350465753424</v>
      </c>
      <c r="AG14" s="439">
        <f>Summary!AL22</f>
        <v>140.96572147945204</v>
      </c>
      <c r="AH14" s="439">
        <f>Summary!AM22</f>
        <v>140.96572147945204</v>
      </c>
      <c r="AI14" s="439">
        <f>Summary!AN22</f>
        <v>130.12907101369862</v>
      </c>
      <c r="AJ14" s="439">
        <f>Summary!AO22</f>
        <v>140.96572147945204</v>
      </c>
      <c r="AK14" s="439">
        <f>Summary!AP22</f>
        <v>137.35350465753424</v>
      </c>
      <c r="AL14" s="439">
        <f>Summary!AQ22</f>
        <v>140.96572147945204</v>
      </c>
      <c r="AM14" s="439">
        <f>Summary!AR22</f>
        <v>137.35350465753424</v>
      </c>
      <c r="AN14" s="439">
        <f>Summary!AS22</f>
        <v>140.96572147945204</v>
      </c>
      <c r="AO14" s="439">
        <f>Summary!AT22</f>
        <v>140.96572147945204</v>
      </c>
      <c r="AP14" s="439">
        <f>Summary!AU22</f>
        <v>137.35350465753424</v>
      </c>
      <c r="AQ14" s="439">
        <f>Summary!AV22</f>
        <v>140.96572147945204</v>
      </c>
      <c r="AR14" s="439">
        <f>Summary!AW22</f>
        <v>137.35350465753424</v>
      </c>
      <c r="AS14" s="439">
        <f>Summary!AX22</f>
        <v>140.96572147945204</v>
      </c>
      <c r="AT14" s="439">
        <f>Summary!AY22</f>
        <v>0</v>
      </c>
      <c r="AU14" s="439">
        <f>Summary!AZ22</f>
        <v>0</v>
      </c>
      <c r="AV14" s="439">
        <f>Summary!BA22</f>
        <v>0</v>
      </c>
      <c r="AW14" s="439">
        <f>Summary!BB22</f>
        <v>0</v>
      </c>
      <c r="AX14" s="439">
        <f>Summary!BC22</f>
        <v>0</v>
      </c>
      <c r="AY14" s="439">
        <f>Summary!BD22</f>
        <v>0</v>
      </c>
      <c r="AZ14" s="439">
        <f>Summary!BE22</f>
        <v>0</v>
      </c>
      <c r="BA14" s="439">
        <f>Summary!BF22</f>
        <v>0</v>
      </c>
      <c r="BB14" s="439">
        <f>Summary!BG22</f>
        <v>0</v>
      </c>
      <c r="BC14" s="439">
        <f>Summary!BH22</f>
        <v>0</v>
      </c>
      <c r="BD14" s="439">
        <f>Summary!BI22</f>
        <v>0</v>
      </c>
      <c r="BE14" s="439">
        <f>Summary!BJ22</f>
        <v>0</v>
      </c>
      <c r="BF14" s="439">
        <f>Summary!BK22</f>
        <v>0</v>
      </c>
      <c r="BG14" s="439">
        <f>Summary!BL22</f>
        <v>0</v>
      </c>
      <c r="BH14" s="439">
        <f>Summary!BM22</f>
        <v>0</v>
      </c>
      <c r="BI14" s="439">
        <f>Summary!BN22</f>
        <v>0</v>
      </c>
      <c r="BJ14" s="439">
        <f>Summary!BO22</f>
        <v>0</v>
      </c>
      <c r="BK14" s="439">
        <f>Summary!BP22</f>
        <v>0</v>
      </c>
      <c r="BL14" s="439">
        <f>Summary!BQ22</f>
        <v>0</v>
      </c>
      <c r="BM14" s="439">
        <f>Summary!BR22</f>
        <v>0</v>
      </c>
      <c r="BN14" s="439">
        <f>Summary!BS22</f>
        <v>0</v>
      </c>
      <c r="BO14" s="439">
        <f>Summary!BT22</f>
        <v>0</v>
      </c>
      <c r="BP14" s="439">
        <f>Summary!BU22</f>
        <v>0</v>
      </c>
      <c r="BQ14" s="439">
        <f>Summary!BV22</f>
        <v>0</v>
      </c>
      <c r="BR14" s="439">
        <f>Summary!BW22</f>
        <v>0</v>
      </c>
      <c r="BS14" s="439">
        <f>Summary!BX22</f>
        <v>632.82137101369858</v>
      </c>
      <c r="BT14" s="439">
        <f>Summary!BY22</f>
        <v>1651.005230410959</v>
      </c>
      <c r="BU14" s="439">
        <f>Summary!BZ22</f>
        <v>1669.9153568219176</v>
      </c>
      <c r="BV14" s="439">
        <f>Summary!CA22</f>
        <v>1666.30314</v>
      </c>
      <c r="BW14" s="439">
        <f>Summary!CB22</f>
        <v>0</v>
      </c>
      <c r="BX14" s="439">
        <f>Summary!CC22</f>
        <v>0</v>
      </c>
      <c r="BY14" s="439">
        <f>Summary!CD22</f>
        <v>0</v>
      </c>
    </row>
    <row r="15" spans="1:77" x14ac:dyDescent="0.3">
      <c r="A15" s="284" t="s">
        <v>452</v>
      </c>
      <c r="B15" s="439">
        <f>Summary!G25</f>
        <v>13.473129999999999</v>
      </c>
      <c r="C15" s="439">
        <f>Summary!H25</f>
        <v>13.055040000000002</v>
      </c>
      <c r="D15" s="439">
        <f>Summary!I25</f>
        <v>14.829000000000001</v>
      </c>
      <c r="E15" s="439">
        <f>Summary!J25</f>
        <v>39.111269129636206</v>
      </c>
      <c r="F15" s="439">
        <f>Summary!K25</f>
        <v>39.112076824389469</v>
      </c>
      <c r="G15" s="439">
        <f>Summary!L25</f>
        <v>39.003175089039587</v>
      </c>
      <c r="H15" s="439">
        <f>Summary!M25</f>
        <v>39.325370270617739</v>
      </c>
      <c r="I15" s="439">
        <f>Summary!N25</f>
        <v>39.476237713761378</v>
      </c>
      <c r="J15" s="439">
        <f>Summary!O25</f>
        <v>39.545266512550896</v>
      </c>
      <c r="K15" s="439">
        <f>Summary!P25</f>
        <v>40.151772008524553</v>
      </c>
      <c r="L15" s="439">
        <f>Summary!Q25</f>
        <v>40.072155966366836</v>
      </c>
      <c r="M15" s="439">
        <f>Summary!R25</f>
        <v>40.880536023097505</v>
      </c>
      <c r="N15" s="439">
        <f>Summary!S25</f>
        <v>40.453159692602334</v>
      </c>
      <c r="O15" s="439">
        <f>Summary!T25</f>
        <v>40.452419465934859</v>
      </c>
      <c r="P15" s="439">
        <f>Summary!U25</f>
        <v>42.337572459057888</v>
      </c>
      <c r="Q15" s="439">
        <f>Summary!V25</f>
        <v>42.329145728871893</v>
      </c>
      <c r="R15" s="439">
        <f>Summary!W25</f>
        <v>42.240278042746397</v>
      </c>
      <c r="S15" s="439">
        <f>Summary!X25</f>
        <v>43.468638795713524</v>
      </c>
      <c r="T15" s="439">
        <f>Summary!Y25</f>
        <v>43.350815352866427</v>
      </c>
      <c r="U15" s="439">
        <f>Summary!Z25</f>
        <v>45.570219708507402</v>
      </c>
      <c r="V15" s="439">
        <f>Summary!AA25</f>
        <v>44.552260126878359</v>
      </c>
      <c r="W15" s="439">
        <f>Summary!AB25</f>
        <v>44.386298036425437</v>
      </c>
      <c r="X15" s="439">
        <f>Summary!AC25</f>
        <v>46.442591409012998</v>
      </c>
      <c r="Y15" s="439">
        <f>Summary!AD25</f>
        <v>46.799100844395042</v>
      </c>
      <c r="Z15" s="439">
        <f>Summary!AE25</f>
        <v>48.439920580312148</v>
      </c>
      <c r="AA15" s="439">
        <f>Summary!AF25</f>
        <v>48.91160730977797</v>
      </c>
      <c r="AB15" s="439">
        <f>Summary!AG25</f>
        <v>50.258811973844317</v>
      </c>
      <c r="AC15" s="439">
        <f>Summary!AH25</f>
        <v>50.240669513706131</v>
      </c>
      <c r="AD15" s="439">
        <f>Summary!AI25</f>
        <v>53.00684291782396</v>
      </c>
      <c r="AE15" s="439">
        <f>Summary!AJ25</f>
        <v>53.051043355382681</v>
      </c>
      <c r="AF15" s="439">
        <f>Summary!AK25</f>
        <v>52.894190429869198</v>
      </c>
      <c r="AG15" s="439">
        <f>Summary!AL25</f>
        <v>56.834714974242956</v>
      </c>
      <c r="AH15" s="439">
        <f>Summary!AM25</f>
        <v>54.708670675779402</v>
      </c>
      <c r="AI15" s="439">
        <f>Summary!AN25</f>
        <v>57.551305351807187</v>
      </c>
      <c r="AJ15" s="439">
        <f>Summary!AO25</f>
        <v>58.107277531725558</v>
      </c>
      <c r="AK15" s="439">
        <f>Summary!AP25</f>
        <v>57.415679627326035</v>
      </c>
      <c r="AL15" s="439">
        <f>Summary!AQ25</f>
        <v>59.693002631197643</v>
      </c>
      <c r="AM15" s="439">
        <f>Summary!AR25</f>
        <v>60.274650120785253</v>
      </c>
      <c r="AN15" s="439">
        <f>Summary!AS25</f>
        <v>63.675503097042501</v>
      </c>
      <c r="AO15" s="439">
        <f>Summary!AT25</f>
        <v>62.607235624242556</v>
      </c>
      <c r="AP15" s="439">
        <f>Summary!AU25</f>
        <v>63.918541159688878</v>
      </c>
      <c r="AQ15" s="439">
        <f>Summary!AV25</f>
        <v>64.693881199002178</v>
      </c>
      <c r="AR15" s="439">
        <f>Summary!AW25</f>
        <v>65.721342017259929</v>
      </c>
      <c r="AS15" s="439">
        <f>Summary!AX25</f>
        <v>66.751148673779994</v>
      </c>
      <c r="AT15" s="439">
        <f>Summary!AY25</f>
        <v>67.716711030391252</v>
      </c>
      <c r="AU15" s="439">
        <f>Summary!AZ25</f>
        <v>68.748789214953078</v>
      </c>
      <c r="AV15" s="439">
        <f>Summary!BA25</f>
        <v>70.009333437071305</v>
      </c>
      <c r="AW15" s="439">
        <f>Summary!BB25</f>
        <v>71.407942350921459</v>
      </c>
      <c r="AX15" s="439">
        <f>Summary!BC25</f>
        <v>73.158638214888953</v>
      </c>
      <c r="AY15" s="439">
        <f>Summary!BD25</f>
        <v>75.026343842812082</v>
      </c>
      <c r="AZ15" s="439">
        <f>Summary!BE25</f>
        <v>76.896546035833836</v>
      </c>
      <c r="BA15" s="439">
        <f>Summary!BF25</f>
        <v>78.902719362577741</v>
      </c>
      <c r="BB15" s="439">
        <f>Summary!BG25</f>
        <v>80.959660253008508</v>
      </c>
      <c r="BC15" s="439">
        <f>Summary!BH25</f>
        <v>83.084960302313888</v>
      </c>
      <c r="BD15" s="439">
        <f>Summary!BI25</f>
        <v>85.34554412484718</v>
      </c>
      <c r="BE15" s="439">
        <f>Summary!BJ25</f>
        <v>87.657042016897307</v>
      </c>
      <c r="BF15" s="439">
        <f>Summary!BK25</f>
        <v>19.5</v>
      </c>
      <c r="BG15" s="439">
        <f>Summary!BL25</f>
        <v>19.5</v>
      </c>
      <c r="BH15" s="439">
        <f>Summary!BM25</f>
        <v>19.5</v>
      </c>
      <c r="BI15" s="439">
        <f>Summary!BN25</f>
        <v>19.5</v>
      </c>
      <c r="BJ15" s="439">
        <f>Summary!BO25</f>
        <v>19.5</v>
      </c>
      <c r="BK15" s="439">
        <f>Summary!BP25</f>
        <v>19.5</v>
      </c>
      <c r="BL15" s="439">
        <f>Summary!BQ25</f>
        <v>19.5</v>
      </c>
      <c r="BM15" s="439">
        <f>Summary!BR25</f>
        <v>19.5</v>
      </c>
      <c r="BN15" s="439">
        <f>Summary!BS25</f>
        <v>19.5</v>
      </c>
      <c r="BO15" s="439">
        <f>Summary!BT25</f>
        <v>19.5</v>
      </c>
      <c r="BP15" s="439">
        <f>Summary!BU25</f>
        <v>19.5</v>
      </c>
      <c r="BQ15" s="439">
        <f>Summary!BV25</f>
        <v>19.5</v>
      </c>
      <c r="BR15" s="439">
        <f>Summary!BW25</f>
        <v>0</v>
      </c>
      <c r="BS15" s="439">
        <f>Summary!BX25</f>
        <v>292.12880902744439</v>
      </c>
      <c r="BT15" s="439">
        <f>Summary!BY25</f>
        <v>500.85197975684054</v>
      </c>
      <c r="BU15" s="439">
        <f>Summary!BZ25</f>
        <v>595.8180514716712</v>
      </c>
      <c r="BV15" s="439">
        <f>Summary!CA25</f>
        <v>735.11823770963713</v>
      </c>
      <c r="BW15" s="439">
        <f>Summary!CB25</f>
        <v>918.91423018651665</v>
      </c>
      <c r="BX15" s="439">
        <f>Summary!CC25</f>
        <v>234</v>
      </c>
      <c r="BY15" s="439">
        <f>Summary!CD25</f>
        <v>0</v>
      </c>
    </row>
    <row r="16" spans="1:77" x14ac:dyDescent="0.3">
      <c r="A16" s="284" t="s">
        <v>154</v>
      </c>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row>
    <row r="17" spans="1:77" s="143" customFormat="1" x14ac:dyDescent="0.3">
      <c r="A17" s="283" t="s">
        <v>708</v>
      </c>
      <c r="B17" s="266">
        <f>SUM(B13:B16)</f>
        <v>13.473129999999999</v>
      </c>
      <c r="C17" s="266">
        <f t="shared" ref="C17:BI17" si="0">SUM(C13:C16)</f>
        <v>13.055040000000002</v>
      </c>
      <c r="D17" s="266">
        <f t="shared" si="0"/>
        <v>14.829000000000001</v>
      </c>
      <c r="E17" s="266">
        <f t="shared" si="0"/>
        <v>158.72841252689648</v>
      </c>
      <c r="F17" s="266">
        <f t="shared" si="0"/>
        <v>162.37467737233467</v>
      </c>
      <c r="G17" s="266">
        <f t="shared" si="0"/>
        <v>167.07605821232727</v>
      </c>
      <c r="H17" s="266">
        <f t="shared" si="0"/>
        <v>168.58708040760405</v>
      </c>
      <c r="I17" s="266">
        <f t="shared" si="0"/>
        <v>172.08327152198058</v>
      </c>
      <c r="J17" s="266">
        <f t="shared" si="0"/>
        <v>172.15230032077011</v>
      </c>
      <c r="K17" s="266">
        <f t="shared" si="0"/>
        <v>163.34162110441497</v>
      </c>
      <c r="L17" s="266">
        <f t="shared" si="0"/>
        <v>181.03787744581888</v>
      </c>
      <c r="M17" s="266">
        <f t="shared" si="0"/>
        <v>178.23404068063175</v>
      </c>
      <c r="N17" s="266">
        <f t="shared" si="0"/>
        <v>188.37509327987584</v>
      </c>
      <c r="O17" s="266">
        <f t="shared" si="0"/>
        <v>191.55189672620884</v>
      </c>
      <c r="P17" s="266">
        <f t="shared" si="0"/>
        <v>197.49813229467432</v>
      </c>
      <c r="Q17" s="266">
        <f t="shared" si="0"/>
        <v>197.4897055644883</v>
      </c>
      <c r="R17" s="266">
        <f t="shared" si="0"/>
        <v>193.33975530302035</v>
      </c>
      <c r="S17" s="266">
        <f t="shared" si="0"/>
        <v>198.62919863132996</v>
      </c>
      <c r="T17" s="266">
        <f t="shared" si="0"/>
        <v>194.45029261314039</v>
      </c>
      <c r="U17" s="266">
        <f t="shared" si="0"/>
        <v>200.73077954412383</v>
      </c>
      <c r="V17" s="266">
        <f t="shared" si="0"/>
        <v>199.60281996249478</v>
      </c>
      <c r="W17" s="266">
        <f t="shared" si="0"/>
        <v>191.31469272135695</v>
      </c>
      <c r="X17" s="266">
        <f t="shared" si="0"/>
        <v>201.49315124462942</v>
      </c>
      <c r="Y17" s="266">
        <f t="shared" si="0"/>
        <v>197.788578104669</v>
      </c>
      <c r="Z17" s="266">
        <f t="shared" si="0"/>
        <v>203.49048041592857</v>
      </c>
      <c r="AA17" s="266">
        <f t="shared" si="0"/>
        <v>199.90108457005192</v>
      </c>
      <c r="AB17" s="266">
        <f t="shared" si="0"/>
        <v>205.30937180946074</v>
      </c>
      <c r="AC17" s="266">
        <f t="shared" si="0"/>
        <v>205.29122934932255</v>
      </c>
      <c r="AD17" s="266">
        <f t="shared" si="0"/>
        <v>203.9963201780979</v>
      </c>
      <c r="AE17" s="266">
        <f t="shared" si="0"/>
        <v>208.1016031909991</v>
      </c>
      <c r="AF17" s="266">
        <f t="shared" si="0"/>
        <v>203.88366769014317</v>
      </c>
      <c r="AG17" s="266">
        <f t="shared" si="0"/>
        <v>211.88527480985937</v>
      </c>
      <c r="AH17" s="266">
        <f t="shared" si="0"/>
        <v>209.7592305113958</v>
      </c>
      <c r="AI17" s="266">
        <f t="shared" si="0"/>
        <v>200.4186174613962</v>
      </c>
      <c r="AJ17" s="266">
        <f t="shared" si="0"/>
        <v>213.15783736734198</v>
      </c>
      <c r="AK17" s="266">
        <f t="shared" si="0"/>
        <v>208.40515688759999</v>
      </c>
      <c r="AL17" s="266">
        <f t="shared" si="0"/>
        <v>214.74356246681407</v>
      </c>
      <c r="AM17" s="266">
        <f t="shared" si="0"/>
        <v>211.26412738105921</v>
      </c>
      <c r="AN17" s="266">
        <f t="shared" si="0"/>
        <v>218.72606293265892</v>
      </c>
      <c r="AO17" s="266">
        <f t="shared" si="0"/>
        <v>217.65779545985896</v>
      </c>
      <c r="AP17" s="266">
        <f t="shared" si="0"/>
        <v>214.90801841996284</v>
      </c>
      <c r="AQ17" s="266">
        <f t="shared" si="0"/>
        <v>219.7444410346186</v>
      </c>
      <c r="AR17" s="266">
        <f t="shared" si="0"/>
        <v>216.71081927753389</v>
      </c>
      <c r="AS17" s="266">
        <f t="shared" si="0"/>
        <v>221.80170850939641</v>
      </c>
      <c r="AT17" s="266">
        <f t="shared" si="0"/>
        <v>67.716711030391252</v>
      </c>
      <c r="AU17" s="266">
        <f t="shared" si="0"/>
        <v>68.748789214953078</v>
      </c>
      <c r="AV17" s="266">
        <f t="shared" si="0"/>
        <v>70.009333437071305</v>
      </c>
      <c r="AW17" s="266">
        <f t="shared" si="0"/>
        <v>71.407942350921459</v>
      </c>
      <c r="AX17" s="266">
        <f t="shared" si="0"/>
        <v>73.158638214888953</v>
      </c>
      <c r="AY17" s="266">
        <f t="shared" si="0"/>
        <v>75.026343842812082</v>
      </c>
      <c r="AZ17" s="266">
        <f t="shared" si="0"/>
        <v>76.896546035833836</v>
      </c>
      <c r="BA17" s="266">
        <f t="shared" si="0"/>
        <v>78.902719362577741</v>
      </c>
      <c r="BB17" s="266">
        <f t="shared" si="0"/>
        <v>80.959660253008508</v>
      </c>
      <c r="BC17" s="266">
        <f t="shared" si="0"/>
        <v>83.084960302313888</v>
      </c>
      <c r="BD17" s="266">
        <f t="shared" si="0"/>
        <v>85.34554412484718</v>
      </c>
      <c r="BE17" s="266">
        <f t="shared" si="0"/>
        <v>87.657042016897307</v>
      </c>
      <c r="BF17" s="266">
        <f t="shared" si="0"/>
        <v>19.5</v>
      </c>
      <c r="BG17" s="266">
        <f t="shared" si="0"/>
        <v>19.5</v>
      </c>
      <c r="BH17" s="266">
        <f t="shared" si="0"/>
        <v>19.5</v>
      </c>
      <c r="BI17" s="266">
        <f t="shared" si="0"/>
        <v>19.5</v>
      </c>
      <c r="BJ17" s="266">
        <f t="shared" ref="BJ17" si="1">SUM(BJ13:BJ16)</f>
        <v>19.5</v>
      </c>
      <c r="BK17" s="266">
        <f t="shared" ref="BK17" si="2">SUM(BK13:BK16)</f>
        <v>19.5</v>
      </c>
      <c r="BL17" s="266">
        <f t="shared" ref="BL17" si="3">SUM(BL13:BL16)</f>
        <v>19.5</v>
      </c>
      <c r="BM17" s="266">
        <f t="shared" ref="BM17" si="4">SUM(BM13:BM16)</f>
        <v>19.5</v>
      </c>
      <c r="BN17" s="266">
        <f t="shared" ref="BN17" si="5">SUM(BN13:BN16)</f>
        <v>19.5</v>
      </c>
      <c r="BO17" s="266">
        <f t="shared" ref="BO17" si="6">SUM(BO13:BO16)</f>
        <v>19.5</v>
      </c>
      <c r="BP17" s="266">
        <f t="shared" ref="BP17" si="7">SUM(BP13:BP16)</f>
        <v>19.5</v>
      </c>
      <c r="BQ17" s="266">
        <f t="shared" ref="BQ17" si="8">SUM(BQ13:BQ16)</f>
        <v>19.5</v>
      </c>
      <c r="BR17" s="266">
        <f t="shared" ref="BR17" si="9">SUM(BR13:BR16)</f>
        <v>0</v>
      </c>
      <c r="BS17" s="266">
        <f t="shared" ref="BS17" si="10">SUM(BS13:BS16)</f>
        <v>924.95018004114297</v>
      </c>
      <c r="BT17" s="266">
        <f t="shared" ref="BT17" si="11">SUM(BT13:BT16)</f>
        <v>2256.8306935084979</v>
      </c>
      <c r="BU17" s="266">
        <f t="shared" ref="BU17" si="12">SUM(BU13:BU16)</f>
        <v>2432.0582740470136</v>
      </c>
      <c r="BV17" s="266">
        <f t="shared" ref="BV17" si="13">SUM(BV13:BV16)</f>
        <v>2567.2973777096372</v>
      </c>
      <c r="BW17" s="266">
        <f t="shared" ref="BW17" si="14">SUM(BW13:BW16)</f>
        <v>918.91423018651665</v>
      </c>
      <c r="BX17" s="266">
        <f t="shared" ref="BX17" si="15">SUM(BX13:BX16)</f>
        <v>234</v>
      </c>
      <c r="BY17" s="266">
        <f t="shared" ref="BY17" si="16">SUM(BY13:BY16)</f>
        <v>0</v>
      </c>
    </row>
    <row r="18" spans="1:77" x14ac:dyDescent="0.3">
      <c r="A18" s="284"/>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row>
    <row r="19" spans="1:77" s="143" customFormat="1" x14ac:dyDescent="0.3">
      <c r="A19" s="283" t="s">
        <v>721</v>
      </c>
      <c r="B19" s="257"/>
      <c r="C19" s="266">
        <f t="shared" ref="C19:AH19" si="17">C17*1000/C33</f>
        <v>58.035358650749401</v>
      </c>
      <c r="D19" s="266">
        <f t="shared" si="17"/>
        <v>60.39397692566434</v>
      </c>
      <c r="E19" s="266">
        <f t="shared" si="17"/>
        <v>258.99951539520333</v>
      </c>
      <c r="F19" s="266">
        <f t="shared" si="17"/>
        <v>264.93826851896711</v>
      </c>
      <c r="G19" s="266">
        <f t="shared" si="17"/>
        <v>274.13146005129533</v>
      </c>
      <c r="H19" s="266">
        <f t="shared" si="17"/>
        <v>272.11529970961959</v>
      </c>
      <c r="I19" s="266">
        <f t="shared" si="17"/>
        <v>275.66075091857289</v>
      </c>
      <c r="J19" s="266">
        <f t="shared" si="17"/>
        <v>274.8216695854548</v>
      </c>
      <c r="K19" s="266">
        <f t="shared" si="17"/>
        <v>253.098468895731</v>
      </c>
      <c r="L19" s="266">
        <f t="shared" si="17"/>
        <v>281.6045186385644</v>
      </c>
      <c r="M19" s="266">
        <f t="shared" si="17"/>
        <v>266.76081907482143</v>
      </c>
      <c r="N19" s="266">
        <f t="shared" si="17"/>
        <v>287.68944986775711</v>
      </c>
      <c r="O19" s="266">
        <f t="shared" si="17"/>
        <v>292.55144997476248</v>
      </c>
      <c r="P19" s="266">
        <f t="shared" si="17"/>
        <v>276.73432650338242</v>
      </c>
      <c r="Q19" s="266">
        <f t="shared" si="17"/>
        <v>276.8246632229945</v>
      </c>
      <c r="R19" s="266">
        <f t="shared" si="17"/>
        <v>272.06668968896429</v>
      </c>
      <c r="S19" s="266">
        <f t="shared" si="17"/>
        <v>265.18545380805148</v>
      </c>
      <c r="T19" s="266">
        <f t="shared" si="17"/>
        <v>260.88874831160325</v>
      </c>
      <c r="U19" s="266">
        <f t="shared" si="17"/>
        <v>246.3878332147635</v>
      </c>
      <c r="V19" s="266">
        <f t="shared" si="17"/>
        <v>254.95864271132012</v>
      </c>
      <c r="W19" s="266">
        <f t="shared" si="17"/>
        <v>246.00164147044708</v>
      </c>
      <c r="X19" s="266">
        <f t="shared" si="17"/>
        <v>239.31554103111222</v>
      </c>
      <c r="Y19" s="266">
        <f t="shared" si="17"/>
        <v>231.84772771184166</v>
      </c>
      <c r="Z19" s="266">
        <f t="shared" si="17"/>
        <v>225.00736846318881</v>
      </c>
      <c r="AA19" s="266">
        <f t="shared" si="17"/>
        <v>217.49354392185893</v>
      </c>
      <c r="AB19" s="266">
        <f t="shared" si="17"/>
        <v>213.59407195211057</v>
      </c>
      <c r="AC19" s="266">
        <f t="shared" si="17"/>
        <v>213.70124473864519</v>
      </c>
      <c r="AD19" s="266">
        <f t="shared" si="17"/>
        <v>194.82236096396377</v>
      </c>
      <c r="AE19" s="266">
        <f t="shared" si="17"/>
        <v>198.48119867913468</v>
      </c>
      <c r="AF19" s="266">
        <f t="shared" si="17"/>
        <v>195.37162848089253</v>
      </c>
      <c r="AG19" s="266">
        <f t="shared" si="17"/>
        <v>181.60922879934176</v>
      </c>
      <c r="AH19" s="266">
        <f t="shared" si="17"/>
        <v>190.64324916368281</v>
      </c>
      <c r="AI19" s="266">
        <f t="shared" ref="AI19:BI19" si="18">AI17*1000/AI33</f>
        <v>168.5460117456939</v>
      </c>
      <c r="AJ19" s="266">
        <f t="shared" si="18"/>
        <v>176.677850183809</v>
      </c>
      <c r="AK19" s="266">
        <f t="shared" si="18"/>
        <v>175.88937046500521</v>
      </c>
      <c r="AL19" s="266">
        <f t="shared" si="18"/>
        <v>170.96990891653846</v>
      </c>
      <c r="AM19" s="266">
        <f t="shared" si="18"/>
        <v>165.80036998889398</v>
      </c>
      <c r="AN19" s="266">
        <f t="shared" si="18"/>
        <v>158.44152354008338</v>
      </c>
      <c r="AO19" s="266">
        <f t="shared" si="18"/>
        <v>161.57495032686572</v>
      </c>
      <c r="AP19" s="266">
        <f t="shared" si="18"/>
        <v>154.82400839584395</v>
      </c>
      <c r="AQ19" s="266">
        <f t="shared" si="18"/>
        <v>155.59234848949086</v>
      </c>
      <c r="AR19" s="266">
        <f t="shared" si="18"/>
        <v>150.03342426300642</v>
      </c>
      <c r="AS19" s="266">
        <f t="shared" si="18"/>
        <v>150.2112619801606</v>
      </c>
      <c r="AT19" s="266">
        <f t="shared" si="18"/>
        <v>44.941571224273034</v>
      </c>
      <c r="AU19" s="266">
        <f t="shared" si="18"/>
        <v>44.670362255536205</v>
      </c>
      <c r="AV19" s="266">
        <f t="shared" si="18"/>
        <v>44.354152342505778</v>
      </c>
      <c r="AW19" s="266">
        <f t="shared" si="18"/>
        <v>44.021281748782762</v>
      </c>
      <c r="AX19" s="266">
        <f t="shared" si="18"/>
        <v>43.629068883579215</v>
      </c>
      <c r="AY19" s="266">
        <f t="shared" si="18"/>
        <v>43.237909014259316</v>
      </c>
      <c r="AZ19" s="266">
        <f t="shared" si="18"/>
        <v>42.871734330676006</v>
      </c>
      <c r="BA19" s="266">
        <f t="shared" si="18"/>
        <v>42.504569600446686</v>
      </c>
      <c r="BB19" s="266">
        <f t="shared" si="18"/>
        <v>42.153001130029104</v>
      </c>
      <c r="BC19" s="266">
        <f t="shared" si="18"/>
        <v>41.813641418241048</v>
      </c>
      <c r="BD19" s="266">
        <f t="shared" si="18"/>
        <v>41.476723266450009</v>
      </c>
      <c r="BE19" s="266">
        <f t="shared" si="18"/>
        <v>41.155326897040219</v>
      </c>
      <c r="BF19" s="266">
        <f t="shared" si="18"/>
        <v>8.8471064044722585</v>
      </c>
      <c r="BG19" s="266">
        <f t="shared" si="18"/>
        <v>8.5586413406939847</v>
      </c>
      <c r="BH19" s="266">
        <f t="shared" si="18"/>
        <v>8.2880890153232034</v>
      </c>
      <c r="BI19" s="266">
        <f t="shared" si="18"/>
        <v>8.0133911396811008</v>
      </c>
      <c r="BJ19" s="266">
        <f t="shared" ref="BJ19:BY19" si="19">BJ17*1000/BJ33</f>
        <v>7.7515501672954263</v>
      </c>
      <c r="BK19" s="266">
        <f t="shared" si="19"/>
        <v>7.5018112732010955</v>
      </c>
      <c r="BL19" s="266">
        <f t="shared" si="19"/>
        <v>7.2634713897441712</v>
      </c>
      <c r="BM19" s="266">
        <f t="shared" si="19"/>
        <v>7.0358752814120162</v>
      </c>
      <c r="BN19" s="266">
        <f t="shared" si="19"/>
        <v>6.8184119307729762</v>
      </c>
      <c r="BO19" s="266">
        <f t="shared" si="19"/>
        <v>6.6105112120028471</v>
      </c>
      <c r="BP19" s="266">
        <f t="shared" si="19"/>
        <v>6.411640829745191</v>
      </c>
      <c r="BQ19" s="266">
        <f t="shared" si="19"/>
        <v>6.2213551029806107</v>
      </c>
      <c r="BR19" s="266" t="e">
        <f t="shared" si="19"/>
        <v>#DIV/0!</v>
      </c>
      <c r="BS19" s="266">
        <f t="shared" si="19"/>
        <v>203.24424637234367</v>
      </c>
      <c r="BT19" s="266">
        <f t="shared" si="19"/>
        <v>270.6316147928847</v>
      </c>
      <c r="BU19" s="266">
        <f t="shared" si="19"/>
        <v>215.09668866147729</v>
      </c>
      <c r="BV19" s="266">
        <f t="shared" si="19"/>
        <v>163.94038353541347</v>
      </c>
      <c r="BW19" s="266">
        <f t="shared" si="19"/>
        <v>42.932755767040881</v>
      </c>
      <c r="BX19" s="266">
        <f t="shared" si="19"/>
        <v>7.352630497429919</v>
      </c>
      <c r="BY19" s="266" t="e">
        <f t="shared" si="19"/>
        <v>#DIV/0!</v>
      </c>
    </row>
    <row r="20" spans="1:77" s="143" customFormat="1" x14ac:dyDescent="0.3">
      <c r="A20" s="283" t="s">
        <v>722</v>
      </c>
      <c r="B20" s="257"/>
      <c r="C20" s="266"/>
      <c r="D20" s="266">
        <f>SUM(B17:D17)/SUM(B33:D33)</f>
        <v>5.9963354605687073E-2</v>
      </c>
      <c r="E20" s="266">
        <f t="shared" ref="E20:BP20" si="20">SUM(C17:E17)/SUM(C33:E33)</f>
        <v>0.17225664404974433</v>
      </c>
      <c r="F20" s="266">
        <f t="shared" si="20"/>
        <v>0.22832838868894387</v>
      </c>
      <c r="G20" s="266">
        <f t="shared" si="20"/>
        <v>0.26600814184300409</v>
      </c>
      <c r="H20" s="266">
        <f t="shared" si="20"/>
        <v>0.27039433112849237</v>
      </c>
      <c r="I20" s="266">
        <f t="shared" si="20"/>
        <v>0.27397259179628841</v>
      </c>
      <c r="J20" s="266">
        <f t="shared" si="20"/>
        <v>0.27420521138247839</v>
      </c>
      <c r="K20" s="266">
        <f t="shared" si="20"/>
        <v>0.26770385880338116</v>
      </c>
      <c r="L20" s="266">
        <f t="shared" si="20"/>
        <v>0.2697769687058626</v>
      </c>
      <c r="M20" s="266">
        <f t="shared" si="20"/>
        <v>0.26713164185743893</v>
      </c>
      <c r="N20" s="266">
        <f t="shared" si="20"/>
        <v>0.27858623476833749</v>
      </c>
      <c r="O20" s="266">
        <f t="shared" si="20"/>
        <v>0.28222862045983416</v>
      </c>
      <c r="P20" s="266">
        <f t="shared" si="20"/>
        <v>0.28539858582668498</v>
      </c>
      <c r="Q20" s="266">
        <f t="shared" si="20"/>
        <v>0.28173993491557997</v>
      </c>
      <c r="R20" s="266">
        <f t="shared" si="20"/>
        <v>0.27521282936769814</v>
      </c>
      <c r="S20" s="266">
        <f t="shared" si="20"/>
        <v>0.27125686864943382</v>
      </c>
      <c r="T20" s="266">
        <f t="shared" si="20"/>
        <v>0.26595078108624781</v>
      </c>
      <c r="U20" s="266">
        <f t="shared" si="20"/>
        <v>0.25716622734033606</v>
      </c>
      <c r="V20" s="266">
        <f t="shared" si="20"/>
        <v>0.25386485281248039</v>
      </c>
      <c r="W20" s="266">
        <f t="shared" si="20"/>
        <v>0.24908630136410417</v>
      </c>
      <c r="X20" s="266">
        <f t="shared" si="20"/>
        <v>0.24657723448684546</v>
      </c>
      <c r="Y20" s="266">
        <f t="shared" si="20"/>
        <v>0.23884197534951371</v>
      </c>
      <c r="Z20" s="266">
        <f t="shared" si="20"/>
        <v>0.23188671216372475</v>
      </c>
      <c r="AA20" s="266">
        <f t="shared" si="20"/>
        <v>0.22460739475173475</v>
      </c>
      <c r="AB20" s="266">
        <f t="shared" si="20"/>
        <v>0.21858776441876879</v>
      </c>
      <c r="AC20" s="266">
        <f t="shared" si="20"/>
        <v>0.21489187074720009</v>
      </c>
      <c r="AD20" s="266">
        <f t="shared" si="20"/>
        <v>0.20700833976972222</v>
      </c>
      <c r="AE20" s="266">
        <f t="shared" si="20"/>
        <v>0.20201170383370015</v>
      </c>
      <c r="AF20" s="266">
        <f t="shared" si="20"/>
        <v>0.19622701253016625</v>
      </c>
      <c r="AG20" s="266">
        <f t="shared" si="20"/>
        <v>0.19144483383047606</v>
      </c>
      <c r="AH20" s="266">
        <f t="shared" si="20"/>
        <v>0.18894996730215199</v>
      </c>
      <c r="AI20" s="266">
        <f t="shared" si="20"/>
        <v>0.17999073688551237</v>
      </c>
      <c r="AJ20" s="266">
        <f t="shared" si="20"/>
        <v>0.17830724627836245</v>
      </c>
      <c r="AK20" s="266">
        <f t="shared" si="20"/>
        <v>0.17371625301132948</v>
      </c>
      <c r="AL20" s="266">
        <f t="shared" si="20"/>
        <v>0.17445608853912092</v>
      </c>
      <c r="AM20" s="266">
        <f t="shared" si="20"/>
        <v>0.17076583141833662</v>
      </c>
      <c r="AN20" s="266">
        <f t="shared" si="20"/>
        <v>0.16486303185343323</v>
      </c>
      <c r="AO20" s="266">
        <f t="shared" si="20"/>
        <v>0.16183943567921505</v>
      </c>
      <c r="AP20" s="266">
        <f t="shared" si="20"/>
        <v>0.15824705786333215</v>
      </c>
      <c r="AQ20" s="266">
        <f t="shared" si="20"/>
        <v>0.15727834500557761</v>
      </c>
      <c r="AR20" s="266">
        <f t="shared" si="20"/>
        <v>0.15344951246244046</v>
      </c>
      <c r="AS20" s="266">
        <f t="shared" si="20"/>
        <v>0.15190577726366714</v>
      </c>
      <c r="AT20" s="266">
        <f t="shared" si="20"/>
        <v>0.11433006499678841</v>
      </c>
      <c r="AU20" s="266">
        <f t="shared" si="20"/>
        <v>7.9220675477074717E-2</v>
      </c>
      <c r="AV20" s="266">
        <f t="shared" si="20"/>
        <v>4.4650799824635698E-2</v>
      </c>
      <c r="AW20" s="266">
        <f t="shared" si="20"/>
        <v>4.4342906107332845E-2</v>
      </c>
      <c r="AX20" s="266">
        <f t="shared" si="20"/>
        <v>4.3994163301618948E-2</v>
      </c>
      <c r="AY20" s="266">
        <f t="shared" si="20"/>
        <v>4.3620622115292614E-2</v>
      </c>
      <c r="AZ20" s="266">
        <f t="shared" si="20"/>
        <v>4.3237740591194958E-2</v>
      </c>
      <c r="BA20" s="266">
        <f t="shared" si="20"/>
        <v>4.2863156139373054E-2</v>
      </c>
      <c r="BB20" s="266">
        <f t="shared" si="20"/>
        <v>4.2501577933105238E-2</v>
      </c>
      <c r="BC20" s="266">
        <f t="shared" si="20"/>
        <v>4.2149238264066323E-2</v>
      </c>
      <c r="BD20" s="266">
        <f t="shared" si="20"/>
        <v>4.1806686495013914E-2</v>
      </c>
      <c r="BE20" s="266">
        <f t="shared" si="20"/>
        <v>4.1474281318281403E-2</v>
      </c>
      <c r="BF20" s="266">
        <f t="shared" si="20"/>
        <v>3.0117628810203696E-2</v>
      </c>
      <c r="BG20" s="266">
        <f t="shared" si="20"/>
        <v>1.9154424287595347E-2</v>
      </c>
      <c r="BH20" s="266">
        <f t="shared" si="20"/>
        <v>8.5585331383794226E-3</v>
      </c>
      <c r="BI20" s="266">
        <f t="shared" si="20"/>
        <v>8.2807239844300863E-3</v>
      </c>
      <c r="BJ20" s="266">
        <f t="shared" si="20"/>
        <v>8.0116940422233704E-3</v>
      </c>
      <c r="BK20" s="266">
        <f t="shared" si="20"/>
        <v>7.7499612881591446E-3</v>
      </c>
      <c r="BL20" s="266">
        <f t="shared" si="20"/>
        <v>7.5003222941374672E-3</v>
      </c>
      <c r="BM20" s="266">
        <f t="shared" si="20"/>
        <v>7.2620747308197514E-3</v>
      </c>
      <c r="BN20" s="266">
        <f t="shared" si="20"/>
        <v>7.034564027545309E-3</v>
      </c>
      <c r="BO20" s="266">
        <f t="shared" si="20"/>
        <v>6.8171797662811423E-3</v>
      </c>
      <c r="BP20" s="266">
        <f t="shared" si="20"/>
        <v>6.609352362219564E-3</v>
      </c>
      <c r="BQ20" s="266">
        <f t="shared" ref="BQ20:BY20" si="21">SUM(BO17:BQ17)/SUM(BO33:BQ33)</f>
        <v>6.4105682713270903E-3</v>
      </c>
      <c r="BR20" s="266">
        <f t="shared" si="21"/>
        <v>6.3150648677533887E-3</v>
      </c>
      <c r="BS20" s="266">
        <f t="shared" si="21"/>
        <v>0.12289056307598122</v>
      </c>
      <c r="BT20" s="266">
        <f t="shared" si="21"/>
        <v>0.24684000353103755</v>
      </c>
      <c r="BU20" s="266">
        <f t="shared" si="21"/>
        <v>0.23200685384831801</v>
      </c>
      <c r="BV20" s="266">
        <f t="shared" si="21"/>
        <v>0.20552343251600591</v>
      </c>
      <c r="BW20" s="266">
        <f t="shared" si="21"/>
        <v>0.12235331115793409</v>
      </c>
      <c r="BX20" s="266">
        <f t="shared" si="21"/>
        <v>5.400309490912978E-2</v>
      </c>
      <c r="BY20" s="266">
        <f t="shared" si="21"/>
        <v>2.1659548074994681E-2</v>
      </c>
    </row>
    <row r="21" spans="1:77" x14ac:dyDescent="0.3">
      <c r="A21" s="284"/>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row>
    <row r="22" spans="1:77" x14ac:dyDescent="0.3">
      <c r="A22" s="284" t="s">
        <v>86</v>
      </c>
      <c r="B22" s="238">
        <f>Summary!G31*$B$5</f>
        <v>0</v>
      </c>
      <c r="C22" s="238">
        <f>Summary!H31*$B$5</f>
        <v>0.192</v>
      </c>
      <c r="D22" s="238">
        <f>Summary!I31*$B$5</f>
        <v>0</v>
      </c>
      <c r="E22" s="238">
        <f>Summary!J31*$B$5</f>
        <v>28.183321673775346</v>
      </c>
      <c r="F22" s="238">
        <f>Summary!K31*$B$5</f>
        <v>27.613504845589041</v>
      </c>
      <c r="G22" s="238">
        <f>Summary!L31*$B$5</f>
        <v>28.183321673775346</v>
      </c>
      <c r="H22" s="238">
        <f>Summary!M31*$B$5</f>
        <v>27.613504845589041</v>
      </c>
      <c r="I22" s="238">
        <f>Summary!N31*$B$5</f>
        <v>31.262920577884934</v>
      </c>
      <c r="J22" s="238">
        <f>Summary!O31*$B$5</f>
        <v>31.716638934049314</v>
      </c>
      <c r="K22" s="238">
        <f>Summary!P31*$B$5</f>
        <v>29.666899682367127</v>
      </c>
      <c r="L22" s="238">
        <f>Summary!Q31*$B$5</f>
        <v>33.228847153227399</v>
      </c>
      <c r="M22" s="238">
        <f>Summary!R31*$B$5</f>
        <v>33.688995256547948</v>
      </c>
      <c r="N22" s="238">
        <f>Summary!S31*$B$5</f>
        <v>35.104582318936643</v>
      </c>
      <c r="O22" s="238">
        <f>Summary!T31*$B$5</f>
        <v>38.656490599013701</v>
      </c>
      <c r="P22" s="238">
        <f>Summary!U31*$B$5</f>
        <v>39.565989618980829</v>
      </c>
      <c r="Q22" s="238">
        <f>Summary!V31*$B$5</f>
        <v>39.565989618980829</v>
      </c>
      <c r="R22" s="238">
        <f>Summary!W31*$B$5</f>
        <v>38.656490599013701</v>
      </c>
      <c r="S22" s="238">
        <f>Summary!X31*$B$5</f>
        <v>39.565989618980829</v>
      </c>
      <c r="T22" s="238">
        <f>Summary!Y31*$B$5</f>
        <v>38.656490599013701</v>
      </c>
      <c r="U22" s="238">
        <f>Summary!Z31*$B$5</f>
        <v>39.565989618980829</v>
      </c>
      <c r="V22" s="238">
        <f>Summary!AA31*$B$5</f>
        <v>39.565989618980829</v>
      </c>
      <c r="W22" s="238">
        <f>Summary!AB31*$B$5</f>
        <v>37.746991579046579</v>
      </c>
      <c r="X22" s="238">
        <f>Summary!AC31*$B$5</f>
        <v>39.565989618980829</v>
      </c>
      <c r="Y22" s="238">
        <f>Summary!AD31*$B$5</f>
        <v>39.256490599013702</v>
      </c>
      <c r="Z22" s="238">
        <f>Summary!AE31*$B$5</f>
        <v>40.165989618980831</v>
      </c>
      <c r="AA22" s="238">
        <f>Summary!AF31*$B$5</f>
        <v>39.256490599013702</v>
      </c>
      <c r="AB22" s="238">
        <f>Summary!AG31*$B$5</f>
        <v>40.165989618980831</v>
      </c>
      <c r="AC22" s="238">
        <f>Summary!AH31*$B$5</f>
        <v>40.165989618980831</v>
      </c>
      <c r="AD22" s="238">
        <f>Summary!AI31*$B$5</f>
        <v>39.256490599013702</v>
      </c>
      <c r="AE22" s="238">
        <f>Summary!AJ31*$B$5</f>
        <v>40.165989618980831</v>
      </c>
      <c r="AF22" s="238">
        <f>Summary!AK31*$B$5</f>
        <v>39.256490599013702</v>
      </c>
      <c r="AG22" s="238">
        <f>Summary!AL31*$B$5</f>
        <v>40.165989618980831</v>
      </c>
      <c r="AH22" s="238">
        <f>Summary!AM31*$B$5</f>
        <v>40.165989618980831</v>
      </c>
      <c r="AI22" s="238">
        <f>Summary!AN31*$B$5</f>
        <v>37.437492559079452</v>
      </c>
      <c r="AJ22" s="238">
        <f>Summary!AO31*$B$5</f>
        <v>40.165989618980831</v>
      </c>
      <c r="AK22" s="238">
        <f>Summary!AP31*$B$5</f>
        <v>39.256490599013702</v>
      </c>
      <c r="AL22" s="238">
        <f>Summary!AQ31*$B$5</f>
        <v>40.165989618980831</v>
      </c>
      <c r="AM22" s="238">
        <f>Summary!AR31*$B$5</f>
        <v>39.256490599013702</v>
      </c>
      <c r="AN22" s="238">
        <f>Summary!AS31*$B$5</f>
        <v>40.165989618980831</v>
      </c>
      <c r="AO22" s="238">
        <f>Summary!AT31*$B$5</f>
        <v>40.165989618980831</v>
      </c>
      <c r="AP22" s="238">
        <f>Summary!AU31*$B$5</f>
        <v>39.256490599013702</v>
      </c>
      <c r="AQ22" s="238">
        <f>Summary!AV31*$B$5</f>
        <v>40.165989618980831</v>
      </c>
      <c r="AR22" s="238">
        <f>Summary!AW31*$B$5</f>
        <v>39.256490599013702</v>
      </c>
      <c r="AS22" s="238">
        <f>Summary!AX31*$B$5</f>
        <v>40.165989618980831</v>
      </c>
      <c r="AT22" s="238">
        <f>Summary!AY31*$B$5</f>
        <v>0</v>
      </c>
      <c r="AU22" s="238">
        <f>Summary!AZ31*$B$5</f>
        <v>0</v>
      </c>
      <c r="AV22" s="238">
        <f>Summary!BA31*$B$5</f>
        <v>0</v>
      </c>
      <c r="AW22" s="238">
        <f>Summary!BB31*$B$5</f>
        <v>0</v>
      </c>
      <c r="AX22" s="238">
        <f>Summary!BC31*$B$5</f>
        <v>0</v>
      </c>
      <c r="AY22" s="238">
        <f>Summary!BD31*$B$5</f>
        <v>0</v>
      </c>
      <c r="AZ22" s="238">
        <f>Summary!BE31*$B$5</f>
        <v>0</v>
      </c>
      <c r="BA22" s="238">
        <f>Summary!BF31*$B$5</f>
        <v>0</v>
      </c>
      <c r="BB22" s="238">
        <f>Summary!BG31*$B$5</f>
        <v>0</v>
      </c>
      <c r="BC22" s="238">
        <f>Summary!BH31*$B$5</f>
        <v>0</v>
      </c>
      <c r="BD22" s="238">
        <f>Summary!BI31*$B$5</f>
        <v>0</v>
      </c>
      <c r="BE22" s="238">
        <f>Summary!BJ31*$B$5</f>
        <v>0</v>
      </c>
      <c r="BF22" s="238">
        <f>Summary!BK31*$B$5</f>
        <v>0</v>
      </c>
      <c r="BG22" s="238">
        <f>Summary!BL31*$B$5</f>
        <v>0</v>
      </c>
      <c r="BH22" s="238">
        <f>Summary!BM31*$B$5</f>
        <v>0</v>
      </c>
      <c r="BI22" s="238">
        <f>Summary!BN31*$B$5</f>
        <v>0</v>
      </c>
      <c r="BJ22" s="238">
        <f>Summary!BO31*$B$5</f>
        <v>0</v>
      </c>
      <c r="BK22" s="238">
        <f>Summary!BP31*$B$5</f>
        <v>0</v>
      </c>
      <c r="BL22" s="238">
        <f>Summary!BQ31*$B$5</f>
        <v>0</v>
      </c>
      <c r="BM22" s="238">
        <f>Summary!BR31*$B$5</f>
        <v>0</v>
      </c>
      <c r="BN22" s="238">
        <f>Summary!BS31*$B$5</f>
        <v>0</v>
      </c>
      <c r="BO22" s="238">
        <f>Summary!BT31*$B$5</f>
        <v>0</v>
      </c>
      <c r="BP22" s="238">
        <f>Summary!BU31*$B$5</f>
        <v>0</v>
      </c>
      <c r="BQ22" s="238">
        <f>Summary!BV31*$B$5</f>
        <v>0</v>
      </c>
      <c r="BR22" s="238">
        <f>Summary!BW31*$B$5</f>
        <v>0</v>
      </c>
      <c r="BS22" s="238">
        <f>Summary!BX31*$B$5</f>
        <v>151.85536161661372</v>
      </c>
      <c r="BT22" s="238">
        <f>Summary!BY31*$B$5</f>
        <v>437.63939361809281</v>
      </c>
      <c r="BU22" s="238">
        <f>Summary!BZ31*$B$5</f>
        <v>474.73488130796716</v>
      </c>
      <c r="BV22" s="238">
        <f>Summary!CA31*$B$5</f>
        <v>475.62538228799997</v>
      </c>
      <c r="BW22" s="238">
        <f>Summary!CB31*$B$5</f>
        <v>0</v>
      </c>
      <c r="BX22" s="238">
        <f>Summary!CC31*$B$5</f>
        <v>0</v>
      </c>
      <c r="BY22" s="238">
        <f>Summary!CD31*$B$5</f>
        <v>0</v>
      </c>
    </row>
    <row r="23" spans="1:77" x14ac:dyDescent="0.3">
      <c r="A23" s="284" t="s">
        <v>87</v>
      </c>
      <c r="B23" s="238">
        <f>Summary!G34*$B$6</f>
        <v>3.4384039999999989</v>
      </c>
      <c r="C23" s="238">
        <f>Summary!H34*$B$6</f>
        <v>5.0789079999999984</v>
      </c>
      <c r="D23" s="238">
        <f>Summary!I34*$B$6</f>
        <v>2.707241999999999</v>
      </c>
      <c r="E23" s="238">
        <f>Summary!J34*$B$6</f>
        <v>36.51462151827706</v>
      </c>
      <c r="F23" s="238">
        <f>Summary!K34*$B$6</f>
        <v>37.602770531895672</v>
      </c>
      <c r="G23" s="238">
        <f>Summary!L34*$B$6</f>
        <v>38.902941418261854</v>
      </c>
      <c r="H23" s="238">
        <f>Summary!M34*$B$6</f>
        <v>39.48003076123927</v>
      </c>
      <c r="I23" s="238">
        <f>Summary!N34*$B$6</f>
        <v>44.779415735062756</v>
      </c>
      <c r="J23" s="238">
        <f>Summary!O34*$B$6</f>
        <v>46.040236549752969</v>
      </c>
      <c r="K23" s="238">
        <f>Summary!P34*$B$6</f>
        <v>44.456619947009116</v>
      </c>
      <c r="L23" s="238">
        <f>Summary!Q34*$B$6</f>
        <v>47.544138819138944</v>
      </c>
      <c r="M23" s="238">
        <f>Summary!R34*$B$6</f>
        <v>47.051288552039878</v>
      </c>
      <c r="N23" s="238">
        <f>Summary!S34*$B$6</f>
        <v>53.31601070276561</v>
      </c>
      <c r="O23" s="238">
        <f>Summary!T34*$B$6</f>
        <v>54.487811716967641</v>
      </c>
      <c r="P23" s="238">
        <f>Summary!U34*$B$6</f>
        <v>57.474884212830908</v>
      </c>
      <c r="Q23" s="238">
        <f>Summary!V34*$B$6</f>
        <v>70.211859078825867</v>
      </c>
      <c r="R23" s="238">
        <f>Summary!W34*$B$6</f>
        <v>74.952084645508933</v>
      </c>
      <c r="S23" s="238">
        <f>Summary!X34*$B$6</f>
        <v>82.998424634816615</v>
      </c>
      <c r="T23" s="238">
        <f>Summary!Y34*$B$6</f>
        <v>84.598730294647467</v>
      </c>
      <c r="U23" s="238">
        <f>Summary!Z34*$B$6</f>
        <v>91.095702916640022</v>
      </c>
      <c r="V23" s="238">
        <f>Summary!AA34*$B$6</f>
        <v>101.11571931450423</v>
      </c>
      <c r="W23" s="238">
        <f>Summary!AB34*$B$6</f>
        <v>95.936753708021271</v>
      </c>
      <c r="X23" s="238">
        <f>Summary!AC34*$B$6</f>
        <v>105.44213825113022</v>
      </c>
      <c r="Y23" s="238">
        <f>Summary!AD34*$B$6</f>
        <v>107.47639622307895</v>
      </c>
      <c r="Z23" s="238">
        <f>Summary!AE34*$B$6</f>
        <v>110.34836663085981</v>
      </c>
      <c r="AA23" s="238">
        <f>Summary!AF34*$B$6</f>
        <v>109.19130791816862</v>
      </c>
      <c r="AB23" s="238">
        <f>Summary!AG34*$B$6</f>
        <v>114.8995756707907</v>
      </c>
      <c r="AC23" s="238">
        <f>Summary!AH34*$B$6</f>
        <v>119.07482669994269</v>
      </c>
      <c r="AD23" s="238">
        <f>Summary!AI34*$B$6</f>
        <v>124.15398685390223</v>
      </c>
      <c r="AE23" s="238">
        <f>Summary!AJ34*$B$6</f>
        <v>127.94260277204194</v>
      </c>
      <c r="AF23" s="238">
        <f>Summary!AK34*$B$6</f>
        <v>124.31878295141634</v>
      </c>
      <c r="AG23" s="238">
        <f>Summary!AL34*$B$6</f>
        <v>129.02500015293577</v>
      </c>
      <c r="AH23" s="238">
        <f>Summary!AM34*$B$6</f>
        <v>128.26061130966593</v>
      </c>
      <c r="AI23" s="238">
        <f>Summary!AN34*$B$6</f>
        <v>118.9245248017165</v>
      </c>
      <c r="AJ23" s="238">
        <f>Summary!AO34*$B$6</f>
        <v>129.3226759521491</v>
      </c>
      <c r="AK23" s="238">
        <f>Summary!AP34*$B$6</f>
        <v>125.7317483256216</v>
      </c>
      <c r="AL23" s="238">
        <f>Summary!AQ34*$B$6</f>
        <v>129.81821504573412</v>
      </c>
      <c r="AM23" s="238">
        <f>Summary!AR34*$B$6</f>
        <v>126.62517660482763</v>
      </c>
      <c r="AN23" s="238">
        <f>Summary!AS34*$B$6</f>
        <v>131.06274644131065</v>
      </c>
      <c r="AO23" s="238">
        <f>Summary!AT34*$B$6</f>
        <v>130.72891285606067</v>
      </c>
      <c r="AP23" s="238">
        <f>Summary!AU34*$B$6</f>
        <v>127.86389255448501</v>
      </c>
      <c r="AQ23" s="238">
        <f>Summary!AV34*$B$6</f>
        <v>131.58098959817303</v>
      </c>
      <c r="AR23" s="238">
        <f>Summary!AW34*$B$6</f>
        <v>128.72726782247597</v>
      </c>
      <c r="AS23" s="238">
        <f>Summary!AX34*$B$6</f>
        <v>132.4238856840411</v>
      </c>
      <c r="AT23" s="238">
        <f>Summary!AY34*$B$6</f>
        <v>26.567722196997266</v>
      </c>
      <c r="AU23" s="238">
        <f>Summary!AZ34*$B$6</f>
        <v>26.990246629672829</v>
      </c>
      <c r="AV23" s="238">
        <f>Summary!BA34*$B$6</f>
        <v>27.484166699084778</v>
      </c>
      <c r="AW23" s="238">
        <f>Summary!BB34*$B$6</f>
        <v>28.021231984662951</v>
      </c>
      <c r="AX23" s="238">
        <f>Summary!BC34*$B$6</f>
        <v>28.868324442152794</v>
      </c>
      <c r="AY23" s="238">
        <f>Summary!BD34*$B$6</f>
        <v>29.551982450878779</v>
      </c>
      <c r="AZ23" s="238">
        <f>Summary!BE34*$B$6</f>
        <v>30.136420636198061</v>
      </c>
      <c r="BA23" s="238">
        <f>Summary!BF34*$B$6</f>
        <v>30.86334980080554</v>
      </c>
      <c r="BB23" s="238">
        <f>Summary!BG34*$B$6</f>
        <v>31.506143829065149</v>
      </c>
      <c r="BC23" s="238">
        <f>Summary!BH34*$B$6</f>
        <v>32.270300094473079</v>
      </c>
      <c r="BD23" s="238">
        <f>Summary!BI34*$B$6</f>
        <v>33.076732539014735</v>
      </c>
      <c r="BE23" s="238">
        <f>Summary!BJ34*$B$6</f>
        <v>33.799075630280406</v>
      </c>
      <c r="BF23" s="238">
        <f>Summary!BK34*$B$6</f>
        <v>1.7999999999999996</v>
      </c>
      <c r="BG23" s="238">
        <f>Summary!BL34*$B$6</f>
        <v>1.7999999999999996</v>
      </c>
      <c r="BH23" s="238">
        <f>Summary!BM34*$B$6</f>
        <v>1.7999999999999996</v>
      </c>
      <c r="BI23" s="238">
        <f>Summary!BN34*$B$6</f>
        <v>1.8999999999999995</v>
      </c>
      <c r="BJ23" s="238">
        <f>Summary!BO34*$B$6</f>
        <v>1.8999999999999995</v>
      </c>
      <c r="BK23" s="238">
        <f>Summary!BP34*$B$6</f>
        <v>1.9999999999999996</v>
      </c>
      <c r="BL23" s="238">
        <f>Summary!BQ34*$B$6</f>
        <v>1.9999999999999996</v>
      </c>
      <c r="BM23" s="238">
        <f>Summary!BR34*$B$6</f>
        <v>1.9999999999999996</v>
      </c>
      <c r="BN23" s="238">
        <f>Summary!BS34*$B$6</f>
        <v>2.0999999999999996</v>
      </c>
      <c r="BO23" s="238">
        <f>Summary!BT34*$B$6</f>
        <v>2.0999999999999996</v>
      </c>
      <c r="BP23" s="238">
        <f>Summary!BU34*$B$6</f>
        <v>2.1999999999999993</v>
      </c>
      <c r="BQ23" s="238">
        <f>Summary!BV34*$B$6</f>
        <v>2.1999999999999993</v>
      </c>
      <c r="BR23" s="238">
        <f>Summary!BW34*$B$6</f>
        <v>0</v>
      </c>
      <c r="BS23" s="238">
        <f>Summary!BX34*$B$6</f>
        <v>219.38755196473662</v>
      </c>
      <c r="BT23" s="238">
        <f>Summary!BY34*$B$6</f>
        <v>754.22779207094402</v>
      </c>
      <c r="BU23" s="238">
        <f>Summary!BZ34*$B$6</f>
        <v>1368.925457146793</v>
      </c>
      <c r="BV23" s="238">
        <f>Summary!CA34*$B$6</f>
        <v>1541.0706469962613</v>
      </c>
      <c r="BW23" s="238">
        <f>Summary!CB34*$B$6</f>
        <v>359.1356969332864</v>
      </c>
      <c r="BX23" s="238">
        <f>Summary!CC34*$B$6</f>
        <v>23.799999999999994</v>
      </c>
      <c r="BY23" s="238">
        <f>Summary!CD34*$B$6</f>
        <v>0</v>
      </c>
    </row>
    <row r="24" spans="1:77" x14ac:dyDescent="0.3">
      <c r="A24" s="284" t="s">
        <v>88</v>
      </c>
      <c r="B24" s="238">
        <f>Summary!G37*$B$7</f>
        <v>0.36889399999999994</v>
      </c>
      <c r="C24" s="238">
        <f>Summary!H37*$B$7</f>
        <v>1.3609799999999996</v>
      </c>
      <c r="D24" s="238">
        <f>Summary!I37*$B$7</f>
        <v>1.6008799999999996</v>
      </c>
      <c r="E24" s="238">
        <f>Summary!J37*$B$7</f>
        <v>29.786127544109586</v>
      </c>
      <c r="F24" s="238">
        <f>Summary!K37*$B$7</f>
        <v>29.481806268493141</v>
      </c>
      <c r="G24" s="238">
        <f>Summary!L37*$B$7</f>
        <v>29.786127544109586</v>
      </c>
      <c r="H24" s="238">
        <f>Summary!M37*$B$7</f>
        <v>30.420800789041088</v>
      </c>
      <c r="I24" s="238">
        <f>Summary!N37*$B$7</f>
        <v>31.589491927671229</v>
      </c>
      <c r="J24" s="238">
        <f>Summary!O37*$B$7</f>
        <v>33.031337407123281</v>
      </c>
      <c r="K24" s="238">
        <f>Summary!P37*$B$7</f>
        <v>31.998271662465747</v>
      </c>
      <c r="L24" s="238">
        <f>Summary!Q37*$B$7</f>
        <v>33.242425626301362</v>
      </c>
      <c r="M24" s="238">
        <f>Summary!R37*$B$7</f>
        <v>32.827707638356159</v>
      </c>
      <c r="N24" s="238">
        <f>Summary!S37*$B$7</f>
        <v>33.242425626301362</v>
      </c>
      <c r="O24" s="238">
        <f>Summary!T37*$B$7</f>
        <v>32.827707638356159</v>
      </c>
      <c r="P24" s="238">
        <f>Summary!U37*$B$7</f>
        <v>33.242425626301362</v>
      </c>
      <c r="Q24" s="238">
        <f>Summary!V37*$B$7</f>
        <v>33.242425626301362</v>
      </c>
      <c r="R24" s="238">
        <f>Summary!W37*$B$7</f>
        <v>32.827707638356159</v>
      </c>
      <c r="S24" s="238">
        <f>Summary!X37*$B$7</f>
        <v>33.242425626301362</v>
      </c>
      <c r="T24" s="238">
        <f>Summary!Y37*$B$7</f>
        <v>32.827707638356159</v>
      </c>
      <c r="U24" s="238">
        <f>Summary!Z37*$B$7</f>
        <v>33.242425626301362</v>
      </c>
      <c r="V24" s="238">
        <f>Summary!AA37*$B$7</f>
        <v>33.242425626301362</v>
      </c>
      <c r="W24" s="238">
        <f>Summary!AB37*$B$7</f>
        <v>32.41298965041095</v>
      </c>
      <c r="X24" s="238">
        <f>Summary!AC37*$B$7</f>
        <v>33.242425626301362</v>
      </c>
      <c r="Y24" s="238">
        <f>Summary!AD37*$B$7</f>
        <v>32.827707638356159</v>
      </c>
      <c r="Z24" s="238">
        <f>Summary!AE37*$B$7</f>
        <v>33.242425626301362</v>
      </c>
      <c r="AA24" s="238">
        <f>Summary!AF37*$B$7</f>
        <v>32.827707638356159</v>
      </c>
      <c r="AB24" s="238">
        <f>Summary!AG37*$B$7</f>
        <v>33.242425626301362</v>
      </c>
      <c r="AC24" s="238">
        <f>Summary!AH37*$B$7</f>
        <v>33.242425626301362</v>
      </c>
      <c r="AD24" s="238">
        <f>Summary!AI37*$B$7</f>
        <v>32.827707638356159</v>
      </c>
      <c r="AE24" s="238">
        <f>Summary!AJ37*$B$7</f>
        <v>33.242425626301362</v>
      </c>
      <c r="AF24" s="238">
        <f>Summary!AK37*$B$7</f>
        <v>32.827707638356159</v>
      </c>
      <c r="AG24" s="238">
        <f>Summary!AL37*$B$7</f>
        <v>33.242425626301362</v>
      </c>
      <c r="AH24" s="238">
        <f>Summary!AM37*$B$7</f>
        <v>33.242425626301362</v>
      </c>
      <c r="AI24" s="238">
        <f>Summary!AN37*$B$7</f>
        <v>31.998271662465747</v>
      </c>
      <c r="AJ24" s="238">
        <f>Summary!AO37*$B$7</f>
        <v>33.242425626301362</v>
      </c>
      <c r="AK24" s="238">
        <f>Summary!AP37*$B$7</f>
        <v>32.827707638356159</v>
      </c>
      <c r="AL24" s="238">
        <f>Summary!AQ37*$B$7</f>
        <v>33.242425626301362</v>
      </c>
      <c r="AM24" s="238">
        <f>Summary!AR37*$B$7</f>
        <v>32.827707638356159</v>
      </c>
      <c r="AN24" s="238">
        <f>Summary!AS37*$B$7</f>
        <v>33.242425626301362</v>
      </c>
      <c r="AO24" s="238">
        <f>Summary!AT37*$B$7</f>
        <v>33.242425626301362</v>
      </c>
      <c r="AP24" s="238">
        <f>Summary!AU37*$B$7</f>
        <v>32.827707638356159</v>
      </c>
      <c r="AQ24" s="238">
        <f>Summary!AV37*$B$7</f>
        <v>33.242425626301362</v>
      </c>
      <c r="AR24" s="238">
        <f>Summary!AW37*$B$7</f>
        <v>32.827707638356159</v>
      </c>
      <c r="AS24" s="238">
        <f>Summary!AX37*$B$7</f>
        <v>33.242425626301362</v>
      </c>
      <c r="AT24" s="238">
        <f>Summary!AY37*$B$7</f>
        <v>18.599999999999994</v>
      </c>
      <c r="AU24" s="238">
        <f>Summary!AZ37*$B$7</f>
        <v>18.599999999999994</v>
      </c>
      <c r="AV24" s="238">
        <f>Summary!BA37*$B$7</f>
        <v>18.599999999999994</v>
      </c>
      <c r="AW24" s="238">
        <f>Summary!BB37*$B$7</f>
        <v>18.599999999999994</v>
      </c>
      <c r="AX24" s="238">
        <f>Summary!BC37*$B$7</f>
        <v>18.599999999999994</v>
      </c>
      <c r="AY24" s="238">
        <f>Summary!BD37*$B$7</f>
        <v>18.599999999999994</v>
      </c>
      <c r="AZ24" s="238">
        <f>Summary!BE37*$B$7</f>
        <v>18.599999999999994</v>
      </c>
      <c r="BA24" s="238">
        <f>Summary!BF37*$B$7</f>
        <v>18.599999999999994</v>
      </c>
      <c r="BB24" s="238">
        <f>Summary!BG37*$B$7</f>
        <v>18.599999999999994</v>
      </c>
      <c r="BC24" s="238">
        <f>Summary!BH37*$B$7</f>
        <v>18.599999999999994</v>
      </c>
      <c r="BD24" s="238">
        <f>Summary!BI37*$B$7</f>
        <v>18.599999999999994</v>
      </c>
      <c r="BE24" s="238">
        <f>Summary!BJ37*$B$7</f>
        <v>18.599999999999994</v>
      </c>
      <c r="BF24" s="238">
        <f>Summary!BK37*$B$7</f>
        <v>0</v>
      </c>
      <c r="BG24" s="238">
        <f>Summary!BL37*$B$7</f>
        <v>0</v>
      </c>
      <c r="BH24" s="238">
        <f>Summary!BM37*$B$7</f>
        <v>0</v>
      </c>
      <c r="BI24" s="238">
        <f>Summary!BN37*$B$7</f>
        <v>0</v>
      </c>
      <c r="BJ24" s="238">
        <f>Summary!BO37*$B$7</f>
        <v>0</v>
      </c>
      <c r="BK24" s="238">
        <f>Summary!BP37*$B$7</f>
        <v>0</v>
      </c>
      <c r="BL24" s="238">
        <f>Summary!BQ37*$B$7</f>
        <v>0</v>
      </c>
      <c r="BM24" s="238">
        <f>Summary!BR37*$B$7</f>
        <v>0</v>
      </c>
      <c r="BN24" s="238">
        <f>Summary!BS37*$B$7</f>
        <v>0</v>
      </c>
      <c r="BO24" s="238">
        <f>Summary!BT37*$B$7</f>
        <v>0</v>
      </c>
      <c r="BP24" s="238">
        <f>Summary!BU37*$B$7</f>
        <v>0</v>
      </c>
      <c r="BQ24" s="238">
        <f>Summary!BV37*$B$7</f>
        <v>0</v>
      </c>
      <c r="BR24" s="238">
        <f>Summary!BW37*$B$7</f>
        <v>0</v>
      </c>
      <c r="BS24" s="238">
        <f>Summary!BX37*$B$7</f>
        <v>155.38541407342461</v>
      </c>
      <c r="BT24" s="238">
        <f>Summary!BY37*$B$7</f>
        <v>395.79499338082184</v>
      </c>
      <c r="BU24" s="238">
        <f>Summary!BZ37*$B$7</f>
        <v>396.42079958794511</v>
      </c>
      <c r="BV24" s="238">
        <f>Summary!CA37*$B$7</f>
        <v>396.0060815999999</v>
      </c>
      <c r="BW24" s="238">
        <f>Summary!CB37*$B$7</f>
        <v>223.19999999999996</v>
      </c>
      <c r="BX24" s="238">
        <f>Summary!CC37*$B$7</f>
        <v>0</v>
      </c>
      <c r="BY24" s="238">
        <f>Summary!CD37*$B$7</f>
        <v>0</v>
      </c>
    </row>
    <row r="25" spans="1:77" x14ac:dyDescent="0.3">
      <c r="A25" s="284" t="s">
        <v>89</v>
      </c>
      <c r="B25" s="238">
        <f>Summary!G40*$B$8</f>
        <v>190.64116000000001</v>
      </c>
      <c r="C25" s="238">
        <f>Summary!H40*$B$8</f>
        <v>148.11737600000001</v>
      </c>
      <c r="D25" s="238">
        <f>Summary!I40*$B$8</f>
        <v>178.217904</v>
      </c>
      <c r="E25" s="238">
        <f>Summary!J40*$B$8</f>
        <v>146.07765567123292</v>
      </c>
      <c r="F25" s="238">
        <f>Summary!K40*$B$8</f>
        <v>145.56813238356165</v>
      </c>
      <c r="G25" s="238">
        <f>Summary!L40*$B$8</f>
        <v>146.4173378630137</v>
      </c>
      <c r="H25" s="238">
        <f>Summary!M40*$B$8</f>
        <v>145.56813238356165</v>
      </c>
      <c r="I25" s="238">
        <f>Summary!N40*$B$8</f>
        <v>146.4173378630137</v>
      </c>
      <c r="J25" s="238">
        <f>Summary!O40*$B$8</f>
        <v>146.4173378630137</v>
      </c>
      <c r="K25" s="238">
        <f>Summary!P40*$B$8</f>
        <v>143.86972142465751</v>
      </c>
      <c r="L25" s="238">
        <f>Summary!Q40*$B$8</f>
        <v>148.77819265753428</v>
      </c>
      <c r="M25" s="238">
        <f>Summary!R40*$B$8</f>
        <v>153.27898169863013</v>
      </c>
      <c r="N25" s="238">
        <f>Summary!S40*$B$8</f>
        <v>156.63462005479451</v>
      </c>
      <c r="O25" s="238">
        <f>Summary!T40*$B$8</f>
        <v>157.71432416438358</v>
      </c>
      <c r="P25" s="238">
        <f>Summary!U40*$B$8</f>
        <v>158.963869369863</v>
      </c>
      <c r="Q25" s="238">
        <f>Summary!V40*$B$8</f>
        <v>158.963869369863</v>
      </c>
      <c r="R25" s="238">
        <f>Summary!W40*$B$8</f>
        <v>157.71432416438358</v>
      </c>
      <c r="S25" s="238">
        <f>Summary!X40*$B$8</f>
        <v>158.963869369863</v>
      </c>
      <c r="T25" s="238">
        <f>Summary!Y40*$B$8</f>
        <v>157.71432416438358</v>
      </c>
      <c r="U25" s="238">
        <f>Summary!Z40*$B$8</f>
        <v>158.963869369863</v>
      </c>
      <c r="V25" s="238">
        <f>Summary!AA40*$B$8</f>
        <v>158.963869369863</v>
      </c>
      <c r="W25" s="238">
        <f>Summary!AB40*$B$8</f>
        <v>156.46477895890413</v>
      </c>
      <c r="X25" s="238">
        <f>Summary!AC40*$B$8</f>
        <v>158.963869369863</v>
      </c>
      <c r="Y25" s="238">
        <f>Summary!AD40*$B$8</f>
        <v>157.71432416438358</v>
      </c>
      <c r="Z25" s="238">
        <f>Summary!AE40*$B$8</f>
        <v>158.963869369863</v>
      </c>
      <c r="AA25" s="238">
        <f>Summary!AF40*$B$8</f>
        <v>157.71432416438358</v>
      </c>
      <c r="AB25" s="238">
        <f>Summary!AG40*$B$8</f>
        <v>158.963869369863</v>
      </c>
      <c r="AC25" s="238">
        <f>Summary!AH40*$B$8</f>
        <v>158.963869369863</v>
      </c>
      <c r="AD25" s="238">
        <f>Summary!AI40*$B$8</f>
        <v>157.71432416438358</v>
      </c>
      <c r="AE25" s="238">
        <f>Summary!AJ40*$B$8</f>
        <v>158.963869369863</v>
      </c>
      <c r="AF25" s="238">
        <f>Summary!AK40*$B$8</f>
        <v>157.71432416438358</v>
      </c>
      <c r="AG25" s="238">
        <f>Summary!AL40*$B$8</f>
        <v>158.963869369863</v>
      </c>
      <c r="AH25" s="238">
        <f>Summary!AM40*$B$8</f>
        <v>158.963869369863</v>
      </c>
      <c r="AI25" s="238">
        <f>Summary!AN40*$B$8</f>
        <v>155.21523375342466</v>
      </c>
      <c r="AJ25" s="238">
        <f>Summary!AO40*$B$8</f>
        <v>158.963869369863</v>
      </c>
      <c r="AK25" s="238">
        <f>Summary!AP40*$B$8</f>
        <v>157.71432416438358</v>
      </c>
      <c r="AL25" s="238">
        <f>Summary!AQ40*$B$8</f>
        <v>158.963869369863</v>
      </c>
      <c r="AM25" s="238">
        <f>Summary!AR40*$B$8</f>
        <v>157.71432416438358</v>
      </c>
      <c r="AN25" s="238">
        <f>Summary!AS40*$B$8</f>
        <v>158.963869369863</v>
      </c>
      <c r="AO25" s="238">
        <f>Summary!AT40*$B$8</f>
        <v>158.963869369863</v>
      </c>
      <c r="AP25" s="238">
        <f>Summary!AU40*$B$8</f>
        <v>157.71432416438358</v>
      </c>
      <c r="AQ25" s="238">
        <f>Summary!AV40*$B$8</f>
        <v>158.963869369863</v>
      </c>
      <c r="AR25" s="238">
        <f>Summary!AW40*$B$8</f>
        <v>157.71432416438358</v>
      </c>
      <c r="AS25" s="238">
        <f>Summary!AX40*$B$8</f>
        <v>158.963869369863</v>
      </c>
      <c r="AT25" s="238">
        <f>Summary!AY40*$B$8</f>
        <v>119.95596800000001</v>
      </c>
      <c r="AU25" s="238">
        <f>Summary!AZ40*$B$8</f>
        <v>119.95596800000001</v>
      </c>
      <c r="AV25" s="238">
        <f>Summary!BA40*$B$8</f>
        <v>119.95596800000001</v>
      </c>
      <c r="AW25" s="238">
        <f>Summary!BB40*$B$8</f>
        <v>119.95596800000001</v>
      </c>
      <c r="AX25" s="238">
        <f>Summary!BC40*$B$8</f>
        <v>119.95596800000001</v>
      </c>
      <c r="AY25" s="238">
        <f>Summary!BD40*$B$8</f>
        <v>119.95596800000001</v>
      </c>
      <c r="AZ25" s="238">
        <f>Summary!BE40*$B$8</f>
        <v>119.95596800000001</v>
      </c>
      <c r="BA25" s="238">
        <f>Summary!BF40*$B$8</f>
        <v>119.95596800000001</v>
      </c>
      <c r="BB25" s="238">
        <f>Summary!BG40*$B$8</f>
        <v>119.95596800000001</v>
      </c>
      <c r="BC25" s="238">
        <f>Summary!BH40*$B$8</f>
        <v>119.95596800000001</v>
      </c>
      <c r="BD25" s="238">
        <f>Summary!BI40*$B$8</f>
        <v>119.95596800000001</v>
      </c>
      <c r="BE25" s="238">
        <f>Summary!BJ40*$B$8</f>
        <v>119.95596800000001</v>
      </c>
      <c r="BF25" s="238">
        <f>Summary!BK40*$B$8</f>
        <v>0</v>
      </c>
      <c r="BG25" s="238">
        <f>Summary!BL40*$B$8</f>
        <v>0</v>
      </c>
      <c r="BH25" s="238">
        <f>Summary!BM40*$B$8</f>
        <v>0</v>
      </c>
      <c r="BI25" s="238">
        <f>Summary!BN40*$B$8</f>
        <v>0</v>
      </c>
      <c r="BJ25" s="238">
        <f>Summary!BO40*$B$8</f>
        <v>0</v>
      </c>
      <c r="BK25" s="238">
        <f>Summary!BP40*$B$8</f>
        <v>0</v>
      </c>
      <c r="BL25" s="238">
        <f>Summary!BQ40*$B$8</f>
        <v>0</v>
      </c>
      <c r="BM25" s="238">
        <f>Summary!BR40*$B$8</f>
        <v>0</v>
      </c>
      <c r="BN25" s="238">
        <f>Summary!BS40*$B$8</f>
        <v>0</v>
      </c>
      <c r="BO25" s="238">
        <f>Summary!BT40*$B$8</f>
        <v>0</v>
      </c>
      <c r="BP25" s="238">
        <f>Summary!BU40*$B$8</f>
        <v>0</v>
      </c>
      <c r="BQ25" s="238">
        <f>Summary!BV40*$B$8</f>
        <v>0</v>
      </c>
      <c r="BR25" s="238">
        <f>Summary!BW40*$B$8</f>
        <v>0</v>
      </c>
      <c r="BS25" s="238">
        <f>Summary!BX40*$B$8</f>
        <v>1736.7281401643841</v>
      </c>
      <c r="BT25" s="238">
        <f>Summary!BY40*$B$8</f>
        <v>1857.9773036712334</v>
      </c>
      <c r="BU25" s="238">
        <f>Summary!BZ40*$B$8</f>
        <v>1900.0691612054798</v>
      </c>
      <c r="BV25" s="238">
        <f>Summary!CA40*$B$8</f>
        <v>1898.8196160000005</v>
      </c>
      <c r="BW25" s="238">
        <f>Summary!CB40*$B$8</f>
        <v>1439.4716160000003</v>
      </c>
      <c r="BX25" s="238">
        <f>Summary!CC40*$B$8</f>
        <v>0</v>
      </c>
      <c r="BY25" s="238">
        <f>Summary!CD40*$B$8</f>
        <v>0</v>
      </c>
    </row>
    <row r="26" spans="1:77" s="143" customFormat="1" x14ac:dyDescent="0.3">
      <c r="A26" s="283" t="s">
        <v>723</v>
      </c>
      <c r="B26" s="257">
        <f t="shared" ref="B26:AG26" si="22">SUM(B22:B25)</f>
        <v>194.44845800000002</v>
      </c>
      <c r="C26" s="257">
        <f t="shared" si="22"/>
        <v>154.74926400000001</v>
      </c>
      <c r="D26" s="257">
        <f t="shared" si="22"/>
        <v>182.526026</v>
      </c>
      <c r="E26" s="257">
        <f t="shared" si="22"/>
        <v>240.56172640739493</v>
      </c>
      <c r="F26" s="257">
        <f t="shared" si="22"/>
        <v>240.26621402953953</v>
      </c>
      <c r="G26" s="257">
        <f t="shared" si="22"/>
        <v>243.2897284991605</v>
      </c>
      <c r="H26" s="257">
        <f t="shared" si="22"/>
        <v>243.08246877943105</v>
      </c>
      <c r="I26" s="257">
        <f t="shared" si="22"/>
        <v>254.04916610363261</v>
      </c>
      <c r="J26" s="257">
        <f t="shared" si="22"/>
        <v>257.20555075393929</v>
      </c>
      <c r="K26" s="257">
        <f t="shared" si="22"/>
        <v>249.9915127164995</v>
      </c>
      <c r="L26" s="257">
        <f t="shared" si="22"/>
        <v>262.793604256202</v>
      </c>
      <c r="M26" s="257">
        <f t="shared" si="22"/>
        <v>266.84697314557411</v>
      </c>
      <c r="N26" s="257">
        <f t="shared" si="22"/>
        <v>278.29763870279811</v>
      </c>
      <c r="O26" s="257">
        <f t="shared" si="22"/>
        <v>283.68633411872111</v>
      </c>
      <c r="P26" s="257">
        <f t="shared" si="22"/>
        <v>289.24716882797611</v>
      </c>
      <c r="Q26" s="257">
        <f t="shared" si="22"/>
        <v>301.98414369397108</v>
      </c>
      <c r="R26" s="257">
        <f t="shared" si="22"/>
        <v>304.15060704726238</v>
      </c>
      <c r="S26" s="257">
        <f t="shared" si="22"/>
        <v>314.77070924996178</v>
      </c>
      <c r="T26" s="257">
        <f t="shared" si="22"/>
        <v>313.7972526964009</v>
      </c>
      <c r="U26" s="257">
        <f t="shared" si="22"/>
        <v>322.86798753178522</v>
      </c>
      <c r="V26" s="257">
        <f t="shared" si="22"/>
        <v>332.88800392964941</v>
      </c>
      <c r="W26" s="257">
        <f t="shared" si="22"/>
        <v>322.56151389638296</v>
      </c>
      <c r="X26" s="257">
        <f t="shared" si="22"/>
        <v>337.21442286627541</v>
      </c>
      <c r="Y26" s="257">
        <f t="shared" si="22"/>
        <v>337.27491862483242</v>
      </c>
      <c r="Z26" s="257">
        <f t="shared" si="22"/>
        <v>342.72065124600499</v>
      </c>
      <c r="AA26" s="257">
        <f t="shared" si="22"/>
        <v>338.98983031992208</v>
      </c>
      <c r="AB26" s="257">
        <f t="shared" si="22"/>
        <v>347.27186028593587</v>
      </c>
      <c r="AC26" s="257">
        <f t="shared" si="22"/>
        <v>351.44711131508791</v>
      </c>
      <c r="AD26" s="257">
        <f t="shared" si="22"/>
        <v>353.95250925565568</v>
      </c>
      <c r="AE26" s="257">
        <f t="shared" si="22"/>
        <v>360.31488738718713</v>
      </c>
      <c r="AF26" s="257">
        <f t="shared" si="22"/>
        <v>354.1173053531698</v>
      </c>
      <c r="AG26" s="257">
        <f t="shared" si="22"/>
        <v>361.39728476808097</v>
      </c>
      <c r="AH26" s="257">
        <f t="shared" ref="AH26:BI26" si="23">SUM(AH22:AH25)</f>
        <v>360.63289592481112</v>
      </c>
      <c r="AI26" s="257">
        <f t="shared" si="23"/>
        <v>343.5755227766864</v>
      </c>
      <c r="AJ26" s="257">
        <f t="shared" si="23"/>
        <v>361.69496056729429</v>
      </c>
      <c r="AK26" s="257">
        <f t="shared" si="23"/>
        <v>355.53027072737507</v>
      </c>
      <c r="AL26" s="257">
        <f t="shared" si="23"/>
        <v>362.19049966087931</v>
      </c>
      <c r="AM26" s="257">
        <f t="shared" si="23"/>
        <v>356.4236990065811</v>
      </c>
      <c r="AN26" s="257">
        <f t="shared" si="23"/>
        <v>363.43503105645584</v>
      </c>
      <c r="AO26" s="257">
        <f t="shared" si="23"/>
        <v>363.10119747120586</v>
      </c>
      <c r="AP26" s="257">
        <f t="shared" si="23"/>
        <v>357.66241495623848</v>
      </c>
      <c r="AQ26" s="257">
        <f t="shared" si="23"/>
        <v>363.9532742133182</v>
      </c>
      <c r="AR26" s="257">
        <f t="shared" si="23"/>
        <v>358.52579022422941</v>
      </c>
      <c r="AS26" s="257">
        <f t="shared" si="23"/>
        <v>364.79617029918631</v>
      </c>
      <c r="AT26" s="257">
        <f t="shared" si="23"/>
        <v>165.12369019699727</v>
      </c>
      <c r="AU26" s="257">
        <f t="shared" si="23"/>
        <v>165.54621462967282</v>
      </c>
      <c r="AV26" s="257">
        <f t="shared" si="23"/>
        <v>166.04013469908477</v>
      </c>
      <c r="AW26" s="257">
        <f t="shared" si="23"/>
        <v>166.57719998466297</v>
      </c>
      <c r="AX26" s="257">
        <f t="shared" si="23"/>
        <v>167.42429244215282</v>
      </c>
      <c r="AY26" s="257">
        <f t="shared" si="23"/>
        <v>168.10795045087877</v>
      </c>
      <c r="AZ26" s="257">
        <f t="shared" si="23"/>
        <v>168.69238863619807</v>
      </c>
      <c r="BA26" s="257">
        <f t="shared" si="23"/>
        <v>169.41931780080554</v>
      </c>
      <c r="BB26" s="257">
        <f t="shared" si="23"/>
        <v>170.06211182906515</v>
      </c>
      <c r="BC26" s="257">
        <f t="shared" si="23"/>
        <v>170.82626809447308</v>
      </c>
      <c r="BD26" s="257">
        <f t="shared" si="23"/>
        <v>171.63270053901473</v>
      </c>
      <c r="BE26" s="257">
        <f t="shared" si="23"/>
        <v>172.35504363028042</v>
      </c>
      <c r="BF26" s="257">
        <f t="shared" si="23"/>
        <v>1.7999999999999996</v>
      </c>
      <c r="BG26" s="257">
        <f t="shared" si="23"/>
        <v>1.7999999999999996</v>
      </c>
      <c r="BH26" s="257">
        <f t="shared" si="23"/>
        <v>1.7999999999999996</v>
      </c>
      <c r="BI26" s="257">
        <f t="shared" si="23"/>
        <v>1.8999999999999995</v>
      </c>
      <c r="BJ26" s="257">
        <f t="shared" ref="BJ26:BY26" si="24">SUM(BJ22:BJ25)</f>
        <v>1.8999999999999995</v>
      </c>
      <c r="BK26" s="257">
        <f t="shared" si="24"/>
        <v>1.9999999999999996</v>
      </c>
      <c r="BL26" s="257">
        <f t="shared" si="24"/>
        <v>1.9999999999999996</v>
      </c>
      <c r="BM26" s="257">
        <f t="shared" si="24"/>
        <v>1.9999999999999996</v>
      </c>
      <c r="BN26" s="257">
        <f t="shared" si="24"/>
        <v>2.0999999999999996</v>
      </c>
      <c r="BO26" s="257">
        <f t="shared" si="24"/>
        <v>2.0999999999999996</v>
      </c>
      <c r="BP26" s="257">
        <f t="shared" si="24"/>
        <v>2.1999999999999993</v>
      </c>
      <c r="BQ26" s="257">
        <f t="shared" si="24"/>
        <v>2.1999999999999993</v>
      </c>
      <c r="BR26" s="257">
        <f t="shared" si="24"/>
        <v>0</v>
      </c>
      <c r="BS26" s="257">
        <f t="shared" si="24"/>
        <v>2263.3564678191588</v>
      </c>
      <c r="BT26" s="257">
        <f t="shared" si="24"/>
        <v>3445.6394827410923</v>
      </c>
      <c r="BU26" s="257">
        <f t="shared" si="24"/>
        <v>4140.1502992481855</v>
      </c>
      <c r="BV26" s="257">
        <f t="shared" si="24"/>
        <v>4311.5217268842616</v>
      </c>
      <c r="BW26" s="257">
        <f t="shared" si="24"/>
        <v>2021.8073129332865</v>
      </c>
      <c r="BX26" s="257">
        <f t="shared" si="24"/>
        <v>23.799999999999994</v>
      </c>
      <c r="BY26" s="257">
        <f t="shared" si="24"/>
        <v>0</v>
      </c>
    </row>
    <row r="28" spans="1:77" x14ac:dyDescent="0.3">
      <c r="A28" s="283" t="s">
        <v>724</v>
      </c>
      <c r="B28" s="423">
        <f>B26/B33</f>
        <v>0.88700177429131455</v>
      </c>
      <c r="C28" s="423">
        <f t="shared" ref="C28:BN28" si="25">C26/C33</f>
        <v>0.68792811337073667</v>
      </c>
      <c r="D28" s="423">
        <f t="shared" si="25"/>
        <v>0.74337262138898175</v>
      </c>
      <c r="E28" s="423">
        <f t="shared" si="25"/>
        <v>0.39252815277536496</v>
      </c>
      <c r="F28" s="423">
        <f t="shared" si="25"/>
        <v>0.39202981498542089</v>
      </c>
      <c r="G28" s="423">
        <f t="shared" si="25"/>
        <v>0.39917968620136685</v>
      </c>
      <c r="H28" s="423">
        <f t="shared" si="25"/>
        <v>0.392357817017428</v>
      </c>
      <c r="I28" s="423">
        <f t="shared" si="25"/>
        <v>0.40696218336027712</v>
      </c>
      <c r="J28" s="423">
        <f t="shared" si="25"/>
        <v>0.41059956069791675</v>
      </c>
      <c r="K28" s="423">
        <f t="shared" si="25"/>
        <v>0.38736280855831107</v>
      </c>
      <c r="L28" s="423">
        <f t="shared" si="25"/>
        <v>0.40877559697422478</v>
      </c>
      <c r="M28" s="423">
        <f t="shared" si="25"/>
        <v>0.39938676614251073</v>
      </c>
      <c r="N28" s="423">
        <f t="shared" si="25"/>
        <v>0.42502059685221133</v>
      </c>
      <c r="O28" s="423">
        <f t="shared" si="25"/>
        <v>0.43326560479367687</v>
      </c>
      <c r="P28" s="423">
        <f t="shared" si="25"/>
        <v>0.40529305026130913</v>
      </c>
      <c r="Q28" s="423">
        <f t="shared" si="25"/>
        <v>0.42329628593967528</v>
      </c>
      <c r="R28" s="423">
        <f t="shared" si="25"/>
        <v>0.42799913911417337</v>
      </c>
      <c r="S28" s="423">
        <f t="shared" si="25"/>
        <v>0.42024341815356409</v>
      </c>
      <c r="T28" s="423">
        <f t="shared" si="25"/>
        <v>0.42101336737228245</v>
      </c>
      <c r="U28" s="423">
        <f t="shared" si="25"/>
        <v>0.39630565896786801</v>
      </c>
      <c r="V28" s="423">
        <f t="shared" si="25"/>
        <v>0.42520778851086138</v>
      </c>
      <c r="W28" s="423">
        <f t="shared" si="25"/>
        <v>0.41476512213975147</v>
      </c>
      <c r="X28" s="423">
        <f t="shared" si="25"/>
        <v>0.40051312688915996</v>
      </c>
      <c r="Y28" s="423">
        <f t="shared" si="25"/>
        <v>0.39535358536215592</v>
      </c>
      <c r="Z28" s="423">
        <f t="shared" si="25"/>
        <v>0.37895960389514899</v>
      </c>
      <c r="AA28" s="423">
        <f t="shared" si="25"/>
        <v>0.3688229091319048</v>
      </c>
      <c r="AB28" s="423">
        <f t="shared" si="25"/>
        <v>0.36128506974195246</v>
      </c>
      <c r="AC28" s="423">
        <f t="shared" si="25"/>
        <v>0.3658445876420649</v>
      </c>
      <c r="AD28" s="423">
        <f t="shared" si="25"/>
        <v>0.33803484034468262</v>
      </c>
      <c r="AE28" s="423">
        <f t="shared" si="25"/>
        <v>0.34365775973819868</v>
      </c>
      <c r="AF28" s="423">
        <f t="shared" si="25"/>
        <v>0.33933308834358888</v>
      </c>
      <c r="AG28" s="423">
        <f t="shared" si="25"/>
        <v>0.30975763764520586</v>
      </c>
      <c r="AH28" s="423">
        <f t="shared" si="25"/>
        <v>0.32776734957882625</v>
      </c>
      <c r="AI28" s="423">
        <f t="shared" si="25"/>
        <v>0.28893665085084402</v>
      </c>
      <c r="AJ28" s="423">
        <f t="shared" si="25"/>
        <v>0.2997942221810973</v>
      </c>
      <c r="AK28" s="423">
        <f t="shared" si="25"/>
        <v>0.30005973188666146</v>
      </c>
      <c r="AL28" s="423">
        <f t="shared" si="25"/>
        <v>0.28836103874837049</v>
      </c>
      <c r="AM28" s="423">
        <f t="shared" si="25"/>
        <v>0.27972179612637577</v>
      </c>
      <c r="AN28" s="423">
        <f t="shared" si="25"/>
        <v>0.26326629417798747</v>
      </c>
      <c r="AO28" s="423">
        <f t="shared" si="25"/>
        <v>0.26954264523852201</v>
      </c>
      <c r="AP28" s="423">
        <f t="shared" si="25"/>
        <v>0.25766711332218362</v>
      </c>
      <c r="AQ28" s="423">
        <f t="shared" si="25"/>
        <v>0.25770092025385338</v>
      </c>
      <c r="AR28" s="423">
        <f t="shared" si="25"/>
        <v>0.24821488919320364</v>
      </c>
      <c r="AS28" s="423">
        <f t="shared" si="25"/>
        <v>0.24705171783583876</v>
      </c>
      <c r="AT28" s="423">
        <f t="shared" si="25"/>
        <v>0.10958769217944801</v>
      </c>
      <c r="AU28" s="423">
        <f t="shared" si="25"/>
        <v>0.10756566714824112</v>
      </c>
      <c r="AV28" s="423">
        <f t="shared" si="25"/>
        <v>0.10519410866885505</v>
      </c>
      <c r="AW28" s="423">
        <f t="shared" si="25"/>
        <v>0.10269084379174181</v>
      </c>
      <c r="AX28" s="423">
        <f t="shared" si="25"/>
        <v>9.9845570748425996E-2</v>
      </c>
      <c r="AY28" s="423">
        <f t="shared" si="25"/>
        <v>9.6881120602081455E-2</v>
      </c>
      <c r="AZ28" s="423">
        <f t="shared" si="25"/>
        <v>9.4050196556917556E-2</v>
      </c>
      <c r="BA28" s="423">
        <f t="shared" si="25"/>
        <v>9.126548797429529E-2</v>
      </c>
      <c r="BB28" s="423">
        <f t="shared" si="25"/>
        <v>8.8545682747468407E-2</v>
      </c>
      <c r="BC28" s="423">
        <f t="shared" si="25"/>
        <v>8.5970653327972782E-2</v>
      </c>
      <c r="BD28" s="423">
        <f t="shared" si="25"/>
        <v>8.3411056742652728E-2</v>
      </c>
      <c r="BE28" s="423">
        <f t="shared" si="25"/>
        <v>8.0921372655838264E-2</v>
      </c>
      <c r="BF28" s="423">
        <f t="shared" si="25"/>
        <v>8.1665597579743906E-4</v>
      </c>
      <c r="BG28" s="423">
        <f t="shared" si="25"/>
        <v>7.9002843144867542E-4</v>
      </c>
      <c r="BH28" s="423">
        <f t="shared" si="25"/>
        <v>7.6505437064521866E-4</v>
      </c>
      <c r="BI28" s="423">
        <f t="shared" si="25"/>
        <v>7.8079195719969676E-4</v>
      </c>
      <c r="BJ28" s="423">
        <f t="shared" si="25"/>
        <v>7.5527924706981055E-4</v>
      </c>
      <c r="BK28" s="423">
        <f t="shared" si="25"/>
        <v>7.6941654084113781E-4</v>
      </c>
      <c r="BL28" s="423">
        <f t="shared" si="25"/>
        <v>7.4497142458914561E-4</v>
      </c>
      <c r="BM28" s="423">
        <f t="shared" si="25"/>
        <v>7.2162823399097588E-4</v>
      </c>
      <c r="BN28" s="423">
        <f t="shared" si="25"/>
        <v>7.3429051562170502E-4</v>
      </c>
      <c r="BO28" s="423">
        <f t="shared" ref="BO28:BY28" si="26">BO26/BO33</f>
        <v>7.1190120744646032E-4</v>
      </c>
      <c r="BP28" s="423">
        <f t="shared" si="26"/>
        <v>7.2336460643279048E-4</v>
      </c>
      <c r="BQ28" s="423">
        <f t="shared" si="26"/>
        <v>7.0189647315678668E-4</v>
      </c>
      <c r="BR28" s="423" t="e">
        <f t="shared" si="26"/>
        <v>#DIV/0!</v>
      </c>
      <c r="BS28" s="423">
        <f t="shared" si="26"/>
        <v>0.49733941297618062</v>
      </c>
      <c r="BT28" s="423">
        <f t="shared" si="26"/>
        <v>0.41318960252116521</v>
      </c>
      <c r="BU28" s="423">
        <f t="shared" si="26"/>
        <v>0.36616417847884775</v>
      </c>
      <c r="BV28" s="423">
        <f t="shared" si="26"/>
        <v>0.27532164043935592</v>
      </c>
      <c r="BW28" s="423">
        <f t="shared" si="26"/>
        <v>9.4461220343234203E-2</v>
      </c>
      <c r="BX28" s="423">
        <f t="shared" si="26"/>
        <v>7.4783164888389748E-4</v>
      </c>
      <c r="BY28" s="423" t="e">
        <f t="shared" si="26"/>
        <v>#DIV/0!</v>
      </c>
    </row>
    <row r="29" spans="1:77" x14ac:dyDescent="0.3">
      <c r="A29" s="283" t="s">
        <v>725</v>
      </c>
      <c r="B29" s="143"/>
      <c r="C29" s="143"/>
      <c r="D29" s="423">
        <f>SUM(B26:D26)/SUM(B33:D33)</f>
        <v>0.77094104005639152</v>
      </c>
      <c r="E29" s="423">
        <f t="shared" ref="E29:BP29" si="27">SUM(C26:E26)/SUM(C33:E33)</f>
        <v>0.53338490495273205</v>
      </c>
      <c r="F29" s="423">
        <f t="shared" si="27"/>
        <v>0.45087250322646721</v>
      </c>
      <c r="G29" s="423">
        <f t="shared" si="27"/>
        <v>0.39457071514525355</v>
      </c>
      <c r="H29" s="423">
        <f t="shared" si="27"/>
        <v>0.39450600112860407</v>
      </c>
      <c r="I29" s="423">
        <f t="shared" si="27"/>
        <v>0.39952061874838801</v>
      </c>
      <c r="J29" s="423">
        <f t="shared" si="27"/>
        <v>0.4033425328105037</v>
      </c>
      <c r="K29" s="423">
        <f t="shared" si="27"/>
        <v>0.40149273054062562</v>
      </c>
      <c r="L29" s="423">
        <f t="shared" si="27"/>
        <v>0.40215481162075101</v>
      </c>
      <c r="M29" s="423">
        <f t="shared" si="27"/>
        <v>0.3985055583989387</v>
      </c>
      <c r="N29" s="423">
        <f t="shared" si="27"/>
        <v>0.41099551510749016</v>
      </c>
      <c r="O29" s="423">
        <f t="shared" si="27"/>
        <v>0.41909019371509326</v>
      </c>
      <c r="P29" s="423">
        <f t="shared" si="27"/>
        <v>0.42073015990437318</v>
      </c>
      <c r="Q29" s="423">
        <f t="shared" si="27"/>
        <v>0.4202600885944856</v>
      </c>
      <c r="R29" s="423">
        <f t="shared" si="27"/>
        <v>0.41884928450294989</v>
      </c>
      <c r="S29" s="423">
        <f t="shared" si="27"/>
        <v>0.42378193512630929</v>
      </c>
      <c r="T29" s="423">
        <f t="shared" si="27"/>
        <v>0.42300322408912128</v>
      </c>
      <c r="U29" s="423">
        <f t="shared" si="27"/>
        <v>0.41204607889036465</v>
      </c>
      <c r="V29" s="423">
        <f t="shared" si="27"/>
        <v>0.41382339852006728</v>
      </c>
      <c r="W29" s="423">
        <f t="shared" si="27"/>
        <v>0.41187558921481404</v>
      </c>
      <c r="X29" s="423">
        <f t="shared" si="27"/>
        <v>0.41317340178783968</v>
      </c>
      <c r="Y29" s="423">
        <f t="shared" si="27"/>
        <v>0.40321543938541055</v>
      </c>
      <c r="Z29" s="423">
        <f t="shared" si="27"/>
        <v>0.39132109439445961</v>
      </c>
      <c r="AA29" s="423">
        <f t="shared" si="27"/>
        <v>0.38070395148162722</v>
      </c>
      <c r="AB29" s="423">
        <f t="shared" si="27"/>
        <v>0.36951306649192017</v>
      </c>
      <c r="AC29" s="423">
        <f t="shared" si="27"/>
        <v>0.36526547092070588</v>
      </c>
      <c r="AD29" s="423">
        <f t="shared" si="27"/>
        <v>0.3545604737184021</v>
      </c>
      <c r="AE29" s="423">
        <f t="shared" si="27"/>
        <v>0.34870519283493723</v>
      </c>
      <c r="AF29" s="423">
        <f t="shared" si="27"/>
        <v>0.34034448650503168</v>
      </c>
      <c r="AG29" s="423">
        <f t="shared" si="27"/>
        <v>0.33013579014762817</v>
      </c>
      <c r="AH29" s="423">
        <f t="shared" si="27"/>
        <v>0.32506614581689069</v>
      </c>
      <c r="AI29" s="423">
        <f t="shared" si="27"/>
        <v>0.30832748120307529</v>
      </c>
      <c r="AJ29" s="423">
        <f t="shared" si="27"/>
        <v>0.30490520730015741</v>
      </c>
      <c r="AK29" s="423">
        <f t="shared" si="27"/>
        <v>0.29627617395369388</v>
      </c>
      <c r="AL29" s="423">
        <f t="shared" si="27"/>
        <v>0.29594327504697637</v>
      </c>
      <c r="AM29" s="423">
        <f t="shared" si="27"/>
        <v>0.28912903375694005</v>
      </c>
      <c r="AN29" s="423">
        <f t="shared" si="27"/>
        <v>0.27668772707744516</v>
      </c>
      <c r="AO29" s="423">
        <f t="shared" si="27"/>
        <v>0.27061864992292245</v>
      </c>
      <c r="AP29" s="423">
        <f t="shared" si="27"/>
        <v>0.26343219005039364</v>
      </c>
      <c r="AQ29" s="423">
        <f t="shared" si="27"/>
        <v>0.26153578829270241</v>
      </c>
      <c r="AR29" s="423">
        <f t="shared" si="27"/>
        <v>0.25446197047838509</v>
      </c>
      <c r="AS29" s="423">
        <f t="shared" si="27"/>
        <v>0.25091020293777533</v>
      </c>
      <c r="AT29" s="423">
        <f t="shared" si="27"/>
        <v>0.2006522760919261</v>
      </c>
      <c r="AU29" s="423">
        <f t="shared" si="27"/>
        <v>0.15378268202205733</v>
      </c>
      <c r="AV29" s="423">
        <f t="shared" si="27"/>
        <v>0.10741503044320015</v>
      </c>
      <c r="AW29" s="423">
        <f t="shared" si="27"/>
        <v>0.10510745154309785</v>
      </c>
      <c r="AX29" s="423">
        <f t="shared" si="27"/>
        <v>0.1025227509975266</v>
      </c>
      <c r="AY29" s="423">
        <f t="shared" si="27"/>
        <v>9.9740582841056261E-2</v>
      </c>
      <c r="AZ29" s="423">
        <f t="shared" si="27"/>
        <v>9.6860608697715303E-2</v>
      </c>
      <c r="BA29" s="423">
        <f t="shared" si="27"/>
        <v>9.4002447411844756E-2</v>
      </c>
      <c r="BB29" s="423">
        <f t="shared" si="27"/>
        <v>9.1224392411705602E-2</v>
      </c>
      <c r="BC29" s="423">
        <f t="shared" si="27"/>
        <v>8.8533921575923116E-2</v>
      </c>
      <c r="BD29" s="423">
        <f t="shared" si="27"/>
        <v>8.5916812960377023E-2</v>
      </c>
      <c r="BE29" s="423">
        <f t="shared" si="27"/>
        <v>8.3375944936412136E-2</v>
      </c>
      <c r="BF29" s="423">
        <f t="shared" si="27"/>
        <v>5.4099568918727123E-2</v>
      </c>
      <c r="BG29" s="423">
        <f t="shared" si="27"/>
        <v>2.6609792140788423E-2</v>
      </c>
      <c r="BH29" s="423">
        <f t="shared" si="27"/>
        <v>7.9001844354271566E-4</v>
      </c>
      <c r="BI29" s="423">
        <f t="shared" si="27"/>
        <v>7.7852960537376861E-4</v>
      </c>
      <c r="BJ29" s="423">
        <f t="shared" si="27"/>
        <v>7.6693139549488651E-4</v>
      </c>
      <c r="BK29" s="423">
        <f t="shared" si="27"/>
        <v>7.6837223027902612E-4</v>
      </c>
      <c r="BL29" s="423">
        <f t="shared" si="27"/>
        <v>7.5644276128907775E-4</v>
      </c>
      <c r="BM29" s="423">
        <f t="shared" si="27"/>
        <v>7.448281775199742E-4</v>
      </c>
      <c r="BN29" s="423">
        <f t="shared" si="27"/>
        <v>7.3351864218848507E-4</v>
      </c>
      <c r="BO29" s="423">
        <f t="shared" si="27"/>
        <v>7.2250452223834329E-4</v>
      </c>
      <c r="BP29" s="423">
        <f t="shared" si="27"/>
        <v>7.2307444646504612E-4</v>
      </c>
      <c r="BQ29" s="423">
        <f t="shared" ref="BQ29:BY29" si="28">SUM(BO26:BQ26)/SUM(BO33:BQ33)</f>
        <v>7.1228536348078768E-4</v>
      </c>
      <c r="BR29" s="423">
        <f t="shared" si="28"/>
        <v>7.1246885687474104E-4</v>
      </c>
      <c r="BS29" s="423">
        <f t="shared" si="28"/>
        <v>0.294791102690667</v>
      </c>
      <c r="BT29" s="423">
        <f t="shared" si="28"/>
        <v>0.44289931852624342</v>
      </c>
      <c r="BU29" s="423">
        <f t="shared" si="28"/>
        <v>0.40704219954151671</v>
      </c>
      <c r="BV29" s="423">
        <f t="shared" si="28"/>
        <v>0.33697815666095904</v>
      </c>
      <c r="BW29" s="423">
        <f t="shared" si="28"/>
        <v>0.21652694149496196</v>
      </c>
      <c r="BX29" s="423">
        <f t="shared" si="28"/>
        <v>9.2280945029628858E-2</v>
      </c>
      <c r="BY29" s="423">
        <f t="shared" si="28"/>
        <v>3.8430378233662105E-2</v>
      </c>
    </row>
    <row r="31" spans="1:77" x14ac:dyDescent="0.3">
      <c r="A31" s="283" t="s">
        <v>705</v>
      </c>
      <c r="B31" s="239">
        <f t="shared" ref="B31:AG31" si="29">B26+B17</f>
        <v>207.92158800000001</v>
      </c>
      <c r="C31" s="239">
        <f t="shared" si="29"/>
        <v>167.804304</v>
      </c>
      <c r="D31" s="239">
        <f t="shared" si="29"/>
        <v>197.35502600000001</v>
      </c>
      <c r="E31" s="239">
        <f t="shared" si="29"/>
        <v>399.29013893429141</v>
      </c>
      <c r="F31" s="239">
        <f t="shared" si="29"/>
        <v>402.64089140187423</v>
      </c>
      <c r="G31" s="239">
        <f t="shared" si="29"/>
        <v>410.36578671148777</v>
      </c>
      <c r="H31" s="239">
        <f t="shared" si="29"/>
        <v>411.6695491870351</v>
      </c>
      <c r="I31" s="239">
        <f t="shared" si="29"/>
        <v>426.13243762561319</v>
      </c>
      <c r="J31" s="239">
        <f t="shared" si="29"/>
        <v>429.3578510747094</v>
      </c>
      <c r="K31" s="239">
        <f t="shared" si="29"/>
        <v>413.33313382091444</v>
      </c>
      <c r="L31" s="239">
        <f t="shared" si="29"/>
        <v>443.83148170202088</v>
      </c>
      <c r="M31" s="239">
        <f t="shared" si="29"/>
        <v>445.08101382620589</v>
      </c>
      <c r="N31" s="239">
        <f t="shared" si="29"/>
        <v>466.67273198267395</v>
      </c>
      <c r="O31" s="239">
        <f t="shared" si="29"/>
        <v>475.23823084492994</v>
      </c>
      <c r="P31" s="239">
        <f t="shared" si="29"/>
        <v>486.7453011226504</v>
      </c>
      <c r="Q31" s="239">
        <f t="shared" si="29"/>
        <v>499.47384925845938</v>
      </c>
      <c r="R31" s="239">
        <f t="shared" si="29"/>
        <v>497.49036235028274</v>
      </c>
      <c r="S31" s="239">
        <f t="shared" si="29"/>
        <v>513.39990788129171</v>
      </c>
      <c r="T31" s="239">
        <f t="shared" si="29"/>
        <v>508.24754530954129</v>
      </c>
      <c r="U31" s="239">
        <f t="shared" si="29"/>
        <v>523.59876707590911</v>
      </c>
      <c r="V31" s="239">
        <f t="shared" si="29"/>
        <v>532.49082389214414</v>
      </c>
      <c r="W31" s="239">
        <f t="shared" si="29"/>
        <v>513.87620661773985</v>
      </c>
      <c r="X31" s="239">
        <f t="shared" si="29"/>
        <v>538.70757411090483</v>
      </c>
      <c r="Y31" s="239">
        <f t="shared" si="29"/>
        <v>535.06349672950137</v>
      </c>
      <c r="Z31" s="239">
        <f t="shared" si="29"/>
        <v>546.21113166193356</v>
      </c>
      <c r="AA31" s="239">
        <f t="shared" si="29"/>
        <v>538.89091488997406</v>
      </c>
      <c r="AB31" s="239">
        <f t="shared" si="29"/>
        <v>552.58123209539667</v>
      </c>
      <c r="AC31" s="239">
        <f t="shared" si="29"/>
        <v>556.73834066441043</v>
      </c>
      <c r="AD31" s="239">
        <f t="shared" si="29"/>
        <v>557.94882943375364</v>
      </c>
      <c r="AE31" s="239">
        <f t="shared" si="29"/>
        <v>568.4164905781862</v>
      </c>
      <c r="AF31" s="239">
        <f t="shared" si="29"/>
        <v>558.00097304331302</v>
      </c>
      <c r="AG31" s="239">
        <f t="shared" si="29"/>
        <v>573.28255957794033</v>
      </c>
      <c r="AH31" s="239">
        <f t="shared" ref="AH31:BI31" si="30">AH26+AH17</f>
        <v>570.39212643620692</v>
      </c>
      <c r="AI31" s="239">
        <f t="shared" si="30"/>
        <v>543.99414023808254</v>
      </c>
      <c r="AJ31" s="239">
        <f t="shared" si="30"/>
        <v>574.85279793463633</v>
      </c>
      <c r="AK31" s="239">
        <f t="shared" si="30"/>
        <v>563.93542761497508</v>
      </c>
      <c r="AL31" s="239">
        <f t="shared" si="30"/>
        <v>576.93406212769332</v>
      </c>
      <c r="AM31" s="239">
        <f t="shared" si="30"/>
        <v>567.68782638764037</v>
      </c>
      <c r="AN31" s="239">
        <f t="shared" si="30"/>
        <v>582.16109398911476</v>
      </c>
      <c r="AO31" s="239">
        <f t="shared" si="30"/>
        <v>580.75899293106477</v>
      </c>
      <c r="AP31" s="239">
        <f t="shared" si="30"/>
        <v>572.57043337620132</v>
      </c>
      <c r="AQ31" s="239">
        <f t="shared" si="30"/>
        <v>583.6977152479368</v>
      </c>
      <c r="AR31" s="239">
        <f t="shared" si="30"/>
        <v>575.23660950176327</v>
      </c>
      <c r="AS31" s="239">
        <f t="shared" si="30"/>
        <v>586.59787880858266</v>
      </c>
      <c r="AT31" s="239">
        <f t="shared" si="30"/>
        <v>232.84040122738853</v>
      </c>
      <c r="AU31" s="239">
        <f t="shared" si="30"/>
        <v>234.29500384462591</v>
      </c>
      <c r="AV31" s="239">
        <f t="shared" si="30"/>
        <v>236.04946813615607</v>
      </c>
      <c r="AW31" s="239">
        <f t="shared" si="30"/>
        <v>237.98514233558444</v>
      </c>
      <c r="AX31" s="239">
        <f t="shared" si="30"/>
        <v>240.58293065704177</v>
      </c>
      <c r="AY31" s="239">
        <f t="shared" si="30"/>
        <v>243.13429429369086</v>
      </c>
      <c r="AZ31" s="239">
        <f t="shared" si="30"/>
        <v>245.58893467203191</v>
      </c>
      <c r="BA31" s="239">
        <f t="shared" si="30"/>
        <v>248.3220371633833</v>
      </c>
      <c r="BB31" s="239">
        <f t="shared" si="30"/>
        <v>251.02177208207365</v>
      </c>
      <c r="BC31" s="239">
        <f t="shared" si="30"/>
        <v>253.91122839678695</v>
      </c>
      <c r="BD31" s="239">
        <f t="shared" si="30"/>
        <v>256.97824466386191</v>
      </c>
      <c r="BE31" s="239">
        <f t="shared" si="30"/>
        <v>260.01208564717774</v>
      </c>
      <c r="BF31" s="239">
        <f t="shared" si="30"/>
        <v>21.3</v>
      </c>
      <c r="BG31" s="239">
        <f t="shared" si="30"/>
        <v>21.3</v>
      </c>
      <c r="BH31" s="239">
        <f t="shared" si="30"/>
        <v>21.3</v>
      </c>
      <c r="BI31" s="239">
        <f t="shared" si="30"/>
        <v>21.4</v>
      </c>
      <c r="BJ31" s="239">
        <f t="shared" ref="BJ31:BY31" si="31">BJ26+BJ17</f>
        <v>21.4</v>
      </c>
      <c r="BK31" s="239">
        <f t="shared" si="31"/>
        <v>21.5</v>
      </c>
      <c r="BL31" s="239">
        <f t="shared" si="31"/>
        <v>21.5</v>
      </c>
      <c r="BM31" s="239">
        <f t="shared" si="31"/>
        <v>21.5</v>
      </c>
      <c r="BN31" s="239">
        <f t="shared" si="31"/>
        <v>21.6</v>
      </c>
      <c r="BO31" s="239">
        <f t="shared" si="31"/>
        <v>21.6</v>
      </c>
      <c r="BP31" s="239">
        <f t="shared" si="31"/>
        <v>21.7</v>
      </c>
      <c r="BQ31" s="239">
        <f t="shared" si="31"/>
        <v>21.7</v>
      </c>
      <c r="BR31" s="239">
        <f t="shared" si="31"/>
        <v>0</v>
      </c>
      <c r="BS31" s="239">
        <f t="shared" si="31"/>
        <v>3188.3066478603018</v>
      </c>
      <c r="BT31" s="239">
        <f t="shared" si="31"/>
        <v>5702.4701762495897</v>
      </c>
      <c r="BU31" s="239">
        <f t="shared" si="31"/>
        <v>6572.2085732951991</v>
      </c>
      <c r="BV31" s="239">
        <f t="shared" si="31"/>
        <v>6878.8191045938984</v>
      </c>
      <c r="BW31" s="239">
        <f t="shared" si="31"/>
        <v>2940.7215431198033</v>
      </c>
      <c r="BX31" s="239">
        <f t="shared" si="31"/>
        <v>257.8</v>
      </c>
      <c r="BY31" s="239">
        <f t="shared" si="31"/>
        <v>0</v>
      </c>
    </row>
    <row r="32" spans="1:77" x14ac:dyDescent="0.3">
      <c r="A32" s="283"/>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row>
    <row r="33" spans="1:77" x14ac:dyDescent="0.3">
      <c r="A33" s="283" t="s">
        <v>340</v>
      </c>
      <c r="B33" s="238">
        <f>Summary!G13</f>
        <v>219.21991999999997</v>
      </c>
      <c r="C33" s="238">
        <f>Summary!H13</f>
        <v>224.94976</v>
      </c>
      <c r="D33" s="238">
        <f>Summary!I13</f>
        <v>245.53772999999998</v>
      </c>
      <c r="E33" s="238">
        <f>Summary!J13</f>
        <v>612.85216030113133</v>
      </c>
      <c r="F33" s="238">
        <f>Summary!K13</f>
        <v>612.87740076217096</v>
      </c>
      <c r="G33" s="238">
        <f>Summary!L13</f>
        <v>609.47422153248704</v>
      </c>
      <c r="H33" s="238">
        <f>Summary!M13</f>
        <v>619.54282095680446</v>
      </c>
      <c r="I33" s="238">
        <f>Summary!N13</f>
        <v>624.25742855504325</v>
      </c>
      <c r="J33" s="238">
        <f>Summary!O13</f>
        <v>626.41457851721532</v>
      </c>
      <c r="K33" s="238">
        <f>Summary!P13</f>
        <v>645.36787526639228</v>
      </c>
      <c r="L33" s="238">
        <f>Summary!Q13</f>
        <v>642.87987394896368</v>
      </c>
      <c r="M33" s="238">
        <f>Summary!R13</f>
        <v>668.14175072179717</v>
      </c>
      <c r="N33" s="238">
        <f>Summary!S13</f>
        <v>654.78624039382282</v>
      </c>
      <c r="O33" s="238">
        <f>Summary!T13</f>
        <v>654.76310831046442</v>
      </c>
      <c r="P33" s="238">
        <f>Summary!U13</f>
        <v>713.67413934555884</v>
      </c>
      <c r="Q33" s="238">
        <f>Summary!V13</f>
        <v>713.41080402724674</v>
      </c>
      <c r="R33" s="238">
        <f>Summary!W13</f>
        <v>710.63368883582484</v>
      </c>
      <c r="S33" s="238">
        <f>Summary!X13</f>
        <v>749.01996236604759</v>
      </c>
      <c r="T33" s="238">
        <f>Summary!Y13</f>
        <v>745.33797977707593</v>
      </c>
      <c r="U33" s="238">
        <f>Summary!Z13</f>
        <v>814.69436589085637</v>
      </c>
      <c r="V33" s="238">
        <f>Summary!AA13</f>
        <v>782.88312896494892</v>
      </c>
      <c r="W33" s="238">
        <f>Summary!AB13</f>
        <v>777.696813638295</v>
      </c>
      <c r="X33" s="238">
        <f>Summary!AC13</f>
        <v>841.95598153165611</v>
      </c>
      <c r="Y33" s="238">
        <f>Summary!AD13</f>
        <v>853.09690138734504</v>
      </c>
      <c r="Z33" s="238">
        <f>Summary!AE13</f>
        <v>904.37251813475439</v>
      </c>
      <c r="AA33" s="238">
        <f>Summary!AF13</f>
        <v>919.11272843056156</v>
      </c>
      <c r="AB33" s="238">
        <f>Summary!AG13</f>
        <v>961.21287418263501</v>
      </c>
      <c r="AC33" s="238">
        <f>Summary!AH13</f>
        <v>960.64592230331641</v>
      </c>
      <c r="AD33" s="238">
        <f>Summary!AI13</f>
        <v>1047.0888411819988</v>
      </c>
      <c r="AE33" s="238">
        <f>Summary!AJ13</f>
        <v>1048.4701048557088</v>
      </c>
      <c r="AF33" s="238">
        <f>Summary!AK13</f>
        <v>1043.5684509334124</v>
      </c>
      <c r="AG33" s="238">
        <f>Summary!AL13</f>
        <v>1166.7098429450923</v>
      </c>
      <c r="AH33" s="238">
        <f>Summary!AM13</f>
        <v>1100.2709586181063</v>
      </c>
      <c r="AI33" s="238">
        <f>Summary!AN13</f>
        <v>1189.1032922439745</v>
      </c>
      <c r="AJ33" s="238">
        <f>Summary!AO13</f>
        <v>1206.4774228664237</v>
      </c>
      <c r="AK33" s="238">
        <f>Summary!AP13</f>
        <v>1184.8649883539385</v>
      </c>
      <c r="AL33" s="238">
        <f>Summary!AQ13</f>
        <v>1256.031332224926</v>
      </c>
      <c r="AM33" s="238">
        <f>Summary!AR13</f>
        <v>1274.207816274539</v>
      </c>
      <c r="AN33" s="238">
        <f>Summary!AS13</f>
        <v>1380.4844717825781</v>
      </c>
      <c r="AO33" s="238">
        <f>Summary!AT13</f>
        <v>1347.1011132575798</v>
      </c>
      <c r="AP33" s="238">
        <f>Summary!AU13</f>
        <v>1388.0794112402775</v>
      </c>
      <c r="AQ33" s="238">
        <f>Summary!AV13</f>
        <v>1412.3087874688179</v>
      </c>
      <c r="AR33" s="238">
        <f>Summary!AW13</f>
        <v>1444.4169380393728</v>
      </c>
      <c r="AS33" s="238">
        <f>Summary!AX13</f>
        <v>1476.5983960556248</v>
      </c>
      <c r="AT33" s="238">
        <f>Summary!AY13</f>
        <v>1506.7722196997267</v>
      </c>
      <c r="AU33" s="238">
        <f>Summary!AZ13</f>
        <v>1539.0246629672838</v>
      </c>
      <c r="AV33" s="238">
        <f>Summary!BA13</f>
        <v>1578.4166699084783</v>
      </c>
      <c r="AW33" s="238">
        <f>Summary!BB13</f>
        <v>1622.1231984662957</v>
      </c>
      <c r="AX33" s="238">
        <f>Summary!BC13</f>
        <v>1676.83244421528</v>
      </c>
      <c r="AY33" s="238">
        <f>Summary!BD13</f>
        <v>1735.1982450878777</v>
      </c>
      <c r="AZ33" s="238">
        <f>Summary!BE13</f>
        <v>1793.642063619807</v>
      </c>
      <c r="BA33" s="238">
        <f>Summary!BF13</f>
        <v>1856.3349800805545</v>
      </c>
      <c r="BB33" s="238">
        <f>Summary!BG13</f>
        <v>1920.6143829065156</v>
      </c>
      <c r="BC33" s="238">
        <f>Summary!BH13</f>
        <v>1987.0300094473089</v>
      </c>
      <c r="BD33" s="238">
        <f>Summary!BI13</f>
        <v>2057.6732539014743</v>
      </c>
      <c r="BE33" s="238">
        <f>Summary!BJ13</f>
        <v>2129.9075630280408</v>
      </c>
      <c r="BF33" s="238">
        <f>Summary!BK13</f>
        <v>2204.1104863554765</v>
      </c>
      <c r="BG33" s="238">
        <f>Summary!BL13</f>
        <v>2278.3990149561314</v>
      </c>
      <c r="BH33" s="238">
        <f>Summary!BM13</f>
        <v>2352.7739583814755</v>
      </c>
      <c r="BI33" s="238">
        <f>Summary!BN13</f>
        <v>2433.4267053855579</v>
      </c>
      <c r="BJ33" s="238">
        <f>Summary!BO13</f>
        <v>2515.6258527839336</v>
      </c>
      <c r="BK33" s="238">
        <f>Summary!BP13</f>
        <v>2599.3722435620753</v>
      </c>
      <c r="BL33" s="238">
        <f>Summary!BQ13</f>
        <v>2684.6667321541986</v>
      </c>
      <c r="BM33" s="238">
        <f>Summary!BR13</f>
        <v>2771.5101845987501</v>
      </c>
      <c r="BN33" s="238">
        <f>Summary!BS13</f>
        <v>2859.9034786960083</v>
      </c>
      <c r="BO33" s="238">
        <f>Summary!BT13</f>
        <v>2949.8475041678216</v>
      </c>
      <c r="BP33" s="238">
        <f>Summary!BU13</f>
        <v>3041.3431628195185</v>
      </c>
      <c r="BQ33" s="238">
        <f>Summary!BV13</f>
        <v>3134.3653717270818</v>
      </c>
      <c r="BR33" s="238">
        <f>Summary!BW13</f>
        <v>0</v>
      </c>
      <c r="BS33" s="238">
        <f>Summary!BX13</f>
        <v>4550.9292221076375</v>
      </c>
      <c r="BT33" s="238">
        <f>Summary!BY13</f>
        <v>8339.1243674012658</v>
      </c>
      <c r="BU33" s="238">
        <f>Summary!BZ13</f>
        <v>11306.814108489725</v>
      </c>
      <c r="BV33" s="238">
        <f>Summary!CA13</f>
        <v>15659.944928426157</v>
      </c>
      <c r="BW33" s="238">
        <f>Summary!CB13</f>
        <v>21403.569693328642</v>
      </c>
      <c r="BX33" s="238">
        <f>Summary!CC13</f>
        <v>31825.344695588024</v>
      </c>
      <c r="BY33" s="238">
        <f>Summary!CD13</f>
        <v>0</v>
      </c>
    </row>
    <row r="34" spans="1:77" x14ac:dyDescent="0.3">
      <c r="A34" s="286"/>
    </row>
    <row r="35" spans="1:77" x14ac:dyDescent="0.3">
      <c r="A35" s="283" t="s">
        <v>726</v>
      </c>
      <c r="B35" s="450">
        <f>B31/B33</f>
        <v>0.9484611982341753</v>
      </c>
      <c r="C35" s="450">
        <f t="shared" ref="C35:BN35" si="32">C31/C33</f>
        <v>0.74596347202148605</v>
      </c>
      <c r="D35" s="450">
        <f t="shared" si="32"/>
        <v>0.80376659831464603</v>
      </c>
      <c r="E35" s="450">
        <f t="shared" si="32"/>
        <v>0.65152766817056829</v>
      </c>
      <c r="F35" s="450">
        <f t="shared" si="32"/>
        <v>0.65696808350438807</v>
      </c>
      <c r="G35" s="450">
        <f t="shared" si="32"/>
        <v>0.67331114625266208</v>
      </c>
      <c r="H35" s="450">
        <f t="shared" si="32"/>
        <v>0.66447311672704767</v>
      </c>
      <c r="I35" s="450">
        <f t="shared" si="32"/>
        <v>0.68262293427885001</v>
      </c>
      <c r="J35" s="450">
        <f t="shared" si="32"/>
        <v>0.68542123028337165</v>
      </c>
      <c r="K35" s="450">
        <f t="shared" si="32"/>
        <v>0.64046127745404202</v>
      </c>
      <c r="L35" s="450">
        <f t="shared" si="32"/>
        <v>0.69038011561278922</v>
      </c>
      <c r="M35" s="450">
        <f t="shared" si="32"/>
        <v>0.66614758521733219</v>
      </c>
      <c r="N35" s="450">
        <f t="shared" si="32"/>
        <v>0.7127100467199684</v>
      </c>
      <c r="O35" s="450">
        <f t="shared" si="32"/>
        <v>0.72581705476843938</v>
      </c>
      <c r="P35" s="450">
        <f t="shared" si="32"/>
        <v>0.6820273767646915</v>
      </c>
      <c r="Q35" s="450">
        <f t="shared" si="32"/>
        <v>0.70012094916266976</v>
      </c>
      <c r="R35" s="450">
        <f t="shared" si="32"/>
        <v>0.70006582880313761</v>
      </c>
      <c r="S35" s="450">
        <f t="shared" si="32"/>
        <v>0.6854288719616155</v>
      </c>
      <c r="T35" s="450">
        <f t="shared" si="32"/>
        <v>0.6819021156838857</v>
      </c>
      <c r="U35" s="450">
        <f t="shared" si="32"/>
        <v>0.64269349218263161</v>
      </c>
      <c r="V35" s="450">
        <f t="shared" si="32"/>
        <v>0.68016643122218146</v>
      </c>
      <c r="W35" s="450">
        <f t="shared" si="32"/>
        <v>0.66076676361019848</v>
      </c>
      <c r="X35" s="450">
        <f t="shared" si="32"/>
        <v>0.63982866792027215</v>
      </c>
      <c r="Y35" s="450">
        <f t="shared" si="32"/>
        <v>0.62720131307399751</v>
      </c>
      <c r="Z35" s="450">
        <f t="shared" si="32"/>
        <v>0.60396697235833785</v>
      </c>
      <c r="AA35" s="450">
        <f t="shared" si="32"/>
        <v>0.58631645305376379</v>
      </c>
      <c r="AB35" s="450">
        <f t="shared" si="32"/>
        <v>0.57487914169406307</v>
      </c>
      <c r="AC35" s="450">
        <f t="shared" si="32"/>
        <v>0.57954583238071</v>
      </c>
      <c r="AD35" s="450">
        <f t="shared" si="32"/>
        <v>0.53285720130864644</v>
      </c>
      <c r="AE35" s="450">
        <f t="shared" si="32"/>
        <v>0.54213895841733328</v>
      </c>
      <c r="AF35" s="450">
        <f t="shared" si="32"/>
        <v>0.53470471682448151</v>
      </c>
      <c r="AG35" s="450">
        <f t="shared" si="32"/>
        <v>0.49136686644454763</v>
      </c>
      <c r="AH35" s="450">
        <f t="shared" si="32"/>
        <v>0.51841059874250905</v>
      </c>
      <c r="AI35" s="450">
        <f t="shared" si="32"/>
        <v>0.45748266259653786</v>
      </c>
      <c r="AJ35" s="450">
        <f t="shared" si="32"/>
        <v>0.47647207236490635</v>
      </c>
      <c r="AK35" s="450">
        <f t="shared" si="32"/>
        <v>0.47594910235166671</v>
      </c>
      <c r="AL35" s="450">
        <f t="shared" si="32"/>
        <v>0.4593309476649089</v>
      </c>
      <c r="AM35" s="450">
        <f t="shared" si="32"/>
        <v>0.44552216611526979</v>
      </c>
      <c r="AN35" s="450">
        <f t="shared" si="32"/>
        <v>0.42170781771807087</v>
      </c>
      <c r="AO35" s="450">
        <f t="shared" si="32"/>
        <v>0.4311175955653877</v>
      </c>
      <c r="AP35" s="450">
        <f t="shared" si="32"/>
        <v>0.41249112171802754</v>
      </c>
      <c r="AQ35" s="450">
        <f t="shared" si="32"/>
        <v>0.41329326874334427</v>
      </c>
      <c r="AR35" s="450">
        <f t="shared" si="32"/>
        <v>0.39824831345621003</v>
      </c>
      <c r="AS35" s="450">
        <f t="shared" si="32"/>
        <v>0.39726297981599934</v>
      </c>
      <c r="AT35" s="450">
        <f t="shared" si="32"/>
        <v>0.15452926340372106</v>
      </c>
      <c r="AU35" s="450">
        <f t="shared" si="32"/>
        <v>0.15223602940377734</v>
      </c>
      <c r="AV35" s="450">
        <f t="shared" si="32"/>
        <v>0.14954826101136082</v>
      </c>
      <c r="AW35" s="450">
        <f t="shared" si="32"/>
        <v>0.1467121255405246</v>
      </c>
      <c r="AX35" s="450">
        <f t="shared" si="32"/>
        <v>0.14347463963200521</v>
      </c>
      <c r="AY35" s="450">
        <f t="shared" si="32"/>
        <v>0.14011902961634076</v>
      </c>
      <c r="AZ35" s="450">
        <f t="shared" si="32"/>
        <v>0.13692193088759355</v>
      </c>
      <c r="BA35" s="450">
        <f t="shared" si="32"/>
        <v>0.133770057574742</v>
      </c>
      <c r="BB35" s="450">
        <f t="shared" si="32"/>
        <v>0.1306986838774975</v>
      </c>
      <c r="BC35" s="450">
        <f t="shared" si="32"/>
        <v>0.12778429474621383</v>
      </c>
      <c r="BD35" s="450">
        <f t="shared" si="32"/>
        <v>0.12488778000910274</v>
      </c>
      <c r="BE35" s="450">
        <f t="shared" si="32"/>
        <v>0.12207669955287849</v>
      </c>
      <c r="BF35" s="450">
        <f t="shared" si="32"/>
        <v>9.663762380269697E-3</v>
      </c>
      <c r="BG35" s="450">
        <f t="shared" si="32"/>
        <v>9.348669772142661E-3</v>
      </c>
      <c r="BH35" s="450">
        <f t="shared" si="32"/>
        <v>9.0531433859684235E-3</v>
      </c>
      <c r="BI35" s="450">
        <f t="shared" si="32"/>
        <v>8.7941830968807956E-3</v>
      </c>
      <c r="BJ35" s="450">
        <f t="shared" si="32"/>
        <v>8.506829414365237E-3</v>
      </c>
      <c r="BK35" s="450">
        <f t="shared" si="32"/>
        <v>8.2712278140422337E-3</v>
      </c>
      <c r="BL35" s="450">
        <f t="shared" si="32"/>
        <v>8.0084428143333171E-3</v>
      </c>
      <c r="BM35" s="450">
        <f t="shared" si="32"/>
        <v>7.7575035154029918E-3</v>
      </c>
      <c r="BN35" s="450">
        <f t="shared" si="32"/>
        <v>7.5527024463946813E-3</v>
      </c>
      <c r="BO35" s="450">
        <f t="shared" ref="BO35:BY35" si="33">BO31/BO33</f>
        <v>7.3224124194493081E-3</v>
      </c>
      <c r="BP35" s="450">
        <f t="shared" si="33"/>
        <v>7.1350054361779807E-3</v>
      </c>
      <c r="BQ35" s="450">
        <f t="shared" si="33"/>
        <v>6.9232515761373974E-3</v>
      </c>
      <c r="BR35" s="450" t="e">
        <f t="shared" si="33"/>
        <v>#DIV/0!</v>
      </c>
      <c r="BS35" s="450">
        <f t="shared" si="33"/>
        <v>0.70058365934852429</v>
      </c>
      <c r="BT35" s="450">
        <f t="shared" si="33"/>
        <v>0.68382121731404988</v>
      </c>
      <c r="BU35" s="450">
        <f t="shared" si="33"/>
        <v>0.5812608671403251</v>
      </c>
      <c r="BV35" s="450">
        <f t="shared" si="33"/>
        <v>0.43926202397476932</v>
      </c>
      <c r="BW35" s="450">
        <f t="shared" si="33"/>
        <v>0.1373939761102751</v>
      </c>
      <c r="BX35" s="450">
        <f t="shared" si="33"/>
        <v>8.1004621463138162E-3</v>
      </c>
      <c r="BY35" s="450" t="e">
        <f t="shared" si="33"/>
        <v>#DIV/0!</v>
      </c>
    </row>
    <row r="36" spans="1:77" x14ac:dyDescent="0.3">
      <c r="A36" s="283" t="s">
        <v>727</v>
      </c>
      <c r="D36" s="423">
        <f>SUM(B31:D31)/SUM(B33:D33)</f>
        <v>0.83090439466207866</v>
      </c>
      <c r="E36" s="423">
        <f t="shared" ref="E36:BP36" si="34">SUM(C31:E31)/SUM(C33:E33)</f>
        <v>0.70564154900247644</v>
      </c>
      <c r="F36" s="423">
        <f t="shared" si="34"/>
        <v>0.67920089191541111</v>
      </c>
      <c r="G36" s="423">
        <f t="shared" si="34"/>
        <v>0.66057885698825758</v>
      </c>
      <c r="H36" s="423">
        <f t="shared" si="34"/>
        <v>0.66490033225709655</v>
      </c>
      <c r="I36" s="423">
        <f t="shared" si="34"/>
        <v>0.67349321054467637</v>
      </c>
      <c r="J36" s="423">
        <f t="shared" si="34"/>
        <v>0.67754774419298214</v>
      </c>
      <c r="K36" s="423">
        <f t="shared" si="34"/>
        <v>0.66919658934400672</v>
      </c>
      <c r="L36" s="423">
        <f t="shared" si="34"/>
        <v>0.6719317803266136</v>
      </c>
      <c r="M36" s="423">
        <f t="shared" si="34"/>
        <v>0.66563720025637751</v>
      </c>
      <c r="N36" s="423">
        <f t="shared" si="34"/>
        <v>0.68958174987582765</v>
      </c>
      <c r="O36" s="423">
        <f t="shared" si="34"/>
        <v>0.70131881417492725</v>
      </c>
      <c r="P36" s="423">
        <f t="shared" si="34"/>
        <v>0.70612874573105822</v>
      </c>
      <c r="Q36" s="423">
        <f t="shared" si="34"/>
        <v>0.70200002351006552</v>
      </c>
      <c r="R36" s="423">
        <f t="shared" si="34"/>
        <v>0.69406211387064809</v>
      </c>
      <c r="S36" s="423">
        <f t="shared" si="34"/>
        <v>0.69503880377574312</v>
      </c>
      <c r="T36" s="423">
        <f t="shared" si="34"/>
        <v>0.68895400517536909</v>
      </c>
      <c r="U36" s="423">
        <f t="shared" si="34"/>
        <v>0.66921230623070072</v>
      </c>
      <c r="V36" s="423">
        <f t="shared" si="34"/>
        <v>0.66768825133254761</v>
      </c>
      <c r="W36" s="423">
        <f t="shared" si="34"/>
        <v>0.66096189057891819</v>
      </c>
      <c r="X36" s="423">
        <f t="shared" si="34"/>
        <v>0.659750636274685</v>
      </c>
      <c r="Y36" s="423">
        <f t="shared" si="34"/>
        <v>0.64205741473492428</v>
      </c>
      <c r="Z36" s="423">
        <f t="shared" si="34"/>
        <v>0.62320780655818431</v>
      </c>
      <c r="AA36" s="423">
        <f t="shared" si="34"/>
        <v>0.60531134623336191</v>
      </c>
      <c r="AB36" s="423">
        <f t="shared" si="34"/>
        <v>0.5881008309106891</v>
      </c>
      <c r="AC36" s="423">
        <f t="shared" si="34"/>
        <v>0.58015734166790589</v>
      </c>
      <c r="AD36" s="423">
        <f t="shared" si="34"/>
        <v>0.56156881348812437</v>
      </c>
      <c r="AE36" s="423">
        <f t="shared" si="34"/>
        <v>0.55071689666863743</v>
      </c>
      <c r="AF36" s="423">
        <f t="shared" si="34"/>
        <v>0.53657149903519796</v>
      </c>
      <c r="AG36" s="423">
        <f t="shared" si="34"/>
        <v>0.52158062397810434</v>
      </c>
      <c r="AH36" s="423">
        <f t="shared" si="34"/>
        <v>0.51401611311904272</v>
      </c>
      <c r="AI36" s="423">
        <f t="shared" si="34"/>
        <v>0.48831821808858755</v>
      </c>
      <c r="AJ36" s="423">
        <f t="shared" si="34"/>
        <v>0.48321245357851977</v>
      </c>
      <c r="AK36" s="423">
        <f t="shared" si="34"/>
        <v>0.46999242696502336</v>
      </c>
      <c r="AL36" s="423">
        <f t="shared" si="34"/>
        <v>0.47039936358609735</v>
      </c>
      <c r="AM36" s="423">
        <f t="shared" si="34"/>
        <v>0.45989486517527678</v>
      </c>
      <c r="AN36" s="423">
        <f t="shared" si="34"/>
        <v>0.44155075893087842</v>
      </c>
      <c r="AO36" s="423">
        <f t="shared" si="34"/>
        <v>0.43245808560213744</v>
      </c>
      <c r="AP36" s="423">
        <f t="shared" si="34"/>
        <v>0.4216792479137258</v>
      </c>
      <c r="AQ36" s="423">
        <f t="shared" si="34"/>
        <v>0.4188141332982801</v>
      </c>
      <c r="AR36" s="423">
        <f t="shared" si="34"/>
        <v>0.40791148294082558</v>
      </c>
      <c r="AS36" s="423">
        <f t="shared" si="34"/>
        <v>0.40281598020144238</v>
      </c>
      <c r="AT36" s="423">
        <f t="shared" si="34"/>
        <v>0.31498234108871448</v>
      </c>
      <c r="AU36" s="423">
        <f t="shared" si="34"/>
        <v>0.23300335749913204</v>
      </c>
      <c r="AV36" s="423">
        <f t="shared" si="34"/>
        <v>0.15206583026783588</v>
      </c>
      <c r="AW36" s="423">
        <f t="shared" si="34"/>
        <v>0.14945035765043069</v>
      </c>
      <c r="AX36" s="423">
        <f t="shared" si="34"/>
        <v>0.14651691429914554</v>
      </c>
      <c r="AY36" s="423">
        <f t="shared" si="34"/>
        <v>0.14336120495634885</v>
      </c>
      <c r="AZ36" s="423">
        <f t="shared" si="34"/>
        <v>0.14009834928891027</v>
      </c>
      <c r="BA36" s="423">
        <f t="shared" si="34"/>
        <v>0.1368656035512178</v>
      </c>
      <c r="BB36" s="423">
        <f t="shared" si="34"/>
        <v>0.13372597034481085</v>
      </c>
      <c r="BC36" s="423">
        <f t="shared" si="34"/>
        <v>0.13068315983998943</v>
      </c>
      <c r="BD36" s="423">
        <f t="shared" si="34"/>
        <v>0.12772349945539094</v>
      </c>
      <c r="BE36" s="423">
        <f t="shared" si="34"/>
        <v>0.12485022625469351</v>
      </c>
      <c r="BF36" s="423">
        <f t="shared" si="34"/>
        <v>8.4217197728930812E-2</v>
      </c>
      <c r="BG36" s="423">
        <f t="shared" si="34"/>
        <v>4.5764216428383769E-2</v>
      </c>
      <c r="BH36" s="423">
        <f t="shared" si="34"/>
        <v>9.348551581922139E-3</v>
      </c>
      <c r="BI36" s="423">
        <f t="shared" si="34"/>
        <v>9.0592535898038565E-3</v>
      </c>
      <c r="BJ36" s="423">
        <f t="shared" si="34"/>
        <v>8.7786254377182557E-3</v>
      </c>
      <c r="BK36" s="423">
        <f t="shared" si="34"/>
        <v>8.5183335184381703E-3</v>
      </c>
      <c r="BL36" s="423">
        <f t="shared" si="34"/>
        <v>8.2567650554265463E-3</v>
      </c>
      <c r="BM36" s="423">
        <f t="shared" si="34"/>
        <v>8.0069029083397261E-3</v>
      </c>
      <c r="BN36" s="423">
        <f t="shared" si="34"/>
        <v>7.7680826697337935E-3</v>
      </c>
      <c r="BO36" s="423">
        <f t="shared" si="34"/>
        <v>7.5396842885194866E-3</v>
      </c>
      <c r="BP36" s="423">
        <f t="shared" si="34"/>
        <v>7.332426808684611E-3</v>
      </c>
      <c r="BQ36" s="423">
        <f t="shared" ref="BQ36:BY36" si="35">SUM(BO31:BQ31)/SUM(BO33:BQ33)</f>
        <v>7.1228536348078783E-3</v>
      </c>
      <c r="BR36" s="423">
        <f t="shared" si="35"/>
        <v>7.0275337246281299E-3</v>
      </c>
      <c r="BS36" s="423">
        <f t="shared" si="35"/>
        <v>0.41768166576664822</v>
      </c>
      <c r="BT36" s="423">
        <f t="shared" si="35"/>
        <v>0.68973932205728095</v>
      </c>
      <c r="BU36" s="423">
        <f t="shared" si="35"/>
        <v>0.63904905338983464</v>
      </c>
      <c r="BV36" s="423">
        <f t="shared" si="35"/>
        <v>0.54250158917696489</v>
      </c>
      <c r="BW36" s="423">
        <f t="shared" si="35"/>
        <v>0.33888025265289606</v>
      </c>
      <c r="BX36" s="423">
        <f t="shared" si="35"/>
        <v>0.14628403993875863</v>
      </c>
      <c r="BY36" s="423">
        <f t="shared" si="35"/>
        <v>6.0089926308656789E-2</v>
      </c>
    </row>
    <row r="38" spans="1:77" x14ac:dyDescent="0.3">
      <c r="A38" s="283" t="s">
        <v>683</v>
      </c>
    </row>
    <row r="39" spans="1:77" x14ac:dyDescent="0.3">
      <c r="A39" s="284" t="s">
        <v>704</v>
      </c>
      <c r="B39" s="239">
        <f>Summary!G31*(1-$B$5)</f>
        <v>0</v>
      </c>
      <c r="C39" s="239">
        <f>Summary!H31*(1-$B$5)</f>
        <v>0.76800000000000002</v>
      </c>
      <c r="D39" s="239">
        <f>Summary!I31*(1-$B$5)</f>
        <v>0</v>
      </c>
      <c r="E39" s="239">
        <f>Summary!J31*(1-$B$5)</f>
        <v>112.73328669510138</v>
      </c>
      <c r="F39" s="239">
        <f>Summary!K31*(1-$B$5)</f>
        <v>110.45401938235617</v>
      </c>
      <c r="G39" s="239">
        <f>Summary!L31*(1-$B$5)</f>
        <v>112.73328669510138</v>
      </c>
      <c r="H39" s="239">
        <f>Summary!M31*(1-$B$5)</f>
        <v>110.45401938235617</v>
      </c>
      <c r="I39" s="239">
        <f>Summary!N31*(1-$B$5)</f>
        <v>125.05168231153974</v>
      </c>
      <c r="J39" s="239">
        <f>Summary!O31*(1-$B$5)</f>
        <v>126.86655573619726</v>
      </c>
      <c r="K39" s="239">
        <f>Summary!P31*(1-$B$5)</f>
        <v>118.66759872946851</v>
      </c>
      <c r="L39" s="239">
        <f>Summary!Q31*(1-$B$5)</f>
        <v>132.9153886129096</v>
      </c>
      <c r="M39" s="239">
        <f>Summary!R31*(1-$B$5)</f>
        <v>134.75598102619179</v>
      </c>
      <c r="N39" s="239">
        <f>Summary!S31*(1-$B$5)</f>
        <v>140.41832927574657</v>
      </c>
      <c r="O39" s="239">
        <f>Summary!T31*(1-$B$5)</f>
        <v>154.6259623960548</v>
      </c>
      <c r="P39" s="239">
        <f>Summary!U31*(1-$B$5)</f>
        <v>158.26395847592332</v>
      </c>
      <c r="Q39" s="239">
        <f>Summary!V31*(1-$B$5)</f>
        <v>158.26395847592332</v>
      </c>
      <c r="R39" s="239">
        <f>Summary!W31*(1-$B$5)</f>
        <v>154.6259623960548</v>
      </c>
      <c r="S39" s="239">
        <f>Summary!X31*(1-$B$5)</f>
        <v>158.26395847592332</v>
      </c>
      <c r="T39" s="239">
        <f>Summary!Y31*(1-$B$5)</f>
        <v>154.6259623960548</v>
      </c>
      <c r="U39" s="239">
        <f>Summary!Z31*(1-$B$5)</f>
        <v>158.26395847592332</v>
      </c>
      <c r="V39" s="239">
        <f>Summary!AA31*(1-$B$5)</f>
        <v>158.26395847592332</v>
      </c>
      <c r="W39" s="239">
        <f>Summary!AB31*(1-$B$5)</f>
        <v>150.98796631618632</v>
      </c>
      <c r="X39" s="239">
        <f>Summary!AC31*(1-$B$5)</f>
        <v>158.26395847592332</v>
      </c>
      <c r="Y39" s="239">
        <f>Summary!AD31*(1-$B$5)</f>
        <v>157.02596239605481</v>
      </c>
      <c r="Z39" s="239">
        <f>Summary!AE31*(1-$B$5)</f>
        <v>160.66395847592332</v>
      </c>
      <c r="AA39" s="239">
        <f>Summary!AF31*(1-$B$5)</f>
        <v>157.02596239605481</v>
      </c>
      <c r="AB39" s="239">
        <f>Summary!AG31*(1-$B$5)</f>
        <v>160.66395847592332</v>
      </c>
      <c r="AC39" s="239">
        <f>Summary!AH31*(1-$B$5)</f>
        <v>160.66395847592332</v>
      </c>
      <c r="AD39" s="239">
        <f>Summary!AI31*(1-$B$5)</f>
        <v>157.02596239605481</v>
      </c>
      <c r="AE39" s="239">
        <f>Summary!AJ31*(1-$B$5)</f>
        <v>160.66395847592332</v>
      </c>
      <c r="AF39" s="239">
        <f>Summary!AK31*(1-$B$5)</f>
        <v>157.02596239605481</v>
      </c>
      <c r="AG39" s="239">
        <f>Summary!AL31*(1-$B$5)</f>
        <v>160.66395847592332</v>
      </c>
      <c r="AH39" s="239">
        <f>Summary!AM31*(1-$B$5)</f>
        <v>160.66395847592332</v>
      </c>
      <c r="AI39" s="239">
        <f>Summary!AN31*(1-$B$5)</f>
        <v>149.74997023631781</v>
      </c>
      <c r="AJ39" s="239">
        <f>Summary!AO31*(1-$B$5)</f>
        <v>160.66395847592332</v>
      </c>
      <c r="AK39" s="239">
        <f>Summary!AP31*(1-$B$5)</f>
        <v>157.02596239605481</v>
      </c>
      <c r="AL39" s="239">
        <f>Summary!AQ31*(1-$B$5)</f>
        <v>160.66395847592332</v>
      </c>
      <c r="AM39" s="239">
        <f>Summary!AR31*(1-$B$5)</f>
        <v>157.02596239605481</v>
      </c>
      <c r="AN39" s="239">
        <f>Summary!AS31*(1-$B$5)</f>
        <v>160.66395847592332</v>
      </c>
      <c r="AO39" s="239">
        <f>Summary!AT31*(1-$B$5)</f>
        <v>160.66395847592332</v>
      </c>
      <c r="AP39" s="239">
        <f>Summary!AU31*(1-$B$5)</f>
        <v>157.02596239605481</v>
      </c>
      <c r="AQ39" s="239">
        <f>Summary!AV31*(1-$B$5)</f>
        <v>160.66395847592332</v>
      </c>
      <c r="AR39" s="239">
        <f>Summary!AW31*(1-$B$5)</f>
        <v>157.02596239605481</v>
      </c>
      <c r="AS39" s="239">
        <f>Summary!AX31*(1-$B$5)</f>
        <v>160.66395847592332</v>
      </c>
      <c r="AT39" s="239">
        <f>Summary!AY31*(1-$B$5)</f>
        <v>0</v>
      </c>
      <c r="AU39" s="239">
        <f>Summary!AZ31*(1-$B$5)</f>
        <v>0</v>
      </c>
      <c r="AV39" s="239">
        <f>Summary!BA31*(1-$B$5)</f>
        <v>0</v>
      </c>
      <c r="AW39" s="239">
        <f>Summary!BB31*(1-$B$5)</f>
        <v>0</v>
      </c>
      <c r="AX39" s="239">
        <f>Summary!BC31*(1-$B$5)</f>
        <v>0</v>
      </c>
      <c r="AY39" s="239">
        <f>Summary!BD31*(1-$B$5)</f>
        <v>0</v>
      </c>
      <c r="AZ39" s="239">
        <f>Summary!BE31*(1-$B$5)</f>
        <v>0</v>
      </c>
      <c r="BA39" s="239">
        <f>Summary!BF31*(1-$B$5)</f>
        <v>0</v>
      </c>
      <c r="BB39" s="239">
        <f>Summary!BG31*(1-$B$5)</f>
        <v>0</v>
      </c>
      <c r="BC39" s="239">
        <f>Summary!BH31*(1-$B$5)</f>
        <v>0</v>
      </c>
      <c r="BD39" s="239">
        <f>Summary!BI31*(1-$B$5)</f>
        <v>0</v>
      </c>
      <c r="BE39" s="239">
        <f>Summary!BJ31*(1-$B$5)</f>
        <v>0</v>
      </c>
      <c r="BF39" s="239">
        <f>Summary!BK31*(1-$B$5)</f>
        <v>0</v>
      </c>
      <c r="BG39" s="239">
        <f>Summary!BL31*(1-$B$5)</f>
        <v>0</v>
      </c>
      <c r="BH39" s="239">
        <f>Summary!BM31*(1-$B$5)</f>
        <v>0</v>
      </c>
      <c r="BI39" s="239">
        <f>Summary!BN31*(1-$B$5)</f>
        <v>0</v>
      </c>
      <c r="BJ39" s="239">
        <f>Summary!BO31*(1-$B$5)</f>
        <v>0</v>
      </c>
      <c r="BK39" s="239">
        <f>Summary!BP31*(1-$B$5)</f>
        <v>0</v>
      </c>
      <c r="BL39" s="239">
        <f>Summary!BQ31*(1-$B$5)</f>
        <v>0</v>
      </c>
      <c r="BM39" s="239">
        <f>Summary!BR31*(1-$B$5)</f>
        <v>0</v>
      </c>
      <c r="BN39" s="239">
        <f>Summary!BS31*(1-$B$5)</f>
        <v>0</v>
      </c>
      <c r="BO39" s="239">
        <f>Summary!BT31*(1-$B$5)</f>
        <v>0</v>
      </c>
      <c r="BP39" s="239">
        <f>Summary!BU31*(1-$B$5)</f>
        <v>0</v>
      </c>
      <c r="BQ39" s="239">
        <f>Summary!BV31*(1-$B$5)</f>
        <v>0</v>
      </c>
      <c r="BR39" s="239">
        <f>Summary!BW31*(1-$B$5)</f>
        <v>0</v>
      </c>
      <c r="BS39" s="239">
        <f>Summary!BX31*(1-$B$5)</f>
        <v>607.42144646645488</v>
      </c>
      <c r="BT39" s="239">
        <f>Summary!BY31*(1-$B$5)</f>
        <v>1750.5575744723712</v>
      </c>
      <c r="BU39" s="239">
        <f>Summary!BZ31*(1-$B$5)</f>
        <v>1898.9395252318686</v>
      </c>
      <c r="BV39" s="239">
        <f>Summary!CA31*(1-$B$5)</f>
        <v>1902.5015291519999</v>
      </c>
      <c r="BW39" s="239">
        <f>Summary!CB31*(1-$B$5)</f>
        <v>0</v>
      </c>
      <c r="BX39" s="239">
        <f>Summary!CC31*(1-$B$5)</f>
        <v>0</v>
      </c>
      <c r="BY39" s="239">
        <f>Summary!CD31*(1-$B$5)</f>
        <v>0</v>
      </c>
    </row>
    <row r="40" spans="1:77" x14ac:dyDescent="0.3">
      <c r="A40" s="284" t="s">
        <v>87</v>
      </c>
      <c r="B40" s="239">
        <f>Summary!G34*(1-$B$6)</f>
        <v>13.753616000000001</v>
      </c>
      <c r="C40" s="239">
        <f>Summary!H34*(1-$B$6)</f>
        <v>20.315631999999997</v>
      </c>
      <c r="D40" s="239">
        <f>Summary!I34*(1-$B$6)</f>
        <v>10.828968</v>
      </c>
      <c r="E40" s="239">
        <f>Summary!J34*(1-$B$6)</f>
        <v>146.05848607310827</v>
      </c>
      <c r="F40" s="239">
        <f>Summary!K34*(1-$B$6)</f>
        <v>150.41108212758272</v>
      </c>
      <c r="G40" s="239">
        <f>Summary!L34*(1-$B$6)</f>
        <v>155.61176567304744</v>
      </c>
      <c r="H40" s="239">
        <f>Summary!M34*(1-$B$6)</f>
        <v>157.92012304495711</v>
      </c>
      <c r="I40" s="239">
        <f>Summary!N34*(1-$B$6)</f>
        <v>179.11766294025108</v>
      </c>
      <c r="J40" s="239">
        <f>Summary!O34*(1-$B$6)</f>
        <v>184.16094619901193</v>
      </c>
      <c r="K40" s="239">
        <f>Summary!P34*(1-$B$6)</f>
        <v>177.82647978803652</v>
      </c>
      <c r="L40" s="239">
        <f>Summary!Q34*(1-$B$6)</f>
        <v>190.17655527655583</v>
      </c>
      <c r="M40" s="239">
        <f>Summary!R34*(1-$B$6)</f>
        <v>188.20515420815957</v>
      </c>
      <c r="N40" s="239">
        <f>Summary!S34*(1-$B$6)</f>
        <v>213.2640428110625</v>
      </c>
      <c r="O40" s="239">
        <f>Summary!T34*(1-$B$6)</f>
        <v>217.95124686787062</v>
      </c>
      <c r="P40" s="239">
        <f>Summary!U34*(1-$B$6)</f>
        <v>229.89953685132369</v>
      </c>
      <c r="Q40" s="239">
        <f>Summary!V34*(1-$B$6)</f>
        <v>280.84743631530358</v>
      </c>
      <c r="R40" s="239">
        <f>Summary!W34*(1-$B$6)</f>
        <v>299.80833858203579</v>
      </c>
      <c r="S40" s="239">
        <f>Summary!X34*(1-$B$6)</f>
        <v>331.99369853926652</v>
      </c>
      <c r="T40" s="239">
        <f>Summary!Y34*(1-$B$6)</f>
        <v>338.39492117858998</v>
      </c>
      <c r="U40" s="239">
        <f>Summary!Z34*(1-$B$6)</f>
        <v>364.3828116665602</v>
      </c>
      <c r="V40" s="239">
        <f>Summary!AA34*(1-$B$6)</f>
        <v>404.46287725801704</v>
      </c>
      <c r="W40" s="239">
        <f>Summary!AB34*(1-$B$6)</f>
        <v>383.7470148320852</v>
      </c>
      <c r="X40" s="239">
        <f>Summary!AC34*(1-$B$6)</f>
        <v>421.76855300452098</v>
      </c>
      <c r="Y40" s="239">
        <f>Summary!AD34*(1-$B$6)</f>
        <v>429.90558489231591</v>
      </c>
      <c r="Z40" s="239">
        <f>Summary!AE34*(1-$B$6)</f>
        <v>441.39346652343943</v>
      </c>
      <c r="AA40" s="239">
        <f>Summary!AF34*(1-$B$6)</f>
        <v>436.76523167267464</v>
      </c>
      <c r="AB40" s="239">
        <f>Summary!AG34*(1-$B$6)</f>
        <v>459.59830268316296</v>
      </c>
      <c r="AC40" s="239">
        <f>Summary!AH34*(1-$B$6)</f>
        <v>476.29930679977087</v>
      </c>
      <c r="AD40" s="239">
        <f>Summary!AI34*(1-$B$6)</f>
        <v>496.61594741560907</v>
      </c>
      <c r="AE40" s="239">
        <f>Summary!AJ34*(1-$B$6)</f>
        <v>511.77041108816786</v>
      </c>
      <c r="AF40" s="239">
        <f>Summary!AK34*(1-$B$6)</f>
        <v>497.27513180566552</v>
      </c>
      <c r="AG40" s="239">
        <f>Summary!AL34*(1-$B$6)</f>
        <v>516.10000061174321</v>
      </c>
      <c r="AH40" s="239">
        <f>Summary!AM34*(1-$B$6)</f>
        <v>513.04244523866384</v>
      </c>
      <c r="AI40" s="239">
        <f>Summary!AN34*(1-$B$6)</f>
        <v>475.69809920686612</v>
      </c>
      <c r="AJ40" s="239">
        <f>Summary!AO34*(1-$B$6)</f>
        <v>517.2907038085965</v>
      </c>
      <c r="AK40" s="239">
        <f>Summary!AP34*(1-$B$6)</f>
        <v>502.92699330248655</v>
      </c>
      <c r="AL40" s="239">
        <f>Summary!AQ34*(1-$B$6)</f>
        <v>519.2728601829366</v>
      </c>
      <c r="AM40" s="239">
        <f>Summary!AR34*(1-$B$6)</f>
        <v>506.50070641931063</v>
      </c>
      <c r="AN40" s="239">
        <f>Summary!AS34*(1-$B$6)</f>
        <v>524.25098576524272</v>
      </c>
      <c r="AO40" s="239">
        <f>Summary!AT34*(1-$B$6)</f>
        <v>522.91565142424281</v>
      </c>
      <c r="AP40" s="239">
        <f>Summary!AU34*(1-$B$6)</f>
        <v>511.45557021794014</v>
      </c>
      <c r="AQ40" s="239">
        <f>Summary!AV34*(1-$B$6)</f>
        <v>526.32395839269236</v>
      </c>
      <c r="AR40" s="239">
        <f>Summary!AW34*(1-$B$6)</f>
        <v>514.90907128990398</v>
      </c>
      <c r="AS40" s="239">
        <f>Summary!AX34*(1-$B$6)</f>
        <v>529.6955427361645</v>
      </c>
      <c r="AT40" s="239">
        <f>Summary!AY34*(1-$B$6)</f>
        <v>106.27088878798909</v>
      </c>
      <c r="AU40" s="239">
        <f>Summary!AZ34*(1-$B$6)</f>
        <v>107.96098651869134</v>
      </c>
      <c r="AV40" s="239">
        <f>Summary!BA34*(1-$B$6)</f>
        <v>109.93666679633914</v>
      </c>
      <c r="AW40" s="239">
        <f>Summary!BB34*(1-$B$6)</f>
        <v>112.08492793865183</v>
      </c>
      <c r="AX40" s="239">
        <f>Summary!BC34*(1-$B$6)</f>
        <v>115.4732977686112</v>
      </c>
      <c r="AY40" s="239">
        <f>Summary!BD34*(1-$B$6)</f>
        <v>118.20792980351514</v>
      </c>
      <c r="AZ40" s="239">
        <f>Summary!BE34*(1-$B$6)</f>
        <v>120.54568254479227</v>
      </c>
      <c r="BA40" s="239">
        <f>Summary!BF34*(1-$B$6)</f>
        <v>123.4533992032222</v>
      </c>
      <c r="BB40" s="239">
        <f>Summary!BG34*(1-$B$6)</f>
        <v>126.02457531626062</v>
      </c>
      <c r="BC40" s="239">
        <f>Summary!BH34*(1-$B$6)</f>
        <v>129.08120037789237</v>
      </c>
      <c r="BD40" s="239">
        <f>Summary!BI34*(1-$B$6)</f>
        <v>132.306930156059</v>
      </c>
      <c r="BE40" s="239">
        <f>Summary!BJ34*(1-$B$6)</f>
        <v>135.19630252112165</v>
      </c>
      <c r="BF40" s="239">
        <f>Summary!BK34*(1-$B$6)</f>
        <v>7.2</v>
      </c>
      <c r="BG40" s="239">
        <f>Summary!BL34*(1-$B$6)</f>
        <v>7.2</v>
      </c>
      <c r="BH40" s="239">
        <f>Summary!BM34*(1-$B$6)</f>
        <v>7.2</v>
      </c>
      <c r="BI40" s="239">
        <f>Summary!BN34*(1-$B$6)</f>
        <v>7.6000000000000005</v>
      </c>
      <c r="BJ40" s="239">
        <f>Summary!BO34*(1-$B$6)</f>
        <v>7.6000000000000005</v>
      </c>
      <c r="BK40" s="239">
        <f>Summary!BP34*(1-$B$6)</f>
        <v>8</v>
      </c>
      <c r="BL40" s="239">
        <f>Summary!BQ34*(1-$B$6)</f>
        <v>8</v>
      </c>
      <c r="BM40" s="239">
        <f>Summary!BR34*(1-$B$6)</f>
        <v>8</v>
      </c>
      <c r="BN40" s="239">
        <f>Summary!BS34*(1-$B$6)</f>
        <v>8.4</v>
      </c>
      <c r="BO40" s="239">
        <f>Summary!BT34*(1-$B$6)</f>
        <v>8.4</v>
      </c>
      <c r="BP40" s="239">
        <f>Summary!BU34*(1-$B$6)</f>
        <v>8.8000000000000007</v>
      </c>
      <c r="BQ40" s="239">
        <f>Summary!BV34*(1-$B$6)</f>
        <v>8.8000000000000007</v>
      </c>
      <c r="BR40" s="239">
        <f>Summary!BW34*(1-$B$6)</f>
        <v>0</v>
      </c>
      <c r="BS40" s="239">
        <f>Summary!BX34*(1-$B$6)</f>
        <v>877.55020785894669</v>
      </c>
      <c r="BT40" s="239">
        <f>Summary!BY34*(1-$B$6)</f>
        <v>3016.911168283777</v>
      </c>
      <c r="BU40" s="239">
        <f>Summary!BZ34*(1-$B$6)</f>
        <v>5475.7018285871736</v>
      </c>
      <c r="BV40" s="239">
        <f>Summary!CA34*(1-$B$6)</f>
        <v>6164.282587985047</v>
      </c>
      <c r="BW40" s="239">
        <f>Summary!CB34*(1-$B$6)</f>
        <v>1436.5427877331458</v>
      </c>
      <c r="BX40" s="239">
        <f>Summary!CC34*(1-$B$6)</f>
        <v>95.2</v>
      </c>
      <c r="BY40" s="239">
        <f>Summary!CD34*(1-$B$6)</f>
        <v>0</v>
      </c>
    </row>
    <row r="41" spans="1:77" x14ac:dyDescent="0.3">
      <c r="A41" s="284" t="s">
        <v>88</v>
      </c>
      <c r="B41" s="239">
        <f>Summary!G37*(1-$B$7)</f>
        <v>1.4755760000000002</v>
      </c>
      <c r="C41" s="239">
        <f>Summary!H37*(1-$B$7)</f>
        <v>5.4439200000000003</v>
      </c>
      <c r="D41" s="239">
        <f>Summary!I37*(1-$B$7)</f>
        <v>6.4035200000000003</v>
      </c>
      <c r="E41" s="239">
        <f>Summary!J37*(1-$B$7)</f>
        <v>119.14451017643837</v>
      </c>
      <c r="F41" s="239">
        <f>Summary!K37*(1-$B$7)</f>
        <v>117.92722507397259</v>
      </c>
      <c r="G41" s="239">
        <f>Summary!L37*(1-$B$7)</f>
        <v>119.14451017643837</v>
      </c>
      <c r="H41" s="239">
        <f>Summary!M37*(1-$B$7)</f>
        <v>121.68320315616438</v>
      </c>
      <c r="I41" s="239">
        <f>Summary!N37*(1-$B$7)</f>
        <v>126.35796771068495</v>
      </c>
      <c r="J41" s="239">
        <f>Summary!O37*(1-$B$7)</f>
        <v>132.12534962849315</v>
      </c>
      <c r="K41" s="239">
        <f>Summary!P37*(1-$B$7)</f>
        <v>127.99308664986302</v>
      </c>
      <c r="L41" s="239">
        <f>Summary!Q37*(1-$B$7)</f>
        <v>132.9697025052055</v>
      </c>
      <c r="M41" s="239">
        <f>Summary!R37*(1-$B$7)</f>
        <v>131.31083055342467</v>
      </c>
      <c r="N41" s="239">
        <f>Summary!S37*(1-$B$7)</f>
        <v>132.9697025052055</v>
      </c>
      <c r="O41" s="239">
        <f>Summary!T37*(1-$B$7)</f>
        <v>131.31083055342467</v>
      </c>
      <c r="P41" s="239">
        <f>Summary!U37*(1-$B$7)</f>
        <v>132.9697025052055</v>
      </c>
      <c r="Q41" s="239">
        <f>Summary!V37*(1-$B$7)</f>
        <v>132.9697025052055</v>
      </c>
      <c r="R41" s="239">
        <f>Summary!W37*(1-$B$7)</f>
        <v>131.31083055342467</v>
      </c>
      <c r="S41" s="239">
        <f>Summary!X37*(1-$B$7)</f>
        <v>132.9697025052055</v>
      </c>
      <c r="T41" s="239">
        <f>Summary!Y37*(1-$B$7)</f>
        <v>131.31083055342467</v>
      </c>
      <c r="U41" s="239">
        <f>Summary!Z37*(1-$B$7)</f>
        <v>132.9697025052055</v>
      </c>
      <c r="V41" s="239">
        <f>Summary!AA37*(1-$B$7)</f>
        <v>132.9697025052055</v>
      </c>
      <c r="W41" s="239">
        <f>Summary!AB37*(1-$B$7)</f>
        <v>129.65195860164383</v>
      </c>
      <c r="X41" s="239">
        <f>Summary!AC37*(1-$B$7)</f>
        <v>132.9697025052055</v>
      </c>
      <c r="Y41" s="239">
        <f>Summary!AD37*(1-$B$7)</f>
        <v>131.31083055342467</v>
      </c>
      <c r="Z41" s="239">
        <f>Summary!AE37*(1-$B$7)</f>
        <v>132.9697025052055</v>
      </c>
      <c r="AA41" s="239">
        <f>Summary!AF37*(1-$B$7)</f>
        <v>131.31083055342467</v>
      </c>
      <c r="AB41" s="239">
        <f>Summary!AG37*(1-$B$7)</f>
        <v>132.9697025052055</v>
      </c>
      <c r="AC41" s="239">
        <f>Summary!AH37*(1-$B$7)</f>
        <v>132.9697025052055</v>
      </c>
      <c r="AD41" s="239">
        <f>Summary!AI37*(1-$B$7)</f>
        <v>131.31083055342467</v>
      </c>
      <c r="AE41" s="239">
        <f>Summary!AJ37*(1-$B$7)</f>
        <v>132.9697025052055</v>
      </c>
      <c r="AF41" s="239">
        <f>Summary!AK37*(1-$B$7)</f>
        <v>131.31083055342467</v>
      </c>
      <c r="AG41" s="239">
        <f>Summary!AL37*(1-$B$7)</f>
        <v>132.9697025052055</v>
      </c>
      <c r="AH41" s="239">
        <f>Summary!AM37*(1-$B$7)</f>
        <v>132.9697025052055</v>
      </c>
      <c r="AI41" s="239">
        <f>Summary!AN37*(1-$B$7)</f>
        <v>127.99308664986302</v>
      </c>
      <c r="AJ41" s="239">
        <f>Summary!AO37*(1-$B$7)</f>
        <v>132.9697025052055</v>
      </c>
      <c r="AK41" s="239">
        <f>Summary!AP37*(1-$B$7)</f>
        <v>131.31083055342467</v>
      </c>
      <c r="AL41" s="239">
        <f>Summary!AQ37*(1-$B$7)</f>
        <v>132.9697025052055</v>
      </c>
      <c r="AM41" s="239">
        <f>Summary!AR37*(1-$B$7)</f>
        <v>131.31083055342467</v>
      </c>
      <c r="AN41" s="239">
        <f>Summary!AS37*(1-$B$7)</f>
        <v>132.9697025052055</v>
      </c>
      <c r="AO41" s="239">
        <f>Summary!AT37*(1-$B$7)</f>
        <v>132.9697025052055</v>
      </c>
      <c r="AP41" s="239">
        <f>Summary!AU37*(1-$B$7)</f>
        <v>131.31083055342467</v>
      </c>
      <c r="AQ41" s="239">
        <f>Summary!AV37*(1-$B$7)</f>
        <v>132.9697025052055</v>
      </c>
      <c r="AR41" s="239">
        <f>Summary!AW37*(1-$B$7)</f>
        <v>131.31083055342467</v>
      </c>
      <c r="AS41" s="239">
        <f>Summary!AX37*(1-$B$7)</f>
        <v>132.9697025052055</v>
      </c>
      <c r="AT41" s="239">
        <f>Summary!AY37*(1-$B$7)</f>
        <v>74.400000000000006</v>
      </c>
      <c r="AU41" s="239">
        <f>Summary!AZ37*(1-$B$7)</f>
        <v>74.400000000000006</v>
      </c>
      <c r="AV41" s="239">
        <f>Summary!BA37*(1-$B$7)</f>
        <v>74.400000000000006</v>
      </c>
      <c r="AW41" s="239">
        <f>Summary!BB37*(1-$B$7)</f>
        <v>74.400000000000006</v>
      </c>
      <c r="AX41" s="239">
        <f>Summary!BC37*(1-$B$7)</f>
        <v>74.400000000000006</v>
      </c>
      <c r="AY41" s="239">
        <f>Summary!BD37*(1-$B$7)</f>
        <v>74.400000000000006</v>
      </c>
      <c r="AZ41" s="239">
        <f>Summary!BE37*(1-$B$7)</f>
        <v>74.400000000000006</v>
      </c>
      <c r="BA41" s="239">
        <f>Summary!BF37*(1-$B$7)</f>
        <v>74.400000000000006</v>
      </c>
      <c r="BB41" s="239">
        <f>Summary!BG37*(1-$B$7)</f>
        <v>74.400000000000006</v>
      </c>
      <c r="BC41" s="239">
        <f>Summary!BH37*(1-$B$7)</f>
        <v>74.400000000000006</v>
      </c>
      <c r="BD41" s="239">
        <f>Summary!BI37*(1-$B$7)</f>
        <v>74.400000000000006</v>
      </c>
      <c r="BE41" s="239">
        <f>Summary!BJ37*(1-$B$7)</f>
        <v>74.400000000000006</v>
      </c>
      <c r="BF41" s="239">
        <f>Summary!BK37*(1-$B$7)</f>
        <v>0</v>
      </c>
      <c r="BG41" s="239">
        <f>Summary!BL37*(1-$B$7)</f>
        <v>0</v>
      </c>
      <c r="BH41" s="239">
        <f>Summary!BM37*(1-$B$7)</f>
        <v>0</v>
      </c>
      <c r="BI41" s="239">
        <f>Summary!BN37*(1-$B$7)</f>
        <v>0</v>
      </c>
      <c r="BJ41" s="239">
        <f>Summary!BO37*(1-$B$7)</f>
        <v>0</v>
      </c>
      <c r="BK41" s="239">
        <f>Summary!BP37*(1-$B$7)</f>
        <v>0</v>
      </c>
      <c r="BL41" s="239">
        <f>Summary!BQ37*(1-$B$7)</f>
        <v>0</v>
      </c>
      <c r="BM41" s="239">
        <f>Summary!BR37*(1-$B$7)</f>
        <v>0</v>
      </c>
      <c r="BN41" s="239">
        <f>Summary!BS37*(1-$B$7)</f>
        <v>0</v>
      </c>
      <c r="BO41" s="239">
        <f>Summary!BT37*(1-$B$7)</f>
        <v>0</v>
      </c>
      <c r="BP41" s="239">
        <f>Summary!BU37*(1-$B$7)</f>
        <v>0</v>
      </c>
      <c r="BQ41" s="239">
        <f>Summary!BV37*(1-$B$7)</f>
        <v>0</v>
      </c>
      <c r="BR41" s="239">
        <f>Summary!BW37*(1-$B$7)</f>
        <v>0</v>
      </c>
      <c r="BS41" s="239">
        <f>Summary!BX37*(1-$B$7)</f>
        <v>621.54165629369857</v>
      </c>
      <c r="BT41" s="239">
        <f>Summary!BY37*(1-$B$7)</f>
        <v>1583.1799735232878</v>
      </c>
      <c r="BU41" s="239">
        <f>Summary!BZ37*(1-$B$7)</f>
        <v>1585.6831983517809</v>
      </c>
      <c r="BV41" s="239">
        <f>Summary!CA37*(1-$B$7)</f>
        <v>1584.0243264000001</v>
      </c>
      <c r="BW41" s="239">
        <f>Summary!CB37*(1-$B$7)</f>
        <v>892.80000000000007</v>
      </c>
      <c r="BX41" s="239">
        <f>Summary!CC37*(1-$B$7)</f>
        <v>0</v>
      </c>
      <c r="BY41" s="239">
        <f>Summary!CD37*(1-$B$7)</f>
        <v>0</v>
      </c>
    </row>
    <row r="42" spans="1:77" x14ac:dyDescent="0.3">
      <c r="A42" s="285" t="s">
        <v>89</v>
      </c>
      <c r="B42" s="243">
        <f>Summary!G40*(1-$B$8)</f>
        <v>47.660289999999996</v>
      </c>
      <c r="C42" s="243">
        <f>Summary!H40*(1-$B$8)</f>
        <v>37.029343999999988</v>
      </c>
      <c r="D42" s="243">
        <f>Summary!I40*(1-$B$8)</f>
        <v>44.554475999999987</v>
      </c>
      <c r="E42" s="243">
        <f>Summary!J40*(1-$B$8)</f>
        <v>36.519413917808215</v>
      </c>
      <c r="F42" s="243">
        <f>Summary!K40*(1-$B$8)</f>
        <v>36.392033095890405</v>
      </c>
      <c r="G42" s="243">
        <f>Summary!L40*(1-$B$8)</f>
        <v>36.604334465753418</v>
      </c>
      <c r="H42" s="243">
        <f>Summary!M40*(1-$B$8)</f>
        <v>36.392033095890405</v>
      </c>
      <c r="I42" s="243">
        <f>Summary!N40*(1-$B$8)</f>
        <v>36.604334465753418</v>
      </c>
      <c r="J42" s="243">
        <f>Summary!O40*(1-$B$8)</f>
        <v>36.604334465753418</v>
      </c>
      <c r="K42" s="243">
        <f>Summary!P40*(1-$B$8)</f>
        <v>35.967430356164371</v>
      </c>
      <c r="L42" s="243">
        <f>Summary!Q40*(1-$B$8)</f>
        <v>37.194548164383555</v>
      </c>
      <c r="M42" s="243">
        <f>Summary!R40*(1-$B$8)</f>
        <v>38.319745424657526</v>
      </c>
      <c r="N42" s="243">
        <f>Summary!S40*(1-$B$8)</f>
        <v>39.15865501369862</v>
      </c>
      <c r="O42" s="243">
        <f>Summary!T40*(1-$B$8)</f>
        <v>39.428581041095882</v>
      </c>
      <c r="P42" s="243">
        <f>Summary!U40*(1-$B$8)</f>
        <v>39.740967342465744</v>
      </c>
      <c r="Q42" s="243">
        <f>Summary!V40*(1-$B$8)</f>
        <v>39.740967342465744</v>
      </c>
      <c r="R42" s="243">
        <f>Summary!W40*(1-$B$8)</f>
        <v>39.428581041095882</v>
      </c>
      <c r="S42" s="243">
        <f>Summary!X40*(1-$B$8)</f>
        <v>39.740967342465744</v>
      </c>
      <c r="T42" s="243">
        <f>Summary!Y40*(1-$B$8)</f>
        <v>39.428581041095882</v>
      </c>
      <c r="U42" s="243">
        <f>Summary!Z40*(1-$B$8)</f>
        <v>39.740967342465744</v>
      </c>
      <c r="V42" s="243">
        <f>Summary!AA40*(1-$B$8)</f>
        <v>39.740967342465744</v>
      </c>
      <c r="W42" s="243">
        <f>Summary!AB40*(1-$B$8)</f>
        <v>39.116194739726019</v>
      </c>
      <c r="X42" s="243">
        <f>Summary!AC40*(1-$B$8)</f>
        <v>39.740967342465744</v>
      </c>
      <c r="Y42" s="243">
        <f>Summary!AD40*(1-$B$8)</f>
        <v>39.428581041095882</v>
      </c>
      <c r="Z42" s="243">
        <f>Summary!AE40*(1-$B$8)</f>
        <v>39.740967342465744</v>
      </c>
      <c r="AA42" s="243">
        <f>Summary!AF40*(1-$B$8)</f>
        <v>39.428581041095882</v>
      </c>
      <c r="AB42" s="243">
        <f>Summary!AG40*(1-$B$8)</f>
        <v>39.740967342465744</v>
      </c>
      <c r="AC42" s="243">
        <f>Summary!AH40*(1-$B$8)</f>
        <v>39.740967342465744</v>
      </c>
      <c r="AD42" s="243">
        <f>Summary!AI40*(1-$B$8)</f>
        <v>39.428581041095882</v>
      </c>
      <c r="AE42" s="243">
        <f>Summary!AJ40*(1-$B$8)</f>
        <v>39.740967342465744</v>
      </c>
      <c r="AF42" s="243">
        <f>Summary!AK40*(1-$B$8)</f>
        <v>39.428581041095882</v>
      </c>
      <c r="AG42" s="243">
        <f>Summary!AL40*(1-$B$8)</f>
        <v>39.740967342465744</v>
      </c>
      <c r="AH42" s="243">
        <f>Summary!AM40*(1-$B$8)</f>
        <v>39.740967342465744</v>
      </c>
      <c r="AI42" s="243">
        <f>Summary!AN40*(1-$B$8)</f>
        <v>38.803808438356157</v>
      </c>
      <c r="AJ42" s="243">
        <f>Summary!AO40*(1-$B$8)</f>
        <v>39.740967342465744</v>
      </c>
      <c r="AK42" s="243">
        <f>Summary!AP40*(1-$B$8)</f>
        <v>39.428581041095882</v>
      </c>
      <c r="AL42" s="243">
        <f>Summary!AQ40*(1-$B$8)</f>
        <v>39.740967342465744</v>
      </c>
      <c r="AM42" s="243">
        <f>Summary!AR40*(1-$B$8)</f>
        <v>39.428581041095882</v>
      </c>
      <c r="AN42" s="243">
        <f>Summary!AS40*(1-$B$8)</f>
        <v>39.740967342465744</v>
      </c>
      <c r="AO42" s="243">
        <f>Summary!AT40*(1-$B$8)</f>
        <v>39.740967342465744</v>
      </c>
      <c r="AP42" s="243">
        <f>Summary!AU40*(1-$B$8)</f>
        <v>39.428581041095882</v>
      </c>
      <c r="AQ42" s="243">
        <f>Summary!AV40*(1-$B$8)</f>
        <v>39.740967342465744</v>
      </c>
      <c r="AR42" s="243">
        <f>Summary!AW40*(1-$B$8)</f>
        <v>39.428581041095882</v>
      </c>
      <c r="AS42" s="243">
        <f>Summary!AX40*(1-$B$8)</f>
        <v>39.740967342465744</v>
      </c>
      <c r="AT42" s="243">
        <f>Summary!AY40*(1-$B$8)</f>
        <v>29.988991999999996</v>
      </c>
      <c r="AU42" s="243">
        <f>Summary!AZ40*(1-$B$8)</f>
        <v>29.988991999999996</v>
      </c>
      <c r="AV42" s="243">
        <f>Summary!BA40*(1-$B$8)</f>
        <v>29.988991999999996</v>
      </c>
      <c r="AW42" s="243">
        <f>Summary!BB40*(1-$B$8)</f>
        <v>29.988991999999996</v>
      </c>
      <c r="AX42" s="243">
        <f>Summary!BC40*(1-$B$8)</f>
        <v>29.988991999999996</v>
      </c>
      <c r="AY42" s="243">
        <f>Summary!BD40*(1-$B$8)</f>
        <v>29.988991999999996</v>
      </c>
      <c r="AZ42" s="243">
        <f>Summary!BE40*(1-$B$8)</f>
        <v>29.988991999999996</v>
      </c>
      <c r="BA42" s="243">
        <f>Summary!BF40*(1-$B$8)</f>
        <v>29.988991999999996</v>
      </c>
      <c r="BB42" s="243">
        <f>Summary!BG40*(1-$B$8)</f>
        <v>29.988991999999996</v>
      </c>
      <c r="BC42" s="243">
        <f>Summary!BH40*(1-$B$8)</f>
        <v>29.988991999999996</v>
      </c>
      <c r="BD42" s="243">
        <f>Summary!BI40*(1-$B$8)</f>
        <v>29.988991999999996</v>
      </c>
      <c r="BE42" s="243">
        <f>Summary!BJ40*(1-$B$8)</f>
        <v>29.988991999999996</v>
      </c>
      <c r="BF42" s="243">
        <f>Summary!BK40*(1-$B$8)</f>
        <v>0</v>
      </c>
      <c r="BG42" s="243">
        <f>Summary!BL40*(1-$B$8)</f>
        <v>0</v>
      </c>
      <c r="BH42" s="243">
        <f>Summary!BM40*(1-$B$8)</f>
        <v>0</v>
      </c>
      <c r="BI42" s="243">
        <f>Summary!BN40*(1-$B$8)</f>
        <v>0</v>
      </c>
      <c r="BJ42" s="243">
        <f>Summary!BO40*(1-$B$8)</f>
        <v>0</v>
      </c>
      <c r="BK42" s="243">
        <f>Summary!BP40*(1-$B$8)</f>
        <v>0</v>
      </c>
      <c r="BL42" s="243">
        <f>Summary!BQ40*(1-$B$8)</f>
        <v>0</v>
      </c>
      <c r="BM42" s="243">
        <f>Summary!BR40*(1-$B$8)</f>
        <v>0</v>
      </c>
      <c r="BN42" s="243">
        <f>Summary!BS40*(1-$B$8)</f>
        <v>0</v>
      </c>
      <c r="BO42" s="243">
        <f>Summary!BT40*(1-$B$8)</f>
        <v>0</v>
      </c>
      <c r="BP42" s="243">
        <f>Summary!BU40*(1-$B$8)</f>
        <v>0</v>
      </c>
      <c r="BQ42" s="243">
        <f>Summary!BV40*(1-$B$8)</f>
        <v>0</v>
      </c>
      <c r="BR42" s="243">
        <f>Summary!BW40*(1-$B$8)</f>
        <v>0</v>
      </c>
      <c r="BS42" s="243">
        <f>Summary!BX40*(1-$B$8)</f>
        <v>434.1820350410959</v>
      </c>
      <c r="BT42" s="243">
        <f>Summary!BY40*(1-$B$8)</f>
        <v>464.49432591780823</v>
      </c>
      <c r="BU42" s="243">
        <f>Summary!BZ40*(1-$B$8)</f>
        <v>475.01729030136983</v>
      </c>
      <c r="BV42" s="243">
        <f>Summary!CA40*(1-$B$8)</f>
        <v>474.704904</v>
      </c>
      <c r="BW42" s="243">
        <f>Summary!CB40*(1-$B$8)</f>
        <v>359.86790399999995</v>
      </c>
      <c r="BX42" s="243">
        <f>Summary!CC40*(1-$B$8)</f>
        <v>0</v>
      </c>
      <c r="BY42" s="243">
        <f>Summary!CD40*(1-$B$8)</f>
        <v>0</v>
      </c>
    </row>
    <row r="43" spans="1:77" x14ac:dyDescent="0.3">
      <c r="A43" s="284" t="s">
        <v>703</v>
      </c>
      <c r="B43" s="177">
        <f t="shared" ref="B43:AG43" si="36">SUM(B39:B42)</f>
        <v>62.889482000000001</v>
      </c>
      <c r="C43" s="177">
        <f t="shared" si="36"/>
        <v>63.556895999999988</v>
      </c>
      <c r="D43" s="177">
        <f t="shared" si="36"/>
        <v>61.786963999999983</v>
      </c>
      <c r="E43" s="177">
        <f t="shared" si="36"/>
        <v>414.45569686245619</v>
      </c>
      <c r="F43" s="177">
        <f t="shared" si="36"/>
        <v>415.18435967980184</v>
      </c>
      <c r="G43" s="177">
        <f t="shared" si="36"/>
        <v>424.09389701034058</v>
      </c>
      <c r="H43" s="177">
        <f t="shared" si="36"/>
        <v>426.44937867936801</v>
      </c>
      <c r="I43" s="177">
        <f t="shared" si="36"/>
        <v>467.13164742822914</v>
      </c>
      <c r="J43" s="177">
        <f t="shared" si="36"/>
        <v>479.7571860294558</v>
      </c>
      <c r="K43" s="177">
        <f t="shared" si="36"/>
        <v>460.45459552353242</v>
      </c>
      <c r="L43" s="177">
        <f t="shared" si="36"/>
        <v>493.25619455905445</v>
      </c>
      <c r="M43" s="177">
        <f t="shared" si="36"/>
        <v>492.59171121243355</v>
      </c>
      <c r="N43" s="177">
        <f t="shared" si="36"/>
        <v>525.81072960571328</v>
      </c>
      <c r="O43" s="177">
        <f t="shared" si="36"/>
        <v>543.31662085844596</v>
      </c>
      <c r="P43" s="177">
        <f t="shared" si="36"/>
        <v>560.87416517491829</v>
      </c>
      <c r="Q43" s="177">
        <f t="shared" si="36"/>
        <v>611.82206463889815</v>
      </c>
      <c r="R43" s="177">
        <f t="shared" si="36"/>
        <v>625.17371257261118</v>
      </c>
      <c r="S43" s="177">
        <f t="shared" si="36"/>
        <v>662.96832686286109</v>
      </c>
      <c r="T43" s="177">
        <f t="shared" si="36"/>
        <v>663.76029516916537</v>
      </c>
      <c r="U43" s="177">
        <f t="shared" si="36"/>
        <v>695.35743999015483</v>
      </c>
      <c r="V43" s="177">
        <f t="shared" si="36"/>
        <v>735.43750558161162</v>
      </c>
      <c r="W43" s="177">
        <f t="shared" si="36"/>
        <v>703.50313448964141</v>
      </c>
      <c r="X43" s="177">
        <f t="shared" si="36"/>
        <v>752.74318132811561</v>
      </c>
      <c r="Y43" s="177">
        <f t="shared" si="36"/>
        <v>757.67095888289123</v>
      </c>
      <c r="Z43" s="177">
        <f t="shared" si="36"/>
        <v>774.76809484703404</v>
      </c>
      <c r="AA43" s="177">
        <f t="shared" si="36"/>
        <v>764.53060566325007</v>
      </c>
      <c r="AB43" s="177">
        <f t="shared" si="36"/>
        <v>792.97293100675756</v>
      </c>
      <c r="AC43" s="177">
        <f t="shared" si="36"/>
        <v>809.67393512336548</v>
      </c>
      <c r="AD43" s="177">
        <f t="shared" si="36"/>
        <v>824.3813214061845</v>
      </c>
      <c r="AE43" s="177">
        <f t="shared" si="36"/>
        <v>845.14503941176247</v>
      </c>
      <c r="AF43" s="177">
        <f t="shared" si="36"/>
        <v>825.04050579624095</v>
      </c>
      <c r="AG43" s="177">
        <f t="shared" si="36"/>
        <v>849.47462893533782</v>
      </c>
      <c r="AH43" s="177">
        <f t="shared" ref="AH43:BI43" si="37">SUM(AH39:AH42)</f>
        <v>846.41707356225845</v>
      </c>
      <c r="AI43" s="177">
        <f t="shared" si="37"/>
        <v>792.24496453140318</v>
      </c>
      <c r="AJ43" s="177">
        <f t="shared" si="37"/>
        <v>850.66533213219111</v>
      </c>
      <c r="AK43" s="177">
        <f t="shared" si="37"/>
        <v>830.69236729306192</v>
      </c>
      <c r="AL43" s="177">
        <f t="shared" si="37"/>
        <v>852.6474885065312</v>
      </c>
      <c r="AM43" s="177">
        <f t="shared" si="37"/>
        <v>834.26608040988594</v>
      </c>
      <c r="AN43" s="177">
        <f t="shared" si="37"/>
        <v>857.62561408883732</v>
      </c>
      <c r="AO43" s="177">
        <f t="shared" si="37"/>
        <v>856.29027974783742</v>
      </c>
      <c r="AP43" s="177">
        <f t="shared" si="37"/>
        <v>839.22094420851545</v>
      </c>
      <c r="AQ43" s="177">
        <f t="shared" si="37"/>
        <v>859.69858671628697</v>
      </c>
      <c r="AR43" s="177">
        <f t="shared" si="37"/>
        <v>842.6744452804794</v>
      </c>
      <c r="AS43" s="177">
        <f t="shared" si="37"/>
        <v>863.0701710597591</v>
      </c>
      <c r="AT43" s="177">
        <f t="shared" si="37"/>
        <v>210.6598807879891</v>
      </c>
      <c r="AU43" s="177">
        <f t="shared" si="37"/>
        <v>212.34997851869133</v>
      </c>
      <c r="AV43" s="177">
        <f t="shared" si="37"/>
        <v>214.32565879633916</v>
      </c>
      <c r="AW43" s="177">
        <f t="shared" si="37"/>
        <v>216.47391993865182</v>
      </c>
      <c r="AX43" s="177">
        <f t="shared" si="37"/>
        <v>219.86228976861122</v>
      </c>
      <c r="AY43" s="177">
        <f t="shared" si="37"/>
        <v>222.59692180351516</v>
      </c>
      <c r="AZ43" s="177">
        <f t="shared" si="37"/>
        <v>224.93467454479227</v>
      </c>
      <c r="BA43" s="177">
        <f t="shared" si="37"/>
        <v>227.84239120322221</v>
      </c>
      <c r="BB43" s="177">
        <f t="shared" si="37"/>
        <v>230.41356731626064</v>
      </c>
      <c r="BC43" s="177">
        <f t="shared" si="37"/>
        <v>233.47019237789237</v>
      </c>
      <c r="BD43" s="177">
        <f t="shared" si="37"/>
        <v>236.695922156059</v>
      </c>
      <c r="BE43" s="177">
        <f t="shared" si="37"/>
        <v>239.58529452112165</v>
      </c>
      <c r="BF43" s="177">
        <f t="shared" si="37"/>
        <v>7.2</v>
      </c>
      <c r="BG43" s="177">
        <f t="shared" si="37"/>
        <v>7.2</v>
      </c>
      <c r="BH43" s="177">
        <f t="shared" si="37"/>
        <v>7.2</v>
      </c>
      <c r="BI43" s="177">
        <f t="shared" si="37"/>
        <v>7.6000000000000005</v>
      </c>
      <c r="BJ43" s="177">
        <f t="shared" ref="BJ43:BY43" si="38">SUM(BJ39:BJ42)</f>
        <v>7.6000000000000005</v>
      </c>
      <c r="BK43" s="177">
        <f t="shared" si="38"/>
        <v>8</v>
      </c>
      <c r="BL43" s="177">
        <f t="shared" si="38"/>
        <v>8</v>
      </c>
      <c r="BM43" s="177">
        <f t="shared" si="38"/>
        <v>8</v>
      </c>
      <c r="BN43" s="177">
        <f t="shared" si="38"/>
        <v>8.4</v>
      </c>
      <c r="BO43" s="177">
        <f t="shared" si="38"/>
        <v>8.4</v>
      </c>
      <c r="BP43" s="177">
        <f t="shared" si="38"/>
        <v>8.8000000000000007</v>
      </c>
      <c r="BQ43" s="177">
        <f t="shared" si="38"/>
        <v>8.8000000000000007</v>
      </c>
      <c r="BR43" s="177">
        <f t="shared" si="38"/>
        <v>0</v>
      </c>
      <c r="BS43" s="177">
        <f t="shared" si="38"/>
        <v>2540.6953456601959</v>
      </c>
      <c r="BT43" s="177">
        <f t="shared" si="38"/>
        <v>6815.1430421972445</v>
      </c>
      <c r="BU43" s="177">
        <f t="shared" si="38"/>
        <v>9435.3418424721931</v>
      </c>
      <c r="BV43" s="177">
        <f t="shared" si="38"/>
        <v>10125.513347537048</v>
      </c>
      <c r="BW43" s="177">
        <f t="shared" si="38"/>
        <v>2689.2106917331457</v>
      </c>
      <c r="BX43" s="177">
        <f t="shared" si="38"/>
        <v>95.2</v>
      </c>
      <c r="BY43" s="177">
        <f t="shared" si="38"/>
        <v>0</v>
      </c>
    </row>
    <row r="44" spans="1:77" x14ac:dyDescent="0.3">
      <c r="A44" s="284"/>
    </row>
    <row r="45" spans="1:77" x14ac:dyDescent="0.3">
      <c r="A45" t="s">
        <v>297</v>
      </c>
      <c r="B45" s="239">
        <f>'Cost of ARR'!F9</f>
        <v>90030.977557609105</v>
      </c>
      <c r="C45" s="239">
        <f>'Cost of ARR'!G9</f>
        <v>111583.19613362366</v>
      </c>
      <c r="D45" s="239">
        <f>'Cost of ARR'!H9</f>
        <v>204994.21635825213</v>
      </c>
      <c r="E45" s="239">
        <f>'Cost of ARR'!I9</f>
        <v>210000</v>
      </c>
      <c r="F45" s="239">
        <f>'Cost of ARR'!J9</f>
        <v>140000</v>
      </c>
      <c r="G45" s="239">
        <f>'Cost of ARR'!K9</f>
        <v>87500</v>
      </c>
      <c r="H45" s="239">
        <f>'Cost of ARR'!L9</f>
        <v>157500</v>
      </c>
      <c r="I45" s="239">
        <f>'Cost of ARR'!M9</f>
        <v>105000</v>
      </c>
      <c r="J45" s="239">
        <f>'Cost of ARR'!N9</f>
        <v>105000</v>
      </c>
      <c r="K45" s="239">
        <f>'Cost of ARR'!O9</f>
        <v>175000</v>
      </c>
      <c r="L45" s="239">
        <f>'Cost of ARR'!P9</f>
        <v>175000</v>
      </c>
      <c r="M45" s="239">
        <f>'Cost of ARR'!Q9</f>
        <v>280000</v>
      </c>
      <c r="N45" s="239">
        <f>'Cost of ARR'!R9</f>
        <v>122500</v>
      </c>
      <c r="O45" s="239">
        <f>'Cost of ARR'!S9</f>
        <v>192500</v>
      </c>
      <c r="P45" s="239">
        <f>'Cost of ARR'!T9</f>
        <v>315000</v>
      </c>
      <c r="Q45" s="239">
        <f>'Cost of ARR'!U9</f>
        <v>210000</v>
      </c>
      <c r="R45" s="239">
        <f>'Cost of ARR'!V9</f>
        <v>192500</v>
      </c>
      <c r="S45" s="239">
        <f>'Cost of ARR'!W9</f>
        <v>315000</v>
      </c>
      <c r="T45" s="239">
        <f>'Cost of ARR'!X9</f>
        <v>122500</v>
      </c>
      <c r="U45" s="239">
        <f>'Cost of ARR'!Y9</f>
        <v>227500</v>
      </c>
      <c r="V45" s="239">
        <f>'Cost of ARR'!Z9</f>
        <v>140000</v>
      </c>
      <c r="W45" s="239">
        <f>'Cost of ARR'!AA9</f>
        <v>175000</v>
      </c>
      <c r="X45" s="239">
        <f>'Cost of ARR'!AB9</f>
        <v>297500</v>
      </c>
      <c r="Y45" s="239">
        <f>'Cost of ARR'!AC9</f>
        <v>507500</v>
      </c>
      <c r="Z45" s="239">
        <f>'Cost of ARR'!AD9</f>
        <v>280000</v>
      </c>
      <c r="AA45" s="239">
        <f>'Cost of ARR'!AE9</f>
        <v>210000</v>
      </c>
      <c r="AB45" s="239">
        <f>'Cost of ARR'!AF9</f>
        <v>262500</v>
      </c>
      <c r="AC45" s="239">
        <f>'Cost of ARR'!AG9</f>
        <v>87500</v>
      </c>
      <c r="AD45" s="239">
        <f>'Cost of ARR'!AH9</f>
        <v>70000</v>
      </c>
      <c r="AE45" s="239">
        <f>'Cost of ARR'!AI9</f>
        <v>262500</v>
      </c>
      <c r="AF45" s="239">
        <f>'Cost of ARR'!AJ9</f>
        <v>175000</v>
      </c>
      <c r="AG45" s="239">
        <f>'Cost of ARR'!AK9</f>
        <v>227500</v>
      </c>
      <c r="AH45" s="239">
        <f>'Cost of ARR'!AL9</f>
        <v>175000</v>
      </c>
      <c r="AI45" s="239">
        <f>'Cost of ARR'!AM9</f>
        <v>140000</v>
      </c>
      <c r="AJ45" s="239">
        <f>'Cost of ARR'!AN9</f>
        <v>157500</v>
      </c>
      <c r="AK45" s="239">
        <f>'Cost of ARR'!AO9</f>
        <v>157500</v>
      </c>
      <c r="AL45" s="239">
        <f>'Cost of ARR'!AP9</f>
        <v>175000</v>
      </c>
      <c r="AM45" s="239">
        <f>'Cost of ARR'!AQ9</f>
        <v>175000</v>
      </c>
      <c r="AN45" s="239">
        <f>'Cost of ARR'!AR9</f>
        <v>192500</v>
      </c>
      <c r="AO45" s="239">
        <f>'Cost of ARR'!AS9</f>
        <v>192500</v>
      </c>
      <c r="AP45" s="239">
        <f>'Cost of ARR'!AT9</f>
        <v>210000</v>
      </c>
      <c r="AQ45" s="239">
        <f>'Cost of ARR'!AU9</f>
        <v>270391.99598948436</v>
      </c>
      <c r="AR45" s="239">
        <f>'Cost of ARR'!AV9</f>
        <v>364064.9361991036</v>
      </c>
      <c r="AS45" s="239">
        <f>'Cost of ARR'!AW9</f>
        <v>364064.66291589488</v>
      </c>
      <c r="AT45" s="239">
        <f>'Cost of ARR'!AX9</f>
        <v>339085.37371862296</v>
      </c>
      <c r="AU45" s="239">
        <f>'Cost of ARR'!AY9</f>
        <v>362821.34987892659</v>
      </c>
      <c r="AV45" s="239">
        <f>'Cost of ARR'!AZ9</f>
        <v>447592.6933085823</v>
      </c>
      <c r="AW45" s="239">
        <f>'Cost of ARR'!BA9</f>
        <v>498455.49936637585</v>
      </c>
      <c r="AX45" s="239">
        <f>'Cost of ARR'!BB9</f>
        <v>629568.51053757663</v>
      </c>
      <c r="AY45" s="239">
        <f>'Cost of ARR'!BC9</f>
        <v>672519.32454193558</v>
      </c>
      <c r="AZ45" s="239">
        <f>'Cost of ARR'!BD9</f>
        <v>672519.32454193558</v>
      </c>
      <c r="BA45" s="239">
        <f>'Cost of ARR'!BE9</f>
        <v>722251.84602066688</v>
      </c>
      <c r="BB45" s="239">
        <f>'Cost of ARR'!BF9</f>
        <v>740336.39928566013</v>
      </c>
      <c r="BC45" s="239">
        <f>'Cost of ARR'!BG9</f>
        <v>762942.09086690168</v>
      </c>
      <c r="BD45" s="239">
        <f>'Cost of ARR'!BH9</f>
        <v>812674.6123456331</v>
      </c>
      <c r="BE45" s="239">
        <f>'Cost of ARR'!BI9</f>
        <v>830759.16561062622</v>
      </c>
      <c r="BF45" s="239">
        <f>'Cost of ARR'!BJ9</f>
        <v>853364.85719186789</v>
      </c>
      <c r="BG45" s="239">
        <f>'Cost of ARR'!BK9</f>
        <v>853364.85719186789</v>
      </c>
      <c r="BH45" s="239">
        <f>'Cost of ARR'!BL9</f>
        <v>853364.85719186789</v>
      </c>
      <c r="BI45" s="239">
        <f>'Cost of ARR'!BM9</f>
        <v>927963.6394099649</v>
      </c>
      <c r="BJ45" s="239">
        <f>'Cost of ARR'!BN9</f>
        <v>945463.6394099649</v>
      </c>
      <c r="BK45" s="239">
        <f>'Cost of ARR'!BO9</f>
        <v>962963.6394099649</v>
      </c>
      <c r="BL45" s="239">
        <f>'Cost of ARR'!BP9</f>
        <v>980463.6394099649</v>
      </c>
      <c r="BM45" s="239">
        <f>'Cost of ARR'!BQ9</f>
        <v>997963.6394099649</v>
      </c>
      <c r="BN45" s="239">
        <f>'Cost of ARR'!BR9</f>
        <v>0</v>
      </c>
      <c r="BO45" s="239">
        <f>'Cost of ARR'!BS9</f>
        <v>0</v>
      </c>
      <c r="BP45" s="239">
        <f>'Cost of ARR'!BT9</f>
        <v>0</v>
      </c>
      <c r="BQ45" s="239">
        <f>'Cost of ARR'!BU9</f>
        <v>0</v>
      </c>
      <c r="BR45" s="239">
        <f>'Cost of ARR'!BV9</f>
        <v>0</v>
      </c>
      <c r="BS45" s="239">
        <f>'Cost of ARR'!BW9</f>
        <v>0</v>
      </c>
      <c r="BT45" s="239">
        <f>'Cost of ARR'!BX9</f>
        <v>0</v>
      </c>
      <c r="BU45" s="239">
        <f>'Cost of ARR'!BY9</f>
        <v>0</v>
      </c>
      <c r="BV45" s="239">
        <f>'Cost of ARR'!BZ9</f>
        <v>0</v>
      </c>
      <c r="BW45" s="239">
        <f>'Cost of ARR'!CA9</f>
        <v>0</v>
      </c>
      <c r="BX45" s="239">
        <f>'Cost of ARR'!CB9</f>
        <v>0</v>
      </c>
      <c r="BY45" s="239">
        <f>'Cost of ARR'!CC9</f>
        <v>0</v>
      </c>
    </row>
    <row r="46" spans="1:77" x14ac:dyDescent="0.3">
      <c r="B46" s="239"/>
      <c r="C46" s="239"/>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row>
    <row r="47" spans="1:77" x14ac:dyDescent="0.3">
      <c r="A47" s="284" t="s">
        <v>702</v>
      </c>
      <c r="D47" s="268">
        <f t="shared" ref="D47:AI47" si="39">(SUM(B39:D39)*1000)/SUM(B45:D45)</f>
        <v>1.8887952604876971E-3</v>
      </c>
      <c r="E47" s="268">
        <f t="shared" si="39"/>
        <v>0.21554530065767399</v>
      </c>
      <c r="F47" s="268">
        <f t="shared" si="39"/>
        <v>0.40214348095726604</v>
      </c>
      <c r="G47" s="268">
        <f t="shared" si="39"/>
        <v>0.7678184977658491</v>
      </c>
      <c r="H47" s="268">
        <f t="shared" si="39"/>
        <v>0.86660084535016557</v>
      </c>
      <c r="I47" s="268">
        <f t="shared" si="39"/>
        <v>0.99496853825427811</v>
      </c>
      <c r="J47" s="268">
        <f t="shared" si="39"/>
        <v>0.98604695899345074</v>
      </c>
      <c r="K47" s="268">
        <f t="shared" si="39"/>
        <v>0.96256061500572843</v>
      </c>
      <c r="L47" s="268">
        <f t="shared" si="39"/>
        <v>0.8317572375353306</v>
      </c>
      <c r="M47" s="268">
        <f t="shared" si="39"/>
        <v>0.61323645772788871</v>
      </c>
      <c r="N47" s="268">
        <f t="shared" si="39"/>
        <v>0.70664882928978001</v>
      </c>
      <c r="O47" s="268">
        <f t="shared" si="39"/>
        <v>0.7223533994924255</v>
      </c>
      <c r="P47" s="268">
        <f t="shared" si="39"/>
        <v>0.71953690499638845</v>
      </c>
      <c r="Q47" s="268">
        <f t="shared" si="39"/>
        <v>0.65666045902146541</v>
      </c>
      <c r="R47" s="268">
        <f t="shared" si="39"/>
        <v>0.65666045902146541</v>
      </c>
      <c r="S47" s="268">
        <f t="shared" si="39"/>
        <v>0.65666045902146541</v>
      </c>
      <c r="T47" s="268">
        <f t="shared" si="39"/>
        <v>0.7420887036000523</v>
      </c>
      <c r="U47" s="268">
        <f t="shared" si="39"/>
        <v>0.70850207420737055</v>
      </c>
      <c r="V47" s="268">
        <f t="shared" si="39"/>
        <v>0.96153852928143146</v>
      </c>
      <c r="W47" s="268">
        <f t="shared" si="39"/>
        <v>0.86178042998715754</v>
      </c>
      <c r="X47" s="268">
        <f t="shared" si="39"/>
        <v>0.7632912379886253</v>
      </c>
      <c r="Y47" s="268">
        <f t="shared" si="39"/>
        <v>0.47579376243690252</v>
      </c>
      <c r="Z47" s="268">
        <f t="shared" si="39"/>
        <v>0.43866716990589993</v>
      </c>
      <c r="AA47" s="268">
        <f t="shared" si="39"/>
        <v>0.47590564738649915</v>
      </c>
      <c r="AB47" s="268">
        <f t="shared" si="39"/>
        <v>0.63568621840252681</v>
      </c>
      <c r="AC47" s="268">
        <f t="shared" si="39"/>
        <v>0.85420335597839547</v>
      </c>
      <c r="AD47" s="268">
        <f t="shared" si="39"/>
        <v>1.1389378079711938</v>
      </c>
      <c r="AE47" s="268">
        <f t="shared" si="39"/>
        <v>1.1389378079711938</v>
      </c>
      <c r="AF47" s="268">
        <f t="shared" si="39"/>
        <v>0.93540075520794663</v>
      </c>
      <c r="AG47" s="268">
        <f t="shared" si="39"/>
        <v>0.71932914187654351</v>
      </c>
      <c r="AH47" s="268">
        <f t="shared" si="39"/>
        <v>0.82831840579723193</v>
      </c>
      <c r="AI47" s="268">
        <f t="shared" si="39"/>
        <v>0.86834633583071785</v>
      </c>
      <c r="AJ47" s="268">
        <f t="shared" ref="AJ47:BI47" si="40">(SUM(AH39:AJ39)*1000)/SUM(AH45:AJ45)</f>
        <v>0.99699023743526871</v>
      </c>
      <c r="AK47" s="268">
        <f t="shared" si="40"/>
        <v>1.0273404200182328</v>
      </c>
      <c r="AL47" s="268">
        <f t="shared" si="40"/>
        <v>0.97623240683245194</v>
      </c>
      <c r="AM47" s="268">
        <f t="shared" si="40"/>
        <v>0.93540075520794663</v>
      </c>
      <c r="AN47" s="268">
        <f t="shared" si="40"/>
        <v>0.88175830294544044</v>
      </c>
      <c r="AO47" s="268">
        <f t="shared" si="40"/>
        <v>0.85420335597839547</v>
      </c>
      <c r="AP47" s="268">
        <f t="shared" si="40"/>
        <v>0.80395609974437221</v>
      </c>
      <c r="AQ47" s="268">
        <f t="shared" si="40"/>
        <v>0.71089250904892165</v>
      </c>
      <c r="AR47" s="268">
        <f t="shared" si="40"/>
        <v>0.56215523275734947</v>
      </c>
      <c r="AS47" s="268">
        <f t="shared" si="40"/>
        <v>0.47906212714192492</v>
      </c>
      <c r="AT47" s="268">
        <f t="shared" si="40"/>
        <v>0.29768128161513902</v>
      </c>
      <c r="AU47" s="268">
        <f t="shared" si="40"/>
        <v>0.15072070461611492</v>
      </c>
      <c r="AV47" s="268">
        <f t="shared" si="40"/>
        <v>0</v>
      </c>
      <c r="AW47" s="268">
        <f t="shared" si="40"/>
        <v>0</v>
      </c>
      <c r="AX47" s="268">
        <f t="shared" si="40"/>
        <v>0</v>
      </c>
      <c r="AY47" s="268">
        <f t="shared" si="40"/>
        <v>0</v>
      </c>
      <c r="AZ47" s="268">
        <f t="shared" si="40"/>
        <v>0</v>
      </c>
      <c r="BA47" s="268">
        <f t="shared" si="40"/>
        <v>0</v>
      </c>
      <c r="BB47" s="268">
        <f t="shared" si="40"/>
        <v>0</v>
      </c>
      <c r="BC47" s="268">
        <f t="shared" si="40"/>
        <v>0</v>
      </c>
      <c r="BD47" s="268">
        <f t="shared" si="40"/>
        <v>0</v>
      </c>
      <c r="BE47" s="268">
        <f t="shared" si="40"/>
        <v>0</v>
      </c>
      <c r="BF47" s="268">
        <f t="shared" si="40"/>
        <v>0</v>
      </c>
      <c r="BG47" s="268">
        <f t="shared" si="40"/>
        <v>0</v>
      </c>
      <c r="BH47" s="268">
        <f t="shared" si="40"/>
        <v>0</v>
      </c>
      <c r="BI47" s="268">
        <f t="shared" si="40"/>
        <v>0</v>
      </c>
      <c r="BJ47" s="268">
        <f t="shared" ref="BJ47:BY47" si="41">(SUM(BH39:BJ39)*1000)/SUM(BH45:BJ45)</f>
        <v>0</v>
      </c>
      <c r="BK47" s="268">
        <f t="shared" si="41"/>
        <v>0</v>
      </c>
      <c r="BL47" s="268">
        <f t="shared" si="41"/>
        <v>0</v>
      </c>
      <c r="BM47" s="268">
        <f t="shared" si="41"/>
        <v>0</v>
      </c>
      <c r="BN47" s="268">
        <f t="shared" si="41"/>
        <v>0</v>
      </c>
      <c r="BO47" s="268">
        <f t="shared" si="41"/>
        <v>0</v>
      </c>
      <c r="BP47" s="268" t="e">
        <f t="shared" si="41"/>
        <v>#DIV/0!</v>
      </c>
      <c r="BQ47" s="268" t="e">
        <f t="shared" si="41"/>
        <v>#DIV/0!</v>
      </c>
      <c r="BR47" s="268" t="e">
        <f t="shared" si="41"/>
        <v>#DIV/0!</v>
      </c>
      <c r="BS47" s="268" t="e">
        <f t="shared" si="41"/>
        <v>#DIV/0!</v>
      </c>
      <c r="BT47" s="268" t="e">
        <f t="shared" si="41"/>
        <v>#DIV/0!</v>
      </c>
      <c r="BU47" s="268" t="e">
        <f t="shared" si="41"/>
        <v>#DIV/0!</v>
      </c>
      <c r="BV47" s="268" t="e">
        <f t="shared" si="41"/>
        <v>#DIV/0!</v>
      </c>
      <c r="BW47" s="268" t="e">
        <f t="shared" si="41"/>
        <v>#DIV/0!</v>
      </c>
      <c r="BX47" s="268" t="e">
        <f t="shared" si="41"/>
        <v>#DIV/0!</v>
      </c>
      <c r="BY47" s="268" t="e">
        <f t="shared" si="41"/>
        <v>#DIV/0!</v>
      </c>
    </row>
    <row r="48" spans="1:77" x14ac:dyDescent="0.3">
      <c r="A48" s="284" t="s">
        <v>701</v>
      </c>
      <c r="P48" s="268">
        <f>(SUM(B39:D39)*1000)/SUM(N45:P45)</f>
        <v>1.219047619047619E-3</v>
      </c>
      <c r="Q48" s="268">
        <f t="shared" ref="Q48:BI48" si="42">(SUM(C39:E39)*1000)/SUM(O45:Q45)</f>
        <v>0.15818994661338173</v>
      </c>
      <c r="R48" s="268">
        <f t="shared" si="42"/>
        <v>0.31106244749471434</v>
      </c>
      <c r="S48" s="268">
        <f t="shared" si="42"/>
        <v>0.46818201083283478</v>
      </c>
      <c r="T48" s="268">
        <f t="shared" si="42"/>
        <v>0.52958940549176792</v>
      </c>
      <c r="U48" s="268">
        <f t="shared" si="42"/>
        <v>0.52366765171277796</v>
      </c>
      <c r="V48" s="268">
        <f t="shared" si="42"/>
        <v>0.73953521924508803</v>
      </c>
      <c r="W48" s="268">
        <f t="shared" si="42"/>
        <v>0.68310753322987183</v>
      </c>
      <c r="X48" s="268">
        <f t="shared" si="42"/>
        <v>0.61787680502624553</v>
      </c>
      <c r="Y48" s="268">
        <f t="shared" si="42"/>
        <v>0.39422343711078561</v>
      </c>
      <c r="Z48" s="268">
        <f t="shared" si="42"/>
        <v>0.37611953817036681</v>
      </c>
      <c r="AA48" s="268">
        <f t="shared" si="42"/>
        <v>0.43087746636390289</v>
      </c>
      <c r="AB48" s="268">
        <f t="shared" si="42"/>
        <v>0.60240299022953447</v>
      </c>
      <c r="AC48" s="268">
        <f t="shared" si="42"/>
        <v>0.84134621312125257</v>
      </c>
      <c r="AD48" s="268">
        <f t="shared" si="42"/>
        <v>1.1217949508283367</v>
      </c>
      <c r="AE48" s="268">
        <f t="shared" si="42"/>
        <v>1.1217949508283367</v>
      </c>
      <c r="AF48" s="268">
        <f t="shared" si="42"/>
        <v>0.92121356308972002</v>
      </c>
      <c r="AG48" s="268">
        <f t="shared" si="42"/>
        <v>0.70850207420737055</v>
      </c>
      <c r="AH48" s="268">
        <f t="shared" si="42"/>
        <v>0.81585087332969952</v>
      </c>
      <c r="AI48" s="268">
        <f t="shared" si="42"/>
        <v>0.86178042998715754</v>
      </c>
      <c r="AJ48" s="268">
        <f t="shared" si="42"/>
        <v>0.98945160480006977</v>
      </c>
      <c r="AK48" s="268">
        <f t="shared" si="42"/>
        <v>1.0247865652487131</v>
      </c>
      <c r="AL48" s="268">
        <f t="shared" si="42"/>
        <v>0.97133444764877841</v>
      </c>
      <c r="AM48" s="268">
        <f t="shared" si="42"/>
        <v>0.93540075520794663</v>
      </c>
      <c r="AN48" s="268">
        <f t="shared" si="42"/>
        <v>0.88175830294544044</v>
      </c>
      <c r="AO48" s="268">
        <f t="shared" si="42"/>
        <v>0.85420335597839547</v>
      </c>
      <c r="AP48" s="268">
        <f t="shared" si="42"/>
        <v>0.80395609974437221</v>
      </c>
      <c r="AQ48" s="268">
        <f t="shared" si="42"/>
        <v>0.71089250904892165</v>
      </c>
      <c r="AR48" s="268">
        <f t="shared" si="42"/>
        <v>0.56215523275734947</v>
      </c>
      <c r="AS48" s="268">
        <f t="shared" si="42"/>
        <v>0.47906212714192492</v>
      </c>
      <c r="AT48" s="268">
        <f t="shared" si="42"/>
        <v>0.44822635694268576</v>
      </c>
      <c r="AU48" s="268">
        <f t="shared" si="42"/>
        <v>0.44192357613740046</v>
      </c>
      <c r="AV48" s="268">
        <f t="shared" si="42"/>
        <v>0.4098113320109954</v>
      </c>
      <c r="AW48" s="268">
        <f t="shared" si="42"/>
        <v>0.35713252995116734</v>
      </c>
      <c r="AX48" s="268">
        <f t="shared" si="42"/>
        <v>0.30359787273934247</v>
      </c>
      <c r="AY48" s="268">
        <f t="shared" si="42"/>
        <v>0.26365146241488563</v>
      </c>
      <c r="AZ48" s="268">
        <f t="shared" si="42"/>
        <v>0.24225268151038545</v>
      </c>
      <c r="BA48" s="268">
        <f t="shared" si="42"/>
        <v>0.23139170836448517</v>
      </c>
      <c r="BB48" s="268">
        <f t="shared" si="42"/>
        <v>0.22404205113745018</v>
      </c>
      <c r="BC48" s="268">
        <f t="shared" si="42"/>
        <v>0.21493927607853905</v>
      </c>
      <c r="BD48" s="268">
        <f t="shared" si="42"/>
        <v>0.2049764663869755</v>
      </c>
      <c r="BE48" s="268">
        <f t="shared" si="42"/>
        <v>0.1987860190693487</v>
      </c>
      <c r="BF48" s="268">
        <f t="shared" si="42"/>
        <v>0.12723890361031481</v>
      </c>
      <c r="BG48" s="268">
        <f t="shared" si="42"/>
        <v>6.3316123173032507E-2</v>
      </c>
      <c r="BH48" s="268">
        <f t="shared" si="42"/>
        <v>0</v>
      </c>
      <c r="BI48" s="268">
        <f t="shared" si="42"/>
        <v>0</v>
      </c>
      <c r="BJ48" s="268">
        <f t="shared" ref="BJ48:BY48" si="43">(SUM(AV39:AX39)*1000)/SUM(BH45:BJ45)</f>
        <v>0</v>
      </c>
      <c r="BK48" s="268">
        <f t="shared" si="43"/>
        <v>0</v>
      </c>
      <c r="BL48" s="268">
        <f t="shared" si="43"/>
        <v>0</v>
      </c>
      <c r="BM48" s="268">
        <f t="shared" si="43"/>
        <v>0</v>
      </c>
      <c r="BN48" s="268">
        <f t="shared" si="43"/>
        <v>0</v>
      </c>
      <c r="BO48" s="268">
        <f t="shared" si="43"/>
        <v>0</v>
      </c>
      <c r="BP48" s="268" t="e">
        <f t="shared" si="43"/>
        <v>#DIV/0!</v>
      </c>
      <c r="BQ48" s="268" t="e">
        <f t="shared" si="43"/>
        <v>#DIV/0!</v>
      </c>
      <c r="BR48" s="268" t="e">
        <f t="shared" si="43"/>
        <v>#DIV/0!</v>
      </c>
      <c r="BS48" s="268" t="e">
        <f t="shared" si="43"/>
        <v>#DIV/0!</v>
      </c>
      <c r="BT48" s="268" t="e">
        <f t="shared" si="43"/>
        <v>#DIV/0!</v>
      </c>
      <c r="BU48" s="268" t="e">
        <f t="shared" si="43"/>
        <v>#DIV/0!</v>
      </c>
      <c r="BV48" s="268" t="e">
        <f t="shared" si="43"/>
        <v>#DIV/0!</v>
      </c>
      <c r="BW48" s="268" t="e">
        <f t="shared" si="43"/>
        <v>#DIV/0!</v>
      </c>
      <c r="BX48" s="268" t="e">
        <f t="shared" si="43"/>
        <v>#DIV/0!</v>
      </c>
      <c r="BY48" s="268" t="e">
        <f t="shared" si="43"/>
        <v>#DIV/0!</v>
      </c>
    </row>
    <row r="49" spans="1:77" x14ac:dyDescent="0.3">
      <c r="A49" s="284"/>
    </row>
    <row r="50" spans="1:77" x14ac:dyDescent="0.3">
      <c r="A50" s="284" t="s">
        <v>700</v>
      </c>
      <c r="D50" s="268">
        <f t="shared" ref="D50:AI50" si="44">(SUM(B42:D42)*1000)/SUM(B45:D45)</f>
        <v>0.3178589354348314</v>
      </c>
      <c r="E50" s="268">
        <f t="shared" si="44"/>
        <v>0.22428465618933155</v>
      </c>
      <c r="F50" s="268">
        <f t="shared" si="44"/>
        <v>0.21165251736222357</v>
      </c>
      <c r="G50" s="268">
        <f t="shared" si="44"/>
        <v>0.25032178623874751</v>
      </c>
      <c r="H50" s="268">
        <f t="shared" si="44"/>
        <v>0.28412571599359537</v>
      </c>
      <c r="I50" s="268">
        <f t="shared" si="44"/>
        <v>0.31314486293542065</v>
      </c>
      <c r="J50" s="268">
        <f t="shared" si="44"/>
        <v>0.2982332027956387</v>
      </c>
      <c r="K50" s="268">
        <f t="shared" si="44"/>
        <v>0.28357428386408107</v>
      </c>
      <c r="L50" s="268">
        <f t="shared" si="44"/>
        <v>0.241244643925937</v>
      </c>
      <c r="M50" s="268">
        <f t="shared" si="44"/>
        <v>0.17695511737334202</v>
      </c>
      <c r="N50" s="268">
        <f t="shared" si="44"/>
        <v>0.19856787636838041</v>
      </c>
      <c r="O50" s="268">
        <f t="shared" si="44"/>
        <v>0.19648232181420511</v>
      </c>
      <c r="P50" s="268">
        <f t="shared" si="44"/>
        <v>0.18782254507501625</v>
      </c>
      <c r="Q50" s="268">
        <f t="shared" si="44"/>
        <v>0.16572894177843536</v>
      </c>
      <c r="R50" s="268">
        <f t="shared" si="44"/>
        <v>0.16572894177843536</v>
      </c>
      <c r="S50" s="268">
        <f t="shared" si="44"/>
        <v>0.16572894177843536</v>
      </c>
      <c r="T50" s="268">
        <f t="shared" si="44"/>
        <v>0.18825099908675794</v>
      </c>
      <c r="U50" s="268">
        <f t="shared" si="44"/>
        <v>0.17881280560304869</v>
      </c>
      <c r="V50" s="268">
        <f t="shared" si="44"/>
        <v>0.24267452188985178</v>
      </c>
      <c r="W50" s="268">
        <f t="shared" si="44"/>
        <v>0.2186140634555899</v>
      </c>
      <c r="X50" s="268">
        <f t="shared" si="44"/>
        <v>0.19362959906066532</v>
      </c>
      <c r="Y50" s="268">
        <f t="shared" si="44"/>
        <v>0.12069973788090575</v>
      </c>
      <c r="Z50" s="268">
        <f t="shared" si="44"/>
        <v>0.10959494536961048</v>
      </c>
      <c r="AA50" s="268">
        <f t="shared" si="44"/>
        <v>0.11889536784426817</v>
      </c>
      <c r="AB50" s="268">
        <f t="shared" si="44"/>
        <v>0.15802061890501976</v>
      </c>
      <c r="AC50" s="268">
        <f t="shared" si="44"/>
        <v>0.2123402066536203</v>
      </c>
      <c r="AD50" s="268">
        <f t="shared" si="44"/>
        <v>0.28312027553816038</v>
      </c>
      <c r="AE50" s="268">
        <f t="shared" si="44"/>
        <v>0.28312027553816038</v>
      </c>
      <c r="AF50" s="268">
        <f t="shared" si="44"/>
        <v>0.23369089541804433</v>
      </c>
      <c r="AG50" s="268">
        <f t="shared" si="44"/>
        <v>0.17881280560304869</v>
      </c>
      <c r="AH50" s="268">
        <f t="shared" si="44"/>
        <v>0.20590565493684393</v>
      </c>
      <c r="AI50" s="268">
        <f t="shared" si="44"/>
        <v>0.21803823617195878</v>
      </c>
      <c r="AJ50" s="268">
        <f t="shared" ref="AJ50:BI50" si="45">(SUM(AH42:AJ42)*1000)/SUM(AH45:AJ45)</f>
        <v>0.2503401970863231</v>
      </c>
      <c r="AK50" s="268">
        <f t="shared" si="45"/>
        <v>0.25928210290531378</v>
      </c>
      <c r="AL50" s="268">
        <f t="shared" si="45"/>
        <v>0.24267452188985178</v>
      </c>
      <c r="AM50" s="268">
        <f t="shared" si="45"/>
        <v>0.23369089541804433</v>
      </c>
      <c r="AN50" s="268">
        <f t="shared" si="45"/>
        <v>0.21918989073922096</v>
      </c>
      <c r="AO50" s="268">
        <f t="shared" si="45"/>
        <v>0.2123402066536203</v>
      </c>
      <c r="AP50" s="268">
        <f t="shared" si="45"/>
        <v>0.19984960626223086</v>
      </c>
      <c r="AQ50" s="268">
        <f t="shared" si="45"/>
        <v>0.17671560433880631</v>
      </c>
      <c r="AR50" s="268">
        <f t="shared" si="45"/>
        <v>0.14044307637724693</v>
      </c>
      <c r="AS50" s="268">
        <f t="shared" si="45"/>
        <v>0.1190865738998713</v>
      </c>
      <c r="AT50" s="268">
        <f t="shared" si="45"/>
        <v>0.10228355407507894</v>
      </c>
      <c r="AU50" s="268">
        <f t="shared" si="45"/>
        <v>9.3547493491944744E-2</v>
      </c>
      <c r="AV50" s="268">
        <f t="shared" si="45"/>
        <v>7.8266221519403087E-2</v>
      </c>
      <c r="AW50" s="268">
        <f t="shared" si="45"/>
        <v>6.8736396619372142E-2</v>
      </c>
      <c r="AX50" s="268">
        <f t="shared" si="45"/>
        <v>5.7099531768459784E-2</v>
      </c>
      <c r="AY50" s="268">
        <f t="shared" si="45"/>
        <v>4.9966570800522865E-2</v>
      </c>
      <c r="AZ50" s="268">
        <f t="shared" si="45"/>
        <v>4.5561961811810492E-2</v>
      </c>
      <c r="BA50" s="268">
        <f t="shared" si="45"/>
        <v>4.3519271342390892E-2</v>
      </c>
      <c r="BB50" s="268">
        <f t="shared" si="45"/>
        <v>4.2136975799488052E-2</v>
      </c>
      <c r="BC50" s="268">
        <f t="shared" si="45"/>
        <v>4.0424960530844559E-2</v>
      </c>
      <c r="BD50" s="268">
        <f t="shared" si="45"/>
        <v>3.8846631178737399E-2</v>
      </c>
      <c r="BE50" s="268">
        <f t="shared" si="45"/>
        <v>3.7386917466055866E-2</v>
      </c>
      <c r="BF50" s="268">
        <f t="shared" si="45"/>
        <v>2.4021954816729415E-2</v>
      </c>
      <c r="BG50" s="268">
        <f t="shared" si="45"/>
        <v>1.1818373761727235E-2</v>
      </c>
      <c r="BH50" s="268">
        <f t="shared" si="45"/>
        <v>0</v>
      </c>
      <c r="BI50" s="268">
        <f t="shared" si="45"/>
        <v>0</v>
      </c>
      <c r="BJ50" s="268">
        <f t="shared" ref="BJ50:BY50" si="46">(SUM(BH42:BJ42)*1000)/SUM(BH45:BJ45)</f>
        <v>0</v>
      </c>
      <c r="BK50" s="268">
        <f t="shared" si="46"/>
        <v>0</v>
      </c>
      <c r="BL50" s="268">
        <f t="shared" si="46"/>
        <v>0</v>
      </c>
      <c r="BM50" s="268">
        <f t="shared" si="46"/>
        <v>0</v>
      </c>
      <c r="BN50" s="268">
        <f t="shared" si="46"/>
        <v>0</v>
      </c>
      <c r="BO50" s="268">
        <f t="shared" si="46"/>
        <v>0</v>
      </c>
      <c r="BP50" s="268" t="e">
        <f t="shared" si="46"/>
        <v>#DIV/0!</v>
      </c>
      <c r="BQ50" s="268" t="e">
        <f t="shared" si="46"/>
        <v>#DIV/0!</v>
      </c>
      <c r="BR50" s="268" t="e">
        <f t="shared" si="46"/>
        <v>#DIV/0!</v>
      </c>
      <c r="BS50" s="268" t="e">
        <f t="shared" si="46"/>
        <v>#DIV/0!</v>
      </c>
      <c r="BT50" s="268" t="e">
        <f t="shared" si="46"/>
        <v>#DIV/0!</v>
      </c>
      <c r="BU50" s="268" t="e">
        <f t="shared" si="46"/>
        <v>#DIV/0!</v>
      </c>
      <c r="BV50" s="268" t="e">
        <f t="shared" si="46"/>
        <v>#DIV/0!</v>
      </c>
      <c r="BW50" s="268" t="e">
        <f t="shared" si="46"/>
        <v>#DIV/0!</v>
      </c>
      <c r="BX50" s="268" t="e">
        <f t="shared" si="46"/>
        <v>#DIV/0!</v>
      </c>
      <c r="BY50" s="268" t="e">
        <f t="shared" si="46"/>
        <v>#DIV/0!</v>
      </c>
    </row>
    <row r="51" spans="1:77" x14ac:dyDescent="0.3">
      <c r="A51" s="284"/>
    </row>
    <row r="52" spans="1:77" x14ac:dyDescent="0.3">
      <c r="A52" s="284"/>
    </row>
    <row r="53" spans="1:77" x14ac:dyDescent="0.3">
      <c r="A53" s="284"/>
    </row>
    <row r="55" spans="1:77" x14ac:dyDescent="0.3">
      <c r="A55" s="283" t="s">
        <v>697</v>
      </c>
      <c r="B55" s="412">
        <f>Summary!G100</f>
        <v>59.912522547144022</v>
      </c>
      <c r="C55" s="412">
        <f>Summary!H100</f>
        <v>61.210819047619047</v>
      </c>
      <c r="D55" s="412">
        <f>Summary!I100</f>
        <v>67.013572598253276</v>
      </c>
      <c r="E55" s="412">
        <f>Summary!J100</f>
        <v>85.761567352523272</v>
      </c>
      <c r="F55" s="412">
        <f>Summary!K100</f>
        <v>85.765099462940242</v>
      </c>
      <c r="G55" s="412">
        <f>Summary!L100</f>
        <v>85.288863914425832</v>
      </c>
      <c r="H55" s="412">
        <f>Summary!M100</f>
        <v>86.697847880885035</v>
      </c>
      <c r="I55" s="412">
        <f>Summary!N100</f>
        <v>87.35760265253893</v>
      </c>
      <c r="J55" s="412">
        <f>Summary!O100</f>
        <v>87.659470825247041</v>
      </c>
      <c r="K55" s="412">
        <f>Summary!P100</f>
        <v>90.311765360536285</v>
      </c>
      <c r="L55" s="412">
        <f>Summary!Q100</f>
        <v>89.96359836957231</v>
      </c>
      <c r="M55" s="412">
        <f>Summary!R100</f>
        <v>93.498705670556561</v>
      </c>
      <c r="N55" s="412">
        <f>Summary!S100</f>
        <v>91.629756562247806</v>
      </c>
      <c r="O55" s="412">
        <f>Summary!T100</f>
        <v>91.626519494887276</v>
      </c>
      <c r="P55" s="412">
        <f>Summary!U100</f>
        <v>99.870436516311059</v>
      </c>
      <c r="Q55" s="412">
        <f>Summary!V100</f>
        <v>99.833585786068667</v>
      </c>
      <c r="R55" s="412">
        <f>Summary!W100</f>
        <v>99.444960654327573</v>
      </c>
      <c r="S55" s="412">
        <f>Summary!X100</f>
        <v>104.81667539407327</v>
      </c>
      <c r="T55" s="412">
        <f>Summary!Y100</f>
        <v>104.30142454199215</v>
      </c>
      <c r="U55" s="412">
        <f>Summary!Z100</f>
        <v>114.00704812354553</v>
      </c>
      <c r="V55" s="412">
        <f>Summary!AA100</f>
        <v>109.55543366428057</v>
      </c>
      <c r="W55" s="412">
        <f>Summary!AB100</f>
        <v>108.82966885506507</v>
      </c>
      <c r="X55" s="412">
        <f>Summary!AC100</f>
        <v>117.82199573630787</v>
      </c>
      <c r="Y55" s="412">
        <f>Summary!AD100</f>
        <v>119.38103853727191</v>
      </c>
      <c r="Z55" s="412">
        <f>Summary!AE100</f>
        <v>126.55646769308065</v>
      </c>
      <c r="AA55" s="412">
        <f>Summary!AF100</f>
        <v>128.6191895368824</v>
      </c>
      <c r="AB55" s="412">
        <f>Summary!AG100</f>
        <v>134.51061771377485</v>
      </c>
      <c r="AC55" s="412">
        <f>Summary!AH100</f>
        <v>134.4312793595461</v>
      </c>
      <c r="AD55" s="412">
        <f>Summary!AI100</f>
        <v>146.52796546067711</v>
      </c>
      <c r="AE55" s="412">
        <f>Summary!AJ100</f>
        <v>146.72125732657554</v>
      </c>
      <c r="AF55" s="412">
        <f>Summary!AK100</f>
        <v>146.03532758653964</v>
      </c>
      <c r="AG55" s="412">
        <f>Summary!AL100</f>
        <v>163.26754029458331</v>
      </c>
      <c r="AH55" s="412">
        <f>Summary!AM100</f>
        <v>153.97018732411226</v>
      </c>
      <c r="AI55" s="412">
        <f>Summary!AN100</f>
        <v>166.40124436663513</v>
      </c>
      <c r="AJ55" s="412">
        <f>Summary!AO100</f>
        <v>168.83255287803297</v>
      </c>
      <c r="AK55" s="412">
        <f>Summary!AP100</f>
        <v>165.80814278672523</v>
      </c>
      <c r="AL55" s="412">
        <f>Summary!AQ100</f>
        <v>175.76704900992527</v>
      </c>
      <c r="AM55" s="412">
        <f>Summary!AR100</f>
        <v>178.31063759789239</v>
      </c>
      <c r="AN55" s="412">
        <f>Summary!AS100</f>
        <v>193.18282560629416</v>
      </c>
      <c r="AO55" s="412">
        <f>Summary!AT100</f>
        <v>188.51121092325494</v>
      </c>
      <c r="AP55" s="412">
        <f>Summary!AU100</f>
        <v>194.2456494878642</v>
      </c>
      <c r="AQ55" s="412">
        <f>Summary!AV100</f>
        <v>201.41311857798317</v>
      </c>
      <c r="AR55" s="412">
        <f>Summary!AW100</f>
        <v>209.94432238944373</v>
      </c>
      <c r="AS55" s="412">
        <f>Summary!AX100</f>
        <v>218.75531793416664</v>
      </c>
      <c r="AT55" s="412">
        <f>Summary!AY100</f>
        <v>227.54035332221787</v>
      </c>
      <c r="AU55" s="412">
        <f>Summary!AZ100</f>
        <v>236.84590073365402</v>
      </c>
      <c r="AV55" s="412">
        <f>Summary!BA100</f>
        <v>247.55593944612269</v>
      </c>
      <c r="AW55" s="412">
        <f>Summary!BB100</f>
        <v>259.29079259371736</v>
      </c>
      <c r="AX55" s="412">
        <f>Summary!BC100</f>
        <v>271.59688060492772</v>
      </c>
      <c r="AY55" s="412">
        <f>Summary!BD100</f>
        <v>284.62647078696716</v>
      </c>
      <c r="AZ55" s="412">
        <f>Summary!BE100</f>
        <v>297.90588091686664</v>
      </c>
      <c r="BA55" s="412">
        <f>Summary!BF100</f>
        <v>311.87867096006846</v>
      </c>
      <c r="BB55" s="412">
        <f>Summary!BG100</f>
        <v>326.2793455546157</v>
      </c>
      <c r="BC55" s="412">
        <f>Summary!BH100</f>
        <v>341.17914300069185</v>
      </c>
      <c r="BD55" s="412">
        <f>Summary!BI100</f>
        <v>356.83558104284606</v>
      </c>
      <c r="BE55" s="412">
        <f>Summary!BJ100</f>
        <v>372.88830640558268</v>
      </c>
      <c r="BF55" s="412">
        <f>Summary!BK100</f>
        <v>389.37189214871989</v>
      </c>
      <c r="BG55" s="412">
        <f>Summary!BL100</f>
        <v>406.02709320157732</v>
      </c>
      <c r="BH55" s="412">
        <f>Summary!BM100</f>
        <v>422.84065115796352</v>
      </c>
      <c r="BI55" s="412">
        <f>Summary!BN100</f>
        <v>440.73948629664221</v>
      </c>
      <c r="BJ55" s="412">
        <f>Summary!BO100</f>
        <v>458.95008115327306</v>
      </c>
      <c r="BK55" s="412">
        <f>Summary!BP100</f>
        <v>477.44935356193122</v>
      </c>
      <c r="BL55" s="412">
        <f>Summary!BQ100</f>
        <v>496.21260648696767</v>
      </c>
      <c r="BM55" s="412">
        <f>Summary!BR100</f>
        <v>515.21361028764011</v>
      </c>
      <c r="BN55" s="412">
        <f>Summary!BS100</f>
        <v>534.42470114284038</v>
      </c>
      <c r="BO55" s="412">
        <f>Summary!BT100</f>
        <v>553.81689519328643</v>
      </c>
      <c r="BP55" s="412">
        <f>Summary!BU100</f>
        <v>573.36001768797587</v>
      </c>
      <c r="BQ55" s="412">
        <f>Summary!BV100</f>
        <v>593.24240896965864</v>
      </c>
      <c r="BR55" s="412">
        <f>Summary!BW100</f>
        <v>0</v>
      </c>
      <c r="BS55" s="412">
        <f ca="1">Summary!BX100</f>
        <v>53.070823095760304</v>
      </c>
      <c r="BT55" s="412">
        <f ca="1">Summary!BY100</f>
        <v>97.246995608280471</v>
      </c>
      <c r="BU55" s="412">
        <f ca="1">Summary!BZ100</f>
        <v>131.85481514704875</v>
      </c>
      <c r="BV55" s="412">
        <f ca="1">Summary!CA100</f>
        <v>193.33265343735997</v>
      </c>
      <c r="BW55" s="412">
        <f ca="1">Summary!CB100</f>
        <v>312.26475867308562</v>
      </c>
      <c r="BX55" s="412">
        <f ca="1">Summary!CC100</f>
        <v>501.96615886491105</v>
      </c>
      <c r="BY55" s="412">
        <f>Summary!CD100</f>
        <v>0</v>
      </c>
    </row>
    <row r="56" spans="1:77" x14ac:dyDescent="0.3">
      <c r="A56" s="283" t="s">
        <v>696</v>
      </c>
      <c r="D56" s="239">
        <f>SUM(Summary!G13:I13)*1000/SUM(Summary!G102:I102)</f>
        <v>62.71207583196945</v>
      </c>
      <c r="E56" s="239">
        <f>SUM(Summary!H13:J13)*1000/SUM(Summary!H102:J102)</f>
        <v>74.790448760865132</v>
      </c>
      <c r="F56" s="239">
        <f>SUM(Summary!I13:K13)*1000/SUM(Summary!I102:K102)</f>
        <v>81.937363057657734</v>
      </c>
      <c r="G56" s="239">
        <f>SUM(Summary!J13:L13)*1000/SUM(Summary!J102:L102)</f>
        <v>85.60517690996312</v>
      </c>
      <c r="H56" s="239">
        <f>SUM(Summary!K13:M13)*1000/SUM(Summary!K102:M102)</f>
        <v>85.917270419417036</v>
      </c>
      <c r="I56" s="239">
        <f>SUM(Summary!L13:N13)*1000/SUM(Summary!L102:N102)</f>
        <v>86.448104815949947</v>
      </c>
      <c r="J56" s="239">
        <f>SUM(Summary!M13:O13)*1000/SUM(Summary!M102:O102)</f>
        <v>87.238307119557007</v>
      </c>
      <c r="K56" s="239">
        <f>SUM(Summary!N13:P13)*1000/SUM(Summary!N102:P102)</f>
        <v>88.442946279440747</v>
      </c>
      <c r="L56" s="239">
        <f>SUM(Summary!O13:Q13)*1000/SUM(Summary!O102:Q102)</f>
        <v>89.311611518451883</v>
      </c>
      <c r="M56" s="239">
        <f>SUM(Summary!P13:R13)*1000/SUM(Summary!P102:R102)</f>
        <v>91.258023133555056</v>
      </c>
      <c r="N56" s="239">
        <f>SUM(Summary!Q13:S13)*1000/SUM(Summary!Q102:S102)</f>
        <v>91.697353534125568</v>
      </c>
      <c r="O56" s="239">
        <f>SUM(Summary!R13:T13)*1000/SUM(Summary!R102:T102)</f>
        <v>92.251660575897205</v>
      </c>
      <c r="P56" s="239">
        <f>SUM(Summary!S13:U13)*1000/SUM(Summary!S102:U102)</f>
        <v>94.375570857815376</v>
      </c>
      <c r="Q56" s="239">
        <f>SUM(Summary!T13:V13)*1000/SUM(Summary!T102:V102)</f>
        <v>97.110180599089006</v>
      </c>
      <c r="R56" s="239">
        <f>SUM(Summary!U13:W13)*1000/SUM(Summary!U102:W102)</f>
        <v>99.716327652235776</v>
      </c>
      <c r="S56" s="239">
        <f>SUM(Summary!V13:X13)*1000/SUM(Summary!V102:X102)</f>
        <v>101.36507394482318</v>
      </c>
      <c r="T56" s="239">
        <f>SUM(Summary!W13:Y13)*1000/SUM(Summary!W102:Y102)</f>
        <v>102.85435353013101</v>
      </c>
      <c r="U56" s="239">
        <f>SUM(Summary!X13:Z13)*1000/SUM(Summary!X102:Z102)</f>
        <v>107.70838268653699</v>
      </c>
      <c r="V56" s="239">
        <f>SUM(Summary!Y13:AA13)*1000/SUM(Summary!Y102:AA102)</f>
        <v>109.28796877660608</v>
      </c>
      <c r="W56" s="239">
        <f>SUM(Summary!Z13:AB13)*1000/SUM(Summary!Z102:AB102)</f>
        <v>110.79738354763039</v>
      </c>
      <c r="X56" s="239">
        <f>SUM(Summary!AA13:AC13)*1000/SUM(Summary!AA102:AC102)</f>
        <v>112.06903275188452</v>
      </c>
      <c r="Y56" s="239">
        <f>SUM(Summary!AB13:AD13)*1000/SUM(Summary!AB102:AD102)</f>
        <v>115.34423437621497</v>
      </c>
      <c r="Z56" s="239">
        <f>SUM(Summary!AC13:AE13)*1000/SUM(Summary!AC102:AE102)</f>
        <v>121.25316732222015</v>
      </c>
      <c r="AA56" s="239">
        <f>SUM(Summary!AD13:AF13)*1000/SUM(Summary!AD102:AF102)</f>
        <v>124.85223192241168</v>
      </c>
      <c r="AB56" s="239">
        <f>SUM(Summary!AE13:AG13)*1000/SUM(Summary!AE102:AG102)</f>
        <v>129.89542498124598</v>
      </c>
      <c r="AC56" s="239">
        <f>SUM(Summary!AF13:AH13)*1000/SUM(Summary!AF102:AH102)</f>
        <v>132.52036220340111</v>
      </c>
      <c r="AD56" s="239">
        <f>SUM(Summary!AG13:AI13)*1000/SUM(Summary!AG102:AI102)</f>
        <v>138.48995417799935</v>
      </c>
      <c r="AE56" s="239">
        <f>SUM(Summary!AH13:AJ13)*1000/SUM(Summary!AH102:AJ102)</f>
        <v>142.56016738226626</v>
      </c>
      <c r="AF56" s="239">
        <f>SUM(Summary!AI13:AK13)*1000/SUM(Summary!AI102:AK102)</f>
        <v>146.42818345793077</v>
      </c>
      <c r="AG56" s="239">
        <f>SUM(Summary!AJ13:AL13)*1000/SUM(Summary!AJ102:AL102)</f>
        <v>152.00804173589952</v>
      </c>
      <c r="AH56" s="239">
        <f>SUM(Summary!AK13:AM13)*1000/SUM(Summary!AK102:AM102)</f>
        <v>154.42435173507843</v>
      </c>
      <c r="AI56" s="239">
        <f>SUM(Summary!AL13:AN13)*1000/SUM(Summary!AL102:AN102)</f>
        <v>161.2129906617769</v>
      </c>
      <c r="AJ56" s="239">
        <f>SUM(Summary!AM13:AO13)*1000/SUM(Summary!AM102:AO102)</f>
        <v>163.06799485626013</v>
      </c>
      <c r="AK56" s="239">
        <f>SUM(Summary!AN13:AP13)*1000/SUM(Summary!AN102:AP102)</f>
        <v>167.01398001046445</v>
      </c>
      <c r="AL56" s="239">
        <f>SUM(Summary!AO13:AQ13)*1000/SUM(Summary!AO102:AQ102)</f>
        <v>170.13591489156116</v>
      </c>
      <c r="AM56" s="239">
        <f>SUM(Summary!AP13:AR13)*1000/SUM(Summary!AP102:AR102)</f>
        <v>173.29527646484763</v>
      </c>
      <c r="AN56" s="239">
        <f>SUM(Summary!AQ13:AS13)*1000/SUM(Summary!AQ102:AS102)</f>
        <v>182.42017073803729</v>
      </c>
      <c r="AO56" s="239">
        <f>SUM(Summary!AR13:AT13)*1000/SUM(Summary!AR102:AT102)</f>
        <v>186.66822470914715</v>
      </c>
      <c r="AP56" s="239">
        <f>SUM(Summary!AS13:AU13)*1000/SUM(Summary!AS102:AU102)</f>
        <v>191.97989533913776</v>
      </c>
      <c r="AQ56" s="239">
        <f>SUM(Summary!AT13:AV13)*1000/SUM(Summary!AT102:AV102)</f>
        <v>194.68124821473313</v>
      </c>
      <c r="AR56" s="239">
        <f>SUM(Summary!AU13:AW13)*1000/SUM(Summary!AU102:AW102)</f>
        <v>201.76847308434583</v>
      </c>
      <c r="AS56" s="239">
        <f>SUM(Summary!AV13:AX13)*1000/SUM(Summary!AV102:AX102)</f>
        <v>209.92753229162946</v>
      </c>
      <c r="AT56" s="239">
        <f>SUM(Summary!AW13:AY13)*1000/SUM(Summary!AW102:AY102)</f>
        <v>218.63458195707702</v>
      </c>
      <c r="AU56" s="239">
        <f>SUM(Summary!AX13:AZ13)*1000/SUM(Summary!AX102:AZ102)</f>
        <v>227.59915846616184</v>
      </c>
      <c r="AV56" s="239">
        <f>SUM(Summary!AY13:BA13)*1000/SUM(Summary!AY102:BA102)</f>
        <v>237.18781045216909</v>
      </c>
      <c r="AW56" s="239">
        <f>SUM(Summary!AZ13:BB13)*1000/SUM(Summary!AZ102:BB102)</f>
        <v>247.7555949473109</v>
      </c>
      <c r="AX56" s="239">
        <f>SUM(Summary!BA13:BC13)*1000/SUM(Summary!BA102:BC102)</f>
        <v>259.35226562372384</v>
      </c>
      <c r="AY56" s="239">
        <f>SUM(Summary!BB13:BD13)*1000/SUM(Summary!BB102:BD102)</f>
        <v>271.72895024493278</v>
      </c>
      <c r="AZ56" s="239">
        <f>SUM(Summary!BC13:BE13)*1000/SUM(Summary!BC102:BE102)</f>
        <v>284.59961443648967</v>
      </c>
      <c r="BA56" s="239">
        <f>SUM(Summary!BD13:BF13)*1000/SUM(Summary!BD102:BF102)</f>
        <v>298.02823554391966</v>
      </c>
      <c r="BB56" s="239">
        <f>SUM(Summary!BE13:BG13)*1000/SUM(Summary!BE102:BG102)</f>
        <v>311.91453075230714</v>
      </c>
      <c r="BC56" s="239">
        <f>SUM(Summary!BF13:BH13)*1000/SUM(Summary!BF102:BH102)</f>
        <v>326.33948375244324</v>
      </c>
      <c r="BD56" s="239">
        <f>SUM(Summary!BG13:BI13)*1000/SUM(Summary!BG102:BI102)</f>
        <v>341.32651936143247</v>
      </c>
      <c r="BE56" s="239">
        <f>SUM(Summary!BH13:BJ13)*1000/SUM(Summary!BH102:BJ102)</f>
        <v>356.86497808254023</v>
      </c>
      <c r="BF56" s="239">
        <f>SUM(Summary!BI13:BK13)*1000/SUM(Summary!BI102:BK102)</f>
        <v>372.93155021645111</v>
      </c>
      <c r="BG56" s="239">
        <f>SUM(Summary!BJ13:BL13)*1000/SUM(Summary!BJ102:BL102)</f>
        <v>389.3310809955255</v>
      </c>
      <c r="BH56" s="239">
        <f>SUM(Summary!BK13:BM13)*1000/SUM(Summary!BK102:BM102)</f>
        <v>405.98399360406654</v>
      </c>
      <c r="BI56" s="239">
        <f>SUM(Summary!BL13:BN13)*1000/SUM(Summary!BL102:BN102)</f>
        <v>423.10868450947896</v>
      </c>
      <c r="BJ56" s="239">
        <f>SUM(Summary!BM13:BO13)*1000/SUM(Summary!BM102:BO102)</f>
        <v>440.75301837172913</v>
      </c>
      <c r="BK56" s="239">
        <f>SUM(Summary!BN13:BP13)*1000/SUM(Summary!BN102:BP102)</f>
        <v>458.96044142195268</v>
      </c>
      <c r="BL56" s="239">
        <f>SUM(Summary!BO13:BQ13)*1000/SUM(Summary!BO102:BQ102)</f>
        <v>477.45643918243678</v>
      </c>
      <c r="BM56" s="239">
        <f>SUM(Summary!BP13:BR13)*1000/SUM(Summary!BP102:BR102)</f>
        <v>496.21632252936729</v>
      </c>
      <c r="BN56" s="239">
        <f>SUM(Summary!BQ13:BS13)*1000/SUM(Summary!BQ102:BS102)</f>
        <v>515.21387054506658</v>
      </c>
      <c r="BO56" s="239">
        <f>SUM(Summary!BR13:BT13)*1000/SUM(Summary!BR102:BT102)</f>
        <v>534.42142890118555</v>
      </c>
      <c r="BP56" s="239">
        <f>SUM(Summary!BS13:BU13)*1000/SUM(Summary!BS102:BU102)</f>
        <v>553.81002394839209</v>
      </c>
      <c r="BQ56" s="239">
        <f>SUM(Summary!BT13:BV13)*1000/SUM(Summary!BT102:BV102)</f>
        <v>573.41991302598649</v>
      </c>
      <c r="BR56" s="239">
        <f>SUM(Summary!BU13:BW13)*1000/SUM(Summary!BU102:BW102)</f>
        <v>556.14209939707632</v>
      </c>
      <c r="BS56" s="239">
        <f ca="1">SUM(Summary!BV13:BX13)*1000/SUM(Summary!BV102:BX102)</f>
        <v>593.63644602372676</v>
      </c>
      <c r="BT56" s="239">
        <f ca="1">SUM(Summary!BW13:BY13)*1000/SUM(Summary!BW102:BY102)</f>
        <v>870.4389447525798</v>
      </c>
      <c r="BU56" s="239">
        <f ca="1">SUM(Summary!BX13:BZ13)*1000/SUM(Summary!BX102:BZ102)</f>
        <v>1128.6905354043581</v>
      </c>
      <c r="BV56" s="239">
        <f ca="1">SUM(Summary!BY13:CA13)*1000/SUM(Summary!BY102:CA102)</f>
        <v>1677.8767894837542</v>
      </c>
      <c r="BW56" s="239">
        <f ca="1">SUM(Summary!BZ13:CB13)*1000/SUM(Summary!BZ102:CB102)</f>
        <v>2466.8773016017753</v>
      </c>
      <c r="BX56" s="239">
        <f ca="1">SUM(Summary!CA13:CC13)*1000/SUM(Summary!CA102:CC102)</f>
        <v>3882.075931044807</v>
      </c>
      <c r="BY56" s="239">
        <f ca="1">SUM(Summary!CB13:CD13)*1000/SUM(Summary!CB102:CD102)</f>
        <v>4841.0314891459411</v>
      </c>
    </row>
    <row r="58" spans="1:77" x14ac:dyDescent="0.3">
      <c r="A58" s="283" t="s">
        <v>681</v>
      </c>
      <c r="B58" s="412">
        <f t="shared" ref="B58:AG58" si="47">B55-B35</f>
        <v>58.964061348909844</v>
      </c>
      <c r="C58" s="412">
        <f t="shared" si="47"/>
        <v>60.464855575597561</v>
      </c>
      <c r="D58" s="412">
        <f t="shared" si="47"/>
        <v>66.209805999938624</v>
      </c>
      <c r="E58" s="412">
        <f t="shared" si="47"/>
        <v>85.110039684352699</v>
      </c>
      <c r="F58" s="412">
        <f t="shared" si="47"/>
        <v>85.108131379435861</v>
      </c>
      <c r="G58" s="412">
        <f t="shared" si="47"/>
        <v>84.615552768173174</v>
      </c>
      <c r="H58" s="412">
        <f t="shared" si="47"/>
        <v>86.033374764157983</v>
      </c>
      <c r="I58" s="412">
        <f t="shared" si="47"/>
        <v>86.674979718260076</v>
      </c>
      <c r="J58" s="412">
        <f t="shared" si="47"/>
        <v>86.974049594963674</v>
      </c>
      <c r="K58" s="412">
        <f t="shared" si="47"/>
        <v>89.671304083082248</v>
      </c>
      <c r="L58" s="412">
        <f t="shared" si="47"/>
        <v>89.273218253959527</v>
      </c>
      <c r="M58" s="412">
        <f t="shared" si="47"/>
        <v>92.83255808533923</v>
      </c>
      <c r="N58" s="412">
        <f t="shared" si="47"/>
        <v>90.917046515527844</v>
      </c>
      <c r="O58" s="412">
        <f t="shared" si="47"/>
        <v>90.900702440118835</v>
      </c>
      <c r="P58" s="412">
        <f t="shared" si="47"/>
        <v>99.188409139546366</v>
      </c>
      <c r="Q58" s="412">
        <f t="shared" si="47"/>
        <v>99.133464836906001</v>
      </c>
      <c r="R58" s="412">
        <f t="shared" si="47"/>
        <v>98.74489482552444</v>
      </c>
      <c r="S58" s="412">
        <f t="shared" si="47"/>
        <v>104.13124652211165</v>
      </c>
      <c r="T58" s="412">
        <f t="shared" si="47"/>
        <v>103.61952242630827</v>
      </c>
      <c r="U58" s="412">
        <f t="shared" si="47"/>
        <v>113.3643546313629</v>
      </c>
      <c r="V58" s="412">
        <f t="shared" si="47"/>
        <v>108.87526723305839</v>
      </c>
      <c r="W58" s="412">
        <f t="shared" si="47"/>
        <v>108.16890209145487</v>
      </c>
      <c r="X58" s="412">
        <f t="shared" si="47"/>
        <v>117.1821670683876</v>
      </c>
      <c r="Y58" s="412">
        <f t="shared" si="47"/>
        <v>118.75383722419791</v>
      </c>
      <c r="Z58" s="412">
        <f t="shared" si="47"/>
        <v>125.95250072072231</v>
      </c>
      <c r="AA58" s="412">
        <f t="shared" si="47"/>
        <v>128.03287308382863</v>
      </c>
      <c r="AB58" s="412">
        <f t="shared" si="47"/>
        <v>133.93573857208079</v>
      </c>
      <c r="AC58" s="412">
        <f t="shared" si="47"/>
        <v>133.85173352716538</v>
      </c>
      <c r="AD58" s="412">
        <f t="shared" si="47"/>
        <v>145.99510825936846</v>
      </c>
      <c r="AE58" s="412">
        <f t="shared" si="47"/>
        <v>146.17911836815821</v>
      </c>
      <c r="AF58" s="412">
        <f t="shared" si="47"/>
        <v>145.50062286971516</v>
      </c>
      <c r="AG58" s="412">
        <f t="shared" si="47"/>
        <v>162.77617342813878</v>
      </c>
      <c r="AH58" s="412">
        <f t="shared" ref="AH58:BI58" si="48">AH55-AH35</f>
        <v>153.45177672536974</v>
      </c>
      <c r="AI58" s="412">
        <f t="shared" si="48"/>
        <v>165.94376170403859</v>
      </c>
      <c r="AJ58" s="412">
        <f t="shared" si="48"/>
        <v>168.35608080566806</v>
      </c>
      <c r="AK58" s="412">
        <f t="shared" si="48"/>
        <v>165.33219368437355</v>
      </c>
      <c r="AL58" s="412">
        <f t="shared" si="48"/>
        <v>175.30771806226036</v>
      </c>
      <c r="AM58" s="412">
        <f t="shared" si="48"/>
        <v>177.86511543177713</v>
      </c>
      <c r="AN58" s="412">
        <f t="shared" si="48"/>
        <v>192.76111778857609</v>
      </c>
      <c r="AO58" s="412">
        <f t="shared" si="48"/>
        <v>188.08009332768955</v>
      </c>
      <c r="AP58" s="412">
        <f t="shared" si="48"/>
        <v>193.83315836614617</v>
      </c>
      <c r="AQ58" s="412">
        <f t="shared" si="48"/>
        <v>200.99982530923984</v>
      </c>
      <c r="AR58" s="412">
        <f t="shared" si="48"/>
        <v>209.54607407598752</v>
      </c>
      <c r="AS58" s="412">
        <f t="shared" si="48"/>
        <v>218.35805495435065</v>
      </c>
      <c r="AT58" s="412">
        <f t="shared" si="48"/>
        <v>227.38582405881414</v>
      </c>
      <c r="AU58" s="412">
        <f t="shared" si="48"/>
        <v>236.69366470425024</v>
      </c>
      <c r="AV58" s="412">
        <f t="shared" si="48"/>
        <v>247.40639118511135</v>
      </c>
      <c r="AW58" s="412">
        <f t="shared" si="48"/>
        <v>259.14408046817681</v>
      </c>
      <c r="AX58" s="412">
        <f t="shared" si="48"/>
        <v>271.4534059652957</v>
      </c>
      <c r="AY58" s="412">
        <f t="shared" si="48"/>
        <v>284.4863517573508</v>
      </c>
      <c r="AZ58" s="412">
        <f t="shared" si="48"/>
        <v>297.76895898597905</v>
      </c>
      <c r="BA58" s="412">
        <f t="shared" si="48"/>
        <v>311.74490090249373</v>
      </c>
      <c r="BB58" s="412">
        <f t="shared" si="48"/>
        <v>326.14864687073822</v>
      </c>
      <c r="BC58" s="412">
        <f t="shared" si="48"/>
        <v>341.05135870594563</v>
      </c>
      <c r="BD58" s="412">
        <f t="shared" si="48"/>
        <v>356.71069326283697</v>
      </c>
      <c r="BE58" s="412">
        <f t="shared" si="48"/>
        <v>372.76622970602978</v>
      </c>
      <c r="BF58" s="412">
        <f t="shared" si="48"/>
        <v>389.36222838633961</v>
      </c>
      <c r="BG58" s="412">
        <f t="shared" si="48"/>
        <v>406.01774453180519</v>
      </c>
      <c r="BH58" s="412">
        <f t="shared" si="48"/>
        <v>422.83159801457754</v>
      </c>
      <c r="BI58" s="412">
        <f t="shared" si="48"/>
        <v>440.73069211354533</v>
      </c>
      <c r="BJ58" s="412">
        <f t="shared" ref="BJ58:BY58" si="49">BJ55-BJ35</f>
        <v>458.94157432385867</v>
      </c>
      <c r="BK58" s="412">
        <f t="shared" si="49"/>
        <v>477.4410823341172</v>
      </c>
      <c r="BL58" s="412">
        <f t="shared" si="49"/>
        <v>496.20459804415333</v>
      </c>
      <c r="BM58" s="412">
        <f t="shared" si="49"/>
        <v>515.20585278412466</v>
      </c>
      <c r="BN58" s="412">
        <f t="shared" si="49"/>
        <v>534.41714844039393</v>
      </c>
      <c r="BO58" s="412">
        <f t="shared" si="49"/>
        <v>553.80957278086703</v>
      </c>
      <c r="BP58" s="412">
        <f t="shared" si="49"/>
        <v>573.35288268253964</v>
      </c>
      <c r="BQ58" s="412">
        <f t="shared" si="49"/>
        <v>593.23548571808249</v>
      </c>
      <c r="BR58" s="412" t="e">
        <f t="shared" si="49"/>
        <v>#DIV/0!</v>
      </c>
      <c r="BS58" s="412">
        <f t="shared" ca="1" si="49"/>
        <v>52.370239436411779</v>
      </c>
      <c r="BT58" s="412">
        <f t="shared" ca="1" si="49"/>
        <v>96.563174390966424</v>
      </c>
      <c r="BU58" s="412">
        <f t="shared" ca="1" si="49"/>
        <v>131.27355427990844</v>
      </c>
      <c r="BV58" s="412">
        <f t="shared" ca="1" si="49"/>
        <v>192.89339141338519</v>
      </c>
      <c r="BW58" s="412">
        <f t="shared" ca="1" si="49"/>
        <v>312.12736469697535</v>
      </c>
      <c r="BX58" s="412">
        <f t="shared" ca="1" si="49"/>
        <v>501.95805840276472</v>
      </c>
      <c r="BY58" s="412" t="e">
        <f t="shared" si="49"/>
        <v>#DIV/0!</v>
      </c>
    </row>
    <row r="59" spans="1:77" x14ac:dyDescent="0.3">
      <c r="A59" s="283" t="s">
        <v>699</v>
      </c>
      <c r="D59" s="177">
        <f t="shared" ref="D59:AI59" si="50">D56-D36</f>
        <v>61.881171437307373</v>
      </c>
      <c r="E59" s="177">
        <f t="shared" si="50"/>
        <v>74.084807211862653</v>
      </c>
      <c r="F59" s="177">
        <f t="shared" si="50"/>
        <v>81.25816216574232</v>
      </c>
      <c r="G59" s="177">
        <f t="shared" si="50"/>
        <v>84.944598052974868</v>
      </c>
      <c r="H59" s="177">
        <f t="shared" si="50"/>
        <v>85.252370087159946</v>
      </c>
      <c r="I59" s="177">
        <f t="shared" si="50"/>
        <v>85.774611605405269</v>
      </c>
      <c r="J59" s="177">
        <f t="shared" si="50"/>
        <v>86.560759375364029</v>
      </c>
      <c r="K59" s="177">
        <f t="shared" si="50"/>
        <v>87.773749690096736</v>
      </c>
      <c r="L59" s="177">
        <f t="shared" si="50"/>
        <v>88.639679738125267</v>
      </c>
      <c r="M59" s="177">
        <f t="shared" si="50"/>
        <v>90.592385933298672</v>
      </c>
      <c r="N59" s="177">
        <f t="shared" si="50"/>
        <v>91.007771784249741</v>
      </c>
      <c r="O59" s="177">
        <f t="shared" si="50"/>
        <v>91.550341761722279</v>
      </c>
      <c r="P59" s="177">
        <f t="shared" si="50"/>
        <v>93.669442112084312</v>
      </c>
      <c r="Q59" s="177">
        <f t="shared" si="50"/>
        <v>96.408180575578939</v>
      </c>
      <c r="R59" s="177">
        <f t="shared" si="50"/>
        <v>99.022265538365133</v>
      </c>
      <c r="S59" s="177">
        <f t="shared" si="50"/>
        <v>100.67003514104744</v>
      </c>
      <c r="T59" s="177">
        <f t="shared" si="50"/>
        <v>102.16539952495563</v>
      </c>
      <c r="U59" s="177">
        <f t="shared" si="50"/>
        <v>107.03917038030629</v>
      </c>
      <c r="V59" s="177">
        <f t="shared" si="50"/>
        <v>108.62028052527353</v>
      </c>
      <c r="W59" s="177">
        <f t="shared" si="50"/>
        <v>110.13642165705147</v>
      </c>
      <c r="X59" s="177">
        <f t="shared" si="50"/>
        <v>111.40928211560984</v>
      </c>
      <c r="Y59" s="177">
        <f t="shared" si="50"/>
        <v>114.70217696148005</v>
      </c>
      <c r="Z59" s="177">
        <f t="shared" si="50"/>
        <v>120.62995951566197</v>
      </c>
      <c r="AA59" s="177">
        <f t="shared" si="50"/>
        <v>124.24692057617831</v>
      </c>
      <c r="AB59" s="177">
        <f t="shared" si="50"/>
        <v>129.30732415033529</v>
      </c>
      <c r="AC59" s="177">
        <f t="shared" si="50"/>
        <v>131.94020486173321</v>
      </c>
      <c r="AD59" s="177">
        <f t="shared" si="50"/>
        <v>137.92838536451123</v>
      </c>
      <c r="AE59" s="177">
        <f t="shared" si="50"/>
        <v>142.00945048559763</v>
      </c>
      <c r="AF59" s="177">
        <f t="shared" si="50"/>
        <v>145.89161195889557</v>
      </c>
      <c r="AG59" s="177">
        <f t="shared" si="50"/>
        <v>151.48646111192141</v>
      </c>
      <c r="AH59" s="177">
        <f t="shared" si="50"/>
        <v>153.91033562195938</v>
      </c>
      <c r="AI59" s="177">
        <f t="shared" si="50"/>
        <v>160.72467244368832</v>
      </c>
      <c r="AJ59" s="177">
        <f t="shared" ref="AJ59:BI59" si="51">AJ56-AJ36</f>
        <v>162.58478240268161</v>
      </c>
      <c r="AK59" s="177">
        <f t="shared" si="51"/>
        <v>166.54398758349942</v>
      </c>
      <c r="AL59" s="177">
        <f t="shared" si="51"/>
        <v>169.66551552797506</v>
      </c>
      <c r="AM59" s="177">
        <f t="shared" si="51"/>
        <v>172.83538159967236</v>
      </c>
      <c r="AN59" s="177">
        <f t="shared" si="51"/>
        <v>181.97861997910641</v>
      </c>
      <c r="AO59" s="177">
        <f t="shared" si="51"/>
        <v>186.235766623545</v>
      </c>
      <c r="AP59" s="177">
        <f t="shared" si="51"/>
        <v>191.55821609122404</v>
      </c>
      <c r="AQ59" s="177">
        <f t="shared" si="51"/>
        <v>194.26243408143486</v>
      </c>
      <c r="AR59" s="177">
        <f t="shared" si="51"/>
        <v>201.36056160140501</v>
      </c>
      <c r="AS59" s="177">
        <f t="shared" si="51"/>
        <v>209.52471631142802</v>
      </c>
      <c r="AT59" s="177">
        <f t="shared" si="51"/>
        <v>218.3195996159883</v>
      </c>
      <c r="AU59" s="177">
        <f t="shared" si="51"/>
        <v>227.3661551086627</v>
      </c>
      <c r="AV59" s="177">
        <f t="shared" si="51"/>
        <v>237.03574462190124</v>
      </c>
      <c r="AW59" s="177">
        <f t="shared" si="51"/>
        <v>247.60614458966046</v>
      </c>
      <c r="AX59" s="177">
        <f t="shared" si="51"/>
        <v>259.20574870942471</v>
      </c>
      <c r="AY59" s="177">
        <f t="shared" si="51"/>
        <v>271.58558903997641</v>
      </c>
      <c r="AZ59" s="177">
        <f t="shared" si="51"/>
        <v>284.45951608720077</v>
      </c>
      <c r="BA59" s="177">
        <f t="shared" si="51"/>
        <v>297.89136994036846</v>
      </c>
      <c r="BB59" s="177">
        <f t="shared" si="51"/>
        <v>311.78080478196233</v>
      </c>
      <c r="BC59" s="177">
        <f t="shared" si="51"/>
        <v>326.20880059260327</v>
      </c>
      <c r="BD59" s="177">
        <f t="shared" si="51"/>
        <v>341.19879586197709</v>
      </c>
      <c r="BE59" s="177">
        <f t="shared" si="51"/>
        <v>356.74012785628554</v>
      </c>
      <c r="BF59" s="177">
        <f t="shared" si="51"/>
        <v>372.84733301872217</v>
      </c>
      <c r="BG59" s="177">
        <f t="shared" si="51"/>
        <v>389.28531677909712</v>
      </c>
      <c r="BH59" s="177">
        <f t="shared" si="51"/>
        <v>405.97464505248462</v>
      </c>
      <c r="BI59" s="177">
        <f t="shared" si="51"/>
        <v>423.09962525588918</v>
      </c>
      <c r="BJ59" s="177">
        <f t="shared" ref="BJ59:BY59" si="52">BJ56-BJ36</f>
        <v>440.74423974629138</v>
      </c>
      <c r="BK59" s="177">
        <f t="shared" si="52"/>
        <v>458.95192308843423</v>
      </c>
      <c r="BL59" s="177">
        <f t="shared" si="52"/>
        <v>477.44818241738136</v>
      </c>
      <c r="BM59" s="177">
        <f t="shared" si="52"/>
        <v>496.20831562645895</v>
      </c>
      <c r="BN59" s="177">
        <f t="shared" si="52"/>
        <v>515.20610246239687</v>
      </c>
      <c r="BO59" s="177">
        <f t="shared" si="52"/>
        <v>534.41388921689702</v>
      </c>
      <c r="BP59" s="177">
        <f t="shared" si="52"/>
        <v>553.80269152158337</v>
      </c>
      <c r="BQ59" s="177">
        <f t="shared" si="52"/>
        <v>573.41279017235172</v>
      </c>
      <c r="BR59" s="177">
        <f t="shared" si="52"/>
        <v>556.13507186335164</v>
      </c>
      <c r="BS59" s="177">
        <f t="shared" ca="1" si="52"/>
        <v>593.21876435796014</v>
      </c>
      <c r="BT59" s="177">
        <f t="shared" ca="1" si="52"/>
        <v>869.74920543052247</v>
      </c>
      <c r="BU59" s="177">
        <f t="shared" ca="1" si="52"/>
        <v>1128.0514863509684</v>
      </c>
      <c r="BV59" s="177">
        <f t="shared" ca="1" si="52"/>
        <v>1677.3342878945773</v>
      </c>
      <c r="BW59" s="177">
        <f t="shared" ca="1" si="52"/>
        <v>2466.5384213491225</v>
      </c>
      <c r="BX59" s="177">
        <f t="shared" ca="1" si="52"/>
        <v>3881.9296470048685</v>
      </c>
      <c r="BY59" s="177">
        <f t="shared" ca="1" si="52"/>
        <v>4840.9713992196321</v>
      </c>
    </row>
    <row r="60" spans="1:77" x14ac:dyDescent="0.3">
      <c r="E60" s="177">
        <f t="shared" ref="E60:AJ60" si="53">E59-D59</f>
        <v>12.203635774555281</v>
      </c>
      <c r="F60" s="177">
        <f t="shared" si="53"/>
        <v>7.1733549538796666</v>
      </c>
      <c r="G60" s="177">
        <f t="shared" si="53"/>
        <v>3.6864358872325482</v>
      </c>
      <c r="H60" s="177">
        <f t="shared" si="53"/>
        <v>0.30777203418507781</v>
      </c>
      <c r="I60" s="177">
        <f t="shared" si="53"/>
        <v>0.52224151824532328</v>
      </c>
      <c r="J60" s="177">
        <f t="shared" si="53"/>
        <v>0.78614776995875957</v>
      </c>
      <c r="K60" s="177">
        <f t="shared" si="53"/>
        <v>1.212990314732707</v>
      </c>
      <c r="L60" s="177">
        <f t="shared" si="53"/>
        <v>0.86593004802853102</v>
      </c>
      <c r="M60" s="177">
        <f t="shared" si="53"/>
        <v>1.9527061951734055</v>
      </c>
      <c r="N60" s="177">
        <f t="shared" si="53"/>
        <v>0.41538585095106839</v>
      </c>
      <c r="O60" s="177">
        <f t="shared" si="53"/>
        <v>0.54256997747253877</v>
      </c>
      <c r="P60" s="177">
        <f t="shared" si="53"/>
        <v>2.1191003503620323</v>
      </c>
      <c r="Q60" s="177">
        <f t="shared" si="53"/>
        <v>2.7387384634946272</v>
      </c>
      <c r="R60" s="177">
        <f t="shared" si="53"/>
        <v>2.614084962786194</v>
      </c>
      <c r="S60" s="177">
        <f t="shared" si="53"/>
        <v>1.6477696026823025</v>
      </c>
      <c r="T60" s="177">
        <f t="shared" si="53"/>
        <v>1.4953643839081963</v>
      </c>
      <c r="U60" s="177">
        <f t="shared" si="53"/>
        <v>4.8737708553506565</v>
      </c>
      <c r="V60" s="177">
        <f t="shared" si="53"/>
        <v>1.5811101449672407</v>
      </c>
      <c r="W60" s="177">
        <f t="shared" si="53"/>
        <v>1.5161411317779425</v>
      </c>
      <c r="X60" s="177">
        <f t="shared" si="53"/>
        <v>1.2728604585583696</v>
      </c>
      <c r="Y60" s="177">
        <f t="shared" si="53"/>
        <v>3.2928948458702081</v>
      </c>
      <c r="Z60" s="177">
        <f t="shared" si="53"/>
        <v>5.9277825541819169</v>
      </c>
      <c r="AA60" s="177">
        <f t="shared" si="53"/>
        <v>3.6169610605163456</v>
      </c>
      <c r="AB60" s="177">
        <f t="shared" si="53"/>
        <v>5.0604035741569788</v>
      </c>
      <c r="AC60" s="177">
        <f t="shared" si="53"/>
        <v>2.6328807113979167</v>
      </c>
      <c r="AD60" s="177">
        <f t="shared" si="53"/>
        <v>5.9881805027780217</v>
      </c>
      <c r="AE60" s="177">
        <f t="shared" si="53"/>
        <v>4.0810651210863966</v>
      </c>
      <c r="AF60" s="177">
        <f t="shared" si="53"/>
        <v>3.8821614732979413</v>
      </c>
      <c r="AG60" s="177">
        <f t="shared" si="53"/>
        <v>5.594849153025848</v>
      </c>
      <c r="AH60" s="177">
        <f t="shared" si="53"/>
        <v>2.4238745100379617</v>
      </c>
      <c r="AI60" s="177">
        <f t="shared" si="53"/>
        <v>6.8143368217289435</v>
      </c>
      <c r="AJ60" s="177">
        <f t="shared" si="53"/>
        <v>1.8601099589932915</v>
      </c>
      <c r="AK60" s="177">
        <f t="shared" ref="AK60:BI60" si="54">AK59-AJ59</f>
        <v>3.9592051808178041</v>
      </c>
      <c r="AL60" s="177">
        <f t="shared" si="54"/>
        <v>3.1215279444756447</v>
      </c>
      <c r="AM60" s="177">
        <f t="shared" si="54"/>
        <v>3.1698660716972995</v>
      </c>
      <c r="AN60" s="177">
        <f t="shared" si="54"/>
        <v>9.1432383794340524</v>
      </c>
      <c r="AO60" s="177">
        <f t="shared" si="54"/>
        <v>4.2571466444385919</v>
      </c>
      <c r="AP60" s="177">
        <f t="shared" si="54"/>
        <v>5.3224494676790357</v>
      </c>
      <c r="AQ60" s="177">
        <f t="shared" si="54"/>
        <v>2.7042179902108217</v>
      </c>
      <c r="AR60" s="177">
        <f t="shared" si="54"/>
        <v>7.0981275199701486</v>
      </c>
      <c r="AS60" s="177">
        <f t="shared" si="54"/>
        <v>8.1641547100230127</v>
      </c>
      <c r="AT60" s="177">
        <f t="shared" si="54"/>
        <v>8.7948833045602726</v>
      </c>
      <c r="AU60" s="177">
        <f t="shared" si="54"/>
        <v>9.0465554926744005</v>
      </c>
      <c r="AV60" s="177">
        <f t="shared" si="54"/>
        <v>9.6695895132385488</v>
      </c>
      <c r="AW60" s="177">
        <f t="shared" si="54"/>
        <v>10.570399967759215</v>
      </c>
      <c r="AX60" s="177">
        <f t="shared" si="54"/>
        <v>11.599604119764251</v>
      </c>
      <c r="AY60" s="177">
        <f t="shared" si="54"/>
        <v>12.379840330551701</v>
      </c>
      <c r="AZ60" s="177">
        <f t="shared" si="54"/>
        <v>12.873927047224356</v>
      </c>
      <c r="BA60" s="177">
        <f t="shared" si="54"/>
        <v>13.431853853167695</v>
      </c>
      <c r="BB60" s="177">
        <f t="shared" si="54"/>
        <v>13.889434841593868</v>
      </c>
      <c r="BC60" s="177">
        <f t="shared" si="54"/>
        <v>14.427995810640937</v>
      </c>
      <c r="BD60" s="177">
        <f t="shared" si="54"/>
        <v>14.989995269373821</v>
      </c>
      <c r="BE60" s="177">
        <f t="shared" si="54"/>
        <v>15.54133199430845</v>
      </c>
      <c r="BF60" s="177">
        <f t="shared" si="54"/>
        <v>16.107205162436628</v>
      </c>
      <c r="BG60" s="177">
        <f t="shared" si="54"/>
        <v>16.437983760374948</v>
      </c>
      <c r="BH60" s="177">
        <f t="shared" si="54"/>
        <v>16.689328273387503</v>
      </c>
      <c r="BI60" s="177">
        <f t="shared" si="54"/>
        <v>17.124980203404562</v>
      </c>
      <c r="BJ60" s="177">
        <f t="shared" ref="BJ60:BY60" si="55">BJ59-BI59</f>
        <v>17.644614490402205</v>
      </c>
      <c r="BK60" s="177">
        <f t="shared" si="55"/>
        <v>18.207683342142843</v>
      </c>
      <c r="BL60" s="177">
        <f t="shared" si="55"/>
        <v>18.496259328947133</v>
      </c>
      <c r="BM60" s="177">
        <f t="shared" si="55"/>
        <v>18.760133209077594</v>
      </c>
      <c r="BN60" s="177">
        <f t="shared" si="55"/>
        <v>18.997786835937916</v>
      </c>
      <c r="BO60" s="177">
        <f t="shared" si="55"/>
        <v>19.207786754500148</v>
      </c>
      <c r="BP60" s="177">
        <f t="shared" si="55"/>
        <v>19.388802304686351</v>
      </c>
      <c r="BQ60" s="177">
        <f t="shared" si="55"/>
        <v>19.61009865076835</v>
      </c>
      <c r="BR60" s="177">
        <f t="shared" si="55"/>
        <v>-17.277718309000079</v>
      </c>
      <c r="BS60" s="177">
        <f t="shared" ca="1" si="55"/>
        <v>37.083692494608499</v>
      </c>
      <c r="BT60" s="177">
        <f t="shared" ca="1" si="55"/>
        <v>276.53044107256233</v>
      </c>
      <c r="BU60" s="177">
        <f t="shared" ca="1" si="55"/>
        <v>258.30228092044592</v>
      </c>
      <c r="BV60" s="177">
        <f t="shared" ca="1" si="55"/>
        <v>549.28280154360891</v>
      </c>
      <c r="BW60" s="177">
        <f t="shared" ca="1" si="55"/>
        <v>789.20413345454517</v>
      </c>
      <c r="BX60" s="177">
        <f t="shared" ca="1" si="55"/>
        <v>1415.391225655746</v>
      </c>
      <c r="BY60" s="177">
        <f t="shared" ca="1" si="55"/>
        <v>959.04175221476362</v>
      </c>
    </row>
  </sheetData>
  <hyperlinks>
    <hyperlink ref="B3" r:id="rId1" xr:uid="{6C35C238-B331-45EF-B66B-63E7A554520D}"/>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74C95-F1BE-4882-B6CC-86E15A82EEDF}">
  <dimension ref="A1:BC133"/>
  <sheetViews>
    <sheetView zoomScale="80" zoomScaleNormal="80" workbookViewId="0">
      <pane xSplit="1" ySplit="7" topLeftCell="B41" activePane="bottomRight" state="frozen"/>
      <selection pane="topRight" activeCell="B1" sqref="B1"/>
      <selection pane="bottomLeft" activeCell="A11" sqref="A11"/>
      <selection pane="bottomRight" activeCell="AN47" sqref="AN47"/>
    </sheetView>
  </sheetViews>
  <sheetFormatPr defaultColWidth="9.109375" defaultRowHeight="14.4" x14ac:dyDescent="0.3"/>
  <cols>
    <col min="1" max="1" width="13.6640625" bestFit="1" customWidth="1"/>
    <col min="2" max="2" width="10.6640625" bestFit="1" customWidth="1"/>
    <col min="3" max="11" width="9.6640625" bestFit="1" customWidth="1"/>
    <col min="12" max="12" width="9.6640625" customWidth="1"/>
    <col min="13" max="13" width="10.44140625" customWidth="1"/>
    <col min="14" max="14" width="9.33203125" customWidth="1"/>
    <col min="15" max="15" width="10.109375" customWidth="1"/>
    <col min="16" max="16" width="13" customWidth="1"/>
    <col min="17" max="17" width="12.5546875" customWidth="1"/>
    <col min="18" max="18" width="10.5546875" customWidth="1"/>
    <col min="19" max="24" width="8.5546875" bestFit="1" customWidth="1"/>
    <col min="25" max="54" width="9.5546875" bestFit="1" customWidth="1"/>
  </cols>
  <sheetData>
    <row r="1" spans="1:54" x14ac:dyDescent="0.3">
      <c r="A1" t="s">
        <v>695</v>
      </c>
      <c r="C1">
        <f>B3+D3+F3+H3+J3+M3+O3+Q3+S3</f>
        <v>100</v>
      </c>
    </row>
    <row r="2" spans="1:54" x14ac:dyDescent="0.3">
      <c r="L2" s="574" t="s">
        <v>757</v>
      </c>
      <c r="M2" s="574"/>
      <c r="N2" s="574"/>
      <c r="O2" s="574"/>
      <c r="P2" s="574"/>
      <c r="Q2" s="574"/>
    </row>
    <row r="3" spans="1:54" x14ac:dyDescent="0.3">
      <c r="A3" t="s">
        <v>426</v>
      </c>
      <c r="B3" s="173">
        <v>15</v>
      </c>
      <c r="C3" t="s">
        <v>694</v>
      </c>
      <c r="D3" s="173">
        <v>10</v>
      </c>
      <c r="E3" t="s">
        <v>693</v>
      </c>
      <c r="F3" s="173">
        <v>10</v>
      </c>
      <c r="G3" t="s">
        <v>270</v>
      </c>
      <c r="H3" s="173">
        <v>10</v>
      </c>
      <c r="I3" t="s">
        <v>691</v>
      </c>
      <c r="J3" s="173">
        <v>15</v>
      </c>
      <c r="L3" t="s">
        <v>86</v>
      </c>
      <c r="M3" s="173">
        <v>10</v>
      </c>
      <c r="N3" t="s">
        <v>682</v>
      </c>
      <c r="O3" s="173">
        <v>10</v>
      </c>
      <c r="P3" t="s">
        <v>89</v>
      </c>
      <c r="Q3" s="173">
        <v>5</v>
      </c>
      <c r="R3" t="s">
        <v>732</v>
      </c>
      <c r="S3" s="173">
        <v>15</v>
      </c>
    </row>
    <row r="6" spans="1:54" x14ac:dyDescent="0.3">
      <c r="B6" s="275" t="str">
        <f>'ACS SSI'!B11</f>
        <v>Actual</v>
      </c>
      <c r="C6" s="275" t="str">
        <f>'ACS SSI'!C11</f>
        <v>Actual</v>
      </c>
      <c r="D6" s="275" t="str">
        <f>'ACS SSI'!D11</f>
        <v>Actual</v>
      </c>
      <c r="E6" s="275" t="str">
        <f>'ACS SSI'!E11</f>
        <v>Actual</v>
      </c>
      <c r="F6" s="275" t="str">
        <f>'ACS SSI'!F11</f>
        <v>Actual</v>
      </c>
      <c r="G6" s="275" t="str">
        <f>'ACS SSI'!G11</f>
        <v>Actual</v>
      </c>
      <c r="H6" s="275" t="str">
        <f>'ACS SSI'!H11</f>
        <v>Actual</v>
      </c>
      <c r="I6" s="275" t="str">
        <f>'ACS SSI'!I11</f>
        <v>Fcst</v>
      </c>
      <c r="J6" s="275" t="str">
        <f>'ACS SSI'!J11</f>
        <v>Fcst</v>
      </c>
      <c r="K6" s="275" t="str">
        <f>'ACS SSI'!K11</f>
        <v>Fcst</v>
      </c>
      <c r="L6" s="275" t="str">
        <f>'ACS SSI'!L11</f>
        <v>Fcst</v>
      </c>
      <c r="M6" s="275" t="str">
        <f>'ACS SSI'!M11</f>
        <v>Fcst</v>
      </c>
      <c r="N6" s="275" t="str">
        <f>'ACS SSI'!N11</f>
        <v>Fcst</v>
      </c>
      <c r="O6" s="275" t="str">
        <f>'ACS SSI'!O11</f>
        <v>Fcst</v>
      </c>
      <c r="P6" s="275" t="str">
        <f>'ACS SSI'!P11</f>
        <v>Fcst</v>
      </c>
      <c r="Q6" s="275" t="str">
        <f>'ACS SSI'!Q11</f>
        <v>Fcst</v>
      </c>
      <c r="R6" s="275" t="str">
        <f>'ACS SSI'!R11</f>
        <v>Fcst</v>
      </c>
      <c r="S6" s="275" t="str">
        <f>'ACS SSI'!S11</f>
        <v>Fcst</v>
      </c>
      <c r="T6" s="275" t="str">
        <f>'ACS SSI'!T11</f>
        <v>Fcst</v>
      </c>
      <c r="U6" s="275" t="str">
        <f>'ACS SSI'!U11</f>
        <v>Fcst</v>
      </c>
      <c r="V6" s="275" t="str">
        <f>'ACS SSI'!V11</f>
        <v>Fcst</v>
      </c>
      <c r="W6" s="275" t="str">
        <f>'ACS SSI'!W11</f>
        <v>Fcst</v>
      </c>
      <c r="X6" s="275" t="str">
        <f>'ACS SSI'!X11</f>
        <v>Fcst</v>
      </c>
      <c r="Y6" s="275" t="str">
        <f>'ACS SSI'!Y11</f>
        <v>Fcst</v>
      </c>
      <c r="Z6" s="275" t="str">
        <f>'ACS SSI'!Z11</f>
        <v>Fcst</v>
      </c>
      <c r="AA6" s="275" t="str">
        <f>'ACS SSI'!AA11</f>
        <v>Fcst</v>
      </c>
      <c r="AB6" s="275" t="str">
        <f>'ACS SSI'!AB11</f>
        <v>Fcst</v>
      </c>
      <c r="AC6" s="275" t="str">
        <f>'ACS SSI'!AC11</f>
        <v>Fcst</v>
      </c>
      <c r="AD6" s="275" t="str">
        <f>'ACS SSI'!AD11</f>
        <v>Fcst</v>
      </c>
      <c r="AE6" s="275" t="str">
        <f>'ACS SSI'!AE11</f>
        <v>Fcst</v>
      </c>
      <c r="AF6" s="275" t="str">
        <f>'ACS SSI'!AF11</f>
        <v>Fcst</v>
      </c>
      <c r="AG6" s="275" t="str">
        <f>'ACS SSI'!AG11</f>
        <v>Fcst</v>
      </c>
      <c r="AH6" s="275" t="str">
        <f>'ACS SSI'!AH11</f>
        <v>Fcst</v>
      </c>
      <c r="AI6" s="275" t="str">
        <f>'ACS SSI'!AI11</f>
        <v>Fcst</v>
      </c>
      <c r="AJ6" s="275" t="str">
        <f>'ACS SSI'!AJ11</f>
        <v>Fcst</v>
      </c>
      <c r="AK6" s="275" t="str">
        <f>'ACS SSI'!AK11</f>
        <v>Fcst</v>
      </c>
      <c r="AL6" s="275" t="str">
        <f>'ACS SSI'!AL11</f>
        <v>Fcst</v>
      </c>
      <c r="AM6" s="275" t="str">
        <f>'ACS SSI'!AM11</f>
        <v>Fcst</v>
      </c>
      <c r="AN6" s="275" t="str">
        <f>'ACS SSI'!AN11</f>
        <v>Fcst</v>
      </c>
      <c r="AO6" s="275" t="str">
        <f>'ACS SSI'!AO11</f>
        <v>Fcst</v>
      </c>
      <c r="AP6" s="275" t="str">
        <f>'ACS SSI'!AP11</f>
        <v>Fcst</v>
      </c>
      <c r="AQ6" s="275" t="str">
        <f>'ACS SSI'!AQ11</f>
        <v>Fcst</v>
      </c>
      <c r="AR6" s="275" t="str">
        <f>'ACS SSI'!AR11</f>
        <v>Fcst</v>
      </c>
      <c r="AS6" s="275" t="str">
        <f>'ACS SSI'!AS11</f>
        <v>Fcst</v>
      </c>
      <c r="AT6" s="275" t="str">
        <f>'ACS SSI'!AT11</f>
        <v>Fcst</v>
      </c>
      <c r="AU6" s="275" t="str">
        <f>'ACS SSI'!AU11</f>
        <v>Fcst</v>
      </c>
      <c r="AV6" s="275" t="str">
        <f>'ACS SSI'!AV11</f>
        <v>Fcst</v>
      </c>
      <c r="AW6" s="275" t="str">
        <f>'ACS SSI'!AW11</f>
        <v>Fcst</v>
      </c>
      <c r="AX6" s="275" t="str">
        <f>'ACS SSI'!AX11</f>
        <v>Fcst</v>
      </c>
      <c r="AY6" s="275" t="str">
        <f>'ACS SSI'!AY11</f>
        <v>Fcst</v>
      </c>
      <c r="AZ6" s="275" t="str">
        <f>'ACS SSI'!AZ11</f>
        <v>Fcst</v>
      </c>
      <c r="BA6" s="275" t="str">
        <f>'ACS SSI'!BA11</f>
        <v>Fcst</v>
      </c>
      <c r="BB6" s="275" t="str">
        <f>'ACS SSI'!BB11</f>
        <v>Fcst</v>
      </c>
    </row>
    <row r="7" spans="1:54" x14ac:dyDescent="0.3">
      <c r="B7" s="264">
        <f>'ACS SSI'!B12</f>
        <v>44682</v>
      </c>
      <c r="C7" s="264">
        <f>'ACS SSI'!C12</f>
        <v>44713</v>
      </c>
      <c r="D7" s="264">
        <f>'ACS SSI'!D12</f>
        <v>44743</v>
      </c>
      <c r="E7" s="264">
        <f>'ACS SSI'!E12</f>
        <v>44774</v>
      </c>
      <c r="F7" s="264">
        <f>'ACS SSI'!F12</f>
        <v>44805</v>
      </c>
      <c r="G7" s="264">
        <f>'ACS SSI'!G12</f>
        <v>44835</v>
      </c>
      <c r="H7" s="264">
        <f>'ACS SSI'!H12</f>
        <v>44866</v>
      </c>
      <c r="I7" s="264">
        <f>'ACS SSI'!I12</f>
        <v>44896</v>
      </c>
      <c r="J7" s="264">
        <f>'ACS SSI'!J12</f>
        <v>44927</v>
      </c>
      <c r="K7" s="264">
        <f>'ACS SSI'!K12</f>
        <v>44958</v>
      </c>
      <c r="L7" s="264">
        <f>'ACS SSI'!L12</f>
        <v>44986</v>
      </c>
      <c r="M7" s="264">
        <f>'ACS SSI'!M12</f>
        <v>45017</v>
      </c>
      <c r="N7" s="264">
        <f>'ACS SSI'!N12</f>
        <v>45047</v>
      </c>
      <c r="O7" s="264">
        <f>'ACS SSI'!O12</f>
        <v>45078</v>
      </c>
      <c r="P7" s="264">
        <f>'ACS SSI'!P12</f>
        <v>45108</v>
      </c>
      <c r="Q7" s="264">
        <f>'ACS SSI'!Q12</f>
        <v>45139</v>
      </c>
      <c r="R7" s="264">
        <f>'ACS SSI'!R12</f>
        <v>45170</v>
      </c>
      <c r="S7" s="264">
        <f>'ACS SSI'!S12</f>
        <v>45200</v>
      </c>
      <c r="T7" s="264">
        <f>'ACS SSI'!T12</f>
        <v>45231</v>
      </c>
      <c r="U7" s="264">
        <f>'ACS SSI'!U12</f>
        <v>45261</v>
      </c>
      <c r="V7" s="264">
        <f>'ACS SSI'!V12</f>
        <v>45292</v>
      </c>
      <c r="W7" s="264">
        <f>'ACS SSI'!W12</f>
        <v>45323</v>
      </c>
      <c r="X7" s="264">
        <f>'ACS SSI'!X12</f>
        <v>45352</v>
      </c>
      <c r="Y7" s="264">
        <f>'ACS SSI'!Y12</f>
        <v>45383</v>
      </c>
      <c r="Z7" s="264">
        <f>'ACS SSI'!Z12</f>
        <v>45413</v>
      </c>
      <c r="AA7" s="264">
        <f>'ACS SSI'!AA12</f>
        <v>45444</v>
      </c>
      <c r="AB7" s="264">
        <f>'ACS SSI'!AB12</f>
        <v>45474</v>
      </c>
      <c r="AC7" s="264">
        <f>'ACS SSI'!AC12</f>
        <v>45505</v>
      </c>
      <c r="AD7" s="264">
        <f>'ACS SSI'!AD12</f>
        <v>45536</v>
      </c>
      <c r="AE7" s="264">
        <f>'ACS SSI'!AE12</f>
        <v>45566</v>
      </c>
      <c r="AF7" s="264">
        <f>'ACS SSI'!AF12</f>
        <v>45597</v>
      </c>
      <c r="AG7" s="264">
        <f>'ACS SSI'!AG12</f>
        <v>45627</v>
      </c>
      <c r="AH7" s="264">
        <f>'ACS SSI'!AH12</f>
        <v>45658</v>
      </c>
      <c r="AI7" s="264">
        <f>'ACS SSI'!AI12</f>
        <v>45689</v>
      </c>
      <c r="AJ7" s="264">
        <f>'ACS SSI'!AJ12</f>
        <v>45717</v>
      </c>
      <c r="AK7" s="264">
        <f>'ACS SSI'!AK12</f>
        <v>45748</v>
      </c>
      <c r="AL7" s="264">
        <f>'ACS SSI'!AL12</f>
        <v>45778</v>
      </c>
      <c r="AM7" s="264">
        <f>'ACS SSI'!AM12</f>
        <v>45809</v>
      </c>
      <c r="AN7" s="264">
        <f>'ACS SSI'!AN12</f>
        <v>45839</v>
      </c>
      <c r="AO7" s="264">
        <f>'ACS SSI'!AO12</f>
        <v>45870</v>
      </c>
      <c r="AP7" s="264">
        <f>'ACS SSI'!AP12</f>
        <v>45901</v>
      </c>
      <c r="AQ7" s="264">
        <f>'ACS SSI'!AQ12</f>
        <v>45931</v>
      </c>
      <c r="AR7" s="264">
        <f>'ACS SSI'!AR12</f>
        <v>45962</v>
      </c>
      <c r="AS7" s="264">
        <f>'ACS SSI'!AS12</f>
        <v>45992</v>
      </c>
      <c r="AT7" s="264">
        <f>'ACS SSI'!AT12</f>
        <v>46023</v>
      </c>
      <c r="AU7" s="264">
        <f>'ACS SSI'!AU12</f>
        <v>46054</v>
      </c>
      <c r="AV7" s="264">
        <f>'ACS SSI'!AV12</f>
        <v>46082</v>
      </c>
      <c r="AW7" s="264">
        <f>'ACS SSI'!AW12</f>
        <v>46113</v>
      </c>
      <c r="AX7" s="264">
        <f>'ACS SSI'!AX12</f>
        <v>46143</v>
      </c>
      <c r="AY7" s="264">
        <f>'ACS SSI'!AY12</f>
        <v>46174</v>
      </c>
      <c r="AZ7" s="264">
        <f>'ACS SSI'!AZ12</f>
        <v>46204</v>
      </c>
      <c r="BA7" s="264">
        <f>'ACS SSI'!BA12</f>
        <v>46235</v>
      </c>
      <c r="BB7" s="264">
        <f>'ACS SSI'!BB12</f>
        <v>46266</v>
      </c>
    </row>
    <row r="9" spans="1:54" x14ac:dyDescent="0.3">
      <c r="A9" t="s">
        <v>426</v>
      </c>
      <c r="B9" s="238">
        <f t="shared" ref="B9:G9" si="0">B27</f>
        <v>0</v>
      </c>
      <c r="C9" s="238">
        <f t="shared" si="0"/>
        <v>0</v>
      </c>
      <c r="D9" s="238">
        <f t="shared" si="0"/>
        <v>0</v>
      </c>
      <c r="E9" s="238">
        <f t="shared" si="0"/>
        <v>0</v>
      </c>
      <c r="F9" s="238">
        <f t="shared" si="0"/>
        <v>0</v>
      </c>
      <c r="G9" s="238">
        <f t="shared" si="0"/>
        <v>5</v>
      </c>
      <c r="H9" s="238">
        <f t="shared" ref="H9:BB9" si="1">H27</f>
        <v>10</v>
      </c>
      <c r="I9" s="238">
        <f t="shared" si="1"/>
        <v>15</v>
      </c>
      <c r="J9" s="238">
        <f t="shared" si="1"/>
        <v>15</v>
      </c>
      <c r="K9" s="238">
        <f t="shared" si="1"/>
        <v>15</v>
      </c>
      <c r="L9" s="238">
        <f t="shared" si="1"/>
        <v>15</v>
      </c>
      <c r="M9" s="238">
        <f t="shared" si="1"/>
        <v>15</v>
      </c>
      <c r="N9" s="238">
        <f t="shared" si="1"/>
        <v>15</v>
      </c>
      <c r="O9" s="238">
        <f t="shared" si="1"/>
        <v>15</v>
      </c>
      <c r="P9" s="238">
        <f t="shared" si="1"/>
        <v>15</v>
      </c>
      <c r="Q9" s="238">
        <f t="shared" si="1"/>
        <v>15</v>
      </c>
      <c r="R9" s="238">
        <f t="shared" si="1"/>
        <v>15</v>
      </c>
      <c r="S9" s="238">
        <f>S27</f>
        <v>15</v>
      </c>
      <c r="T9" s="238">
        <f t="shared" si="1"/>
        <v>15</v>
      </c>
      <c r="U9" s="238">
        <f t="shared" si="1"/>
        <v>15</v>
      </c>
      <c r="V9" s="238">
        <f t="shared" si="1"/>
        <v>15</v>
      </c>
      <c r="W9" s="238">
        <f t="shared" si="1"/>
        <v>15</v>
      </c>
      <c r="X9" s="238">
        <f t="shared" si="1"/>
        <v>15</v>
      </c>
      <c r="Y9" s="238">
        <f t="shared" si="1"/>
        <v>15</v>
      </c>
      <c r="Z9" s="238">
        <f t="shared" si="1"/>
        <v>15</v>
      </c>
      <c r="AA9" s="238">
        <f t="shared" si="1"/>
        <v>15</v>
      </c>
      <c r="AB9" s="238">
        <f t="shared" si="1"/>
        <v>15</v>
      </c>
      <c r="AC9" s="238">
        <f t="shared" si="1"/>
        <v>15</v>
      </c>
      <c r="AD9" s="238">
        <f t="shared" si="1"/>
        <v>15</v>
      </c>
      <c r="AE9" s="238">
        <f t="shared" si="1"/>
        <v>15</v>
      </c>
      <c r="AF9" s="238">
        <f t="shared" si="1"/>
        <v>15</v>
      </c>
      <c r="AG9" s="238">
        <f t="shared" si="1"/>
        <v>15</v>
      </c>
      <c r="AH9" s="238">
        <f t="shared" si="1"/>
        <v>15</v>
      </c>
      <c r="AI9" s="238">
        <f t="shared" si="1"/>
        <v>15</v>
      </c>
      <c r="AJ9" s="238">
        <f t="shared" si="1"/>
        <v>15</v>
      </c>
      <c r="AK9" s="238">
        <f t="shared" si="1"/>
        <v>15</v>
      </c>
      <c r="AL9" s="238">
        <f t="shared" si="1"/>
        <v>15</v>
      </c>
      <c r="AM9" s="238">
        <f t="shared" si="1"/>
        <v>15</v>
      </c>
      <c r="AN9" s="238">
        <f t="shared" si="1"/>
        <v>15</v>
      </c>
      <c r="AO9" s="238">
        <f t="shared" si="1"/>
        <v>15</v>
      </c>
      <c r="AP9" s="238">
        <f t="shared" si="1"/>
        <v>15</v>
      </c>
      <c r="AQ9" s="238">
        <f t="shared" si="1"/>
        <v>15</v>
      </c>
      <c r="AR9" s="238">
        <f t="shared" si="1"/>
        <v>15</v>
      </c>
      <c r="AS9" s="238">
        <f t="shared" si="1"/>
        <v>15</v>
      </c>
      <c r="AT9" s="238">
        <f t="shared" si="1"/>
        <v>15</v>
      </c>
      <c r="AU9" s="238">
        <f t="shared" si="1"/>
        <v>15</v>
      </c>
      <c r="AV9" s="238">
        <f t="shared" si="1"/>
        <v>15</v>
      </c>
      <c r="AW9" s="238">
        <f t="shared" si="1"/>
        <v>15</v>
      </c>
      <c r="AX9" s="238">
        <f t="shared" si="1"/>
        <v>15</v>
      </c>
      <c r="AY9" s="238">
        <f t="shared" si="1"/>
        <v>15</v>
      </c>
      <c r="AZ9" s="238">
        <f t="shared" si="1"/>
        <v>15</v>
      </c>
      <c r="BA9" s="238">
        <f t="shared" si="1"/>
        <v>15</v>
      </c>
      <c r="BB9" s="238">
        <f t="shared" si="1"/>
        <v>15</v>
      </c>
    </row>
    <row r="10" spans="1:54" x14ac:dyDescent="0.3">
      <c r="A10" t="s">
        <v>728</v>
      </c>
      <c r="B10" s="238">
        <f>B94</f>
        <v>0</v>
      </c>
      <c r="C10" s="238">
        <f t="shared" ref="C10:G10" si="2">C94</f>
        <v>0</v>
      </c>
      <c r="D10" s="238">
        <f t="shared" si="2"/>
        <v>0</v>
      </c>
      <c r="E10" s="238">
        <f t="shared" si="2"/>
        <v>0</v>
      </c>
      <c r="F10" s="238">
        <f t="shared" si="2"/>
        <v>0</v>
      </c>
      <c r="G10" s="238">
        <f t="shared" si="2"/>
        <v>5</v>
      </c>
      <c r="H10" s="238">
        <f t="shared" ref="H10:BB10" si="3">H94</f>
        <v>5</v>
      </c>
      <c r="I10" s="238">
        <f t="shared" si="3"/>
        <v>15</v>
      </c>
      <c r="J10" s="238">
        <f t="shared" si="3"/>
        <v>15</v>
      </c>
      <c r="K10" s="238">
        <f t="shared" si="3"/>
        <v>15</v>
      </c>
      <c r="L10" s="238">
        <f t="shared" si="3"/>
        <v>15</v>
      </c>
      <c r="M10" s="238">
        <f t="shared" si="3"/>
        <v>15</v>
      </c>
      <c r="N10" s="238">
        <f t="shared" si="3"/>
        <v>15</v>
      </c>
      <c r="O10" s="238">
        <f t="shared" si="3"/>
        <v>15</v>
      </c>
      <c r="P10" s="238">
        <f t="shared" si="3"/>
        <v>15</v>
      </c>
      <c r="Q10" s="238">
        <f t="shared" si="3"/>
        <v>15</v>
      </c>
      <c r="R10" s="238">
        <f t="shared" si="3"/>
        <v>15</v>
      </c>
      <c r="S10" s="238">
        <f t="shared" si="3"/>
        <v>15</v>
      </c>
      <c r="T10" s="238">
        <f t="shared" si="3"/>
        <v>15</v>
      </c>
      <c r="U10" s="238">
        <f t="shared" si="3"/>
        <v>15</v>
      </c>
      <c r="V10" s="238">
        <f t="shared" si="3"/>
        <v>15</v>
      </c>
      <c r="W10" s="238">
        <f t="shared" si="3"/>
        <v>15</v>
      </c>
      <c r="X10" s="238">
        <f t="shared" si="3"/>
        <v>15</v>
      </c>
      <c r="Y10" s="238">
        <f t="shared" si="3"/>
        <v>15</v>
      </c>
      <c r="Z10" s="238">
        <f t="shared" si="3"/>
        <v>15</v>
      </c>
      <c r="AA10" s="238">
        <f t="shared" si="3"/>
        <v>15</v>
      </c>
      <c r="AB10" s="238">
        <f t="shared" si="3"/>
        <v>15</v>
      </c>
      <c r="AC10" s="238">
        <f t="shared" si="3"/>
        <v>15</v>
      </c>
      <c r="AD10" s="238">
        <f t="shared" si="3"/>
        <v>15</v>
      </c>
      <c r="AE10" s="238">
        <f t="shared" si="3"/>
        <v>15</v>
      </c>
      <c r="AF10" s="238">
        <f t="shared" si="3"/>
        <v>15</v>
      </c>
      <c r="AG10" s="238">
        <f t="shared" si="3"/>
        <v>15</v>
      </c>
      <c r="AH10" s="238">
        <f t="shared" si="3"/>
        <v>15</v>
      </c>
      <c r="AI10" s="238">
        <f t="shared" si="3"/>
        <v>15</v>
      </c>
      <c r="AJ10" s="238">
        <f t="shared" si="3"/>
        <v>15</v>
      </c>
      <c r="AK10" s="238">
        <f t="shared" si="3"/>
        <v>15</v>
      </c>
      <c r="AL10" s="238">
        <f t="shared" si="3"/>
        <v>15</v>
      </c>
      <c r="AM10" s="238">
        <f t="shared" si="3"/>
        <v>15</v>
      </c>
      <c r="AN10" s="238">
        <f t="shared" si="3"/>
        <v>15</v>
      </c>
      <c r="AO10" s="238">
        <f t="shared" si="3"/>
        <v>15</v>
      </c>
      <c r="AP10" s="238">
        <f t="shared" si="3"/>
        <v>15</v>
      </c>
      <c r="AQ10" s="238">
        <f t="shared" si="3"/>
        <v>15</v>
      </c>
      <c r="AR10" s="238">
        <f t="shared" si="3"/>
        <v>15</v>
      </c>
      <c r="AS10" s="238">
        <f t="shared" si="3"/>
        <v>15</v>
      </c>
      <c r="AT10" s="238">
        <f t="shared" si="3"/>
        <v>15</v>
      </c>
      <c r="AU10" s="238">
        <f t="shared" si="3"/>
        <v>15</v>
      </c>
      <c r="AV10" s="238">
        <f t="shared" si="3"/>
        <v>15</v>
      </c>
      <c r="AW10" s="238">
        <f t="shared" si="3"/>
        <v>15</v>
      </c>
      <c r="AX10" s="238">
        <f t="shared" si="3"/>
        <v>15</v>
      </c>
      <c r="AY10" s="238">
        <f t="shared" si="3"/>
        <v>15</v>
      </c>
      <c r="AZ10" s="238">
        <f t="shared" si="3"/>
        <v>15</v>
      </c>
      <c r="BA10" s="238">
        <f t="shared" si="3"/>
        <v>15</v>
      </c>
      <c r="BB10" s="238">
        <f t="shared" si="3"/>
        <v>15</v>
      </c>
    </row>
    <row r="11" spans="1:54" x14ac:dyDescent="0.3">
      <c r="A11" t="s">
        <v>694</v>
      </c>
      <c r="B11" s="238">
        <f t="shared" ref="B11:G11" si="4">B35</f>
        <v>0</v>
      </c>
      <c r="C11" s="238">
        <f t="shared" si="4"/>
        <v>0</v>
      </c>
      <c r="D11" s="238">
        <f t="shared" si="4"/>
        <v>0</v>
      </c>
      <c r="E11" s="238">
        <f t="shared" si="4"/>
        <v>0</v>
      </c>
      <c r="F11" s="238">
        <f t="shared" si="4"/>
        <v>0</v>
      </c>
      <c r="G11" s="238">
        <f t="shared" si="4"/>
        <v>0</v>
      </c>
      <c r="H11" s="238">
        <f t="shared" ref="H11:BB11" si="5">H35</f>
        <v>0</v>
      </c>
      <c r="I11" s="238">
        <f t="shared" si="5"/>
        <v>0</v>
      </c>
      <c r="J11" s="238">
        <f t="shared" si="5"/>
        <v>0</v>
      </c>
      <c r="K11" s="238">
        <f t="shared" si="5"/>
        <v>0</v>
      </c>
      <c r="L11" s="238">
        <f t="shared" si="5"/>
        <v>0</v>
      </c>
      <c r="M11" s="238">
        <f t="shared" si="5"/>
        <v>3.3333333333333335</v>
      </c>
      <c r="N11" s="238">
        <f t="shared" si="5"/>
        <v>6.666666666666667</v>
      </c>
      <c r="O11" s="238">
        <f t="shared" si="5"/>
        <v>0</v>
      </c>
      <c r="P11" s="238">
        <f t="shared" si="5"/>
        <v>0</v>
      </c>
      <c r="Q11" s="238">
        <f t="shared" si="5"/>
        <v>0</v>
      </c>
      <c r="R11" s="238">
        <f t="shared" si="5"/>
        <v>0</v>
      </c>
      <c r="S11" s="238">
        <f t="shared" si="5"/>
        <v>3.3333333333333335</v>
      </c>
      <c r="T11" s="238">
        <f t="shared" si="5"/>
        <v>6.666666666666667</v>
      </c>
      <c r="U11" s="238">
        <f t="shared" si="5"/>
        <v>10</v>
      </c>
      <c r="V11" s="238">
        <f t="shared" si="5"/>
        <v>10</v>
      </c>
      <c r="W11" s="238">
        <f t="shared" si="5"/>
        <v>10</v>
      </c>
      <c r="X11" s="238">
        <f t="shared" si="5"/>
        <v>10</v>
      </c>
      <c r="Y11" s="238">
        <f t="shared" si="5"/>
        <v>10</v>
      </c>
      <c r="Z11" s="238">
        <f t="shared" si="5"/>
        <v>10</v>
      </c>
      <c r="AA11" s="238">
        <f t="shared" si="5"/>
        <v>10</v>
      </c>
      <c r="AB11" s="238">
        <f t="shared" si="5"/>
        <v>10</v>
      </c>
      <c r="AC11" s="238">
        <f t="shared" si="5"/>
        <v>10</v>
      </c>
      <c r="AD11" s="238">
        <f t="shared" si="5"/>
        <v>10</v>
      </c>
      <c r="AE11" s="238">
        <f t="shared" si="5"/>
        <v>10</v>
      </c>
      <c r="AF11" s="238">
        <f t="shared" si="5"/>
        <v>10</v>
      </c>
      <c r="AG11" s="238">
        <f t="shared" si="5"/>
        <v>10</v>
      </c>
      <c r="AH11" s="238">
        <f t="shared" si="5"/>
        <v>10</v>
      </c>
      <c r="AI11" s="238">
        <f t="shared" si="5"/>
        <v>10</v>
      </c>
      <c r="AJ11" s="238">
        <f t="shared" si="5"/>
        <v>10</v>
      </c>
      <c r="AK11" s="238">
        <f t="shared" si="5"/>
        <v>10</v>
      </c>
      <c r="AL11" s="238">
        <f t="shared" si="5"/>
        <v>10</v>
      </c>
      <c r="AM11" s="238">
        <f t="shared" si="5"/>
        <v>10</v>
      </c>
      <c r="AN11" s="238">
        <f t="shared" si="5"/>
        <v>10</v>
      </c>
      <c r="AO11" s="238">
        <f t="shared" si="5"/>
        <v>10</v>
      </c>
      <c r="AP11" s="238">
        <f t="shared" si="5"/>
        <v>10</v>
      </c>
      <c r="AQ11" s="238">
        <f t="shared" si="5"/>
        <v>10</v>
      </c>
      <c r="AR11" s="238">
        <f t="shared" si="5"/>
        <v>10</v>
      </c>
      <c r="AS11" s="238">
        <f t="shared" si="5"/>
        <v>10</v>
      </c>
      <c r="AT11" s="238">
        <f t="shared" si="5"/>
        <v>10</v>
      </c>
      <c r="AU11" s="238">
        <f t="shared" si="5"/>
        <v>10</v>
      </c>
      <c r="AV11" s="238">
        <f t="shared" si="5"/>
        <v>10</v>
      </c>
      <c r="AW11" s="238">
        <f t="shared" si="5"/>
        <v>10</v>
      </c>
      <c r="AX11" s="238">
        <f t="shared" si="5"/>
        <v>10</v>
      </c>
      <c r="AY11" s="238">
        <f t="shared" si="5"/>
        <v>10</v>
      </c>
      <c r="AZ11" s="238">
        <f t="shared" si="5"/>
        <v>10</v>
      </c>
      <c r="BA11" s="238">
        <f t="shared" si="5"/>
        <v>10</v>
      </c>
      <c r="BB11" s="238">
        <f t="shared" si="5"/>
        <v>10</v>
      </c>
    </row>
    <row r="12" spans="1:54" x14ac:dyDescent="0.3">
      <c r="A12" t="s">
        <v>693</v>
      </c>
      <c r="B12" s="238">
        <f t="shared" ref="B12:G12" si="6">B41</f>
        <v>0</v>
      </c>
      <c r="C12" s="238">
        <f t="shared" si="6"/>
        <v>0</v>
      </c>
      <c r="D12" s="238">
        <f t="shared" si="6"/>
        <v>0</v>
      </c>
      <c r="E12" s="238">
        <f t="shared" si="6"/>
        <v>0</v>
      </c>
      <c r="F12" s="238">
        <f t="shared" si="6"/>
        <v>0</v>
      </c>
      <c r="G12" s="238">
        <f t="shared" si="6"/>
        <v>0</v>
      </c>
      <c r="H12" s="238">
        <f t="shared" ref="H12:BB12" si="7">H41</f>
        <v>3.3333333333333335</v>
      </c>
      <c r="I12" s="238">
        <f t="shared" si="7"/>
        <v>3.3333333333333335</v>
      </c>
      <c r="J12" s="238">
        <f t="shared" si="7"/>
        <v>10</v>
      </c>
      <c r="K12" s="238">
        <f t="shared" si="7"/>
        <v>10</v>
      </c>
      <c r="L12" s="238">
        <f t="shared" si="7"/>
        <v>0</v>
      </c>
      <c r="M12" s="238">
        <f t="shared" si="7"/>
        <v>0</v>
      </c>
      <c r="N12" s="238">
        <f t="shared" si="7"/>
        <v>0</v>
      </c>
      <c r="O12" s="238">
        <f t="shared" si="7"/>
        <v>0</v>
      </c>
      <c r="P12" s="238">
        <f t="shared" si="7"/>
        <v>0</v>
      </c>
      <c r="Q12" s="238">
        <f t="shared" si="7"/>
        <v>0</v>
      </c>
      <c r="R12" s="238">
        <f t="shared" si="7"/>
        <v>0</v>
      </c>
      <c r="S12" s="238">
        <f t="shared" si="7"/>
        <v>0</v>
      </c>
      <c r="T12" s="238">
        <f t="shared" si="7"/>
        <v>0</v>
      </c>
      <c r="U12" s="238">
        <f t="shared" si="7"/>
        <v>3.3333333333333335</v>
      </c>
      <c r="V12" s="238">
        <f t="shared" si="7"/>
        <v>3.3333333333333335</v>
      </c>
      <c r="W12" s="238">
        <f t="shared" si="7"/>
        <v>10</v>
      </c>
      <c r="X12" s="238">
        <f t="shared" si="7"/>
        <v>10</v>
      </c>
      <c r="Y12" s="238">
        <f t="shared" si="7"/>
        <v>10</v>
      </c>
      <c r="Z12" s="238">
        <f t="shared" si="7"/>
        <v>10</v>
      </c>
      <c r="AA12" s="238">
        <f t="shared" si="7"/>
        <v>10</v>
      </c>
      <c r="AB12" s="238">
        <f t="shared" si="7"/>
        <v>10</v>
      </c>
      <c r="AC12" s="238">
        <f t="shared" si="7"/>
        <v>10</v>
      </c>
      <c r="AD12" s="238">
        <f t="shared" si="7"/>
        <v>10</v>
      </c>
      <c r="AE12" s="238">
        <f t="shared" si="7"/>
        <v>10</v>
      </c>
      <c r="AF12" s="238">
        <f t="shared" si="7"/>
        <v>10</v>
      </c>
      <c r="AG12" s="238">
        <f t="shared" si="7"/>
        <v>10</v>
      </c>
      <c r="AH12" s="238">
        <f t="shared" si="7"/>
        <v>10</v>
      </c>
      <c r="AI12" s="238">
        <f t="shared" si="7"/>
        <v>10</v>
      </c>
      <c r="AJ12" s="238">
        <f t="shared" si="7"/>
        <v>10</v>
      </c>
      <c r="AK12" s="238">
        <f t="shared" si="7"/>
        <v>10</v>
      </c>
      <c r="AL12" s="238">
        <f t="shared" si="7"/>
        <v>10</v>
      </c>
      <c r="AM12" s="238">
        <f t="shared" si="7"/>
        <v>10</v>
      </c>
      <c r="AN12" s="238">
        <f t="shared" si="7"/>
        <v>10</v>
      </c>
      <c r="AO12" s="238">
        <f t="shared" si="7"/>
        <v>10</v>
      </c>
      <c r="AP12" s="238">
        <f t="shared" si="7"/>
        <v>10</v>
      </c>
      <c r="AQ12" s="238">
        <f t="shared" si="7"/>
        <v>10</v>
      </c>
      <c r="AR12" s="238">
        <f t="shared" si="7"/>
        <v>10</v>
      </c>
      <c r="AS12" s="238">
        <f t="shared" si="7"/>
        <v>10</v>
      </c>
      <c r="AT12" s="238">
        <f t="shared" si="7"/>
        <v>10</v>
      </c>
      <c r="AU12" s="238">
        <f t="shared" si="7"/>
        <v>10</v>
      </c>
      <c r="AV12" s="238">
        <f t="shared" si="7"/>
        <v>10</v>
      </c>
      <c r="AW12" s="238">
        <f t="shared" si="7"/>
        <v>10</v>
      </c>
      <c r="AX12" s="238">
        <f t="shared" si="7"/>
        <v>10</v>
      </c>
      <c r="AY12" s="238">
        <f t="shared" si="7"/>
        <v>10</v>
      </c>
      <c r="AZ12" s="238">
        <f t="shared" si="7"/>
        <v>10</v>
      </c>
      <c r="BA12" s="238">
        <f t="shared" si="7"/>
        <v>10</v>
      </c>
      <c r="BB12" s="238">
        <f t="shared" si="7"/>
        <v>10</v>
      </c>
    </row>
    <row r="13" spans="1:54" x14ac:dyDescent="0.3">
      <c r="A13" t="s">
        <v>692</v>
      </c>
      <c r="B13" s="238">
        <f t="shared" ref="B13:G13" si="8">B50</f>
        <v>0</v>
      </c>
      <c r="C13" s="238">
        <f t="shared" si="8"/>
        <v>0</v>
      </c>
      <c r="D13" s="238">
        <f t="shared" si="8"/>
        <v>0</v>
      </c>
      <c r="E13" s="238">
        <f t="shared" si="8"/>
        <v>0</v>
      </c>
      <c r="F13" s="238">
        <f t="shared" si="8"/>
        <v>0</v>
      </c>
      <c r="G13" s="238">
        <f t="shared" si="8"/>
        <v>0</v>
      </c>
      <c r="H13" s="238">
        <f t="shared" ref="H13:BB13" si="9">H50</f>
        <v>0</v>
      </c>
      <c r="I13" s="238">
        <f t="shared" si="9"/>
        <v>0</v>
      </c>
      <c r="J13" s="238">
        <f t="shared" si="9"/>
        <v>0</v>
      </c>
      <c r="K13" s="238">
        <f t="shared" si="9"/>
        <v>0</v>
      </c>
      <c r="L13" s="238">
        <f t="shared" si="9"/>
        <v>0</v>
      </c>
      <c r="M13" s="238">
        <f t="shared" si="9"/>
        <v>3.3333333333333335</v>
      </c>
      <c r="N13" s="238">
        <f t="shared" si="9"/>
        <v>6.666666666666667</v>
      </c>
      <c r="O13" s="238">
        <f t="shared" si="9"/>
        <v>0</v>
      </c>
      <c r="P13" s="238">
        <f t="shared" si="9"/>
        <v>0</v>
      </c>
      <c r="Q13" s="238">
        <f t="shared" si="9"/>
        <v>0</v>
      </c>
      <c r="R13" s="238">
        <f t="shared" si="9"/>
        <v>0</v>
      </c>
      <c r="S13" s="238">
        <f t="shared" si="9"/>
        <v>3.3333333333333335</v>
      </c>
      <c r="T13" s="238">
        <f t="shared" si="9"/>
        <v>6.666666666666667</v>
      </c>
      <c r="U13" s="238">
        <f t="shared" si="9"/>
        <v>10</v>
      </c>
      <c r="V13" s="238">
        <f t="shared" si="9"/>
        <v>10</v>
      </c>
      <c r="W13" s="238">
        <f t="shared" si="9"/>
        <v>10</v>
      </c>
      <c r="X13" s="238">
        <f t="shared" si="9"/>
        <v>10</v>
      </c>
      <c r="Y13" s="238">
        <f t="shared" si="9"/>
        <v>10</v>
      </c>
      <c r="Z13" s="238">
        <f t="shared" si="9"/>
        <v>10</v>
      </c>
      <c r="AA13" s="238">
        <f t="shared" si="9"/>
        <v>10</v>
      </c>
      <c r="AB13" s="238">
        <f t="shared" si="9"/>
        <v>10</v>
      </c>
      <c r="AC13" s="238">
        <f t="shared" si="9"/>
        <v>10</v>
      </c>
      <c r="AD13" s="238">
        <f t="shared" si="9"/>
        <v>10</v>
      </c>
      <c r="AE13" s="238">
        <f t="shared" si="9"/>
        <v>10</v>
      </c>
      <c r="AF13" s="238">
        <f t="shared" si="9"/>
        <v>10</v>
      </c>
      <c r="AG13" s="238">
        <f t="shared" si="9"/>
        <v>10</v>
      </c>
      <c r="AH13" s="238">
        <f t="shared" si="9"/>
        <v>10</v>
      </c>
      <c r="AI13" s="238">
        <f t="shared" si="9"/>
        <v>10</v>
      </c>
      <c r="AJ13" s="238">
        <f t="shared" si="9"/>
        <v>10</v>
      </c>
      <c r="AK13" s="238">
        <f t="shared" si="9"/>
        <v>10</v>
      </c>
      <c r="AL13" s="238">
        <f t="shared" si="9"/>
        <v>10</v>
      </c>
      <c r="AM13" s="238">
        <f t="shared" si="9"/>
        <v>10</v>
      </c>
      <c r="AN13" s="238">
        <f t="shared" si="9"/>
        <v>10</v>
      </c>
      <c r="AO13" s="238">
        <f t="shared" si="9"/>
        <v>10</v>
      </c>
      <c r="AP13" s="238">
        <f t="shared" si="9"/>
        <v>10</v>
      </c>
      <c r="AQ13" s="238">
        <f t="shared" si="9"/>
        <v>10</v>
      </c>
      <c r="AR13" s="238">
        <f t="shared" si="9"/>
        <v>10</v>
      </c>
      <c r="AS13" s="238">
        <f t="shared" si="9"/>
        <v>10</v>
      </c>
      <c r="AT13" s="238">
        <f t="shared" si="9"/>
        <v>10</v>
      </c>
      <c r="AU13" s="238">
        <f t="shared" si="9"/>
        <v>10</v>
      </c>
      <c r="AV13" s="238">
        <f t="shared" si="9"/>
        <v>10</v>
      </c>
      <c r="AW13" s="238">
        <f t="shared" si="9"/>
        <v>10</v>
      </c>
      <c r="AX13" s="238">
        <f t="shared" si="9"/>
        <v>10</v>
      </c>
      <c r="AY13" s="238">
        <f t="shared" si="9"/>
        <v>10</v>
      </c>
      <c r="AZ13" s="238">
        <f t="shared" si="9"/>
        <v>10</v>
      </c>
      <c r="BA13" s="238">
        <f t="shared" si="9"/>
        <v>10</v>
      </c>
      <c r="BB13" s="238">
        <f t="shared" si="9"/>
        <v>10</v>
      </c>
    </row>
    <row r="14" spans="1:54" x14ac:dyDescent="0.3">
      <c r="A14" t="s">
        <v>691</v>
      </c>
      <c r="B14" s="238">
        <f t="shared" ref="B14:G14" si="10">B58</f>
        <v>0</v>
      </c>
      <c r="C14" s="238">
        <f t="shared" si="10"/>
        <v>0</v>
      </c>
      <c r="D14" s="238">
        <f t="shared" si="10"/>
        <v>0</v>
      </c>
      <c r="E14" s="238">
        <f t="shared" si="10"/>
        <v>0</v>
      </c>
      <c r="F14" s="238">
        <f t="shared" si="10"/>
        <v>0</v>
      </c>
      <c r="G14" s="238">
        <f t="shared" si="10"/>
        <v>5</v>
      </c>
      <c r="H14" s="238">
        <f t="shared" ref="H14:BB14" si="11">H58</f>
        <v>0</v>
      </c>
      <c r="I14" s="238">
        <f t="shared" si="11"/>
        <v>0</v>
      </c>
      <c r="J14" s="238">
        <f t="shared" si="11"/>
        <v>0</v>
      </c>
      <c r="K14" s="238">
        <f t="shared" si="11"/>
        <v>0</v>
      </c>
      <c r="L14" s="238">
        <f t="shared" si="11"/>
        <v>0</v>
      </c>
      <c r="M14" s="238">
        <f t="shared" si="11"/>
        <v>0</v>
      </c>
      <c r="N14" s="238">
        <f t="shared" si="11"/>
        <v>0</v>
      </c>
      <c r="O14" s="238">
        <f t="shared" si="11"/>
        <v>0</v>
      </c>
      <c r="P14" s="238">
        <f t="shared" si="11"/>
        <v>0</v>
      </c>
      <c r="Q14" s="238">
        <f t="shared" si="11"/>
        <v>0</v>
      </c>
      <c r="R14" s="238">
        <f t="shared" si="11"/>
        <v>0</v>
      </c>
      <c r="S14" s="238">
        <f t="shared" si="11"/>
        <v>0</v>
      </c>
      <c r="T14" s="238">
        <f t="shared" si="11"/>
        <v>0</v>
      </c>
      <c r="U14" s="238">
        <f t="shared" si="11"/>
        <v>0</v>
      </c>
      <c r="V14" s="238">
        <f t="shared" si="11"/>
        <v>0</v>
      </c>
      <c r="W14" s="238">
        <f t="shared" si="11"/>
        <v>0</v>
      </c>
      <c r="X14" s="238">
        <f t="shared" si="11"/>
        <v>0</v>
      </c>
      <c r="Y14" s="238">
        <f t="shared" si="11"/>
        <v>0</v>
      </c>
      <c r="Z14" s="238">
        <f t="shared" si="11"/>
        <v>0</v>
      </c>
      <c r="AA14" s="238">
        <f t="shared" si="11"/>
        <v>0</v>
      </c>
      <c r="AB14" s="238">
        <f t="shared" si="11"/>
        <v>5</v>
      </c>
      <c r="AC14" s="238">
        <f t="shared" si="11"/>
        <v>10</v>
      </c>
      <c r="AD14" s="238">
        <f t="shared" si="11"/>
        <v>15</v>
      </c>
      <c r="AE14" s="238">
        <f t="shared" si="11"/>
        <v>15</v>
      </c>
      <c r="AF14" s="238">
        <f t="shared" si="11"/>
        <v>15</v>
      </c>
      <c r="AG14" s="238">
        <f t="shared" si="11"/>
        <v>15</v>
      </c>
      <c r="AH14" s="238">
        <f t="shared" si="11"/>
        <v>15</v>
      </c>
      <c r="AI14" s="238">
        <f t="shared" si="11"/>
        <v>15</v>
      </c>
      <c r="AJ14" s="238">
        <f t="shared" si="11"/>
        <v>15</v>
      </c>
      <c r="AK14" s="238">
        <f t="shared" si="11"/>
        <v>15</v>
      </c>
      <c r="AL14" s="238">
        <f t="shared" si="11"/>
        <v>15</v>
      </c>
      <c r="AM14" s="238">
        <f t="shared" si="11"/>
        <v>15</v>
      </c>
      <c r="AN14" s="238">
        <f t="shared" si="11"/>
        <v>15</v>
      </c>
      <c r="AO14" s="238">
        <f t="shared" si="11"/>
        <v>15</v>
      </c>
      <c r="AP14" s="238">
        <f t="shared" si="11"/>
        <v>15</v>
      </c>
      <c r="AQ14" s="238">
        <f t="shared" si="11"/>
        <v>15</v>
      </c>
      <c r="AR14" s="238">
        <f t="shared" si="11"/>
        <v>15</v>
      </c>
      <c r="AS14" s="238">
        <f t="shared" si="11"/>
        <v>15</v>
      </c>
      <c r="AT14" s="238">
        <f t="shared" si="11"/>
        <v>15</v>
      </c>
      <c r="AU14" s="238">
        <f t="shared" si="11"/>
        <v>15</v>
      </c>
      <c r="AV14" s="238">
        <f t="shared" si="11"/>
        <v>15</v>
      </c>
      <c r="AW14" s="238">
        <f t="shared" si="11"/>
        <v>15</v>
      </c>
      <c r="AX14" s="238">
        <f t="shared" si="11"/>
        <v>15</v>
      </c>
      <c r="AY14" s="238">
        <f t="shared" si="11"/>
        <v>15</v>
      </c>
      <c r="AZ14" s="238">
        <f t="shared" si="11"/>
        <v>15</v>
      </c>
      <c r="BA14" s="238">
        <f t="shared" si="11"/>
        <v>15</v>
      </c>
      <c r="BB14" s="238">
        <f t="shared" si="11"/>
        <v>15</v>
      </c>
    </row>
    <row r="15" spans="1:54" x14ac:dyDescent="0.3">
      <c r="A15" t="s">
        <v>690</v>
      </c>
      <c r="B15" s="238">
        <f t="shared" ref="B15:G15" si="12">B72</f>
        <v>0</v>
      </c>
      <c r="C15" s="238">
        <f t="shared" si="12"/>
        <v>0</v>
      </c>
      <c r="D15" s="238">
        <f t="shared" si="12"/>
        <v>0</v>
      </c>
      <c r="E15" s="238">
        <f t="shared" si="12"/>
        <v>0</v>
      </c>
      <c r="F15" s="238">
        <f t="shared" si="12"/>
        <v>0</v>
      </c>
      <c r="G15" s="238">
        <f t="shared" si="12"/>
        <v>0</v>
      </c>
      <c r="H15" s="238">
        <f t="shared" ref="H15:BB15" si="13">H72</f>
        <v>0</v>
      </c>
      <c r="I15" s="238">
        <f t="shared" si="13"/>
        <v>0</v>
      </c>
      <c r="J15" s="238">
        <f t="shared" si="13"/>
        <v>0</v>
      </c>
      <c r="K15" s="238">
        <f t="shared" si="13"/>
        <v>0</v>
      </c>
      <c r="L15" s="238">
        <f t="shared" si="13"/>
        <v>0</v>
      </c>
      <c r="M15" s="238">
        <f t="shared" si="13"/>
        <v>0</v>
      </c>
      <c r="N15" s="238">
        <f t="shared" si="13"/>
        <v>0</v>
      </c>
      <c r="O15" s="238">
        <f t="shared" si="13"/>
        <v>0</v>
      </c>
      <c r="P15" s="238">
        <f t="shared" si="13"/>
        <v>0</v>
      </c>
      <c r="Q15" s="238">
        <f t="shared" si="13"/>
        <v>0</v>
      </c>
      <c r="R15" s="238">
        <f t="shared" si="13"/>
        <v>0</v>
      </c>
      <c r="S15" s="238">
        <f t="shared" si="13"/>
        <v>0</v>
      </c>
      <c r="T15" s="238">
        <f t="shared" si="13"/>
        <v>0</v>
      </c>
      <c r="U15" s="238">
        <f t="shared" si="13"/>
        <v>0</v>
      </c>
      <c r="V15" s="238">
        <f t="shared" si="13"/>
        <v>0</v>
      </c>
      <c r="W15" s="238">
        <f t="shared" si="13"/>
        <v>0</v>
      </c>
      <c r="X15" s="238">
        <f t="shared" si="13"/>
        <v>0</v>
      </c>
      <c r="Y15" s="238">
        <f t="shared" si="13"/>
        <v>3.3333333333333335</v>
      </c>
      <c r="Z15" s="238">
        <f t="shared" si="13"/>
        <v>3.3333333333333335</v>
      </c>
      <c r="AA15" s="238">
        <f t="shared" si="13"/>
        <v>10</v>
      </c>
      <c r="AB15" s="238">
        <f t="shared" si="13"/>
        <v>10</v>
      </c>
      <c r="AC15" s="238">
        <f t="shared" si="13"/>
        <v>0</v>
      </c>
      <c r="AD15" s="238">
        <f t="shared" si="13"/>
        <v>0</v>
      </c>
      <c r="AE15" s="238">
        <f t="shared" si="13"/>
        <v>0</v>
      </c>
      <c r="AF15" s="238">
        <f t="shared" si="13"/>
        <v>0</v>
      </c>
      <c r="AG15" s="238">
        <f t="shared" si="13"/>
        <v>0</v>
      </c>
      <c r="AH15" s="238">
        <f t="shared" si="13"/>
        <v>3.3333333333333335</v>
      </c>
      <c r="AI15" s="238">
        <f t="shared" si="13"/>
        <v>3.3333333333333335</v>
      </c>
      <c r="AJ15" s="238">
        <f t="shared" si="13"/>
        <v>10</v>
      </c>
      <c r="AK15" s="238">
        <f t="shared" si="13"/>
        <v>0</v>
      </c>
      <c r="AL15" s="238">
        <f t="shared" si="13"/>
        <v>0</v>
      </c>
      <c r="AM15" s="238">
        <f t="shared" si="13"/>
        <v>0</v>
      </c>
      <c r="AN15" s="238">
        <f t="shared" si="13"/>
        <v>3.3333333333333335</v>
      </c>
      <c r="AO15" s="238">
        <f t="shared" si="13"/>
        <v>3.3333333333333335</v>
      </c>
      <c r="AP15" s="238">
        <f t="shared" si="13"/>
        <v>10</v>
      </c>
      <c r="AQ15" s="238">
        <f t="shared" si="13"/>
        <v>10</v>
      </c>
      <c r="AR15" s="238">
        <f t="shared" si="13"/>
        <v>10</v>
      </c>
      <c r="AS15" s="238">
        <f t="shared" si="13"/>
        <v>10</v>
      </c>
      <c r="AT15" s="238">
        <f t="shared" si="13"/>
        <v>10</v>
      </c>
      <c r="AU15" s="238">
        <f t="shared" si="13"/>
        <v>10</v>
      </c>
      <c r="AV15" s="238">
        <f t="shared" si="13"/>
        <v>10</v>
      </c>
      <c r="AW15" s="238">
        <f t="shared" si="13"/>
        <v>10</v>
      </c>
      <c r="AX15" s="238">
        <f t="shared" si="13"/>
        <v>10</v>
      </c>
      <c r="AY15" s="238">
        <f t="shared" si="13"/>
        <v>10</v>
      </c>
      <c r="AZ15" s="238">
        <f t="shared" si="13"/>
        <v>10</v>
      </c>
      <c r="BA15" s="238">
        <f t="shared" si="13"/>
        <v>10</v>
      </c>
      <c r="BB15" s="238">
        <f t="shared" si="13"/>
        <v>10</v>
      </c>
    </row>
    <row r="16" spans="1:54" x14ac:dyDescent="0.3">
      <c r="A16" t="s">
        <v>689</v>
      </c>
      <c r="B16" s="238">
        <f t="shared" ref="B16:G16" si="14">B79</f>
        <v>0</v>
      </c>
      <c r="C16" s="238">
        <f t="shared" si="14"/>
        <v>0</v>
      </c>
      <c r="D16" s="238">
        <f t="shared" si="14"/>
        <v>0</v>
      </c>
      <c r="E16" s="238">
        <f t="shared" si="14"/>
        <v>0</v>
      </c>
      <c r="F16" s="238">
        <f t="shared" si="14"/>
        <v>0</v>
      </c>
      <c r="G16" s="238" t="e">
        <f t="shared" si="14"/>
        <v>#REF!</v>
      </c>
      <c r="H16" s="238" t="e">
        <f t="shared" ref="H16:BB16" si="15">H79</f>
        <v>#REF!</v>
      </c>
      <c r="I16" s="238" t="e">
        <f t="shared" si="15"/>
        <v>#REF!</v>
      </c>
      <c r="J16" s="238" t="e">
        <f t="shared" si="15"/>
        <v>#REF!</v>
      </c>
      <c r="K16" s="238" t="e">
        <f t="shared" si="15"/>
        <v>#REF!</v>
      </c>
      <c r="L16" s="238" t="e">
        <f t="shared" si="15"/>
        <v>#REF!</v>
      </c>
      <c r="M16" s="238" t="e">
        <f t="shared" si="15"/>
        <v>#REF!</v>
      </c>
      <c r="N16" s="238" t="e">
        <f t="shared" si="15"/>
        <v>#REF!</v>
      </c>
      <c r="O16" s="238" t="e">
        <f t="shared" si="15"/>
        <v>#REF!</v>
      </c>
      <c r="P16" s="238" t="e">
        <f t="shared" si="15"/>
        <v>#REF!</v>
      </c>
      <c r="Q16" s="238" t="e">
        <f t="shared" si="15"/>
        <v>#REF!</v>
      </c>
      <c r="R16" s="238" t="e">
        <f t="shared" si="15"/>
        <v>#REF!</v>
      </c>
      <c r="S16" s="238" t="e">
        <f t="shared" si="15"/>
        <v>#REF!</v>
      </c>
      <c r="T16" s="238" t="e">
        <f t="shared" si="15"/>
        <v>#REF!</v>
      </c>
      <c r="U16" s="238" t="e">
        <f t="shared" si="15"/>
        <v>#REF!</v>
      </c>
      <c r="V16" s="238" t="e">
        <f t="shared" si="15"/>
        <v>#REF!</v>
      </c>
      <c r="W16" s="238" t="e">
        <f t="shared" si="15"/>
        <v>#REF!</v>
      </c>
      <c r="X16" s="238" t="e">
        <f t="shared" si="15"/>
        <v>#REF!</v>
      </c>
      <c r="Y16" s="238" t="e">
        <f t="shared" si="15"/>
        <v>#REF!</v>
      </c>
      <c r="Z16" s="238" t="e">
        <f t="shared" si="15"/>
        <v>#REF!</v>
      </c>
      <c r="AA16" s="238" t="e">
        <f t="shared" si="15"/>
        <v>#REF!</v>
      </c>
      <c r="AB16" s="238" t="e">
        <f t="shared" si="15"/>
        <v>#REF!</v>
      </c>
      <c r="AC16" s="238" t="e">
        <f t="shared" si="15"/>
        <v>#REF!</v>
      </c>
      <c r="AD16" s="238" t="e">
        <f t="shared" si="15"/>
        <v>#REF!</v>
      </c>
      <c r="AE16" s="238" t="e">
        <f t="shared" si="15"/>
        <v>#REF!</v>
      </c>
      <c r="AF16" s="238" t="e">
        <f t="shared" si="15"/>
        <v>#REF!</v>
      </c>
      <c r="AG16" s="238" t="e">
        <f t="shared" si="15"/>
        <v>#REF!</v>
      </c>
      <c r="AH16" s="238" t="e">
        <f t="shared" si="15"/>
        <v>#REF!</v>
      </c>
      <c r="AI16" s="238" t="e">
        <f t="shared" si="15"/>
        <v>#REF!</v>
      </c>
      <c r="AJ16" s="238" t="e">
        <f t="shared" si="15"/>
        <v>#REF!</v>
      </c>
      <c r="AK16" s="238" t="e">
        <f t="shared" si="15"/>
        <v>#REF!</v>
      </c>
      <c r="AL16" s="238" t="e">
        <f t="shared" si="15"/>
        <v>#REF!</v>
      </c>
      <c r="AM16" s="238" t="e">
        <f t="shared" si="15"/>
        <v>#REF!</v>
      </c>
      <c r="AN16" s="238" t="e">
        <f t="shared" si="15"/>
        <v>#REF!</v>
      </c>
      <c r="AO16" s="238" t="e">
        <f t="shared" si="15"/>
        <v>#REF!</v>
      </c>
      <c r="AP16" s="238" t="e">
        <f t="shared" si="15"/>
        <v>#REF!</v>
      </c>
      <c r="AQ16" s="238" t="e">
        <f t="shared" si="15"/>
        <v>#REF!</v>
      </c>
      <c r="AR16" s="238" t="e">
        <f t="shared" si="15"/>
        <v>#REF!</v>
      </c>
      <c r="AS16" s="238" t="e">
        <f t="shared" si="15"/>
        <v>#REF!</v>
      </c>
      <c r="AT16" s="238" t="e">
        <f t="shared" si="15"/>
        <v>#REF!</v>
      </c>
      <c r="AU16" s="238" t="e">
        <f t="shared" si="15"/>
        <v>#REF!</v>
      </c>
      <c r="AV16" s="238" t="e">
        <f t="shared" si="15"/>
        <v>#REF!</v>
      </c>
      <c r="AW16" s="238" t="e">
        <f t="shared" si="15"/>
        <v>#REF!</v>
      </c>
      <c r="AX16" s="238" t="e">
        <f t="shared" si="15"/>
        <v>#REF!</v>
      </c>
      <c r="AY16" s="238" t="e">
        <f t="shared" si="15"/>
        <v>#REF!</v>
      </c>
      <c r="AZ16" s="238" t="e">
        <f t="shared" si="15"/>
        <v>#REF!</v>
      </c>
      <c r="BA16" s="238" t="e">
        <f t="shared" si="15"/>
        <v>#REF!</v>
      </c>
      <c r="BB16" s="238" t="e">
        <f t="shared" si="15"/>
        <v>#REF!</v>
      </c>
    </row>
    <row r="17" spans="1:55" x14ac:dyDescent="0.3">
      <c r="A17" s="265" t="s">
        <v>688</v>
      </c>
      <c r="B17" s="256">
        <f t="shared" ref="B17:G17" si="16">B86</f>
        <v>0</v>
      </c>
      <c r="C17" s="256">
        <f t="shared" si="16"/>
        <v>0</v>
      </c>
      <c r="D17" s="256">
        <f t="shared" si="16"/>
        <v>0</v>
      </c>
      <c r="E17" s="256">
        <f t="shared" si="16"/>
        <v>0</v>
      </c>
      <c r="F17" s="256">
        <f t="shared" si="16"/>
        <v>0</v>
      </c>
      <c r="G17" s="256">
        <f t="shared" si="16"/>
        <v>0</v>
      </c>
      <c r="H17" s="256">
        <f t="shared" ref="H17:BB17" si="17">H86</f>
        <v>0</v>
      </c>
      <c r="I17" s="256">
        <f t="shared" si="17"/>
        <v>0</v>
      </c>
      <c r="J17" s="256">
        <f t="shared" si="17"/>
        <v>0</v>
      </c>
      <c r="K17" s="256">
        <f t="shared" si="17"/>
        <v>0</v>
      </c>
      <c r="L17" s="256">
        <f t="shared" si="17"/>
        <v>1.6666666666666667</v>
      </c>
      <c r="M17" s="256">
        <f t="shared" si="17"/>
        <v>1.6666666666666667</v>
      </c>
      <c r="N17" s="256">
        <f t="shared" si="17"/>
        <v>5</v>
      </c>
      <c r="O17" s="256">
        <f t="shared" si="17"/>
        <v>5</v>
      </c>
      <c r="P17" s="256">
        <f t="shared" si="17"/>
        <v>5</v>
      </c>
      <c r="Q17" s="256">
        <f t="shared" si="17"/>
        <v>5</v>
      </c>
      <c r="R17" s="256">
        <f t="shared" si="17"/>
        <v>5</v>
      </c>
      <c r="S17" s="256">
        <f t="shared" si="17"/>
        <v>5</v>
      </c>
      <c r="T17" s="256">
        <f t="shared" si="17"/>
        <v>5</v>
      </c>
      <c r="U17" s="256">
        <f t="shared" si="17"/>
        <v>0</v>
      </c>
      <c r="V17" s="256">
        <f t="shared" si="17"/>
        <v>0</v>
      </c>
      <c r="W17" s="256">
        <f t="shared" si="17"/>
        <v>0</v>
      </c>
      <c r="X17" s="256">
        <f t="shared" si="17"/>
        <v>0</v>
      </c>
      <c r="Y17" s="256">
        <f t="shared" si="17"/>
        <v>1.6666666666666667</v>
      </c>
      <c r="Z17" s="256">
        <f t="shared" si="17"/>
        <v>1.6666666666666667</v>
      </c>
      <c r="AA17" s="256">
        <f t="shared" si="17"/>
        <v>5</v>
      </c>
      <c r="AB17" s="256">
        <f t="shared" si="17"/>
        <v>5</v>
      </c>
      <c r="AC17" s="256">
        <f t="shared" si="17"/>
        <v>0</v>
      </c>
      <c r="AD17" s="256">
        <f t="shared" si="17"/>
        <v>0</v>
      </c>
      <c r="AE17" s="256">
        <f t="shared" si="17"/>
        <v>0</v>
      </c>
      <c r="AF17" s="256">
        <f t="shared" si="17"/>
        <v>0</v>
      </c>
      <c r="AG17" s="256">
        <f t="shared" si="17"/>
        <v>0</v>
      </c>
      <c r="AH17" s="256">
        <f t="shared" si="17"/>
        <v>1.6666666666666667</v>
      </c>
      <c r="AI17" s="256">
        <f t="shared" si="17"/>
        <v>1.6666666666666667</v>
      </c>
      <c r="AJ17" s="256">
        <f t="shared" si="17"/>
        <v>5</v>
      </c>
      <c r="AK17" s="256">
        <f t="shared" si="17"/>
        <v>0</v>
      </c>
      <c r="AL17" s="256">
        <f t="shared" si="17"/>
        <v>0</v>
      </c>
      <c r="AM17" s="256">
        <f t="shared" si="17"/>
        <v>0</v>
      </c>
      <c r="AN17" s="256">
        <f t="shared" si="17"/>
        <v>1.6666666666666667</v>
      </c>
      <c r="AO17" s="256">
        <f t="shared" si="17"/>
        <v>1.6666666666666667</v>
      </c>
      <c r="AP17" s="256">
        <f t="shared" si="17"/>
        <v>5</v>
      </c>
      <c r="AQ17" s="256">
        <f t="shared" si="17"/>
        <v>5</v>
      </c>
      <c r="AR17" s="256">
        <f t="shared" si="17"/>
        <v>5</v>
      </c>
      <c r="AS17" s="256">
        <f t="shared" si="17"/>
        <v>5</v>
      </c>
      <c r="AT17" s="256">
        <f t="shared" si="17"/>
        <v>5</v>
      </c>
      <c r="AU17" s="256">
        <f t="shared" si="17"/>
        <v>5</v>
      </c>
      <c r="AV17" s="256">
        <f t="shared" si="17"/>
        <v>5</v>
      </c>
      <c r="AW17" s="256">
        <f t="shared" si="17"/>
        <v>5</v>
      </c>
      <c r="AX17" s="256">
        <f t="shared" si="17"/>
        <v>5</v>
      </c>
      <c r="AY17" s="256">
        <f t="shared" si="17"/>
        <v>5</v>
      </c>
      <c r="AZ17" s="256">
        <f t="shared" si="17"/>
        <v>5</v>
      </c>
      <c r="BA17" s="256">
        <f t="shared" si="17"/>
        <v>5</v>
      </c>
      <c r="BB17" s="256">
        <f t="shared" si="17"/>
        <v>5</v>
      </c>
    </row>
    <row r="18" spans="1:55" s="143" customFormat="1" x14ac:dyDescent="0.3">
      <c r="A18" s="143" t="s">
        <v>687</v>
      </c>
      <c r="B18" s="257">
        <f>SUM(B9:B17)</f>
        <v>0</v>
      </c>
      <c r="C18" s="257">
        <f t="shared" ref="C18:G18" si="18">SUM(C9:C17)</f>
        <v>0</v>
      </c>
      <c r="D18" s="257">
        <f t="shared" si="18"/>
        <v>0</v>
      </c>
      <c r="E18" s="257">
        <f t="shared" si="18"/>
        <v>0</v>
      </c>
      <c r="F18" s="257">
        <f t="shared" si="18"/>
        <v>0</v>
      </c>
      <c r="G18" s="257" t="e">
        <f t="shared" si="18"/>
        <v>#REF!</v>
      </c>
      <c r="H18" s="257" t="e">
        <f t="shared" ref="H18:BB18" si="19">SUM(H9:H17)</f>
        <v>#REF!</v>
      </c>
      <c r="I18" s="257" t="e">
        <f t="shared" si="19"/>
        <v>#REF!</v>
      </c>
      <c r="J18" s="257" t="e">
        <f t="shared" si="19"/>
        <v>#REF!</v>
      </c>
      <c r="K18" s="257" t="e">
        <f t="shared" si="19"/>
        <v>#REF!</v>
      </c>
      <c r="L18" s="257" t="e">
        <f t="shared" si="19"/>
        <v>#REF!</v>
      </c>
      <c r="M18" s="257" t="e">
        <f t="shared" si="19"/>
        <v>#REF!</v>
      </c>
      <c r="N18" s="257" t="e">
        <f t="shared" si="19"/>
        <v>#REF!</v>
      </c>
      <c r="O18" s="257" t="e">
        <f t="shared" si="19"/>
        <v>#REF!</v>
      </c>
      <c r="P18" s="257" t="e">
        <f t="shared" si="19"/>
        <v>#REF!</v>
      </c>
      <c r="Q18" s="257" t="e">
        <f t="shared" si="19"/>
        <v>#REF!</v>
      </c>
      <c r="R18" s="257" t="e">
        <f t="shared" si="19"/>
        <v>#REF!</v>
      </c>
      <c r="S18" s="257" t="e">
        <f t="shared" si="19"/>
        <v>#REF!</v>
      </c>
      <c r="T18" s="257" t="e">
        <f t="shared" si="19"/>
        <v>#REF!</v>
      </c>
      <c r="U18" s="257" t="e">
        <f t="shared" si="19"/>
        <v>#REF!</v>
      </c>
      <c r="V18" s="257" t="e">
        <f t="shared" si="19"/>
        <v>#REF!</v>
      </c>
      <c r="W18" s="257" t="e">
        <f t="shared" si="19"/>
        <v>#REF!</v>
      </c>
      <c r="X18" s="257" t="e">
        <f t="shared" si="19"/>
        <v>#REF!</v>
      </c>
      <c r="Y18" s="257" t="e">
        <f t="shared" si="19"/>
        <v>#REF!</v>
      </c>
      <c r="Z18" s="257" t="e">
        <f t="shared" si="19"/>
        <v>#REF!</v>
      </c>
      <c r="AA18" s="257" t="e">
        <f t="shared" si="19"/>
        <v>#REF!</v>
      </c>
      <c r="AB18" s="257" t="e">
        <f t="shared" si="19"/>
        <v>#REF!</v>
      </c>
      <c r="AC18" s="257" t="e">
        <f t="shared" si="19"/>
        <v>#REF!</v>
      </c>
      <c r="AD18" s="257" t="e">
        <f t="shared" si="19"/>
        <v>#REF!</v>
      </c>
      <c r="AE18" s="257" t="e">
        <f t="shared" si="19"/>
        <v>#REF!</v>
      </c>
      <c r="AF18" s="257" t="e">
        <f t="shared" si="19"/>
        <v>#REF!</v>
      </c>
      <c r="AG18" s="257" t="e">
        <f t="shared" si="19"/>
        <v>#REF!</v>
      </c>
      <c r="AH18" s="257" t="e">
        <f t="shared" si="19"/>
        <v>#REF!</v>
      </c>
      <c r="AI18" s="257" t="e">
        <f t="shared" si="19"/>
        <v>#REF!</v>
      </c>
      <c r="AJ18" s="257" t="e">
        <f t="shared" si="19"/>
        <v>#REF!</v>
      </c>
      <c r="AK18" s="257" t="e">
        <f t="shared" si="19"/>
        <v>#REF!</v>
      </c>
      <c r="AL18" s="257" t="e">
        <f t="shared" si="19"/>
        <v>#REF!</v>
      </c>
      <c r="AM18" s="257" t="e">
        <f t="shared" si="19"/>
        <v>#REF!</v>
      </c>
      <c r="AN18" s="257" t="e">
        <f t="shared" si="19"/>
        <v>#REF!</v>
      </c>
      <c r="AO18" s="257" t="e">
        <f t="shared" si="19"/>
        <v>#REF!</v>
      </c>
      <c r="AP18" s="257" t="e">
        <f t="shared" si="19"/>
        <v>#REF!</v>
      </c>
      <c r="AQ18" s="257" t="e">
        <f t="shared" si="19"/>
        <v>#REF!</v>
      </c>
      <c r="AR18" s="257" t="e">
        <f t="shared" si="19"/>
        <v>#REF!</v>
      </c>
      <c r="AS18" s="257" t="e">
        <f t="shared" si="19"/>
        <v>#REF!</v>
      </c>
      <c r="AT18" s="257" t="e">
        <f t="shared" si="19"/>
        <v>#REF!</v>
      </c>
      <c r="AU18" s="257" t="e">
        <f t="shared" si="19"/>
        <v>#REF!</v>
      </c>
      <c r="AV18" s="257" t="e">
        <f t="shared" si="19"/>
        <v>#REF!</v>
      </c>
      <c r="AW18" s="257" t="e">
        <f t="shared" si="19"/>
        <v>#REF!</v>
      </c>
      <c r="AX18" s="257" t="e">
        <f t="shared" si="19"/>
        <v>#REF!</v>
      </c>
      <c r="AY18" s="257" t="e">
        <f t="shared" si="19"/>
        <v>#REF!</v>
      </c>
      <c r="AZ18" s="257" t="e">
        <f t="shared" si="19"/>
        <v>#REF!</v>
      </c>
      <c r="BA18" s="257" t="e">
        <f t="shared" si="19"/>
        <v>#REF!</v>
      </c>
      <c r="BB18" s="257" t="e">
        <f t="shared" si="19"/>
        <v>#REF!</v>
      </c>
    </row>
    <row r="21" spans="1:55" x14ac:dyDescent="0.3">
      <c r="A21" s="143" t="s">
        <v>426</v>
      </c>
    </row>
    <row r="23" spans="1:55" x14ac:dyDescent="0.3">
      <c r="A23" t="s">
        <v>696</v>
      </c>
      <c r="B23" s="239">
        <f>'ARPA SSI'!B17</f>
        <v>0</v>
      </c>
      <c r="C23" s="239">
        <f>'ARPA SSI'!C17</f>
        <v>0</v>
      </c>
      <c r="D23" s="239">
        <f>'ARPA SSI'!D17</f>
        <v>0</v>
      </c>
      <c r="E23" s="239">
        <f>'ARPA SSI'!E17</f>
        <v>56.773970854367079</v>
      </c>
      <c r="F23" s="239">
        <f>'ARPA SSI'!F17</f>
        <v>59.067999061473486</v>
      </c>
      <c r="G23" s="239">
        <f>'ARPA SSI'!G17</f>
        <v>60.003222591362118</v>
      </c>
      <c r="H23" s="239">
        <f>'ARPA SSI'!H17</f>
        <v>62.712075831969443</v>
      </c>
      <c r="I23" s="239">
        <f>'ARPA SSI'!I17</f>
        <v>74.790448760865132</v>
      </c>
      <c r="J23" s="239">
        <f>'ARPA SSI'!J17</f>
        <v>81.937363057657734</v>
      </c>
      <c r="K23" s="239">
        <f>'ARPA SSI'!K17</f>
        <v>85.60517690996312</v>
      </c>
      <c r="L23" s="239">
        <f>'ARPA SSI'!L17</f>
        <v>85.917270419417051</v>
      </c>
      <c r="M23" s="239">
        <f>'ARPA SSI'!M17</f>
        <v>86.448104815949947</v>
      </c>
      <c r="N23" s="239">
        <f>'ARPA SSI'!N17</f>
        <v>87.238307119557007</v>
      </c>
      <c r="O23" s="239">
        <f>'ARPA SSI'!O17</f>
        <v>88.442946279440761</v>
      </c>
      <c r="P23" s="239">
        <f>'ARPA SSI'!P17</f>
        <v>89.311611518451883</v>
      </c>
      <c r="Q23" s="239">
        <f>'ARPA SSI'!Q17</f>
        <v>91.258023133555056</v>
      </c>
      <c r="R23" s="239">
        <f>'ARPA SSI'!R17</f>
        <v>91.697353534125554</v>
      </c>
      <c r="S23" s="239">
        <f>'ARPA SSI'!S17</f>
        <v>92.251660575897205</v>
      </c>
      <c r="T23" s="239">
        <f>'ARPA SSI'!T17</f>
        <v>94.375570857815376</v>
      </c>
      <c r="U23" s="239">
        <f>'ARPA SSI'!U17</f>
        <v>97.110180599088991</v>
      </c>
      <c r="V23" s="239">
        <f>'ARPA SSI'!V17</f>
        <v>99.716327652235776</v>
      </c>
      <c r="W23" s="239">
        <f>'ARPA SSI'!W17</f>
        <v>101.36507394482318</v>
      </c>
      <c r="X23" s="239">
        <f>'ARPA SSI'!X17</f>
        <v>102.85435353013101</v>
      </c>
      <c r="Y23" s="239">
        <f>'ARPA SSI'!Y17</f>
        <v>107.70838268653699</v>
      </c>
      <c r="Z23" s="239">
        <f>'ARPA SSI'!Z17</f>
        <v>109.28796877660608</v>
      </c>
      <c r="AA23" s="239">
        <f>'ARPA SSI'!AA17</f>
        <v>110.79738354763039</v>
      </c>
      <c r="AB23" s="239">
        <f>'ARPA SSI'!AB17</f>
        <v>112.06903275188449</v>
      </c>
      <c r="AC23" s="239">
        <f>'ARPA SSI'!AC17</f>
        <v>115.34423437621497</v>
      </c>
      <c r="AD23" s="239">
        <f>'ARPA SSI'!AD17</f>
        <v>121.25316732222015</v>
      </c>
      <c r="AE23" s="239">
        <f>'ARPA SSI'!AE17</f>
        <v>124.85223192241165</v>
      </c>
      <c r="AF23" s="239">
        <f>'ARPA SSI'!AF17</f>
        <v>129.89542498124595</v>
      </c>
      <c r="AG23" s="239">
        <f>'ARPA SSI'!AG17</f>
        <v>132.52036220340111</v>
      </c>
      <c r="AH23" s="239">
        <f>'ARPA SSI'!AH17</f>
        <v>138.48995417799935</v>
      </c>
      <c r="AI23" s="239">
        <f>'ARPA SSI'!AI17</f>
        <v>142.56016738226626</v>
      </c>
      <c r="AJ23" s="239">
        <f>'ARPA SSI'!AJ17</f>
        <v>146.42818345793074</v>
      </c>
      <c r="AK23" s="239">
        <f>'ARPA SSI'!AK17</f>
        <v>152.0080417358995</v>
      </c>
      <c r="AL23" s="239">
        <f>'ARPA SSI'!AL17</f>
        <v>154.4243517350784</v>
      </c>
      <c r="AM23" s="239">
        <f>'ARPA SSI'!AM17</f>
        <v>161.2129906617769</v>
      </c>
      <c r="AN23" s="239">
        <f>'ARPA SSI'!AN17</f>
        <v>163.0679948562601</v>
      </c>
      <c r="AO23" s="239">
        <f>'ARPA SSI'!AO17</f>
        <v>167.01398001046445</v>
      </c>
      <c r="AP23" s="239">
        <f>'ARPA SSI'!AP17</f>
        <v>170.13591489156119</v>
      </c>
      <c r="AQ23" s="239">
        <f>'ARPA SSI'!AQ17</f>
        <v>173.29527646484766</v>
      </c>
      <c r="AR23" s="239">
        <f>'ARPA SSI'!AR17</f>
        <v>182.42017073803729</v>
      </c>
      <c r="AS23" s="239">
        <f>'ARPA SSI'!AS17</f>
        <v>186.66822470914718</v>
      </c>
      <c r="AT23" s="239">
        <f>'ARPA SSI'!AT17</f>
        <v>191.97989533913776</v>
      </c>
      <c r="AU23" s="239">
        <f>'ARPA SSI'!AU17</f>
        <v>194.68124821473316</v>
      </c>
      <c r="AV23" s="239">
        <f>'ARPA SSI'!AV17</f>
        <v>201.76847308434589</v>
      </c>
      <c r="AW23" s="239">
        <f>'ARPA SSI'!AW17</f>
        <v>209.92753229162946</v>
      </c>
      <c r="AX23" s="239">
        <f>'ARPA SSI'!AX17</f>
        <v>218.63458195707702</v>
      </c>
      <c r="AY23" s="239">
        <f>'ARPA SSI'!AY17</f>
        <v>227.59915846616178</v>
      </c>
      <c r="AZ23" s="239">
        <f>'ARPA SSI'!AZ17</f>
        <v>237.18781045216915</v>
      </c>
      <c r="BA23" s="239">
        <f>'ARPA SSI'!BA17</f>
        <v>247.7555949473109</v>
      </c>
      <c r="BB23" s="239">
        <f>'ARPA SSI'!BB17</f>
        <v>259.35226562372384</v>
      </c>
    </row>
    <row r="24" spans="1:55" x14ac:dyDescent="0.3">
      <c r="A24" t="s">
        <v>681</v>
      </c>
      <c r="B24" s="239"/>
      <c r="C24" s="239"/>
      <c r="D24" s="239"/>
      <c r="E24" s="239"/>
      <c r="F24" s="239"/>
      <c r="G24" s="239">
        <f t="shared" ref="G24" si="20">SUM(E23:G23)-SUM(B23:D23)</f>
        <v>175.84519250720268</v>
      </c>
      <c r="H24" s="239">
        <f t="shared" ref="H24" si="21">SUM(F23:H23)-SUM(C23:E23)</f>
        <v>125.00932663043797</v>
      </c>
      <c r="I24" s="239">
        <f t="shared" ref="I24" si="22">SUM(G23:I23)-SUM(D23:F23)</f>
        <v>81.663777268356142</v>
      </c>
      <c r="J24" s="239">
        <f t="shared" ref="J24" si="23">SUM(H23:J23)-SUM(E23:G23)</f>
        <v>43.594695143289613</v>
      </c>
      <c r="K24" s="239">
        <f t="shared" ref="K24" si="24">SUM(I23:K23)-SUM(F23:H23)</f>
        <v>60.54969124368094</v>
      </c>
      <c r="L24" s="239">
        <f t="shared" ref="L24" si="25">SUM(J23:L23)-SUM(G23:I23)</f>
        <v>55.954063202841212</v>
      </c>
      <c r="M24" s="239">
        <f t="shared" ref="M24" si="26">SUM(K23:M23)-SUM(H23:J23)</f>
        <v>38.530664494837794</v>
      </c>
      <c r="N24" s="239">
        <f t="shared" ref="N24" si="27">SUM(L23:N23)-SUM(I23:K23)</f>
        <v>17.270693626438003</v>
      </c>
      <c r="O24" s="239">
        <f t="shared" ref="O24" si="28">SUM(M23:O23)-SUM(J23:L23)</f>
        <v>8.6695478279098097</v>
      </c>
      <c r="P24" s="239">
        <f t="shared" ref="P24" si="29">SUM(N23:P23)-SUM(K23:M23)</f>
        <v>7.0223127721195624</v>
      </c>
      <c r="Q24" s="239">
        <f t="shared" ref="Q24" si="30">SUM(O23:Q23)-SUM(L23:N23)</f>
        <v>9.4088985765237112</v>
      </c>
      <c r="R24" s="239">
        <f t="shared" ref="R24" si="31">SUM(P23:R23)-SUM(M23:O23)</f>
        <v>10.137629971184765</v>
      </c>
      <c r="S24" s="239">
        <f t="shared" ref="S24" si="32">SUM(Q23:S23)-SUM(N23:P23)</f>
        <v>10.214172326128164</v>
      </c>
      <c r="T24" s="239">
        <f t="shared" ref="T24" si="33">SUM(R23:T23)-SUM(O23:Q23)</f>
        <v>9.3120040363904195</v>
      </c>
      <c r="U24" s="239">
        <f t="shared" ref="U24" si="34">SUM(S23:U23)-SUM(P23:R23)</f>
        <v>11.470423846669064</v>
      </c>
      <c r="V24" s="239">
        <f t="shared" ref="V24" si="35">SUM(T23:V23)-SUM(Q23:S23)</f>
        <v>15.995041865562371</v>
      </c>
      <c r="W24" s="239">
        <f t="shared" ref="W24" si="36">SUM(U23:W23)-SUM(R23:T23)</f>
        <v>19.866997228309799</v>
      </c>
      <c r="X24" s="239">
        <f t="shared" ref="X24" si="37">SUM(V23:X23)-SUM(S23:U23)</f>
        <v>20.198343094388406</v>
      </c>
      <c r="Y24" s="239">
        <f t="shared" ref="Y24" si="38">SUM(W23:Y23)-SUM(T23:V23)</f>
        <v>20.725731052350966</v>
      </c>
      <c r="Z24" s="239">
        <f t="shared" ref="Z24" si="39">SUM(X23:Z23)-SUM(U23:W23)</f>
        <v>21.659122797126145</v>
      </c>
      <c r="AA24" s="239">
        <f t="shared" ref="AA24" si="40">SUM(Y23:AA23)-SUM(V23:X23)</f>
        <v>23.857979883583482</v>
      </c>
      <c r="AB24" s="239">
        <f t="shared" ref="AB24" si="41">SUM(Z23:AB23)-SUM(W23:Y23)</f>
        <v>20.226574914629794</v>
      </c>
      <c r="AC24" s="239">
        <f t="shared" ref="AC24" si="42">SUM(AA23:AC23)-SUM(X23:Z23)</f>
        <v>18.359945682455759</v>
      </c>
      <c r="AD24" s="239">
        <f t="shared" ref="AD24" si="43">SUM(AB23:AD23)-SUM(Y23:AA23)</f>
        <v>20.872699439546125</v>
      </c>
      <c r="AE24" s="239">
        <f t="shared" ref="AE24" si="44">SUM(AC23:AE23)-SUM(Z23:AB23)</f>
        <v>29.295248544725837</v>
      </c>
      <c r="AF24" s="239">
        <f t="shared" ref="AF24" si="45">SUM(AD23:AF23)-SUM(AA23:AC23)</f>
        <v>37.790173550147927</v>
      </c>
      <c r="AG24" s="239">
        <f t="shared" ref="AG24" si="46">SUM(AE23:AG23)-SUM(AB23:AD23)</f>
        <v>38.601584656739135</v>
      </c>
      <c r="AH24" s="239">
        <f t="shared" ref="AH24" si="47">SUM(AF23:AH23)-SUM(AC23:AE23)</f>
        <v>39.456107741799599</v>
      </c>
      <c r="AI24" s="239">
        <f t="shared" ref="AI24" si="48">SUM(AG23:AI23)-SUM(AD23:AF23)</f>
        <v>37.569659537788993</v>
      </c>
      <c r="AJ24" s="239">
        <f t="shared" ref="AJ24" si="49">SUM(AH23:AJ23)-SUM(AE23:AG23)</f>
        <v>40.210285911137646</v>
      </c>
      <c r="AK24" s="239">
        <f t="shared" ref="AK24" si="50">SUM(AI23:AK23)-SUM(AF23:AH23)</f>
        <v>40.090651213450087</v>
      </c>
      <c r="AL24" s="239">
        <f t="shared" ref="AL24" si="51">SUM(AJ23:AL23)-SUM(AG23:AI23)</f>
        <v>39.290093165241899</v>
      </c>
      <c r="AM24" s="239">
        <f t="shared" ref="AM24" si="52">SUM(AK23:AM23)-SUM(AH23:AJ23)</f>
        <v>40.167079114558419</v>
      </c>
      <c r="AN24" s="239">
        <f t="shared" ref="AN24" si="53">SUM(AL23:AN23)-SUM(AI23:AK23)</f>
        <v>37.708944677018906</v>
      </c>
      <c r="AO24" s="239">
        <f t="shared" ref="AO24" si="54">SUM(AM23:AO23)-SUM(AJ23:AL23)</f>
        <v>38.434388599592864</v>
      </c>
      <c r="AP24" s="239">
        <f t="shared" ref="AP24" si="55">SUM(AN23:AP23)-SUM(AK23:AM23)</f>
        <v>32.572505625530937</v>
      </c>
      <c r="AQ24" s="239">
        <f t="shared" ref="AQ24" si="56">SUM(AO23:AQ23)-SUM(AL23:AN23)</f>
        <v>31.739834113757922</v>
      </c>
      <c r="AR24" s="239">
        <f t="shared" ref="AR24" si="57">SUM(AP23:AR23)-SUM(AM23:AO23)</f>
        <v>34.556396565944624</v>
      </c>
      <c r="AS24" s="239">
        <f t="shared" ref="AS24" si="58">SUM(AQ23:AS23)-SUM(AN23:AP23)</f>
        <v>42.16578215374642</v>
      </c>
      <c r="AT24" s="239">
        <f t="shared" ref="AT24" si="59">SUM(AR23:AT23)-SUM(AO23:AQ23)</f>
        <v>50.623119419448926</v>
      </c>
      <c r="AU24" s="239">
        <f t="shared" ref="AU24" si="60">SUM(AS23:AU23)-SUM(AP23:AR23)</f>
        <v>47.478006168571937</v>
      </c>
      <c r="AV24" s="239">
        <f t="shared" ref="AV24" si="61">SUM(AT23:AV23)-SUM(AQ23:AS23)</f>
        <v>46.045944726184757</v>
      </c>
      <c r="AW24" s="239">
        <f t="shared" ref="AW24" si="62">SUM(AU23:AW23)-SUM(AR23:AT23)</f>
        <v>45.308962804386283</v>
      </c>
      <c r="AX24" s="239">
        <f t="shared" ref="AX24" si="63">SUM(AV23:AX23)-SUM(AS23:AU23)</f>
        <v>57.001219070034267</v>
      </c>
      <c r="AY24" s="239">
        <f t="shared" ref="AY24" si="64">SUM(AW23:AY23)-SUM(AT23:AV23)</f>
        <v>67.731656076651461</v>
      </c>
      <c r="AZ24" s="239">
        <f t="shared" ref="AZ24" si="65">SUM(AX23:AZ23)-SUM(AU23:AW23)</f>
        <v>77.044297284699496</v>
      </c>
      <c r="BA24" s="239">
        <f t="shared" ref="BA24" si="66">SUM(AY23:BA23)-SUM(AV23:AX23)</f>
        <v>82.21197653258946</v>
      </c>
      <c r="BB24" s="239">
        <f t="shared" ref="BB24" si="67">SUM(AZ23:BB23)-SUM(AW23:AY23)</f>
        <v>88.134398308335562</v>
      </c>
    </row>
    <row r="25" spans="1:55" x14ac:dyDescent="0.3">
      <c r="A25" t="s">
        <v>680</v>
      </c>
      <c r="B25" s="239"/>
      <c r="C25" s="239"/>
      <c r="D25" s="239"/>
      <c r="E25" s="239"/>
      <c r="F25" s="239"/>
      <c r="G25" s="437" t="str">
        <f t="shared" ref="G25:BB25" si="68">IF(G24&gt;0,"Up","Down")</f>
        <v>Up</v>
      </c>
      <c r="H25" s="437" t="str">
        <f t="shared" si="68"/>
        <v>Up</v>
      </c>
      <c r="I25" s="437" t="str">
        <f t="shared" si="68"/>
        <v>Up</v>
      </c>
      <c r="J25" s="437" t="str">
        <f t="shared" si="68"/>
        <v>Up</v>
      </c>
      <c r="K25" s="437" t="str">
        <f t="shared" si="68"/>
        <v>Up</v>
      </c>
      <c r="L25" s="437" t="str">
        <f t="shared" si="68"/>
        <v>Up</v>
      </c>
      <c r="M25" s="437" t="str">
        <f t="shared" si="68"/>
        <v>Up</v>
      </c>
      <c r="N25" s="437" t="str">
        <f t="shared" si="68"/>
        <v>Up</v>
      </c>
      <c r="O25" s="437" t="str">
        <f t="shared" si="68"/>
        <v>Up</v>
      </c>
      <c r="P25" s="437" t="str">
        <f t="shared" si="68"/>
        <v>Up</v>
      </c>
      <c r="Q25" s="437" t="str">
        <f t="shared" si="68"/>
        <v>Up</v>
      </c>
      <c r="R25" s="437" t="str">
        <f t="shared" si="68"/>
        <v>Up</v>
      </c>
      <c r="S25" s="437" t="str">
        <f t="shared" si="68"/>
        <v>Up</v>
      </c>
      <c r="T25" s="437" t="str">
        <f t="shared" si="68"/>
        <v>Up</v>
      </c>
      <c r="U25" s="437" t="str">
        <f t="shared" si="68"/>
        <v>Up</v>
      </c>
      <c r="V25" s="437" t="str">
        <f t="shared" si="68"/>
        <v>Up</v>
      </c>
      <c r="W25" s="437" t="str">
        <f t="shared" si="68"/>
        <v>Up</v>
      </c>
      <c r="X25" s="437" t="str">
        <f t="shared" si="68"/>
        <v>Up</v>
      </c>
      <c r="Y25" s="437" t="str">
        <f t="shared" si="68"/>
        <v>Up</v>
      </c>
      <c r="Z25" s="437" t="str">
        <f t="shared" si="68"/>
        <v>Up</v>
      </c>
      <c r="AA25" s="437" t="str">
        <f t="shared" si="68"/>
        <v>Up</v>
      </c>
      <c r="AB25" s="437" t="str">
        <f t="shared" si="68"/>
        <v>Up</v>
      </c>
      <c r="AC25" s="437" t="str">
        <f t="shared" si="68"/>
        <v>Up</v>
      </c>
      <c r="AD25" s="437" t="str">
        <f t="shared" si="68"/>
        <v>Up</v>
      </c>
      <c r="AE25" s="437" t="str">
        <f t="shared" si="68"/>
        <v>Up</v>
      </c>
      <c r="AF25" s="437" t="str">
        <f t="shared" si="68"/>
        <v>Up</v>
      </c>
      <c r="AG25" s="437" t="str">
        <f t="shared" si="68"/>
        <v>Up</v>
      </c>
      <c r="AH25" s="437" t="str">
        <f t="shared" si="68"/>
        <v>Up</v>
      </c>
      <c r="AI25" s="437" t="str">
        <f t="shared" si="68"/>
        <v>Up</v>
      </c>
      <c r="AJ25" s="437" t="str">
        <f t="shared" si="68"/>
        <v>Up</v>
      </c>
      <c r="AK25" s="437" t="str">
        <f t="shared" si="68"/>
        <v>Up</v>
      </c>
      <c r="AL25" s="437" t="str">
        <f t="shared" si="68"/>
        <v>Up</v>
      </c>
      <c r="AM25" s="437" t="str">
        <f t="shared" si="68"/>
        <v>Up</v>
      </c>
      <c r="AN25" s="437" t="str">
        <f t="shared" si="68"/>
        <v>Up</v>
      </c>
      <c r="AO25" s="437" t="str">
        <f t="shared" si="68"/>
        <v>Up</v>
      </c>
      <c r="AP25" s="437" t="str">
        <f t="shared" si="68"/>
        <v>Up</v>
      </c>
      <c r="AQ25" s="437" t="str">
        <f t="shared" si="68"/>
        <v>Up</v>
      </c>
      <c r="AR25" s="437" t="str">
        <f t="shared" si="68"/>
        <v>Up</v>
      </c>
      <c r="AS25" s="437" t="str">
        <f t="shared" si="68"/>
        <v>Up</v>
      </c>
      <c r="AT25" s="437" t="str">
        <f t="shared" si="68"/>
        <v>Up</v>
      </c>
      <c r="AU25" s="437" t="str">
        <f t="shared" si="68"/>
        <v>Up</v>
      </c>
      <c r="AV25" s="437" t="str">
        <f t="shared" si="68"/>
        <v>Up</v>
      </c>
      <c r="AW25" s="437" t="str">
        <f t="shared" si="68"/>
        <v>Up</v>
      </c>
      <c r="AX25" s="437" t="str">
        <f t="shared" si="68"/>
        <v>Up</v>
      </c>
      <c r="AY25" s="437" t="str">
        <f t="shared" si="68"/>
        <v>Up</v>
      </c>
      <c r="AZ25" s="437" t="str">
        <f t="shared" si="68"/>
        <v>Up</v>
      </c>
      <c r="BA25" s="437" t="str">
        <f t="shared" si="68"/>
        <v>Up</v>
      </c>
      <c r="BB25" s="437" t="str">
        <f t="shared" si="68"/>
        <v>Up</v>
      </c>
    </row>
    <row r="26" spans="1:55" x14ac:dyDescent="0.3">
      <c r="A26" t="s">
        <v>679</v>
      </c>
      <c r="B26" s="239"/>
      <c r="C26" s="239"/>
      <c r="D26" s="239"/>
      <c r="E26" s="239"/>
      <c r="F26" s="239"/>
      <c r="G26" s="238" t="str">
        <f t="shared" ref="G26" si="69">IF(COUNTIF(E25:G25,"Up")=3,"Momentum",IF(COUNTIF(E25:G25,"Up")=2,"Partial","No"))</f>
        <v>No</v>
      </c>
      <c r="H26" s="238" t="str">
        <f t="shared" ref="H26" si="70">IF(COUNTIF(F25:H25,"Up")=3,"Momentum",IF(COUNTIF(F25:H25,"Up")=2,"Partial","No"))</f>
        <v>Partial</v>
      </c>
      <c r="I26" s="238" t="str">
        <f t="shared" ref="I26" si="71">IF(COUNTIF(G25:I25,"Up")=3,"Momentum",IF(COUNTIF(G25:I25,"Up")=2,"Partial","No"))</f>
        <v>Momentum</v>
      </c>
      <c r="J26" s="238" t="str">
        <f t="shared" ref="J26" si="72">IF(COUNTIF(H25:J25,"Up")=3,"Momentum",IF(COUNTIF(H25:J25,"Up")=2,"Partial","No"))</f>
        <v>Momentum</v>
      </c>
      <c r="K26" s="238" t="str">
        <f t="shared" ref="K26" si="73">IF(COUNTIF(I25:K25,"Up")=3,"Momentum",IF(COUNTIF(I25:K25,"Up")=2,"Partial","No"))</f>
        <v>Momentum</v>
      </c>
      <c r="L26" s="238" t="str">
        <f t="shared" ref="L26" si="74">IF(COUNTIF(J25:L25,"Up")=3,"Momentum",IF(COUNTIF(J25:L25,"Up")=2,"Partial","No"))</f>
        <v>Momentum</v>
      </c>
      <c r="M26" s="238" t="str">
        <f t="shared" ref="M26" si="75">IF(COUNTIF(K25:M25,"Up")=3,"Momentum",IF(COUNTIF(K25:M25,"Up")=2,"Partial","No"))</f>
        <v>Momentum</v>
      </c>
      <c r="N26" s="238" t="str">
        <f t="shared" ref="N26" si="76">IF(COUNTIF(L25:N25,"Up")=3,"Momentum",IF(COUNTIF(L25:N25,"Up")=2,"Partial","No"))</f>
        <v>Momentum</v>
      </c>
      <c r="O26" s="238" t="str">
        <f t="shared" ref="O26" si="77">IF(COUNTIF(M25:O25,"Up")=3,"Momentum",IF(COUNTIF(M25:O25,"Up")=2,"Partial","No"))</f>
        <v>Momentum</v>
      </c>
      <c r="P26" s="238" t="str">
        <f t="shared" ref="P26" si="78">IF(COUNTIF(N25:P25,"Up")=3,"Momentum",IF(COUNTIF(N25:P25,"Up")=2,"Partial","No"))</f>
        <v>Momentum</v>
      </c>
      <c r="Q26" s="238" t="str">
        <f t="shared" ref="Q26" si="79">IF(COUNTIF(O25:Q25,"Up")=3,"Momentum",IF(COUNTIF(O25:Q25,"Up")=2,"Partial","No"))</f>
        <v>Momentum</v>
      </c>
      <c r="R26" s="238" t="str">
        <f t="shared" ref="R26" si="80">IF(COUNTIF(P25:R25,"Up")=3,"Momentum",IF(COUNTIF(P25:R25,"Up")=2,"Partial","No"))</f>
        <v>Momentum</v>
      </c>
      <c r="S26" s="238" t="str">
        <f t="shared" ref="S26" si="81">IF(COUNTIF(Q25:S25,"Up")=3,"Momentum",IF(COUNTIF(Q25:S25,"Up")=2,"Partial","No"))</f>
        <v>Momentum</v>
      </c>
      <c r="T26" s="238" t="str">
        <f t="shared" ref="T26" si="82">IF(COUNTIF(R25:T25,"Up")=3,"Momentum",IF(COUNTIF(R25:T25,"Up")=2,"Partial","No"))</f>
        <v>Momentum</v>
      </c>
      <c r="U26" s="238" t="str">
        <f t="shared" ref="U26" si="83">IF(COUNTIF(S25:U25,"Up")=3,"Momentum",IF(COUNTIF(S25:U25,"Up")=2,"Partial","No"))</f>
        <v>Momentum</v>
      </c>
      <c r="V26" s="238" t="str">
        <f t="shared" ref="V26" si="84">IF(COUNTIF(T25:V25,"Up")=3,"Momentum",IF(COUNTIF(T25:V25,"Up")=2,"Partial","No"))</f>
        <v>Momentum</v>
      </c>
      <c r="W26" s="238" t="str">
        <f t="shared" ref="W26" si="85">IF(COUNTIF(U25:W25,"Up")=3,"Momentum",IF(COUNTIF(U25:W25,"Up")=2,"Partial","No"))</f>
        <v>Momentum</v>
      </c>
      <c r="X26" s="238" t="str">
        <f t="shared" ref="X26" si="86">IF(COUNTIF(V25:X25,"Up")=3,"Momentum",IF(COUNTIF(V25:X25,"Up")=2,"Partial","No"))</f>
        <v>Momentum</v>
      </c>
      <c r="Y26" s="238" t="str">
        <f t="shared" ref="Y26" si="87">IF(COUNTIF(W25:Y25,"Up")=3,"Momentum",IF(COUNTIF(W25:Y25,"Up")=2,"Partial","No"))</f>
        <v>Momentum</v>
      </c>
      <c r="Z26" s="238" t="str">
        <f t="shared" ref="Z26" si="88">IF(COUNTIF(X25:Z25,"Up")=3,"Momentum",IF(COUNTIF(X25:Z25,"Up")=2,"Partial","No"))</f>
        <v>Momentum</v>
      </c>
      <c r="AA26" s="238" t="str">
        <f t="shared" ref="AA26" si="89">IF(COUNTIF(Y25:AA25,"Up")=3,"Momentum",IF(COUNTIF(Y25:AA25,"Up")=2,"Partial","No"))</f>
        <v>Momentum</v>
      </c>
      <c r="AB26" s="238" t="str">
        <f t="shared" ref="AB26" si="90">IF(COUNTIF(Z25:AB25,"Up")=3,"Momentum",IF(COUNTIF(Z25:AB25,"Up")=2,"Partial","No"))</f>
        <v>Momentum</v>
      </c>
      <c r="AC26" s="238" t="str">
        <f t="shared" ref="AC26" si="91">IF(COUNTIF(AA25:AC25,"Up")=3,"Momentum",IF(COUNTIF(AA25:AC25,"Up")=2,"Partial","No"))</f>
        <v>Momentum</v>
      </c>
      <c r="AD26" s="238" t="str">
        <f t="shared" ref="AD26" si="92">IF(COUNTIF(AB25:AD25,"Up")=3,"Momentum",IF(COUNTIF(AB25:AD25,"Up")=2,"Partial","No"))</f>
        <v>Momentum</v>
      </c>
      <c r="AE26" s="238" t="str">
        <f t="shared" ref="AE26" si="93">IF(COUNTIF(AC25:AE25,"Up")=3,"Momentum",IF(COUNTIF(AC25:AE25,"Up")=2,"Partial","No"))</f>
        <v>Momentum</v>
      </c>
      <c r="AF26" s="238" t="str">
        <f t="shared" ref="AF26" si="94">IF(COUNTIF(AD25:AF25,"Up")=3,"Momentum",IF(COUNTIF(AD25:AF25,"Up")=2,"Partial","No"))</f>
        <v>Momentum</v>
      </c>
      <c r="AG26" s="238" t="str">
        <f t="shared" ref="AG26" si="95">IF(COUNTIF(AE25:AG25,"Up")=3,"Momentum",IF(COUNTIF(AE25:AG25,"Up")=2,"Partial","No"))</f>
        <v>Momentum</v>
      </c>
      <c r="AH26" s="238" t="str">
        <f t="shared" ref="AH26" si="96">IF(COUNTIF(AF25:AH25,"Up")=3,"Momentum",IF(COUNTIF(AF25:AH25,"Up")=2,"Partial","No"))</f>
        <v>Momentum</v>
      </c>
      <c r="AI26" s="238" t="str">
        <f t="shared" ref="AI26" si="97">IF(COUNTIF(AG25:AI25,"Up")=3,"Momentum",IF(COUNTIF(AG25:AI25,"Up")=2,"Partial","No"))</f>
        <v>Momentum</v>
      </c>
      <c r="AJ26" s="238" t="str">
        <f t="shared" ref="AJ26" si="98">IF(COUNTIF(AH25:AJ25,"Up")=3,"Momentum",IF(COUNTIF(AH25:AJ25,"Up")=2,"Partial","No"))</f>
        <v>Momentum</v>
      </c>
      <c r="AK26" s="238" t="str">
        <f t="shared" ref="AK26" si="99">IF(COUNTIF(AI25:AK25,"Up")=3,"Momentum",IF(COUNTIF(AI25:AK25,"Up")=2,"Partial","No"))</f>
        <v>Momentum</v>
      </c>
      <c r="AL26" s="238" t="str">
        <f t="shared" ref="AL26" si="100">IF(COUNTIF(AJ25:AL25,"Up")=3,"Momentum",IF(COUNTIF(AJ25:AL25,"Up")=2,"Partial","No"))</f>
        <v>Momentum</v>
      </c>
      <c r="AM26" s="238" t="str">
        <f t="shared" ref="AM26" si="101">IF(COUNTIF(AK25:AM25,"Up")=3,"Momentum",IF(COUNTIF(AK25:AM25,"Up")=2,"Partial","No"))</f>
        <v>Momentum</v>
      </c>
      <c r="AN26" s="238" t="str">
        <f t="shared" ref="AN26" si="102">IF(COUNTIF(AL25:AN25,"Up")=3,"Momentum",IF(COUNTIF(AL25:AN25,"Up")=2,"Partial","No"))</f>
        <v>Momentum</v>
      </c>
      <c r="AO26" s="238" t="str">
        <f t="shared" ref="AO26" si="103">IF(COUNTIF(AM25:AO25,"Up")=3,"Momentum",IF(COUNTIF(AM25:AO25,"Up")=2,"Partial","No"))</f>
        <v>Momentum</v>
      </c>
      <c r="AP26" s="238" t="str">
        <f t="shared" ref="AP26" si="104">IF(COUNTIF(AN25:AP25,"Up")=3,"Momentum",IF(COUNTIF(AN25:AP25,"Up")=2,"Partial","No"))</f>
        <v>Momentum</v>
      </c>
      <c r="AQ26" s="238" t="str">
        <f t="shared" ref="AQ26" si="105">IF(COUNTIF(AO25:AQ25,"Up")=3,"Momentum",IF(COUNTIF(AO25:AQ25,"Up")=2,"Partial","No"))</f>
        <v>Momentum</v>
      </c>
      <c r="AR26" s="238" t="str">
        <f t="shared" ref="AR26" si="106">IF(COUNTIF(AP25:AR25,"Up")=3,"Momentum",IF(COUNTIF(AP25:AR25,"Up")=2,"Partial","No"))</f>
        <v>Momentum</v>
      </c>
      <c r="AS26" s="238" t="str">
        <f t="shared" ref="AS26" si="107">IF(COUNTIF(AQ25:AS25,"Up")=3,"Momentum",IF(COUNTIF(AQ25:AS25,"Up")=2,"Partial","No"))</f>
        <v>Momentum</v>
      </c>
      <c r="AT26" s="238" t="str">
        <f t="shared" ref="AT26" si="108">IF(COUNTIF(AR25:AT25,"Up")=3,"Momentum",IF(COUNTIF(AR25:AT25,"Up")=2,"Partial","No"))</f>
        <v>Momentum</v>
      </c>
      <c r="AU26" s="238" t="str">
        <f t="shared" ref="AU26" si="109">IF(COUNTIF(AS25:AU25,"Up")=3,"Momentum",IF(COUNTIF(AS25:AU25,"Up")=2,"Partial","No"))</f>
        <v>Momentum</v>
      </c>
      <c r="AV26" s="238" t="str">
        <f t="shared" ref="AV26" si="110">IF(COUNTIF(AT25:AV25,"Up")=3,"Momentum",IF(COUNTIF(AT25:AV25,"Up")=2,"Partial","No"))</f>
        <v>Momentum</v>
      </c>
      <c r="AW26" s="238" t="str">
        <f t="shared" ref="AW26" si="111">IF(COUNTIF(AU25:AW25,"Up")=3,"Momentum",IF(COUNTIF(AU25:AW25,"Up")=2,"Partial","No"))</f>
        <v>Momentum</v>
      </c>
      <c r="AX26" s="238" t="str">
        <f t="shared" ref="AX26" si="112">IF(COUNTIF(AV25:AX25,"Up")=3,"Momentum",IF(COUNTIF(AV25:AX25,"Up")=2,"Partial","No"))</f>
        <v>Momentum</v>
      </c>
      <c r="AY26" s="238" t="str">
        <f t="shared" ref="AY26" si="113">IF(COUNTIF(AW25:AY25,"Up")=3,"Momentum",IF(COUNTIF(AW25:AY25,"Up")=2,"Partial","No"))</f>
        <v>Momentum</v>
      </c>
      <c r="AZ26" s="238" t="str">
        <f t="shared" ref="AZ26" si="114">IF(COUNTIF(AX25:AZ25,"Up")=3,"Momentum",IF(COUNTIF(AX25:AZ25,"Up")=2,"Partial","No"))</f>
        <v>Momentum</v>
      </c>
      <c r="BA26" s="238" t="str">
        <f t="shared" ref="BA26" si="115">IF(COUNTIF(AY25:BA25,"Up")=3,"Momentum",IF(COUNTIF(AY25:BA25,"Up")=2,"Partial","No"))</f>
        <v>Momentum</v>
      </c>
      <c r="BB26" s="238" t="str">
        <f t="shared" ref="BB26" si="116">IF(COUNTIF(AZ25:BB25,"Up")=3,"Momentum",IF(COUNTIF(AZ25:BB25,"Up")=2,"Partial","No"))</f>
        <v>Momentum</v>
      </c>
    </row>
    <row r="27" spans="1:55" x14ac:dyDescent="0.3">
      <c r="A27" t="s">
        <v>678</v>
      </c>
      <c r="B27" s="239"/>
      <c r="C27" s="239"/>
      <c r="D27" s="239"/>
      <c r="E27" s="239"/>
      <c r="F27" s="239"/>
      <c r="G27" s="238">
        <f t="shared" ref="G27:BB27" si="117">IF(G25="Down",0,IF(AND(G25="Up",G26="No"),$B$3/3,IF(AND(G25="Up",G26="Partial"),$B$3/3*2,IF(AND(G25="Up",G26="Momentum"),$B$3,0))))</f>
        <v>5</v>
      </c>
      <c r="H27" s="238">
        <f t="shared" si="117"/>
        <v>10</v>
      </c>
      <c r="I27" s="238">
        <f t="shared" si="117"/>
        <v>15</v>
      </c>
      <c r="J27" s="238">
        <f t="shared" si="117"/>
        <v>15</v>
      </c>
      <c r="K27" s="238">
        <f t="shared" si="117"/>
        <v>15</v>
      </c>
      <c r="L27" s="238">
        <f t="shared" si="117"/>
        <v>15</v>
      </c>
      <c r="M27" s="238">
        <f t="shared" si="117"/>
        <v>15</v>
      </c>
      <c r="N27" s="238">
        <f t="shared" si="117"/>
        <v>15</v>
      </c>
      <c r="O27" s="238">
        <f t="shared" si="117"/>
        <v>15</v>
      </c>
      <c r="P27" s="238">
        <f t="shared" si="117"/>
        <v>15</v>
      </c>
      <c r="Q27" s="238">
        <f t="shared" si="117"/>
        <v>15</v>
      </c>
      <c r="R27" s="238">
        <f t="shared" si="117"/>
        <v>15</v>
      </c>
      <c r="S27" s="238">
        <f>IF(S25="Down",0,IF(AND(S25="Up",S26="No"),$B$3/3,IF(AND(S25="Up",S26="Partial"),$B$3/3*2,IF(AND(S25="Up",S26="Momentum"),$B$3,0))))</f>
        <v>15</v>
      </c>
      <c r="T27" s="238">
        <f t="shared" si="117"/>
        <v>15</v>
      </c>
      <c r="U27" s="238">
        <f t="shared" si="117"/>
        <v>15</v>
      </c>
      <c r="V27" s="238">
        <f t="shared" si="117"/>
        <v>15</v>
      </c>
      <c r="W27" s="238">
        <f t="shared" si="117"/>
        <v>15</v>
      </c>
      <c r="X27" s="238">
        <f t="shared" si="117"/>
        <v>15</v>
      </c>
      <c r="Y27" s="238">
        <f t="shared" si="117"/>
        <v>15</v>
      </c>
      <c r="Z27" s="238">
        <f t="shared" si="117"/>
        <v>15</v>
      </c>
      <c r="AA27" s="238">
        <f t="shared" si="117"/>
        <v>15</v>
      </c>
      <c r="AB27" s="238">
        <f t="shared" si="117"/>
        <v>15</v>
      </c>
      <c r="AC27" s="238">
        <f t="shared" si="117"/>
        <v>15</v>
      </c>
      <c r="AD27" s="238">
        <f t="shared" si="117"/>
        <v>15</v>
      </c>
      <c r="AE27" s="238">
        <f t="shared" si="117"/>
        <v>15</v>
      </c>
      <c r="AF27" s="238">
        <f t="shared" si="117"/>
        <v>15</v>
      </c>
      <c r="AG27" s="238">
        <f t="shared" si="117"/>
        <v>15</v>
      </c>
      <c r="AH27" s="238">
        <f t="shared" si="117"/>
        <v>15</v>
      </c>
      <c r="AI27" s="238">
        <f t="shared" si="117"/>
        <v>15</v>
      </c>
      <c r="AJ27" s="238">
        <f t="shared" si="117"/>
        <v>15</v>
      </c>
      <c r="AK27" s="238">
        <f t="shared" si="117"/>
        <v>15</v>
      </c>
      <c r="AL27" s="238">
        <f t="shared" si="117"/>
        <v>15</v>
      </c>
      <c r="AM27" s="238">
        <f t="shared" si="117"/>
        <v>15</v>
      </c>
      <c r="AN27" s="238">
        <f t="shared" si="117"/>
        <v>15</v>
      </c>
      <c r="AO27" s="238">
        <f t="shared" si="117"/>
        <v>15</v>
      </c>
      <c r="AP27" s="238">
        <f t="shared" si="117"/>
        <v>15</v>
      </c>
      <c r="AQ27" s="238">
        <f t="shared" si="117"/>
        <v>15</v>
      </c>
      <c r="AR27" s="238">
        <f t="shared" si="117"/>
        <v>15</v>
      </c>
      <c r="AS27" s="238">
        <f t="shared" si="117"/>
        <v>15</v>
      </c>
      <c r="AT27" s="238">
        <f t="shared" si="117"/>
        <v>15</v>
      </c>
      <c r="AU27" s="238">
        <f t="shared" si="117"/>
        <v>15</v>
      </c>
      <c r="AV27" s="238">
        <f t="shared" si="117"/>
        <v>15</v>
      </c>
      <c r="AW27" s="238">
        <f t="shared" si="117"/>
        <v>15</v>
      </c>
      <c r="AX27" s="238">
        <f t="shared" si="117"/>
        <v>15</v>
      </c>
      <c r="AY27" s="238">
        <f t="shared" si="117"/>
        <v>15</v>
      </c>
      <c r="AZ27" s="238">
        <f t="shared" si="117"/>
        <v>15</v>
      </c>
      <c r="BA27" s="238">
        <f t="shared" si="117"/>
        <v>15</v>
      </c>
      <c r="BB27" s="238">
        <f t="shared" si="117"/>
        <v>15</v>
      </c>
    </row>
    <row r="29" spans="1:55" x14ac:dyDescent="0.3">
      <c r="A29" s="143" t="s">
        <v>686</v>
      </c>
    </row>
    <row r="31" spans="1:55" x14ac:dyDescent="0.3">
      <c r="A31" t="s">
        <v>707</v>
      </c>
      <c r="B31" s="268">
        <f>'ACS SSI'!B20</f>
        <v>0</v>
      </c>
      <c r="C31" s="268">
        <f>'ACS SSI'!C20</f>
        <v>0</v>
      </c>
      <c r="D31" s="268">
        <f>'ACS SSI'!D20</f>
        <v>5.9963354605687073E-2</v>
      </c>
      <c r="E31" s="268">
        <f>'ACS SSI'!E20</f>
        <v>0.17225664404974433</v>
      </c>
      <c r="F31" s="268">
        <f>'ACS SSI'!F20</f>
        <v>0.22832838868894387</v>
      </c>
      <c r="G31" s="268">
        <f>'ACS SSI'!G20</f>
        <v>0.26600814184300409</v>
      </c>
      <c r="H31" s="268">
        <f>'ACS SSI'!H20</f>
        <v>0.27039433112849237</v>
      </c>
      <c r="I31" s="268">
        <f>'ACS SSI'!I20</f>
        <v>0.27397259179628841</v>
      </c>
      <c r="J31" s="268">
        <f>'ACS SSI'!J20</f>
        <v>0.27420521138247839</v>
      </c>
      <c r="K31" s="268">
        <f>'ACS SSI'!K20</f>
        <v>0.26770385880338116</v>
      </c>
      <c r="L31" s="268">
        <f>'ACS SSI'!L20</f>
        <v>0.2697769687058626</v>
      </c>
      <c r="M31" s="268">
        <f>'ACS SSI'!M20</f>
        <v>0.26713164185743893</v>
      </c>
      <c r="N31" s="268">
        <f>'ACS SSI'!N20</f>
        <v>0.27858623476833749</v>
      </c>
      <c r="O31" s="268">
        <f>'ACS SSI'!O20</f>
        <v>0.28222862045983416</v>
      </c>
      <c r="P31" s="268">
        <f>'ACS SSI'!P20</f>
        <v>0.28539858582668498</v>
      </c>
      <c r="Q31" s="268">
        <f>'ACS SSI'!Q20</f>
        <v>0.28173993491557997</v>
      </c>
      <c r="R31" s="268">
        <f>'ACS SSI'!R20</f>
        <v>0.27521282936769814</v>
      </c>
      <c r="S31" s="268">
        <f>'ACS SSI'!S20</f>
        <v>0.27125686864943382</v>
      </c>
      <c r="T31" s="268">
        <f>'ACS SSI'!T20</f>
        <v>0.26595078108624781</v>
      </c>
      <c r="U31" s="268">
        <f>'ACS SSI'!U20</f>
        <v>0.25716622734033606</v>
      </c>
      <c r="V31" s="268">
        <f>'ACS SSI'!V20</f>
        <v>0.25386485281248039</v>
      </c>
      <c r="W31" s="268">
        <f>'ACS SSI'!W20</f>
        <v>0.24908630136410417</v>
      </c>
      <c r="X31" s="268">
        <f>'ACS SSI'!X20</f>
        <v>0.24657723448684546</v>
      </c>
      <c r="Y31" s="268">
        <f>'ACS SSI'!Y20</f>
        <v>0.23884197534951371</v>
      </c>
      <c r="Z31" s="268">
        <f>'ACS SSI'!Z20</f>
        <v>0.23188671216372475</v>
      </c>
      <c r="AA31" s="268">
        <f>'ACS SSI'!AA20</f>
        <v>0.22460739475173475</v>
      </c>
      <c r="AB31" s="268">
        <f>'ACS SSI'!AB20</f>
        <v>0.21858776441876879</v>
      </c>
      <c r="AC31" s="268">
        <f>'ACS SSI'!AC20</f>
        <v>0.21489187074720009</v>
      </c>
      <c r="AD31" s="268">
        <f>'ACS SSI'!AD20</f>
        <v>0.20700833976972222</v>
      </c>
      <c r="AE31" s="268">
        <f>'ACS SSI'!AE20</f>
        <v>0.20201170383370015</v>
      </c>
      <c r="AF31" s="268">
        <f>'ACS SSI'!AF20</f>
        <v>0.19622701253016625</v>
      </c>
      <c r="AG31" s="268">
        <f>'ACS SSI'!AG20</f>
        <v>0.19144483383047606</v>
      </c>
      <c r="AH31" s="268">
        <f>'ACS SSI'!AH20</f>
        <v>0.18894996730215199</v>
      </c>
      <c r="AI31" s="268">
        <f>'ACS SSI'!AI20</f>
        <v>0.17999073688551237</v>
      </c>
      <c r="AJ31" s="268">
        <f>'ACS SSI'!AJ20</f>
        <v>0.17830724627836245</v>
      </c>
      <c r="AK31" s="268">
        <f>'ACS SSI'!AK20</f>
        <v>0.17371625301132948</v>
      </c>
      <c r="AL31" s="268">
        <f>'ACS SSI'!AL20</f>
        <v>0.17445608853912092</v>
      </c>
      <c r="AM31" s="268">
        <f>'ACS SSI'!AM20</f>
        <v>0.17076583141833662</v>
      </c>
      <c r="AN31" s="268">
        <f>'ACS SSI'!AN20</f>
        <v>0.16486303185343323</v>
      </c>
      <c r="AO31" s="268">
        <f>'ACS SSI'!AO20</f>
        <v>0.16183943567921505</v>
      </c>
      <c r="AP31" s="268">
        <f>'ACS SSI'!AP20</f>
        <v>0.15824705786333215</v>
      </c>
      <c r="AQ31" s="268">
        <f>'ACS SSI'!AQ20</f>
        <v>0.15727834500557761</v>
      </c>
      <c r="AR31" s="268">
        <f>'ACS SSI'!AR20</f>
        <v>0.15344951246244046</v>
      </c>
      <c r="AS31" s="268">
        <f>'ACS SSI'!AS20</f>
        <v>0.15190577726366714</v>
      </c>
      <c r="AT31" s="268">
        <f>'ACS SSI'!AT20</f>
        <v>0.11433006499678841</v>
      </c>
      <c r="AU31" s="268">
        <f>'ACS SSI'!AU20</f>
        <v>7.9220675477074717E-2</v>
      </c>
      <c r="AV31" s="268">
        <f>'ACS SSI'!AV20</f>
        <v>4.4650799824635698E-2</v>
      </c>
      <c r="AW31" s="268">
        <f>'ACS SSI'!AW20</f>
        <v>4.4342906107332845E-2</v>
      </c>
      <c r="AX31" s="268">
        <f>'ACS SSI'!AX20</f>
        <v>4.3994163301618948E-2</v>
      </c>
      <c r="AY31" s="268">
        <f>'ACS SSI'!AY20</f>
        <v>4.3620622115292614E-2</v>
      </c>
      <c r="AZ31" s="268">
        <f>'ACS SSI'!AZ20</f>
        <v>4.3237740591194958E-2</v>
      </c>
      <c r="BA31" s="268">
        <f>'ACS SSI'!BA20</f>
        <v>4.2863156139373054E-2</v>
      </c>
      <c r="BB31" s="268">
        <f>'ACS SSI'!BB20</f>
        <v>4.2501577933105238E-2</v>
      </c>
      <c r="BC31" s="239"/>
    </row>
    <row r="32" spans="1:55" x14ac:dyDescent="0.3">
      <c r="A32" t="s">
        <v>681</v>
      </c>
      <c r="B32" s="268"/>
      <c r="C32" s="268"/>
      <c r="D32" s="268"/>
      <c r="E32" s="268"/>
      <c r="F32" s="268"/>
      <c r="G32" s="268">
        <f t="shared" ref="G32" si="118">SUM(B31:D31)-SUM(E31:G31)</f>
        <v>-0.60662981997600518</v>
      </c>
      <c r="H32" s="268">
        <f t="shared" ref="H32" si="119">SUM(C31:E31)-SUM(F31:H31)</f>
        <v>-0.53251086300500883</v>
      </c>
      <c r="I32" s="268">
        <f t="shared" ref="I32" si="120">SUM(D31:F31)-SUM(G31:I31)</f>
        <v>-0.34982667742340956</v>
      </c>
      <c r="J32" s="268">
        <f t="shared" ref="J32" si="121">SUM(E31:G31)-SUM(H31:J31)</f>
        <v>-0.15197895972556696</v>
      </c>
      <c r="K32" s="268">
        <f t="shared" ref="K32" si="122">SUM(F31:H31)-SUM(I31:K31)</f>
        <v>-5.1150800321707601E-2</v>
      </c>
      <c r="L32" s="268">
        <f t="shared" ref="L32" si="123">SUM(G31:I31)-SUM(J31:L31)</f>
        <v>-1.3109741239373252E-3</v>
      </c>
      <c r="M32" s="268">
        <f t="shared" ref="M32" si="124">SUM(H31:J31)-SUM(K31:M31)</f>
        <v>1.3959664940576433E-2</v>
      </c>
      <c r="N32" s="268">
        <f t="shared" ref="N32" si="125">SUM(I31:K31)-SUM(L31:N31)</f>
        <v>3.8681665050877001E-4</v>
      </c>
      <c r="O32" s="268">
        <f t="shared" ref="O32" si="126">SUM(J31:L31)-SUM(M31:O31)</f>
        <v>-1.6260458193888327E-2</v>
      </c>
      <c r="P32" s="268">
        <f t="shared" ref="P32" si="127">SUM(K31:M31)-SUM(N31:P31)</f>
        <v>-4.1600971688173893E-2</v>
      </c>
      <c r="Q32" s="268">
        <f t="shared" ref="Q32" si="128">SUM(L31:N31)-SUM(O31:Q31)</f>
        <v>-3.3872295870460034E-2</v>
      </c>
      <c r="R32" s="268">
        <f t="shared" ref="R32" si="129">SUM(M31:O31)-SUM(P31:R31)</f>
        <v>-1.4404853024352571E-2</v>
      </c>
      <c r="S32" s="268">
        <f t="shared" ref="S32" si="130">SUM(N31:P31)-SUM(Q31:S31)</f>
        <v>1.8003808122144638E-2</v>
      </c>
      <c r="T32" s="268">
        <f t="shared" ref="T32" si="131">SUM(O31:Q31)-SUM(R31:T31)</f>
        <v>3.6946662098719329E-2</v>
      </c>
      <c r="U32" s="268">
        <f t="shared" ref="U32" si="132">SUM(P31:R31)-SUM(S31:U31)</f>
        <v>4.7977473033945284E-2</v>
      </c>
      <c r="V32" s="268">
        <f t="shared" ref="V32" si="133">SUM(Q31:S31)-SUM(T31:V31)</f>
        <v>5.1227771693647672E-2</v>
      </c>
      <c r="W32" s="268">
        <f t="shared" ref="W32" si="134">SUM(R31:T31)-SUM(U31:W31)</f>
        <v>5.2303097586459235E-2</v>
      </c>
      <c r="X32" s="268">
        <f t="shared" ref="X32" si="135">SUM(S31:U31)-SUM(V31:X31)</f>
        <v>4.4845488412587842E-2</v>
      </c>
      <c r="Y32" s="268">
        <f t="shared" ref="Y32" si="136">SUM(T31:V31)-SUM(W31:Y31)</f>
        <v>4.2476350038600952E-2</v>
      </c>
      <c r="Z32" s="268">
        <f t="shared" ref="Z32" si="137">SUM(U31:W31)-SUM(X31:Z31)</f>
        <v>4.2811459516836625E-2</v>
      </c>
      <c r="AA32" s="268">
        <f t="shared" ref="AA32" si="138">SUM(V31:X31)-SUM(Y31:AA31)</f>
        <v>5.4192306398456735E-2</v>
      </c>
      <c r="AB32" s="268">
        <f t="shared" ref="AB32" si="139">SUM(W31:Y31)-SUM(Z31:AB31)</f>
        <v>5.9423639866235112E-2</v>
      </c>
      <c r="AC32" s="268">
        <f t="shared" ref="AC32" si="140">SUM(X31:Z31)-SUM(AA31:AC31)</f>
        <v>5.9218892082380292E-2</v>
      </c>
      <c r="AD32" s="268">
        <f t="shared" ref="AD32" si="141">SUM(Y31:AA31)-SUM(AB31:AD31)</f>
        <v>5.4848107329282136E-2</v>
      </c>
      <c r="AE32" s="268">
        <f t="shared" ref="AE32" si="142">SUM(Z31:AB31)-SUM(AC31:AE31)</f>
        <v>5.1169956983605824E-2</v>
      </c>
      <c r="AF32" s="268">
        <f t="shared" ref="AF32" si="143">SUM(AA31:AC31)-SUM(AD31:AF31)</f>
        <v>5.283997378411498E-2</v>
      </c>
      <c r="AG32" s="268">
        <f t="shared" ref="AG32" si="144">SUM(AB31:AD31)-SUM(AE31:AG31)</f>
        <v>5.0804424741348608E-2</v>
      </c>
      <c r="AH32" s="268">
        <f t="shared" ref="AH32" si="145">SUM(AC31:AE31)-SUM(AF31:AH31)</f>
        <v>4.7290100687828129E-2</v>
      </c>
      <c r="AI32" s="268">
        <f t="shared" ref="AI32" si="146">SUM(AD31:AF31)-SUM(AG31:AI31)</f>
        <v>4.4861518115448251E-2</v>
      </c>
      <c r="AJ32" s="268">
        <f t="shared" ref="AJ32" si="147">SUM(AE31:AG31)-SUM(AH31:AJ31)</f>
        <v>4.2435599728315676E-2</v>
      </c>
      <c r="AK32" s="268">
        <f t="shared" ref="AK32" si="148">SUM(AF31:AH31)-SUM(AI31:AK31)</f>
        <v>4.4607577487590033E-2</v>
      </c>
      <c r="AL32" s="268">
        <f t="shared" ref="AL32" si="149">SUM(AG31:AI31)-SUM(AJ31:AL31)</f>
        <v>3.3905950189327516E-2</v>
      </c>
      <c r="AM32" s="268">
        <f t="shared" ref="AM32" si="150">SUM(AH31:AJ31)-SUM(AK31:AM31)</f>
        <v>2.8309777497239841E-2</v>
      </c>
      <c r="AN32" s="268">
        <f t="shared" ref="AN32" si="151">SUM(AI31:AK31)-SUM(AL31:AN31)</f>
        <v>2.1929284364313517E-2</v>
      </c>
      <c r="AO32" s="268">
        <f t="shared" ref="AO32" si="152">SUM(AJ31:AL31)-SUM(AM31:AO31)</f>
        <v>2.9011288877827945E-2</v>
      </c>
      <c r="AP32" s="268">
        <f t="shared" ref="AP32" si="153">SUM(AK31:AM31)-SUM(AN31:AP31)</f>
        <v>3.3988647572806507E-2</v>
      </c>
      <c r="AQ32" s="268">
        <f t="shared" ref="AQ32" si="154">SUM(AL31:AN31)-SUM(AO31:AQ31)</f>
        <v>3.2720113262765915E-2</v>
      </c>
      <c r="AR32" s="268">
        <f t="shared" ref="AR32" si="155">SUM(AM31:AO31)-SUM(AP31:AR31)</f>
        <v>2.8493383619634771E-2</v>
      </c>
      <c r="AS32" s="268">
        <f t="shared" ref="AS32" si="156">SUM(AN31:AP31)-SUM(AQ31:AS31)</f>
        <v>2.231589066429529E-2</v>
      </c>
      <c r="AT32" s="268">
        <f t="shared" ref="AT32" si="157">SUM(AO31:AQ31)-SUM(AR31:AT31)</f>
        <v>5.7679483825228806E-2</v>
      </c>
      <c r="AU32" s="268">
        <f t="shared" ref="AU32" si="158">SUM(AP31:AR31)-SUM(AS31:AU31)</f>
        <v>0.12351839759381988</v>
      </c>
      <c r="AV32" s="268">
        <f t="shared" ref="AV32" si="159">SUM(AQ31:AS31)-SUM(AT31:AV31)</f>
        <v>0.22443209443318635</v>
      </c>
      <c r="AW32" s="268">
        <f t="shared" ref="AW32" si="160">SUM(AR31:AT31)-SUM(AU31:AW31)</f>
        <v>0.25147097331385276</v>
      </c>
      <c r="AX32" s="268">
        <f t="shared" ref="AX32" si="161">SUM(AS31:AU31)-SUM(AV31:AX31)</f>
        <v>0.21246864850394279</v>
      </c>
      <c r="AY32" s="268">
        <f t="shared" ref="AY32" si="162">SUM(AT31:AV31)-SUM(AW31:AY31)</f>
        <v>0.10624384877425441</v>
      </c>
      <c r="AZ32" s="268">
        <f t="shared" ref="AZ32" si="163">SUM(AU31:AW31)-SUM(AX31:AZ31)</f>
        <v>3.7361855400936755E-2</v>
      </c>
      <c r="BA32" s="268">
        <f t="shared" ref="BA32" si="164">SUM(AV31:AX31)-SUM(AY31:BA31)</f>
        <v>3.2663503877268518E-3</v>
      </c>
      <c r="BB32" s="268">
        <f t="shared" ref="BB32" si="165">SUM(AW31:AY31)-SUM(AZ31:BB31)</f>
        <v>3.3552168605711641E-3</v>
      </c>
      <c r="BC32" s="239"/>
    </row>
    <row r="33" spans="1:55" x14ac:dyDescent="0.3">
      <c r="A33" t="s">
        <v>680</v>
      </c>
      <c r="B33" s="239"/>
      <c r="C33" s="239"/>
      <c r="D33" s="239"/>
      <c r="E33" s="239"/>
      <c r="F33" s="239"/>
      <c r="G33" s="437" t="str">
        <f t="shared" ref="G33:BB33" si="166">IF(G32&gt;0,"Up","Down")</f>
        <v>Down</v>
      </c>
      <c r="H33" s="437" t="str">
        <f t="shared" si="166"/>
        <v>Down</v>
      </c>
      <c r="I33" s="437" t="str">
        <f t="shared" si="166"/>
        <v>Down</v>
      </c>
      <c r="J33" s="437" t="str">
        <f t="shared" si="166"/>
        <v>Down</v>
      </c>
      <c r="K33" s="437" t="str">
        <f t="shared" si="166"/>
        <v>Down</v>
      </c>
      <c r="L33" s="437" t="str">
        <f t="shared" si="166"/>
        <v>Down</v>
      </c>
      <c r="M33" s="437" t="str">
        <f t="shared" si="166"/>
        <v>Up</v>
      </c>
      <c r="N33" s="437" t="str">
        <f t="shared" si="166"/>
        <v>Up</v>
      </c>
      <c r="O33" s="437" t="str">
        <f t="shared" si="166"/>
        <v>Down</v>
      </c>
      <c r="P33" s="437" t="str">
        <f t="shared" si="166"/>
        <v>Down</v>
      </c>
      <c r="Q33" s="437" t="str">
        <f t="shared" si="166"/>
        <v>Down</v>
      </c>
      <c r="R33" s="437" t="str">
        <f t="shared" si="166"/>
        <v>Down</v>
      </c>
      <c r="S33" s="437" t="str">
        <f t="shared" si="166"/>
        <v>Up</v>
      </c>
      <c r="T33" s="437" t="str">
        <f t="shared" si="166"/>
        <v>Up</v>
      </c>
      <c r="U33" s="437" t="str">
        <f t="shared" si="166"/>
        <v>Up</v>
      </c>
      <c r="V33" s="437" t="str">
        <f t="shared" si="166"/>
        <v>Up</v>
      </c>
      <c r="W33" s="437" t="str">
        <f t="shared" si="166"/>
        <v>Up</v>
      </c>
      <c r="X33" s="437" t="str">
        <f t="shared" si="166"/>
        <v>Up</v>
      </c>
      <c r="Y33" s="437" t="str">
        <f t="shared" si="166"/>
        <v>Up</v>
      </c>
      <c r="Z33" s="437" t="str">
        <f t="shared" si="166"/>
        <v>Up</v>
      </c>
      <c r="AA33" s="437" t="str">
        <f t="shared" si="166"/>
        <v>Up</v>
      </c>
      <c r="AB33" s="437" t="str">
        <f t="shared" si="166"/>
        <v>Up</v>
      </c>
      <c r="AC33" s="437" t="str">
        <f t="shared" si="166"/>
        <v>Up</v>
      </c>
      <c r="AD33" s="437" t="str">
        <f t="shared" si="166"/>
        <v>Up</v>
      </c>
      <c r="AE33" s="437" t="str">
        <f t="shared" si="166"/>
        <v>Up</v>
      </c>
      <c r="AF33" s="437" t="str">
        <f t="shared" si="166"/>
        <v>Up</v>
      </c>
      <c r="AG33" s="437" t="str">
        <f t="shared" si="166"/>
        <v>Up</v>
      </c>
      <c r="AH33" s="437" t="str">
        <f t="shared" si="166"/>
        <v>Up</v>
      </c>
      <c r="AI33" s="437" t="str">
        <f t="shared" si="166"/>
        <v>Up</v>
      </c>
      <c r="AJ33" s="437" t="str">
        <f t="shared" si="166"/>
        <v>Up</v>
      </c>
      <c r="AK33" s="437" t="str">
        <f t="shared" si="166"/>
        <v>Up</v>
      </c>
      <c r="AL33" s="437" t="str">
        <f t="shared" si="166"/>
        <v>Up</v>
      </c>
      <c r="AM33" s="437" t="str">
        <f t="shared" si="166"/>
        <v>Up</v>
      </c>
      <c r="AN33" s="437" t="str">
        <f t="shared" si="166"/>
        <v>Up</v>
      </c>
      <c r="AO33" s="437" t="str">
        <f t="shared" si="166"/>
        <v>Up</v>
      </c>
      <c r="AP33" s="437" t="str">
        <f t="shared" si="166"/>
        <v>Up</v>
      </c>
      <c r="AQ33" s="437" t="str">
        <f t="shared" si="166"/>
        <v>Up</v>
      </c>
      <c r="AR33" s="437" t="str">
        <f t="shared" si="166"/>
        <v>Up</v>
      </c>
      <c r="AS33" s="437" t="str">
        <f t="shared" si="166"/>
        <v>Up</v>
      </c>
      <c r="AT33" s="437" t="str">
        <f t="shared" si="166"/>
        <v>Up</v>
      </c>
      <c r="AU33" s="437" t="str">
        <f t="shared" si="166"/>
        <v>Up</v>
      </c>
      <c r="AV33" s="437" t="str">
        <f t="shared" si="166"/>
        <v>Up</v>
      </c>
      <c r="AW33" s="437" t="str">
        <f t="shared" si="166"/>
        <v>Up</v>
      </c>
      <c r="AX33" s="437" t="str">
        <f t="shared" si="166"/>
        <v>Up</v>
      </c>
      <c r="AY33" s="437" t="str">
        <f t="shared" si="166"/>
        <v>Up</v>
      </c>
      <c r="AZ33" s="437" t="str">
        <f t="shared" si="166"/>
        <v>Up</v>
      </c>
      <c r="BA33" s="437" t="str">
        <f t="shared" si="166"/>
        <v>Up</v>
      </c>
      <c r="BB33" s="437" t="str">
        <f t="shared" si="166"/>
        <v>Up</v>
      </c>
      <c r="BC33" s="239"/>
    </row>
    <row r="34" spans="1:55" x14ac:dyDescent="0.3">
      <c r="A34" t="s">
        <v>679</v>
      </c>
      <c r="B34" s="239"/>
      <c r="C34" s="239"/>
      <c r="D34" s="239"/>
      <c r="E34" s="239"/>
      <c r="F34" s="239"/>
      <c r="G34" s="238" t="str">
        <f t="shared" ref="G34" si="167">IF(COUNTIF(E33:G33,"Up")=3,"Momentum",IF(COUNTIF(E33:G33,"Up")=2,"Partial","No"))</f>
        <v>No</v>
      </c>
      <c r="H34" s="238" t="str">
        <f t="shared" ref="H34" si="168">IF(COUNTIF(F33:H33,"Up")=3,"Momentum",IF(COUNTIF(F33:H33,"Up")=2,"Partial","No"))</f>
        <v>No</v>
      </c>
      <c r="I34" s="238" t="str">
        <f t="shared" ref="I34" si="169">IF(COUNTIF(G33:I33,"Up")=3,"Momentum",IF(COUNTIF(G33:I33,"Up")=2,"Partial","No"))</f>
        <v>No</v>
      </c>
      <c r="J34" s="238" t="str">
        <f t="shared" ref="J34" si="170">IF(COUNTIF(H33:J33,"Up")=3,"Momentum",IF(COUNTIF(H33:J33,"Up")=2,"Partial","No"))</f>
        <v>No</v>
      </c>
      <c r="K34" s="238" t="str">
        <f t="shared" ref="K34" si="171">IF(COUNTIF(I33:K33,"Up")=3,"Momentum",IF(COUNTIF(I33:K33,"Up")=2,"Partial","No"))</f>
        <v>No</v>
      </c>
      <c r="L34" s="238" t="str">
        <f t="shared" ref="L34" si="172">IF(COUNTIF(J33:L33,"Up")=3,"Momentum",IF(COUNTIF(J33:L33,"Up")=2,"Partial","No"))</f>
        <v>No</v>
      </c>
      <c r="M34" s="238" t="str">
        <f t="shared" ref="M34" si="173">IF(COUNTIF(K33:M33,"Up")=3,"Momentum",IF(COUNTIF(K33:M33,"Up")=2,"Partial","No"))</f>
        <v>No</v>
      </c>
      <c r="N34" s="238" t="str">
        <f t="shared" ref="N34" si="174">IF(COUNTIF(L33:N33,"Up")=3,"Momentum",IF(COUNTIF(L33:N33,"Up")=2,"Partial","No"))</f>
        <v>Partial</v>
      </c>
      <c r="O34" s="238" t="str">
        <f t="shared" ref="O34" si="175">IF(COUNTIF(M33:O33,"Up")=3,"Momentum",IF(COUNTIF(M33:O33,"Up")=2,"Partial","No"))</f>
        <v>Partial</v>
      </c>
      <c r="P34" s="238" t="str">
        <f t="shared" ref="P34" si="176">IF(COUNTIF(N33:P33,"Up")=3,"Momentum",IF(COUNTIF(N33:P33,"Up")=2,"Partial","No"))</f>
        <v>No</v>
      </c>
      <c r="Q34" s="238" t="str">
        <f t="shared" ref="Q34" si="177">IF(COUNTIF(O33:Q33,"Up")=3,"Momentum",IF(COUNTIF(O33:Q33,"Up")=2,"Partial","No"))</f>
        <v>No</v>
      </c>
      <c r="R34" s="238" t="str">
        <f t="shared" ref="R34" si="178">IF(COUNTIF(P33:R33,"Up")=3,"Momentum",IF(COUNTIF(P33:R33,"Up")=2,"Partial","No"))</f>
        <v>No</v>
      </c>
      <c r="S34" s="238" t="str">
        <f t="shared" ref="S34" si="179">IF(COUNTIF(Q33:S33,"Up")=3,"Momentum",IF(COUNTIF(Q33:S33,"Up")=2,"Partial","No"))</f>
        <v>No</v>
      </c>
      <c r="T34" s="238" t="str">
        <f t="shared" ref="T34" si="180">IF(COUNTIF(R33:T33,"Up")=3,"Momentum",IF(COUNTIF(R33:T33,"Up")=2,"Partial","No"))</f>
        <v>Partial</v>
      </c>
      <c r="U34" s="238" t="str">
        <f t="shared" ref="U34" si="181">IF(COUNTIF(S33:U33,"Up")=3,"Momentum",IF(COUNTIF(S33:U33,"Up")=2,"Partial","No"))</f>
        <v>Momentum</v>
      </c>
      <c r="V34" s="238" t="str">
        <f t="shared" ref="V34" si="182">IF(COUNTIF(T33:V33,"Up")=3,"Momentum",IF(COUNTIF(T33:V33,"Up")=2,"Partial","No"))</f>
        <v>Momentum</v>
      </c>
      <c r="W34" s="238" t="str">
        <f t="shared" ref="W34" si="183">IF(COUNTIF(U33:W33,"Up")=3,"Momentum",IF(COUNTIF(U33:W33,"Up")=2,"Partial","No"))</f>
        <v>Momentum</v>
      </c>
      <c r="X34" s="238" t="str">
        <f t="shared" ref="X34" si="184">IF(COUNTIF(V33:X33,"Up")=3,"Momentum",IF(COUNTIF(V33:X33,"Up")=2,"Partial","No"))</f>
        <v>Momentum</v>
      </c>
      <c r="Y34" s="238" t="str">
        <f t="shared" ref="Y34" si="185">IF(COUNTIF(W33:Y33,"Up")=3,"Momentum",IF(COUNTIF(W33:Y33,"Up")=2,"Partial","No"))</f>
        <v>Momentum</v>
      </c>
      <c r="Z34" s="238" t="str">
        <f t="shared" ref="Z34" si="186">IF(COUNTIF(X33:Z33,"Up")=3,"Momentum",IF(COUNTIF(X33:Z33,"Up")=2,"Partial","No"))</f>
        <v>Momentum</v>
      </c>
      <c r="AA34" s="238" t="str">
        <f t="shared" ref="AA34" si="187">IF(COUNTIF(Y33:AA33,"Up")=3,"Momentum",IF(COUNTIF(Y33:AA33,"Up")=2,"Partial","No"))</f>
        <v>Momentum</v>
      </c>
      <c r="AB34" s="238" t="str">
        <f t="shared" ref="AB34" si="188">IF(COUNTIF(Z33:AB33,"Up")=3,"Momentum",IF(COUNTIF(Z33:AB33,"Up")=2,"Partial","No"))</f>
        <v>Momentum</v>
      </c>
      <c r="AC34" s="238" t="str">
        <f t="shared" ref="AC34" si="189">IF(COUNTIF(AA33:AC33,"Up")=3,"Momentum",IF(COUNTIF(AA33:AC33,"Up")=2,"Partial","No"))</f>
        <v>Momentum</v>
      </c>
      <c r="AD34" s="238" t="str">
        <f t="shared" ref="AD34" si="190">IF(COUNTIF(AB33:AD33,"Up")=3,"Momentum",IF(COUNTIF(AB33:AD33,"Up")=2,"Partial","No"))</f>
        <v>Momentum</v>
      </c>
      <c r="AE34" s="238" t="str">
        <f t="shared" ref="AE34" si="191">IF(COUNTIF(AC33:AE33,"Up")=3,"Momentum",IF(COUNTIF(AC33:AE33,"Up")=2,"Partial","No"))</f>
        <v>Momentum</v>
      </c>
      <c r="AF34" s="238" t="str">
        <f t="shared" ref="AF34" si="192">IF(COUNTIF(AD33:AF33,"Up")=3,"Momentum",IF(COUNTIF(AD33:AF33,"Up")=2,"Partial","No"))</f>
        <v>Momentum</v>
      </c>
      <c r="AG34" s="238" t="str">
        <f t="shared" ref="AG34" si="193">IF(COUNTIF(AE33:AG33,"Up")=3,"Momentum",IF(COUNTIF(AE33:AG33,"Up")=2,"Partial","No"))</f>
        <v>Momentum</v>
      </c>
      <c r="AH34" s="238" t="str">
        <f t="shared" ref="AH34" si="194">IF(COUNTIF(AF33:AH33,"Up")=3,"Momentum",IF(COUNTIF(AF33:AH33,"Up")=2,"Partial","No"))</f>
        <v>Momentum</v>
      </c>
      <c r="AI34" s="238" t="str">
        <f t="shared" ref="AI34" si="195">IF(COUNTIF(AG33:AI33,"Up")=3,"Momentum",IF(COUNTIF(AG33:AI33,"Up")=2,"Partial","No"))</f>
        <v>Momentum</v>
      </c>
      <c r="AJ34" s="238" t="str">
        <f t="shared" ref="AJ34" si="196">IF(COUNTIF(AH33:AJ33,"Up")=3,"Momentum",IF(COUNTIF(AH33:AJ33,"Up")=2,"Partial","No"))</f>
        <v>Momentum</v>
      </c>
      <c r="AK34" s="238" t="str">
        <f t="shared" ref="AK34" si="197">IF(COUNTIF(AI33:AK33,"Up")=3,"Momentum",IF(COUNTIF(AI33:AK33,"Up")=2,"Partial","No"))</f>
        <v>Momentum</v>
      </c>
      <c r="AL34" s="238" t="str">
        <f t="shared" ref="AL34" si="198">IF(COUNTIF(AJ33:AL33,"Up")=3,"Momentum",IF(COUNTIF(AJ33:AL33,"Up")=2,"Partial","No"))</f>
        <v>Momentum</v>
      </c>
      <c r="AM34" s="238" t="str">
        <f t="shared" ref="AM34" si="199">IF(COUNTIF(AK33:AM33,"Up")=3,"Momentum",IF(COUNTIF(AK33:AM33,"Up")=2,"Partial","No"))</f>
        <v>Momentum</v>
      </c>
      <c r="AN34" s="238" t="str">
        <f t="shared" ref="AN34" si="200">IF(COUNTIF(AL33:AN33,"Up")=3,"Momentum",IF(COUNTIF(AL33:AN33,"Up")=2,"Partial","No"))</f>
        <v>Momentum</v>
      </c>
      <c r="AO34" s="238" t="str">
        <f t="shared" ref="AO34" si="201">IF(COUNTIF(AM33:AO33,"Up")=3,"Momentum",IF(COUNTIF(AM33:AO33,"Up")=2,"Partial","No"))</f>
        <v>Momentum</v>
      </c>
      <c r="AP34" s="238" t="str">
        <f t="shared" ref="AP34" si="202">IF(COUNTIF(AN33:AP33,"Up")=3,"Momentum",IF(COUNTIF(AN33:AP33,"Up")=2,"Partial","No"))</f>
        <v>Momentum</v>
      </c>
      <c r="AQ34" s="238" t="str">
        <f t="shared" ref="AQ34" si="203">IF(COUNTIF(AO33:AQ33,"Up")=3,"Momentum",IF(COUNTIF(AO33:AQ33,"Up")=2,"Partial","No"))</f>
        <v>Momentum</v>
      </c>
      <c r="AR34" s="238" t="str">
        <f t="shared" ref="AR34" si="204">IF(COUNTIF(AP33:AR33,"Up")=3,"Momentum",IF(COUNTIF(AP33:AR33,"Up")=2,"Partial","No"))</f>
        <v>Momentum</v>
      </c>
      <c r="AS34" s="238" t="str">
        <f t="shared" ref="AS34" si="205">IF(COUNTIF(AQ33:AS33,"Up")=3,"Momentum",IF(COUNTIF(AQ33:AS33,"Up")=2,"Partial","No"))</f>
        <v>Momentum</v>
      </c>
      <c r="AT34" s="238" t="str">
        <f t="shared" ref="AT34" si="206">IF(COUNTIF(AR33:AT33,"Up")=3,"Momentum",IF(COUNTIF(AR33:AT33,"Up")=2,"Partial","No"))</f>
        <v>Momentum</v>
      </c>
      <c r="AU34" s="238" t="str">
        <f t="shared" ref="AU34" si="207">IF(COUNTIF(AS33:AU33,"Up")=3,"Momentum",IF(COUNTIF(AS33:AU33,"Up")=2,"Partial","No"))</f>
        <v>Momentum</v>
      </c>
      <c r="AV34" s="238" t="str">
        <f t="shared" ref="AV34" si="208">IF(COUNTIF(AT33:AV33,"Up")=3,"Momentum",IF(COUNTIF(AT33:AV33,"Up")=2,"Partial","No"))</f>
        <v>Momentum</v>
      </c>
      <c r="AW34" s="238" t="str">
        <f t="shared" ref="AW34" si="209">IF(COUNTIF(AU33:AW33,"Up")=3,"Momentum",IF(COUNTIF(AU33:AW33,"Up")=2,"Partial","No"))</f>
        <v>Momentum</v>
      </c>
      <c r="AX34" s="238" t="str">
        <f t="shared" ref="AX34" si="210">IF(COUNTIF(AV33:AX33,"Up")=3,"Momentum",IF(COUNTIF(AV33:AX33,"Up")=2,"Partial","No"))</f>
        <v>Momentum</v>
      </c>
      <c r="AY34" s="238" t="str">
        <f t="shared" ref="AY34" si="211">IF(COUNTIF(AW33:AY33,"Up")=3,"Momentum",IF(COUNTIF(AW33:AY33,"Up")=2,"Partial","No"))</f>
        <v>Momentum</v>
      </c>
      <c r="AZ34" s="238" t="str">
        <f t="shared" ref="AZ34" si="212">IF(COUNTIF(AX33:AZ33,"Up")=3,"Momentum",IF(COUNTIF(AX33:AZ33,"Up")=2,"Partial","No"))</f>
        <v>Momentum</v>
      </c>
      <c r="BA34" s="238" t="str">
        <f t="shared" ref="BA34" si="213">IF(COUNTIF(AY33:BA33,"Up")=3,"Momentum",IF(COUNTIF(AY33:BA33,"Up")=2,"Partial","No"))</f>
        <v>Momentum</v>
      </c>
      <c r="BB34" s="238" t="str">
        <f t="shared" ref="BB34" si="214">IF(COUNTIF(AZ33:BB33,"Up")=3,"Momentum",IF(COUNTIF(AZ33:BB33,"Up")=2,"Partial","No"))</f>
        <v>Momentum</v>
      </c>
      <c r="BC34" s="239"/>
    </row>
    <row r="35" spans="1:55" x14ac:dyDescent="0.3">
      <c r="A35" t="s">
        <v>678</v>
      </c>
      <c r="B35" s="239"/>
      <c r="C35" s="239"/>
      <c r="D35" s="239"/>
      <c r="E35" s="239"/>
      <c r="F35" s="239"/>
      <c r="G35" s="238">
        <f t="shared" ref="G35:BB35" si="215">IF(G33="Down",0,IF(AND(G33="Up",G34="No"),$D$3/3,IF(AND(G33="Up",G34="Partial"),$D$3/3*2,IF(AND(G33="Up",G34="Momentum"),$D$3,0))))</f>
        <v>0</v>
      </c>
      <c r="H35" s="238">
        <f t="shared" si="215"/>
        <v>0</v>
      </c>
      <c r="I35" s="238">
        <f t="shared" si="215"/>
        <v>0</v>
      </c>
      <c r="J35" s="238">
        <f t="shared" si="215"/>
        <v>0</v>
      </c>
      <c r="K35" s="238">
        <f t="shared" si="215"/>
        <v>0</v>
      </c>
      <c r="L35" s="238">
        <f t="shared" si="215"/>
        <v>0</v>
      </c>
      <c r="M35" s="238">
        <f t="shared" si="215"/>
        <v>3.3333333333333335</v>
      </c>
      <c r="N35" s="238">
        <f t="shared" si="215"/>
        <v>6.666666666666667</v>
      </c>
      <c r="O35" s="238">
        <f t="shared" si="215"/>
        <v>0</v>
      </c>
      <c r="P35" s="238">
        <f t="shared" si="215"/>
        <v>0</v>
      </c>
      <c r="Q35" s="238">
        <f t="shared" si="215"/>
        <v>0</v>
      </c>
      <c r="R35" s="238">
        <f t="shared" si="215"/>
        <v>0</v>
      </c>
      <c r="S35" s="238">
        <f t="shared" si="215"/>
        <v>3.3333333333333335</v>
      </c>
      <c r="T35" s="238">
        <f t="shared" si="215"/>
        <v>6.666666666666667</v>
      </c>
      <c r="U35" s="238">
        <f t="shared" si="215"/>
        <v>10</v>
      </c>
      <c r="V35" s="238">
        <f t="shared" si="215"/>
        <v>10</v>
      </c>
      <c r="W35" s="238">
        <f t="shared" si="215"/>
        <v>10</v>
      </c>
      <c r="X35" s="238">
        <f t="shared" si="215"/>
        <v>10</v>
      </c>
      <c r="Y35" s="238">
        <f t="shared" si="215"/>
        <v>10</v>
      </c>
      <c r="Z35" s="238">
        <f t="shared" si="215"/>
        <v>10</v>
      </c>
      <c r="AA35" s="238">
        <f t="shared" si="215"/>
        <v>10</v>
      </c>
      <c r="AB35" s="238">
        <f t="shared" si="215"/>
        <v>10</v>
      </c>
      <c r="AC35" s="238">
        <f t="shared" si="215"/>
        <v>10</v>
      </c>
      <c r="AD35" s="238">
        <f t="shared" si="215"/>
        <v>10</v>
      </c>
      <c r="AE35" s="238">
        <f t="shared" si="215"/>
        <v>10</v>
      </c>
      <c r="AF35" s="238">
        <f t="shared" si="215"/>
        <v>10</v>
      </c>
      <c r="AG35" s="238">
        <f t="shared" si="215"/>
        <v>10</v>
      </c>
      <c r="AH35" s="238">
        <f t="shared" si="215"/>
        <v>10</v>
      </c>
      <c r="AI35" s="238">
        <f t="shared" si="215"/>
        <v>10</v>
      </c>
      <c r="AJ35" s="238">
        <f t="shared" si="215"/>
        <v>10</v>
      </c>
      <c r="AK35" s="238">
        <f t="shared" si="215"/>
        <v>10</v>
      </c>
      <c r="AL35" s="238">
        <f t="shared" si="215"/>
        <v>10</v>
      </c>
      <c r="AM35" s="238">
        <f t="shared" si="215"/>
        <v>10</v>
      </c>
      <c r="AN35" s="238">
        <f t="shared" si="215"/>
        <v>10</v>
      </c>
      <c r="AO35" s="238">
        <f t="shared" si="215"/>
        <v>10</v>
      </c>
      <c r="AP35" s="238">
        <f t="shared" si="215"/>
        <v>10</v>
      </c>
      <c r="AQ35" s="238">
        <f t="shared" si="215"/>
        <v>10</v>
      </c>
      <c r="AR35" s="238">
        <f t="shared" si="215"/>
        <v>10</v>
      </c>
      <c r="AS35" s="238">
        <f t="shared" si="215"/>
        <v>10</v>
      </c>
      <c r="AT35" s="238">
        <f t="shared" si="215"/>
        <v>10</v>
      </c>
      <c r="AU35" s="238">
        <f t="shared" si="215"/>
        <v>10</v>
      </c>
      <c r="AV35" s="238">
        <f t="shared" si="215"/>
        <v>10</v>
      </c>
      <c r="AW35" s="238">
        <f t="shared" si="215"/>
        <v>10</v>
      </c>
      <c r="AX35" s="238">
        <f t="shared" si="215"/>
        <v>10</v>
      </c>
      <c r="AY35" s="238">
        <f t="shared" si="215"/>
        <v>10</v>
      </c>
      <c r="AZ35" s="238">
        <f t="shared" si="215"/>
        <v>10</v>
      </c>
      <c r="BA35" s="238">
        <f t="shared" si="215"/>
        <v>10</v>
      </c>
      <c r="BB35" s="238">
        <f t="shared" si="215"/>
        <v>10</v>
      </c>
      <c r="BC35" s="239"/>
    </row>
    <row r="36" spans="1:55" x14ac:dyDescent="0.3">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row>
    <row r="37" spans="1:55" x14ac:dyDescent="0.3">
      <c r="A37" t="s">
        <v>706</v>
      </c>
      <c r="B37" s="268">
        <f>'ACS SSI'!B29</f>
        <v>0</v>
      </c>
      <c r="C37" s="268">
        <f>'ACS SSI'!C29</f>
        <v>0</v>
      </c>
      <c r="D37" s="268">
        <f>'ACS SSI'!D29</f>
        <v>0.77094104005639152</v>
      </c>
      <c r="E37" s="268">
        <f>'ACS SSI'!E29</f>
        <v>0.53338490495273205</v>
      </c>
      <c r="F37" s="268">
        <f>'ACS SSI'!F29</f>
        <v>0.45087250322646721</v>
      </c>
      <c r="G37" s="268">
        <f>'ACS SSI'!G29</f>
        <v>0.39457071514525355</v>
      </c>
      <c r="H37" s="268">
        <f>'ACS SSI'!H29</f>
        <v>0.39450600112860407</v>
      </c>
      <c r="I37" s="268">
        <f>'ACS SSI'!I29</f>
        <v>0.39952061874838801</v>
      </c>
      <c r="J37" s="268">
        <f>'ACS SSI'!J29</f>
        <v>0.4033425328105037</v>
      </c>
      <c r="K37" s="268">
        <f>'ACS SSI'!K29</f>
        <v>0.40149273054062562</v>
      </c>
      <c r="L37" s="268">
        <f>'ACS SSI'!L29</f>
        <v>0.40215481162075101</v>
      </c>
      <c r="M37" s="268">
        <f>'ACS SSI'!M29</f>
        <v>0.3985055583989387</v>
      </c>
      <c r="N37" s="268">
        <f>'ACS SSI'!N29</f>
        <v>0.41099551510749016</v>
      </c>
      <c r="O37" s="268">
        <f>'ACS SSI'!O29</f>
        <v>0.41909019371509326</v>
      </c>
      <c r="P37" s="268">
        <f>'ACS SSI'!P29</f>
        <v>0.42073015990437318</v>
      </c>
      <c r="Q37" s="268">
        <f>'ACS SSI'!Q29</f>
        <v>0.4202600885944856</v>
      </c>
      <c r="R37" s="268">
        <f>'ACS SSI'!R29</f>
        <v>0.41884928450294989</v>
      </c>
      <c r="S37" s="268">
        <f>'ACS SSI'!S29</f>
        <v>0.42378193512630929</v>
      </c>
      <c r="T37" s="268">
        <f>'ACS SSI'!T29</f>
        <v>0.42300322408912128</v>
      </c>
      <c r="U37" s="268">
        <f>'ACS SSI'!U29</f>
        <v>0.41204607889036465</v>
      </c>
      <c r="V37" s="268">
        <f>'ACS SSI'!V29</f>
        <v>0.41382339852006728</v>
      </c>
      <c r="W37" s="268">
        <f>'ACS SSI'!W29</f>
        <v>0.41187558921481404</v>
      </c>
      <c r="X37" s="268">
        <f>'ACS SSI'!X29</f>
        <v>0.41317340178783968</v>
      </c>
      <c r="Y37" s="268">
        <f>'ACS SSI'!Y29</f>
        <v>0.40321543938541055</v>
      </c>
      <c r="Z37" s="268">
        <f>'ACS SSI'!Z29</f>
        <v>0.39132109439445961</v>
      </c>
      <c r="AA37" s="268">
        <f>'ACS SSI'!AA29</f>
        <v>0.38070395148162722</v>
      </c>
      <c r="AB37" s="268">
        <f>'ACS SSI'!AB29</f>
        <v>0.36951306649192017</v>
      </c>
      <c r="AC37" s="268">
        <f>'ACS SSI'!AC29</f>
        <v>0.36526547092070588</v>
      </c>
      <c r="AD37" s="268">
        <f>'ACS SSI'!AD29</f>
        <v>0.3545604737184021</v>
      </c>
      <c r="AE37" s="268">
        <f>'ACS SSI'!AE29</f>
        <v>0.34870519283493723</v>
      </c>
      <c r="AF37" s="268">
        <f>'ACS SSI'!AF29</f>
        <v>0.34034448650503168</v>
      </c>
      <c r="AG37" s="268">
        <f>'ACS SSI'!AG29</f>
        <v>0.33013579014762817</v>
      </c>
      <c r="AH37" s="268">
        <f>'ACS SSI'!AH29</f>
        <v>0.32506614581689069</v>
      </c>
      <c r="AI37" s="268">
        <f>'ACS SSI'!AI29</f>
        <v>0.30832748120307529</v>
      </c>
      <c r="AJ37" s="268">
        <f>'ACS SSI'!AJ29</f>
        <v>0.30490520730015741</v>
      </c>
      <c r="AK37" s="268">
        <f>'ACS SSI'!AK29</f>
        <v>0.29627617395369388</v>
      </c>
      <c r="AL37" s="268">
        <f>'ACS SSI'!AL29</f>
        <v>0.29594327504697637</v>
      </c>
      <c r="AM37" s="268">
        <f>'ACS SSI'!AM29</f>
        <v>0.28912903375694005</v>
      </c>
      <c r="AN37" s="268">
        <f>'ACS SSI'!AN29</f>
        <v>0.27668772707744516</v>
      </c>
      <c r="AO37" s="268">
        <f>'ACS SSI'!AO29</f>
        <v>0.27061864992292245</v>
      </c>
      <c r="AP37" s="268">
        <f>'ACS SSI'!AP29</f>
        <v>0.26343219005039364</v>
      </c>
      <c r="AQ37" s="268">
        <f>'ACS SSI'!AQ29</f>
        <v>0.26153578829270241</v>
      </c>
      <c r="AR37" s="268">
        <f>'ACS SSI'!AR29</f>
        <v>0.25446197047838509</v>
      </c>
      <c r="AS37" s="268">
        <f>'ACS SSI'!AS29</f>
        <v>0.25091020293777533</v>
      </c>
      <c r="AT37" s="268">
        <f>'ACS SSI'!AT29</f>
        <v>0.2006522760919261</v>
      </c>
      <c r="AU37" s="268">
        <f>'ACS SSI'!AU29</f>
        <v>0.15378268202205733</v>
      </c>
      <c r="AV37" s="268">
        <f>'ACS SSI'!AV29</f>
        <v>0.10741503044320015</v>
      </c>
      <c r="AW37" s="268">
        <f>'ACS SSI'!AW29</f>
        <v>0.10510745154309785</v>
      </c>
      <c r="AX37" s="268">
        <f>'ACS SSI'!AX29</f>
        <v>0.1025227509975266</v>
      </c>
      <c r="AY37" s="268">
        <f>'ACS SSI'!AY29</f>
        <v>9.9740582841056261E-2</v>
      </c>
      <c r="AZ37" s="268">
        <f>'ACS SSI'!AZ29</f>
        <v>9.6860608697715303E-2</v>
      </c>
      <c r="BA37" s="268">
        <f>'ACS SSI'!BA29</f>
        <v>9.4002447411844756E-2</v>
      </c>
      <c r="BB37" s="268">
        <f>'ACS SSI'!BB29</f>
        <v>9.1224392411705602E-2</v>
      </c>
      <c r="BC37" s="239"/>
    </row>
    <row r="38" spans="1:55" x14ac:dyDescent="0.3">
      <c r="A38" t="s">
        <v>681</v>
      </c>
      <c r="B38" s="239"/>
      <c r="C38" s="239"/>
      <c r="D38" s="239"/>
      <c r="E38" s="239"/>
      <c r="F38" s="239"/>
      <c r="G38" s="239">
        <f t="shared" ref="G38" si="216">SUM(B37:D37)-SUM(E37:G37)</f>
        <v>-0.60788708326806129</v>
      </c>
      <c r="H38" s="239">
        <f t="shared" ref="H38" si="217">SUM(C37:E37)-SUM(F37:H37)</f>
        <v>6.4376725508798804E-2</v>
      </c>
      <c r="I38" s="239">
        <f t="shared" ref="I38" si="218">SUM(D37:F37)-SUM(G37:I37)</f>
        <v>0.56660111321334528</v>
      </c>
      <c r="J38" s="239">
        <f t="shared" ref="J38" si="219">SUM(E37:G37)-SUM(H37:J37)</f>
        <v>0.18145897063695715</v>
      </c>
      <c r="K38" s="239">
        <f t="shared" ref="K38" si="220">SUM(F37:H37)-SUM(I37:K37)</f>
        <v>3.5593337400807279E-2</v>
      </c>
      <c r="L38" s="239">
        <f t="shared" ref="L38" si="221">SUM(G37:I37)-SUM(J37:L37)</f>
        <v>-1.839273994963464E-2</v>
      </c>
      <c r="M38" s="239">
        <f t="shared" ref="M38" si="222">SUM(H37:J37)-SUM(K37:M37)</f>
        <v>-4.7839478728197715E-3</v>
      </c>
      <c r="N38" s="239">
        <f t="shared" ref="N38" si="223">SUM(I37:K37)-SUM(L37:N37)</f>
        <v>-7.3000030276624273E-3</v>
      </c>
      <c r="O38" s="239">
        <f t="shared" ref="O38" si="224">SUM(J37:L37)-SUM(M37:O37)</f>
        <v>-2.1601192249641743E-2</v>
      </c>
      <c r="P38" s="239">
        <f t="shared" ref="P38" si="225">SUM(K37:M37)-SUM(N37:P37)</f>
        <v>-4.8662768166641168E-2</v>
      </c>
      <c r="Q38" s="239">
        <f t="shared" ref="Q38" si="226">SUM(L37:N37)-SUM(O37:Q37)</f>
        <v>-4.8424557086772069E-2</v>
      </c>
      <c r="R38" s="239">
        <f t="shared" ref="R38" si="227">SUM(M37:O37)-SUM(P37:R37)</f>
        <v>-3.124826578028661E-2</v>
      </c>
      <c r="S38" s="239">
        <f t="shared" ref="S38" si="228">SUM(N37:P37)-SUM(Q37:S37)</f>
        <v>-1.2075439496788132E-2</v>
      </c>
      <c r="T38" s="239">
        <f t="shared" ref="T38" si="229">SUM(O37:Q37)-SUM(R37:T37)</f>
        <v>-5.5540015044284186E-3</v>
      </c>
      <c r="U38" s="239">
        <f t="shared" ref="U38" si="230">SUM(P37:R37)-SUM(S37:U37)</f>
        <v>1.0082948960135063E-3</v>
      </c>
      <c r="V38" s="239">
        <f t="shared" ref="V38" si="231">SUM(Q37:S37)-SUM(T37:V37)</f>
        <v>1.401860672419164E-2</v>
      </c>
      <c r="W38" s="239">
        <f t="shared" ref="W38" si="232">SUM(R37:T37)-SUM(U37:W37)</f>
        <v>2.7889377093134327E-2</v>
      </c>
      <c r="X38" s="239">
        <f t="shared" ref="X38" si="233">SUM(S37:U37)-SUM(V37:X37)</f>
        <v>1.9958848583074174E-2</v>
      </c>
      <c r="Y38" s="239">
        <f t="shared" ref="Y38" si="234">SUM(T37:V37)-SUM(W37:Y37)</f>
        <v>2.0608271111488774E-2</v>
      </c>
      <c r="Z38" s="239">
        <f t="shared" ref="Z38" si="235">SUM(U37:W37)-SUM(X37:Z37)</f>
        <v>3.0035131057536191E-2</v>
      </c>
      <c r="AA38" s="239">
        <f t="shared" ref="AA38" si="236">SUM(V37:X37)-SUM(Y37:AA37)</f>
        <v>6.3631904261223449E-2</v>
      </c>
      <c r="AB38" s="239">
        <f t="shared" ref="AB38" si="237">SUM(W37:Y37)-SUM(Z37:AB37)</f>
        <v>8.6726318020057258E-2</v>
      </c>
      <c r="AC38" s="239">
        <f t="shared" ref="AC38" si="238">SUM(X37:Z37)-SUM(AA37:AC37)</f>
        <v>9.2227446673456503E-2</v>
      </c>
      <c r="AD38" s="239">
        <f t="shared" ref="AD38" si="239">SUM(Y37:AA37)-SUM(AB37:AD37)</f>
        <v>8.5901474130469335E-2</v>
      </c>
      <c r="AE38" s="239">
        <f t="shared" ref="AE38" si="240">SUM(Z37:AB37)-SUM(AC37:AE37)</f>
        <v>7.3006974893961907E-2</v>
      </c>
      <c r="AF38" s="239">
        <f t="shared" ref="AF38" si="241">SUM(AA37:AC37)-SUM(AD37:AF37)</f>
        <v>7.1872335835882373E-2</v>
      </c>
      <c r="AG38" s="239">
        <f t="shared" ref="AG38" si="242">SUM(AB37:AD37)-SUM(AE37:AG37)</f>
        <v>7.0153541643431128E-2</v>
      </c>
      <c r="AH38" s="239">
        <f t="shared" ref="AH38" si="243">SUM(AC37:AE37)-SUM(AF37:AH37)</f>
        <v>7.298471500449466E-2</v>
      </c>
      <c r="AI38" s="239">
        <f t="shared" ref="AI38" si="244">SUM(AD37:AF37)-SUM(AG37:AI37)</f>
        <v>8.00807358907768E-2</v>
      </c>
      <c r="AJ38" s="239">
        <f t="shared" ref="AJ38" si="245">SUM(AE37:AG37)-SUM(AH37:AJ37)</f>
        <v>8.088663516747352E-2</v>
      </c>
      <c r="AK38" s="239">
        <f t="shared" ref="AK38" si="246">SUM(AF37:AH37)-SUM(AI37:AK37)</f>
        <v>8.603756001262397E-2</v>
      </c>
      <c r="AL38" s="239">
        <f t="shared" ref="AL38" si="247">SUM(AG37:AI37)-SUM(AJ37:AL37)</f>
        <v>6.6404760866766499E-2</v>
      </c>
      <c r="AM38" s="239">
        <f t="shared" ref="AM38" si="248">SUM(AH37:AJ37)-SUM(AK37:AM37)</f>
        <v>5.6950351562513157E-2</v>
      </c>
      <c r="AN38" s="239">
        <f t="shared" ref="AN38" si="249">SUM(AI37:AK37)-SUM(AL37:AN37)</f>
        <v>4.7748826575564896E-2</v>
      </c>
      <c r="AO38" s="239">
        <f t="shared" ref="AO38" si="250">SUM(AJ37:AL37)-SUM(AM37:AO37)</f>
        <v>6.0689245543520176E-2</v>
      </c>
      <c r="AP38" s="239">
        <f t="shared" ref="AP38" si="251">SUM(AK37:AM37)-SUM(AN37:AP37)</f>
        <v>7.0609915706849047E-2</v>
      </c>
      <c r="AQ38" s="239">
        <f t="shared" ref="AQ38" si="252">SUM(AL37:AN37)-SUM(AO37:AQ37)</f>
        <v>6.6173407615343072E-2</v>
      </c>
      <c r="AR38" s="239">
        <f t="shared" ref="AR38" si="253">SUM(AM37:AO37)-SUM(AP37:AR37)</f>
        <v>5.7005461935826451E-2</v>
      </c>
      <c r="AS38" s="239">
        <f t="shared" ref="AS38" si="254">SUM(AN37:AP37)-SUM(AQ37:AS37)</f>
        <v>4.3830605341898421E-2</v>
      </c>
      <c r="AT38" s="239">
        <f t="shared" ref="AT38" si="255">SUM(AO37:AQ37)-SUM(AR37:AT37)</f>
        <v>8.9562178757932043E-2</v>
      </c>
      <c r="AU38" s="239">
        <f t="shared" ref="AU38" si="256">SUM(AP37:AR37)-SUM(AS37:AU37)</f>
        <v>0.17408478776972236</v>
      </c>
      <c r="AV38" s="239">
        <f t="shared" ref="AV38" si="257">SUM(AQ37:AS37)-SUM(AT37:AV37)</f>
        <v>0.30505797315167932</v>
      </c>
      <c r="AW38" s="239">
        <f t="shared" ref="AW38" si="258">SUM(AR37:AT37)-SUM(AU37:AW37)</f>
        <v>0.33971928549973118</v>
      </c>
      <c r="AX38" s="239">
        <f t="shared" ref="AX38" si="259">SUM(AS37:AU37)-SUM(AV37:AX37)</f>
        <v>0.29029992806793414</v>
      </c>
      <c r="AY38" s="239">
        <f t="shared" ref="AY38" si="260">SUM(AT37:AV37)-SUM(AW37:AY37)</f>
        <v>0.15447920317550284</v>
      </c>
      <c r="AZ38" s="239">
        <f t="shared" ref="AZ38" si="261">SUM(AU37:AW37)-SUM(AX37:AZ37)</f>
        <v>6.7181221472057184E-2</v>
      </c>
      <c r="BA38" s="239">
        <f t="shared" ref="BA38" si="262">SUM(AV37:AX37)-SUM(AY37:BA37)</f>
        <v>2.444159403320828E-2</v>
      </c>
      <c r="BB38" s="239">
        <f t="shared" ref="BB38" si="263">SUM(AW37:AY37)-SUM(AZ37:BB37)</f>
        <v>2.5283336860415062E-2</v>
      </c>
      <c r="BC38" s="239"/>
    </row>
    <row r="39" spans="1:55" x14ac:dyDescent="0.3">
      <c r="A39" t="s">
        <v>680</v>
      </c>
      <c r="B39" s="239"/>
      <c r="C39" s="239"/>
      <c r="D39" s="239"/>
      <c r="E39" s="239"/>
      <c r="F39" s="239"/>
      <c r="G39" s="437" t="str">
        <f t="shared" ref="G39:BB39" si="264">IF(G38&gt;0,"Up","Down")</f>
        <v>Down</v>
      </c>
      <c r="H39" s="437" t="str">
        <f t="shared" si="264"/>
        <v>Up</v>
      </c>
      <c r="I39" s="437" t="str">
        <f t="shared" si="264"/>
        <v>Up</v>
      </c>
      <c r="J39" s="437" t="str">
        <f t="shared" si="264"/>
        <v>Up</v>
      </c>
      <c r="K39" s="437" t="str">
        <f t="shared" si="264"/>
        <v>Up</v>
      </c>
      <c r="L39" s="437" t="str">
        <f t="shared" si="264"/>
        <v>Down</v>
      </c>
      <c r="M39" s="437" t="str">
        <f t="shared" si="264"/>
        <v>Down</v>
      </c>
      <c r="N39" s="437" t="str">
        <f t="shared" si="264"/>
        <v>Down</v>
      </c>
      <c r="O39" s="437" t="str">
        <f t="shared" si="264"/>
        <v>Down</v>
      </c>
      <c r="P39" s="437" t="str">
        <f t="shared" si="264"/>
        <v>Down</v>
      </c>
      <c r="Q39" s="437" t="str">
        <f t="shared" si="264"/>
        <v>Down</v>
      </c>
      <c r="R39" s="437" t="str">
        <f t="shared" si="264"/>
        <v>Down</v>
      </c>
      <c r="S39" s="437" t="str">
        <f t="shared" si="264"/>
        <v>Down</v>
      </c>
      <c r="T39" s="437" t="str">
        <f t="shared" si="264"/>
        <v>Down</v>
      </c>
      <c r="U39" s="437" t="str">
        <f t="shared" si="264"/>
        <v>Up</v>
      </c>
      <c r="V39" s="437" t="str">
        <f t="shared" si="264"/>
        <v>Up</v>
      </c>
      <c r="W39" s="437" t="str">
        <f t="shared" si="264"/>
        <v>Up</v>
      </c>
      <c r="X39" s="437" t="str">
        <f t="shared" si="264"/>
        <v>Up</v>
      </c>
      <c r="Y39" s="437" t="str">
        <f t="shared" si="264"/>
        <v>Up</v>
      </c>
      <c r="Z39" s="437" t="str">
        <f t="shared" si="264"/>
        <v>Up</v>
      </c>
      <c r="AA39" s="437" t="str">
        <f t="shared" si="264"/>
        <v>Up</v>
      </c>
      <c r="AB39" s="437" t="str">
        <f t="shared" si="264"/>
        <v>Up</v>
      </c>
      <c r="AC39" s="437" t="str">
        <f t="shared" si="264"/>
        <v>Up</v>
      </c>
      <c r="AD39" s="437" t="str">
        <f t="shared" si="264"/>
        <v>Up</v>
      </c>
      <c r="AE39" s="437" t="str">
        <f t="shared" si="264"/>
        <v>Up</v>
      </c>
      <c r="AF39" s="437" t="str">
        <f t="shared" si="264"/>
        <v>Up</v>
      </c>
      <c r="AG39" s="437" t="str">
        <f t="shared" si="264"/>
        <v>Up</v>
      </c>
      <c r="AH39" s="437" t="str">
        <f t="shared" si="264"/>
        <v>Up</v>
      </c>
      <c r="AI39" s="437" t="str">
        <f t="shared" si="264"/>
        <v>Up</v>
      </c>
      <c r="AJ39" s="437" t="str">
        <f t="shared" si="264"/>
        <v>Up</v>
      </c>
      <c r="AK39" s="437" t="str">
        <f t="shared" si="264"/>
        <v>Up</v>
      </c>
      <c r="AL39" s="437" t="str">
        <f t="shared" si="264"/>
        <v>Up</v>
      </c>
      <c r="AM39" s="437" t="str">
        <f t="shared" si="264"/>
        <v>Up</v>
      </c>
      <c r="AN39" s="437" t="str">
        <f t="shared" si="264"/>
        <v>Up</v>
      </c>
      <c r="AO39" s="437" t="str">
        <f t="shared" si="264"/>
        <v>Up</v>
      </c>
      <c r="AP39" s="437" t="str">
        <f t="shared" si="264"/>
        <v>Up</v>
      </c>
      <c r="AQ39" s="437" t="str">
        <f t="shared" si="264"/>
        <v>Up</v>
      </c>
      <c r="AR39" s="437" t="str">
        <f t="shared" si="264"/>
        <v>Up</v>
      </c>
      <c r="AS39" s="437" t="str">
        <f t="shared" si="264"/>
        <v>Up</v>
      </c>
      <c r="AT39" s="437" t="str">
        <f t="shared" si="264"/>
        <v>Up</v>
      </c>
      <c r="AU39" s="437" t="str">
        <f t="shared" si="264"/>
        <v>Up</v>
      </c>
      <c r="AV39" s="437" t="str">
        <f t="shared" si="264"/>
        <v>Up</v>
      </c>
      <c r="AW39" s="437" t="str">
        <f t="shared" si="264"/>
        <v>Up</v>
      </c>
      <c r="AX39" s="437" t="str">
        <f t="shared" si="264"/>
        <v>Up</v>
      </c>
      <c r="AY39" s="437" t="str">
        <f t="shared" si="264"/>
        <v>Up</v>
      </c>
      <c r="AZ39" s="437" t="str">
        <f t="shared" si="264"/>
        <v>Up</v>
      </c>
      <c r="BA39" s="437" t="str">
        <f t="shared" si="264"/>
        <v>Up</v>
      </c>
      <c r="BB39" s="437" t="str">
        <f t="shared" si="264"/>
        <v>Up</v>
      </c>
      <c r="BC39" s="239"/>
    </row>
    <row r="40" spans="1:55" x14ac:dyDescent="0.3">
      <c r="A40" t="s">
        <v>679</v>
      </c>
      <c r="B40" s="239"/>
      <c r="C40" s="239"/>
      <c r="D40" s="239"/>
      <c r="E40" s="239"/>
      <c r="F40" s="239"/>
      <c r="G40" s="238" t="str">
        <f t="shared" ref="G40" si="265">IF(COUNTIF(E39:G39,"Up")=3,"Momentum","No")</f>
        <v>No</v>
      </c>
      <c r="H40" s="238" t="str">
        <f t="shared" ref="H40" si="266">IF(COUNTIF(F39:H39,"Up")=3,"Momentum","No")</f>
        <v>No</v>
      </c>
      <c r="I40" s="238" t="str">
        <f t="shared" ref="I40" si="267">IF(COUNTIF(G39:I39,"Up")=3,"Momentum","No")</f>
        <v>No</v>
      </c>
      <c r="J40" s="238" t="str">
        <f t="shared" ref="J40" si="268">IF(COUNTIF(H39:J39,"Up")=3,"Momentum","No")</f>
        <v>Momentum</v>
      </c>
      <c r="K40" s="238" t="str">
        <f t="shared" ref="K40" si="269">IF(COUNTIF(I39:K39,"Up")=3,"Momentum","No")</f>
        <v>Momentum</v>
      </c>
      <c r="L40" s="238" t="str">
        <f t="shared" ref="L40" si="270">IF(COUNTIF(J39:L39,"Up")=3,"Momentum","No")</f>
        <v>No</v>
      </c>
      <c r="M40" s="238" t="str">
        <f t="shared" ref="M40" si="271">IF(COUNTIF(K39:M39,"Up")=3,"Momentum","No")</f>
        <v>No</v>
      </c>
      <c r="N40" s="238" t="str">
        <f t="shared" ref="N40" si="272">IF(COUNTIF(L39:N39,"Up")=3,"Momentum","No")</f>
        <v>No</v>
      </c>
      <c r="O40" s="238" t="str">
        <f t="shared" ref="O40" si="273">IF(COUNTIF(M39:O39,"Up")=3,"Momentum","No")</f>
        <v>No</v>
      </c>
      <c r="P40" s="238" t="str">
        <f t="shared" ref="P40" si="274">IF(COUNTIF(N39:P39,"Up")=3,"Momentum","No")</f>
        <v>No</v>
      </c>
      <c r="Q40" s="238" t="str">
        <f t="shared" ref="Q40" si="275">IF(COUNTIF(O39:Q39,"Up")=3,"Momentum","No")</f>
        <v>No</v>
      </c>
      <c r="R40" s="238" t="str">
        <f t="shared" ref="R40" si="276">IF(COUNTIF(P39:R39,"Up")=3,"Momentum","No")</f>
        <v>No</v>
      </c>
      <c r="S40" s="238" t="str">
        <f t="shared" ref="S40" si="277">IF(COUNTIF(Q39:S39,"Up")=3,"Momentum","No")</f>
        <v>No</v>
      </c>
      <c r="T40" s="238" t="str">
        <f t="shared" ref="T40" si="278">IF(COUNTIF(R39:T39,"Up")=3,"Momentum","No")</f>
        <v>No</v>
      </c>
      <c r="U40" s="238" t="str">
        <f t="shared" ref="U40" si="279">IF(COUNTIF(S39:U39,"Up")=3,"Momentum","No")</f>
        <v>No</v>
      </c>
      <c r="V40" s="238" t="str">
        <f t="shared" ref="V40" si="280">IF(COUNTIF(T39:V39,"Up")=3,"Momentum","No")</f>
        <v>No</v>
      </c>
      <c r="W40" s="238" t="str">
        <f t="shared" ref="W40" si="281">IF(COUNTIF(U39:W39,"Up")=3,"Momentum","No")</f>
        <v>Momentum</v>
      </c>
      <c r="X40" s="238" t="str">
        <f t="shared" ref="X40" si="282">IF(COUNTIF(V39:X39,"Up")=3,"Momentum","No")</f>
        <v>Momentum</v>
      </c>
      <c r="Y40" s="238" t="str">
        <f t="shared" ref="Y40" si="283">IF(COUNTIF(W39:Y39,"Up")=3,"Momentum","No")</f>
        <v>Momentum</v>
      </c>
      <c r="Z40" s="238" t="str">
        <f t="shared" ref="Z40" si="284">IF(COUNTIF(X39:Z39,"Up")=3,"Momentum","No")</f>
        <v>Momentum</v>
      </c>
      <c r="AA40" s="238" t="str">
        <f t="shared" ref="AA40" si="285">IF(COUNTIF(Y39:AA39,"Up")=3,"Momentum","No")</f>
        <v>Momentum</v>
      </c>
      <c r="AB40" s="238" t="str">
        <f t="shared" ref="AB40" si="286">IF(COUNTIF(Z39:AB39,"Up")=3,"Momentum","No")</f>
        <v>Momentum</v>
      </c>
      <c r="AC40" s="238" t="str">
        <f t="shared" ref="AC40" si="287">IF(COUNTIF(AA39:AC39,"Up")=3,"Momentum","No")</f>
        <v>Momentum</v>
      </c>
      <c r="AD40" s="238" t="str">
        <f t="shared" ref="AD40" si="288">IF(COUNTIF(AB39:AD39,"Up")=3,"Momentum","No")</f>
        <v>Momentum</v>
      </c>
      <c r="AE40" s="238" t="str">
        <f t="shared" ref="AE40" si="289">IF(COUNTIF(AC39:AE39,"Up")=3,"Momentum","No")</f>
        <v>Momentum</v>
      </c>
      <c r="AF40" s="238" t="str">
        <f t="shared" ref="AF40" si="290">IF(COUNTIF(AD39:AF39,"Up")=3,"Momentum","No")</f>
        <v>Momentum</v>
      </c>
      <c r="AG40" s="238" t="str">
        <f t="shared" ref="AG40" si="291">IF(COUNTIF(AE39:AG39,"Up")=3,"Momentum","No")</f>
        <v>Momentum</v>
      </c>
      <c r="AH40" s="238" t="str">
        <f t="shared" ref="AH40" si="292">IF(COUNTIF(AF39:AH39,"Up")=3,"Momentum","No")</f>
        <v>Momentum</v>
      </c>
      <c r="AI40" s="238" t="str">
        <f t="shared" ref="AI40" si="293">IF(COUNTIF(AG39:AI39,"Up")=3,"Momentum","No")</f>
        <v>Momentum</v>
      </c>
      <c r="AJ40" s="238" t="str">
        <f t="shared" ref="AJ40" si="294">IF(COUNTIF(AH39:AJ39,"Up")=3,"Momentum","No")</f>
        <v>Momentum</v>
      </c>
      <c r="AK40" s="238" t="str">
        <f t="shared" ref="AK40" si="295">IF(COUNTIF(AI39:AK39,"Up")=3,"Momentum","No")</f>
        <v>Momentum</v>
      </c>
      <c r="AL40" s="238" t="str">
        <f t="shared" ref="AL40" si="296">IF(COUNTIF(AJ39:AL39,"Up")=3,"Momentum","No")</f>
        <v>Momentum</v>
      </c>
      <c r="AM40" s="238" t="str">
        <f t="shared" ref="AM40" si="297">IF(COUNTIF(AK39:AM39,"Up")=3,"Momentum","No")</f>
        <v>Momentum</v>
      </c>
      <c r="AN40" s="238" t="str">
        <f t="shared" ref="AN40" si="298">IF(COUNTIF(AL39:AN39,"Up")=3,"Momentum","No")</f>
        <v>Momentum</v>
      </c>
      <c r="AO40" s="238" t="str">
        <f t="shared" ref="AO40" si="299">IF(COUNTIF(AM39:AO39,"Up")=3,"Momentum","No")</f>
        <v>Momentum</v>
      </c>
      <c r="AP40" s="238" t="str">
        <f t="shared" ref="AP40" si="300">IF(COUNTIF(AN39:AP39,"Up")=3,"Momentum","No")</f>
        <v>Momentum</v>
      </c>
      <c r="AQ40" s="238" t="str">
        <f t="shared" ref="AQ40" si="301">IF(COUNTIF(AO39:AQ39,"Up")=3,"Momentum","No")</f>
        <v>Momentum</v>
      </c>
      <c r="AR40" s="238" t="str">
        <f t="shared" ref="AR40" si="302">IF(COUNTIF(AP39:AR39,"Up")=3,"Momentum","No")</f>
        <v>Momentum</v>
      </c>
      <c r="AS40" s="238" t="str">
        <f t="shared" ref="AS40" si="303">IF(COUNTIF(AQ39:AS39,"Up")=3,"Momentum","No")</f>
        <v>Momentum</v>
      </c>
      <c r="AT40" s="238" t="str">
        <f t="shared" ref="AT40" si="304">IF(COUNTIF(AR39:AT39,"Up")=3,"Momentum","No")</f>
        <v>Momentum</v>
      </c>
      <c r="AU40" s="238" t="str">
        <f t="shared" ref="AU40" si="305">IF(COUNTIF(AS39:AU39,"Up")=3,"Momentum","No")</f>
        <v>Momentum</v>
      </c>
      <c r="AV40" s="238" t="str">
        <f t="shared" ref="AV40" si="306">IF(COUNTIF(AT39:AV39,"Up")=3,"Momentum","No")</f>
        <v>Momentum</v>
      </c>
      <c r="AW40" s="238" t="str">
        <f t="shared" ref="AW40" si="307">IF(COUNTIF(AU39:AW39,"Up")=3,"Momentum","No")</f>
        <v>Momentum</v>
      </c>
      <c r="AX40" s="238" t="str">
        <f t="shared" ref="AX40" si="308">IF(COUNTIF(AV39:AX39,"Up")=3,"Momentum","No")</f>
        <v>Momentum</v>
      </c>
      <c r="AY40" s="238" t="str">
        <f t="shared" ref="AY40" si="309">IF(COUNTIF(AW39:AY39,"Up")=3,"Momentum","No")</f>
        <v>Momentum</v>
      </c>
      <c r="AZ40" s="238" t="str">
        <f t="shared" ref="AZ40" si="310">IF(COUNTIF(AX39:AZ39,"Up")=3,"Momentum","No")</f>
        <v>Momentum</v>
      </c>
      <c r="BA40" s="238" t="str">
        <f t="shared" ref="BA40" si="311">IF(COUNTIF(AY39:BA39,"Up")=3,"Momentum","No")</f>
        <v>Momentum</v>
      </c>
      <c r="BB40" s="238" t="str">
        <f t="shared" ref="BB40" si="312">IF(COUNTIF(AZ39:BB39,"Up")=3,"Momentum","No")</f>
        <v>Momentum</v>
      </c>
      <c r="BC40" s="239"/>
    </row>
    <row r="41" spans="1:55" x14ac:dyDescent="0.3">
      <c r="A41" t="s">
        <v>678</v>
      </c>
      <c r="B41" s="239"/>
      <c r="C41" s="239"/>
      <c r="D41" s="239"/>
      <c r="E41" s="239"/>
      <c r="F41" s="239"/>
      <c r="G41" s="238">
        <f t="shared" ref="G41:BB41" si="313">IF(G39="Down",0,IF(AND(G39="Up",G40="No"),$F$3/3,IF(AND(G39="Up",G40="Partial"),$F$3/3*2,IF(AND(G39="Up",G40="Momentum"),$F$3,0))))</f>
        <v>0</v>
      </c>
      <c r="H41" s="238">
        <f t="shared" si="313"/>
        <v>3.3333333333333335</v>
      </c>
      <c r="I41" s="238">
        <f t="shared" si="313"/>
        <v>3.3333333333333335</v>
      </c>
      <c r="J41" s="238">
        <f t="shared" si="313"/>
        <v>10</v>
      </c>
      <c r="K41" s="238">
        <f t="shared" si="313"/>
        <v>10</v>
      </c>
      <c r="L41" s="238">
        <f t="shared" si="313"/>
        <v>0</v>
      </c>
      <c r="M41" s="238">
        <f t="shared" si="313"/>
        <v>0</v>
      </c>
      <c r="N41" s="238">
        <f t="shared" si="313"/>
        <v>0</v>
      </c>
      <c r="O41" s="238">
        <f t="shared" si="313"/>
        <v>0</v>
      </c>
      <c r="P41" s="238">
        <f t="shared" si="313"/>
        <v>0</v>
      </c>
      <c r="Q41" s="238">
        <f t="shared" si="313"/>
        <v>0</v>
      </c>
      <c r="R41" s="238">
        <f t="shared" si="313"/>
        <v>0</v>
      </c>
      <c r="S41" s="238">
        <f t="shared" si="313"/>
        <v>0</v>
      </c>
      <c r="T41" s="238">
        <f t="shared" si="313"/>
        <v>0</v>
      </c>
      <c r="U41" s="238">
        <f t="shared" si="313"/>
        <v>3.3333333333333335</v>
      </c>
      <c r="V41" s="238">
        <f t="shared" si="313"/>
        <v>3.3333333333333335</v>
      </c>
      <c r="W41" s="238">
        <f t="shared" si="313"/>
        <v>10</v>
      </c>
      <c r="X41" s="238">
        <f t="shared" si="313"/>
        <v>10</v>
      </c>
      <c r="Y41" s="238">
        <f t="shared" si="313"/>
        <v>10</v>
      </c>
      <c r="Z41" s="238">
        <f t="shared" si="313"/>
        <v>10</v>
      </c>
      <c r="AA41" s="238">
        <f t="shared" si="313"/>
        <v>10</v>
      </c>
      <c r="AB41" s="238">
        <f t="shared" si="313"/>
        <v>10</v>
      </c>
      <c r="AC41" s="238">
        <f t="shared" si="313"/>
        <v>10</v>
      </c>
      <c r="AD41" s="238">
        <f t="shared" si="313"/>
        <v>10</v>
      </c>
      <c r="AE41" s="238">
        <f t="shared" si="313"/>
        <v>10</v>
      </c>
      <c r="AF41" s="238">
        <f t="shared" si="313"/>
        <v>10</v>
      </c>
      <c r="AG41" s="238">
        <f t="shared" si="313"/>
        <v>10</v>
      </c>
      <c r="AH41" s="238">
        <f t="shared" si="313"/>
        <v>10</v>
      </c>
      <c r="AI41" s="238">
        <f t="shared" si="313"/>
        <v>10</v>
      </c>
      <c r="AJ41" s="238">
        <f t="shared" si="313"/>
        <v>10</v>
      </c>
      <c r="AK41" s="238">
        <f t="shared" si="313"/>
        <v>10</v>
      </c>
      <c r="AL41" s="238">
        <f t="shared" si="313"/>
        <v>10</v>
      </c>
      <c r="AM41" s="238">
        <f t="shared" si="313"/>
        <v>10</v>
      </c>
      <c r="AN41" s="238">
        <f t="shared" si="313"/>
        <v>10</v>
      </c>
      <c r="AO41" s="238">
        <f t="shared" si="313"/>
        <v>10</v>
      </c>
      <c r="AP41" s="238">
        <f t="shared" si="313"/>
        <v>10</v>
      </c>
      <c r="AQ41" s="238">
        <f t="shared" si="313"/>
        <v>10</v>
      </c>
      <c r="AR41" s="238">
        <f t="shared" si="313"/>
        <v>10</v>
      </c>
      <c r="AS41" s="238">
        <f t="shared" si="313"/>
        <v>10</v>
      </c>
      <c r="AT41" s="238">
        <f t="shared" si="313"/>
        <v>10</v>
      </c>
      <c r="AU41" s="238">
        <f t="shared" si="313"/>
        <v>10</v>
      </c>
      <c r="AV41" s="238">
        <f t="shared" si="313"/>
        <v>10</v>
      </c>
      <c r="AW41" s="238">
        <f t="shared" si="313"/>
        <v>10</v>
      </c>
      <c r="AX41" s="238">
        <f t="shared" si="313"/>
        <v>10</v>
      </c>
      <c r="AY41" s="238">
        <f t="shared" si="313"/>
        <v>10</v>
      </c>
      <c r="AZ41" s="238">
        <f t="shared" si="313"/>
        <v>10</v>
      </c>
      <c r="BA41" s="238">
        <f t="shared" si="313"/>
        <v>10</v>
      </c>
      <c r="BB41" s="238">
        <f t="shared" si="313"/>
        <v>10</v>
      </c>
      <c r="BC41" s="239"/>
    </row>
    <row r="42" spans="1:55" x14ac:dyDescent="0.3">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row>
    <row r="44" spans="1:55" x14ac:dyDescent="0.3">
      <c r="A44" s="143" t="s">
        <v>270</v>
      </c>
    </row>
    <row r="46" spans="1:55" x14ac:dyDescent="0.3">
      <c r="A46" t="s">
        <v>710</v>
      </c>
      <c r="B46" s="207">
        <f>Margins!F26</f>
        <v>0.93136397944145788</v>
      </c>
      <c r="C46" s="207">
        <f>Margins!G26</f>
        <v>0.93889949186314781</v>
      </c>
      <c r="D46" s="207">
        <f>Margins!H26</f>
        <v>0.94003664539431298</v>
      </c>
      <c r="E46" s="207">
        <f>Margins!I26</f>
        <v>0.82774335595025561</v>
      </c>
      <c r="F46" s="207">
        <f>Margins!J26</f>
        <v>0.7716716113110561</v>
      </c>
      <c r="G46" s="207">
        <f>Margins!K26</f>
        <v>0.73399185815699597</v>
      </c>
      <c r="H46" s="207">
        <f>Margins!L26</f>
        <v>0.72960566887150768</v>
      </c>
      <c r="I46" s="207">
        <f>Margins!M26</f>
        <v>0.72602740820371159</v>
      </c>
      <c r="J46" s="207">
        <f>Margins!N26</f>
        <v>0.72579478861752167</v>
      </c>
      <c r="K46" s="207">
        <f>Margins!O26</f>
        <v>0.73229614119661879</v>
      </c>
      <c r="L46" s="207">
        <f>Margins!P26</f>
        <v>0.73022303129413735</v>
      </c>
      <c r="M46" s="207">
        <f>Margins!Q26</f>
        <v>0.73286835814256113</v>
      </c>
      <c r="N46" s="207">
        <f>Margins!R26</f>
        <v>0.72141376523166256</v>
      </c>
      <c r="O46" s="207">
        <f>Margins!S26</f>
        <v>0.7177713795401659</v>
      </c>
      <c r="P46" s="207">
        <f>Margins!T26</f>
        <v>0.71460141417331502</v>
      </c>
      <c r="Q46" s="207">
        <f>Margins!U26</f>
        <v>0.71826006508442009</v>
      </c>
      <c r="R46" s="207">
        <f>Margins!V26</f>
        <v>0.7247871706323018</v>
      </c>
      <c r="S46" s="207">
        <f>Margins!W26</f>
        <v>0.72874313135056623</v>
      </c>
      <c r="T46" s="207">
        <f>Margins!X26</f>
        <v>0.73404921891375219</v>
      </c>
      <c r="U46" s="207">
        <f>Margins!Y26</f>
        <v>0.74283377265966399</v>
      </c>
      <c r="V46" s="207">
        <f>Margins!Z26</f>
        <v>0.74613514718751961</v>
      </c>
      <c r="W46" s="207">
        <f>Margins!AA26</f>
        <v>0.75091369863589585</v>
      </c>
      <c r="X46" s="207">
        <f>Margins!AB26</f>
        <v>0.75342276551315457</v>
      </c>
      <c r="Y46" s="207">
        <f>Margins!AC26</f>
        <v>0.76115802465048632</v>
      </c>
      <c r="Z46" s="207">
        <f>Margins!AD26</f>
        <v>0.7681132878362753</v>
      </c>
      <c r="AA46" s="207">
        <f>Margins!AE26</f>
        <v>0.77539260524826525</v>
      </c>
      <c r="AB46" s="207">
        <f>Margins!AF26</f>
        <v>0.78141223558123118</v>
      </c>
      <c r="AC46" s="207">
        <f>Margins!AG26</f>
        <v>0.78510812925279994</v>
      </c>
      <c r="AD46" s="207">
        <f>Margins!AH26</f>
        <v>0.79299166023027778</v>
      </c>
      <c r="AE46" s="207">
        <f>Margins!AI26</f>
        <v>0.79798829616629985</v>
      </c>
      <c r="AF46" s="207">
        <f>Margins!AJ26</f>
        <v>0.80377298746983372</v>
      </c>
      <c r="AG46" s="207">
        <f>Margins!AK26</f>
        <v>0.80855516616952394</v>
      </c>
      <c r="AH46" s="207">
        <f>Margins!AL26</f>
        <v>0.81105003269784803</v>
      </c>
      <c r="AI46" s="207">
        <f>Margins!AM26</f>
        <v>0.82000926311448752</v>
      </c>
      <c r="AJ46" s="207">
        <f>Margins!AN26</f>
        <v>0.82169275372163764</v>
      </c>
      <c r="AK46" s="207">
        <f>Margins!AO26</f>
        <v>0.82628374698867058</v>
      </c>
      <c r="AL46" s="207">
        <f>Margins!AP26</f>
        <v>0.82554391146087902</v>
      </c>
      <c r="AM46" s="207">
        <f>Margins!AQ26</f>
        <v>0.82923416858166343</v>
      </c>
      <c r="AN46" s="207">
        <f>Margins!AR26</f>
        <v>0.83513696814656679</v>
      </c>
      <c r="AO46" s="207">
        <f>Margins!AS26</f>
        <v>0.8381605643207849</v>
      </c>
      <c r="AP46" s="207">
        <f>Margins!AT26</f>
        <v>0.84175294213666774</v>
      </c>
      <c r="AQ46" s="207">
        <f>Margins!AU26</f>
        <v>0.84272165499442231</v>
      </c>
      <c r="AR46" s="207">
        <f>Margins!AV26</f>
        <v>0.84655048753755957</v>
      </c>
      <c r="AS46" s="207">
        <f>Margins!AW26</f>
        <v>0.84809422273633284</v>
      </c>
      <c r="AT46" s="207">
        <f>Margins!AX26</f>
        <v>0.88566993500321167</v>
      </c>
      <c r="AU46" s="207">
        <f>Margins!AY26</f>
        <v>0.92077932452292532</v>
      </c>
      <c r="AV46" s="207">
        <f>Margins!AZ26</f>
        <v>0.95534920017536429</v>
      </c>
      <c r="AW46" s="207">
        <f>Margins!BA26</f>
        <v>0.95565709389266706</v>
      </c>
      <c r="AX46" s="207">
        <f>Margins!BB26</f>
        <v>0.95600583669838113</v>
      </c>
      <c r="AY46" s="207">
        <f>Margins!BC26</f>
        <v>0.95637937788470728</v>
      </c>
      <c r="AZ46" s="207">
        <f>Margins!BD26</f>
        <v>0.95676225940880499</v>
      </c>
      <c r="BA46" s="207">
        <f>Margins!BE26</f>
        <v>0.95713684386062692</v>
      </c>
      <c r="BB46" s="207">
        <f>Margins!BF26</f>
        <v>0.95749842206689473</v>
      </c>
    </row>
    <row r="47" spans="1:55" x14ac:dyDescent="0.3">
      <c r="A47" t="s">
        <v>681</v>
      </c>
      <c r="B47" s="207"/>
      <c r="C47" s="207"/>
      <c r="D47" s="207"/>
      <c r="E47" s="207"/>
      <c r="F47" s="207"/>
      <c r="G47" s="238">
        <f t="shared" ref="G47" si="314">(SUM(E46:G46)-SUM(B46:D46))*100</f>
        <v>-47.689329128061075</v>
      </c>
      <c r="H47" s="238">
        <f t="shared" ref="H47" si="315">(SUM(F46:H46)-SUM(C46:E46))*100</f>
        <v>-47.141035486815674</v>
      </c>
      <c r="I47" s="238">
        <f t="shared" ref="I47" si="316">(SUM(G46:I46)-SUM(D46:F46))*100</f>
        <v>-34.982667742340958</v>
      </c>
      <c r="J47" s="238">
        <f t="shared" ref="J47" si="317">(SUM(H46:J46)-SUM(E46:G46))*100</f>
        <v>-15.197895972556719</v>
      </c>
      <c r="K47" s="238">
        <f t="shared" ref="K47" si="318">(SUM(I46:K46)-SUM(F46:H46))*100</f>
        <v>-5.1150800321707823</v>
      </c>
      <c r="L47" s="238">
        <f t="shared" ref="L47" si="319">(SUM(J46:L46)-SUM(G46:I46))*100</f>
        <v>-0.13109741239372141</v>
      </c>
      <c r="M47" s="238">
        <f t="shared" ref="M47" si="320">(SUM(K46:M46)-SUM(H46:J46))*100</f>
        <v>1.3959664940576655</v>
      </c>
      <c r="N47" s="238">
        <f t="shared" ref="N47" si="321">(SUM(L46:N46)-SUM(I46:K46))*100</f>
        <v>3.8681665050877001E-2</v>
      </c>
      <c r="O47" s="238">
        <f t="shared" ref="O47" si="322">(SUM(M46:O46)-SUM(J46:L46))*100</f>
        <v>-1.6260458193888105</v>
      </c>
      <c r="P47" s="238">
        <f t="shared" ref="P47" si="323">(SUM(N46:P46)-SUM(K46:M46))*100</f>
        <v>-4.1600971688173782</v>
      </c>
      <c r="Q47" s="238">
        <f t="shared" ref="Q47" si="324">(SUM(O46:Q46)-SUM(L46:N46))*100</f>
        <v>-3.3872295870459812</v>
      </c>
      <c r="R47" s="238">
        <f t="shared" ref="R47" si="325">(SUM(P46:R46)-SUM(M46:O46))*100</f>
        <v>-1.4404853024352793</v>
      </c>
      <c r="S47" s="238">
        <f t="shared" ref="S47" si="326">(SUM(Q46:S46)-SUM(N46:P46))*100</f>
        <v>1.8003808122144527</v>
      </c>
      <c r="T47" s="238">
        <f t="shared" ref="T47" si="327">(SUM(R46:T46)-SUM(O46:Q46))*100</f>
        <v>3.6946662098719329</v>
      </c>
      <c r="U47" s="238">
        <f t="shared" ref="U47" si="328">(SUM(S46:U46)-SUM(P46:R46))*100</f>
        <v>4.7977473033945284</v>
      </c>
      <c r="V47" s="238">
        <f t="shared" ref="V47" si="329">(SUM(T46:V46)-SUM(Q46:S46))*100</f>
        <v>5.1227771693647561</v>
      </c>
      <c r="W47" s="238">
        <f t="shared" ref="W47" si="330">(SUM(U46:W46)-SUM(R46:T46))*100</f>
        <v>5.2303097586459124</v>
      </c>
      <c r="X47" s="238">
        <f t="shared" ref="X47" si="331">(SUM(V46:X46)-SUM(S46:U46))*100</f>
        <v>4.4845488412587731</v>
      </c>
      <c r="Y47" s="238">
        <f t="shared" ref="Y47" si="332">(SUM(W46:Y46)-SUM(T46:V46))*100</f>
        <v>4.2476350038600952</v>
      </c>
      <c r="Z47" s="238">
        <f t="shared" ref="Z47" si="333">(SUM(X46:Z46)-SUM(U46:W46))*100</f>
        <v>4.2811459516836514</v>
      </c>
      <c r="AA47" s="238">
        <f t="shared" ref="AA47" si="334">(SUM(Y46:AA46)-SUM(V46:X46))*100</f>
        <v>5.4192306398456846</v>
      </c>
      <c r="AB47" s="238">
        <f t="shared" ref="AB47" si="335">(SUM(Z46:AB46)-SUM(W46:Y46))*100</f>
        <v>5.942363986623489</v>
      </c>
      <c r="AC47" s="238">
        <f t="shared" ref="AC47" si="336">(SUM(AA46:AC46)-SUM(X46:Z46))*100</f>
        <v>5.9218892082379959</v>
      </c>
      <c r="AD47" s="238">
        <f t="shared" ref="AD47" si="337">(SUM(AB46:AD46)-SUM(Y46:AA46))*100</f>
        <v>5.4848107329282136</v>
      </c>
      <c r="AE47" s="238">
        <f t="shared" ref="AE47" si="338">(SUM(AC46:AE46)-SUM(Z46:AB46))*100</f>
        <v>5.1169956983605935</v>
      </c>
      <c r="AF47" s="238">
        <f t="shared" ref="AF47" si="339">(SUM(AD46:AF46)-SUM(AA46:AC46))*100</f>
        <v>5.2839973784115202</v>
      </c>
      <c r="AG47" s="238">
        <f t="shared" ref="AG47" si="340">(SUM(AE46:AG46)-SUM(AB46:AD46))*100</f>
        <v>5.0804424741348608</v>
      </c>
      <c r="AH47" s="238">
        <f t="shared" ref="AH47" si="341">(SUM(AF46:AH46)-SUM(AC46:AE46))*100</f>
        <v>4.7290100687828129</v>
      </c>
      <c r="AI47" s="238">
        <f t="shared" ref="AI47" si="342">(SUM(AG46:AI46)-SUM(AD46:AF46))*100</f>
        <v>4.4861518115448362</v>
      </c>
      <c r="AJ47" s="238">
        <f t="shared" ref="AJ47" si="343">(SUM(AH46:AJ46)-SUM(AE46:AG46))*100</f>
        <v>4.2435599728315676</v>
      </c>
      <c r="AK47" s="238">
        <f t="shared" ref="AK47" si="344">(SUM(AI46:AK46)-SUM(AF46:AH46))*100</f>
        <v>4.4607577487590255</v>
      </c>
      <c r="AL47" s="238">
        <f t="shared" ref="AL47" si="345">(SUM(AJ46:AL46)-SUM(AG46:AI46))*100</f>
        <v>3.3905950189327516</v>
      </c>
      <c r="AM47" s="238">
        <f t="shared" ref="AM47" si="346">(SUM(AK46:AM46)-SUM(AH46:AJ46))*100</f>
        <v>2.8309777497239619</v>
      </c>
      <c r="AN47" s="238">
        <f t="shared" ref="AN47" si="347">(SUM(AL46:AN46)-SUM(AI46:AK46))*100</f>
        <v>2.1929284364313517</v>
      </c>
      <c r="AO47" s="238">
        <f t="shared" ref="AO47" si="348">(SUM(AM46:AO46)-SUM(AJ46:AL46))*100</f>
        <v>2.9011288877828001</v>
      </c>
      <c r="AP47" s="238">
        <f t="shared" ref="AP47" si="349">(SUM(AN46:AP46)-SUM(AK46:AM46))*100</f>
        <v>3.398864757280684</v>
      </c>
      <c r="AQ47" s="238">
        <f t="shared" ref="AQ47" si="350">(SUM(AO46:AQ46)-SUM(AL46:AN46))*100</f>
        <v>3.2720113262765693</v>
      </c>
      <c r="AR47" s="238">
        <f t="shared" ref="AR47" si="351">(SUM(AP46:AR46)-SUM(AM46:AO46))*100</f>
        <v>2.8493383619634383</v>
      </c>
      <c r="AS47" s="238">
        <f t="shared" ref="AS47" si="352">(SUM(AQ46:AS46)-SUM(AN46:AP46))*100</f>
        <v>2.2315890664295068</v>
      </c>
      <c r="AT47" s="238">
        <f t="shared" ref="AT47" si="353">(SUM(AR46:AT46)-SUM(AO46:AQ46))*100</f>
        <v>5.7679483825229028</v>
      </c>
      <c r="AU47" s="238">
        <f t="shared" ref="AU47" si="354">(SUM(AS46:AU46)-SUM(AP46:AR46))*100</f>
        <v>12.351839759382033</v>
      </c>
      <c r="AV47" s="238">
        <f t="shared" ref="AV47" si="355">(SUM(AT46:AV46)-SUM(AQ46:AS46))*100</f>
        <v>22.443209443318679</v>
      </c>
      <c r="AW47" s="238">
        <f t="shared" ref="AW47" si="356">(SUM(AU46:AW46)-SUM(AR46:AT46))*100</f>
        <v>25.147097331385247</v>
      </c>
      <c r="AX47" s="238">
        <f t="shared" ref="AX47" si="357">(SUM(AV46:AX46)-SUM(AS46:AU46))*100</f>
        <v>21.246864850394243</v>
      </c>
      <c r="AY47" s="238">
        <f t="shared" ref="AY47" si="358">(SUM(AW46:AY46)-SUM(AT46:AV46))*100</f>
        <v>10.624384877425408</v>
      </c>
      <c r="AZ47" s="238">
        <f t="shared" ref="AZ47" si="359">(SUM(AX46:AZ46)-SUM(AU46:AW46))*100</f>
        <v>3.736185540093695</v>
      </c>
      <c r="BA47" s="238">
        <f t="shared" ref="BA47" si="360">(SUM(AY46:BA46)-SUM(AV46:AX46))*100</f>
        <v>0.32663503877268241</v>
      </c>
      <c r="BB47" s="238">
        <f t="shared" ref="BB47" si="361">(SUM(AZ46:BB46)-SUM(AW46:AY46))*100</f>
        <v>0.3355216860570831</v>
      </c>
    </row>
    <row r="48" spans="1:55" x14ac:dyDescent="0.3">
      <c r="A48" t="s">
        <v>680</v>
      </c>
      <c r="B48" s="207"/>
      <c r="C48" s="207"/>
      <c r="D48" s="207"/>
      <c r="E48" s="207"/>
      <c r="F48" s="207"/>
      <c r="G48" s="437" t="str">
        <f t="shared" ref="G48:BB48" si="362">IF(G47&gt;0,"Up","Down")</f>
        <v>Down</v>
      </c>
      <c r="H48" s="437" t="str">
        <f t="shared" si="362"/>
        <v>Down</v>
      </c>
      <c r="I48" s="437" t="str">
        <f t="shared" si="362"/>
        <v>Down</v>
      </c>
      <c r="J48" s="437" t="str">
        <f t="shared" si="362"/>
        <v>Down</v>
      </c>
      <c r="K48" s="437" t="str">
        <f t="shared" si="362"/>
        <v>Down</v>
      </c>
      <c r="L48" s="437" t="str">
        <f t="shared" si="362"/>
        <v>Down</v>
      </c>
      <c r="M48" s="437" t="str">
        <f t="shared" si="362"/>
        <v>Up</v>
      </c>
      <c r="N48" s="437" t="str">
        <f t="shared" si="362"/>
        <v>Up</v>
      </c>
      <c r="O48" s="437" t="str">
        <f t="shared" si="362"/>
        <v>Down</v>
      </c>
      <c r="P48" s="437" t="str">
        <f t="shared" si="362"/>
        <v>Down</v>
      </c>
      <c r="Q48" s="437" t="str">
        <f t="shared" si="362"/>
        <v>Down</v>
      </c>
      <c r="R48" s="437" t="str">
        <f t="shared" si="362"/>
        <v>Down</v>
      </c>
      <c r="S48" s="437" t="str">
        <f t="shared" si="362"/>
        <v>Up</v>
      </c>
      <c r="T48" s="437" t="str">
        <f t="shared" si="362"/>
        <v>Up</v>
      </c>
      <c r="U48" s="437" t="str">
        <f t="shared" si="362"/>
        <v>Up</v>
      </c>
      <c r="V48" s="437" t="str">
        <f t="shared" si="362"/>
        <v>Up</v>
      </c>
      <c r="W48" s="437" t="str">
        <f t="shared" si="362"/>
        <v>Up</v>
      </c>
      <c r="X48" s="437" t="str">
        <f t="shared" si="362"/>
        <v>Up</v>
      </c>
      <c r="Y48" s="437" t="str">
        <f t="shared" si="362"/>
        <v>Up</v>
      </c>
      <c r="Z48" s="437" t="str">
        <f t="shared" si="362"/>
        <v>Up</v>
      </c>
      <c r="AA48" s="437" t="str">
        <f t="shared" si="362"/>
        <v>Up</v>
      </c>
      <c r="AB48" s="437" t="str">
        <f t="shared" si="362"/>
        <v>Up</v>
      </c>
      <c r="AC48" s="437" t="str">
        <f t="shared" si="362"/>
        <v>Up</v>
      </c>
      <c r="AD48" s="437" t="str">
        <f t="shared" si="362"/>
        <v>Up</v>
      </c>
      <c r="AE48" s="437" t="str">
        <f t="shared" si="362"/>
        <v>Up</v>
      </c>
      <c r="AF48" s="437" t="str">
        <f t="shared" si="362"/>
        <v>Up</v>
      </c>
      <c r="AG48" s="437" t="str">
        <f t="shared" si="362"/>
        <v>Up</v>
      </c>
      <c r="AH48" s="437" t="str">
        <f t="shared" si="362"/>
        <v>Up</v>
      </c>
      <c r="AI48" s="437" t="str">
        <f t="shared" si="362"/>
        <v>Up</v>
      </c>
      <c r="AJ48" s="437" t="str">
        <f t="shared" si="362"/>
        <v>Up</v>
      </c>
      <c r="AK48" s="437" t="str">
        <f t="shared" si="362"/>
        <v>Up</v>
      </c>
      <c r="AL48" s="437" t="str">
        <f t="shared" si="362"/>
        <v>Up</v>
      </c>
      <c r="AM48" s="437" t="str">
        <f t="shared" si="362"/>
        <v>Up</v>
      </c>
      <c r="AN48" s="437" t="str">
        <f t="shared" si="362"/>
        <v>Up</v>
      </c>
      <c r="AO48" s="437" t="str">
        <f t="shared" si="362"/>
        <v>Up</v>
      </c>
      <c r="AP48" s="437" t="str">
        <f t="shared" si="362"/>
        <v>Up</v>
      </c>
      <c r="AQ48" s="437" t="str">
        <f t="shared" si="362"/>
        <v>Up</v>
      </c>
      <c r="AR48" s="437" t="str">
        <f t="shared" si="362"/>
        <v>Up</v>
      </c>
      <c r="AS48" s="437" t="str">
        <f t="shared" si="362"/>
        <v>Up</v>
      </c>
      <c r="AT48" s="437" t="str">
        <f t="shared" si="362"/>
        <v>Up</v>
      </c>
      <c r="AU48" s="437" t="str">
        <f t="shared" si="362"/>
        <v>Up</v>
      </c>
      <c r="AV48" s="437" t="str">
        <f t="shared" si="362"/>
        <v>Up</v>
      </c>
      <c r="AW48" s="437" t="str">
        <f t="shared" si="362"/>
        <v>Up</v>
      </c>
      <c r="AX48" s="437" t="str">
        <f t="shared" si="362"/>
        <v>Up</v>
      </c>
      <c r="AY48" s="437" t="str">
        <f t="shared" si="362"/>
        <v>Up</v>
      </c>
      <c r="AZ48" s="437" t="str">
        <f t="shared" si="362"/>
        <v>Up</v>
      </c>
      <c r="BA48" s="437" t="str">
        <f t="shared" si="362"/>
        <v>Up</v>
      </c>
      <c r="BB48" s="437" t="str">
        <f t="shared" si="362"/>
        <v>Up</v>
      </c>
    </row>
    <row r="49" spans="1:54" x14ac:dyDescent="0.3">
      <c r="A49" t="s">
        <v>679</v>
      </c>
      <c r="B49" s="207"/>
      <c r="C49" s="207"/>
      <c r="D49" s="207"/>
      <c r="E49" s="207"/>
      <c r="F49" s="207"/>
      <c r="G49" s="238" t="str">
        <f t="shared" ref="G49" si="363">IF(COUNTIF(E48:G48,"Up")=3,"Momentum",IF(COUNTIF(E48:G48,"Up")=2,"Partial","No"))</f>
        <v>No</v>
      </c>
      <c r="H49" s="238" t="str">
        <f t="shared" ref="H49" si="364">IF(COUNTIF(F48:H48,"Up")=3,"Momentum",IF(COUNTIF(F48:H48,"Up")=2,"Partial","No"))</f>
        <v>No</v>
      </c>
      <c r="I49" s="238" t="str">
        <f t="shared" ref="I49" si="365">IF(COUNTIF(G48:I48,"Up")=3,"Momentum",IF(COUNTIF(G48:I48,"Up")=2,"Partial","No"))</f>
        <v>No</v>
      </c>
      <c r="J49" s="238" t="str">
        <f t="shared" ref="J49" si="366">IF(COUNTIF(H48:J48,"Up")=3,"Momentum",IF(COUNTIF(H48:J48,"Up")=2,"Partial","No"))</f>
        <v>No</v>
      </c>
      <c r="K49" s="238" t="str">
        <f t="shared" ref="K49" si="367">IF(COUNTIF(I48:K48,"Up")=3,"Momentum",IF(COUNTIF(I48:K48,"Up")=2,"Partial","No"))</f>
        <v>No</v>
      </c>
      <c r="L49" s="238" t="str">
        <f t="shared" ref="L49" si="368">IF(COUNTIF(J48:L48,"Up")=3,"Momentum",IF(COUNTIF(J48:L48,"Up")=2,"Partial","No"))</f>
        <v>No</v>
      </c>
      <c r="M49" s="238" t="str">
        <f t="shared" ref="M49" si="369">IF(COUNTIF(K48:M48,"Up")=3,"Momentum",IF(COUNTIF(K48:M48,"Up")=2,"Partial","No"))</f>
        <v>No</v>
      </c>
      <c r="N49" s="238" t="str">
        <f t="shared" ref="N49" si="370">IF(COUNTIF(L48:N48,"Up")=3,"Momentum",IF(COUNTIF(L48:N48,"Up")=2,"Partial","No"))</f>
        <v>Partial</v>
      </c>
      <c r="O49" s="238" t="str">
        <f t="shared" ref="O49" si="371">IF(COUNTIF(M48:O48,"Up")=3,"Momentum",IF(COUNTIF(M48:O48,"Up")=2,"Partial","No"))</f>
        <v>Partial</v>
      </c>
      <c r="P49" s="238" t="str">
        <f t="shared" ref="P49" si="372">IF(COUNTIF(N48:P48,"Up")=3,"Momentum",IF(COUNTIF(N48:P48,"Up")=2,"Partial","No"))</f>
        <v>No</v>
      </c>
      <c r="Q49" s="238" t="str">
        <f t="shared" ref="Q49" si="373">IF(COUNTIF(O48:Q48,"Up")=3,"Momentum",IF(COUNTIF(O48:Q48,"Up")=2,"Partial","No"))</f>
        <v>No</v>
      </c>
      <c r="R49" s="238" t="str">
        <f t="shared" ref="R49" si="374">IF(COUNTIF(P48:R48,"Up")=3,"Momentum",IF(COUNTIF(P48:R48,"Up")=2,"Partial","No"))</f>
        <v>No</v>
      </c>
      <c r="S49" s="238" t="str">
        <f t="shared" ref="S49" si="375">IF(COUNTIF(Q48:S48,"Up")=3,"Momentum",IF(COUNTIF(Q48:S48,"Up")=2,"Partial","No"))</f>
        <v>No</v>
      </c>
      <c r="T49" s="238" t="str">
        <f t="shared" ref="T49" si="376">IF(COUNTIF(R48:T48,"Up")=3,"Momentum",IF(COUNTIF(R48:T48,"Up")=2,"Partial","No"))</f>
        <v>Partial</v>
      </c>
      <c r="U49" s="238" t="str">
        <f t="shared" ref="U49" si="377">IF(COUNTIF(S48:U48,"Up")=3,"Momentum",IF(COUNTIF(S48:U48,"Up")=2,"Partial","No"))</f>
        <v>Momentum</v>
      </c>
      <c r="V49" s="238" t="str">
        <f t="shared" ref="V49" si="378">IF(COUNTIF(T48:V48,"Up")=3,"Momentum",IF(COUNTIF(T48:V48,"Up")=2,"Partial","No"))</f>
        <v>Momentum</v>
      </c>
      <c r="W49" s="238" t="str">
        <f t="shared" ref="W49" si="379">IF(COUNTIF(U48:W48,"Up")=3,"Momentum",IF(COUNTIF(U48:W48,"Up")=2,"Partial","No"))</f>
        <v>Momentum</v>
      </c>
      <c r="X49" s="238" t="str">
        <f t="shared" ref="X49" si="380">IF(COUNTIF(V48:X48,"Up")=3,"Momentum",IF(COUNTIF(V48:X48,"Up")=2,"Partial","No"))</f>
        <v>Momentum</v>
      </c>
      <c r="Y49" s="238" t="str">
        <f t="shared" ref="Y49" si="381">IF(COUNTIF(W48:Y48,"Up")=3,"Momentum",IF(COUNTIF(W48:Y48,"Up")=2,"Partial","No"))</f>
        <v>Momentum</v>
      </c>
      <c r="Z49" s="238" t="str">
        <f t="shared" ref="Z49" si="382">IF(COUNTIF(X48:Z48,"Up")=3,"Momentum",IF(COUNTIF(X48:Z48,"Up")=2,"Partial","No"))</f>
        <v>Momentum</v>
      </c>
      <c r="AA49" s="238" t="str">
        <f t="shared" ref="AA49" si="383">IF(COUNTIF(Y48:AA48,"Up")=3,"Momentum",IF(COUNTIF(Y48:AA48,"Up")=2,"Partial","No"))</f>
        <v>Momentum</v>
      </c>
      <c r="AB49" s="238" t="str">
        <f t="shared" ref="AB49" si="384">IF(COUNTIF(Z48:AB48,"Up")=3,"Momentum",IF(COUNTIF(Z48:AB48,"Up")=2,"Partial","No"))</f>
        <v>Momentum</v>
      </c>
      <c r="AC49" s="238" t="str">
        <f t="shared" ref="AC49" si="385">IF(COUNTIF(AA48:AC48,"Up")=3,"Momentum",IF(COUNTIF(AA48:AC48,"Up")=2,"Partial","No"))</f>
        <v>Momentum</v>
      </c>
      <c r="AD49" s="238" t="str">
        <f t="shared" ref="AD49" si="386">IF(COUNTIF(AB48:AD48,"Up")=3,"Momentum",IF(COUNTIF(AB48:AD48,"Up")=2,"Partial","No"))</f>
        <v>Momentum</v>
      </c>
      <c r="AE49" s="238" t="str">
        <f t="shared" ref="AE49" si="387">IF(COUNTIF(AC48:AE48,"Up")=3,"Momentum",IF(COUNTIF(AC48:AE48,"Up")=2,"Partial","No"))</f>
        <v>Momentum</v>
      </c>
      <c r="AF49" s="238" t="str">
        <f t="shared" ref="AF49" si="388">IF(COUNTIF(AD48:AF48,"Up")=3,"Momentum",IF(COUNTIF(AD48:AF48,"Up")=2,"Partial","No"))</f>
        <v>Momentum</v>
      </c>
      <c r="AG49" s="238" t="str">
        <f t="shared" ref="AG49" si="389">IF(COUNTIF(AE48:AG48,"Up")=3,"Momentum",IF(COUNTIF(AE48:AG48,"Up")=2,"Partial","No"))</f>
        <v>Momentum</v>
      </c>
      <c r="AH49" s="238" t="str">
        <f t="shared" ref="AH49" si="390">IF(COUNTIF(AF48:AH48,"Up")=3,"Momentum",IF(COUNTIF(AF48:AH48,"Up")=2,"Partial","No"))</f>
        <v>Momentum</v>
      </c>
      <c r="AI49" s="238" t="str">
        <f t="shared" ref="AI49" si="391">IF(COUNTIF(AG48:AI48,"Up")=3,"Momentum",IF(COUNTIF(AG48:AI48,"Up")=2,"Partial","No"))</f>
        <v>Momentum</v>
      </c>
      <c r="AJ49" s="238" t="str">
        <f t="shared" ref="AJ49" si="392">IF(COUNTIF(AH48:AJ48,"Up")=3,"Momentum",IF(COUNTIF(AH48:AJ48,"Up")=2,"Partial","No"))</f>
        <v>Momentum</v>
      </c>
      <c r="AK49" s="238" t="str">
        <f t="shared" ref="AK49" si="393">IF(COUNTIF(AI48:AK48,"Up")=3,"Momentum",IF(COUNTIF(AI48:AK48,"Up")=2,"Partial","No"))</f>
        <v>Momentum</v>
      </c>
      <c r="AL49" s="238" t="str">
        <f t="shared" ref="AL49" si="394">IF(COUNTIF(AJ48:AL48,"Up")=3,"Momentum",IF(COUNTIF(AJ48:AL48,"Up")=2,"Partial","No"))</f>
        <v>Momentum</v>
      </c>
      <c r="AM49" s="238" t="str">
        <f t="shared" ref="AM49" si="395">IF(COUNTIF(AK48:AM48,"Up")=3,"Momentum",IF(COUNTIF(AK48:AM48,"Up")=2,"Partial","No"))</f>
        <v>Momentum</v>
      </c>
      <c r="AN49" s="238" t="str">
        <f t="shared" ref="AN49" si="396">IF(COUNTIF(AL48:AN48,"Up")=3,"Momentum",IF(COUNTIF(AL48:AN48,"Up")=2,"Partial","No"))</f>
        <v>Momentum</v>
      </c>
      <c r="AO49" s="238" t="str">
        <f t="shared" ref="AO49" si="397">IF(COUNTIF(AM48:AO48,"Up")=3,"Momentum",IF(COUNTIF(AM48:AO48,"Up")=2,"Partial","No"))</f>
        <v>Momentum</v>
      </c>
      <c r="AP49" s="238" t="str">
        <f t="shared" ref="AP49" si="398">IF(COUNTIF(AN48:AP48,"Up")=3,"Momentum",IF(COUNTIF(AN48:AP48,"Up")=2,"Partial","No"))</f>
        <v>Momentum</v>
      </c>
      <c r="AQ49" s="238" t="str">
        <f t="shared" ref="AQ49" si="399">IF(COUNTIF(AO48:AQ48,"Up")=3,"Momentum",IF(COUNTIF(AO48:AQ48,"Up")=2,"Partial","No"))</f>
        <v>Momentum</v>
      </c>
      <c r="AR49" s="238" t="str">
        <f t="shared" ref="AR49" si="400">IF(COUNTIF(AP48:AR48,"Up")=3,"Momentum",IF(COUNTIF(AP48:AR48,"Up")=2,"Partial","No"))</f>
        <v>Momentum</v>
      </c>
      <c r="AS49" s="238" t="str">
        <f t="shared" ref="AS49" si="401">IF(COUNTIF(AQ48:AS48,"Up")=3,"Momentum",IF(COUNTIF(AQ48:AS48,"Up")=2,"Partial","No"))</f>
        <v>Momentum</v>
      </c>
      <c r="AT49" s="238" t="str">
        <f t="shared" ref="AT49" si="402">IF(COUNTIF(AR48:AT48,"Up")=3,"Momentum",IF(COUNTIF(AR48:AT48,"Up")=2,"Partial","No"))</f>
        <v>Momentum</v>
      </c>
      <c r="AU49" s="238" t="str">
        <f t="shared" ref="AU49" si="403">IF(COUNTIF(AS48:AU48,"Up")=3,"Momentum",IF(COUNTIF(AS48:AU48,"Up")=2,"Partial","No"))</f>
        <v>Momentum</v>
      </c>
      <c r="AV49" s="238" t="str">
        <f t="shared" ref="AV49" si="404">IF(COUNTIF(AT48:AV48,"Up")=3,"Momentum",IF(COUNTIF(AT48:AV48,"Up")=2,"Partial","No"))</f>
        <v>Momentum</v>
      </c>
      <c r="AW49" s="238" t="str">
        <f t="shared" ref="AW49" si="405">IF(COUNTIF(AU48:AW48,"Up")=3,"Momentum",IF(COUNTIF(AU48:AW48,"Up")=2,"Partial","No"))</f>
        <v>Momentum</v>
      </c>
      <c r="AX49" s="238" t="str">
        <f t="shared" ref="AX49" si="406">IF(COUNTIF(AV48:AX48,"Up")=3,"Momentum",IF(COUNTIF(AV48:AX48,"Up")=2,"Partial","No"))</f>
        <v>Momentum</v>
      </c>
      <c r="AY49" s="238" t="str">
        <f t="shared" ref="AY49" si="407">IF(COUNTIF(AW48:AY48,"Up")=3,"Momentum",IF(COUNTIF(AW48:AY48,"Up")=2,"Partial","No"))</f>
        <v>Momentum</v>
      </c>
      <c r="AZ49" s="238" t="str">
        <f t="shared" ref="AZ49" si="408">IF(COUNTIF(AX48:AZ48,"Up")=3,"Momentum",IF(COUNTIF(AX48:AZ48,"Up")=2,"Partial","No"))</f>
        <v>Momentum</v>
      </c>
      <c r="BA49" s="238" t="str">
        <f t="shared" ref="BA49" si="409">IF(COUNTIF(AY48:BA48,"Up")=3,"Momentum",IF(COUNTIF(AY48:BA48,"Up")=2,"Partial","No"))</f>
        <v>Momentum</v>
      </c>
      <c r="BB49" s="238" t="str">
        <f t="shared" ref="BB49" si="410">IF(COUNTIF(AZ48:BB48,"Up")=3,"Momentum",IF(COUNTIF(AZ48:BB48,"Up")=2,"Partial","No"))</f>
        <v>Momentum</v>
      </c>
    </row>
    <row r="50" spans="1:54" x14ac:dyDescent="0.3">
      <c r="A50" t="s">
        <v>678</v>
      </c>
      <c r="B50" s="207"/>
      <c r="C50" s="207"/>
      <c r="D50" s="207"/>
      <c r="E50" s="207"/>
      <c r="F50" s="207"/>
      <c r="G50" s="238">
        <f>IF(G48="Down",0,IF(AND(G48="Up",G49="No"),$H$3/3,IF(AND(G48="Up",G49="Partial"),$H$3/3*2,IF(AND(G48="Up",G49="Momentum"),$H$3,0))))</f>
        <v>0</v>
      </c>
      <c r="H50" s="238">
        <f t="shared" ref="H50:BB50" si="411">IF(H48="Down",0,IF(AND(H48="Up",H49="No"),$H$3/3,IF(AND(H48="Up",H49="Partial"),$H$3/3*2,IF(AND(H48="Up",H49="Momentum"),$H$3,0))))</f>
        <v>0</v>
      </c>
      <c r="I50" s="238">
        <f t="shared" si="411"/>
        <v>0</v>
      </c>
      <c r="J50" s="238">
        <f t="shared" si="411"/>
        <v>0</v>
      </c>
      <c r="K50" s="238">
        <f t="shared" si="411"/>
        <v>0</v>
      </c>
      <c r="L50" s="238">
        <f t="shared" si="411"/>
        <v>0</v>
      </c>
      <c r="M50" s="238">
        <f t="shared" si="411"/>
        <v>3.3333333333333335</v>
      </c>
      <c r="N50" s="238">
        <f t="shared" si="411"/>
        <v>6.666666666666667</v>
      </c>
      <c r="O50" s="238">
        <f t="shared" si="411"/>
        <v>0</v>
      </c>
      <c r="P50" s="238">
        <f t="shared" si="411"/>
        <v>0</v>
      </c>
      <c r="Q50" s="238">
        <f t="shared" si="411"/>
        <v>0</v>
      </c>
      <c r="R50" s="238">
        <f t="shared" si="411"/>
        <v>0</v>
      </c>
      <c r="S50" s="238">
        <f t="shared" si="411"/>
        <v>3.3333333333333335</v>
      </c>
      <c r="T50" s="238">
        <f t="shared" si="411"/>
        <v>6.666666666666667</v>
      </c>
      <c r="U50" s="238">
        <f t="shared" si="411"/>
        <v>10</v>
      </c>
      <c r="V50" s="238">
        <f t="shared" si="411"/>
        <v>10</v>
      </c>
      <c r="W50" s="238">
        <f t="shared" si="411"/>
        <v>10</v>
      </c>
      <c r="X50" s="238">
        <f t="shared" si="411"/>
        <v>10</v>
      </c>
      <c r="Y50" s="238">
        <f t="shared" si="411"/>
        <v>10</v>
      </c>
      <c r="Z50" s="238">
        <f t="shared" si="411"/>
        <v>10</v>
      </c>
      <c r="AA50" s="238">
        <f t="shared" si="411"/>
        <v>10</v>
      </c>
      <c r="AB50" s="238">
        <f t="shared" si="411"/>
        <v>10</v>
      </c>
      <c r="AC50" s="238">
        <f t="shared" si="411"/>
        <v>10</v>
      </c>
      <c r="AD50" s="238">
        <f t="shared" si="411"/>
        <v>10</v>
      </c>
      <c r="AE50" s="238">
        <f t="shared" si="411"/>
        <v>10</v>
      </c>
      <c r="AF50" s="238">
        <f t="shared" si="411"/>
        <v>10</v>
      </c>
      <c r="AG50" s="238">
        <f t="shared" si="411"/>
        <v>10</v>
      </c>
      <c r="AH50" s="238">
        <f t="shared" si="411"/>
        <v>10</v>
      </c>
      <c r="AI50" s="238">
        <f t="shared" si="411"/>
        <v>10</v>
      </c>
      <c r="AJ50" s="238">
        <f t="shared" si="411"/>
        <v>10</v>
      </c>
      <c r="AK50" s="238">
        <f t="shared" si="411"/>
        <v>10</v>
      </c>
      <c r="AL50" s="238">
        <f t="shared" si="411"/>
        <v>10</v>
      </c>
      <c r="AM50" s="238">
        <f t="shared" si="411"/>
        <v>10</v>
      </c>
      <c r="AN50" s="238">
        <f t="shared" si="411"/>
        <v>10</v>
      </c>
      <c r="AO50" s="238">
        <f t="shared" si="411"/>
        <v>10</v>
      </c>
      <c r="AP50" s="238">
        <f t="shared" si="411"/>
        <v>10</v>
      </c>
      <c r="AQ50" s="238">
        <f t="shared" si="411"/>
        <v>10</v>
      </c>
      <c r="AR50" s="238">
        <f t="shared" si="411"/>
        <v>10</v>
      </c>
      <c r="AS50" s="238">
        <f t="shared" si="411"/>
        <v>10</v>
      </c>
      <c r="AT50" s="238">
        <f t="shared" si="411"/>
        <v>10</v>
      </c>
      <c r="AU50" s="238">
        <f t="shared" si="411"/>
        <v>10</v>
      </c>
      <c r="AV50" s="238">
        <f t="shared" si="411"/>
        <v>10</v>
      </c>
      <c r="AW50" s="238">
        <f t="shared" si="411"/>
        <v>10</v>
      </c>
      <c r="AX50" s="238">
        <f t="shared" si="411"/>
        <v>10</v>
      </c>
      <c r="AY50" s="238">
        <f t="shared" si="411"/>
        <v>10</v>
      </c>
      <c r="AZ50" s="238">
        <f t="shared" si="411"/>
        <v>10</v>
      </c>
      <c r="BA50" s="238">
        <f t="shared" si="411"/>
        <v>10</v>
      </c>
      <c r="BB50" s="238">
        <f t="shared" si="411"/>
        <v>10</v>
      </c>
    </row>
    <row r="52" spans="1:54" x14ac:dyDescent="0.3">
      <c r="A52" s="143" t="s">
        <v>685</v>
      </c>
    </row>
    <row r="54" spans="1:54" x14ac:dyDescent="0.3">
      <c r="A54" t="s">
        <v>464</v>
      </c>
      <c r="B54" s="268">
        <f>'ROSE Metric'!F29</f>
        <v>0</v>
      </c>
      <c r="C54" s="268">
        <f>'ROSE Metric'!G29</f>
        <v>1.5662004009917581</v>
      </c>
      <c r="D54" s="268">
        <f>'ROSE Metric'!H29</f>
        <v>1.5128109865005182</v>
      </c>
      <c r="E54" s="268">
        <f>'ROSE Metric'!I29</f>
        <v>1.483470544091041</v>
      </c>
      <c r="F54" s="268">
        <f>'ROSE Metric'!J29</f>
        <v>1.4805830443042682</v>
      </c>
      <c r="G54" s="268">
        <f>'ROSE Metric'!K29</f>
        <v>1.4683384524878038</v>
      </c>
      <c r="H54" s="268">
        <f>'ROSE Metric'!L29</f>
        <v>1.4826622946853945</v>
      </c>
      <c r="I54" s="268">
        <f>'ROSE Metric'!M29</f>
        <v>1.4390677809777468</v>
      </c>
      <c r="J54" s="268">
        <f>'ROSE Metric'!N29</f>
        <v>1.403947537640259</v>
      </c>
      <c r="K54" s="268">
        <f>'ROSE Metric'!O29</f>
        <v>1.38529898722963</v>
      </c>
      <c r="L54" s="268">
        <f>'ROSE Metric'!P29</f>
        <v>1.3377657376616916</v>
      </c>
      <c r="M54" s="268">
        <f>'ROSE Metric'!Q29</f>
        <v>1.3114128088290942</v>
      </c>
      <c r="N54" s="268">
        <f>'ROSE Metric'!R29</f>
        <v>1.2574767777877491</v>
      </c>
      <c r="O54" s="268">
        <f>'ROSE Metric'!S29</f>
        <v>1.218144576482552</v>
      </c>
      <c r="P54" s="268">
        <f>'ROSE Metric'!T29</f>
        <v>1.1947505772540974</v>
      </c>
      <c r="Q54" s="268">
        <f>'ROSE Metric'!U29</f>
        <v>1.1350256358559578</v>
      </c>
      <c r="R54" s="268">
        <f>'ROSE Metric'!V29</f>
        <v>1.0976081447839947</v>
      </c>
      <c r="S54" s="268">
        <f>'ROSE Metric'!W29</f>
        <v>1.0529067239211818</v>
      </c>
      <c r="T54" s="268">
        <f>'ROSE Metric'!X29</f>
        <v>1.0299946847445223</v>
      </c>
      <c r="U54" s="268">
        <f>'ROSE Metric'!Y29</f>
        <v>1.0205370148182218</v>
      </c>
      <c r="V54" s="268">
        <f>'ROSE Metric'!Z29</f>
        <v>0.98699383897860615</v>
      </c>
      <c r="W54" s="268">
        <f>'ROSE Metric'!AA29</f>
        <v>0.97876757172458806</v>
      </c>
      <c r="X54" s="268">
        <f>'ROSE Metric'!AB29</f>
        <v>0.97260051167363892</v>
      </c>
      <c r="Y54" s="268">
        <f>'ROSE Metric'!AC29</f>
        <v>0.9719847273616864</v>
      </c>
      <c r="Z54" s="268">
        <f>'ROSE Metric'!AD29</f>
        <v>0.97630076608312322</v>
      </c>
      <c r="AA54" s="268">
        <f>'ROSE Metric'!AE29</f>
        <v>0.9817202074170428</v>
      </c>
      <c r="AB54" s="268">
        <f>'ROSE Metric'!AF29</f>
        <v>1.0028299723329932</v>
      </c>
      <c r="AC54" s="268">
        <f>'ROSE Metric'!AG29</f>
        <v>1.0107020692409385</v>
      </c>
      <c r="AD54" s="268">
        <f>'ROSE Metric'!AH29</f>
        <v>1.033203004650203</v>
      </c>
      <c r="AE54" s="268">
        <f>'ROSE Metric'!AI29</f>
        <v>1.047004446936141</v>
      </c>
      <c r="AF54" s="268">
        <f>'ROSE Metric'!AJ29</f>
        <v>1.0609994940757459</v>
      </c>
      <c r="AG54" s="268">
        <f>'ROSE Metric'!AK29</f>
        <v>1.0835108338178607</v>
      </c>
      <c r="AH54" s="268">
        <f>'ROSE Metric'!AL29</f>
        <v>1.09497766365436</v>
      </c>
      <c r="AI54" s="268">
        <f>'ROSE Metric'!AM29</f>
        <v>1.1416282208712716</v>
      </c>
      <c r="AJ54" s="268">
        <f>'ROSE Metric'!AN29</f>
        <v>1.1615602208628315</v>
      </c>
      <c r="AK54" s="268">
        <f>'ROSE Metric'!AO29</f>
        <v>1.1897823670014587</v>
      </c>
      <c r="AL54" s="268">
        <f>'ROSE Metric'!AP29</f>
        <v>1.2181074879258242</v>
      </c>
      <c r="AM54" s="268">
        <f>'ROSE Metric'!AQ29</f>
        <v>1.2417034097665669</v>
      </c>
      <c r="AN54" s="268">
        <f>'ROSE Metric'!AR29</f>
        <v>1.2868506287244319</v>
      </c>
      <c r="AO54" s="268">
        <f>'ROSE Metric'!AS29</f>
        <v>1.2927279286553555</v>
      </c>
      <c r="AP54" s="268">
        <f>'ROSE Metric'!AT29</f>
        <v>1.3278034786998345</v>
      </c>
      <c r="AQ54" s="268">
        <f>'ROSE Metric'!AU29</f>
        <v>1.3568238620717676</v>
      </c>
      <c r="AR54" s="268">
        <f>'ROSE Metric'!AV29</f>
        <v>1.3926941631674823</v>
      </c>
      <c r="AS54" s="268">
        <f>'ROSE Metric'!AW29</f>
        <v>1.4170057043199655</v>
      </c>
      <c r="AT54" s="268">
        <f>'ROSE Metric'!AX29</f>
        <v>1.7013635751966987</v>
      </c>
      <c r="AU54" s="268">
        <f>'ROSE Metric'!AY29</f>
        <v>2.1270877786973901</v>
      </c>
      <c r="AV54" s="268">
        <f>'ROSE Metric'!AZ29</f>
        <v>2.7713568804840918</v>
      </c>
      <c r="AW54" s="268">
        <f>'ROSE Metric'!BA29</f>
        <v>3.9607773922158467</v>
      </c>
      <c r="AX54" s="268">
        <f>'ROSE Metric'!BB29</f>
        <v>6.5841744368912991</v>
      </c>
      <c r="AY54" s="268">
        <f>'ROSE Metric'!BC29</f>
        <v>18.811885134528243</v>
      </c>
      <c r="AZ54" s="268">
        <f>'ROSE Metric'!BD29</f>
        <v>18.720028585136603</v>
      </c>
      <c r="BA54" s="268">
        <f>'ROSE Metric'!BE29</f>
        <v>18.637917351828506</v>
      </c>
      <c r="BB54" s="268">
        <f>'ROSE Metric'!BF29</f>
        <v>18.580783052636587</v>
      </c>
    </row>
    <row r="55" spans="1:54" x14ac:dyDescent="0.3">
      <c r="A55" t="s">
        <v>681</v>
      </c>
      <c r="B55" s="268"/>
      <c r="C55" s="268"/>
      <c r="D55" s="268"/>
      <c r="E55" s="268"/>
      <c r="F55" s="268"/>
      <c r="G55" s="268">
        <f t="shared" ref="G55" si="412">SUM(E54:G54)-SUM(B54:D54)</f>
        <v>1.353380653390837</v>
      </c>
      <c r="H55" s="268">
        <f t="shared" ref="H55" si="413">SUM(F54:H54)-SUM(C54:E54)</f>
        <v>-0.13089814010585066</v>
      </c>
      <c r="I55" s="268">
        <f t="shared" ref="I55" si="414">SUM(G54:I54)-SUM(D54:F54)</f>
        <v>-8.6796046744881394E-2</v>
      </c>
      <c r="J55" s="268">
        <f t="shared" ref="J55" si="415">SUM(H54:J54)-SUM(E54:G54)</f>
        <v>-0.10671442757971317</v>
      </c>
      <c r="K55" s="268">
        <f t="shared" ref="K55" si="416">SUM(I54:K54)-SUM(F54:H54)</f>
        <v>-0.20326948562983027</v>
      </c>
      <c r="L55" s="268">
        <f t="shared" ref="L55" si="417">SUM(J54:L54)-SUM(G54:I54)</f>
        <v>-0.26305626561936446</v>
      </c>
      <c r="M55" s="268">
        <f t="shared" ref="M55" si="418">SUM(K54:M54)-SUM(H54:J54)</f>
        <v>-0.29120007958298366</v>
      </c>
      <c r="N55" s="268">
        <f t="shared" ref="N55" si="419">SUM(L54:N54)-SUM(I54:K54)</f>
        <v>-0.32165898156910089</v>
      </c>
      <c r="O55" s="268">
        <f t="shared" ref="O55" si="420">SUM(M54:O54)-SUM(J54:L54)</f>
        <v>-0.33997809943218549</v>
      </c>
      <c r="P55" s="268">
        <f t="shared" ref="P55" si="421">SUM(N54:P54)-SUM(K54:M54)</f>
        <v>-0.3641056021960174</v>
      </c>
      <c r="Q55" s="268">
        <f t="shared" ref="Q55" si="422">SUM(O54:Q54)-SUM(L54:N54)</f>
        <v>-0.35873453468592809</v>
      </c>
      <c r="R55" s="268">
        <f t="shared" ref="R55" si="423">SUM(P54:R54)-SUM(M54:O54)</f>
        <v>-0.35964980520534562</v>
      </c>
      <c r="S55" s="268">
        <f t="shared" ref="S55" si="424">SUM(Q54:S54)-SUM(N54:P54)</f>
        <v>-0.38483142696326444</v>
      </c>
      <c r="T55" s="268">
        <f t="shared" ref="T55" si="425">SUM(R54:T54)-SUM(O54:Q54)</f>
        <v>-0.36741123614290849</v>
      </c>
      <c r="U55" s="268">
        <f t="shared" ref="U55" si="426">SUM(S54:U54)-SUM(P54:R54)</f>
        <v>-0.32394593441012409</v>
      </c>
      <c r="V55" s="268">
        <f t="shared" ref="V55" si="427">SUM(T54:V54)-SUM(Q54:S54)</f>
        <v>-0.24801496601978412</v>
      </c>
      <c r="W55" s="268">
        <f t="shared" ref="W55" si="428">SUM(U54:W54)-SUM(R54:T54)</f>
        <v>-0.19421112792828277</v>
      </c>
      <c r="X55" s="268">
        <f t="shared" ref="X55" si="429">SUM(V54:X54)-SUM(S54:U54)</f>
        <v>-0.16507650110709271</v>
      </c>
      <c r="Y55" s="268">
        <f t="shared" ref="Y55" si="430">SUM(W54:Y54)-SUM(T54:V54)</f>
        <v>-0.11417272778143683</v>
      </c>
      <c r="Z55" s="268">
        <f t="shared" ref="Z55" si="431">SUM(X54:Z54)-SUM(U54:W54)</f>
        <v>-6.5412420402967353E-2</v>
      </c>
      <c r="AA55" s="268">
        <f t="shared" ref="AA55" si="432">SUM(Y54:AA54)-SUM(V54:X54)</f>
        <v>-8.3562215149806107E-3</v>
      </c>
      <c r="AB55" s="268">
        <f t="shared" ref="AB55" si="433">SUM(Z54:AB54)-SUM(W54:Y54)</f>
        <v>3.7498135073245731E-2</v>
      </c>
      <c r="AC55" s="268">
        <f t="shared" ref="AC55" si="434">SUM(AA54:AC54)-SUM(X54:Z54)</f>
        <v>7.4366243872525661E-2</v>
      </c>
      <c r="AD55" s="268">
        <f t="shared" ref="AD55" si="435">SUM(AB54:AD54)-SUM(Y54:AA54)</f>
        <v>0.11672934536228219</v>
      </c>
      <c r="AE55" s="268">
        <f t="shared" ref="AE55" si="436">SUM(AC54:AE54)-SUM(Z54:AB54)</f>
        <v>0.13005857499412343</v>
      </c>
      <c r="AF55" s="268">
        <f t="shared" ref="AF55" si="437">SUM(AD54:AF54)-SUM(AA54:AC54)</f>
        <v>0.1459546966711156</v>
      </c>
      <c r="AG55" s="268">
        <f t="shared" ref="AG55" si="438">SUM(AE54:AG54)-SUM(AB54:AD54)</f>
        <v>0.14477972860561295</v>
      </c>
      <c r="AH55" s="268">
        <f t="shared" ref="AH55" si="439">SUM(AF54:AH54)-SUM(AC54:AE54)</f>
        <v>0.14857847072068431</v>
      </c>
      <c r="AI55" s="268">
        <f t="shared" ref="AI55" si="440">SUM(AG54:AI54)-SUM(AD54:AF54)</f>
        <v>0.17890977268140196</v>
      </c>
      <c r="AJ55" s="268">
        <f t="shared" ref="AJ55" si="441">SUM(AH54:AJ54)-SUM(AE54:AG54)</f>
        <v>0.20665133055871543</v>
      </c>
      <c r="AK55" s="268">
        <f t="shared" ref="AK55" si="442">SUM(AI54:AK54)-SUM(AF54:AH54)</f>
        <v>0.25348281718759491</v>
      </c>
      <c r="AL55" s="268">
        <f t="shared" ref="AL55" si="443">SUM(AJ54:AL54)-SUM(AG54:AI54)</f>
        <v>0.24933335744662255</v>
      </c>
      <c r="AM55" s="268">
        <f t="shared" ref="AM55" si="444">SUM(AK54:AM54)-SUM(AH54:AJ54)</f>
        <v>0.25142715930538628</v>
      </c>
      <c r="AN55" s="268">
        <f>SUM(AL54:AN54)-SUM(AI54:AK54)</f>
        <v>0.25369071768126128</v>
      </c>
      <c r="AO55" s="268">
        <f t="shared" ref="AO55" si="445">SUM(AM54:AO54)-SUM(AJ54:AL54)</f>
        <v>0.25183189135623962</v>
      </c>
      <c r="AP55" s="268">
        <f t="shared" ref="AP55" si="446">SUM(AN54:AP54)-SUM(AK54:AM54)</f>
        <v>0.25778877138577272</v>
      </c>
      <c r="AQ55" s="268">
        <f t="shared" ref="AQ55" si="447">SUM(AO54:AQ54)-SUM(AL54:AN54)</f>
        <v>0.23069374301013479</v>
      </c>
      <c r="AR55" s="268">
        <f t="shared" ref="AR55" si="448">SUM(AP54:AR54)-SUM(AM54:AO54)</f>
        <v>0.25603953679272973</v>
      </c>
      <c r="AS55" s="268">
        <f t="shared" ref="AS55" si="449">SUM(AQ54:AS54)-SUM(AN54:AP54)</f>
        <v>0.25914169347959337</v>
      </c>
      <c r="AT55" s="268">
        <f t="shared" ref="AT55" si="450">SUM(AR54:AT54)-SUM(AO54:AQ54)</f>
        <v>0.53370817325718845</v>
      </c>
      <c r="AU55" s="268">
        <f t="shared" ref="AU55" si="451">SUM(AS54:AU54)-SUM(AP54:AR54)</f>
        <v>1.1681355542749703</v>
      </c>
      <c r="AV55" s="268">
        <f t="shared" ref="AV55" si="452">SUM(AT54:AV54)-SUM(AQ54:AS54)</f>
        <v>2.4332845048189649</v>
      </c>
      <c r="AW55" s="268">
        <f t="shared" ref="AW55" si="453">SUM(AU54:AW54)-SUM(AR54:AT54)</f>
        <v>4.3481586087131818</v>
      </c>
      <c r="AX55" s="268">
        <f t="shared" ref="AX55" si="454">SUM(AV54:AX54)-SUM(AS54:AU54)</f>
        <v>8.0708516513771826</v>
      </c>
      <c r="AY55" s="268">
        <f t="shared" ref="AY55" si="455">SUM(AW54:AY54)-SUM(AT54:AV54)</f>
        <v>22.757028729257208</v>
      </c>
      <c r="AZ55" s="268">
        <f t="shared" ref="AZ55" si="456">SUM(AX54:AZ54)-SUM(AU54:AW54)</f>
        <v>35.256866105158821</v>
      </c>
      <c r="BA55" s="268">
        <f t="shared" ref="BA55" si="457">SUM(AY54:BA54)-SUM(AV54:AX54)</f>
        <v>42.853522361902108</v>
      </c>
      <c r="BB55" s="268">
        <f t="shared" ref="BB55" si="458">SUM(AZ54:BB54)-SUM(AW54:AY54)</f>
        <v>26.581892025966312</v>
      </c>
    </row>
    <row r="56" spans="1:54" x14ac:dyDescent="0.3">
      <c r="A56" t="s">
        <v>680</v>
      </c>
      <c r="B56" s="268"/>
      <c r="C56" s="268"/>
      <c r="D56" s="268"/>
      <c r="E56" s="268"/>
      <c r="F56" s="268"/>
      <c r="G56" s="437" t="str">
        <f t="shared" ref="G56:BB56" si="459">IF(G55&gt;0,"Up","Down")</f>
        <v>Up</v>
      </c>
      <c r="H56" s="437" t="str">
        <f t="shared" si="459"/>
        <v>Down</v>
      </c>
      <c r="I56" s="437" t="str">
        <f t="shared" si="459"/>
        <v>Down</v>
      </c>
      <c r="J56" s="437" t="str">
        <f t="shared" si="459"/>
        <v>Down</v>
      </c>
      <c r="K56" s="437" t="str">
        <f t="shared" si="459"/>
        <v>Down</v>
      </c>
      <c r="L56" s="437" t="str">
        <f t="shared" si="459"/>
        <v>Down</v>
      </c>
      <c r="M56" s="437" t="str">
        <f t="shared" si="459"/>
        <v>Down</v>
      </c>
      <c r="N56" s="437" t="str">
        <f t="shared" si="459"/>
        <v>Down</v>
      </c>
      <c r="O56" s="437" t="str">
        <f t="shared" si="459"/>
        <v>Down</v>
      </c>
      <c r="P56" s="437" t="str">
        <f t="shared" si="459"/>
        <v>Down</v>
      </c>
      <c r="Q56" s="437" t="str">
        <f t="shared" si="459"/>
        <v>Down</v>
      </c>
      <c r="R56" s="437" t="str">
        <f t="shared" si="459"/>
        <v>Down</v>
      </c>
      <c r="S56" s="437" t="str">
        <f t="shared" si="459"/>
        <v>Down</v>
      </c>
      <c r="T56" s="437" t="str">
        <f t="shared" si="459"/>
        <v>Down</v>
      </c>
      <c r="U56" s="437" t="str">
        <f t="shared" si="459"/>
        <v>Down</v>
      </c>
      <c r="V56" s="437" t="str">
        <f t="shared" si="459"/>
        <v>Down</v>
      </c>
      <c r="W56" s="437" t="str">
        <f t="shared" si="459"/>
        <v>Down</v>
      </c>
      <c r="X56" s="437" t="str">
        <f t="shared" si="459"/>
        <v>Down</v>
      </c>
      <c r="Y56" s="437" t="str">
        <f t="shared" si="459"/>
        <v>Down</v>
      </c>
      <c r="Z56" s="437" t="str">
        <f t="shared" si="459"/>
        <v>Down</v>
      </c>
      <c r="AA56" s="437" t="str">
        <f t="shared" si="459"/>
        <v>Down</v>
      </c>
      <c r="AB56" s="437" t="str">
        <f t="shared" si="459"/>
        <v>Up</v>
      </c>
      <c r="AC56" s="437" t="str">
        <f t="shared" si="459"/>
        <v>Up</v>
      </c>
      <c r="AD56" s="437" t="str">
        <f t="shared" si="459"/>
        <v>Up</v>
      </c>
      <c r="AE56" s="437" t="str">
        <f t="shared" si="459"/>
        <v>Up</v>
      </c>
      <c r="AF56" s="437" t="str">
        <f t="shared" si="459"/>
        <v>Up</v>
      </c>
      <c r="AG56" s="437" t="str">
        <f t="shared" si="459"/>
        <v>Up</v>
      </c>
      <c r="AH56" s="437" t="str">
        <f t="shared" si="459"/>
        <v>Up</v>
      </c>
      <c r="AI56" s="437" t="str">
        <f t="shared" si="459"/>
        <v>Up</v>
      </c>
      <c r="AJ56" s="437" t="str">
        <f t="shared" si="459"/>
        <v>Up</v>
      </c>
      <c r="AK56" s="437" t="str">
        <f t="shared" si="459"/>
        <v>Up</v>
      </c>
      <c r="AL56" s="437" t="str">
        <f t="shared" si="459"/>
        <v>Up</v>
      </c>
      <c r="AM56" s="437" t="str">
        <f t="shared" si="459"/>
        <v>Up</v>
      </c>
      <c r="AN56" s="437" t="str">
        <f t="shared" si="459"/>
        <v>Up</v>
      </c>
      <c r="AO56" s="437" t="str">
        <f t="shared" si="459"/>
        <v>Up</v>
      </c>
      <c r="AP56" s="437" t="str">
        <f t="shared" si="459"/>
        <v>Up</v>
      </c>
      <c r="AQ56" s="437" t="str">
        <f t="shared" si="459"/>
        <v>Up</v>
      </c>
      <c r="AR56" s="437" t="str">
        <f t="shared" si="459"/>
        <v>Up</v>
      </c>
      <c r="AS56" s="437" t="str">
        <f t="shared" si="459"/>
        <v>Up</v>
      </c>
      <c r="AT56" s="437" t="str">
        <f t="shared" si="459"/>
        <v>Up</v>
      </c>
      <c r="AU56" s="437" t="str">
        <f t="shared" si="459"/>
        <v>Up</v>
      </c>
      <c r="AV56" s="437" t="str">
        <f t="shared" si="459"/>
        <v>Up</v>
      </c>
      <c r="AW56" s="437" t="str">
        <f t="shared" si="459"/>
        <v>Up</v>
      </c>
      <c r="AX56" s="437" t="str">
        <f t="shared" si="459"/>
        <v>Up</v>
      </c>
      <c r="AY56" s="437" t="str">
        <f t="shared" si="459"/>
        <v>Up</v>
      </c>
      <c r="AZ56" s="437" t="str">
        <f t="shared" si="459"/>
        <v>Up</v>
      </c>
      <c r="BA56" s="437" t="str">
        <f t="shared" si="459"/>
        <v>Up</v>
      </c>
      <c r="BB56" s="437" t="str">
        <f t="shared" si="459"/>
        <v>Up</v>
      </c>
    </row>
    <row r="57" spans="1:54" x14ac:dyDescent="0.3">
      <c r="A57" t="s">
        <v>679</v>
      </c>
      <c r="B57" s="268"/>
      <c r="C57" s="268"/>
      <c r="D57" s="268"/>
      <c r="E57" s="268"/>
      <c r="F57" s="268"/>
      <c r="G57" s="238" t="str">
        <f t="shared" ref="G57" si="460">IF(COUNTIF(E56:G56,"Up")=3,"Momentum",IF(COUNTIF(E56:G56,"Up")=2,"Partial","No"))</f>
        <v>No</v>
      </c>
      <c r="H57" s="238" t="str">
        <f t="shared" ref="H57" si="461">IF(COUNTIF(F56:H56,"Up")=3,"Momentum",IF(COUNTIF(F56:H56,"Up")=2,"Partial","No"))</f>
        <v>No</v>
      </c>
      <c r="I57" s="238" t="str">
        <f t="shared" ref="I57" si="462">IF(COUNTIF(G56:I56,"Up")=3,"Momentum",IF(COUNTIF(G56:I56,"Up")=2,"Partial","No"))</f>
        <v>No</v>
      </c>
      <c r="J57" s="238" t="str">
        <f t="shared" ref="J57" si="463">IF(COUNTIF(H56:J56,"Up")=3,"Momentum",IF(COUNTIF(H56:J56,"Up")=2,"Partial","No"))</f>
        <v>No</v>
      </c>
      <c r="K57" s="238" t="str">
        <f t="shared" ref="K57" si="464">IF(COUNTIF(I56:K56,"Up")=3,"Momentum",IF(COUNTIF(I56:K56,"Up")=2,"Partial","No"))</f>
        <v>No</v>
      </c>
      <c r="L57" s="238" t="str">
        <f t="shared" ref="L57" si="465">IF(COUNTIF(J56:L56,"Up")=3,"Momentum",IF(COUNTIF(J56:L56,"Up")=2,"Partial","No"))</f>
        <v>No</v>
      </c>
      <c r="M57" s="238" t="str">
        <f t="shared" ref="M57" si="466">IF(COUNTIF(K56:M56,"Up")=3,"Momentum",IF(COUNTIF(K56:M56,"Up")=2,"Partial","No"))</f>
        <v>No</v>
      </c>
      <c r="N57" s="238" t="str">
        <f t="shared" ref="N57" si="467">IF(COUNTIF(L56:N56,"Up")=3,"Momentum",IF(COUNTIF(L56:N56,"Up")=2,"Partial","No"))</f>
        <v>No</v>
      </c>
      <c r="O57" s="238" t="str">
        <f t="shared" ref="O57" si="468">IF(COUNTIF(M56:O56,"Up")=3,"Momentum",IF(COUNTIF(M56:O56,"Up")=2,"Partial","No"))</f>
        <v>No</v>
      </c>
      <c r="P57" s="238" t="str">
        <f t="shared" ref="P57" si="469">IF(COUNTIF(N56:P56,"Up")=3,"Momentum",IF(COUNTIF(N56:P56,"Up")=2,"Partial","No"))</f>
        <v>No</v>
      </c>
      <c r="Q57" s="238" t="str">
        <f t="shared" ref="Q57" si="470">IF(COUNTIF(O56:Q56,"Up")=3,"Momentum",IF(COUNTIF(O56:Q56,"Up")=2,"Partial","No"))</f>
        <v>No</v>
      </c>
      <c r="R57" s="238" t="str">
        <f t="shared" ref="R57" si="471">IF(COUNTIF(P56:R56,"Up")=3,"Momentum",IF(COUNTIF(P56:R56,"Up")=2,"Partial","No"))</f>
        <v>No</v>
      </c>
      <c r="S57" s="238" t="str">
        <f t="shared" ref="S57" si="472">IF(COUNTIF(Q56:S56,"Up")=3,"Momentum",IF(COUNTIF(Q56:S56,"Up")=2,"Partial","No"))</f>
        <v>No</v>
      </c>
      <c r="T57" s="238" t="str">
        <f t="shared" ref="T57" si="473">IF(COUNTIF(R56:T56,"Up")=3,"Momentum",IF(COUNTIF(R56:T56,"Up")=2,"Partial","No"))</f>
        <v>No</v>
      </c>
      <c r="U57" s="238" t="str">
        <f t="shared" ref="U57" si="474">IF(COUNTIF(S56:U56,"Up")=3,"Momentum",IF(COUNTIF(S56:U56,"Up")=2,"Partial","No"))</f>
        <v>No</v>
      </c>
      <c r="V57" s="238" t="str">
        <f t="shared" ref="V57" si="475">IF(COUNTIF(T56:V56,"Up")=3,"Momentum",IF(COUNTIF(T56:V56,"Up")=2,"Partial","No"))</f>
        <v>No</v>
      </c>
      <c r="W57" s="238" t="str">
        <f t="shared" ref="W57" si="476">IF(COUNTIF(U56:W56,"Up")=3,"Momentum",IF(COUNTIF(U56:W56,"Up")=2,"Partial","No"))</f>
        <v>No</v>
      </c>
      <c r="X57" s="238" t="str">
        <f t="shared" ref="X57" si="477">IF(COUNTIF(V56:X56,"Up")=3,"Momentum",IF(COUNTIF(V56:X56,"Up")=2,"Partial","No"))</f>
        <v>No</v>
      </c>
      <c r="Y57" s="238" t="str">
        <f t="shared" ref="Y57" si="478">IF(COUNTIF(W56:Y56,"Up")=3,"Momentum",IF(COUNTIF(W56:Y56,"Up")=2,"Partial","No"))</f>
        <v>No</v>
      </c>
      <c r="Z57" s="238" t="str">
        <f t="shared" ref="Z57" si="479">IF(COUNTIF(X56:Z56,"Up")=3,"Momentum",IF(COUNTIF(X56:Z56,"Up")=2,"Partial","No"))</f>
        <v>No</v>
      </c>
      <c r="AA57" s="238" t="str">
        <f t="shared" ref="AA57" si="480">IF(COUNTIF(Y56:AA56,"Up")=3,"Momentum",IF(COUNTIF(Y56:AA56,"Up")=2,"Partial","No"))</f>
        <v>No</v>
      </c>
      <c r="AB57" s="238" t="str">
        <f t="shared" ref="AB57" si="481">IF(COUNTIF(Z56:AB56,"Up")=3,"Momentum",IF(COUNTIF(Z56:AB56,"Up")=2,"Partial","No"))</f>
        <v>No</v>
      </c>
      <c r="AC57" s="238" t="str">
        <f t="shared" ref="AC57" si="482">IF(COUNTIF(AA56:AC56,"Up")=3,"Momentum",IF(COUNTIF(AA56:AC56,"Up")=2,"Partial","No"))</f>
        <v>Partial</v>
      </c>
      <c r="AD57" s="238" t="str">
        <f t="shared" ref="AD57" si="483">IF(COUNTIF(AB56:AD56,"Up")=3,"Momentum",IF(COUNTIF(AB56:AD56,"Up")=2,"Partial","No"))</f>
        <v>Momentum</v>
      </c>
      <c r="AE57" s="238" t="str">
        <f t="shared" ref="AE57" si="484">IF(COUNTIF(AC56:AE56,"Up")=3,"Momentum",IF(COUNTIF(AC56:AE56,"Up")=2,"Partial","No"))</f>
        <v>Momentum</v>
      </c>
      <c r="AF57" s="238" t="str">
        <f t="shared" ref="AF57" si="485">IF(COUNTIF(AD56:AF56,"Up")=3,"Momentum",IF(COUNTIF(AD56:AF56,"Up")=2,"Partial","No"))</f>
        <v>Momentum</v>
      </c>
      <c r="AG57" s="238" t="str">
        <f t="shared" ref="AG57" si="486">IF(COUNTIF(AE56:AG56,"Up")=3,"Momentum",IF(COUNTIF(AE56:AG56,"Up")=2,"Partial","No"))</f>
        <v>Momentum</v>
      </c>
      <c r="AH57" s="238" t="str">
        <f t="shared" ref="AH57" si="487">IF(COUNTIF(AF56:AH56,"Up")=3,"Momentum",IF(COUNTIF(AF56:AH56,"Up")=2,"Partial","No"))</f>
        <v>Momentum</v>
      </c>
      <c r="AI57" s="238" t="str">
        <f t="shared" ref="AI57" si="488">IF(COUNTIF(AG56:AI56,"Up")=3,"Momentum",IF(COUNTIF(AG56:AI56,"Up")=2,"Partial","No"))</f>
        <v>Momentum</v>
      </c>
      <c r="AJ57" s="238" t="str">
        <f t="shared" ref="AJ57" si="489">IF(COUNTIF(AH56:AJ56,"Up")=3,"Momentum",IF(COUNTIF(AH56:AJ56,"Up")=2,"Partial","No"))</f>
        <v>Momentum</v>
      </c>
      <c r="AK57" s="238" t="str">
        <f t="shared" ref="AK57" si="490">IF(COUNTIF(AI56:AK56,"Up")=3,"Momentum",IF(COUNTIF(AI56:AK56,"Up")=2,"Partial","No"))</f>
        <v>Momentum</v>
      </c>
      <c r="AL57" s="238" t="str">
        <f t="shared" ref="AL57" si="491">IF(COUNTIF(AJ56:AL56,"Up")=3,"Momentum",IF(COUNTIF(AJ56:AL56,"Up")=2,"Partial","No"))</f>
        <v>Momentum</v>
      </c>
      <c r="AM57" s="238" t="str">
        <f t="shared" ref="AM57" si="492">IF(COUNTIF(AK56:AM56,"Up")=3,"Momentum",IF(COUNTIF(AK56:AM56,"Up")=2,"Partial","No"))</f>
        <v>Momentum</v>
      </c>
      <c r="AN57" s="238" t="str">
        <f>IF(COUNTIF(AL56:AN56,"Up")=3,"Momentum",IF(COUNTIF(AL56:AN56,"Up")=2,"Partial","No"))</f>
        <v>Momentum</v>
      </c>
      <c r="AO57" s="238" t="str">
        <f t="shared" ref="AO57" si="493">IF(COUNTIF(AM56:AO56,"Up")=3,"Momentum",IF(COUNTIF(AM56:AO56,"Up")=2,"Partial","No"))</f>
        <v>Momentum</v>
      </c>
      <c r="AP57" s="238" t="str">
        <f t="shared" ref="AP57" si="494">IF(COUNTIF(AN56:AP56,"Up")=3,"Momentum",IF(COUNTIF(AN56:AP56,"Up")=2,"Partial","No"))</f>
        <v>Momentum</v>
      </c>
      <c r="AQ57" s="238" t="str">
        <f t="shared" ref="AQ57" si="495">IF(COUNTIF(AO56:AQ56,"Up")=3,"Momentum",IF(COUNTIF(AO56:AQ56,"Up")=2,"Partial","No"))</f>
        <v>Momentum</v>
      </c>
      <c r="AR57" s="238" t="str">
        <f t="shared" ref="AR57" si="496">IF(COUNTIF(AP56:AR56,"Up")=3,"Momentum",IF(COUNTIF(AP56:AR56,"Up")=2,"Partial","No"))</f>
        <v>Momentum</v>
      </c>
      <c r="AS57" s="238" t="str">
        <f t="shared" ref="AS57" si="497">IF(COUNTIF(AQ56:AS56,"Up")=3,"Momentum",IF(COUNTIF(AQ56:AS56,"Up")=2,"Partial","No"))</f>
        <v>Momentum</v>
      </c>
      <c r="AT57" s="238" t="str">
        <f t="shared" ref="AT57" si="498">IF(COUNTIF(AR56:AT56,"Up")=3,"Momentum",IF(COUNTIF(AR56:AT56,"Up")=2,"Partial","No"))</f>
        <v>Momentum</v>
      </c>
      <c r="AU57" s="238" t="str">
        <f t="shared" ref="AU57" si="499">IF(COUNTIF(AS56:AU56,"Up")=3,"Momentum",IF(COUNTIF(AS56:AU56,"Up")=2,"Partial","No"))</f>
        <v>Momentum</v>
      </c>
      <c r="AV57" s="238" t="str">
        <f t="shared" ref="AV57" si="500">IF(COUNTIF(AT56:AV56,"Up")=3,"Momentum",IF(COUNTIF(AT56:AV56,"Up")=2,"Partial","No"))</f>
        <v>Momentum</v>
      </c>
      <c r="AW57" s="238" t="str">
        <f t="shared" ref="AW57" si="501">IF(COUNTIF(AU56:AW56,"Up")=3,"Momentum",IF(COUNTIF(AU56:AW56,"Up")=2,"Partial","No"))</f>
        <v>Momentum</v>
      </c>
      <c r="AX57" s="238" t="str">
        <f t="shared" ref="AX57" si="502">IF(COUNTIF(AV56:AX56,"Up")=3,"Momentum",IF(COUNTIF(AV56:AX56,"Up")=2,"Partial","No"))</f>
        <v>Momentum</v>
      </c>
      <c r="AY57" s="238" t="str">
        <f t="shared" ref="AY57" si="503">IF(COUNTIF(AW56:AY56,"Up")=3,"Momentum",IF(COUNTIF(AW56:AY56,"Up")=2,"Partial","No"))</f>
        <v>Momentum</v>
      </c>
      <c r="AZ57" s="238" t="str">
        <f t="shared" ref="AZ57" si="504">IF(COUNTIF(AX56:AZ56,"Up")=3,"Momentum",IF(COUNTIF(AX56:AZ56,"Up")=2,"Partial","No"))</f>
        <v>Momentum</v>
      </c>
      <c r="BA57" s="238" t="str">
        <f t="shared" ref="BA57" si="505">IF(COUNTIF(AY56:BA56,"Up")=3,"Momentum",IF(COUNTIF(AY56:BA56,"Up")=2,"Partial","No"))</f>
        <v>Momentum</v>
      </c>
      <c r="BB57" s="238" t="str">
        <f t="shared" ref="BB57" si="506">IF(COUNTIF(AZ56:BB56,"Up")=3,"Momentum",IF(COUNTIF(AZ56:BB56,"Up")=2,"Partial","No"))</f>
        <v>Momentum</v>
      </c>
    </row>
    <row r="58" spans="1:54" x14ac:dyDescent="0.3">
      <c r="A58" t="s">
        <v>678</v>
      </c>
      <c r="B58" s="268"/>
      <c r="C58" s="268"/>
      <c r="D58" s="268"/>
      <c r="E58" s="268"/>
      <c r="F58" s="268"/>
      <c r="G58" s="238">
        <f t="shared" ref="G58:BB58" si="507">IF(G56="Down",0,IF(AND(G56="Up",G57="No"),$J$3/3,IF(AND(G56="Up",G57="Partial"),$J$3/3*2,IF(AND(G56="Up",G57="Momentum"),$J$3,0))))</f>
        <v>5</v>
      </c>
      <c r="H58" s="238">
        <f t="shared" si="507"/>
        <v>0</v>
      </c>
      <c r="I58" s="238">
        <f t="shared" si="507"/>
        <v>0</v>
      </c>
      <c r="J58" s="238">
        <f t="shared" si="507"/>
        <v>0</v>
      </c>
      <c r="K58" s="238">
        <f t="shared" si="507"/>
        <v>0</v>
      </c>
      <c r="L58" s="238">
        <f t="shared" si="507"/>
        <v>0</v>
      </c>
      <c r="M58" s="238">
        <f t="shared" si="507"/>
        <v>0</v>
      </c>
      <c r="N58" s="238">
        <f t="shared" si="507"/>
        <v>0</v>
      </c>
      <c r="O58" s="238">
        <f t="shared" si="507"/>
        <v>0</v>
      </c>
      <c r="P58" s="238">
        <f t="shared" si="507"/>
        <v>0</v>
      </c>
      <c r="Q58" s="238">
        <f t="shared" si="507"/>
        <v>0</v>
      </c>
      <c r="R58" s="238">
        <f t="shared" si="507"/>
        <v>0</v>
      </c>
      <c r="S58" s="238">
        <f t="shared" si="507"/>
        <v>0</v>
      </c>
      <c r="T58" s="238">
        <f t="shared" si="507"/>
        <v>0</v>
      </c>
      <c r="U58" s="238">
        <f t="shared" si="507"/>
        <v>0</v>
      </c>
      <c r="V58" s="238">
        <f t="shared" si="507"/>
        <v>0</v>
      </c>
      <c r="W58" s="238">
        <f t="shared" si="507"/>
        <v>0</v>
      </c>
      <c r="X58" s="238">
        <f t="shared" si="507"/>
        <v>0</v>
      </c>
      <c r="Y58" s="238">
        <f t="shared" si="507"/>
        <v>0</v>
      </c>
      <c r="Z58" s="238">
        <f t="shared" si="507"/>
        <v>0</v>
      </c>
      <c r="AA58" s="238">
        <f t="shared" si="507"/>
        <v>0</v>
      </c>
      <c r="AB58" s="238">
        <f t="shared" si="507"/>
        <v>5</v>
      </c>
      <c r="AC58" s="238">
        <f t="shared" si="507"/>
        <v>10</v>
      </c>
      <c r="AD58" s="238">
        <f t="shared" si="507"/>
        <v>15</v>
      </c>
      <c r="AE58" s="238">
        <f t="shared" si="507"/>
        <v>15</v>
      </c>
      <c r="AF58" s="238">
        <f t="shared" si="507"/>
        <v>15</v>
      </c>
      <c r="AG58" s="238">
        <f t="shared" si="507"/>
        <v>15</v>
      </c>
      <c r="AH58" s="238">
        <f t="shared" si="507"/>
        <v>15</v>
      </c>
      <c r="AI58" s="238">
        <f t="shared" si="507"/>
        <v>15</v>
      </c>
      <c r="AJ58" s="238">
        <f t="shared" si="507"/>
        <v>15</v>
      </c>
      <c r="AK58" s="238">
        <f t="shared" si="507"/>
        <v>15</v>
      </c>
      <c r="AL58" s="238">
        <f t="shared" si="507"/>
        <v>15</v>
      </c>
      <c r="AM58" s="238">
        <f t="shared" si="507"/>
        <v>15</v>
      </c>
      <c r="AN58" s="238">
        <f t="shared" si="507"/>
        <v>15</v>
      </c>
      <c r="AO58" s="238">
        <f t="shared" si="507"/>
        <v>15</v>
      </c>
      <c r="AP58" s="238">
        <f t="shared" si="507"/>
        <v>15</v>
      </c>
      <c r="AQ58" s="238">
        <f t="shared" si="507"/>
        <v>15</v>
      </c>
      <c r="AR58" s="238">
        <f t="shared" si="507"/>
        <v>15</v>
      </c>
      <c r="AS58" s="238">
        <f t="shared" si="507"/>
        <v>15</v>
      </c>
      <c r="AT58" s="238">
        <f t="shared" si="507"/>
        <v>15</v>
      </c>
      <c r="AU58" s="238">
        <f t="shared" si="507"/>
        <v>15</v>
      </c>
      <c r="AV58" s="238">
        <f t="shared" si="507"/>
        <v>15</v>
      </c>
      <c r="AW58" s="238">
        <f t="shared" si="507"/>
        <v>15</v>
      </c>
      <c r="AX58" s="238">
        <f t="shared" si="507"/>
        <v>15</v>
      </c>
      <c r="AY58" s="238">
        <f t="shared" si="507"/>
        <v>15</v>
      </c>
      <c r="AZ58" s="238">
        <f t="shared" si="507"/>
        <v>15</v>
      </c>
      <c r="BA58" s="238">
        <f t="shared" si="507"/>
        <v>15</v>
      </c>
      <c r="BB58" s="238">
        <f t="shared" si="507"/>
        <v>15</v>
      </c>
    </row>
    <row r="59" spans="1:54" x14ac:dyDescent="0.3">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c r="AV59" s="268"/>
      <c r="AW59" s="268"/>
      <c r="AX59" s="268"/>
      <c r="AY59" s="268"/>
      <c r="AZ59" s="268"/>
      <c r="BA59" s="268"/>
      <c r="BB59" s="268"/>
    </row>
    <row r="61" spans="1:54" x14ac:dyDescent="0.3">
      <c r="A61" s="143" t="s">
        <v>684</v>
      </c>
      <c r="C61" s="143"/>
    </row>
    <row r="63" spans="1:54" x14ac:dyDescent="0.3">
      <c r="A63" t="s">
        <v>711</v>
      </c>
      <c r="B63" s="239">
        <f>'ROSE Metric'!F50</f>
        <v>123681.0287939457</v>
      </c>
      <c r="C63" s="239">
        <f>'ROSE Metric'!G50</f>
        <v>136564.11960118712</v>
      </c>
      <c r="D63" s="239">
        <f>'ROSE Metric'!H50</f>
        <v>140158.1797629043</v>
      </c>
      <c r="E63" s="239">
        <f>'ROSE Metric'!I50</f>
        <v>208310.97877353735</v>
      </c>
      <c r="F63" s="239">
        <f>'ROSE Metric'!J50</f>
        <v>194647.4888766876</v>
      </c>
      <c r="G63" s="239">
        <f>'ROSE Metric'!K50</f>
        <v>189398.41593159648</v>
      </c>
      <c r="H63" s="239">
        <f>'ROSE Metric'!L50</f>
        <v>182826.75179394029</v>
      </c>
      <c r="I63" s="239">
        <f>'ROSE Metric'!M50</f>
        <v>167504.31068305305</v>
      </c>
      <c r="J63" s="239">
        <f>'ROSE Metric'!N50</f>
        <v>161179.0252200687</v>
      </c>
      <c r="K63" s="239">
        <f>'ROSE Metric'!O50</f>
        <v>162669.25167706652</v>
      </c>
      <c r="L63" s="239">
        <f>'ROSE Metric'!P50</f>
        <v>155763.10709957342</v>
      </c>
      <c r="M63" s="239">
        <f>'ROSE Metric'!Q50</f>
        <v>158069.83035210503</v>
      </c>
      <c r="N63" s="239">
        <f>'ROSE Metric'!R50</f>
        <v>142871.83478771852</v>
      </c>
      <c r="O63" s="239">
        <f>'ROSE Metric'!S50</f>
        <v>130155.60664824033</v>
      </c>
      <c r="P63" s="239">
        <f>'ROSE Metric'!T50</f>
        <v>139438.90112729228</v>
      </c>
      <c r="Q63" s="239">
        <f>'ROSE Metric'!U50</f>
        <v>122204.51573050632</v>
      </c>
      <c r="R63" s="239">
        <f>'ROSE Metric'!V50</f>
        <v>116942.16139513024</v>
      </c>
      <c r="S63" s="239">
        <f>'ROSE Metric'!W50</f>
        <v>118332.14618218444</v>
      </c>
      <c r="T63" s="239">
        <f>'ROSE Metric'!X50</f>
        <v>112097.05731716761</v>
      </c>
      <c r="U63" s="239">
        <f>'ROSE Metric'!Y50</f>
        <v>117864.33012430555</v>
      </c>
      <c r="V63" s="239">
        <f>'ROSE Metric'!Z50</f>
        <v>106028.23421281943</v>
      </c>
      <c r="W63" s="239">
        <f>'ROSE Metric'!AA50</f>
        <v>105351.75830064718</v>
      </c>
      <c r="X63" s="239">
        <f>'ROSE Metric'!AB50</f>
        <v>110141.80819347235</v>
      </c>
      <c r="Y63" s="239">
        <f>'ROSE Metric'!AC50</f>
        <v>108134.31445559327</v>
      </c>
      <c r="Z63" s="239">
        <f>'ROSE Metric'!AD50</f>
        <v>114412.96140425565</v>
      </c>
      <c r="AA63" s="239">
        <f>'ROSE Metric'!AE50</f>
        <v>115043.96708249231</v>
      </c>
      <c r="AB63" s="239">
        <f>'ROSE Metric'!AF50</f>
        <v>118945.5449019162</v>
      </c>
      <c r="AC63" s="239">
        <f>'ROSE Metric'!AG50</f>
        <v>114305.29872730574</v>
      </c>
      <c r="AD63" s="239">
        <f>'ROSE Metric'!AH50</f>
        <v>119676.53790911098</v>
      </c>
      <c r="AE63" s="239">
        <f>'ROSE Metric'!AI50</f>
        <v>119830.0116506343</v>
      </c>
      <c r="AF63" s="239">
        <f>'ROSE Metric'!AJ50</f>
        <v>119285.38343704582</v>
      </c>
      <c r="AG63" s="239">
        <f>'ROSE Metric'!AK50</f>
        <v>132967.76032723248</v>
      </c>
      <c r="AH63" s="239">
        <f>'ROSE Metric'!AL50</f>
        <v>125585.66206867847</v>
      </c>
      <c r="AI63" s="239">
        <f>'ROSE Metric'!AM50</f>
        <v>135455.9213604416</v>
      </c>
      <c r="AJ63" s="239">
        <f>'ROSE Metric'!AN50</f>
        <v>137386.38031849152</v>
      </c>
      <c r="AK63" s="239">
        <f>'ROSE Metric'!AO50</f>
        <v>134984.99870599317</v>
      </c>
      <c r="AL63" s="239">
        <f>'ROSE Metric'!AP50</f>
        <v>142892.37024721398</v>
      </c>
      <c r="AM63" s="239">
        <f>'ROSE Metric'!AQ50</f>
        <v>144911.9795860599</v>
      </c>
      <c r="AN63" s="239">
        <f>'ROSE Metric'!AR50</f>
        <v>156720.4968647309</v>
      </c>
      <c r="AO63" s="239">
        <f>'ROSE Metric'!AS50</f>
        <v>153011.23480639776</v>
      </c>
      <c r="AP63" s="239">
        <f>'ROSE Metric'!AT50</f>
        <v>157564.37902669751</v>
      </c>
      <c r="AQ63" s="239">
        <f>'ROSE Metric'!AU50</f>
        <v>160256.53194097974</v>
      </c>
      <c r="AR63" s="239">
        <f>'ROSE Metric'!AV50</f>
        <v>163824.10422659697</v>
      </c>
      <c r="AS63" s="239">
        <f>'ROSE Metric'!AW50</f>
        <v>167399.82178395832</v>
      </c>
      <c r="AT63" s="239" t="e">
        <f>'ROSE Metric'!AX50</f>
        <v>#DIV/0!</v>
      </c>
      <c r="AU63" s="239" t="e">
        <f>'ROSE Metric'!AY50</f>
        <v>#DIV/0!</v>
      </c>
      <c r="AV63" s="239" t="e">
        <f>'ROSE Metric'!AZ50</f>
        <v>#DIV/0!</v>
      </c>
      <c r="AW63" s="239" t="e">
        <f>'ROSE Metric'!BA50</f>
        <v>#DIV/0!</v>
      </c>
      <c r="AX63" s="239" t="e">
        <f>'ROSE Metric'!BB50</f>
        <v>#DIV/0!</v>
      </c>
      <c r="AY63" s="239" t="e">
        <f>'ROSE Metric'!BC50</f>
        <v>#DIV/0!</v>
      </c>
      <c r="AZ63" s="239" t="e">
        <f>'ROSE Metric'!BD50</f>
        <v>#DIV/0!</v>
      </c>
      <c r="BA63" s="239" t="e">
        <f>'ROSE Metric'!BE50</f>
        <v>#DIV/0!</v>
      </c>
      <c r="BB63" s="239" t="e">
        <f>'ROSE Metric'!BF50</f>
        <v>#DIV/0!</v>
      </c>
    </row>
    <row r="64" spans="1:54" x14ac:dyDescent="0.3">
      <c r="A64" t="s">
        <v>712</v>
      </c>
      <c r="B64" s="239">
        <f>'ROSE Metric'!F51</f>
        <v>116686.88139507601</v>
      </c>
      <c r="C64" s="239">
        <f>'ROSE Metric'!G51</f>
        <v>124287.5359883335</v>
      </c>
      <c r="D64" s="239">
        <f>'ROSE Metric'!H51</f>
        <v>133418.81139006768</v>
      </c>
      <c r="E64" s="239">
        <f>'ROSE Metric'!I51</f>
        <v>171405.09884138231</v>
      </c>
      <c r="F64" s="239">
        <f>'ROSE Metric'!J51</f>
        <v>187931.28744112997</v>
      </c>
      <c r="G64" s="239">
        <f>'ROSE Metric'!K51</f>
        <v>197150.59060708038</v>
      </c>
      <c r="H64" s="239">
        <f>'ROSE Metric'!L51</f>
        <v>188810.92572500018</v>
      </c>
      <c r="I64" s="239">
        <f>'ROSE Metric'!M51</f>
        <v>179350.9960953595</v>
      </c>
      <c r="J64" s="239">
        <f>'ROSE Metric'!N51</f>
        <v>169991.19956487615</v>
      </c>
      <c r="K64" s="239">
        <f>'ROSE Metric'!O51</f>
        <v>163725.80245541624</v>
      </c>
      <c r="L64" s="239">
        <f>'ROSE Metric'!P51</f>
        <v>159807.15596591533</v>
      </c>
      <c r="M64" s="239">
        <f>'ROSE Metric'!Q51</f>
        <v>158778.30110131021</v>
      </c>
      <c r="N64" s="239">
        <f>'ROSE Metric'!R51</f>
        <v>151949.24017564574</v>
      </c>
      <c r="O64" s="239">
        <f>'ROSE Metric'!S51</f>
        <v>142887.24453908569</v>
      </c>
      <c r="P64" s="239">
        <f>'ROSE Metric'!T51</f>
        <v>137334.1765078631</v>
      </c>
      <c r="Q64" s="239">
        <f>'ROSE Metric'!U51</f>
        <v>130224.06705629201</v>
      </c>
      <c r="R64" s="239">
        <f>'ROSE Metric'!V51</f>
        <v>125505.27505400735</v>
      </c>
      <c r="S64" s="239">
        <f>'ROSE Metric'!W51</f>
        <v>119108.65553837469</v>
      </c>
      <c r="T64" s="239">
        <f>'ROSE Metric'!X51</f>
        <v>115713.86374683774</v>
      </c>
      <c r="U64" s="239">
        <f>'ROSE Metric'!Y51</f>
        <v>116083.17619519257</v>
      </c>
      <c r="V64" s="239">
        <f>'ROSE Metric'!Z51</f>
        <v>111858.18274174165</v>
      </c>
      <c r="W64" s="239">
        <f>'ROSE Metric'!AA51</f>
        <v>109567.74704418224</v>
      </c>
      <c r="X64" s="239">
        <f>'ROSE Metric'!AB51</f>
        <v>107205.84619935055</v>
      </c>
      <c r="Y64" s="239">
        <f>'ROSE Metric'!AC51</f>
        <v>107905.25038135983</v>
      </c>
      <c r="Z64" s="239">
        <f>'ROSE Metric'!AD51</f>
        <v>110904.1402496394</v>
      </c>
      <c r="AA64" s="239">
        <f>'ROSE Metric'!AE51</f>
        <v>112538.93483197264</v>
      </c>
      <c r="AB64" s="239">
        <f>'ROSE Metric'!AF51</f>
        <v>116149.41902011924</v>
      </c>
      <c r="AC64" s="239">
        <f>'ROSE Metric'!AG51</f>
        <v>116078.08019471339</v>
      </c>
      <c r="AD64" s="239">
        <f>'ROSE Metric'!AH51</f>
        <v>117651.83221799809</v>
      </c>
      <c r="AE64" s="239">
        <f>'ROSE Metric'!AI51</f>
        <v>117982.6825627884</v>
      </c>
      <c r="AF64" s="239">
        <f>'ROSE Metric'!AJ51</f>
        <v>119597.31099893038</v>
      </c>
      <c r="AG64" s="239">
        <f>'ROSE Metric'!AK51</f>
        <v>124027.71847163752</v>
      </c>
      <c r="AH64" s="239">
        <f>'ROSE Metric'!AL51</f>
        <v>125946.2686109856</v>
      </c>
      <c r="AI64" s="239">
        <f>'ROSE Metric'!AM51</f>
        <v>131336.44791878419</v>
      </c>
      <c r="AJ64" s="239">
        <f>'ROSE Metric'!AN51</f>
        <v>132809.32124920387</v>
      </c>
      <c r="AK64" s="239">
        <f>'ROSE Metric'!AO51</f>
        <v>135942.4334616421</v>
      </c>
      <c r="AL64" s="239">
        <f>'ROSE Metric'!AP51</f>
        <v>138421.2497572329</v>
      </c>
      <c r="AM64" s="239">
        <f>'ROSE Metric'!AQ51</f>
        <v>140929.78284642237</v>
      </c>
      <c r="AN64" s="239">
        <f>'ROSE Metric'!AR51</f>
        <v>148174.94889933494</v>
      </c>
      <c r="AO64" s="239">
        <f>'ROSE Metric'!AS51</f>
        <v>151547.90375239617</v>
      </c>
      <c r="AP64" s="239">
        <f>'ROSE Metric'!AT51</f>
        <v>155765.37023260872</v>
      </c>
      <c r="AQ64" s="239">
        <f>'ROSE Metric'!AU51</f>
        <v>156944.04859135833</v>
      </c>
      <c r="AR64" s="239">
        <f>'ROSE Metric'!AV51</f>
        <v>160548.33839809141</v>
      </c>
      <c r="AS64" s="239">
        <f>'ROSE Metric'!AW51</f>
        <v>163826.81931717836</v>
      </c>
      <c r="AT64" s="239">
        <f>'ROSE Metric'!AX51</f>
        <v>249321.53076637356</v>
      </c>
      <c r="AU64" s="239">
        <f>'ROSE Metric'!AY51</f>
        <v>505821.69763584842</v>
      </c>
      <c r="AV64" s="239" t="e">
        <f>'ROSE Metric'!AZ51</f>
        <v>#DIV/0!</v>
      </c>
      <c r="AW64" s="239" t="e">
        <f>'ROSE Metric'!BA51</f>
        <v>#DIV/0!</v>
      </c>
      <c r="AX64" s="239" t="e">
        <f>'ROSE Metric'!BB51</f>
        <v>#DIV/0!</v>
      </c>
      <c r="AY64" s="239" t="e">
        <f>'ROSE Metric'!BC51</f>
        <v>#DIV/0!</v>
      </c>
      <c r="AZ64" s="239" t="e">
        <f>'ROSE Metric'!BD51</f>
        <v>#DIV/0!</v>
      </c>
      <c r="BA64" s="239" t="e">
        <f>'ROSE Metric'!BE51</f>
        <v>#DIV/0!</v>
      </c>
      <c r="BB64" s="239" t="e">
        <f>'ROSE Metric'!BF51</f>
        <v>#DIV/0!</v>
      </c>
    </row>
    <row r="66" spans="1:54" x14ac:dyDescent="0.3">
      <c r="A66" s="143" t="s">
        <v>683</v>
      </c>
    </row>
    <row r="68" spans="1:54" x14ac:dyDescent="0.3">
      <c r="A68" t="s">
        <v>86</v>
      </c>
      <c r="B68" s="451">
        <f>'ACS SSI'!B48</f>
        <v>0</v>
      </c>
      <c r="C68" s="451">
        <f>'ACS SSI'!C48</f>
        <v>0</v>
      </c>
      <c r="D68" s="451">
        <f>'ACS SSI'!D48</f>
        <v>0</v>
      </c>
      <c r="E68" s="451">
        <f>'ACS SSI'!E48</f>
        <v>0</v>
      </c>
      <c r="F68" s="451">
        <f>'ACS SSI'!F48</f>
        <v>0</v>
      </c>
      <c r="G68" s="451">
        <f>'ACS SSI'!G48</f>
        <v>0</v>
      </c>
      <c r="H68" s="451">
        <f>'ACS SSI'!H48</f>
        <v>0</v>
      </c>
      <c r="I68" s="451">
        <f>'ACS SSI'!I48</f>
        <v>0</v>
      </c>
      <c r="J68" s="451">
        <f>'ACS SSI'!J48</f>
        <v>0</v>
      </c>
      <c r="K68" s="451">
        <f>'ACS SSI'!K48</f>
        <v>0</v>
      </c>
      <c r="L68" s="451">
        <f>'ACS SSI'!L48</f>
        <v>0</v>
      </c>
      <c r="M68" s="451">
        <f>'ACS SSI'!M48</f>
        <v>0</v>
      </c>
      <c r="N68" s="451">
        <f>'ACS SSI'!N48</f>
        <v>0</v>
      </c>
      <c r="O68" s="451">
        <f>'ACS SSI'!O48</f>
        <v>0</v>
      </c>
      <c r="P68" s="451">
        <f>'ACS SSI'!P48</f>
        <v>1.219047619047619E-3</v>
      </c>
      <c r="Q68" s="451">
        <f>'ACS SSI'!Q48</f>
        <v>0.15818994661338173</v>
      </c>
      <c r="R68" s="451">
        <f>'ACS SSI'!R48</f>
        <v>0.31106244749471434</v>
      </c>
      <c r="S68" s="451">
        <f>'ACS SSI'!S48</f>
        <v>0.46818201083283478</v>
      </c>
      <c r="T68" s="451">
        <f>'ACS SSI'!T48</f>
        <v>0.52958940549176792</v>
      </c>
      <c r="U68" s="451">
        <f>'ACS SSI'!U48</f>
        <v>0.52366765171277796</v>
      </c>
      <c r="V68" s="451">
        <f>'ACS SSI'!V48</f>
        <v>0.73953521924508803</v>
      </c>
      <c r="W68" s="451">
        <f>'ACS SSI'!W48</f>
        <v>0.68310753322987183</v>
      </c>
      <c r="X68" s="451">
        <f>'ACS SSI'!X48</f>
        <v>0.61787680502624553</v>
      </c>
      <c r="Y68" s="451">
        <f>'ACS SSI'!Y48</f>
        <v>0.39422343711078561</v>
      </c>
      <c r="Z68" s="451">
        <f>'ACS SSI'!Z48</f>
        <v>0.37611953817036681</v>
      </c>
      <c r="AA68" s="451">
        <f>'ACS SSI'!AA48</f>
        <v>0.43087746636390289</v>
      </c>
      <c r="AB68" s="451">
        <f>'ACS SSI'!AB48</f>
        <v>0.60240299022953447</v>
      </c>
      <c r="AC68" s="451">
        <f>'ACS SSI'!AC48</f>
        <v>0.84134621312125257</v>
      </c>
      <c r="AD68" s="451">
        <f>'ACS SSI'!AD48</f>
        <v>1.1217949508283367</v>
      </c>
      <c r="AE68" s="451">
        <f>'ACS SSI'!AE48</f>
        <v>1.1217949508283367</v>
      </c>
      <c r="AF68" s="451">
        <f>'ACS SSI'!AF48</f>
        <v>0.92121356308972002</v>
      </c>
      <c r="AG68" s="451">
        <f>'ACS SSI'!AG48</f>
        <v>0.70850207420737055</v>
      </c>
      <c r="AH68" s="451">
        <f>'ACS SSI'!AH48</f>
        <v>0.81585087332969952</v>
      </c>
      <c r="AI68" s="451">
        <f>'ACS SSI'!AI48</f>
        <v>0.86178042998715754</v>
      </c>
      <c r="AJ68" s="451">
        <f>'ACS SSI'!AJ48</f>
        <v>0.98945160480006977</v>
      </c>
      <c r="AK68" s="451">
        <f>'ACS SSI'!AK48</f>
        <v>1.0247865652487131</v>
      </c>
      <c r="AL68" s="451">
        <f>'ACS SSI'!AL48</f>
        <v>0.97133444764877841</v>
      </c>
      <c r="AM68" s="451">
        <f>'ACS SSI'!AM48</f>
        <v>0.93540075520794663</v>
      </c>
      <c r="AN68" s="451">
        <f>'ACS SSI'!AN48</f>
        <v>0.88175830294544044</v>
      </c>
      <c r="AO68" s="451">
        <f>'ACS SSI'!AO48</f>
        <v>0.85420335597839547</v>
      </c>
      <c r="AP68" s="451">
        <f>'ACS SSI'!AP48</f>
        <v>0.80395609974437221</v>
      </c>
      <c r="AQ68" s="451">
        <f>'ACS SSI'!AQ48</f>
        <v>0.71089250904892165</v>
      </c>
      <c r="AR68" s="451">
        <f>'ACS SSI'!AR48</f>
        <v>0.56215523275734947</v>
      </c>
      <c r="AS68" s="451">
        <f>'ACS SSI'!AS48</f>
        <v>0.47906212714192492</v>
      </c>
      <c r="AT68" s="451">
        <f>'ACS SSI'!AT48</f>
        <v>0.44822635694268576</v>
      </c>
      <c r="AU68" s="451">
        <f>'ACS SSI'!AU48</f>
        <v>0.44192357613740046</v>
      </c>
      <c r="AV68" s="451">
        <f>'ACS SSI'!AV48</f>
        <v>0.4098113320109954</v>
      </c>
      <c r="AW68" s="451">
        <f>'ACS SSI'!AW48</f>
        <v>0.35713252995116734</v>
      </c>
      <c r="AX68" s="451">
        <f>'ACS SSI'!AX48</f>
        <v>0.30359787273934247</v>
      </c>
      <c r="AY68" s="451">
        <f>'ACS SSI'!AY48</f>
        <v>0.26365146241488563</v>
      </c>
      <c r="AZ68" s="451">
        <f>'ACS SSI'!AZ48</f>
        <v>0.24225268151038545</v>
      </c>
      <c r="BA68" s="451">
        <f>'ACS SSI'!BA48</f>
        <v>0.23139170836448517</v>
      </c>
      <c r="BB68" s="451">
        <f>'ACS SSI'!BB48</f>
        <v>0.22404205113745018</v>
      </c>
    </row>
    <row r="69" spans="1:54" x14ac:dyDescent="0.3">
      <c r="A69" t="s">
        <v>681</v>
      </c>
      <c r="B69" s="268"/>
      <c r="C69" s="268"/>
      <c r="D69" s="268"/>
      <c r="E69" s="268"/>
      <c r="F69" s="268"/>
      <c r="G69" s="239">
        <f t="shared" ref="G69" si="508">SUM(B68:D68)-SUM(E68:G68)</f>
        <v>0</v>
      </c>
      <c r="H69" s="239">
        <f t="shared" ref="H69" si="509">SUM(C68:E68)-SUM(F68:H68)</f>
        <v>0</v>
      </c>
      <c r="I69" s="239">
        <f t="shared" ref="I69" si="510">SUM(D68:F68)-SUM(G68:I68)</f>
        <v>0</v>
      </c>
      <c r="J69" s="239">
        <f t="shared" ref="J69" si="511">SUM(E68:G68)-SUM(H68:J68)</f>
        <v>0</v>
      </c>
      <c r="K69" s="239">
        <f t="shared" ref="K69" si="512">SUM(F68:H68)-SUM(I68:K68)</f>
        <v>0</v>
      </c>
      <c r="L69" s="239">
        <f t="shared" ref="L69" si="513">SUM(G68:I68)-SUM(J68:L68)</f>
        <v>0</v>
      </c>
      <c r="M69" s="239">
        <f t="shared" ref="M69" si="514">SUM(H68:J68)-SUM(K68:M68)</f>
        <v>0</v>
      </c>
      <c r="N69" s="239">
        <f t="shared" ref="N69" si="515">SUM(I68:K68)-SUM(L68:N68)</f>
        <v>0</v>
      </c>
      <c r="O69" s="239">
        <f t="shared" ref="O69" si="516">SUM(J68:L68)-SUM(M68:O68)</f>
        <v>0</v>
      </c>
      <c r="P69" s="239">
        <f t="shared" ref="P69" si="517">SUM(K68:M68)-SUM(N68:P68)</f>
        <v>-1.219047619047619E-3</v>
      </c>
      <c r="Q69" s="239">
        <f t="shared" ref="Q69" si="518">SUM(L68:N68)-SUM(O68:Q68)</f>
        <v>-0.15940899423242935</v>
      </c>
      <c r="R69" s="239">
        <f t="shared" ref="R69" si="519">SUM(M68:O68)-SUM(P68:R68)</f>
        <v>-0.47047144172714372</v>
      </c>
      <c r="S69" s="239">
        <f t="shared" ref="S69" si="520">SUM(N68:P68)-SUM(Q68:S68)</f>
        <v>-0.93621535732188332</v>
      </c>
      <c r="T69" s="239">
        <f t="shared" ref="T69" si="521">SUM(O68:Q68)-SUM(R68:T68)</f>
        <v>-1.1494248695868876</v>
      </c>
      <c r="U69" s="239">
        <f t="shared" ref="U69" si="522">SUM(P68:R68)-SUM(S68:U68)</f>
        <v>-1.050967626310237</v>
      </c>
      <c r="V69" s="239">
        <f t="shared" ref="V69" si="523">SUM(Q68:S68)-SUM(T68:V68)</f>
        <v>-0.8553578715087029</v>
      </c>
      <c r="W69" s="239">
        <f t="shared" ref="W69" si="524">SUM(R68:T68)-SUM(U68:W68)</f>
        <v>-0.63747654036842105</v>
      </c>
      <c r="X69" s="239">
        <f t="shared" ref="X69" si="525">SUM(S68:U68)-SUM(V68:X68)</f>
        <v>-0.51908048946382479</v>
      </c>
      <c r="Y69" s="239">
        <f t="shared" ref="Y69" si="526">SUM(T68:V68)-SUM(W68:Y68)</f>
        <v>9.7584501082730757E-2</v>
      </c>
      <c r="Z69" s="239">
        <f t="shared" ref="Z69" si="527">SUM(U68:W68)-SUM(X68:Z68)</f>
        <v>0.55809062388034003</v>
      </c>
      <c r="AA69" s="239">
        <f t="shared" ref="AA69" si="528">SUM(V68:X68)-SUM(Y68:AA68)</f>
        <v>0.83929911585615002</v>
      </c>
      <c r="AB69" s="239">
        <f t="shared" ref="AB69" si="529">SUM(W68:Y68)-SUM(Z68:AB68)</f>
        <v>0.28580778060309875</v>
      </c>
      <c r="AC69" s="239">
        <f t="shared" ref="AC69" si="530">SUM(X68:Z68)-SUM(AA68:AC68)</f>
        <v>-0.48640688940729193</v>
      </c>
      <c r="AD69" s="239">
        <f t="shared" ref="AD69" si="531">SUM(Y68:AA68)-SUM(AB68:AD68)</f>
        <v>-1.3643237125340684</v>
      </c>
      <c r="AE69" s="239">
        <f t="shared" ref="AE69" si="532">SUM(Z68:AB68)-SUM(AC68:AE68)</f>
        <v>-1.6755361200141214</v>
      </c>
      <c r="AF69" s="239">
        <f t="shared" ref="AF69" si="533">SUM(AA68:AC68)-SUM(AD68:AF68)</f>
        <v>-1.2901767950317036</v>
      </c>
      <c r="AG69" s="239">
        <f t="shared" ref="AG69" si="534">SUM(AB68:AD68)-SUM(AE68:AG68)</f>
        <v>-0.18596643394630386</v>
      </c>
      <c r="AH69" s="239">
        <f t="shared" ref="AH69" si="535">SUM(AC68:AE68)-SUM(AF68:AH68)</f>
        <v>0.63936960415113564</v>
      </c>
      <c r="AI69" s="239">
        <f t="shared" ref="AI69" si="536">SUM(AD68:AF68)-SUM(AG68:AI68)</f>
        <v>0.77867008722216591</v>
      </c>
      <c r="AJ69" s="239">
        <f t="shared" ref="AJ69" si="537">SUM(AE68:AG68)-SUM(AH68:AJ68)</f>
        <v>8.4427680008500872E-2</v>
      </c>
      <c r="AK69" s="239">
        <f t="shared" ref="AK69" si="538">SUM(AF68:AH68)-SUM(AI68:AK68)</f>
        <v>-0.43045208940915014</v>
      </c>
      <c r="AL69" s="239">
        <f t="shared" ref="AL69" si="539">SUM(AG68:AI68)-SUM(AJ68:AL68)</f>
        <v>-0.5994392401733335</v>
      </c>
      <c r="AM69" s="239">
        <f t="shared" ref="AM69" si="540">SUM(AH68:AJ68)-SUM(AK68:AM68)</f>
        <v>-0.26443885998851124</v>
      </c>
      <c r="AN69" s="239">
        <f t="shared" ref="AN69" si="541">SUM(AI68:AK68)-SUM(AL68:AN68)</f>
        <v>8.7525094233774858E-2</v>
      </c>
      <c r="AO69" s="239">
        <f t="shared" ref="AO69" si="542">SUM(AJ68:AL68)-SUM(AM68:AO68)</f>
        <v>0.31421020356577856</v>
      </c>
      <c r="AP69" s="239">
        <f t="shared" ref="AP69" si="543">SUM(AK68:AM68)-SUM(AN68:AP68)</f>
        <v>0.39160400943722973</v>
      </c>
      <c r="AQ69" s="239">
        <f t="shared" ref="AQ69" si="544">SUM(AL68:AN68)-SUM(AO68:AQ68)</f>
        <v>0.41944154103047593</v>
      </c>
      <c r="AR69" s="239">
        <f t="shared" ref="AR69" si="545">SUM(AM68:AO68)-SUM(AP68:AR68)</f>
        <v>0.59435857258113911</v>
      </c>
      <c r="AS69" s="239">
        <f t="shared" ref="AS69" si="546">SUM(AN68:AP68)-SUM(AQ68:AS68)</f>
        <v>0.78780788972001226</v>
      </c>
      <c r="AT69" s="239">
        <f t="shared" ref="AT69" si="547">SUM(AO68:AQ68)-SUM(AR68:AT68)</f>
        <v>0.87960824792972936</v>
      </c>
      <c r="AU69" s="239">
        <f t="shared" ref="AU69" si="548">SUM(AP68:AR68)-SUM(AS68:AU68)</f>
        <v>0.70779178132863207</v>
      </c>
      <c r="AV69" s="239">
        <f t="shared" ref="AV69" si="549">SUM(AQ68:AS68)-SUM(AT68:AV68)</f>
        <v>0.45214860385711431</v>
      </c>
      <c r="AW69" s="239">
        <f t="shared" ref="AW69" si="550">SUM(AR68:AT68)-SUM(AU68:AW68)</f>
        <v>0.28057627874239688</v>
      </c>
      <c r="AX69" s="239">
        <f t="shared" ref="AX69" si="551">SUM(AS68:AU68)-SUM(AV68:AX68)</f>
        <v>0.2986703255205061</v>
      </c>
      <c r="AY69" s="239">
        <f t="shared" ref="AY69" si="552">SUM(AT68:AV68)-SUM(AW68:AY68)</f>
        <v>0.37557939998568624</v>
      </c>
      <c r="AZ69" s="239">
        <f t="shared" ref="AZ69" si="553">SUM(AU68:AW68)-SUM(AX68:AZ68)</f>
        <v>0.39936542143494969</v>
      </c>
      <c r="BA69" s="239">
        <f t="shared" ref="BA69" si="554">SUM(AV68:AX68)-SUM(AY68:BA68)</f>
        <v>0.33324588241174891</v>
      </c>
      <c r="BB69" s="239">
        <f t="shared" ref="BB69" si="555">SUM(AW68:AY68)-SUM(AZ68:BB68)</f>
        <v>0.22669542409307464</v>
      </c>
    </row>
    <row r="70" spans="1:54" x14ac:dyDescent="0.3">
      <c r="A70" t="s">
        <v>680</v>
      </c>
      <c r="B70" s="268"/>
      <c r="C70" s="268"/>
      <c r="D70" s="268"/>
      <c r="E70" s="268"/>
      <c r="F70" s="268"/>
      <c r="G70" s="437" t="str">
        <f t="shared" ref="G70:BB70" si="556">IF(G69&gt;0,"Up","Down")</f>
        <v>Down</v>
      </c>
      <c r="H70" s="437" t="str">
        <f t="shared" si="556"/>
        <v>Down</v>
      </c>
      <c r="I70" s="437" t="str">
        <f t="shared" si="556"/>
        <v>Down</v>
      </c>
      <c r="J70" s="437" t="str">
        <f t="shared" si="556"/>
        <v>Down</v>
      </c>
      <c r="K70" s="437" t="str">
        <f t="shared" si="556"/>
        <v>Down</v>
      </c>
      <c r="L70" s="437" t="str">
        <f t="shared" si="556"/>
        <v>Down</v>
      </c>
      <c r="M70" s="437" t="str">
        <f t="shared" si="556"/>
        <v>Down</v>
      </c>
      <c r="N70" s="437" t="str">
        <f t="shared" si="556"/>
        <v>Down</v>
      </c>
      <c r="O70" s="437" t="str">
        <f t="shared" si="556"/>
        <v>Down</v>
      </c>
      <c r="P70" s="437" t="str">
        <f t="shared" si="556"/>
        <v>Down</v>
      </c>
      <c r="Q70" s="437" t="str">
        <f t="shared" si="556"/>
        <v>Down</v>
      </c>
      <c r="R70" s="437" t="str">
        <f t="shared" si="556"/>
        <v>Down</v>
      </c>
      <c r="S70" s="437" t="str">
        <f t="shared" si="556"/>
        <v>Down</v>
      </c>
      <c r="T70" s="437" t="str">
        <f t="shared" si="556"/>
        <v>Down</v>
      </c>
      <c r="U70" s="437" t="str">
        <f t="shared" si="556"/>
        <v>Down</v>
      </c>
      <c r="V70" s="437" t="str">
        <f t="shared" si="556"/>
        <v>Down</v>
      </c>
      <c r="W70" s="437" t="str">
        <f t="shared" si="556"/>
        <v>Down</v>
      </c>
      <c r="X70" s="437" t="str">
        <f t="shared" si="556"/>
        <v>Down</v>
      </c>
      <c r="Y70" s="437" t="str">
        <f t="shared" si="556"/>
        <v>Up</v>
      </c>
      <c r="Z70" s="437" t="str">
        <f t="shared" si="556"/>
        <v>Up</v>
      </c>
      <c r="AA70" s="437" t="str">
        <f t="shared" si="556"/>
        <v>Up</v>
      </c>
      <c r="AB70" s="437" t="str">
        <f t="shared" si="556"/>
        <v>Up</v>
      </c>
      <c r="AC70" s="437" t="str">
        <f t="shared" si="556"/>
        <v>Down</v>
      </c>
      <c r="AD70" s="437" t="str">
        <f t="shared" si="556"/>
        <v>Down</v>
      </c>
      <c r="AE70" s="437" t="str">
        <f t="shared" si="556"/>
        <v>Down</v>
      </c>
      <c r="AF70" s="437" t="str">
        <f t="shared" si="556"/>
        <v>Down</v>
      </c>
      <c r="AG70" s="437" t="str">
        <f t="shared" si="556"/>
        <v>Down</v>
      </c>
      <c r="AH70" s="437" t="str">
        <f t="shared" si="556"/>
        <v>Up</v>
      </c>
      <c r="AI70" s="437" t="str">
        <f t="shared" si="556"/>
        <v>Up</v>
      </c>
      <c r="AJ70" s="437" t="str">
        <f t="shared" si="556"/>
        <v>Up</v>
      </c>
      <c r="AK70" s="437" t="str">
        <f t="shared" si="556"/>
        <v>Down</v>
      </c>
      <c r="AL70" s="437" t="str">
        <f t="shared" si="556"/>
        <v>Down</v>
      </c>
      <c r="AM70" s="437" t="str">
        <f t="shared" si="556"/>
        <v>Down</v>
      </c>
      <c r="AN70" s="437" t="str">
        <f t="shared" si="556"/>
        <v>Up</v>
      </c>
      <c r="AO70" s="437" t="str">
        <f t="shared" si="556"/>
        <v>Up</v>
      </c>
      <c r="AP70" s="437" t="str">
        <f t="shared" si="556"/>
        <v>Up</v>
      </c>
      <c r="AQ70" s="437" t="str">
        <f t="shared" si="556"/>
        <v>Up</v>
      </c>
      <c r="AR70" s="437" t="str">
        <f t="shared" si="556"/>
        <v>Up</v>
      </c>
      <c r="AS70" s="437" t="str">
        <f t="shared" si="556"/>
        <v>Up</v>
      </c>
      <c r="AT70" s="437" t="str">
        <f t="shared" si="556"/>
        <v>Up</v>
      </c>
      <c r="AU70" s="437" t="str">
        <f t="shared" si="556"/>
        <v>Up</v>
      </c>
      <c r="AV70" s="437" t="str">
        <f t="shared" si="556"/>
        <v>Up</v>
      </c>
      <c r="AW70" s="437" t="str">
        <f t="shared" si="556"/>
        <v>Up</v>
      </c>
      <c r="AX70" s="437" t="str">
        <f t="shared" si="556"/>
        <v>Up</v>
      </c>
      <c r="AY70" s="437" t="str">
        <f t="shared" si="556"/>
        <v>Up</v>
      </c>
      <c r="AZ70" s="437" t="str">
        <f t="shared" si="556"/>
        <v>Up</v>
      </c>
      <c r="BA70" s="437" t="str">
        <f t="shared" si="556"/>
        <v>Up</v>
      </c>
      <c r="BB70" s="437" t="str">
        <f t="shared" si="556"/>
        <v>Up</v>
      </c>
    </row>
    <row r="71" spans="1:54" x14ac:dyDescent="0.3">
      <c r="A71" t="s">
        <v>679</v>
      </c>
      <c r="B71" s="268"/>
      <c r="C71" s="268"/>
      <c r="D71" s="268"/>
      <c r="E71" s="268"/>
      <c r="F71" s="268"/>
      <c r="G71" s="238" t="str">
        <f t="shared" ref="G71" si="557">IF(COUNTIF(E70:G70,"Up")=3,"Momentum","No")</f>
        <v>No</v>
      </c>
      <c r="H71" s="238" t="str">
        <f t="shared" ref="H71" si="558">IF(COUNTIF(F70:H70,"Up")=3,"Momentum","No")</f>
        <v>No</v>
      </c>
      <c r="I71" s="238" t="str">
        <f t="shared" ref="I71" si="559">IF(COUNTIF(G70:I70,"Up")=3,"Momentum","No")</f>
        <v>No</v>
      </c>
      <c r="J71" s="238" t="str">
        <f t="shared" ref="J71" si="560">IF(COUNTIF(H70:J70,"Up")=3,"Momentum","No")</f>
        <v>No</v>
      </c>
      <c r="K71" s="238" t="str">
        <f t="shared" ref="K71" si="561">IF(COUNTIF(I70:K70,"Up")=3,"Momentum","No")</f>
        <v>No</v>
      </c>
      <c r="L71" s="238" t="str">
        <f t="shared" ref="L71" si="562">IF(COUNTIF(J70:L70,"Up")=3,"Momentum","No")</f>
        <v>No</v>
      </c>
      <c r="M71" s="238" t="str">
        <f t="shared" ref="M71" si="563">IF(COUNTIF(K70:M70,"Up")=3,"Momentum","No")</f>
        <v>No</v>
      </c>
      <c r="N71" s="238" t="str">
        <f t="shared" ref="N71" si="564">IF(COUNTIF(L70:N70,"Up")=3,"Momentum","No")</f>
        <v>No</v>
      </c>
      <c r="O71" s="238" t="str">
        <f t="shared" ref="O71" si="565">IF(COUNTIF(M70:O70,"Up")=3,"Momentum","No")</f>
        <v>No</v>
      </c>
      <c r="P71" s="238" t="str">
        <f t="shared" ref="P71" si="566">IF(COUNTIF(N70:P70,"Up")=3,"Momentum","No")</f>
        <v>No</v>
      </c>
      <c r="Q71" s="238" t="str">
        <f t="shared" ref="Q71" si="567">IF(COUNTIF(O70:Q70,"Up")=3,"Momentum","No")</f>
        <v>No</v>
      </c>
      <c r="R71" s="238" t="str">
        <f t="shared" ref="R71" si="568">IF(COUNTIF(P70:R70,"Up")=3,"Momentum","No")</f>
        <v>No</v>
      </c>
      <c r="S71" s="238" t="str">
        <f t="shared" ref="S71" si="569">IF(COUNTIF(Q70:S70,"Up")=3,"Momentum","No")</f>
        <v>No</v>
      </c>
      <c r="T71" s="238" t="str">
        <f t="shared" ref="T71" si="570">IF(COUNTIF(R70:T70,"Up")=3,"Momentum","No")</f>
        <v>No</v>
      </c>
      <c r="U71" s="238" t="str">
        <f t="shared" ref="U71" si="571">IF(COUNTIF(S70:U70,"Up")=3,"Momentum","No")</f>
        <v>No</v>
      </c>
      <c r="V71" s="238" t="str">
        <f t="shared" ref="V71" si="572">IF(COUNTIF(T70:V70,"Up")=3,"Momentum","No")</f>
        <v>No</v>
      </c>
      <c r="W71" s="238" t="str">
        <f t="shared" ref="W71" si="573">IF(COUNTIF(U70:W70,"Up")=3,"Momentum","No")</f>
        <v>No</v>
      </c>
      <c r="X71" s="238" t="str">
        <f t="shared" ref="X71" si="574">IF(COUNTIF(V70:X70,"Up")=3,"Momentum","No")</f>
        <v>No</v>
      </c>
      <c r="Y71" s="238" t="str">
        <f t="shared" ref="Y71" si="575">IF(COUNTIF(W70:Y70,"Up")=3,"Momentum","No")</f>
        <v>No</v>
      </c>
      <c r="Z71" s="238" t="str">
        <f t="shared" ref="Z71" si="576">IF(COUNTIF(X70:Z70,"Up")=3,"Momentum","No")</f>
        <v>No</v>
      </c>
      <c r="AA71" s="238" t="str">
        <f t="shared" ref="AA71" si="577">IF(COUNTIF(Y70:AA70,"Up")=3,"Momentum","No")</f>
        <v>Momentum</v>
      </c>
      <c r="AB71" s="238" t="str">
        <f t="shared" ref="AB71" si="578">IF(COUNTIF(Z70:AB70,"Up")=3,"Momentum","No")</f>
        <v>Momentum</v>
      </c>
      <c r="AC71" s="238" t="str">
        <f t="shared" ref="AC71" si="579">IF(COUNTIF(AA70:AC70,"Up")=3,"Momentum","No")</f>
        <v>No</v>
      </c>
      <c r="AD71" s="238" t="str">
        <f t="shared" ref="AD71" si="580">IF(COUNTIF(AB70:AD70,"Up")=3,"Momentum","No")</f>
        <v>No</v>
      </c>
      <c r="AE71" s="238" t="str">
        <f t="shared" ref="AE71" si="581">IF(COUNTIF(AC70:AE70,"Up")=3,"Momentum","No")</f>
        <v>No</v>
      </c>
      <c r="AF71" s="238" t="str">
        <f t="shared" ref="AF71" si="582">IF(COUNTIF(AD70:AF70,"Up")=3,"Momentum","No")</f>
        <v>No</v>
      </c>
      <c r="AG71" s="238" t="str">
        <f t="shared" ref="AG71" si="583">IF(COUNTIF(AE70:AG70,"Up")=3,"Momentum","No")</f>
        <v>No</v>
      </c>
      <c r="AH71" s="238" t="str">
        <f t="shared" ref="AH71" si="584">IF(COUNTIF(AF70:AH70,"Up")=3,"Momentum","No")</f>
        <v>No</v>
      </c>
      <c r="AI71" s="238" t="str">
        <f t="shared" ref="AI71" si="585">IF(COUNTIF(AG70:AI70,"Up")=3,"Momentum","No")</f>
        <v>No</v>
      </c>
      <c r="AJ71" s="238" t="str">
        <f t="shared" ref="AJ71" si="586">IF(COUNTIF(AH70:AJ70,"Up")=3,"Momentum","No")</f>
        <v>Momentum</v>
      </c>
      <c r="AK71" s="238" t="str">
        <f t="shared" ref="AK71" si="587">IF(COUNTIF(AI70:AK70,"Up")=3,"Momentum","No")</f>
        <v>No</v>
      </c>
      <c r="AL71" s="238" t="str">
        <f t="shared" ref="AL71" si="588">IF(COUNTIF(AJ70:AL70,"Up")=3,"Momentum","No")</f>
        <v>No</v>
      </c>
      <c r="AM71" s="238" t="str">
        <f t="shared" ref="AM71" si="589">IF(COUNTIF(AK70:AM70,"Up")=3,"Momentum","No")</f>
        <v>No</v>
      </c>
      <c r="AN71" s="238" t="str">
        <f t="shared" ref="AN71" si="590">IF(COUNTIF(AL70:AN70,"Up")=3,"Momentum","No")</f>
        <v>No</v>
      </c>
      <c r="AO71" s="238" t="str">
        <f t="shared" ref="AO71" si="591">IF(COUNTIF(AM70:AO70,"Up")=3,"Momentum","No")</f>
        <v>No</v>
      </c>
      <c r="AP71" s="238" t="str">
        <f t="shared" ref="AP71" si="592">IF(COUNTIF(AN70:AP70,"Up")=3,"Momentum","No")</f>
        <v>Momentum</v>
      </c>
      <c r="AQ71" s="238" t="str">
        <f t="shared" ref="AQ71" si="593">IF(COUNTIF(AO70:AQ70,"Up")=3,"Momentum","No")</f>
        <v>Momentum</v>
      </c>
      <c r="AR71" s="238" t="str">
        <f t="shared" ref="AR71" si="594">IF(COUNTIF(AP70:AR70,"Up")=3,"Momentum","No")</f>
        <v>Momentum</v>
      </c>
      <c r="AS71" s="238" t="str">
        <f t="shared" ref="AS71" si="595">IF(COUNTIF(AQ70:AS70,"Up")=3,"Momentum","No")</f>
        <v>Momentum</v>
      </c>
      <c r="AT71" s="238" t="str">
        <f t="shared" ref="AT71" si="596">IF(COUNTIF(AR70:AT70,"Up")=3,"Momentum","No")</f>
        <v>Momentum</v>
      </c>
      <c r="AU71" s="238" t="str">
        <f t="shared" ref="AU71" si="597">IF(COUNTIF(AS70:AU70,"Up")=3,"Momentum","No")</f>
        <v>Momentum</v>
      </c>
      <c r="AV71" s="238" t="str">
        <f t="shared" ref="AV71" si="598">IF(COUNTIF(AT70:AV70,"Up")=3,"Momentum","No")</f>
        <v>Momentum</v>
      </c>
      <c r="AW71" s="238" t="str">
        <f t="shared" ref="AW71" si="599">IF(COUNTIF(AU70:AW70,"Up")=3,"Momentum","No")</f>
        <v>Momentum</v>
      </c>
      <c r="AX71" s="238" t="str">
        <f t="shared" ref="AX71" si="600">IF(COUNTIF(AV70:AX70,"Up")=3,"Momentum","No")</f>
        <v>Momentum</v>
      </c>
      <c r="AY71" s="238" t="str">
        <f t="shared" ref="AY71" si="601">IF(COUNTIF(AW70:AY70,"Up")=3,"Momentum","No")</f>
        <v>Momentum</v>
      </c>
      <c r="AZ71" s="238" t="str">
        <f t="shared" ref="AZ71" si="602">IF(COUNTIF(AX70:AZ70,"Up")=3,"Momentum","No")</f>
        <v>Momentum</v>
      </c>
      <c r="BA71" s="238" t="str">
        <f t="shared" ref="BA71" si="603">IF(COUNTIF(AY70:BA70,"Up")=3,"Momentum","No")</f>
        <v>Momentum</v>
      </c>
      <c r="BB71" s="238" t="str">
        <f t="shared" ref="BB71" si="604">IF(COUNTIF(AZ70:BB70,"Up")=3,"Momentum","No")</f>
        <v>Momentum</v>
      </c>
    </row>
    <row r="72" spans="1:54" x14ac:dyDescent="0.3">
      <c r="A72" t="s">
        <v>678</v>
      </c>
      <c r="B72" s="268"/>
      <c r="C72" s="268"/>
      <c r="D72" s="268"/>
      <c r="E72" s="268"/>
      <c r="F72" s="268"/>
      <c r="G72" s="238">
        <f t="shared" ref="G72:BB72" si="605">IF(G70="Down",0,IF(AND(G70="Up",G71="No"),$M$3/3,IF(AND(G70="Up",G71="Partial"),$M$3/3*2,IF(AND(G70="Up",G71="Momentum"),$M$3,0))))</f>
        <v>0</v>
      </c>
      <c r="H72" s="238">
        <f t="shared" si="605"/>
        <v>0</v>
      </c>
      <c r="I72" s="238">
        <f t="shared" si="605"/>
        <v>0</v>
      </c>
      <c r="J72" s="238">
        <f t="shared" si="605"/>
        <v>0</v>
      </c>
      <c r="K72" s="238">
        <f t="shared" si="605"/>
        <v>0</v>
      </c>
      <c r="L72" s="238">
        <f t="shared" si="605"/>
        <v>0</v>
      </c>
      <c r="M72" s="238">
        <f t="shared" si="605"/>
        <v>0</v>
      </c>
      <c r="N72" s="238">
        <f t="shared" si="605"/>
        <v>0</v>
      </c>
      <c r="O72" s="238">
        <f t="shared" si="605"/>
        <v>0</v>
      </c>
      <c r="P72" s="238">
        <f t="shared" si="605"/>
        <v>0</v>
      </c>
      <c r="Q72" s="238">
        <f t="shared" si="605"/>
        <v>0</v>
      </c>
      <c r="R72" s="238">
        <f t="shared" si="605"/>
        <v>0</v>
      </c>
      <c r="S72" s="238">
        <f t="shared" si="605"/>
        <v>0</v>
      </c>
      <c r="T72" s="238">
        <f t="shared" si="605"/>
        <v>0</v>
      </c>
      <c r="U72" s="238">
        <f t="shared" si="605"/>
        <v>0</v>
      </c>
      <c r="V72" s="238">
        <f t="shared" si="605"/>
        <v>0</v>
      </c>
      <c r="W72" s="238">
        <f t="shared" si="605"/>
        <v>0</v>
      </c>
      <c r="X72" s="238">
        <f t="shared" si="605"/>
        <v>0</v>
      </c>
      <c r="Y72" s="238">
        <f t="shared" si="605"/>
        <v>3.3333333333333335</v>
      </c>
      <c r="Z72" s="238">
        <f t="shared" si="605"/>
        <v>3.3333333333333335</v>
      </c>
      <c r="AA72" s="238">
        <f t="shared" si="605"/>
        <v>10</v>
      </c>
      <c r="AB72" s="238">
        <f t="shared" si="605"/>
        <v>10</v>
      </c>
      <c r="AC72" s="238">
        <f t="shared" si="605"/>
        <v>0</v>
      </c>
      <c r="AD72" s="238">
        <f t="shared" si="605"/>
        <v>0</v>
      </c>
      <c r="AE72" s="238">
        <f t="shared" si="605"/>
        <v>0</v>
      </c>
      <c r="AF72" s="238">
        <f t="shared" si="605"/>
        <v>0</v>
      </c>
      <c r="AG72" s="238">
        <f t="shared" si="605"/>
        <v>0</v>
      </c>
      <c r="AH72" s="238">
        <f t="shared" si="605"/>
        <v>3.3333333333333335</v>
      </c>
      <c r="AI72" s="238">
        <f t="shared" si="605"/>
        <v>3.3333333333333335</v>
      </c>
      <c r="AJ72" s="238">
        <f t="shared" si="605"/>
        <v>10</v>
      </c>
      <c r="AK72" s="238">
        <f t="shared" si="605"/>
        <v>0</v>
      </c>
      <c r="AL72" s="238">
        <f t="shared" si="605"/>
        <v>0</v>
      </c>
      <c r="AM72" s="238">
        <f t="shared" si="605"/>
        <v>0</v>
      </c>
      <c r="AN72" s="238">
        <f t="shared" si="605"/>
        <v>3.3333333333333335</v>
      </c>
      <c r="AO72" s="238">
        <f t="shared" si="605"/>
        <v>3.3333333333333335</v>
      </c>
      <c r="AP72" s="238">
        <f t="shared" si="605"/>
        <v>10</v>
      </c>
      <c r="AQ72" s="238">
        <f t="shared" si="605"/>
        <v>10</v>
      </c>
      <c r="AR72" s="238">
        <f t="shared" si="605"/>
        <v>10</v>
      </c>
      <c r="AS72" s="238">
        <f t="shared" si="605"/>
        <v>10</v>
      </c>
      <c r="AT72" s="238">
        <f t="shared" si="605"/>
        <v>10</v>
      </c>
      <c r="AU72" s="238">
        <f t="shared" si="605"/>
        <v>10</v>
      </c>
      <c r="AV72" s="238">
        <f t="shared" si="605"/>
        <v>10</v>
      </c>
      <c r="AW72" s="238">
        <f t="shared" si="605"/>
        <v>10</v>
      </c>
      <c r="AX72" s="238">
        <f t="shared" si="605"/>
        <v>10</v>
      </c>
      <c r="AY72" s="238">
        <f t="shared" si="605"/>
        <v>10</v>
      </c>
      <c r="AZ72" s="238">
        <f t="shared" si="605"/>
        <v>10</v>
      </c>
      <c r="BA72" s="238">
        <f t="shared" si="605"/>
        <v>10</v>
      </c>
      <c r="BB72" s="238">
        <f t="shared" si="605"/>
        <v>10</v>
      </c>
    </row>
    <row r="73" spans="1:54" x14ac:dyDescent="0.3">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68"/>
      <c r="AQ73" s="268"/>
      <c r="AR73" s="268"/>
      <c r="AS73" s="268"/>
      <c r="AT73" s="268"/>
      <c r="AU73" s="268"/>
      <c r="AV73" s="268"/>
      <c r="AW73" s="268"/>
      <c r="AX73" s="268"/>
      <c r="AY73" s="268"/>
      <c r="AZ73" s="268"/>
      <c r="BA73" s="268"/>
      <c r="BB73" s="268"/>
    </row>
    <row r="74" spans="1:54" x14ac:dyDescent="0.3">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268"/>
      <c r="AP74" s="268"/>
      <c r="AQ74" s="268"/>
      <c r="AR74" s="268"/>
      <c r="AS74" s="268"/>
      <c r="AT74" s="268"/>
      <c r="AU74" s="268"/>
      <c r="AV74" s="268"/>
      <c r="AW74" s="268"/>
      <c r="AX74" s="268"/>
      <c r="AY74" s="268"/>
      <c r="AZ74" s="268"/>
      <c r="BA74" s="268"/>
      <c r="BB74" s="268"/>
    </row>
    <row r="75" spans="1:54" x14ac:dyDescent="0.3">
      <c r="A75" t="s">
        <v>729</v>
      </c>
      <c r="B75" s="268" t="e">
        <f>'Cost of ARR'!#REF!</f>
        <v>#REF!</v>
      </c>
      <c r="C75" s="268" t="e">
        <f>'Cost of ARR'!#REF!</f>
        <v>#REF!</v>
      </c>
      <c r="D75" s="268" t="e">
        <f>'Cost of ARR'!#REF!</f>
        <v>#REF!</v>
      </c>
      <c r="E75" s="268" t="e">
        <f>'Cost of ARR'!#REF!</f>
        <v>#REF!</v>
      </c>
      <c r="F75" s="268" t="e">
        <f>'Cost of ARR'!#REF!</f>
        <v>#REF!</v>
      </c>
      <c r="G75" s="268" t="e">
        <f>'Cost of ARR'!#REF!</f>
        <v>#REF!</v>
      </c>
      <c r="H75" s="268" t="e">
        <f>'Cost of ARR'!#REF!</f>
        <v>#REF!</v>
      </c>
      <c r="I75" s="268" t="e">
        <f>'Cost of ARR'!#REF!</f>
        <v>#REF!</v>
      </c>
      <c r="J75" s="268" t="e">
        <f>'Cost of ARR'!#REF!</f>
        <v>#REF!</v>
      </c>
      <c r="K75" s="268" t="e">
        <f>'Cost of ARR'!#REF!</f>
        <v>#REF!</v>
      </c>
      <c r="L75" s="268" t="e">
        <f>'Cost of ARR'!#REF!</f>
        <v>#REF!</v>
      </c>
      <c r="M75" s="268" t="e">
        <f>'Cost of ARR'!#REF!</f>
        <v>#REF!</v>
      </c>
      <c r="N75" s="268" t="e">
        <f>'Cost of ARR'!#REF!</f>
        <v>#REF!</v>
      </c>
      <c r="O75" s="268" t="e">
        <f>'Cost of ARR'!#REF!</f>
        <v>#REF!</v>
      </c>
      <c r="P75" s="268" t="e">
        <f>'Cost of ARR'!#REF!</f>
        <v>#REF!</v>
      </c>
      <c r="Q75" s="268" t="e">
        <f>'Cost of ARR'!#REF!</f>
        <v>#REF!</v>
      </c>
      <c r="R75" s="268" t="e">
        <f>'Cost of ARR'!#REF!</f>
        <v>#REF!</v>
      </c>
      <c r="S75" s="268" t="e">
        <f>'Cost of ARR'!#REF!</f>
        <v>#REF!</v>
      </c>
      <c r="T75" s="268" t="e">
        <f>'Cost of ARR'!#REF!</f>
        <v>#REF!</v>
      </c>
      <c r="U75" s="268" t="e">
        <f>'Cost of ARR'!#REF!</f>
        <v>#REF!</v>
      </c>
      <c r="V75" s="268" t="e">
        <f>'Cost of ARR'!#REF!</f>
        <v>#REF!</v>
      </c>
      <c r="W75" s="268" t="e">
        <f>'Cost of ARR'!#REF!</f>
        <v>#REF!</v>
      </c>
      <c r="X75" s="268" t="e">
        <f>'Cost of ARR'!#REF!</f>
        <v>#REF!</v>
      </c>
      <c r="Y75" s="268" t="e">
        <f>'Cost of ARR'!#REF!</f>
        <v>#REF!</v>
      </c>
      <c r="Z75" s="268" t="e">
        <f>'Cost of ARR'!#REF!</f>
        <v>#REF!</v>
      </c>
      <c r="AA75" s="268" t="e">
        <f>'Cost of ARR'!#REF!</f>
        <v>#REF!</v>
      </c>
      <c r="AB75" s="268" t="e">
        <f>'Cost of ARR'!#REF!</f>
        <v>#REF!</v>
      </c>
      <c r="AC75" s="268" t="e">
        <f>'Cost of ARR'!#REF!</f>
        <v>#REF!</v>
      </c>
      <c r="AD75" s="268" t="e">
        <f>'Cost of ARR'!#REF!</f>
        <v>#REF!</v>
      </c>
      <c r="AE75" s="268" t="e">
        <f>'Cost of ARR'!#REF!</f>
        <v>#REF!</v>
      </c>
      <c r="AF75" s="268" t="e">
        <f>'Cost of ARR'!#REF!</f>
        <v>#REF!</v>
      </c>
      <c r="AG75" s="268" t="e">
        <f>'Cost of ARR'!#REF!</f>
        <v>#REF!</v>
      </c>
      <c r="AH75" s="268" t="e">
        <f>'Cost of ARR'!#REF!</f>
        <v>#REF!</v>
      </c>
      <c r="AI75" s="268" t="e">
        <f>'Cost of ARR'!#REF!</f>
        <v>#REF!</v>
      </c>
      <c r="AJ75" s="268" t="e">
        <f>'Cost of ARR'!#REF!</f>
        <v>#REF!</v>
      </c>
      <c r="AK75" s="268" t="e">
        <f>'Cost of ARR'!#REF!</f>
        <v>#REF!</v>
      </c>
      <c r="AL75" s="268" t="e">
        <f>'Cost of ARR'!#REF!</f>
        <v>#REF!</v>
      </c>
      <c r="AM75" s="268" t="e">
        <f>'Cost of ARR'!#REF!</f>
        <v>#REF!</v>
      </c>
      <c r="AN75" s="268" t="e">
        <f>'Cost of ARR'!#REF!</f>
        <v>#REF!</v>
      </c>
      <c r="AO75" s="268" t="e">
        <f>'Cost of ARR'!#REF!</f>
        <v>#REF!</v>
      </c>
      <c r="AP75" s="268" t="e">
        <f>'Cost of ARR'!#REF!</f>
        <v>#REF!</v>
      </c>
      <c r="AQ75" s="268" t="e">
        <f>'Cost of ARR'!#REF!</f>
        <v>#REF!</v>
      </c>
      <c r="AR75" s="268" t="e">
        <f>'Cost of ARR'!#REF!</f>
        <v>#REF!</v>
      </c>
      <c r="AS75" s="268" t="e">
        <f>'Cost of ARR'!#REF!</f>
        <v>#REF!</v>
      </c>
      <c r="AT75" s="268" t="e">
        <f>'Cost of ARR'!#REF!</f>
        <v>#REF!</v>
      </c>
      <c r="AU75" s="268" t="e">
        <f>'Cost of ARR'!#REF!</f>
        <v>#REF!</v>
      </c>
      <c r="AV75" s="268" t="e">
        <f>'Cost of ARR'!#REF!</f>
        <v>#REF!</v>
      </c>
      <c r="AW75" s="268" t="e">
        <f>'Cost of ARR'!#REF!</f>
        <v>#REF!</v>
      </c>
      <c r="AX75" s="268" t="e">
        <f>'Cost of ARR'!#REF!</f>
        <v>#REF!</v>
      </c>
      <c r="AY75" s="268" t="e">
        <f>'Cost of ARR'!#REF!</f>
        <v>#REF!</v>
      </c>
      <c r="AZ75" s="268" t="e">
        <f>'Cost of ARR'!#REF!</f>
        <v>#REF!</v>
      </c>
      <c r="BA75" s="268" t="e">
        <f>'Cost of ARR'!#REF!</f>
        <v>#REF!</v>
      </c>
      <c r="BB75" s="268" t="e">
        <f>'Cost of ARR'!#REF!</f>
        <v>#REF!</v>
      </c>
    </row>
    <row r="76" spans="1:54" x14ac:dyDescent="0.3">
      <c r="A76" t="s">
        <v>681</v>
      </c>
      <c r="B76" s="268"/>
      <c r="C76" s="268"/>
      <c r="D76" s="268"/>
      <c r="E76" s="268"/>
      <c r="F76" s="268"/>
      <c r="G76" s="239" t="e">
        <f t="shared" ref="G76" si="606">SUM(B75:D75)-SUM(E75:G75)</f>
        <v>#REF!</v>
      </c>
      <c r="H76" s="239" t="e">
        <f t="shared" ref="H76" si="607">SUM(C75:E75)-SUM(F75:H75)</f>
        <v>#REF!</v>
      </c>
      <c r="I76" s="239" t="e">
        <f t="shared" ref="I76" si="608">SUM(D75:F75)-SUM(G75:I75)</f>
        <v>#REF!</v>
      </c>
      <c r="J76" s="239" t="e">
        <f t="shared" ref="J76" si="609">SUM(E75:G75)-SUM(H75:J75)</f>
        <v>#REF!</v>
      </c>
      <c r="K76" s="239" t="e">
        <f t="shared" ref="K76" si="610">SUM(F75:H75)-SUM(I75:K75)</f>
        <v>#REF!</v>
      </c>
      <c r="L76" s="239" t="e">
        <f t="shared" ref="L76" si="611">SUM(G75:I75)-SUM(J75:L75)</f>
        <v>#REF!</v>
      </c>
      <c r="M76" s="239" t="e">
        <f t="shared" ref="M76" si="612">SUM(H75:J75)-SUM(K75:M75)</f>
        <v>#REF!</v>
      </c>
      <c r="N76" s="239" t="e">
        <f t="shared" ref="N76" si="613">SUM(I75:K75)-SUM(L75:N75)</f>
        <v>#REF!</v>
      </c>
      <c r="O76" s="239" t="e">
        <f t="shared" ref="O76" si="614">SUM(J75:L75)-SUM(M75:O75)</f>
        <v>#REF!</v>
      </c>
      <c r="P76" s="239" t="e">
        <f t="shared" ref="P76" si="615">SUM(K75:M75)-SUM(N75:P75)</f>
        <v>#REF!</v>
      </c>
      <c r="Q76" s="239" t="e">
        <f t="shared" ref="Q76" si="616">SUM(L75:N75)-SUM(O75:Q75)</f>
        <v>#REF!</v>
      </c>
      <c r="R76" s="239" t="e">
        <f t="shared" ref="R76" si="617">SUM(M75:O75)-SUM(P75:R75)</f>
        <v>#REF!</v>
      </c>
      <c r="S76" s="239" t="e">
        <f t="shared" ref="S76" si="618">SUM(N75:P75)-SUM(Q75:S75)</f>
        <v>#REF!</v>
      </c>
      <c r="T76" s="239" t="e">
        <f t="shared" ref="T76" si="619">SUM(O75:Q75)-SUM(R75:T75)</f>
        <v>#REF!</v>
      </c>
      <c r="U76" s="239" t="e">
        <f t="shared" ref="U76" si="620">SUM(P75:R75)-SUM(S75:U75)</f>
        <v>#REF!</v>
      </c>
      <c r="V76" s="239" t="e">
        <f t="shared" ref="V76" si="621">SUM(Q75:S75)-SUM(T75:V75)</f>
        <v>#REF!</v>
      </c>
      <c r="W76" s="239" t="e">
        <f t="shared" ref="W76" si="622">SUM(R75:T75)-SUM(U75:W75)</f>
        <v>#REF!</v>
      </c>
      <c r="X76" s="239" t="e">
        <f t="shared" ref="X76" si="623">SUM(S75:U75)-SUM(V75:X75)</f>
        <v>#REF!</v>
      </c>
      <c r="Y76" s="239" t="e">
        <f t="shared" ref="Y76" si="624">SUM(T75:V75)-SUM(W75:Y75)</f>
        <v>#REF!</v>
      </c>
      <c r="Z76" s="239" t="e">
        <f t="shared" ref="Z76" si="625">SUM(U75:W75)-SUM(X75:Z75)</f>
        <v>#REF!</v>
      </c>
      <c r="AA76" s="239" t="e">
        <f t="shared" ref="AA76" si="626">SUM(V75:X75)-SUM(Y75:AA75)</f>
        <v>#REF!</v>
      </c>
      <c r="AB76" s="239" t="e">
        <f t="shared" ref="AB76" si="627">SUM(W75:Y75)-SUM(Z75:AB75)</f>
        <v>#REF!</v>
      </c>
      <c r="AC76" s="239" t="e">
        <f t="shared" ref="AC76" si="628">SUM(X75:Z75)-SUM(AA75:AC75)</f>
        <v>#REF!</v>
      </c>
      <c r="AD76" s="239" t="e">
        <f t="shared" ref="AD76" si="629">SUM(Y75:AA75)-SUM(AB75:AD75)</f>
        <v>#REF!</v>
      </c>
      <c r="AE76" s="239" t="e">
        <f t="shared" ref="AE76" si="630">SUM(Z75:AB75)-SUM(AC75:AE75)</f>
        <v>#REF!</v>
      </c>
      <c r="AF76" s="268" t="e">
        <f t="shared" ref="AF76" si="631">SUM(AA75:AC75)-SUM(AD75:AF75)</f>
        <v>#REF!</v>
      </c>
      <c r="AG76" s="268" t="e">
        <f t="shared" ref="AG76" si="632">SUM(AB75:AD75)-SUM(AE75:AG75)</f>
        <v>#REF!</v>
      </c>
      <c r="AH76" s="268" t="e">
        <f t="shared" ref="AH76" si="633">SUM(AC75:AE75)-SUM(AF75:AH75)</f>
        <v>#REF!</v>
      </c>
      <c r="AI76" s="268" t="e">
        <f t="shared" ref="AI76" si="634">SUM(AD75:AF75)-SUM(AG75:AI75)</f>
        <v>#REF!</v>
      </c>
      <c r="AJ76" s="268" t="e">
        <f t="shared" ref="AJ76" si="635">SUM(AE75:AG75)-SUM(AH75:AJ75)</f>
        <v>#REF!</v>
      </c>
      <c r="AK76" s="268" t="e">
        <f>SUM(AF75:AH75)-SUM(AI75:AK75)</f>
        <v>#REF!</v>
      </c>
      <c r="AL76" s="239" t="e">
        <f t="shared" ref="AL76" si="636">SUM(AG75:AI75)-SUM(AJ75:AL75)</f>
        <v>#REF!</v>
      </c>
      <c r="AM76" s="239" t="e">
        <f t="shared" ref="AM76" si="637">SUM(AH75:AJ75)-SUM(AK75:AM75)</f>
        <v>#REF!</v>
      </c>
      <c r="AN76" s="239" t="e">
        <f>SUM(AI75:AK75)-SUM(AL75:AN75)</f>
        <v>#REF!</v>
      </c>
      <c r="AO76" s="239" t="e">
        <f t="shared" ref="AO76" si="638">SUM(AJ75:AL75)-SUM(AM75:AO75)</f>
        <v>#REF!</v>
      </c>
      <c r="AP76" s="239" t="e">
        <f t="shared" ref="AP76" si="639">SUM(AK75:AM75)-SUM(AN75:AP75)</f>
        <v>#REF!</v>
      </c>
      <c r="AQ76" s="239" t="e">
        <f t="shared" ref="AQ76" si="640">SUM(AL75:AN75)-SUM(AO75:AQ75)</f>
        <v>#REF!</v>
      </c>
      <c r="AR76" s="239" t="e">
        <f t="shared" ref="AR76" si="641">SUM(AM75:AO75)-SUM(AP75:AR75)</f>
        <v>#REF!</v>
      </c>
      <c r="AS76" s="239" t="e">
        <f t="shared" ref="AS76" si="642">SUM(AN75:AP75)-SUM(AQ75:AS75)</f>
        <v>#REF!</v>
      </c>
      <c r="AT76" s="239" t="e">
        <f t="shared" ref="AT76" si="643">SUM(AO75:AQ75)-SUM(AR75:AT75)</f>
        <v>#REF!</v>
      </c>
      <c r="AU76" s="239" t="e">
        <f t="shared" ref="AU76" si="644">SUM(AP75:AR75)-SUM(AS75:AU75)</f>
        <v>#REF!</v>
      </c>
      <c r="AV76" s="239" t="e">
        <f t="shared" ref="AV76" si="645">SUM(AQ75:AS75)-SUM(AT75:AV75)</f>
        <v>#REF!</v>
      </c>
      <c r="AW76" s="239" t="e">
        <f t="shared" ref="AW76" si="646">SUM(AR75:AT75)-SUM(AU75:AW75)</f>
        <v>#REF!</v>
      </c>
      <c r="AX76" s="239" t="e">
        <f t="shared" ref="AX76" si="647">SUM(AS75:AU75)-SUM(AV75:AX75)</f>
        <v>#REF!</v>
      </c>
      <c r="AY76" s="239" t="e">
        <f t="shared" ref="AY76" si="648">SUM(AT75:AV75)-SUM(AW75:AY75)</f>
        <v>#REF!</v>
      </c>
      <c r="AZ76" s="239" t="e">
        <f t="shared" ref="AZ76" si="649">SUM(AU75:AW75)-SUM(AX75:AZ75)</f>
        <v>#REF!</v>
      </c>
      <c r="BA76" s="239" t="e">
        <f t="shared" ref="BA76" si="650">SUM(AV75:AX75)-SUM(AY75:BA75)</f>
        <v>#REF!</v>
      </c>
      <c r="BB76" s="239" t="e">
        <f t="shared" ref="BB76" si="651">SUM(AW75:AY75)-SUM(AZ75:BB75)</f>
        <v>#REF!</v>
      </c>
    </row>
    <row r="77" spans="1:54" x14ac:dyDescent="0.3">
      <c r="A77" t="s">
        <v>680</v>
      </c>
      <c r="B77" s="268"/>
      <c r="C77" s="268"/>
      <c r="D77" s="268"/>
      <c r="E77" s="268"/>
      <c r="F77" s="268"/>
      <c r="G77" s="437" t="e">
        <f t="shared" ref="G77:BB77" si="652">IF(G76&gt;0,"Up","Down")</f>
        <v>#REF!</v>
      </c>
      <c r="H77" s="437" t="e">
        <f t="shared" si="652"/>
        <v>#REF!</v>
      </c>
      <c r="I77" s="437" t="e">
        <f t="shared" si="652"/>
        <v>#REF!</v>
      </c>
      <c r="J77" s="437" t="e">
        <f t="shared" si="652"/>
        <v>#REF!</v>
      </c>
      <c r="K77" s="437" t="e">
        <f t="shared" si="652"/>
        <v>#REF!</v>
      </c>
      <c r="L77" s="437" t="e">
        <f t="shared" si="652"/>
        <v>#REF!</v>
      </c>
      <c r="M77" s="437" t="e">
        <f t="shared" si="652"/>
        <v>#REF!</v>
      </c>
      <c r="N77" s="437" t="e">
        <f t="shared" si="652"/>
        <v>#REF!</v>
      </c>
      <c r="O77" s="437" t="e">
        <f t="shared" si="652"/>
        <v>#REF!</v>
      </c>
      <c r="P77" s="437" t="e">
        <f t="shared" si="652"/>
        <v>#REF!</v>
      </c>
      <c r="Q77" s="437" t="e">
        <f t="shared" si="652"/>
        <v>#REF!</v>
      </c>
      <c r="R77" s="437" t="e">
        <f t="shared" si="652"/>
        <v>#REF!</v>
      </c>
      <c r="S77" s="437" t="e">
        <f t="shared" si="652"/>
        <v>#REF!</v>
      </c>
      <c r="T77" s="437" t="e">
        <f t="shared" si="652"/>
        <v>#REF!</v>
      </c>
      <c r="U77" s="437" t="e">
        <f t="shared" si="652"/>
        <v>#REF!</v>
      </c>
      <c r="V77" s="437" t="e">
        <f t="shared" si="652"/>
        <v>#REF!</v>
      </c>
      <c r="W77" s="437" t="e">
        <f t="shared" si="652"/>
        <v>#REF!</v>
      </c>
      <c r="X77" s="437" t="e">
        <f t="shared" si="652"/>
        <v>#REF!</v>
      </c>
      <c r="Y77" s="437" t="e">
        <f t="shared" si="652"/>
        <v>#REF!</v>
      </c>
      <c r="Z77" s="437" t="e">
        <f t="shared" si="652"/>
        <v>#REF!</v>
      </c>
      <c r="AA77" s="437" t="e">
        <f t="shared" si="652"/>
        <v>#REF!</v>
      </c>
      <c r="AB77" s="437" t="e">
        <f t="shared" si="652"/>
        <v>#REF!</v>
      </c>
      <c r="AC77" s="437" t="e">
        <f t="shared" si="652"/>
        <v>#REF!</v>
      </c>
      <c r="AD77" s="437" t="e">
        <f t="shared" si="652"/>
        <v>#REF!</v>
      </c>
      <c r="AE77" s="437" t="e">
        <f t="shared" si="652"/>
        <v>#REF!</v>
      </c>
      <c r="AF77" s="437" t="e">
        <f t="shared" si="652"/>
        <v>#REF!</v>
      </c>
      <c r="AG77" s="437" t="e">
        <f t="shared" si="652"/>
        <v>#REF!</v>
      </c>
      <c r="AH77" s="437" t="e">
        <f t="shared" si="652"/>
        <v>#REF!</v>
      </c>
      <c r="AI77" s="437" t="e">
        <f t="shared" si="652"/>
        <v>#REF!</v>
      </c>
      <c r="AJ77" s="437" t="e">
        <f t="shared" si="652"/>
        <v>#REF!</v>
      </c>
      <c r="AK77" s="437" t="e">
        <f t="shared" si="652"/>
        <v>#REF!</v>
      </c>
      <c r="AL77" s="437" t="e">
        <f t="shared" si="652"/>
        <v>#REF!</v>
      </c>
      <c r="AM77" s="437" t="e">
        <f t="shared" si="652"/>
        <v>#REF!</v>
      </c>
      <c r="AN77" s="437" t="e">
        <f t="shared" si="652"/>
        <v>#REF!</v>
      </c>
      <c r="AO77" s="437" t="e">
        <f t="shared" si="652"/>
        <v>#REF!</v>
      </c>
      <c r="AP77" s="437" t="e">
        <f t="shared" si="652"/>
        <v>#REF!</v>
      </c>
      <c r="AQ77" s="437" t="e">
        <f t="shared" si="652"/>
        <v>#REF!</v>
      </c>
      <c r="AR77" s="437" t="e">
        <f t="shared" si="652"/>
        <v>#REF!</v>
      </c>
      <c r="AS77" s="437" t="e">
        <f t="shared" si="652"/>
        <v>#REF!</v>
      </c>
      <c r="AT77" s="437" t="e">
        <f t="shared" si="652"/>
        <v>#REF!</v>
      </c>
      <c r="AU77" s="437" t="e">
        <f t="shared" si="652"/>
        <v>#REF!</v>
      </c>
      <c r="AV77" s="437" t="e">
        <f t="shared" si="652"/>
        <v>#REF!</v>
      </c>
      <c r="AW77" s="437" t="e">
        <f t="shared" si="652"/>
        <v>#REF!</v>
      </c>
      <c r="AX77" s="437" t="e">
        <f t="shared" si="652"/>
        <v>#REF!</v>
      </c>
      <c r="AY77" s="437" t="e">
        <f t="shared" si="652"/>
        <v>#REF!</v>
      </c>
      <c r="AZ77" s="437" t="e">
        <f t="shared" si="652"/>
        <v>#REF!</v>
      </c>
      <c r="BA77" s="437" t="e">
        <f t="shared" si="652"/>
        <v>#REF!</v>
      </c>
      <c r="BB77" s="437" t="e">
        <f t="shared" si="652"/>
        <v>#REF!</v>
      </c>
    </row>
    <row r="78" spans="1:54" x14ac:dyDescent="0.3">
      <c r="A78" t="s">
        <v>679</v>
      </c>
      <c r="B78" s="268"/>
      <c r="C78" s="268"/>
      <c r="D78" s="268"/>
      <c r="E78" s="268"/>
      <c r="F78" s="268"/>
      <c r="G78" s="238" t="str">
        <f t="shared" ref="G78" si="653">IF(COUNTIF(E77:G77,"Up")=3,"Momentum","No")</f>
        <v>No</v>
      </c>
      <c r="H78" s="238" t="str">
        <f t="shared" ref="H78" si="654">IF(COUNTIF(F77:H77,"Up")=3,"Momentum","No")</f>
        <v>No</v>
      </c>
      <c r="I78" s="238" t="str">
        <f t="shared" ref="I78" si="655">IF(COUNTIF(G77:I77,"Up")=3,"Momentum","No")</f>
        <v>No</v>
      </c>
      <c r="J78" s="238" t="str">
        <f t="shared" ref="J78" si="656">IF(COUNTIF(H77:J77,"Up")=3,"Momentum","No")</f>
        <v>No</v>
      </c>
      <c r="K78" s="238" t="str">
        <f t="shared" ref="K78" si="657">IF(COUNTIF(I77:K77,"Up")=3,"Momentum","No")</f>
        <v>No</v>
      </c>
      <c r="L78" s="238" t="str">
        <f t="shared" ref="L78" si="658">IF(COUNTIF(J77:L77,"Up")=3,"Momentum","No")</f>
        <v>No</v>
      </c>
      <c r="M78" s="238" t="str">
        <f t="shared" ref="M78" si="659">IF(COUNTIF(K77:M77,"Up")=3,"Momentum","No")</f>
        <v>No</v>
      </c>
      <c r="N78" s="238" t="str">
        <f t="shared" ref="N78" si="660">IF(COUNTIF(L77:N77,"Up")=3,"Momentum","No")</f>
        <v>No</v>
      </c>
      <c r="O78" s="238" t="str">
        <f t="shared" ref="O78" si="661">IF(COUNTIF(M77:O77,"Up")=3,"Momentum","No")</f>
        <v>No</v>
      </c>
      <c r="P78" s="238" t="str">
        <f t="shared" ref="P78" si="662">IF(COUNTIF(N77:P77,"Up")=3,"Momentum","No")</f>
        <v>No</v>
      </c>
      <c r="Q78" s="238" t="str">
        <f t="shared" ref="Q78" si="663">IF(COUNTIF(O77:Q77,"Up")=3,"Momentum","No")</f>
        <v>No</v>
      </c>
      <c r="R78" s="238" t="str">
        <f t="shared" ref="R78" si="664">IF(COUNTIF(P77:R77,"Up")=3,"Momentum","No")</f>
        <v>No</v>
      </c>
      <c r="S78" s="238" t="str">
        <f t="shared" ref="S78" si="665">IF(COUNTIF(Q77:S77,"Up")=3,"Momentum","No")</f>
        <v>No</v>
      </c>
      <c r="T78" s="238" t="str">
        <f t="shared" ref="T78" si="666">IF(COUNTIF(R77:T77,"Up")=3,"Momentum","No")</f>
        <v>No</v>
      </c>
      <c r="U78" s="238" t="str">
        <f t="shared" ref="U78" si="667">IF(COUNTIF(S77:U77,"Up")=3,"Momentum","No")</f>
        <v>No</v>
      </c>
      <c r="V78" s="238" t="str">
        <f t="shared" ref="V78" si="668">IF(COUNTIF(T77:V77,"Up")=3,"Momentum","No")</f>
        <v>No</v>
      </c>
      <c r="W78" s="238" t="str">
        <f t="shared" ref="W78" si="669">IF(COUNTIF(U77:W77,"Up")=3,"Momentum","No")</f>
        <v>No</v>
      </c>
      <c r="X78" s="238" t="str">
        <f t="shared" ref="X78" si="670">IF(COUNTIF(V77:X77,"Up")=3,"Momentum","No")</f>
        <v>No</v>
      </c>
      <c r="Y78" s="238" t="str">
        <f t="shared" ref="Y78" si="671">IF(COUNTIF(W77:Y77,"Up")=3,"Momentum","No")</f>
        <v>No</v>
      </c>
      <c r="Z78" s="238" t="str">
        <f t="shared" ref="Z78" si="672">IF(COUNTIF(X77:Z77,"Up")=3,"Momentum","No")</f>
        <v>No</v>
      </c>
      <c r="AA78" s="238" t="str">
        <f t="shared" ref="AA78" si="673">IF(COUNTIF(Y77:AA77,"Up")=3,"Momentum","No")</f>
        <v>No</v>
      </c>
      <c r="AB78" s="238" t="str">
        <f t="shared" ref="AB78" si="674">IF(COUNTIF(Z77:AB77,"Up")=3,"Momentum","No")</f>
        <v>No</v>
      </c>
      <c r="AC78" s="238" t="str">
        <f t="shared" ref="AC78" si="675">IF(COUNTIF(AA77:AC77,"Up")=3,"Momentum","No")</f>
        <v>No</v>
      </c>
      <c r="AD78" s="238" t="str">
        <f t="shared" ref="AD78" si="676">IF(COUNTIF(AB77:AD77,"Up")=3,"Momentum","No")</f>
        <v>No</v>
      </c>
      <c r="AE78" s="238" t="str">
        <f t="shared" ref="AE78" si="677">IF(COUNTIF(AC77:AE77,"Up")=3,"Momentum","No")</f>
        <v>No</v>
      </c>
      <c r="AF78" s="238" t="str">
        <f t="shared" ref="AF78" si="678">IF(COUNTIF(AD77:AF77,"Up")=3,"Momentum","No")</f>
        <v>No</v>
      </c>
      <c r="AG78" s="238" t="str">
        <f t="shared" ref="AG78" si="679">IF(COUNTIF(AE77:AG77,"Up")=3,"Momentum","No")</f>
        <v>No</v>
      </c>
      <c r="AH78" s="238" t="str">
        <f t="shared" ref="AH78" si="680">IF(COUNTIF(AF77:AH77,"Up")=3,"Momentum","No")</f>
        <v>No</v>
      </c>
      <c r="AI78" s="238" t="str">
        <f t="shared" ref="AI78" si="681">IF(COUNTIF(AG77:AI77,"Up")=3,"Momentum","No")</f>
        <v>No</v>
      </c>
      <c r="AJ78" s="238" t="str">
        <f t="shared" ref="AJ78" si="682">IF(COUNTIF(AH77:AJ77,"Up")=3,"Momentum","No")</f>
        <v>No</v>
      </c>
      <c r="AK78" s="238" t="str">
        <f t="shared" ref="AK78" si="683">IF(COUNTIF(AI77:AK77,"Up")=3,"Momentum","No")</f>
        <v>No</v>
      </c>
      <c r="AL78" s="238" t="str">
        <f t="shared" ref="AL78" si="684">IF(COUNTIF(AJ77:AL77,"Up")=3,"Momentum","No")</f>
        <v>No</v>
      </c>
      <c r="AM78" s="238" t="str">
        <f t="shared" ref="AM78" si="685">IF(COUNTIF(AK77:AM77,"Up")=3,"Momentum","No")</f>
        <v>No</v>
      </c>
      <c r="AN78" s="238" t="str">
        <f t="shared" ref="AN78" si="686">IF(COUNTIF(AL77:AN77,"Up")=3,"Momentum","No")</f>
        <v>No</v>
      </c>
      <c r="AO78" s="238" t="str">
        <f t="shared" ref="AO78" si="687">IF(COUNTIF(AM77:AO77,"Up")=3,"Momentum","No")</f>
        <v>No</v>
      </c>
      <c r="AP78" s="238" t="str">
        <f t="shared" ref="AP78" si="688">IF(COUNTIF(AN77:AP77,"Up")=3,"Momentum","No")</f>
        <v>No</v>
      </c>
      <c r="AQ78" s="238" t="str">
        <f t="shared" ref="AQ78" si="689">IF(COUNTIF(AO77:AQ77,"Up")=3,"Momentum","No")</f>
        <v>No</v>
      </c>
      <c r="AR78" s="238" t="str">
        <f t="shared" ref="AR78" si="690">IF(COUNTIF(AP77:AR77,"Up")=3,"Momentum","No")</f>
        <v>No</v>
      </c>
      <c r="AS78" s="238" t="str">
        <f t="shared" ref="AS78" si="691">IF(COUNTIF(AQ77:AS77,"Up")=3,"Momentum","No")</f>
        <v>No</v>
      </c>
      <c r="AT78" s="238" t="str">
        <f t="shared" ref="AT78" si="692">IF(COUNTIF(AR77:AT77,"Up")=3,"Momentum","No")</f>
        <v>No</v>
      </c>
      <c r="AU78" s="238" t="str">
        <f t="shared" ref="AU78" si="693">IF(COUNTIF(AS77:AU77,"Up")=3,"Momentum","No")</f>
        <v>No</v>
      </c>
      <c r="AV78" s="238" t="str">
        <f t="shared" ref="AV78" si="694">IF(COUNTIF(AT77:AV77,"Up")=3,"Momentum","No")</f>
        <v>No</v>
      </c>
      <c r="AW78" s="238" t="str">
        <f t="shared" ref="AW78" si="695">IF(COUNTIF(AU77:AW77,"Up")=3,"Momentum","No")</f>
        <v>No</v>
      </c>
      <c r="AX78" s="238" t="str">
        <f t="shared" ref="AX78" si="696">IF(COUNTIF(AV77:AX77,"Up")=3,"Momentum","No")</f>
        <v>No</v>
      </c>
      <c r="AY78" s="238" t="str">
        <f t="shared" ref="AY78" si="697">IF(COUNTIF(AW77:AY77,"Up")=3,"Momentum","No")</f>
        <v>No</v>
      </c>
      <c r="AZ78" s="238" t="str">
        <f t="shared" ref="AZ78" si="698">IF(COUNTIF(AX77:AZ77,"Up")=3,"Momentum","No")</f>
        <v>No</v>
      </c>
      <c r="BA78" s="238" t="str">
        <f t="shared" ref="BA78" si="699">IF(COUNTIF(AY77:BA77,"Up")=3,"Momentum","No")</f>
        <v>No</v>
      </c>
      <c r="BB78" s="238" t="str">
        <f t="shared" ref="BB78" si="700">IF(COUNTIF(AZ77:BB77,"Up")=3,"Momentum","No")</f>
        <v>No</v>
      </c>
    </row>
    <row r="79" spans="1:54" x14ac:dyDescent="0.3">
      <c r="A79" t="s">
        <v>678</v>
      </c>
      <c r="B79" s="268"/>
      <c r="C79" s="268"/>
      <c r="D79" s="268"/>
      <c r="E79" s="268"/>
      <c r="F79" s="268"/>
      <c r="G79" s="238" t="e">
        <f t="shared" ref="G79:BB79" si="701">IF(G77="Down",0,IF(AND(G77="Up",G78="No"),$O$3/3,IF(AND(G77="Up",G78="Partial"),$O$3/3*2,IF(AND(G77="Up",G78="Momentum"),$O$3,0))))</f>
        <v>#REF!</v>
      </c>
      <c r="H79" s="238" t="e">
        <f t="shared" si="701"/>
        <v>#REF!</v>
      </c>
      <c r="I79" s="238" t="e">
        <f t="shared" si="701"/>
        <v>#REF!</v>
      </c>
      <c r="J79" s="238" t="e">
        <f t="shared" si="701"/>
        <v>#REF!</v>
      </c>
      <c r="K79" s="238" t="e">
        <f t="shared" si="701"/>
        <v>#REF!</v>
      </c>
      <c r="L79" s="238" t="e">
        <f t="shared" si="701"/>
        <v>#REF!</v>
      </c>
      <c r="M79" s="238" t="e">
        <f t="shared" si="701"/>
        <v>#REF!</v>
      </c>
      <c r="N79" s="238" t="e">
        <f t="shared" si="701"/>
        <v>#REF!</v>
      </c>
      <c r="O79" s="238" t="e">
        <f t="shared" si="701"/>
        <v>#REF!</v>
      </c>
      <c r="P79" s="238" t="e">
        <f t="shared" si="701"/>
        <v>#REF!</v>
      </c>
      <c r="Q79" s="238" t="e">
        <f t="shared" si="701"/>
        <v>#REF!</v>
      </c>
      <c r="R79" s="238" t="e">
        <f t="shared" si="701"/>
        <v>#REF!</v>
      </c>
      <c r="S79" s="238" t="e">
        <f t="shared" si="701"/>
        <v>#REF!</v>
      </c>
      <c r="T79" s="238" t="e">
        <f t="shared" si="701"/>
        <v>#REF!</v>
      </c>
      <c r="U79" s="238" t="e">
        <f t="shared" si="701"/>
        <v>#REF!</v>
      </c>
      <c r="V79" s="238" t="e">
        <f t="shared" si="701"/>
        <v>#REF!</v>
      </c>
      <c r="W79" s="238" t="e">
        <f t="shared" si="701"/>
        <v>#REF!</v>
      </c>
      <c r="X79" s="238" t="e">
        <f t="shared" si="701"/>
        <v>#REF!</v>
      </c>
      <c r="Y79" s="238" t="e">
        <f t="shared" si="701"/>
        <v>#REF!</v>
      </c>
      <c r="Z79" s="238" t="e">
        <f t="shared" si="701"/>
        <v>#REF!</v>
      </c>
      <c r="AA79" s="238" t="e">
        <f t="shared" si="701"/>
        <v>#REF!</v>
      </c>
      <c r="AB79" s="238" t="e">
        <f t="shared" si="701"/>
        <v>#REF!</v>
      </c>
      <c r="AC79" s="238" t="e">
        <f t="shared" si="701"/>
        <v>#REF!</v>
      </c>
      <c r="AD79" s="238" t="e">
        <f t="shared" si="701"/>
        <v>#REF!</v>
      </c>
      <c r="AE79" s="238" t="e">
        <f t="shared" si="701"/>
        <v>#REF!</v>
      </c>
      <c r="AF79" s="238" t="e">
        <f t="shared" si="701"/>
        <v>#REF!</v>
      </c>
      <c r="AG79" s="238" t="e">
        <f t="shared" si="701"/>
        <v>#REF!</v>
      </c>
      <c r="AH79" s="238" t="e">
        <f t="shared" si="701"/>
        <v>#REF!</v>
      </c>
      <c r="AI79" s="238" t="e">
        <f t="shared" si="701"/>
        <v>#REF!</v>
      </c>
      <c r="AJ79" s="238" t="e">
        <f t="shared" si="701"/>
        <v>#REF!</v>
      </c>
      <c r="AK79" s="238" t="e">
        <f t="shared" si="701"/>
        <v>#REF!</v>
      </c>
      <c r="AL79" s="238" t="e">
        <f t="shared" si="701"/>
        <v>#REF!</v>
      </c>
      <c r="AM79" s="238" t="e">
        <f t="shared" si="701"/>
        <v>#REF!</v>
      </c>
      <c r="AN79" s="238" t="e">
        <f t="shared" si="701"/>
        <v>#REF!</v>
      </c>
      <c r="AO79" s="238" t="e">
        <f t="shared" si="701"/>
        <v>#REF!</v>
      </c>
      <c r="AP79" s="238" t="e">
        <f t="shared" si="701"/>
        <v>#REF!</v>
      </c>
      <c r="AQ79" s="238" t="e">
        <f t="shared" si="701"/>
        <v>#REF!</v>
      </c>
      <c r="AR79" s="238" t="e">
        <f t="shared" si="701"/>
        <v>#REF!</v>
      </c>
      <c r="AS79" s="238" t="e">
        <f t="shared" si="701"/>
        <v>#REF!</v>
      </c>
      <c r="AT79" s="238" t="e">
        <f t="shared" si="701"/>
        <v>#REF!</v>
      </c>
      <c r="AU79" s="238" t="e">
        <f t="shared" si="701"/>
        <v>#REF!</v>
      </c>
      <c r="AV79" s="238" t="e">
        <f t="shared" si="701"/>
        <v>#REF!</v>
      </c>
      <c r="AW79" s="238" t="e">
        <f t="shared" si="701"/>
        <v>#REF!</v>
      </c>
      <c r="AX79" s="238" t="e">
        <f t="shared" si="701"/>
        <v>#REF!</v>
      </c>
      <c r="AY79" s="238" t="e">
        <f t="shared" si="701"/>
        <v>#REF!</v>
      </c>
      <c r="AZ79" s="238" t="e">
        <f t="shared" si="701"/>
        <v>#REF!</v>
      </c>
      <c r="BA79" s="238" t="e">
        <f t="shared" si="701"/>
        <v>#REF!</v>
      </c>
      <c r="BB79" s="238" t="e">
        <f t="shared" si="701"/>
        <v>#REF!</v>
      </c>
    </row>
    <row r="80" spans="1:54" x14ac:dyDescent="0.3">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c r="AP80" s="268"/>
      <c r="AQ80" s="268"/>
      <c r="AR80" s="268"/>
      <c r="AS80" s="268"/>
      <c r="AT80" s="268"/>
      <c r="AU80" s="268"/>
      <c r="AV80" s="268"/>
      <c r="AW80" s="268"/>
      <c r="AX80" s="268"/>
      <c r="AY80" s="268"/>
      <c r="AZ80" s="268"/>
      <c r="BA80" s="268"/>
      <c r="BB80" s="268"/>
    </row>
    <row r="81" spans="1:54" x14ac:dyDescent="0.3">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row>
    <row r="82" spans="1:54" s="268" customFormat="1" x14ac:dyDescent="0.3">
      <c r="A82" t="s">
        <v>89</v>
      </c>
      <c r="B82" s="268">
        <f>'ACS SSI'!B50</f>
        <v>0</v>
      </c>
      <c r="C82" s="268">
        <f>'ACS SSI'!C50</f>
        <v>0</v>
      </c>
      <c r="D82" s="268">
        <f>'ACS SSI'!D50</f>
        <v>0.3178589354348314</v>
      </c>
      <c r="E82" s="268">
        <f>'ACS SSI'!E50</f>
        <v>0.22428465618933155</v>
      </c>
      <c r="F82" s="268">
        <f>'ACS SSI'!F50</f>
        <v>0.21165251736222357</v>
      </c>
      <c r="G82" s="268">
        <f>'ACS SSI'!G50</f>
        <v>0.25032178623874751</v>
      </c>
      <c r="H82" s="268">
        <f>'ACS SSI'!H50</f>
        <v>0.28412571599359537</v>
      </c>
      <c r="I82" s="268">
        <f>'ACS SSI'!I50</f>
        <v>0.31314486293542065</v>
      </c>
      <c r="J82" s="268">
        <f>'ACS SSI'!J50</f>
        <v>0.2982332027956387</v>
      </c>
      <c r="K82" s="268">
        <f>'ACS SSI'!K50</f>
        <v>0.28357428386408107</v>
      </c>
      <c r="L82" s="268">
        <f>'ACS SSI'!L50</f>
        <v>0.241244643925937</v>
      </c>
      <c r="M82" s="268">
        <f>'ACS SSI'!M50</f>
        <v>0.17695511737334202</v>
      </c>
      <c r="N82" s="268">
        <f>'ACS SSI'!N50</f>
        <v>0.19856787636838041</v>
      </c>
      <c r="O82" s="268">
        <f>'ACS SSI'!O50</f>
        <v>0.19648232181420511</v>
      </c>
      <c r="P82" s="268">
        <f>'ACS SSI'!P50</f>
        <v>0.18782254507501625</v>
      </c>
      <c r="Q82" s="268">
        <f>'ACS SSI'!Q50</f>
        <v>0.16572894177843536</v>
      </c>
      <c r="R82" s="268">
        <f>'ACS SSI'!R50</f>
        <v>0.16572894177843536</v>
      </c>
      <c r="S82" s="268">
        <f>'ACS SSI'!S50</f>
        <v>0.16572894177843536</v>
      </c>
      <c r="T82" s="268">
        <f>'ACS SSI'!T50</f>
        <v>0.18825099908675794</v>
      </c>
      <c r="U82" s="268">
        <f>'ACS SSI'!U50</f>
        <v>0.17881280560304869</v>
      </c>
      <c r="V82" s="268">
        <f>'ACS SSI'!V50</f>
        <v>0.24267452188985178</v>
      </c>
      <c r="W82" s="268">
        <f>'ACS SSI'!W50</f>
        <v>0.2186140634555899</v>
      </c>
      <c r="X82" s="268">
        <f>'ACS SSI'!X50</f>
        <v>0.19362959906066532</v>
      </c>
      <c r="Y82" s="268">
        <f>'ACS SSI'!Y50</f>
        <v>0.12069973788090575</v>
      </c>
      <c r="Z82" s="268">
        <f>'ACS SSI'!Z50</f>
        <v>0.10959494536961048</v>
      </c>
      <c r="AA82" s="268">
        <f>'ACS SSI'!AA50</f>
        <v>0.11889536784426817</v>
      </c>
      <c r="AB82" s="268">
        <f>'ACS SSI'!AB50</f>
        <v>0.15802061890501976</v>
      </c>
      <c r="AC82" s="268">
        <f>'ACS SSI'!AC50</f>
        <v>0.2123402066536203</v>
      </c>
      <c r="AD82" s="268">
        <f>'ACS SSI'!AD50</f>
        <v>0.28312027553816038</v>
      </c>
      <c r="AE82" s="268">
        <f>'ACS SSI'!AE50</f>
        <v>0.28312027553816038</v>
      </c>
      <c r="AF82" s="268">
        <f>'ACS SSI'!AF50</f>
        <v>0.23369089541804433</v>
      </c>
      <c r="AG82" s="268">
        <f>'ACS SSI'!AG50</f>
        <v>0.17881280560304869</v>
      </c>
      <c r="AH82" s="268">
        <f>'ACS SSI'!AH50</f>
        <v>0.20590565493684393</v>
      </c>
      <c r="AI82" s="268">
        <f>'ACS SSI'!AI50</f>
        <v>0.21803823617195878</v>
      </c>
      <c r="AJ82" s="268">
        <f>'ACS SSI'!AJ50</f>
        <v>0.2503401970863231</v>
      </c>
      <c r="AK82" s="268">
        <f>'ACS SSI'!AK50</f>
        <v>0.25928210290531378</v>
      </c>
      <c r="AL82" s="268">
        <f>'ACS SSI'!AL50</f>
        <v>0.24267452188985178</v>
      </c>
      <c r="AM82" s="268">
        <f>'ACS SSI'!AM50</f>
        <v>0.23369089541804433</v>
      </c>
      <c r="AN82" s="268">
        <f>'ACS SSI'!AN50</f>
        <v>0.21918989073922096</v>
      </c>
      <c r="AO82" s="268">
        <f>'ACS SSI'!AO50</f>
        <v>0.2123402066536203</v>
      </c>
      <c r="AP82" s="268">
        <f>'ACS SSI'!AP50</f>
        <v>0.19984960626223086</v>
      </c>
      <c r="AQ82" s="268">
        <f>'ACS SSI'!AQ50</f>
        <v>0.17671560433880631</v>
      </c>
      <c r="AR82" s="268">
        <f>'ACS SSI'!AR50</f>
        <v>0.14044307637724693</v>
      </c>
      <c r="AS82" s="268">
        <f>'ACS SSI'!AS50</f>
        <v>0.1190865738998713</v>
      </c>
      <c r="AT82" s="268">
        <f>'ACS SSI'!AT50</f>
        <v>0.10228355407507894</v>
      </c>
      <c r="AU82" s="268">
        <f>'ACS SSI'!AU50</f>
        <v>9.3547493491944744E-2</v>
      </c>
      <c r="AV82" s="268">
        <f>'ACS SSI'!AV50</f>
        <v>7.8266221519403087E-2</v>
      </c>
      <c r="AW82" s="268">
        <f>'ACS SSI'!AW50</f>
        <v>6.8736396619372142E-2</v>
      </c>
      <c r="AX82" s="268">
        <f>'ACS SSI'!AX50</f>
        <v>5.7099531768459784E-2</v>
      </c>
      <c r="AY82" s="268">
        <f>'ACS SSI'!AY50</f>
        <v>4.9966570800522865E-2</v>
      </c>
      <c r="AZ82" s="268">
        <f>'ACS SSI'!AZ50</f>
        <v>4.5561961811810492E-2</v>
      </c>
      <c r="BA82" s="268">
        <f>'ACS SSI'!BA50</f>
        <v>4.3519271342390892E-2</v>
      </c>
      <c r="BB82" s="268">
        <f>'ACS SSI'!BB50</f>
        <v>4.2136975799488052E-2</v>
      </c>
    </row>
    <row r="83" spans="1:54" x14ac:dyDescent="0.3">
      <c r="A83" t="s">
        <v>681</v>
      </c>
      <c r="G83" s="239">
        <f t="shared" ref="G83" si="702">SUM(B82:D82)-SUM(E82:G82)</f>
        <v>-0.3684000243554712</v>
      </c>
      <c r="H83" s="239">
        <f t="shared" ref="H83" si="703">SUM(C82:E82)-SUM(F82:H82)</f>
        <v>-0.20395642797040348</v>
      </c>
      <c r="I83" s="239">
        <f t="shared" ref="I83" si="704">SUM(D82:F82)-SUM(G82:I82)</f>
        <v>-9.3796256181377102E-2</v>
      </c>
      <c r="J83" s="239">
        <f t="shared" ref="J83" si="705">SUM(E82:G82)-SUM(H82:J82)</f>
        <v>-0.20924482193435212</v>
      </c>
      <c r="K83" s="239">
        <f t="shared" ref="K83" si="706">SUM(F82:H82)-SUM(I82:K82)</f>
        <v>-0.14885233000057396</v>
      </c>
      <c r="L83" s="239">
        <f t="shared" ref="L83" si="707">SUM(G82:I82)-SUM(J82:L82)</f>
        <v>2.4540234582106746E-2</v>
      </c>
      <c r="M83" s="239">
        <f t="shared" ref="M83" si="708">SUM(H82:J82)-SUM(K82:M82)</f>
        <v>0.19372973656129466</v>
      </c>
      <c r="N83" s="239">
        <f t="shared" ref="N83" si="709">SUM(I82:K82)-SUM(L82:N82)</f>
        <v>0.27818471192748095</v>
      </c>
      <c r="O83" s="239">
        <f t="shared" ref="O83" si="710">SUM(J82:L82)-SUM(M82:O82)</f>
        <v>0.25104681502972936</v>
      </c>
      <c r="P83" s="239">
        <f t="shared" ref="P83" si="711">SUM(K82:M82)-SUM(N82:P82)</f>
        <v>0.11890130190575832</v>
      </c>
      <c r="Q83" s="239">
        <f t="shared" ref="Q83" si="712">SUM(L82:N82)-SUM(O82:Q82)</f>
        <v>6.6733829000002687E-2</v>
      </c>
      <c r="R83" s="239">
        <f t="shared" ref="R83" si="713">SUM(M82:O82)-SUM(P82:R82)</f>
        <v>5.2724886924040537E-2</v>
      </c>
      <c r="S83" s="239">
        <f t="shared" ref="S83" si="714">SUM(N82:P82)-SUM(Q82:S82)</f>
        <v>8.5685917922295629E-2</v>
      </c>
      <c r="T83" s="239">
        <f t="shared" ref="T83" si="715">SUM(O82:Q82)-SUM(R82:T82)</f>
        <v>3.0324926024028032E-2</v>
      </c>
      <c r="U83" s="239">
        <f t="shared" ref="U83" si="716">SUM(P82:R82)-SUM(S82:U82)</f>
        <v>-1.3512317836355092E-2</v>
      </c>
      <c r="V83" s="239">
        <f t="shared" ref="V83" si="717">SUM(Q82:S82)-SUM(T82:V82)</f>
        <v>-0.1125515012443522</v>
      </c>
      <c r="W83" s="239">
        <f t="shared" ref="W83" si="718">SUM(R82:T82)-SUM(U82:W82)</f>
        <v>-0.1203925083048617</v>
      </c>
      <c r="X83" s="239">
        <f t="shared" ref="X83" si="719">SUM(S82:U82)-SUM(V82:X82)</f>
        <v>-0.12212543793786501</v>
      </c>
      <c r="Y83" s="239">
        <f t="shared" ref="Y83" si="720">SUM(T82:V82)-SUM(W82:Y82)</f>
        <v>7.6794926182497392E-2</v>
      </c>
      <c r="Z83" s="239">
        <f t="shared" ref="Z83" si="721">SUM(U82:W82)-SUM(X82:Z82)</f>
        <v>0.21617710863730888</v>
      </c>
      <c r="AA83" s="239">
        <f t="shared" ref="AA83" si="722">SUM(V82:X82)-SUM(Y82:AA82)</f>
        <v>0.30572813331132265</v>
      </c>
      <c r="AB83" s="239">
        <f t="shared" ref="AB83" si="723">SUM(W82:Y82)-SUM(Z82:AB82)</f>
        <v>0.14643246827826251</v>
      </c>
      <c r="AC83" s="239">
        <f t="shared" ref="AC83" si="724">SUM(X82:Z82)-SUM(AA82:AC82)</f>
        <v>-6.5331911091726702E-2</v>
      </c>
      <c r="AD83" s="239">
        <f t="shared" ref="AD83" si="725">SUM(Y82:AA82)-SUM(AB82:AD82)</f>
        <v>-0.30429105000201606</v>
      </c>
      <c r="AE83" s="239">
        <f t="shared" ref="AE83" si="726">SUM(Z82:AB82)-SUM(AC82:AE82)</f>
        <v>-0.39206982561104264</v>
      </c>
      <c r="AF83" s="239">
        <f t="shared" ref="AF83" si="727">SUM(AA82:AC82)-SUM(AD82:AF82)</f>
        <v>-0.31067525309145688</v>
      </c>
      <c r="AG83" s="239">
        <f t="shared" ref="AG83" si="728">SUM(AB82:AD82)-SUM(AE82:AG82)</f>
        <v>-4.2142875462452878E-2</v>
      </c>
      <c r="AH83" s="239">
        <f t="shared" ref="AH83" si="729">SUM(AC82:AE82)-SUM(AF82:AH82)</f>
        <v>0.16017140177200417</v>
      </c>
      <c r="AI83" s="239">
        <f t="shared" ref="AI83" si="730">SUM(AD82:AF82)-SUM(AG82:AI82)</f>
        <v>0.1971747497825137</v>
      </c>
      <c r="AJ83" s="239">
        <f t="shared" ref="AJ83" si="731">SUM(AE82:AG82)-SUM(AH82:AJ82)</f>
        <v>2.133988836412759E-2</v>
      </c>
      <c r="AK83" s="239">
        <f t="shared" ref="AK83" si="732">SUM(AF82:AH82)-SUM(AI82:AK82)</f>
        <v>-0.10925118020565883</v>
      </c>
      <c r="AL83" s="239">
        <f t="shared" ref="AL83" si="733">SUM(AG82:AI82)-SUM(AJ82:AL82)</f>
        <v>-0.14954012516963733</v>
      </c>
      <c r="AM83" s="239">
        <f t="shared" ref="AM83" si="734">SUM(AH82:AJ82)-SUM(AK82:AM82)</f>
        <v>-6.1363432018084141E-2</v>
      </c>
      <c r="AN83" s="239">
        <f t="shared" ref="AN83" si="735">SUM(AI82:AK82)-SUM(AL82:AN82)</f>
        <v>3.2105228116478646E-2</v>
      </c>
      <c r="AO83" s="239">
        <f t="shared" ref="AO83" si="736">SUM(AJ82:AL82)-SUM(AM82:AO82)</f>
        <v>8.7075829070603072E-2</v>
      </c>
      <c r="AP83" s="239">
        <f t="shared" ref="AP83" si="737">SUM(AK82:AM82)-SUM(AN82:AP82)</f>
        <v>0.10426781655813777</v>
      </c>
      <c r="AQ83" s="239">
        <f t="shared" ref="AQ83" si="738">SUM(AL82:AN82)-SUM(AO82:AQ82)</f>
        <v>0.10664989079245957</v>
      </c>
      <c r="AR83" s="239">
        <f t="shared" ref="AR83" si="739">SUM(AM82:AO82)-SUM(AP82:AR82)</f>
        <v>0.14821270583260149</v>
      </c>
      <c r="AS83" s="239">
        <f t="shared" ref="AS83" si="740">SUM(AN82:AP82)-SUM(AQ82:AS82)</f>
        <v>0.19513444903914756</v>
      </c>
      <c r="AT83" s="239">
        <f t="shared" ref="AT83" si="741">SUM(AO82:AQ82)-SUM(AR82:AT82)</f>
        <v>0.22709221290246034</v>
      </c>
      <c r="AU83" s="239">
        <f t="shared" ref="AU83" si="742">SUM(AP82:AR82)-SUM(AS82:AU82)</f>
        <v>0.20209066551138916</v>
      </c>
      <c r="AV83" s="239">
        <f t="shared" ref="AV83" si="743">SUM(AQ82:AS82)-SUM(AT82:AV82)</f>
        <v>0.16214798552949777</v>
      </c>
      <c r="AW83" s="239">
        <f t="shared" ref="AW83" si="744">SUM(AR82:AT82)-SUM(AU82:AW82)</f>
        <v>0.12126309272147717</v>
      </c>
      <c r="AX83" s="239">
        <f t="shared" ref="AX83" si="745">SUM(AS82:AU82)-SUM(AV82:AX82)</f>
        <v>0.11081547155965998</v>
      </c>
      <c r="AY83" s="239">
        <f t="shared" ref="AY83" si="746">SUM(AT82:AV82)-SUM(AW82:AY82)</f>
        <v>9.829476989807201E-2</v>
      </c>
      <c r="AZ83" s="239">
        <f t="shared" ref="AZ83" si="747">SUM(AU82:AW82)-SUM(AX82:AZ82)</f>
        <v>8.792204724992686E-2</v>
      </c>
      <c r="BA83" s="239">
        <f t="shared" ref="BA83" si="748">SUM(AV82:AX82)-SUM(AY82:BA82)</f>
        <v>6.5054345952510778E-2</v>
      </c>
      <c r="BB83" s="239">
        <f t="shared" ref="BB83" si="749">SUM(AW82:AY82)-SUM(AZ82:BB82)</f>
        <v>4.4584290234665341E-2</v>
      </c>
    </row>
    <row r="84" spans="1:54" x14ac:dyDescent="0.3">
      <c r="A84" t="s">
        <v>680</v>
      </c>
      <c r="G84" s="437" t="str">
        <f t="shared" ref="G84:BB84" si="750">IF(G83&gt;0,"Up","Down")</f>
        <v>Down</v>
      </c>
      <c r="H84" s="437" t="str">
        <f t="shared" si="750"/>
        <v>Down</v>
      </c>
      <c r="I84" s="437" t="str">
        <f t="shared" si="750"/>
        <v>Down</v>
      </c>
      <c r="J84" s="437" t="str">
        <f t="shared" si="750"/>
        <v>Down</v>
      </c>
      <c r="K84" s="437" t="str">
        <f t="shared" si="750"/>
        <v>Down</v>
      </c>
      <c r="L84" s="437" t="str">
        <f t="shared" si="750"/>
        <v>Up</v>
      </c>
      <c r="M84" s="437" t="str">
        <f t="shared" si="750"/>
        <v>Up</v>
      </c>
      <c r="N84" s="437" t="str">
        <f t="shared" si="750"/>
        <v>Up</v>
      </c>
      <c r="O84" s="437" t="str">
        <f t="shared" si="750"/>
        <v>Up</v>
      </c>
      <c r="P84" s="437" t="str">
        <f t="shared" si="750"/>
        <v>Up</v>
      </c>
      <c r="Q84" s="437" t="str">
        <f t="shared" si="750"/>
        <v>Up</v>
      </c>
      <c r="R84" s="437" t="str">
        <f t="shared" si="750"/>
        <v>Up</v>
      </c>
      <c r="S84" s="437" t="str">
        <f t="shared" si="750"/>
        <v>Up</v>
      </c>
      <c r="T84" s="437" t="str">
        <f t="shared" si="750"/>
        <v>Up</v>
      </c>
      <c r="U84" s="437" t="str">
        <f t="shared" si="750"/>
        <v>Down</v>
      </c>
      <c r="V84" s="437" t="str">
        <f t="shared" si="750"/>
        <v>Down</v>
      </c>
      <c r="W84" s="437" t="str">
        <f t="shared" si="750"/>
        <v>Down</v>
      </c>
      <c r="X84" s="437" t="str">
        <f t="shared" si="750"/>
        <v>Down</v>
      </c>
      <c r="Y84" s="437" t="str">
        <f t="shared" si="750"/>
        <v>Up</v>
      </c>
      <c r="Z84" s="437" t="str">
        <f t="shared" si="750"/>
        <v>Up</v>
      </c>
      <c r="AA84" s="437" t="str">
        <f t="shared" si="750"/>
        <v>Up</v>
      </c>
      <c r="AB84" s="437" t="str">
        <f t="shared" si="750"/>
        <v>Up</v>
      </c>
      <c r="AC84" s="437" t="str">
        <f t="shared" si="750"/>
        <v>Down</v>
      </c>
      <c r="AD84" s="437" t="str">
        <f t="shared" si="750"/>
        <v>Down</v>
      </c>
      <c r="AE84" s="437" t="str">
        <f t="shared" si="750"/>
        <v>Down</v>
      </c>
      <c r="AF84" s="437" t="str">
        <f t="shared" si="750"/>
        <v>Down</v>
      </c>
      <c r="AG84" s="437" t="str">
        <f t="shared" si="750"/>
        <v>Down</v>
      </c>
      <c r="AH84" s="437" t="str">
        <f t="shared" si="750"/>
        <v>Up</v>
      </c>
      <c r="AI84" s="437" t="str">
        <f t="shared" si="750"/>
        <v>Up</v>
      </c>
      <c r="AJ84" s="437" t="str">
        <f t="shared" si="750"/>
        <v>Up</v>
      </c>
      <c r="AK84" s="437" t="str">
        <f t="shared" si="750"/>
        <v>Down</v>
      </c>
      <c r="AL84" s="437" t="str">
        <f t="shared" si="750"/>
        <v>Down</v>
      </c>
      <c r="AM84" s="437" t="str">
        <f t="shared" si="750"/>
        <v>Down</v>
      </c>
      <c r="AN84" s="437" t="str">
        <f t="shared" si="750"/>
        <v>Up</v>
      </c>
      <c r="AO84" s="437" t="str">
        <f t="shared" si="750"/>
        <v>Up</v>
      </c>
      <c r="AP84" s="437" t="str">
        <f t="shared" si="750"/>
        <v>Up</v>
      </c>
      <c r="AQ84" s="437" t="str">
        <f t="shared" si="750"/>
        <v>Up</v>
      </c>
      <c r="AR84" s="437" t="str">
        <f t="shared" si="750"/>
        <v>Up</v>
      </c>
      <c r="AS84" s="437" t="str">
        <f t="shared" si="750"/>
        <v>Up</v>
      </c>
      <c r="AT84" s="437" t="str">
        <f t="shared" si="750"/>
        <v>Up</v>
      </c>
      <c r="AU84" s="437" t="str">
        <f t="shared" si="750"/>
        <v>Up</v>
      </c>
      <c r="AV84" s="437" t="str">
        <f t="shared" si="750"/>
        <v>Up</v>
      </c>
      <c r="AW84" s="437" t="str">
        <f t="shared" si="750"/>
        <v>Up</v>
      </c>
      <c r="AX84" s="437" t="str">
        <f t="shared" si="750"/>
        <v>Up</v>
      </c>
      <c r="AY84" s="437" t="str">
        <f t="shared" si="750"/>
        <v>Up</v>
      </c>
      <c r="AZ84" s="437" t="str">
        <f t="shared" si="750"/>
        <v>Up</v>
      </c>
      <c r="BA84" s="437" t="str">
        <f t="shared" si="750"/>
        <v>Up</v>
      </c>
      <c r="BB84" s="437" t="str">
        <f t="shared" si="750"/>
        <v>Up</v>
      </c>
    </row>
    <row r="85" spans="1:54" x14ac:dyDescent="0.3">
      <c r="A85" t="s">
        <v>679</v>
      </c>
      <c r="G85" s="238" t="str">
        <f t="shared" ref="G85" si="751">IF(COUNTIF(E84:G84,"Up")=3,"Momentum","No")</f>
        <v>No</v>
      </c>
      <c r="H85" s="238" t="str">
        <f t="shared" ref="H85" si="752">IF(COUNTIF(F84:H84,"Up")=3,"Momentum","No")</f>
        <v>No</v>
      </c>
      <c r="I85" s="238" t="str">
        <f t="shared" ref="I85" si="753">IF(COUNTIF(G84:I84,"Up")=3,"Momentum","No")</f>
        <v>No</v>
      </c>
      <c r="J85" s="238" t="str">
        <f t="shared" ref="J85" si="754">IF(COUNTIF(H84:J84,"Up")=3,"Momentum","No")</f>
        <v>No</v>
      </c>
      <c r="K85" s="238" t="str">
        <f t="shared" ref="K85" si="755">IF(COUNTIF(I84:K84,"Up")=3,"Momentum","No")</f>
        <v>No</v>
      </c>
      <c r="L85" s="238" t="str">
        <f t="shared" ref="L85" si="756">IF(COUNTIF(J84:L84,"Up")=3,"Momentum","No")</f>
        <v>No</v>
      </c>
      <c r="M85" s="238" t="str">
        <f t="shared" ref="M85" si="757">IF(COUNTIF(K84:M84,"Up")=3,"Momentum","No")</f>
        <v>No</v>
      </c>
      <c r="N85" s="238" t="str">
        <f t="shared" ref="N85" si="758">IF(COUNTIF(L84:N84,"Up")=3,"Momentum","No")</f>
        <v>Momentum</v>
      </c>
      <c r="O85" s="238" t="str">
        <f t="shared" ref="O85" si="759">IF(COUNTIF(M84:O84,"Up")=3,"Momentum","No")</f>
        <v>Momentum</v>
      </c>
      <c r="P85" s="238" t="str">
        <f t="shared" ref="P85" si="760">IF(COUNTIF(N84:P84,"Up")=3,"Momentum","No")</f>
        <v>Momentum</v>
      </c>
      <c r="Q85" s="238" t="str">
        <f t="shared" ref="Q85" si="761">IF(COUNTIF(O84:Q84,"Up")=3,"Momentum","No")</f>
        <v>Momentum</v>
      </c>
      <c r="R85" s="238" t="str">
        <f t="shared" ref="R85" si="762">IF(COUNTIF(P84:R84,"Up")=3,"Momentum","No")</f>
        <v>Momentum</v>
      </c>
      <c r="S85" s="238" t="str">
        <f t="shared" ref="S85" si="763">IF(COUNTIF(Q84:S84,"Up")=3,"Momentum","No")</f>
        <v>Momentum</v>
      </c>
      <c r="T85" s="238" t="str">
        <f t="shared" ref="T85" si="764">IF(COUNTIF(R84:T84,"Up")=3,"Momentum","No")</f>
        <v>Momentum</v>
      </c>
      <c r="U85" s="238" t="str">
        <f t="shared" ref="U85" si="765">IF(COUNTIF(S84:U84,"Up")=3,"Momentum","No")</f>
        <v>No</v>
      </c>
      <c r="V85" s="238" t="str">
        <f t="shared" ref="V85" si="766">IF(COUNTIF(T84:V84,"Up")=3,"Momentum","No")</f>
        <v>No</v>
      </c>
      <c r="W85" s="238" t="str">
        <f t="shared" ref="W85" si="767">IF(COUNTIF(U84:W84,"Up")=3,"Momentum","No")</f>
        <v>No</v>
      </c>
      <c r="X85" s="238" t="str">
        <f t="shared" ref="X85" si="768">IF(COUNTIF(V84:X84,"Up")=3,"Momentum","No")</f>
        <v>No</v>
      </c>
      <c r="Y85" s="238" t="str">
        <f t="shared" ref="Y85" si="769">IF(COUNTIF(W84:Y84,"Up")=3,"Momentum","No")</f>
        <v>No</v>
      </c>
      <c r="Z85" s="238" t="str">
        <f t="shared" ref="Z85" si="770">IF(COUNTIF(X84:Z84,"Up")=3,"Momentum","No")</f>
        <v>No</v>
      </c>
      <c r="AA85" s="238" t="str">
        <f t="shared" ref="AA85" si="771">IF(COUNTIF(Y84:AA84,"Up")=3,"Momentum","No")</f>
        <v>Momentum</v>
      </c>
      <c r="AB85" s="238" t="str">
        <f t="shared" ref="AB85" si="772">IF(COUNTIF(Z84:AB84,"Up")=3,"Momentum","No")</f>
        <v>Momentum</v>
      </c>
      <c r="AC85" s="238" t="str">
        <f t="shared" ref="AC85" si="773">IF(COUNTIF(AA84:AC84,"Up")=3,"Momentum","No")</f>
        <v>No</v>
      </c>
      <c r="AD85" s="238" t="str">
        <f t="shared" ref="AD85" si="774">IF(COUNTIF(AB84:AD84,"Up")=3,"Momentum","No")</f>
        <v>No</v>
      </c>
      <c r="AE85" s="238" t="str">
        <f t="shared" ref="AE85" si="775">IF(COUNTIF(AC84:AE84,"Up")=3,"Momentum","No")</f>
        <v>No</v>
      </c>
      <c r="AF85" s="238" t="str">
        <f t="shared" ref="AF85" si="776">IF(COUNTIF(AD84:AF84,"Up")=3,"Momentum","No")</f>
        <v>No</v>
      </c>
      <c r="AG85" s="238" t="str">
        <f t="shared" ref="AG85" si="777">IF(COUNTIF(AE84:AG84,"Up")=3,"Momentum","No")</f>
        <v>No</v>
      </c>
      <c r="AH85" s="238" t="str">
        <f t="shared" ref="AH85" si="778">IF(COUNTIF(AF84:AH84,"Up")=3,"Momentum","No")</f>
        <v>No</v>
      </c>
      <c r="AI85" s="238" t="str">
        <f t="shared" ref="AI85" si="779">IF(COUNTIF(AG84:AI84,"Up")=3,"Momentum","No")</f>
        <v>No</v>
      </c>
      <c r="AJ85" s="238" t="str">
        <f t="shared" ref="AJ85" si="780">IF(COUNTIF(AH84:AJ84,"Up")=3,"Momentum","No")</f>
        <v>Momentum</v>
      </c>
      <c r="AK85" s="238" t="str">
        <f t="shared" ref="AK85" si="781">IF(COUNTIF(AI84:AK84,"Up")=3,"Momentum","No")</f>
        <v>No</v>
      </c>
      <c r="AL85" s="238" t="str">
        <f t="shared" ref="AL85" si="782">IF(COUNTIF(AJ84:AL84,"Up")=3,"Momentum","No")</f>
        <v>No</v>
      </c>
      <c r="AM85" s="238" t="str">
        <f t="shared" ref="AM85" si="783">IF(COUNTIF(AK84:AM84,"Up")=3,"Momentum","No")</f>
        <v>No</v>
      </c>
      <c r="AN85" s="238" t="str">
        <f t="shared" ref="AN85" si="784">IF(COUNTIF(AL84:AN84,"Up")=3,"Momentum","No")</f>
        <v>No</v>
      </c>
      <c r="AO85" s="238" t="str">
        <f t="shared" ref="AO85" si="785">IF(COUNTIF(AM84:AO84,"Up")=3,"Momentum","No")</f>
        <v>No</v>
      </c>
      <c r="AP85" s="238" t="str">
        <f t="shared" ref="AP85" si="786">IF(COUNTIF(AN84:AP84,"Up")=3,"Momentum","No")</f>
        <v>Momentum</v>
      </c>
      <c r="AQ85" s="238" t="str">
        <f t="shared" ref="AQ85" si="787">IF(COUNTIF(AO84:AQ84,"Up")=3,"Momentum","No")</f>
        <v>Momentum</v>
      </c>
      <c r="AR85" s="238" t="str">
        <f t="shared" ref="AR85" si="788">IF(COUNTIF(AP84:AR84,"Up")=3,"Momentum","No")</f>
        <v>Momentum</v>
      </c>
      <c r="AS85" s="238" t="str">
        <f t="shared" ref="AS85" si="789">IF(COUNTIF(AQ84:AS84,"Up")=3,"Momentum","No")</f>
        <v>Momentum</v>
      </c>
      <c r="AT85" s="238" t="str">
        <f t="shared" ref="AT85" si="790">IF(COUNTIF(AR84:AT84,"Up")=3,"Momentum","No")</f>
        <v>Momentum</v>
      </c>
      <c r="AU85" s="238" t="str">
        <f t="shared" ref="AU85" si="791">IF(COUNTIF(AS84:AU84,"Up")=3,"Momentum","No")</f>
        <v>Momentum</v>
      </c>
      <c r="AV85" s="238" t="str">
        <f t="shared" ref="AV85" si="792">IF(COUNTIF(AT84:AV84,"Up")=3,"Momentum","No")</f>
        <v>Momentum</v>
      </c>
      <c r="AW85" s="238" t="str">
        <f t="shared" ref="AW85" si="793">IF(COUNTIF(AU84:AW84,"Up")=3,"Momentum","No")</f>
        <v>Momentum</v>
      </c>
      <c r="AX85" s="238" t="str">
        <f t="shared" ref="AX85" si="794">IF(COUNTIF(AV84:AX84,"Up")=3,"Momentum","No")</f>
        <v>Momentum</v>
      </c>
      <c r="AY85" s="238" t="str">
        <f t="shared" ref="AY85" si="795">IF(COUNTIF(AW84:AY84,"Up")=3,"Momentum","No")</f>
        <v>Momentum</v>
      </c>
      <c r="AZ85" s="238" t="str">
        <f t="shared" ref="AZ85" si="796">IF(COUNTIF(AX84:AZ84,"Up")=3,"Momentum","No")</f>
        <v>Momentum</v>
      </c>
      <c r="BA85" s="238" t="str">
        <f t="shared" ref="BA85" si="797">IF(COUNTIF(AY84:BA84,"Up")=3,"Momentum","No")</f>
        <v>Momentum</v>
      </c>
      <c r="BB85" s="238" t="str">
        <f t="shared" ref="BB85" si="798">IF(COUNTIF(AZ84:BB84,"Up")=3,"Momentum","No")</f>
        <v>Momentum</v>
      </c>
    </row>
    <row r="86" spans="1:54" x14ac:dyDescent="0.3">
      <c r="A86" t="s">
        <v>678</v>
      </c>
      <c r="G86" s="238">
        <f t="shared" ref="G86:BB86" si="799">IF(G84="Down",0,IF(AND(G84="Up",G85="No"),$Q$3/3,IF(AND(G84="Up",G85="Partial"),$Q$3/3*2,IF(AND(G84="Up",G85="Momentum"),$Q$3,0))))</f>
        <v>0</v>
      </c>
      <c r="H86" s="238">
        <f t="shared" si="799"/>
        <v>0</v>
      </c>
      <c r="I86" s="238">
        <f t="shared" si="799"/>
        <v>0</v>
      </c>
      <c r="J86" s="238">
        <f t="shared" si="799"/>
        <v>0</v>
      </c>
      <c r="K86" s="238">
        <f t="shared" si="799"/>
        <v>0</v>
      </c>
      <c r="L86" s="238">
        <f t="shared" si="799"/>
        <v>1.6666666666666667</v>
      </c>
      <c r="M86" s="238">
        <f t="shared" si="799"/>
        <v>1.6666666666666667</v>
      </c>
      <c r="N86" s="238">
        <f t="shared" si="799"/>
        <v>5</v>
      </c>
      <c r="O86" s="238">
        <f t="shared" si="799"/>
        <v>5</v>
      </c>
      <c r="P86" s="238">
        <f t="shared" si="799"/>
        <v>5</v>
      </c>
      <c r="Q86" s="238">
        <f t="shared" si="799"/>
        <v>5</v>
      </c>
      <c r="R86" s="238">
        <f t="shared" si="799"/>
        <v>5</v>
      </c>
      <c r="S86" s="238">
        <f t="shared" si="799"/>
        <v>5</v>
      </c>
      <c r="T86" s="238">
        <f t="shared" si="799"/>
        <v>5</v>
      </c>
      <c r="U86" s="238">
        <f t="shared" si="799"/>
        <v>0</v>
      </c>
      <c r="V86" s="238">
        <f t="shared" si="799"/>
        <v>0</v>
      </c>
      <c r="W86" s="238">
        <f t="shared" si="799"/>
        <v>0</v>
      </c>
      <c r="X86" s="238">
        <f t="shared" si="799"/>
        <v>0</v>
      </c>
      <c r="Y86" s="238">
        <f t="shared" si="799"/>
        <v>1.6666666666666667</v>
      </c>
      <c r="Z86" s="238">
        <f t="shared" si="799"/>
        <v>1.6666666666666667</v>
      </c>
      <c r="AA86" s="238">
        <f t="shared" si="799"/>
        <v>5</v>
      </c>
      <c r="AB86" s="238">
        <f t="shared" si="799"/>
        <v>5</v>
      </c>
      <c r="AC86" s="238">
        <f t="shared" si="799"/>
        <v>0</v>
      </c>
      <c r="AD86" s="238">
        <f t="shared" si="799"/>
        <v>0</v>
      </c>
      <c r="AE86" s="238">
        <f t="shared" si="799"/>
        <v>0</v>
      </c>
      <c r="AF86" s="238">
        <f t="shared" si="799"/>
        <v>0</v>
      </c>
      <c r="AG86" s="238">
        <f t="shared" si="799"/>
        <v>0</v>
      </c>
      <c r="AH86" s="238">
        <f t="shared" si="799"/>
        <v>1.6666666666666667</v>
      </c>
      <c r="AI86" s="238">
        <f t="shared" si="799"/>
        <v>1.6666666666666667</v>
      </c>
      <c r="AJ86" s="238">
        <f t="shared" si="799"/>
        <v>5</v>
      </c>
      <c r="AK86" s="238">
        <f t="shared" si="799"/>
        <v>0</v>
      </c>
      <c r="AL86" s="238">
        <f t="shared" si="799"/>
        <v>0</v>
      </c>
      <c r="AM86" s="238">
        <f t="shared" si="799"/>
        <v>0</v>
      </c>
      <c r="AN86" s="238">
        <f t="shared" si="799"/>
        <v>1.6666666666666667</v>
      </c>
      <c r="AO86" s="238">
        <f t="shared" si="799"/>
        <v>1.6666666666666667</v>
      </c>
      <c r="AP86" s="238">
        <f t="shared" si="799"/>
        <v>5</v>
      </c>
      <c r="AQ86" s="238">
        <f t="shared" si="799"/>
        <v>5</v>
      </c>
      <c r="AR86" s="238">
        <f t="shared" si="799"/>
        <v>5</v>
      </c>
      <c r="AS86" s="238">
        <f t="shared" si="799"/>
        <v>5</v>
      </c>
      <c r="AT86" s="238">
        <f t="shared" si="799"/>
        <v>5</v>
      </c>
      <c r="AU86" s="238">
        <f t="shared" si="799"/>
        <v>5</v>
      </c>
      <c r="AV86" s="238">
        <f t="shared" si="799"/>
        <v>5</v>
      </c>
      <c r="AW86" s="238">
        <f t="shared" si="799"/>
        <v>5</v>
      </c>
      <c r="AX86" s="238">
        <f t="shared" si="799"/>
        <v>5</v>
      </c>
      <c r="AY86" s="238">
        <f t="shared" si="799"/>
        <v>5</v>
      </c>
      <c r="AZ86" s="238">
        <f t="shared" si="799"/>
        <v>5</v>
      </c>
      <c r="BA86" s="238">
        <f t="shared" si="799"/>
        <v>5</v>
      </c>
      <c r="BB86" s="238">
        <f t="shared" si="799"/>
        <v>5</v>
      </c>
    </row>
    <row r="88" spans="1:54" x14ac:dyDescent="0.3">
      <c r="A88" s="143" t="s">
        <v>728</v>
      </c>
    </row>
    <row r="90" spans="1:54" x14ac:dyDescent="0.3">
      <c r="A90" t="s">
        <v>730</v>
      </c>
      <c r="B90" s="239">
        <f>Summary!G18</f>
        <v>219.21991999999997</v>
      </c>
      <c r="C90" s="239">
        <f>Summary!H18</f>
        <v>228.31071</v>
      </c>
      <c r="D90" s="239">
        <f>Summary!I18</f>
        <v>249.59349999999998</v>
      </c>
      <c r="E90" s="239">
        <f>Summary!J18</f>
        <v>642.85216030113133</v>
      </c>
      <c r="F90" s="239">
        <f>Summary!K18</f>
        <v>642.87740076217096</v>
      </c>
      <c r="G90" s="239">
        <f>Summary!L18</f>
        <v>639.47422153248704</v>
      </c>
      <c r="H90" s="239">
        <f>Summary!M18</f>
        <v>649.54282095680446</v>
      </c>
      <c r="I90" s="239">
        <f>Summary!N18</f>
        <v>654.25742855504325</v>
      </c>
      <c r="J90" s="239">
        <f>Summary!O18</f>
        <v>656.41457851721532</v>
      </c>
      <c r="K90" s="239">
        <f>Summary!P18</f>
        <v>675.36787526639228</v>
      </c>
      <c r="L90" s="239">
        <f>Summary!Q18</f>
        <v>672.87987394896368</v>
      </c>
      <c r="M90" s="239">
        <f>Summary!R18</f>
        <v>698.14175072179717</v>
      </c>
      <c r="N90" s="239">
        <f>Summary!S18</f>
        <v>684.78624039382282</v>
      </c>
      <c r="O90" s="239">
        <f>Summary!T18</f>
        <v>684.76310831046442</v>
      </c>
      <c r="P90" s="239">
        <f>Summary!U18</f>
        <v>743.67413934555884</v>
      </c>
      <c r="Q90" s="239">
        <f>Summary!V18</f>
        <v>743.41080402724674</v>
      </c>
      <c r="R90" s="239">
        <f>Summary!W18</f>
        <v>740.63368883582484</v>
      </c>
      <c r="S90" s="239">
        <f>Summary!X18</f>
        <v>779.01996236604759</v>
      </c>
      <c r="T90" s="239">
        <f>Summary!Y18</f>
        <v>775.33797977707593</v>
      </c>
      <c r="U90" s="239">
        <f>Summary!Z18</f>
        <v>844.69436589085637</v>
      </c>
      <c r="V90" s="239">
        <f>Summary!AA18</f>
        <v>812.88312896494892</v>
      </c>
      <c r="W90" s="239">
        <f>Summary!AB18</f>
        <v>807.696813638295</v>
      </c>
      <c r="X90" s="239">
        <f>Summary!AC18</f>
        <v>871.95598153165611</v>
      </c>
      <c r="Y90" s="239">
        <f>Summary!AD18</f>
        <v>883.09690138734504</v>
      </c>
      <c r="Z90" s="239">
        <f>Summary!AE18</f>
        <v>934.37251813475439</v>
      </c>
      <c r="AA90" s="239">
        <f>Summary!AF18</f>
        <v>949.11272843056156</v>
      </c>
      <c r="AB90" s="239">
        <f>Summary!AG18</f>
        <v>991.21287418263501</v>
      </c>
      <c r="AC90" s="239">
        <f>Summary!AH18</f>
        <v>990.64592230331641</v>
      </c>
      <c r="AD90" s="239">
        <f>Summary!AI18</f>
        <v>1077.0888411819988</v>
      </c>
      <c r="AE90" s="239">
        <f>Summary!AJ18</f>
        <v>1078.4701048557088</v>
      </c>
      <c r="AF90" s="239">
        <f>Summary!AK18</f>
        <v>1073.5684509334124</v>
      </c>
      <c r="AG90" s="239">
        <f>Summary!AL18</f>
        <v>1196.7098429450923</v>
      </c>
      <c r="AH90" s="239">
        <f>Summary!AM18</f>
        <v>1130.2709586181063</v>
      </c>
      <c r="AI90" s="239">
        <f>Summary!AN18</f>
        <v>1219.1032922439745</v>
      </c>
      <c r="AJ90" s="239">
        <f>Summary!AO18</f>
        <v>1236.4774228664237</v>
      </c>
      <c r="AK90" s="239">
        <f>Summary!AP18</f>
        <v>1214.8649883539385</v>
      </c>
      <c r="AL90" s="239">
        <f>Summary!AQ18</f>
        <v>1286.031332224926</v>
      </c>
      <c r="AM90" s="239">
        <f>Summary!AR18</f>
        <v>1304.207816274539</v>
      </c>
      <c r="AN90" s="239">
        <f>Summary!AS18</f>
        <v>1410.4844717825781</v>
      </c>
      <c r="AO90" s="239">
        <f>Summary!AT18</f>
        <v>1377.1011132575798</v>
      </c>
      <c r="AP90" s="239">
        <f>Summary!AU18</f>
        <v>1418.0794112402775</v>
      </c>
      <c r="AQ90" s="239">
        <f>Summary!AV18</f>
        <v>1442.3087874688179</v>
      </c>
      <c r="AR90" s="239">
        <f>Summary!AW18</f>
        <v>1474.4169380393728</v>
      </c>
      <c r="AS90" s="239">
        <f>Summary!AX18</f>
        <v>1506.5983960556248</v>
      </c>
      <c r="AT90" s="239">
        <f>Summary!AY18</f>
        <v>1506.7722196997267</v>
      </c>
      <c r="AU90" s="239">
        <f>Summary!AZ18</f>
        <v>1539.0246629672838</v>
      </c>
      <c r="AV90" s="239">
        <f>Summary!BA18</f>
        <v>1578.4166699084783</v>
      </c>
      <c r="AW90" s="239">
        <f>Summary!BB18</f>
        <v>1622.1231984662957</v>
      </c>
      <c r="AX90" s="239">
        <f>Summary!BC18</f>
        <v>1676.83244421528</v>
      </c>
      <c r="AY90" s="239">
        <f>Summary!BD18</f>
        <v>1735.1982450878777</v>
      </c>
      <c r="AZ90" s="239">
        <f>Summary!BE18</f>
        <v>1793.642063619807</v>
      </c>
      <c r="BA90" s="239">
        <f>Summary!BF18</f>
        <v>1856.3349800805545</v>
      </c>
      <c r="BB90" s="239">
        <f>Summary!BG18</f>
        <v>1920.6143829065156</v>
      </c>
    </row>
    <row r="91" spans="1:54" x14ac:dyDescent="0.3">
      <c r="A91" t="s">
        <v>681</v>
      </c>
      <c r="G91" s="239">
        <f t="shared" ref="G91" si="800">SUM(E90:G90)-SUM(B90:D90)</f>
        <v>1228.0796525957894</v>
      </c>
      <c r="H91" s="239">
        <f t="shared" ref="H91" si="801">SUM(F90:H90)-SUM(C90:E90)</f>
        <v>811.13807295033121</v>
      </c>
      <c r="I91" s="239">
        <f t="shared" ref="I91" si="802">SUM(G90:I90)-SUM(D90:F90)</f>
        <v>407.95140998103261</v>
      </c>
      <c r="J91" s="239">
        <f t="shared" ref="J91" si="803">SUM(H90:J90)-SUM(E90:G90)</f>
        <v>35.011045433273694</v>
      </c>
      <c r="K91" s="239">
        <f t="shared" ref="K91" si="804">SUM(I90:K90)-SUM(F90:H90)</f>
        <v>54.145439087188379</v>
      </c>
      <c r="L91" s="239">
        <f t="shared" ref="L91" si="805">SUM(J90:L90)-SUM(G90:I90)</f>
        <v>61.387856688236525</v>
      </c>
      <c r="M91" s="239">
        <f t="shared" ref="M91" si="806">SUM(K90:M90)-SUM(H90:J90)</f>
        <v>86.174671908090204</v>
      </c>
      <c r="N91" s="239">
        <f t="shared" ref="N91" si="807">SUM(L90:N90)-SUM(I90:K90)</f>
        <v>69.767982725933052</v>
      </c>
      <c r="O91" s="239">
        <f t="shared" ref="O91" si="808">SUM(M90:O90)-SUM(J90:L90)</f>
        <v>63.028771693512908</v>
      </c>
      <c r="P91" s="239">
        <f t="shared" ref="P91" si="809">SUM(N90:P90)-SUM(K90:M90)</f>
        <v>66.833988112693078</v>
      </c>
      <c r="Q91" s="239">
        <f t="shared" ref="Q91" si="810">SUM(O90:Q90)-SUM(L90:N90)</f>
        <v>116.04018661868622</v>
      </c>
      <c r="R91" s="239">
        <f t="shared" ref="R91" si="811">SUM(P90:R90)-SUM(M90:O90)</f>
        <v>160.02753278254613</v>
      </c>
      <c r="S91" s="239">
        <f t="shared" ref="S91" si="812">SUM(Q90:S90)-SUM(N90:P90)</f>
        <v>149.84096717927287</v>
      </c>
      <c r="T91" s="239">
        <f t="shared" ref="T91" si="813">SUM(R90:T90)-SUM(O90:Q90)</f>
        <v>123.14357929567814</v>
      </c>
      <c r="U91" s="239">
        <f t="shared" ref="U91" si="814">SUM(S90:U90)-SUM(P90:R90)</f>
        <v>171.33367582534947</v>
      </c>
      <c r="V91" s="239">
        <f t="shared" ref="V91" si="815">SUM(T90:V90)-SUM(Q90:S90)</f>
        <v>169.85101940376217</v>
      </c>
      <c r="W91" s="239">
        <f t="shared" ref="W91" si="816">SUM(U90:W90)-SUM(R90:T90)</f>
        <v>170.28267751515205</v>
      </c>
      <c r="X91" s="239">
        <f t="shared" ref="X91" si="817">SUM(V90:X90)-SUM(S90:U90)</f>
        <v>93.483616100920244</v>
      </c>
      <c r="Y91" s="239">
        <f t="shared" ref="Y91" si="818">SUM(W90:Y90)-SUM(T90:V90)</f>
        <v>129.83422192441503</v>
      </c>
      <c r="Z91" s="239">
        <f t="shared" ref="Z91" si="819">SUM(X90:Z90)-SUM(U90:W90)</f>
        <v>224.15109255965535</v>
      </c>
      <c r="AA91" s="239">
        <f t="shared" ref="AA91" si="820">SUM(Y90:AA90)-SUM(V90:X90)</f>
        <v>274.04622381776107</v>
      </c>
      <c r="AB91" s="239">
        <f t="shared" ref="AB91" si="821">SUM(Z90:AB90)-SUM(W90:Y90)</f>
        <v>311.9484241906548</v>
      </c>
      <c r="AC91" s="239">
        <f t="shared" ref="AC91" si="822">SUM(AA90:AC90)-SUM(X90:Z90)</f>
        <v>241.54612386275721</v>
      </c>
      <c r="AD91" s="239">
        <f t="shared" ref="AD91" si="823">SUM(AB90:AD90)-SUM(Y90:AA90)</f>
        <v>292.36548971528919</v>
      </c>
      <c r="AE91" s="239">
        <f t="shared" ref="AE91" si="824">SUM(AC90:AE90)-SUM(Z90:AB90)</f>
        <v>271.50674759307276</v>
      </c>
      <c r="AF91" s="239">
        <f t="shared" ref="AF91" si="825">SUM(AD90:AF90)-SUM(AA90:AC90)</f>
        <v>298.15587205460724</v>
      </c>
      <c r="AG91" s="239">
        <f t="shared" ref="AG91" si="826">SUM(AE90:AG90)-SUM(AB90:AD90)</f>
        <v>289.80076106626348</v>
      </c>
      <c r="AH91" s="239">
        <f t="shared" ref="AH91" si="827">SUM(AF90:AH90)-SUM(AC90:AE90)</f>
        <v>254.34438415558725</v>
      </c>
      <c r="AI91" s="239">
        <f t="shared" ref="AI91" si="828">SUM(AG90:AI90)-SUM(AD90:AF90)</f>
        <v>316.9566968360532</v>
      </c>
      <c r="AJ91" s="239">
        <f t="shared" ref="AJ91" si="829">SUM(AH90:AJ90)-SUM(AE90:AG90)</f>
        <v>237.10327499429059</v>
      </c>
      <c r="AK91" s="239">
        <f>SUM(AI90:AK90)-SUM(AF90:AH90)</f>
        <v>269.89645096772529</v>
      </c>
      <c r="AL91" s="239">
        <f t="shared" ref="AL91" si="830">SUM(AJ90:AL90)-SUM(AG90:AI90)</f>
        <v>191.2896496381145</v>
      </c>
      <c r="AM91" s="239">
        <f t="shared" ref="AM91" si="831">SUM(AK90:AM90)-SUM(AH90:AJ90)</f>
        <v>219.2524631248989</v>
      </c>
      <c r="AN91" s="239">
        <f t="shared" ref="AN91" si="832">SUM(AL90:AN90)-SUM(AI90:AK90)</f>
        <v>330.27791681770668</v>
      </c>
      <c r="AO91" s="239">
        <f t="shared" ref="AO91" si="833">SUM(AM90:AO90)-SUM(AJ90:AL90)</f>
        <v>354.41965786940909</v>
      </c>
      <c r="AP91" s="239">
        <f t="shared" ref="AP91" si="834">SUM(AN90:AP90)-SUM(AK90:AM90)</f>
        <v>400.56085942703157</v>
      </c>
      <c r="AQ91" s="239">
        <f t="shared" ref="AQ91" si="835">SUM(AO90:AQ90)-SUM(AL90:AN90)</f>
        <v>236.76569168463175</v>
      </c>
      <c r="AR91" s="239">
        <f t="shared" ref="AR91" si="836">SUM(AP90:AR90)-SUM(AM90:AO90)</f>
        <v>243.01173543377081</v>
      </c>
      <c r="AS91" s="239">
        <f t="shared" ref="AS91" si="837">SUM(AQ90:AS90)-SUM(AN90:AP90)</f>
        <v>217.65912528338049</v>
      </c>
      <c r="AT91" s="239">
        <f t="shared" ref="AT91" si="838">SUM(AR90:AT90)-SUM(AO90:AQ90)</f>
        <v>250.29824182804896</v>
      </c>
      <c r="AU91" s="239">
        <f t="shared" ref="AU91" si="839">SUM(AS90:AU90)-SUM(AP90:AR90)</f>
        <v>217.59014197416764</v>
      </c>
      <c r="AV91" s="239">
        <f t="shared" ref="AV91" si="840">SUM(AT90:AV90)-SUM(AQ90:AS90)</f>
        <v>200.88943101167297</v>
      </c>
      <c r="AW91" s="239">
        <f t="shared" ref="AW91" si="841">SUM(AU90:AW90)-SUM(AR90:AT90)</f>
        <v>251.77697754733344</v>
      </c>
      <c r="AX91" s="239">
        <f t="shared" ref="AX91" si="842">SUM(AV90:AX90)-SUM(AS90:AU90)</f>
        <v>324.97703386741887</v>
      </c>
      <c r="AY91" s="239">
        <f t="shared" ref="AY91" si="843">SUM(AW90:AY90)-SUM(AT90:AV90)</f>
        <v>409.94033519396453</v>
      </c>
      <c r="AZ91" s="239">
        <f t="shared" ref="AZ91" si="844">SUM(AX90:AZ90)-SUM(AU90:AW90)</f>
        <v>466.10822158090741</v>
      </c>
      <c r="BA91" s="239">
        <f t="shared" ref="BA91" si="845">SUM(AY90:BA90)-SUM(AV90:AX90)</f>
        <v>507.80297619818521</v>
      </c>
      <c r="BB91" s="239">
        <f t="shared" ref="BB91" si="846">SUM(AZ90:BB90)-SUM(AW90:AY90)</f>
        <v>536.43753883742465</v>
      </c>
    </row>
    <row r="92" spans="1:54" x14ac:dyDescent="0.3">
      <c r="A92" t="s">
        <v>680</v>
      </c>
      <c r="G92" s="437" t="str">
        <f t="shared" ref="G92:BB92" si="847">IF(G91&gt;0,"Up","Down")</f>
        <v>Up</v>
      </c>
      <c r="H92" s="437" t="str">
        <f t="shared" si="847"/>
        <v>Up</v>
      </c>
      <c r="I92" s="437" t="str">
        <f t="shared" si="847"/>
        <v>Up</v>
      </c>
      <c r="J92" s="437" t="str">
        <f t="shared" si="847"/>
        <v>Up</v>
      </c>
      <c r="K92" s="437" t="str">
        <f t="shared" si="847"/>
        <v>Up</v>
      </c>
      <c r="L92" s="437" t="str">
        <f t="shared" si="847"/>
        <v>Up</v>
      </c>
      <c r="M92" s="437" t="str">
        <f t="shared" si="847"/>
        <v>Up</v>
      </c>
      <c r="N92" s="437" t="str">
        <f t="shared" si="847"/>
        <v>Up</v>
      </c>
      <c r="O92" s="437" t="str">
        <f t="shared" si="847"/>
        <v>Up</v>
      </c>
      <c r="P92" s="437" t="str">
        <f t="shared" si="847"/>
        <v>Up</v>
      </c>
      <c r="Q92" s="437" t="str">
        <f t="shared" si="847"/>
        <v>Up</v>
      </c>
      <c r="R92" s="437" t="str">
        <f t="shared" si="847"/>
        <v>Up</v>
      </c>
      <c r="S92" s="437" t="str">
        <f t="shared" si="847"/>
        <v>Up</v>
      </c>
      <c r="T92" s="437" t="str">
        <f t="shared" si="847"/>
        <v>Up</v>
      </c>
      <c r="U92" s="437" t="str">
        <f t="shared" si="847"/>
        <v>Up</v>
      </c>
      <c r="V92" s="437" t="str">
        <f t="shared" si="847"/>
        <v>Up</v>
      </c>
      <c r="W92" s="437" t="str">
        <f t="shared" si="847"/>
        <v>Up</v>
      </c>
      <c r="X92" s="437" t="str">
        <f t="shared" si="847"/>
        <v>Up</v>
      </c>
      <c r="Y92" s="437" t="str">
        <f t="shared" si="847"/>
        <v>Up</v>
      </c>
      <c r="Z92" s="437" t="str">
        <f t="shared" si="847"/>
        <v>Up</v>
      </c>
      <c r="AA92" s="437" t="str">
        <f t="shared" si="847"/>
        <v>Up</v>
      </c>
      <c r="AB92" s="437" t="str">
        <f t="shared" si="847"/>
        <v>Up</v>
      </c>
      <c r="AC92" s="437" t="str">
        <f t="shared" si="847"/>
        <v>Up</v>
      </c>
      <c r="AD92" s="437" t="str">
        <f t="shared" si="847"/>
        <v>Up</v>
      </c>
      <c r="AE92" s="437" t="str">
        <f t="shared" si="847"/>
        <v>Up</v>
      </c>
      <c r="AF92" s="437" t="str">
        <f t="shared" si="847"/>
        <v>Up</v>
      </c>
      <c r="AG92" s="437" t="str">
        <f t="shared" si="847"/>
        <v>Up</v>
      </c>
      <c r="AH92" s="437" t="str">
        <f t="shared" si="847"/>
        <v>Up</v>
      </c>
      <c r="AI92" s="437" t="str">
        <f t="shared" si="847"/>
        <v>Up</v>
      </c>
      <c r="AJ92" s="437" t="str">
        <f t="shared" si="847"/>
        <v>Up</v>
      </c>
      <c r="AK92" s="437" t="str">
        <f t="shared" si="847"/>
        <v>Up</v>
      </c>
      <c r="AL92" s="437" t="str">
        <f t="shared" si="847"/>
        <v>Up</v>
      </c>
      <c r="AM92" s="437" t="str">
        <f t="shared" si="847"/>
        <v>Up</v>
      </c>
      <c r="AN92" s="437" t="str">
        <f t="shared" si="847"/>
        <v>Up</v>
      </c>
      <c r="AO92" s="437" t="str">
        <f t="shared" si="847"/>
        <v>Up</v>
      </c>
      <c r="AP92" s="437" t="str">
        <f t="shared" si="847"/>
        <v>Up</v>
      </c>
      <c r="AQ92" s="437" t="str">
        <f t="shared" si="847"/>
        <v>Up</v>
      </c>
      <c r="AR92" s="437" t="str">
        <f t="shared" si="847"/>
        <v>Up</v>
      </c>
      <c r="AS92" s="437" t="str">
        <f t="shared" si="847"/>
        <v>Up</v>
      </c>
      <c r="AT92" s="437" t="str">
        <f t="shared" si="847"/>
        <v>Up</v>
      </c>
      <c r="AU92" s="437" t="str">
        <f t="shared" si="847"/>
        <v>Up</v>
      </c>
      <c r="AV92" s="437" t="str">
        <f t="shared" si="847"/>
        <v>Up</v>
      </c>
      <c r="AW92" s="437" t="str">
        <f t="shared" si="847"/>
        <v>Up</v>
      </c>
      <c r="AX92" s="437" t="str">
        <f t="shared" si="847"/>
        <v>Up</v>
      </c>
      <c r="AY92" s="437" t="str">
        <f t="shared" si="847"/>
        <v>Up</v>
      </c>
      <c r="AZ92" s="437" t="str">
        <f t="shared" si="847"/>
        <v>Up</v>
      </c>
      <c r="BA92" s="437" t="str">
        <f t="shared" si="847"/>
        <v>Up</v>
      </c>
      <c r="BB92" s="437" t="str">
        <f t="shared" si="847"/>
        <v>Up</v>
      </c>
    </row>
    <row r="93" spans="1:54" x14ac:dyDescent="0.3">
      <c r="A93" t="s">
        <v>679</v>
      </c>
      <c r="G93" s="238" t="str">
        <f t="shared" ref="G93" si="848">IF(COUNTIF(E92:G92,"Up")=3,"Momentum","No")</f>
        <v>No</v>
      </c>
      <c r="H93" s="238" t="str">
        <f t="shared" ref="H93" si="849">IF(COUNTIF(F92:H92,"Up")=3,"Momentum","No")</f>
        <v>No</v>
      </c>
      <c r="I93" s="238" t="str">
        <f t="shared" ref="I93" si="850">IF(COUNTIF(G92:I92,"Up")=3,"Momentum","No")</f>
        <v>Momentum</v>
      </c>
      <c r="J93" s="238" t="str">
        <f t="shared" ref="J93" si="851">IF(COUNTIF(H92:J92,"Up")=3,"Momentum","No")</f>
        <v>Momentum</v>
      </c>
      <c r="K93" s="238" t="str">
        <f t="shared" ref="K93" si="852">IF(COUNTIF(I92:K92,"Up")=3,"Momentum","No")</f>
        <v>Momentum</v>
      </c>
      <c r="L93" s="238" t="str">
        <f t="shared" ref="L93" si="853">IF(COUNTIF(J92:L92,"Up")=3,"Momentum","No")</f>
        <v>Momentum</v>
      </c>
      <c r="M93" s="238" t="str">
        <f t="shared" ref="M93" si="854">IF(COUNTIF(K92:M92,"Up")=3,"Momentum","No")</f>
        <v>Momentum</v>
      </c>
      <c r="N93" s="238" t="str">
        <f t="shared" ref="N93" si="855">IF(COUNTIF(L92:N92,"Up")=3,"Momentum","No")</f>
        <v>Momentum</v>
      </c>
      <c r="O93" s="238" t="str">
        <f t="shared" ref="O93" si="856">IF(COUNTIF(M92:O92,"Up")=3,"Momentum","No")</f>
        <v>Momentum</v>
      </c>
      <c r="P93" s="238" t="str">
        <f t="shared" ref="P93" si="857">IF(COUNTIF(N92:P92,"Up")=3,"Momentum","No")</f>
        <v>Momentum</v>
      </c>
      <c r="Q93" s="238" t="str">
        <f t="shared" ref="Q93" si="858">IF(COUNTIF(O92:Q92,"Up")=3,"Momentum","No")</f>
        <v>Momentum</v>
      </c>
      <c r="R93" s="238" t="str">
        <f t="shared" ref="R93" si="859">IF(COUNTIF(P92:R92,"Up")=3,"Momentum","No")</f>
        <v>Momentum</v>
      </c>
      <c r="S93" s="238" t="str">
        <f t="shared" ref="S93" si="860">IF(COUNTIF(Q92:S92,"Up")=3,"Momentum","No")</f>
        <v>Momentum</v>
      </c>
      <c r="T93" s="238" t="str">
        <f t="shared" ref="T93" si="861">IF(COUNTIF(R92:T92,"Up")=3,"Momentum","No")</f>
        <v>Momentum</v>
      </c>
      <c r="U93" s="238" t="str">
        <f t="shared" ref="U93" si="862">IF(COUNTIF(S92:U92,"Up")=3,"Momentum","No")</f>
        <v>Momentum</v>
      </c>
      <c r="V93" s="238" t="str">
        <f t="shared" ref="V93" si="863">IF(COUNTIF(T92:V92,"Up")=3,"Momentum","No")</f>
        <v>Momentum</v>
      </c>
      <c r="W93" s="238" t="str">
        <f t="shared" ref="W93" si="864">IF(COUNTIF(U92:W92,"Up")=3,"Momentum","No")</f>
        <v>Momentum</v>
      </c>
      <c r="X93" s="238" t="str">
        <f t="shared" ref="X93" si="865">IF(COUNTIF(V92:X92,"Up")=3,"Momentum","No")</f>
        <v>Momentum</v>
      </c>
      <c r="Y93" s="238" t="str">
        <f t="shared" ref="Y93" si="866">IF(COUNTIF(W92:Y92,"Up")=3,"Momentum","No")</f>
        <v>Momentum</v>
      </c>
      <c r="Z93" s="238" t="str">
        <f t="shared" ref="Z93" si="867">IF(COUNTIF(X92:Z92,"Up")=3,"Momentum","No")</f>
        <v>Momentum</v>
      </c>
      <c r="AA93" s="238" t="str">
        <f t="shared" ref="AA93" si="868">IF(COUNTIF(Y92:AA92,"Up")=3,"Momentum","No")</f>
        <v>Momentum</v>
      </c>
      <c r="AB93" s="238" t="str">
        <f t="shared" ref="AB93" si="869">IF(COUNTIF(Z92:AB92,"Up")=3,"Momentum","No")</f>
        <v>Momentum</v>
      </c>
      <c r="AC93" s="238" t="str">
        <f t="shared" ref="AC93" si="870">IF(COUNTIF(AA92:AC92,"Up")=3,"Momentum","No")</f>
        <v>Momentum</v>
      </c>
      <c r="AD93" s="238" t="str">
        <f t="shared" ref="AD93" si="871">IF(COUNTIF(AB92:AD92,"Up")=3,"Momentum","No")</f>
        <v>Momentum</v>
      </c>
      <c r="AE93" s="238" t="str">
        <f t="shared" ref="AE93" si="872">IF(COUNTIF(AC92:AE92,"Up")=3,"Momentum","No")</f>
        <v>Momentum</v>
      </c>
      <c r="AF93" s="238" t="str">
        <f t="shared" ref="AF93" si="873">IF(COUNTIF(AD92:AF92,"Up")=3,"Momentum","No")</f>
        <v>Momentum</v>
      </c>
      <c r="AG93" s="238" t="str">
        <f t="shared" ref="AG93" si="874">IF(COUNTIF(AE92:AG92,"Up")=3,"Momentum","No")</f>
        <v>Momentum</v>
      </c>
      <c r="AH93" s="238" t="str">
        <f t="shared" ref="AH93" si="875">IF(COUNTIF(AF92:AH92,"Up")=3,"Momentum","No")</f>
        <v>Momentum</v>
      </c>
      <c r="AI93" s="238" t="str">
        <f t="shared" ref="AI93" si="876">IF(COUNTIF(AG92:AI92,"Up")=3,"Momentum","No")</f>
        <v>Momentum</v>
      </c>
      <c r="AJ93" s="238" t="str">
        <f t="shared" ref="AJ93" si="877">IF(COUNTIF(AH92:AJ92,"Up")=3,"Momentum","No")</f>
        <v>Momentum</v>
      </c>
      <c r="AK93" s="238" t="str">
        <f t="shared" ref="AK93" si="878">IF(COUNTIF(AI92:AK92,"Up")=3,"Momentum","No")</f>
        <v>Momentum</v>
      </c>
      <c r="AL93" s="238" t="str">
        <f t="shared" ref="AL93" si="879">IF(COUNTIF(AJ92:AL92,"Up")=3,"Momentum","No")</f>
        <v>Momentum</v>
      </c>
      <c r="AM93" s="238" t="str">
        <f t="shared" ref="AM93" si="880">IF(COUNTIF(AK92:AM92,"Up")=3,"Momentum","No")</f>
        <v>Momentum</v>
      </c>
      <c r="AN93" s="238" t="str">
        <f t="shared" ref="AN93" si="881">IF(COUNTIF(AL92:AN92,"Up")=3,"Momentum","No")</f>
        <v>Momentum</v>
      </c>
      <c r="AO93" s="238" t="str">
        <f t="shared" ref="AO93" si="882">IF(COUNTIF(AM92:AO92,"Up")=3,"Momentum","No")</f>
        <v>Momentum</v>
      </c>
      <c r="AP93" s="238" t="str">
        <f t="shared" ref="AP93" si="883">IF(COUNTIF(AN92:AP92,"Up")=3,"Momentum","No")</f>
        <v>Momentum</v>
      </c>
      <c r="AQ93" s="238" t="str">
        <f t="shared" ref="AQ93" si="884">IF(COUNTIF(AO92:AQ92,"Up")=3,"Momentum","No")</f>
        <v>Momentum</v>
      </c>
      <c r="AR93" s="238" t="str">
        <f t="shared" ref="AR93" si="885">IF(COUNTIF(AP92:AR92,"Up")=3,"Momentum","No")</f>
        <v>Momentum</v>
      </c>
      <c r="AS93" s="238" t="str">
        <f t="shared" ref="AS93" si="886">IF(COUNTIF(AQ92:AS92,"Up")=3,"Momentum","No")</f>
        <v>Momentum</v>
      </c>
      <c r="AT93" s="238" t="str">
        <f t="shared" ref="AT93" si="887">IF(COUNTIF(AR92:AT92,"Up")=3,"Momentum","No")</f>
        <v>Momentum</v>
      </c>
      <c r="AU93" s="238" t="str">
        <f t="shared" ref="AU93" si="888">IF(COUNTIF(AS92:AU92,"Up")=3,"Momentum","No")</f>
        <v>Momentum</v>
      </c>
      <c r="AV93" s="238" t="str">
        <f t="shared" ref="AV93" si="889">IF(COUNTIF(AT92:AV92,"Up")=3,"Momentum","No")</f>
        <v>Momentum</v>
      </c>
      <c r="AW93" s="238" t="str">
        <f t="shared" ref="AW93" si="890">IF(COUNTIF(AU92:AW92,"Up")=3,"Momentum","No")</f>
        <v>Momentum</v>
      </c>
      <c r="AX93" s="238" t="str">
        <f t="shared" ref="AX93" si="891">IF(COUNTIF(AV92:AX92,"Up")=3,"Momentum","No")</f>
        <v>Momentum</v>
      </c>
      <c r="AY93" s="238" t="str">
        <f t="shared" ref="AY93" si="892">IF(COUNTIF(AW92:AY92,"Up")=3,"Momentum","No")</f>
        <v>Momentum</v>
      </c>
      <c r="AZ93" s="238" t="str">
        <f t="shared" ref="AZ93" si="893">IF(COUNTIF(AX92:AZ92,"Up")=3,"Momentum","No")</f>
        <v>Momentum</v>
      </c>
      <c r="BA93" s="238" t="str">
        <f t="shared" ref="BA93" si="894">IF(COUNTIF(AY92:BA92,"Up")=3,"Momentum","No")</f>
        <v>Momentum</v>
      </c>
      <c r="BB93" s="238" t="str">
        <f t="shared" ref="BB93" si="895">IF(COUNTIF(AZ92:BB92,"Up")=3,"Momentum","No")</f>
        <v>Momentum</v>
      </c>
    </row>
    <row r="94" spans="1:54" x14ac:dyDescent="0.3">
      <c r="A94" t="s">
        <v>678</v>
      </c>
      <c r="G94" s="238">
        <f>IF(G92="Down",0,IF(AND(G92="Up",G93="No"),$S$3/3,IF(AND(G92="Up",G93="Partial"),$S$3/3*2,IF(AND(G92="Up",G93="Momentum"),$S$3,0))))</f>
        <v>5</v>
      </c>
      <c r="H94" s="238">
        <f t="shared" ref="H94:BB94" si="896">IF(H92="Down",0,IF(AND(H92="Up",H93="No"),$S$3/3,IF(AND(H92="Up",H93="Partial"),$S$3/3*2,IF(AND(H92="Up",H93="Momentum"),$S$3,0))))</f>
        <v>5</v>
      </c>
      <c r="I94" s="238">
        <f t="shared" si="896"/>
        <v>15</v>
      </c>
      <c r="J94" s="238">
        <f t="shared" si="896"/>
        <v>15</v>
      </c>
      <c r="K94" s="238">
        <f t="shared" si="896"/>
        <v>15</v>
      </c>
      <c r="L94" s="238">
        <f t="shared" si="896"/>
        <v>15</v>
      </c>
      <c r="M94" s="238">
        <f t="shared" si="896"/>
        <v>15</v>
      </c>
      <c r="N94" s="238">
        <f t="shared" si="896"/>
        <v>15</v>
      </c>
      <c r="O94" s="238">
        <f t="shared" si="896"/>
        <v>15</v>
      </c>
      <c r="P94" s="238">
        <f t="shared" si="896"/>
        <v>15</v>
      </c>
      <c r="Q94" s="238">
        <f t="shared" si="896"/>
        <v>15</v>
      </c>
      <c r="R94" s="238">
        <f t="shared" si="896"/>
        <v>15</v>
      </c>
      <c r="S94" s="238">
        <f t="shared" si="896"/>
        <v>15</v>
      </c>
      <c r="T94" s="238">
        <f t="shared" si="896"/>
        <v>15</v>
      </c>
      <c r="U94" s="238">
        <f t="shared" si="896"/>
        <v>15</v>
      </c>
      <c r="V94" s="238">
        <f t="shared" si="896"/>
        <v>15</v>
      </c>
      <c r="W94" s="238">
        <f t="shared" si="896"/>
        <v>15</v>
      </c>
      <c r="X94" s="238">
        <f t="shared" si="896"/>
        <v>15</v>
      </c>
      <c r="Y94" s="238">
        <f t="shared" si="896"/>
        <v>15</v>
      </c>
      <c r="Z94" s="238">
        <f t="shared" si="896"/>
        <v>15</v>
      </c>
      <c r="AA94" s="238">
        <f t="shared" si="896"/>
        <v>15</v>
      </c>
      <c r="AB94" s="238">
        <f t="shared" si="896"/>
        <v>15</v>
      </c>
      <c r="AC94" s="238">
        <f t="shared" si="896"/>
        <v>15</v>
      </c>
      <c r="AD94" s="238">
        <f t="shared" si="896"/>
        <v>15</v>
      </c>
      <c r="AE94" s="238">
        <f t="shared" si="896"/>
        <v>15</v>
      </c>
      <c r="AF94" s="238">
        <f t="shared" si="896"/>
        <v>15</v>
      </c>
      <c r="AG94" s="238">
        <f t="shared" si="896"/>
        <v>15</v>
      </c>
      <c r="AH94" s="238">
        <f t="shared" si="896"/>
        <v>15</v>
      </c>
      <c r="AI94" s="238">
        <f t="shared" si="896"/>
        <v>15</v>
      </c>
      <c r="AJ94" s="238">
        <f t="shared" si="896"/>
        <v>15</v>
      </c>
      <c r="AK94" s="238">
        <f t="shared" si="896"/>
        <v>15</v>
      </c>
      <c r="AL94" s="238">
        <f t="shared" si="896"/>
        <v>15</v>
      </c>
      <c r="AM94" s="238">
        <f t="shared" si="896"/>
        <v>15</v>
      </c>
      <c r="AN94" s="238">
        <f t="shared" si="896"/>
        <v>15</v>
      </c>
      <c r="AO94" s="238">
        <f t="shared" si="896"/>
        <v>15</v>
      </c>
      <c r="AP94" s="238">
        <f t="shared" si="896"/>
        <v>15</v>
      </c>
      <c r="AQ94" s="238">
        <f t="shared" si="896"/>
        <v>15</v>
      </c>
      <c r="AR94" s="238">
        <f t="shared" si="896"/>
        <v>15</v>
      </c>
      <c r="AS94" s="238">
        <f t="shared" si="896"/>
        <v>15</v>
      </c>
      <c r="AT94" s="238">
        <f t="shared" si="896"/>
        <v>15</v>
      </c>
      <c r="AU94" s="238">
        <f t="shared" si="896"/>
        <v>15</v>
      </c>
      <c r="AV94" s="238">
        <f t="shared" si="896"/>
        <v>15</v>
      </c>
      <c r="AW94" s="238">
        <f t="shared" si="896"/>
        <v>15</v>
      </c>
      <c r="AX94" s="238">
        <f t="shared" si="896"/>
        <v>15</v>
      </c>
      <c r="AY94" s="238">
        <f t="shared" si="896"/>
        <v>15</v>
      </c>
      <c r="AZ94" s="238">
        <f t="shared" si="896"/>
        <v>15</v>
      </c>
      <c r="BA94" s="238">
        <f t="shared" si="896"/>
        <v>15</v>
      </c>
      <c r="BB94" s="238">
        <f t="shared" si="896"/>
        <v>15</v>
      </c>
    </row>
    <row r="97" spans="1:54" ht="17.399999999999999" x14ac:dyDescent="0.3">
      <c r="A97" s="461" t="s">
        <v>731</v>
      </c>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c r="AA97" s="462"/>
      <c r="AB97" s="462"/>
      <c r="AC97" s="462"/>
      <c r="AD97" s="462"/>
      <c r="AE97" s="462"/>
      <c r="AF97" s="462"/>
      <c r="AG97" s="462"/>
      <c r="AH97" s="462"/>
      <c r="AI97" s="462"/>
      <c r="AJ97" s="462"/>
      <c r="AK97" s="462"/>
      <c r="AL97" s="462"/>
      <c r="AM97" s="462"/>
      <c r="AN97" s="462"/>
      <c r="AO97" s="462"/>
      <c r="AP97" s="462"/>
      <c r="AQ97" s="462"/>
      <c r="AR97" s="462"/>
      <c r="AS97" s="462"/>
      <c r="AT97" s="462"/>
      <c r="AU97" s="462"/>
      <c r="AV97" s="462"/>
      <c r="AW97" s="462"/>
      <c r="AX97" s="462"/>
      <c r="AY97" s="462"/>
      <c r="AZ97" s="462"/>
      <c r="BA97" s="462"/>
      <c r="BB97" s="462"/>
    </row>
    <row r="98" spans="1:54" x14ac:dyDescent="0.3">
      <c r="A98" s="453" t="s">
        <v>426</v>
      </c>
      <c r="B98" s="454">
        <f>B23</f>
        <v>0</v>
      </c>
      <c r="C98" s="454">
        <f t="shared" ref="C98:F98" si="897">C23</f>
        <v>0</v>
      </c>
      <c r="D98" s="454">
        <f t="shared" si="897"/>
        <v>0</v>
      </c>
      <c r="E98" s="454">
        <f t="shared" si="897"/>
        <v>56.773970854367079</v>
      </c>
      <c r="F98" s="454">
        <f t="shared" si="897"/>
        <v>59.067999061473486</v>
      </c>
      <c r="G98" s="454">
        <f>G23</f>
        <v>60.003222591362118</v>
      </c>
      <c r="H98" s="454">
        <f t="shared" ref="H98:BB98" si="898">H23</f>
        <v>62.712075831969443</v>
      </c>
      <c r="I98" s="454">
        <f t="shared" si="898"/>
        <v>74.790448760865132</v>
      </c>
      <c r="J98" s="454">
        <f t="shared" si="898"/>
        <v>81.937363057657734</v>
      </c>
      <c r="K98" s="454">
        <f t="shared" si="898"/>
        <v>85.60517690996312</v>
      </c>
      <c r="L98" s="454">
        <f t="shared" si="898"/>
        <v>85.917270419417051</v>
      </c>
      <c r="M98" s="454">
        <f t="shared" si="898"/>
        <v>86.448104815949947</v>
      </c>
      <c r="N98" s="454">
        <f t="shared" si="898"/>
        <v>87.238307119557007</v>
      </c>
      <c r="O98" s="454">
        <f t="shared" si="898"/>
        <v>88.442946279440761</v>
      </c>
      <c r="P98" s="454">
        <f t="shared" si="898"/>
        <v>89.311611518451883</v>
      </c>
      <c r="Q98" s="454">
        <f t="shared" si="898"/>
        <v>91.258023133555056</v>
      </c>
      <c r="R98" s="454">
        <f t="shared" si="898"/>
        <v>91.697353534125554</v>
      </c>
      <c r="S98" s="454">
        <f t="shared" si="898"/>
        <v>92.251660575897205</v>
      </c>
      <c r="T98" s="454">
        <f t="shared" si="898"/>
        <v>94.375570857815376</v>
      </c>
      <c r="U98" s="454">
        <f t="shared" si="898"/>
        <v>97.110180599088991</v>
      </c>
      <c r="V98" s="454">
        <f t="shared" si="898"/>
        <v>99.716327652235776</v>
      </c>
      <c r="W98" s="454">
        <f t="shared" si="898"/>
        <v>101.36507394482318</v>
      </c>
      <c r="X98" s="454">
        <f t="shared" si="898"/>
        <v>102.85435353013101</v>
      </c>
      <c r="Y98" s="454">
        <f t="shared" si="898"/>
        <v>107.70838268653699</v>
      </c>
      <c r="Z98" s="454">
        <f t="shared" si="898"/>
        <v>109.28796877660608</v>
      </c>
      <c r="AA98" s="454">
        <f t="shared" si="898"/>
        <v>110.79738354763039</v>
      </c>
      <c r="AB98" s="454">
        <f t="shared" si="898"/>
        <v>112.06903275188449</v>
      </c>
      <c r="AC98" s="454">
        <f t="shared" si="898"/>
        <v>115.34423437621497</v>
      </c>
      <c r="AD98" s="454">
        <f t="shared" si="898"/>
        <v>121.25316732222015</v>
      </c>
      <c r="AE98" s="454">
        <f t="shared" si="898"/>
        <v>124.85223192241165</v>
      </c>
      <c r="AF98" s="454">
        <f t="shared" si="898"/>
        <v>129.89542498124595</v>
      </c>
      <c r="AG98" s="454">
        <f t="shared" si="898"/>
        <v>132.52036220340111</v>
      </c>
      <c r="AH98" s="454">
        <f t="shared" si="898"/>
        <v>138.48995417799935</v>
      </c>
      <c r="AI98" s="454">
        <f t="shared" si="898"/>
        <v>142.56016738226626</v>
      </c>
      <c r="AJ98" s="454">
        <f t="shared" si="898"/>
        <v>146.42818345793074</v>
      </c>
      <c r="AK98" s="454">
        <f t="shared" si="898"/>
        <v>152.0080417358995</v>
      </c>
      <c r="AL98" s="454">
        <f t="shared" si="898"/>
        <v>154.4243517350784</v>
      </c>
      <c r="AM98" s="454">
        <f t="shared" si="898"/>
        <v>161.2129906617769</v>
      </c>
      <c r="AN98" s="454">
        <f t="shared" si="898"/>
        <v>163.0679948562601</v>
      </c>
      <c r="AO98" s="454">
        <f t="shared" si="898"/>
        <v>167.01398001046445</v>
      </c>
      <c r="AP98" s="454">
        <f t="shared" si="898"/>
        <v>170.13591489156119</v>
      </c>
      <c r="AQ98" s="454">
        <f t="shared" si="898"/>
        <v>173.29527646484766</v>
      </c>
      <c r="AR98" s="454">
        <f t="shared" si="898"/>
        <v>182.42017073803729</v>
      </c>
      <c r="AS98" s="454">
        <f t="shared" si="898"/>
        <v>186.66822470914718</v>
      </c>
      <c r="AT98" s="454">
        <f t="shared" si="898"/>
        <v>191.97989533913776</v>
      </c>
      <c r="AU98" s="454">
        <f t="shared" si="898"/>
        <v>194.68124821473316</v>
      </c>
      <c r="AV98" s="454">
        <f t="shared" si="898"/>
        <v>201.76847308434589</v>
      </c>
      <c r="AW98" s="454">
        <f t="shared" si="898"/>
        <v>209.92753229162946</v>
      </c>
      <c r="AX98" s="454">
        <f t="shared" si="898"/>
        <v>218.63458195707702</v>
      </c>
      <c r="AY98" s="454">
        <f t="shared" si="898"/>
        <v>227.59915846616178</v>
      </c>
      <c r="AZ98" s="454">
        <f t="shared" si="898"/>
        <v>237.18781045216915</v>
      </c>
      <c r="BA98" s="454">
        <f t="shared" si="898"/>
        <v>247.7555949473109</v>
      </c>
      <c r="BB98" s="454">
        <f t="shared" si="898"/>
        <v>259.35226562372384</v>
      </c>
    </row>
    <row r="99" spans="1:54" x14ac:dyDescent="0.3">
      <c r="A99" s="452" t="s">
        <v>680</v>
      </c>
      <c r="B99" s="455">
        <f>B25</f>
        <v>0</v>
      </c>
      <c r="C99" s="455">
        <f t="shared" ref="C99:G101" si="899">C25</f>
        <v>0</v>
      </c>
      <c r="D99" s="455">
        <f t="shared" si="899"/>
        <v>0</v>
      </c>
      <c r="E99" s="455">
        <f t="shared" si="899"/>
        <v>0</v>
      </c>
      <c r="F99" s="455">
        <f t="shared" si="899"/>
        <v>0</v>
      </c>
      <c r="G99" s="455" t="str">
        <f t="shared" si="899"/>
        <v>Up</v>
      </c>
      <c r="H99" s="455" t="str">
        <f t="shared" ref="H99:BB99" si="900">H25</f>
        <v>Up</v>
      </c>
      <c r="I99" s="455" t="str">
        <f t="shared" si="900"/>
        <v>Up</v>
      </c>
      <c r="J99" s="455" t="str">
        <f t="shared" si="900"/>
        <v>Up</v>
      </c>
      <c r="K99" s="455" t="str">
        <f t="shared" si="900"/>
        <v>Up</v>
      </c>
      <c r="L99" s="455" t="str">
        <f t="shared" si="900"/>
        <v>Up</v>
      </c>
      <c r="M99" s="455" t="str">
        <f t="shared" si="900"/>
        <v>Up</v>
      </c>
      <c r="N99" s="455" t="str">
        <f t="shared" si="900"/>
        <v>Up</v>
      </c>
      <c r="O99" s="455" t="str">
        <f t="shared" si="900"/>
        <v>Up</v>
      </c>
      <c r="P99" s="455" t="str">
        <f t="shared" si="900"/>
        <v>Up</v>
      </c>
      <c r="Q99" s="455" t="str">
        <f t="shared" si="900"/>
        <v>Up</v>
      </c>
      <c r="R99" s="455" t="str">
        <f t="shared" si="900"/>
        <v>Up</v>
      </c>
      <c r="S99" s="455" t="str">
        <f t="shared" si="900"/>
        <v>Up</v>
      </c>
      <c r="T99" s="455" t="str">
        <f t="shared" si="900"/>
        <v>Up</v>
      </c>
      <c r="U99" s="455" t="str">
        <f t="shared" si="900"/>
        <v>Up</v>
      </c>
      <c r="V99" s="455" t="str">
        <f t="shared" si="900"/>
        <v>Up</v>
      </c>
      <c r="W99" s="455" t="str">
        <f t="shared" si="900"/>
        <v>Up</v>
      </c>
      <c r="X99" s="455" t="str">
        <f t="shared" si="900"/>
        <v>Up</v>
      </c>
      <c r="Y99" s="455" t="str">
        <f t="shared" si="900"/>
        <v>Up</v>
      </c>
      <c r="Z99" s="455" t="str">
        <f t="shared" si="900"/>
        <v>Up</v>
      </c>
      <c r="AA99" s="455" t="str">
        <f t="shared" si="900"/>
        <v>Up</v>
      </c>
      <c r="AB99" s="455" t="str">
        <f t="shared" si="900"/>
        <v>Up</v>
      </c>
      <c r="AC99" s="455" t="str">
        <f t="shared" si="900"/>
        <v>Up</v>
      </c>
      <c r="AD99" s="455" t="str">
        <f t="shared" si="900"/>
        <v>Up</v>
      </c>
      <c r="AE99" s="455" t="str">
        <f t="shared" si="900"/>
        <v>Up</v>
      </c>
      <c r="AF99" s="455" t="str">
        <f t="shared" si="900"/>
        <v>Up</v>
      </c>
      <c r="AG99" s="455" t="str">
        <f t="shared" si="900"/>
        <v>Up</v>
      </c>
      <c r="AH99" s="455" t="str">
        <f t="shared" si="900"/>
        <v>Up</v>
      </c>
      <c r="AI99" s="455" t="str">
        <f t="shared" si="900"/>
        <v>Up</v>
      </c>
      <c r="AJ99" s="455" t="str">
        <f t="shared" si="900"/>
        <v>Up</v>
      </c>
      <c r="AK99" s="455" t="str">
        <f t="shared" si="900"/>
        <v>Up</v>
      </c>
      <c r="AL99" s="455" t="str">
        <f t="shared" si="900"/>
        <v>Up</v>
      </c>
      <c r="AM99" s="455" t="str">
        <f t="shared" si="900"/>
        <v>Up</v>
      </c>
      <c r="AN99" s="455" t="str">
        <f t="shared" si="900"/>
        <v>Up</v>
      </c>
      <c r="AO99" s="455" t="str">
        <f t="shared" si="900"/>
        <v>Up</v>
      </c>
      <c r="AP99" s="455" t="str">
        <f t="shared" si="900"/>
        <v>Up</v>
      </c>
      <c r="AQ99" s="455" t="str">
        <f t="shared" si="900"/>
        <v>Up</v>
      </c>
      <c r="AR99" s="455" t="str">
        <f t="shared" si="900"/>
        <v>Up</v>
      </c>
      <c r="AS99" s="455" t="str">
        <f t="shared" si="900"/>
        <v>Up</v>
      </c>
      <c r="AT99" s="455" t="str">
        <f t="shared" si="900"/>
        <v>Up</v>
      </c>
      <c r="AU99" s="455" t="str">
        <f t="shared" si="900"/>
        <v>Up</v>
      </c>
      <c r="AV99" s="455" t="str">
        <f t="shared" si="900"/>
        <v>Up</v>
      </c>
      <c r="AW99" s="455" t="str">
        <f t="shared" si="900"/>
        <v>Up</v>
      </c>
      <c r="AX99" s="455" t="str">
        <f t="shared" si="900"/>
        <v>Up</v>
      </c>
      <c r="AY99" s="455" t="str">
        <f t="shared" si="900"/>
        <v>Up</v>
      </c>
      <c r="AZ99" s="455" t="str">
        <f t="shared" si="900"/>
        <v>Up</v>
      </c>
      <c r="BA99" s="455" t="str">
        <f t="shared" si="900"/>
        <v>Up</v>
      </c>
      <c r="BB99" s="455" t="str">
        <f t="shared" si="900"/>
        <v>Up</v>
      </c>
    </row>
    <row r="100" spans="1:54" x14ac:dyDescent="0.3">
      <c r="A100" s="452" t="s">
        <v>679</v>
      </c>
      <c r="B100" s="455">
        <f t="shared" ref="B100:G101" si="901">B26</f>
        <v>0</v>
      </c>
      <c r="C100" s="455">
        <f t="shared" si="901"/>
        <v>0</v>
      </c>
      <c r="D100" s="455">
        <f t="shared" si="901"/>
        <v>0</v>
      </c>
      <c r="E100" s="455">
        <f t="shared" si="901"/>
        <v>0</v>
      </c>
      <c r="F100" s="455">
        <f t="shared" si="901"/>
        <v>0</v>
      </c>
      <c r="G100" s="455" t="str">
        <f t="shared" si="901"/>
        <v>No</v>
      </c>
      <c r="H100" s="455" t="str">
        <f t="shared" ref="H100:BB100" si="902">H26</f>
        <v>Partial</v>
      </c>
      <c r="I100" s="455" t="str">
        <f t="shared" si="902"/>
        <v>Momentum</v>
      </c>
      <c r="J100" s="455" t="str">
        <f t="shared" si="902"/>
        <v>Momentum</v>
      </c>
      <c r="K100" s="455" t="str">
        <f t="shared" si="902"/>
        <v>Momentum</v>
      </c>
      <c r="L100" s="455" t="str">
        <f t="shared" si="902"/>
        <v>Momentum</v>
      </c>
      <c r="M100" s="455" t="str">
        <f t="shared" si="902"/>
        <v>Momentum</v>
      </c>
      <c r="N100" s="455" t="str">
        <f t="shared" si="902"/>
        <v>Momentum</v>
      </c>
      <c r="O100" s="455" t="str">
        <f t="shared" si="902"/>
        <v>Momentum</v>
      </c>
      <c r="P100" s="455" t="str">
        <f t="shared" si="902"/>
        <v>Momentum</v>
      </c>
      <c r="Q100" s="455" t="str">
        <f t="shared" si="902"/>
        <v>Momentum</v>
      </c>
      <c r="R100" s="455" t="str">
        <f t="shared" si="902"/>
        <v>Momentum</v>
      </c>
      <c r="S100" s="455" t="str">
        <f t="shared" si="902"/>
        <v>Momentum</v>
      </c>
      <c r="T100" s="455" t="str">
        <f t="shared" si="902"/>
        <v>Momentum</v>
      </c>
      <c r="U100" s="455" t="str">
        <f t="shared" si="902"/>
        <v>Momentum</v>
      </c>
      <c r="V100" s="455" t="str">
        <f t="shared" si="902"/>
        <v>Momentum</v>
      </c>
      <c r="W100" s="455" t="str">
        <f t="shared" si="902"/>
        <v>Momentum</v>
      </c>
      <c r="X100" s="455" t="str">
        <f t="shared" si="902"/>
        <v>Momentum</v>
      </c>
      <c r="Y100" s="455" t="str">
        <f t="shared" si="902"/>
        <v>Momentum</v>
      </c>
      <c r="Z100" s="455" t="str">
        <f t="shared" si="902"/>
        <v>Momentum</v>
      </c>
      <c r="AA100" s="455" t="str">
        <f t="shared" si="902"/>
        <v>Momentum</v>
      </c>
      <c r="AB100" s="455" t="str">
        <f t="shared" si="902"/>
        <v>Momentum</v>
      </c>
      <c r="AC100" s="455" t="str">
        <f t="shared" si="902"/>
        <v>Momentum</v>
      </c>
      <c r="AD100" s="455" t="str">
        <f t="shared" si="902"/>
        <v>Momentum</v>
      </c>
      <c r="AE100" s="455" t="str">
        <f t="shared" si="902"/>
        <v>Momentum</v>
      </c>
      <c r="AF100" s="455" t="str">
        <f t="shared" si="902"/>
        <v>Momentum</v>
      </c>
      <c r="AG100" s="455" t="str">
        <f t="shared" si="902"/>
        <v>Momentum</v>
      </c>
      <c r="AH100" s="455" t="str">
        <f t="shared" si="902"/>
        <v>Momentum</v>
      </c>
      <c r="AI100" s="455" t="str">
        <f t="shared" si="902"/>
        <v>Momentum</v>
      </c>
      <c r="AJ100" s="455" t="str">
        <f t="shared" si="902"/>
        <v>Momentum</v>
      </c>
      <c r="AK100" s="455" t="str">
        <f t="shared" si="902"/>
        <v>Momentum</v>
      </c>
      <c r="AL100" s="455" t="str">
        <f t="shared" si="902"/>
        <v>Momentum</v>
      </c>
      <c r="AM100" s="455" t="str">
        <f t="shared" si="902"/>
        <v>Momentum</v>
      </c>
      <c r="AN100" s="455" t="str">
        <f t="shared" si="902"/>
        <v>Momentum</v>
      </c>
      <c r="AO100" s="455" t="str">
        <f t="shared" si="902"/>
        <v>Momentum</v>
      </c>
      <c r="AP100" s="455" t="str">
        <f t="shared" si="902"/>
        <v>Momentum</v>
      </c>
      <c r="AQ100" s="455" t="str">
        <f t="shared" si="902"/>
        <v>Momentum</v>
      </c>
      <c r="AR100" s="455" t="str">
        <f t="shared" si="902"/>
        <v>Momentum</v>
      </c>
      <c r="AS100" s="455" t="str">
        <f t="shared" si="902"/>
        <v>Momentum</v>
      </c>
      <c r="AT100" s="455" t="str">
        <f t="shared" si="902"/>
        <v>Momentum</v>
      </c>
      <c r="AU100" s="455" t="str">
        <f t="shared" si="902"/>
        <v>Momentum</v>
      </c>
      <c r="AV100" s="455" t="str">
        <f t="shared" si="902"/>
        <v>Momentum</v>
      </c>
      <c r="AW100" s="455" t="str">
        <f t="shared" si="902"/>
        <v>Momentum</v>
      </c>
      <c r="AX100" s="455" t="str">
        <f t="shared" si="902"/>
        <v>Momentum</v>
      </c>
      <c r="AY100" s="455" t="str">
        <f t="shared" si="902"/>
        <v>Momentum</v>
      </c>
      <c r="AZ100" s="455" t="str">
        <f t="shared" si="902"/>
        <v>Momentum</v>
      </c>
      <c r="BA100" s="455" t="str">
        <f t="shared" si="902"/>
        <v>Momentum</v>
      </c>
      <c r="BB100" s="455" t="str">
        <f t="shared" si="902"/>
        <v>Momentum</v>
      </c>
    </row>
    <row r="101" spans="1:54" x14ac:dyDescent="0.3">
      <c r="A101" s="452" t="s">
        <v>678</v>
      </c>
      <c r="B101" s="455">
        <f t="shared" si="901"/>
        <v>0</v>
      </c>
      <c r="C101" s="455">
        <f t="shared" si="899"/>
        <v>0</v>
      </c>
      <c r="D101" s="455">
        <f t="shared" si="899"/>
        <v>0</v>
      </c>
      <c r="E101" s="455">
        <f t="shared" si="899"/>
        <v>0</v>
      </c>
      <c r="F101" s="455">
        <f t="shared" si="899"/>
        <v>0</v>
      </c>
      <c r="G101" s="455">
        <f t="shared" si="899"/>
        <v>5</v>
      </c>
      <c r="H101" s="455">
        <f t="shared" ref="H101:BB101" si="903">H27</f>
        <v>10</v>
      </c>
      <c r="I101" s="455">
        <f t="shared" si="903"/>
        <v>15</v>
      </c>
      <c r="J101" s="455">
        <f t="shared" si="903"/>
        <v>15</v>
      </c>
      <c r="K101" s="455">
        <f t="shared" si="903"/>
        <v>15</v>
      </c>
      <c r="L101" s="455">
        <f t="shared" si="903"/>
        <v>15</v>
      </c>
      <c r="M101" s="455">
        <f t="shared" si="903"/>
        <v>15</v>
      </c>
      <c r="N101" s="455">
        <f t="shared" si="903"/>
        <v>15</v>
      </c>
      <c r="O101" s="455">
        <f t="shared" si="903"/>
        <v>15</v>
      </c>
      <c r="P101" s="455">
        <f t="shared" si="903"/>
        <v>15</v>
      </c>
      <c r="Q101" s="455">
        <f t="shared" si="903"/>
        <v>15</v>
      </c>
      <c r="R101" s="455">
        <f t="shared" si="903"/>
        <v>15</v>
      </c>
      <c r="S101" s="455">
        <f t="shared" si="903"/>
        <v>15</v>
      </c>
      <c r="T101" s="455">
        <f t="shared" si="903"/>
        <v>15</v>
      </c>
      <c r="U101" s="455">
        <f t="shared" si="903"/>
        <v>15</v>
      </c>
      <c r="V101" s="455">
        <f t="shared" si="903"/>
        <v>15</v>
      </c>
      <c r="W101" s="455">
        <f t="shared" si="903"/>
        <v>15</v>
      </c>
      <c r="X101" s="455">
        <f t="shared" si="903"/>
        <v>15</v>
      </c>
      <c r="Y101" s="455">
        <f t="shared" si="903"/>
        <v>15</v>
      </c>
      <c r="Z101" s="455">
        <f t="shared" si="903"/>
        <v>15</v>
      </c>
      <c r="AA101" s="455">
        <f t="shared" si="903"/>
        <v>15</v>
      </c>
      <c r="AB101" s="455">
        <f t="shared" si="903"/>
        <v>15</v>
      </c>
      <c r="AC101" s="455">
        <f t="shared" si="903"/>
        <v>15</v>
      </c>
      <c r="AD101" s="455">
        <f t="shared" si="903"/>
        <v>15</v>
      </c>
      <c r="AE101" s="455">
        <f t="shared" si="903"/>
        <v>15</v>
      </c>
      <c r="AF101" s="455">
        <f t="shared" si="903"/>
        <v>15</v>
      </c>
      <c r="AG101" s="455">
        <f t="shared" si="903"/>
        <v>15</v>
      </c>
      <c r="AH101" s="455">
        <f t="shared" si="903"/>
        <v>15</v>
      </c>
      <c r="AI101" s="455">
        <f t="shared" si="903"/>
        <v>15</v>
      </c>
      <c r="AJ101" s="455">
        <f t="shared" si="903"/>
        <v>15</v>
      </c>
      <c r="AK101" s="455">
        <f t="shared" si="903"/>
        <v>15</v>
      </c>
      <c r="AL101" s="455">
        <f t="shared" si="903"/>
        <v>15</v>
      </c>
      <c r="AM101" s="455">
        <f t="shared" si="903"/>
        <v>15</v>
      </c>
      <c r="AN101" s="455">
        <f t="shared" si="903"/>
        <v>15</v>
      </c>
      <c r="AO101" s="455">
        <f t="shared" si="903"/>
        <v>15</v>
      </c>
      <c r="AP101" s="455">
        <f t="shared" si="903"/>
        <v>15</v>
      </c>
      <c r="AQ101" s="455">
        <f t="shared" si="903"/>
        <v>15</v>
      </c>
      <c r="AR101" s="455">
        <f t="shared" si="903"/>
        <v>15</v>
      </c>
      <c r="AS101" s="455">
        <f t="shared" si="903"/>
        <v>15</v>
      </c>
      <c r="AT101" s="455">
        <f t="shared" si="903"/>
        <v>15</v>
      </c>
      <c r="AU101" s="455">
        <f t="shared" si="903"/>
        <v>15</v>
      </c>
      <c r="AV101" s="455">
        <f t="shared" si="903"/>
        <v>15</v>
      </c>
      <c r="AW101" s="455">
        <f t="shared" si="903"/>
        <v>15</v>
      </c>
      <c r="AX101" s="455">
        <f t="shared" si="903"/>
        <v>15</v>
      </c>
      <c r="AY101" s="455">
        <f t="shared" si="903"/>
        <v>15</v>
      </c>
      <c r="AZ101" s="455">
        <f t="shared" si="903"/>
        <v>15</v>
      </c>
      <c r="BA101" s="455">
        <f t="shared" si="903"/>
        <v>15</v>
      </c>
      <c r="BB101" s="455">
        <f t="shared" si="903"/>
        <v>15</v>
      </c>
    </row>
    <row r="102" spans="1:54" x14ac:dyDescent="0.3">
      <c r="A102" s="453" t="s">
        <v>694</v>
      </c>
      <c r="B102" s="455">
        <f>B31</f>
        <v>0</v>
      </c>
      <c r="C102" s="455">
        <f t="shared" ref="C102:BB102" si="904">C31</f>
        <v>0</v>
      </c>
      <c r="D102" s="455">
        <f t="shared" si="904"/>
        <v>5.9963354605687073E-2</v>
      </c>
      <c r="E102" s="455">
        <f t="shared" si="904"/>
        <v>0.17225664404974433</v>
      </c>
      <c r="F102" s="455">
        <f t="shared" si="904"/>
        <v>0.22832838868894387</v>
      </c>
      <c r="G102" s="455">
        <f t="shared" si="904"/>
        <v>0.26600814184300409</v>
      </c>
      <c r="H102" s="455">
        <f t="shared" si="904"/>
        <v>0.27039433112849237</v>
      </c>
      <c r="I102" s="455">
        <f t="shared" si="904"/>
        <v>0.27397259179628841</v>
      </c>
      <c r="J102" s="455">
        <f t="shared" si="904"/>
        <v>0.27420521138247839</v>
      </c>
      <c r="K102" s="455">
        <f t="shared" si="904"/>
        <v>0.26770385880338116</v>
      </c>
      <c r="L102" s="455">
        <f t="shared" si="904"/>
        <v>0.2697769687058626</v>
      </c>
      <c r="M102" s="455">
        <f t="shared" si="904"/>
        <v>0.26713164185743893</v>
      </c>
      <c r="N102" s="455">
        <f t="shared" si="904"/>
        <v>0.27858623476833749</v>
      </c>
      <c r="O102" s="455">
        <f t="shared" si="904"/>
        <v>0.28222862045983416</v>
      </c>
      <c r="P102" s="455">
        <f t="shared" si="904"/>
        <v>0.28539858582668498</v>
      </c>
      <c r="Q102" s="455">
        <f t="shared" si="904"/>
        <v>0.28173993491557997</v>
      </c>
      <c r="R102" s="455">
        <f t="shared" si="904"/>
        <v>0.27521282936769814</v>
      </c>
      <c r="S102" s="455">
        <f t="shared" si="904"/>
        <v>0.27125686864943382</v>
      </c>
      <c r="T102" s="455">
        <f t="shared" si="904"/>
        <v>0.26595078108624781</v>
      </c>
      <c r="U102" s="455">
        <f t="shared" si="904"/>
        <v>0.25716622734033606</v>
      </c>
      <c r="V102" s="455">
        <f t="shared" si="904"/>
        <v>0.25386485281248039</v>
      </c>
      <c r="W102" s="455">
        <f t="shared" si="904"/>
        <v>0.24908630136410417</v>
      </c>
      <c r="X102" s="455">
        <f t="shared" si="904"/>
        <v>0.24657723448684546</v>
      </c>
      <c r="Y102" s="455">
        <f t="shared" si="904"/>
        <v>0.23884197534951371</v>
      </c>
      <c r="Z102" s="455">
        <f t="shared" si="904"/>
        <v>0.23188671216372475</v>
      </c>
      <c r="AA102" s="455">
        <f t="shared" si="904"/>
        <v>0.22460739475173475</v>
      </c>
      <c r="AB102" s="455">
        <f t="shared" si="904"/>
        <v>0.21858776441876879</v>
      </c>
      <c r="AC102" s="455">
        <f t="shared" si="904"/>
        <v>0.21489187074720009</v>
      </c>
      <c r="AD102" s="455">
        <f t="shared" si="904"/>
        <v>0.20700833976972222</v>
      </c>
      <c r="AE102" s="455">
        <f t="shared" si="904"/>
        <v>0.20201170383370015</v>
      </c>
      <c r="AF102" s="455">
        <f t="shared" si="904"/>
        <v>0.19622701253016625</v>
      </c>
      <c r="AG102" s="455">
        <f t="shared" si="904"/>
        <v>0.19144483383047606</v>
      </c>
      <c r="AH102" s="455">
        <f t="shared" si="904"/>
        <v>0.18894996730215199</v>
      </c>
      <c r="AI102" s="455">
        <f t="shared" si="904"/>
        <v>0.17999073688551237</v>
      </c>
      <c r="AJ102" s="455">
        <f t="shared" si="904"/>
        <v>0.17830724627836245</v>
      </c>
      <c r="AK102" s="455">
        <f t="shared" si="904"/>
        <v>0.17371625301132948</v>
      </c>
      <c r="AL102" s="455">
        <f t="shared" si="904"/>
        <v>0.17445608853912092</v>
      </c>
      <c r="AM102" s="455">
        <f t="shared" si="904"/>
        <v>0.17076583141833662</v>
      </c>
      <c r="AN102" s="455">
        <f t="shared" si="904"/>
        <v>0.16486303185343323</v>
      </c>
      <c r="AO102" s="455">
        <f t="shared" si="904"/>
        <v>0.16183943567921505</v>
      </c>
      <c r="AP102" s="455">
        <f t="shared" si="904"/>
        <v>0.15824705786333215</v>
      </c>
      <c r="AQ102" s="455">
        <f t="shared" si="904"/>
        <v>0.15727834500557761</v>
      </c>
      <c r="AR102" s="455">
        <f t="shared" si="904"/>
        <v>0.15344951246244046</v>
      </c>
      <c r="AS102" s="455">
        <f t="shared" si="904"/>
        <v>0.15190577726366714</v>
      </c>
      <c r="AT102" s="455">
        <f t="shared" si="904"/>
        <v>0.11433006499678841</v>
      </c>
      <c r="AU102" s="455">
        <f t="shared" si="904"/>
        <v>7.9220675477074717E-2</v>
      </c>
      <c r="AV102" s="455">
        <f t="shared" si="904"/>
        <v>4.4650799824635698E-2</v>
      </c>
      <c r="AW102" s="455">
        <f t="shared" si="904"/>
        <v>4.4342906107332845E-2</v>
      </c>
      <c r="AX102" s="455">
        <f t="shared" si="904"/>
        <v>4.3994163301618948E-2</v>
      </c>
      <c r="AY102" s="455">
        <f t="shared" si="904"/>
        <v>4.3620622115292614E-2</v>
      </c>
      <c r="AZ102" s="455">
        <f t="shared" si="904"/>
        <v>4.3237740591194958E-2</v>
      </c>
      <c r="BA102" s="455">
        <f t="shared" si="904"/>
        <v>4.2863156139373054E-2</v>
      </c>
      <c r="BB102" s="455">
        <f t="shared" si="904"/>
        <v>4.2501577933105238E-2</v>
      </c>
    </row>
    <row r="103" spans="1:54" x14ac:dyDescent="0.3">
      <c r="A103" s="452" t="s">
        <v>680</v>
      </c>
      <c r="B103" s="455">
        <f>B33</f>
        <v>0</v>
      </c>
      <c r="C103" s="455">
        <f t="shared" ref="C103:BB103" si="905">C33</f>
        <v>0</v>
      </c>
      <c r="D103" s="455">
        <f t="shared" si="905"/>
        <v>0</v>
      </c>
      <c r="E103" s="455">
        <f t="shared" si="905"/>
        <v>0</v>
      </c>
      <c r="F103" s="455">
        <f t="shared" si="905"/>
        <v>0</v>
      </c>
      <c r="G103" s="455" t="str">
        <f t="shared" si="905"/>
        <v>Down</v>
      </c>
      <c r="H103" s="455" t="str">
        <f t="shared" si="905"/>
        <v>Down</v>
      </c>
      <c r="I103" s="455" t="str">
        <f t="shared" si="905"/>
        <v>Down</v>
      </c>
      <c r="J103" s="455" t="str">
        <f t="shared" si="905"/>
        <v>Down</v>
      </c>
      <c r="K103" s="455" t="str">
        <f t="shared" si="905"/>
        <v>Down</v>
      </c>
      <c r="L103" s="455" t="str">
        <f t="shared" si="905"/>
        <v>Down</v>
      </c>
      <c r="M103" s="455" t="str">
        <f t="shared" si="905"/>
        <v>Up</v>
      </c>
      <c r="N103" s="455" t="str">
        <f t="shared" si="905"/>
        <v>Up</v>
      </c>
      <c r="O103" s="455" t="str">
        <f t="shared" si="905"/>
        <v>Down</v>
      </c>
      <c r="P103" s="455" t="str">
        <f t="shared" si="905"/>
        <v>Down</v>
      </c>
      <c r="Q103" s="455" t="str">
        <f t="shared" si="905"/>
        <v>Down</v>
      </c>
      <c r="R103" s="455" t="str">
        <f t="shared" si="905"/>
        <v>Down</v>
      </c>
      <c r="S103" s="455" t="str">
        <f t="shared" si="905"/>
        <v>Up</v>
      </c>
      <c r="T103" s="455" t="str">
        <f t="shared" si="905"/>
        <v>Up</v>
      </c>
      <c r="U103" s="455" t="str">
        <f t="shared" si="905"/>
        <v>Up</v>
      </c>
      <c r="V103" s="455" t="str">
        <f t="shared" si="905"/>
        <v>Up</v>
      </c>
      <c r="W103" s="455" t="str">
        <f t="shared" si="905"/>
        <v>Up</v>
      </c>
      <c r="X103" s="455" t="str">
        <f t="shared" si="905"/>
        <v>Up</v>
      </c>
      <c r="Y103" s="455" t="str">
        <f t="shared" si="905"/>
        <v>Up</v>
      </c>
      <c r="Z103" s="455" t="str">
        <f t="shared" si="905"/>
        <v>Up</v>
      </c>
      <c r="AA103" s="455" t="str">
        <f t="shared" si="905"/>
        <v>Up</v>
      </c>
      <c r="AB103" s="455" t="str">
        <f t="shared" si="905"/>
        <v>Up</v>
      </c>
      <c r="AC103" s="455" t="str">
        <f t="shared" si="905"/>
        <v>Up</v>
      </c>
      <c r="AD103" s="455" t="str">
        <f t="shared" si="905"/>
        <v>Up</v>
      </c>
      <c r="AE103" s="455" t="str">
        <f t="shared" si="905"/>
        <v>Up</v>
      </c>
      <c r="AF103" s="455" t="str">
        <f t="shared" si="905"/>
        <v>Up</v>
      </c>
      <c r="AG103" s="455" t="str">
        <f t="shared" si="905"/>
        <v>Up</v>
      </c>
      <c r="AH103" s="455" t="str">
        <f t="shared" si="905"/>
        <v>Up</v>
      </c>
      <c r="AI103" s="455" t="str">
        <f t="shared" si="905"/>
        <v>Up</v>
      </c>
      <c r="AJ103" s="455" t="str">
        <f t="shared" si="905"/>
        <v>Up</v>
      </c>
      <c r="AK103" s="455" t="str">
        <f t="shared" si="905"/>
        <v>Up</v>
      </c>
      <c r="AL103" s="455" t="str">
        <f t="shared" si="905"/>
        <v>Up</v>
      </c>
      <c r="AM103" s="455" t="str">
        <f t="shared" si="905"/>
        <v>Up</v>
      </c>
      <c r="AN103" s="455" t="str">
        <f t="shared" si="905"/>
        <v>Up</v>
      </c>
      <c r="AO103" s="455" t="str">
        <f t="shared" si="905"/>
        <v>Up</v>
      </c>
      <c r="AP103" s="455" t="str">
        <f t="shared" si="905"/>
        <v>Up</v>
      </c>
      <c r="AQ103" s="455" t="str">
        <f t="shared" si="905"/>
        <v>Up</v>
      </c>
      <c r="AR103" s="455" t="str">
        <f t="shared" si="905"/>
        <v>Up</v>
      </c>
      <c r="AS103" s="455" t="str">
        <f t="shared" si="905"/>
        <v>Up</v>
      </c>
      <c r="AT103" s="455" t="str">
        <f t="shared" si="905"/>
        <v>Up</v>
      </c>
      <c r="AU103" s="455" t="str">
        <f t="shared" si="905"/>
        <v>Up</v>
      </c>
      <c r="AV103" s="455" t="str">
        <f t="shared" si="905"/>
        <v>Up</v>
      </c>
      <c r="AW103" s="455" t="str">
        <f t="shared" si="905"/>
        <v>Up</v>
      </c>
      <c r="AX103" s="455" t="str">
        <f t="shared" si="905"/>
        <v>Up</v>
      </c>
      <c r="AY103" s="455" t="str">
        <f t="shared" si="905"/>
        <v>Up</v>
      </c>
      <c r="AZ103" s="455" t="str">
        <f t="shared" si="905"/>
        <v>Up</v>
      </c>
      <c r="BA103" s="455" t="str">
        <f t="shared" si="905"/>
        <v>Up</v>
      </c>
      <c r="BB103" s="455" t="str">
        <f t="shared" si="905"/>
        <v>Up</v>
      </c>
    </row>
    <row r="104" spans="1:54" x14ac:dyDescent="0.3">
      <c r="A104" s="452" t="s">
        <v>679</v>
      </c>
      <c r="B104" s="455">
        <f t="shared" ref="B104:B105" si="906">B34</f>
        <v>0</v>
      </c>
      <c r="C104" s="455">
        <f t="shared" ref="C104:BB104" si="907">C34</f>
        <v>0</v>
      </c>
      <c r="D104" s="455">
        <f t="shared" si="907"/>
        <v>0</v>
      </c>
      <c r="E104" s="455">
        <f t="shared" si="907"/>
        <v>0</v>
      </c>
      <c r="F104" s="455">
        <f t="shared" si="907"/>
        <v>0</v>
      </c>
      <c r="G104" s="455" t="str">
        <f t="shared" si="907"/>
        <v>No</v>
      </c>
      <c r="H104" s="455" t="str">
        <f t="shared" si="907"/>
        <v>No</v>
      </c>
      <c r="I104" s="455" t="str">
        <f t="shared" si="907"/>
        <v>No</v>
      </c>
      <c r="J104" s="455" t="str">
        <f t="shared" si="907"/>
        <v>No</v>
      </c>
      <c r="K104" s="455" t="str">
        <f t="shared" si="907"/>
        <v>No</v>
      </c>
      <c r="L104" s="455" t="str">
        <f t="shared" si="907"/>
        <v>No</v>
      </c>
      <c r="M104" s="455" t="str">
        <f t="shared" si="907"/>
        <v>No</v>
      </c>
      <c r="N104" s="455" t="str">
        <f t="shared" si="907"/>
        <v>Partial</v>
      </c>
      <c r="O104" s="455" t="str">
        <f t="shared" si="907"/>
        <v>Partial</v>
      </c>
      <c r="P104" s="455" t="str">
        <f t="shared" si="907"/>
        <v>No</v>
      </c>
      <c r="Q104" s="455" t="str">
        <f t="shared" si="907"/>
        <v>No</v>
      </c>
      <c r="R104" s="455" t="str">
        <f t="shared" si="907"/>
        <v>No</v>
      </c>
      <c r="S104" s="455" t="str">
        <f t="shared" si="907"/>
        <v>No</v>
      </c>
      <c r="T104" s="455" t="str">
        <f t="shared" si="907"/>
        <v>Partial</v>
      </c>
      <c r="U104" s="455" t="str">
        <f t="shared" si="907"/>
        <v>Momentum</v>
      </c>
      <c r="V104" s="455" t="str">
        <f t="shared" si="907"/>
        <v>Momentum</v>
      </c>
      <c r="W104" s="455" t="str">
        <f t="shared" si="907"/>
        <v>Momentum</v>
      </c>
      <c r="X104" s="455" t="str">
        <f t="shared" si="907"/>
        <v>Momentum</v>
      </c>
      <c r="Y104" s="455" t="str">
        <f t="shared" si="907"/>
        <v>Momentum</v>
      </c>
      <c r="Z104" s="455" t="str">
        <f t="shared" si="907"/>
        <v>Momentum</v>
      </c>
      <c r="AA104" s="455" t="str">
        <f t="shared" si="907"/>
        <v>Momentum</v>
      </c>
      <c r="AB104" s="455" t="str">
        <f t="shared" si="907"/>
        <v>Momentum</v>
      </c>
      <c r="AC104" s="455" t="str">
        <f t="shared" si="907"/>
        <v>Momentum</v>
      </c>
      <c r="AD104" s="455" t="str">
        <f t="shared" si="907"/>
        <v>Momentum</v>
      </c>
      <c r="AE104" s="455" t="str">
        <f t="shared" si="907"/>
        <v>Momentum</v>
      </c>
      <c r="AF104" s="455" t="str">
        <f t="shared" si="907"/>
        <v>Momentum</v>
      </c>
      <c r="AG104" s="455" t="str">
        <f t="shared" si="907"/>
        <v>Momentum</v>
      </c>
      <c r="AH104" s="455" t="str">
        <f t="shared" si="907"/>
        <v>Momentum</v>
      </c>
      <c r="AI104" s="455" t="str">
        <f t="shared" si="907"/>
        <v>Momentum</v>
      </c>
      <c r="AJ104" s="455" t="str">
        <f t="shared" si="907"/>
        <v>Momentum</v>
      </c>
      <c r="AK104" s="455" t="str">
        <f t="shared" si="907"/>
        <v>Momentum</v>
      </c>
      <c r="AL104" s="455" t="str">
        <f t="shared" si="907"/>
        <v>Momentum</v>
      </c>
      <c r="AM104" s="455" t="str">
        <f t="shared" si="907"/>
        <v>Momentum</v>
      </c>
      <c r="AN104" s="455" t="str">
        <f t="shared" si="907"/>
        <v>Momentum</v>
      </c>
      <c r="AO104" s="455" t="str">
        <f t="shared" si="907"/>
        <v>Momentum</v>
      </c>
      <c r="AP104" s="455" t="str">
        <f t="shared" si="907"/>
        <v>Momentum</v>
      </c>
      <c r="AQ104" s="455" t="str">
        <f t="shared" si="907"/>
        <v>Momentum</v>
      </c>
      <c r="AR104" s="455" t="str">
        <f t="shared" si="907"/>
        <v>Momentum</v>
      </c>
      <c r="AS104" s="455" t="str">
        <f t="shared" si="907"/>
        <v>Momentum</v>
      </c>
      <c r="AT104" s="455" t="str">
        <f t="shared" si="907"/>
        <v>Momentum</v>
      </c>
      <c r="AU104" s="455" t="str">
        <f t="shared" si="907"/>
        <v>Momentum</v>
      </c>
      <c r="AV104" s="455" t="str">
        <f t="shared" si="907"/>
        <v>Momentum</v>
      </c>
      <c r="AW104" s="455" t="str">
        <f t="shared" si="907"/>
        <v>Momentum</v>
      </c>
      <c r="AX104" s="455" t="str">
        <f t="shared" si="907"/>
        <v>Momentum</v>
      </c>
      <c r="AY104" s="455" t="str">
        <f t="shared" si="907"/>
        <v>Momentum</v>
      </c>
      <c r="AZ104" s="455" t="str">
        <f t="shared" si="907"/>
        <v>Momentum</v>
      </c>
      <c r="BA104" s="455" t="str">
        <f t="shared" si="907"/>
        <v>Momentum</v>
      </c>
      <c r="BB104" s="455" t="str">
        <f t="shared" si="907"/>
        <v>Momentum</v>
      </c>
    </row>
    <row r="105" spans="1:54" x14ac:dyDescent="0.3">
      <c r="A105" s="452" t="s">
        <v>678</v>
      </c>
      <c r="B105" s="455">
        <f t="shared" si="906"/>
        <v>0</v>
      </c>
      <c r="C105" s="455">
        <f t="shared" ref="C105:BB105" si="908">C35</f>
        <v>0</v>
      </c>
      <c r="D105" s="455">
        <f t="shared" si="908"/>
        <v>0</v>
      </c>
      <c r="E105" s="455">
        <f t="shared" si="908"/>
        <v>0</v>
      </c>
      <c r="F105" s="455">
        <f t="shared" si="908"/>
        <v>0</v>
      </c>
      <c r="G105" s="455">
        <f t="shared" si="908"/>
        <v>0</v>
      </c>
      <c r="H105" s="455">
        <f t="shared" si="908"/>
        <v>0</v>
      </c>
      <c r="I105" s="455">
        <f t="shared" si="908"/>
        <v>0</v>
      </c>
      <c r="J105" s="455">
        <f t="shared" si="908"/>
        <v>0</v>
      </c>
      <c r="K105" s="455">
        <f t="shared" si="908"/>
        <v>0</v>
      </c>
      <c r="L105" s="455">
        <f t="shared" si="908"/>
        <v>0</v>
      </c>
      <c r="M105" s="455">
        <f t="shared" si="908"/>
        <v>3.3333333333333335</v>
      </c>
      <c r="N105" s="455">
        <f t="shared" si="908"/>
        <v>6.666666666666667</v>
      </c>
      <c r="O105" s="455">
        <f t="shared" si="908"/>
        <v>0</v>
      </c>
      <c r="P105" s="455">
        <f t="shared" si="908"/>
        <v>0</v>
      </c>
      <c r="Q105" s="455">
        <f t="shared" si="908"/>
        <v>0</v>
      </c>
      <c r="R105" s="455">
        <f t="shared" si="908"/>
        <v>0</v>
      </c>
      <c r="S105" s="455">
        <f t="shared" si="908"/>
        <v>3.3333333333333335</v>
      </c>
      <c r="T105" s="455">
        <f t="shared" si="908"/>
        <v>6.666666666666667</v>
      </c>
      <c r="U105" s="455">
        <f t="shared" si="908"/>
        <v>10</v>
      </c>
      <c r="V105" s="455">
        <f t="shared" si="908"/>
        <v>10</v>
      </c>
      <c r="W105" s="455">
        <f t="shared" si="908"/>
        <v>10</v>
      </c>
      <c r="X105" s="455">
        <f t="shared" si="908"/>
        <v>10</v>
      </c>
      <c r="Y105" s="455">
        <f t="shared" si="908"/>
        <v>10</v>
      </c>
      <c r="Z105" s="455">
        <f t="shared" si="908"/>
        <v>10</v>
      </c>
      <c r="AA105" s="455">
        <f t="shared" si="908"/>
        <v>10</v>
      </c>
      <c r="AB105" s="455">
        <f t="shared" si="908"/>
        <v>10</v>
      </c>
      <c r="AC105" s="455">
        <f t="shared" si="908"/>
        <v>10</v>
      </c>
      <c r="AD105" s="455">
        <f t="shared" si="908"/>
        <v>10</v>
      </c>
      <c r="AE105" s="455">
        <f t="shared" si="908"/>
        <v>10</v>
      </c>
      <c r="AF105" s="455">
        <f t="shared" si="908"/>
        <v>10</v>
      </c>
      <c r="AG105" s="455">
        <f t="shared" si="908"/>
        <v>10</v>
      </c>
      <c r="AH105" s="455">
        <f t="shared" si="908"/>
        <v>10</v>
      </c>
      <c r="AI105" s="455">
        <f t="shared" si="908"/>
        <v>10</v>
      </c>
      <c r="AJ105" s="455">
        <f t="shared" si="908"/>
        <v>10</v>
      </c>
      <c r="AK105" s="455">
        <f t="shared" si="908"/>
        <v>10</v>
      </c>
      <c r="AL105" s="455">
        <f t="shared" si="908"/>
        <v>10</v>
      </c>
      <c r="AM105" s="455">
        <f t="shared" si="908"/>
        <v>10</v>
      </c>
      <c r="AN105" s="455">
        <f t="shared" si="908"/>
        <v>10</v>
      </c>
      <c r="AO105" s="455">
        <f t="shared" si="908"/>
        <v>10</v>
      </c>
      <c r="AP105" s="455">
        <f t="shared" si="908"/>
        <v>10</v>
      </c>
      <c r="AQ105" s="455">
        <f t="shared" si="908"/>
        <v>10</v>
      </c>
      <c r="AR105" s="455">
        <f t="shared" si="908"/>
        <v>10</v>
      </c>
      <c r="AS105" s="455">
        <f t="shared" si="908"/>
        <v>10</v>
      </c>
      <c r="AT105" s="455">
        <f t="shared" si="908"/>
        <v>10</v>
      </c>
      <c r="AU105" s="455">
        <f t="shared" si="908"/>
        <v>10</v>
      </c>
      <c r="AV105" s="455">
        <f t="shared" si="908"/>
        <v>10</v>
      </c>
      <c r="AW105" s="455">
        <f t="shared" si="908"/>
        <v>10</v>
      </c>
      <c r="AX105" s="455">
        <f t="shared" si="908"/>
        <v>10</v>
      </c>
      <c r="AY105" s="455">
        <f t="shared" si="908"/>
        <v>10</v>
      </c>
      <c r="AZ105" s="455">
        <f t="shared" si="908"/>
        <v>10</v>
      </c>
      <c r="BA105" s="455">
        <f t="shared" si="908"/>
        <v>10</v>
      </c>
      <c r="BB105" s="455">
        <f t="shared" si="908"/>
        <v>10</v>
      </c>
    </row>
    <row r="106" spans="1:54" x14ac:dyDescent="0.3">
      <c r="A106" s="453" t="s">
        <v>693</v>
      </c>
      <c r="B106" s="455">
        <f>B37</f>
        <v>0</v>
      </c>
      <c r="C106" s="455">
        <f t="shared" ref="C106:BB106" si="909">C37</f>
        <v>0</v>
      </c>
      <c r="D106" s="455">
        <f t="shared" si="909"/>
        <v>0.77094104005639152</v>
      </c>
      <c r="E106" s="455">
        <f t="shared" si="909"/>
        <v>0.53338490495273205</v>
      </c>
      <c r="F106" s="455">
        <f t="shared" si="909"/>
        <v>0.45087250322646721</v>
      </c>
      <c r="G106" s="455">
        <f t="shared" si="909"/>
        <v>0.39457071514525355</v>
      </c>
      <c r="H106" s="455">
        <f t="shared" si="909"/>
        <v>0.39450600112860407</v>
      </c>
      <c r="I106" s="455">
        <f t="shared" si="909"/>
        <v>0.39952061874838801</v>
      </c>
      <c r="J106" s="455">
        <f t="shared" si="909"/>
        <v>0.4033425328105037</v>
      </c>
      <c r="K106" s="455">
        <f t="shared" si="909"/>
        <v>0.40149273054062562</v>
      </c>
      <c r="L106" s="455">
        <f t="shared" si="909"/>
        <v>0.40215481162075101</v>
      </c>
      <c r="M106" s="455">
        <f t="shared" si="909"/>
        <v>0.3985055583989387</v>
      </c>
      <c r="N106" s="455">
        <f t="shared" si="909"/>
        <v>0.41099551510749016</v>
      </c>
      <c r="O106" s="455">
        <f t="shared" si="909"/>
        <v>0.41909019371509326</v>
      </c>
      <c r="P106" s="455">
        <f t="shared" si="909"/>
        <v>0.42073015990437318</v>
      </c>
      <c r="Q106" s="455">
        <f t="shared" si="909"/>
        <v>0.4202600885944856</v>
      </c>
      <c r="R106" s="455">
        <f t="shared" si="909"/>
        <v>0.41884928450294989</v>
      </c>
      <c r="S106" s="455">
        <f t="shared" si="909"/>
        <v>0.42378193512630929</v>
      </c>
      <c r="T106" s="455">
        <f t="shared" si="909"/>
        <v>0.42300322408912128</v>
      </c>
      <c r="U106" s="455">
        <f t="shared" si="909"/>
        <v>0.41204607889036465</v>
      </c>
      <c r="V106" s="455">
        <f t="shared" si="909"/>
        <v>0.41382339852006728</v>
      </c>
      <c r="W106" s="455">
        <f t="shared" si="909"/>
        <v>0.41187558921481404</v>
      </c>
      <c r="X106" s="455">
        <f t="shared" si="909"/>
        <v>0.41317340178783968</v>
      </c>
      <c r="Y106" s="455">
        <f t="shared" si="909"/>
        <v>0.40321543938541055</v>
      </c>
      <c r="Z106" s="455">
        <f t="shared" si="909"/>
        <v>0.39132109439445961</v>
      </c>
      <c r="AA106" s="455">
        <f t="shared" si="909"/>
        <v>0.38070395148162722</v>
      </c>
      <c r="AB106" s="455">
        <f t="shared" si="909"/>
        <v>0.36951306649192017</v>
      </c>
      <c r="AC106" s="455">
        <f t="shared" si="909"/>
        <v>0.36526547092070588</v>
      </c>
      <c r="AD106" s="455">
        <f t="shared" si="909"/>
        <v>0.3545604737184021</v>
      </c>
      <c r="AE106" s="455">
        <f t="shared" si="909"/>
        <v>0.34870519283493723</v>
      </c>
      <c r="AF106" s="455">
        <f t="shared" si="909"/>
        <v>0.34034448650503168</v>
      </c>
      <c r="AG106" s="455">
        <f t="shared" si="909"/>
        <v>0.33013579014762817</v>
      </c>
      <c r="AH106" s="455">
        <f t="shared" si="909"/>
        <v>0.32506614581689069</v>
      </c>
      <c r="AI106" s="455">
        <f t="shared" si="909"/>
        <v>0.30832748120307529</v>
      </c>
      <c r="AJ106" s="455">
        <f t="shared" si="909"/>
        <v>0.30490520730015741</v>
      </c>
      <c r="AK106" s="455">
        <f t="shared" si="909"/>
        <v>0.29627617395369388</v>
      </c>
      <c r="AL106" s="455">
        <f t="shared" si="909"/>
        <v>0.29594327504697637</v>
      </c>
      <c r="AM106" s="455">
        <f t="shared" si="909"/>
        <v>0.28912903375694005</v>
      </c>
      <c r="AN106" s="455">
        <f t="shared" si="909"/>
        <v>0.27668772707744516</v>
      </c>
      <c r="AO106" s="455">
        <f t="shared" si="909"/>
        <v>0.27061864992292245</v>
      </c>
      <c r="AP106" s="455">
        <f t="shared" si="909"/>
        <v>0.26343219005039364</v>
      </c>
      <c r="AQ106" s="455">
        <f t="shared" si="909"/>
        <v>0.26153578829270241</v>
      </c>
      <c r="AR106" s="455">
        <f t="shared" si="909"/>
        <v>0.25446197047838509</v>
      </c>
      <c r="AS106" s="455">
        <f t="shared" si="909"/>
        <v>0.25091020293777533</v>
      </c>
      <c r="AT106" s="455">
        <f t="shared" si="909"/>
        <v>0.2006522760919261</v>
      </c>
      <c r="AU106" s="455">
        <f t="shared" si="909"/>
        <v>0.15378268202205733</v>
      </c>
      <c r="AV106" s="455">
        <f t="shared" si="909"/>
        <v>0.10741503044320015</v>
      </c>
      <c r="AW106" s="455">
        <f t="shared" si="909"/>
        <v>0.10510745154309785</v>
      </c>
      <c r="AX106" s="455">
        <f t="shared" si="909"/>
        <v>0.1025227509975266</v>
      </c>
      <c r="AY106" s="455">
        <f t="shared" si="909"/>
        <v>9.9740582841056261E-2</v>
      </c>
      <c r="AZ106" s="455">
        <f t="shared" si="909"/>
        <v>9.6860608697715303E-2</v>
      </c>
      <c r="BA106" s="455">
        <f t="shared" si="909"/>
        <v>9.4002447411844756E-2</v>
      </c>
      <c r="BB106" s="455">
        <f t="shared" si="909"/>
        <v>9.1224392411705602E-2</v>
      </c>
    </row>
    <row r="107" spans="1:54" x14ac:dyDescent="0.3">
      <c r="A107" s="452" t="s">
        <v>680</v>
      </c>
      <c r="B107" s="455">
        <f>B39</f>
        <v>0</v>
      </c>
      <c r="C107" s="455">
        <f t="shared" ref="C107:BB107" si="910">C39</f>
        <v>0</v>
      </c>
      <c r="D107" s="455">
        <f t="shared" si="910"/>
        <v>0</v>
      </c>
      <c r="E107" s="455">
        <f t="shared" si="910"/>
        <v>0</v>
      </c>
      <c r="F107" s="455">
        <f t="shared" si="910"/>
        <v>0</v>
      </c>
      <c r="G107" s="455" t="str">
        <f t="shared" si="910"/>
        <v>Down</v>
      </c>
      <c r="H107" s="455" t="str">
        <f t="shared" si="910"/>
        <v>Up</v>
      </c>
      <c r="I107" s="455" t="str">
        <f t="shared" si="910"/>
        <v>Up</v>
      </c>
      <c r="J107" s="455" t="str">
        <f t="shared" si="910"/>
        <v>Up</v>
      </c>
      <c r="K107" s="455" t="str">
        <f t="shared" si="910"/>
        <v>Up</v>
      </c>
      <c r="L107" s="455" t="str">
        <f t="shared" si="910"/>
        <v>Down</v>
      </c>
      <c r="M107" s="455" t="str">
        <f t="shared" si="910"/>
        <v>Down</v>
      </c>
      <c r="N107" s="455" t="str">
        <f t="shared" si="910"/>
        <v>Down</v>
      </c>
      <c r="O107" s="455" t="str">
        <f t="shared" si="910"/>
        <v>Down</v>
      </c>
      <c r="P107" s="455" t="str">
        <f t="shared" si="910"/>
        <v>Down</v>
      </c>
      <c r="Q107" s="455" t="str">
        <f t="shared" si="910"/>
        <v>Down</v>
      </c>
      <c r="R107" s="455" t="str">
        <f t="shared" si="910"/>
        <v>Down</v>
      </c>
      <c r="S107" s="455" t="str">
        <f t="shared" si="910"/>
        <v>Down</v>
      </c>
      <c r="T107" s="455" t="str">
        <f t="shared" si="910"/>
        <v>Down</v>
      </c>
      <c r="U107" s="455" t="str">
        <f t="shared" si="910"/>
        <v>Up</v>
      </c>
      <c r="V107" s="455" t="str">
        <f t="shared" si="910"/>
        <v>Up</v>
      </c>
      <c r="W107" s="455" t="str">
        <f t="shared" si="910"/>
        <v>Up</v>
      </c>
      <c r="X107" s="455" t="str">
        <f t="shared" si="910"/>
        <v>Up</v>
      </c>
      <c r="Y107" s="455" t="str">
        <f t="shared" si="910"/>
        <v>Up</v>
      </c>
      <c r="Z107" s="455" t="str">
        <f t="shared" si="910"/>
        <v>Up</v>
      </c>
      <c r="AA107" s="455" t="str">
        <f t="shared" si="910"/>
        <v>Up</v>
      </c>
      <c r="AB107" s="455" t="str">
        <f t="shared" si="910"/>
        <v>Up</v>
      </c>
      <c r="AC107" s="455" t="str">
        <f t="shared" si="910"/>
        <v>Up</v>
      </c>
      <c r="AD107" s="455" t="str">
        <f t="shared" si="910"/>
        <v>Up</v>
      </c>
      <c r="AE107" s="455" t="str">
        <f t="shared" si="910"/>
        <v>Up</v>
      </c>
      <c r="AF107" s="455" t="str">
        <f t="shared" si="910"/>
        <v>Up</v>
      </c>
      <c r="AG107" s="455" t="str">
        <f t="shared" si="910"/>
        <v>Up</v>
      </c>
      <c r="AH107" s="455" t="str">
        <f t="shared" si="910"/>
        <v>Up</v>
      </c>
      <c r="AI107" s="455" t="str">
        <f t="shared" si="910"/>
        <v>Up</v>
      </c>
      <c r="AJ107" s="455" t="str">
        <f t="shared" si="910"/>
        <v>Up</v>
      </c>
      <c r="AK107" s="455" t="str">
        <f t="shared" si="910"/>
        <v>Up</v>
      </c>
      <c r="AL107" s="455" t="str">
        <f t="shared" si="910"/>
        <v>Up</v>
      </c>
      <c r="AM107" s="455" t="str">
        <f t="shared" si="910"/>
        <v>Up</v>
      </c>
      <c r="AN107" s="455" t="str">
        <f t="shared" si="910"/>
        <v>Up</v>
      </c>
      <c r="AO107" s="455" t="str">
        <f t="shared" si="910"/>
        <v>Up</v>
      </c>
      <c r="AP107" s="455" t="str">
        <f t="shared" si="910"/>
        <v>Up</v>
      </c>
      <c r="AQ107" s="455" t="str">
        <f t="shared" si="910"/>
        <v>Up</v>
      </c>
      <c r="AR107" s="455" t="str">
        <f t="shared" si="910"/>
        <v>Up</v>
      </c>
      <c r="AS107" s="455" t="str">
        <f t="shared" si="910"/>
        <v>Up</v>
      </c>
      <c r="AT107" s="455" t="str">
        <f t="shared" si="910"/>
        <v>Up</v>
      </c>
      <c r="AU107" s="455" t="str">
        <f t="shared" si="910"/>
        <v>Up</v>
      </c>
      <c r="AV107" s="455" t="str">
        <f t="shared" si="910"/>
        <v>Up</v>
      </c>
      <c r="AW107" s="455" t="str">
        <f t="shared" si="910"/>
        <v>Up</v>
      </c>
      <c r="AX107" s="455" t="str">
        <f t="shared" si="910"/>
        <v>Up</v>
      </c>
      <c r="AY107" s="455" t="str">
        <f t="shared" si="910"/>
        <v>Up</v>
      </c>
      <c r="AZ107" s="455" t="str">
        <f t="shared" si="910"/>
        <v>Up</v>
      </c>
      <c r="BA107" s="455" t="str">
        <f t="shared" si="910"/>
        <v>Up</v>
      </c>
      <c r="BB107" s="455" t="str">
        <f t="shared" si="910"/>
        <v>Up</v>
      </c>
    </row>
    <row r="108" spans="1:54" x14ac:dyDescent="0.3">
      <c r="A108" s="452" t="s">
        <v>679</v>
      </c>
      <c r="B108" s="455">
        <f t="shared" ref="B108:B109" si="911">B40</f>
        <v>0</v>
      </c>
      <c r="C108" s="455">
        <f t="shared" ref="C108:BB108" si="912">C40</f>
        <v>0</v>
      </c>
      <c r="D108" s="455">
        <f t="shared" si="912"/>
        <v>0</v>
      </c>
      <c r="E108" s="455">
        <f t="shared" si="912"/>
        <v>0</v>
      </c>
      <c r="F108" s="455">
        <f t="shared" si="912"/>
        <v>0</v>
      </c>
      <c r="G108" s="455" t="str">
        <f t="shared" si="912"/>
        <v>No</v>
      </c>
      <c r="H108" s="455" t="str">
        <f t="shared" si="912"/>
        <v>No</v>
      </c>
      <c r="I108" s="455" t="str">
        <f t="shared" si="912"/>
        <v>No</v>
      </c>
      <c r="J108" s="455" t="str">
        <f t="shared" si="912"/>
        <v>Momentum</v>
      </c>
      <c r="K108" s="455" t="str">
        <f t="shared" si="912"/>
        <v>Momentum</v>
      </c>
      <c r="L108" s="455" t="str">
        <f t="shared" si="912"/>
        <v>No</v>
      </c>
      <c r="M108" s="455" t="str">
        <f t="shared" si="912"/>
        <v>No</v>
      </c>
      <c r="N108" s="455" t="str">
        <f t="shared" si="912"/>
        <v>No</v>
      </c>
      <c r="O108" s="455" t="str">
        <f t="shared" si="912"/>
        <v>No</v>
      </c>
      <c r="P108" s="455" t="str">
        <f t="shared" si="912"/>
        <v>No</v>
      </c>
      <c r="Q108" s="455" t="str">
        <f t="shared" si="912"/>
        <v>No</v>
      </c>
      <c r="R108" s="455" t="str">
        <f t="shared" si="912"/>
        <v>No</v>
      </c>
      <c r="S108" s="455" t="str">
        <f t="shared" si="912"/>
        <v>No</v>
      </c>
      <c r="T108" s="455" t="str">
        <f t="shared" si="912"/>
        <v>No</v>
      </c>
      <c r="U108" s="455" t="str">
        <f t="shared" si="912"/>
        <v>No</v>
      </c>
      <c r="V108" s="455" t="str">
        <f t="shared" si="912"/>
        <v>No</v>
      </c>
      <c r="W108" s="455" t="str">
        <f t="shared" si="912"/>
        <v>Momentum</v>
      </c>
      <c r="X108" s="455" t="str">
        <f t="shared" si="912"/>
        <v>Momentum</v>
      </c>
      <c r="Y108" s="455" t="str">
        <f t="shared" si="912"/>
        <v>Momentum</v>
      </c>
      <c r="Z108" s="455" t="str">
        <f t="shared" si="912"/>
        <v>Momentum</v>
      </c>
      <c r="AA108" s="455" t="str">
        <f t="shared" si="912"/>
        <v>Momentum</v>
      </c>
      <c r="AB108" s="455" t="str">
        <f t="shared" si="912"/>
        <v>Momentum</v>
      </c>
      <c r="AC108" s="455" t="str">
        <f t="shared" si="912"/>
        <v>Momentum</v>
      </c>
      <c r="AD108" s="455" t="str">
        <f t="shared" si="912"/>
        <v>Momentum</v>
      </c>
      <c r="AE108" s="455" t="str">
        <f t="shared" si="912"/>
        <v>Momentum</v>
      </c>
      <c r="AF108" s="455" t="str">
        <f t="shared" si="912"/>
        <v>Momentum</v>
      </c>
      <c r="AG108" s="455" t="str">
        <f t="shared" si="912"/>
        <v>Momentum</v>
      </c>
      <c r="AH108" s="455" t="str">
        <f t="shared" si="912"/>
        <v>Momentum</v>
      </c>
      <c r="AI108" s="455" t="str">
        <f t="shared" si="912"/>
        <v>Momentum</v>
      </c>
      <c r="AJ108" s="455" t="str">
        <f t="shared" si="912"/>
        <v>Momentum</v>
      </c>
      <c r="AK108" s="455" t="str">
        <f t="shared" si="912"/>
        <v>Momentum</v>
      </c>
      <c r="AL108" s="455" t="str">
        <f t="shared" si="912"/>
        <v>Momentum</v>
      </c>
      <c r="AM108" s="455" t="str">
        <f t="shared" si="912"/>
        <v>Momentum</v>
      </c>
      <c r="AN108" s="455" t="str">
        <f t="shared" si="912"/>
        <v>Momentum</v>
      </c>
      <c r="AO108" s="455" t="str">
        <f t="shared" si="912"/>
        <v>Momentum</v>
      </c>
      <c r="AP108" s="455" t="str">
        <f t="shared" si="912"/>
        <v>Momentum</v>
      </c>
      <c r="AQ108" s="455" t="str">
        <f t="shared" si="912"/>
        <v>Momentum</v>
      </c>
      <c r="AR108" s="455" t="str">
        <f t="shared" si="912"/>
        <v>Momentum</v>
      </c>
      <c r="AS108" s="455" t="str">
        <f t="shared" si="912"/>
        <v>Momentum</v>
      </c>
      <c r="AT108" s="455" t="str">
        <f t="shared" si="912"/>
        <v>Momentum</v>
      </c>
      <c r="AU108" s="455" t="str">
        <f t="shared" si="912"/>
        <v>Momentum</v>
      </c>
      <c r="AV108" s="455" t="str">
        <f t="shared" si="912"/>
        <v>Momentum</v>
      </c>
      <c r="AW108" s="455" t="str">
        <f t="shared" si="912"/>
        <v>Momentum</v>
      </c>
      <c r="AX108" s="455" t="str">
        <f t="shared" si="912"/>
        <v>Momentum</v>
      </c>
      <c r="AY108" s="455" t="str">
        <f t="shared" si="912"/>
        <v>Momentum</v>
      </c>
      <c r="AZ108" s="455" t="str">
        <f t="shared" si="912"/>
        <v>Momentum</v>
      </c>
      <c r="BA108" s="455" t="str">
        <f t="shared" si="912"/>
        <v>Momentum</v>
      </c>
      <c r="BB108" s="455" t="str">
        <f t="shared" si="912"/>
        <v>Momentum</v>
      </c>
    </row>
    <row r="109" spans="1:54" x14ac:dyDescent="0.3">
      <c r="A109" s="452" t="s">
        <v>678</v>
      </c>
      <c r="B109" s="455">
        <f t="shared" si="911"/>
        <v>0</v>
      </c>
      <c r="C109" s="455">
        <f t="shared" ref="C109:BB109" si="913">C41</f>
        <v>0</v>
      </c>
      <c r="D109" s="455">
        <f t="shared" si="913"/>
        <v>0</v>
      </c>
      <c r="E109" s="455">
        <f t="shared" si="913"/>
        <v>0</v>
      </c>
      <c r="F109" s="455">
        <f t="shared" si="913"/>
        <v>0</v>
      </c>
      <c r="G109" s="455">
        <f t="shared" si="913"/>
        <v>0</v>
      </c>
      <c r="H109" s="455">
        <f t="shared" si="913"/>
        <v>3.3333333333333335</v>
      </c>
      <c r="I109" s="455">
        <f t="shared" si="913"/>
        <v>3.3333333333333335</v>
      </c>
      <c r="J109" s="455">
        <f t="shared" si="913"/>
        <v>10</v>
      </c>
      <c r="K109" s="455">
        <f t="shared" si="913"/>
        <v>10</v>
      </c>
      <c r="L109" s="455">
        <f t="shared" si="913"/>
        <v>0</v>
      </c>
      <c r="M109" s="455">
        <f t="shared" si="913"/>
        <v>0</v>
      </c>
      <c r="N109" s="455">
        <f t="shared" si="913"/>
        <v>0</v>
      </c>
      <c r="O109" s="455">
        <f t="shared" si="913"/>
        <v>0</v>
      </c>
      <c r="P109" s="455">
        <f t="shared" si="913"/>
        <v>0</v>
      </c>
      <c r="Q109" s="455">
        <f t="shared" si="913"/>
        <v>0</v>
      </c>
      <c r="R109" s="455">
        <f t="shared" si="913"/>
        <v>0</v>
      </c>
      <c r="S109" s="455">
        <f t="shared" si="913"/>
        <v>0</v>
      </c>
      <c r="T109" s="455">
        <f t="shared" si="913"/>
        <v>0</v>
      </c>
      <c r="U109" s="455">
        <f t="shared" si="913"/>
        <v>3.3333333333333335</v>
      </c>
      <c r="V109" s="455">
        <f t="shared" si="913"/>
        <v>3.3333333333333335</v>
      </c>
      <c r="W109" s="455">
        <f t="shared" si="913"/>
        <v>10</v>
      </c>
      <c r="X109" s="455">
        <f t="shared" si="913"/>
        <v>10</v>
      </c>
      <c r="Y109" s="455">
        <f t="shared" si="913"/>
        <v>10</v>
      </c>
      <c r="Z109" s="455">
        <f t="shared" si="913"/>
        <v>10</v>
      </c>
      <c r="AA109" s="455">
        <f t="shared" si="913"/>
        <v>10</v>
      </c>
      <c r="AB109" s="455">
        <f t="shared" si="913"/>
        <v>10</v>
      </c>
      <c r="AC109" s="455">
        <f t="shared" si="913"/>
        <v>10</v>
      </c>
      <c r="AD109" s="455">
        <f t="shared" si="913"/>
        <v>10</v>
      </c>
      <c r="AE109" s="455">
        <f t="shared" si="913"/>
        <v>10</v>
      </c>
      <c r="AF109" s="455">
        <f t="shared" si="913"/>
        <v>10</v>
      </c>
      <c r="AG109" s="455">
        <f t="shared" si="913"/>
        <v>10</v>
      </c>
      <c r="AH109" s="455">
        <f t="shared" si="913"/>
        <v>10</v>
      </c>
      <c r="AI109" s="455">
        <f t="shared" si="913"/>
        <v>10</v>
      </c>
      <c r="AJ109" s="455">
        <f t="shared" si="913"/>
        <v>10</v>
      </c>
      <c r="AK109" s="455">
        <f t="shared" si="913"/>
        <v>10</v>
      </c>
      <c r="AL109" s="455">
        <f t="shared" si="913"/>
        <v>10</v>
      </c>
      <c r="AM109" s="455">
        <f t="shared" si="913"/>
        <v>10</v>
      </c>
      <c r="AN109" s="455">
        <f t="shared" si="913"/>
        <v>10</v>
      </c>
      <c r="AO109" s="455">
        <f t="shared" si="913"/>
        <v>10</v>
      </c>
      <c r="AP109" s="455">
        <f t="shared" si="913"/>
        <v>10</v>
      </c>
      <c r="AQ109" s="455">
        <f t="shared" si="913"/>
        <v>10</v>
      </c>
      <c r="AR109" s="455">
        <f t="shared" si="913"/>
        <v>10</v>
      </c>
      <c r="AS109" s="455">
        <f t="shared" si="913"/>
        <v>10</v>
      </c>
      <c r="AT109" s="455">
        <f t="shared" si="913"/>
        <v>10</v>
      </c>
      <c r="AU109" s="455">
        <f t="shared" si="913"/>
        <v>10</v>
      </c>
      <c r="AV109" s="455">
        <f t="shared" si="913"/>
        <v>10</v>
      </c>
      <c r="AW109" s="455">
        <f t="shared" si="913"/>
        <v>10</v>
      </c>
      <c r="AX109" s="455">
        <f t="shared" si="913"/>
        <v>10</v>
      </c>
      <c r="AY109" s="455">
        <f t="shared" si="913"/>
        <v>10</v>
      </c>
      <c r="AZ109" s="455">
        <f t="shared" si="913"/>
        <v>10</v>
      </c>
      <c r="BA109" s="455">
        <f t="shared" si="913"/>
        <v>10</v>
      </c>
      <c r="BB109" s="455">
        <f t="shared" si="913"/>
        <v>10</v>
      </c>
    </row>
    <row r="110" spans="1:54" x14ac:dyDescent="0.3">
      <c r="A110" s="453" t="s">
        <v>692</v>
      </c>
      <c r="B110" s="463">
        <f>B46</f>
        <v>0.93136397944145788</v>
      </c>
      <c r="C110" s="463">
        <f t="shared" ref="C110:BB110" si="914">C46</f>
        <v>0.93889949186314781</v>
      </c>
      <c r="D110" s="463">
        <f t="shared" si="914"/>
        <v>0.94003664539431298</v>
      </c>
      <c r="E110" s="463">
        <f t="shared" si="914"/>
        <v>0.82774335595025561</v>
      </c>
      <c r="F110" s="463">
        <f t="shared" si="914"/>
        <v>0.7716716113110561</v>
      </c>
      <c r="G110" s="463">
        <f t="shared" si="914"/>
        <v>0.73399185815699597</v>
      </c>
      <c r="H110" s="463">
        <f t="shared" si="914"/>
        <v>0.72960566887150768</v>
      </c>
      <c r="I110" s="463">
        <f t="shared" si="914"/>
        <v>0.72602740820371159</v>
      </c>
      <c r="J110" s="463">
        <f t="shared" si="914"/>
        <v>0.72579478861752167</v>
      </c>
      <c r="K110" s="463">
        <f t="shared" si="914"/>
        <v>0.73229614119661879</v>
      </c>
      <c r="L110" s="463">
        <f t="shared" si="914"/>
        <v>0.73022303129413735</v>
      </c>
      <c r="M110" s="463">
        <f t="shared" si="914"/>
        <v>0.73286835814256113</v>
      </c>
      <c r="N110" s="463">
        <f t="shared" si="914"/>
        <v>0.72141376523166256</v>
      </c>
      <c r="O110" s="463">
        <f t="shared" si="914"/>
        <v>0.7177713795401659</v>
      </c>
      <c r="P110" s="463">
        <f t="shared" si="914"/>
        <v>0.71460141417331502</v>
      </c>
      <c r="Q110" s="463">
        <f t="shared" si="914"/>
        <v>0.71826006508442009</v>
      </c>
      <c r="R110" s="463">
        <f t="shared" si="914"/>
        <v>0.7247871706323018</v>
      </c>
      <c r="S110" s="463">
        <f t="shared" si="914"/>
        <v>0.72874313135056623</v>
      </c>
      <c r="T110" s="463">
        <f t="shared" si="914"/>
        <v>0.73404921891375219</v>
      </c>
      <c r="U110" s="463">
        <f t="shared" si="914"/>
        <v>0.74283377265966399</v>
      </c>
      <c r="V110" s="463">
        <f t="shared" si="914"/>
        <v>0.74613514718751961</v>
      </c>
      <c r="W110" s="463">
        <f t="shared" si="914"/>
        <v>0.75091369863589585</v>
      </c>
      <c r="X110" s="463">
        <f t="shared" si="914"/>
        <v>0.75342276551315457</v>
      </c>
      <c r="Y110" s="463">
        <f t="shared" si="914"/>
        <v>0.76115802465048632</v>
      </c>
      <c r="Z110" s="463">
        <f t="shared" si="914"/>
        <v>0.7681132878362753</v>
      </c>
      <c r="AA110" s="463">
        <f t="shared" si="914"/>
        <v>0.77539260524826525</v>
      </c>
      <c r="AB110" s="463">
        <f t="shared" si="914"/>
        <v>0.78141223558123118</v>
      </c>
      <c r="AC110" s="463">
        <f t="shared" si="914"/>
        <v>0.78510812925279994</v>
      </c>
      <c r="AD110" s="463">
        <f t="shared" si="914"/>
        <v>0.79299166023027778</v>
      </c>
      <c r="AE110" s="463">
        <f t="shared" si="914"/>
        <v>0.79798829616629985</v>
      </c>
      <c r="AF110" s="463">
        <f t="shared" si="914"/>
        <v>0.80377298746983372</v>
      </c>
      <c r="AG110" s="463">
        <f t="shared" si="914"/>
        <v>0.80855516616952394</v>
      </c>
      <c r="AH110" s="463">
        <f t="shared" si="914"/>
        <v>0.81105003269784803</v>
      </c>
      <c r="AI110" s="463">
        <f t="shared" si="914"/>
        <v>0.82000926311448752</v>
      </c>
      <c r="AJ110" s="463">
        <f t="shared" si="914"/>
        <v>0.82169275372163764</v>
      </c>
      <c r="AK110" s="463">
        <f t="shared" si="914"/>
        <v>0.82628374698867058</v>
      </c>
      <c r="AL110" s="463">
        <f t="shared" si="914"/>
        <v>0.82554391146087902</v>
      </c>
      <c r="AM110" s="463">
        <f t="shared" si="914"/>
        <v>0.82923416858166343</v>
      </c>
      <c r="AN110" s="463">
        <f t="shared" si="914"/>
        <v>0.83513696814656679</v>
      </c>
      <c r="AO110" s="463">
        <f t="shared" si="914"/>
        <v>0.8381605643207849</v>
      </c>
      <c r="AP110" s="463">
        <f t="shared" si="914"/>
        <v>0.84175294213666774</v>
      </c>
      <c r="AQ110" s="463">
        <f t="shared" si="914"/>
        <v>0.84272165499442231</v>
      </c>
      <c r="AR110" s="463">
        <f t="shared" si="914"/>
        <v>0.84655048753755957</v>
      </c>
      <c r="AS110" s="463">
        <f t="shared" si="914"/>
        <v>0.84809422273633284</v>
      </c>
      <c r="AT110" s="463">
        <f t="shared" si="914"/>
        <v>0.88566993500321167</v>
      </c>
      <c r="AU110" s="463">
        <f t="shared" si="914"/>
        <v>0.92077932452292532</v>
      </c>
      <c r="AV110" s="463">
        <f t="shared" si="914"/>
        <v>0.95534920017536429</v>
      </c>
      <c r="AW110" s="463">
        <f t="shared" si="914"/>
        <v>0.95565709389266706</v>
      </c>
      <c r="AX110" s="463">
        <f t="shared" si="914"/>
        <v>0.95600583669838113</v>
      </c>
      <c r="AY110" s="463">
        <f t="shared" si="914"/>
        <v>0.95637937788470728</v>
      </c>
      <c r="AZ110" s="463">
        <f t="shared" si="914"/>
        <v>0.95676225940880499</v>
      </c>
      <c r="BA110" s="463">
        <f t="shared" si="914"/>
        <v>0.95713684386062692</v>
      </c>
      <c r="BB110" s="463">
        <f t="shared" si="914"/>
        <v>0.95749842206689473</v>
      </c>
    </row>
    <row r="111" spans="1:54" x14ac:dyDescent="0.3">
      <c r="A111" s="452" t="s">
        <v>680</v>
      </c>
      <c r="B111" s="455">
        <f>B48</f>
        <v>0</v>
      </c>
      <c r="C111" s="455">
        <f t="shared" ref="C111:BB111" si="915">C48</f>
        <v>0</v>
      </c>
      <c r="D111" s="455">
        <f t="shared" si="915"/>
        <v>0</v>
      </c>
      <c r="E111" s="455">
        <f t="shared" si="915"/>
        <v>0</v>
      </c>
      <c r="F111" s="455">
        <f t="shared" si="915"/>
        <v>0</v>
      </c>
      <c r="G111" s="455" t="str">
        <f t="shared" si="915"/>
        <v>Down</v>
      </c>
      <c r="H111" s="455" t="str">
        <f t="shared" si="915"/>
        <v>Down</v>
      </c>
      <c r="I111" s="455" t="str">
        <f t="shared" si="915"/>
        <v>Down</v>
      </c>
      <c r="J111" s="455" t="str">
        <f t="shared" si="915"/>
        <v>Down</v>
      </c>
      <c r="K111" s="455" t="str">
        <f t="shared" si="915"/>
        <v>Down</v>
      </c>
      <c r="L111" s="455" t="str">
        <f t="shared" si="915"/>
        <v>Down</v>
      </c>
      <c r="M111" s="455" t="str">
        <f t="shared" si="915"/>
        <v>Up</v>
      </c>
      <c r="N111" s="455" t="str">
        <f t="shared" si="915"/>
        <v>Up</v>
      </c>
      <c r="O111" s="455" t="str">
        <f t="shared" si="915"/>
        <v>Down</v>
      </c>
      <c r="P111" s="455" t="str">
        <f t="shared" si="915"/>
        <v>Down</v>
      </c>
      <c r="Q111" s="455" t="str">
        <f t="shared" si="915"/>
        <v>Down</v>
      </c>
      <c r="R111" s="455" t="str">
        <f t="shared" si="915"/>
        <v>Down</v>
      </c>
      <c r="S111" s="455" t="str">
        <f t="shared" si="915"/>
        <v>Up</v>
      </c>
      <c r="T111" s="455" t="str">
        <f t="shared" si="915"/>
        <v>Up</v>
      </c>
      <c r="U111" s="455" t="str">
        <f t="shared" si="915"/>
        <v>Up</v>
      </c>
      <c r="V111" s="455" t="str">
        <f t="shared" si="915"/>
        <v>Up</v>
      </c>
      <c r="W111" s="455" t="str">
        <f t="shared" si="915"/>
        <v>Up</v>
      </c>
      <c r="X111" s="455" t="str">
        <f t="shared" si="915"/>
        <v>Up</v>
      </c>
      <c r="Y111" s="455" t="str">
        <f t="shared" si="915"/>
        <v>Up</v>
      </c>
      <c r="Z111" s="455" t="str">
        <f t="shared" si="915"/>
        <v>Up</v>
      </c>
      <c r="AA111" s="455" t="str">
        <f t="shared" si="915"/>
        <v>Up</v>
      </c>
      <c r="AB111" s="455" t="str">
        <f t="shared" si="915"/>
        <v>Up</v>
      </c>
      <c r="AC111" s="455" t="str">
        <f t="shared" si="915"/>
        <v>Up</v>
      </c>
      <c r="AD111" s="455" t="str">
        <f t="shared" si="915"/>
        <v>Up</v>
      </c>
      <c r="AE111" s="455" t="str">
        <f t="shared" si="915"/>
        <v>Up</v>
      </c>
      <c r="AF111" s="455" t="str">
        <f t="shared" si="915"/>
        <v>Up</v>
      </c>
      <c r="AG111" s="455" t="str">
        <f t="shared" si="915"/>
        <v>Up</v>
      </c>
      <c r="AH111" s="455" t="str">
        <f t="shared" si="915"/>
        <v>Up</v>
      </c>
      <c r="AI111" s="455" t="str">
        <f t="shared" si="915"/>
        <v>Up</v>
      </c>
      <c r="AJ111" s="455" t="str">
        <f t="shared" si="915"/>
        <v>Up</v>
      </c>
      <c r="AK111" s="455" t="str">
        <f t="shared" si="915"/>
        <v>Up</v>
      </c>
      <c r="AL111" s="455" t="str">
        <f t="shared" si="915"/>
        <v>Up</v>
      </c>
      <c r="AM111" s="455" t="str">
        <f t="shared" si="915"/>
        <v>Up</v>
      </c>
      <c r="AN111" s="455" t="str">
        <f t="shared" si="915"/>
        <v>Up</v>
      </c>
      <c r="AO111" s="455" t="str">
        <f t="shared" si="915"/>
        <v>Up</v>
      </c>
      <c r="AP111" s="455" t="str">
        <f t="shared" si="915"/>
        <v>Up</v>
      </c>
      <c r="AQ111" s="455" t="str">
        <f t="shared" si="915"/>
        <v>Up</v>
      </c>
      <c r="AR111" s="455" t="str">
        <f t="shared" si="915"/>
        <v>Up</v>
      </c>
      <c r="AS111" s="455" t="str">
        <f t="shared" si="915"/>
        <v>Up</v>
      </c>
      <c r="AT111" s="455" t="str">
        <f t="shared" si="915"/>
        <v>Up</v>
      </c>
      <c r="AU111" s="455" t="str">
        <f t="shared" si="915"/>
        <v>Up</v>
      </c>
      <c r="AV111" s="455" t="str">
        <f t="shared" si="915"/>
        <v>Up</v>
      </c>
      <c r="AW111" s="455" t="str">
        <f t="shared" si="915"/>
        <v>Up</v>
      </c>
      <c r="AX111" s="455" t="str">
        <f t="shared" si="915"/>
        <v>Up</v>
      </c>
      <c r="AY111" s="455" t="str">
        <f t="shared" si="915"/>
        <v>Up</v>
      </c>
      <c r="AZ111" s="455" t="str">
        <f t="shared" si="915"/>
        <v>Up</v>
      </c>
      <c r="BA111" s="455" t="str">
        <f t="shared" si="915"/>
        <v>Up</v>
      </c>
      <c r="BB111" s="455" t="str">
        <f t="shared" si="915"/>
        <v>Up</v>
      </c>
    </row>
    <row r="112" spans="1:54" x14ac:dyDescent="0.3">
      <c r="A112" s="452" t="s">
        <v>679</v>
      </c>
      <c r="B112" s="455">
        <f t="shared" ref="B112:B113" si="916">B49</f>
        <v>0</v>
      </c>
      <c r="C112" s="455">
        <f t="shared" ref="C112:BB112" si="917">C49</f>
        <v>0</v>
      </c>
      <c r="D112" s="455">
        <f t="shared" si="917"/>
        <v>0</v>
      </c>
      <c r="E112" s="455">
        <f t="shared" si="917"/>
        <v>0</v>
      </c>
      <c r="F112" s="455">
        <f t="shared" si="917"/>
        <v>0</v>
      </c>
      <c r="G112" s="455" t="str">
        <f t="shared" si="917"/>
        <v>No</v>
      </c>
      <c r="H112" s="455" t="str">
        <f t="shared" si="917"/>
        <v>No</v>
      </c>
      <c r="I112" s="455" t="str">
        <f t="shared" si="917"/>
        <v>No</v>
      </c>
      <c r="J112" s="455" t="str">
        <f t="shared" si="917"/>
        <v>No</v>
      </c>
      <c r="K112" s="455" t="str">
        <f t="shared" si="917"/>
        <v>No</v>
      </c>
      <c r="L112" s="455" t="str">
        <f t="shared" si="917"/>
        <v>No</v>
      </c>
      <c r="M112" s="455" t="str">
        <f t="shared" si="917"/>
        <v>No</v>
      </c>
      <c r="N112" s="455" t="str">
        <f t="shared" si="917"/>
        <v>Partial</v>
      </c>
      <c r="O112" s="455" t="str">
        <f t="shared" si="917"/>
        <v>Partial</v>
      </c>
      <c r="P112" s="455" t="str">
        <f t="shared" si="917"/>
        <v>No</v>
      </c>
      <c r="Q112" s="455" t="str">
        <f t="shared" si="917"/>
        <v>No</v>
      </c>
      <c r="R112" s="455" t="str">
        <f t="shared" si="917"/>
        <v>No</v>
      </c>
      <c r="S112" s="455" t="str">
        <f t="shared" si="917"/>
        <v>No</v>
      </c>
      <c r="T112" s="455" t="str">
        <f t="shared" si="917"/>
        <v>Partial</v>
      </c>
      <c r="U112" s="455" t="str">
        <f t="shared" si="917"/>
        <v>Momentum</v>
      </c>
      <c r="V112" s="455" t="str">
        <f t="shared" si="917"/>
        <v>Momentum</v>
      </c>
      <c r="W112" s="455" t="str">
        <f t="shared" si="917"/>
        <v>Momentum</v>
      </c>
      <c r="X112" s="455" t="str">
        <f t="shared" si="917"/>
        <v>Momentum</v>
      </c>
      <c r="Y112" s="455" t="str">
        <f t="shared" si="917"/>
        <v>Momentum</v>
      </c>
      <c r="Z112" s="455" t="str">
        <f t="shared" si="917"/>
        <v>Momentum</v>
      </c>
      <c r="AA112" s="455" t="str">
        <f t="shared" si="917"/>
        <v>Momentum</v>
      </c>
      <c r="AB112" s="455" t="str">
        <f t="shared" si="917"/>
        <v>Momentum</v>
      </c>
      <c r="AC112" s="455" t="str">
        <f t="shared" si="917"/>
        <v>Momentum</v>
      </c>
      <c r="AD112" s="455" t="str">
        <f t="shared" si="917"/>
        <v>Momentum</v>
      </c>
      <c r="AE112" s="455" t="str">
        <f t="shared" si="917"/>
        <v>Momentum</v>
      </c>
      <c r="AF112" s="455" t="str">
        <f t="shared" si="917"/>
        <v>Momentum</v>
      </c>
      <c r="AG112" s="455" t="str">
        <f t="shared" si="917"/>
        <v>Momentum</v>
      </c>
      <c r="AH112" s="455" t="str">
        <f t="shared" si="917"/>
        <v>Momentum</v>
      </c>
      <c r="AI112" s="455" t="str">
        <f t="shared" si="917"/>
        <v>Momentum</v>
      </c>
      <c r="AJ112" s="455" t="str">
        <f t="shared" si="917"/>
        <v>Momentum</v>
      </c>
      <c r="AK112" s="455" t="str">
        <f t="shared" si="917"/>
        <v>Momentum</v>
      </c>
      <c r="AL112" s="455" t="str">
        <f t="shared" si="917"/>
        <v>Momentum</v>
      </c>
      <c r="AM112" s="455" t="str">
        <f t="shared" si="917"/>
        <v>Momentum</v>
      </c>
      <c r="AN112" s="455" t="str">
        <f t="shared" si="917"/>
        <v>Momentum</v>
      </c>
      <c r="AO112" s="455" t="str">
        <f t="shared" si="917"/>
        <v>Momentum</v>
      </c>
      <c r="AP112" s="455" t="str">
        <f t="shared" si="917"/>
        <v>Momentum</v>
      </c>
      <c r="AQ112" s="455" t="str">
        <f t="shared" si="917"/>
        <v>Momentum</v>
      </c>
      <c r="AR112" s="455" t="str">
        <f t="shared" si="917"/>
        <v>Momentum</v>
      </c>
      <c r="AS112" s="455" t="str">
        <f t="shared" si="917"/>
        <v>Momentum</v>
      </c>
      <c r="AT112" s="455" t="str">
        <f t="shared" si="917"/>
        <v>Momentum</v>
      </c>
      <c r="AU112" s="455" t="str">
        <f t="shared" si="917"/>
        <v>Momentum</v>
      </c>
      <c r="AV112" s="455" t="str">
        <f t="shared" si="917"/>
        <v>Momentum</v>
      </c>
      <c r="AW112" s="455" t="str">
        <f t="shared" si="917"/>
        <v>Momentum</v>
      </c>
      <c r="AX112" s="455" t="str">
        <f t="shared" si="917"/>
        <v>Momentum</v>
      </c>
      <c r="AY112" s="455" t="str">
        <f t="shared" si="917"/>
        <v>Momentum</v>
      </c>
      <c r="AZ112" s="455" t="str">
        <f t="shared" si="917"/>
        <v>Momentum</v>
      </c>
      <c r="BA112" s="455" t="str">
        <f t="shared" si="917"/>
        <v>Momentum</v>
      </c>
      <c r="BB112" s="455" t="str">
        <f t="shared" si="917"/>
        <v>Momentum</v>
      </c>
    </row>
    <row r="113" spans="1:54" x14ac:dyDescent="0.3">
      <c r="A113" s="452" t="s">
        <v>678</v>
      </c>
      <c r="B113" s="455">
        <f t="shared" si="916"/>
        <v>0</v>
      </c>
      <c r="C113" s="455">
        <f t="shared" ref="C113:BB113" si="918">C50</f>
        <v>0</v>
      </c>
      <c r="D113" s="455">
        <f t="shared" si="918"/>
        <v>0</v>
      </c>
      <c r="E113" s="455">
        <f t="shared" si="918"/>
        <v>0</v>
      </c>
      <c r="F113" s="455">
        <f t="shared" si="918"/>
        <v>0</v>
      </c>
      <c r="G113" s="455">
        <f t="shared" si="918"/>
        <v>0</v>
      </c>
      <c r="H113" s="455">
        <f t="shared" si="918"/>
        <v>0</v>
      </c>
      <c r="I113" s="455">
        <f t="shared" si="918"/>
        <v>0</v>
      </c>
      <c r="J113" s="455">
        <f t="shared" si="918"/>
        <v>0</v>
      </c>
      <c r="K113" s="455">
        <f t="shared" si="918"/>
        <v>0</v>
      </c>
      <c r="L113" s="455">
        <f t="shared" si="918"/>
        <v>0</v>
      </c>
      <c r="M113" s="455">
        <f t="shared" si="918"/>
        <v>3.3333333333333335</v>
      </c>
      <c r="N113" s="455">
        <f t="shared" si="918"/>
        <v>6.666666666666667</v>
      </c>
      <c r="O113" s="455">
        <f t="shared" si="918"/>
        <v>0</v>
      </c>
      <c r="P113" s="455">
        <f t="shared" si="918"/>
        <v>0</v>
      </c>
      <c r="Q113" s="455">
        <f t="shared" si="918"/>
        <v>0</v>
      </c>
      <c r="R113" s="455">
        <f t="shared" si="918"/>
        <v>0</v>
      </c>
      <c r="S113" s="455">
        <f t="shared" si="918"/>
        <v>3.3333333333333335</v>
      </c>
      <c r="T113" s="455">
        <f t="shared" si="918"/>
        <v>6.666666666666667</v>
      </c>
      <c r="U113" s="455">
        <f t="shared" si="918"/>
        <v>10</v>
      </c>
      <c r="V113" s="455">
        <f t="shared" si="918"/>
        <v>10</v>
      </c>
      <c r="W113" s="455">
        <f t="shared" si="918"/>
        <v>10</v>
      </c>
      <c r="X113" s="455">
        <f t="shared" si="918"/>
        <v>10</v>
      </c>
      <c r="Y113" s="455">
        <f t="shared" si="918"/>
        <v>10</v>
      </c>
      <c r="Z113" s="455">
        <f t="shared" si="918"/>
        <v>10</v>
      </c>
      <c r="AA113" s="455">
        <f t="shared" si="918"/>
        <v>10</v>
      </c>
      <c r="AB113" s="455">
        <f t="shared" si="918"/>
        <v>10</v>
      </c>
      <c r="AC113" s="455">
        <f t="shared" si="918"/>
        <v>10</v>
      </c>
      <c r="AD113" s="455">
        <f t="shared" si="918"/>
        <v>10</v>
      </c>
      <c r="AE113" s="455">
        <f t="shared" si="918"/>
        <v>10</v>
      </c>
      <c r="AF113" s="455">
        <f t="shared" si="918"/>
        <v>10</v>
      </c>
      <c r="AG113" s="455">
        <f t="shared" si="918"/>
        <v>10</v>
      </c>
      <c r="AH113" s="455">
        <f t="shared" si="918"/>
        <v>10</v>
      </c>
      <c r="AI113" s="455">
        <f t="shared" si="918"/>
        <v>10</v>
      </c>
      <c r="AJ113" s="455">
        <f t="shared" si="918"/>
        <v>10</v>
      </c>
      <c r="AK113" s="455">
        <f t="shared" si="918"/>
        <v>10</v>
      </c>
      <c r="AL113" s="455">
        <f t="shared" si="918"/>
        <v>10</v>
      </c>
      <c r="AM113" s="455">
        <f t="shared" si="918"/>
        <v>10</v>
      </c>
      <c r="AN113" s="455">
        <f t="shared" si="918"/>
        <v>10</v>
      </c>
      <c r="AO113" s="455">
        <f t="shared" si="918"/>
        <v>10</v>
      </c>
      <c r="AP113" s="455">
        <f t="shared" si="918"/>
        <v>10</v>
      </c>
      <c r="AQ113" s="455">
        <f t="shared" si="918"/>
        <v>10</v>
      </c>
      <c r="AR113" s="455">
        <f t="shared" si="918"/>
        <v>10</v>
      </c>
      <c r="AS113" s="455">
        <f t="shared" si="918"/>
        <v>10</v>
      </c>
      <c r="AT113" s="455">
        <f t="shared" si="918"/>
        <v>10</v>
      </c>
      <c r="AU113" s="455">
        <f t="shared" si="918"/>
        <v>10</v>
      </c>
      <c r="AV113" s="455">
        <f t="shared" si="918"/>
        <v>10</v>
      </c>
      <c r="AW113" s="455">
        <f t="shared" si="918"/>
        <v>10</v>
      </c>
      <c r="AX113" s="455">
        <f t="shared" si="918"/>
        <v>10</v>
      </c>
      <c r="AY113" s="455">
        <f t="shared" si="918"/>
        <v>10</v>
      </c>
      <c r="AZ113" s="455">
        <f t="shared" si="918"/>
        <v>10</v>
      </c>
      <c r="BA113" s="455">
        <f t="shared" si="918"/>
        <v>10</v>
      </c>
      <c r="BB113" s="455">
        <f t="shared" si="918"/>
        <v>10</v>
      </c>
    </row>
    <row r="114" spans="1:54" x14ac:dyDescent="0.3">
      <c r="A114" s="453" t="s">
        <v>691</v>
      </c>
      <c r="B114" s="455">
        <f>B54</f>
        <v>0</v>
      </c>
      <c r="C114" s="455">
        <f t="shared" ref="C114:BB114" si="919">C54</f>
        <v>1.5662004009917581</v>
      </c>
      <c r="D114" s="455">
        <f t="shared" si="919"/>
        <v>1.5128109865005182</v>
      </c>
      <c r="E114" s="455">
        <f t="shared" si="919"/>
        <v>1.483470544091041</v>
      </c>
      <c r="F114" s="455">
        <f t="shared" si="919"/>
        <v>1.4805830443042682</v>
      </c>
      <c r="G114" s="455">
        <f t="shared" si="919"/>
        <v>1.4683384524878038</v>
      </c>
      <c r="H114" s="455">
        <f t="shared" si="919"/>
        <v>1.4826622946853945</v>
      </c>
      <c r="I114" s="455">
        <f t="shared" si="919"/>
        <v>1.4390677809777468</v>
      </c>
      <c r="J114" s="455">
        <f t="shared" si="919"/>
        <v>1.403947537640259</v>
      </c>
      <c r="K114" s="455">
        <f t="shared" si="919"/>
        <v>1.38529898722963</v>
      </c>
      <c r="L114" s="455">
        <f t="shared" si="919"/>
        <v>1.3377657376616916</v>
      </c>
      <c r="M114" s="455">
        <f t="shared" si="919"/>
        <v>1.3114128088290942</v>
      </c>
      <c r="N114" s="455">
        <f t="shared" si="919"/>
        <v>1.2574767777877491</v>
      </c>
      <c r="O114" s="455">
        <f t="shared" si="919"/>
        <v>1.218144576482552</v>
      </c>
      <c r="P114" s="455">
        <f t="shared" si="919"/>
        <v>1.1947505772540974</v>
      </c>
      <c r="Q114" s="455">
        <f t="shared" si="919"/>
        <v>1.1350256358559578</v>
      </c>
      <c r="R114" s="455">
        <f t="shared" si="919"/>
        <v>1.0976081447839947</v>
      </c>
      <c r="S114" s="455">
        <f t="shared" si="919"/>
        <v>1.0529067239211818</v>
      </c>
      <c r="T114" s="455">
        <f t="shared" si="919"/>
        <v>1.0299946847445223</v>
      </c>
      <c r="U114" s="455">
        <f t="shared" si="919"/>
        <v>1.0205370148182218</v>
      </c>
      <c r="V114" s="455">
        <f t="shared" si="919"/>
        <v>0.98699383897860615</v>
      </c>
      <c r="W114" s="455">
        <f t="shared" si="919"/>
        <v>0.97876757172458806</v>
      </c>
      <c r="X114" s="455">
        <f t="shared" si="919"/>
        <v>0.97260051167363892</v>
      </c>
      <c r="Y114" s="455">
        <f t="shared" si="919"/>
        <v>0.9719847273616864</v>
      </c>
      <c r="Z114" s="455">
        <f t="shared" si="919"/>
        <v>0.97630076608312322</v>
      </c>
      <c r="AA114" s="455">
        <f t="shared" si="919"/>
        <v>0.9817202074170428</v>
      </c>
      <c r="AB114" s="455">
        <f t="shared" si="919"/>
        <v>1.0028299723329932</v>
      </c>
      <c r="AC114" s="455">
        <f t="shared" si="919"/>
        <v>1.0107020692409385</v>
      </c>
      <c r="AD114" s="455">
        <f t="shared" si="919"/>
        <v>1.033203004650203</v>
      </c>
      <c r="AE114" s="455">
        <f t="shared" si="919"/>
        <v>1.047004446936141</v>
      </c>
      <c r="AF114" s="455">
        <f t="shared" si="919"/>
        <v>1.0609994940757459</v>
      </c>
      <c r="AG114" s="455">
        <f t="shared" si="919"/>
        <v>1.0835108338178607</v>
      </c>
      <c r="AH114" s="455">
        <f t="shared" si="919"/>
        <v>1.09497766365436</v>
      </c>
      <c r="AI114" s="455">
        <f t="shared" si="919"/>
        <v>1.1416282208712716</v>
      </c>
      <c r="AJ114" s="455">
        <f t="shared" si="919"/>
        <v>1.1615602208628315</v>
      </c>
      <c r="AK114" s="455">
        <f t="shared" si="919"/>
        <v>1.1897823670014587</v>
      </c>
      <c r="AL114" s="455">
        <f t="shared" si="919"/>
        <v>1.2181074879258242</v>
      </c>
      <c r="AM114" s="455">
        <f t="shared" si="919"/>
        <v>1.2417034097665669</v>
      </c>
      <c r="AN114" s="455">
        <f t="shared" si="919"/>
        <v>1.2868506287244319</v>
      </c>
      <c r="AO114" s="455">
        <f t="shared" si="919"/>
        <v>1.2927279286553555</v>
      </c>
      <c r="AP114" s="455">
        <f t="shared" si="919"/>
        <v>1.3278034786998345</v>
      </c>
      <c r="AQ114" s="455">
        <f t="shared" si="919"/>
        <v>1.3568238620717676</v>
      </c>
      <c r="AR114" s="455">
        <f t="shared" si="919"/>
        <v>1.3926941631674823</v>
      </c>
      <c r="AS114" s="455">
        <f t="shared" si="919"/>
        <v>1.4170057043199655</v>
      </c>
      <c r="AT114" s="455">
        <f t="shared" si="919"/>
        <v>1.7013635751966987</v>
      </c>
      <c r="AU114" s="455">
        <f t="shared" si="919"/>
        <v>2.1270877786973901</v>
      </c>
      <c r="AV114" s="455">
        <f t="shared" si="919"/>
        <v>2.7713568804840918</v>
      </c>
      <c r="AW114" s="455">
        <f t="shared" si="919"/>
        <v>3.9607773922158467</v>
      </c>
      <c r="AX114" s="455">
        <f t="shared" si="919"/>
        <v>6.5841744368912991</v>
      </c>
      <c r="AY114" s="455">
        <f t="shared" si="919"/>
        <v>18.811885134528243</v>
      </c>
      <c r="AZ114" s="455">
        <f t="shared" si="919"/>
        <v>18.720028585136603</v>
      </c>
      <c r="BA114" s="455">
        <f t="shared" si="919"/>
        <v>18.637917351828506</v>
      </c>
      <c r="BB114" s="455">
        <f t="shared" si="919"/>
        <v>18.580783052636587</v>
      </c>
    </row>
    <row r="115" spans="1:54" x14ac:dyDescent="0.3">
      <c r="A115" s="452" t="s">
        <v>680</v>
      </c>
      <c r="B115" s="455">
        <f>B56</f>
        <v>0</v>
      </c>
      <c r="C115" s="455">
        <f t="shared" ref="C115:BB115" si="920">C56</f>
        <v>0</v>
      </c>
      <c r="D115" s="455">
        <f t="shared" si="920"/>
        <v>0</v>
      </c>
      <c r="E115" s="455">
        <f t="shared" si="920"/>
        <v>0</v>
      </c>
      <c r="F115" s="455">
        <f t="shared" si="920"/>
        <v>0</v>
      </c>
      <c r="G115" s="455" t="str">
        <f t="shared" si="920"/>
        <v>Up</v>
      </c>
      <c r="H115" s="455" t="str">
        <f t="shared" si="920"/>
        <v>Down</v>
      </c>
      <c r="I115" s="455" t="str">
        <f t="shared" si="920"/>
        <v>Down</v>
      </c>
      <c r="J115" s="455" t="str">
        <f t="shared" si="920"/>
        <v>Down</v>
      </c>
      <c r="K115" s="455" t="str">
        <f t="shared" si="920"/>
        <v>Down</v>
      </c>
      <c r="L115" s="455" t="str">
        <f t="shared" si="920"/>
        <v>Down</v>
      </c>
      <c r="M115" s="455" t="str">
        <f t="shared" si="920"/>
        <v>Down</v>
      </c>
      <c r="N115" s="455" t="str">
        <f t="shared" si="920"/>
        <v>Down</v>
      </c>
      <c r="O115" s="455" t="str">
        <f t="shared" si="920"/>
        <v>Down</v>
      </c>
      <c r="P115" s="455" t="str">
        <f t="shared" si="920"/>
        <v>Down</v>
      </c>
      <c r="Q115" s="455" t="str">
        <f t="shared" si="920"/>
        <v>Down</v>
      </c>
      <c r="R115" s="455" t="str">
        <f t="shared" si="920"/>
        <v>Down</v>
      </c>
      <c r="S115" s="455" t="str">
        <f t="shared" si="920"/>
        <v>Down</v>
      </c>
      <c r="T115" s="455" t="str">
        <f t="shared" si="920"/>
        <v>Down</v>
      </c>
      <c r="U115" s="455" t="str">
        <f t="shared" si="920"/>
        <v>Down</v>
      </c>
      <c r="V115" s="455" t="str">
        <f t="shared" si="920"/>
        <v>Down</v>
      </c>
      <c r="W115" s="455" t="str">
        <f t="shared" si="920"/>
        <v>Down</v>
      </c>
      <c r="X115" s="455" t="str">
        <f t="shared" si="920"/>
        <v>Down</v>
      </c>
      <c r="Y115" s="455" t="str">
        <f t="shared" si="920"/>
        <v>Down</v>
      </c>
      <c r="Z115" s="455" t="str">
        <f t="shared" si="920"/>
        <v>Down</v>
      </c>
      <c r="AA115" s="455" t="str">
        <f t="shared" si="920"/>
        <v>Down</v>
      </c>
      <c r="AB115" s="455" t="str">
        <f t="shared" si="920"/>
        <v>Up</v>
      </c>
      <c r="AC115" s="455" t="str">
        <f t="shared" si="920"/>
        <v>Up</v>
      </c>
      <c r="AD115" s="455" t="str">
        <f t="shared" si="920"/>
        <v>Up</v>
      </c>
      <c r="AE115" s="455" t="str">
        <f t="shared" si="920"/>
        <v>Up</v>
      </c>
      <c r="AF115" s="455" t="str">
        <f t="shared" si="920"/>
        <v>Up</v>
      </c>
      <c r="AG115" s="455" t="str">
        <f t="shared" si="920"/>
        <v>Up</v>
      </c>
      <c r="AH115" s="455" t="str">
        <f t="shared" si="920"/>
        <v>Up</v>
      </c>
      <c r="AI115" s="455" t="str">
        <f t="shared" si="920"/>
        <v>Up</v>
      </c>
      <c r="AJ115" s="455" t="str">
        <f t="shared" si="920"/>
        <v>Up</v>
      </c>
      <c r="AK115" s="455" t="str">
        <f t="shared" si="920"/>
        <v>Up</v>
      </c>
      <c r="AL115" s="455" t="str">
        <f t="shared" si="920"/>
        <v>Up</v>
      </c>
      <c r="AM115" s="455" t="str">
        <f t="shared" si="920"/>
        <v>Up</v>
      </c>
      <c r="AN115" s="455" t="str">
        <f t="shared" si="920"/>
        <v>Up</v>
      </c>
      <c r="AO115" s="455" t="str">
        <f t="shared" si="920"/>
        <v>Up</v>
      </c>
      <c r="AP115" s="455" t="str">
        <f t="shared" si="920"/>
        <v>Up</v>
      </c>
      <c r="AQ115" s="455" t="str">
        <f t="shared" si="920"/>
        <v>Up</v>
      </c>
      <c r="AR115" s="455" t="str">
        <f t="shared" si="920"/>
        <v>Up</v>
      </c>
      <c r="AS115" s="455" t="str">
        <f t="shared" si="920"/>
        <v>Up</v>
      </c>
      <c r="AT115" s="455" t="str">
        <f t="shared" si="920"/>
        <v>Up</v>
      </c>
      <c r="AU115" s="455" t="str">
        <f t="shared" si="920"/>
        <v>Up</v>
      </c>
      <c r="AV115" s="455" t="str">
        <f t="shared" si="920"/>
        <v>Up</v>
      </c>
      <c r="AW115" s="455" t="str">
        <f t="shared" si="920"/>
        <v>Up</v>
      </c>
      <c r="AX115" s="455" t="str">
        <f t="shared" si="920"/>
        <v>Up</v>
      </c>
      <c r="AY115" s="455" t="str">
        <f t="shared" si="920"/>
        <v>Up</v>
      </c>
      <c r="AZ115" s="455" t="str">
        <f t="shared" si="920"/>
        <v>Up</v>
      </c>
      <c r="BA115" s="455" t="str">
        <f t="shared" si="920"/>
        <v>Up</v>
      </c>
      <c r="BB115" s="455" t="str">
        <f t="shared" si="920"/>
        <v>Up</v>
      </c>
    </row>
    <row r="116" spans="1:54" x14ac:dyDescent="0.3">
      <c r="A116" s="452" t="s">
        <v>679</v>
      </c>
      <c r="B116" s="455">
        <f t="shared" ref="B116:B117" si="921">B57</f>
        <v>0</v>
      </c>
      <c r="C116" s="455">
        <f t="shared" ref="C116:BB116" si="922">C57</f>
        <v>0</v>
      </c>
      <c r="D116" s="455">
        <f t="shared" si="922"/>
        <v>0</v>
      </c>
      <c r="E116" s="455">
        <f t="shared" si="922"/>
        <v>0</v>
      </c>
      <c r="F116" s="455">
        <f t="shared" si="922"/>
        <v>0</v>
      </c>
      <c r="G116" s="455" t="str">
        <f t="shared" si="922"/>
        <v>No</v>
      </c>
      <c r="H116" s="455" t="str">
        <f t="shared" si="922"/>
        <v>No</v>
      </c>
      <c r="I116" s="455" t="str">
        <f t="shared" si="922"/>
        <v>No</v>
      </c>
      <c r="J116" s="455" t="str">
        <f t="shared" si="922"/>
        <v>No</v>
      </c>
      <c r="K116" s="455" t="str">
        <f t="shared" si="922"/>
        <v>No</v>
      </c>
      <c r="L116" s="455" t="str">
        <f t="shared" si="922"/>
        <v>No</v>
      </c>
      <c r="M116" s="455" t="str">
        <f t="shared" si="922"/>
        <v>No</v>
      </c>
      <c r="N116" s="455" t="str">
        <f t="shared" si="922"/>
        <v>No</v>
      </c>
      <c r="O116" s="455" t="str">
        <f t="shared" si="922"/>
        <v>No</v>
      </c>
      <c r="P116" s="455" t="str">
        <f t="shared" si="922"/>
        <v>No</v>
      </c>
      <c r="Q116" s="455" t="str">
        <f t="shared" si="922"/>
        <v>No</v>
      </c>
      <c r="R116" s="455" t="str">
        <f t="shared" si="922"/>
        <v>No</v>
      </c>
      <c r="S116" s="455" t="str">
        <f t="shared" si="922"/>
        <v>No</v>
      </c>
      <c r="T116" s="455" t="str">
        <f t="shared" si="922"/>
        <v>No</v>
      </c>
      <c r="U116" s="455" t="str">
        <f t="shared" si="922"/>
        <v>No</v>
      </c>
      <c r="V116" s="455" t="str">
        <f t="shared" si="922"/>
        <v>No</v>
      </c>
      <c r="W116" s="455" t="str">
        <f t="shared" si="922"/>
        <v>No</v>
      </c>
      <c r="X116" s="455" t="str">
        <f t="shared" si="922"/>
        <v>No</v>
      </c>
      <c r="Y116" s="455" t="str">
        <f t="shared" si="922"/>
        <v>No</v>
      </c>
      <c r="Z116" s="455" t="str">
        <f t="shared" si="922"/>
        <v>No</v>
      </c>
      <c r="AA116" s="455" t="str">
        <f t="shared" si="922"/>
        <v>No</v>
      </c>
      <c r="AB116" s="455" t="str">
        <f t="shared" si="922"/>
        <v>No</v>
      </c>
      <c r="AC116" s="455" t="str">
        <f t="shared" si="922"/>
        <v>Partial</v>
      </c>
      <c r="AD116" s="455" t="str">
        <f t="shared" si="922"/>
        <v>Momentum</v>
      </c>
      <c r="AE116" s="455" t="str">
        <f t="shared" si="922"/>
        <v>Momentum</v>
      </c>
      <c r="AF116" s="455" t="str">
        <f t="shared" si="922"/>
        <v>Momentum</v>
      </c>
      <c r="AG116" s="455" t="str">
        <f t="shared" si="922"/>
        <v>Momentum</v>
      </c>
      <c r="AH116" s="455" t="str">
        <f t="shared" si="922"/>
        <v>Momentum</v>
      </c>
      <c r="AI116" s="455" t="str">
        <f t="shared" si="922"/>
        <v>Momentum</v>
      </c>
      <c r="AJ116" s="455" t="str">
        <f t="shared" si="922"/>
        <v>Momentum</v>
      </c>
      <c r="AK116" s="455" t="str">
        <f t="shared" si="922"/>
        <v>Momentum</v>
      </c>
      <c r="AL116" s="455" t="str">
        <f t="shared" si="922"/>
        <v>Momentum</v>
      </c>
      <c r="AM116" s="455" t="str">
        <f t="shared" si="922"/>
        <v>Momentum</v>
      </c>
      <c r="AN116" s="455" t="str">
        <f t="shared" si="922"/>
        <v>Momentum</v>
      </c>
      <c r="AO116" s="455" t="str">
        <f t="shared" si="922"/>
        <v>Momentum</v>
      </c>
      <c r="AP116" s="455" t="str">
        <f t="shared" si="922"/>
        <v>Momentum</v>
      </c>
      <c r="AQ116" s="455" t="str">
        <f t="shared" si="922"/>
        <v>Momentum</v>
      </c>
      <c r="AR116" s="455" t="str">
        <f t="shared" si="922"/>
        <v>Momentum</v>
      </c>
      <c r="AS116" s="455" t="str">
        <f t="shared" si="922"/>
        <v>Momentum</v>
      </c>
      <c r="AT116" s="455" t="str">
        <f t="shared" si="922"/>
        <v>Momentum</v>
      </c>
      <c r="AU116" s="455" t="str">
        <f t="shared" si="922"/>
        <v>Momentum</v>
      </c>
      <c r="AV116" s="455" t="str">
        <f t="shared" si="922"/>
        <v>Momentum</v>
      </c>
      <c r="AW116" s="455" t="str">
        <f t="shared" si="922"/>
        <v>Momentum</v>
      </c>
      <c r="AX116" s="455" t="str">
        <f t="shared" si="922"/>
        <v>Momentum</v>
      </c>
      <c r="AY116" s="455" t="str">
        <f t="shared" si="922"/>
        <v>Momentum</v>
      </c>
      <c r="AZ116" s="455" t="str">
        <f t="shared" si="922"/>
        <v>Momentum</v>
      </c>
      <c r="BA116" s="455" t="str">
        <f t="shared" si="922"/>
        <v>Momentum</v>
      </c>
      <c r="BB116" s="455" t="str">
        <f t="shared" si="922"/>
        <v>Momentum</v>
      </c>
    </row>
    <row r="117" spans="1:54" x14ac:dyDescent="0.3">
      <c r="A117" s="452" t="s">
        <v>678</v>
      </c>
      <c r="B117" s="455">
        <f t="shared" si="921"/>
        <v>0</v>
      </c>
      <c r="C117" s="455">
        <f t="shared" ref="C117:BB117" si="923">C58</f>
        <v>0</v>
      </c>
      <c r="D117" s="455">
        <f t="shared" si="923"/>
        <v>0</v>
      </c>
      <c r="E117" s="455">
        <f t="shared" si="923"/>
        <v>0</v>
      </c>
      <c r="F117" s="455">
        <f t="shared" si="923"/>
        <v>0</v>
      </c>
      <c r="G117" s="455">
        <f t="shared" si="923"/>
        <v>5</v>
      </c>
      <c r="H117" s="455">
        <f t="shared" si="923"/>
        <v>0</v>
      </c>
      <c r="I117" s="455">
        <f t="shared" si="923"/>
        <v>0</v>
      </c>
      <c r="J117" s="455">
        <f t="shared" si="923"/>
        <v>0</v>
      </c>
      <c r="K117" s="455">
        <f t="shared" si="923"/>
        <v>0</v>
      </c>
      <c r="L117" s="455">
        <f t="shared" si="923"/>
        <v>0</v>
      </c>
      <c r="M117" s="455">
        <f t="shared" si="923"/>
        <v>0</v>
      </c>
      <c r="N117" s="455">
        <f t="shared" si="923"/>
        <v>0</v>
      </c>
      <c r="O117" s="455">
        <f t="shared" si="923"/>
        <v>0</v>
      </c>
      <c r="P117" s="455">
        <f t="shared" si="923"/>
        <v>0</v>
      </c>
      <c r="Q117" s="455">
        <f t="shared" si="923"/>
        <v>0</v>
      </c>
      <c r="R117" s="455">
        <f t="shared" si="923"/>
        <v>0</v>
      </c>
      <c r="S117" s="455">
        <f t="shared" si="923"/>
        <v>0</v>
      </c>
      <c r="T117" s="455">
        <f t="shared" si="923"/>
        <v>0</v>
      </c>
      <c r="U117" s="455">
        <f t="shared" si="923"/>
        <v>0</v>
      </c>
      <c r="V117" s="455">
        <f t="shared" si="923"/>
        <v>0</v>
      </c>
      <c r="W117" s="455">
        <f t="shared" si="923"/>
        <v>0</v>
      </c>
      <c r="X117" s="455">
        <f t="shared" si="923"/>
        <v>0</v>
      </c>
      <c r="Y117" s="455">
        <f t="shared" si="923"/>
        <v>0</v>
      </c>
      <c r="Z117" s="455">
        <f t="shared" si="923"/>
        <v>0</v>
      </c>
      <c r="AA117" s="455">
        <f t="shared" si="923"/>
        <v>0</v>
      </c>
      <c r="AB117" s="455">
        <f t="shared" si="923"/>
        <v>5</v>
      </c>
      <c r="AC117" s="455">
        <f t="shared" si="923"/>
        <v>10</v>
      </c>
      <c r="AD117" s="455">
        <f t="shared" si="923"/>
        <v>15</v>
      </c>
      <c r="AE117" s="455">
        <f t="shared" si="923"/>
        <v>15</v>
      </c>
      <c r="AF117" s="455">
        <f t="shared" si="923"/>
        <v>15</v>
      </c>
      <c r="AG117" s="455">
        <f t="shared" si="923"/>
        <v>15</v>
      </c>
      <c r="AH117" s="455">
        <f t="shared" si="923"/>
        <v>15</v>
      </c>
      <c r="AI117" s="455">
        <f t="shared" si="923"/>
        <v>15</v>
      </c>
      <c r="AJ117" s="455">
        <f t="shared" si="923"/>
        <v>15</v>
      </c>
      <c r="AK117" s="455">
        <f t="shared" si="923"/>
        <v>15</v>
      </c>
      <c r="AL117" s="455">
        <f t="shared" si="923"/>
        <v>15</v>
      </c>
      <c r="AM117" s="455">
        <f t="shared" si="923"/>
        <v>15</v>
      </c>
      <c r="AN117" s="455">
        <f t="shared" si="923"/>
        <v>15</v>
      </c>
      <c r="AO117" s="455">
        <f t="shared" si="923"/>
        <v>15</v>
      </c>
      <c r="AP117" s="455">
        <f t="shared" si="923"/>
        <v>15</v>
      </c>
      <c r="AQ117" s="455">
        <f t="shared" si="923"/>
        <v>15</v>
      </c>
      <c r="AR117" s="455">
        <f t="shared" si="923"/>
        <v>15</v>
      </c>
      <c r="AS117" s="455">
        <f t="shared" si="923"/>
        <v>15</v>
      </c>
      <c r="AT117" s="455">
        <f t="shared" si="923"/>
        <v>15</v>
      </c>
      <c r="AU117" s="455">
        <f t="shared" si="923"/>
        <v>15</v>
      </c>
      <c r="AV117" s="455">
        <f t="shared" si="923"/>
        <v>15</v>
      </c>
      <c r="AW117" s="455">
        <f t="shared" si="923"/>
        <v>15</v>
      </c>
      <c r="AX117" s="455">
        <f t="shared" si="923"/>
        <v>15</v>
      </c>
      <c r="AY117" s="455">
        <f t="shared" si="923"/>
        <v>15</v>
      </c>
      <c r="AZ117" s="455">
        <f t="shared" si="923"/>
        <v>15</v>
      </c>
      <c r="BA117" s="455">
        <f t="shared" si="923"/>
        <v>15</v>
      </c>
      <c r="BB117" s="455">
        <f t="shared" si="923"/>
        <v>15</v>
      </c>
    </row>
    <row r="118" spans="1:54" x14ac:dyDescent="0.3">
      <c r="A118" s="453" t="s">
        <v>690</v>
      </c>
      <c r="B118" s="455">
        <f>B68</f>
        <v>0</v>
      </c>
      <c r="C118" s="455">
        <f t="shared" ref="C118:BB118" si="924">C68</f>
        <v>0</v>
      </c>
      <c r="D118" s="455">
        <f t="shared" si="924"/>
        <v>0</v>
      </c>
      <c r="E118" s="455">
        <f t="shared" si="924"/>
        <v>0</v>
      </c>
      <c r="F118" s="455">
        <f t="shared" si="924"/>
        <v>0</v>
      </c>
      <c r="G118" s="455">
        <f t="shared" si="924"/>
        <v>0</v>
      </c>
      <c r="H118" s="455">
        <f t="shared" si="924"/>
        <v>0</v>
      </c>
      <c r="I118" s="455">
        <f t="shared" si="924"/>
        <v>0</v>
      </c>
      <c r="J118" s="455">
        <f t="shared" si="924"/>
        <v>0</v>
      </c>
      <c r="K118" s="455">
        <f t="shared" si="924"/>
        <v>0</v>
      </c>
      <c r="L118" s="455">
        <f t="shared" si="924"/>
        <v>0</v>
      </c>
      <c r="M118" s="455">
        <f t="shared" si="924"/>
        <v>0</v>
      </c>
      <c r="N118" s="455">
        <f t="shared" si="924"/>
        <v>0</v>
      </c>
      <c r="O118" s="455">
        <f t="shared" si="924"/>
        <v>0</v>
      </c>
      <c r="P118" s="455">
        <f t="shared" si="924"/>
        <v>1.219047619047619E-3</v>
      </c>
      <c r="Q118" s="455">
        <f t="shared" si="924"/>
        <v>0.15818994661338173</v>
      </c>
      <c r="R118" s="455">
        <f t="shared" si="924"/>
        <v>0.31106244749471434</v>
      </c>
      <c r="S118" s="455">
        <f t="shared" si="924"/>
        <v>0.46818201083283478</v>
      </c>
      <c r="T118" s="455">
        <f t="shared" si="924"/>
        <v>0.52958940549176792</v>
      </c>
      <c r="U118" s="455">
        <f t="shared" si="924"/>
        <v>0.52366765171277796</v>
      </c>
      <c r="V118" s="455">
        <f t="shared" si="924"/>
        <v>0.73953521924508803</v>
      </c>
      <c r="W118" s="455">
        <f t="shared" si="924"/>
        <v>0.68310753322987183</v>
      </c>
      <c r="X118" s="455">
        <f t="shared" si="924"/>
        <v>0.61787680502624553</v>
      </c>
      <c r="Y118" s="455">
        <f t="shared" si="924"/>
        <v>0.39422343711078561</v>
      </c>
      <c r="Z118" s="455">
        <f t="shared" si="924"/>
        <v>0.37611953817036681</v>
      </c>
      <c r="AA118" s="455">
        <f t="shared" si="924"/>
        <v>0.43087746636390289</v>
      </c>
      <c r="AB118" s="455">
        <f t="shared" si="924"/>
        <v>0.60240299022953447</v>
      </c>
      <c r="AC118" s="455">
        <f t="shared" si="924"/>
        <v>0.84134621312125257</v>
      </c>
      <c r="AD118" s="455">
        <f t="shared" si="924"/>
        <v>1.1217949508283367</v>
      </c>
      <c r="AE118" s="455">
        <f t="shared" si="924"/>
        <v>1.1217949508283367</v>
      </c>
      <c r="AF118" s="455">
        <f t="shared" si="924"/>
        <v>0.92121356308972002</v>
      </c>
      <c r="AG118" s="455">
        <f t="shared" si="924"/>
        <v>0.70850207420737055</v>
      </c>
      <c r="AH118" s="455">
        <f t="shared" si="924"/>
        <v>0.81585087332969952</v>
      </c>
      <c r="AI118" s="455">
        <f t="shared" si="924"/>
        <v>0.86178042998715754</v>
      </c>
      <c r="AJ118" s="455">
        <f t="shared" si="924"/>
        <v>0.98945160480006977</v>
      </c>
      <c r="AK118" s="455">
        <f t="shared" si="924"/>
        <v>1.0247865652487131</v>
      </c>
      <c r="AL118" s="455">
        <f t="shared" si="924"/>
        <v>0.97133444764877841</v>
      </c>
      <c r="AM118" s="455">
        <f t="shared" si="924"/>
        <v>0.93540075520794663</v>
      </c>
      <c r="AN118" s="455">
        <f t="shared" si="924"/>
        <v>0.88175830294544044</v>
      </c>
      <c r="AO118" s="455">
        <f t="shared" si="924"/>
        <v>0.85420335597839547</v>
      </c>
      <c r="AP118" s="455">
        <f t="shared" si="924"/>
        <v>0.80395609974437221</v>
      </c>
      <c r="AQ118" s="455">
        <f t="shared" si="924"/>
        <v>0.71089250904892165</v>
      </c>
      <c r="AR118" s="455">
        <f t="shared" si="924"/>
        <v>0.56215523275734947</v>
      </c>
      <c r="AS118" s="455">
        <f t="shared" si="924"/>
        <v>0.47906212714192492</v>
      </c>
      <c r="AT118" s="455">
        <f t="shared" si="924"/>
        <v>0.44822635694268576</v>
      </c>
      <c r="AU118" s="455">
        <f t="shared" si="924"/>
        <v>0.44192357613740046</v>
      </c>
      <c r="AV118" s="455">
        <f t="shared" si="924"/>
        <v>0.4098113320109954</v>
      </c>
      <c r="AW118" s="455">
        <f t="shared" si="924"/>
        <v>0.35713252995116734</v>
      </c>
      <c r="AX118" s="455">
        <f t="shared" si="924"/>
        <v>0.30359787273934247</v>
      </c>
      <c r="AY118" s="455">
        <f t="shared" si="924"/>
        <v>0.26365146241488563</v>
      </c>
      <c r="AZ118" s="455">
        <f t="shared" si="924"/>
        <v>0.24225268151038545</v>
      </c>
      <c r="BA118" s="455">
        <f t="shared" si="924"/>
        <v>0.23139170836448517</v>
      </c>
      <c r="BB118" s="455">
        <f t="shared" si="924"/>
        <v>0.22404205113745018</v>
      </c>
    </row>
    <row r="119" spans="1:54" x14ac:dyDescent="0.3">
      <c r="A119" s="452" t="s">
        <v>680</v>
      </c>
      <c r="B119" s="455">
        <f>B70</f>
        <v>0</v>
      </c>
      <c r="C119" s="455">
        <f t="shared" ref="C119:BB119" si="925">C70</f>
        <v>0</v>
      </c>
      <c r="D119" s="455">
        <f t="shared" si="925"/>
        <v>0</v>
      </c>
      <c r="E119" s="455">
        <f t="shared" si="925"/>
        <v>0</v>
      </c>
      <c r="F119" s="455">
        <f t="shared" si="925"/>
        <v>0</v>
      </c>
      <c r="G119" s="455" t="str">
        <f t="shared" si="925"/>
        <v>Down</v>
      </c>
      <c r="H119" s="455" t="str">
        <f t="shared" si="925"/>
        <v>Down</v>
      </c>
      <c r="I119" s="455" t="str">
        <f t="shared" si="925"/>
        <v>Down</v>
      </c>
      <c r="J119" s="455" t="str">
        <f t="shared" si="925"/>
        <v>Down</v>
      </c>
      <c r="K119" s="455" t="str">
        <f t="shared" si="925"/>
        <v>Down</v>
      </c>
      <c r="L119" s="455" t="str">
        <f t="shared" si="925"/>
        <v>Down</v>
      </c>
      <c r="M119" s="455" t="str">
        <f t="shared" si="925"/>
        <v>Down</v>
      </c>
      <c r="N119" s="455" t="str">
        <f t="shared" si="925"/>
        <v>Down</v>
      </c>
      <c r="O119" s="455" t="str">
        <f t="shared" si="925"/>
        <v>Down</v>
      </c>
      <c r="P119" s="455" t="str">
        <f t="shared" si="925"/>
        <v>Down</v>
      </c>
      <c r="Q119" s="455" t="str">
        <f t="shared" si="925"/>
        <v>Down</v>
      </c>
      <c r="R119" s="455" t="str">
        <f t="shared" si="925"/>
        <v>Down</v>
      </c>
      <c r="S119" s="455" t="str">
        <f t="shared" si="925"/>
        <v>Down</v>
      </c>
      <c r="T119" s="455" t="str">
        <f t="shared" si="925"/>
        <v>Down</v>
      </c>
      <c r="U119" s="455" t="str">
        <f t="shared" si="925"/>
        <v>Down</v>
      </c>
      <c r="V119" s="455" t="str">
        <f t="shared" si="925"/>
        <v>Down</v>
      </c>
      <c r="W119" s="455" t="str">
        <f t="shared" si="925"/>
        <v>Down</v>
      </c>
      <c r="X119" s="455" t="str">
        <f t="shared" si="925"/>
        <v>Down</v>
      </c>
      <c r="Y119" s="455" t="str">
        <f t="shared" si="925"/>
        <v>Up</v>
      </c>
      <c r="Z119" s="455" t="str">
        <f t="shared" si="925"/>
        <v>Up</v>
      </c>
      <c r="AA119" s="455" t="str">
        <f t="shared" si="925"/>
        <v>Up</v>
      </c>
      <c r="AB119" s="455" t="str">
        <f t="shared" si="925"/>
        <v>Up</v>
      </c>
      <c r="AC119" s="455" t="str">
        <f t="shared" si="925"/>
        <v>Down</v>
      </c>
      <c r="AD119" s="455" t="str">
        <f t="shared" si="925"/>
        <v>Down</v>
      </c>
      <c r="AE119" s="455" t="str">
        <f t="shared" si="925"/>
        <v>Down</v>
      </c>
      <c r="AF119" s="455" t="str">
        <f t="shared" si="925"/>
        <v>Down</v>
      </c>
      <c r="AG119" s="455" t="str">
        <f t="shared" si="925"/>
        <v>Down</v>
      </c>
      <c r="AH119" s="455" t="str">
        <f t="shared" si="925"/>
        <v>Up</v>
      </c>
      <c r="AI119" s="455" t="str">
        <f t="shared" si="925"/>
        <v>Up</v>
      </c>
      <c r="AJ119" s="455" t="str">
        <f t="shared" si="925"/>
        <v>Up</v>
      </c>
      <c r="AK119" s="455" t="str">
        <f t="shared" si="925"/>
        <v>Down</v>
      </c>
      <c r="AL119" s="455" t="str">
        <f t="shared" si="925"/>
        <v>Down</v>
      </c>
      <c r="AM119" s="455" t="str">
        <f t="shared" si="925"/>
        <v>Down</v>
      </c>
      <c r="AN119" s="455" t="str">
        <f t="shared" si="925"/>
        <v>Up</v>
      </c>
      <c r="AO119" s="455" t="str">
        <f t="shared" si="925"/>
        <v>Up</v>
      </c>
      <c r="AP119" s="455" t="str">
        <f t="shared" si="925"/>
        <v>Up</v>
      </c>
      <c r="AQ119" s="455" t="str">
        <f t="shared" si="925"/>
        <v>Up</v>
      </c>
      <c r="AR119" s="455" t="str">
        <f t="shared" si="925"/>
        <v>Up</v>
      </c>
      <c r="AS119" s="455" t="str">
        <f t="shared" si="925"/>
        <v>Up</v>
      </c>
      <c r="AT119" s="455" t="str">
        <f t="shared" si="925"/>
        <v>Up</v>
      </c>
      <c r="AU119" s="455" t="str">
        <f t="shared" si="925"/>
        <v>Up</v>
      </c>
      <c r="AV119" s="455" t="str">
        <f t="shared" si="925"/>
        <v>Up</v>
      </c>
      <c r="AW119" s="455" t="str">
        <f t="shared" si="925"/>
        <v>Up</v>
      </c>
      <c r="AX119" s="455" t="str">
        <f t="shared" si="925"/>
        <v>Up</v>
      </c>
      <c r="AY119" s="455" t="str">
        <f t="shared" si="925"/>
        <v>Up</v>
      </c>
      <c r="AZ119" s="455" t="str">
        <f t="shared" si="925"/>
        <v>Up</v>
      </c>
      <c r="BA119" s="455" t="str">
        <f t="shared" si="925"/>
        <v>Up</v>
      </c>
      <c r="BB119" s="455" t="str">
        <f t="shared" si="925"/>
        <v>Up</v>
      </c>
    </row>
    <row r="120" spans="1:54" x14ac:dyDescent="0.3">
      <c r="A120" s="452" t="s">
        <v>679</v>
      </c>
      <c r="B120" s="455">
        <f t="shared" ref="B120:B121" si="926">B71</f>
        <v>0</v>
      </c>
      <c r="C120" s="455">
        <f t="shared" ref="C120:BB120" si="927">C71</f>
        <v>0</v>
      </c>
      <c r="D120" s="455">
        <f t="shared" si="927"/>
        <v>0</v>
      </c>
      <c r="E120" s="455">
        <f t="shared" si="927"/>
        <v>0</v>
      </c>
      <c r="F120" s="455">
        <f t="shared" si="927"/>
        <v>0</v>
      </c>
      <c r="G120" s="455" t="str">
        <f t="shared" si="927"/>
        <v>No</v>
      </c>
      <c r="H120" s="455" t="str">
        <f t="shared" si="927"/>
        <v>No</v>
      </c>
      <c r="I120" s="455" t="str">
        <f t="shared" si="927"/>
        <v>No</v>
      </c>
      <c r="J120" s="455" t="str">
        <f t="shared" si="927"/>
        <v>No</v>
      </c>
      <c r="K120" s="455" t="str">
        <f t="shared" si="927"/>
        <v>No</v>
      </c>
      <c r="L120" s="455" t="str">
        <f t="shared" si="927"/>
        <v>No</v>
      </c>
      <c r="M120" s="455" t="str">
        <f t="shared" si="927"/>
        <v>No</v>
      </c>
      <c r="N120" s="455" t="str">
        <f t="shared" si="927"/>
        <v>No</v>
      </c>
      <c r="O120" s="455" t="str">
        <f t="shared" si="927"/>
        <v>No</v>
      </c>
      <c r="P120" s="455" t="str">
        <f t="shared" si="927"/>
        <v>No</v>
      </c>
      <c r="Q120" s="455" t="str">
        <f t="shared" si="927"/>
        <v>No</v>
      </c>
      <c r="R120" s="455" t="str">
        <f t="shared" si="927"/>
        <v>No</v>
      </c>
      <c r="S120" s="455" t="str">
        <f t="shared" si="927"/>
        <v>No</v>
      </c>
      <c r="T120" s="455" t="str">
        <f t="shared" si="927"/>
        <v>No</v>
      </c>
      <c r="U120" s="455" t="str">
        <f t="shared" si="927"/>
        <v>No</v>
      </c>
      <c r="V120" s="455" t="str">
        <f t="shared" si="927"/>
        <v>No</v>
      </c>
      <c r="W120" s="455" t="str">
        <f t="shared" si="927"/>
        <v>No</v>
      </c>
      <c r="X120" s="455" t="str">
        <f t="shared" si="927"/>
        <v>No</v>
      </c>
      <c r="Y120" s="455" t="str">
        <f t="shared" si="927"/>
        <v>No</v>
      </c>
      <c r="Z120" s="455" t="str">
        <f t="shared" si="927"/>
        <v>No</v>
      </c>
      <c r="AA120" s="455" t="str">
        <f t="shared" si="927"/>
        <v>Momentum</v>
      </c>
      <c r="AB120" s="455" t="str">
        <f t="shared" si="927"/>
        <v>Momentum</v>
      </c>
      <c r="AC120" s="455" t="str">
        <f t="shared" si="927"/>
        <v>No</v>
      </c>
      <c r="AD120" s="455" t="str">
        <f t="shared" si="927"/>
        <v>No</v>
      </c>
      <c r="AE120" s="455" t="str">
        <f t="shared" si="927"/>
        <v>No</v>
      </c>
      <c r="AF120" s="455" t="str">
        <f t="shared" si="927"/>
        <v>No</v>
      </c>
      <c r="AG120" s="455" t="str">
        <f t="shared" si="927"/>
        <v>No</v>
      </c>
      <c r="AH120" s="455" t="str">
        <f t="shared" si="927"/>
        <v>No</v>
      </c>
      <c r="AI120" s="455" t="str">
        <f t="shared" si="927"/>
        <v>No</v>
      </c>
      <c r="AJ120" s="455" t="str">
        <f t="shared" si="927"/>
        <v>Momentum</v>
      </c>
      <c r="AK120" s="455" t="str">
        <f t="shared" si="927"/>
        <v>No</v>
      </c>
      <c r="AL120" s="455" t="str">
        <f t="shared" si="927"/>
        <v>No</v>
      </c>
      <c r="AM120" s="455" t="str">
        <f t="shared" si="927"/>
        <v>No</v>
      </c>
      <c r="AN120" s="455" t="str">
        <f t="shared" si="927"/>
        <v>No</v>
      </c>
      <c r="AO120" s="455" t="str">
        <f t="shared" si="927"/>
        <v>No</v>
      </c>
      <c r="AP120" s="455" t="str">
        <f t="shared" si="927"/>
        <v>Momentum</v>
      </c>
      <c r="AQ120" s="455" t="str">
        <f t="shared" si="927"/>
        <v>Momentum</v>
      </c>
      <c r="AR120" s="455" t="str">
        <f t="shared" si="927"/>
        <v>Momentum</v>
      </c>
      <c r="AS120" s="455" t="str">
        <f t="shared" si="927"/>
        <v>Momentum</v>
      </c>
      <c r="AT120" s="455" t="str">
        <f t="shared" si="927"/>
        <v>Momentum</v>
      </c>
      <c r="AU120" s="455" t="str">
        <f t="shared" si="927"/>
        <v>Momentum</v>
      </c>
      <c r="AV120" s="455" t="str">
        <f t="shared" si="927"/>
        <v>Momentum</v>
      </c>
      <c r="AW120" s="455" t="str">
        <f t="shared" si="927"/>
        <v>Momentum</v>
      </c>
      <c r="AX120" s="455" t="str">
        <f t="shared" si="927"/>
        <v>Momentum</v>
      </c>
      <c r="AY120" s="455" t="str">
        <f t="shared" si="927"/>
        <v>Momentum</v>
      </c>
      <c r="AZ120" s="455" t="str">
        <f t="shared" si="927"/>
        <v>Momentum</v>
      </c>
      <c r="BA120" s="455" t="str">
        <f t="shared" si="927"/>
        <v>Momentum</v>
      </c>
      <c r="BB120" s="455" t="str">
        <f t="shared" si="927"/>
        <v>Momentum</v>
      </c>
    </row>
    <row r="121" spans="1:54" x14ac:dyDescent="0.3">
      <c r="A121" s="452" t="s">
        <v>678</v>
      </c>
      <c r="B121" s="455">
        <f t="shared" si="926"/>
        <v>0</v>
      </c>
      <c r="C121" s="455">
        <f t="shared" ref="C121:BB121" si="928">C72</f>
        <v>0</v>
      </c>
      <c r="D121" s="455">
        <f t="shared" si="928"/>
        <v>0</v>
      </c>
      <c r="E121" s="455">
        <f t="shared" si="928"/>
        <v>0</v>
      </c>
      <c r="F121" s="455">
        <f t="shared" si="928"/>
        <v>0</v>
      </c>
      <c r="G121" s="455">
        <f t="shared" si="928"/>
        <v>0</v>
      </c>
      <c r="H121" s="455">
        <f t="shared" si="928"/>
        <v>0</v>
      </c>
      <c r="I121" s="455">
        <f t="shared" si="928"/>
        <v>0</v>
      </c>
      <c r="J121" s="455">
        <f t="shared" si="928"/>
        <v>0</v>
      </c>
      <c r="K121" s="455">
        <f t="shared" si="928"/>
        <v>0</v>
      </c>
      <c r="L121" s="455">
        <f t="shared" si="928"/>
        <v>0</v>
      </c>
      <c r="M121" s="455">
        <f t="shared" si="928"/>
        <v>0</v>
      </c>
      <c r="N121" s="455">
        <f t="shared" si="928"/>
        <v>0</v>
      </c>
      <c r="O121" s="455">
        <f t="shared" si="928"/>
        <v>0</v>
      </c>
      <c r="P121" s="455">
        <f t="shared" si="928"/>
        <v>0</v>
      </c>
      <c r="Q121" s="455">
        <f t="shared" si="928"/>
        <v>0</v>
      </c>
      <c r="R121" s="455">
        <f t="shared" si="928"/>
        <v>0</v>
      </c>
      <c r="S121" s="455">
        <f t="shared" si="928"/>
        <v>0</v>
      </c>
      <c r="T121" s="455">
        <f t="shared" si="928"/>
        <v>0</v>
      </c>
      <c r="U121" s="455">
        <f t="shared" si="928"/>
        <v>0</v>
      </c>
      <c r="V121" s="455">
        <f t="shared" si="928"/>
        <v>0</v>
      </c>
      <c r="W121" s="455">
        <f t="shared" si="928"/>
        <v>0</v>
      </c>
      <c r="X121" s="455">
        <f t="shared" si="928"/>
        <v>0</v>
      </c>
      <c r="Y121" s="455">
        <f t="shared" si="928"/>
        <v>3.3333333333333335</v>
      </c>
      <c r="Z121" s="455">
        <f t="shared" si="928"/>
        <v>3.3333333333333335</v>
      </c>
      <c r="AA121" s="455">
        <f t="shared" si="928"/>
        <v>10</v>
      </c>
      <c r="AB121" s="455">
        <f t="shared" si="928"/>
        <v>10</v>
      </c>
      <c r="AC121" s="455">
        <f t="shared" si="928"/>
        <v>0</v>
      </c>
      <c r="AD121" s="455">
        <f t="shared" si="928"/>
        <v>0</v>
      </c>
      <c r="AE121" s="455">
        <f t="shared" si="928"/>
        <v>0</v>
      </c>
      <c r="AF121" s="455">
        <f t="shared" si="928"/>
        <v>0</v>
      </c>
      <c r="AG121" s="455">
        <f t="shared" si="928"/>
        <v>0</v>
      </c>
      <c r="AH121" s="455">
        <f t="shared" si="928"/>
        <v>3.3333333333333335</v>
      </c>
      <c r="AI121" s="455">
        <f t="shared" si="928"/>
        <v>3.3333333333333335</v>
      </c>
      <c r="AJ121" s="455">
        <f t="shared" si="928"/>
        <v>10</v>
      </c>
      <c r="AK121" s="455">
        <f t="shared" si="928"/>
        <v>0</v>
      </c>
      <c r="AL121" s="455">
        <f t="shared" si="928"/>
        <v>0</v>
      </c>
      <c r="AM121" s="455">
        <f t="shared" si="928"/>
        <v>0</v>
      </c>
      <c r="AN121" s="455">
        <f t="shared" si="928"/>
        <v>3.3333333333333335</v>
      </c>
      <c r="AO121" s="455">
        <f t="shared" si="928"/>
        <v>3.3333333333333335</v>
      </c>
      <c r="AP121" s="455">
        <f t="shared" si="928"/>
        <v>10</v>
      </c>
      <c r="AQ121" s="455">
        <f t="shared" si="928"/>
        <v>10</v>
      </c>
      <c r="AR121" s="455">
        <f t="shared" si="928"/>
        <v>10</v>
      </c>
      <c r="AS121" s="455">
        <f t="shared" si="928"/>
        <v>10</v>
      </c>
      <c r="AT121" s="455">
        <f t="shared" si="928"/>
        <v>10</v>
      </c>
      <c r="AU121" s="455">
        <f t="shared" si="928"/>
        <v>10</v>
      </c>
      <c r="AV121" s="455">
        <f t="shared" si="928"/>
        <v>10</v>
      </c>
      <c r="AW121" s="455">
        <f t="shared" si="928"/>
        <v>10</v>
      </c>
      <c r="AX121" s="455">
        <f t="shared" si="928"/>
        <v>10</v>
      </c>
      <c r="AY121" s="455">
        <f t="shared" si="928"/>
        <v>10</v>
      </c>
      <c r="AZ121" s="455">
        <f t="shared" si="928"/>
        <v>10</v>
      </c>
      <c r="BA121" s="455">
        <f t="shared" si="928"/>
        <v>10</v>
      </c>
      <c r="BB121" s="455">
        <f t="shared" si="928"/>
        <v>10</v>
      </c>
    </row>
    <row r="122" spans="1:54" x14ac:dyDescent="0.3">
      <c r="A122" s="453" t="s">
        <v>689</v>
      </c>
      <c r="B122" s="455" t="e">
        <f>B75</f>
        <v>#REF!</v>
      </c>
      <c r="C122" s="455" t="e">
        <f t="shared" ref="C122:BB122" si="929">C75</f>
        <v>#REF!</v>
      </c>
      <c r="D122" s="455" t="e">
        <f t="shared" si="929"/>
        <v>#REF!</v>
      </c>
      <c r="E122" s="455" t="e">
        <f t="shared" si="929"/>
        <v>#REF!</v>
      </c>
      <c r="F122" s="455" t="e">
        <f t="shared" si="929"/>
        <v>#REF!</v>
      </c>
      <c r="G122" s="455" t="e">
        <f t="shared" si="929"/>
        <v>#REF!</v>
      </c>
      <c r="H122" s="455" t="e">
        <f t="shared" si="929"/>
        <v>#REF!</v>
      </c>
      <c r="I122" s="455" t="e">
        <f t="shared" si="929"/>
        <v>#REF!</v>
      </c>
      <c r="J122" s="455" t="e">
        <f t="shared" si="929"/>
        <v>#REF!</v>
      </c>
      <c r="K122" s="455" t="e">
        <f t="shared" si="929"/>
        <v>#REF!</v>
      </c>
      <c r="L122" s="455" t="e">
        <f t="shared" si="929"/>
        <v>#REF!</v>
      </c>
      <c r="M122" s="455" t="e">
        <f t="shared" si="929"/>
        <v>#REF!</v>
      </c>
      <c r="N122" s="455" t="e">
        <f t="shared" si="929"/>
        <v>#REF!</v>
      </c>
      <c r="O122" s="455" t="e">
        <f t="shared" si="929"/>
        <v>#REF!</v>
      </c>
      <c r="P122" s="455" t="e">
        <f t="shared" si="929"/>
        <v>#REF!</v>
      </c>
      <c r="Q122" s="455" t="e">
        <f t="shared" si="929"/>
        <v>#REF!</v>
      </c>
      <c r="R122" s="455" t="e">
        <f t="shared" si="929"/>
        <v>#REF!</v>
      </c>
      <c r="S122" s="455" t="e">
        <f t="shared" si="929"/>
        <v>#REF!</v>
      </c>
      <c r="T122" s="455" t="e">
        <f t="shared" si="929"/>
        <v>#REF!</v>
      </c>
      <c r="U122" s="455" t="e">
        <f t="shared" si="929"/>
        <v>#REF!</v>
      </c>
      <c r="V122" s="455" t="e">
        <f t="shared" si="929"/>
        <v>#REF!</v>
      </c>
      <c r="W122" s="455" t="e">
        <f t="shared" si="929"/>
        <v>#REF!</v>
      </c>
      <c r="X122" s="455" t="e">
        <f t="shared" si="929"/>
        <v>#REF!</v>
      </c>
      <c r="Y122" s="455" t="e">
        <f t="shared" si="929"/>
        <v>#REF!</v>
      </c>
      <c r="Z122" s="455" t="e">
        <f t="shared" si="929"/>
        <v>#REF!</v>
      </c>
      <c r="AA122" s="455" t="e">
        <f t="shared" si="929"/>
        <v>#REF!</v>
      </c>
      <c r="AB122" s="455" t="e">
        <f t="shared" si="929"/>
        <v>#REF!</v>
      </c>
      <c r="AC122" s="455" t="e">
        <f t="shared" si="929"/>
        <v>#REF!</v>
      </c>
      <c r="AD122" s="455" t="e">
        <f t="shared" si="929"/>
        <v>#REF!</v>
      </c>
      <c r="AE122" s="455" t="e">
        <f t="shared" si="929"/>
        <v>#REF!</v>
      </c>
      <c r="AF122" s="455" t="e">
        <f t="shared" si="929"/>
        <v>#REF!</v>
      </c>
      <c r="AG122" s="455" t="e">
        <f t="shared" si="929"/>
        <v>#REF!</v>
      </c>
      <c r="AH122" s="455" t="e">
        <f t="shared" si="929"/>
        <v>#REF!</v>
      </c>
      <c r="AI122" s="455" t="e">
        <f t="shared" si="929"/>
        <v>#REF!</v>
      </c>
      <c r="AJ122" s="455" t="e">
        <f t="shared" si="929"/>
        <v>#REF!</v>
      </c>
      <c r="AK122" s="455" t="e">
        <f t="shared" si="929"/>
        <v>#REF!</v>
      </c>
      <c r="AL122" s="455" t="e">
        <f t="shared" si="929"/>
        <v>#REF!</v>
      </c>
      <c r="AM122" s="455" t="e">
        <f t="shared" si="929"/>
        <v>#REF!</v>
      </c>
      <c r="AN122" s="455" t="e">
        <f t="shared" si="929"/>
        <v>#REF!</v>
      </c>
      <c r="AO122" s="455" t="e">
        <f t="shared" si="929"/>
        <v>#REF!</v>
      </c>
      <c r="AP122" s="455" t="e">
        <f t="shared" si="929"/>
        <v>#REF!</v>
      </c>
      <c r="AQ122" s="455" t="e">
        <f t="shared" si="929"/>
        <v>#REF!</v>
      </c>
      <c r="AR122" s="455" t="e">
        <f t="shared" si="929"/>
        <v>#REF!</v>
      </c>
      <c r="AS122" s="455" t="e">
        <f t="shared" si="929"/>
        <v>#REF!</v>
      </c>
      <c r="AT122" s="455" t="e">
        <f t="shared" si="929"/>
        <v>#REF!</v>
      </c>
      <c r="AU122" s="455" t="e">
        <f t="shared" si="929"/>
        <v>#REF!</v>
      </c>
      <c r="AV122" s="455" t="e">
        <f t="shared" si="929"/>
        <v>#REF!</v>
      </c>
      <c r="AW122" s="455" t="e">
        <f t="shared" si="929"/>
        <v>#REF!</v>
      </c>
      <c r="AX122" s="455" t="e">
        <f t="shared" si="929"/>
        <v>#REF!</v>
      </c>
      <c r="AY122" s="455" t="e">
        <f t="shared" si="929"/>
        <v>#REF!</v>
      </c>
      <c r="AZ122" s="455" t="e">
        <f t="shared" si="929"/>
        <v>#REF!</v>
      </c>
      <c r="BA122" s="455" t="e">
        <f t="shared" si="929"/>
        <v>#REF!</v>
      </c>
      <c r="BB122" s="455" t="e">
        <f t="shared" si="929"/>
        <v>#REF!</v>
      </c>
    </row>
    <row r="123" spans="1:54" x14ac:dyDescent="0.3">
      <c r="A123" s="452" t="s">
        <v>680</v>
      </c>
      <c r="B123" s="455">
        <f>B77</f>
        <v>0</v>
      </c>
      <c r="C123" s="455">
        <f t="shared" ref="C123:BB123" si="930">C77</f>
        <v>0</v>
      </c>
      <c r="D123" s="455">
        <f t="shared" si="930"/>
        <v>0</v>
      </c>
      <c r="E123" s="455">
        <f t="shared" si="930"/>
        <v>0</v>
      </c>
      <c r="F123" s="455">
        <f t="shared" si="930"/>
        <v>0</v>
      </c>
      <c r="G123" s="455" t="e">
        <f t="shared" si="930"/>
        <v>#REF!</v>
      </c>
      <c r="H123" s="455" t="e">
        <f t="shared" si="930"/>
        <v>#REF!</v>
      </c>
      <c r="I123" s="455" t="e">
        <f t="shared" si="930"/>
        <v>#REF!</v>
      </c>
      <c r="J123" s="455" t="e">
        <f t="shared" si="930"/>
        <v>#REF!</v>
      </c>
      <c r="K123" s="455" t="e">
        <f t="shared" si="930"/>
        <v>#REF!</v>
      </c>
      <c r="L123" s="455" t="e">
        <f t="shared" si="930"/>
        <v>#REF!</v>
      </c>
      <c r="M123" s="455" t="e">
        <f t="shared" si="930"/>
        <v>#REF!</v>
      </c>
      <c r="N123" s="455" t="e">
        <f t="shared" si="930"/>
        <v>#REF!</v>
      </c>
      <c r="O123" s="455" t="e">
        <f t="shared" si="930"/>
        <v>#REF!</v>
      </c>
      <c r="P123" s="455" t="e">
        <f t="shared" si="930"/>
        <v>#REF!</v>
      </c>
      <c r="Q123" s="455" t="e">
        <f t="shared" si="930"/>
        <v>#REF!</v>
      </c>
      <c r="R123" s="455" t="e">
        <f t="shared" si="930"/>
        <v>#REF!</v>
      </c>
      <c r="S123" s="455" t="e">
        <f t="shared" si="930"/>
        <v>#REF!</v>
      </c>
      <c r="T123" s="455" t="e">
        <f t="shared" si="930"/>
        <v>#REF!</v>
      </c>
      <c r="U123" s="455" t="e">
        <f t="shared" si="930"/>
        <v>#REF!</v>
      </c>
      <c r="V123" s="455" t="e">
        <f t="shared" si="930"/>
        <v>#REF!</v>
      </c>
      <c r="W123" s="455" t="e">
        <f t="shared" si="930"/>
        <v>#REF!</v>
      </c>
      <c r="X123" s="455" t="e">
        <f t="shared" si="930"/>
        <v>#REF!</v>
      </c>
      <c r="Y123" s="455" t="e">
        <f t="shared" si="930"/>
        <v>#REF!</v>
      </c>
      <c r="Z123" s="455" t="e">
        <f t="shared" si="930"/>
        <v>#REF!</v>
      </c>
      <c r="AA123" s="455" t="e">
        <f t="shared" si="930"/>
        <v>#REF!</v>
      </c>
      <c r="AB123" s="455" t="e">
        <f t="shared" si="930"/>
        <v>#REF!</v>
      </c>
      <c r="AC123" s="455" t="e">
        <f t="shared" si="930"/>
        <v>#REF!</v>
      </c>
      <c r="AD123" s="455" t="e">
        <f t="shared" si="930"/>
        <v>#REF!</v>
      </c>
      <c r="AE123" s="455" t="e">
        <f t="shared" si="930"/>
        <v>#REF!</v>
      </c>
      <c r="AF123" s="455" t="e">
        <f t="shared" si="930"/>
        <v>#REF!</v>
      </c>
      <c r="AG123" s="455" t="e">
        <f t="shared" si="930"/>
        <v>#REF!</v>
      </c>
      <c r="AH123" s="455" t="e">
        <f t="shared" si="930"/>
        <v>#REF!</v>
      </c>
      <c r="AI123" s="455" t="e">
        <f t="shared" si="930"/>
        <v>#REF!</v>
      </c>
      <c r="AJ123" s="455" t="e">
        <f t="shared" si="930"/>
        <v>#REF!</v>
      </c>
      <c r="AK123" s="455" t="e">
        <f t="shared" si="930"/>
        <v>#REF!</v>
      </c>
      <c r="AL123" s="455" t="e">
        <f t="shared" si="930"/>
        <v>#REF!</v>
      </c>
      <c r="AM123" s="455" t="e">
        <f t="shared" si="930"/>
        <v>#REF!</v>
      </c>
      <c r="AN123" s="455" t="e">
        <f t="shared" si="930"/>
        <v>#REF!</v>
      </c>
      <c r="AO123" s="455" t="e">
        <f t="shared" si="930"/>
        <v>#REF!</v>
      </c>
      <c r="AP123" s="455" t="e">
        <f t="shared" si="930"/>
        <v>#REF!</v>
      </c>
      <c r="AQ123" s="455" t="e">
        <f t="shared" si="930"/>
        <v>#REF!</v>
      </c>
      <c r="AR123" s="455" t="e">
        <f t="shared" si="930"/>
        <v>#REF!</v>
      </c>
      <c r="AS123" s="455" t="e">
        <f t="shared" si="930"/>
        <v>#REF!</v>
      </c>
      <c r="AT123" s="455" t="e">
        <f t="shared" si="930"/>
        <v>#REF!</v>
      </c>
      <c r="AU123" s="455" t="e">
        <f t="shared" si="930"/>
        <v>#REF!</v>
      </c>
      <c r="AV123" s="455" t="e">
        <f t="shared" si="930"/>
        <v>#REF!</v>
      </c>
      <c r="AW123" s="455" t="e">
        <f t="shared" si="930"/>
        <v>#REF!</v>
      </c>
      <c r="AX123" s="455" t="e">
        <f t="shared" si="930"/>
        <v>#REF!</v>
      </c>
      <c r="AY123" s="455" t="e">
        <f t="shared" si="930"/>
        <v>#REF!</v>
      </c>
      <c r="AZ123" s="455" t="e">
        <f t="shared" si="930"/>
        <v>#REF!</v>
      </c>
      <c r="BA123" s="455" t="e">
        <f t="shared" si="930"/>
        <v>#REF!</v>
      </c>
      <c r="BB123" s="455" t="e">
        <f t="shared" si="930"/>
        <v>#REF!</v>
      </c>
    </row>
    <row r="124" spans="1:54" x14ac:dyDescent="0.3">
      <c r="A124" s="452" t="s">
        <v>679</v>
      </c>
      <c r="B124" s="455">
        <f t="shared" ref="B124:B125" si="931">B78</f>
        <v>0</v>
      </c>
      <c r="C124" s="455">
        <f t="shared" ref="C124:BB124" si="932">C78</f>
        <v>0</v>
      </c>
      <c r="D124" s="455">
        <f t="shared" si="932"/>
        <v>0</v>
      </c>
      <c r="E124" s="455">
        <f t="shared" si="932"/>
        <v>0</v>
      </c>
      <c r="F124" s="455">
        <f t="shared" si="932"/>
        <v>0</v>
      </c>
      <c r="G124" s="455" t="str">
        <f t="shared" si="932"/>
        <v>No</v>
      </c>
      <c r="H124" s="455" t="str">
        <f t="shared" si="932"/>
        <v>No</v>
      </c>
      <c r="I124" s="455" t="str">
        <f t="shared" si="932"/>
        <v>No</v>
      </c>
      <c r="J124" s="455" t="str">
        <f t="shared" si="932"/>
        <v>No</v>
      </c>
      <c r="K124" s="455" t="str">
        <f t="shared" si="932"/>
        <v>No</v>
      </c>
      <c r="L124" s="455" t="str">
        <f t="shared" si="932"/>
        <v>No</v>
      </c>
      <c r="M124" s="455" t="str">
        <f t="shared" si="932"/>
        <v>No</v>
      </c>
      <c r="N124" s="455" t="str">
        <f t="shared" si="932"/>
        <v>No</v>
      </c>
      <c r="O124" s="455" t="str">
        <f t="shared" si="932"/>
        <v>No</v>
      </c>
      <c r="P124" s="455" t="str">
        <f t="shared" si="932"/>
        <v>No</v>
      </c>
      <c r="Q124" s="455" t="str">
        <f t="shared" si="932"/>
        <v>No</v>
      </c>
      <c r="R124" s="455" t="str">
        <f t="shared" si="932"/>
        <v>No</v>
      </c>
      <c r="S124" s="455" t="str">
        <f t="shared" si="932"/>
        <v>No</v>
      </c>
      <c r="T124" s="455" t="str">
        <f t="shared" si="932"/>
        <v>No</v>
      </c>
      <c r="U124" s="455" t="str">
        <f t="shared" si="932"/>
        <v>No</v>
      </c>
      <c r="V124" s="455" t="str">
        <f t="shared" si="932"/>
        <v>No</v>
      </c>
      <c r="W124" s="455" t="str">
        <f t="shared" si="932"/>
        <v>No</v>
      </c>
      <c r="X124" s="455" t="str">
        <f t="shared" si="932"/>
        <v>No</v>
      </c>
      <c r="Y124" s="455" t="str">
        <f t="shared" si="932"/>
        <v>No</v>
      </c>
      <c r="Z124" s="455" t="str">
        <f t="shared" si="932"/>
        <v>No</v>
      </c>
      <c r="AA124" s="455" t="str">
        <f t="shared" si="932"/>
        <v>No</v>
      </c>
      <c r="AB124" s="455" t="str">
        <f t="shared" si="932"/>
        <v>No</v>
      </c>
      <c r="AC124" s="455" t="str">
        <f t="shared" si="932"/>
        <v>No</v>
      </c>
      <c r="AD124" s="455" t="str">
        <f t="shared" si="932"/>
        <v>No</v>
      </c>
      <c r="AE124" s="455" t="str">
        <f t="shared" si="932"/>
        <v>No</v>
      </c>
      <c r="AF124" s="455" t="str">
        <f t="shared" si="932"/>
        <v>No</v>
      </c>
      <c r="AG124" s="455" t="str">
        <f t="shared" si="932"/>
        <v>No</v>
      </c>
      <c r="AH124" s="455" t="str">
        <f t="shared" si="932"/>
        <v>No</v>
      </c>
      <c r="AI124" s="455" t="str">
        <f t="shared" si="932"/>
        <v>No</v>
      </c>
      <c r="AJ124" s="455" t="str">
        <f t="shared" si="932"/>
        <v>No</v>
      </c>
      <c r="AK124" s="455" t="str">
        <f t="shared" si="932"/>
        <v>No</v>
      </c>
      <c r="AL124" s="455" t="str">
        <f t="shared" si="932"/>
        <v>No</v>
      </c>
      <c r="AM124" s="455" t="str">
        <f t="shared" si="932"/>
        <v>No</v>
      </c>
      <c r="AN124" s="455" t="str">
        <f t="shared" si="932"/>
        <v>No</v>
      </c>
      <c r="AO124" s="455" t="str">
        <f t="shared" si="932"/>
        <v>No</v>
      </c>
      <c r="AP124" s="455" t="str">
        <f t="shared" si="932"/>
        <v>No</v>
      </c>
      <c r="AQ124" s="455" t="str">
        <f t="shared" si="932"/>
        <v>No</v>
      </c>
      <c r="AR124" s="455" t="str">
        <f t="shared" si="932"/>
        <v>No</v>
      </c>
      <c r="AS124" s="455" t="str">
        <f t="shared" si="932"/>
        <v>No</v>
      </c>
      <c r="AT124" s="455" t="str">
        <f t="shared" si="932"/>
        <v>No</v>
      </c>
      <c r="AU124" s="455" t="str">
        <f t="shared" si="932"/>
        <v>No</v>
      </c>
      <c r="AV124" s="455" t="str">
        <f t="shared" si="932"/>
        <v>No</v>
      </c>
      <c r="AW124" s="455" t="str">
        <f t="shared" si="932"/>
        <v>No</v>
      </c>
      <c r="AX124" s="455" t="str">
        <f t="shared" si="932"/>
        <v>No</v>
      </c>
      <c r="AY124" s="455" t="str">
        <f t="shared" si="932"/>
        <v>No</v>
      </c>
      <c r="AZ124" s="455" t="str">
        <f t="shared" si="932"/>
        <v>No</v>
      </c>
      <c r="BA124" s="455" t="str">
        <f t="shared" si="932"/>
        <v>No</v>
      </c>
      <c r="BB124" s="455" t="str">
        <f t="shared" si="932"/>
        <v>No</v>
      </c>
    </row>
    <row r="125" spans="1:54" x14ac:dyDescent="0.3">
      <c r="A125" s="452" t="s">
        <v>678</v>
      </c>
      <c r="B125" s="455">
        <f t="shared" si="931"/>
        <v>0</v>
      </c>
      <c r="C125" s="455">
        <f t="shared" ref="C125:BB125" si="933">C79</f>
        <v>0</v>
      </c>
      <c r="D125" s="455">
        <f t="shared" si="933"/>
        <v>0</v>
      </c>
      <c r="E125" s="455">
        <f t="shared" si="933"/>
        <v>0</v>
      </c>
      <c r="F125" s="455">
        <f t="shared" si="933"/>
        <v>0</v>
      </c>
      <c r="G125" s="455" t="e">
        <f t="shared" si="933"/>
        <v>#REF!</v>
      </c>
      <c r="H125" s="455" t="e">
        <f t="shared" si="933"/>
        <v>#REF!</v>
      </c>
      <c r="I125" s="455" t="e">
        <f t="shared" si="933"/>
        <v>#REF!</v>
      </c>
      <c r="J125" s="455" t="e">
        <f t="shared" si="933"/>
        <v>#REF!</v>
      </c>
      <c r="K125" s="455" t="e">
        <f t="shared" si="933"/>
        <v>#REF!</v>
      </c>
      <c r="L125" s="455" t="e">
        <f t="shared" si="933"/>
        <v>#REF!</v>
      </c>
      <c r="M125" s="455" t="e">
        <f t="shared" si="933"/>
        <v>#REF!</v>
      </c>
      <c r="N125" s="455" t="e">
        <f t="shared" si="933"/>
        <v>#REF!</v>
      </c>
      <c r="O125" s="455" t="e">
        <f t="shared" si="933"/>
        <v>#REF!</v>
      </c>
      <c r="P125" s="455" t="e">
        <f t="shared" si="933"/>
        <v>#REF!</v>
      </c>
      <c r="Q125" s="455" t="e">
        <f t="shared" si="933"/>
        <v>#REF!</v>
      </c>
      <c r="R125" s="455" t="e">
        <f t="shared" si="933"/>
        <v>#REF!</v>
      </c>
      <c r="S125" s="455" t="e">
        <f t="shared" si="933"/>
        <v>#REF!</v>
      </c>
      <c r="T125" s="455" t="e">
        <f t="shared" si="933"/>
        <v>#REF!</v>
      </c>
      <c r="U125" s="455" t="e">
        <f t="shared" si="933"/>
        <v>#REF!</v>
      </c>
      <c r="V125" s="455" t="e">
        <f t="shared" si="933"/>
        <v>#REF!</v>
      </c>
      <c r="W125" s="455" t="e">
        <f t="shared" si="933"/>
        <v>#REF!</v>
      </c>
      <c r="X125" s="455" t="e">
        <f t="shared" si="933"/>
        <v>#REF!</v>
      </c>
      <c r="Y125" s="455" t="e">
        <f t="shared" si="933"/>
        <v>#REF!</v>
      </c>
      <c r="Z125" s="455" t="e">
        <f t="shared" si="933"/>
        <v>#REF!</v>
      </c>
      <c r="AA125" s="455" t="e">
        <f t="shared" si="933"/>
        <v>#REF!</v>
      </c>
      <c r="AB125" s="455" t="e">
        <f t="shared" si="933"/>
        <v>#REF!</v>
      </c>
      <c r="AC125" s="455" t="e">
        <f t="shared" si="933"/>
        <v>#REF!</v>
      </c>
      <c r="AD125" s="455" t="e">
        <f t="shared" si="933"/>
        <v>#REF!</v>
      </c>
      <c r="AE125" s="455" t="e">
        <f t="shared" si="933"/>
        <v>#REF!</v>
      </c>
      <c r="AF125" s="455" t="e">
        <f t="shared" si="933"/>
        <v>#REF!</v>
      </c>
      <c r="AG125" s="455" t="e">
        <f t="shared" si="933"/>
        <v>#REF!</v>
      </c>
      <c r="AH125" s="455" t="e">
        <f t="shared" si="933"/>
        <v>#REF!</v>
      </c>
      <c r="AI125" s="455" t="e">
        <f t="shared" si="933"/>
        <v>#REF!</v>
      </c>
      <c r="AJ125" s="455" t="e">
        <f t="shared" si="933"/>
        <v>#REF!</v>
      </c>
      <c r="AK125" s="455" t="e">
        <f t="shared" si="933"/>
        <v>#REF!</v>
      </c>
      <c r="AL125" s="455" t="e">
        <f t="shared" si="933"/>
        <v>#REF!</v>
      </c>
      <c r="AM125" s="455" t="e">
        <f t="shared" si="933"/>
        <v>#REF!</v>
      </c>
      <c r="AN125" s="455" t="e">
        <f t="shared" si="933"/>
        <v>#REF!</v>
      </c>
      <c r="AO125" s="455" t="e">
        <f t="shared" si="933"/>
        <v>#REF!</v>
      </c>
      <c r="AP125" s="455" t="e">
        <f t="shared" si="933"/>
        <v>#REF!</v>
      </c>
      <c r="AQ125" s="455" t="e">
        <f t="shared" si="933"/>
        <v>#REF!</v>
      </c>
      <c r="AR125" s="455" t="e">
        <f t="shared" si="933"/>
        <v>#REF!</v>
      </c>
      <c r="AS125" s="455" t="e">
        <f t="shared" si="933"/>
        <v>#REF!</v>
      </c>
      <c r="AT125" s="455" t="e">
        <f t="shared" si="933"/>
        <v>#REF!</v>
      </c>
      <c r="AU125" s="455" t="e">
        <f t="shared" si="933"/>
        <v>#REF!</v>
      </c>
      <c r="AV125" s="455" t="e">
        <f t="shared" si="933"/>
        <v>#REF!</v>
      </c>
      <c r="AW125" s="455" t="e">
        <f t="shared" si="933"/>
        <v>#REF!</v>
      </c>
      <c r="AX125" s="455" t="e">
        <f t="shared" si="933"/>
        <v>#REF!</v>
      </c>
      <c r="AY125" s="455" t="e">
        <f t="shared" si="933"/>
        <v>#REF!</v>
      </c>
      <c r="AZ125" s="455" t="e">
        <f t="shared" si="933"/>
        <v>#REF!</v>
      </c>
      <c r="BA125" s="455" t="e">
        <f t="shared" si="933"/>
        <v>#REF!</v>
      </c>
      <c r="BB125" s="455" t="e">
        <f t="shared" si="933"/>
        <v>#REF!</v>
      </c>
    </row>
    <row r="126" spans="1:54" x14ac:dyDescent="0.3">
      <c r="A126" s="453" t="s">
        <v>688</v>
      </c>
      <c r="B126" s="455">
        <f>B82</f>
        <v>0</v>
      </c>
      <c r="C126" s="455">
        <f t="shared" ref="C126:BB126" si="934">C82</f>
        <v>0</v>
      </c>
      <c r="D126" s="455">
        <f t="shared" si="934"/>
        <v>0.3178589354348314</v>
      </c>
      <c r="E126" s="455">
        <f t="shared" si="934"/>
        <v>0.22428465618933155</v>
      </c>
      <c r="F126" s="455">
        <f t="shared" si="934"/>
        <v>0.21165251736222357</v>
      </c>
      <c r="G126" s="455">
        <f t="shared" si="934"/>
        <v>0.25032178623874751</v>
      </c>
      <c r="H126" s="455">
        <f t="shared" si="934"/>
        <v>0.28412571599359537</v>
      </c>
      <c r="I126" s="455">
        <f t="shared" si="934"/>
        <v>0.31314486293542065</v>
      </c>
      <c r="J126" s="455">
        <f t="shared" si="934"/>
        <v>0.2982332027956387</v>
      </c>
      <c r="K126" s="455">
        <f t="shared" si="934"/>
        <v>0.28357428386408107</v>
      </c>
      <c r="L126" s="455">
        <f t="shared" si="934"/>
        <v>0.241244643925937</v>
      </c>
      <c r="M126" s="455">
        <f t="shared" si="934"/>
        <v>0.17695511737334202</v>
      </c>
      <c r="N126" s="455">
        <f t="shared" si="934"/>
        <v>0.19856787636838041</v>
      </c>
      <c r="O126" s="455">
        <f t="shared" si="934"/>
        <v>0.19648232181420511</v>
      </c>
      <c r="P126" s="455">
        <f t="shared" si="934"/>
        <v>0.18782254507501625</v>
      </c>
      <c r="Q126" s="455">
        <f t="shared" si="934"/>
        <v>0.16572894177843536</v>
      </c>
      <c r="R126" s="455">
        <f t="shared" si="934"/>
        <v>0.16572894177843536</v>
      </c>
      <c r="S126" s="455">
        <f t="shared" si="934"/>
        <v>0.16572894177843536</v>
      </c>
      <c r="T126" s="455">
        <f t="shared" si="934"/>
        <v>0.18825099908675794</v>
      </c>
      <c r="U126" s="455">
        <f t="shared" si="934"/>
        <v>0.17881280560304869</v>
      </c>
      <c r="V126" s="455">
        <f t="shared" si="934"/>
        <v>0.24267452188985178</v>
      </c>
      <c r="W126" s="455">
        <f t="shared" si="934"/>
        <v>0.2186140634555899</v>
      </c>
      <c r="X126" s="455">
        <f t="shared" si="934"/>
        <v>0.19362959906066532</v>
      </c>
      <c r="Y126" s="455">
        <f t="shared" si="934"/>
        <v>0.12069973788090575</v>
      </c>
      <c r="Z126" s="455">
        <f t="shared" si="934"/>
        <v>0.10959494536961048</v>
      </c>
      <c r="AA126" s="455">
        <f t="shared" si="934"/>
        <v>0.11889536784426817</v>
      </c>
      <c r="AB126" s="455">
        <f t="shared" si="934"/>
        <v>0.15802061890501976</v>
      </c>
      <c r="AC126" s="455">
        <f t="shared" si="934"/>
        <v>0.2123402066536203</v>
      </c>
      <c r="AD126" s="455">
        <f t="shared" si="934"/>
        <v>0.28312027553816038</v>
      </c>
      <c r="AE126" s="455">
        <f t="shared" si="934"/>
        <v>0.28312027553816038</v>
      </c>
      <c r="AF126" s="455">
        <f t="shared" si="934"/>
        <v>0.23369089541804433</v>
      </c>
      <c r="AG126" s="455">
        <f t="shared" si="934"/>
        <v>0.17881280560304869</v>
      </c>
      <c r="AH126" s="455">
        <f t="shared" si="934"/>
        <v>0.20590565493684393</v>
      </c>
      <c r="AI126" s="455">
        <f t="shared" si="934"/>
        <v>0.21803823617195878</v>
      </c>
      <c r="AJ126" s="455">
        <f t="shared" si="934"/>
        <v>0.2503401970863231</v>
      </c>
      <c r="AK126" s="455">
        <f t="shared" si="934"/>
        <v>0.25928210290531378</v>
      </c>
      <c r="AL126" s="455">
        <f t="shared" si="934"/>
        <v>0.24267452188985178</v>
      </c>
      <c r="AM126" s="455">
        <f t="shared" si="934"/>
        <v>0.23369089541804433</v>
      </c>
      <c r="AN126" s="455">
        <f t="shared" si="934"/>
        <v>0.21918989073922096</v>
      </c>
      <c r="AO126" s="455">
        <f t="shared" si="934"/>
        <v>0.2123402066536203</v>
      </c>
      <c r="AP126" s="455">
        <f t="shared" si="934"/>
        <v>0.19984960626223086</v>
      </c>
      <c r="AQ126" s="455">
        <f t="shared" si="934"/>
        <v>0.17671560433880631</v>
      </c>
      <c r="AR126" s="455">
        <f t="shared" si="934"/>
        <v>0.14044307637724693</v>
      </c>
      <c r="AS126" s="455">
        <f t="shared" si="934"/>
        <v>0.1190865738998713</v>
      </c>
      <c r="AT126" s="455">
        <f t="shared" si="934"/>
        <v>0.10228355407507894</v>
      </c>
      <c r="AU126" s="455">
        <f t="shared" si="934"/>
        <v>9.3547493491944744E-2</v>
      </c>
      <c r="AV126" s="455">
        <f t="shared" si="934"/>
        <v>7.8266221519403087E-2</v>
      </c>
      <c r="AW126" s="455">
        <f t="shared" si="934"/>
        <v>6.8736396619372142E-2</v>
      </c>
      <c r="AX126" s="455">
        <f t="shared" si="934"/>
        <v>5.7099531768459784E-2</v>
      </c>
      <c r="AY126" s="455">
        <f t="shared" si="934"/>
        <v>4.9966570800522865E-2</v>
      </c>
      <c r="AZ126" s="455">
        <f t="shared" si="934"/>
        <v>4.5561961811810492E-2</v>
      </c>
      <c r="BA126" s="455">
        <f t="shared" si="934"/>
        <v>4.3519271342390892E-2</v>
      </c>
      <c r="BB126" s="455">
        <f t="shared" si="934"/>
        <v>4.2136975799488052E-2</v>
      </c>
    </row>
    <row r="127" spans="1:54" x14ac:dyDescent="0.3">
      <c r="A127" s="452" t="s">
        <v>680</v>
      </c>
      <c r="B127" s="455">
        <f>B84</f>
        <v>0</v>
      </c>
      <c r="C127" s="455">
        <f t="shared" ref="C127:BB127" si="935">C84</f>
        <v>0</v>
      </c>
      <c r="D127" s="455">
        <f t="shared" si="935"/>
        <v>0</v>
      </c>
      <c r="E127" s="455">
        <f t="shared" si="935"/>
        <v>0</v>
      </c>
      <c r="F127" s="455">
        <f t="shared" si="935"/>
        <v>0</v>
      </c>
      <c r="G127" s="455" t="str">
        <f t="shared" si="935"/>
        <v>Down</v>
      </c>
      <c r="H127" s="455" t="str">
        <f t="shared" si="935"/>
        <v>Down</v>
      </c>
      <c r="I127" s="455" t="str">
        <f t="shared" si="935"/>
        <v>Down</v>
      </c>
      <c r="J127" s="455" t="str">
        <f t="shared" si="935"/>
        <v>Down</v>
      </c>
      <c r="K127" s="455" t="str">
        <f t="shared" si="935"/>
        <v>Down</v>
      </c>
      <c r="L127" s="455" t="str">
        <f t="shared" si="935"/>
        <v>Up</v>
      </c>
      <c r="M127" s="455" t="str">
        <f t="shared" si="935"/>
        <v>Up</v>
      </c>
      <c r="N127" s="455" t="str">
        <f t="shared" si="935"/>
        <v>Up</v>
      </c>
      <c r="O127" s="455" t="str">
        <f t="shared" si="935"/>
        <v>Up</v>
      </c>
      <c r="P127" s="455" t="str">
        <f t="shared" si="935"/>
        <v>Up</v>
      </c>
      <c r="Q127" s="455" t="str">
        <f t="shared" si="935"/>
        <v>Up</v>
      </c>
      <c r="R127" s="455" t="str">
        <f t="shared" si="935"/>
        <v>Up</v>
      </c>
      <c r="S127" s="455" t="str">
        <f t="shared" si="935"/>
        <v>Up</v>
      </c>
      <c r="T127" s="455" t="str">
        <f t="shared" si="935"/>
        <v>Up</v>
      </c>
      <c r="U127" s="455" t="str">
        <f t="shared" si="935"/>
        <v>Down</v>
      </c>
      <c r="V127" s="455" t="str">
        <f t="shared" si="935"/>
        <v>Down</v>
      </c>
      <c r="W127" s="455" t="str">
        <f t="shared" si="935"/>
        <v>Down</v>
      </c>
      <c r="X127" s="455" t="str">
        <f t="shared" si="935"/>
        <v>Down</v>
      </c>
      <c r="Y127" s="455" t="str">
        <f t="shared" si="935"/>
        <v>Up</v>
      </c>
      <c r="Z127" s="455" t="str">
        <f t="shared" si="935"/>
        <v>Up</v>
      </c>
      <c r="AA127" s="455" t="str">
        <f t="shared" si="935"/>
        <v>Up</v>
      </c>
      <c r="AB127" s="455" t="str">
        <f t="shared" si="935"/>
        <v>Up</v>
      </c>
      <c r="AC127" s="455" t="str">
        <f t="shared" si="935"/>
        <v>Down</v>
      </c>
      <c r="AD127" s="455" t="str">
        <f t="shared" si="935"/>
        <v>Down</v>
      </c>
      <c r="AE127" s="455" t="str">
        <f t="shared" si="935"/>
        <v>Down</v>
      </c>
      <c r="AF127" s="455" t="str">
        <f t="shared" si="935"/>
        <v>Down</v>
      </c>
      <c r="AG127" s="455" t="str">
        <f t="shared" si="935"/>
        <v>Down</v>
      </c>
      <c r="AH127" s="455" t="str">
        <f t="shared" si="935"/>
        <v>Up</v>
      </c>
      <c r="AI127" s="455" t="str">
        <f t="shared" si="935"/>
        <v>Up</v>
      </c>
      <c r="AJ127" s="455" t="str">
        <f t="shared" si="935"/>
        <v>Up</v>
      </c>
      <c r="AK127" s="455" t="str">
        <f t="shared" si="935"/>
        <v>Down</v>
      </c>
      <c r="AL127" s="455" t="str">
        <f t="shared" si="935"/>
        <v>Down</v>
      </c>
      <c r="AM127" s="455" t="str">
        <f t="shared" si="935"/>
        <v>Down</v>
      </c>
      <c r="AN127" s="455" t="str">
        <f t="shared" si="935"/>
        <v>Up</v>
      </c>
      <c r="AO127" s="455" t="str">
        <f t="shared" si="935"/>
        <v>Up</v>
      </c>
      <c r="AP127" s="455" t="str">
        <f t="shared" si="935"/>
        <v>Up</v>
      </c>
      <c r="AQ127" s="455" t="str">
        <f t="shared" si="935"/>
        <v>Up</v>
      </c>
      <c r="AR127" s="455" t="str">
        <f t="shared" si="935"/>
        <v>Up</v>
      </c>
      <c r="AS127" s="455" t="str">
        <f t="shared" si="935"/>
        <v>Up</v>
      </c>
      <c r="AT127" s="455" t="str">
        <f t="shared" si="935"/>
        <v>Up</v>
      </c>
      <c r="AU127" s="455" t="str">
        <f t="shared" si="935"/>
        <v>Up</v>
      </c>
      <c r="AV127" s="455" t="str">
        <f t="shared" si="935"/>
        <v>Up</v>
      </c>
      <c r="AW127" s="455" t="str">
        <f t="shared" si="935"/>
        <v>Up</v>
      </c>
      <c r="AX127" s="455" t="str">
        <f t="shared" si="935"/>
        <v>Up</v>
      </c>
      <c r="AY127" s="455" t="str">
        <f t="shared" si="935"/>
        <v>Up</v>
      </c>
      <c r="AZ127" s="455" t="str">
        <f t="shared" si="935"/>
        <v>Up</v>
      </c>
      <c r="BA127" s="455" t="str">
        <f t="shared" si="935"/>
        <v>Up</v>
      </c>
      <c r="BB127" s="455" t="str">
        <f t="shared" si="935"/>
        <v>Up</v>
      </c>
    </row>
    <row r="128" spans="1:54" x14ac:dyDescent="0.3">
      <c r="A128" s="452" t="s">
        <v>679</v>
      </c>
      <c r="B128" s="455">
        <f t="shared" ref="B128:B129" si="936">B85</f>
        <v>0</v>
      </c>
      <c r="C128" s="455">
        <f t="shared" ref="C128:BB128" si="937">C85</f>
        <v>0</v>
      </c>
      <c r="D128" s="455">
        <f t="shared" si="937"/>
        <v>0</v>
      </c>
      <c r="E128" s="455">
        <f t="shared" si="937"/>
        <v>0</v>
      </c>
      <c r="F128" s="455">
        <f t="shared" si="937"/>
        <v>0</v>
      </c>
      <c r="G128" s="455" t="str">
        <f t="shared" si="937"/>
        <v>No</v>
      </c>
      <c r="H128" s="455" t="str">
        <f t="shared" si="937"/>
        <v>No</v>
      </c>
      <c r="I128" s="455" t="str">
        <f t="shared" si="937"/>
        <v>No</v>
      </c>
      <c r="J128" s="455" t="str">
        <f t="shared" si="937"/>
        <v>No</v>
      </c>
      <c r="K128" s="455" t="str">
        <f t="shared" si="937"/>
        <v>No</v>
      </c>
      <c r="L128" s="455" t="str">
        <f t="shared" si="937"/>
        <v>No</v>
      </c>
      <c r="M128" s="455" t="str">
        <f t="shared" si="937"/>
        <v>No</v>
      </c>
      <c r="N128" s="455" t="str">
        <f t="shared" si="937"/>
        <v>Momentum</v>
      </c>
      <c r="O128" s="455" t="str">
        <f t="shared" si="937"/>
        <v>Momentum</v>
      </c>
      <c r="P128" s="455" t="str">
        <f t="shared" si="937"/>
        <v>Momentum</v>
      </c>
      <c r="Q128" s="455" t="str">
        <f t="shared" si="937"/>
        <v>Momentum</v>
      </c>
      <c r="R128" s="455" t="str">
        <f t="shared" si="937"/>
        <v>Momentum</v>
      </c>
      <c r="S128" s="455" t="str">
        <f t="shared" si="937"/>
        <v>Momentum</v>
      </c>
      <c r="T128" s="455" t="str">
        <f t="shared" si="937"/>
        <v>Momentum</v>
      </c>
      <c r="U128" s="455" t="str">
        <f t="shared" si="937"/>
        <v>No</v>
      </c>
      <c r="V128" s="455" t="str">
        <f t="shared" si="937"/>
        <v>No</v>
      </c>
      <c r="W128" s="455" t="str">
        <f t="shared" si="937"/>
        <v>No</v>
      </c>
      <c r="X128" s="455" t="str">
        <f t="shared" si="937"/>
        <v>No</v>
      </c>
      <c r="Y128" s="455" t="str">
        <f t="shared" si="937"/>
        <v>No</v>
      </c>
      <c r="Z128" s="455" t="str">
        <f t="shared" si="937"/>
        <v>No</v>
      </c>
      <c r="AA128" s="455" t="str">
        <f t="shared" si="937"/>
        <v>Momentum</v>
      </c>
      <c r="AB128" s="455" t="str">
        <f t="shared" si="937"/>
        <v>Momentum</v>
      </c>
      <c r="AC128" s="455" t="str">
        <f t="shared" si="937"/>
        <v>No</v>
      </c>
      <c r="AD128" s="455" t="str">
        <f t="shared" si="937"/>
        <v>No</v>
      </c>
      <c r="AE128" s="455" t="str">
        <f t="shared" si="937"/>
        <v>No</v>
      </c>
      <c r="AF128" s="455" t="str">
        <f t="shared" si="937"/>
        <v>No</v>
      </c>
      <c r="AG128" s="455" t="str">
        <f t="shared" si="937"/>
        <v>No</v>
      </c>
      <c r="AH128" s="455" t="str">
        <f t="shared" si="937"/>
        <v>No</v>
      </c>
      <c r="AI128" s="455" t="str">
        <f t="shared" si="937"/>
        <v>No</v>
      </c>
      <c r="AJ128" s="455" t="str">
        <f t="shared" si="937"/>
        <v>Momentum</v>
      </c>
      <c r="AK128" s="455" t="str">
        <f t="shared" si="937"/>
        <v>No</v>
      </c>
      <c r="AL128" s="455" t="str">
        <f t="shared" si="937"/>
        <v>No</v>
      </c>
      <c r="AM128" s="455" t="str">
        <f t="shared" si="937"/>
        <v>No</v>
      </c>
      <c r="AN128" s="455" t="str">
        <f t="shared" si="937"/>
        <v>No</v>
      </c>
      <c r="AO128" s="455" t="str">
        <f t="shared" si="937"/>
        <v>No</v>
      </c>
      <c r="AP128" s="455" t="str">
        <f t="shared" si="937"/>
        <v>Momentum</v>
      </c>
      <c r="AQ128" s="455" t="str">
        <f t="shared" si="937"/>
        <v>Momentum</v>
      </c>
      <c r="AR128" s="455" t="str">
        <f t="shared" si="937"/>
        <v>Momentum</v>
      </c>
      <c r="AS128" s="455" t="str">
        <f t="shared" si="937"/>
        <v>Momentum</v>
      </c>
      <c r="AT128" s="455" t="str">
        <f t="shared" si="937"/>
        <v>Momentum</v>
      </c>
      <c r="AU128" s="455" t="str">
        <f t="shared" si="937"/>
        <v>Momentum</v>
      </c>
      <c r="AV128" s="455" t="str">
        <f t="shared" si="937"/>
        <v>Momentum</v>
      </c>
      <c r="AW128" s="455" t="str">
        <f t="shared" si="937"/>
        <v>Momentum</v>
      </c>
      <c r="AX128" s="455" t="str">
        <f t="shared" si="937"/>
        <v>Momentum</v>
      </c>
      <c r="AY128" s="455" t="str">
        <f t="shared" si="937"/>
        <v>Momentum</v>
      </c>
      <c r="AZ128" s="455" t="str">
        <f t="shared" si="937"/>
        <v>Momentum</v>
      </c>
      <c r="BA128" s="455" t="str">
        <f t="shared" si="937"/>
        <v>Momentum</v>
      </c>
      <c r="BB128" s="455" t="str">
        <f t="shared" si="937"/>
        <v>Momentum</v>
      </c>
    </row>
    <row r="129" spans="1:54" x14ac:dyDescent="0.3">
      <c r="A129" s="452" t="s">
        <v>678</v>
      </c>
      <c r="B129" s="455">
        <f t="shared" si="936"/>
        <v>0</v>
      </c>
      <c r="C129" s="455">
        <f t="shared" ref="C129:BB129" si="938">C86</f>
        <v>0</v>
      </c>
      <c r="D129" s="455">
        <f t="shared" si="938"/>
        <v>0</v>
      </c>
      <c r="E129" s="455">
        <f t="shared" si="938"/>
        <v>0</v>
      </c>
      <c r="F129" s="455">
        <f t="shared" si="938"/>
        <v>0</v>
      </c>
      <c r="G129" s="455">
        <f t="shared" si="938"/>
        <v>0</v>
      </c>
      <c r="H129" s="455">
        <f t="shared" si="938"/>
        <v>0</v>
      </c>
      <c r="I129" s="455">
        <f t="shared" si="938"/>
        <v>0</v>
      </c>
      <c r="J129" s="455">
        <f t="shared" si="938"/>
        <v>0</v>
      </c>
      <c r="K129" s="455">
        <f t="shared" si="938"/>
        <v>0</v>
      </c>
      <c r="L129" s="455">
        <f t="shared" si="938"/>
        <v>1.6666666666666667</v>
      </c>
      <c r="M129" s="455">
        <f t="shared" si="938"/>
        <v>1.6666666666666667</v>
      </c>
      <c r="N129" s="455">
        <f t="shared" si="938"/>
        <v>5</v>
      </c>
      <c r="O129" s="455">
        <f t="shared" si="938"/>
        <v>5</v>
      </c>
      <c r="P129" s="455">
        <f t="shared" si="938"/>
        <v>5</v>
      </c>
      <c r="Q129" s="455">
        <f t="shared" si="938"/>
        <v>5</v>
      </c>
      <c r="R129" s="455">
        <f t="shared" si="938"/>
        <v>5</v>
      </c>
      <c r="S129" s="455">
        <f t="shared" si="938"/>
        <v>5</v>
      </c>
      <c r="T129" s="455">
        <f t="shared" si="938"/>
        <v>5</v>
      </c>
      <c r="U129" s="455">
        <f t="shared" si="938"/>
        <v>0</v>
      </c>
      <c r="V129" s="455">
        <f t="shared" si="938"/>
        <v>0</v>
      </c>
      <c r="W129" s="455">
        <f t="shared" si="938"/>
        <v>0</v>
      </c>
      <c r="X129" s="455">
        <f t="shared" si="938"/>
        <v>0</v>
      </c>
      <c r="Y129" s="455">
        <f t="shared" si="938"/>
        <v>1.6666666666666667</v>
      </c>
      <c r="Z129" s="455">
        <f t="shared" si="938"/>
        <v>1.6666666666666667</v>
      </c>
      <c r="AA129" s="455">
        <f t="shared" si="938"/>
        <v>5</v>
      </c>
      <c r="AB129" s="455">
        <f t="shared" si="938"/>
        <v>5</v>
      </c>
      <c r="AC129" s="455">
        <f t="shared" si="938"/>
        <v>0</v>
      </c>
      <c r="AD129" s="455">
        <f t="shared" si="938"/>
        <v>0</v>
      </c>
      <c r="AE129" s="455">
        <f t="shared" si="938"/>
        <v>0</v>
      </c>
      <c r="AF129" s="455">
        <f t="shared" si="938"/>
        <v>0</v>
      </c>
      <c r="AG129" s="455">
        <f t="shared" si="938"/>
        <v>0</v>
      </c>
      <c r="AH129" s="455">
        <f t="shared" si="938"/>
        <v>1.6666666666666667</v>
      </c>
      <c r="AI129" s="455">
        <f t="shared" si="938"/>
        <v>1.6666666666666667</v>
      </c>
      <c r="AJ129" s="455">
        <f t="shared" si="938"/>
        <v>5</v>
      </c>
      <c r="AK129" s="455">
        <f t="shared" si="938"/>
        <v>0</v>
      </c>
      <c r="AL129" s="455">
        <f t="shared" si="938"/>
        <v>0</v>
      </c>
      <c r="AM129" s="455">
        <f t="shared" si="938"/>
        <v>0</v>
      </c>
      <c r="AN129" s="455">
        <f t="shared" si="938"/>
        <v>1.6666666666666667</v>
      </c>
      <c r="AO129" s="455">
        <f t="shared" si="938"/>
        <v>1.6666666666666667</v>
      </c>
      <c r="AP129" s="455">
        <f t="shared" si="938"/>
        <v>5</v>
      </c>
      <c r="AQ129" s="455">
        <f t="shared" si="938"/>
        <v>5</v>
      </c>
      <c r="AR129" s="455">
        <f t="shared" si="938"/>
        <v>5</v>
      </c>
      <c r="AS129" s="455">
        <f t="shared" si="938"/>
        <v>5</v>
      </c>
      <c r="AT129" s="455">
        <f t="shared" si="938"/>
        <v>5</v>
      </c>
      <c r="AU129" s="455">
        <f t="shared" si="938"/>
        <v>5</v>
      </c>
      <c r="AV129" s="455">
        <f t="shared" si="938"/>
        <v>5</v>
      </c>
      <c r="AW129" s="455">
        <f t="shared" si="938"/>
        <v>5</v>
      </c>
      <c r="AX129" s="455">
        <f t="shared" si="938"/>
        <v>5</v>
      </c>
      <c r="AY129" s="455">
        <f t="shared" si="938"/>
        <v>5</v>
      </c>
      <c r="AZ129" s="455">
        <f t="shared" si="938"/>
        <v>5</v>
      </c>
      <c r="BA129" s="455">
        <f t="shared" si="938"/>
        <v>5</v>
      </c>
      <c r="BB129" s="455">
        <f t="shared" si="938"/>
        <v>5</v>
      </c>
    </row>
    <row r="130" spans="1:54" x14ac:dyDescent="0.3">
      <c r="A130" s="456" t="s">
        <v>728</v>
      </c>
      <c r="B130" s="239">
        <f>B90</f>
        <v>219.21991999999997</v>
      </c>
      <c r="C130" s="239">
        <f t="shared" ref="C130:BB130" si="939">C90</f>
        <v>228.31071</v>
      </c>
      <c r="D130" s="239">
        <f t="shared" si="939"/>
        <v>249.59349999999998</v>
      </c>
      <c r="E130" s="239">
        <f t="shared" si="939"/>
        <v>642.85216030113133</v>
      </c>
      <c r="F130" s="239">
        <f t="shared" si="939"/>
        <v>642.87740076217096</v>
      </c>
      <c r="G130" s="239">
        <f t="shared" si="939"/>
        <v>639.47422153248704</v>
      </c>
      <c r="H130" s="239">
        <f t="shared" si="939"/>
        <v>649.54282095680446</v>
      </c>
      <c r="I130" s="239">
        <f t="shared" si="939"/>
        <v>654.25742855504325</v>
      </c>
      <c r="J130" s="239">
        <f t="shared" si="939"/>
        <v>656.41457851721532</v>
      </c>
      <c r="K130" s="239">
        <f t="shared" si="939"/>
        <v>675.36787526639228</v>
      </c>
      <c r="L130" s="239">
        <f t="shared" si="939"/>
        <v>672.87987394896368</v>
      </c>
      <c r="M130" s="239">
        <f t="shared" si="939"/>
        <v>698.14175072179717</v>
      </c>
      <c r="N130" s="239">
        <f t="shared" si="939"/>
        <v>684.78624039382282</v>
      </c>
      <c r="O130" s="239">
        <f t="shared" si="939"/>
        <v>684.76310831046442</v>
      </c>
      <c r="P130" s="239">
        <f t="shared" si="939"/>
        <v>743.67413934555884</v>
      </c>
      <c r="Q130" s="239">
        <f t="shared" si="939"/>
        <v>743.41080402724674</v>
      </c>
      <c r="R130" s="239">
        <f t="shared" si="939"/>
        <v>740.63368883582484</v>
      </c>
      <c r="S130" s="239">
        <f t="shared" si="939"/>
        <v>779.01996236604759</v>
      </c>
      <c r="T130" s="239">
        <f t="shared" si="939"/>
        <v>775.33797977707593</v>
      </c>
      <c r="U130" s="239">
        <f t="shared" si="939"/>
        <v>844.69436589085637</v>
      </c>
      <c r="V130" s="239">
        <f t="shared" si="939"/>
        <v>812.88312896494892</v>
      </c>
      <c r="W130" s="239">
        <f t="shared" si="939"/>
        <v>807.696813638295</v>
      </c>
      <c r="X130" s="239">
        <f t="shared" si="939"/>
        <v>871.95598153165611</v>
      </c>
      <c r="Y130" s="239">
        <f t="shared" si="939"/>
        <v>883.09690138734504</v>
      </c>
      <c r="Z130" s="239">
        <f t="shared" si="939"/>
        <v>934.37251813475439</v>
      </c>
      <c r="AA130" s="239">
        <f t="shared" si="939"/>
        <v>949.11272843056156</v>
      </c>
      <c r="AB130" s="239">
        <f t="shared" si="939"/>
        <v>991.21287418263501</v>
      </c>
      <c r="AC130" s="239">
        <f t="shared" si="939"/>
        <v>990.64592230331641</v>
      </c>
      <c r="AD130" s="239">
        <f t="shared" si="939"/>
        <v>1077.0888411819988</v>
      </c>
      <c r="AE130" s="239">
        <f t="shared" si="939"/>
        <v>1078.4701048557088</v>
      </c>
      <c r="AF130" s="239">
        <f t="shared" si="939"/>
        <v>1073.5684509334124</v>
      </c>
      <c r="AG130" s="239">
        <f t="shared" si="939"/>
        <v>1196.7098429450923</v>
      </c>
      <c r="AH130" s="239">
        <f t="shared" si="939"/>
        <v>1130.2709586181063</v>
      </c>
      <c r="AI130" s="239">
        <f t="shared" si="939"/>
        <v>1219.1032922439745</v>
      </c>
      <c r="AJ130" s="239">
        <f t="shared" si="939"/>
        <v>1236.4774228664237</v>
      </c>
      <c r="AK130" s="239">
        <f t="shared" si="939"/>
        <v>1214.8649883539385</v>
      </c>
      <c r="AL130" s="239">
        <f t="shared" si="939"/>
        <v>1286.031332224926</v>
      </c>
      <c r="AM130" s="239">
        <f t="shared" si="939"/>
        <v>1304.207816274539</v>
      </c>
      <c r="AN130" s="239">
        <f t="shared" si="939"/>
        <v>1410.4844717825781</v>
      </c>
      <c r="AO130" s="239">
        <f t="shared" si="939"/>
        <v>1377.1011132575798</v>
      </c>
      <c r="AP130" s="239">
        <f t="shared" si="939"/>
        <v>1418.0794112402775</v>
      </c>
      <c r="AQ130" s="239">
        <f t="shared" si="939"/>
        <v>1442.3087874688179</v>
      </c>
      <c r="AR130" s="239">
        <f t="shared" si="939"/>
        <v>1474.4169380393728</v>
      </c>
      <c r="AS130" s="239">
        <f t="shared" si="939"/>
        <v>1506.5983960556248</v>
      </c>
      <c r="AT130" s="239">
        <f t="shared" si="939"/>
        <v>1506.7722196997267</v>
      </c>
      <c r="AU130" s="239">
        <f t="shared" si="939"/>
        <v>1539.0246629672838</v>
      </c>
      <c r="AV130" s="239">
        <f t="shared" si="939"/>
        <v>1578.4166699084783</v>
      </c>
      <c r="AW130" s="239">
        <f t="shared" si="939"/>
        <v>1622.1231984662957</v>
      </c>
      <c r="AX130" s="239">
        <f t="shared" si="939"/>
        <v>1676.83244421528</v>
      </c>
      <c r="AY130" s="239">
        <f t="shared" si="939"/>
        <v>1735.1982450878777</v>
      </c>
      <c r="AZ130" s="239">
        <f t="shared" si="939"/>
        <v>1793.642063619807</v>
      </c>
      <c r="BA130" s="239">
        <f t="shared" si="939"/>
        <v>1856.3349800805545</v>
      </c>
      <c r="BB130" s="239">
        <f t="shared" si="939"/>
        <v>1920.6143829065156</v>
      </c>
    </row>
    <row r="131" spans="1:54" x14ac:dyDescent="0.3">
      <c r="A131" s="452" t="s">
        <v>680</v>
      </c>
      <c r="B131" s="455">
        <f>B92</f>
        <v>0</v>
      </c>
      <c r="C131" s="455">
        <f t="shared" ref="C131:BB131" si="940">C92</f>
        <v>0</v>
      </c>
      <c r="D131" s="455">
        <f t="shared" si="940"/>
        <v>0</v>
      </c>
      <c r="E131" s="455">
        <f t="shared" si="940"/>
        <v>0</v>
      </c>
      <c r="F131" s="455">
        <f t="shared" si="940"/>
        <v>0</v>
      </c>
      <c r="G131" s="455" t="str">
        <f t="shared" si="940"/>
        <v>Up</v>
      </c>
      <c r="H131" s="455" t="str">
        <f t="shared" si="940"/>
        <v>Up</v>
      </c>
      <c r="I131" s="455" t="str">
        <f t="shared" si="940"/>
        <v>Up</v>
      </c>
      <c r="J131" s="455" t="str">
        <f t="shared" si="940"/>
        <v>Up</v>
      </c>
      <c r="K131" s="455" t="str">
        <f t="shared" si="940"/>
        <v>Up</v>
      </c>
      <c r="L131" s="455" t="str">
        <f t="shared" si="940"/>
        <v>Up</v>
      </c>
      <c r="M131" s="455" t="str">
        <f t="shared" si="940"/>
        <v>Up</v>
      </c>
      <c r="N131" s="455" t="str">
        <f t="shared" si="940"/>
        <v>Up</v>
      </c>
      <c r="O131" s="455" t="str">
        <f t="shared" si="940"/>
        <v>Up</v>
      </c>
      <c r="P131" s="455" t="str">
        <f t="shared" si="940"/>
        <v>Up</v>
      </c>
      <c r="Q131" s="455" t="str">
        <f t="shared" si="940"/>
        <v>Up</v>
      </c>
      <c r="R131" s="455" t="str">
        <f t="shared" si="940"/>
        <v>Up</v>
      </c>
      <c r="S131" s="455" t="str">
        <f t="shared" si="940"/>
        <v>Up</v>
      </c>
      <c r="T131" s="455" t="str">
        <f t="shared" si="940"/>
        <v>Up</v>
      </c>
      <c r="U131" s="455" t="str">
        <f t="shared" si="940"/>
        <v>Up</v>
      </c>
      <c r="V131" s="455" t="str">
        <f t="shared" si="940"/>
        <v>Up</v>
      </c>
      <c r="W131" s="455" t="str">
        <f t="shared" si="940"/>
        <v>Up</v>
      </c>
      <c r="X131" s="455" t="str">
        <f t="shared" si="940"/>
        <v>Up</v>
      </c>
      <c r="Y131" s="455" t="str">
        <f t="shared" si="940"/>
        <v>Up</v>
      </c>
      <c r="Z131" s="455" t="str">
        <f t="shared" si="940"/>
        <v>Up</v>
      </c>
      <c r="AA131" s="455" t="str">
        <f t="shared" si="940"/>
        <v>Up</v>
      </c>
      <c r="AB131" s="455" t="str">
        <f t="shared" si="940"/>
        <v>Up</v>
      </c>
      <c r="AC131" s="455" t="str">
        <f t="shared" si="940"/>
        <v>Up</v>
      </c>
      <c r="AD131" s="455" t="str">
        <f t="shared" si="940"/>
        <v>Up</v>
      </c>
      <c r="AE131" s="455" t="str">
        <f t="shared" si="940"/>
        <v>Up</v>
      </c>
      <c r="AF131" s="455" t="str">
        <f t="shared" si="940"/>
        <v>Up</v>
      </c>
      <c r="AG131" s="455" t="str">
        <f t="shared" si="940"/>
        <v>Up</v>
      </c>
      <c r="AH131" s="455" t="str">
        <f t="shared" si="940"/>
        <v>Up</v>
      </c>
      <c r="AI131" s="455" t="str">
        <f t="shared" si="940"/>
        <v>Up</v>
      </c>
      <c r="AJ131" s="455" t="str">
        <f t="shared" si="940"/>
        <v>Up</v>
      </c>
      <c r="AK131" s="455" t="str">
        <f t="shared" si="940"/>
        <v>Up</v>
      </c>
      <c r="AL131" s="455" t="str">
        <f t="shared" si="940"/>
        <v>Up</v>
      </c>
      <c r="AM131" s="455" t="str">
        <f t="shared" si="940"/>
        <v>Up</v>
      </c>
      <c r="AN131" s="455" t="str">
        <f t="shared" si="940"/>
        <v>Up</v>
      </c>
      <c r="AO131" s="455" t="str">
        <f t="shared" si="940"/>
        <v>Up</v>
      </c>
      <c r="AP131" s="455" t="str">
        <f t="shared" si="940"/>
        <v>Up</v>
      </c>
      <c r="AQ131" s="455" t="str">
        <f t="shared" si="940"/>
        <v>Up</v>
      </c>
      <c r="AR131" s="455" t="str">
        <f t="shared" si="940"/>
        <v>Up</v>
      </c>
      <c r="AS131" s="455" t="str">
        <f t="shared" si="940"/>
        <v>Up</v>
      </c>
      <c r="AT131" s="455" t="str">
        <f t="shared" si="940"/>
        <v>Up</v>
      </c>
      <c r="AU131" s="455" t="str">
        <f t="shared" si="940"/>
        <v>Up</v>
      </c>
      <c r="AV131" s="455" t="str">
        <f t="shared" si="940"/>
        <v>Up</v>
      </c>
      <c r="AW131" s="455" t="str">
        <f t="shared" si="940"/>
        <v>Up</v>
      </c>
      <c r="AX131" s="455" t="str">
        <f t="shared" si="940"/>
        <v>Up</v>
      </c>
      <c r="AY131" s="455" t="str">
        <f t="shared" si="940"/>
        <v>Up</v>
      </c>
      <c r="AZ131" s="455" t="str">
        <f t="shared" si="940"/>
        <v>Up</v>
      </c>
      <c r="BA131" s="455" t="str">
        <f t="shared" si="940"/>
        <v>Up</v>
      </c>
      <c r="BB131" s="455" t="str">
        <f t="shared" si="940"/>
        <v>Up</v>
      </c>
    </row>
    <row r="132" spans="1:54" x14ac:dyDescent="0.3">
      <c r="A132" s="452" t="s">
        <v>679</v>
      </c>
      <c r="B132" s="455">
        <f t="shared" ref="B132:B133" si="941">B93</f>
        <v>0</v>
      </c>
      <c r="C132" s="455">
        <f t="shared" ref="C132:BB132" si="942">C93</f>
        <v>0</v>
      </c>
      <c r="D132" s="455">
        <f t="shared" si="942"/>
        <v>0</v>
      </c>
      <c r="E132" s="455">
        <f t="shared" si="942"/>
        <v>0</v>
      </c>
      <c r="F132" s="455">
        <f t="shared" si="942"/>
        <v>0</v>
      </c>
      <c r="G132" s="455" t="str">
        <f t="shared" si="942"/>
        <v>No</v>
      </c>
      <c r="H132" s="455" t="str">
        <f t="shared" si="942"/>
        <v>No</v>
      </c>
      <c r="I132" s="455" t="str">
        <f t="shared" si="942"/>
        <v>Momentum</v>
      </c>
      <c r="J132" s="455" t="str">
        <f t="shared" si="942"/>
        <v>Momentum</v>
      </c>
      <c r="K132" s="455" t="str">
        <f t="shared" si="942"/>
        <v>Momentum</v>
      </c>
      <c r="L132" s="455" t="str">
        <f t="shared" si="942"/>
        <v>Momentum</v>
      </c>
      <c r="M132" s="455" t="str">
        <f t="shared" si="942"/>
        <v>Momentum</v>
      </c>
      <c r="N132" s="455" t="str">
        <f t="shared" si="942"/>
        <v>Momentum</v>
      </c>
      <c r="O132" s="455" t="str">
        <f t="shared" si="942"/>
        <v>Momentum</v>
      </c>
      <c r="P132" s="455" t="str">
        <f t="shared" si="942"/>
        <v>Momentum</v>
      </c>
      <c r="Q132" s="455" t="str">
        <f t="shared" si="942"/>
        <v>Momentum</v>
      </c>
      <c r="R132" s="455" t="str">
        <f t="shared" si="942"/>
        <v>Momentum</v>
      </c>
      <c r="S132" s="455" t="str">
        <f t="shared" si="942"/>
        <v>Momentum</v>
      </c>
      <c r="T132" s="455" t="str">
        <f t="shared" si="942"/>
        <v>Momentum</v>
      </c>
      <c r="U132" s="455" t="str">
        <f t="shared" si="942"/>
        <v>Momentum</v>
      </c>
      <c r="V132" s="455" t="str">
        <f t="shared" si="942"/>
        <v>Momentum</v>
      </c>
      <c r="W132" s="455" t="str">
        <f t="shared" si="942"/>
        <v>Momentum</v>
      </c>
      <c r="X132" s="455" t="str">
        <f t="shared" si="942"/>
        <v>Momentum</v>
      </c>
      <c r="Y132" s="455" t="str">
        <f t="shared" si="942"/>
        <v>Momentum</v>
      </c>
      <c r="Z132" s="455" t="str">
        <f t="shared" si="942"/>
        <v>Momentum</v>
      </c>
      <c r="AA132" s="455" t="str">
        <f t="shared" si="942"/>
        <v>Momentum</v>
      </c>
      <c r="AB132" s="455" t="str">
        <f t="shared" si="942"/>
        <v>Momentum</v>
      </c>
      <c r="AC132" s="455" t="str">
        <f t="shared" si="942"/>
        <v>Momentum</v>
      </c>
      <c r="AD132" s="455" t="str">
        <f t="shared" si="942"/>
        <v>Momentum</v>
      </c>
      <c r="AE132" s="455" t="str">
        <f t="shared" si="942"/>
        <v>Momentum</v>
      </c>
      <c r="AF132" s="455" t="str">
        <f t="shared" si="942"/>
        <v>Momentum</v>
      </c>
      <c r="AG132" s="455" t="str">
        <f t="shared" si="942"/>
        <v>Momentum</v>
      </c>
      <c r="AH132" s="455" t="str">
        <f t="shared" si="942"/>
        <v>Momentum</v>
      </c>
      <c r="AI132" s="455" t="str">
        <f t="shared" si="942"/>
        <v>Momentum</v>
      </c>
      <c r="AJ132" s="455" t="str">
        <f t="shared" si="942"/>
        <v>Momentum</v>
      </c>
      <c r="AK132" s="455" t="str">
        <f t="shared" si="942"/>
        <v>Momentum</v>
      </c>
      <c r="AL132" s="455" t="str">
        <f t="shared" si="942"/>
        <v>Momentum</v>
      </c>
      <c r="AM132" s="455" t="str">
        <f t="shared" si="942"/>
        <v>Momentum</v>
      </c>
      <c r="AN132" s="455" t="str">
        <f t="shared" si="942"/>
        <v>Momentum</v>
      </c>
      <c r="AO132" s="455" t="str">
        <f t="shared" si="942"/>
        <v>Momentum</v>
      </c>
      <c r="AP132" s="455" t="str">
        <f t="shared" si="942"/>
        <v>Momentum</v>
      </c>
      <c r="AQ132" s="455" t="str">
        <f t="shared" si="942"/>
        <v>Momentum</v>
      </c>
      <c r="AR132" s="455" t="str">
        <f t="shared" si="942"/>
        <v>Momentum</v>
      </c>
      <c r="AS132" s="455" t="str">
        <f t="shared" si="942"/>
        <v>Momentum</v>
      </c>
      <c r="AT132" s="455" t="str">
        <f t="shared" si="942"/>
        <v>Momentum</v>
      </c>
      <c r="AU132" s="455" t="str">
        <f t="shared" si="942"/>
        <v>Momentum</v>
      </c>
      <c r="AV132" s="455" t="str">
        <f t="shared" si="942"/>
        <v>Momentum</v>
      </c>
      <c r="AW132" s="455" t="str">
        <f t="shared" si="942"/>
        <v>Momentum</v>
      </c>
      <c r="AX132" s="455" t="str">
        <f t="shared" si="942"/>
        <v>Momentum</v>
      </c>
      <c r="AY132" s="455" t="str">
        <f t="shared" si="942"/>
        <v>Momentum</v>
      </c>
      <c r="AZ132" s="455" t="str">
        <f t="shared" si="942"/>
        <v>Momentum</v>
      </c>
      <c r="BA132" s="455" t="str">
        <f t="shared" si="942"/>
        <v>Momentum</v>
      </c>
      <c r="BB132" s="455" t="str">
        <f t="shared" si="942"/>
        <v>Momentum</v>
      </c>
    </row>
    <row r="133" spans="1:54" x14ac:dyDescent="0.3">
      <c r="A133" s="452" t="s">
        <v>678</v>
      </c>
      <c r="B133" s="455">
        <f t="shared" si="941"/>
        <v>0</v>
      </c>
      <c r="C133" s="455">
        <f t="shared" ref="C133:BB133" si="943">C94</f>
        <v>0</v>
      </c>
      <c r="D133" s="455">
        <f t="shared" si="943"/>
        <v>0</v>
      </c>
      <c r="E133" s="455">
        <f t="shared" si="943"/>
        <v>0</v>
      </c>
      <c r="F133" s="455">
        <f t="shared" si="943"/>
        <v>0</v>
      </c>
      <c r="G133" s="455">
        <f t="shared" si="943"/>
        <v>5</v>
      </c>
      <c r="H133" s="455">
        <f t="shared" si="943"/>
        <v>5</v>
      </c>
      <c r="I133" s="455">
        <f t="shared" si="943"/>
        <v>15</v>
      </c>
      <c r="J133" s="455">
        <f t="shared" si="943"/>
        <v>15</v>
      </c>
      <c r="K133" s="455">
        <f t="shared" si="943"/>
        <v>15</v>
      </c>
      <c r="L133" s="455">
        <f t="shared" si="943"/>
        <v>15</v>
      </c>
      <c r="M133" s="455">
        <f t="shared" si="943"/>
        <v>15</v>
      </c>
      <c r="N133" s="455">
        <f t="shared" si="943"/>
        <v>15</v>
      </c>
      <c r="O133" s="455">
        <f t="shared" si="943"/>
        <v>15</v>
      </c>
      <c r="P133" s="455">
        <f t="shared" si="943"/>
        <v>15</v>
      </c>
      <c r="Q133" s="455">
        <f t="shared" si="943"/>
        <v>15</v>
      </c>
      <c r="R133" s="455">
        <f t="shared" si="943"/>
        <v>15</v>
      </c>
      <c r="S133" s="455">
        <f t="shared" si="943"/>
        <v>15</v>
      </c>
      <c r="T133" s="455">
        <f t="shared" si="943"/>
        <v>15</v>
      </c>
      <c r="U133" s="455">
        <f t="shared" si="943"/>
        <v>15</v>
      </c>
      <c r="V133" s="455">
        <f t="shared" si="943"/>
        <v>15</v>
      </c>
      <c r="W133" s="455">
        <f t="shared" si="943"/>
        <v>15</v>
      </c>
      <c r="X133" s="455">
        <f t="shared" si="943"/>
        <v>15</v>
      </c>
      <c r="Y133" s="455">
        <f t="shared" si="943"/>
        <v>15</v>
      </c>
      <c r="Z133" s="455">
        <f t="shared" si="943"/>
        <v>15</v>
      </c>
      <c r="AA133" s="455">
        <f t="shared" si="943"/>
        <v>15</v>
      </c>
      <c r="AB133" s="455">
        <f t="shared" si="943"/>
        <v>15</v>
      </c>
      <c r="AC133" s="455">
        <f t="shared" si="943"/>
        <v>15</v>
      </c>
      <c r="AD133" s="455">
        <f t="shared" si="943"/>
        <v>15</v>
      </c>
      <c r="AE133" s="455">
        <f t="shared" si="943"/>
        <v>15</v>
      </c>
      <c r="AF133" s="455">
        <f t="shared" si="943"/>
        <v>15</v>
      </c>
      <c r="AG133" s="455">
        <f t="shared" si="943"/>
        <v>15</v>
      </c>
      <c r="AH133" s="455">
        <f t="shared" si="943"/>
        <v>15</v>
      </c>
      <c r="AI133" s="455">
        <f t="shared" si="943"/>
        <v>15</v>
      </c>
      <c r="AJ133" s="455">
        <f t="shared" si="943"/>
        <v>15</v>
      </c>
      <c r="AK133" s="455">
        <f t="shared" si="943"/>
        <v>15</v>
      </c>
      <c r="AL133" s="455">
        <f t="shared" si="943"/>
        <v>15</v>
      </c>
      <c r="AM133" s="455">
        <f t="shared" si="943"/>
        <v>15</v>
      </c>
      <c r="AN133" s="455">
        <f t="shared" si="943"/>
        <v>15</v>
      </c>
      <c r="AO133" s="455">
        <f t="shared" si="943"/>
        <v>15</v>
      </c>
      <c r="AP133" s="455">
        <f t="shared" si="943"/>
        <v>15</v>
      </c>
      <c r="AQ133" s="455">
        <f t="shared" si="943"/>
        <v>15</v>
      </c>
      <c r="AR133" s="455">
        <f t="shared" si="943"/>
        <v>15</v>
      </c>
      <c r="AS133" s="455">
        <f t="shared" si="943"/>
        <v>15</v>
      </c>
      <c r="AT133" s="455">
        <f t="shared" si="943"/>
        <v>15</v>
      </c>
      <c r="AU133" s="455">
        <f t="shared" si="943"/>
        <v>15</v>
      </c>
      <c r="AV133" s="455">
        <f t="shared" si="943"/>
        <v>15</v>
      </c>
      <c r="AW133" s="455">
        <f t="shared" si="943"/>
        <v>15</v>
      </c>
      <c r="AX133" s="455">
        <f t="shared" si="943"/>
        <v>15</v>
      </c>
      <c r="AY133" s="455">
        <f t="shared" si="943"/>
        <v>15</v>
      </c>
      <c r="AZ133" s="455">
        <f t="shared" si="943"/>
        <v>15</v>
      </c>
      <c r="BA133" s="455">
        <f t="shared" si="943"/>
        <v>15</v>
      </c>
      <c r="BB133" s="455">
        <f t="shared" si="943"/>
        <v>15</v>
      </c>
    </row>
  </sheetData>
  <mergeCells count="1">
    <mergeCell ref="L2:Q2"/>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4">
    <tabColor rgb="FFFFFF00"/>
  </sheetPr>
  <dimension ref="A1:D12"/>
  <sheetViews>
    <sheetView zoomScaleNormal="100" workbookViewId="0">
      <selection activeCell="E12" sqref="E12"/>
    </sheetView>
  </sheetViews>
  <sheetFormatPr defaultColWidth="9.109375" defaultRowHeight="15.6" x14ac:dyDescent="0.3"/>
  <cols>
    <col min="1" max="1" width="23.6640625" style="140" bestFit="1" customWidth="1"/>
    <col min="2" max="2" width="15.109375" style="140" customWidth="1"/>
    <col min="3" max="3" width="3.109375" style="140" customWidth="1"/>
    <col min="4" max="16384" width="9.109375" style="140"/>
  </cols>
  <sheetData>
    <row r="1" spans="1:4" ht="18" x14ac:dyDescent="0.35">
      <c r="A1" s="163" t="s">
        <v>126</v>
      </c>
    </row>
    <row r="3" spans="1:4" x14ac:dyDescent="0.3">
      <c r="B3" s="142" t="s">
        <v>246</v>
      </c>
      <c r="C3" s="142"/>
      <c r="D3" s="142"/>
    </row>
    <row r="5" spans="1:4" x14ac:dyDescent="0.3">
      <c r="A5" s="140" t="s">
        <v>122</v>
      </c>
      <c r="B5" s="141">
        <v>44562</v>
      </c>
      <c r="D5" s="140" t="s">
        <v>245</v>
      </c>
    </row>
    <row r="6" spans="1:4" x14ac:dyDescent="0.3">
      <c r="A6" s="140" t="s">
        <v>123</v>
      </c>
      <c r="B6" s="140">
        <f>YEAR(B5)</f>
        <v>2022</v>
      </c>
      <c r="D6" s="140" t="s">
        <v>127</v>
      </c>
    </row>
    <row r="8" spans="1:4" x14ac:dyDescent="0.3">
      <c r="A8" s="140" t="s">
        <v>124</v>
      </c>
      <c r="B8" s="142" t="s">
        <v>879</v>
      </c>
      <c r="D8" s="140" t="s">
        <v>128</v>
      </c>
    </row>
    <row r="10" spans="1:4" x14ac:dyDescent="0.3">
      <c r="A10" s="140" t="s">
        <v>857</v>
      </c>
      <c r="B10" s="545" t="s">
        <v>886</v>
      </c>
      <c r="D10" s="140" t="s">
        <v>885</v>
      </c>
    </row>
    <row r="12" spans="1:4" x14ac:dyDescent="0.3">
      <c r="A12" s="140" t="s">
        <v>125</v>
      </c>
      <c r="B12" s="164">
        <v>0</v>
      </c>
      <c r="D12" s="140" t="s">
        <v>131</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6"/>
  <dimension ref="A1:A11"/>
  <sheetViews>
    <sheetView workbookViewId="0">
      <selection activeCell="K19" sqref="K19"/>
    </sheetView>
  </sheetViews>
  <sheetFormatPr defaultColWidth="9.109375" defaultRowHeight="14.4" x14ac:dyDescent="0.3"/>
  <cols>
    <col min="1" max="16384" width="9.109375" style="166"/>
  </cols>
  <sheetData>
    <row r="1" spans="1:1" x14ac:dyDescent="0.3">
      <c r="A1" s="165" t="s">
        <v>134</v>
      </c>
    </row>
    <row r="2" spans="1:1" x14ac:dyDescent="0.3">
      <c r="A2" s="165" t="s">
        <v>135</v>
      </c>
    </row>
    <row r="4" spans="1:1" x14ac:dyDescent="0.3">
      <c r="A4" s="166" t="s">
        <v>136</v>
      </c>
    </row>
    <row r="5" spans="1:1" x14ac:dyDescent="0.3">
      <c r="A5" s="166" t="s">
        <v>137</v>
      </c>
    </row>
    <row r="6" spans="1:1" x14ac:dyDescent="0.3">
      <c r="A6" s="166" t="s">
        <v>138</v>
      </c>
    </row>
    <row r="7" spans="1:1" x14ac:dyDescent="0.3">
      <c r="A7" s="166" t="s">
        <v>139</v>
      </c>
    </row>
    <row r="8" spans="1:1" x14ac:dyDescent="0.3">
      <c r="A8" s="166" t="s">
        <v>140</v>
      </c>
    </row>
    <row r="9" spans="1:1" x14ac:dyDescent="0.3">
      <c r="A9" s="166" t="s">
        <v>143</v>
      </c>
    </row>
    <row r="10" spans="1:1" x14ac:dyDescent="0.3">
      <c r="A10" s="166" t="s">
        <v>141</v>
      </c>
    </row>
    <row r="11" spans="1:1" x14ac:dyDescent="0.3">
      <c r="A11" s="166" t="s">
        <v>142</v>
      </c>
    </row>
  </sheetData>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6150D-DE6C-4D75-867B-EF998AD3752A}">
  <sheetPr codeName="Sheet37">
    <tabColor rgb="FFFFFF00"/>
  </sheetPr>
  <dimension ref="A1:AY11"/>
  <sheetViews>
    <sheetView zoomScale="90" zoomScaleNormal="90" workbookViewId="0">
      <selection activeCell="J16" sqref="J16"/>
    </sheetView>
  </sheetViews>
  <sheetFormatPr defaultColWidth="8.6640625" defaultRowHeight="14.4" x14ac:dyDescent="0.3"/>
  <cols>
    <col min="1" max="1" width="20.77734375" bestFit="1" customWidth="1"/>
    <col min="3" max="10" width="11.109375" bestFit="1" customWidth="1"/>
    <col min="11" max="11" width="9.44140625" bestFit="1" customWidth="1"/>
    <col min="12" max="14" width="10.5546875" bestFit="1" customWidth="1"/>
    <col min="15" max="23" width="9.44140625" bestFit="1" customWidth="1"/>
    <col min="24" max="26" width="10.5546875" bestFit="1" customWidth="1"/>
    <col min="27" max="28" width="9.44140625" bestFit="1" customWidth="1"/>
    <col min="29" max="29" width="13.33203125" bestFit="1" customWidth="1"/>
    <col min="30" max="31" width="9.44140625" bestFit="1" customWidth="1"/>
    <col min="32" max="32" width="9.44140625" customWidth="1"/>
    <col min="33" max="35" width="9.44140625" bestFit="1" customWidth="1"/>
    <col min="36" max="36" width="10.88671875" customWidth="1"/>
    <col min="37" max="37" width="11" customWidth="1"/>
    <col min="38" max="38" width="13" customWidth="1"/>
    <col min="39" max="39" width="10.5546875" customWidth="1"/>
    <col min="40" max="40" width="9.44140625" bestFit="1" customWidth="1"/>
    <col min="41" max="41" width="11" customWidth="1"/>
    <col min="42" max="42" width="10.109375" customWidth="1"/>
    <col min="43" max="43" width="9.88671875" customWidth="1"/>
    <col min="51" max="51" width="11" customWidth="1"/>
  </cols>
  <sheetData>
    <row r="1" spans="1:51" x14ac:dyDescent="0.3">
      <c r="A1" s="428" t="s">
        <v>632</v>
      </c>
      <c r="B1" s="424"/>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row>
    <row r="2" spans="1:51" x14ac:dyDescent="0.3">
      <c r="A2" s="424"/>
      <c r="B2" s="424"/>
      <c r="C2" s="564" t="str">
        <f>Summary!C2</f>
        <v>Actual</v>
      </c>
      <c r="D2" s="564" t="str">
        <f>Summary!D2</f>
        <v>Actual</v>
      </c>
      <c r="E2" s="564" t="str">
        <f>Summary!E2</f>
        <v>Actual</v>
      </c>
      <c r="F2" s="564" t="str">
        <f>Summary!F2</f>
        <v>Actual</v>
      </c>
      <c r="G2" s="564" t="str">
        <f>Summary!G2</f>
        <v>Actual</v>
      </c>
      <c r="H2" s="564" t="str">
        <f>Summary!H2</f>
        <v>Actual</v>
      </c>
      <c r="I2" s="564" t="str">
        <f>Summary!I2</f>
        <v>Actual</v>
      </c>
      <c r="J2" s="564" t="str">
        <f>Summary!J2</f>
        <v>Fcst</v>
      </c>
      <c r="K2" s="564" t="str">
        <f>Summary!K2</f>
        <v>Fcst</v>
      </c>
      <c r="L2" s="564" t="str">
        <f>Summary!L2</f>
        <v>Fcst</v>
      </c>
      <c r="M2" s="564" t="str">
        <f>Summary!M2</f>
        <v>Fcst</v>
      </c>
      <c r="N2" s="564" t="str">
        <f>Summary!N2</f>
        <v>Fcst</v>
      </c>
      <c r="O2" s="564" t="str">
        <f>Summary!O2</f>
        <v>Fcst</v>
      </c>
      <c r="P2" s="564" t="str">
        <f>Summary!P2</f>
        <v>Fcst</v>
      </c>
      <c r="Q2" s="564" t="str">
        <f>Summary!Q2</f>
        <v>Fcst</v>
      </c>
      <c r="R2" s="564" t="str">
        <f>Summary!R2</f>
        <v>Fcst</v>
      </c>
      <c r="S2" s="564" t="str">
        <f>Summary!S2</f>
        <v>Fcst</v>
      </c>
      <c r="T2" s="564" t="str">
        <f>Summary!T2</f>
        <v>Fcst</v>
      </c>
      <c r="U2" s="564" t="str">
        <f>Summary!U2</f>
        <v>Fcst</v>
      </c>
      <c r="V2" s="564" t="str">
        <f>Summary!V2</f>
        <v>Fcst</v>
      </c>
      <c r="W2" s="564" t="str">
        <f>Summary!W2</f>
        <v>Fcst</v>
      </c>
      <c r="X2" s="564" t="str">
        <f>Summary!X2</f>
        <v>Fcst</v>
      </c>
      <c r="Y2" s="564" t="str">
        <f>Summary!Y2</f>
        <v>Fcst</v>
      </c>
      <c r="Z2" s="564" t="str">
        <f>Summary!Z2</f>
        <v>Fcst</v>
      </c>
      <c r="AA2" s="564" t="str">
        <f>Summary!AA2</f>
        <v>Fcst</v>
      </c>
      <c r="AB2" s="564" t="str">
        <f>Summary!AB2</f>
        <v>Fcst</v>
      </c>
      <c r="AC2" s="564" t="str">
        <f>Summary!AC2</f>
        <v>Fcst</v>
      </c>
      <c r="AD2" s="564" t="str">
        <f>Summary!AD2</f>
        <v>Fcst</v>
      </c>
      <c r="AE2" s="564" t="str">
        <f>Summary!AE2</f>
        <v>Fcst</v>
      </c>
      <c r="AF2" s="564" t="str">
        <f>Summary!AF2</f>
        <v>Fcst</v>
      </c>
      <c r="AG2" s="564" t="str">
        <f>Summary!AG2</f>
        <v>Fcst</v>
      </c>
      <c r="AH2" s="564" t="str">
        <f>Summary!AH2</f>
        <v>Fcst</v>
      </c>
      <c r="AI2" s="564" t="str">
        <f>Summary!AI2</f>
        <v>Fcst</v>
      </c>
      <c r="AJ2" s="564" t="str">
        <f>Summary!AJ2</f>
        <v>Fcst</v>
      </c>
      <c r="AK2" s="564" t="str">
        <f>Summary!AK2</f>
        <v>Fcst</v>
      </c>
      <c r="AL2" s="564" t="str">
        <f>Summary!AL2</f>
        <v>Fcst</v>
      </c>
      <c r="AM2" s="564" t="str">
        <f>Summary!AM2</f>
        <v>Fcst</v>
      </c>
      <c r="AN2" s="564" t="str">
        <f>Summary!AN2</f>
        <v>Fcst</v>
      </c>
      <c r="AO2" s="564" t="str">
        <f>Summary!AO2</f>
        <v>Fcst</v>
      </c>
      <c r="AP2" s="564" t="str">
        <f>Summary!AP2</f>
        <v>Fcst</v>
      </c>
      <c r="AQ2" s="564" t="str">
        <f>Summary!AQ2</f>
        <v>Fcst</v>
      </c>
      <c r="AR2" s="564" t="str">
        <f>Summary!AR2</f>
        <v>Fcst</v>
      </c>
      <c r="AS2" s="564" t="str">
        <f>Summary!AS2</f>
        <v>Fcst</v>
      </c>
      <c r="AT2" s="564" t="str">
        <f>Summary!AT2</f>
        <v>Fcst</v>
      </c>
      <c r="AU2" s="564" t="str">
        <f>Summary!AU2</f>
        <v>Fcst</v>
      </c>
      <c r="AV2" s="564" t="str">
        <f>Summary!AV2</f>
        <v>Fcst</v>
      </c>
      <c r="AW2" s="564" t="str">
        <f>Summary!AW2</f>
        <v>Fcst</v>
      </c>
      <c r="AX2" s="564" t="str">
        <f>Summary!AX2</f>
        <v>Fcst</v>
      </c>
      <c r="AY2" s="564" t="str">
        <f>Summary!AY2</f>
        <v>Fcst</v>
      </c>
    </row>
    <row r="3" spans="1:51" x14ac:dyDescent="0.3">
      <c r="A3" s="424"/>
      <c r="B3" s="424"/>
      <c r="C3" s="427">
        <f>Summary!C6</f>
        <v>44562</v>
      </c>
      <c r="D3" s="427">
        <f>Summary!D6</f>
        <v>44593</v>
      </c>
      <c r="E3" s="427">
        <f>Summary!E6</f>
        <v>44621</v>
      </c>
      <c r="F3" s="427">
        <f>Summary!F6</f>
        <v>44652</v>
      </c>
      <c r="G3" s="427">
        <f>Summary!G6</f>
        <v>44682</v>
      </c>
      <c r="H3" s="427">
        <f>Summary!H6</f>
        <v>44713</v>
      </c>
      <c r="I3" s="427">
        <f>Summary!I6</f>
        <v>44743</v>
      </c>
      <c r="J3" s="427">
        <f>Summary!J6</f>
        <v>44774</v>
      </c>
      <c r="K3" s="427">
        <f>Summary!K6</f>
        <v>44805</v>
      </c>
      <c r="L3" s="427">
        <f>Summary!L6</f>
        <v>44835</v>
      </c>
      <c r="M3" s="427">
        <f>Summary!M6</f>
        <v>44866</v>
      </c>
      <c r="N3" s="427">
        <f>Summary!N6</f>
        <v>44896</v>
      </c>
      <c r="O3" s="427">
        <f>Summary!O6</f>
        <v>44927</v>
      </c>
      <c r="P3" s="427">
        <f>Summary!P6</f>
        <v>44958</v>
      </c>
      <c r="Q3" s="427">
        <f>Summary!Q6</f>
        <v>44986</v>
      </c>
      <c r="R3" s="427">
        <f>Summary!R6</f>
        <v>45017</v>
      </c>
      <c r="S3" s="427">
        <f>Summary!S6</f>
        <v>45047</v>
      </c>
      <c r="T3" s="427">
        <f>Summary!T6</f>
        <v>45078</v>
      </c>
      <c r="U3" s="427">
        <f>Summary!U6</f>
        <v>45108</v>
      </c>
      <c r="V3" s="427">
        <f>Summary!V6</f>
        <v>45139</v>
      </c>
      <c r="W3" s="427">
        <f>Summary!W6</f>
        <v>45170</v>
      </c>
      <c r="X3" s="427">
        <f>Summary!X6</f>
        <v>45200</v>
      </c>
      <c r="Y3" s="427">
        <f>Summary!Y6</f>
        <v>45231</v>
      </c>
      <c r="Z3" s="427">
        <f>Summary!Z6</f>
        <v>45261</v>
      </c>
      <c r="AA3" s="427">
        <f>Summary!AA6</f>
        <v>45292</v>
      </c>
      <c r="AB3" s="427">
        <f>Summary!AB6</f>
        <v>45323</v>
      </c>
      <c r="AC3" s="427">
        <f>Summary!AC6</f>
        <v>45352</v>
      </c>
      <c r="AD3" s="427">
        <f>Summary!AD6</f>
        <v>45383</v>
      </c>
      <c r="AE3" s="427">
        <f>Summary!AE6</f>
        <v>45413</v>
      </c>
      <c r="AF3" s="427">
        <f>Summary!AF6</f>
        <v>45444</v>
      </c>
      <c r="AG3" s="427">
        <f>Summary!AG6</f>
        <v>45474</v>
      </c>
      <c r="AH3" s="427">
        <f>Summary!AH6</f>
        <v>45505</v>
      </c>
      <c r="AI3" s="427">
        <f>Summary!AI6</f>
        <v>45536</v>
      </c>
      <c r="AJ3" s="427">
        <f>Summary!AJ6</f>
        <v>45566</v>
      </c>
      <c r="AK3" s="427">
        <f>Summary!AK6</f>
        <v>45597</v>
      </c>
      <c r="AL3" s="427">
        <f>Summary!AL6</f>
        <v>45627</v>
      </c>
      <c r="AM3" s="427">
        <f>Summary!AM6</f>
        <v>45658</v>
      </c>
      <c r="AN3" s="427">
        <f>Summary!AN6</f>
        <v>45689</v>
      </c>
      <c r="AO3" s="427">
        <f>Summary!AO6</f>
        <v>45717</v>
      </c>
      <c r="AP3" s="427">
        <f>Summary!AP6</f>
        <v>45748</v>
      </c>
      <c r="AQ3" s="427">
        <f>Summary!AQ6</f>
        <v>45778</v>
      </c>
      <c r="AR3" s="427">
        <f>Summary!AR6</f>
        <v>45809</v>
      </c>
      <c r="AS3" s="427">
        <f>Summary!AS6</f>
        <v>45839</v>
      </c>
      <c r="AT3" s="427">
        <f>Summary!AT6</f>
        <v>45870</v>
      </c>
      <c r="AU3" s="427">
        <f>Summary!AU6</f>
        <v>45901</v>
      </c>
      <c r="AV3" s="427">
        <f>Summary!AV6</f>
        <v>45931</v>
      </c>
      <c r="AW3" s="427">
        <f>Summary!AW6</f>
        <v>45962</v>
      </c>
      <c r="AX3" s="427">
        <f>Summary!AX6</f>
        <v>45992</v>
      </c>
      <c r="AY3" s="427">
        <f>Summary!AY6</f>
        <v>46023</v>
      </c>
    </row>
    <row r="4" spans="1:51" x14ac:dyDescent="0.3">
      <c r="A4" s="424" t="s">
        <v>631</v>
      </c>
      <c r="B4" s="424"/>
      <c r="C4" s="426">
        <v>0.93652445369406878</v>
      </c>
      <c r="D4" s="426">
        <v>0.90615754437869811</v>
      </c>
      <c r="E4" s="426">
        <v>0.93105570944906124</v>
      </c>
      <c r="F4" s="426">
        <v>0.88581314878892736</v>
      </c>
      <c r="G4" s="426">
        <v>0.83551025390625</v>
      </c>
      <c r="H4" s="426">
        <v>0.7886500334150145</v>
      </c>
      <c r="I4" s="426">
        <v>0.77782600308641969</v>
      </c>
      <c r="J4" s="426">
        <v>0.75264242796368575</v>
      </c>
      <c r="K4" s="426">
        <v>0.74970255800118979</v>
      </c>
      <c r="L4" s="426">
        <v>0.79240870059139967</v>
      </c>
      <c r="M4" s="426">
        <v>0.80695202528009202</v>
      </c>
      <c r="N4" s="426">
        <v>0.8585017076829774</v>
      </c>
      <c r="O4" s="426">
        <v>0.84360231568998101</v>
      </c>
      <c r="P4" s="426">
        <v>0.87447772096420739</v>
      </c>
      <c r="Q4" s="426">
        <v>0.88640221819827969</v>
      </c>
      <c r="R4" s="426">
        <v>0.87299765330068368</v>
      </c>
      <c r="S4" s="426">
        <v>0.90481856038072572</v>
      </c>
      <c r="T4" s="426"/>
      <c r="U4" s="426"/>
      <c r="V4" s="426"/>
      <c r="W4" s="426"/>
      <c r="X4" s="426"/>
      <c r="Y4" s="426"/>
      <c r="Z4" s="426"/>
      <c r="AA4" s="426"/>
      <c r="AB4" s="426"/>
      <c r="AC4" s="431"/>
      <c r="AD4" s="431"/>
      <c r="AE4" s="431"/>
      <c r="AF4" s="431"/>
      <c r="AG4" s="431"/>
      <c r="AH4" s="431"/>
      <c r="AI4" s="431"/>
      <c r="AJ4" s="431"/>
      <c r="AK4" s="431"/>
      <c r="AL4" s="431"/>
      <c r="AM4" s="431"/>
      <c r="AN4" s="431"/>
      <c r="AO4" s="431"/>
      <c r="AP4" s="431"/>
      <c r="AQ4" s="431"/>
      <c r="AR4" s="431"/>
      <c r="AS4" s="431"/>
      <c r="AT4" s="431"/>
      <c r="AU4" s="431"/>
      <c r="AV4" s="431"/>
      <c r="AW4" s="431"/>
      <c r="AX4" s="431"/>
      <c r="AY4" s="431"/>
    </row>
    <row r="5" spans="1:51" x14ac:dyDescent="0.3">
      <c r="A5" s="424" t="s">
        <v>630</v>
      </c>
      <c r="B5" s="424"/>
      <c r="C5" s="425">
        <v>0.93864411930485681</v>
      </c>
      <c r="D5" s="425">
        <v>0.92378167355142804</v>
      </c>
      <c r="E5" s="425">
        <v>0.94363396414798095</v>
      </c>
      <c r="F5" s="425">
        <v>0.89279332509378506</v>
      </c>
      <c r="G5" s="425">
        <v>0.83007410987478392</v>
      </c>
      <c r="H5" s="425">
        <v>0.81011557727465122</v>
      </c>
      <c r="I5" s="425">
        <v>0.80372962181496854</v>
      </c>
      <c r="J5" s="425">
        <v>0.78010570950472091</v>
      </c>
      <c r="K5" s="425">
        <v>0.78661725499765411</v>
      </c>
      <c r="L5" s="425">
        <v>0.83323552677446333</v>
      </c>
      <c r="M5" s="425">
        <v>0.84735786811084268</v>
      </c>
      <c r="N5" s="425">
        <v>0.87895839193630843</v>
      </c>
      <c r="O5" s="425">
        <v>0.86395156776398896</v>
      </c>
      <c r="P5" s="425">
        <v>0.89015475124948273</v>
      </c>
      <c r="Q5" s="425">
        <v>0.89901548460291936</v>
      </c>
      <c r="R5" s="425">
        <v>0.88998882517319489</v>
      </c>
      <c r="S5" s="425">
        <v>0.9214597727887085</v>
      </c>
      <c r="T5" s="425"/>
      <c r="U5" s="425"/>
      <c r="V5" s="425"/>
      <c r="W5" s="425"/>
      <c r="X5" s="425"/>
      <c r="Y5" s="425"/>
      <c r="Z5" s="425"/>
      <c r="AA5" s="425"/>
      <c r="AB5" s="425"/>
      <c r="AC5" s="431"/>
      <c r="AD5" s="431"/>
      <c r="AE5" s="431"/>
      <c r="AF5" s="431"/>
      <c r="AG5" s="431"/>
      <c r="AH5" s="431"/>
      <c r="AI5" s="431"/>
      <c r="AJ5" s="431"/>
      <c r="AK5" s="431"/>
      <c r="AL5" s="431"/>
      <c r="AM5" s="431"/>
      <c r="AN5" s="431"/>
      <c r="AO5" s="431"/>
      <c r="AP5" s="431"/>
      <c r="AQ5" s="431"/>
      <c r="AR5" s="431"/>
      <c r="AS5" s="431"/>
      <c r="AT5" s="431"/>
      <c r="AU5" s="431"/>
      <c r="AV5" s="431"/>
      <c r="AW5" s="431"/>
      <c r="AX5" s="431"/>
      <c r="AY5" s="431"/>
    </row>
    <row r="6" spans="1:51" x14ac:dyDescent="0.3">
      <c r="A6" s="424" t="s">
        <v>629</v>
      </c>
      <c r="B6" s="424"/>
      <c r="C6" s="425">
        <v>0.98339266274044157</v>
      </c>
      <c r="D6" s="425">
        <v>0.95985871863578009</v>
      </c>
      <c r="E6" s="425">
        <v>0.96554041946880631</v>
      </c>
      <c r="F6" s="425">
        <v>0.9195772787523474</v>
      </c>
      <c r="G6" s="425">
        <v>0.87433930412164496</v>
      </c>
      <c r="H6" s="425">
        <v>0.85823600256332322</v>
      </c>
      <c r="I6" s="425">
        <v>0.85183725106934804</v>
      </c>
      <c r="J6" s="425">
        <v>0.85941486463140171</v>
      </c>
      <c r="K6" s="425">
        <v>0.87237471595497862</v>
      </c>
      <c r="L6" s="425">
        <v>0.94591652898208278</v>
      </c>
      <c r="M6" s="425">
        <v>0.94582094526113991</v>
      </c>
      <c r="N6" s="425">
        <v>0.97772122992582244</v>
      </c>
      <c r="O6" s="425">
        <v>0.9384247937842074</v>
      </c>
      <c r="P6" s="425">
        <v>0.96788122296106816</v>
      </c>
      <c r="Q6" s="425">
        <v>1.0035507459511523</v>
      </c>
      <c r="R6" s="425">
        <v>0.97522604193713625</v>
      </c>
      <c r="S6" s="425">
        <v>1.0205677411896978</v>
      </c>
      <c r="T6" s="425"/>
      <c r="U6" s="425"/>
      <c r="V6" s="425"/>
      <c r="W6" s="425"/>
      <c r="X6" s="425"/>
      <c r="Y6" s="425"/>
      <c r="Z6" s="425"/>
      <c r="AA6" s="425"/>
      <c r="AB6" s="425"/>
      <c r="AC6" s="431"/>
      <c r="AD6" s="431"/>
      <c r="AE6" s="431"/>
      <c r="AF6" s="431"/>
      <c r="AG6" s="431"/>
      <c r="AH6" s="431"/>
      <c r="AI6" s="431"/>
      <c r="AJ6" s="431"/>
      <c r="AK6" s="431"/>
      <c r="AL6" s="431"/>
      <c r="AM6" s="431"/>
      <c r="AN6" s="431"/>
      <c r="AO6" s="431"/>
      <c r="AP6" s="431"/>
      <c r="AQ6" s="431"/>
      <c r="AR6" s="431"/>
      <c r="AS6" s="431"/>
      <c r="AT6" s="431"/>
      <c r="AU6" s="431"/>
      <c r="AV6" s="431"/>
      <c r="AW6" s="431"/>
      <c r="AX6" s="431"/>
      <c r="AY6" s="431"/>
    </row>
    <row r="10" spans="1:51" x14ac:dyDescent="0.3">
      <c r="C10" s="239"/>
      <c r="D10" s="239"/>
      <c r="E10" s="239"/>
      <c r="F10" s="239"/>
      <c r="G10" s="239"/>
      <c r="H10" s="239"/>
      <c r="I10" s="239"/>
      <c r="J10" s="239"/>
      <c r="K10" s="239"/>
      <c r="L10" s="239"/>
      <c r="M10" s="239"/>
      <c r="N10" s="239"/>
      <c r="O10" s="239"/>
      <c r="P10" s="239"/>
      <c r="Q10" s="239"/>
      <c r="R10" s="239"/>
      <c r="S10" s="239"/>
      <c r="T10" s="239"/>
      <c r="U10" s="239"/>
      <c r="V10" s="239"/>
      <c r="W10" s="239"/>
      <c r="X10" s="239"/>
      <c r="Y10" s="239"/>
      <c r="Z10" s="239"/>
      <c r="AA10" s="239"/>
      <c r="AB10" s="239"/>
    </row>
    <row r="11" spans="1:51" x14ac:dyDescent="0.3">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161CE-7E23-443C-A723-4342A5CB4EF4}">
  <sheetPr codeName="Sheet6">
    <tabColor rgb="FFFFFF00"/>
  </sheetPr>
  <dimension ref="A1:BI73"/>
  <sheetViews>
    <sheetView topLeftCell="A45" zoomScale="80" zoomScaleNormal="80" workbookViewId="0">
      <pane xSplit="1" topLeftCell="B1" activePane="topRight" state="frozen"/>
      <selection pane="topRight" activeCell="C4" sqref="C4"/>
    </sheetView>
  </sheetViews>
  <sheetFormatPr defaultColWidth="8.6640625" defaultRowHeight="14.4" x14ac:dyDescent="0.3"/>
  <cols>
    <col min="1" max="1" width="28.109375" bestFit="1" customWidth="1"/>
    <col min="2" max="10" width="11.109375" customWidth="1"/>
    <col min="11" max="11" width="9.109375" customWidth="1"/>
    <col min="12" max="13" width="11.6640625" bestFit="1" customWidth="1"/>
    <col min="14" max="16" width="11.109375" bestFit="1" customWidth="1"/>
    <col min="17" max="17" width="11.44140625" bestFit="1" customWidth="1"/>
    <col min="18" max="18" width="11.109375" bestFit="1" customWidth="1"/>
    <col min="19" max="24" width="11.44140625" bestFit="1" customWidth="1"/>
    <col min="25" max="25" width="12.6640625" bestFit="1" customWidth="1"/>
    <col min="26" max="29" width="11.109375" bestFit="1" customWidth="1"/>
    <col min="30" max="31" width="12.6640625" bestFit="1" customWidth="1"/>
    <col min="32" max="33" width="11.109375" bestFit="1" customWidth="1"/>
    <col min="34" max="34" width="11.88671875" bestFit="1" customWidth="1"/>
    <col min="35" max="35" width="13.5546875" customWidth="1"/>
    <col min="36" max="36" width="12.44140625" bestFit="1" customWidth="1"/>
    <col min="37" max="37" width="13" customWidth="1"/>
    <col min="38" max="38" width="10.109375" bestFit="1" customWidth="1"/>
    <col min="39" max="39" width="12.33203125" bestFit="1" customWidth="1"/>
    <col min="40" max="40" width="10.5546875" customWidth="1"/>
    <col min="41" max="41" width="10.109375" customWidth="1"/>
    <col min="42" max="42" width="10.5546875" customWidth="1"/>
    <col min="43" max="43" width="11.44140625" customWidth="1"/>
    <col min="44" max="44" width="12.5546875" customWidth="1"/>
    <col min="45" max="45" width="12" customWidth="1"/>
    <col min="46" max="46" width="12.44140625" customWidth="1"/>
  </cols>
  <sheetData>
    <row r="1" spans="1:61" ht="18" x14ac:dyDescent="0.35">
      <c r="A1" s="229" t="s">
        <v>354</v>
      </c>
    </row>
    <row r="2" spans="1:61" x14ac:dyDescent="0.3">
      <c r="A2" t="s">
        <v>355</v>
      </c>
    </row>
    <row r="4" spans="1:61" x14ac:dyDescent="0.3">
      <c r="A4" t="s">
        <v>356</v>
      </c>
      <c r="B4" s="290">
        <v>44743</v>
      </c>
      <c r="C4" t="s">
        <v>357</v>
      </c>
    </row>
    <row r="5" spans="1:61" x14ac:dyDescent="0.3">
      <c r="A5" t="s">
        <v>358</v>
      </c>
      <c r="B5" s="291" t="s">
        <v>164</v>
      </c>
      <c r="C5" t="s">
        <v>982</v>
      </c>
    </row>
    <row r="8" spans="1:61" x14ac:dyDescent="0.3">
      <c r="B8" s="231">
        <f>Summary!C6</f>
        <v>44562</v>
      </c>
      <c r="C8" s="231">
        <f>Summary!D6</f>
        <v>44593</v>
      </c>
      <c r="D8" s="231">
        <f>Summary!E6</f>
        <v>44621</v>
      </c>
      <c r="E8" s="231">
        <f>Summary!F6</f>
        <v>44652</v>
      </c>
      <c r="F8" s="231">
        <f>Summary!G6</f>
        <v>44682</v>
      </c>
      <c r="G8" s="231">
        <f>Summary!H6</f>
        <v>44713</v>
      </c>
      <c r="H8" s="231">
        <f>Summary!I6</f>
        <v>44743</v>
      </c>
      <c r="I8" s="231">
        <f>Summary!J6</f>
        <v>44774</v>
      </c>
      <c r="J8" s="231">
        <f>Summary!K6</f>
        <v>44805</v>
      </c>
      <c r="K8" s="231">
        <f>Summary!L6</f>
        <v>44835</v>
      </c>
      <c r="L8" s="231">
        <f>Summary!M6</f>
        <v>44866</v>
      </c>
      <c r="M8" s="231">
        <f>Summary!N6</f>
        <v>44896</v>
      </c>
      <c r="N8" s="231">
        <f>Summary!O6</f>
        <v>44927</v>
      </c>
      <c r="O8" s="231">
        <f>Summary!P6</f>
        <v>44958</v>
      </c>
      <c r="P8" s="231">
        <f>Summary!Q6</f>
        <v>44986</v>
      </c>
      <c r="Q8" s="231">
        <f>Summary!R6</f>
        <v>45017</v>
      </c>
      <c r="R8" s="231">
        <f>Summary!S6</f>
        <v>45047</v>
      </c>
      <c r="S8" s="231">
        <f>Summary!T6</f>
        <v>45078</v>
      </c>
      <c r="T8" s="231">
        <f>Summary!U6</f>
        <v>45108</v>
      </c>
      <c r="U8" s="231">
        <f>Summary!V6</f>
        <v>45139</v>
      </c>
      <c r="V8" s="231">
        <f>Summary!W6</f>
        <v>45170</v>
      </c>
      <c r="W8" s="231">
        <f>Summary!X6</f>
        <v>45200</v>
      </c>
      <c r="X8" s="231">
        <f>Summary!Y6</f>
        <v>45231</v>
      </c>
      <c r="Y8" s="231">
        <f>Summary!Z6</f>
        <v>45261</v>
      </c>
      <c r="Z8" s="231">
        <f>Summary!AA6</f>
        <v>45292</v>
      </c>
      <c r="AA8" s="231">
        <f>Summary!AB6</f>
        <v>45323</v>
      </c>
      <c r="AB8" s="231">
        <f>Summary!AC6</f>
        <v>45352</v>
      </c>
      <c r="AC8" s="231">
        <f>Summary!AD6</f>
        <v>45383</v>
      </c>
      <c r="AD8" s="231">
        <f>Summary!AE6</f>
        <v>45413</v>
      </c>
      <c r="AE8" s="231">
        <f>Summary!AF6</f>
        <v>45444</v>
      </c>
      <c r="AF8" s="231">
        <f>Summary!AG6</f>
        <v>45474</v>
      </c>
      <c r="AG8" s="231">
        <f>Summary!AH6</f>
        <v>45505</v>
      </c>
      <c r="AH8" s="231">
        <f>Summary!AI6</f>
        <v>45536</v>
      </c>
      <c r="AI8" s="231">
        <f>Summary!AJ6</f>
        <v>45566</v>
      </c>
      <c r="AJ8" s="231">
        <f>Summary!AK6</f>
        <v>45597</v>
      </c>
      <c r="AK8" s="231">
        <f>Summary!AL6</f>
        <v>45627</v>
      </c>
      <c r="AL8" s="231">
        <f>Summary!AM6</f>
        <v>45658</v>
      </c>
      <c r="AM8" s="231">
        <f>Summary!AN6</f>
        <v>45689</v>
      </c>
      <c r="AN8" s="231">
        <f>Summary!AO6</f>
        <v>45717</v>
      </c>
      <c r="AO8" s="231">
        <f>Summary!AP6</f>
        <v>45748</v>
      </c>
      <c r="AP8" s="231">
        <f>Summary!AQ6</f>
        <v>45778</v>
      </c>
      <c r="AQ8" s="231">
        <f>Summary!AR6</f>
        <v>45809</v>
      </c>
      <c r="AR8" s="231">
        <f>Summary!AS6</f>
        <v>45839</v>
      </c>
      <c r="AS8" s="231">
        <f>Summary!AT6</f>
        <v>45870</v>
      </c>
      <c r="AT8" s="231">
        <f>Summary!AU6</f>
        <v>45901</v>
      </c>
      <c r="AU8" s="231">
        <f>Summary!AV6</f>
        <v>45931</v>
      </c>
      <c r="AV8" s="231">
        <f>Summary!AW6</f>
        <v>45962</v>
      </c>
      <c r="AW8" s="231">
        <f>Summary!AX6</f>
        <v>45992</v>
      </c>
      <c r="AX8" s="231">
        <f>Summary!AY6</f>
        <v>46023</v>
      </c>
      <c r="AY8" s="231">
        <f>Summary!AZ6</f>
        <v>46054</v>
      </c>
      <c r="AZ8" s="231">
        <f>Summary!BA6</f>
        <v>46082</v>
      </c>
      <c r="BA8" s="231">
        <f>Summary!BB6</f>
        <v>46113</v>
      </c>
      <c r="BB8" s="231">
        <f>Summary!BC6</f>
        <v>46143</v>
      </c>
      <c r="BC8" s="231">
        <f>Summary!BD6</f>
        <v>46174</v>
      </c>
      <c r="BD8" s="231">
        <f>Summary!BE6</f>
        <v>46204</v>
      </c>
      <c r="BE8" s="231">
        <f>Summary!BF6</f>
        <v>46235</v>
      </c>
      <c r="BF8" s="231">
        <f>Summary!BG6</f>
        <v>46266</v>
      </c>
      <c r="BG8" s="231">
        <f>Summary!BH6</f>
        <v>46296</v>
      </c>
      <c r="BH8" s="231">
        <f>Summary!BI6</f>
        <v>46327</v>
      </c>
      <c r="BI8" s="231">
        <f>Summary!BJ6</f>
        <v>46357</v>
      </c>
    </row>
    <row r="9" spans="1:61" x14ac:dyDescent="0.3">
      <c r="A9" s="292" t="s">
        <v>2</v>
      </c>
    </row>
    <row r="10" spans="1:61" x14ac:dyDescent="0.3">
      <c r="A10" s="293" t="s">
        <v>3</v>
      </c>
      <c r="B10" s="475">
        <f>SUM(B14:B15)</f>
        <v>101434.11417296767</v>
      </c>
      <c r="C10" s="475">
        <f t="shared" ref="C10:AG10" si="0">SUM(C14:C15)</f>
        <v>53727.543725433294</v>
      </c>
      <c r="D10" s="475">
        <f t="shared" si="0"/>
        <v>113338.2424940124</v>
      </c>
      <c r="E10" s="475">
        <f t="shared" si="0"/>
        <v>99648.147171999371</v>
      </c>
      <c r="F10" s="475">
        <f t="shared" si="0"/>
        <v>90030.977557609105</v>
      </c>
      <c r="G10" s="475">
        <f t="shared" si="0"/>
        <v>111583.19613362366</v>
      </c>
      <c r="H10" s="475">
        <f t="shared" si="0"/>
        <v>204994.21635825213</v>
      </c>
      <c r="I10" s="475">
        <f t="shared" si="0"/>
        <v>183823.6509855749</v>
      </c>
      <c r="J10" s="475">
        <f t="shared" si="0"/>
        <v>122585.61921539021</v>
      </c>
      <c r="K10" s="475">
        <f t="shared" si="0"/>
        <v>71929.848357431561</v>
      </c>
      <c r="L10" s="475">
        <f t="shared" si="0"/>
        <v>174620.79171791166</v>
      </c>
      <c r="M10" s="475">
        <f t="shared" si="0"/>
        <v>147733.32626585214</v>
      </c>
      <c r="N10" s="475">
        <f t="shared" si="0"/>
        <v>109756.96737551181</v>
      </c>
      <c r="O10" s="475">
        <f t="shared" si="0"/>
        <v>217509.0147802771</v>
      </c>
      <c r="P10" s="475">
        <f t="shared" si="0"/>
        <v>197277.9842931937</v>
      </c>
      <c r="Q10" s="475">
        <f t="shared" si="0"/>
        <v>247469.595417206</v>
      </c>
      <c r="R10" s="475">
        <f>SUM(R14:R15)</f>
        <v>110719.92363983455</v>
      </c>
      <c r="S10" s="475">
        <f t="shared" si="0"/>
        <v>172214.73927510096</v>
      </c>
      <c r="T10" s="475">
        <f t="shared" si="0"/>
        <v>379585.8648091334</v>
      </c>
      <c r="U10" s="475">
        <f t="shared" si="0"/>
        <v>307595.30780780781</v>
      </c>
      <c r="V10" s="475">
        <f t="shared" si="0"/>
        <v>203853.76093577468</v>
      </c>
      <c r="W10" s="475">
        <f t="shared" si="0"/>
        <v>412773.90730419476</v>
      </c>
      <c r="X10" s="475">
        <f t="shared" si="0"/>
        <v>116621.63210166863</v>
      </c>
      <c r="Y10" s="475">
        <f t="shared" si="0"/>
        <v>241450.48313743275</v>
      </c>
      <c r="Z10" s="475">
        <f t="shared" si="0"/>
        <v>162910.55798340618</v>
      </c>
      <c r="AA10" s="475">
        <f t="shared" si="0"/>
        <v>221254.18135173171</v>
      </c>
      <c r="AB10" s="475">
        <f t="shared" si="0"/>
        <v>368353.14386099833</v>
      </c>
      <c r="AC10" s="475">
        <f t="shared" si="0"/>
        <v>568986.90914771799</v>
      </c>
      <c r="AD10" s="475">
        <f t="shared" si="0"/>
        <v>340783.27409100381</v>
      </c>
      <c r="AE10" s="475">
        <f t="shared" si="0"/>
        <v>272800.47455745738</v>
      </c>
      <c r="AF10" s="475">
        <f t="shared" si="0"/>
        <v>457044.47088005272</v>
      </c>
      <c r="AG10" s="475">
        <f t="shared" si="0"/>
        <v>218159.19556480116</v>
      </c>
      <c r="AH10" s="475">
        <f t="shared" ref="AH10:AT10" si="1">SUM(AH14:AH15)</f>
        <v>294163.67751329858</v>
      </c>
      <c r="AI10" s="475">
        <f t="shared" si="1"/>
        <v>350925.68870638451</v>
      </c>
      <c r="AJ10" s="475">
        <f t="shared" si="1"/>
        <v>341279.3735031992</v>
      </c>
      <c r="AK10" s="475">
        <f t="shared" si="1"/>
        <v>254697.38013209784</v>
      </c>
      <c r="AL10" s="475">
        <f t="shared" si="1"/>
        <v>263900.01886988024</v>
      </c>
      <c r="AM10" s="475">
        <f t="shared" si="1"/>
        <v>272657.95248806721</v>
      </c>
      <c r="AN10" s="475">
        <f t="shared" si="1"/>
        <v>270151.30373180984</v>
      </c>
      <c r="AO10" s="475">
        <f t="shared" si="1"/>
        <v>693744.80920295184</v>
      </c>
      <c r="AP10" s="475">
        <f t="shared" si="1"/>
        <v>387656.9231450815</v>
      </c>
      <c r="AQ10" s="475">
        <f t="shared" si="1"/>
        <v>321268.27235826995</v>
      </c>
      <c r="AR10" s="475">
        <f t="shared" si="1"/>
        <v>642646.25652851467</v>
      </c>
      <c r="AS10" s="475">
        <f t="shared" si="1"/>
        <v>264275.065356215</v>
      </c>
      <c r="AT10" s="475">
        <f t="shared" si="1"/>
        <v>463055.58333716268</v>
      </c>
      <c r="AU10" s="70"/>
      <c r="AV10" s="70"/>
      <c r="AW10" s="70"/>
      <c r="AX10" s="70"/>
      <c r="AY10" s="70"/>
      <c r="AZ10" s="70"/>
      <c r="BA10" s="70"/>
      <c r="BB10" s="70"/>
      <c r="BC10" s="70"/>
      <c r="BD10" s="70"/>
      <c r="BE10" s="70"/>
      <c r="BF10" s="70"/>
      <c r="BG10" s="70"/>
      <c r="BH10" s="70"/>
      <c r="BI10" s="70"/>
    </row>
    <row r="11" spans="1:61" x14ac:dyDescent="0.3">
      <c r="A11" s="293" t="s">
        <v>4</v>
      </c>
      <c r="B11" s="464"/>
      <c r="C11" s="464"/>
      <c r="D11" s="464"/>
      <c r="E11" s="464"/>
      <c r="F11" s="464"/>
      <c r="G11" s="464"/>
      <c r="H11" s="464"/>
      <c r="I11" s="464"/>
      <c r="J11" s="464"/>
      <c r="K11" s="464"/>
      <c r="L11" s="465"/>
      <c r="M11" s="465"/>
      <c r="N11" s="465"/>
      <c r="O11" s="465"/>
      <c r="P11" s="465"/>
      <c r="Q11" s="465"/>
      <c r="R11" s="465"/>
      <c r="S11" s="465"/>
      <c r="T11" s="465"/>
      <c r="U11" s="465"/>
      <c r="V11" s="465"/>
      <c r="W11" s="465"/>
      <c r="X11" s="465"/>
      <c r="Y11" s="465"/>
      <c r="Z11" s="464"/>
      <c r="AA11" s="464"/>
      <c r="AB11" s="464"/>
      <c r="AC11" s="464"/>
      <c r="AD11" s="464"/>
      <c r="AE11" s="464"/>
      <c r="AF11" s="464"/>
      <c r="AG11" s="464"/>
      <c r="AH11" s="464"/>
      <c r="AI11" s="464"/>
      <c r="AJ11" s="465"/>
      <c r="AK11" s="465"/>
      <c r="AL11" s="465"/>
      <c r="AM11" s="465"/>
      <c r="AN11" s="465"/>
      <c r="AO11" s="465"/>
      <c r="AP11" s="465"/>
      <c r="AQ11" s="465"/>
      <c r="AR11" s="465"/>
      <c r="AS11" s="145"/>
      <c r="AT11" s="145"/>
      <c r="AU11" s="145"/>
      <c r="AV11" s="145"/>
      <c r="AW11" s="145"/>
      <c r="AX11" s="145"/>
      <c r="AY11" s="145"/>
      <c r="AZ11" s="145"/>
      <c r="BA11" s="145"/>
      <c r="BB11" s="145"/>
      <c r="BC11" s="145"/>
      <c r="BD11" s="145"/>
      <c r="BE11" s="145"/>
      <c r="BF11" s="145"/>
      <c r="BG11" s="145"/>
      <c r="BH11" s="145"/>
      <c r="BI11" s="145"/>
    </row>
    <row r="12" spans="1:61" x14ac:dyDescent="0.3">
      <c r="A12" s="293" t="s">
        <v>5</v>
      </c>
      <c r="B12" s="464"/>
      <c r="C12" s="464"/>
      <c r="D12" s="464"/>
      <c r="E12" s="464"/>
      <c r="F12" s="464"/>
      <c r="G12" s="464"/>
      <c r="H12" s="464"/>
      <c r="I12" s="464"/>
      <c r="J12" s="464"/>
      <c r="K12" s="464"/>
      <c r="L12" s="465"/>
      <c r="M12" s="465"/>
      <c r="N12" s="465"/>
      <c r="O12" s="465"/>
      <c r="P12" s="465"/>
      <c r="Q12" s="465"/>
      <c r="R12" s="465"/>
      <c r="S12" s="465"/>
      <c r="T12" s="465"/>
      <c r="U12" s="465"/>
      <c r="V12" s="465"/>
      <c r="W12" s="465"/>
      <c r="X12" s="465"/>
      <c r="Y12" s="465"/>
      <c r="Z12" s="464"/>
      <c r="AA12" s="464"/>
      <c r="AB12" s="464"/>
      <c r="AC12" s="464"/>
      <c r="AD12" s="464"/>
      <c r="AE12" s="464"/>
      <c r="AF12" s="464"/>
      <c r="AG12" s="464"/>
      <c r="AH12" s="464"/>
      <c r="AI12" s="464"/>
      <c r="AJ12" s="465"/>
      <c r="AK12" s="465"/>
      <c r="AL12" s="465"/>
      <c r="AM12" s="465"/>
      <c r="AN12" s="465"/>
      <c r="AO12" s="465"/>
      <c r="AP12" s="465"/>
      <c r="AQ12" s="465"/>
      <c r="AR12" s="465"/>
      <c r="AS12" s="145"/>
      <c r="AT12" s="145"/>
      <c r="AU12" s="145"/>
      <c r="AV12" s="145"/>
      <c r="AW12" s="145"/>
      <c r="AX12" s="145"/>
      <c r="AY12" s="145"/>
      <c r="AZ12" s="145"/>
      <c r="BA12" s="145"/>
      <c r="BB12" s="145"/>
      <c r="BC12" s="145"/>
      <c r="BD12" s="145"/>
      <c r="BE12" s="145"/>
      <c r="BF12" s="145"/>
      <c r="BG12" s="145"/>
      <c r="BH12" s="145"/>
      <c r="BI12" s="145"/>
    </row>
    <row r="13" spans="1:61" x14ac:dyDescent="0.3">
      <c r="A13" s="293"/>
      <c r="B13" s="466"/>
      <c r="C13" s="467"/>
      <c r="D13" s="467"/>
      <c r="E13" s="467"/>
      <c r="F13" s="467"/>
      <c r="G13" s="467"/>
      <c r="H13" s="467"/>
      <c r="I13" s="467"/>
      <c r="J13" s="467"/>
      <c r="K13" s="467"/>
      <c r="L13" s="467"/>
      <c r="M13" s="468"/>
      <c r="N13" s="468"/>
      <c r="O13" s="468"/>
      <c r="P13" s="468"/>
      <c r="Q13" s="468"/>
      <c r="R13" s="468"/>
      <c r="S13" s="468"/>
      <c r="T13" s="468"/>
      <c r="U13" s="468"/>
      <c r="V13" s="468"/>
      <c r="W13" s="468"/>
      <c r="X13" s="468"/>
      <c r="Y13" s="468"/>
      <c r="Z13" s="466"/>
      <c r="AA13" s="467"/>
      <c r="AB13" s="467"/>
      <c r="AC13" s="467"/>
      <c r="AD13" s="467"/>
      <c r="AE13" s="467"/>
      <c r="AF13" s="467"/>
      <c r="AG13" s="467"/>
      <c r="AH13" s="467"/>
      <c r="AI13" s="467"/>
      <c r="AJ13" s="467"/>
      <c r="AK13" s="468"/>
      <c r="AL13" s="468"/>
      <c r="AM13" s="468"/>
      <c r="AN13" s="468"/>
      <c r="AO13" s="468"/>
      <c r="AP13" s="468"/>
      <c r="AQ13" s="468"/>
      <c r="AR13" s="468"/>
      <c r="AS13" s="70"/>
      <c r="AT13" s="70"/>
      <c r="AU13" s="70"/>
      <c r="AV13" s="70"/>
      <c r="AW13" s="70"/>
      <c r="AX13" s="70"/>
      <c r="AY13" s="70"/>
      <c r="AZ13" s="70"/>
      <c r="BA13" s="70"/>
      <c r="BB13" s="70"/>
      <c r="BC13" s="70"/>
      <c r="BD13" s="70"/>
      <c r="BE13" s="70"/>
      <c r="BF13" s="70"/>
      <c r="BG13" s="70"/>
      <c r="BH13" s="70"/>
      <c r="BI13" s="70"/>
    </row>
    <row r="14" spans="1:61" x14ac:dyDescent="0.3">
      <c r="A14" s="293" t="str">
        <f>IF($B$5="ARR","New Logo ARR","New Logo MRR")</f>
        <v>New Logo ARR</v>
      </c>
      <c r="B14" s="464">
        <v>96269.714104109007</v>
      </c>
      <c r="C14" s="464">
        <v>52342.575249953828</v>
      </c>
      <c r="D14" s="464">
        <v>112067.94754740449</v>
      </c>
      <c r="E14" s="464">
        <v>91991.724210637287</v>
      </c>
      <c r="F14" s="464">
        <v>90030.977557609105</v>
      </c>
      <c r="G14" s="464">
        <v>111583.19613362366</v>
      </c>
      <c r="H14" s="464">
        <v>204994.21635825213</v>
      </c>
      <c r="I14" s="464">
        <v>182248.98068216967</v>
      </c>
      <c r="J14" s="464">
        <v>107765.83340323798</v>
      </c>
      <c r="K14" s="464">
        <v>71929.848357431561</v>
      </c>
      <c r="L14" s="464">
        <v>172097.95785973972</v>
      </c>
      <c r="M14" s="464">
        <v>135144.37538926362</v>
      </c>
      <c r="N14" s="464">
        <v>96548.672566371679</v>
      </c>
      <c r="O14" s="464">
        <v>184211.0845474118</v>
      </c>
      <c r="P14" s="464">
        <v>192698.95287958113</v>
      </c>
      <c r="Q14" s="465">
        <v>234141.55912393794</v>
      </c>
      <c r="R14" s="465">
        <v>109269.08049634108</v>
      </c>
      <c r="S14" s="465">
        <v>153830.64946280257</v>
      </c>
      <c r="T14" s="465">
        <v>336385.98300055321</v>
      </c>
      <c r="U14" s="465">
        <v>286386.59909909911</v>
      </c>
      <c r="V14" s="465">
        <v>178554.35428876511</v>
      </c>
      <c r="W14" s="465">
        <v>401205.14324826439</v>
      </c>
      <c r="X14" s="465">
        <v>102570.48507742726</v>
      </c>
      <c r="Y14" s="465">
        <v>213679.86948360354</v>
      </c>
      <c r="Z14" s="464">
        <v>130500.69035404397</v>
      </c>
      <c r="AA14" s="464">
        <v>179422.64343624294</v>
      </c>
      <c r="AB14" s="464">
        <v>284707.29050037131</v>
      </c>
      <c r="AC14" s="464">
        <v>483009.60269013623</v>
      </c>
      <c r="AD14" s="464">
        <v>262828.03730057011</v>
      </c>
      <c r="AE14" s="464">
        <v>184039.53033068814</v>
      </c>
      <c r="AF14" s="464">
        <v>286734.66805031768</v>
      </c>
      <c r="AG14" s="464">
        <v>77894.9467816533</v>
      </c>
      <c r="AH14" s="464">
        <v>194220.21331695135</v>
      </c>
      <c r="AI14" s="464">
        <v>239334.36291848845</v>
      </c>
      <c r="AJ14" s="465">
        <v>263713.24271061248</v>
      </c>
      <c r="AK14" s="465">
        <v>182749.60180746467</v>
      </c>
      <c r="AL14" s="465">
        <v>160473.71372531302</v>
      </c>
      <c r="AM14" s="465">
        <v>153367.25736544689</v>
      </c>
      <c r="AN14" s="465">
        <v>151049.76104287809</v>
      </c>
      <c r="AO14" s="465">
        <v>459674.55826402077</v>
      </c>
      <c r="AP14" s="465">
        <v>193150.2233272607</v>
      </c>
      <c r="AQ14" s="465">
        <v>211354.53348028279</v>
      </c>
      <c r="AR14" s="465">
        <v>423763.79307039437</v>
      </c>
      <c r="AS14" s="145">
        <v>187245.75825349847</v>
      </c>
      <c r="AT14" s="145">
        <v>348463.8017672706</v>
      </c>
      <c r="AU14" s="145"/>
      <c r="AV14" s="145"/>
      <c r="AW14" s="145"/>
      <c r="AX14" s="145"/>
      <c r="AY14" s="145"/>
      <c r="AZ14" s="145"/>
      <c r="BA14" s="145"/>
      <c r="BB14" s="145"/>
      <c r="BC14" s="145"/>
      <c r="BD14" s="145"/>
      <c r="BE14" s="145"/>
      <c r="BF14" s="145"/>
      <c r="BG14" s="145"/>
      <c r="BH14" s="145"/>
      <c r="BI14" s="145"/>
    </row>
    <row r="15" spans="1:61" x14ac:dyDescent="0.3">
      <c r="A15" s="293" t="str">
        <f>IF($B$5="ARR","Expansion ARR","Expansion MRR")</f>
        <v>Expansion ARR</v>
      </c>
      <c r="B15" s="464">
        <v>5164.4000688586675</v>
      </c>
      <c r="C15" s="464">
        <v>1384.9684754794628</v>
      </c>
      <c r="D15" s="464">
        <v>1270.2949466079156</v>
      </c>
      <c r="E15" s="464">
        <v>7656.4229613620791</v>
      </c>
      <c r="F15" s="464">
        <v>0</v>
      </c>
      <c r="G15" s="464">
        <v>0</v>
      </c>
      <c r="H15" s="464">
        <v>0</v>
      </c>
      <c r="I15" s="464">
        <v>1574.6703034052246</v>
      </c>
      <c r="J15" s="464">
        <v>14819.785812152224</v>
      </c>
      <c r="K15" s="464">
        <v>0</v>
      </c>
      <c r="L15" s="464">
        <v>2522.8338581719399</v>
      </c>
      <c r="M15" s="464">
        <v>12588.950876588526</v>
      </c>
      <c r="N15" s="464">
        <v>13208.294809140139</v>
      </c>
      <c r="O15" s="464">
        <v>33297.930232865307</v>
      </c>
      <c r="P15" s="464">
        <v>4579.0314136125653</v>
      </c>
      <c r="Q15" s="465">
        <v>13328.036293268062</v>
      </c>
      <c r="R15" s="465">
        <v>1450.8431434934776</v>
      </c>
      <c r="S15" s="465">
        <v>18384.089812298393</v>
      </c>
      <c r="T15" s="465">
        <v>43199.881808580198</v>
      </c>
      <c r="U15" s="465">
        <v>21208.708708708709</v>
      </c>
      <c r="V15" s="465">
        <v>25299.406647009571</v>
      </c>
      <c r="W15" s="465">
        <v>11568.76405593038</v>
      </c>
      <c r="X15" s="465">
        <v>14051.147024241363</v>
      </c>
      <c r="Y15" s="465">
        <v>27770.613653829194</v>
      </c>
      <c r="Z15" s="464">
        <v>32409.867629362216</v>
      </c>
      <c r="AA15" s="464">
        <v>41831.537915488749</v>
      </c>
      <c r="AB15" s="464">
        <v>83645.853360627021</v>
      </c>
      <c r="AC15" s="464">
        <v>85977.306457581813</v>
      </c>
      <c r="AD15" s="464">
        <v>77955.236790433686</v>
      </c>
      <c r="AE15" s="464">
        <v>88760.944226769221</v>
      </c>
      <c r="AF15" s="464">
        <v>170309.80282973504</v>
      </c>
      <c r="AG15" s="464">
        <v>140264.24878314786</v>
      </c>
      <c r="AH15" s="464">
        <v>99943.464196347224</v>
      </c>
      <c r="AI15" s="464">
        <v>111591.32578789604</v>
      </c>
      <c r="AJ15" s="465">
        <v>77566.13079258673</v>
      </c>
      <c r="AK15" s="465">
        <v>71947.778324633167</v>
      </c>
      <c r="AL15" s="465">
        <v>103426.3051445672</v>
      </c>
      <c r="AM15" s="465">
        <v>119290.69512262031</v>
      </c>
      <c r="AN15" s="465">
        <v>119101.54268893176</v>
      </c>
      <c r="AO15" s="465">
        <v>234070.25093893107</v>
      </c>
      <c r="AP15" s="465">
        <v>194506.6998178208</v>
      </c>
      <c r="AQ15" s="465">
        <v>109913.73887798715</v>
      </c>
      <c r="AR15" s="465">
        <v>218882.46345812027</v>
      </c>
      <c r="AS15" s="145">
        <v>77029.307102716499</v>
      </c>
      <c r="AT15" s="145">
        <v>114591.78156989207</v>
      </c>
      <c r="AU15" s="145"/>
      <c r="AV15" s="145"/>
      <c r="AW15" s="145"/>
      <c r="AX15" s="145"/>
      <c r="AY15" s="145"/>
      <c r="AZ15" s="145"/>
      <c r="BA15" s="145"/>
      <c r="BB15" s="145"/>
      <c r="BC15" s="145"/>
      <c r="BD15" s="145"/>
      <c r="BE15" s="145"/>
      <c r="BF15" s="145"/>
      <c r="BG15" s="145"/>
      <c r="BH15" s="145"/>
      <c r="BI15" s="145"/>
    </row>
    <row r="16" spans="1:61" x14ac:dyDescent="0.3">
      <c r="A16" s="293" t="str">
        <f>IF($B$5="ARR","Downgrade ARR","Downgrade MRR")</f>
        <v>Downgrade ARR</v>
      </c>
      <c r="B16" s="464">
        <v>-1853.8872042056755</v>
      </c>
      <c r="C16" s="464">
        <v>0</v>
      </c>
      <c r="D16" s="464">
        <v>0</v>
      </c>
      <c r="E16" s="464">
        <v>0</v>
      </c>
      <c r="F16" s="464">
        <v>-1911.5897891696184</v>
      </c>
      <c r="G16" s="464">
        <v>0</v>
      </c>
      <c r="H16" s="464">
        <v>-1737.8731213591559</v>
      </c>
      <c r="I16" s="464">
        <v>0</v>
      </c>
      <c r="J16" s="464">
        <v>-3355.4232027514472</v>
      </c>
      <c r="K16" s="464">
        <v>-678.18679977212923</v>
      </c>
      <c r="L16" s="464">
        <v>0</v>
      </c>
      <c r="M16" s="464">
        <v>-2650.3054477028477</v>
      </c>
      <c r="N16" s="464">
        <v>0</v>
      </c>
      <c r="O16" s="464">
        <v>0</v>
      </c>
      <c r="P16" s="464">
        <v>0</v>
      </c>
      <c r="Q16" s="465">
        <v>0</v>
      </c>
      <c r="R16" s="465">
        <v>-1272.6694241170858</v>
      </c>
      <c r="S16" s="465">
        <v>-3809.9108480861546</v>
      </c>
      <c r="T16" s="465">
        <v>-1886.0332947744303</v>
      </c>
      <c r="U16" s="465">
        <v>-4942.4424424424424</v>
      </c>
      <c r="V16" s="465">
        <v>-2421.9479936417797</v>
      </c>
      <c r="W16" s="465">
        <v>-3269.53163195463</v>
      </c>
      <c r="X16" s="465">
        <v>-12787.794261126261</v>
      </c>
      <c r="Y16" s="465">
        <v>-6601.4084684480395</v>
      </c>
      <c r="Z16" s="464">
        <v>0</v>
      </c>
      <c r="AA16" s="464">
        <v>-4151.2509807340248</v>
      </c>
      <c r="AB16" s="464">
        <v>-1466.0544440800263</v>
      </c>
      <c r="AC16" s="464">
        <v>-7683.1765325055985</v>
      </c>
      <c r="AD16" s="464">
        <v>-880.74298088882438</v>
      </c>
      <c r="AE16" s="464">
        <v>-1178.7559160562851</v>
      </c>
      <c r="AF16" s="464">
        <v>-3480.2196967779491</v>
      </c>
      <c r="AG16" s="464">
        <v>0</v>
      </c>
      <c r="AH16" s="464">
        <v>-2570.3934372714762</v>
      </c>
      <c r="AI16" s="464">
        <v>-3083.6161052129814</v>
      </c>
      <c r="AJ16" s="465">
        <v>0</v>
      </c>
      <c r="AK16" s="465">
        <v>-9752.9720729134769</v>
      </c>
      <c r="AL16" s="465">
        <v>0</v>
      </c>
      <c r="AM16" s="465">
        <v>-3235.1319471114284</v>
      </c>
      <c r="AN16" s="465">
        <v>0</v>
      </c>
      <c r="AO16" s="465">
        <v>-11893.127010902883</v>
      </c>
      <c r="AP16" s="465">
        <v>-37653.499733510907</v>
      </c>
      <c r="AQ16" s="465">
        <v>-3390.3120883847209</v>
      </c>
      <c r="AR16" s="465">
        <v>-19890.230576042988</v>
      </c>
      <c r="AS16" s="145">
        <v>0</v>
      </c>
      <c r="AT16" s="145">
        <v>-1317.7492032685586</v>
      </c>
      <c r="AU16" s="145"/>
      <c r="AV16" s="145"/>
      <c r="AW16" s="145"/>
      <c r="AX16" s="145"/>
      <c r="AY16" s="145"/>
      <c r="AZ16" s="145"/>
      <c r="BA16" s="145"/>
      <c r="BB16" s="145"/>
      <c r="BC16" s="145"/>
      <c r="BD16" s="145"/>
      <c r="BE16" s="145"/>
      <c r="BF16" s="145"/>
      <c r="BG16" s="145"/>
      <c r="BH16" s="145"/>
      <c r="BI16" s="145"/>
    </row>
    <row r="17" spans="1:61" x14ac:dyDescent="0.3">
      <c r="A17" s="293" t="str">
        <f>IF($B$5="ARR","Churn ARR","Churn MRR")</f>
        <v>Churn ARR</v>
      </c>
      <c r="B17" s="464">
        <v>-13824.701722790895</v>
      </c>
      <c r="C17" s="464">
        <v>0</v>
      </c>
      <c r="D17" s="464">
        <v>0</v>
      </c>
      <c r="E17" s="464">
        <v>-5360.8138738073903</v>
      </c>
      <c r="F17" s="464">
        <v>0</v>
      </c>
      <c r="G17" s="464">
        <v>-9294.1738807159163</v>
      </c>
      <c r="H17" s="464">
        <v>-8341.7909825239476</v>
      </c>
      <c r="I17" s="464">
        <v>-30649.832691280262</v>
      </c>
      <c r="J17" s="464">
        <v>-41942.790034393089</v>
      </c>
      <c r="K17" s="464">
        <v>-26720.55991102189</v>
      </c>
      <c r="L17" s="464">
        <v>-15680.285440121097</v>
      </c>
      <c r="M17" s="464">
        <v>-35381.577726833013</v>
      </c>
      <c r="N17" s="464">
        <v>-25492.008981640469</v>
      </c>
      <c r="O17" s="464">
        <v>0</v>
      </c>
      <c r="P17" s="464">
        <v>-35183.246073298425</v>
      </c>
      <c r="Q17" s="464">
        <v>0</v>
      </c>
      <c r="R17" s="464">
        <v>-37480.114540248171</v>
      </c>
      <c r="S17" s="464">
        <v>-12039.318279952249</v>
      </c>
      <c r="T17" s="464">
        <v>-17253.281697932907</v>
      </c>
      <c r="U17" s="464">
        <v>-16516.516516516516</v>
      </c>
      <c r="V17" s="464">
        <v>0</v>
      </c>
      <c r="W17" s="464">
        <v>0</v>
      </c>
      <c r="X17" s="465">
        <v>-18012.158206789583</v>
      </c>
      <c r="Y17" s="465">
        <v>-12598.107764213815</v>
      </c>
      <c r="Z17" s="464">
        <v>-4433.4663373234534</v>
      </c>
      <c r="AA17" s="464">
        <v>-17933.42217019316</v>
      </c>
      <c r="AB17" s="464">
        <v>-26887.579496575097</v>
      </c>
      <c r="AC17" s="464">
        <v>-25815.473149218811</v>
      </c>
      <c r="AD17" s="464">
        <v>-7576.2837065705316</v>
      </c>
      <c r="AE17" s="464">
        <v>-41676.532064452236</v>
      </c>
      <c r="AF17" s="464">
        <v>-16135.564048697765</v>
      </c>
      <c r="AG17" s="464">
        <v>-29199.402177205986</v>
      </c>
      <c r="AH17" s="464">
        <v>0</v>
      </c>
      <c r="AI17" s="464">
        <v>-24215.380306228777</v>
      </c>
      <c r="AJ17" s="465">
        <v>-23276.383781015782</v>
      </c>
      <c r="AK17" s="465">
        <v>-41111.037909996216</v>
      </c>
      <c r="AL17" s="465">
        <v>-38095.896199712435</v>
      </c>
      <c r="AM17" s="465">
        <v>-35935.699786031713</v>
      </c>
      <c r="AN17" s="465">
        <v>-67543.866946098467</v>
      </c>
      <c r="AO17" s="465">
        <v>-154092.86956096222</v>
      </c>
      <c r="AP17" s="465">
        <v>-31965.065091807843</v>
      </c>
      <c r="AQ17" s="465">
        <v>-55290.180371495386</v>
      </c>
      <c r="AR17" s="465">
        <v>-121711.77857688653</v>
      </c>
      <c r="AS17" s="145">
        <v>-73270.454674217137</v>
      </c>
      <c r="AT17" s="145">
        <v>-38990.698717931395</v>
      </c>
      <c r="AU17" s="145"/>
      <c r="AV17" s="145"/>
      <c r="AW17" s="145"/>
      <c r="AX17" s="145"/>
      <c r="AY17" s="145"/>
      <c r="AZ17" s="145"/>
      <c r="BA17" s="145"/>
      <c r="BB17" s="145"/>
      <c r="BC17" s="145"/>
      <c r="BD17" s="145"/>
      <c r="BE17" s="145"/>
      <c r="BF17" s="145"/>
      <c r="BG17" s="145"/>
      <c r="BH17" s="145"/>
      <c r="BI17" s="145"/>
    </row>
    <row r="18" spans="1:61" x14ac:dyDescent="0.3">
      <c r="A18" s="293"/>
      <c r="B18" s="467"/>
      <c r="C18" s="467"/>
      <c r="D18" s="467"/>
      <c r="E18" s="467"/>
      <c r="F18" s="467"/>
      <c r="G18" s="467"/>
      <c r="H18" s="467"/>
      <c r="I18" s="467"/>
      <c r="J18" s="467"/>
      <c r="K18" s="467"/>
      <c r="L18" s="467"/>
      <c r="M18" s="467"/>
      <c r="N18" s="468"/>
      <c r="O18" s="468"/>
      <c r="P18" s="468"/>
      <c r="Q18" s="468"/>
      <c r="R18" s="468"/>
      <c r="S18" s="468"/>
      <c r="T18" s="468"/>
      <c r="U18" s="468"/>
      <c r="V18" s="468"/>
      <c r="W18" s="468"/>
      <c r="X18" s="468"/>
      <c r="Y18" s="468"/>
      <c r="Z18" s="467"/>
      <c r="AA18" s="467"/>
      <c r="AB18" s="467"/>
      <c r="AC18" s="467"/>
      <c r="AD18" s="467"/>
      <c r="AE18" s="467"/>
      <c r="AF18" s="467"/>
      <c r="AG18" s="467"/>
      <c r="AH18" s="469"/>
      <c r="AI18" s="467"/>
      <c r="AJ18" s="467"/>
      <c r="AK18" s="467"/>
      <c r="AL18" s="468"/>
      <c r="AM18" s="468"/>
      <c r="AN18" s="468"/>
      <c r="AO18" s="468"/>
      <c r="AP18" s="468"/>
      <c r="AQ18" s="468"/>
      <c r="AR18" s="468"/>
      <c r="AS18" s="70"/>
      <c r="AT18" s="70"/>
      <c r="AU18" s="70"/>
      <c r="AV18" s="70"/>
      <c r="AW18" s="70"/>
      <c r="AX18" s="70"/>
      <c r="AY18" s="70"/>
      <c r="AZ18" s="70"/>
      <c r="BA18" s="70"/>
      <c r="BB18" s="70"/>
      <c r="BC18" s="70"/>
      <c r="BD18" s="70"/>
      <c r="BE18" s="70"/>
      <c r="BF18" s="70"/>
      <c r="BG18" s="70"/>
      <c r="BH18" s="70"/>
      <c r="BI18" s="70"/>
    </row>
    <row r="19" spans="1:61" x14ac:dyDescent="0.3">
      <c r="A19" s="292" t="s">
        <v>361</v>
      </c>
      <c r="B19" s="467"/>
      <c r="C19" s="467"/>
      <c r="D19" s="467"/>
      <c r="E19" s="467"/>
      <c r="F19" s="467"/>
      <c r="G19" s="467"/>
      <c r="H19" s="467"/>
      <c r="I19" s="467"/>
      <c r="J19" s="467"/>
      <c r="K19" s="467"/>
      <c r="L19" s="467"/>
      <c r="M19" s="467"/>
      <c r="N19" s="470"/>
      <c r="O19" s="470"/>
      <c r="P19" s="470"/>
      <c r="Q19" s="470"/>
      <c r="R19" s="470"/>
      <c r="S19" s="470"/>
      <c r="T19" s="470"/>
      <c r="U19" s="470"/>
      <c r="V19" s="470"/>
      <c r="W19" s="470"/>
      <c r="X19" s="470"/>
      <c r="Y19" s="470"/>
      <c r="Z19" s="467"/>
      <c r="AA19" s="467"/>
      <c r="AB19" s="467"/>
      <c r="AC19" s="467"/>
      <c r="AD19" s="467"/>
      <c r="AE19" s="467"/>
      <c r="AF19" s="467"/>
      <c r="AG19" s="467"/>
      <c r="AH19" s="467"/>
      <c r="AI19" s="467"/>
      <c r="AJ19" s="467"/>
      <c r="AK19" s="467"/>
      <c r="AL19" s="470"/>
      <c r="AM19" s="470"/>
      <c r="AN19" s="470"/>
      <c r="AO19" s="470"/>
      <c r="AP19" s="470"/>
      <c r="AQ19" s="470"/>
      <c r="AR19" s="470"/>
      <c r="AS19" s="457"/>
      <c r="AT19" s="457"/>
      <c r="AU19" s="457"/>
      <c r="AV19" s="457"/>
      <c r="AW19" s="457"/>
      <c r="AX19" s="457"/>
      <c r="AY19" s="457"/>
      <c r="AZ19" s="457"/>
      <c r="BA19" s="457"/>
      <c r="BB19" s="457"/>
      <c r="BC19" s="457"/>
      <c r="BD19" s="457"/>
      <c r="BE19" s="457"/>
      <c r="BF19" s="457"/>
      <c r="BG19" s="457"/>
      <c r="BH19" s="457"/>
      <c r="BI19" s="457"/>
    </row>
    <row r="20" spans="1:61" x14ac:dyDescent="0.3">
      <c r="A20" s="293" t="s">
        <v>979</v>
      </c>
      <c r="B20" s="464">
        <v>186147.86</v>
      </c>
      <c r="C20" s="464">
        <v>185920.31</v>
      </c>
      <c r="D20" s="464">
        <v>204124.37</v>
      </c>
      <c r="E20" s="464">
        <v>206025.24</v>
      </c>
      <c r="F20" s="464">
        <v>219219.91999999998</v>
      </c>
      <c r="G20" s="464">
        <v>224949.76000000001</v>
      </c>
      <c r="H20" s="464">
        <v>245537.72999999998</v>
      </c>
      <c r="I20" s="464">
        <v>254511.05</v>
      </c>
      <c r="J20" s="464">
        <v>250958.58000000002</v>
      </c>
      <c r="K20" s="464">
        <v>250807.27000000002</v>
      </c>
      <c r="L20" s="464">
        <v>258964.28999999998</v>
      </c>
      <c r="M20" s="464">
        <v>255153.96000000002</v>
      </c>
      <c r="N20" s="464">
        <v>264593.90000000002</v>
      </c>
      <c r="O20" s="464">
        <v>294444.77</v>
      </c>
      <c r="P20" s="464">
        <v>284040.68</v>
      </c>
      <c r="Q20" s="471">
        <v>298605.18</v>
      </c>
      <c r="R20" s="471">
        <v>296433.69</v>
      </c>
      <c r="S20" s="471">
        <v>292743.02</v>
      </c>
      <c r="T20" s="471">
        <v>337515.23</v>
      </c>
      <c r="U20" s="471">
        <v>355526.05</v>
      </c>
      <c r="V20" s="471">
        <v>386062.56</v>
      </c>
      <c r="W20" s="471">
        <v>420451.88</v>
      </c>
      <c r="X20" s="471">
        <v>406011.41000000003</v>
      </c>
      <c r="Y20" s="471">
        <v>1051033.6399999999</v>
      </c>
      <c r="Z20" s="464">
        <v>433060.82</v>
      </c>
      <c r="AA20" s="464">
        <v>437278.63</v>
      </c>
      <c r="AB20" s="464">
        <v>509329.32999999996</v>
      </c>
      <c r="AC20" s="464">
        <v>503738.01</v>
      </c>
      <c r="AD20" s="464">
        <v>566503.87</v>
      </c>
      <c r="AE20" s="464">
        <v>576619.09</v>
      </c>
      <c r="AF20" s="464">
        <v>602816.23</v>
      </c>
      <c r="AG20" s="464">
        <v>603228.44999999995</v>
      </c>
      <c r="AH20" s="464">
        <v>667538.15999999992</v>
      </c>
      <c r="AI20" s="464">
        <v>684208.61</v>
      </c>
      <c r="AJ20" s="471">
        <v>664215.66</v>
      </c>
      <c r="AK20" s="471">
        <v>816120.19000000006</v>
      </c>
      <c r="AL20" s="471">
        <v>756879.1</v>
      </c>
      <c r="AM20" s="465">
        <v>806968.8600000001</v>
      </c>
      <c r="AN20" s="465">
        <v>841841.15</v>
      </c>
      <c r="AO20" s="465">
        <v>846554.52999999991</v>
      </c>
      <c r="AP20" s="465">
        <v>838903.11</v>
      </c>
      <c r="AQ20" s="465">
        <v>898985.86</v>
      </c>
      <c r="AR20" s="465">
        <v>1016787.78</v>
      </c>
      <c r="AS20" s="145">
        <v>897225.82</v>
      </c>
      <c r="AT20" s="145">
        <v>1067402.54</v>
      </c>
      <c r="AU20" s="145"/>
      <c r="AV20" s="145"/>
      <c r="AW20" s="145"/>
      <c r="AX20" s="145"/>
      <c r="AY20" s="145"/>
      <c r="AZ20" s="145"/>
      <c r="BA20" s="145"/>
      <c r="BB20" s="145"/>
      <c r="BC20" s="145"/>
      <c r="BD20" s="145"/>
      <c r="BE20" s="145"/>
      <c r="BF20" s="145"/>
      <c r="BG20" s="145"/>
      <c r="BH20" s="145"/>
      <c r="BI20" s="145"/>
    </row>
    <row r="21" spans="1:61" x14ac:dyDescent="0.3">
      <c r="A21" s="293" t="s">
        <v>4</v>
      </c>
      <c r="B21" s="464">
        <v>0</v>
      </c>
      <c r="C21" s="464">
        <v>0</v>
      </c>
      <c r="D21" s="464">
        <v>0</v>
      </c>
      <c r="E21" s="464">
        <v>0</v>
      </c>
      <c r="F21" s="464">
        <v>0</v>
      </c>
      <c r="G21" s="464">
        <v>3360.95</v>
      </c>
      <c r="H21" s="464">
        <v>4055.77</v>
      </c>
      <c r="I21" s="464">
        <v>7014.25</v>
      </c>
      <c r="J21" s="464">
        <v>0</v>
      </c>
      <c r="K21" s="464">
        <v>6794.9</v>
      </c>
      <c r="L21" s="471">
        <v>3378.27</v>
      </c>
      <c r="M21" s="471">
        <v>-208497.99</v>
      </c>
      <c r="N21" s="471">
        <v>0</v>
      </c>
      <c r="O21" s="471">
        <v>8611.73</v>
      </c>
      <c r="P21" s="471">
        <v>0</v>
      </c>
      <c r="Q21" s="471">
        <v>36370.1</v>
      </c>
      <c r="R21" s="471">
        <v>12713.35</v>
      </c>
      <c r="S21" s="471">
        <v>28340.84</v>
      </c>
      <c r="T21" s="471">
        <v>72986.539999999994</v>
      </c>
      <c r="U21" s="471">
        <v>27616.93</v>
      </c>
      <c r="V21" s="471">
        <v>22487.96</v>
      </c>
      <c r="W21" s="471">
        <v>63873.42</v>
      </c>
      <c r="X21" s="471">
        <v>26978.33</v>
      </c>
      <c r="Y21" s="471">
        <v>29237.22</v>
      </c>
      <c r="Z21" s="464">
        <v>32909.26</v>
      </c>
      <c r="AA21" s="464">
        <v>24859.22</v>
      </c>
      <c r="AB21" s="464">
        <v>52652.67</v>
      </c>
      <c r="AC21" s="464">
        <v>91515.520000000004</v>
      </c>
      <c r="AD21" s="464">
        <v>68419.41</v>
      </c>
      <c r="AE21" s="464">
        <v>54699.350000000006</v>
      </c>
      <c r="AF21" s="464">
        <v>49824.75</v>
      </c>
      <c r="AG21" s="464">
        <v>21489.98</v>
      </c>
      <c r="AH21" s="464">
        <v>20485.900000000001</v>
      </c>
      <c r="AI21" s="464">
        <v>45171.01</v>
      </c>
      <c r="AJ21" s="471">
        <v>37589.19</v>
      </c>
      <c r="AK21" s="471">
        <v>47174.99</v>
      </c>
      <c r="AL21" s="471">
        <v>37758.120000000003</v>
      </c>
      <c r="AM21" s="465">
        <v>30785.84</v>
      </c>
      <c r="AN21" s="465">
        <v>26215.68</v>
      </c>
      <c r="AO21" s="465">
        <v>27949.98</v>
      </c>
      <c r="AP21" s="465">
        <v>24939.45</v>
      </c>
      <c r="AQ21" s="465">
        <v>18916.63</v>
      </c>
      <c r="AR21" s="465">
        <v>47068.92</v>
      </c>
      <c r="AS21" s="145">
        <v>23016.69</v>
      </c>
      <c r="AT21" s="145">
        <v>41337.379999999997</v>
      </c>
      <c r="AU21" s="145"/>
      <c r="AV21" s="145"/>
      <c r="AW21" s="145"/>
      <c r="AX21" s="145"/>
      <c r="AY21" s="145"/>
      <c r="AZ21" s="145"/>
      <c r="BA21" s="145"/>
      <c r="BB21" s="145"/>
      <c r="BC21" s="145"/>
      <c r="BD21" s="145"/>
      <c r="BE21" s="145"/>
      <c r="BF21" s="145"/>
      <c r="BG21" s="145"/>
      <c r="BH21" s="145"/>
      <c r="BI21" s="145"/>
    </row>
    <row r="22" spans="1:61" x14ac:dyDescent="0.3">
      <c r="A22" s="293" t="s">
        <v>293</v>
      </c>
      <c r="B22" s="464"/>
      <c r="C22" s="464"/>
      <c r="D22" s="464"/>
      <c r="E22" s="464"/>
      <c r="F22" s="464"/>
      <c r="G22" s="464"/>
      <c r="H22" s="464"/>
      <c r="I22" s="464"/>
      <c r="J22" s="464"/>
      <c r="K22" s="464"/>
      <c r="L22" s="471"/>
      <c r="M22" s="471"/>
      <c r="N22" s="471"/>
      <c r="O22" s="471"/>
      <c r="P22" s="471"/>
      <c r="Q22" s="471"/>
      <c r="R22" s="471"/>
      <c r="S22" s="471"/>
      <c r="T22" s="471"/>
      <c r="U22" s="471"/>
      <c r="V22" s="471"/>
      <c r="W22" s="471"/>
      <c r="X22" s="471"/>
      <c r="Y22" s="471"/>
      <c r="Z22" s="464"/>
      <c r="AA22" s="464"/>
      <c r="AB22" s="464"/>
      <c r="AC22" s="464"/>
      <c r="AD22" s="464"/>
      <c r="AE22" s="464"/>
      <c r="AF22" s="464"/>
      <c r="AG22" s="464"/>
      <c r="AH22" s="464"/>
      <c r="AI22" s="464"/>
      <c r="AJ22" s="471"/>
      <c r="AK22" s="471"/>
      <c r="AL22" s="471"/>
      <c r="AM22" s="465"/>
      <c r="AN22" s="465"/>
      <c r="AO22" s="465"/>
      <c r="AP22" s="465"/>
      <c r="AQ22" s="465"/>
      <c r="AR22" s="465"/>
      <c r="AS22" s="145"/>
      <c r="AT22" s="145"/>
      <c r="AU22" s="145"/>
      <c r="AV22" s="145"/>
      <c r="AW22" s="145"/>
      <c r="AX22" s="145"/>
      <c r="AY22" s="145"/>
      <c r="AZ22" s="145"/>
      <c r="BA22" s="145"/>
      <c r="BB22" s="145"/>
      <c r="BC22" s="145"/>
      <c r="BD22" s="145"/>
      <c r="BE22" s="145"/>
      <c r="BF22" s="145"/>
      <c r="BG22" s="145"/>
      <c r="BH22" s="145"/>
      <c r="BI22" s="145"/>
    </row>
    <row r="23" spans="1:61" x14ac:dyDescent="0.3">
      <c r="A23" s="293" t="s">
        <v>476</v>
      </c>
      <c r="B23" s="464"/>
      <c r="C23" s="464"/>
      <c r="D23" s="464"/>
      <c r="E23" s="464"/>
      <c r="F23" s="464"/>
      <c r="G23" s="464"/>
      <c r="H23" s="464"/>
      <c r="I23" s="464"/>
      <c r="J23" s="464"/>
      <c r="K23" s="464"/>
      <c r="L23" s="471"/>
      <c r="M23" s="471"/>
      <c r="N23" s="471"/>
      <c r="O23" s="471"/>
      <c r="P23" s="471"/>
      <c r="Q23" s="471"/>
      <c r="R23" s="471"/>
      <c r="S23" s="471"/>
      <c r="T23" s="471"/>
      <c r="U23" s="471"/>
      <c r="V23" s="471"/>
      <c r="W23" s="471"/>
      <c r="X23" s="471"/>
      <c r="Y23" s="471"/>
      <c r="Z23" s="464"/>
      <c r="AA23" s="464"/>
      <c r="AB23" s="464"/>
      <c r="AC23" s="464"/>
      <c r="AD23" s="464"/>
      <c r="AE23" s="464"/>
      <c r="AF23" s="464"/>
      <c r="AG23" s="464"/>
      <c r="AH23" s="464"/>
      <c r="AI23" s="464"/>
      <c r="AJ23" s="471"/>
      <c r="AK23" s="471"/>
      <c r="AL23" s="471"/>
      <c r="AM23" s="465"/>
      <c r="AN23" s="465"/>
      <c r="AO23" s="465"/>
      <c r="AP23" s="465"/>
      <c r="AQ23" s="465"/>
      <c r="AR23" s="465"/>
      <c r="AS23" s="145"/>
      <c r="AT23" s="145"/>
      <c r="AU23" s="145"/>
      <c r="AV23" s="145"/>
      <c r="AW23" s="145"/>
      <c r="AX23" s="145"/>
      <c r="AY23" s="145"/>
      <c r="AZ23" s="145"/>
      <c r="BA23" s="145"/>
      <c r="BB23" s="145"/>
      <c r="BC23" s="145"/>
      <c r="BD23" s="145"/>
      <c r="BE23" s="145"/>
      <c r="BF23" s="145"/>
      <c r="BG23" s="145"/>
      <c r="BH23" s="145"/>
      <c r="BI23" s="145"/>
    </row>
    <row r="24" spans="1:61" x14ac:dyDescent="0.3">
      <c r="A24" s="293" t="s">
        <v>362</v>
      </c>
      <c r="B24" s="464">
        <v>0</v>
      </c>
      <c r="C24" s="464">
        <v>0</v>
      </c>
      <c r="D24" s="464">
        <v>0</v>
      </c>
      <c r="E24" s="464">
        <v>0</v>
      </c>
      <c r="F24" s="464">
        <v>0</v>
      </c>
      <c r="G24" s="464">
        <v>0</v>
      </c>
      <c r="H24" s="464">
        <v>0</v>
      </c>
      <c r="I24" s="464">
        <v>0</v>
      </c>
      <c r="J24" s="464">
        <v>0</v>
      </c>
      <c r="K24" s="464">
        <v>0</v>
      </c>
      <c r="L24" s="471">
        <v>0</v>
      </c>
      <c r="M24" s="471">
        <v>0</v>
      </c>
      <c r="N24" s="471">
        <v>0</v>
      </c>
      <c r="O24" s="471">
        <v>0</v>
      </c>
      <c r="P24" s="471">
        <v>0</v>
      </c>
      <c r="Q24" s="471">
        <v>0</v>
      </c>
      <c r="R24" s="471">
        <v>0</v>
      </c>
      <c r="S24" s="471">
        <v>0</v>
      </c>
      <c r="T24" s="471">
        <v>0</v>
      </c>
      <c r="U24" s="471">
        <v>0</v>
      </c>
      <c r="V24" s="471">
        <v>0</v>
      </c>
      <c r="W24" s="471">
        <v>0</v>
      </c>
      <c r="X24" s="471">
        <v>0</v>
      </c>
      <c r="Y24" s="471">
        <v>0</v>
      </c>
      <c r="Z24" s="464">
        <v>0</v>
      </c>
      <c r="AA24" s="464">
        <v>0</v>
      </c>
      <c r="AB24" s="464">
        <v>0</v>
      </c>
      <c r="AC24" s="464">
        <v>0</v>
      </c>
      <c r="AD24" s="464">
        <v>0</v>
      </c>
      <c r="AE24" s="464">
        <v>0</v>
      </c>
      <c r="AF24" s="464">
        <v>0</v>
      </c>
      <c r="AG24" s="464">
        <v>0</v>
      </c>
      <c r="AH24" s="464">
        <v>0</v>
      </c>
      <c r="AI24" s="464">
        <v>0</v>
      </c>
      <c r="AJ24" s="471">
        <v>0</v>
      </c>
      <c r="AK24" s="471">
        <v>0</v>
      </c>
      <c r="AL24" s="471">
        <v>0</v>
      </c>
      <c r="AM24" s="465">
        <v>0</v>
      </c>
      <c r="AN24" s="465">
        <v>0</v>
      </c>
      <c r="AO24" s="465">
        <v>0</v>
      </c>
      <c r="AP24" s="465">
        <v>0</v>
      </c>
      <c r="AQ24" s="465">
        <v>0</v>
      </c>
      <c r="AR24" s="465">
        <v>0</v>
      </c>
      <c r="AS24" s="145">
        <v>0</v>
      </c>
      <c r="AT24" s="145">
        <v>0</v>
      </c>
      <c r="AU24" s="145"/>
      <c r="AV24" s="145"/>
      <c r="AW24" s="145"/>
      <c r="AX24" s="145"/>
      <c r="AY24" s="145"/>
      <c r="AZ24" s="145"/>
      <c r="BA24" s="145"/>
      <c r="BB24" s="145"/>
      <c r="BC24" s="145"/>
      <c r="BD24" s="145"/>
      <c r="BE24" s="145"/>
      <c r="BF24" s="145"/>
      <c r="BG24" s="145"/>
      <c r="BH24" s="145"/>
      <c r="BI24" s="145"/>
    </row>
    <row r="25" spans="1:61" x14ac:dyDescent="0.3">
      <c r="A25" s="293"/>
      <c r="B25" s="466"/>
      <c r="C25" s="466"/>
      <c r="D25" s="466"/>
      <c r="E25" s="466"/>
      <c r="F25" s="466"/>
      <c r="G25" s="466"/>
      <c r="H25" s="466"/>
      <c r="I25" s="466"/>
      <c r="J25" s="466"/>
      <c r="K25" s="466"/>
      <c r="L25" s="472"/>
      <c r="M25" s="472"/>
      <c r="N25" s="472"/>
      <c r="O25" s="472"/>
      <c r="P25" s="472"/>
      <c r="Q25" s="472"/>
      <c r="R25" s="472"/>
      <c r="S25" s="472"/>
      <c r="T25" s="472"/>
      <c r="U25" s="472"/>
      <c r="V25" s="472"/>
      <c r="W25" s="472"/>
      <c r="X25" s="472"/>
      <c r="Y25" s="472"/>
      <c r="Z25" s="466"/>
      <c r="AA25" s="466"/>
      <c r="AB25" s="466"/>
      <c r="AC25" s="466"/>
      <c r="AD25" s="466"/>
      <c r="AE25" s="466"/>
      <c r="AF25" s="466"/>
      <c r="AG25" s="466"/>
      <c r="AH25" s="466"/>
      <c r="AI25" s="466"/>
      <c r="AJ25" s="472"/>
      <c r="AK25" s="472"/>
      <c r="AL25" s="472"/>
      <c r="AM25" s="468"/>
      <c r="AN25" s="468"/>
      <c r="AO25" s="468"/>
      <c r="AP25" s="468"/>
      <c r="AQ25" s="468"/>
      <c r="AR25" s="468"/>
      <c r="AS25" s="70"/>
      <c r="AT25" s="70"/>
      <c r="AU25" s="70"/>
      <c r="AV25" s="70"/>
      <c r="AW25" s="70"/>
      <c r="AX25" s="70"/>
      <c r="AY25" s="70"/>
      <c r="AZ25" s="70"/>
      <c r="BA25" s="70"/>
      <c r="BB25" s="70"/>
      <c r="BC25" s="70"/>
      <c r="BD25" s="70"/>
      <c r="BE25" s="70"/>
      <c r="BF25" s="70"/>
      <c r="BG25" s="70"/>
      <c r="BH25" s="70"/>
      <c r="BI25" s="70"/>
    </row>
    <row r="26" spans="1:61" x14ac:dyDescent="0.3">
      <c r="A26" s="293" t="s">
        <v>90</v>
      </c>
      <c r="B26" s="464">
        <v>0</v>
      </c>
      <c r="C26" s="464">
        <v>0</v>
      </c>
      <c r="D26" s="464">
        <v>0</v>
      </c>
      <c r="E26" s="464">
        <v>0</v>
      </c>
      <c r="F26" s="464">
        <v>0</v>
      </c>
      <c r="G26" s="464">
        <v>0</v>
      </c>
      <c r="H26" s="464">
        <v>0</v>
      </c>
      <c r="I26" s="464">
        <v>0</v>
      </c>
      <c r="J26" s="464">
        <v>0</v>
      </c>
      <c r="K26" s="464">
        <v>0</v>
      </c>
      <c r="L26" s="464">
        <v>0</v>
      </c>
      <c r="M26" s="464">
        <v>0</v>
      </c>
      <c r="N26" s="464">
        <v>0</v>
      </c>
      <c r="O26" s="464">
        <v>0</v>
      </c>
      <c r="P26" s="464">
        <v>0</v>
      </c>
      <c r="Q26" s="471">
        <v>0</v>
      </c>
      <c r="R26" s="471">
        <v>0</v>
      </c>
      <c r="S26" s="471">
        <v>0</v>
      </c>
      <c r="T26" s="471">
        <v>0</v>
      </c>
      <c r="U26" s="471">
        <v>0</v>
      </c>
      <c r="V26" s="471">
        <v>0</v>
      </c>
      <c r="W26" s="471">
        <v>0</v>
      </c>
      <c r="X26" s="471">
        <v>0</v>
      </c>
      <c r="Y26" s="471">
        <v>0</v>
      </c>
      <c r="Z26" s="464">
        <v>0</v>
      </c>
      <c r="AA26" s="464">
        <v>0</v>
      </c>
      <c r="AB26" s="464">
        <v>0</v>
      </c>
      <c r="AC26" s="464">
        <v>0</v>
      </c>
      <c r="AD26" s="464">
        <v>0</v>
      </c>
      <c r="AE26" s="464">
        <v>0</v>
      </c>
      <c r="AF26" s="464">
        <v>0</v>
      </c>
      <c r="AG26" s="464">
        <v>0</v>
      </c>
      <c r="AH26" s="464">
        <v>0</v>
      </c>
      <c r="AI26" s="464">
        <v>0</v>
      </c>
      <c r="AJ26" s="471">
        <v>0</v>
      </c>
      <c r="AK26" s="471">
        <v>0</v>
      </c>
      <c r="AL26" s="471">
        <v>0</v>
      </c>
      <c r="AM26" s="473">
        <v>0</v>
      </c>
      <c r="AN26" s="473">
        <v>0</v>
      </c>
      <c r="AO26" s="473">
        <v>0</v>
      </c>
      <c r="AP26" s="473">
        <v>0</v>
      </c>
      <c r="AQ26" s="473">
        <v>0</v>
      </c>
      <c r="AR26" s="473">
        <v>0</v>
      </c>
      <c r="AS26" s="458">
        <v>0</v>
      </c>
      <c r="AT26" s="458">
        <v>6166.66</v>
      </c>
      <c r="AU26" s="458"/>
      <c r="AV26" s="458"/>
      <c r="AW26" s="458"/>
      <c r="AX26" s="458"/>
      <c r="AY26" s="458"/>
      <c r="AZ26" s="458"/>
      <c r="BA26" s="458"/>
      <c r="BB26" s="458"/>
      <c r="BC26" s="458"/>
      <c r="BD26" s="458"/>
      <c r="BE26" s="458"/>
      <c r="BF26" s="458"/>
      <c r="BG26" s="458"/>
      <c r="BH26" s="458"/>
      <c r="BI26" s="458"/>
    </row>
    <row r="27" spans="1:61" x14ac:dyDescent="0.3">
      <c r="A27" s="293" t="s">
        <v>4</v>
      </c>
      <c r="B27" s="464">
        <v>0</v>
      </c>
      <c r="C27" s="464">
        <v>0</v>
      </c>
      <c r="D27" s="464">
        <v>0</v>
      </c>
      <c r="E27" s="464">
        <v>0</v>
      </c>
      <c r="F27" s="464">
        <v>0</v>
      </c>
      <c r="G27" s="464">
        <v>0</v>
      </c>
      <c r="H27" s="464">
        <v>0</v>
      </c>
      <c r="I27" s="464">
        <v>0</v>
      </c>
      <c r="J27" s="464">
        <v>0</v>
      </c>
      <c r="K27" s="464">
        <v>0</v>
      </c>
      <c r="L27" s="471">
        <v>0</v>
      </c>
      <c r="M27" s="471">
        <v>0</v>
      </c>
      <c r="N27" s="471">
        <v>0</v>
      </c>
      <c r="O27" s="471">
        <v>0</v>
      </c>
      <c r="P27" s="471">
        <v>0</v>
      </c>
      <c r="Q27" s="471">
        <v>0</v>
      </c>
      <c r="R27" s="471">
        <v>0</v>
      </c>
      <c r="S27" s="471">
        <v>0</v>
      </c>
      <c r="T27" s="471">
        <v>0</v>
      </c>
      <c r="U27" s="471">
        <v>0</v>
      </c>
      <c r="V27" s="471">
        <v>0</v>
      </c>
      <c r="W27" s="471">
        <v>0</v>
      </c>
      <c r="X27" s="471">
        <v>0</v>
      </c>
      <c r="Y27" s="471">
        <v>0</v>
      </c>
      <c r="Z27" s="464">
        <v>0</v>
      </c>
      <c r="AA27" s="464">
        <v>0</v>
      </c>
      <c r="AB27" s="464">
        <v>0</v>
      </c>
      <c r="AC27" s="464">
        <v>0</v>
      </c>
      <c r="AD27" s="464">
        <v>0</v>
      </c>
      <c r="AE27" s="464">
        <v>0</v>
      </c>
      <c r="AF27" s="464">
        <v>0</v>
      </c>
      <c r="AG27" s="464">
        <v>0</v>
      </c>
      <c r="AH27" s="464">
        <v>0</v>
      </c>
      <c r="AI27" s="464">
        <v>0</v>
      </c>
      <c r="AJ27" s="471">
        <v>0</v>
      </c>
      <c r="AK27" s="471">
        <v>0</v>
      </c>
      <c r="AL27" s="471">
        <v>0</v>
      </c>
      <c r="AM27" s="473">
        <v>0</v>
      </c>
      <c r="AN27" s="473">
        <v>0</v>
      </c>
      <c r="AO27" s="473">
        <v>0</v>
      </c>
      <c r="AP27" s="473">
        <v>0</v>
      </c>
      <c r="AQ27" s="473">
        <v>0</v>
      </c>
      <c r="AR27" s="473">
        <v>0</v>
      </c>
      <c r="AS27" s="458">
        <v>0</v>
      </c>
      <c r="AT27" s="458">
        <v>0</v>
      </c>
      <c r="AU27" s="458"/>
      <c r="AV27" s="458"/>
      <c r="AW27" s="458"/>
      <c r="AX27" s="458"/>
      <c r="AY27" s="458"/>
      <c r="AZ27" s="458"/>
      <c r="BA27" s="458"/>
      <c r="BB27" s="458"/>
      <c r="BC27" s="458"/>
      <c r="BD27" s="458"/>
      <c r="BE27" s="458"/>
      <c r="BF27" s="458"/>
      <c r="BG27" s="458"/>
      <c r="BH27" s="458"/>
      <c r="BI27" s="458"/>
    </row>
    <row r="28" spans="1:61" x14ac:dyDescent="0.3">
      <c r="A28" s="293" t="s">
        <v>155</v>
      </c>
      <c r="B28" s="464">
        <v>0</v>
      </c>
      <c r="C28" s="464">
        <v>0</v>
      </c>
      <c r="D28" s="464">
        <v>0</v>
      </c>
      <c r="E28" s="464">
        <v>0</v>
      </c>
      <c r="F28" s="464">
        <v>0</v>
      </c>
      <c r="G28" s="464">
        <v>0</v>
      </c>
      <c r="H28" s="464">
        <v>0</v>
      </c>
      <c r="I28" s="464">
        <v>0</v>
      </c>
      <c r="J28" s="464">
        <v>0</v>
      </c>
      <c r="K28" s="464">
        <v>0</v>
      </c>
      <c r="L28" s="464">
        <v>0</v>
      </c>
      <c r="M28" s="464">
        <v>156614.20000000001</v>
      </c>
      <c r="N28" s="464">
        <v>29899.55</v>
      </c>
      <c r="O28" s="464">
        <v>38681.759999999995</v>
      </c>
      <c r="P28" s="464">
        <v>34837.240000000005</v>
      </c>
      <c r="Q28" s="471">
        <v>28174.12</v>
      </c>
      <c r="R28" s="471">
        <v>30185.75</v>
      </c>
      <c r="S28" s="471">
        <v>40051.42</v>
      </c>
      <c r="T28" s="471">
        <v>42676.74</v>
      </c>
      <c r="U28" s="471">
        <v>44273.48</v>
      </c>
      <c r="V28" s="471">
        <v>52837.8</v>
      </c>
      <c r="W28" s="471">
        <v>52349.84</v>
      </c>
      <c r="X28" s="471">
        <v>51301.34</v>
      </c>
      <c r="Y28" s="471">
        <v>51785.93</v>
      </c>
      <c r="Z28" s="464">
        <v>55860.24</v>
      </c>
      <c r="AA28" s="464">
        <v>58191.99</v>
      </c>
      <c r="AB28" s="464">
        <v>48555.44</v>
      </c>
      <c r="AC28" s="464">
        <v>62293.369999999995</v>
      </c>
      <c r="AD28" s="464">
        <v>60186.41</v>
      </c>
      <c r="AE28" s="464">
        <v>54861.18</v>
      </c>
      <c r="AF28" s="464">
        <v>71537.959999999992</v>
      </c>
      <c r="AG28" s="464">
        <v>68166.66</v>
      </c>
      <c r="AH28" s="464">
        <v>76725.27</v>
      </c>
      <c r="AI28" s="464">
        <v>86133.27</v>
      </c>
      <c r="AJ28" s="471">
        <v>85136.74</v>
      </c>
      <c r="AK28" s="471">
        <v>90160.17</v>
      </c>
      <c r="AL28" s="471">
        <v>97422.95</v>
      </c>
      <c r="AM28" s="473">
        <v>88193.26</v>
      </c>
      <c r="AN28" s="473">
        <v>90619.73000000001</v>
      </c>
      <c r="AO28" s="473">
        <v>96502.040000000008</v>
      </c>
      <c r="AP28" s="473">
        <v>98423.63</v>
      </c>
      <c r="AQ28" s="473">
        <v>106644.23</v>
      </c>
      <c r="AR28" s="473">
        <v>117926.56</v>
      </c>
      <c r="AS28" s="458">
        <v>112741.17000000001</v>
      </c>
      <c r="AT28" s="458">
        <v>101485.34000000001</v>
      </c>
      <c r="AU28" s="458"/>
      <c r="AV28" s="458"/>
      <c r="AW28" s="458"/>
      <c r="AX28" s="458"/>
      <c r="AY28" s="458"/>
      <c r="AZ28" s="458"/>
      <c r="BA28" s="458"/>
      <c r="BB28" s="458"/>
      <c r="BC28" s="458"/>
      <c r="BD28" s="458"/>
      <c r="BE28" s="458"/>
      <c r="BF28" s="458"/>
      <c r="BG28" s="458"/>
      <c r="BH28" s="458"/>
      <c r="BI28" s="458"/>
    </row>
    <row r="29" spans="1:61" x14ac:dyDescent="0.3">
      <c r="A29" s="293" t="s">
        <v>293</v>
      </c>
      <c r="B29" s="464">
        <v>0</v>
      </c>
      <c r="C29" s="464">
        <v>0</v>
      </c>
      <c r="D29" s="464">
        <v>0</v>
      </c>
      <c r="E29" s="464">
        <v>0</v>
      </c>
      <c r="F29" s="464">
        <v>0</v>
      </c>
      <c r="G29" s="464">
        <v>0</v>
      </c>
      <c r="H29" s="464">
        <v>0</v>
      </c>
      <c r="I29" s="464">
        <v>0</v>
      </c>
      <c r="J29" s="464">
        <v>0</v>
      </c>
      <c r="K29" s="464">
        <v>0</v>
      </c>
      <c r="L29" s="471">
        <v>0</v>
      </c>
      <c r="M29" s="471">
        <v>0</v>
      </c>
      <c r="N29" s="471">
        <v>0</v>
      </c>
      <c r="O29" s="471">
        <v>0</v>
      </c>
      <c r="P29" s="471">
        <v>0</v>
      </c>
      <c r="Q29" s="471">
        <v>0</v>
      </c>
      <c r="R29" s="471">
        <v>0</v>
      </c>
      <c r="S29" s="471">
        <v>0</v>
      </c>
      <c r="T29" s="471">
        <v>0</v>
      </c>
      <c r="U29" s="471">
        <v>0</v>
      </c>
      <c r="V29" s="471">
        <v>0</v>
      </c>
      <c r="W29" s="471">
        <v>0</v>
      </c>
      <c r="X29" s="471">
        <v>0</v>
      </c>
      <c r="Y29" s="471">
        <v>0</v>
      </c>
      <c r="Z29" s="464">
        <v>0</v>
      </c>
      <c r="AA29" s="464">
        <v>0</v>
      </c>
      <c r="AB29" s="464">
        <v>0</v>
      </c>
      <c r="AC29" s="464">
        <v>0</v>
      </c>
      <c r="AD29" s="464">
        <v>0</v>
      </c>
      <c r="AE29" s="464">
        <v>0</v>
      </c>
      <c r="AF29" s="464">
        <v>0</v>
      </c>
      <c r="AG29" s="464">
        <v>0</v>
      </c>
      <c r="AH29" s="464">
        <v>0</v>
      </c>
      <c r="AI29" s="464">
        <v>0</v>
      </c>
      <c r="AJ29" s="471">
        <v>0</v>
      </c>
      <c r="AK29" s="471">
        <v>0</v>
      </c>
      <c r="AL29" s="471">
        <v>0</v>
      </c>
      <c r="AM29" s="473">
        <v>0</v>
      </c>
      <c r="AN29" s="473">
        <v>0</v>
      </c>
      <c r="AO29" s="473">
        <v>0</v>
      </c>
      <c r="AP29" s="473">
        <v>0</v>
      </c>
      <c r="AQ29" s="473">
        <v>0</v>
      </c>
      <c r="AR29" s="473">
        <v>0</v>
      </c>
      <c r="AS29" s="458">
        <v>0</v>
      </c>
      <c r="AT29" s="458">
        <v>0</v>
      </c>
      <c r="AU29" s="458"/>
      <c r="AV29" s="458"/>
      <c r="AW29" s="458"/>
      <c r="AX29" s="458"/>
      <c r="AY29" s="458"/>
      <c r="AZ29" s="458"/>
      <c r="BA29" s="458"/>
      <c r="BB29" s="458"/>
      <c r="BC29" s="458"/>
      <c r="BD29" s="458"/>
      <c r="BE29" s="458"/>
      <c r="BF29" s="458"/>
      <c r="BG29" s="458"/>
      <c r="BH29" s="458"/>
      <c r="BI29" s="458"/>
    </row>
    <row r="30" spans="1:61" x14ac:dyDescent="0.3">
      <c r="A30" s="293" t="s">
        <v>476</v>
      </c>
      <c r="B30" s="464">
        <v>0</v>
      </c>
      <c r="C30" s="464">
        <v>0</v>
      </c>
      <c r="D30" s="464">
        <v>0</v>
      </c>
      <c r="E30" s="464">
        <v>0</v>
      </c>
      <c r="F30" s="464">
        <v>0</v>
      </c>
      <c r="G30" s="464">
        <v>0</v>
      </c>
      <c r="H30" s="464">
        <v>0</v>
      </c>
      <c r="I30" s="464">
        <v>0</v>
      </c>
      <c r="J30" s="464">
        <v>0</v>
      </c>
      <c r="K30" s="464">
        <v>0</v>
      </c>
      <c r="L30" s="471">
        <v>0</v>
      </c>
      <c r="M30" s="471">
        <v>0</v>
      </c>
      <c r="N30" s="471">
        <v>0</v>
      </c>
      <c r="O30" s="471">
        <v>0</v>
      </c>
      <c r="P30" s="471">
        <v>0</v>
      </c>
      <c r="Q30" s="471">
        <v>0</v>
      </c>
      <c r="R30" s="471">
        <v>0</v>
      </c>
      <c r="S30" s="471">
        <v>0</v>
      </c>
      <c r="T30" s="471">
        <v>0</v>
      </c>
      <c r="U30" s="471">
        <v>0</v>
      </c>
      <c r="V30" s="471">
        <v>0</v>
      </c>
      <c r="W30" s="471">
        <v>0</v>
      </c>
      <c r="X30" s="471">
        <v>0</v>
      </c>
      <c r="Y30" s="471">
        <v>0</v>
      </c>
      <c r="Z30" s="464">
        <v>0</v>
      </c>
      <c r="AA30" s="464">
        <v>0</v>
      </c>
      <c r="AB30" s="464">
        <v>0</v>
      </c>
      <c r="AC30" s="464">
        <v>0</v>
      </c>
      <c r="AD30" s="464">
        <v>0</v>
      </c>
      <c r="AE30" s="464">
        <v>0</v>
      </c>
      <c r="AF30" s="464">
        <v>0</v>
      </c>
      <c r="AG30" s="464">
        <v>0</v>
      </c>
      <c r="AH30" s="464">
        <v>0</v>
      </c>
      <c r="AI30" s="464">
        <v>0</v>
      </c>
      <c r="AJ30" s="471">
        <v>0</v>
      </c>
      <c r="AK30" s="471">
        <v>0</v>
      </c>
      <c r="AL30" s="471">
        <v>0</v>
      </c>
      <c r="AM30" s="473">
        <v>0</v>
      </c>
      <c r="AN30" s="473">
        <v>0</v>
      </c>
      <c r="AO30" s="473">
        <v>0</v>
      </c>
      <c r="AP30" s="473">
        <v>0</v>
      </c>
      <c r="AQ30" s="473">
        <v>0</v>
      </c>
      <c r="AR30" s="473">
        <v>0</v>
      </c>
      <c r="AS30" s="458">
        <v>0</v>
      </c>
      <c r="AT30" s="458">
        <v>0</v>
      </c>
      <c r="AU30" s="458"/>
      <c r="AV30" s="458"/>
      <c r="AW30" s="458"/>
      <c r="AX30" s="458"/>
      <c r="AY30" s="458"/>
      <c r="AZ30" s="458"/>
      <c r="BA30" s="458"/>
      <c r="BB30" s="458"/>
      <c r="BC30" s="458"/>
      <c r="BD30" s="458"/>
      <c r="BE30" s="458"/>
      <c r="BF30" s="458"/>
      <c r="BG30" s="458"/>
      <c r="BH30" s="458"/>
      <c r="BI30" s="458"/>
    </row>
    <row r="31" spans="1:61" x14ac:dyDescent="0.3">
      <c r="A31" s="293" t="s">
        <v>452</v>
      </c>
      <c r="B31" s="464">
        <v>12519.83</v>
      </c>
      <c r="C31" s="464">
        <v>12499.39</v>
      </c>
      <c r="D31" s="464">
        <v>16525.22</v>
      </c>
      <c r="E31" s="464">
        <v>13199.07</v>
      </c>
      <c r="F31" s="464">
        <v>13473.13</v>
      </c>
      <c r="G31" s="464">
        <v>13055.04</v>
      </c>
      <c r="H31" s="464">
        <v>14829</v>
      </c>
      <c r="I31" s="464">
        <v>18650.48</v>
      </c>
      <c r="J31" s="464">
        <v>21443.82</v>
      </c>
      <c r="K31" s="464">
        <v>20354.769999999997</v>
      </c>
      <c r="L31" s="464">
        <v>21334.21</v>
      </c>
      <c r="M31" s="464">
        <v>16363.880000000001</v>
      </c>
      <c r="N31" s="464">
        <v>20031.61</v>
      </c>
      <c r="O31" s="464">
        <v>20008.310000000001</v>
      </c>
      <c r="P31" s="464">
        <v>23335.360000000001</v>
      </c>
      <c r="Q31" s="471">
        <v>19777.29</v>
      </c>
      <c r="R31" s="471">
        <v>18219.22</v>
      </c>
      <c r="S31" s="471">
        <v>19886.64</v>
      </c>
      <c r="T31" s="471">
        <v>20913.48</v>
      </c>
      <c r="U31" s="471">
        <v>20595.420000000002</v>
      </c>
      <c r="V31" s="471">
        <v>20113.310000000001</v>
      </c>
      <c r="W31" s="471">
        <v>27252.159999999996</v>
      </c>
      <c r="X31" s="471">
        <v>25464.639999999999</v>
      </c>
      <c r="Y31" s="471">
        <v>17814.330000000002</v>
      </c>
      <c r="Z31" s="464">
        <v>27334.589999999997</v>
      </c>
      <c r="AA31" s="464">
        <v>23382.82</v>
      </c>
      <c r="AB31" s="464">
        <v>27332.959999999999</v>
      </c>
      <c r="AC31" s="464">
        <v>30010.569999999996</v>
      </c>
      <c r="AD31" s="464">
        <v>28952.499999999996</v>
      </c>
      <c r="AE31" s="464">
        <v>34532.879999999997</v>
      </c>
      <c r="AF31" s="464">
        <v>30181.79</v>
      </c>
      <c r="AG31" s="464">
        <v>33648.400000000001</v>
      </c>
      <c r="AH31" s="464">
        <v>33020.609999999993</v>
      </c>
      <c r="AI31" s="464">
        <v>34831.97</v>
      </c>
      <c r="AJ31" s="471">
        <v>37879.83</v>
      </c>
      <c r="AK31" s="471">
        <v>33895.08</v>
      </c>
      <c r="AL31" s="471">
        <v>41032.980000000003</v>
      </c>
      <c r="AM31" s="473">
        <v>40720.46</v>
      </c>
      <c r="AN31" s="473">
        <v>42957.119999999995</v>
      </c>
      <c r="AO31" s="473">
        <v>46383.72</v>
      </c>
      <c r="AP31" s="473">
        <v>52829.749999999993</v>
      </c>
      <c r="AQ31" s="473">
        <v>44404.639999999999</v>
      </c>
      <c r="AR31" s="473">
        <v>50122.39</v>
      </c>
      <c r="AS31" s="458">
        <v>48213.509999999995</v>
      </c>
      <c r="AT31" s="458">
        <v>42647.409999999996</v>
      </c>
      <c r="AU31" s="458"/>
      <c r="AV31" s="458"/>
      <c r="AW31" s="458"/>
      <c r="AX31" s="458"/>
      <c r="AY31" s="458"/>
      <c r="AZ31" s="458"/>
      <c r="BA31" s="458"/>
      <c r="BB31" s="458"/>
      <c r="BC31" s="458"/>
      <c r="BD31" s="458"/>
      <c r="BE31" s="458"/>
      <c r="BF31" s="458"/>
      <c r="BG31" s="458"/>
      <c r="BH31" s="458"/>
      <c r="BI31" s="458"/>
    </row>
    <row r="32" spans="1:61" x14ac:dyDescent="0.3">
      <c r="A32" s="293"/>
      <c r="B32" s="466"/>
      <c r="C32" s="466"/>
      <c r="D32" s="466"/>
      <c r="E32" s="466"/>
      <c r="F32" s="466"/>
      <c r="G32" s="466"/>
      <c r="H32" s="466"/>
      <c r="I32" s="466"/>
      <c r="J32" s="466"/>
      <c r="K32" s="466"/>
      <c r="L32" s="466"/>
      <c r="M32" s="466"/>
      <c r="N32" s="472"/>
      <c r="O32" s="472"/>
      <c r="P32" s="472"/>
      <c r="Q32" s="472"/>
      <c r="R32" s="472"/>
      <c r="S32" s="472"/>
      <c r="T32" s="472"/>
      <c r="U32" s="472"/>
      <c r="V32" s="472"/>
      <c r="W32" s="472"/>
      <c r="X32" s="472"/>
      <c r="Y32" s="472"/>
      <c r="Z32" s="466"/>
      <c r="AA32" s="466"/>
      <c r="AB32" s="466"/>
      <c r="AC32" s="466"/>
      <c r="AD32" s="466"/>
      <c r="AE32" s="466"/>
      <c r="AF32" s="466"/>
      <c r="AG32" s="466"/>
      <c r="AH32" s="466"/>
      <c r="AI32" s="466"/>
      <c r="AJ32" s="466"/>
      <c r="AK32" s="466"/>
      <c r="AL32" s="472"/>
      <c r="AM32" s="470"/>
      <c r="AN32" s="470"/>
      <c r="AO32" s="470"/>
      <c r="AP32" s="470"/>
      <c r="AQ32" s="470"/>
      <c r="AR32" s="470"/>
      <c r="AS32" s="457"/>
      <c r="AT32" s="457"/>
      <c r="AU32" s="457"/>
      <c r="AV32" s="457"/>
      <c r="AW32" s="457"/>
      <c r="AX32" s="457"/>
      <c r="AY32" s="457"/>
      <c r="AZ32" s="457"/>
      <c r="BA32" s="457"/>
      <c r="BB32" s="457"/>
      <c r="BC32" s="457"/>
      <c r="BD32" s="457"/>
      <c r="BE32" s="457"/>
      <c r="BF32" s="457"/>
      <c r="BG32" s="457"/>
      <c r="BH32" s="457"/>
      <c r="BI32" s="457"/>
    </row>
    <row r="33" spans="1:61" x14ac:dyDescent="0.3">
      <c r="A33" s="293" t="s">
        <v>11</v>
      </c>
      <c r="B33" s="464">
        <v>28311.35</v>
      </c>
      <c r="C33" s="464">
        <v>1941.23</v>
      </c>
      <c r="D33" s="464">
        <v>29788.17</v>
      </c>
      <c r="E33" s="464">
        <v>-16006.81</v>
      </c>
      <c r="F33" s="464">
        <v>0</v>
      </c>
      <c r="G33" s="464">
        <v>960</v>
      </c>
      <c r="H33" s="464">
        <v>0</v>
      </c>
      <c r="I33" s="464">
        <v>12812.5</v>
      </c>
      <c r="J33" s="464">
        <v>18890.009999999998</v>
      </c>
      <c r="K33" s="464">
        <v>14627.5</v>
      </c>
      <c r="L33" s="464">
        <v>18340.009999999998</v>
      </c>
      <c r="M33" s="464">
        <v>29562.51</v>
      </c>
      <c r="N33" s="464">
        <v>70416.53</v>
      </c>
      <c r="O33" s="464">
        <v>111783.35</v>
      </c>
      <c r="P33" s="464">
        <v>83068.320000000007</v>
      </c>
      <c r="Q33" s="471">
        <v>80832.5</v>
      </c>
      <c r="R33" s="471">
        <v>76280.429999999993</v>
      </c>
      <c r="S33" s="471">
        <v>86611.53</v>
      </c>
      <c r="T33" s="471">
        <v>83660.72</v>
      </c>
      <c r="U33" s="471">
        <v>86933.36</v>
      </c>
      <c r="V33" s="471">
        <v>64919.25</v>
      </c>
      <c r="W33" s="471">
        <v>77843.03</v>
      </c>
      <c r="X33" s="471">
        <v>104826.46</v>
      </c>
      <c r="Y33" s="471">
        <v>76742.509999999995</v>
      </c>
      <c r="Z33" s="464">
        <v>91375.61</v>
      </c>
      <c r="AA33" s="464">
        <v>77439.8</v>
      </c>
      <c r="AB33" s="464">
        <v>83959.15</v>
      </c>
      <c r="AC33" s="464">
        <v>115050.64</v>
      </c>
      <c r="AD33" s="464">
        <v>84685.260000000009</v>
      </c>
      <c r="AE33" s="464">
        <v>97980</v>
      </c>
      <c r="AF33" s="464">
        <v>110408.87</v>
      </c>
      <c r="AG33" s="464">
        <v>112865.20999999999</v>
      </c>
      <c r="AH33" s="464">
        <v>106726.71</v>
      </c>
      <c r="AI33" s="464">
        <v>110194.53</v>
      </c>
      <c r="AJ33" s="471">
        <v>88425.84</v>
      </c>
      <c r="AK33" s="471">
        <v>94353.71</v>
      </c>
      <c r="AL33" s="471">
        <v>110731.3</v>
      </c>
      <c r="AM33" s="473">
        <v>121081</v>
      </c>
      <c r="AN33" s="473">
        <v>120953.24</v>
      </c>
      <c r="AO33" s="473">
        <v>150589.12</v>
      </c>
      <c r="AP33" s="473">
        <v>139043.69</v>
      </c>
      <c r="AQ33" s="473">
        <v>157680.41</v>
      </c>
      <c r="AR33" s="473">
        <v>166708.62</v>
      </c>
      <c r="AS33" s="458">
        <v>178223.55000000002</v>
      </c>
      <c r="AT33" s="458">
        <v>162570.51999999999</v>
      </c>
      <c r="AU33" s="458"/>
      <c r="AV33" s="458"/>
      <c r="AW33" s="458"/>
      <c r="AX33" s="458"/>
      <c r="AY33" s="458"/>
      <c r="AZ33" s="458"/>
      <c r="BA33" s="458"/>
      <c r="BB33" s="458"/>
      <c r="BC33" s="458"/>
      <c r="BD33" s="458"/>
      <c r="BE33" s="458"/>
      <c r="BF33" s="458"/>
      <c r="BG33" s="458"/>
      <c r="BH33" s="458"/>
      <c r="BI33" s="458"/>
    </row>
    <row r="34" spans="1:61" x14ac:dyDescent="0.3">
      <c r="A34" s="293" t="s">
        <v>363</v>
      </c>
      <c r="B34" s="464">
        <v>28269.129999999997</v>
      </c>
      <c r="C34" s="464">
        <v>8719.69</v>
      </c>
      <c r="D34" s="464">
        <v>9363.02</v>
      </c>
      <c r="E34" s="464">
        <v>8064.25</v>
      </c>
      <c r="F34" s="464">
        <v>17192.02</v>
      </c>
      <c r="G34" s="464">
        <v>25394.539999999997</v>
      </c>
      <c r="H34" s="464">
        <v>13536.21</v>
      </c>
      <c r="I34" s="464">
        <v>17978.510000000002</v>
      </c>
      <c r="J34" s="464">
        <v>19475.900000000001</v>
      </c>
      <c r="K34" s="464">
        <v>24166.45</v>
      </c>
      <c r="L34" s="471">
        <v>25259.84</v>
      </c>
      <c r="M34" s="471">
        <v>22815.33</v>
      </c>
      <c r="N34" s="471">
        <v>137835.16999999998</v>
      </c>
      <c r="O34" s="471">
        <v>150759.10999999999</v>
      </c>
      <c r="P34" s="471">
        <v>129012.64</v>
      </c>
      <c r="Q34" s="471">
        <v>135930.39000000001</v>
      </c>
      <c r="R34" s="471">
        <v>192310.05</v>
      </c>
      <c r="S34" s="471">
        <v>214629.78999999998</v>
      </c>
      <c r="T34" s="471">
        <v>173045.11</v>
      </c>
      <c r="U34" s="471">
        <v>178142.46000000002</v>
      </c>
      <c r="V34" s="471">
        <v>244711.84</v>
      </c>
      <c r="W34" s="471">
        <v>193819.97999999998</v>
      </c>
      <c r="X34" s="471">
        <v>232318.01</v>
      </c>
      <c r="Y34" s="471">
        <v>295240.34000000003</v>
      </c>
      <c r="Z34" s="464">
        <v>219510.53</v>
      </c>
      <c r="AA34" s="464">
        <v>181018.63</v>
      </c>
      <c r="AB34" s="464">
        <v>220489.87</v>
      </c>
      <c r="AC34" s="464">
        <v>157314.74</v>
      </c>
      <c r="AD34" s="464">
        <v>202457.52</v>
      </c>
      <c r="AE34" s="464">
        <v>284299.03999999998</v>
      </c>
      <c r="AF34" s="464">
        <v>193978.21000000002</v>
      </c>
      <c r="AG34" s="464">
        <v>234930.08</v>
      </c>
      <c r="AH34" s="464">
        <v>147824.77999999997</v>
      </c>
      <c r="AI34" s="464">
        <v>127439.93</v>
      </c>
      <c r="AJ34" s="471">
        <v>131643.89000000001</v>
      </c>
      <c r="AK34" s="471">
        <v>164665.76999999999</v>
      </c>
      <c r="AL34" s="471">
        <v>167184.59</v>
      </c>
      <c r="AM34" s="473">
        <v>163992.89000000001</v>
      </c>
      <c r="AN34" s="473">
        <v>166883.94</v>
      </c>
      <c r="AO34" s="473">
        <v>231985.03000000003</v>
      </c>
      <c r="AP34" s="473">
        <v>169689.08</v>
      </c>
      <c r="AQ34" s="473">
        <v>204644.76</v>
      </c>
      <c r="AR34" s="473">
        <v>234889.91999999998</v>
      </c>
      <c r="AS34" s="458">
        <v>193442.06999999998</v>
      </c>
      <c r="AT34" s="458">
        <v>201795.87</v>
      </c>
      <c r="AU34" s="458"/>
      <c r="AV34" s="458"/>
      <c r="AW34" s="458"/>
      <c r="AX34" s="458"/>
      <c r="AY34" s="458"/>
      <c r="AZ34" s="458"/>
      <c r="BA34" s="458"/>
      <c r="BB34" s="458"/>
      <c r="BC34" s="458"/>
      <c r="BD34" s="458"/>
      <c r="BE34" s="458"/>
      <c r="BF34" s="458"/>
      <c r="BG34" s="458"/>
      <c r="BH34" s="458"/>
      <c r="BI34" s="458"/>
    </row>
    <row r="35" spans="1:61" x14ac:dyDescent="0.3">
      <c r="A35" s="293" t="s">
        <v>364</v>
      </c>
      <c r="B35" s="464">
        <v>2908.06</v>
      </c>
      <c r="C35" s="464">
        <v>652.39</v>
      </c>
      <c r="D35" s="464">
        <v>527.38</v>
      </c>
      <c r="E35" s="464">
        <v>863.7</v>
      </c>
      <c r="F35" s="464">
        <v>1844.47</v>
      </c>
      <c r="G35" s="464">
        <v>6804.9</v>
      </c>
      <c r="H35" s="464">
        <v>8004.4</v>
      </c>
      <c r="I35" s="464">
        <v>16496.84</v>
      </c>
      <c r="J35" s="464">
        <v>3719.35</v>
      </c>
      <c r="K35" s="464">
        <v>5671.47</v>
      </c>
      <c r="L35" s="464">
        <v>5681.65</v>
      </c>
      <c r="M35" s="464">
        <v>18377.73</v>
      </c>
      <c r="N35" s="464">
        <v>34596.51</v>
      </c>
      <c r="O35" s="464">
        <v>49290.92</v>
      </c>
      <c r="P35" s="464">
        <v>37673.089999999997</v>
      </c>
      <c r="Q35" s="471">
        <v>36848.33</v>
      </c>
      <c r="R35" s="471">
        <v>37704.97</v>
      </c>
      <c r="S35" s="471">
        <v>52753.990000000005</v>
      </c>
      <c r="T35" s="471">
        <v>63742.94</v>
      </c>
      <c r="U35" s="471">
        <v>47024.17</v>
      </c>
      <c r="V35" s="471">
        <v>47494.239999999998</v>
      </c>
      <c r="W35" s="471">
        <v>59668.28</v>
      </c>
      <c r="X35" s="471">
        <v>59908.959999999999</v>
      </c>
      <c r="Y35" s="471">
        <v>43047.490000000005</v>
      </c>
      <c r="Z35" s="464">
        <v>46131.229999999996</v>
      </c>
      <c r="AA35" s="464">
        <v>53839.040000000001</v>
      </c>
      <c r="AB35" s="464">
        <v>32251.49</v>
      </c>
      <c r="AC35" s="464">
        <v>45695</v>
      </c>
      <c r="AD35" s="464">
        <v>65262.66</v>
      </c>
      <c r="AE35" s="464">
        <v>66888.38</v>
      </c>
      <c r="AF35" s="464">
        <v>72871.92</v>
      </c>
      <c r="AG35" s="464">
        <v>92587.89</v>
      </c>
      <c r="AH35" s="464">
        <v>88302.12</v>
      </c>
      <c r="AI35" s="464">
        <v>109753.53</v>
      </c>
      <c r="AJ35" s="471">
        <v>94990.04</v>
      </c>
      <c r="AK35" s="471">
        <v>98709.200000000012</v>
      </c>
      <c r="AL35" s="471">
        <v>116269.68</v>
      </c>
      <c r="AM35" s="473">
        <v>136365.65</v>
      </c>
      <c r="AN35" s="473">
        <v>136315.10999999999</v>
      </c>
      <c r="AO35" s="473">
        <v>117439.81999999999</v>
      </c>
      <c r="AP35" s="473">
        <v>111437.34999999999</v>
      </c>
      <c r="AQ35" s="473">
        <v>134693.31</v>
      </c>
      <c r="AR35" s="473">
        <v>162598.66999999998</v>
      </c>
      <c r="AS35" s="458">
        <v>207283.83000000002</v>
      </c>
      <c r="AT35" s="458">
        <v>118309.67</v>
      </c>
      <c r="AU35" s="458"/>
      <c r="AV35" s="458"/>
      <c r="AW35" s="458"/>
      <c r="AX35" s="458"/>
      <c r="AY35" s="458"/>
      <c r="AZ35" s="458"/>
      <c r="BA35" s="458"/>
      <c r="BB35" s="458"/>
      <c r="BC35" s="458"/>
      <c r="BD35" s="458"/>
      <c r="BE35" s="458"/>
      <c r="BF35" s="458"/>
      <c r="BG35" s="458"/>
      <c r="BH35" s="458"/>
      <c r="BI35" s="458"/>
    </row>
    <row r="36" spans="1:61" x14ac:dyDescent="0.3">
      <c r="A36" s="293" t="s">
        <v>365</v>
      </c>
      <c r="B36" s="464">
        <v>153656.59999999998</v>
      </c>
      <c r="C36" s="464">
        <v>131797.79999999999</v>
      </c>
      <c r="D36" s="464">
        <v>161647.51</v>
      </c>
      <c r="E36" s="464">
        <v>165026.97</v>
      </c>
      <c r="F36" s="464">
        <v>238301.45</v>
      </c>
      <c r="G36" s="464">
        <v>185146.72</v>
      </c>
      <c r="H36" s="464">
        <v>222772.38</v>
      </c>
      <c r="I36" s="464">
        <v>231072.61</v>
      </c>
      <c r="J36" s="464">
        <v>233959.09000000003</v>
      </c>
      <c r="K36" s="464">
        <v>253506.3</v>
      </c>
      <c r="L36" s="464">
        <v>283111.53999999998</v>
      </c>
      <c r="M36" s="464">
        <v>81911.570000000007</v>
      </c>
      <c r="N36" s="464">
        <v>68703.530000000013</v>
      </c>
      <c r="O36" s="464">
        <v>75509.299999999988</v>
      </c>
      <c r="P36" s="464">
        <v>74314.03</v>
      </c>
      <c r="Q36" s="471">
        <v>87144.75</v>
      </c>
      <c r="R36" s="471">
        <v>45372.679999999986</v>
      </c>
      <c r="S36" s="471">
        <v>108033.30000000003</v>
      </c>
      <c r="T36" s="471">
        <v>97243.01999999999</v>
      </c>
      <c r="U36" s="471">
        <v>94252.500000000015</v>
      </c>
      <c r="V36" s="471">
        <v>121206.94000000005</v>
      </c>
      <c r="W36" s="471">
        <v>137881.71000000002</v>
      </c>
      <c r="X36" s="471">
        <v>101053.50000000003</v>
      </c>
      <c r="Y36" s="471">
        <v>48248.41</v>
      </c>
      <c r="Z36" s="464">
        <v>79951.88</v>
      </c>
      <c r="AA36" s="464">
        <v>83537.500000000015</v>
      </c>
      <c r="AB36" s="464">
        <v>72250.3</v>
      </c>
      <c r="AC36" s="464">
        <v>117481.01000000001</v>
      </c>
      <c r="AD36" s="464">
        <v>115498.41999999997</v>
      </c>
      <c r="AE36" s="464">
        <v>112694.69</v>
      </c>
      <c r="AF36" s="464">
        <v>101876.68</v>
      </c>
      <c r="AG36" s="464">
        <v>114763.67</v>
      </c>
      <c r="AH36" s="464">
        <v>184236.26000000004</v>
      </c>
      <c r="AI36" s="464">
        <v>133336.11000000002</v>
      </c>
      <c r="AJ36" s="471">
        <v>92979.829999999987</v>
      </c>
      <c r="AK36" s="471">
        <v>317425.83</v>
      </c>
      <c r="AL36" s="471">
        <v>184022.05</v>
      </c>
      <c r="AM36" s="473">
        <v>168539.91000000003</v>
      </c>
      <c r="AN36" s="473">
        <v>130089.40000000001</v>
      </c>
      <c r="AO36" s="473">
        <v>178554.31999999998</v>
      </c>
      <c r="AP36" s="473">
        <v>176761.03</v>
      </c>
      <c r="AQ36" s="473">
        <v>201567.06000000006</v>
      </c>
      <c r="AR36" s="473">
        <v>152530.23000000001</v>
      </c>
      <c r="AS36" s="458">
        <v>210230.33</v>
      </c>
      <c r="AT36" s="458">
        <v>202761.24999999997</v>
      </c>
      <c r="AU36" s="458"/>
      <c r="AV36" s="458"/>
      <c r="AW36" s="458"/>
      <c r="AX36" s="458"/>
      <c r="AY36" s="458"/>
      <c r="AZ36" s="458"/>
      <c r="BA36" s="458"/>
      <c r="BB36" s="458"/>
      <c r="BC36" s="458"/>
      <c r="BD36" s="458"/>
      <c r="BE36" s="458"/>
      <c r="BF36" s="458"/>
      <c r="BG36" s="458"/>
      <c r="BH36" s="458"/>
      <c r="BI36" s="458"/>
    </row>
    <row r="37" spans="1:61" x14ac:dyDescent="0.3">
      <c r="A37" s="293" t="s">
        <v>366</v>
      </c>
      <c r="B37" s="464">
        <v>3708.7799999999997</v>
      </c>
      <c r="C37" s="464">
        <v>6156.63</v>
      </c>
      <c r="D37" s="464">
        <v>4395.42</v>
      </c>
      <c r="E37" s="464">
        <v>5958.09</v>
      </c>
      <c r="F37" s="464">
        <v>2553.7200000000003</v>
      </c>
      <c r="G37" s="464">
        <v>2713.16</v>
      </c>
      <c r="H37" s="464">
        <v>-12113.04</v>
      </c>
      <c r="I37" s="464">
        <v>-12230.960000000001</v>
      </c>
      <c r="J37" s="464">
        <v>5897.0599999999995</v>
      </c>
      <c r="K37" s="464">
        <v>6972.7400000000016</v>
      </c>
      <c r="L37" s="464">
        <v>-162848.15</v>
      </c>
      <c r="M37" s="464">
        <v>178374.28</v>
      </c>
      <c r="N37" s="464">
        <v>-8937.84</v>
      </c>
      <c r="O37" s="464">
        <v>4691.01</v>
      </c>
      <c r="P37" s="464">
        <v>20631.07</v>
      </c>
      <c r="Q37" s="464">
        <v>13363.24</v>
      </c>
      <c r="R37" s="464">
        <v>890.57000000000016</v>
      </c>
      <c r="S37" s="464">
        <v>-3272.3799999999997</v>
      </c>
      <c r="T37" s="464">
        <v>9171.17</v>
      </c>
      <c r="U37" s="464">
        <v>23083.190000000002</v>
      </c>
      <c r="V37" s="464">
        <v>22092.760000000002</v>
      </c>
      <c r="W37" s="464">
        <v>-24182.66</v>
      </c>
      <c r="X37" s="464">
        <v>43339.44</v>
      </c>
      <c r="Y37" s="464">
        <v>754526.54</v>
      </c>
      <c r="Z37" s="464">
        <v>17706.78</v>
      </c>
      <c r="AA37" s="464">
        <v>67248.7</v>
      </c>
      <c r="AB37" s="464">
        <v>-10482.360000000002</v>
      </c>
      <c r="AC37" s="464">
        <v>39755.869999999995</v>
      </c>
      <c r="AD37" s="464">
        <v>11841.429999999998</v>
      </c>
      <c r="AE37" s="464">
        <v>31350.46</v>
      </c>
      <c r="AF37" s="464">
        <v>44436.89</v>
      </c>
      <c r="AG37" s="464">
        <v>-87658.559999999998</v>
      </c>
      <c r="AH37" s="464">
        <v>50846.79</v>
      </c>
      <c r="AI37" s="464">
        <v>-18115.75</v>
      </c>
      <c r="AJ37" s="464">
        <v>40055.35</v>
      </c>
      <c r="AK37" s="464">
        <v>392950.67</v>
      </c>
      <c r="AL37" s="464">
        <v>-119733.43</v>
      </c>
      <c r="AM37" s="474">
        <v>67861.56</v>
      </c>
      <c r="AN37" s="474">
        <v>51814.66</v>
      </c>
      <c r="AO37" s="474">
        <v>92541.86</v>
      </c>
      <c r="AP37" s="474">
        <v>83228.5</v>
      </c>
      <c r="AQ37" s="474">
        <v>-68782.200000000012</v>
      </c>
      <c r="AR37" s="474">
        <v>42849.41</v>
      </c>
      <c r="AS37" s="485">
        <v>8532.9599999999991</v>
      </c>
      <c r="AT37" s="485">
        <v>11761.490000000002</v>
      </c>
      <c r="AU37" s="485"/>
      <c r="AV37" s="485"/>
      <c r="AW37" s="485"/>
      <c r="AX37" s="485"/>
      <c r="AY37" s="485"/>
      <c r="AZ37" s="485"/>
      <c r="BA37" s="485"/>
      <c r="BB37" s="485"/>
      <c r="BC37" s="485"/>
      <c r="BD37" s="485"/>
      <c r="BE37" s="485"/>
      <c r="BF37" s="485"/>
      <c r="BG37" s="485"/>
      <c r="BH37" s="485"/>
      <c r="BI37" s="485"/>
    </row>
    <row r="38" spans="1:61" x14ac:dyDescent="0.3">
      <c r="B38" s="475"/>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c r="AJ38" s="475"/>
      <c r="AK38" s="475"/>
      <c r="AL38" s="475"/>
      <c r="AM38" s="476"/>
      <c r="AN38" s="476"/>
      <c r="AO38" s="476"/>
      <c r="AP38" s="476"/>
      <c r="AQ38" s="476"/>
      <c r="AR38" s="476"/>
      <c r="AS38" s="486"/>
      <c r="AT38" s="486"/>
      <c r="AU38" s="486"/>
      <c r="AV38" s="486"/>
      <c r="AW38" s="486"/>
      <c r="AX38" s="486"/>
      <c r="AY38" s="486"/>
      <c r="AZ38" s="486"/>
      <c r="BA38" s="486"/>
      <c r="BB38" s="486"/>
      <c r="BC38" s="486"/>
      <c r="BD38" s="486"/>
      <c r="BE38" s="486"/>
      <c r="BF38" s="486"/>
      <c r="BG38" s="486"/>
      <c r="BH38" s="486"/>
      <c r="BI38" s="486"/>
    </row>
    <row r="39" spans="1:61" x14ac:dyDescent="0.3">
      <c r="A39" s="293" t="s">
        <v>16</v>
      </c>
      <c r="B39" s="464"/>
      <c r="C39" s="464"/>
      <c r="D39" s="464"/>
      <c r="E39" s="464"/>
      <c r="F39" s="464"/>
      <c r="G39" s="464"/>
      <c r="H39" s="464"/>
      <c r="I39" s="464"/>
      <c r="J39" s="464"/>
      <c r="K39" s="464"/>
      <c r="L39" s="471"/>
      <c r="M39" s="471"/>
      <c r="N39" s="471"/>
      <c r="O39" s="471"/>
      <c r="P39" s="471"/>
      <c r="Q39" s="471"/>
      <c r="R39" s="471"/>
      <c r="S39" s="471"/>
      <c r="T39" s="471"/>
      <c r="U39" s="471"/>
      <c r="V39" s="471"/>
      <c r="W39" s="471"/>
      <c r="X39" s="471"/>
      <c r="Y39" s="471"/>
      <c r="Z39" s="464"/>
      <c r="AA39" s="464"/>
      <c r="AB39" s="464"/>
      <c r="AC39" s="464"/>
      <c r="AD39" s="464"/>
      <c r="AE39" s="464"/>
      <c r="AF39" s="464"/>
      <c r="AG39" s="464"/>
      <c r="AH39" s="464"/>
      <c r="AI39" s="464"/>
      <c r="AJ39" s="471"/>
      <c r="AK39" s="471"/>
      <c r="AL39" s="471"/>
      <c r="AM39" s="477"/>
      <c r="AN39" s="477"/>
      <c r="AO39" s="477"/>
      <c r="AP39" s="477"/>
      <c r="AQ39" s="477"/>
      <c r="AR39" s="477"/>
      <c r="AS39" s="459"/>
      <c r="AT39" s="459"/>
      <c r="AU39" s="459"/>
      <c r="AV39" s="459"/>
      <c r="AW39" s="459"/>
      <c r="AX39" s="459"/>
      <c r="AY39" s="459"/>
      <c r="AZ39" s="459"/>
      <c r="BA39" s="459"/>
      <c r="BB39" s="459"/>
      <c r="BC39" s="459"/>
      <c r="BD39" s="459"/>
      <c r="BE39" s="459"/>
      <c r="BF39" s="459"/>
      <c r="BG39" s="459"/>
      <c r="BH39" s="459"/>
      <c r="BI39" s="459"/>
    </row>
    <row r="40" spans="1:61" x14ac:dyDescent="0.3">
      <c r="A40" s="292"/>
      <c r="B40" s="478"/>
      <c r="C40" s="478"/>
      <c r="D40" s="478"/>
      <c r="E40" s="478"/>
      <c r="F40" s="478"/>
      <c r="G40" s="478"/>
      <c r="H40" s="478"/>
      <c r="I40" s="478"/>
      <c r="J40" s="478"/>
      <c r="K40" s="478"/>
      <c r="L40" s="478"/>
      <c r="M40" s="472"/>
      <c r="N40" s="472"/>
      <c r="O40" s="472"/>
      <c r="P40" s="472"/>
      <c r="Q40" s="472"/>
      <c r="R40" s="472"/>
      <c r="S40" s="472"/>
      <c r="T40" s="472"/>
      <c r="U40" s="472"/>
      <c r="V40" s="472"/>
      <c r="W40" s="472"/>
      <c r="X40" s="472"/>
      <c r="Y40" s="472"/>
      <c r="Z40" s="478"/>
      <c r="AA40" s="478"/>
      <c r="AB40" s="478"/>
      <c r="AC40" s="478"/>
      <c r="AD40" s="478"/>
      <c r="AE40" s="478"/>
      <c r="AF40" s="478"/>
      <c r="AG40" s="478"/>
      <c r="AH40" s="478"/>
      <c r="AI40" s="478"/>
      <c r="AJ40" s="478"/>
      <c r="AK40" s="472"/>
      <c r="AL40" s="472"/>
      <c r="AM40" s="479"/>
      <c r="AN40" s="479"/>
      <c r="AO40" s="479"/>
      <c r="AP40" s="479"/>
      <c r="AQ40" s="479"/>
      <c r="AR40" s="479"/>
      <c r="AS40" s="460"/>
      <c r="AT40" s="460"/>
      <c r="AU40" s="460"/>
      <c r="AV40" s="460"/>
      <c r="AW40" s="460"/>
      <c r="AX40" s="460"/>
      <c r="AY40" s="460"/>
      <c r="AZ40" s="460"/>
      <c r="BA40" s="460"/>
      <c r="BB40" s="460"/>
      <c r="BC40" s="460"/>
      <c r="BD40" s="460"/>
      <c r="BE40" s="460"/>
      <c r="BF40" s="460"/>
      <c r="BG40" s="460"/>
      <c r="BH40" s="460"/>
      <c r="BI40" s="460"/>
    </row>
    <row r="41" spans="1:61" x14ac:dyDescent="0.3">
      <c r="A41" s="143" t="s">
        <v>20</v>
      </c>
      <c r="B41" s="478"/>
      <c r="C41" s="478"/>
      <c r="D41" s="478"/>
      <c r="E41" s="478"/>
      <c r="F41" s="478"/>
      <c r="G41" s="478"/>
      <c r="H41" s="478"/>
      <c r="I41" s="478"/>
      <c r="J41" s="478"/>
      <c r="K41" s="478"/>
      <c r="L41" s="475"/>
      <c r="M41" s="475"/>
      <c r="N41" s="475"/>
      <c r="O41" s="475"/>
      <c r="P41" s="475"/>
      <c r="Q41" s="475"/>
      <c r="R41" s="475"/>
      <c r="S41" s="475"/>
      <c r="T41" s="475"/>
      <c r="U41" s="475"/>
      <c r="V41" s="475"/>
      <c r="W41" s="475"/>
      <c r="X41" s="475"/>
      <c r="Y41" s="475"/>
      <c r="Z41" s="478"/>
      <c r="AA41" s="478"/>
      <c r="AB41" s="478"/>
      <c r="AC41" s="478"/>
      <c r="AD41" s="478"/>
      <c r="AE41" s="478"/>
      <c r="AF41" s="478"/>
      <c r="AG41" s="478"/>
      <c r="AH41" s="478"/>
      <c r="AI41" s="478"/>
      <c r="AJ41" s="475"/>
      <c r="AK41" s="475"/>
      <c r="AL41" s="475"/>
      <c r="AM41" s="476"/>
      <c r="AN41" s="476"/>
      <c r="AO41" s="476"/>
      <c r="AP41" s="476"/>
      <c r="AQ41" s="476"/>
      <c r="AR41" s="476"/>
      <c r="AS41" s="486"/>
      <c r="AT41" s="486"/>
      <c r="AU41" s="486"/>
      <c r="AV41" s="486"/>
      <c r="AW41" s="486"/>
      <c r="AX41" s="486"/>
      <c r="AY41" s="486"/>
      <c r="AZ41" s="486"/>
      <c r="BA41" s="486"/>
      <c r="BB41" s="486"/>
      <c r="BC41" s="486"/>
      <c r="BD41" s="486"/>
      <c r="BE41" s="486"/>
      <c r="BF41" s="486"/>
      <c r="BG41" s="486"/>
      <c r="BH41" s="486"/>
      <c r="BI41" s="486"/>
    </row>
    <row r="42" spans="1:61" x14ac:dyDescent="0.3">
      <c r="A42" s="300" t="s">
        <v>21</v>
      </c>
      <c r="B42" s="464">
        <v>95204.76</v>
      </c>
      <c r="C42" s="464">
        <v>95362.78</v>
      </c>
      <c r="D42" s="464">
        <v>126709.53</v>
      </c>
      <c r="E42" s="464">
        <v>134061.34</v>
      </c>
      <c r="F42" s="464">
        <v>171070.2</v>
      </c>
      <c r="G42" s="464">
        <v>142166.84</v>
      </c>
      <c r="H42" s="464">
        <v>165791.47</v>
      </c>
      <c r="I42" s="464">
        <v>180299.66999999998</v>
      </c>
      <c r="J42" s="464">
        <v>209678.77000000002</v>
      </c>
      <c r="K42" s="464">
        <v>231600.56999999998</v>
      </c>
      <c r="L42" s="464">
        <v>246034.06999999998</v>
      </c>
      <c r="M42" s="464">
        <v>130384.71</v>
      </c>
      <c r="N42" s="464">
        <v>202153.47</v>
      </c>
      <c r="O42" s="464">
        <v>213599.03999999998</v>
      </c>
      <c r="P42" s="464">
        <v>213339.22999999998</v>
      </c>
      <c r="Q42" s="464">
        <v>221737.16999999998</v>
      </c>
      <c r="R42" s="464">
        <v>195847.23</v>
      </c>
      <c r="S42" s="464">
        <v>260571.51</v>
      </c>
      <c r="T42" s="464">
        <v>275905.08</v>
      </c>
      <c r="U42" s="464">
        <v>267936.53000000003</v>
      </c>
      <c r="V42" s="464">
        <v>293969.01</v>
      </c>
      <c r="W42" s="464">
        <v>297032.52</v>
      </c>
      <c r="X42" s="464">
        <v>285714.63</v>
      </c>
      <c r="Y42" s="464">
        <v>211744.09</v>
      </c>
      <c r="Z42" s="464">
        <v>269886.07</v>
      </c>
      <c r="AA42" s="464">
        <v>264312.89</v>
      </c>
      <c r="AB42" s="464">
        <v>261555.82</v>
      </c>
      <c r="AC42" s="464">
        <v>268832.26</v>
      </c>
      <c r="AD42" s="464">
        <v>270138.81</v>
      </c>
      <c r="AE42" s="464">
        <v>305998.14</v>
      </c>
      <c r="AF42" s="464">
        <v>308553.99</v>
      </c>
      <c r="AG42" s="464">
        <v>317791.25</v>
      </c>
      <c r="AH42" s="464">
        <v>277705.13000000006</v>
      </c>
      <c r="AI42" s="464">
        <v>281915.13999999996</v>
      </c>
      <c r="AJ42" s="464">
        <v>275897.92</v>
      </c>
      <c r="AK42" s="464">
        <v>471648.36</v>
      </c>
      <c r="AL42" s="464">
        <v>325489.89999999997</v>
      </c>
      <c r="AM42" s="464">
        <v>340492.61</v>
      </c>
      <c r="AN42" s="464">
        <v>337710.67</v>
      </c>
      <c r="AO42" s="464">
        <v>385518.31</v>
      </c>
      <c r="AP42" s="464">
        <v>402182.09</v>
      </c>
      <c r="AQ42" s="464">
        <v>404991.26</v>
      </c>
      <c r="AR42" s="464">
        <v>445216.08</v>
      </c>
      <c r="AS42" s="487">
        <v>445723.61</v>
      </c>
      <c r="AT42" s="487">
        <v>452232.03</v>
      </c>
      <c r="AU42" s="487"/>
      <c r="AV42" s="487"/>
      <c r="AW42" s="487"/>
      <c r="AX42" s="487"/>
      <c r="AY42" s="487"/>
      <c r="AZ42" s="487"/>
      <c r="BA42" s="487"/>
      <c r="BB42" s="487"/>
      <c r="BC42" s="487"/>
      <c r="BD42" s="487"/>
      <c r="BE42" s="487"/>
      <c r="BF42" s="487"/>
      <c r="BG42" s="487"/>
      <c r="BH42" s="487"/>
      <c r="BI42" s="487"/>
    </row>
    <row r="43" spans="1:61" x14ac:dyDescent="0.3">
      <c r="A43" s="300" t="s">
        <v>22</v>
      </c>
      <c r="B43" s="464">
        <v>7012.9699999999993</v>
      </c>
      <c r="C43" s="464">
        <v>4051.11</v>
      </c>
      <c r="D43" s="464">
        <v>3335.11</v>
      </c>
      <c r="E43" s="464">
        <v>5203.93</v>
      </c>
      <c r="F43" s="464">
        <v>1680.59</v>
      </c>
      <c r="G43" s="464">
        <v>7104.3899999999994</v>
      </c>
      <c r="H43" s="464">
        <v>3589.7799999999997</v>
      </c>
      <c r="I43" s="464">
        <v>642.54</v>
      </c>
      <c r="J43" s="464">
        <v>1224.76</v>
      </c>
      <c r="K43" s="464">
        <v>772.59</v>
      </c>
      <c r="L43" s="464">
        <v>5289.01</v>
      </c>
      <c r="M43" s="464">
        <v>6092.47</v>
      </c>
      <c r="N43" s="464">
        <v>2552.1800000000003</v>
      </c>
      <c r="O43" s="464">
        <v>5798.63</v>
      </c>
      <c r="P43" s="464">
        <v>552.16</v>
      </c>
      <c r="Q43" s="464">
        <v>765.58</v>
      </c>
      <c r="R43" s="464">
        <v>417.84000000000003</v>
      </c>
      <c r="S43" s="464">
        <v>662.08</v>
      </c>
      <c r="T43" s="464">
        <v>362.14</v>
      </c>
      <c r="U43" s="464">
        <v>454.04</v>
      </c>
      <c r="V43" s="464">
        <v>677.13</v>
      </c>
      <c r="W43" s="464">
        <v>7827.99</v>
      </c>
      <c r="X43" s="464">
        <v>6169.45</v>
      </c>
      <c r="Y43" s="464">
        <v>20530.78</v>
      </c>
      <c r="Z43" s="464">
        <v>6663.82</v>
      </c>
      <c r="AA43" s="464">
        <v>16409.670000000002</v>
      </c>
      <c r="AB43" s="464">
        <v>3277.33</v>
      </c>
      <c r="AC43" s="464">
        <v>4368.8999999999996</v>
      </c>
      <c r="AD43" s="464">
        <v>644.45000000000005</v>
      </c>
      <c r="AE43" s="464">
        <v>6992.14</v>
      </c>
      <c r="AF43" s="464">
        <v>8273.4599999999991</v>
      </c>
      <c r="AG43" s="464">
        <v>7711.25</v>
      </c>
      <c r="AH43" s="464">
        <v>18739.43</v>
      </c>
      <c r="AI43" s="464">
        <v>11972.810000000001</v>
      </c>
      <c r="AJ43" s="464">
        <v>13487.259999999998</v>
      </c>
      <c r="AK43" s="464">
        <v>29568.690000000002</v>
      </c>
      <c r="AL43" s="464">
        <v>46858.66</v>
      </c>
      <c r="AM43" s="464">
        <v>29214.67</v>
      </c>
      <c r="AN43" s="464">
        <v>20132.919999999998</v>
      </c>
      <c r="AO43" s="464">
        <v>30409.809999999998</v>
      </c>
      <c r="AP43" s="464">
        <v>13653.45</v>
      </c>
      <c r="AQ43" s="464">
        <v>20395.489999999998</v>
      </c>
      <c r="AR43" s="464">
        <v>12603.24</v>
      </c>
      <c r="AS43" s="487">
        <v>16577.240000000002</v>
      </c>
      <c r="AT43" s="487">
        <v>24508.93</v>
      </c>
      <c r="AU43" s="487"/>
      <c r="AV43" s="487"/>
      <c r="AW43" s="487"/>
      <c r="AX43" s="487"/>
      <c r="AY43" s="487"/>
      <c r="AZ43" s="487"/>
      <c r="BA43" s="487"/>
      <c r="BB43" s="487"/>
      <c r="BC43" s="487"/>
      <c r="BD43" s="487"/>
      <c r="BE43" s="487"/>
      <c r="BF43" s="487"/>
      <c r="BG43" s="487"/>
      <c r="BH43" s="487"/>
      <c r="BI43" s="487"/>
    </row>
    <row r="44" spans="1:61" x14ac:dyDescent="0.3">
      <c r="A44" s="300" t="s">
        <v>23</v>
      </c>
      <c r="B44" s="464">
        <v>0</v>
      </c>
      <c r="C44" s="464">
        <v>0</v>
      </c>
      <c r="D44" s="464">
        <v>0</v>
      </c>
      <c r="E44" s="464">
        <v>0</v>
      </c>
      <c r="F44" s="464">
        <v>0</v>
      </c>
      <c r="G44" s="464">
        <v>0</v>
      </c>
      <c r="H44" s="464">
        <v>0</v>
      </c>
      <c r="I44" s="464">
        <v>0</v>
      </c>
      <c r="J44" s="464">
        <v>0</v>
      </c>
      <c r="K44" s="464">
        <v>0</v>
      </c>
      <c r="L44" s="464">
        <v>0</v>
      </c>
      <c r="M44" s="464">
        <v>0</v>
      </c>
      <c r="N44" s="464">
        <v>44527.360000000001</v>
      </c>
      <c r="O44" s="464">
        <v>36868.58</v>
      </c>
      <c r="P44" s="464">
        <v>25426.400000000001</v>
      </c>
      <c r="Q44" s="464">
        <v>26863.89</v>
      </c>
      <c r="R44" s="464">
        <v>77373.179999999993</v>
      </c>
      <c r="S44" s="464">
        <v>54101.78</v>
      </c>
      <c r="T44" s="464">
        <v>48350.6</v>
      </c>
      <c r="U44" s="464">
        <v>47744.9</v>
      </c>
      <c r="V44" s="464">
        <v>62619.99</v>
      </c>
      <c r="W44" s="464">
        <v>48009.42</v>
      </c>
      <c r="X44" s="464">
        <v>92283.74</v>
      </c>
      <c r="Y44" s="464">
        <v>86644.6</v>
      </c>
      <c r="Z44" s="464">
        <v>55455</v>
      </c>
      <c r="AA44" s="464">
        <v>35990.28</v>
      </c>
      <c r="AB44" s="464">
        <v>33415.32</v>
      </c>
      <c r="AC44" s="464">
        <v>7253.39</v>
      </c>
      <c r="AD44" s="464">
        <v>56603.7</v>
      </c>
      <c r="AE44" s="464">
        <v>119388.47</v>
      </c>
      <c r="AF44" s="464">
        <v>40341.589999999997</v>
      </c>
      <c r="AG44" s="464">
        <v>76506.13</v>
      </c>
      <c r="AH44" s="464">
        <v>27938.63</v>
      </c>
      <c r="AI44" s="464">
        <v>4627.59</v>
      </c>
      <c r="AJ44" s="464">
        <v>18047.78</v>
      </c>
      <c r="AK44" s="464">
        <v>45867.06</v>
      </c>
      <c r="AL44" s="464">
        <v>40598.239999999998</v>
      </c>
      <c r="AM44" s="464">
        <v>28037.07</v>
      </c>
      <c r="AN44" s="464">
        <v>19736.87</v>
      </c>
      <c r="AO44" s="464">
        <v>41233.64</v>
      </c>
      <c r="AP44" s="464">
        <v>24887.09</v>
      </c>
      <c r="AQ44" s="464">
        <v>24125.93</v>
      </c>
      <c r="AR44" s="464">
        <v>61022.85</v>
      </c>
      <c r="AS44" s="487">
        <v>31824.560000000001</v>
      </c>
      <c r="AT44" s="487">
        <v>19121.41</v>
      </c>
      <c r="AU44" s="487"/>
      <c r="AV44" s="487"/>
      <c r="AW44" s="487"/>
      <c r="AX44" s="487"/>
      <c r="AY44" s="487"/>
      <c r="AZ44" s="487"/>
      <c r="BA44" s="487"/>
      <c r="BB44" s="487"/>
      <c r="BC44" s="487"/>
      <c r="BD44" s="487"/>
      <c r="BE44" s="487"/>
      <c r="BF44" s="487"/>
      <c r="BG44" s="487"/>
      <c r="BH44" s="487"/>
      <c r="BI44" s="487"/>
    </row>
    <row r="45" spans="1:61" x14ac:dyDescent="0.3">
      <c r="A45" s="300" t="s">
        <v>367</v>
      </c>
      <c r="B45" s="464">
        <v>0</v>
      </c>
      <c r="C45" s="464">
        <v>0</v>
      </c>
      <c r="D45" s="464">
        <v>0</v>
      </c>
      <c r="E45" s="464">
        <v>0</v>
      </c>
      <c r="F45" s="464">
        <v>0</v>
      </c>
      <c r="G45" s="464">
        <v>0</v>
      </c>
      <c r="H45" s="464">
        <v>0</v>
      </c>
      <c r="I45" s="464">
        <v>0</v>
      </c>
      <c r="J45" s="464">
        <v>0</v>
      </c>
      <c r="K45" s="464">
        <v>0</v>
      </c>
      <c r="L45" s="464">
        <v>0</v>
      </c>
      <c r="M45" s="464">
        <v>26170</v>
      </c>
      <c r="N45" s="464">
        <v>0</v>
      </c>
      <c r="O45" s="464">
        <v>0</v>
      </c>
      <c r="P45" s="464">
        <v>0</v>
      </c>
      <c r="Q45" s="464">
        <v>0</v>
      </c>
      <c r="R45" s="464">
        <v>0</v>
      </c>
      <c r="S45" s="464">
        <v>0</v>
      </c>
      <c r="T45" s="464">
        <v>0</v>
      </c>
      <c r="U45" s="464">
        <v>0</v>
      </c>
      <c r="V45" s="464">
        <v>0</v>
      </c>
      <c r="W45" s="464">
        <v>0</v>
      </c>
      <c r="X45" s="464">
        <v>0</v>
      </c>
      <c r="Y45" s="464">
        <v>17295</v>
      </c>
      <c r="Z45" s="464">
        <v>0</v>
      </c>
      <c r="AA45" s="464">
        <v>0</v>
      </c>
      <c r="AB45" s="464">
        <v>0</v>
      </c>
      <c r="AC45" s="464">
        <v>0</v>
      </c>
      <c r="AD45" s="464">
        <v>0</v>
      </c>
      <c r="AE45" s="464">
        <v>0</v>
      </c>
      <c r="AF45" s="464">
        <v>0</v>
      </c>
      <c r="AG45" s="464">
        <v>0</v>
      </c>
      <c r="AH45" s="464">
        <v>0</v>
      </c>
      <c r="AI45" s="464">
        <v>0</v>
      </c>
      <c r="AJ45" s="464">
        <v>0</v>
      </c>
      <c r="AK45" s="464">
        <v>25131</v>
      </c>
      <c r="AL45" s="464">
        <v>0</v>
      </c>
      <c r="AM45" s="464">
        <v>0</v>
      </c>
      <c r="AN45" s="464">
        <v>0</v>
      </c>
      <c r="AO45" s="464">
        <v>0</v>
      </c>
      <c r="AP45" s="464">
        <v>0</v>
      </c>
      <c r="AQ45" s="464">
        <v>0</v>
      </c>
      <c r="AR45" s="464">
        <v>0</v>
      </c>
      <c r="AS45" s="487">
        <v>0</v>
      </c>
      <c r="AT45" s="487">
        <v>0</v>
      </c>
      <c r="AU45" s="487"/>
      <c r="AV45" s="487"/>
      <c r="AW45" s="487"/>
      <c r="AX45" s="487"/>
      <c r="AY45" s="487"/>
      <c r="AZ45" s="487"/>
      <c r="BA45" s="487"/>
      <c r="BB45" s="487"/>
      <c r="BC45" s="487"/>
      <c r="BD45" s="487"/>
      <c r="BE45" s="487"/>
      <c r="BF45" s="487"/>
      <c r="BG45" s="487"/>
      <c r="BH45" s="487"/>
      <c r="BI45" s="487"/>
    </row>
    <row r="46" spans="1:61" x14ac:dyDescent="0.3">
      <c r="A46" s="300" t="s">
        <v>107</v>
      </c>
      <c r="B46" s="464">
        <v>6447.1</v>
      </c>
      <c r="C46" s="464">
        <v>2724.18</v>
      </c>
      <c r="D46" s="464">
        <v>1731.3500000000001</v>
      </c>
      <c r="E46" s="464">
        <v>2735.85</v>
      </c>
      <c r="F46" s="464">
        <v>2388.23</v>
      </c>
      <c r="G46" s="464">
        <v>2431.39</v>
      </c>
      <c r="H46" s="464">
        <v>2752.8</v>
      </c>
      <c r="I46" s="464">
        <v>3174.21</v>
      </c>
      <c r="J46" s="464">
        <v>2315.69</v>
      </c>
      <c r="K46" s="464">
        <v>2054.58</v>
      </c>
      <c r="L46" s="464">
        <v>2892.98</v>
      </c>
      <c r="M46" s="464">
        <v>3610.36</v>
      </c>
      <c r="N46" s="464">
        <v>3635.68</v>
      </c>
      <c r="O46" s="464">
        <v>4218.7299999999996</v>
      </c>
      <c r="P46" s="464">
        <v>3450.59</v>
      </c>
      <c r="Q46" s="464">
        <v>3125.42</v>
      </c>
      <c r="R46" s="464">
        <v>3231.65</v>
      </c>
      <c r="S46" s="464">
        <v>3941.89</v>
      </c>
      <c r="T46" s="464">
        <v>4093.8599999999997</v>
      </c>
      <c r="U46" s="464">
        <v>3872.5</v>
      </c>
      <c r="V46" s="464">
        <v>2752.85</v>
      </c>
      <c r="W46" s="464">
        <v>14149.77</v>
      </c>
      <c r="X46" s="464">
        <v>3749.24</v>
      </c>
      <c r="Y46" s="464">
        <v>14896.29</v>
      </c>
      <c r="Z46" s="464">
        <v>10109.5</v>
      </c>
      <c r="AA46" s="464">
        <v>9483.32</v>
      </c>
      <c r="AB46" s="464">
        <v>9988.14</v>
      </c>
      <c r="AC46" s="464">
        <v>11143.560000000001</v>
      </c>
      <c r="AD46" s="464">
        <v>10309.76</v>
      </c>
      <c r="AE46" s="464">
        <v>6383.61</v>
      </c>
      <c r="AF46" s="464">
        <v>11428.82</v>
      </c>
      <c r="AG46" s="464">
        <v>9625.86</v>
      </c>
      <c r="AH46" s="464">
        <v>15065.46</v>
      </c>
      <c r="AI46" s="464">
        <v>6081.18</v>
      </c>
      <c r="AJ46" s="464">
        <v>5937.69</v>
      </c>
      <c r="AK46" s="464">
        <v>7046.44</v>
      </c>
      <c r="AL46" s="464">
        <v>50256.61</v>
      </c>
      <c r="AM46" s="464">
        <v>39602.92</v>
      </c>
      <c r="AN46" s="464">
        <v>15996.43</v>
      </c>
      <c r="AO46" s="464">
        <v>22400.989999999998</v>
      </c>
      <c r="AP46" s="464">
        <v>12706.2</v>
      </c>
      <c r="AQ46" s="464">
        <v>22451.33</v>
      </c>
      <c r="AR46" s="464">
        <v>-10210.27</v>
      </c>
      <c r="AS46" s="487">
        <v>31997.770000000004</v>
      </c>
      <c r="AT46" s="487">
        <v>20934.510000000002</v>
      </c>
      <c r="AU46" s="487"/>
      <c r="AV46" s="487"/>
      <c r="AW46" s="487"/>
      <c r="AX46" s="487"/>
      <c r="AY46" s="487"/>
      <c r="AZ46" s="487"/>
      <c r="BA46" s="487"/>
      <c r="BB46" s="487"/>
      <c r="BC46" s="487"/>
      <c r="BD46" s="487"/>
      <c r="BE46" s="487"/>
      <c r="BF46" s="487"/>
      <c r="BG46" s="487"/>
      <c r="BH46" s="487"/>
      <c r="BI46" s="487"/>
    </row>
    <row r="47" spans="1:61" x14ac:dyDescent="0.3">
      <c r="A47" s="300" t="s">
        <v>282</v>
      </c>
      <c r="B47" s="464">
        <v>0</v>
      </c>
      <c r="C47" s="464">
        <v>0</v>
      </c>
      <c r="D47" s="464">
        <v>0</v>
      </c>
      <c r="E47" s="464">
        <v>0</v>
      </c>
      <c r="F47" s="464">
        <v>0</v>
      </c>
      <c r="G47" s="464">
        <v>0</v>
      </c>
      <c r="H47" s="464">
        <v>0</v>
      </c>
      <c r="I47" s="464">
        <v>0</v>
      </c>
      <c r="J47" s="464">
        <v>0</v>
      </c>
      <c r="K47" s="464">
        <v>0</v>
      </c>
      <c r="L47" s="464">
        <v>0</v>
      </c>
      <c r="M47" s="464">
        <v>0</v>
      </c>
      <c r="N47" s="464">
        <v>0</v>
      </c>
      <c r="O47" s="464">
        <v>0</v>
      </c>
      <c r="P47" s="464">
        <v>0</v>
      </c>
      <c r="Q47" s="464">
        <v>0</v>
      </c>
      <c r="R47" s="464">
        <v>0</v>
      </c>
      <c r="S47" s="464">
        <v>0</v>
      </c>
      <c r="T47" s="464">
        <v>0</v>
      </c>
      <c r="U47" s="464">
        <v>0</v>
      </c>
      <c r="V47" s="464">
        <v>0</v>
      </c>
      <c r="W47" s="464">
        <v>0</v>
      </c>
      <c r="X47" s="464">
        <v>0</v>
      </c>
      <c r="Y47" s="464">
        <v>0</v>
      </c>
      <c r="Z47" s="464">
        <v>0</v>
      </c>
      <c r="AA47" s="464">
        <v>0</v>
      </c>
      <c r="AB47" s="464">
        <v>0</v>
      </c>
      <c r="AC47" s="464">
        <v>0</v>
      </c>
      <c r="AD47" s="464">
        <v>0</v>
      </c>
      <c r="AE47" s="464">
        <v>0</v>
      </c>
      <c r="AF47" s="464">
        <v>0</v>
      </c>
      <c r="AG47" s="464">
        <v>0</v>
      </c>
      <c r="AH47" s="464">
        <v>0</v>
      </c>
      <c r="AI47" s="464">
        <v>0</v>
      </c>
      <c r="AJ47" s="464">
        <v>0</v>
      </c>
      <c r="AK47" s="464">
        <v>0</v>
      </c>
      <c r="AL47" s="464">
        <v>0</v>
      </c>
      <c r="AM47" s="464">
        <v>0</v>
      </c>
      <c r="AN47" s="464">
        <v>0</v>
      </c>
      <c r="AO47" s="464">
        <v>0</v>
      </c>
      <c r="AP47" s="464">
        <v>0</v>
      </c>
      <c r="AQ47" s="464">
        <v>0</v>
      </c>
      <c r="AR47" s="464">
        <v>0</v>
      </c>
      <c r="AS47" s="487">
        <v>0</v>
      </c>
      <c r="AT47" s="487">
        <v>0</v>
      </c>
      <c r="AU47" s="487"/>
      <c r="AV47" s="487"/>
      <c r="AW47" s="487"/>
      <c r="AX47" s="487"/>
      <c r="AY47" s="487"/>
      <c r="AZ47" s="487"/>
      <c r="BA47" s="487"/>
      <c r="BB47" s="487"/>
      <c r="BC47" s="487"/>
      <c r="BD47" s="487"/>
      <c r="BE47" s="487"/>
      <c r="BF47" s="487"/>
      <c r="BG47" s="487"/>
      <c r="BH47" s="487"/>
      <c r="BI47" s="487"/>
    </row>
    <row r="48" spans="1:61" x14ac:dyDescent="0.3">
      <c r="A48" s="300" t="s">
        <v>554</v>
      </c>
      <c r="B48" s="464">
        <v>0</v>
      </c>
      <c r="C48" s="464">
        <v>0</v>
      </c>
      <c r="D48" s="464">
        <v>0</v>
      </c>
      <c r="E48" s="464">
        <v>0</v>
      </c>
      <c r="F48" s="464">
        <v>0</v>
      </c>
      <c r="G48" s="464">
        <v>0</v>
      </c>
      <c r="H48" s="464">
        <v>0</v>
      </c>
      <c r="I48" s="464">
        <v>0</v>
      </c>
      <c r="J48" s="464">
        <v>0</v>
      </c>
      <c r="K48" s="464">
        <v>0</v>
      </c>
      <c r="L48" s="464">
        <v>0</v>
      </c>
      <c r="M48" s="464">
        <v>0</v>
      </c>
      <c r="N48" s="464">
        <v>0</v>
      </c>
      <c r="O48" s="464">
        <v>0</v>
      </c>
      <c r="P48" s="464">
        <v>0</v>
      </c>
      <c r="Q48" s="464">
        <v>0</v>
      </c>
      <c r="R48" s="464">
        <v>0</v>
      </c>
      <c r="S48" s="464">
        <v>0</v>
      </c>
      <c r="T48" s="464">
        <v>0</v>
      </c>
      <c r="U48" s="464">
        <v>0</v>
      </c>
      <c r="V48" s="464">
        <v>0</v>
      </c>
      <c r="W48" s="464">
        <v>0</v>
      </c>
      <c r="X48" s="464">
        <v>17928.150000000001</v>
      </c>
      <c r="Y48" s="464">
        <v>0</v>
      </c>
      <c r="Z48" s="464">
        <v>0</v>
      </c>
      <c r="AA48" s="464">
        <v>3707.79</v>
      </c>
      <c r="AB48" s="464">
        <v>7532.4</v>
      </c>
      <c r="AC48" s="464">
        <v>3845.16</v>
      </c>
      <c r="AD48" s="464">
        <v>3817.26</v>
      </c>
      <c r="AE48" s="464">
        <v>3836.73</v>
      </c>
      <c r="AF48" s="464">
        <v>3128.45</v>
      </c>
      <c r="AG48" s="464">
        <v>3204.55</v>
      </c>
      <c r="AH48" s="464">
        <v>7705.45</v>
      </c>
      <c r="AI48" s="464">
        <v>7172.82</v>
      </c>
      <c r="AJ48" s="464">
        <v>3228.78</v>
      </c>
      <c r="AK48" s="464">
        <v>3236.65</v>
      </c>
      <c r="AL48" s="464">
        <v>0</v>
      </c>
      <c r="AM48" s="464">
        <v>6791.07</v>
      </c>
      <c r="AN48" s="464">
        <v>3391.97</v>
      </c>
      <c r="AO48" s="464">
        <v>3386.73</v>
      </c>
      <c r="AP48" s="464">
        <v>3352.4</v>
      </c>
      <c r="AQ48" s="464">
        <v>0</v>
      </c>
      <c r="AR48" s="464">
        <v>3404.32</v>
      </c>
      <c r="AS48" s="487">
        <v>3370.68</v>
      </c>
      <c r="AT48" s="487">
        <v>3398</v>
      </c>
      <c r="AU48" s="487"/>
      <c r="AV48" s="487"/>
      <c r="AW48" s="487"/>
      <c r="AX48" s="487"/>
      <c r="AY48" s="487"/>
      <c r="AZ48" s="487"/>
      <c r="BA48" s="487"/>
      <c r="BB48" s="487"/>
      <c r="BC48" s="487"/>
      <c r="BD48" s="487"/>
      <c r="BE48" s="487"/>
      <c r="BF48" s="487"/>
      <c r="BG48" s="487"/>
      <c r="BH48" s="487"/>
      <c r="BI48" s="487"/>
    </row>
    <row r="49" spans="1:61" x14ac:dyDescent="0.3">
      <c r="A49" s="300" t="s">
        <v>619</v>
      </c>
      <c r="B49" s="464">
        <v>0</v>
      </c>
      <c r="C49" s="464">
        <v>0</v>
      </c>
      <c r="D49" s="464">
        <v>0</v>
      </c>
      <c r="E49" s="464">
        <v>0</v>
      </c>
      <c r="F49" s="464">
        <v>0</v>
      </c>
      <c r="G49" s="464">
        <v>0</v>
      </c>
      <c r="H49" s="464">
        <v>0</v>
      </c>
      <c r="I49" s="464">
        <v>0</v>
      </c>
      <c r="J49" s="464">
        <v>0</v>
      </c>
      <c r="K49" s="464">
        <v>0</v>
      </c>
      <c r="L49" s="464">
        <v>0</v>
      </c>
      <c r="M49" s="464">
        <v>0</v>
      </c>
      <c r="N49" s="464">
        <v>4000</v>
      </c>
      <c r="O49" s="464">
        <v>16512.5</v>
      </c>
      <c r="P49" s="464">
        <v>5975</v>
      </c>
      <c r="Q49" s="464">
        <v>0</v>
      </c>
      <c r="R49" s="464">
        <v>0</v>
      </c>
      <c r="S49" s="464">
        <v>2343.75</v>
      </c>
      <c r="T49" s="464">
        <v>4257.8999999999996</v>
      </c>
      <c r="U49" s="464">
        <v>6500</v>
      </c>
      <c r="V49" s="464">
        <v>22440</v>
      </c>
      <c r="W49" s="464">
        <v>10794.5</v>
      </c>
      <c r="X49" s="464">
        <v>20609</v>
      </c>
      <c r="Y49" s="464">
        <v>63990.25</v>
      </c>
      <c r="Z49" s="464">
        <v>38159.5</v>
      </c>
      <c r="AA49" s="464">
        <v>24553.67</v>
      </c>
      <c r="AB49" s="464">
        <v>20026.5</v>
      </c>
      <c r="AC49" s="464">
        <v>50403.34</v>
      </c>
      <c r="AD49" s="464">
        <v>55503.33</v>
      </c>
      <c r="AE49" s="464">
        <v>22098.48</v>
      </c>
      <c r="AF49" s="464">
        <v>37284.43</v>
      </c>
      <c r="AG49" s="464">
        <v>23036.67</v>
      </c>
      <c r="AH49" s="464">
        <v>17957.510000000002</v>
      </c>
      <c r="AI49" s="464">
        <v>35878.009999999995</v>
      </c>
      <c r="AJ49" s="464">
        <v>24472.760000000002</v>
      </c>
      <c r="AK49" s="464">
        <v>29776.22</v>
      </c>
      <c r="AL49" s="464">
        <v>27434.66</v>
      </c>
      <c r="AM49" s="464">
        <v>20019.830000000002</v>
      </c>
      <c r="AN49" s="464">
        <v>26917.09</v>
      </c>
      <c r="AO49" s="464">
        <v>40930.740000000005</v>
      </c>
      <c r="AP49" s="464">
        <v>18683.57</v>
      </c>
      <c r="AQ49" s="464">
        <v>63399.990000000005</v>
      </c>
      <c r="AR49" s="464">
        <v>38108.42</v>
      </c>
      <c r="AS49" s="487">
        <v>79390.06</v>
      </c>
      <c r="AT49" s="487">
        <v>23958.18</v>
      </c>
      <c r="AU49" s="487"/>
      <c r="AV49" s="487"/>
      <c r="AW49" s="487"/>
      <c r="AX49" s="487"/>
      <c r="AY49" s="487"/>
      <c r="AZ49" s="487"/>
      <c r="BA49" s="487"/>
      <c r="BB49" s="487"/>
      <c r="BC49" s="487"/>
      <c r="BD49" s="487"/>
      <c r="BE49" s="487"/>
      <c r="BF49" s="487"/>
      <c r="BG49" s="487"/>
      <c r="BH49" s="487"/>
      <c r="BI49" s="487"/>
    </row>
    <row r="50" spans="1:61" x14ac:dyDescent="0.3">
      <c r="B50" s="475"/>
      <c r="C50" s="475"/>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88"/>
      <c r="AT50" s="488"/>
      <c r="AU50" s="488"/>
      <c r="AV50" s="488"/>
      <c r="AW50" s="488"/>
      <c r="AX50" s="488"/>
      <c r="AY50" s="488"/>
      <c r="AZ50" s="488"/>
      <c r="BA50" s="488"/>
      <c r="BB50" s="488"/>
      <c r="BC50" s="488"/>
      <c r="BD50" s="488"/>
      <c r="BE50" s="488"/>
      <c r="BF50" s="488"/>
      <c r="BG50" s="488"/>
      <c r="BH50" s="488"/>
      <c r="BI50" s="488"/>
    </row>
    <row r="51" spans="1:61" x14ac:dyDescent="0.3">
      <c r="A51" s="143" t="s">
        <v>368</v>
      </c>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6"/>
      <c r="AG51" s="476"/>
      <c r="AH51" s="476"/>
      <c r="AI51" s="476"/>
      <c r="AJ51" s="476"/>
      <c r="AK51" s="476"/>
      <c r="AL51" s="476"/>
      <c r="AM51" s="476"/>
      <c r="AN51" s="476"/>
      <c r="AO51" s="476"/>
      <c r="AP51" s="476"/>
      <c r="AQ51" s="476"/>
      <c r="AR51" s="476"/>
      <c r="AS51" s="486"/>
      <c r="AT51" s="486"/>
      <c r="AU51" s="486"/>
      <c r="AV51" s="486"/>
      <c r="AW51" s="486"/>
      <c r="AX51" s="486"/>
      <c r="AY51" s="486"/>
      <c r="AZ51" s="486"/>
      <c r="BA51" s="486"/>
      <c r="BB51" s="486"/>
      <c r="BC51" s="486"/>
      <c r="BD51" s="486"/>
      <c r="BE51" s="486"/>
      <c r="BF51" s="486"/>
      <c r="BG51" s="486"/>
      <c r="BH51" s="486"/>
      <c r="BI51" s="486"/>
    </row>
    <row r="52" spans="1:61" x14ac:dyDescent="0.3">
      <c r="A52" s="300" t="s">
        <v>90</v>
      </c>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c r="AH52" s="480"/>
      <c r="AI52" s="480"/>
      <c r="AJ52" s="480"/>
      <c r="AK52" s="464"/>
      <c r="AL52" s="464"/>
      <c r="AM52" s="464"/>
      <c r="AN52" s="464"/>
      <c r="AO52" s="464"/>
      <c r="AP52" s="464"/>
      <c r="AQ52" s="464"/>
      <c r="AR52" s="464">
        <v>0</v>
      </c>
      <c r="AS52" s="487">
        <v>0</v>
      </c>
      <c r="AT52" s="487">
        <v>1.000057693417181</v>
      </c>
      <c r="AU52" s="487"/>
      <c r="AV52" s="487"/>
      <c r="AW52" s="487"/>
      <c r="AX52" s="487"/>
      <c r="AY52" s="487"/>
      <c r="AZ52" s="487"/>
      <c r="BA52" s="487"/>
      <c r="BB52" s="487"/>
      <c r="BC52" s="487"/>
      <c r="BD52" s="487"/>
      <c r="BE52" s="487"/>
      <c r="BF52" s="487"/>
      <c r="BG52" s="487"/>
      <c r="BH52" s="487"/>
      <c r="BI52" s="487"/>
    </row>
    <row r="53" spans="1:61" x14ac:dyDescent="0.3">
      <c r="A53" s="300" t="s">
        <v>4</v>
      </c>
      <c r="B53" s="480"/>
      <c r="C53" s="480"/>
      <c r="D53" s="480"/>
      <c r="E53" s="480"/>
      <c r="F53" s="480"/>
      <c r="G53" s="480"/>
      <c r="H53" s="480"/>
      <c r="I53" s="480"/>
      <c r="J53" s="480"/>
      <c r="K53" s="480"/>
      <c r="L53" s="480"/>
      <c r="M53" s="464"/>
      <c r="N53" s="464"/>
      <c r="O53" s="464"/>
      <c r="P53" s="464"/>
      <c r="Q53" s="464"/>
      <c r="R53" s="464"/>
      <c r="S53" s="464"/>
      <c r="T53" s="464"/>
      <c r="U53" s="464"/>
      <c r="V53" s="464"/>
      <c r="W53" s="464"/>
      <c r="X53" s="464"/>
      <c r="Y53" s="464"/>
      <c r="Z53" s="480"/>
      <c r="AA53" s="480"/>
      <c r="AB53" s="480"/>
      <c r="AC53" s="480"/>
      <c r="AD53" s="480"/>
      <c r="AE53" s="480"/>
      <c r="AF53" s="480"/>
      <c r="AG53" s="480"/>
      <c r="AH53" s="480"/>
      <c r="AI53" s="480"/>
      <c r="AJ53" s="480"/>
      <c r="AK53" s="464"/>
      <c r="AL53" s="464"/>
      <c r="AM53" s="464"/>
      <c r="AN53" s="464"/>
      <c r="AO53" s="464"/>
      <c r="AP53" s="464"/>
      <c r="AQ53" s="464"/>
      <c r="AR53" s="464"/>
      <c r="AS53" s="487"/>
      <c r="AT53" s="487"/>
      <c r="AU53" s="487"/>
      <c r="AV53" s="487"/>
      <c r="AW53" s="487"/>
      <c r="AX53" s="487"/>
      <c r="AY53" s="487"/>
      <c r="AZ53" s="487"/>
      <c r="BA53" s="487"/>
      <c r="BB53" s="487"/>
      <c r="BC53" s="487"/>
      <c r="BD53" s="487"/>
      <c r="BE53" s="487"/>
      <c r="BF53" s="487"/>
      <c r="BG53" s="487"/>
      <c r="BH53" s="487"/>
      <c r="BI53" s="487"/>
    </row>
    <row r="54" spans="1:61" x14ac:dyDescent="0.3">
      <c r="A54" s="300" t="s">
        <v>155</v>
      </c>
      <c r="B54" s="480">
        <v>2.0615588761322332</v>
      </c>
      <c r="C54" s="480">
        <v>3</v>
      </c>
      <c r="D54" s="480">
        <v>4.5000865401257721</v>
      </c>
      <c r="E54" s="480">
        <v>3.0001730802515429</v>
      </c>
      <c r="F54" s="480">
        <v>2.5001442335429527</v>
      </c>
      <c r="G54" s="480">
        <v>3.0001730802515429</v>
      </c>
      <c r="H54" s="480">
        <v>3.0001730802515429</v>
      </c>
      <c r="I54" s="480">
        <v>3.8617088790169039</v>
      </c>
      <c r="J54" s="480">
        <v>4.0002307736687239</v>
      </c>
      <c r="K54" s="480">
        <v>5.3848727860151149</v>
      </c>
      <c r="L54" s="480">
        <v>7.0003461605030841</v>
      </c>
      <c r="M54" s="480">
        <v>7.0003461605030841</v>
      </c>
      <c r="N54" s="480">
        <v>6.5355102982749651</v>
      </c>
      <c r="O54" s="480">
        <v>7.1224254312582911</v>
      </c>
      <c r="P54" s="480">
        <v>6.6579934229504394</v>
      </c>
      <c r="Q54" s="480">
        <v>5.9678070732129456</v>
      </c>
      <c r="R54" s="480">
        <v>6.0981365026250485</v>
      </c>
      <c r="S54" s="480">
        <v>6.6157041481566941</v>
      </c>
      <c r="T54" s="480">
        <v>7.634973749495181</v>
      </c>
      <c r="U54" s="480">
        <v>7.4503548145156611</v>
      </c>
      <c r="V54" s="480">
        <v>7.6003576991865218</v>
      </c>
      <c r="W54" s="480">
        <v>8.7080713090636355</v>
      </c>
      <c r="X54" s="480">
        <v>8.7138983441989275</v>
      </c>
      <c r="Y54" s="480">
        <v>8.5869728264005083</v>
      </c>
      <c r="Z54" s="480">
        <v>7.8427277447643222</v>
      </c>
      <c r="AA54" s="480">
        <v>7.8369584030462125</v>
      </c>
      <c r="AB54" s="480">
        <v>7.7619569607107826</v>
      </c>
      <c r="AC54" s="480">
        <v>8.5158368430162135</v>
      </c>
      <c r="AD54" s="480">
        <v>7.8600357699186523</v>
      </c>
      <c r="AE54" s="480">
        <v>7.5984538164195454</v>
      </c>
      <c r="AF54" s="480">
        <v>8.6100501932729472</v>
      </c>
      <c r="AG54" s="480">
        <v>8.8197080713090639</v>
      </c>
      <c r="AH54" s="480">
        <v>8.6581665032019863</v>
      </c>
      <c r="AI54" s="480">
        <v>8.7447066289736348</v>
      </c>
      <c r="AJ54" s="480">
        <v>9.6504932787168993</v>
      </c>
      <c r="AK54" s="480">
        <v>10.448624012000232</v>
      </c>
      <c r="AL54" s="480">
        <v>10.021692724860094</v>
      </c>
      <c r="AM54" s="480">
        <v>10.470259043443145</v>
      </c>
      <c r="AN54" s="480">
        <v>10.34673743725841</v>
      </c>
      <c r="AO54" s="480">
        <v>10.812150233658341</v>
      </c>
      <c r="AP54" s="480">
        <v>11.416027231292913</v>
      </c>
      <c r="AQ54" s="480">
        <v>11.346795130675591</v>
      </c>
      <c r="AR54" s="480">
        <v>12.393007557837652</v>
      </c>
      <c r="AS54" s="489">
        <v>12.077597646108581</v>
      </c>
      <c r="AT54" s="487">
        <v>11.346795130675591</v>
      </c>
      <c r="AU54" s="487"/>
      <c r="AV54" s="487"/>
      <c r="AW54" s="487"/>
      <c r="AX54" s="487"/>
      <c r="AY54" s="487"/>
      <c r="AZ54" s="487"/>
      <c r="BA54" s="487"/>
      <c r="BB54" s="487"/>
      <c r="BC54" s="487"/>
      <c r="BD54" s="487"/>
      <c r="BE54" s="487"/>
      <c r="BF54" s="487"/>
      <c r="BG54" s="487"/>
      <c r="BH54" s="487"/>
      <c r="BI54" s="487"/>
    </row>
    <row r="55" spans="1:61" x14ac:dyDescent="0.3">
      <c r="A55" s="300" t="s">
        <v>293</v>
      </c>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9"/>
      <c r="AT55" s="487"/>
      <c r="AU55" s="487"/>
      <c r="AV55" s="487"/>
      <c r="AW55" s="487"/>
      <c r="AX55" s="487"/>
      <c r="AY55" s="487"/>
      <c r="AZ55" s="487"/>
      <c r="BA55" s="487"/>
      <c r="BB55" s="487"/>
      <c r="BC55" s="487"/>
      <c r="BD55" s="487"/>
      <c r="BE55" s="487"/>
      <c r="BF55" s="487"/>
      <c r="BG55" s="487"/>
      <c r="BH55" s="487"/>
      <c r="BI55" s="487"/>
    </row>
    <row r="56" spans="1:61" x14ac:dyDescent="0.3">
      <c r="A56" s="300" t="s">
        <v>476</v>
      </c>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c r="AH56" s="480"/>
      <c r="AI56" s="480"/>
      <c r="AJ56" s="480"/>
      <c r="AK56" s="480"/>
      <c r="AL56" s="480"/>
      <c r="AM56" s="480"/>
      <c r="AN56" s="480"/>
      <c r="AO56" s="480"/>
      <c r="AP56" s="480"/>
      <c r="AQ56" s="480"/>
      <c r="AR56" s="480"/>
      <c r="AS56" s="489"/>
      <c r="AT56" s="487"/>
      <c r="AU56" s="487"/>
      <c r="AV56" s="487"/>
      <c r="AW56" s="487"/>
      <c r="AX56" s="487"/>
      <c r="AY56" s="487"/>
      <c r="AZ56" s="487"/>
      <c r="BA56" s="487"/>
      <c r="BB56" s="487"/>
      <c r="BC56" s="487"/>
      <c r="BD56" s="487"/>
      <c r="BE56" s="487"/>
      <c r="BF56" s="487"/>
      <c r="BG56" s="487"/>
      <c r="BH56" s="487"/>
      <c r="BI56" s="487"/>
    </row>
    <row r="57" spans="1:61" x14ac:dyDescent="0.3">
      <c r="A57" s="300" t="s">
        <v>452</v>
      </c>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9"/>
      <c r="AT57" s="487"/>
      <c r="AU57" s="487"/>
      <c r="AV57" s="487"/>
      <c r="AW57" s="487"/>
      <c r="AX57" s="487"/>
      <c r="AY57" s="487"/>
      <c r="AZ57" s="487"/>
      <c r="BA57" s="487"/>
      <c r="BB57" s="487"/>
      <c r="BC57" s="487"/>
      <c r="BD57" s="487"/>
      <c r="BE57" s="487"/>
      <c r="BF57" s="487"/>
      <c r="BG57" s="487"/>
      <c r="BH57" s="487"/>
      <c r="BI57" s="487"/>
    </row>
    <row r="58" spans="1:61" x14ac:dyDescent="0.3">
      <c r="A58" s="300" t="s">
        <v>86</v>
      </c>
      <c r="B58" s="480">
        <v>2.4615473374487973</v>
      </c>
      <c r="C58" s="480">
        <v>4.66157041481567</v>
      </c>
      <c r="D58" s="480">
        <v>5</v>
      </c>
      <c r="E58" s="480">
        <v>5</v>
      </c>
      <c r="F58" s="480">
        <v>5</v>
      </c>
      <c r="G58" s="480">
        <v>5</v>
      </c>
      <c r="H58" s="480">
        <v>5</v>
      </c>
      <c r="I58" s="480">
        <v>5</v>
      </c>
      <c r="J58" s="480">
        <v>5.9538452662551196</v>
      </c>
      <c r="K58" s="480">
        <v>6</v>
      </c>
      <c r="L58" s="480">
        <v>6</v>
      </c>
      <c r="M58" s="480">
        <v>6</v>
      </c>
      <c r="N58" s="480">
        <v>6</v>
      </c>
      <c r="O58" s="480">
        <v>6</v>
      </c>
      <c r="P58" s="480">
        <v>6</v>
      </c>
      <c r="Q58" s="480">
        <v>6</v>
      </c>
      <c r="R58" s="480">
        <v>6</v>
      </c>
      <c r="S58" s="480">
        <v>6.8000346160503087</v>
      </c>
      <c r="T58" s="480">
        <v>6.5154329890959444</v>
      </c>
      <c r="U58" s="480">
        <v>6.9693071020596555</v>
      </c>
      <c r="V58" s="480">
        <v>7.0001153868343611</v>
      </c>
      <c r="W58" s="480">
        <v>7.2386776668782078</v>
      </c>
      <c r="X58" s="480">
        <v>7.0004038539202664</v>
      </c>
      <c r="Y58" s="480">
        <v>7.0004038539202664</v>
      </c>
      <c r="Z58" s="480">
        <v>6.3695840304621223</v>
      </c>
      <c r="AA58" s="480">
        <v>6.000346160503085</v>
      </c>
      <c r="AB58" s="480">
        <v>6.000346160503085</v>
      </c>
      <c r="AC58" s="480">
        <v>6.000346160503085</v>
      </c>
      <c r="AD58" s="480">
        <v>6.000346160503085</v>
      </c>
      <c r="AE58" s="480">
        <v>6.000346160503085</v>
      </c>
      <c r="AF58" s="480">
        <v>6.8234581434258335</v>
      </c>
      <c r="AG58" s="480">
        <v>7.0004038539202664</v>
      </c>
      <c r="AH58" s="480">
        <v>6.5003750072116757</v>
      </c>
      <c r="AI58" s="480">
        <v>7.8081116944556603</v>
      </c>
      <c r="AJ58" s="480">
        <v>7.0004038539202655</v>
      </c>
      <c r="AK58" s="480">
        <v>7.0004038539202655</v>
      </c>
      <c r="AL58" s="480">
        <v>7.0004038539202655</v>
      </c>
      <c r="AM58" s="480">
        <v>7.0004038539202655</v>
      </c>
      <c r="AN58" s="480">
        <v>7.0004038539202655</v>
      </c>
      <c r="AO58" s="480">
        <v>7.9158253043327731</v>
      </c>
      <c r="AP58" s="480">
        <v>8.0004615473374479</v>
      </c>
      <c r="AQ58" s="480">
        <v>8.0004615473374479</v>
      </c>
      <c r="AR58" s="480">
        <v>8.5466451277909172</v>
      </c>
      <c r="AS58" s="489">
        <v>9.0005192407546275</v>
      </c>
      <c r="AT58" s="487">
        <v>9.0005192407546275</v>
      </c>
      <c r="AU58" s="487"/>
      <c r="AV58" s="487"/>
      <c r="AW58" s="487"/>
      <c r="AX58" s="487"/>
      <c r="AY58" s="487"/>
      <c r="AZ58" s="487"/>
      <c r="BA58" s="487"/>
      <c r="BB58" s="487"/>
      <c r="BC58" s="487"/>
      <c r="BD58" s="487"/>
      <c r="BE58" s="487"/>
      <c r="BF58" s="487"/>
      <c r="BG58" s="487"/>
      <c r="BH58" s="487"/>
      <c r="BI58" s="487"/>
    </row>
    <row r="59" spans="1:61" x14ac:dyDescent="0.3">
      <c r="A59" s="300" t="s">
        <v>87</v>
      </c>
      <c r="B59" s="480">
        <v>5</v>
      </c>
      <c r="C59" s="480">
        <v>5</v>
      </c>
      <c r="D59" s="480">
        <v>6.6846477816881098</v>
      </c>
      <c r="E59" s="480">
        <v>8.0001730802515425</v>
      </c>
      <c r="F59" s="480">
        <v>7.7693417181099633</v>
      </c>
      <c r="G59" s="480">
        <v>6.8308429008250151</v>
      </c>
      <c r="H59" s="480">
        <v>9.3692955633762178</v>
      </c>
      <c r="I59" s="480">
        <v>9.8616511855997224</v>
      </c>
      <c r="J59" s="480">
        <v>10.46172041770034</v>
      </c>
      <c r="K59" s="480">
        <v>12.138694974903363</v>
      </c>
      <c r="L59" s="480">
        <v>13.000346160503089</v>
      </c>
      <c r="M59" s="480">
        <v>12.546472047539377</v>
      </c>
      <c r="N59" s="480">
        <v>12.138752668320546</v>
      </c>
      <c r="O59" s="480">
        <v>12.9233831419835</v>
      </c>
      <c r="P59" s="480">
        <v>13.507990538279582</v>
      </c>
      <c r="Q59" s="480">
        <v>13.277274562972366</v>
      </c>
      <c r="R59" s="480">
        <v>14.692840246927824</v>
      </c>
      <c r="S59" s="480">
        <v>16.554491432527549</v>
      </c>
      <c r="T59" s="480">
        <v>17.50839439219985</v>
      </c>
      <c r="U59" s="480">
        <v>16.500663474297582</v>
      </c>
      <c r="V59" s="480">
        <v>18.185368949402871</v>
      </c>
      <c r="W59" s="480">
        <v>20.285524721629265</v>
      </c>
      <c r="X59" s="480">
        <v>18.785668955172223</v>
      </c>
      <c r="Y59" s="480">
        <v>18.554895286447824</v>
      </c>
      <c r="Z59" s="480">
        <v>18.001038481509266</v>
      </c>
      <c r="AA59" s="480">
        <v>18.962614665666656</v>
      </c>
      <c r="AB59" s="480">
        <v>19.001096174926449</v>
      </c>
      <c r="AC59" s="480">
        <v>17.731783303525074</v>
      </c>
      <c r="AD59" s="480">
        <v>16.462470432123698</v>
      </c>
      <c r="AE59" s="480">
        <v>16.000923094674903</v>
      </c>
      <c r="AF59" s="480">
        <v>15.370103271216758</v>
      </c>
      <c r="AG59" s="480">
        <v>11.757572261005024</v>
      </c>
      <c r="AH59" s="480">
        <v>10.239023827381297</v>
      </c>
      <c r="AI59" s="480">
        <v>11.000634627588994</v>
      </c>
      <c r="AJ59" s="480">
        <v>9.8697859574222591</v>
      </c>
      <c r="AK59" s="480">
        <v>10.000576934171812</v>
      </c>
      <c r="AL59" s="480">
        <v>12.26123579299602</v>
      </c>
      <c r="AM59" s="480">
        <v>13.429527490913291</v>
      </c>
      <c r="AN59" s="480">
        <v>13.875728379391912</v>
      </c>
      <c r="AO59" s="480">
        <v>16.291236369930196</v>
      </c>
      <c r="AP59" s="480">
        <v>14.875786072809094</v>
      </c>
      <c r="AQ59" s="480">
        <v>15.652743321986964</v>
      </c>
      <c r="AR59" s="480">
        <v>17.752841400796175</v>
      </c>
      <c r="AS59" s="489">
        <v>15.606588588242085</v>
      </c>
      <c r="AT59" s="487">
        <v>16.750822131194834</v>
      </c>
      <c r="AU59" s="487"/>
      <c r="AV59" s="487"/>
      <c r="AW59" s="487"/>
      <c r="AX59" s="487"/>
      <c r="AY59" s="487"/>
      <c r="AZ59" s="487"/>
      <c r="BA59" s="487"/>
      <c r="BB59" s="487"/>
      <c r="BC59" s="487"/>
      <c r="BD59" s="487"/>
      <c r="BE59" s="487"/>
      <c r="BF59" s="487"/>
      <c r="BG59" s="487"/>
      <c r="BH59" s="487"/>
      <c r="BI59" s="487"/>
    </row>
    <row r="60" spans="1:61" ht="15" customHeight="1" x14ac:dyDescent="0.3">
      <c r="A60" s="300" t="s">
        <v>88</v>
      </c>
      <c r="B60" s="480">
        <v>3.3077366872439855</v>
      </c>
      <c r="C60" s="480">
        <v>4</v>
      </c>
      <c r="D60" s="480">
        <v>4.5000288467085907</v>
      </c>
      <c r="E60" s="480">
        <v>4.7692840246927828</v>
      </c>
      <c r="F60" s="480">
        <v>5.0000576934171814</v>
      </c>
      <c r="G60" s="480">
        <v>4.2308313621415792</v>
      </c>
      <c r="H60" s="480">
        <v>3.000115386834362</v>
      </c>
      <c r="I60" s="480">
        <v>5.5001442335429527</v>
      </c>
      <c r="J60" s="480">
        <v>6.000115386834362</v>
      </c>
      <c r="K60" s="480">
        <v>5.6847054751052912</v>
      </c>
      <c r="L60" s="480">
        <v>6.784745860497317</v>
      </c>
      <c r="M60" s="480">
        <v>5.5539144983557378</v>
      </c>
      <c r="N60" s="480">
        <v>4.5135867997461485</v>
      </c>
      <c r="O60" s="480">
        <v>5.8669012865632029</v>
      </c>
      <c r="P60" s="480">
        <v>5.4616627242831592</v>
      </c>
      <c r="Q60" s="480">
        <v>5.5096636473778338</v>
      </c>
      <c r="R60" s="480">
        <v>5.3924306236658399</v>
      </c>
      <c r="S60" s="480">
        <v>6.670339814227197</v>
      </c>
      <c r="T60" s="480">
        <v>6.4482201580799634</v>
      </c>
      <c r="U60" s="480">
        <v>5.9662493509490568</v>
      </c>
      <c r="V60" s="480">
        <v>6.4617204177003398</v>
      </c>
      <c r="W60" s="480">
        <v>6.9463451220215768</v>
      </c>
      <c r="X60" s="480">
        <v>6.96959556914556</v>
      </c>
      <c r="Y60" s="480">
        <v>6.5157214561818488</v>
      </c>
      <c r="Z60" s="480">
        <v>5.0002884670859045</v>
      </c>
      <c r="AA60" s="480">
        <v>5.0002884670859045</v>
      </c>
      <c r="AB60" s="480">
        <v>5.0002884670859045</v>
      </c>
      <c r="AC60" s="480">
        <v>4.1848497086482421</v>
      </c>
      <c r="AD60" s="480">
        <v>4.0002307736687239</v>
      </c>
      <c r="AE60" s="480">
        <v>4.5002596203773138</v>
      </c>
      <c r="AF60" s="480">
        <v>5.0002884670859045</v>
      </c>
      <c r="AG60" s="480">
        <v>5.0002884670859045</v>
      </c>
      <c r="AH60" s="480">
        <v>5.5022211965614707</v>
      </c>
      <c r="AI60" s="480">
        <v>5.4849131714071406</v>
      </c>
      <c r="AJ60" s="480">
        <v>5.3926037039173815</v>
      </c>
      <c r="AK60" s="480">
        <v>6.1849650954826032</v>
      </c>
      <c r="AL60" s="480">
        <v>5.5079905382795813</v>
      </c>
      <c r="AM60" s="480">
        <v>5.5656839554606803</v>
      </c>
      <c r="AN60" s="480">
        <v>5.9849420181157322</v>
      </c>
      <c r="AO60" s="480">
        <v>6.3695840304621223</v>
      </c>
      <c r="AP60" s="480">
        <v>7.8792476778399578</v>
      </c>
      <c r="AQ60" s="480">
        <v>7.4504125079328452</v>
      </c>
      <c r="AR60" s="480">
        <v>7.6061847343218139</v>
      </c>
      <c r="AS60" s="489">
        <v>7.6811861766572438</v>
      </c>
      <c r="AT60" s="487">
        <v>7.2311775226446651</v>
      </c>
      <c r="AU60" s="487"/>
      <c r="AV60" s="487"/>
      <c r="AW60" s="487"/>
      <c r="AX60" s="487"/>
      <c r="AY60" s="487"/>
      <c r="AZ60" s="487"/>
      <c r="BA60" s="487"/>
      <c r="BB60" s="487"/>
      <c r="BC60" s="487"/>
      <c r="BD60" s="487"/>
      <c r="BE60" s="487"/>
      <c r="BF60" s="487"/>
      <c r="BG60" s="487"/>
      <c r="BH60" s="487"/>
      <c r="BI60" s="487"/>
    </row>
    <row r="61" spans="1:61" x14ac:dyDescent="0.3">
      <c r="A61" s="300" t="s">
        <v>89</v>
      </c>
      <c r="B61" s="480">
        <v>1</v>
      </c>
      <c r="C61" s="480">
        <v>1</v>
      </c>
      <c r="D61" s="480">
        <v>1</v>
      </c>
      <c r="E61" s="480">
        <v>1</v>
      </c>
      <c r="F61" s="480">
        <v>1</v>
      </c>
      <c r="G61" s="480">
        <v>1</v>
      </c>
      <c r="H61" s="480">
        <v>1</v>
      </c>
      <c r="I61" s="480">
        <v>1</v>
      </c>
      <c r="J61" s="480">
        <v>1</v>
      </c>
      <c r="K61" s="480">
        <v>1</v>
      </c>
      <c r="L61" s="480">
        <v>1</v>
      </c>
      <c r="M61" s="480">
        <v>1</v>
      </c>
      <c r="N61" s="480">
        <v>1</v>
      </c>
      <c r="O61" s="480">
        <v>1</v>
      </c>
      <c r="P61" s="480">
        <v>1</v>
      </c>
      <c r="Q61" s="480">
        <v>1</v>
      </c>
      <c r="R61" s="480">
        <v>1</v>
      </c>
      <c r="S61" s="480">
        <v>1.5000288467085905</v>
      </c>
      <c r="T61" s="480">
        <v>2.000057693417181</v>
      </c>
      <c r="U61" s="480">
        <v>2.000057693417181</v>
      </c>
      <c r="V61" s="480">
        <v>2.000115386834362</v>
      </c>
      <c r="W61" s="480">
        <v>2.000115386834362</v>
      </c>
      <c r="X61" s="480">
        <v>2.000115386834362</v>
      </c>
      <c r="Y61" s="480">
        <v>1.1846766283966998</v>
      </c>
      <c r="Z61" s="480">
        <v>1.000057693417181</v>
      </c>
      <c r="AA61" s="480">
        <v>1.000057693417181</v>
      </c>
      <c r="AB61" s="480">
        <v>1.000057693417181</v>
      </c>
      <c r="AC61" s="480">
        <v>1.000057693417181</v>
      </c>
      <c r="AD61" s="480">
        <v>1.000057693417181</v>
      </c>
      <c r="AE61" s="480">
        <v>1.000057693417181</v>
      </c>
      <c r="AF61" s="480">
        <v>1.000057693417181</v>
      </c>
      <c r="AG61" s="480">
        <v>1.000057693417181</v>
      </c>
      <c r="AH61" s="480">
        <v>1.000057693417181</v>
      </c>
      <c r="AI61" s="480">
        <v>1.000057693417181</v>
      </c>
      <c r="AJ61" s="480">
        <v>1.000057693417181</v>
      </c>
      <c r="AK61" s="480">
        <v>1.961633877574569</v>
      </c>
      <c r="AL61" s="480">
        <v>2.000115386834362</v>
      </c>
      <c r="AM61" s="480">
        <v>2.000115386834362</v>
      </c>
      <c r="AN61" s="480">
        <v>2.000115386834362</v>
      </c>
      <c r="AO61" s="480">
        <v>2.000115386834362</v>
      </c>
      <c r="AP61" s="480">
        <v>2.000115386834362</v>
      </c>
      <c r="AQ61" s="480">
        <v>2.000115386834362</v>
      </c>
      <c r="AR61" s="480">
        <v>2.3231985230485201</v>
      </c>
      <c r="AS61" s="489">
        <v>3.0001730802515429</v>
      </c>
      <c r="AT61" s="487">
        <v>3.5002019269601341</v>
      </c>
      <c r="AU61" s="487"/>
      <c r="AV61" s="487"/>
      <c r="AW61" s="487"/>
      <c r="AX61" s="487"/>
      <c r="AY61" s="487"/>
      <c r="AZ61" s="487"/>
      <c r="BA61" s="487"/>
      <c r="BB61" s="487"/>
      <c r="BC61" s="487"/>
      <c r="BD61" s="487"/>
      <c r="BE61" s="487"/>
      <c r="BF61" s="487"/>
      <c r="BG61" s="487"/>
      <c r="BH61" s="487"/>
      <c r="BI61" s="487"/>
    </row>
    <row r="62" spans="1:61" x14ac:dyDescent="0.3">
      <c r="A62" s="300" t="s">
        <v>130</v>
      </c>
      <c r="B62" s="480"/>
      <c r="C62" s="480"/>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c r="AO62" s="480"/>
      <c r="AP62" s="480"/>
      <c r="AQ62" s="480"/>
      <c r="AR62" s="480"/>
      <c r="AS62" s="487"/>
      <c r="AT62" s="487"/>
      <c r="AU62" s="487"/>
      <c r="AV62" s="487"/>
      <c r="AW62" s="487"/>
      <c r="AX62" s="487"/>
      <c r="AY62" s="487"/>
      <c r="AZ62" s="487"/>
      <c r="BA62" s="487"/>
      <c r="BB62" s="487"/>
      <c r="BC62" s="487"/>
      <c r="BD62" s="487"/>
      <c r="BE62" s="487"/>
      <c r="BF62" s="487"/>
      <c r="BG62" s="487"/>
      <c r="BH62" s="487"/>
      <c r="BI62" s="487"/>
    </row>
    <row r="63" spans="1:61" x14ac:dyDescent="0.3">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c r="AK63" s="476"/>
      <c r="AL63" s="476"/>
      <c r="AM63" s="476"/>
      <c r="AN63" s="476"/>
      <c r="AO63" s="476"/>
      <c r="AP63" s="476"/>
      <c r="AQ63" s="476"/>
      <c r="AR63" s="476"/>
      <c r="AS63" s="486"/>
      <c r="AT63" s="486"/>
      <c r="AU63" s="486"/>
      <c r="AV63" s="486"/>
      <c r="AW63" s="486"/>
      <c r="AX63" s="486"/>
      <c r="AY63" s="486"/>
      <c r="AZ63" s="486"/>
      <c r="BA63" s="486"/>
      <c r="BB63" s="486"/>
      <c r="BC63" s="486"/>
      <c r="BD63" s="486"/>
      <c r="BE63" s="486"/>
      <c r="BF63" s="486"/>
      <c r="BG63" s="486"/>
      <c r="BH63" s="486"/>
      <c r="BI63" s="486"/>
    </row>
    <row r="64" spans="1:61" x14ac:dyDescent="0.3">
      <c r="A64" t="s">
        <v>369</v>
      </c>
      <c r="B64" s="464">
        <v>3506</v>
      </c>
      <c r="C64" s="464">
        <v>3503</v>
      </c>
      <c r="D64" s="464">
        <v>3494</v>
      </c>
      <c r="E64" s="464">
        <v>3502</v>
      </c>
      <c r="F64" s="464">
        <v>3659</v>
      </c>
      <c r="G64" s="464">
        <v>3675</v>
      </c>
      <c r="H64" s="464">
        <v>3664</v>
      </c>
      <c r="I64" s="464">
        <v>3639</v>
      </c>
      <c r="J64" s="464">
        <v>3572</v>
      </c>
      <c r="K64" s="464">
        <v>3509</v>
      </c>
      <c r="L64" s="474">
        <v>3470</v>
      </c>
      <c r="M64" s="474">
        <v>3432</v>
      </c>
      <c r="N64" s="474">
        <v>3394</v>
      </c>
      <c r="O64" s="474">
        <v>3363</v>
      </c>
      <c r="P64" s="474">
        <v>3336</v>
      </c>
      <c r="Q64" s="474">
        <v>3285</v>
      </c>
      <c r="R64" s="474">
        <v>3230</v>
      </c>
      <c r="S64" s="474">
        <v>3187</v>
      </c>
      <c r="T64" s="474">
        <v>3168</v>
      </c>
      <c r="U64" s="474">
        <v>3123</v>
      </c>
      <c r="V64" s="474">
        <v>3075</v>
      </c>
      <c r="W64" s="474">
        <v>3014</v>
      </c>
      <c r="X64" s="474">
        <v>2949</v>
      </c>
      <c r="Y64" s="474">
        <v>2908</v>
      </c>
      <c r="Z64" s="464">
        <v>2884</v>
      </c>
      <c r="AA64" s="464">
        <v>2856</v>
      </c>
      <c r="AB64" s="464">
        <v>2834</v>
      </c>
      <c r="AC64" s="464">
        <v>2808</v>
      </c>
      <c r="AD64" s="464">
        <v>2769</v>
      </c>
      <c r="AE64" s="464">
        <v>2774</v>
      </c>
      <c r="AF64" s="464">
        <v>2752</v>
      </c>
      <c r="AG64" s="464">
        <v>2729</v>
      </c>
      <c r="AH64" s="464">
        <v>2710</v>
      </c>
      <c r="AI64" s="464">
        <v>2685</v>
      </c>
      <c r="AJ64" s="474">
        <v>2675</v>
      </c>
      <c r="AK64" s="474">
        <v>2672</v>
      </c>
      <c r="AL64" s="474">
        <v>2662</v>
      </c>
      <c r="AM64" s="474">
        <v>2632</v>
      </c>
      <c r="AN64" s="474">
        <v>2585</v>
      </c>
      <c r="AO64" s="474">
        <v>2540</v>
      </c>
      <c r="AP64" s="474">
        <v>2532</v>
      </c>
      <c r="AQ64" s="474">
        <v>2525</v>
      </c>
      <c r="AR64" s="474">
        <v>2522</v>
      </c>
      <c r="AS64" s="485">
        <v>2495</v>
      </c>
      <c r="AT64" s="485">
        <v>2461</v>
      </c>
      <c r="AU64" s="485"/>
      <c r="AV64" s="485"/>
      <c r="AW64" s="485"/>
      <c r="AX64" s="485"/>
      <c r="AY64" s="485"/>
      <c r="AZ64" s="485"/>
      <c r="BA64" s="485"/>
      <c r="BB64" s="485"/>
      <c r="BC64" s="485"/>
      <c r="BD64" s="485"/>
      <c r="BE64" s="485"/>
      <c r="BF64" s="485"/>
      <c r="BG64" s="485"/>
      <c r="BH64" s="485"/>
      <c r="BI64" s="485"/>
    </row>
    <row r="65" spans="1:61" x14ac:dyDescent="0.3">
      <c r="A65" s="303" t="s">
        <v>370</v>
      </c>
      <c r="B65" s="464">
        <v>12</v>
      </c>
      <c r="C65" s="464">
        <v>5</v>
      </c>
      <c r="D65" s="464">
        <v>9</v>
      </c>
      <c r="E65" s="464">
        <v>7</v>
      </c>
      <c r="F65" s="464">
        <v>10</v>
      </c>
      <c r="G65" s="464">
        <v>9</v>
      </c>
      <c r="H65" s="464">
        <v>14</v>
      </c>
      <c r="I65" s="464">
        <v>12</v>
      </c>
      <c r="J65" s="464">
        <v>8</v>
      </c>
      <c r="K65" s="464">
        <v>5</v>
      </c>
      <c r="L65" s="464">
        <v>9</v>
      </c>
      <c r="M65" s="464">
        <v>6</v>
      </c>
      <c r="N65" s="464">
        <v>6</v>
      </c>
      <c r="O65" s="464">
        <v>10</v>
      </c>
      <c r="P65" s="464">
        <v>10</v>
      </c>
      <c r="Q65" s="464">
        <v>16</v>
      </c>
      <c r="R65" s="464">
        <v>7</v>
      </c>
      <c r="S65" s="464">
        <v>11</v>
      </c>
      <c r="T65" s="464">
        <v>18</v>
      </c>
      <c r="U65" s="464">
        <v>12</v>
      </c>
      <c r="V65" s="464">
        <v>11</v>
      </c>
      <c r="W65" s="464">
        <v>18</v>
      </c>
      <c r="X65" s="464">
        <v>7</v>
      </c>
      <c r="Y65" s="464">
        <v>13</v>
      </c>
      <c r="Z65" s="464">
        <v>8</v>
      </c>
      <c r="AA65" s="464">
        <v>10</v>
      </c>
      <c r="AB65" s="464">
        <v>17</v>
      </c>
      <c r="AC65" s="464">
        <v>29</v>
      </c>
      <c r="AD65" s="464">
        <v>16</v>
      </c>
      <c r="AE65" s="464">
        <v>12</v>
      </c>
      <c r="AF65" s="464">
        <v>15</v>
      </c>
      <c r="AG65" s="464">
        <v>5</v>
      </c>
      <c r="AH65" s="464">
        <v>4</v>
      </c>
      <c r="AI65" s="464">
        <v>15</v>
      </c>
      <c r="AJ65" s="464">
        <v>10</v>
      </c>
      <c r="AK65" s="464">
        <v>13</v>
      </c>
      <c r="AL65" s="464">
        <v>10</v>
      </c>
      <c r="AM65" s="464">
        <v>8</v>
      </c>
      <c r="AN65" s="464">
        <v>9</v>
      </c>
      <c r="AO65" s="464">
        <v>23</v>
      </c>
      <c r="AP65" s="464">
        <v>14</v>
      </c>
      <c r="AQ65" s="464">
        <v>18</v>
      </c>
      <c r="AR65" s="464">
        <v>29</v>
      </c>
      <c r="AS65" s="487">
        <v>15</v>
      </c>
      <c r="AT65" s="487">
        <v>24</v>
      </c>
      <c r="AU65" s="487"/>
      <c r="AV65" s="487"/>
      <c r="AW65" s="487"/>
      <c r="AX65" s="487"/>
      <c r="AY65" s="487"/>
      <c r="AZ65" s="487"/>
      <c r="BA65" s="487"/>
      <c r="BB65" s="487"/>
      <c r="BC65" s="487"/>
      <c r="BD65" s="487"/>
      <c r="BE65" s="487"/>
      <c r="BF65" s="487"/>
      <c r="BG65" s="487"/>
      <c r="BH65" s="487"/>
      <c r="BI65" s="487"/>
    </row>
    <row r="66" spans="1:61" x14ac:dyDescent="0.3">
      <c r="A66" s="303" t="s">
        <v>371</v>
      </c>
      <c r="B66" s="464">
        <v>-2</v>
      </c>
      <c r="C66" s="464">
        <v>0</v>
      </c>
      <c r="D66" s="464">
        <v>0</v>
      </c>
      <c r="E66" s="464">
        <v>-1</v>
      </c>
      <c r="F66" s="464">
        <v>0</v>
      </c>
      <c r="G66" s="464">
        <v>-2</v>
      </c>
      <c r="H66" s="464">
        <v>-1</v>
      </c>
      <c r="I66" s="464">
        <v>-3</v>
      </c>
      <c r="J66" s="464">
        <v>-4</v>
      </c>
      <c r="K66" s="464">
        <v>-5</v>
      </c>
      <c r="L66" s="464">
        <v>-2</v>
      </c>
      <c r="M66" s="464">
        <v>-5</v>
      </c>
      <c r="N66" s="464">
        <v>-3</v>
      </c>
      <c r="O66" s="464">
        <v>0</v>
      </c>
      <c r="P66" s="464">
        <v>-3</v>
      </c>
      <c r="Q66" s="464">
        <v>0</v>
      </c>
      <c r="R66" s="464">
        <v>-4</v>
      </c>
      <c r="S66" s="464">
        <v>-2</v>
      </c>
      <c r="T66" s="464">
        <v>-2</v>
      </c>
      <c r="U66" s="464">
        <v>-2</v>
      </c>
      <c r="V66" s="464">
        <v>0</v>
      </c>
      <c r="W66" s="464">
        <v>0</v>
      </c>
      <c r="X66" s="464">
        <v>-2</v>
      </c>
      <c r="Y66" s="464">
        <v>-1</v>
      </c>
      <c r="Z66" s="464">
        <v>-1</v>
      </c>
      <c r="AA66" s="464">
        <v>-1</v>
      </c>
      <c r="AB66" s="464">
        <v>-1</v>
      </c>
      <c r="AC66" s="464">
        <v>-2</v>
      </c>
      <c r="AD66" s="464">
        <v>-2</v>
      </c>
      <c r="AE66" s="464">
        <v>-4</v>
      </c>
      <c r="AF66" s="464">
        <v>-1</v>
      </c>
      <c r="AG66" s="464">
        <v>-3</v>
      </c>
      <c r="AH66" s="464">
        <v>0</v>
      </c>
      <c r="AI66" s="464">
        <v>-2</v>
      </c>
      <c r="AJ66" s="464">
        <v>-2</v>
      </c>
      <c r="AK66" s="464">
        <v>-3</v>
      </c>
      <c r="AL66" s="464">
        <v>-3</v>
      </c>
      <c r="AM66" s="464">
        <v>-3</v>
      </c>
      <c r="AN66" s="464">
        <v>-5</v>
      </c>
      <c r="AO66" s="464">
        <v>-7</v>
      </c>
      <c r="AP66" s="464">
        <v>-5</v>
      </c>
      <c r="AQ66" s="464">
        <v>-5</v>
      </c>
      <c r="AR66" s="464">
        <v>-6</v>
      </c>
      <c r="AS66" s="487">
        <v>-6</v>
      </c>
      <c r="AT66" s="487">
        <v>-2</v>
      </c>
      <c r="AU66" s="487"/>
      <c r="AV66" s="487"/>
      <c r="AW66" s="487"/>
      <c r="AX66" s="487"/>
      <c r="AY66" s="487"/>
      <c r="AZ66" s="487"/>
      <c r="BA66" s="487"/>
      <c r="BB66" s="487"/>
      <c r="BC66" s="487"/>
      <c r="BD66" s="487"/>
      <c r="BE66" s="487"/>
      <c r="BF66" s="487"/>
      <c r="BG66" s="487"/>
      <c r="BH66" s="487"/>
      <c r="BI66" s="487"/>
    </row>
    <row r="67" spans="1:61" x14ac:dyDescent="0.3">
      <c r="A67" s="303" t="s">
        <v>891</v>
      </c>
      <c r="B67" s="482"/>
      <c r="C67" s="482"/>
      <c r="D67" s="482"/>
      <c r="E67" s="482"/>
      <c r="F67" s="482"/>
      <c r="G67" s="482"/>
      <c r="H67" s="482"/>
      <c r="I67" s="482"/>
      <c r="J67" s="482"/>
      <c r="K67" s="464"/>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87"/>
      <c r="AT67" s="487"/>
      <c r="AU67" s="487"/>
      <c r="AV67" s="487"/>
      <c r="AW67" s="487"/>
      <c r="AX67" s="487"/>
      <c r="AY67" s="487"/>
      <c r="AZ67" s="487"/>
      <c r="BA67" s="487"/>
      <c r="BB67" s="487"/>
      <c r="BC67" s="487"/>
      <c r="BD67" s="487"/>
      <c r="BE67" s="487"/>
      <c r="BF67" s="487"/>
      <c r="BG67" s="487"/>
      <c r="BH67" s="487"/>
      <c r="BI67" s="487"/>
    </row>
    <row r="68" spans="1:61" x14ac:dyDescent="0.3">
      <c r="A68" s="303" t="s">
        <v>890</v>
      </c>
      <c r="B68" s="464">
        <v>197273.46</v>
      </c>
      <c r="C68" s="464">
        <v>67832.05</v>
      </c>
      <c r="D68" s="464">
        <v>96570.040000000008</v>
      </c>
      <c r="E68" s="464">
        <v>63806.7</v>
      </c>
      <c r="F68" s="464">
        <v>51733.57</v>
      </c>
      <c r="G68" s="483">
        <v>30271.89</v>
      </c>
      <c r="H68" s="483">
        <v>74908.28</v>
      </c>
      <c r="I68" s="483">
        <v>119541</v>
      </c>
      <c r="J68" s="483">
        <v>159222.28</v>
      </c>
      <c r="K68" s="483">
        <v>124109.07</v>
      </c>
      <c r="L68" s="483">
        <v>296200.13999999996</v>
      </c>
      <c r="M68" s="483">
        <v>253273.21</v>
      </c>
      <c r="N68" s="483">
        <v>495619.2</v>
      </c>
      <c r="O68" s="483">
        <v>337770.1</v>
      </c>
      <c r="P68" s="483">
        <v>240612.55</v>
      </c>
      <c r="Q68" s="483">
        <v>269748.33</v>
      </c>
      <c r="R68" s="483">
        <v>381747.37</v>
      </c>
      <c r="S68" s="481">
        <v>378612.91</v>
      </c>
      <c r="T68" s="481">
        <v>410518.49</v>
      </c>
      <c r="U68" s="481">
        <v>526684.86</v>
      </c>
      <c r="V68" s="481">
        <v>424878.1</v>
      </c>
      <c r="W68" s="481">
        <v>548452.31999999995</v>
      </c>
      <c r="X68" s="481">
        <v>954978.41</v>
      </c>
      <c r="Y68" s="481">
        <v>1007196.3</v>
      </c>
      <c r="Z68" s="481">
        <v>951382.59</v>
      </c>
      <c r="AA68" s="481">
        <v>661166.28</v>
      </c>
      <c r="AB68" s="481">
        <v>585808.16999999993</v>
      </c>
      <c r="AC68" s="481">
        <v>699686.07000000007</v>
      </c>
      <c r="AD68" s="481">
        <v>1239442.52</v>
      </c>
      <c r="AE68" s="481">
        <v>1261734.5</v>
      </c>
      <c r="AF68" s="464">
        <v>1266370.8500000001</v>
      </c>
      <c r="AG68" s="464">
        <v>1241895.05</v>
      </c>
      <c r="AH68" s="464">
        <v>952079.84</v>
      </c>
      <c r="AI68" s="464">
        <v>1256381.0699999998</v>
      </c>
      <c r="AJ68" s="484">
        <v>1532720.56</v>
      </c>
      <c r="AK68" s="484">
        <v>1593372.5699999998</v>
      </c>
      <c r="AL68" s="474">
        <v>1907625.51</v>
      </c>
      <c r="AM68" s="474">
        <v>2169663.29</v>
      </c>
      <c r="AN68" s="474">
        <v>1984251.5699999998</v>
      </c>
      <c r="AO68" s="474">
        <v>1650350.4200000002</v>
      </c>
      <c r="AP68" s="474">
        <v>2204952.0499999998</v>
      </c>
      <c r="AQ68" s="474">
        <v>2325613.48</v>
      </c>
      <c r="AR68" s="474">
        <v>2384112.4500000002</v>
      </c>
      <c r="AS68" s="485">
        <v>1930104.29</v>
      </c>
      <c r="AT68" s="485">
        <v>2192256.86</v>
      </c>
      <c r="AU68" s="485"/>
      <c r="AV68" s="485"/>
      <c r="AW68" s="485"/>
      <c r="AX68" s="485"/>
      <c r="AY68" s="485"/>
      <c r="AZ68" s="485"/>
      <c r="BA68" s="485"/>
      <c r="BB68" s="485"/>
      <c r="BC68" s="485"/>
      <c r="BD68" s="485"/>
      <c r="BE68" s="485"/>
      <c r="BF68" s="485"/>
      <c r="BG68" s="485"/>
      <c r="BH68" s="485"/>
      <c r="BI68" s="485"/>
    </row>
    <row r="69" spans="1:61" x14ac:dyDescent="0.3">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M69" s="442"/>
      <c r="AS69" s="486"/>
      <c r="AT69" s="486"/>
      <c r="AU69" s="486"/>
      <c r="AV69" s="486"/>
      <c r="AW69" s="486"/>
      <c r="AX69" s="486"/>
      <c r="AY69" s="486"/>
      <c r="AZ69" s="486"/>
      <c r="BA69" s="486"/>
      <c r="BB69" s="486"/>
      <c r="BC69" s="486"/>
      <c r="BD69" s="486"/>
      <c r="BE69" s="486"/>
      <c r="BF69" s="486"/>
      <c r="BG69" s="486"/>
      <c r="BH69" s="486"/>
      <c r="BI69" s="486"/>
    </row>
    <row r="70" spans="1:61" x14ac:dyDescent="0.3">
      <c r="Y70" s="176"/>
      <c r="Z70" s="176"/>
      <c r="AA70" s="176"/>
      <c r="AS70" s="486"/>
      <c r="AT70" s="486"/>
      <c r="AU70" s="486"/>
      <c r="AV70" s="486"/>
      <c r="AW70" s="486"/>
      <c r="AX70" s="486"/>
      <c r="AY70" s="486"/>
      <c r="AZ70" s="486"/>
      <c r="BA70" s="486"/>
      <c r="BB70" s="486"/>
      <c r="BC70" s="486"/>
      <c r="BD70" s="486"/>
      <c r="BE70" s="486"/>
      <c r="BF70" s="486"/>
      <c r="BG70" s="486"/>
      <c r="BH70" s="486"/>
      <c r="BI70" s="486"/>
    </row>
    <row r="71" spans="1:61" x14ac:dyDescent="0.3">
      <c r="A71" t="s">
        <v>906</v>
      </c>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485"/>
      <c r="AT71" s="485"/>
      <c r="AU71" s="485"/>
      <c r="AV71" s="485"/>
      <c r="AW71" s="485"/>
      <c r="AX71" s="485"/>
      <c r="AY71" s="485"/>
      <c r="AZ71" s="485"/>
      <c r="BA71" s="485"/>
      <c r="BB71" s="485"/>
      <c r="BC71" s="485"/>
      <c r="BD71" s="485"/>
      <c r="BE71" s="485"/>
      <c r="BF71" s="485"/>
      <c r="BG71" s="485"/>
      <c r="BH71" s="485"/>
      <c r="BI71" s="485"/>
    </row>
    <row r="72" spans="1:61" x14ac:dyDescent="0.3">
      <c r="A72" t="s">
        <v>907</v>
      </c>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485"/>
      <c r="AT72" s="485"/>
      <c r="AU72" s="485"/>
      <c r="AV72" s="485"/>
      <c r="AW72" s="485"/>
      <c r="AX72" s="485"/>
      <c r="AY72" s="485"/>
      <c r="AZ72" s="485"/>
      <c r="BA72" s="485"/>
      <c r="BB72" s="485"/>
      <c r="BC72" s="485"/>
      <c r="BD72" s="485"/>
      <c r="BE72" s="485"/>
      <c r="BF72" s="485"/>
      <c r="BG72" s="485"/>
      <c r="BH72" s="485"/>
      <c r="BI72" s="485"/>
    </row>
    <row r="73" spans="1:61" x14ac:dyDescent="0.3">
      <c r="A73" t="s">
        <v>838</v>
      </c>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485"/>
      <c r="AT73" s="485"/>
      <c r="AU73" s="485"/>
      <c r="AV73" s="485"/>
      <c r="AW73" s="485"/>
      <c r="AX73" s="485"/>
      <c r="AY73" s="485"/>
      <c r="AZ73" s="485"/>
      <c r="BA73" s="485"/>
      <c r="BB73" s="485"/>
      <c r="BC73" s="485"/>
      <c r="BD73" s="485"/>
      <c r="BE73" s="485"/>
      <c r="BF73" s="485"/>
      <c r="BG73" s="485"/>
      <c r="BH73" s="485"/>
      <c r="BI73" s="485"/>
    </row>
  </sheetData>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36EC-2E4C-4044-A226-5B40D26039FF}">
  <sheetPr codeName="Sheet8">
    <tabColor rgb="FFFFFF00"/>
  </sheetPr>
  <dimension ref="A1:BJ83"/>
  <sheetViews>
    <sheetView workbookViewId="0">
      <pane xSplit="2" ySplit="1" topLeftCell="C2" activePane="bottomRight" state="frozen"/>
      <selection pane="topRight" activeCell="C1" sqref="C1"/>
      <selection pane="bottomLeft" activeCell="A2" sqref="A2"/>
      <selection pane="bottomRight" activeCell="D1" sqref="D1"/>
    </sheetView>
  </sheetViews>
  <sheetFormatPr defaultColWidth="8.6640625" defaultRowHeight="14.4" outlineLevelCol="1" x14ac:dyDescent="0.3"/>
  <cols>
    <col min="1" max="1" width="23.44140625" bestFit="1" customWidth="1"/>
    <col min="2" max="2" width="19.44140625" customWidth="1"/>
    <col min="3" max="4" width="9" customWidth="1" outlineLevel="1"/>
    <col min="5" max="17" width="10.44140625" customWidth="1" outlineLevel="1"/>
    <col min="18" max="24" width="11.44140625" customWidth="1" outlineLevel="1"/>
    <col min="25" max="62" width="12.109375" bestFit="1" customWidth="1"/>
  </cols>
  <sheetData>
    <row r="1" spans="1:62" x14ac:dyDescent="0.3">
      <c r="A1" s="332" t="s">
        <v>888</v>
      </c>
      <c r="C1" s="547">
        <v>43466</v>
      </c>
      <c r="D1" s="547">
        <v>43497</v>
      </c>
      <c r="E1" s="547">
        <v>43525</v>
      </c>
      <c r="F1" s="547">
        <v>43556</v>
      </c>
      <c r="G1" s="547">
        <v>43586</v>
      </c>
      <c r="H1" s="547">
        <v>43617</v>
      </c>
      <c r="I1" s="547">
        <v>43647</v>
      </c>
      <c r="J1" s="547">
        <v>43678</v>
      </c>
      <c r="K1" s="547">
        <v>43709</v>
      </c>
      <c r="L1" s="547">
        <v>43739</v>
      </c>
      <c r="M1" s="547">
        <v>43770</v>
      </c>
      <c r="N1" s="547">
        <v>43800</v>
      </c>
      <c r="O1" s="547">
        <v>43831</v>
      </c>
      <c r="P1" s="547">
        <v>43862</v>
      </c>
      <c r="Q1" s="547">
        <v>43891</v>
      </c>
      <c r="R1" s="547">
        <v>43922</v>
      </c>
      <c r="S1" s="547">
        <v>43952</v>
      </c>
      <c r="T1" s="547">
        <v>43983</v>
      </c>
      <c r="U1" s="547">
        <v>44013</v>
      </c>
      <c r="V1" s="547">
        <v>44044</v>
      </c>
      <c r="W1" s="547">
        <v>44075</v>
      </c>
      <c r="X1" s="547">
        <v>44105</v>
      </c>
      <c r="Y1" s="547">
        <v>44136</v>
      </c>
      <c r="Z1" s="547">
        <v>44166</v>
      </c>
      <c r="AA1" s="547">
        <v>44197</v>
      </c>
      <c r="AB1" s="547">
        <v>44228</v>
      </c>
      <c r="AC1" s="547">
        <v>44256</v>
      </c>
      <c r="AD1" s="547">
        <v>44287</v>
      </c>
      <c r="AE1" s="547">
        <v>44317</v>
      </c>
      <c r="AF1" s="547">
        <v>44348</v>
      </c>
      <c r="AG1" s="547">
        <v>44378</v>
      </c>
      <c r="AH1" s="547">
        <v>44409</v>
      </c>
      <c r="AI1" s="547">
        <v>44440</v>
      </c>
      <c r="AJ1" s="547">
        <v>44470</v>
      </c>
      <c r="AK1" s="547">
        <v>44501</v>
      </c>
      <c r="AL1" s="547">
        <v>44531</v>
      </c>
      <c r="AM1" s="547">
        <v>44562</v>
      </c>
      <c r="AN1" s="547">
        <v>44593</v>
      </c>
      <c r="AO1" s="547">
        <v>44621</v>
      </c>
      <c r="AP1" s="547">
        <v>44652</v>
      </c>
      <c r="AQ1" s="547">
        <v>44682</v>
      </c>
      <c r="AR1" s="547">
        <v>44713</v>
      </c>
      <c r="AS1" s="547">
        <v>44743</v>
      </c>
      <c r="AT1" s="547">
        <v>44774</v>
      </c>
      <c r="AU1" s="547">
        <v>44805</v>
      </c>
      <c r="AV1" s="547">
        <v>44835</v>
      </c>
      <c r="AW1" s="547">
        <v>44866</v>
      </c>
      <c r="AX1" s="547">
        <v>44896</v>
      </c>
      <c r="AY1" s="547">
        <v>44927</v>
      </c>
      <c r="AZ1" s="547">
        <v>44958</v>
      </c>
      <c r="BA1" s="547">
        <v>44986</v>
      </c>
      <c r="BB1" s="547">
        <v>45017</v>
      </c>
      <c r="BC1" s="547">
        <v>45047</v>
      </c>
      <c r="BD1" s="547">
        <v>45078</v>
      </c>
      <c r="BE1" s="547">
        <v>45108</v>
      </c>
      <c r="BF1" s="547">
        <v>45139</v>
      </c>
      <c r="BG1" s="547">
        <v>45170</v>
      </c>
      <c r="BH1" s="547">
        <v>45200</v>
      </c>
      <c r="BI1" s="547">
        <v>45231</v>
      </c>
      <c r="BJ1" s="547">
        <v>45261</v>
      </c>
    </row>
    <row r="2" spans="1:62" x14ac:dyDescent="0.3">
      <c r="A2" s="196" t="s">
        <v>48</v>
      </c>
      <c r="B2" t="s">
        <v>414</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row>
    <row r="3" spans="1:62" x14ac:dyDescent="0.3">
      <c r="A3" s="196" t="s">
        <v>412</v>
      </c>
      <c r="B3" t="s">
        <v>415</v>
      </c>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row>
    <row r="4" spans="1:62" x14ac:dyDescent="0.3">
      <c r="A4" s="196" t="s">
        <v>49</v>
      </c>
      <c r="B4" t="s">
        <v>416</v>
      </c>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row>
    <row r="5" spans="1:62" x14ac:dyDescent="0.3">
      <c r="A5" s="196" t="s">
        <v>382</v>
      </c>
      <c r="B5" t="s">
        <v>417</v>
      </c>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row>
    <row r="6" spans="1:62" x14ac:dyDescent="0.3">
      <c r="A6" s="196" t="s">
        <v>50</v>
      </c>
      <c r="B6" t="s">
        <v>418</v>
      </c>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row>
    <row r="7" spans="1:62" x14ac:dyDescent="0.3">
      <c r="A7" s="196" t="s">
        <v>50</v>
      </c>
      <c r="B7" t="s">
        <v>419</v>
      </c>
      <c r="C7" s="234"/>
      <c r="D7" s="234"/>
      <c r="E7" s="234"/>
      <c r="F7" s="234"/>
      <c r="G7" s="234"/>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row>
    <row r="8" spans="1:62" x14ac:dyDescent="0.3">
      <c r="A8" s="196"/>
      <c r="B8" s="265" t="s">
        <v>420</v>
      </c>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6"/>
      <c r="BG8" s="316"/>
      <c r="BH8" s="316"/>
      <c r="BI8" s="316"/>
      <c r="BJ8" s="316"/>
    </row>
    <row r="9" spans="1:62" s="318" customFormat="1" x14ac:dyDescent="0.3">
      <c r="A9" s="328"/>
      <c r="B9" s="317" t="s">
        <v>389</v>
      </c>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row>
    <row r="10" spans="1:62" s="239" customFormat="1" x14ac:dyDescent="0.3">
      <c r="A10" s="329"/>
      <c r="B10" s="239" t="s">
        <v>164</v>
      </c>
      <c r="C10" s="234"/>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row>
    <row r="11" spans="1:62" x14ac:dyDescent="0.3">
      <c r="A11" s="330" t="s">
        <v>36</v>
      </c>
      <c r="B11" t="s">
        <v>149</v>
      </c>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row>
    <row r="12" spans="1:62" x14ac:dyDescent="0.3">
      <c r="A12" s="330" t="s">
        <v>408</v>
      </c>
      <c r="B12" t="s">
        <v>415</v>
      </c>
      <c r="C12" s="173"/>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row>
    <row r="13" spans="1:62" x14ac:dyDescent="0.3">
      <c r="A13" s="196" t="s">
        <v>43</v>
      </c>
      <c r="B13" t="s">
        <v>418</v>
      </c>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row>
    <row r="14" spans="1:62" x14ac:dyDescent="0.3">
      <c r="A14" s="196" t="s">
        <v>43</v>
      </c>
      <c r="B14" t="s">
        <v>419</v>
      </c>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row>
    <row r="15" spans="1:62" x14ac:dyDescent="0.3">
      <c r="A15" s="196"/>
      <c r="B15" s="265" t="s">
        <v>420</v>
      </c>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row>
    <row r="16" spans="1:62" x14ac:dyDescent="0.3">
      <c r="A16" s="196"/>
      <c r="B16" s="317" t="s">
        <v>33</v>
      </c>
      <c r="C16" s="321"/>
      <c r="D16" s="321"/>
      <c r="E16" s="321"/>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row>
    <row r="17" spans="1:62" x14ac:dyDescent="0.3">
      <c r="A17" s="196"/>
      <c r="B17" t="s">
        <v>421</v>
      </c>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row>
    <row r="18" spans="1:62" x14ac:dyDescent="0.3">
      <c r="A18" s="196"/>
      <c r="B18" t="s">
        <v>422</v>
      </c>
      <c r="C18" s="234"/>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row>
    <row r="19" spans="1:62" x14ac:dyDescent="0.3">
      <c r="A19" s="196"/>
    </row>
    <row r="20" spans="1:62" x14ac:dyDescent="0.3">
      <c r="A20" s="196"/>
      <c r="B20" t="s">
        <v>447</v>
      </c>
      <c r="C20">
        <v>0</v>
      </c>
      <c r="D20">
        <f>C23</f>
        <v>0</v>
      </c>
      <c r="E20">
        <f t="shared" ref="E20:BJ20" si="0">D23</f>
        <v>0</v>
      </c>
      <c r="F20">
        <f t="shared" si="0"/>
        <v>0</v>
      </c>
      <c r="G20">
        <f t="shared" si="0"/>
        <v>0</v>
      </c>
      <c r="H20">
        <f t="shared" si="0"/>
        <v>0</v>
      </c>
      <c r="I20">
        <f t="shared" si="0"/>
        <v>0</v>
      </c>
      <c r="J20">
        <f t="shared" si="0"/>
        <v>0</v>
      </c>
      <c r="K20">
        <f t="shared" si="0"/>
        <v>0</v>
      </c>
      <c r="L20">
        <f t="shared" si="0"/>
        <v>0</v>
      </c>
      <c r="M20">
        <f t="shared" si="0"/>
        <v>0</v>
      </c>
      <c r="N20">
        <f t="shared" si="0"/>
        <v>0</v>
      </c>
      <c r="O20">
        <f t="shared" si="0"/>
        <v>0</v>
      </c>
      <c r="P20">
        <f t="shared" si="0"/>
        <v>0</v>
      </c>
      <c r="Q20">
        <f t="shared" si="0"/>
        <v>0</v>
      </c>
      <c r="R20">
        <f t="shared" si="0"/>
        <v>0</v>
      </c>
      <c r="S20">
        <f t="shared" si="0"/>
        <v>0</v>
      </c>
      <c r="T20">
        <f t="shared" si="0"/>
        <v>0</v>
      </c>
      <c r="U20">
        <f t="shared" si="0"/>
        <v>0</v>
      </c>
      <c r="V20">
        <f t="shared" si="0"/>
        <v>0</v>
      </c>
      <c r="W20">
        <f t="shared" si="0"/>
        <v>0</v>
      </c>
      <c r="X20">
        <f t="shared" si="0"/>
        <v>0</v>
      </c>
      <c r="Y20">
        <f>X23</f>
        <v>0</v>
      </c>
      <c r="Z20">
        <f t="shared" si="0"/>
        <v>0</v>
      </c>
      <c r="AA20">
        <f t="shared" si="0"/>
        <v>0</v>
      </c>
      <c r="AB20">
        <f t="shared" si="0"/>
        <v>0</v>
      </c>
      <c r="AC20">
        <f t="shared" si="0"/>
        <v>0</v>
      </c>
      <c r="AD20">
        <f t="shared" si="0"/>
        <v>0</v>
      </c>
      <c r="AE20">
        <f t="shared" si="0"/>
        <v>0</v>
      </c>
      <c r="AF20">
        <f t="shared" si="0"/>
        <v>0</v>
      </c>
      <c r="AG20">
        <f t="shared" si="0"/>
        <v>0</v>
      </c>
      <c r="AH20">
        <f t="shared" si="0"/>
        <v>0</v>
      </c>
      <c r="AI20">
        <f t="shared" si="0"/>
        <v>0</v>
      </c>
      <c r="AJ20">
        <f t="shared" si="0"/>
        <v>0</v>
      </c>
      <c r="AK20">
        <f t="shared" si="0"/>
        <v>0</v>
      </c>
      <c r="AL20">
        <f t="shared" si="0"/>
        <v>0</v>
      </c>
      <c r="AM20">
        <f t="shared" si="0"/>
        <v>0</v>
      </c>
      <c r="AN20">
        <f t="shared" si="0"/>
        <v>0</v>
      </c>
      <c r="AO20">
        <f t="shared" si="0"/>
        <v>0</v>
      </c>
      <c r="AP20">
        <f t="shared" si="0"/>
        <v>0</v>
      </c>
      <c r="AQ20">
        <f t="shared" si="0"/>
        <v>0</v>
      </c>
      <c r="AR20">
        <f t="shared" si="0"/>
        <v>0</v>
      </c>
      <c r="AS20">
        <f t="shared" si="0"/>
        <v>0</v>
      </c>
      <c r="AT20">
        <f t="shared" si="0"/>
        <v>0</v>
      </c>
      <c r="AU20">
        <f t="shared" si="0"/>
        <v>0</v>
      </c>
      <c r="AV20">
        <f t="shared" si="0"/>
        <v>0</v>
      </c>
      <c r="AW20">
        <f t="shared" si="0"/>
        <v>0</v>
      </c>
      <c r="AX20">
        <f t="shared" si="0"/>
        <v>0</v>
      </c>
      <c r="AY20">
        <f t="shared" si="0"/>
        <v>0</v>
      </c>
      <c r="AZ20">
        <f t="shared" si="0"/>
        <v>0</v>
      </c>
      <c r="BA20">
        <f t="shared" si="0"/>
        <v>0</v>
      </c>
      <c r="BB20">
        <f t="shared" si="0"/>
        <v>0</v>
      </c>
      <c r="BC20">
        <f t="shared" si="0"/>
        <v>0</v>
      </c>
      <c r="BD20">
        <f t="shared" si="0"/>
        <v>0</v>
      </c>
      <c r="BE20">
        <f t="shared" si="0"/>
        <v>0</v>
      </c>
      <c r="BF20">
        <f t="shared" si="0"/>
        <v>0</v>
      </c>
      <c r="BG20">
        <f t="shared" si="0"/>
        <v>0</v>
      </c>
      <c r="BH20">
        <f t="shared" si="0"/>
        <v>0</v>
      </c>
      <c r="BI20">
        <f t="shared" si="0"/>
        <v>0</v>
      </c>
      <c r="BJ20">
        <f t="shared" si="0"/>
        <v>0</v>
      </c>
    </row>
    <row r="21" spans="1:62" x14ac:dyDescent="0.3">
      <c r="A21" s="196"/>
      <c r="B21" t="s">
        <v>409</v>
      </c>
      <c r="C21">
        <f>SUM(C13:C14)</f>
        <v>0</v>
      </c>
      <c r="D21">
        <f>SUM(D13:D14)</f>
        <v>0</v>
      </c>
      <c r="E21">
        <f t="shared" ref="E21:BJ21" si="1">SUM(E13:E14)</f>
        <v>0</v>
      </c>
      <c r="F21">
        <f t="shared" si="1"/>
        <v>0</v>
      </c>
      <c r="G21">
        <f t="shared" si="1"/>
        <v>0</v>
      </c>
      <c r="H21">
        <f t="shared" si="1"/>
        <v>0</v>
      </c>
      <c r="I21">
        <f t="shared" si="1"/>
        <v>0</v>
      </c>
      <c r="J21">
        <f t="shared" si="1"/>
        <v>0</v>
      </c>
      <c r="K21">
        <f t="shared" si="1"/>
        <v>0</v>
      </c>
      <c r="L21">
        <f t="shared" si="1"/>
        <v>0</v>
      </c>
      <c r="M21">
        <f t="shared" si="1"/>
        <v>0</v>
      </c>
      <c r="N21">
        <f t="shared" si="1"/>
        <v>0</v>
      </c>
      <c r="O21">
        <f t="shared" si="1"/>
        <v>0</v>
      </c>
      <c r="P21">
        <f t="shared" si="1"/>
        <v>0</v>
      </c>
      <c r="Q21">
        <f t="shared" si="1"/>
        <v>0</v>
      </c>
      <c r="R21">
        <f t="shared" si="1"/>
        <v>0</v>
      </c>
      <c r="S21">
        <f t="shared" si="1"/>
        <v>0</v>
      </c>
      <c r="T21">
        <f t="shared" si="1"/>
        <v>0</v>
      </c>
      <c r="U21">
        <f t="shared" si="1"/>
        <v>0</v>
      </c>
      <c r="V21">
        <f t="shared" si="1"/>
        <v>0</v>
      </c>
      <c r="W21">
        <f t="shared" si="1"/>
        <v>0</v>
      </c>
      <c r="X21">
        <f t="shared" si="1"/>
        <v>0</v>
      </c>
      <c r="Y21">
        <f t="shared" si="1"/>
        <v>0</v>
      </c>
      <c r="Z21">
        <f t="shared" si="1"/>
        <v>0</v>
      </c>
      <c r="AA21">
        <f t="shared" si="1"/>
        <v>0</v>
      </c>
      <c r="AB21">
        <f t="shared" si="1"/>
        <v>0</v>
      </c>
      <c r="AC21">
        <f t="shared" si="1"/>
        <v>0</v>
      </c>
      <c r="AD21">
        <f t="shared" si="1"/>
        <v>0</v>
      </c>
      <c r="AE21">
        <f t="shared" si="1"/>
        <v>0</v>
      </c>
      <c r="AF21">
        <f t="shared" si="1"/>
        <v>0</v>
      </c>
      <c r="AG21">
        <f t="shared" si="1"/>
        <v>0</v>
      </c>
      <c r="AH21">
        <f t="shared" si="1"/>
        <v>0</v>
      </c>
      <c r="AI21">
        <f t="shared" si="1"/>
        <v>0</v>
      </c>
      <c r="AJ21">
        <f t="shared" si="1"/>
        <v>0</v>
      </c>
      <c r="AK21">
        <f t="shared" si="1"/>
        <v>0</v>
      </c>
      <c r="AL21">
        <f t="shared" si="1"/>
        <v>0</v>
      </c>
      <c r="AM21">
        <f t="shared" si="1"/>
        <v>0</v>
      </c>
      <c r="AN21">
        <f t="shared" si="1"/>
        <v>0</v>
      </c>
      <c r="AO21">
        <f t="shared" si="1"/>
        <v>0</v>
      </c>
      <c r="AP21">
        <f t="shared" si="1"/>
        <v>0</v>
      </c>
      <c r="AQ21">
        <f t="shared" si="1"/>
        <v>0</v>
      </c>
      <c r="AR21">
        <f t="shared" si="1"/>
        <v>0</v>
      </c>
      <c r="AS21">
        <f t="shared" si="1"/>
        <v>0</v>
      </c>
      <c r="AT21">
        <f t="shared" si="1"/>
        <v>0</v>
      </c>
      <c r="AU21">
        <f t="shared" si="1"/>
        <v>0</v>
      </c>
      <c r="AV21">
        <f t="shared" si="1"/>
        <v>0</v>
      </c>
      <c r="AW21">
        <f t="shared" si="1"/>
        <v>0</v>
      </c>
      <c r="AX21">
        <f t="shared" si="1"/>
        <v>0</v>
      </c>
      <c r="AY21">
        <f t="shared" si="1"/>
        <v>0</v>
      </c>
      <c r="AZ21">
        <f t="shared" si="1"/>
        <v>0</v>
      </c>
      <c r="BA21">
        <f t="shared" si="1"/>
        <v>0</v>
      </c>
      <c r="BB21">
        <f t="shared" si="1"/>
        <v>0</v>
      </c>
      <c r="BC21">
        <f t="shared" si="1"/>
        <v>0</v>
      </c>
      <c r="BD21">
        <f t="shared" si="1"/>
        <v>0</v>
      </c>
      <c r="BE21">
        <f t="shared" si="1"/>
        <v>0</v>
      </c>
      <c r="BF21">
        <f t="shared" si="1"/>
        <v>0</v>
      </c>
      <c r="BG21">
        <f t="shared" si="1"/>
        <v>0</v>
      </c>
      <c r="BH21">
        <f t="shared" si="1"/>
        <v>0</v>
      </c>
      <c r="BI21">
        <f t="shared" si="1"/>
        <v>0</v>
      </c>
      <c r="BJ21">
        <f t="shared" si="1"/>
        <v>0</v>
      </c>
    </row>
    <row r="22" spans="1:62" x14ac:dyDescent="0.3">
      <c r="A22" s="196"/>
      <c r="B22" t="s">
        <v>410</v>
      </c>
      <c r="C22">
        <f>C12</f>
        <v>0</v>
      </c>
      <c r="D22">
        <f>D12</f>
        <v>0</v>
      </c>
      <c r="E22">
        <f t="shared" ref="E22:BJ22" si="2">E12</f>
        <v>0</v>
      </c>
      <c r="F22">
        <f t="shared" si="2"/>
        <v>0</v>
      </c>
      <c r="G22">
        <f t="shared" si="2"/>
        <v>0</v>
      </c>
      <c r="H22">
        <f t="shared" si="2"/>
        <v>0</v>
      </c>
      <c r="I22">
        <f t="shared" si="2"/>
        <v>0</v>
      </c>
      <c r="J22">
        <f t="shared" si="2"/>
        <v>0</v>
      </c>
      <c r="K22">
        <f t="shared" si="2"/>
        <v>0</v>
      </c>
      <c r="L22">
        <f t="shared" si="2"/>
        <v>0</v>
      </c>
      <c r="M22">
        <f t="shared" si="2"/>
        <v>0</v>
      </c>
      <c r="N22">
        <f t="shared" si="2"/>
        <v>0</v>
      </c>
      <c r="O22">
        <f t="shared" si="2"/>
        <v>0</v>
      </c>
      <c r="P22">
        <f t="shared" si="2"/>
        <v>0</v>
      </c>
      <c r="Q22">
        <f t="shared" si="2"/>
        <v>0</v>
      </c>
      <c r="R22">
        <f t="shared" si="2"/>
        <v>0</v>
      </c>
      <c r="S22">
        <f t="shared" si="2"/>
        <v>0</v>
      </c>
      <c r="T22">
        <f t="shared" si="2"/>
        <v>0</v>
      </c>
      <c r="U22">
        <f t="shared" si="2"/>
        <v>0</v>
      </c>
      <c r="V22">
        <f t="shared" si="2"/>
        <v>0</v>
      </c>
      <c r="W22">
        <f t="shared" si="2"/>
        <v>0</v>
      </c>
      <c r="X22">
        <f t="shared" si="2"/>
        <v>0</v>
      </c>
      <c r="Y22">
        <f t="shared" si="2"/>
        <v>0</v>
      </c>
      <c r="Z22">
        <f t="shared" si="2"/>
        <v>0</v>
      </c>
      <c r="AA22">
        <f t="shared" si="2"/>
        <v>0</v>
      </c>
      <c r="AB22">
        <f t="shared" si="2"/>
        <v>0</v>
      </c>
      <c r="AC22">
        <f t="shared" si="2"/>
        <v>0</v>
      </c>
      <c r="AD22">
        <f t="shared" si="2"/>
        <v>0</v>
      </c>
      <c r="AE22">
        <f t="shared" si="2"/>
        <v>0</v>
      </c>
      <c r="AF22">
        <f t="shared" si="2"/>
        <v>0</v>
      </c>
      <c r="AG22">
        <f t="shared" si="2"/>
        <v>0</v>
      </c>
      <c r="AH22">
        <f t="shared" si="2"/>
        <v>0</v>
      </c>
      <c r="AI22">
        <f t="shared" si="2"/>
        <v>0</v>
      </c>
      <c r="AJ22">
        <f t="shared" si="2"/>
        <v>0</v>
      </c>
      <c r="AK22">
        <f t="shared" si="2"/>
        <v>0</v>
      </c>
      <c r="AL22">
        <f t="shared" si="2"/>
        <v>0</v>
      </c>
      <c r="AM22">
        <f t="shared" si="2"/>
        <v>0</v>
      </c>
      <c r="AN22">
        <f t="shared" si="2"/>
        <v>0</v>
      </c>
      <c r="AO22">
        <f t="shared" si="2"/>
        <v>0</v>
      </c>
      <c r="AP22">
        <f t="shared" si="2"/>
        <v>0</v>
      </c>
      <c r="AQ22">
        <f t="shared" si="2"/>
        <v>0</v>
      </c>
      <c r="AR22">
        <f t="shared" si="2"/>
        <v>0</v>
      </c>
      <c r="AS22">
        <f t="shared" si="2"/>
        <v>0</v>
      </c>
      <c r="AT22">
        <f t="shared" si="2"/>
        <v>0</v>
      </c>
      <c r="AU22">
        <f t="shared" si="2"/>
        <v>0</v>
      </c>
      <c r="AV22">
        <f t="shared" si="2"/>
        <v>0</v>
      </c>
      <c r="AW22">
        <f t="shared" si="2"/>
        <v>0</v>
      </c>
      <c r="AX22">
        <f t="shared" si="2"/>
        <v>0</v>
      </c>
      <c r="AY22">
        <f t="shared" si="2"/>
        <v>0</v>
      </c>
      <c r="AZ22">
        <f t="shared" si="2"/>
        <v>0</v>
      </c>
      <c r="BA22">
        <f t="shared" si="2"/>
        <v>0</v>
      </c>
      <c r="BB22">
        <f t="shared" si="2"/>
        <v>0</v>
      </c>
      <c r="BC22">
        <f t="shared" si="2"/>
        <v>0</v>
      </c>
      <c r="BD22">
        <f t="shared" si="2"/>
        <v>0</v>
      </c>
      <c r="BE22">
        <f t="shared" si="2"/>
        <v>0</v>
      </c>
      <c r="BF22">
        <f t="shared" si="2"/>
        <v>0</v>
      </c>
      <c r="BG22">
        <f t="shared" si="2"/>
        <v>0</v>
      </c>
      <c r="BH22">
        <f t="shared" si="2"/>
        <v>0</v>
      </c>
      <c r="BI22">
        <f t="shared" si="2"/>
        <v>0</v>
      </c>
      <c r="BJ22">
        <f t="shared" si="2"/>
        <v>0</v>
      </c>
    </row>
    <row r="23" spans="1:62" x14ac:dyDescent="0.3">
      <c r="A23" s="196"/>
      <c r="B23" t="s">
        <v>448</v>
      </c>
      <c r="C23">
        <f>SUM(C20:C22)</f>
        <v>0</v>
      </c>
      <c r="D23">
        <f>SUM(D20:D22)</f>
        <v>0</v>
      </c>
      <c r="E23">
        <f t="shared" ref="E23:BJ23" si="3">SUM(E20:E22)</f>
        <v>0</v>
      </c>
      <c r="F23">
        <f t="shared" si="3"/>
        <v>0</v>
      </c>
      <c r="G23">
        <f t="shared" si="3"/>
        <v>0</v>
      </c>
      <c r="H23">
        <f t="shared" si="3"/>
        <v>0</v>
      </c>
      <c r="I23">
        <f t="shared" si="3"/>
        <v>0</v>
      </c>
      <c r="J23">
        <f t="shared" si="3"/>
        <v>0</v>
      </c>
      <c r="K23">
        <f t="shared" si="3"/>
        <v>0</v>
      </c>
      <c r="L23">
        <f t="shared" si="3"/>
        <v>0</v>
      </c>
      <c r="M23">
        <f t="shared" si="3"/>
        <v>0</v>
      </c>
      <c r="N23">
        <f t="shared" si="3"/>
        <v>0</v>
      </c>
      <c r="O23">
        <f t="shared" si="3"/>
        <v>0</v>
      </c>
      <c r="P23">
        <f t="shared" si="3"/>
        <v>0</v>
      </c>
      <c r="Q23">
        <f t="shared" si="3"/>
        <v>0</v>
      </c>
      <c r="R23">
        <f t="shared" si="3"/>
        <v>0</v>
      </c>
      <c r="S23">
        <f t="shared" si="3"/>
        <v>0</v>
      </c>
      <c r="T23">
        <f t="shared" si="3"/>
        <v>0</v>
      </c>
      <c r="U23">
        <f t="shared" si="3"/>
        <v>0</v>
      </c>
      <c r="V23">
        <f t="shared" si="3"/>
        <v>0</v>
      </c>
      <c r="W23">
        <f t="shared" si="3"/>
        <v>0</v>
      </c>
      <c r="X23">
        <f t="shared" si="3"/>
        <v>0</v>
      </c>
      <c r="Y23">
        <f t="shared" si="3"/>
        <v>0</v>
      </c>
      <c r="Z23">
        <f t="shared" si="3"/>
        <v>0</v>
      </c>
      <c r="AA23">
        <f t="shared" si="3"/>
        <v>0</v>
      </c>
      <c r="AB23">
        <f t="shared" si="3"/>
        <v>0</v>
      </c>
      <c r="AC23">
        <f t="shared" si="3"/>
        <v>0</v>
      </c>
      <c r="AD23">
        <f t="shared" si="3"/>
        <v>0</v>
      </c>
      <c r="AE23">
        <f t="shared" si="3"/>
        <v>0</v>
      </c>
      <c r="AF23">
        <f t="shared" si="3"/>
        <v>0</v>
      </c>
      <c r="AG23">
        <f t="shared" si="3"/>
        <v>0</v>
      </c>
      <c r="AH23">
        <f t="shared" si="3"/>
        <v>0</v>
      </c>
      <c r="AI23">
        <f t="shared" si="3"/>
        <v>0</v>
      </c>
      <c r="AJ23">
        <f t="shared" si="3"/>
        <v>0</v>
      </c>
      <c r="AK23">
        <f t="shared" si="3"/>
        <v>0</v>
      </c>
      <c r="AL23">
        <f t="shared" si="3"/>
        <v>0</v>
      </c>
      <c r="AM23">
        <f t="shared" si="3"/>
        <v>0</v>
      </c>
      <c r="AN23">
        <f t="shared" si="3"/>
        <v>0</v>
      </c>
      <c r="AO23">
        <f t="shared" si="3"/>
        <v>0</v>
      </c>
      <c r="AP23">
        <f t="shared" si="3"/>
        <v>0</v>
      </c>
      <c r="AQ23">
        <f t="shared" si="3"/>
        <v>0</v>
      </c>
      <c r="AR23">
        <f t="shared" si="3"/>
        <v>0</v>
      </c>
      <c r="AS23">
        <f t="shared" si="3"/>
        <v>0</v>
      </c>
      <c r="AT23">
        <f t="shared" si="3"/>
        <v>0</v>
      </c>
      <c r="AU23">
        <f t="shared" si="3"/>
        <v>0</v>
      </c>
      <c r="AV23">
        <f t="shared" si="3"/>
        <v>0</v>
      </c>
      <c r="AW23">
        <f t="shared" si="3"/>
        <v>0</v>
      </c>
      <c r="AX23">
        <f t="shared" si="3"/>
        <v>0</v>
      </c>
      <c r="AY23">
        <f t="shared" si="3"/>
        <v>0</v>
      </c>
      <c r="AZ23">
        <f t="shared" si="3"/>
        <v>0</v>
      </c>
      <c r="BA23">
        <f t="shared" si="3"/>
        <v>0</v>
      </c>
      <c r="BB23">
        <f t="shared" si="3"/>
        <v>0</v>
      </c>
      <c r="BC23">
        <f t="shared" si="3"/>
        <v>0</v>
      </c>
      <c r="BD23">
        <f t="shared" si="3"/>
        <v>0</v>
      </c>
      <c r="BE23">
        <f t="shared" si="3"/>
        <v>0</v>
      </c>
      <c r="BF23">
        <f t="shared" si="3"/>
        <v>0</v>
      </c>
      <c r="BG23">
        <f t="shared" si="3"/>
        <v>0</v>
      </c>
      <c r="BH23">
        <f t="shared" si="3"/>
        <v>0</v>
      </c>
      <c r="BI23">
        <f t="shared" si="3"/>
        <v>0</v>
      </c>
      <c r="BJ23">
        <f t="shared" si="3"/>
        <v>0</v>
      </c>
    </row>
    <row r="24" spans="1:62" x14ac:dyDescent="0.3">
      <c r="A24" s="196"/>
    </row>
    <row r="25" spans="1:62" x14ac:dyDescent="0.3">
      <c r="A25" s="196"/>
      <c r="B25" t="s">
        <v>423</v>
      </c>
      <c r="C25" s="239">
        <f>IFERROR(C3/C12,0)</f>
        <v>0</v>
      </c>
      <c r="D25" s="239">
        <f>IFERROR(D3/D12,0)</f>
        <v>0</v>
      </c>
      <c r="E25" s="239">
        <f t="shared" ref="E25:BJ25" si="4">IFERROR(E3/E12,0)</f>
        <v>0</v>
      </c>
      <c r="F25" s="239">
        <f t="shared" si="4"/>
        <v>0</v>
      </c>
      <c r="G25" s="239">
        <f t="shared" si="4"/>
        <v>0</v>
      </c>
      <c r="H25" s="239">
        <f t="shared" si="4"/>
        <v>0</v>
      </c>
      <c r="I25" s="239">
        <f t="shared" si="4"/>
        <v>0</v>
      </c>
      <c r="J25" s="239">
        <f t="shared" si="4"/>
        <v>0</v>
      </c>
      <c r="K25" s="239">
        <f t="shared" si="4"/>
        <v>0</v>
      </c>
      <c r="L25" s="239">
        <f t="shared" si="4"/>
        <v>0</v>
      </c>
      <c r="M25" s="239">
        <f t="shared" si="4"/>
        <v>0</v>
      </c>
      <c r="N25" s="239">
        <f t="shared" si="4"/>
        <v>0</v>
      </c>
      <c r="O25" s="239">
        <f t="shared" si="4"/>
        <v>0</v>
      </c>
      <c r="P25" s="239">
        <f t="shared" si="4"/>
        <v>0</v>
      </c>
      <c r="Q25" s="239">
        <f t="shared" si="4"/>
        <v>0</v>
      </c>
      <c r="R25" s="239">
        <f t="shared" si="4"/>
        <v>0</v>
      </c>
      <c r="S25" s="239">
        <f t="shared" si="4"/>
        <v>0</v>
      </c>
      <c r="T25" s="239">
        <f t="shared" si="4"/>
        <v>0</v>
      </c>
      <c r="U25" s="239">
        <f t="shared" si="4"/>
        <v>0</v>
      </c>
      <c r="V25" s="239">
        <f t="shared" si="4"/>
        <v>0</v>
      </c>
      <c r="W25" s="239">
        <f t="shared" si="4"/>
        <v>0</v>
      </c>
      <c r="X25" s="239">
        <f t="shared" si="4"/>
        <v>0</v>
      </c>
      <c r="Y25" s="239">
        <f t="shared" si="4"/>
        <v>0</v>
      </c>
      <c r="Z25" s="239">
        <f t="shared" si="4"/>
        <v>0</v>
      </c>
      <c r="AA25" s="239">
        <f t="shared" si="4"/>
        <v>0</v>
      </c>
      <c r="AB25" s="239">
        <f t="shared" si="4"/>
        <v>0</v>
      </c>
      <c r="AC25" s="239">
        <f t="shared" si="4"/>
        <v>0</v>
      </c>
      <c r="AD25" s="239">
        <f t="shared" si="4"/>
        <v>0</v>
      </c>
      <c r="AE25" s="239">
        <f t="shared" si="4"/>
        <v>0</v>
      </c>
      <c r="AF25" s="239">
        <f t="shared" si="4"/>
        <v>0</v>
      </c>
      <c r="AG25" s="239">
        <f t="shared" si="4"/>
        <v>0</v>
      </c>
      <c r="AH25" s="239">
        <f t="shared" si="4"/>
        <v>0</v>
      </c>
      <c r="AI25" s="239">
        <f t="shared" si="4"/>
        <v>0</v>
      </c>
      <c r="AJ25" s="239">
        <f t="shared" si="4"/>
        <v>0</v>
      </c>
      <c r="AK25" s="239">
        <f t="shared" si="4"/>
        <v>0</v>
      </c>
      <c r="AL25" s="239">
        <f t="shared" si="4"/>
        <v>0</v>
      </c>
      <c r="AM25" s="239">
        <f t="shared" si="4"/>
        <v>0</v>
      </c>
      <c r="AN25" s="239">
        <f t="shared" si="4"/>
        <v>0</v>
      </c>
      <c r="AO25" s="239">
        <f t="shared" si="4"/>
        <v>0</v>
      </c>
      <c r="AP25" s="239">
        <f t="shared" si="4"/>
        <v>0</v>
      </c>
      <c r="AQ25" s="239">
        <f t="shared" si="4"/>
        <v>0</v>
      </c>
      <c r="AR25" s="239">
        <f t="shared" si="4"/>
        <v>0</v>
      </c>
      <c r="AS25" s="239">
        <f t="shared" si="4"/>
        <v>0</v>
      </c>
      <c r="AT25" s="239">
        <f t="shared" si="4"/>
        <v>0</v>
      </c>
      <c r="AU25" s="239">
        <f t="shared" si="4"/>
        <v>0</v>
      </c>
      <c r="AV25" s="239">
        <f t="shared" si="4"/>
        <v>0</v>
      </c>
      <c r="AW25" s="239">
        <f t="shared" si="4"/>
        <v>0</v>
      </c>
      <c r="AX25" s="239">
        <f t="shared" si="4"/>
        <v>0</v>
      </c>
      <c r="AY25" s="239">
        <f t="shared" si="4"/>
        <v>0</v>
      </c>
      <c r="AZ25" s="239">
        <f t="shared" si="4"/>
        <v>0</v>
      </c>
      <c r="BA25" s="239">
        <f t="shared" si="4"/>
        <v>0</v>
      </c>
      <c r="BB25" s="239">
        <f t="shared" si="4"/>
        <v>0</v>
      </c>
      <c r="BC25" s="239">
        <f t="shared" si="4"/>
        <v>0</v>
      </c>
      <c r="BD25" s="239">
        <f t="shared" si="4"/>
        <v>0</v>
      </c>
      <c r="BE25" s="239">
        <f t="shared" si="4"/>
        <v>0</v>
      </c>
      <c r="BF25" s="239">
        <f t="shared" si="4"/>
        <v>0</v>
      </c>
      <c r="BG25" s="239">
        <f t="shared" si="4"/>
        <v>0</v>
      </c>
      <c r="BH25" s="239">
        <f t="shared" si="4"/>
        <v>0</v>
      </c>
      <c r="BI25" s="239">
        <f t="shared" si="4"/>
        <v>0</v>
      </c>
      <c r="BJ25" s="239">
        <f t="shared" si="4"/>
        <v>0</v>
      </c>
    </row>
    <row r="26" spans="1:62" x14ac:dyDescent="0.3">
      <c r="A26" s="196"/>
      <c r="B26" t="s">
        <v>449</v>
      </c>
      <c r="C26" s="259">
        <f>IFERROR(C12/-C23,0)</f>
        <v>0</v>
      </c>
      <c r="D26" s="259">
        <f>IFERROR(D12/-D20,0)</f>
        <v>0</v>
      </c>
      <c r="E26" s="259">
        <f t="shared" ref="E26:BJ26" si="5">IFERROR(E12/-E20,0)</f>
        <v>0</v>
      </c>
      <c r="F26" s="259">
        <f t="shared" si="5"/>
        <v>0</v>
      </c>
      <c r="G26" s="259">
        <f t="shared" si="5"/>
        <v>0</v>
      </c>
      <c r="H26" s="259">
        <f t="shared" si="5"/>
        <v>0</v>
      </c>
      <c r="I26" s="259">
        <f t="shared" si="5"/>
        <v>0</v>
      </c>
      <c r="J26" s="259">
        <f t="shared" si="5"/>
        <v>0</v>
      </c>
      <c r="K26" s="259">
        <f t="shared" si="5"/>
        <v>0</v>
      </c>
      <c r="L26" s="259">
        <f t="shared" si="5"/>
        <v>0</v>
      </c>
      <c r="M26" s="259">
        <f t="shared" si="5"/>
        <v>0</v>
      </c>
      <c r="N26" s="259">
        <f t="shared" si="5"/>
        <v>0</v>
      </c>
      <c r="O26" s="259">
        <f t="shared" si="5"/>
        <v>0</v>
      </c>
      <c r="P26" s="259">
        <f t="shared" si="5"/>
        <v>0</v>
      </c>
      <c r="Q26" s="259">
        <f t="shared" si="5"/>
        <v>0</v>
      </c>
      <c r="R26" s="259">
        <f t="shared" si="5"/>
        <v>0</v>
      </c>
      <c r="S26" s="259">
        <f t="shared" si="5"/>
        <v>0</v>
      </c>
      <c r="T26" s="259">
        <f t="shared" si="5"/>
        <v>0</v>
      </c>
      <c r="U26" s="259">
        <f t="shared" si="5"/>
        <v>0</v>
      </c>
      <c r="V26" s="259">
        <f t="shared" si="5"/>
        <v>0</v>
      </c>
      <c r="W26" s="259">
        <f t="shared" si="5"/>
        <v>0</v>
      </c>
      <c r="X26" s="259">
        <f t="shared" si="5"/>
        <v>0</v>
      </c>
      <c r="Y26" s="259">
        <f t="shared" si="5"/>
        <v>0</v>
      </c>
      <c r="Z26" s="259">
        <f t="shared" si="5"/>
        <v>0</v>
      </c>
      <c r="AA26" s="259">
        <f t="shared" si="5"/>
        <v>0</v>
      </c>
      <c r="AB26" s="259">
        <f t="shared" si="5"/>
        <v>0</v>
      </c>
      <c r="AC26" s="259">
        <f t="shared" si="5"/>
        <v>0</v>
      </c>
      <c r="AD26" s="259">
        <f t="shared" si="5"/>
        <v>0</v>
      </c>
      <c r="AE26" s="259">
        <f t="shared" si="5"/>
        <v>0</v>
      </c>
      <c r="AF26" s="259">
        <f t="shared" si="5"/>
        <v>0</v>
      </c>
      <c r="AG26" s="259">
        <f t="shared" si="5"/>
        <v>0</v>
      </c>
      <c r="AH26" s="259">
        <f t="shared" si="5"/>
        <v>0</v>
      </c>
      <c r="AI26" s="259">
        <f t="shared" si="5"/>
        <v>0</v>
      </c>
      <c r="AJ26" s="259">
        <f t="shared" si="5"/>
        <v>0</v>
      </c>
      <c r="AK26" s="259">
        <f t="shared" si="5"/>
        <v>0</v>
      </c>
      <c r="AL26" s="259">
        <f t="shared" si="5"/>
        <v>0</v>
      </c>
      <c r="AM26" s="259">
        <f t="shared" si="5"/>
        <v>0</v>
      </c>
      <c r="AN26" s="259">
        <f t="shared" si="5"/>
        <v>0</v>
      </c>
      <c r="AO26" s="259">
        <f t="shared" si="5"/>
        <v>0</v>
      </c>
      <c r="AP26" s="259">
        <f t="shared" si="5"/>
        <v>0</v>
      </c>
      <c r="AQ26" s="259">
        <f t="shared" si="5"/>
        <v>0</v>
      </c>
      <c r="AR26" s="259">
        <f t="shared" si="5"/>
        <v>0</v>
      </c>
      <c r="AS26" s="259">
        <f t="shared" si="5"/>
        <v>0</v>
      </c>
      <c r="AT26" s="259">
        <f t="shared" si="5"/>
        <v>0</v>
      </c>
      <c r="AU26" s="259">
        <f t="shared" si="5"/>
        <v>0</v>
      </c>
      <c r="AV26" s="259">
        <f t="shared" si="5"/>
        <v>0</v>
      </c>
      <c r="AW26" s="259">
        <f t="shared" si="5"/>
        <v>0</v>
      </c>
      <c r="AX26" s="259">
        <f t="shared" si="5"/>
        <v>0</v>
      </c>
      <c r="AY26" s="259">
        <f t="shared" si="5"/>
        <v>0</v>
      </c>
      <c r="AZ26" s="259">
        <f t="shared" si="5"/>
        <v>0</v>
      </c>
      <c r="BA26" s="259">
        <f t="shared" si="5"/>
        <v>0</v>
      </c>
      <c r="BB26" s="259">
        <f t="shared" si="5"/>
        <v>0</v>
      </c>
      <c r="BC26" s="259">
        <f t="shared" si="5"/>
        <v>0</v>
      </c>
      <c r="BD26" s="259">
        <f t="shared" si="5"/>
        <v>0</v>
      </c>
      <c r="BE26" s="259">
        <f t="shared" si="5"/>
        <v>0</v>
      </c>
      <c r="BF26" s="259">
        <f t="shared" si="5"/>
        <v>0</v>
      </c>
      <c r="BG26" s="259">
        <f t="shared" si="5"/>
        <v>0</v>
      </c>
      <c r="BH26" s="259">
        <f t="shared" si="5"/>
        <v>0</v>
      </c>
      <c r="BI26" s="334">
        <f t="shared" si="5"/>
        <v>0</v>
      </c>
      <c r="BJ26" s="259">
        <f t="shared" si="5"/>
        <v>0</v>
      </c>
    </row>
    <row r="27" spans="1:62" x14ac:dyDescent="0.3">
      <c r="A27" s="196"/>
    </row>
    <row r="28" spans="1:62" x14ac:dyDescent="0.3">
      <c r="A28" s="196" t="s">
        <v>402</v>
      </c>
      <c r="B28" t="s">
        <v>432</v>
      </c>
      <c r="D28" s="259" t="e">
        <f t="shared" ref="D28:AI28" si="6">D4/C9</f>
        <v>#DIV/0!</v>
      </c>
      <c r="E28" s="259" t="e">
        <f t="shared" si="6"/>
        <v>#DIV/0!</v>
      </c>
      <c r="F28" s="259" t="e">
        <f t="shared" si="6"/>
        <v>#DIV/0!</v>
      </c>
      <c r="G28" s="259" t="e">
        <f t="shared" si="6"/>
        <v>#DIV/0!</v>
      </c>
      <c r="H28" s="259" t="e">
        <f t="shared" si="6"/>
        <v>#DIV/0!</v>
      </c>
      <c r="I28" s="259" t="e">
        <f t="shared" si="6"/>
        <v>#DIV/0!</v>
      </c>
      <c r="J28" s="259" t="e">
        <f t="shared" si="6"/>
        <v>#DIV/0!</v>
      </c>
      <c r="K28" s="259" t="e">
        <f t="shared" si="6"/>
        <v>#DIV/0!</v>
      </c>
      <c r="L28" s="259" t="e">
        <f t="shared" si="6"/>
        <v>#DIV/0!</v>
      </c>
      <c r="M28" s="259" t="e">
        <f t="shared" si="6"/>
        <v>#DIV/0!</v>
      </c>
      <c r="N28" s="259" t="e">
        <f t="shared" si="6"/>
        <v>#DIV/0!</v>
      </c>
      <c r="O28" s="259" t="e">
        <f t="shared" si="6"/>
        <v>#DIV/0!</v>
      </c>
      <c r="P28" s="259" t="e">
        <f t="shared" si="6"/>
        <v>#DIV/0!</v>
      </c>
      <c r="Q28" s="259" t="e">
        <f t="shared" si="6"/>
        <v>#DIV/0!</v>
      </c>
      <c r="R28" s="259" t="e">
        <f t="shared" si="6"/>
        <v>#DIV/0!</v>
      </c>
      <c r="S28" s="259" t="e">
        <f t="shared" si="6"/>
        <v>#DIV/0!</v>
      </c>
      <c r="T28" s="259" t="e">
        <f t="shared" si="6"/>
        <v>#DIV/0!</v>
      </c>
      <c r="U28" s="259" t="e">
        <f t="shared" si="6"/>
        <v>#DIV/0!</v>
      </c>
      <c r="V28" s="259" t="e">
        <f t="shared" si="6"/>
        <v>#DIV/0!</v>
      </c>
      <c r="W28" s="259" t="e">
        <f t="shared" si="6"/>
        <v>#DIV/0!</v>
      </c>
      <c r="X28" s="259" t="e">
        <f t="shared" si="6"/>
        <v>#DIV/0!</v>
      </c>
      <c r="Y28" s="259" t="e">
        <f t="shared" si="6"/>
        <v>#DIV/0!</v>
      </c>
      <c r="Z28" s="259" t="e">
        <f t="shared" si="6"/>
        <v>#DIV/0!</v>
      </c>
      <c r="AA28" s="259" t="e">
        <f t="shared" si="6"/>
        <v>#DIV/0!</v>
      </c>
      <c r="AB28" s="259" t="e">
        <f t="shared" si="6"/>
        <v>#DIV/0!</v>
      </c>
      <c r="AC28" s="259" t="e">
        <f t="shared" si="6"/>
        <v>#DIV/0!</v>
      </c>
      <c r="AD28" s="259" t="e">
        <f t="shared" si="6"/>
        <v>#DIV/0!</v>
      </c>
      <c r="AE28" s="259" t="e">
        <f t="shared" si="6"/>
        <v>#DIV/0!</v>
      </c>
      <c r="AF28" s="259" t="e">
        <f t="shared" si="6"/>
        <v>#DIV/0!</v>
      </c>
      <c r="AG28" s="259" t="e">
        <f t="shared" si="6"/>
        <v>#DIV/0!</v>
      </c>
      <c r="AH28" s="259" t="e">
        <f t="shared" si="6"/>
        <v>#DIV/0!</v>
      </c>
      <c r="AI28" s="259" t="e">
        <f t="shared" si="6"/>
        <v>#DIV/0!</v>
      </c>
      <c r="AJ28" s="259" t="e">
        <f t="shared" ref="AJ28:BJ28" si="7">AJ4/AI9</f>
        <v>#DIV/0!</v>
      </c>
      <c r="AK28" s="259" t="e">
        <f t="shared" si="7"/>
        <v>#DIV/0!</v>
      </c>
      <c r="AL28" s="259" t="e">
        <f t="shared" si="7"/>
        <v>#DIV/0!</v>
      </c>
      <c r="AM28" s="259" t="e">
        <f t="shared" si="7"/>
        <v>#DIV/0!</v>
      </c>
      <c r="AN28" s="259" t="e">
        <f t="shared" si="7"/>
        <v>#DIV/0!</v>
      </c>
      <c r="AO28" s="259" t="e">
        <f t="shared" si="7"/>
        <v>#DIV/0!</v>
      </c>
      <c r="AP28" s="259" t="e">
        <f t="shared" si="7"/>
        <v>#DIV/0!</v>
      </c>
      <c r="AQ28" s="259" t="e">
        <f t="shared" si="7"/>
        <v>#DIV/0!</v>
      </c>
      <c r="AR28" s="259" t="e">
        <f t="shared" si="7"/>
        <v>#DIV/0!</v>
      </c>
      <c r="AS28" s="259" t="e">
        <f t="shared" si="7"/>
        <v>#DIV/0!</v>
      </c>
      <c r="AT28" s="259" t="e">
        <f t="shared" si="7"/>
        <v>#DIV/0!</v>
      </c>
      <c r="AU28" s="259" t="e">
        <f t="shared" si="7"/>
        <v>#DIV/0!</v>
      </c>
      <c r="AV28" s="259" t="e">
        <f t="shared" si="7"/>
        <v>#DIV/0!</v>
      </c>
      <c r="AW28" s="259" t="e">
        <f t="shared" si="7"/>
        <v>#DIV/0!</v>
      </c>
      <c r="AX28" s="259" t="e">
        <f t="shared" si="7"/>
        <v>#DIV/0!</v>
      </c>
      <c r="AY28" s="259" t="e">
        <f t="shared" si="7"/>
        <v>#DIV/0!</v>
      </c>
      <c r="AZ28" s="259" t="e">
        <f t="shared" si="7"/>
        <v>#DIV/0!</v>
      </c>
      <c r="BA28" s="259" t="e">
        <f t="shared" si="7"/>
        <v>#DIV/0!</v>
      </c>
      <c r="BB28" s="259" t="e">
        <f t="shared" si="7"/>
        <v>#DIV/0!</v>
      </c>
      <c r="BC28" s="259" t="e">
        <f t="shared" si="7"/>
        <v>#DIV/0!</v>
      </c>
      <c r="BD28" s="259" t="e">
        <f t="shared" si="7"/>
        <v>#DIV/0!</v>
      </c>
      <c r="BE28" s="259" t="e">
        <f t="shared" si="7"/>
        <v>#DIV/0!</v>
      </c>
      <c r="BF28" s="259" t="e">
        <f t="shared" si="7"/>
        <v>#DIV/0!</v>
      </c>
      <c r="BG28" s="259" t="e">
        <f t="shared" si="7"/>
        <v>#DIV/0!</v>
      </c>
      <c r="BH28" s="259" t="e">
        <f t="shared" si="7"/>
        <v>#DIV/0!</v>
      </c>
      <c r="BI28" s="259" t="e">
        <f t="shared" si="7"/>
        <v>#DIV/0!</v>
      </c>
      <c r="BJ28" s="259" t="e">
        <f t="shared" si="7"/>
        <v>#DIV/0!</v>
      </c>
    </row>
    <row r="29" spans="1:62" x14ac:dyDescent="0.3">
      <c r="A29" s="196" t="s">
        <v>399</v>
      </c>
      <c r="B29" t="s">
        <v>433</v>
      </c>
      <c r="C29" s="239">
        <f t="shared" ref="C29:AH29" si="8">C4</f>
        <v>0</v>
      </c>
      <c r="D29" s="239">
        <f t="shared" si="8"/>
        <v>0</v>
      </c>
      <c r="E29" s="239">
        <f t="shared" si="8"/>
        <v>0</v>
      </c>
      <c r="F29" s="239">
        <f t="shared" si="8"/>
        <v>0</v>
      </c>
      <c r="G29" s="239">
        <f t="shared" si="8"/>
        <v>0</v>
      </c>
      <c r="H29" s="239">
        <f t="shared" si="8"/>
        <v>0</v>
      </c>
      <c r="I29" s="239">
        <f t="shared" si="8"/>
        <v>0</v>
      </c>
      <c r="J29" s="239">
        <f t="shared" si="8"/>
        <v>0</v>
      </c>
      <c r="K29" s="239">
        <f t="shared" si="8"/>
        <v>0</v>
      </c>
      <c r="L29" s="239">
        <f t="shared" si="8"/>
        <v>0</v>
      </c>
      <c r="M29" s="239">
        <f t="shared" si="8"/>
        <v>0</v>
      </c>
      <c r="N29" s="239">
        <f t="shared" si="8"/>
        <v>0</v>
      </c>
      <c r="O29" s="239">
        <f t="shared" si="8"/>
        <v>0</v>
      </c>
      <c r="P29" s="239">
        <f t="shared" si="8"/>
        <v>0</v>
      </c>
      <c r="Q29" s="239">
        <f t="shared" si="8"/>
        <v>0</v>
      </c>
      <c r="R29" s="239">
        <f t="shared" si="8"/>
        <v>0</v>
      </c>
      <c r="S29" s="239">
        <f t="shared" si="8"/>
        <v>0</v>
      </c>
      <c r="T29" s="239">
        <f t="shared" si="8"/>
        <v>0</v>
      </c>
      <c r="U29" s="239">
        <f t="shared" si="8"/>
        <v>0</v>
      </c>
      <c r="V29" s="239">
        <f t="shared" si="8"/>
        <v>0</v>
      </c>
      <c r="W29" s="239">
        <f t="shared" si="8"/>
        <v>0</v>
      </c>
      <c r="X29" s="239">
        <f t="shared" si="8"/>
        <v>0</v>
      </c>
      <c r="Y29" s="239">
        <f t="shared" si="8"/>
        <v>0</v>
      </c>
      <c r="Z29" s="239">
        <f t="shared" si="8"/>
        <v>0</v>
      </c>
      <c r="AA29" s="239">
        <f t="shared" si="8"/>
        <v>0</v>
      </c>
      <c r="AB29" s="239">
        <f t="shared" si="8"/>
        <v>0</v>
      </c>
      <c r="AC29" s="239">
        <f t="shared" si="8"/>
        <v>0</v>
      </c>
      <c r="AD29" s="239">
        <f t="shared" si="8"/>
        <v>0</v>
      </c>
      <c r="AE29" s="239">
        <f t="shared" si="8"/>
        <v>0</v>
      </c>
      <c r="AF29" s="239">
        <f t="shared" si="8"/>
        <v>0</v>
      </c>
      <c r="AG29" s="239">
        <f t="shared" si="8"/>
        <v>0</v>
      </c>
      <c r="AH29" s="239">
        <f t="shared" si="8"/>
        <v>0</v>
      </c>
      <c r="AI29" s="239">
        <f t="shared" ref="AI29:BJ29" si="9">AI4</f>
        <v>0</v>
      </c>
      <c r="AJ29" s="239">
        <f t="shared" si="9"/>
        <v>0</v>
      </c>
      <c r="AK29" s="239">
        <f t="shared" si="9"/>
        <v>0</v>
      </c>
      <c r="AL29" s="239">
        <f t="shared" si="9"/>
        <v>0</v>
      </c>
      <c r="AM29" s="239">
        <f t="shared" si="9"/>
        <v>0</v>
      </c>
      <c r="AN29" s="239">
        <f t="shared" si="9"/>
        <v>0</v>
      </c>
      <c r="AO29" s="239">
        <f t="shared" si="9"/>
        <v>0</v>
      </c>
      <c r="AP29" s="239">
        <f t="shared" si="9"/>
        <v>0</v>
      </c>
      <c r="AQ29" s="239">
        <f t="shared" si="9"/>
        <v>0</v>
      </c>
      <c r="AR29" s="239">
        <f t="shared" si="9"/>
        <v>0</v>
      </c>
      <c r="AS29" s="239">
        <f t="shared" si="9"/>
        <v>0</v>
      </c>
      <c r="AT29" s="239">
        <f t="shared" si="9"/>
        <v>0</v>
      </c>
      <c r="AU29" s="239">
        <f t="shared" si="9"/>
        <v>0</v>
      </c>
      <c r="AV29" s="239">
        <f t="shared" si="9"/>
        <v>0</v>
      </c>
      <c r="AW29" s="239">
        <f t="shared" si="9"/>
        <v>0</v>
      </c>
      <c r="AX29" s="239">
        <f t="shared" si="9"/>
        <v>0</v>
      </c>
      <c r="AY29" s="239">
        <f t="shared" si="9"/>
        <v>0</v>
      </c>
      <c r="AZ29" s="239">
        <f t="shared" si="9"/>
        <v>0</v>
      </c>
      <c r="BA29" s="239">
        <f t="shared" si="9"/>
        <v>0</v>
      </c>
      <c r="BB29" s="239">
        <f t="shared" si="9"/>
        <v>0</v>
      </c>
      <c r="BC29" s="239">
        <f t="shared" si="9"/>
        <v>0</v>
      </c>
      <c r="BD29" s="239">
        <f t="shared" si="9"/>
        <v>0</v>
      </c>
      <c r="BE29" s="239">
        <f t="shared" si="9"/>
        <v>0</v>
      </c>
      <c r="BF29" s="239">
        <f t="shared" si="9"/>
        <v>0</v>
      </c>
      <c r="BG29" s="239">
        <f t="shared" si="9"/>
        <v>0</v>
      </c>
      <c r="BH29" s="239">
        <f t="shared" si="9"/>
        <v>0</v>
      </c>
      <c r="BI29" s="239">
        <f t="shared" si="9"/>
        <v>0</v>
      </c>
      <c r="BJ29" s="239">
        <f t="shared" si="9"/>
        <v>0</v>
      </c>
    </row>
    <row r="30" spans="1:62" x14ac:dyDescent="0.3">
      <c r="A30" s="196"/>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row>
    <row r="31" spans="1:62" x14ac:dyDescent="0.3">
      <c r="A31" s="196" t="s">
        <v>401</v>
      </c>
      <c r="B31" t="s">
        <v>435</v>
      </c>
      <c r="C31" s="239"/>
      <c r="D31" s="259" t="e">
        <f t="shared" ref="D31:AI31" si="10">D5/C9</f>
        <v>#DIV/0!</v>
      </c>
      <c r="E31" s="259" t="e">
        <f t="shared" si="10"/>
        <v>#DIV/0!</v>
      </c>
      <c r="F31" s="259" t="e">
        <f t="shared" si="10"/>
        <v>#DIV/0!</v>
      </c>
      <c r="G31" s="259" t="e">
        <f t="shared" si="10"/>
        <v>#DIV/0!</v>
      </c>
      <c r="H31" s="259" t="e">
        <f t="shared" si="10"/>
        <v>#DIV/0!</v>
      </c>
      <c r="I31" s="259" t="e">
        <f t="shared" si="10"/>
        <v>#DIV/0!</v>
      </c>
      <c r="J31" s="259" t="e">
        <f t="shared" si="10"/>
        <v>#DIV/0!</v>
      </c>
      <c r="K31" s="259" t="e">
        <f t="shared" si="10"/>
        <v>#DIV/0!</v>
      </c>
      <c r="L31" s="259" t="e">
        <f t="shared" si="10"/>
        <v>#DIV/0!</v>
      </c>
      <c r="M31" s="259" t="e">
        <f t="shared" si="10"/>
        <v>#DIV/0!</v>
      </c>
      <c r="N31" s="259" t="e">
        <f t="shared" si="10"/>
        <v>#DIV/0!</v>
      </c>
      <c r="O31" s="259" t="e">
        <f t="shared" si="10"/>
        <v>#DIV/0!</v>
      </c>
      <c r="P31" s="259" t="e">
        <f t="shared" si="10"/>
        <v>#DIV/0!</v>
      </c>
      <c r="Q31" s="259" t="e">
        <f t="shared" si="10"/>
        <v>#DIV/0!</v>
      </c>
      <c r="R31" s="259" t="e">
        <f t="shared" si="10"/>
        <v>#DIV/0!</v>
      </c>
      <c r="S31" s="259" t="e">
        <f t="shared" si="10"/>
        <v>#DIV/0!</v>
      </c>
      <c r="T31" s="259" t="e">
        <f t="shared" si="10"/>
        <v>#DIV/0!</v>
      </c>
      <c r="U31" s="259" t="e">
        <f t="shared" si="10"/>
        <v>#DIV/0!</v>
      </c>
      <c r="V31" s="259" t="e">
        <f t="shared" si="10"/>
        <v>#DIV/0!</v>
      </c>
      <c r="W31" s="259" t="e">
        <f t="shared" si="10"/>
        <v>#DIV/0!</v>
      </c>
      <c r="X31" s="259" t="e">
        <f t="shared" si="10"/>
        <v>#DIV/0!</v>
      </c>
      <c r="Y31" s="259" t="e">
        <f t="shared" si="10"/>
        <v>#DIV/0!</v>
      </c>
      <c r="Z31" s="259" t="e">
        <f t="shared" si="10"/>
        <v>#DIV/0!</v>
      </c>
      <c r="AA31" s="259" t="e">
        <f t="shared" si="10"/>
        <v>#DIV/0!</v>
      </c>
      <c r="AB31" s="259" t="e">
        <f t="shared" si="10"/>
        <v>#DIV/0!</v>
      </c>
      <c r="AC31" s="259" t="e">
        <f t="shared" si="10"/>
        <v>#DIV/0!</v>
      </c>
      <c r="AD31" s="259" t="e">
        <f t="shared" si="10"/>
        <v>#DIV/0!</v>
      </c>
      <c r="AE31" s="259" t="e">
        <f t="shared" si="10"/>
        <v>#DIV/0!</v>
      </c>
      <c r="AF31" s="259" t="e">
        <f t="shared" si="10"/>
        <v>#DIV/0!</v>
      </c>
      <c r="AG31" s="259" t="e">
        <f t="shared" si="10"/>
        <v>#DIV/0!</v>
      </c>
      <c r="AH31" s="259" t="e">
        <f t="shared" si="10"/>
        <v>#DIV/0!</v>
      </c>
      <c r="AI31" s="259" t="e">
        <f t="shared" si="10"/>
        <v>#DIV/0!</v>
      </c>
      <c r="AJ31" s="259" t="e">
        <f t="shared" ref="AJ31:BJ31" si="11">AJ5/AI9</f>
        <v>#DIV/0!</v>
      </c>
      <c r="AK31" s="259" t="e">
        <f t="shared" si="11"/>
        <v>#DIV/0!</v>
      </c>
      <c r="AL31" s="259" t="e">
        <f t="shared" si="11"/>
        <v>#DIV/0!</v>
      </c>
      <c r="AM31" s="259" t="e">
        <f t="shared" si="11"/>
        <v>#DIV/0!</v>
      </c>
      <c r="AN31" s="259" t="e">
        <f t="shared" si="11"/>
        <v>#DIV/0!</v>
      </c>
      <c r="AO31" s="259" t="e">
        <f t="shared" si="11"/>
        <v>#DIV/0!</v>
      </c>
      <c r="AP31" s="259" t="e">
        <f t="shared" si="11"/>
        <v>#DIV/0!</v>
      </c>
      <c r="AQ31" s="259" t="e">
        <f t="shared" si="11"/>
        <v>#DIV/0!</v>
      </c>
      <c r="AR31" s="259" t="e">
        <f t="shared" si="11"/>
        <v>#DIV/0!</v>
      </c>
      <c r="AS31" s="259" t="e">
        <f t="shared" si="11"/>
        <v>#DIV/0!</v>
      </c>
      <c r="AT31" s="259" t="e">
        <f t="shared" si="11"/>
        <v>#DIV/0!</v>
      </c>
      <c r="AU31" s="259" t="e">
        <f t="shared" si="11"/>
        <v>#DIV/0!</v>
      </c>
      <c r="AV31" s="259" t="e">
        <f t="shared" si="11"/>
        <v>#DIV/0!</v>
      </c>
      <c r="AW31" s="259" t="e">
        <f t="shared" si="11"/>
        <v>#DIV/0!</v>
      </c>
      <c r="AX31" s="259" t="e">
        <f t="shared" si="11"/>
        <v>#DIV/0!</v>
      </c>
      <c r="AY31" s="259" t="e">
        <f t="shared" si="11"/>
        <v>#DIV/0!</v>
      </c>
      <c r="AZ31" s="259" t="e">
        <f t="shared" si="11"/>
        <v>#DIV/0!</v>
      </c>
      <c r="BA31" s="259" t="e">
        <f t="shared" si="11"/>
        <v>#DIV/0!</v>
      </c>
      <c r="BB31" s="259" t="e">
        <f t="shared" si="11"/>
        <v>#DIV/0!</v>
      </c>
      <c r="BC31" s="259" t="e">
        <f t="shared" si="11"/>
        <v>#DIV/0!</v>
      </c>
      <c r="BD31" s="259" t="e">
        <f t="shared" si="11"/>
        <v>#DIV/0!</v>
      </c>
      <c r="BE31" s="259" t="e">
        <f t="shared" si="11"/>
        <v>#DIV/0!</v>
      </c>
      <c r="BF31" s="259" t="e">
        <f t="shared" si="11"/>
        <v>#DIV/0!</v>
      </c>
      <c r="BG31" s="259" t="e">
        <f t="shared" si="11"/>
        <v>#DIV/0!</v>
      </c>
      <c r="BH31" s="259" t="e">
        <f t="shared" si="11"/>
        <v>#DIV/0!</v>
      </c>
      <c r="BI31" s="259" t="e">
        <f t="shared" si="11"/>
        <v>#DIV/0!</v>
      </c>
      <c r="BJ31" s="259" t="e">
        <f t="shared" si="11"/>
        <v>#DIV/0!</v>
      </c>
    </row>
    <row r="32" spans="1:62" x14ac:dyDescent="0.3">
      <c r="A32" s="196"/>
      <c r="B32" t="s">
        <v>436</v>
      </c>
      <c r="C32" s="239">
        <f t="shared" ref="C32:AH32" si="12">C5</f>
        <v>0</v>
      </c>
      <c r="D32" s="239">
        <f t="shared" si="12"/>
        <v>0</v>
      </c>
      <c r="E32" s="239">
        <f t="shared" si="12"/>
        <v>0</v>
      </c>
      <c r="F32" s="239">
        <f t="shared" si="12"/>
        <v>0</v>
      </c>
      <c r="G32" s="239">
        <f t="shared" si="12"/>
        <v>0</v>
      </c>
      <c r="H32" s="239">
        <f t="shared" si="12"/>
        <v>0</v>
      </c>
      <c r="I32" s="239">
        <f t="shared" si="12"/>
        <v>0</v>
      </c>
      <c r="J32" s="239">
        <f t="shared" si="12"/>
        <v>0</v>
      </c>
      <c r="K32" s="239">
        <f t="shared" si="12"/>
        <v>0</v>
      </c>
      <c r="L32" s="239">
        <f t="shared" si="12"/>
        <v>0</v>
      </c>
      <c r="M32" s="239">
        <f t="shared" si="12"/>
        <v>0</v>
      </c>
      <c r="N32" s="239">
        <f t="shared" si="12"/>
        <v>0</v>
      </c>
      <c r="O32" s="239">
        <f t="shared" si="12"/>
        <v>0</v>
      </c>
      <c r="P32" s="239">
        <f t="shared" si="12"/>
        <v>0</v>
      </c>
      <c r="Q32" s="239">
        <f t="shared" si="12"/>
        <v>0</v>
      </c>
      <c r="R32" s="239">
        <f t="shared" si="12"/>
        <v>0</v>
      </c>
      <c r="S32" s="239">
        <f t="shared" si="12"/>
        <v>0</v>
      </c>
      <c r="T32" s="239">
        <f t="shared" si="12"/>
        <v>0</v>
      </c>
      <c r="U32" s="239">
        <f t="shared" si="12"/>
        <v>0</v>
      </c>
      <c r="V32" s="239">
        <f t="shared" si="12"/>
        <v>0</v>
      </c>
      <c r="W32" s="239">
        <f t="shared" si="12"/>
        <v>0</v>
      </c>
      <c r="X32" s="239">
        <f t="shared" si="12"/>
        <v>0</v>
      </c>
      <c r="Y32" s="239">
        <f t="shared" si="12"/>
        <v>0</v>
      </c>
      <c r="Z32" s="239">
        <f t="shared" si="12"/>
        <v>0</v>
      </c>
      <c r="AA32" s="239">
        <f t="shared" si="12"/>
        <v>0</v>
      </c>
      <c r="AB32" s="239">
        <f t="shared" si="12"/>
        <v>0</v>
      </c>
      <c r="AC32" s="239">
        <f t="shared" si="12"/>
        <v>0</v>
      </c>
      <c r="AD32" s="239">
        <f t="shared" si="12"/>
        <v>0</v>
      </c>
      <c r="AE32" s="239">
        <f t="shared" si="12"/>
        <v>0</v>
      </c>
      <c r="AF32" s="239">
        <f t="shared" si="12"/>
        <v>0</v>
      </c>
      <c r="AG32" s="239">
        <f t="shared" si="12"/>
        <v>0</v>
      </c>
      <c r="AH32" s="239">
        <f t="shared" si="12"/>
        <v>0</v>
      </c>
      <c r="AI32" s="239">
        <f t="shared" ref="AI32:BJ32" si="13">AI5</f>
        <v>0</v>
      </c>
      <c r="AJ32" s="239">
        <f t="shared" si="13"/>
        <v>0</v>
      </c>
      <c r="AK32" s="239">
        <f t="shared" si="13"/>
        <v>0</v>
      </c>
      <c r="AL32" s="239">
        <f t="shared" si="13"/>
        <v>0</v>
      </c>
      <c r="AM32" s="239">
        <f t="shared" si="13"/>
        <v>0</v>
      </c>
      <c r="AN32" s="239">
        <f t="shared" si="13"/>
        <v>0</v>
      </c>
      <c r="AO32" s="239">
        <f t="shared" si="13"/>
        <v>0</v>
      </c>
      <c r="AP32" s="239">
        <f t="shared" si="13"/>
        <v>0</v>
      </c>
      <c r="AQ32" s="239">
        <f t="shared" si="13"/>
        <v>0</v>
      </c>
      <c r="AR32" s="239">
        <f t="shared" si="13"/>
        <v>0</v>
      </c>
      <c r="AS32" s="239">
        <f t="shared" si="13"/>
        <v>0</v>
      </c>
      <c r="AT32" s="239">
        <f t="shared" si="13"/>
        <v>0</v>
      </c>
      <c r="AU32" s="239">
        <f t="shared" si="13"/>
        <v>0</v>
      </c>
      <c r="AV32" s="239">
        <f t="shared" si="13"/>
        <v>0</v>
      </c>
      <c r="AW32" s="239">
        <f t="shared" si="13"/>
        <v>0</v>
      </c>
      <c r="AX32" s="239">
        <f t="shared" si="13"/>
        <v>0</v>
      </c>
      <c r="AY32" s="239">
        <f t="shared" si="13"/>
        <v>0</v>
      </c>
      <c r="AZ32" s="239">
        <f t="shared" si="13"/>
        <v>0</v>
      </c>
      <c r="BA32" s="239">
        <f t="shared" si="13"/>
        <v>0</v>
      </c>
      <c r="BB32" s="239">
        <f t="shared" si="13"/>
        <v>0</v>
      </c>
      <c r="BC32" s="239">
        <f t="shared" si="13"/>
        <v>0</v>
      </c>
      <c r="BD32" s="239">
        <f t="shared" si="13"/>
        <v>0</v>
      </c>
      <c r="BE32" s="239">
        <f t="shared" si="13"/>
        <v>0</v>
      </c>
      <c r="BF32" s="239">
        <f t="shared" si="13"/>
        <v>0</v>
      </c>
      <c r="BG32" s="239">
        <f t="shared" si="13"/>
        <v>0</v>
      </c>
      <c r="BH32" s="239">
        <f t="shared" si="13"/>
        <v>0</v>
      </c>
      <c r="BI32" s="239">
        <f t="shared" si="13"/>
        <v>0</v>
      </c>
      <c r="BJ32" s="239">
        <f t="shared" si="13"/>
        <v>0</v>
      </c>
    </row>
    <row r="33" spans="1:62" x14ac:dyDescent="0.3">
      <c r="A33" s="196"/>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row>
    <row r="34" spans="1:62" x14ac:dyDescent="0.3">
      <c r="A34" s="196"/>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row>
    <row r="35" spans="1:62" x14ac:dyDescent="0.3">
      <c r="A35" s="196"/>
    </row>
    <row r="36" spans="1:62" x14ac:dyDescent="0.3">
      <c r="A36" s="196" t="s">
        <v>428</v>
      </c>
      <c r="B36" t="s">
        <v>424</v>
      </c>
      <c r="C36" s="333"/>
      <c r="D36" s="259" t="e">
        <f t="shared" ref="D36:AI36" si="14">D37/C16</f>
        <v>#DIV/0!</v>
      </c>
      <c r="E36" s="259" t="e">
        <f t="shared" si="14"/>
        <v>#DIV/0!</v>
      </c>
      <c r="F36" s="259" t="e">
        <f t="shared" si="14"/>
        <v>#DIV/0!</v>
      </c>
      <c r="G36" s="259" t="e">
        <f t="shared" si="14"/>
        <v>#DIV/0!</v>
      </c>
      <c r="H36" s="259" t="e">
        <f t="shared" si="14"/>
        <v>#DIV/0!</v>
      </c>
      <c r="I36" s="259" t="e">
        <f t="shared" si="14"/>
        <v>#DIV/0!</v>
      </c>
      <c r="J36" s="259" t="e">
        <f t="shared" si="14"/>
        <v>#DIV/0!</v>
      </c>
      <c r="K36" s="259" t="e">
        <f t="shared" si="14"/>
        <v>#DIV/0!</v>
      </c>
      <c r="L36" s="259" t="e">
        <f t="shared" si="14"/>
        <v>#DIV/0!</v>
      </c>
      <c r="M36" s="259" t="e">
        <f t="shared" si="14"/>
        <v>#DIV/0!</v>
      </c>
      <c r="N36" s="259" t="e">
        <f t="shared" si="14"/>
        <v>#DIV/0!</v>
      </c>
      <c r="O36" s="259" t="e">
        <f t="shared" si="14"/>
        <v>#DIV/0!</v>
      </c>
      <c r="P36" s="259" t="e">
        <f t="shared" si="14"/>
        <v>#DIV/0!</v>
      </c>
      <c r="Q36" s="259" t="e">
        <f t="shared" si="14"/>
        <v>#DIV/0!</v>
      </c>
      <c r="R36" s="259" t="e">
        <f t="shared" si="14"/>
        <v>#DIV/0!</v>
      </c>
      <c r="S36" s="259" t="e">
        <f t="shared" si="14"/>
        <v>#DIV/0!</v>
      </c>
      <c r="T36" s="259" t="e">
        <f t="shared" si="14"/>
        <v>#DIV/0!</v>
      </c>
      <c r="U36" s="259" t="e">
        <f t="shared" si="14"/>
        <v>#DIV/0!</v>
      </c>
      <c r="V36" s="259" t="e">
        <f t="shared" si="14"/>
        <v>#DIV/0!</v>
      </c>
      <c r="W36" s="259" t="e">
        <f t="shared" si="14"/>
        <v>#DIV/0!</v>
      </c>
      <c r="X36" s="259" t="e">
        <f t="shared" si="14"/>
        <v>#DIV/0!</v>
      </c>
      <c r="Y36" s="259" t="e">
        <f t="shared" si="14"/>
        <v>#DIV/0!</v>
      </c>
      <c r="Z36" s="259" t="e">
        <f t="shared" si="14"/>
        <v>#DIV/0!</v>
      </c>
      <c r="AA36" s="259" t="e">
        <f t="shared" si="14"/>
        <v>#DIV/0!</v>
      </c>
      <c r="AB36" s="259" t="e">
        <f t="shared" si="14"/>
        <v>#DIV/0!</v>
      </c>
      <c r="AC36" s="259" t="e">
        <f t="shared" si="14"/>
        <v>#DIV/0!</v>
      </c>
      <c r="AD36" s="259" t="e">
        <f t="shared" si="14"/>
        <v>#DIV/0!</v>
      </c>
      <c r="AE36" s="259" t="e">
        <f t="shared" si="14"/>
        <v>#DIV/0!</v>
      </c>
      <c r="AF36" s="259" t="e">
        <f t="shared" si="14"/>
        <v>#DIV/0!</v>
      </c>
      <c r="AG36" s="259" t="e">
        <f t="shared" si="14"/>
        <v>#DIV/0!</v>
      </c>
      <c r="AH36" s="259" t="e">
        <f t="shared" si="14"/>
        <v>#DIV/0!</v>
      </c>
      <c r="AI36" s="259" t="e">
        <f t="shared" si="14"/>
        <v>#DIV/0!</v>
      </c>
      <c r="AJ36" s="259" t="e">
        <f t="shared" ref="AJ36:BJ36" si="15">AJ37/AI16</f>
        <v>#DIV/0!</v>
      </c>
      <c r="AK36" s="259" t="e">
        <f t="shared" si="15"/>
        <v>#DIV/0!</v>
      </c>
      <c r="AL36" s="259" t="e">
        <f t="shared" si="15"/>
        <v>#DIV/0!</v>
      </c>
      <c r="AM36" s="259" t="e">
        <f t="shared" si="15"/>
        <v>#DIV/0!</v>
      </c>
      <c r="AN36" s="259" t="e">
        <f t="shared" si="15"/>
        <v>#DIV/0!</v>
      </c>
      <c r="AO36" s="259" t="e">
        <f t="shared" si="15"/>
        <v>#DIV/0!</v>
      </c>
      <c r="AP36" s="259" t="e">
        <f t="shared" si="15"/>
        <v>#DIV/0!</v>
      </c>
      <c r="AQ36" s="259" t="e">
        <f t="shared" si="15"/>
        <v>#DIV/0!</v>
      </c>
      <c r="AR36" s="259" t="e">
        <f t="shared" si="15"/>
        <v>#DIV/0!</v>
      </c>
      <c r="AS36" s="259" t="e">
        <f t="shared" si="15"/>
        <v>#DIV/0!</v>
      </c>
      <c r="AT36" s="259" t="e">
        <f t="shared" si="15"/>
        <v>#DIV/0!</v>
      </c>
      <c r="AU36" s="259" t="e">
        <f t="shared" si="15"/>
        <v>#DIV/0!</v>
      </c>
      <c r="AV36" s="259" t="e">
        <f t="shared" si="15"/>
        <v>#DIV/0!</v>
      </c>
      <c r="AW36" s="259" t="e">
        <f t="shared" si="15"/>
        <v>#DIV/0!</v>
      </c>
      <c r="AX36" s="259" t="e">
        <f t="shared" si="15"/>
        <v>#DIV/0!</v>
      </c>
      <c r="AY36" s="259" t="e">
        <f t="shared" si="15"/>
        <v>#DIV/0!</v>
      </c>
      <c r="AZ36" s="259" t="e">
        <f t="shared" si="15"/>
        <v>#DIV/0!</v>
      </c>
      <c r="BA36" s="259" t="e">
        <f t="shared" si="15"/>
        <v>#DIV/0!</v>
      </c>
      <c r="BB36" s="259" t="e">
        <f t="shared" si="15"/>
        <v>#DIV/0!</v>
      </c>
      <c r="BC36" s="259" t="e">
        <f t="shared" si="15"/>
        <v>#DIV/0!</v>
      </c>
      <c r="BD36" s="259" t="e">
        <f t="shared" si="15"/>
        <v>#DIV/0!</v>
      </c>
      <c r="BE36" s="259" t="e">
        <f t="shared" si="15"/>
        <v>#DIV/0!</v>
      </c>
      <c r="BF36" s="259" t="e">
        <f t="shared" si="15"/>
        <v>#DIV/0!</v>
      </c>
      <c r="BG36" s="259" t="e">
        <f t="shared" si="15"/>
        <v>#DIV/0!</v>
      </c>
      <c r="BH36" s="259" t="e">
        <f t="shared" si="15"/>
        <v>#DIV/0!</v>
      </c>
      <c r="BI36" s="259" t="e">
        <f t="shared" si="15"/>
        <v>#DIV/0!</v>
      </c>
      <c r="BJ36" s="259" t="e">
        <f t="shared" si="15"/>
        <v>#DIV/0!</v>
      </c>
    </row>
    <row r="37" spans="1:62" x14ac:dyDescent="0.3">
      <c r="A37" s="331" t="s">
        <v>429</v>
      </c>
      <c r="B37" t="s">
        <v>427</v>
      </c>
      <c r="C37">
        <f>SUM(C12:C14)</f>
        <v>0</v>
      </c>
      <c r="D37">
        <f t="shared" ref="D37:AI37" si="16">SUM(D13:D14)</f>
        <v>0</v>
      </c>
      <c r="E37">
        <f t="shared" si="16"/>
        <v>0</v>
      </c>
      <c r="F37">
        <f t="shared" si="16"/>
        <v>0</v>
      </c>
      <c r="G37">
        <f t="shared" si="16"/>
        <v>0</v>
      </c>
      <c r="H37">
        <f t="shared" si="16"/>
        <v>0</v>
      </c>
      <c r="I37">
        <f t="shared" si="16"/>
        <v>0</v>
      </c>
      <c r="J37">
        <f t="shared" si="16"/>
        <v>0</v>
      </c>
      <c r="K37">
        <f t="shared" si="16"/>
        <v>0</v>
      </c>
      <c r="L37">
        <f t="shared" si="16"/>
        <v>0</v>
      </c>
      <c r="M37">
        <f t="shared" si="16"/>
        <v>0</v>
      </c>
      <c r="N37">
        <f t="shared" si="16"/>
        <v>0</v>
      </c>
      <c r="O37">
        <f t="shared" si="16"/>
        <v>0</v>
      </c>
      <c r="P37">
        <f t="shared" si="16"/>
        <v>0</v>
      </c>
      <c r="Q37">
        <f t="shared" si="16"/>
        <v>0</v>
      </c>
      <c r="R37">
        <f t="shared" si="16"/>
        <v>0</v>
      </c>
      <c r="S37">
        <f t="shared" si="16"/>
        <v>0</v>
      </c>
      <c r="T37">
        <f t="shared" si="16"/>
        <v>0</v>
      </c>
      <c r="U37">
        <f t="shared" si="16"/>
        <v>0</v>
      </c>
      <c r="V37">
        <f t="shared" si="16"/>
        <v>0</v>
      </c>
      <c r="W37">
        <f t="shared" si="16"/>
        <v>0</v>
      </c>
      <c r="X37">
        <f t="shared" si="16"/>
        <v>0</v>
      </c>
      <c r="Y37">
        <f t="shared" si="16"/>
        <v>0</v>
      </c>
      <c r="Z37">
        <f t="shared" si="16"/>
        <v>0</v>
      </c>
      <c r="AA37">
        <f t="shared" si="16"/>
        <v>0</v>
      </c>
      <c r="AB37">
        <f t="shared" si="16"/>
        <v>0</v>
      </c>
      <c r="AC37">
        <f t="shared" si="16"/>
        <v>0</v>
      </c>
      <c r="AD37">
        <f t="shared" si="16"/>
        <v>0</v>
      </c>
      <c r="AE37">
        <f t="shared" si="16"/>
        <v>0</v>
      </c>
      <c r="AF37">
        <f t="shared" si="16"/>
        <v>0</v>
      </c>
      <c r="AG37">
        <f t="shared" si="16"/>
        <v>0</v>
      </c>
      <c r="AH37">
        <f t="shared" si="16"/>
        <v>0</v>
      </c>
      <c r="AI37">
        <f t="shared" si="16"/>
        <v>0</v>
      </c>
      <c r="AJ37">
        <f t="shared" ref="AJ37:BJ37" si="17">SUM(AJ13:AJ14)</f>
        <v>0</v>
      </c>
      <c r="AK37">
        <f t="shared" si="17"/>
        <v>0</v>
      </c>
      <c r="AL37">
        <f t="shared" si="17"/>
        <v>0</v>
      </c>
      <c r="AM37">
        <f t="shared" si="17"/>
        <v>0</v>
      </c>
      <c r="AN37">
        <f t="shared" si="17"/>
        <v>0</v>
      </c>
      <c r="AO37">
        <f t="shared" si="17"/>
        <v>0</v>
      </c>
      <c r="AP37">
        <f t="shared" si="17"/>
        <v>0</v>
      </c>
      <c r="AQ37">
        <f t="shared" si="17"/>
        <v>0</v>
      </c>
      <c r="AR37">
        <f t="shared" si="17"/>
        <v>0</v>
      </c>
      <c r="AS37">
        <f t="shared" si="17"/>
        <v>0</v>
      </c>
      <c r="AT37">
        <f t="shared" si="17"/>
        <v>0</v>
      </c>
      <c r="AU37">
        <f t="shared" si="17"/>
        <v>0</v>
      </c>
      <c r="AV37">
        <f t="shared" si="17"/>
        <v>0</v>
      </c>
      <c r="AW37">
        <f t="shared" si="17"/>
        <v>0</v>
      </c>
      <c r="AX37">
        <f t="shared" si="17"/>
        <v>0</v>
      </c>
      <c r="AY37">
        <f t="shared" si="17"/>
        <v>0</v>
      </c>
      <c r="AZ37">
        <f t="shared" si="17"/>
        <v>0</v>
      </c>
      <c r="BA37">
        <f t="shared" si="17"/>
        <v>0</v>
      </c>
      <c r="BB37">
        <f t="shared" si="17"/>
        <v>0</v>
      </c>
      <c r="BC37">
        <f t="shared" si="17"/>
        <v>0</v>
      </c>
      <c r="BD37">
        <f t="shared" si="17"/>
        <v>0</v>
      </c>
      <c r="BE37">
        <f t="shared" si="17"/>
        <v>0</v>
      </c>
      <c r="BF37">
        <f t="shared" si="17"/>
        <v>0</v>
      </c>
      <c r="BG37">
        <f t="shared" si="17"/>
        <v>0</v>
      </c>
      <c r="BH37">
        <f t="shared" si="17"/>
        <v>0</v>
      </c>
      <c r="BI37">
        <f t="shared" si="17"/>
        <v>0</v>
      </c>
      <c r="BJ37">
        <f t="shared" si="17"/>
        <v>0</v>
      </c>
    </row>
    <row r="38" spans="1:62" x14ac:dyDescent="0.3">
      <c r="A38" s="330" t="s">
        <v>380</v>
      </c>
      <c r="B38" t="s">
        <v>430</v>
      </c>
      <c r="C38" s="177">
        <f>IFERROR(C39/C37,0)</f>
        <v>0</v>
      </c>
      <c r="D38" s="177" t="e">
        <f t="shared" ref="D38:AI38" si="18">D39/D37</f>
        <v>#DIV/0!</v>
      </c>
      <c r="E38" s="177" t="e">
        <f t="shared" si="18"/>
        <v>#DIV/0!</v>
      </c>
      <c r="F38" s="177" t="e">
        <f t="shared" si="18"/>
        <v>#DIV/0!</v>
      </c>
      <c r="G38" s="177" t="e">
        <f t="shared" si="18"/>
        <v>#DIV/0!</v>
      </c>
      <c r="H38" s="177" t="e">
        <f t="shared" si="18"/>
        <v>#DIV/0!</v>
      </c>
      <c r="I38" s="177" t="e">
        <f t="shared" si="18"/>
        <v>#DIV/0!</v>
      </c>
      <c r="J38" s="177" t="e">
        <f t="shared" si="18"/>
        <v>#DIV/0!</v>
      </c>
      <c r="K38" s="177" t="e">
        <f t="shared" si="18"/>
        <v>#DIV/0!</v>
      </c>
      <c r="L38" s="177" t="e">
        <f t="shared" si="18"/>
        <v>#DIV/0!</v>
      </c>
      <c r="M38" s="177" t="e">
        <f t="shared" si="18"/>
        <v>#DIV/0!</v>
      </c>
      <c r="N38" s="177" t="e">
        <f t="shared" si="18"/>
        <v>#DIV/0!</v>
      </c>
      <c r="O38" s="177" t="e">
        <f t="shared" si="18"/>
        <v>#DIV/0!</v>
      </c>
      <c r="P38" s="177" t="e">
        <f t="shared" si="18"/>
        <v>#DIV/0!</v>
      </c>
      <c r="Q38" s="177" t="e">
        <f t="shared" si="18"/>
        <v>#DIV/0!</v>
      </c>
      <c r="R38" s="177" t="e">
        <f t="shared" si="18"/>
        <v>#DIV/0!</v>
      </c>
      <c r="S38" s="177" t="e">
        <f t="shared" si="18"/>
        <v>#DIV/0!</v>
      </c>
      <c r="T38" s="177" t="e">
        <f t="shared" si="18"/>
        <v>#DIV/0!</v>
      </c>
      <c r="U38" s="177" t="e">
        <f t="shared" si="18"/>
        <v>#DIV/0!</v>
      </c>
      <c r="V38" s="177" t="e">
        <f t="shared" si="18"/>
        <v>#DIV/0!</v>
      </c>
      <c r="W38" s="177" t="e">
        <f t="shared" si="18"/>
        <v>#DIV/0!</v>
      </c>
      <c r="X38" s="177" t="e">
        <f t="shared" si="18"/>
        <v>#DIV/0!</v>
      </c>
      <c r="Y38" s="177" t="e">
        <f t="shared" si="18"/>
        <v>#DIV/0!</v>
      </c>
      <c r="Z38" s="177" t="e">
        <f t="shared" si="18"/>
        <v>#DIV/0!</v>
      </c>
      <c r="AA38" s="177" t="e">
        <f t="shared" si="18"/>
        <v>#DIV/0!</v>
      </c>
      <c r="AB38" s="177" t="e">
        <f t="shared" si="18"/>
        <v>#DIV/0!</v>
      </c>
      <c r="AC38" s="177" t="e">
        <f t="shared" si="18"/>
        <v>#DIV/0!</v>
      </c>
      <c r="AD38" s="177" t="e">
        <f t="shared" si="18"/>
        <v>#DIV/0!</v>
      </c>
      <c r="AE38" s="177" t="e">
        <f t="shared" si="18"/>
        <v>#DIV/0!</v>
      </c>
      <c r="AF38" s="177" t="e">
        <f t="shared" si="18"/>
        <v>#DIV/0!</v>
      </c>
      <c r="AG38" s="177" t="e">
        <f t="shared" si="18"/>
        <v>#DIV/0!</v>
      </c>
      <c r="AH38" s="177" t="e">
        <f t="shared" si="18"/>
        <v>#DIV/0!</v>
      </c>
      <c r="AI38" s="177" t="e">
        <f t="shared" si="18"/>
        <v>#DIV/0!</v>
      </c>
      <c r="AJ38" s="177" t="e">
        <f t="shared" ref="AJ38:BJ38" si="19">AJ39/AJ37</f>
        <v>#DIV/0!</v>
      </c>
      <c r="AK38" s="177" t="e">
        <f t="shared" si="19"/>
        <v>#DIV/0!</v>
      </c>
      <c r="AL38" s="177" t="e">
        <f t="shared" si="19"/>
        <v>#DIV/0!</v>
      </c>
      <c r="AM38" s="177" t="e">
        <f t="shared" si="19"/>
        <v>#DIV/0!</v>
      </c>
      <c r="AN38" s="177" t="e">
        <f t="shared" si="19"/>
        <v>#DIV/0!</v>
      </c>
      <c r="AO38" s="177" t="e">
        <f t="shared" si="19"/>
        <v>#DIV/0!</v>
      </c>
      <c r="AP38" s="177" t="e">
        <f t="shared" si="19"/>
        <v>#DIV/0!</v>
      </c>
      <c r="AQ38" s="177" t="e">
        <f t="shared" si="19"/>
        <v>#DIV/0!</v>
      </c>
      <c r="AR38" s="177" t="e">
        <f t="shared" si="19"/>
        <v>#DIV/0!</v>
      </c>
      <c r="AS38" s="177" t="e">
        <f t="shared" si="19"/>
        <v>#DIV/0!</v>
      </c>
      <c r="AT38" s="177" t="e">
        <f t="shared" si="19"/>
        <v>#DIV/0!</v>
      </c>
      <c r="AU38" s="177" t="e">
        <f t="shared" si="19"/>
        <v>#DIV/0!</v>
      </c>
      <c r="AV38" s="177" t="e">
        <f t="shared" si="19"/>
        <v>#DIV/0!</v>
      </c>
      <c r="AW38" s="177" t="e">
        <f t="shared" si="19"/>
        <v>#DIV/0!</v>
      </c>
      <c r="AX38" s="177" t="e">
        <f t="shared" si="19"/>
        <v>#DIV/0!</v>
      </c>
      <c r="AY38" s="177" t="e">
        <f t="shared" si="19"/>
        <v>#DIV/0!</v>
      </c>
      <c r="AZ38" s="177" t="e">
        <f t="shared" si="19"/>
        <v>#DIV/0!</v>
      </c>
      <c r="BA38" s="177" t="e">
        <f t="shared" si="19"/>
        <v>#DIV/0!</v>
      </c>
      <c r="BB38" s="177" t="e">
        <f t="shared" si="19"/>
        <v>#DIV/0!</v>
      </c>
      <c r="BC38" s="177" t="e">
        <f t="shared" si="19"/>
        <v>#DIV/0!</v>
      </c>
      <c r="BD38" s="177" t="e">
        <f t="shared" si="19"/>
        <v>#DIV/0!</v>
      </c>
      <c r="BE38" s="177" t="e">
        <f t="shared" si="19"/>
        <v>#DIV/0!</v>
      </c>
      <c r="BF38" s="177" t="e">
        <f t="shared" si="19"/>
        <v>#DIV/0!</v>
      </c>
      <c r="BG38" s="177" t="e">
        <f t="shared" si="19"/>
        <v>#DIV/0!</v>
      </c>
      <c r="BH38" s="177" t="e">
        <f t="shared" si="19"/>
        <v>#DIV/0!</v>
      </c>
      <c r="BI38" s="177" t="e">
        <f t="shared" si="19"/>
        <v>#DIV/0!</v>
      </c>
      <c r="BJ38" s="177" t="e">
        <f t="shared" si="19"/>
        <v>#DIV/0!</v>
      </c>
    </row>
    <row r="39" spans="1:62" x14ac:dyDescent="0.3">
      <c r="A39" s="196"/>
      <c r="B39" t="s">
        <v>431</v>
      </c>
      <c r="C39" s="177">
        <f t="shared" ref="C39:AH39" si="20">SUM(C6:C7)</f>
        <v>0</v>
      </c>
      <c r="D39" s="177">
        <f t="shared" si="20"/>
        <v>0</v>
      </c>
      <c r="E39" s="177">
        <f t="shared" si="20"/>
        <v>0</v>
      </c>
      <c r="F39" s="177">
        <f t="shared" si="20"/>
        <v>0</v>
      </c>
      <c r="G39" s="177">
        <f t="shared" si="20"/>
        <v>0</v>
      </c>
      <c r="H39" s="177">
        <f t="shared" si="20"/>
        <v>0</v>
      </c>
      <c r="I39" s="177">
        <f t="shared" si="20"/>
        <v>0</v>
      </c>
      <c r="J39" s="177">
        <f t="shared" si="20"/>
        <v>0</v>
      </c>
      <c r="K39" s="177">
        <f t="shared" si="20"/>
        <v>0</v>
      </c>
      <c r="L39" s="177">
        <f t="shared" si="20"/>
        <v>0</v>
      </c>
      <c r="M39" s="177">
        <f t="shared" si="20"/>
        <v>0</v>
      </c>
      <c r="N39" s="177">
        <f t="shared" si="20"/>
        <v>0</v>
      </c>
      <c r="O39" s="177">
        <f t="shared" si="20"/>
        <v>0</v>
      </c>
      <c r="P39" s="177">
        <f t="shared" si="20"/>
        <v>0</v>
      </c>
      <c r="Q39" s="177">
        <f t="shared" si="20"/>
        <v>0</v>
      </c>
      <c r="R39" s="177">
        <f t="shared" si="20"/>
        <v>0</v>
      </c>
      <c r="S39" s="177">
        <f t="shared" si="20"/>
        <v>0</v>
      </c>
      <c r="T39" s="177">
        <f t="shared" si="20"/>
        <v>0</v>
      </c>
      <c r="U39" s="177">
        <f t="shared" si="20"/>
        <v>0</v>
      </c>
      <c r="V39" s="177">
        <f t="shared" si="20"/>
        <v>0</v>
      </c>
      <c r="W39" s="177">
        <f t="shared" si="20"/>
        <v>0</v>
      </c>
      <c r="X39" s="177">
        <f t="shared" si="20"/>
        <v>0</v>
      </c>
      <c r="Y39" s="177">
        <f t="shared" si="20"/>
        <v>0</v>
      </c>
      <c r="Z39" s="177">
        <f t="shared" si="20"/>
        <v>0</v>
      </c>
      <c r="AA39" s="177">
        <f t="shared" si="20"/>
        <v>0</v>
      </c>
      <c r="AB39" s="177">
        <f t="shared" si="20"/>
        <v>0</v>
      </c>
      <c r="AC39" s="177">
        <f t="shared" si="20"/>
        <v>0</v>
      </c>
      <c r="AD39" s="177">
        <f t="shared" si="20"/>
        <v>0</v>
      </c>
      <c r="AE39" s="177">
        <f t="shared" si="20"/>
        <v>0</v>
      </c>
      <c r="AF39" s="177">
        <f t="shared" si="20"/>
        <v>0</v>
      </c>
      <c r="AG39" s="177">
        <f t="shared" si="20"/>
        <v>0</v>
      </c>
      <c r="AH39" s="177">
        <f t="shared" si="20"/>
        <v>0</v>
      </c>
      <c r="AI39" s="177">
        <f t="shared" ref="AI39:BJ39" si="21">SUM(AI6:AI7)</f>
        <v>0</v>
      </c>
      <c r="AJ39" s="177">
        <f t="shared" si="21"/>
        <v>0</v>
      </c>
      <c r="AK39" s="177">
        <f t="shared" si="21"/>
        <v>0</v>
      </c>
      <c r="AL39" s="177">
        <f t="shared" si="21"/>
        <v>0</v>
      </c>
      <c r="AM39" s="177">
        <f t="shared" si="21"/>
        <v>0</v>
      </c>
      <c r="AN39" s="177">
        <f t="shared" si="21"/>
        <v>0</v>
      </c>
      <c r="AO39" s="177">
        <f t="shared" si="21"/>
        <v>0</v>
      </c>
      <c r="AP39" s="177">
        <f t="shared" si="21"/>
        <v>0</v>
      </c>
      <c r="AQ39" s="177">
        <f t="shared" si="21"/>
        <v>0</v>
      </c>
      <c r="AR39" s="177">
        <f t="shared" si="21"/>
        <v>0</v>
      </c>
      <c r="AS39" s="177">
        <f t="shared" si="21"/>
        <v>0</v>
      </c>
      <c r="AT39" s="177">
        <f t="shared" si="21"/>
        <v>0</v>
      </c>
      <c r="AU39" s="177">
        <f t="shared" si="21"/>
        <v>0</v>
      </c>
      <c r="AV39" s="177">
        <f t="shared" si="21"/>
        <v>0</v>
      </c>
      <c r="AW39" s="177">
        <f t="shared" si="21"/>
        <v>0</v>
      </c>
      <c r="AX39" s="177">
        <f t="shared" si="21"/>
        <v>0</v>
      </c>
      <c r="AY39" s="177">
        <f t="shared" si="21"/>
        <v>0</v>
      </c>
      <c r="AZ39" s="177">
        <f>SUM(AZ6:AZ7)</f>
        <v>0</v>
      </c>
      <c r="BA39" s="177">
        <f t="shared" si="21"/>
        <v>0</v>
      </c>
      <c r="BB39" s="177">
        <f t="shared" si="21"/>
        <v>0</v>
      </c>
      <c r="BC39" s="177">
        <f t="shared" si="21"/>
        <v>0</v>
      </c>
      <c r="BD39" s="177">
        <f t="shared" si="21"/>
        <v>0</v>
      </c>
      <c r="BE39" s="177">
        <f t="shared" si="21"/>
        <v>0</v>
      </c>
      <c r="BF39" s="177">
        <f t="shared" si="21"/>
        <v>0</v>
      </c>
      <c r="BG39" s="177">
        <f t="shared" si="21"/>
        <v>0</v>
      </c>
      <c r="BH39" s="177">
        <f t="shared" si="21"/>
        <v>0</v>
      </c>
      <c r="BI39" s="177">
        <f t="shared" si="21"/>
        <v>0</v>
      </c>
      <c r="BJ39" s="177">
        <f t="shared" si="21"/>
        <v>0</v>
      </c>
    </row>
    <row r="40" spans="1:62" x14ac:dyDescent="0.3">
      <c r="A40" s="196"/>
      <c r="B40" t="s">
        <v>445</v>
      </c>
      <c r="C40" s="177"/>
      <c r="D40" s="207" t="e">
        <f>D39/C9</f>
        <v>#DIV/0!</v>
      </c>
      <c r="E40" s="207" t="e">
        <f t="shared" ref="E40:BJ40" si="22">E39/D9</f>
        <v>#DIV/0!</v>
      </c>
      <c r="F40" s="207" t="e">
        <f t="shared" si="22"/>
        <v>#DIV/0!</v>
      </c>
      <c r="G40" s="207" t="e">
        <f t="shared" si="22"/>
        <v>#DIV/0!</v>
      </c>
      <c r="H40" s="207" t="e">
        <f t="shared" si="22"/>
        <v>#DIV/0!</v>
      </c>
      <c r="I40" s="207" t="e">
        <f t="shared" si="22"/>
        <v>#DIV/0!</v>
      </c>
      <c r="J40" s="207" t="e">
        <f t="shared" si="22"/>
        <v>#DIV/0!</v>
      </c>
      <c r="K40" s="207" t="e">
        <f t="shared" si="22"/>
        <v>#DIV/0!</v>
      </c>
      <c r="L40" s="207" t="e">
        <f t="shared" si="22"/>
        <v>#DIV/0!</v>
      </c>
      <c r="M40" s="207" t="e">
        <f t="shared" si="22"/>
        <v>#DIV/0!</v>
      </c>
      <c r="N40" s="207" t="e">
        <f t="shared" si="22"/>
        <v>#DIV/0!</v>
      </c>
      <c r="O40" s="207" t="e">
        <f t="shared" si="22"/>
        <v>#DIV/0!</v>
      </c>
      <c r="P40" s="207" t="e">
        <f t="shared" si="22"/>
        <v>#DIV/0!</v>
      </c>
      <c r="Q40" s="207" t="e">
        <f t="shared" si="22"/>
        <v>#DIV/0!</v>
      </c>
      <c r="R40" s="207" t="e">
        <f t="shared" si="22"/>
        <v>#DIV/0!</v>
      </c>
      <c r="S40" s="207" t="e">
        <f t="shared" si="22"/>
        <v>#DIV/0!</v>
      </c>
      <c r="T40" s="207" t="e">
        <f t="shared" si="22"/>
        <v>#DIV/0!</v>
      </c>
      <c r="U40" s="207" t="e">
        <f t="shared" si="22"/>
        <v>#DIV/0!</v>
      </c>
      <c r="V40" s="207" t="e">
        <f t="shared" si="22"/>
        <v>#DIV/0!</v>
      </c>
      <c r="W40" s="207" t="e">
        <f t="shared" si="22"/>
        <v>#DIV/0!</v>
      </c>
      <c r="X40" s="207" t="e">
        <f t="shared" si="22"/>
        <v>#DIV/0!</v>
      </c>
      <c r="Y40" s="207" t="e">
        <f t="shared" si="22"/>
        <v>#DIV/0!</v>
      </c>
      <c r="Z40" s="207" t="e">
        <f t="shared" si="22"/>
        <v>#DIV/0!</v>
      </c>
      <c r="AA40" s="207" t="e">
        <f t="shared" si="22"/>
        <v>#DIV/0!</v>
      </c>
      <c r="AB40" s="207" t="e">
        <f t="shared" si="22"/>
        <v>#DIV/0!</v>
      </c>
      <c r="AC40" s="207" t="e">
        <f t="shared" si="22"/>
        <v>#DIV/0!</v>
      </c>
      <c r="AD40" s="207" t="e">
        <f t="shared" si="22"/>
        <v>#DIV/0!</v>
      </c>
      <c r="AE40" s="207" t="e">
        <f t="shared" si="22"/>
        <v>#DIV/0!</v>
      </c>
      <c r="AF40" s="207" t="e">
        <f t="shared" si="22"/>
        <v>#DIV/0!</v>
      </c>
      <c r="AG40" s="207" t="e">
        <f t="shared" si="22"/>
        <v>#DIV/0!</v>
      </c>
      <c r="AH40" s="207" t="e">
        <f t="shared" si="22"/>
        <v>#DIV/0!</v>
      </c>
      <c r="AI40" s="207" t="e">
        <f t="shared" si="22"/>
        <v>#DIV/0!</v>
      </c>
      <c r="AJ40" s="207" t="e">
        <f t="shared" si="22"/>
        <v>#DIV/0!</v>
      </c>
      <c r="AK40" s="207" t="e">
        <f t="shared" si="22"/>
        <v>#DIV/0!</v>
      </c>
      <c r="AL40" s="207" t="e">
        <f t="shared" si="22"/>
        <v>#DIV/0!</v>
      </c>
      <c r="AM40" s="207" t="e">
        <f t="shared" si="22"/>
        <v>#DIV/0!</v>
      </c>
      <c r="AN40" s="207" t="e">
        <f t="shared" si="22"/>
        <v>#DIV/0!</v>
      </c>
      <c r="AO40" s="207" t="e">
        <f t="shared" si="22"/>
        <v>#DIV/0!</v>
      </c>
      <c r="AP40" s="207" t="e">
        <f t="shared" si="22"/>
        <v>#DIV/0!</v>
      </c>
      <c r="AQ40" s="207" t="e">
        <f t="shared" si="22"/>
        <v>#DIV/0!</v>
      </c>
      <c r="AR40" s="207" t="e">
        <f t="shared" si="22"/>
        <v>#DIV/0!</v>
      </c>
      <c r="AS40" s="207" t="e">
        <f t="shared" si="22"/>
        <v>#DIV/0!</v>
      </c>
      <c r="AT40" s="207" t="e">
        <f t="shared" si="22"/>
        <v>#DIV/0!</v>
      </c>
      <c r="AU40" s="207" t="e">
        <f t="shared" si="22"/>
        <v>#DIV/0!</v>
      </c>
      <c r="AV40" s="207" t="e">
        <f t="shared" si="22"/>
        <v>#DIV/0!</v>
      </c>
      <c r="AW40" s="207" t="e">
        <f t="shared" si="22"/>
        <v>#DIV/0!</v>
      </c>
      <c r="AX40" s="207" t="e">
        <f t="shared" si="22"/>
        <v>#DIV/0!</v>
      </c>
      <c r="AY40" s="207" t="e">
        <f t="shared" si="22"/>
        <v>#DIV/0!</v>
      </c>
      <c r="AZ40" s="207" t="e">
        <f t="shared" si="22"/>
        <v>#DIV/0!</v>
      </c>
      <c r="BA40" s="207" t="e">
        <f t="shared" si="22"/>
        <v>#DIV/0!</v>
      </c>
      <c r="BB40" s="207" t="e">
        <f t="shared" si="22"/>
        <v>#DIV/0!</v>
      </c>
      <c r="BC40" s="207" t="e">
        <f t="shared" si="22"/>
        <v>#DIV/0!</v>
      </c>
      <c r="BD40" s="207" t="e">
        <f t="shared" si="22"/>
        <v>#DIV/0!</v>
      </c>
      <c r="BE40" s="207" t="e">
        <f t="shared" si="22"/>
        <v>#DIV/0!</v>
      </c>
      <c r="BF40" s="207" t="e">
        <f t="shared" si="22"/>
        <v>#DIV/0!</v>
      </c>
      <c r="BG40" s="207" t="e">
        <f t="shared" si="22"/>
        <v>#DIV/0!</v>
      </c>
      <c r="BH40" s="207" t="e">
        <f t="shared" si="22"/>
        <v>#DIV/0!</v>
      </c>
      <c r="BI40" s="207" t="e">
        <f t="shared" si="22"/>
        <v>#DIV/0!</v>
      </c>
      <c r="BJ40" s="207" t="e">
        <f t="shared" si="22"/>
        <v>#DIV/0!</v>
      </c>
    </row>
    <row r="41" spans="1:62" x14ac:dyDescent="0.3">
      <c r="A41" s="196"/>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row>
    <row r="42" spans="1:62" x14ac:dyDescent="0.3">
      <c r="A42" s="196"/>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row>
    <row r="43" spans="1:62" x14ac:dyDescent="0.3">
      <c r="A43" s="196"/>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row>
    <row r="44" spans="1:62" x14ac:dyDescent="0.3">
      <c r="A44" s="196"/>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row>
    <row r="45" spans="1:62" x14ac:dyDescent="0.3">
      <c r="A45" s="196"/>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row>
    <row r="46" spans="1:62" x14ac:dyDescent="0.3">
      <c r="A46" s="196"/>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row>
    <row r="47" spans="1:62" x14ac:dyDescent="0.3">
      <c r="A47" s="196"/>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row>
    <row r="48" spans="1:62" x14ac:dyDescent="0.3">
      <c r="A48" s="330"/>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row>
    <row r="49" spans="1:62" x14ac:dyDescent="0.3">
      <c r="A49" s="196"/>
      <c r="B49" t="s">
        <v>297</v>
      </c>
      <c r="C49" s="239">
        <f t="shared" ref="C49:Y49" si="23">C2</f>
        <v>0</v>
      </c>
      <c r="D49" s="239">
        <f t="shared" si="23"/>
        <v>0</v>
      </c>
      <c r="E49" s="239">
        <f t="shared" si="23"/>
        <v>0</v>
      </c>
      <c r="F49" s="239">
        <f t="shared" si="23"/>
        <v>0</v>
      </c>
      <c r="G49" s="239">
        <f t="shared" si="23"/>
        <v>0</v>
      </c>
      <c r="H49" s="239">
        <f t="shared" si="23"/>
        <v>0</v>
      </c>
      <c r="I49" s="239">
        <f t="shared" si="23"/>
        <v>0</v>
      </c>
      <c r="J49" s="239">
        <f t="shared" si="23"/>
        <v>0</v>
      </c>
      <c r="K49" s="239">
        <f t="shared" si="23"/>
        <v>0</v>
      </c>
      <c r="L49" s="239">
        <f t="shared" si="23"/>
        <v>0</v>
      </c>
      <c r="M49" s="239">
        <f t="shared" si="23"/>
        <v>0</v>
      </c>
      <c r="N49" s="239">
        <f t="shared" si="23"/>
        <v>0</v>
      </c>
      <c r="O49" s="239">
        <f t="shared" si="23"/>
        <v>0</v>
      </c>
      <c r="P49" s="239">
        <f t="shared" si="23"/>
        <v>0</v>
      </c>
      <c r="Q49" s="239">
        <f t="shared" si="23"/>
        <v>0</v>
      </c>
      <c r="R49" s="239">
        <f t="shared" si="23"/>
        <v>0</v>
      </c>
      <c r="S49" s="239">
        <f t="shared" si="23"/>
        <v>0</v>
      </c>
      <c r="T49" s="239">
        <f t="shared" si="23"/>
        <v>0</v>
      </c>
      <c r="U49" s="239">
        <f t="shared" si="23"/>
        <v>0</v>
      </c>
      <c r="V49" s="239">
        <f t="shared" si="23"/>
        <v>0</v>
      </c>
      <c r="W49" s="239">
        <f t="shared" si="23"/>
        <v>0</v>
      </c>
      <c r="X49" s="239">
        <f t="shared" si="23"/>
        <v>0</v>
      </c>
      <c r="Y49" s="239">
        <f t="shared" si="23"/>
        <v>0</v>
      </c>
      <c r="Z49" s="239">
        <f t="shared" ref="Z49:AW49" si="24">Z2</f>
        <v>0</v>
      </c>
      <c r="AA49" s="239">
        <f t="shared" si="24"/>
        <v>0</v>
      </c>
      <c r="AB49" s="239">
        <f t="shared" si="24"/>
        <v>0</v>
      </c>
      <c r="AC49" s="239">
        <f t="shared" si="24"/>
        <v>0</v>
      </c>
      <c r="AD49" s="239">
        <f t="shared" si="24"/>
        <v>0</v>
      </c>
      <c r="AE49" s="239">
        <f t="shared" si="24"/>
        <v>0</v>
      </c>
      <c r="AF49" s="239">
        <f t="shared" si="24"/>
        <v>0</v>
      </c>
      <c r="AG49" s="239">
        <f t="shared" si="24"/>
        <v>0</v>
      </c>
      <c r="AH49" s="239">
        <f t="shared" si="24"/>
        <v>0</v>
      </c>
      <c r="AI49" s="239">
        <f t="shared" si="24"/>
        <v>0</v>
      </c>
      <c r="AJ49" s="239">
        <f t="shared" si="24"/>
        <v>0</v>
      </c>
      <c r="AK49" s="239">
        <f t="shared" si="24"/>
        <v>0</v>
      </c>
      <c r="AL49" s="239">
        <f t="shared" si="24"/>
        <v>0</v>
      </c>
      <c r="AM49" s="239">
        <f t="shared" si="24"/>
        <v>0</v>
      </c>
      <c r="AN49" s="239">
        <f t="shared" si="24"/>
        <v>0</v>
      </c>
      <c r="AO49" s="239">
        <f t="shared" si="24"/>
        <v>0</v>
      </c>
      <c r="AP49" s="239">
        <f t="shared" si="24"/>
        <v>0</v>
      </c>
      <c r="AQ49" s="239">
        <f t="shared" si="24"/>
        <v>0</v>
      </c>
      <c r="AR49" s="239">
        <f t="shared" si="24"/>
        <v>0</v>
      </c>
      <c r="AS49" s="239">
        <f t="shared" si="24"/>
        <v>0</v>
      </c>
      <c r="AT49" s="239">
        <f t="shared" si="24"/>
        <v>0</v>
      </c>
      <c r="AU49" s="239">
        <f t="shared" si="24"/>
        <v>0</v>
      </c>
      <c r="AV49" s="239">
        <f t="shared" si="24"/>
        <v>0</v>
      </c>
      <c r="AW49" s="239">
        <f t="shared" si="24"/>
        <v>0</v>
      </c>
      <c r="AX49" s="239">
        <f>AX2</f>
        <v>0</v>
      </c>
      <c r="AY49" s="239">
        <f t="shared" ref="AY49:BJ49" si="25">AY2</f>
        <v>0</v>
      </c>
      <c r="AZ49" s="239">
        <f t="shared" si="25"/>
        <v>0</v>
      </c>
      <c r="BA49" s="239">
        <f t="shared" si="25"/>
        <v>0</v>
      </c>
      <c r="BB49" s="239">
        <f t="shared" si="25"/>
        <v>0</v>
      </c>
      <c r="BC49" s="239">
        <f t="shared" si="25"/>
        <v>0</v>
      </c>
      <c r="BD49" s="239">
        <f t="shared" si="25"/>
        <v>0</v>
      </c>
      <c r="BE49" s="239">
        <f t="shared" si="25"/>
        <v>0</v>
      </c>
      <c r="BF49" s="239">
        <f t="shared" si="25"/>
        <v>0</v>
      </c>
      <c r="BG49" s="239">
        <f t="shared" si="25"/>
        <v>0</v>
      </c>
      <c r="BH49" s="239">
        <f t="shared" si="25"/>
        <v>0</v>
      </c>
      <c r="BI49" s="239">
        <f t="shared" si="25"/>
        <v>0</v>
      </c>
      <c r="BJ49" s="239">
        <f t="shared" si="25"/>
        <v>0</v>
      </c>
    </row>
    <row r="50" spans="1:62" x14ac:dyDescent="0.3">
      <c r="A50" s="196"/>
      <c r="B50" t="s">
        <v>215</v>
      </c>
      <c r="C50" s="239">
        <f t="shared" ref="C50:Y50" si="26">C4</f>
        <v>0</v>
      </c>
      <c r="D50" s="239">
        <f t="shared" si="26"/>
        <v>0</v>
      </c>
      <c r="E50" s="239">
        <f t="shared" si="26"/>
        <v>0</v>
      </c>
      <c r="F50" s="239">
        <f t="shared" si="26"/>
        <v>0</v>
      </c>
      <c r="G50" s="239">
        <f t="shared" si="26"/>
        <v>0</v>
      </c>
      <c r="H50" s="239">
        <f t="shared" si="26"/>
        <v>0</v>
      </c>
      <c r="I50" s="239">
        <f t="shared" si="26"/>
        <v>0</v>
      </c>
      <c r="J50" s="239">
        <f t="shared" si="26"/>
        <v>0</v>
      </c>
      <c r="K50" s="239">
        <f t="shared" si="26"/>
        <v>0</v>
      </c>
      <c r="L50" s="239">
        <f t="shared" si="26"/>
        <v>0</v>
      </c>
      <c r="M50" s="239">
        <f t="shared" si="26"/>
        <v>0</v>
      </c>
      <c r="N50" s="239">
        <f t="shared" si="26"/>
        <v>0</v>
      </c>
      <c r="O50" s="239">
        <f t="shared" si="26"/>
        <v>0</v>
      </c>
      <c r="P50" s="239">
        <f t="shared" si="26"/>
        <v>0</v>
      </c>
      <c r="Q50" s="239">
        <f t="shared" si="26"/>
        <v>0</v>
      </c>
      <c r="R50" s="239">
        <f t="shared" si="26"/>
        <v>0</v>
      </c>
      <c r="S50" s="239">
        <f t="shared" si="26"/>
        <v>0</v>
      </c>
      <c r="T50" s="239">
        <f t="shared" si="26"/>
        <v>0</v>
      </c>
      <c r="U50" s="239">
        <f t="shared" si="26"/>
        <v>0</v>
      </c>
      <c r="V50" s="239">
        <f t="shared" si="26"/>
        <v>0</v>
      </c>
      <c r="W50" s="239">
        <f t="shared" si="26"/>
        <v>0</v>
      </c>
      <c r="X50" s="239">
        <f t="shared" si="26"/>
        <v>0</v>
      </c>
      <c r="Y50" s="239">
        <f t="shared" si="26"/>
        <v>0</v>
      </c>
      <c r="Z50" s="239">
        <f t="shared" ref="Z50:AW51" si="27">Z4</f>
        <v>0</v>
      </c>
      <c r="AA50" s="239">
        <f t="shared" si="27"/>
        <v>0</v>
      </c>
      <c r="AB50" s="239">
        <f t="shared" si="27"/>
        <v>0</v>
      </c>
      <c r="AC50" s="239">
        <f t="shared" si="27"/>
        <v>0</v>
      </c>
      <c r="AD50" s="239">
        <f t="shared" si="27"/>
        <v>0</v>
      </c>
      <c r="AE50" s="239">
        <f t="shared" si="27"/>
        <v>0</v>
      </c>
      <c r="AF50" s="239">
        <f t="shared" si="27"/>
        <v>0</v>
      </c>
      <c r="AG50" s="239">
        <f t="shared" si="27"/>
        <v>0</v>
      </c>
      <c r="AH50" s="239">
        <f t="shared" si="27"/>
        <v>0</v>
      </c>
      <c r="AI50" s="239">
        <f t="shared" si="27"/>
        <v>0</v>
      </c>
      <c r="AJ50" s="239">
        <f t="shared" si="27"/>
        <v>0</v>
      </c>
      <c r="AK50" s="239">
        <f t="shared" si="27"/>
        <v>0</v>
      </c>
      <c r="AL50" s="239">
        <f t="shared" si="27"/>
        <v>0</v>
      </c>
      <c r="AM50" s="239">
        <f t="shared" si="27"/>
        <v>0</v>
      </c>
      <c r="AN50" s="239">
        <f t="shared" si="27"/>
        <v>0</v>
      </c>
      <c r="AO50" s="239">
        <f t="shared" si="27"/>
        <v>0</v>
      </c>
      <c r="AP50" s="239">
        <f t="shared" si="27"/>
        <v>0</v>
      </c>
      <c r="AQ50" s="239">
        <f t="shared" si="27"/>
        <v>0</v>
      </c>
      <c r="AR50" s="239">
        <f t="shared" si="27"/>
        <v>0</v>
      </c>
      <c r="AS50" s="239">
        <f t="shared" si="27"/>
        <v>0</v>
      </c>
      <c r="AT50" s="239">
        <f t="shared" si="27"/>
        <v>0</v>
      </c>
      <c r="AU50" s="239">
        <f t="shared" si="27"/>
        <v>0</v>
      </c>
      <c r="AV50" s="239">
        <f t="shared" si="27"/>
        <v>0</v>
      </c>
      <c r="AW50" s="239">
        <f t="shared" si="27"/>
        <v>0</v>
      </c>
      <c r="AX50" s="239">
        <f>AX4</f>
        <v>0</v>
      </c>
      <c r="AY50" s="239">
        <f t="shared" ref="AY50:BJ51" si="28">AY4</f>
        <v>0</v>
      </c>
      <c r="AZ50" s="239">
        <f t="shared" si="28"/>
        <v>0</v>
      </c>
      <c r="BA50" s="239">
        <f t="shared" si="28"/>
        <v>0</v>
      </c>
      <c r="BB50" s="239">
        <f t="shared" si="28"/>
        <v>0</v>
      </c>
      <c r="BC50" s="239">
        <f t="shared" si="28"/>
        <v>0</v>
      </c>
      <c r="BD50" s="239">
        <f t="shared" si="28"/>
        <v>0</v>
      </c>
      <c r="BE50" s="239">
        <f t="shared" si="28"/>
        <v>0</v>
      </c>
      <c r="BF50" s="239">
        <f t="shared" si="28"/>
        <v>0</v>
      </c>
      <c r="BG50" s="239">
        <f t="shared" si="28"/>
        <v>0</v>
      </c>
      <c r="BH50" s="239">
        <f t="shared" si="28"/>
        <v>0</v>
      </c>
      <c r="BI50" s="239">
        <f t="shared" si="28"/>
        <v>0</v>
      </c>
      <c r="BJ50" s="239">
        <f t="shared" si="28"/>
        <v>0</v>
      </c>
    </row>
    <row r="51" spans="1:62" x14ac:dyDescent="0.3">
      <c r="A51" s="196"/>
      <c r="B51" t="s">
        <v>359</v>
      </c>
      <c r="C51" s="239">
        <f t="shared" ref="C51:Y51" si="29">C5</f>
        <v>0</v>
      </c>
      <c r="D51" s="239">
        <f t="shared" si="29"/>
        <v>0</v>
      </c>
      <c r="E51" s="239">
        <f t="shared" si="29"/>
        <v>0</v>
      </c>
      <c r="F51" s="239">
        <f t="shared" si="29"/>
        <v>0</v>
      </c>
      <c r="G51" s="239">
        <f t="shared" si="29"/>
        <v>0</v>
      </c>
      <c r="H51" s="239">
        <f t="shared" si="29"/>
        <v>0</v>
      </c>
      <c r="I51" s="239">
        <f t="shared" si="29"/>
        <v>0</v>
      </c>
      <c r="J51" s="239">
        <f t="shared" si="29"/>
        <v>0</v>
      </c>
      <c r="K51" s="239">
        <f t="shared" si="29"/>
        <v>0</v>
      </c>
      <c r="L51" s="239">
        <f t="shared" si="29"/>
        <v>0</v>
      </c>
      <c r="M51" s="239">
        <f t="shared" si="29"/>
        <v>0</v>
      </c>
      <c r="N51" s="239">
        <f t="shared" si="29"/>
        <v>0</v>
      </c>
      <c r="O51" s="239">
        <f t="shared" si="29"/>
        <v>0</v>
      </c>
      <c r="P51" s="239">
        <f t="shared" si="29"/>
        <v>0</v>
      </c>
      <c r="Q51" s="239">
        <f t="shared" si="29"/>
        <v>0</v>
      </c>
      <c r="R51" s="239">
        <f t="shared" si="29"/>
        <v>0</v>
      </c>
      <c r="S51" s="239">
        <f t="shared" si="29"/>
        <v>0</v>
      </c>
      <c r="T51" s="239">
        <f t="shared" si="29"/>
        <v>0</v>
      </c>
      <c r="U51" s="239">
        <f t="shared" si="29"/>
        <v>0</v>
      </c>
      <c r="V51" s="239">
        <f t="shared" si="29"/>
        <v>0</v>
      </c>
      <c r="W51" s="239">
        <f t="shared" si="29"/>
        <v>0</v>
      </c>
      <c r="X51" s="239">
        <f t="shared" si="29"/>
        <v>0</v>
      </c>
      <c r="Y51" s="239">
        <f t="shared" si="29"/>
        <v>0</v>
      </c>
      <c r="Z51" s="239">
        <f t="shared" si="27"/>
        <v>0</v>
      </c>
      <c r="AA51" s="239">
        <f t="shared" si="27"/>
        <v>0</v>
      </c>
      <c r="AB51" s="239">
        <f t="shared" si="27"/>
        <v>0</v>
      </c>
      <c r="AC51" s="239">
        <f t="shared" si="27"/>
        <v>0</v>
      </c>
      <c r="AD51" s="239">
        <f t="shared" si="27"/>
        <v>0</v>
      </c>
      <c r="AE51" s="239">
        <f t="shared" si="27"/>
        <v>0</v>
      </c>
      <c r="AF51" s="239">
        <f t="shared" si="27"/>
        <v>0</v>
      </c>
      <c r="AG51" s="239">
        <f t="shared" si="27"/>
        <v>0</v>
      </c>
      <c r="AH51" s="239">
        <f t="shared" si="27"/>
        <v>0</v>
      </c>
      <c r="AI51" s="239">
        <f t="shared" si="27"/>
        <v>0</v>
      </c>
      <c r="AJ51" s="239">
        <f t="shared" si="27"/>
        <v>0</v>
      </c>
      <c r="AK51" s="239">
        <f t="shared" si="27"/>
        <v>0</v>
      </c>
      <c r="AL51" s="239">
        <f t="shared" si="27"/>
        <v>0</v>
      </c>
      <c r="AM51" s="239">
        <f t="shared" si="27"/>
        <v>0</v>
      </c>
      <c r="AN51" s="239">
        <f t="shared" si="27"/>
        <v>0</v>
      </c>
      <c r="AO51" s="239">
        <f t="shared" si="27"/>
        <v>0</v>
      </c>
      <c r="AP51" s="239">
        <f t="shared" si="27"/>
        <v>0</v>
      </c>
      <c r="AQ51" s="239">
        <f t="shared" si="27"/>
        <v>0</v>
      </c>
      <c r="AR51" s="239">
        <f t="shared" si="27"/>
        <v>0</v>
      </c>
      <c r="AS51" s="239">
        <f t="shared" si="27"/>
        <v>0</v>
      </c>
      <c r="AT51" s="239">
        <f t="shared" si="27"/>
        <v>0</v>
      </c>
      <c r="AU51" s="239">
        <f t="shared" si="27"/>
        <v>0</v>
      </c>
      <c r="AV51" s="239">
        <f t="shared" si="27"/>
        <v>0</v>
      </c>
      <c r="AW51" s="239">
        <f t="shared" si="27"/>
        <v>0</v>
      </c>
      <c r="AX51" s="239">
        <f>AX5</f>
        <v>0</v>
      </c>
      <c r="AY51" s="239">
        <f t="shared" si="28"/>
        <v>0</v>
      </c>
      <c r="AZ51" s="239">
        <f t="shared" si="28"/>
        <v>0</v>
      </c>
      <c r="BA51" s="239">
        <f t="shared" si="28"/>
        <v>0</v>
      </c>
      <c r="BB51" s="239">
        <f t="shared" si="28"/>
        <v>0</v>
      </c>
      <c r="BC51" s="239">
        <f t="shared" si="28"/>
        <v>0</v>
      </c>
      <c r="BD51" s="239">
        <f t="shared" si="28"/>
        <v>0</v>
      </c>
      <c r="BE51" s="239">
        <f t="shared" si="28"/>
        <v>0</v>
      </c>
      <c r="BF51" s="239">
        <f t="shared" si="28"/>
        <v>0</v>
      </c>
      <c r="BG51" s="239">
        <f t="shared" si="28"/>
        <v>0</v>
      </c>
      <c r="BH51" s="239">
        <f t="shared" si="28"/>
        <v>0</v>
      </c>
      <c r="BI51" s="239">
        <f t="shared" si="28"/>
        <v>0</v>
      </c>
      <c r="BJ51" s="239">
        <f t="shared" si="28"/>
        <v>0</v>
      </c>
    </row>
    <row r="52" spans="1:62" x14ac:dyDescent="0.3">
      <c r="A52" s="196"/>
      <c r="B52" t="s">
        <v>360</v>
      </c>
      <c r="C52" s="239">
        <f t="shared" ref="C52:Y52" si="30">C3+C6+C7</f>
        <v>0</v>
      </c>
      <c r="D52" s="239">
        <f t="shared" si="30"/>
        <v>0</v>
      </c>
      <c r="E52" s="239">
        <f t="shared" si="30"/>
        <v>0</v>
      </c>
      <c r="F52" s="239">
        <f t="shared" si="30"/>
        <v>0</v>
      </c>
      <c r="G52" s="239">
        <f t="shared" si="30"/>
        <v>0</v>
      </c>
      <c r="H52" s="239">
        <f t="shared" si="30"/>
        <v>0</v>
      </c>
      <c r="I52" s="239">
        <f t="shared" si="30"/>
        <v>0</v>
      </c>
      <c r="J52" s="239">
        <f t="shared" si="30"/>
        <v>0</v>
      </c>
      <c r="K52" s="239">
        <f t="shared" si="30"/>
        <v>0</v>
      </c>
      <c r="L52" s="239">
        <f t="shared" si="30"/>
        <v>0</v>
      </c>
      <c r="M52" s="239">
        <f t="shared" si="30"/>
        <v>0</v>
      </c>
      <c r="N52" s="239">
        <f t="shared" si="30"/>
        <v>0</v>
      </c>
      <c r="O52" s="239">
        <f t="shared" si="30"/>
        <v>0</v>
      </c>
      <c r="P52" s="239">
        <f t="shared" si="30"/>
        <v>0</v>
      </c>
      <c r="Q52" s="239">
        <f t="shared" si="30"/>
        <v>0</v>
      </c>
      <c r="R52" s="239">
        <f t="shared" si="30"/>
        <v>0</v>
      </c>
      <c r="S52" s="239">
        <f t="shared" si="30"/>
        <v>0</v>
      </c>
      <c r="T52" s="239">
        <f t="shared" si="30"/>
        <v>0</v>
      </c>
      <c r="U52" s="239">
        <f t="shared" si="30"/>
        <v>0</v>
      </c>
      <c r="V52" s="239">
        <f t="shared" si="30"/>
        <v>0</v>
      </c>
      <c r="W52" s="239">
        <f t="shared" si="30"/>
        <v>0</v>
      </c>
      <c r="X52" s="239">
        <f t="shared" si="30"/>
        <v>0</v>
      </c>
      <c r="Y52" s="239">
        <f t="shared" si="30"/>
        <v>0</v>
      </c>
      <c r="Z52" s="239">
        <f t="shared" ref="Z52:BJ52" si="31">Z3+Z6+Z7</f>
        <v>0</v>
      </c>
      <c r="AA52" s="239">
        <f t="shared" si="31"/>
        <v>0</v>
      </c>
      <c r="AB52" s="239">
        <f t="shared" si="31"/>
        <v>0</v>
      </c>
      <c r="AC52" s="239">
        <f t="shared" si="31"/>
        <v>0</v>
      </c>
      <c r="AD52" s="239">
        <f t="shared" si="31"/>
        <v>0</v>
      </c>
      <c r="AE52" s="239">
        <f t="shared" si="31"/>
        <v>0</v>
      </c>
      <c r="AF52" s="239">
        <f t="shared" si="31"/>
        <v>0</v>
      </c>
      <c r="AG52" s="239">
        <f t="shared" si="31"/>
        <v>0</v>
      </c>
      <c r="AH52" s="239">
        <f t="shared" si="31"/>
        <v>0</v>
      </c>
      <c r="AI52" s="239">
        <f t="shared" si="31"/>
        <v>0</v>
      </c>
      <c r="AJ52" s="239">
        <f t="shared" si="31"/>
        <v>0</v>
      </c>
      <c r="AK52" s="239">
        <f t="shared" si="31"/>
        <v>0</v>
      </c>
      <c r="AL52" s="239">
        <f t="shared" si="31"/>
        <v>0</v>
      </c>
      <c r="AM52" s="239">
        <f t="shared" si="31"/>
        <v>0</v>
      </c>
      <c r="AN52" s="239">
        <f t="shared" si="31"/>
        <v>0</v>
      </c>
      <c r="AO52" s="239">
        <f t="shared" si="31"/>
        <v>0</v>
      </c>
      <c r="AP52" s="239">
        <f t="shared" si="31"/>
        <v>0</v>
      </c>
      <c r="AQ52" s="239">
        <f t="shared" si="31"/>
        <v>0</v>
      </c>
      <c r="AR52" s="239">
        <f t="shared" si="31"/>
        <v>0</v>
      </c>
      <c r="AS52" s="239">
        <f t="shared" si="31"/>
        <v>0</v>
      </c>
      <c r="AT52" s="239">
        <f t="shared" si="31"/>
        <v>0</v>
      </c>
      <c r="AU52" s="239">
        <f t="shared" si="31"/>
        <v>0</v>
      </c>
      <c r="AV52" s="239">
        <f t="shared" si="31"/>
        <v>0</v>
      </c>
      <c r="AW52" s="239">
        <f t="shared" si="31"/>
        <v>0</v>
      </c>
      <c r="AX52" s="239">
        <f t="shared" si="31"/>
        <v>0</v>
      </c>
      <c r="AY52" s="239">
        <f t="shared" si="31"/>
        <v>0</v>
      </c>
      <c r="AZ52" s="239">
        <f t="shared" si="31"/>
        <v>0</v>
      </c>
      <c r="BA52" s="239">
        <f t="shared" si="31"/>
        <v>0</v>
      </c>
      <c r="BB52" s="239">
        <f t="shared" si="31"/>
        <v>0</v>
      </c>
      <c r="BC52" s="239">
        <f t="shared" si="31"/>
        <v>0</v>
      </c>
      <c r="BD52" s="239">
        <f t="shared" si="31"/>
        <v>0</v>
      </c>
      <c r="BE52" s="239">
        <f t="shared" si="31"/>
        <v>0</v>
      </c>
      <c r="BF52" s="239">
        <f t="shared" si="31"/>
        <v>0</v>
      </c>
      <c r="BG52" s="239">
        <f t="shared" si="31"/>
        <v>0</v>
      </c>
      <c r="BH52" s="239">
        <f t="shared" si="31"/>
        <v>0</v>
      </c>
      <c r="BI52" s="239">
        <f t="shared" si="31"/>
        <v>0</v>
      </c>
      <c r="BJ52" s="239">
        <f t="shared" si="31"/>
        <v>0</v>
      </c>
    </row>
    <row r="53" spans="1:62" x14ac:dyDescent="0.3">
      <c r="A53" s="196"/>
    </row>
    <row r="54" spans="1:62" x14ac:dyDescent="0.3">
      <c r="A54" s="196"/>
      <c r="B54" t="s">
        <v>425</v>
      </c>
      <c r="C54" s="259" t="e">
        <f t="shared" ref="C54" si="32">(C16-B16)/B16</f>
        <v>#VALUE!</v>
      </c>
      <c r="D54" s="259" t="e">
        <f t="shared" ref="D54" si="33">(D16-C16)/C16</f>
        <v>#DIV/0!</v>
      </c>
      <c r="E54" s="259" t="e">
        <f t="shared" ref="E54" si="34">(E16-D16)/D16</f>
        <v>#DIV/0!</v>
      </c>
      <c r="F54" s="259" t="e">
        <f t="shared" ref="F54" si="35">(F16-E16)/E16</f>
        <v>#DIV/0!</v>
      </c>
      <c r="G54" s="259" t="e">
        <f t="shared" ref="G54" si="36">(G16-F16)/F16</f>
        <v>#DIV/0!</v>
      </c>
      <c r="H54" s="259" t="e">
        <f t="shared" ref="H54" si="37">(H16-G16)/G16</f>
        <v>#DIV/0!</v>
      </c>
      <c r="I54" s="259" t="e">
        <f t="shared" ref="I54" si="38">(I16-H16)/H16</f>
        <v>#DIV/0!</v>
      </c>
      <c r="J54" s="259" t="e">
        <f t="shared" ref="J54" si="39">(J16-I16)/I16</f>
        <v>#DIV/0!</v>
      </c>
      <c r="K54" s="259" t="e">
        <f t="shared" ref="K54" si="40">(K16-J16)/J16</f>
        <v>#DIV/0!</v>
      </c>
      <c r="L54" s="259" t="e">
        <f t="shared" ref="L54" si="41">(L16-K16)/K16</f>
        <v>#DIV/0!</v>
      </c>
      <c r="M54" s="259" t="e">
        <f t="shared" ref="M54" si="42">(M16-L16)/L16</f>
        <v>#DIV/0!</v>
      </c>
      <c r="N54" s="259" t="e">
        <f t="shared" ref="N54" si="43">(N16-M16)/M16</f>
        <v>#DIV/0!</v>
      </c>
      <c r="O54" s="259" t="e">
        <f t="shared" ref="O54" si="44">(O16-N16)/N16</f>
        <v>#DIV/0!</v>
      </c>
      <c r="P54" s="259" t="e">
        <f t="shared" ref="P54" si="45">(P16-O16)/O16</f>
        <v>#DIV/0!</v>
      </c>
      <c r="Q54" s="259" t="e">
        <f t="shared" ref="Q54" si="46">(Q16-P16)/P16</f>
        <v>#DIV/0!</v>
      </c>
      <c r="R54" s="259" t="e">
        <f t="shared" ref="R54" si="47">(R16-Q16)/Q16</f>
        <v>#DIV/0!</v>
      </c>
      <c r="S54" s="259" t="e">
        <f t="shared" ref="S54" si="48">(S16-R16)/R16</f>
        <v>#DIV/0!</v>
      </c>
      <c r="T54" s="259" t="e">
        <f t="shared" ref="T54" si="49">(T16-S16)/S16</f>
        <v>#DIV/0!</v>
      </c>
      <c r="U54" s="259" t="e">
        <f t="shared" ref="U54" si="50">(U16-T16)/T16</f>
        <v>#DIV/0!</v>
      </c>
      <c r="V54" s="259" t="e">
        <f t="shared" ref="V54" si="51">(V16-U16)/U16</f>
        <v>#DIV/0!</v>
      </c>
      <c r="W54" s="259" t="e">
        <f t="shared" ref="W54" si="52">(W16-V16)/V16</f>
        <v>#DIV/0!</v>
      </c>
      <c r="X54" s="259" t="e">
        <f t="shared" ref="X54" si="53">(X16-W16)/W16</f>
        <v>#DIV/0!</v>
      </c>
      <c r="Y54" s="259" t="e">
        <f t="shared" ref="Y54" si="54">(Y16-X16)/X16</f>
        <v>#DIV/0!</v>
      </c>
      <c r="Z54" s="259" t="e">
        <f t="shared" ref="Z54:BJ54" si="55">(Z16-Y16)/Y16</f>
        <v>#DIV/0!</v>
      </c>
      <c r="AA54" s="259" t="e">
        <f t="shared" si="55"/>
        <v>#DIV/0!</v>
      </c>
      <c r="AB54" s="259" t="e">
        <f t="shared" si="55"/>
        <v>#DIV/0!</v>
      </c>
      <c r="AC54" s="259" t="e">
        <f t="shared" si="55"/>
        <v>#DIV/0!</v>
      </c>
      <c r="AD54" s="259" t="e">
        <f t="shared" si="55"/>
        <v>#DIV/0!</v>
      </c>
      <c r="AE54" s="259" t="e">
        <f t="shared" si="55"/>
        <v>#DIV/0!</v>
      </c>
      <c r="AF54" s="259" t="e">
        <f t="shared" si="55"/>
        <v>#DIV/0!</v>
      </c>
      <c r="AG54" s="259" t="e">
        <f t="shared" si="55"/>
        <v>#DIV/0!</v>
      </c>
      <c r="AH54" s="259" t="e">
        <f t="shared" si="55"/>
        <v>#DIV/0!</v>
      </c>
      <c r="AI54" s="259" t="e">
        <f t="shared" si="55"/>
        <v>#DIV/0!</v>
      </c>
      <c r="AJ54" s="259" t="e">
        <f t="shared" si="55"/>
        <v>#DIV/0!</v>
      </c>
      <c r="AK54" s="259" t="e">
        <f t="shared" si="55"/>
        <v>#DIV/0!</v>
      </c>
      <c r="AL54" s="259" t="e">
        <f t="shared" si="55"/>
        <v>#DIV/0!</v>
      </c>
      <c r="AM54" s="259" t="e">
        <f t="shared" si="55"/>
        <v>#DIV/0!</v>
      </c>
      <c r="AN54" s="259" t="e">
        <f t="shared" si="55"/>
        <v>#DIV/0!</v>
      </c>
      <c r="AO54" s="259" t="e">
        <f t="shared" si="55"/>
        <v>#DIV/0!</v>
      </c>
      <c r="AP54" s="259" t="e">
        <f t="shared" si="55"/>
        <v>#DIV/0!</v>
      </c>
      <c r="AQ54" s="259" t="e">
        <f t="shared" si="55"/>
        <v>#DIV/0!</v>
      </c>
      <c r="AR54" s="259" t="e">
        <f t="shared" si="55"/>
        <v>#DIV/0!</v>
      </c>
      <c r="AS54" s="259" t="e">
        <f t="shared" si="55"/>
        <v>#DIV/0!</v>
      </c>
      <c r="AT54" s="259" t="e">
        <f t="shared" si="55"/>
        <v>#DIV/0!</v>
      </c>
      <c r="AU54" s="259" t="e">
        <f t="shared" si="55"/>
        <v>#DIV/0!</v>
      </c>
      <c r="AV54" s="259" t="e">
        <f t="shared" si="55"/>
        <v>#DIV/0!</v>
      </c>
      <c r="AW54" s="259" t="e">
        <f t="shared" si="55"/>
        <v>#DIV/0!</v>
      </c>
      <c r="AX54" s="259" t="e">
        <f t="shared" si="55"/>
        <v>#DIV/0!</v>
      </c>
      <c r="AY54" s="259" t="e">
        <f t="shared" si="55"/>
        <v>#DIV/0!</v>
      </c>
      <c r="AZ54" s="259" t="e">
        <f t="shared" si="55"/>
        <v>#DIV/0!</v>
      </c>
      <c r="BA54" s="259" t="e">
        <f t="shared" si="55"/>
        <v>#DIV/0!</v>
      </c>
      <c r="BB54" s="259" t="e">
        <f t="shared" si="55"/>
        <v>#DIV/0!</v>
      </c>
      <c r="BC54" s="259" t="e">
        <f t="shared" si="55"/>
        <v>#DIV/0!</v>
      </c>
      <c r="BD54" s="259" t="e">
        <f t="shared" si="55"/>
        <v>#DIV/0!</v>
      </c>
      <c r="BE54" s="259" t="e">
        <f t="shared" si="55"/>
        <v>#DIV/0!</v>
      </c>
      <c r="BF54" s="259" t="e">
        <f t="shared" si="55"/>
        <v>#DIV/0!</v>
      </c>
      <c r="BG54" s="259" t="e">
        <f t="shared" si="55"/>
        <v>#DIV/0!</v>
      </c>
      <c r="BH54" s="259" t="e">
        <f t="shared" si="55"/>
        <v>#DIV/0!</v>
      </c>
      <c r="BI54" s="259" t="e">
        <f t="shared" si="55"/>
        <v>#DIV/0!</v>
      </c>
      <c r="BJ54" s="259" t="e">
        <f t="shared" si="55"/>
        <v>#DIV/0!</v>
      </c>
    </row>
    <row r="55" spans="1:62" x14ac:dyDescent="0.3">
      <c r="A55" s="196"/>
      <c r="B55" t="s">
        <v>426</v>
      </c>
      <c r="C55" s="278" t="e">
        <f t="shared" ref="C55:Y55" si="56">C9/C16</f>
        <v>#DIV/0!</v>
      </c>
      <c r="D55" s="278" t="e">
        <f t="shared" si="56"/>
        <v>#DIV/0!</v>
      </c>
      <c r="E55" s="278" t="e">
        <f t="shared" si="56"/>
        <v>#DIV/0!</v>
      </c>
      <c r="F55" s="278" t="e">
        <f t="shared" si="56"/>
        <v>#DIV/0!</v>
      </c>
      <c r="G55" s="278" t="e">
        <f t="shared" si="56"/>
        <v>#DIV/0!</v>
      </c>
      <c r="H55" s="278" t="e">
        <f t="shared" si="56"/>
        <v>#DIV/0!</v>
      </c>
      <c r="I55" s="278" t="e">
        <f t="shared" si="56"/>
        <v>#DIV/0!</v>
      </c>
      <c r="J55" s="278" t="e">
        <f t="shared" si="56"/>
        <v>#DIV/0!</v>
      </c>
      <c r="K55" s="278" t="e">
        <f t="shared" si="56"/>
        <v>#DIV/0!</v>
      </c>
      <c r="L55" s="278" t="e">
        <f t="shared" si="56"/>
        <v>#DIV/0!</v>
      </c>
      <c r="M55" s="278" t="e">
        <f t="shared" si="56"/>
        <v>#DIV/0!</v>
      </c>
      <c r="N55" s="278" t="e">
        <f t="shared" si="56"/>
        <v>#DIV/0!</v>
      </c>
      <c r="O55" s="278" t="e">
        <f t="shared" si="56"/>
        <v>#DIV/0!</v>
      </c>
      <c r="P55" s="278" t="e">
        <f t="shared" si="56"/>
        <v>#DIV/0!</v>
      </c>
      <c r="Q55" s="278" t="e">
        <f t="shared" si="56"/>
        <v>#DIV/0!</v>
      </c>
      <c r="R55" s="278" t="e">
        <f t="shared" si="56"/>
        <v>#DIV/0!</v>
      </c>
      <c r="S55" s="278" t="e">
        <f t="shared" si="56"/>
        <v>#DIV/0!</v>
      </c>
      <c r="T55" s="278" t="e">
        <f t="shared" si="56"/>
        <v>#DIV/0!</v>
      </c>
      <c r="U55" s="278" t="e">
        <f t="shared" si="56"/>
        <v>#DIV/0!</v>
      </c>
      <c r="V55" s="278" t="e">
        <f t="shared" si="56"/>
        <v>#DIV/0!</v>
      </c>
      <c r="W55" s="278" t="e">
        <f t="shared" si="56"/>
        <v>#DIV/0!</v>
      </c>
      <c r="X55" s="278" t="e">
        <f t="shared" si="56"/>
        <v>#DIV/0!</v>
      </c>
      <c r="Y55" s="278" t="e">
        <f t="shared" si="56"/>
        <v>#DIV/0!</v>
      </c>
      <c r="Z55" s="278" t="e">
        <f>Z9/Z16</f>
        <v>#DIV/0!</v>
      </c>
      <c r="AA55" s="278" t="e">
        <f t="shared" ref="AA55:BJ55" si="57">AA9/AA16</f>
        <v>#DIV/0!</v>
      </c>
      <c r="AB55" s="278" t="e">
        <f t="shared" si="57"/>
        <v>#DIV/0!</v>
      </c>
      <c r="AC55" s="278" t="e">
        <f t="shared" si="57"/>
        <v>#DIV/0!</v>
      </c>
      <c r="AD55" s="278" t="e">
        <f t="shared" si="57"/>
        <v>#DIV/0!</v>
      </c>
      <c r="AE55" s="278" t="e">
        <f t="shared" si="57"/>
        <v>#DIV/0!</v>
      </c>
      <c r="AF55" s="278" t="e">
        <f t="shared" si="57"/>
        <v>#DIV/0!</v>
      </c>
      <c r="AG55" s="278" t="e">
        <f t="shared" si="57"/>
        <v>#DIV/0!</v>
      </c>
      <c r="AH55" s="278" t="e">
        <f t="shared" si="57"/>
        <v>#DIV/0!</v>
      </c>
      <c r="AI55" s="278" t="e">
        <f t="shared" si="57"/>
        <v>#DIV/0!</v>
      </c>
      <c r="AJ55" s="278" t="e">
        <f t="shared" si="57"/>
        <v>#DIV/0!</v>
      </c>
      <c r="AK55" s="278" t="e">
        <f t="shared" si="57"/>
        <v>#DIV/0!</v>
      </c>
      <c r="AL55" s="278" t="e">
        <f t="shared" si="57"/>
        <v>#DIV/0!</v>
      </c>
      <c r="AM55" s="278" t="e">
        <f t="shared" si="57"/>
        <v>#DIV/0!</v>
      </c>
      <c r="AN55" s="278" t="e">
        <f t="shared" si="57"/>
        <v>#DIV/0!</v>
      </c>
      <c r="AO55" s="278" t="e">
        <f t="shared" si="57"/>
        <v>#DIV/0!</v>
      </c>
      <c r="AP55" s="278" t="e">
        <f t="shared" si="57"/>
        <v>#DIV/0!</v>
      </c>
      <c r="AQ55" s="278" t="e">
        <f t="shared" si="57"/>
        <v>#DIV/0!</v>
      </c>
      <c r="AR55" s="278" t="e">
        <f t="shared" si="57"/>
        <v>#DIV/0!</v>
      </c>
      <c r="AS55" s="278" t="e">
        <f t="shared" si="57"/>
        <v>#DIV/0!</v>
      </c>
      <c r="AT55" s="278" t="e">
        <f t="shared" si="57"/>
        <v>#DIV/0!</v>
      </c>
      <c r="AU55" s="278" t="e">
        <f t="shared" si="57"/>
        <v>#DIV/0!</v>
      </c>
      <c r="AV55" s="278" t="e">
        <f t="shared" si="57"/>
        <v>#DIV/0!</v>
      </c>
      <c r="AW55" s="278" t="e">
        <f t="shared" si="57"/>
        <v>#DIV/0!</v>
      </c>
      <c r="AX55" s="278" t="e">
        <f t="shared" si="57"/>
        <v>#DIV/0!</v>
      </c>
      <c r="AY55" s="278" t="e">
        <f t="shared" si="57"/>
        <v>#DIV/0!</v>
      </c>
      <c r="AZ55" s="278" t="e">
        <f t="shared" si="57"/>
        <v>#DIV/0!</v>
      </c>
      <c r="BA55" s="278" t="e">
        <f t="shared" si="57"/>
        <v>#DIV/0!</v>
      </c>
      <c r="BB55" s="278" t="e">
        <f t="shared" si="57"/>
        <v>#DIV/0!</v>
      </c>
      <c r="BC55" s="278" t="e">
        <f t="shared" si="57"/>
        <v>#DIV/0!</v>
      </c>
      <c r="BD55" s="278" t="e">
        <f t="shared" si="57"/>
        <v>#DIV/0!</v>
      </c>
      <c r="BE55" s="278" t="e">
        <f t="shared" si="57"/>
        <v>#DIV/0!</v>
      </c>
      <c r="BF55" s="278" t="e">
        <f t="shared" si="57"/>
        <v>#DIV/0!</v>
      </c>
      <c r="BG55" s="278" t="e">
        <f t="shared" si="57"/>
        <v>#DIV/0!</v>
      </c>
      <c r="BH55" s="278" t="e">
        <f t="shared" si="57"/>
        <v>#DIV/0!</v>
      </c>
      <c r="BI55" s="278" t="e">
        <f t="shared" si="57"/>
        <v>#DIV/0!</v>
      </c>
      <c r="BJ55" s="278" t="e">
        <f t="shared" si="57"/>
        <v>#DIV/0!</v>
      </c>
    </row>
    <row r="56" spans="1:62" x14ac:dyDescent="0.3">
      <c r="A56" s="196"/>
    </row>
    <row r="57" spans="1:62" x14ac:dyDescent="0.3">
      <c r="A57" s="196"/>
    </row>
    <row r="67" spans="3:17" x14ac:dyDescent="0.3">
      <c r="C67">
        <v>1356.67</v>
      </c>
      <c r="D67">
        <v>3616.66</v>
      </c>
      <c r="E67">
        <v>2839.98</v>
      </c>
      <c r="F67">
        <v>5133.3100000000004</v>
      </c>
      <c r="G67">
        <v>4246.67</v>
      </c>
      <c r="H67">
        <v>3849.98</v>
      </c>
      <c r="I67">
        <v>4369.99</v>
      </c>
      <c r="J67">
        <v>4653.3100000000004</v>
      </c>
      <c r="K67">
        <v>5723.33</v>
      </c>
      <c r="L67">
        <v>5736.66</v>
      </c>
      <c r="M67">
        <v>6789.97</v>
      </c>
      <c r="N67">
        <v>7966.7</v>
      </c>
      <c r="O67">
        <v>7799.98</v>
      </c>
      <c r="P67">
        <v>7913.33</v>
      </c>
      <c r="Q67">
        <v>7843.31</v>
      </c>
    </row>
    <row r="69" spans="3:17" x14ac:dyDescent="0.3">
      <c r="C69">
        <v>0</v>
      </c>
      <c r="D69">
        <v>66.66</v>
      </c>
      <c r="E69">
        <v>743.32</v>
      </c>
      <c r="F69">
        <v>346.64</v>
      </c>
      <c r="G69">
        <v>1586.64</v>
      </c>
      <c r="H69">
        <v>889.98</v>
      </c>
      <c r="I69">
        <v>1690</v>
      </c>
      <c r="J69">
        <v>1173.3</v>
      </c>
      <c r="K69">
        <v>523.32000000000005</v>
      </c>
      <c r="L69">
        <v>376.66</v>
      </c>
      <c r="M69">
        <v>1133.32</v>
      </c>
      <c r="N69">
        <v>903.32</v>
      </c>
      <c r="O69">
        <v>739.98</v>
      </c>
      <c r="P69">
        <v>1566.64</v>
      </c>
      <c r="Q69">
        <v>1706.64</v>
      </c>
    </row>
    <row r="70" spans="3:17" x14ac:dyDescent="0.3">
      <c r="C70">
        <v>0</v>
      </c>
      <c r="D70">
        <v>-66.66</v>
      </c>
      <c r="E70">
        <v>-213.32</v>
      </c>
      <c r="F70">
        <v>-809.98</v>
      </c>
      <c r="G70">
        <v>-66.66</v>
      </c>
      <c r="H70">
        <v>-646.64</v>
      </c>
      <c r="I70">
        <v>-363.32</v>
      </c>
      <c r="J70">
        <v>-690</v>
      </c>
      <c r="K70">
        <v>-390</v>
      </c>
      <c r="L70">
        <v>-456.66</v>
      </c>
      <c r="M70">
        <v>-700</v>
      </c>
      <c r="N70">
        <v>-676.66</v>
      </c>
      <c r="O70">
        <v>-686.66</v>
      </c>
      <c r="P70">
        <v>-1029.98</v>
      </c>
      <c r="Q70">
        <v>-663.32</v>
      </c>
    </row>
    <row r="71" spans="3:17" x14ac:dyDescent="0.3">
      <c r="C71">
        <v>0</v>
      </c>
      <c r="D71">
        <v>0</v>
      </c>
      <c r="E71">
        <v>-1116.67</v>
      </c>
      <c r="F71">
        <v>-450</v>
      </c>
      <c r="G71">
        <v>-470</v>
      </c>
      <c r="H71">
        <v>-920</v>
      </c>
      <c r="I71">
        <v>-1146.69</v>
      </c>
      <c r="J71">
        <v>-410.01</v>
      </c>
      <c r="K71">
        <v>-796.67</v>
      </c>
      <c r="L71">
        <v>-1073.3499999999999</v>
      </c>
      <c r="M71">
        <v>-1400</v>
      </c>
      <c r="N71">
        <v>-1193.33</v>
      </c>
      <c r="O71">
        <v>-833.35</v>
      </c>
      <c r="P71">
        <v>-786.69</v>
      </c>
      <c r="Q71">
        <v>-1466.67</v>
      </c>
    </row>
    <row r="72" spans="3:17" x14ac:dyDescent="0.3">
      <c r="C72">
        <v>0</v>
      </c>
      <c r="D72">
        <v>0</v>
      </c>
      <c r="E72">
        <v>-83.33</v>
      </c>
      <c r="F72">
        <v>-366.66</v>
      </c>
      <c r="G72">
        <v>-389.99</v>
      </c>
      <c r="H72">
        <v>-766.64</v>
      </c>
      <c r="I72">
        <v>-969.99</v>
      </c>
      <c r="J72">
        <v>-766.66</v>
      </c>
      <c r="K72">
        <v>-1349.98</v>
      </c>
      <c r="L72">
        <v>-1876.65</v>
      </c>
      <c r="M72">
        <v>-1670</v>
      </c>
      <c r="N72">
        <v>-1360</v>
      </c>
      <c r="O72">
        <v>-2953.32</v>
      </c>
      <c r="P72">
        <v>-2943.31</v>
      </c>
      <c r="Q72">
        <v>-2523.33</v>
      </c>
    </row>
    <row r="73" spans="3:17" x14ac:dyDescent="0.3">
      <c r="C73">
        <v>0</v>
      </c>
      <c r="D73">
        <v>1356.67</v>
      </c>
      <c r="E73">
        <v>4973.33</v>
      </c>
      <c r="F73">
        <v>7143.31</v>
      </c>
      <c r="G73">
        <v>10996.62</v>
      </c>
      <c r="H73">
        <v>15903.28</v>
      </c>
      <c r="I73">
        <v>18309.96</v>
      </c>
      <c r="J73">
        <v>21889.95</v>
      </c>
      <c r="K73">
        <v>25849.89</v>
      </c>
      <c r="L73">
        <v>29559.89</v>
      </c>
      <c r="M73">
        <v>32266.55</v>
      </c>
      <c r="N73">
        <v>36419.839999999997</v>
      </c>
      <c r="O73">
        <v>42059.87</v>
      </c>
      <c r="P73">
        <v>46126.5</v>
      </c>
      <c r="Q73">
        <v>50846.49</v>
      </c>
    </row>
    <row r="74" spans="3:17" x14ac:dyDescent="0.3">
      <c r="C74">
        <v>1356.67</v>
      </c>
      <c r="D74">
        <v>4973.33</v>
      </c>
      <c r="E74">
        <v>7143.31</v>
      </c>
      <c r="F74">
        <v>10996.62</v>
      </c>
      <c r="G74">
        <v>15903.28</v>
      </c>
      <c r="H74">
        <v>18309.96</v>
      </c>
      <c r="I74">
        <v>21889.95</v>
      </c>
      <c r="J74">
        <v>25849.89</v>
      </c>
      <c r="K74">
        <v>29559.89</v>
      </c>
      <c r="L74">
        <v>32266.55</v>
      </c>
      <c r="M74">
        <v>36419.839999999997</v>
      </c>
      <c r="N74">
        <v>42059.87</v>
      </c>
      <c r="O74">
        <v>46126.5</v>
      </c>
      <c r="P74">
        <v>50846.49</v>
      </c>
      <c r="Q74">
        <v>55743.12</v>
      </c>
    </row>
    <row r="75" spans="3:17" x14ac:dyDescent="0.3">
      <c r="C75">
        <v>16280.04</v>
      </c>
      <c r="D75">
        <v>59679.96</v>
      </c>
      <c r="E75">
        <v>85719.72</v>
      </c>
      <c r="F75">
        <v>131959.44</v>
      </c>
      <c r="G75">
        <v>190839.36</v>
      </c>
      <c r="H75">
        <v>219719.52</v>
      </c>
      <c r="I75">
        <v>262679.40000000002</v>
      </c>
      <c r="J75">
        <v>310198.68</v>
      </c>
      <c r="K75">
        <v>354718.68</v>
      </c>
      <c r="L75">
        <v>387198.6</v>
      </c>
      <c r="M75">
        <v>437038.08000000002</v>
      </c>
      <c r="N75">
        <v>504718.44</v>
      </c>
      <c r="O75">
        <v>553518</v>
      </c>
      <c r="P75">
        <v>610157.88</v>
      </c>
      <c r="Q75">
        <v>668917.43999999994</v>
      </c>
    </row>
    <row r="76" spans="3:17" x14ac:dyDescent="0.3">
      <c r="C76">
        <v>13</v>
      </c>
      <c r="D76">
        <v>31</v>
      </c>
      <c r="E76">
        <v>35</v>
      </c>
      <c r="F76">
        <v>40</v>
      </c>
      <c r="G76">
        <v>48</v>
      </c>
      <c r="H76">
        <v>44</v>
      </c>
      <c r="I76">
        <v>49</v>
      </c>
      <c r="J76">
        <v>44</v>
      </c>
      <c r="K76">
        <v>52</v>
      </c>
      <c r="L76">
        <v>67</v>
      </c>
      <c r="M76">
        <v>63</v>
      </c>
      <c r="N76">
        <v>85</v>
      </c>
      <c r="O76">
        <v>89</v>
      </c>
      <c r="P76">
        <v>78</v>
      </c>
      <c r="Q76">
        <v>77</v>
      </c>
    </row>
    <row r="78" spans="3:17" x14ac:dyDescent="0.3">
      <c r="C78">
        <v>0</v>
      </c>
      <c r="D78">
        <v>0</v>
      </c>
      <c r="E78">
        <v>-6</v>
      </c>
      <c r="F78">
        <v>-4</v>
      </c>
      <c r="G78">
        <v>-5</v>
      </c>
      <c r="H78">
        <v>-9</v>
      </c>
      <c r="I78">
        <v>-16</v>
      </c>
      <c r="J78">
        <v>-11</v>
      </c>
      <c r="K78">
        <v>-16</v>
      </c>
      <c r="L78">
        <v>-13</v>
      </c>
      <c r="M78">
        <v>-15</v>
      </c>
      <c r="N78">
        <v>-11</v>
      </c>
      <c r="O78">
        <v>-20</v>
      </c>
      <c r="P78">
        <v>-22</v>
      </c>
      <c r="Q78">
        <v>-18</v>
      </c>
    </row>
    <row r="79" spans="3:17" x14ac:dyDescent="0.3">
      <c r="C79">
        <v>0</v>
      </c>
      <c r="D79">
        <v>0</v>
      </c>
      <c r="E79">
        <v>-1</v>
      </c>
      <c r="F79">
        <v>-4</v>
      </c>
      <c r="G79">
        <v>-6</v>
      </c>
      <c r="H79">
        <v>-9</v>
      </c>
      <c r="I79">
        <v>-8</v>
      </c>
      <c r="J79">
        <v>-6</v>
      </c>
      <c r="K79">
        <v>-14</v>
      </c>
      <c r="L79">
        <v>-16</v>
      </c>
      <c r="M79">
        <v>-13</v>
      </c>
      <c r="N79">
        <v>-16</v>
      </c>
      <c r="O79">
        <v>-25</v>
      </c>
      <c r="P79">
        <v>-25</v>
      </c>
      <c r="Q79">
        <v>-21</v>
      </c>
    </row>
    <row r="80" spans="3:17" x14ac:dyDescent="0.3">
      <c r="C80">
        <v>0</v>
      </c>
      <c r="D80">
        <v>13</v>
      </c>
      <c r="E80">
        <v>44</v>
      </c>
      <c r="F80">
        <v>72</v>
      </c>
      <c r="G80">
        <v>104</v>
      </c>
      <c r="H80">
        <v>141</v>
      </c>
      <c r="I80">
        <v>167</v>
      </c>
      <c r="J80">
        <v>192</v>
      </c>
      <c r="K80">
        <v>219</v>
      </c>
      <c r="L80">
        <v>241</v>
      </c>
      <c r="M80">
        <v>279</v>
      </c>
      <c r="N80">
        <v>314</v>
      </c>
      <c r="O80">
        <v>372</v>
      </c>
      <c r="P80">
        <v>416</v>
      </c>
      <c r="Q80">
        <v>447</v>
      </c>
    </row>
    <row r="81" spans="3:17" x14ac:dyDescent="0.3">
      <c r="C81">
        <v>13</v>
      </c>
      <c r="D81">
        <v>44</v>
      </c>
      <c r="E81">
        <v>72</v>
      </c>
      <c r="F81">
        <v>104</v>
      </c>
      <c r="G81">
        <v>141</v>
      </c>
      <c r="H81">
        <v>167</v>
      </c>
      <c r="I81">
        <v>192</v>
      </c>
      <c r="J81">
        <v>219</v>
      </c>
      <c r="K81">
        <v>241</v>
      </c>
      <c r="L81">
        <v>279</v>
      </c>
      <c r="M81">
        <v>314</v>
      </c>
      <c r="N81">
        <v>372</v>
      </c>
      <c r="O81">
        <v>416</v>
      </c>
      <c r="P81">
        <v>447</v>
      </c>
      <c r="Q81">
        <v>485</v>
      </c>
    </row>
    <row r="82" spans="3:17" x14ac:dyDescent="0.3">
      <c r="C82">
        <v>104.36</v>
      </c>
      <c r="D82">
        <v>113.03</v>
      </c>
      <c r="E82">
        <v>99.21</v>
      </c>
      <c r="F82">
        <v>105.74</v>
      </c>
      <c r="G82">
        <v>112.79</v>
      </c>
      <c r="H82">
        <v>109.64</v>
      </c>
      <c r="I82">
        <v>114.01</v>
      </c>
      <c r="J82">
        <v>118.04</v>
      </c>
      <c r="K82">
        <v>122.66</v>
      </c>
      <c r="L82">
        <v>115.65</v>
      </c>
      <c r="M82">
        <v>115.99</v>
      </c>
      <c r="N82">
        <v>113.06</v>
      </c>
      <c r="O82">
        <v>110.88</v>
      </c>
      <c r="P82">
        <v>113.75</v>
      </c>
      <c r="Q82">
        <v>114.93</v>
      </c>
    </row>
    <row r="83" spans="3:17" x14ac:dyDescent="0.3">
      <c r="C83">
        <v>104</v>
      </c>
      <c r="D83">
        <v>156</v>
      </c>
      <c r="E83">
        <v>194</v>
      </c>
      <c r="F83">
        <v>590</v>
      </c>
      <c r="G83">
        <v>803</v>
      </c>
      <c r="H83">
        <v>999</v>
      </c>
      <c r="I83">
        <v>1324</v>
      </c>
      <c r="J83">
        <v>3292</v>
      </c>
      <c r="K83">
        <v>2356</v>
      </c>
      <c r="L83">
        <v>1128</v>
      </c>
      <c r="M83">
        <v>1419</v>
      </c>
      <c r="N83">
        <v>1769</v>
      </c>
      <c r="O83">
        <v>1248</v>
      </c>
      <c r="P83">
        <v>1643</v>
      </c>
      <c r="Q83">
        <v>1981</v>
      </c>
    </row>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2EBA-2B2C-4E24-ABC0-01F31209532A}">
  <sheetPr>
    <tabColor rgb="FFFFFF00"/>
  </sheetPr>
  <dimension ref="A1:BV34"/>
  <sheetViews>
    <sheetView workbookViewId="0">
      <selection activeCell="C2" sqref="C2"/>
    </sheetView>
  </sheetViews>
  <sheetFormatPr defaultRowHeight="14.4" x14ac:dyDescent="0.3"/>
  <cols>
    <col min="2" max="2" width="14.33203125" bestFit="1" customWidth="1"/>
    <col min="3" max="9" width="11.109375" bestFit="1" customWidth="1"/>
    <col min="20" max="26" width="11.109375" bestFit="1" customWidth="1"/>
  </cols>
  <sheetData>
    <row r="1" spans="1:74" x14ac:dyDescent="0.3">
      <c r="A1" s="568" t="s">
        <v>975</v>
      </c>
      <c r="B1" s="143" t="s">
        <v>974</v>
      </c>
      <c r="C1" s="275" t="str">
        <f>Summary!C2</f>
        <v>Actual</v>
      </c>
      <c r="D1" s="275" t="str">
        <f>Summary!D2</f>
        <v>Actual</v>
      </c>
      <c r="E1" s="275" t="str">
        <f>Summary!E2</f>
        <v>Actual</v>
      </c>
      <c r="F1" s="275" t="str">
        <f>Summary!F2</f>
        <v>Actual</v>
      </c>
      <c r="G1" s="275" t="str">
        <f>Summary!G2</f>
        <v>Actual</v>
      </c>
      <c r="H1" s="275" t="str">
        <f>Summary!H2</f>
        <v>Actual</v>
      </c>
      <c r="I1" s="275" t="str">
        <f>Summary!I2</f>
        <v>Actual</v>
      </c>
      <c r="J1" s="275" t="str">
        <f>Summary!J2</f>
        <v>Fcst</v>
      </c>
      <c r="K1" s="275" t="str">
        <f>Summary!K2</f>
        <v>Fcst</v>
      </c>
      <c r="L1" s="275" t="str">
        <f>Summary!L2</f>
        <v>Fcst</v>
      </c>
      <c r="M1" s="275" t="str">
        <f>Summary!M2</f>
        <v>Fcst</v>
      </c>
      <c r="N1" s="275" t="str">
        <f>Summary!N2</f>
        <v>Fcst</v>
      </c>
      <c r="O1" s="275" t="str">
        <f>Summary!O2</f>
        <v>Fcst</v>
      </c>
      <c r="P1" s="275" t="str">
        <f>Summary!P2</f>
        <v>Fcst</v>
      </c>
      <c r="Q1" s="275" t="str">
        <f>Summary!Q2</f>
        <v>Fcst</v>
      </c>
      <c r="R1" s="275" t="str">
        <f>Summary!R2</f>
        <v>Fcst</v>
      </c>
      <c r="S1" s="275" t="str">
        <f>Summary!S2</f>
        <v>Fcst</v>
      </c>
      <c r="T1" s="275" t="str">
        <f>Summary!T2</f>
        <v>Fcst</v>
      </c>
      <c r="U1" s="275" t="str">
        <f>Summary!U2</f>
        <v>Fcst</v>
      </c>
      <c r="V1" s="275" t="str">
        <f>Summary!V2</f>
        <v>Fcst</v>
      </c>
      <c r="W1" s="275" t="str">
        <f>Summary!W2</f>
        <v>Fcst</v>
      </c>
      <c r="X1" s="275" t="str">
        <f>Summary!X2</f>
        <v>Fcst</v>
      </c>
      <c r="Y1" s="275" t="str">
        <f>Summary!Y2</f>
        <v>Fcst</v>
      </c>
      <c r="Z1" s="275" t="str">
        <f>Summary!Z2</f>
        <v>Fcst</v>
      </c>
      <c r="AA1" s="275" t="str">
        <f>Summary!AA2</f>
        <v>Fcst</v>
      </c>
      <c r="AB1" s="275" t="str">
        <f>Summary!AB2</f>
        <v>Fcst</v>
      </c>
      <c r="AC1" s="275" t="str">
        <f>Summary!AC2</f>
        <v>Fcst</v>
      </c>
      <c r="AD1" s="275" t="str">
        <f>Summary!AD2</f>
        <v>Fcst</v>
      </c>
      <c r="AE1" s="275" t="str">
        <f>Summary!AE2</f>
        <v>Fcst</v>
      </c>
      <c r="AF1" s="275" t="str">
        <f>Summary!AF2</f>
        <v>Fcst</v>
      </c>
      <c r="AG1" s="275" t="str">
        <f>Summary!AG2</f>
        <v>Fcst</v>
      </c>
      <c r="AH1" s="275" t="str">
        <f>Summary!AH2</f>
        <v>Fcst</v>
      </c>
      <c r="AI1" s="275" t="str">
        <f>Summary!AI2</f>
        <v>Fcst</v>
      </c>
      <c r="AJ1" s="275" t="str">
        <f>Summary!AJ2</f>
        <v>Fcst</v>
      </c>
      <c r="AK1" s="275" t="str">
        <f>Summary!AK2</f>
        <v>Fcst</v>
      </c>
      <c r="AL1" s="275" t="str">
        <f>Summary!AL2</f>
        <v>Fcst</v>
      </c>
      <c r="AM1" s="275" t="str">
        <f>Summary!AM2</f>
        <v>Fcst</v>
      </c>
      <c r="AN1" s="275" t="str">
        <f>Summary!AN2</f>
        <v>Fcst</v>
      </c>
      <c r="AO1" s="275" t="str">
        <f>Summary!AO2</f>
        <v>Fcst</v>
      </c>
      <c r="AP1" s="275" t="str">
        <f>Summary!AP2</f>
        <v>Fcst</v>
      </c>
      <c r="AQ1" s="275" t="str">
        <f>Summary!AQ2</f>
        <v>Fcst</v>
      </c>
      <c r="AR1" s="275" t="str">
        <f>Summary!AR2</f>
        <v>Fcst</v>
      </c>
      <c r="AS1" s="275" t="str">
        <f>Summary!AS2</f>
        <v>Fcst</v>
      </c>
      <c r="AT1" s="275" t="str">
        <f>Summary!AT2</f>
        <v>Fcst</v>
      </c>
      <c r="AU1" s="275" t="str">
        <f>Summary!AU2</f>
        <v>Fcst</v>
      </c>
      <c r="AV1" s="275" t="str">
        <f>Summary!AV2</f>
        <v>Fcst</v>
      </c>
      <c r="AW1" s="275" t="str">
        <f>Summary!AW2</f>
        <v>Fcst</v>
      </c>
      <c r="AX1" s="275" t="str">
        <f>Summary!AX2</f>
        <v>Fcst</v>
      </c>
      <c r="AY1" s="275" t="str">
        <f>Summary!AY2</f>
        <v>Fcst</v>
      </c>
      <c r="AZ1" s="275" t="str">
        <f>Summary!AZ2</f>
        <v>Fcst</v>
      </c>
      <c r="BA1" s="275" t="str">
        <f>Summary!BA2</f>
        <v>Fcst</v>
      </c>
      <c r="BB1" s="275" t="str">
        <f>Summary!BB2</f>
        <v>Fcst</v>
      </c>
      <c r="BC1" s="275" t="str">
        <f>Summary!BC2</f>
        <v>Fcst</v>
      </c>
      <c r="BD1" s="275" t="str">
        <f>Summary!BD2</f>
        <v>Fcst</v>
      </c>
      <c r="BE1" s="275" t="str">
        <f>Summary!BE2</f>
        <v>Fcst</v>
      </c>
      <c r="BF1" s="275" t="str">
        <f>Summary!BF2</f>
        <v>Fcst</v>
      </c>
      <c r="BG1" s="275" t="str">
        <f>Summary!BG2</f>
        <v>Fcst</v>
      </c>
      <c r="BH1" s="275" t="str">
        <f>Summary!BH2</f>
        <v>Fcst</v>
      </c>
      <c r="BI1" s="275" t="str">
        <f>Summary!BI2</f>
        <v>Fcst</v>
      </c>
      <c r="BJ1" s="275" t="str">
        <f>Summary!BJ2</f>
        <v>Fcst</v>
      </c>
      <c r="BK1" s="275" t="str">
        <f>Summary!BK2</f>
        <v>Fcst</v>
      </c>
      <c r="BL1" s="275" t="str">
        <f>Summary!BL2</f>
        <v>Fcst</v>
      </c>
      <c r="BM1" s="275" t="str">
        <f>Summary!BM2</f>
        <v>Fcst</v>
      </c>
      <c r="BN1" s="275" t="str">
        <f>Summary!BN2</f>
        <v>Fcst</v>
      </c>
      <c r="BO1" s="275" t="str">
        <f>Summary!BO2</f>
        <v>Fcst</v>
      </c>
      <c r="BP1" s="275" t="str">
        <f>Summary!BP2</f>
        <v>Fcst</v>
      </c>
      <c r="BQ1" s="275" t="str">
        <f>Summary!BQ2</f>
        <v>Fcst</v>
      </c>
      <c r="BR1" s="275" t="str">
        <f>Summary!BR2</f>
        <v>Fcst</v>
      </c>
      <c r="BS1" s="275" t="str">
        <f>Summary!BS2</f>
        <v>Fcst</v>
      </c>
      <c r="BT1" s="275" t="str">
        <f>Summary!BT2</f>
        <v>Fcst</v>
      </c>
      <c r="BU1" s="275" t="str">
        <f>Summary!BU2</f>
        <v>Fcst</v>
      </c>
      <c r="BV1" s="275" t="str">
        <f>Summary!BV2</f>
        <v>Fcst</v>
      </c>
    </row>
    <row r="2" spans="1:74" x14ac:dyDescent="0.3">
      <c r="C2" s="548">
        <f>Summary!C6</f>
        <v>44562</v>
      </c>
      <c r="D2" s="548">
        <f>Summary!D6</f>
        <v>44593</v>
      </c>
      <c r="E2" s="548">
        <f>Summary!E6</f>
        <v>44621</v>
      </c>
      <c r="F2" s="548">
        <f>Summary!F6</f>
        <v>44652</v>
      </c>
      <c r="G2" s="548">
        <f>Summary!G6</f>
        <v>44682</v>
      </c>
      <c r="H2" s="548">
        <f>Summary!H6</f>
        <v>44713</v>
      </c>
      <c r="I2" s="548">
        <f>Summary!I6</f>
        <v>44743</v>
      </c>
      <c r="J2" s="548">
        <f>Summary!J6</f>
        <v>44774</v>
      </c>
      <c r="K2" s="548">
        <f>Summary!K6</f>
        <v>44805</v>
      </c>
      <c r="L2" s="548">
        <f>Summary!L6</f>
        <v>44835</v>
      </c>
      <c r="M2" s="548">
        <f>Summary!M6</f>
        <v>44866</v>
      </c>
      <c r="N2" s="548">
        <f>Summary!N6</f>
        <v>44896</v>
      </c>
      <c r="O2" s="548">
        <f>Summary!O6</f>
        <v>44927</v>
      </c>
      <c r="P2" s="548">
        <f>Summary!P6</f>
        <v>44958</v>
      </c>
      <c r="Q2" s="548">
        <f>Summary!Q6</f>
        <v>44986</v>
      </c>
      <c r="R2" s="548">
        <f>Summary!R6</f>
        <v>45017</v>
      </c>
      <c r="S2" s="548">
        <f>Summary!S6</f>
        <v>45047</v>
      </c>
      <c r="T2" s="548">
        <f>Summary!T6</f>
        <v>45078</v>
      </c>
      <c r="U2" s="548">
        <f>Summary!U6</f>
        <v>45108</v>
      </c>
      <c r="V2" s="548">
        <f>Summary!V6</f>
        <v>45139</v>
      </c>
      <c r="W2" s="548">
        <f>Summary!W6</f>
        <v>45170</v>
      </c>
      <c r="X2" s="548">
        <f>Summary!X6</f>
        <v>45200</v>
      </c>
      <c r="Y2" s="548">
        <f>Summary!Y6</f>
        <v>45231</v>
      </c>
      <c r="Z2" s="548">
        <f>Summary!Z6</f>
        <v>45261</v>
      </c>
      <c r="AA2" s="548">
        <f>Summary!AA6</f>
        <v>45292</v>
      </c>
      <c r="AB2" s="548">
        <f>Summary!AB6</f>
        <v>45323</v>
      </c>
      <c r="AC2" s="548">
        <f>Summary!AC6</f>
        <v>45352</v>
      </c>
      <c r="AD2" s="548">
        <f>Summary!AD6</f>
        <v>45383</v>
      </c>
      <c r="AE2" s="548">
        <f>Summary!AE6</f>
        <v>45413</v>
      </c>
      <c r="AF2" s="548">
        <f>Summary!AF6</f>
        <v>45444</v>
      </c>
      <c r="AG2" s="548">
        <f>Summary!AG6</f>
        <v>45474</v>
      </c>
      <c r="AH2" s="548">
        <f>Summary!AH6</f>
        <v>45505</v>
      </c>
      <c r="AI2" s="548">
        <f>Summary!AI6</f>
        <v>45536</v>
      </c>
      <c r="AJ2" s="548">
        <f>Summary!AJ6</f>
        <v>45566</v>
      </c>
      <c r="AK2" s="548">
        <f>Summary!AK6</f>
        <v>45597</v>
      </c>
      <c r="AL2" s="548">
        <f>Summary!AL6</f>
        <v>45627</v>
      </c>
      <c r="AM2" s="548">
        <f>Summary!AM6</f>
        <v>45658</v>
      </c>
      <c r="AN2" s="548">
        <f>Summary!AN6</f>
        <v>45689</v>
      </c>
      <c r="AO2" s="548">
        <f>Summary!AO6</f>
        <v>45717</v>
      </c>
      <c r="AP2" s="548">
        <f>Summary!AP6</f>
        <v>45748</v>
      </c>
      <c r="AQ2" s="548">
        <f>Summary!AQ6</f>
        <v>45778</v>
      </c>
      <c r="AR2" s="548">
        <f>Summary!AR6</f>
        <v>45809</v>
      </c>
      <c r="AS2" s="548">
        <f>Summary!AS6</f>
        <v>45839</v>
      </c>
      <c r="AT2" s="548">
        <f>Summary!AT6</f>
        <v>45870</v>
      </c>
      <c r="AU2" s="548">
        <f>Summary!AU6</f>
        <v>45901</v>
      </c>
      <c r="AV2" s="548">
        <f>Summary!AV6</f>
        <v>45931</v>
      </c>
      <c r="AW2" s="548">
        <f>Summary!AW6</f>
        <v>45962</v>
      </c>
      <c r="AX2" s="548">
        <f>Summary!AX6</f>
        <v>45992</v>
      </c>
      <c r="AY2" s="548">
        <f>Summary!AY6</f>
        <v>46023</v>
      </c>
      <c r="AZ2" s="548">
        <f>Summary!AZ6</f>
        <v>46054</v>
      </c>
      <c r="BA2" s="548">
        <f>Summary!BA6</f>
        <v>46082</v>
      </c>
      <c r="BB2" s="548">
        <f>Summary!BB6</f>
        <v>46113</v>
      </c>
      <c r="BC2" s="548">
        <f>Summary!BC6</f>
        <v>46143</v>
      </c>
      <c r="BD2" s="548">
        <f>Summary!BD6</f>
        <v>46174</v>
      </c>
      <c r="BE2" s="548">
        <f>Summary!BE6</f>
        <v>46204</v>
      </c>
      <c r="BF2" s="548">
        <f>Summary!BF6</f>
        <v>46235</v>
      </c>
      <c r="BG2" s="548">
        <f>Summary!BG6</f>
        <v>46266</v>
      </c>
      <c r="BH2" s="548">
        <f>Summary!BH6</f>
        <v>46296</v>
      </c>
      <c r="BI2" s="548">
        <f>Summary!BI6</f>
        <v>46327</v>
      </c>
      <c r="BJ2" s="548">
        <f>Summary!BJ6</f>
        <v>46357</v>
      </c>
      <c r="BK2" s="548">
        <f>Summary!BK6</f>
        <v>46388</v>
      </c>
      <c r="BL2" s="548">
        <f>Summary!BL6</f>
        <v>46419</v>
      </c>
      <c r="BM2" s="548">
        <f>Summary!BM6</f>
        <v>46447</v>
      </c>
      <c r="BN2" s="548">
        <f>Summary!BN6</f>
        <v>46478</v>
      </c>
      <c r="BO2" s="548">
        <f>Summary!BO6</f>
        <v>46508</v>
      </c>
      <c r="BP2" s="548">
        <f>Summary!BP6</f>
        <v>46539</v>
      </c>
      <c r="BQ2" s="548">
        <f>Summary!BQ6</f>
        <v>46569</v>
      </c>
      <c r="BR2" s="548">
        <f>Summary!BR6</f>
        <v>46600</v>
      </c>
      <c r="BS2" s="548">
        <f>Summary!BS6</f>
        <v>46631</v>
      </c>
      <c r="BT2" s="548">
        <f>Summary!BT6</f>
        <v>46661</v>
      </c>
      <c r="BU2" s="548">
        <f>Summary!BU6</f>
        <v>46692</v>
      </c>
      <c r="BV2" s="548">
        <f>Summary!BV6</f>
        <v>46722</v>
      </c>
    </row>
    <row r="3" spans="1:74" x14ac:dyDescent="0.3">
      <c r="B3" t="s">
        <v>679</v>
      </c>
    </row>
    <row r="4" spans="1:74" x14ac:dyDescent="0.3">
      <c r="B4" t="s">
        <v>957</v>
      </c>
      <c r="C4" s="565">
        <f>C2</f>
        <v>44562</v>
      </c>
      <c r="D4" s="565">
        <f t="shared" ref="D4:AH4" si="0">D2</f>
        <v>44593</v>
      </c>
      <c r="E4" s="565">
        <f t="shared" si="0"/>
        <v>44621</v>
      </c>
      <c r="F4" s="565">
        <f t="shared" si="0"/>
        <v>44652</v>
      </c>
      <c r="G4" s="565">
        <f t="shared" si="0"/>
        <v>44682</v>
      </c>
      <c r="H4" s="565">
        <f t="shared" si="0"/>
        <v>44713</v>
      </c>
      <c r="I4" s="565">
        <f t="shared" si="0"/>
        <v>44743</v>
      </c>
      <c r="J4" s="565">
        <f t="shared" si="0"/>
        <v>44774</v>
      </c>
      <c r="K4" s="565">
        <f t="shared" si="0"/>
        <v>44805</v>
      </c>
      <c r="L4" s="565">
        <f t="shared" si="0"/>
        <v>44835</v>
      </c>
      <c r="M4" s="565">
        <f t="shared" si="0"/>
        <v>44866</v>
      </c>
      <c r="N4" s="565">
        <f t="shared" si="0"/>
        <v>44896</v>
      </c>
      <c r="O4" s="565">
        <f t="shared" si="0"/>
        <v>44927</v>
      </c>
      <c r="P4" s="565">
        <f t="shared" si="0"/>
        <v>44958</v>
      </c>
      <c r="Q4" s="565">
        <f t="shared" si="0"/>
        <v>44986</v>
      </c>
      <c r="R4" s="565">
        <f t="shared" si="0"/>
        <v>45017</v>
      </c>
      <c r="S4" s="565">
        <f t="shared" si="0"/>
        <v>45047</v>
      </c>
      <c r="T4" s="565">
        <f t="shared" si="0"/>
        <v>45078</v>
      </c>
      <c r="U4" s="565">
        <f t="shared" si="0"/>
        <v>45108</v>
      </c>
      <c r="V4" s="565">
        <f t="shared" si="0"/>
        <v>45139</v>
      </c>
      <c r="W4" s="565">
        <f t="shared" si="0"/>
        <v>45170</v>
      </c>
      <c r="X4" s="565">
        <f t="shared" si="0"/>
        <v>45200</v>
      </c>
      <c r="Y4" s="565">
        <f t="shared" si="0"/>
        <v>45231</v>
      </c>
      <c r="Z4" s="565">
        <f t="shared" si="0"/>
        <v>45261</v>
      </c>
      <c r="AA4" s="565">
        <f t="shared" si="0"/>
        <v>45292</v>
      </c>
      <c r="AB4" s="565">
        <f t="shared" si="0"/>
        <v>45323</v>
      </c>
      <c r="AC4" s="565">
        <f t="shared" si="0"/>
        <v>45352</v>
      </c>
      <c r="AD4" s="565">
        <f t="shared" si="0"/>
        <v>45383</v>
      </c>
      <c r="AE4" s="565">
        <f t="shared" si="0"/>
        <v>45413</v>
      </c>
      <c r="AF4" s="565">
        <f t="shared" si="0"/>
        <v>45444</v>
      </c>
      <c r="AG4" s="565">
        <f t="shared" si="0"/>
        <v>45474</v>
      </c>
      <c r="AH4" s="565">
        <f t="shared" si="0"/>
        <v>45505</v>
      </c>
      <c r="AI4" s="565">
        <f t="shared" ref="AI4:BL4" si="1">AI2</f>
        <v>45536</v>
      </c>
      <c r="AJ4" s="565">
        <f t="shared" si="1"/>
        <v>45566</v>
      </c>
      <c r="AK4" s="565">
        <f t="shared" si="1"/>
        <v>45597</v>
      </c>
      <c r="AL4" s="565">
        <f t="shared" si="1"/>
        <v>45627</v>
      </c>
      <c r="AM4" s="565">
        <f t="shared" si="1"/>
        <v>45658</v>
      </c>
      <c r="AN4" s="565">
        <f t="shared" si="1"/>
        <v>45689</v>
      </c>
      <c r="AO4" s="565">
        <f t="shared" si="1"/>
        <v>45717</v>
      </c>
      <c r="AP4" s="565">
        <f t="shared" si="1"/>
        <v>45748</v>
      </c>
      <c r="AQ4" s="565">
        <f t="shared" si="1"/>
        <v>45778</v>
      </c>
      <c r="AR4" s="565">
        <f t="shared" si="1"/>
        <v>45809</v>
      </c>
      <c r="AS4" s="565">
        <f t="shared" si="1"/>
        <v>45839</v>
      </c>
      <c r="AT4" s="565">
        <f t="shared" si="1"/>
        <v>45870</v>
      </c>
      <c r="AU4" s="565">
        <f t="shared" si="1"/>
        <v>45901</v>
      </c>
      <c r="AV4" s="565">
        <f t="shared" si="1"/>
        <v>45931</v>
      </c>
      <c r="AW4" s="565">
        <f t="shared" si="1"/>
        <v>45962</v>
      </c>
      <c r="AX4" s="565">
        <f t="shared" si="1"/>
        <v>45992</v>
      </c>
      <c r="AY4" s="565">
        <f t="shared" si="1"/>
        <v>46023</v>
      </c>
      <c r="AZ4" s="565">
        <f t="shared" si="1"/>
        <v>46054</v>
      </c>
      <c r="BA4" s="565">
        <f t="shared" si="1"/>
        <v>46082</v>
      </c>
      <c r="BB4" s="565">
        <f t="shared" si="1"/>
        <v>46113</v>
      </c>
      <c r="BC4" s="565">
        <f t="shared" si="1"/>
        <v>46143</v>
      </c>
      <c r="BD4" s="565">
        <f t="shared" si="1"/>
        <v>46174</v>
      </c>
      <c r="BE4" s="565">
        <f t="shared" si="1"/>
        <v>46204</v>
      </c>
      <c r="BF4" s="565">
        <f t="shared" si="1"/>
        <v>46235</v>
      </c>
      <c r="BG4" s="565">
        <f t="shared" si="1"/>
        <v>46266</v>
      </c>
      <c r="BH4" s="565">
        <f t="shared" si="1"/>
        <v>46296</v>
      </c>
      <c r="BI4" s="565">
        <f t="shared" si="1"/>
        <v>46327</v>
      </c>
      <c r="BJ4" s="565">
        <f t="shared" si="1"/>
        <v>46357</v>
      </c>
      <c r="BK4" s="565">
        <f t="shared" si="1"/>
        <v>46388</v>
      </c>
      <c r="BL4" s="565">
        <f t="shared" si="1"/>
        <v>46419</v>
      </c>
      <c r="BM4" s="565">
        <f t="shared" ref="BM4:BV4" si="2">BM2</f>
        <v>46447</v>
      </c>
      <c r="BN4" s="565">
        <f t="shared" si="2"/>
        <v>46478</v>
      </c>
      <c r="BO4" s="565">
        <f t="shared" si="2"/>
        <v>46508</v>
      </c>
      <c r="BP4" s="565">
        <f t="shared" si="2"/>
        <v>46539</v>
      </c>
      <c r="BQ4" s="565">
        <f t="shared" si="2"/>
        <v>46569</v>
      </c>
      <c r="BR4" s="565">
        <f t="shared" si="2"/>
        <v>46600</v>
      </c>
      <c r="BS4" s="565">
        <f t="shared" si="2"/>
        <v>46631</v>
      </c>
      <c r="BT4" s="565">
        <f t="shared" si="2"/>
        <v>46661</v>
      </c>
      <c r="BU4" s="565">
        <f t="shared" si="2"/>
        <v>46692</v>
      </c>
      <c r="BV4" s="565">
        <f t="shared" si="2"/>
        <v>46722</v>
      </c>
    </row>
    <row r="5" spans="1:74" x14ac:dyDescent="0.3">
      <c r="A5" t="s">
        <v>47</v>
      </c>
      <c r="B5" t="s">
        <v>958</v>
      </c>
      <c r="C5" s="237">
        <v>185407</v>
      </c>
      <c r="D5" s="237">
        <v>185568</v>
      </c>
      <c r="E5" s="237">
        <v>208941</v>
      </c>
      <c r="F5" s="237">
        <v>214233</v>
      </c>
      <c r="G5" s="237">
        <v>219171</v>
      </c>
      <c r="H5" s="237">
        <v>225452</v>
      </c>
      <c r="I5" s="237">
        <v>232233</v>
      </c>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row>
    <row r="6" spans="1:74" x14ac:dyDescent="0.3">
      <c r="A6" s="178" t="s">
        <v>48</v>
      </c>
      <c r="B6" t="s">
        <v>414</v>
      </c>
      <c r="C6" s="237"/>
      <c r="D6" s="237">
        <v>239</v>
      </c>
      <c r="E6" s="237">
        <v>11278</v>
      </c>
      <c r="F6" s="237">
        <v>10963</v>
      </c>
      <c r="G6" s="237">
        <v>3499</v>
      </c>
      <c r="H6" s="237">
        <v>7075</v>
      </c>
      <c r="I6" s="237">
        <v>9150</v>
      </c>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row>
    <row r="7" spans="1:74" x14ac:dyDescent="0.3">
      <c r="A7" t="s">
        <v>50</v>
      </c>
      <c r="B7" t="s">
        <v>959</v>
      </c>
      <c r="C7" s="237"/>
      <c r="D7" s="237"/>
      <c r="E7" s="237">
        <v>-221</v>
      </c>
      <c r="F7" s="237">
        <v>-6178</v>
      </c>
      <c r="G7" s="237">
        <v>-1580</v>
      </c>
      <c r="H7" s="237">
        <v>-1176</v>
      </c>
      <c r="I7" s="237">
        <v>-1378</v>
      </c>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c r="BU7" s="237"/>
      <c r="BV7" s="237"/>
    </row>
    <row r="8" spans="1:74" x14ac:dyDescent="0.3">
      <c r="A8" t="s">
        <v>49</v>
      </c>
      <c r="B8" t="s">
        <v>512</v>
      </c>
      <c r="C8" s="237">
        <v>162</v>
      </c>
      <c r="D8" s="237">
        <v>24006</v>
      </c>
      <c r="E8" s="237">
        <v>2013</v>
      </c>
      <c r="F8" s="237">
        <v>11813</v>
      </c>
      <c r="G8" s="237">
        <v>7043</v>
      </c>
      <c r="H8" s="237">
        <v>2238</v>
      </c>
      <c r="I8" s="237">
        <v>4180</v>
      </c>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row>
    <row r="9" spans="1:74" x14ac:dyDescent="0.3">
      <c r="A9" t="s">
        <v>382</v>
      </c>
      <c r="B9" t="s">
        <v>960</v>
      </c>
      <c r="C9" s="237"/>
      <c r="D9" s="237">
        <v>-880</v>
      </c>
      <c r="E9" s="237">
        <v>-7764</v>
      </c>
      <c r="F9" s="237">
        <v>-11672</v>
      </c>
      <c r="G9" s="237">
        <v>-2682</v>
      </c>
      <c r="H9" s="237">
        <v>-1356</v>
      </c>
      <c r="I9" s="237">
        <v>-1026</v>
      </c>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row>
    <row r="10" spans="1:74" x14ac:dyDescent="0.3">
      <c r="B10" t="s">
        <v>961</v>
      </c>
      <c r="C10" s="237">
        <v>185568</v>
      </c>
      <c r="D10" s="237">
        <v>208941</v>
      </c>
      <c r="E10" s="237">
        <v>214233</v>
      </c>
      <c r="F10" s="237">
        <v>219171</v>
      </c>
      <c r="G10" s="237">
        <v>225452</v>
      </c>
      <c r="H10" s="237">
        <v>232233</v>
      </c>
      <c r="I10" s="237">
        <v>243158</v>
      </c>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row>
    <row r="12" spans="1:74" x14ac:dyDescent="0.3">
      <c r="B12" t="s">
        <v>369</v>
      </c>
    </row>
    <row r="13" spans="1:74" x14ac:dyDescent="0.3">
      <c r="B13" t="s">
        <v>957</v>
      </c>
      <c r="C13" s="565">
        <f>C2</f>
        <v>44562</v>
      </c>
      <c r="D13" s="565">
        <f t="shared" ref="D13:AH13" si="3">D2</f>
        <v>44593</v>
      </c>
      <c r="E13" s="565">
        <f t="shared" si="3"/>
        <v>44621</v>
      </c>
      <c r="F13" s="565">
        <f t="shared" si="3"/>
        <v>44652</v>
      </c>
      <c r="G13" s="565">
        <f t="shared" si="3"/>
        <v>44682</v>
      </c>
      <c r="H13" s="565">
        <f t="shared" si="3"/>
        <v>44713</v>
      </c>
      <c r="I13" s="565">
        <f t="shared" si="3"/>
        <v>44743</v>
      </c>
      <c r="J13" s="565">
        <f t="shared" si="3"/>
        <v>44774</v>
      </c>
      <c r="K13" s="565">
        <f t="shared" si="3"/>
        <v>44805</v>
      </c>
      <c r="L13" s="565">
        <f t="shared" si="3"/>
        <v>44835</v>
      </c>
      <c r="M13" s="565">
        <f t="shared" si="3"/>
        <v>44866</v>
      </c>
      <c r="N13" s="565">
        <f t="shared" si="3"/>
        <v>44896</v>
      </c>
      <c r="O13" s="565">
        <f t="shared" si="3"/>
        <v>44927</v>
      </c>
      <c r="P13" s="565">
        <f t="shared" si="3"/>
        <v>44958</v>
      </c>
      <c r="Q13" s="565">
        <f t="shared" si="3"/>
        <v>44986</v>
      </c>
      <c r="R13" s="565">
        <f t="shared" si="3"/>
        <v>45017</v>
      </c>
      <c r="S13" s="565">
        <f t="shared" si="3"/>
        <v>45047</v>
      </c>
      <c r="T13" s="565">
        <f t="shared" si="3"/>
        <v>45078</v>
      </c>
      <c r="U13" s="565">
        <f t="shared" si="3"/>
        <v>45108</v>
      </c>
      <c r="V13" s="565">
        <f t="shared" si="3"/>
        <v>45139</v>
      </c>
      <c r="W13" s="565">
        <f t="shared" si="3"/>
        <v>45170</v>
      </c>
      <c r="X13" s="565">
        <f t="shared" si="3"/>
        <v>45200</v>
      </c>
      <c r="Y13" s="565">
        <f t="shared" si="3"/>
        <v>45231</v>
      </c>
      <c r="Z13" s="565">
        <f t="shared" si="3"/>
        <v>45261</v>
      </c>
      <c r="AA13" s="565">
        <f t="shared" si="3"/>
        <v>45292</v>
      </c>
      <c r="AB13" s="565">
        <f t="shared" si="3"/>
        <v>45323</v>
      </c>
      <c r="AC13" s="565">
        <f t="shared" si="3"/>
        <v>45352</v>
      </c>
      <c r="AD13" s="565">
        <f t="shared" si="3"/>
        <v>45383</v>
      </c>
      <c r="AE13" s="565">
        <f t="shared" si="3"/>
        <v>45413</v>
      </c>
      <c r="AF13" s="565">
        <f t="shared" si="3"/>
        <v>45444</v>
      </c>
      <c r="AG13" s="565">
        <f t="shared" si="3"/>
        <v>45474</v>
      </c>
      <c r="AH13" s="565">
        <f t="shared" si="3"/>
        <v>45505</v>
      </c>
      <c r="AI13" s="565">
        <f t="shared" ref="AI13:BL13" si="4">AI2</f>
        <v>45536</v>
      </c>
      <c r="AJ13" s="565">
        <f t="shared" si="4"/>
        <v>45566</v>
      </c>
      <c r="AK13" s="565">
        <f t="shared" si="4"/>
        <v>45597</v>
      </c>
      <c r="AL13" s="565">
        <f t="shared" si="4"/>
        <v>45627</v>
      </c>
      <c r="AM13" s="565">
        <f t="shared" si="4"/>
        <v>45658</v>
      </c>
      <c r="AN13" s="565">
        <f t="shared" si="4"/>
        <v>45689</v>
      </c>
      <c r="AO13" s="565">
        <f t="shared" si="4"/>
        <v>45717</v>
      </c>
      <c r="AP13" s="565">
        <f t="shared" si="4"/>
        <v>45748</v>
      </c>
      <c r="AQ13" s="565">
        <f t="shared" si="4"/>
        <v>45778</v>
      </c>
      <c r="AR13" s="565">
        <f t="shared" si="4"/>
        <v>45809</v>
      </c>
      <c r="AS13" s="565">
        <f t="shared" si="4"/>
        <v>45839</v>
      </c>
      <c r="AT13" s="565">
        <f t="shared" si="4"/>
        <v>45870</v>
      </c>
      <c r="AU13" s="565">
        <f t="shared" si="4"/>
        <v>45901</v>
      </c>
      <c r="AV13" s="565">
        <f t="shared" si="4"/>
        <v>45931</v>
      </c>
      <c r="AW13" s="565">
        <f t="shared" si="4"/>
        <v>45962</v>
      </c>
      <c r="AX13" s="565">
        <f t="shared" si="4"/>
        <v>45992</v>
      </c>
      <c r="AY13" s="565">
        <f t="shared" si="4"/>
        <v>46023</v>
      </c>
      <c r="AZ13" s="565">
        <f t="shared" si="4"/>
        <v>46054</v>
      </c>
      <c r="BA13" s="565">
        <f t="shared" si="4"/>
        <v>46082</v>
      </c>
      <c r="BB13" s="565">
        <f t="shared" si="4"/>
        <v>46113</v>
      </c>
      <c r="BC13" s="565">
        <f t="shared" si="4"/>
        <v>46143</v>
      </c>
      <c r="BD13" s="565">
        <f t="shared" si="4"/>
        <v>46174</v>
      </c>
      <c r="BE13" s="565">
        <f t="shared" si="4"/>
        <v>46204</v>
      </c>
      <c r="BF13" s="565">
        <f t="shared" si="4"/>
        <v>46235</v>
      </c>
      <c r="BG13" s="565">
        <f t="shared" si="4"/>
        <v>46266</v>
      </c>
      <c r="BH13" s="565">
        <f t="shared" si="4"/>
        <v>46296</v>
      </c>
      <c r="BI13" s="565">
        <f t="shared" si="4"/>
        <v>46327</v>
      </c>
      <c r="BJ13" s="565">
        <f t="shared" si="4"/>
        <v>46357</v>
      </c>
      <c r="BK13" s="565">
        <f t="shared" si="4"/>
        <v>46388</v>
      </c>
      <c r="BL13" s="565">
        <f t="shared" si="4"/>
        <v>46419</v>
      </c>
      <c r="BM13" s="565">
        <f t="shared" ref="BM13:BV13" si="5">BM2</f>
        <v>46447</v>
      </c>
      <c r="BN13" s="565">
        <f t="shared" si="5"/>
        <v>46478</v>
      </c>
      <c r="BO13" s="565">
        <f t="shared" si="5"/>
        <v>46508</v>
      </c>
      <c r="BP13" s="565">
        <f t="shared" si="5"/>
        <v>46539</v>
      </c>
      <c r="BQ13" s="565">
        <f t="shared" si="5"/>
        <v>46569</v>
      </c>
      <c r="BR13" s="565">
        <f t="shared" si="5"/>
        <v>46600</v>
      </c>
      <c r="BS13" s="565">
        <f t="shared" si="5"/>
        <v>46631</v>
      </c>
      <c r="BT13" s="565">
        <f t="shared" si="5"/>
        <v>46661</v>
      </c>
      <c r="BU13" s="565">
        <f t="shared" si="5"/>
        <v>46692</v>
      </c>
      <c r="BV13" s="565">
        <f t="shared" si="5"/>
        <v>46722</v>
      </c>
    </row>
    <row r="14" spans="1:74" x14ac:dyDescent="0.3">
      <c r="A14" s="65" t="s">
        <v>35</v>
      </c>
      <c r="B14" t="s">
        <v>958</v>
      </c>
      <c r="C14" s="237">
        <v>1710</v>
      </c>
      <c r="D14" s="237">
        <v>1711</v>
      </c>
      <c r="E14" s="237">
        <v>1714</v>
      </c>
      <c r="F14" s="237">
        <v>1750</v>
      </c>
      <c r="G14" s="237">
        <v>1787</v>
      </c>
      <c r="H14" s="237">
        <v>1798</v>
      </c>
      <c r="I14" s="237">
        <v>1813</v>
      </c>
      <c r="J14" s="237"/>
      <c r="K14" s="237"/>
      <c r="L14" s="237"/>
      <c r="M14" s="237"/>
      <c r="N14" s="237"/>
      <c r="O14" s="237"/>
      <c r="P14" s="237"/>
      <c r="Q14" s="237"/>
      <c r="R14" s="237"/>
      <c r="S14" s="237"/>
      <c r="T14" s="237"/>
      <c r="U14" s="237"/>
      <c r="V14" s="237"/>
      <c r="W14" s="237"/>
      <c r="X14" s="237"/>
      <c r="Y14" s="237"/>
      <c r="Z14" s="237"/>
      <c r="AA14" s="237"/>
      <c r="AB14" s="237"/>
      <c r="AC14" s="237"/>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row>
    <row r="15" spans="1:74" x14ac:dyDescent="0.3">
      <c r="A15" s="146" t="s">
        <v>36</v>
      </c>
      <c r="B15" t="s">
        <v>414</v>
      </c>
      <c r="C15" s="237"/>
      <c r="D15" s="237">
        <v>3</v>
      </c>
      <c r="E15" s="237">
        <v>39</v>
      </c>
      <c r="F15" s="237">
        <v>50</v>
      </c>
      <c r="G15" s="237">
        <v>19</v>
      </c>
      <c r="H15" s="237">
        <v>28</v>
      </c>
      <c r="I15" s="237">
        <v>37</v>
      </c>
      <c r="J15" s="237"/>
      <c r="K15" s="237"/>
      <c r="L15" s="237"/>
      <c r="M15" s="237"/>
      <c r="N15" s="237"/>
      <c r="O15" s="237"/>
      <c r="P15" s="237"/>
      <c r="Q15" s="237"/>
      <c r="R15" s="237"/>
      <c r="S15" s="237"/>
      <c r="T15" s="237"/>
      <c r="U15" s="237"/>
      <c r="V15" s="237"/>
      <c r="W15" s="237"/>
      <c r="X15" s="237"/>
      <c r="Y15" s="237"/>
      <c r="Z15" s="237"/>
      <c r="AA15" s="237"/>
      <c r="AB15" s="237"/>
      <c r="AC15" s="237"/>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row>
    <row r="16" spans="1:74" x14ac:dyDescent="0.3">
      <c r="A16" s="146" t="s">
        <v>43</v>
      </c>
      <c r="B16" t="s">
        <v>959</v>
      </c>
      <c r="C16" s="237"/>
      <c r="D16" s="237"/>
      <c r="E16" s="237">
        <v>3</v>
      </c>
      <c r="F16" s="237">
        <v>13</v>
      </c>
      <c r="G16" s="237">
        <v>8</v>
      </c>
      <c r="H16" s="237">
        <v>13</v>
      </c>
      <c r="I16" s="237">
        <v>8</v>
      </c>
      <c r="J16" s="237"/>
      <c r="K16" s="237"/>
      <c r="L16" s="237"/>
      <c r="M16" s="237"/>
      <c r="N16" s="237"/>
      <c r="O16" s="237"/>
      <c r="P16" s="237"/>
      <c r="Q16" s="237"/>
      <c r="R16" s="237"/>
      <c r="S16" s="237"/>
      <c r="T16" s="237"/>
      <c r="U16" s="237"/>
      <c r="V16" s="237"/>
      <c r="W16" s="237"/>
      <c r="X16" s="237"/>
      <c r="Y16" s="237"/>
      <c r="Z16" s="237"/>
      <c r="AA16" s="237"/>
      <c r="AB16" s="237"/>
      <c r="AC16" s="237"/>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row>
    <row r="17" spans="1:74" x14ac:dyDescent="0.3">
      <c r="B17" t="s">
        <v>512</v>
      </c>
      <c r="C17" s="237">
        <v>1</v>
      </c>
      <c r="D17" s="237">
        <v>1667</v>
      </c>
      <c r="E17" s="237">
        <v>127</v>
      </c>
      <c r="F17" s="237">
        <v>1157</v>
      </c>
      <c r="G17" s="237">
        <v>82</v>
      </c>
      <c r="H17" s="237">
        <v>37</v>
      </c>
      <c r="I17" s="237">
        <v>45</v>
      </c>
      <c r="J17" s="237"/>
      <c r="K17" s="237"/>
      <c r="L17" s="237"/>
      <c r="M17" s="237"/>
      <c r="N17" s="237"/>
      <c r="O17" s="237"/>
      <c r="P17" s="237"/>
      <c r="Q17" s="237"/>
      <c r="R17" s="237"/>
      <c r="S17" s="237"/>
      <c r="T17" s="237"/>
      <c r="U17" s="237"/>
      <c r="V17" s="237"/>
      <c r="W17" s="237"/>
      <c r="X17" s="237"/>
      <c r="Y17" s="237"/>
      <c r="Z17" s="237"/>
      <c r="AA17" s="237"/>
      <c r="AB17" s="237"/>
      <c r="AC17" s="237"/>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row>
    <row r="18" spans="1:74" x14ac:dyDescent="0.3">
      <c r="B18" t="s">
        <v>960</v>
      </c>
      <c r="C18" s="237"/>
      <c r="D18" s="237">
        <v>24</v>
      </c>
      <c r="E18" s="237">
        <v>1142</v>
      </c>
      <c r="F18" s="237">
        <v>124</v>
      </c>
      <c r="G18" s="237">
        <v>32</v>
      </c>
      <c r="H18" s="237">
        <v>11</v>
      </c>
      <c r="I18" s="237">
        <v>16</v>
      </c>
      <c r="J18" s="237"/>
      <c r="K18" s="237"/>
      <c r="L18" s="237"/>
      <c r="M18" s="237"/>
      <c r="N18" s="237"/>
      <c r="O18" s="237"/>
      <c r="P18" s="237"/>
      <c r="Q18" s="237"/>
      <c r="R18" s="237"/>
      <c r="S18" s="237"/>
      <c r="T18" s="237"/>
      <c r="U18" s="237"/>
      <c r="V18" s="237"/>
      <c r="W18" s="237"/>
      <c r="X18" s="237"/>
      <c r="Y18" s="237"/>
      <c r="Z18" s="237"/>
      <c r="AA18" s="237"/>
      <c r="AB18" s="237"/>
      <c r="AC18" s="237"/>
      <c r="AD18" s="173"/>
      <c r="AE18" s="173"/>
      <c r="AF18" s="173"/>
      <c r="AG18" s="173"/>
      <c r="AH18" s="173"/>
      <c r="AI18" s="173"/>
      <c r="AJ18" s="173"/>
      <c r="AK18" s="173"/>
      <c r="AL18" s="173"/>
      <c r="AM18" s="173"/>
      <c r="AN18" s="173"/>
      <c r="AO18" s="173"/>
      <c r="AP18" s="173"/>
      <c r="AQ18" s="173"/>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row>
    <row r="19" spans="1:74" x14ac:dyDescent="0.3">
      <c r="B19" t="s">
        <v>961</v>
      </c>
      <c r="C19" s="237">
        <v>1711</v>
      </c>
      <c r="D19" s="237">
        <v>1714</v>
      </c>
      <c r="E19" s="237">
        <v>1750</v>
      </c>
      <c r="F19" s="237">
        <v>1787</v>
      </c>
      <c r="G19" s="237">
        <v>1798</v>
      </c>
      <c r="H19" s="237">
        <v>1813</v>
      </c>
      <c r="I19" s="237">
        <v>1842</v>
      </c>
      <c r="J19" s="237"/>
      <c r="K19" s="237"/>
      <c r="L19" s="237"/>
      <c r="M19" s="237"/>
      <c r="N19" s="237"/>
      <c r="O19" s="237"/>
      <c r="P19" s="237"/>
      <c r="Q19" s="237"/>
      <c r="R19" s="237"/>
      <c r="S19" s="237"/>
      <c r="T19" s="237"/>
      <c r="U19" s="237"/>
      <c r="V19" s="237"/>
      <c r="W19" s="237"/>
      <c r="X19" s="237"/>
      <c r="Y19" s="237"/>
      <c r="Z19" s="237"/>
      <c r="AA19" s="237"/>
      <c r="AB19" s="237"/>
      <c r="AC19" s="237"/>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row>
    <row r="21" spans="1:74" x14ac:dyDescent="0.3">
      <c r="A21" s="146"/>
    </row>
    <row r="22" spans="1:74" x14ac:dyDescent="0.3">
      <c r="A22" s="146"/>
      <c r="B22" t="s">
        <v>447</v>
      </c>
    </row>
    <row r="23" spans="1:74" x14ac:dyDescent="0.3">
      <c r="A23" s="146"/>
      <c r="B23" t="s">
        <v>409</v>
      </c>
    </row>
    <row r="24" spans="1:74" x14ac:dyDescent="0.3">
      <c r="A24" s="146"/>
      <c r="B24" t="s">
        <v>410</v>
      </c>
    </row>
    <row r="25" spans="1:74" x14ac:dyDescent="0.3">
      <c r="B25" t="s">
        <v>448</v>
      </c>
    </row>
    <row r="27" spans="1:74" x14ac:dyDescent="0.3">
      <c r="A27" s="196" t="s">
        <v>402</v>
      </c>
      <c r="B27" t="s">
        <v>432</v>
      </c>
      <c r="D27" s="259">
        <f>D8/C10</f>
        <v>0.12936497672012415</v>
      </c>
      <c r="E27" s="259">
        <f t="shared" ref="E27:BP27" si="6">E8/D10</f>
        <v>9.6342986776171268E-3</v>
      </c>
      <c r="F27" s="259">
        <f t="shared" si="6"/>
        <v>5.5140897994239914E-2</v>
      </c>
      <c r="G27" s="259">
        <f t="shared" si="6"/>
        <v>3.2134725853329132E-2</v>
      </c>
      <c r="H27" s="259">
        <f t="shared" si="6"/>
        <v>9.9267249791529909E-3</v>
      </c>
      <c r="I27" s="259">
        <f t="shared" si="6"/>
        <v>1.7999164632072101E-2</v>
      </c>
      <c r="J27" s="259">
        <f t="shared" si="6"/>
        <v>0</v>
      </c>
      <c r="K27" s="259" t="e">
        <f t="shared" si="6"/>
        <v>#DIV/0!</v>
      </c>
      <c r="L27" s="259" t="e">
        <f t="shared" si="6"/>
        <v>#DIV/0!</v>
      </c>
      <c r="M27" s="259" t="e">
        <f t="shared" si="6"/>
        <v>#DIV/0!</v>
      </c>
      <c r="N27" s="259" t="e">
        <f t="shared" si="6"/>
        <v>#DIV/0!</v>
      </c>
      <c r="O27" s="259" t="e">
        <f t="shared" si="6"/>
        <v>#DIV/0!</v>
      </c>
      <c r="P27" s="259" t="e">
        <f t="shared" si="6"/>
        <v>#DIV/0!</v>
      </c>
      <c r="Q27" s="259" t="e">
        <f t="shared" si="6"/>
        <v>#DIV/0!</v>
      </c>
      <c r="R27" s="259" t="e">
        <f t="shared" si="6"/>
        <v>#DIV/0!</v>
      </c>
      <c r="S27" s="259" t="e">
        <f t="shared" si="6"/>
        <v>#DIV/0!</v>
      </c>
      <c r="T27" s="259" t="e">
        <f t="shared" si="6"/>
        <v>#DIV/0!</v>
      </c>
      <c r="U27" s="259" t="e">
        <f t="shared" si="6"/>
        <v>#DIV/0!</v>
      </c>
      <c r="V27" s="259" t="e">
        <f t="shared" si="6"/>
        <v>#DIV/0!</v>
      </c>
      <c r="W27" s="259" t="e">
        <f t="shared" si="6"/>
        <v>#DIV/0!</v>
      </c>
      <c r="X27" s="259" t="e">
        <f t="shared" si="6"/>
        <v>#DIV/0!</v>
      </c>
      <c r="Y27" s="259" t="e">
        <f t="shared" si="6"/>
        <v>#DIV/0!</v>
      </c>
      <c r="Z27" s="259" t="e">
        <f t="shared" si="6"/>
        <v>#DIV/0!</v>
      </c>
      <c r="AA27" s="259" t="e">
        <f t="shared" si="6"/>
        <v>#DIV/0!</v>
      </c>
      <c r="AB27" s="259" t="e">
        <f t="shared" si="6"/>
        <v>#DIV/0!</v>
      </c>
      <c r="AC27" s="259" t="e">
        <f t="shared" si="6"/>
        <v>#DIV/0!</v>
      </c>
      <c r="AD27" s="259" t="e">
        <f t="shared" si="6"/>
        <v>#DIV/0!</v>
      </c>
      <c r="AE27" s="259" t="e">
        <f t="shared" si="6"/>
        <v>#DIV/0!</v>
      </c>
      <c r="AF27" s="259" t="e">
        <f t="shared" si="6"/>
        <v>#DIV/0!</v>
      </c>
      <c r="AG27" s="259" t="e">
        <f t="shared" si="6"/>
        <v>#DIV/0!</v>
      </c>
      <c r="AH27" s="259" t="e">
        <f t="shared" si="6"/>
        <v>#DIV/0!</v>
      </c>
      <c r="AI27" s="259" t="e">
        <f t="shared" si="6"/>
        <v>#DIV/0!</v>
      </c>
      <c r="AJ27" s="259" t="e">
        <f t="shared" si="6"/>
        <v>#DIV/0!</v>
      </c>
      <c r="AK27" s="259" t="e">
        <f t="shared" si="6"/>
        <v>#DIV/0!</v>
      </c>
      <c r="AL27" s="259" t="e">
        <f t="shared" si="6"/>
        <v>#DIV/0!</v>
      </c>
      <c r="AM27" s="259" t="e">
        <f t="shared" si="6"/>
        <v>#DIV/0!</v>
      </c>
      <c r="AN27" s="259" t="e">
        <f t="shared" si="6"/>
        <v>#DIV/0!</v>
      </c>
      <c r="AO27" s="259" t="e">
        <f t="shared" si="6"/>
        <v>#DIV/0!</v>
      </c>
      <c r="AP27" s="259" t="e">
        <f t="shared" si="6"/>
        <v>#DIV/0!</v>
      </c>
      <c r="AQ27" s="259" t="e">
        <f t="shared" si="6"/>
        <v>#DIV/0!</v>
      </c>
      <c r="AR27" s="259" t="e">
        <f t="shared" si="6"/>
        <v>#DIV/0!</v>
      </c>
      <c r="AS27" s="259" t="e">
        <f t="shared" si="6"/>
        <v>#DIV/0!</v>
      </c>
      <c r="AT27" s="259" t="e">
        <f t="shared" si="6"/>
        <v>#DIV/0!</v>
      </c>
      <c r="AU27" s="259" t="e">
        <f t="shared" si="6"/>
        <v>#DIV/0!</v>
      </c>
      <c r="AV27" s="259" t="e">
        <f t="shared" si="6"/>
        <v>#DIV/0!</v>
      </c>
      <c r="AW27" s="259" t="e">
        <f t="shared" si="6"/>
        <v>#DIV/0!</v>
      </c>
      <c r="AX27" s="259" t="e">
        <f t="shared" si="6"/>
        <v>#DIV/0!</v>
      </c>
      <c r="AY27" s="259" t="e">
        <f t="shared" si="6"/>
        <v>#DIV/0!</v>
      </c>
      <c r="AZ27" s="259" t="e">
        <f t="shared" si="6"/>
        <v>#DIV/0!</v>
      </c>
      <c r="BA27" s="259" t="e">
        <f t="shared" si="6"/>
        <v>#DIV/0!</v>
      </c>
      <c r="BB27" s="259" t="e">
        <f t="shared" si="6"/>
        <v>#DIV/0!</v>
      </c>
      <c r="BC27" s="259" t="e">
        <f t="shared" si="6"/>
        <v>#DIV/0!</v>
      </c>
      <c r="BD27" s="259" t="e">
        <f t="shared" si="6"/>
        <v>#DIV/0!</v>
      </c>
      <c r="BE27" s="259" t="e">
        <f t="shared" si="6"/>
        <v>#DIV/0!</v>
      </c>
      <c r="BF27" s="259" t="e">
        <f t="shared" si="6"/>
        <v>#DIV/0!</v>
      </c>
      <c r="BG27" s="259" t="e">
        <f t="shared" si="6"/>
        <v>#DIV/0!</v>
      </c>
      <c r="BH27" s="259" t="e">
        <f t="shared" si="6"/>
        <v>#DIV/0!</v>
      </c>
      <c r="BI27" s="259" t="e">
        <f t="shared" si="6"/>
        <v>#DIV/0!</v>
      </c>
      <c r="BJ27" s="259" t="e">
        <f t="shared" si="6"/>
        <v>#DIV/0!</v>
      </c>
      <c r="BK27" s="259" t="e">
        <f t="shared" si="6"/>
        <v>#DIV/0!</v>
      </c>
      <c r="BL27" s="259" t="e">
        <f t="shared" si="6"/>
        <v>#DIV/0!</v>
      </c>
      <c r="BM27" s="259" t="e">
        <f t="shared" si="6"/>
        <v>#DIV/0!</v>
      </c>
      <c r="BN27" s="259" t="e">
        <f t="shared" si="6"/>
        <v>#DIV/0!</v>
      </c>
      <c r="BO27" s="259" t="e">
        <f t="shared" si="6"/>
        <v>#DIV/0!</v>
      </c>
      <c r="BP27" s="259" t="e">
        <f t="shared" si="6"/>
        <v>#DIV/0!</v>
      </c>
      <c r="BQ27" s="259" t="e">
        <f t="shared" ref="BQ27:BV27" si="7">BQ8/BP10</f>
        <v>#DIV/0!</v>
      </c>
      <c r="BR27" s="259" t="e">
        <f t="shared" si="7"/>
        <v>#DIV/0!</v>
      </c>
      <c r="BS27" s="259" t="e">
        <f t="shared" si="7"/>
        <v>#DIV/0!</v>
      </c>
      <c r="BT27" s="259" t="e">
        <f t="shared" si="7"/>
        <v>#DIV/0!</v>
      </c>
      <c r="BU27" s="259" t="e">
        <f t="shared" si="7"/>
        <v>#DIV/0!</v>
      </c>
      <c r="BV27" s="259" t="e">
        <f t="shared" si="7"/>
        <v>#DIV/0!</v>
      </c>
    </row>
    <row r="28" spans="1:74" x14ac:dyDescent="0.3">
      <c r="A28" s="196" t="s">
        <v>401</v>
      </c>
      <c r="B28" t="s">
        <v>435</v>
      </c>
      <c r="C28" s="239"/>
      <c r="D28" s="259">
        <f>D9/C10</f>
        <v>-4.7421969305052594E-3</v>
      </c>
      <c r="E28" s="259">
        <f t="shared" ref="E28:BP28" si="8">E9/D10</f>
        <v>-3.7158815167918219E-2</v>
      </c>
      <c r="F28" s="259">
        <f t="shared" si="8"/>
        <v>-5.4482736086410591E-2</v>
      </c>
      <c r="G28" s="259">
        <f t="shared" si="8"/>
        <v>-1.2237020408721957E-2</v>
      </c>
      <c r="H28" s="259">
        <f t="shared" si="8"/>
        <v>-6.0145840356262085E-3</v>
      </c>
      <c r="I28" s="259">
        <f t="shared" si="8"/>
        <v>-4.4179767733267886E-3</v>
      </c>
      <c r="J28" s="259">
        <f t="shared" si="8"/>
        <v>0</v>
      </c>
      <c r="K28" s="259" t="e">
        <f t="shared" si="8"/>
        <v>#DIV/0!</v>
      </c>
      <c r="L28" s="259" t="e">
        <f t="shared" si="8"/>
        <v>#DIV/0!</v>
      </c>
      <c r="M28" s="259" t="e">
        <f t="shared" si="8"/>
        <v>#DIV/0!</v>
      </c>
      <c r="N28" s="259" t="e">
        <f t="shared" si="8"/>
        <v>#DIV/0!</v>
      </c>
      <c r="O28" s="259" t="e">
        <f t="shared" si="8"/>
        <v>#DIV/0!</v>
      </c>
      <c r="P28" s="259" t="e">
        <f t="shared" si="8"/>
        <v>#DIV/0!</v>
      </c>
      <c r="Q28" s="259" t="e">
        <f t="shared" si="8"/>
        <v>#DIV/0!</v>
      </c>
      <c r="R28" s="259" t="e">
        <f t="shared" si="8"/>
        <v>#DIV/0!</v>
      </c>
      <c r="S28" s="259" t="e">
        <f t="shared" si="8"/>
        <v>#DIV/0!</v>
      </c>
      <c r="T28" s="259" t="e">
        <f t="shared" si="8"/>
        <v>#DIV/0!</v>
      </c>
      <c r="U28" s="259" t="e">
        <f t="shared" si="8"/>
        <v>#DIV/0!</v>
      </c>
      <c r="V28" s="259" t="e">
        <f t="shared" si="8"/>
        <v>#DIV/0!</v>
      </c>
      <c r="W28" s="259" t="e">
        <f t="shared" si="8"/>
        <v>#DIV/0!</v>
      </c>
      <c r="X28" s="259" t="e">
        <f t="shared" si="8"/>
        <v>#DIV/0!</v>
      </c>
      <c r="Y28" s="259" t="e">
        <f t="shared" si="8"/>
        <v>#DIV/0!</v>
      </c>
      <c r="Z28" s="259" t="e">
        <f t="shared" si="8"/>
        <v>#DIV/0!</v>
      </c>
      <c r="AA28" s="259" t="e">
        <f t="shared" si="8"/>
        <v>#DIV/0!</v>
      </c>
      <c r="AB28" s="259" t="e">
        <f t="shared" si="8"/>
        <v>#DIV/0!</v>
      </c>
      <c r="AC28" s="259" t="e">
        <f t="shared" si="8"/>
        <v>#DIV/0!</v>
      </c>
      <c r="AD28" s="259" t="e">
        <f t="shared" si="8"/>
        <v>#DIV/0!</v>
      </c>
      <c r="AE28" s="259" t="e">
        <f t="shared" si="8"/>
        <v>#DIV/0!</v>
      </c>
      <c r="AF28" s="259" t="e">
        <f t="shared" si="8"/>
        <v>#DIV/0!</v>
      </c>
      <c r="AG28" s="259" t="e">
        <f t="shared" si="8"/>
        <v>#DIV/0!</v>
      </c>
      <c r="AH28" s="259" t="e">
        <f t="shared" si="8"/>
        <v>#DIV/0!</v>
      </c>
      <c r="AI28" s="259" t="e">
        <f t="shared" si="8"/>
        <v>#DIV/0!</v>
      </c>
      <c r="AJ28" s="259" t="e">
        <f t="shared" si="8"/>
        <v>#DIV/0!</v>
      </c>
      <c r="AK28" s="259" t="e">
        <f t="shared" si="8"/>
        <v>#DIV/0!</v>
      </c>
      <c r="AL28" s="259" t="e">
        <f t="shared" si="8"/>
        <v>#DIV/0!</v>
      </c>
      <c r="AM28" s="259" t="e">
        <f t="shared" si="8"/>
        <v>#DIV/0!</v>
      </c>
      <c r="AN28" s="259" t="e">
        <f t="shared" si="8"/>
        <v>#DIV/0!</v>
      </c>
      <c r="AO28" s="259" t="e">
        <f t="shared" si="8"/>
        <v>#DIV/0!</v>
      </c>
      <c r="AP28" s="259" t="e">
        <f t="shared" si="8"/>
        <v>#DIV/0!</v>
      </c>
      <c r="AQ28" s="259" t="e">
        <f t="shared" si="8"/>
        <v>#DIV/0!</v>
      </c>
      <c r="AR28" s="259" t="e">
        <f t="shared" si="8"/>
        <v>#DIV/0!</v>
      </c>
      <c r="AS28" s="259" t="e">
        <f t="shared" si="8"/>
        <v>#DIV/0!</v>
      </c>
      <c r="AT28" s="259" t="e">
        <f t="shared" si="8"/>
        <v>#DIV/0!</v>
      </c>
      <c r="AU28" s="259" t="e">
        <f t="shared" si="8"/>
        <v>#DIV/0!</v>
      </c>
      <c r="AV28" s="259" t="e">
        <f t="shared" si="8"/>
        <v>#DIV/0!</v>
      </c>
      <c r="AW28" s="259" t="e">
        <f t="shared" si="8"/>
        <v>#DIV/0!</v>
      </c>
      <c r="AX28" s="259" t="e">
        <f t="shared" si="8"/>
        <v>#DIV/0!</v>
      </c>
      <c r="AY28" s="259" t="e">
        <f t="shared" si="8"/>
        <v>#DIV/0!</v>
      </c>
      <c r="AZ28" s="259" t="e">
        <f t="shared" si="8"/>
        <v>#DIV/0!</v>
      </c>
      <c r="BA28" s="259" t="e">
        <f t="shared" si="8"/>
        <v>#DIV/0!</v>
      </c>
      <c r="BB28" s="259" t="e">
        <f t="shared" si="8"/>
        <v>#DIV/0!</v>
      </c>
      <c r="BC28" s="259" t="e">
        <f t="shared" si="8"/>
        <v>#DIV/0!</v>
      </c>
      <c r="BD28" s="259" t="e">
        <f t="shared" si="8"/>
        <v>#DIV/0!</v>
      </c>
      <c r="BE28" s="259" t="e">
        <f t="shared" si="8"/>
        <v>#DIV/0!</v>
      </c>
      <c r="BF28" s="259" t="e">
        <f t="shared" si="8"/>
        <v>#DIV/0!</v>
      </c>
      <c r="BG28" s="259" t="e">
        <f t="shared" si="8"/>
        <v>#DIV/0!</v>
      </c>
      <c r="BH28" s="259" t="e">
        <f t="shared" si="8"/>
        <v>#DIV/0!</v>
      </c>
      <c r="BI28" s="259" t="e">
        <f t="shared" si="8"/>
        <v>#DIV/0!</v>
      </c>
      <c r="BJ28" s="259" t="e">
        <f t="shared" si="8"/>
        <v>#DIV/0!</v>
      </c>
      <c r="BK28" s="259" t="e">
        <f t="shared" si="8"/>
        <v>#DIV/0!</v>
      </c>
      <c r="BL28" s="259" t="e">
        <f t="shared" si="8"/>
        <v>#DIV/0!</v>
      </c>
      <c r="BM28" s="259" t="e">
        <f t="shared" si="8"/>
        <v>#DIV/0!</v>
      </c>
      <c r="BN28" s="259" t="e">
        <f t="shared" si="8"/>
        <v>#DIV/0!</v>
      </c>
      <c r="BO28" s="259" t="e">
        <f t="shared" si="8"/>
        <v>#DIV/0!</v>
      </c>
      <c r="BP28" s="259" t="e">
        <f t="shared" si="8"/>
        <v>#DIV/0!</v>
      </c>
      <c r="BQ28" s="259" t="e">
        <f t="shared" ref="BQ28:BV28" si="9">BQ9/BP10</f>
        <v>#DIV/0!</v>
      </c>
      <c r="BR28" s="259" t="e">
        <f t="shared" si="9"/>
        <v>#DIV/0!</v>
      </c>
      <c r="BS28" s="259" t="e">
        <f t="shared" si="9"/>
        <v>#DIV/0!</v>
      </c>
      <c r="BT28" s="259" t="e">
        <f t="shared" si="9"/>
        <v>#DIV/0!</v>
      </c>
      <c r="BU28" s="259" t="e">
        <f t="shared" si="9"/>
        <v>#DIV/0!</v>
      </c>
      <c r="BV28" s="259" t="e">
        <f t="shared" si="9"/>
        <v>#DIV/0!</v>
      </c>
    </row>
    <row r="30" spans="1:74" x14ac:dyDescent="0.3">
      <c r="A30" s="196" t="s">
        <v>428</v>
      </c>
      <c r="B30" t="s">
        <v>424</v>
      </c>
      <c r="D30" s="259">
        <f>D16/C19</f>
        <v>0</v>
      </c>
      <c r="E30" s="259">
        <f t="shared" ref="E30:BP30" si="10">E16/D19</f>
        <v>1.750291715285881E-3</v>
      </c>
      <c r="F30" s="259">
        <f t="shared" si="10"/>
        <v>7.4285714285714285E-3</v>
      </c>
      <c r="G30" s="259">
        <f t="shared" si="10"/>
        <v>4.4767767207610524E-3</v>
      </c>
      <c r="H30" s="259">
        <f t="shared" si="10"/>
        <v>7.2302558398220241E-3</v>
      </c>
      <c r="I30" s="259">
        <f t="shared" si="10"/>
        <v>4.4125758411472701E-3</v>
      </c>
      <c r="J30" s="259">
        <f t="shared" si="10"/>
        <v>0</v>
      </c>
      <c r="K30" s="259" t="e">
        <f t="shared" si="10"/>
        <v>#DIV/0!</v>
      </c>
      <c r="L30" s="259" t="e">
        <f t="shared" si="10"/>
        <v>#DIV/0!</v>
      </c>
      <c r="M30" s="259" t="e">
        <f t="shared" si="10"/>
        <v>#DIV/0!</v>
      </c>
      <c r="N30" s="259" t="e">
        <f t="shared" si="10"/>
        <v>#DIV/0!</v>
      </c>
      <c r="O30" s="259" t="e">
        <f t="shared" si="10"/>
        <v>#DIV/0!</v>
      </c>
      <c r="P30" s="259" t="e">
        <f t="shared" si="10"/>
        <v>#DIV/0!</v>
      </c>
      <c r="Q30" s="259" t="e">
        <f t="shared" si="10"/>
        <v>#DIV/0!</v>
      </c>
      <c r="R30" s="259" t="e">
        <f t="shared" si="10"/>
        <v>#DIV/0!</v>
      </c>
      <c r="S30" s="259" t="e">
        <f t="shared" si="10"/>
        <v>#DIV/0!</v>
      </c>
      <c r="T30" s="259" t="e">
        <f t="shared" si="10"/>
        <v>#DIV/0!</v>
      </c>
      <c r="U30" s="259" t="e">
        <f t="shared" si="10"/>
        <v>#DIV/0!</v>
      </c>
      <c r="V30" s="259" t="e">
        <f t="shared" si="10"/>
        <v>#DIV/0!</v>
      </c>
      <c r="W30" s="259" t="e">
        <f t="shared" si="10"/>
        <v>#DIV/0!</v>
      </c>
      <c r="X30" s="259" t="e">
        <f t="shared" si="10"/>
        <v>#DIV/0!</v>
      </c>
      <c r="Y30" s="259" t="e">
        <f t="shared" si="10"/>
        <v>#DIV/0!</v>
      </c>
      <c r="Z30" s="259" t="e">
        <f t="shared" si="10"/>
        <v>#DIV/0!</v>
      </c>
      <c r="AA30" s="259" t="e">
        <f t="shared" si="10"/>
        <v>#DIV/0!</v>
      </c>
      <c r="AB30" s="259" t="e">
        <f t="shared" si="10"/>
        <v>#DIV/0!</v>
      </c>
      <c r="AC30" s="259" t="e">
        <f t="shared" si="10"/>
        <v>#DIV/0!</v>
      </c>
      <c r="AD30" s="259" t="e">
        <f t="shared" si="10"/>
        <v>#DIV/0!</v>
      </c>
      <c r="AE30" s="259" t="e">
        <f t="shared" si="10"/>
        <v>#DIV/0!</v>
      </c>
      <c r="AF30" s="259" t="e">
        <f t="shared" si="10"/>
        <v>#DIV/0!</v>
      </c>
      <c r="AG30" s="259" t="e">
        <f t="shared" si="10"/>
        <v>#DIV/0!</v>
      </c>
      <c r="AH30" s="259" t="e">
        <f t="shared" si="10"/>
        <v>#DIV/0!</v>
      </c>
      <c r="AI30" s="259" t="e">
        <f t="shared" si="10"/>
        <v>#DIV/0!</v>
      </c>
      <c r="AJ30" s="259" t="e">
        <f t="shared" si="10"/>
        <v>#DIV/0!</v>
      </c>
      <c r="AK30" s="259" t="e">
        <f t="shared" si="10"/>
        <v>#DIV/0!</v>
      </c>
      <c r="AL30" s="259" t="e">
        <f t="shared" si="10"/>
        <v>#DIV/0!</v>
      </c>
      <c r="AM30" s="259" t="e">
        <f t="shared" si="10"/>
        <v>#DIV/0!</v>
      </c>
      <c r="AN30" s="259" t="e">
        <f t="shared" si="10"/>
        <v>#DIV/0!</v>
      </c>
      <c r="AO30" s="259" t="e">
        <f t="shared" si="10"/>
        <v>#DIV/0!</v>
      </c>
      <c r="AP30" s="259" t="e">
        <f t="shared" si="10"/>
        <v>#DIV/0!</v>
      </c>
      <c r="AQ30" s="259" t="e">
        <f t="shared" si="10"/>
        <v>#DIV/0!</v>
      </c>
      <c r="AR30" s="259" t="e">
        <f t="shared" si="10"/>
        <v>#DIV/0!</v>
      </c>
      <c r="AS30" s="259" t="e">
        <f t="shared" si="10"/>
        <v>#DIV/0!</v>
      </c>
      <c r="AT30" s="259" t="e">
        <f t="shared" si="10"/>
        <v>#DIV/0!</v>
      </c>
      <c r="AU30" s="259" t="e">
        <f t="shared" si="10"/>
        <v>#DIV/0!</v>
      </c>
      <c r="AV30" s="259" t="e">
        <f t="shared" si="10"/>
        <v>#DIV/0!</v>
      </c>
      <c r="AW30" s="259" t="e">
        <f t="shared" si="10"/>
        <v>#DIV/0!</v>
      </c>
      <c r="AX30" s="259" t="e">
        <f t="shared" si="10"/>
        <v>#DIV/0!</v>
      </c>
      <c r="AY30" s="259" t="e">
        <f t="shared" si="10"/>
        <v>#DIV/0!</v>
      </c>
      <c r="AZ30" s="259" t="e">
        <f t="shared" si="10"/>
        <v>#DIV/0!</v>
      </c>
      <c r="BA30" s="259" t="e">
        <f t="shared" si="10"/>
        <v>#DIV/0!</v>
      </c>
      <c r="BB30" s="259" t="e">
        <f t="shared" si="10"/>
        <v>#DIV/0!</v>
      </c>
      <c r="BC30" s="259" t="e">
        <f t="shared" si="10"/>
        <v>#DIV/0!</v>
      </c>
      <c r="BD30" s="259" t="e">
        <f t="shared" si="10"/>
        <v>#DIV/0!</v>
      </c>
      <c r="BE30" s="259" t="e">
        <f t="shared" si="10"/>
        <v>#DIV/0!</v>
      </c>
      <c r="BF30" s="259" t="e">
        <f t="shared" si="10"/>
        <v>#DIV/0!</v>
      </c>
      <c r="BG30" s="259" t="e">
        <f t="shared" si="10"/>
        <v>#DIV/0!</v>
      </c>
      <c r="BH30" s="259" t="e">
        <f t="shared" si="10"/>
        <v>#DIV/0!</v>
      </c>
      <c r="BI30" s="259" t="e">
        <f t="shared" si="10"/>
        <v>#DIV/0!</v>
      </c>
      <c r="BJ30" s="259" t="e">
        <f t="shared" si="10"/>
        <v>#DIV/0!</v>
      </c>
      <c r="BK30" s="259" t="e">
        <f t="shared" si="10"/>
        <v>#DIV/0!</v>
      </c>
      <c r="BL30" s="259" t="e">
        <f t="shared" si="10"/>
        <v>#DIV/0!</v>
      </c>
      <c r="BM30" s="259" t="e">
        <f t="shared" si="10"/>
        <v>#DIV/0!</v>
      </c>
      <c r="BN30" s="259" t="e">
        <f t="shared" si="10"/>
        <v>#DIV/0!</v>
      </c>
      <c r="BO30" s="259" t="e">
        <f t="shared" si="10"/>
        <v>#DIV/0!</v>
      </c>
      <c r="BP30" s="259" t="e">
        <f t="shared" si="10"/>
        <v>#DIV/0!</v>
      </c>
      <c r="BQ30" s="259" t="e">
        <f t="shared" ref="BQ30:BV30" si="11">BQ16/BP19</f>
        <v>#DIV/0!</v>
      </c>
      <c r="BR30" s="259" t="e">
        <f t="shared" si="11"/>
        <v>#DIV/0!</v>
      </c>
      <c r="BS30" s="259" t="e">
        <f t="shared" si="11"/>
        <v>#DIV/0!</v>
      </c>
      <c r="BT30" s="259" t="e">
        <f t="shared" si="11"/>
        <v>#DIV/0!</v>
      </c>
      <c r="BU30" s="259" t="e">
        <f t="shared" si="11"/>
        <v>#DIV/0!</v>
      </c>
      <c r="BV30" s="259" t="e">
        <f t="shared" si="11"/>
        <v>#DIV/0!</v>
      </c>
    </row>
    <row r="31" spans="1:74" x14ac:dyDescent="0.3">
      <c r="A31" s="331" t="s">
        <v>429</v>
      </c>
      <c r="B31" t="s">
        <v>427</v>
      </c>
      <c r="C31" s="176">
        <f>SUM(C16)</f>
        <v>0</v>
      </c>
      <c r="D31" s="176">
        <f t="shared" ref="D31:BO31" si="12">SUM(D16)</f>
        <v>0</v>
      </c>
      <c r="E31" s="176">
        <f t="shared" si="12"/>
        <v>3</v>
      </c>
      <c r="F31" s="176">
        <f t="shared" si="12"/>
        <v>13</v>
      </c>
      <c r="G31" s="176">
        <f t="shared" si="12"/>
        <v>8</v>
      </c>
      <c r="H31" s="176">
        <f t="shared" si="12"/>
        <v>13</v>
      </c>
      <c r="I31" s="176">
        <f t="shared" si="12"/>
        <v>8</v>
      </c>
      <c r="J31" s="176">
        <f t="shared" si="12"/>
        <v>0</v>
      </c>
      <c r="K31" s="176">
        <f t="shared" si="12"/>
        <v>0</v>
      </c>
      <c r="L31" s="176">
        <f t="shared" si="12"/>
        <v>0</v>
      </c>
      <c r="M31" s="176">
        <f t="shared" si="12"/>
        <v>0</v>
      </c>
      <c r="N31" s="176">
        <f t="shared" si="12"/>
        <v>0</v>
      </c>
      <c r="O31" s="176">
        <f t="shared" si="12"/>
        <v>0</v>
      </c>
      <c r="P31" s="176">
        <f t="shared" si="12"/>
        <v>0</v>
      </c>
      <c r="Q31" s="176">
        <f t="shared" si="12"/>
        <v>0</v>
      </c>
      <c r="R31" s="176">
        <f t="shared" si="12"/>
        <v>0</v>
      </c>
      <c r="S31" s="176">
        <f t="shared" si="12"/>
        <v>0</v>
      </c>
      <c r="T31" s="176">
        <f t="shared" si="12"/>
        <v>0</v>
      </c>
      <c r="U31" s="176">
        <f t="shared" si="12"/>
        <v>0</v>
      </c>
      <c r="V31" s="176">
        <f t="shared" si="12"/>
        <v>0</v>
      </c>
      <c r="W31" s="176">
        <f t="shared" si="12"/>
        <v>0</v>
      </c>
      <c r="X31" s="176">
        <f t="shared" si="12"/>
        <v>0</v>
      </c>
      <c r="Y31" s="176">
        <f t="shared" si="12"/>
        <v>0</v>
      </c>
      <c r="Z31" s="176">
        <f t="shared" si="12"/>
        <v>0</v>
      </c>
      <c r="AA31" s="176">
        <f t="shared" si="12"/>
        <v>0</v>
      </c>
      <c r="AB31" s="176">
        <f t="shared" si="12"/>
        <v>0</v>
      </c>
      <c r="AC31" s="176">
        <f t="shared" si="12"/>
        <v>0</v>
      </c>
      <c r="AD31" s="176">
        <f t="shared" si="12"/>
        <v>0</v>
      </c>
      <c r="AE31" s="176">
        <f t="shared" si="12"/>
        <v>0</v>
      </c>
      <c r="AF31" s="176">
        <f t="shared" si="12"/>
        <v>0</v>
      </c>
      <c r="AG31" s="176">
        <f t="shared" si="12"/>
        <v>0</v>
      </c>
      <c r="AH31" s="176">
        <f t="shared" si="12"/>
        <v>0</v>
      </c>
      <c r="AI31" s="176">
        <f t="shared" si="12"/>
        <v>0</v>
      </c>
      <c r="AJ31" s="176">
        <f t="shared" si="12"/>
        <v>0</v>
      </c>
      <c r="AK31" s="176">
        <f t="shared" si="12"/>
        <v>0</v>
      </c>
      <c r="AL31" s="176">
        <f t="shared" si="12"/>
        <v>0</v>
      </c>
      <c r="AM31" s="176">
        <f t="shared" si="12"/>
        <v>0</v>
      </c>
      <c r="AN31" s="176">
        <f t="shared" si="12"/>
        <v>0</v>
      </c>
      <c r="AO31" s="176">
        <f t="shared" si="12"/>
        <v>0</v>
      </c>
      <c r="AP31" s="176">
        <f t="shared" si="12"/>
        <v>0</v>
      </c>
      <c r="AQ31" s="176">
        <f t="shared" si="12"/>
        <v>0</v>
      </c>
      <c r="AR31" s="176">
        <f t="shared" si="12"/>
        <v>0</v>
      </c>
      <c r="AS31" s="176">
        <f t="shared" si="12"/>
        <v>0</v>
      </c>
      <c r="AT31" s="176">
        <f t="shared" si="12"/>
        <v>0</v>
      </c>
      <c r="AU31" s="176">
        <f t="shared" si="12"/>
        <v>0</v>
      </c>
      <c r="AV31" s="176">
        <f t="shared" si="12"/>
        <v>0</v>
      </c>
      <c r="AW31" s="176">
        <f t="shared" si="12"/>
        <v>0</v>
      </c>
      <c r="AX31" s="176">
        <f t="shared" si="12"/>
        <v>0</v>
      </c>
      <c r="AY31" s="176">
        <f t="shared" si="12"/>
        <v>0</v>
      </c>
      <c r="AZ31" s="176">
        <f t="shared" si="12"/>
        <v>0</v>
      </c>
      <c r="BA31" s="176">
        <f t="shared" si="12"/>
        <v>0</v>
      </c>
      <c r="BB31" s="176">
        <f t="shared" si="12"/>
        <v>0</v>
      </c>
      <c r="BC31" s="176">
        <f t="shared" si="12"/>
        <v>0</v>
      </c>
      <c r="BD31" s="176">
        <f t="shared" si="12"/>
        <v>0</v>
      </c>
      <c r="BE31" s="176">
        <f t="shared" si="12"/>
        <v>0</v>
      </c>
      <c r="BF31" s="176">
        <f t="shared" si="12"/>
        <v>0</v>
      </c>
      <c r="BG31" s="176">
        <f t="shared" si="12"/>
        <v>0</v>
      </c>
      <c r="BH31" s="176">
        <f t="shared" si="12"/>
        <v>0</v>
      </c>
      <c r="BI31" s="176">
        <f t="shared" si="12"/>
        <v>0</v>
      </c>
      <c r="BJ31" s="176">
        <f t="shared" si="12"/>
        <v>0</v>
      </c>
      <c r="BK31" s="176">
        <f t="shared" si="12"/>
        <v>0</v>
      </c>
      <c r="BL31" s="176">
        <f t="shared" si="12"/>
        <v>0</v>
      </c>
      <c r="BM31" s="176">
        <f t="shared" si="12"/>
        <v>0</v>
      </c>
      <c r="BN31" s="176">
        <f t="shared" si="12"/>
        <v>0</v>
      </c>
      <c r="BO31" s="176">
        <f t="shared" si="12"/>
        <v>0</v>
      </c>
      <c r="BP31" s="176">
        <f t="shared" ref="BP31:BV31" si="13">SUM(BP16)</f>
        <v>0</v>
      </c>
      <c r="BQ31" s="176">
        <f t="shared" si="13"/>
        <v>0</v>
      </c>
      <c r="BR31" s="176">
        <f t="shared" si="13"/>
        <v>0</v>
      </c>
      <c r="BS31" s="176">
        <f t="shared" si="13"/>
        <v>0</v>
      </c>
      <c r="BT31" s="176">
        <f t="shared" si="13"/>
        <v>0</v>
      </c>
      <c r="BU31" s="176">
        <f t="shared" si="13"/>
        <v>0</v>
      </c>
      <c r="BV31" s="176">
        <f t="shared" si="13"/>
        <v>0</v>
      </c>
    </row>
    <row r="32" spans="1:74" x14ac:dyDescent="0.3">
      <c r="A32" s="330" t="s">
        <v>380</v>
      </c>
      <c r="B32" t="s">
        <v>430</v>
      </c>
      <c r="C32" s="177">
        <f>IFERROR(C33/C31,0)</f>
        <v>0</v>
      </c>
      <c r="D32" s="177">
        <f t="shared" ref="D32:BO32" si="14">IFERROR(D33/D31,0)</f>
        <v>0</v>
      </c>
      <c r="E32" s="177">
        <f t="shared" si="14"/>
        <v>-73.666666666666671</v>
      </c>
      <c r="F32" s="177">
        <f t="shared" si="14"/>
        <v>-475.23076923076923</v>
      </c>
      <c r="G32" s="177">
        <f t="shared" si="14"/>
        <v>-197.5</v>
      </c>
      <c r="H32" s="177">
        <f t="shared" si="14"/>
        <v>-90.461538461538467</v>
      </c>
      <c r="I32" s="177">
        <f t="shared" si="14"/>
        <v>-172.25</v>
      </c>
      <c r="J32" s="177">
        <f t="shared" si="14"/>
        <v>0</v>
      </c>
      <c r="K32" s="177">
        <f t="shared" si="14"/>
        <v>0</v>
      </c>
      <c r="L32" s="177">
        <f t="shared" si="14"/>
        <v>0</v>
      </c>
      <c r="M32" s="177">
        <f t="shared" si="14"/>
        <v>0</v>
      </c>
      <c r="N32" s="177">
        <f t="shared" si="14"/>
        <v>0</v>
      </c>
      <c r="O32" s="177">
        <f t="shared" si="14"/>
        <v>0</v>
      </c>
      <c r="P32" s="177">
        <f t="shared" si="14"/>
        <v>0</v>
      </c>
      <c r="Q32" s="177">
        <f t="shared" si="14"/>
        <v>0</v>
      </c>
      <c r="R32" s="177">
        <f t="shared" si="14"/>
        <v>0</v>
      </c>
      <c r="S32" s="177">
        <f t="shared" si="14"/>
        <v>0</v>
      </c>
      <c r="T32" s="177">
        <f t="shared" si="14"/>
        <v>0</v>
      </c>
      <c r="U32" s="177">
        <f t="shared" si="14"/>
        <v>0</v>
      </c>
      <c r="V32" s="177">
        <f t="shared" si="14"/>
        <v>0</v>
      </c>
      <c r="W32" s="177">
        <f t="shared" si="14"/>
        <v>0</v>
      </c>
      <c r="X32" s="177">
        <f t="shared" si="14"/>
        <v>0</v>
      </c>
      <c r="Y32" s="177">
        <f t="shared" si="14"/>
        <v>0</v>
      </c>
      <c r="Z32" s="177">
        <f t="shared" si="14"/>
        <v>0</v>
      </c>
      <c r="AA32" s="177">
        <f t="shared" si="14"/>
        <v>0</v>
      </c>
      <c r="AB32" s="177">
        <f t="shared" si="14"/>
        <v>0</v>
      </c>
      <c r="AC32" s="177">
        <f t="shared" si="14"/>
        <v>0</v>
      </c>
      <c r="AD32" s="177">
        <f t="shared" si="14"/>
        <v>0</v>
      </c>
      <c r="AE32" s="177">
        <f t="shared" si="14"/>
        <v>0</v>
      </c>
      <c r="AF32" s="177">
        <f t="shared" si="14"/>
        <v>0</v>
      </c>
      <c r="AG32" s="177">
        <f t="shared" si="14"/>
        <v>0</v>
      </c>
      <c r="AH32" s="177">
        <f t="shared" si="14"/>
        <v>0</v>
      </c>
      <c r="AI32" s="177">
        <f t="shared" si="14"/>
        <v>0</v>
      </c>
      <c r="AJ32" s="177">
        <f t="shared" si="14"/>
        <v>0</v>
      </c>
      <c r="AK32" s="177">
        <f t="shared" si="14"/>
        <v>0</v>
      </c>
      <c r="AL32" s="177">
        <f t="shared" si="14"/>
        <v>0</v>
      </c>
      <c r="AM32" s="177">
        <f t="shared" si="14"/>
        <v>0</v>
      </c>
      <c r="AN32" s="177">
        <f t="shared" si="14"/>
        <v>0</v>
      </c>
      <c r="AO32" s="177">
        <f t="shared" si="14"/>
        <v>0</v>
      </c>
      <c r="AP32" s="177">
        <f t="shared" si="14"/>
        <v>0</v>
      </c>
      <c r="AQ32" s="177">
        <f t="shared" si="14"/>
        <v>0</v>
      </c>
      <c r="AR32" s="177">
        <f t="shared" si="14"/>
        <v>0</v>
      </c>
      <c r="AS32" s="177">
        <f t="shared" si="14"/>
        <v>0</v>
      </c>
      <c r="AT32" s="177">
        <f t="shared" si="14"/>
        <v>0</v>
      </c>
      <c r="AU32" s="177">
        <f t="shared" si="14"/>
        <v>0</v>
      </c>
      <c r="AV32" s="177">
        <f t="shared" si="14"/>
        <v>0</v>
      </c>
      <c r="AW32" s="177">
        <f t="shared" si="14"/>
        <v>0</v>
      </c>
      <c r="AX32" s="177">
        <f t="shared" si="14"/>
        <v>0</v>
      </c>
      <c r="AY32" s="177">
        <f t="shared" si="14"/>
        <v>0</v>
      </c>
      <c r="AZ32" s="177">
        <f t="shared" si="14"/>
        <v>0</v>
      </c>
      <c r="BA32" s="177">
        <f t="shared" si="14"/>
        <v>0</v>
      </c>
      <c r="BB32" s="177">
        <f t="shared" si="14"/>
        <v>0</v>
      </c>
      <c r="BC32" s="177">
        <f t="shared" si="14"/>
        <v>0</v>
      </c>
      <c r="BD32" s="177">
        <f t="shared" si="14"/>
        <v>0</v>
      </c>
      <c r="BE32" s="177">
        <f t="shared" si="14"/>
        <v>0</v>
      </c>
      <c r="BF32" s="177">
        <f t="shared" si="14"/>
        <v>0</v>
      </c>
      <c r="BG32" s="177">
        <f t="shared" si="14"/>
        <v>0</v>
      </c>
      <c r="BH32" s="177">
        <f t="shared" si="14"/>
        <v>0</v>
      </c>
      <c r="BI32" s="177">
        <f t="shared" si="14"/>
        <v>0</v>
      </c>
      <c r="BJ32" s="177">
        <f t="shared" si="14"/>
        <v>0</v>
      </c>
      <c r="BK32" s="177">
        <f t="shared" si="14"/>
        <v>0</v>
      </c>
      <c r="BL32" s="177">
        <f t="shared" si="14"/>
        <v>0</v>
      </c>
      <c r="BM32" s="177">
        <f t="shared" si="14"/>
        <v>0</v>
      </c>
      <c r="BN32" s="177">
        <f t="shared" si="14"/>
        <v>0</v>
      </c>
      <c r="BO32" s="177">
        <f t="shared" si="14"/>
        <v>0</v>
      </c>
      <c r="BP32" s="177">
        <f t="shared" ref="BP32:BV32" si="15">IFERROR(BP33/BP31,0)</f>
        <v>0</v>
      </c>
      <c r="BQ32" s="177">
        <f t="shared" si="15"/>
        <v>0</v>
      </c>
      <c r="BR32" s="177">
        <f t="shared" si="15"/>
        <v>0</v>
      </c>
      <c r="BS32" s="177">
        <f t="shared" si="15"/>
        <v>0</v>
      </c>
      <c r="BT32" s="177">
        <f t="shared" si="15"/>
        <v>0</v>
      </c>
      <c r="BU32" s="177">
        <f t="shared" si="15"/>
        <v>0</v>
      </c>
      <c r="BV32" s="177">
        <f t="shared" si="15"/>
        <v>0</v>
      </c>
    </row>
    <row r="33" spans="2:74" x14ac:dyDescent="0.3">
      <c r="B33" t="s">
        <v>431</v>
      </c>
      <c r="C33" s="177">
        <f>SUM(C7)</f>
        <v>0</v>
      </c>
      <c r="D33" s="177">
        <f t="shared" ref="D33:BO33" si="16">SUM(D7)</f>
        <v>0</v>
      </c>
      <c r="E33" s="177">
        <f t="shared" si="16"/>
        <v>-221</v>
      </c>
      <c r="F33" s="177">
        <f t="shared" si="16"/>
        <v>-6178</v>
      </c>
      <c r="G33" s="177">
        <f t="shared" si="16"/>
        <v>-1580</v>
      </c>
      <c r="H33" s="177">
        <f t="shared" si="16"/>
        <v>-1176</v>
      </c>
      <c r="I33" s="177">
        <f t="shared" si="16"/>
        <v>-1378</v>
      </c>
      <c r="J33" s="177">
        <f t="shared" si="16"/>
        <v>0</v>
      </c>
      <c r="K33" s="177">
        <f t="shared" si="16"/>
        <v>0</v>
      </c>
      <c r="L33" s="177">
        <f t="shared" si="16"/>
        <v>0</v>
      </c>
      <c r="M33" s="177">
        <f t="shared" si="16"/>
        <v>0</v>
      </c>
      <c r="N33" s="177">
        <f t="shared" si="16"/>
        <v>0</v>
      </c>
      <c r="O33" s="177">
        <f t="shared" si="16"/>
        <v>0</v>
      </c>
      <c r="P33" s="177">
        <f t="shared" si="16"/>
        <v>0</v>
      </c>
      <c r="Q33" s="177">
        <f t="shared" si="16"/>
        <v>0</v>
      </c>
      <c r="R33" s="177">
        <f t="shared" si="16"/>
        <v>0</v>
      </c>
      <c r="S33" s="177">
        <f t="shared" si="16"/>
        <v>0</v>
      </c>
      <c r="T33" s="177">
        <f t="shared" si="16"/>
        <v>0</v>
      </c>
      <c r="U33" s="177">
        <f t="shared" si="16"/>
        <v>0</v>
      </c>
      <c r="V33" s="177">
        <f t="shared" si="16"/>
        <v>0</v>
      </c>
      <c r="W33" s="177">
        <f t="shared" si="16"/>
        <v>0</v>
      </c>
      <c r="X33" s="177">
        <f t="shared" si="16"/>
        <v>0</v>
      </c>
      <c r="Y33" s="177">
        <f t="shared" si="16"/>
        <v>0</v>
      </c>
      <c r="Z33" s="177">
        <f t="shared" si="16"/>
        <v>0</v>
      </c>
      <c r="AA33" s="177">
        <f t="shared" si="16"/>
        <v>0</v>
      </c>
      <c r="AB33" s="177">
        <f t="shared" si="16"/>
        <v>0</v>
      </c>
      <c r="AC33" s="177">
        <f t="shared" si="16"/>
        <v>0</v>
      </c>
      <c r="AD33" s="177">
        <f t="shared" si="16"/>
        <v>0</v>
      </c>
      <c r="AE33" s="177">
        <f t="shared" si="16"/>
        <v>0</v>
      </c>
      <c r="AF33" s="177">
        <f t="shared" si="16"/>
        <v>0</v>
      </c>
      <c r="AG33" s="177">
        <f t="shared" si="16"/>
        <v>0</v>
      </c>
      <c r="AH33" s="177">
        <f t="shared" si="16"/>
        <v>0</v>
      </c>
      <c r="AI33" s="177">
        <f t="shared" si="16"/>
        <v>0</v>
      </c>
      <c r="AJ33" s="177">
        <f t="shared" si="16"/>
        <v>0</v>
      </c>
      <c r="AK33" s="177">
        <f t="shared" si="16"/>
        <v>0</v>
      </c>
      <c r="AL33" s="177">
        <f t="shared" si="16"/>
        <v>0</v>
      </c>
      <c r="AM33" s="177">
        <f t="shared" si="16"/>
        <v>0</v>
      </c>
      <c r="AN33" s="177">
        <f t="shared" si="16"/>
        <v>0</v>
      </c>
      <c r="AO33" s="177">
        <f t="shared" si="16"/>
        <v>0</v>
      </c>
      <c r="AP33" s="177">
        <f t="shared" si="16"/>
        <v>0</v>
      </c>
      <c r="AQ33" s="177">
        <f t="shared" si="16"/>
        <v>0</v>
      </c>
      <c r="AR33" s="177">
        <f t="shared" si="16"/>
        <v>0</v>
      </c>
      <c r="AS33" s="177">
        <f t="shared" si="16"/>
        <v>0</v>
      </c>
      <c r="AT33" s="177">
        <f t="shared" si="16"/>
        <v>0</v>
      </c>
      <c r="AU33" s="177">
        <f t="shared" si="16"/>
        <v>0</v>
      </c>
      <c r="AV33" s="177">
        <f t="shared" si="16"/>
        <v>0</v>
      </c>
      <c r="AW33" s="177">
        <f t="shared" si="16"/>
        <v>0</v>
      </c>
      <c r="AX33" s="177">
        <f t="shared" si="16"/>
        <v>0</v>
      </c>
      <c r="AY33" s="177">
        <f t="shared" si="16"/>
        <v>0</v>
      </c>
      <c r="AZ33" s="177">
        <f t="shared" si="16"/>
        <v>0</v>
      </c>
      <c r="BA33" s="177">
        <f t="shared" si="16"/>
        <v>0</v>
      </c>
      <c r="BB33" s="177">
        <f t="shared" si="16"/>
        <v>0</v>
      </c>
      <c r="BC33" s="177">
        <f t="shared" si="16"/>
        <v>0</v>
      </c>
      <c r="BD33" s="177">
        <f t="shared" si="16"/>
        <v>0</v>
      </c>
      <c r="BE33" s="177">
        <f t="shared" si="16"/>
        <v>0</v>
      </c>
      <c r="BF33" s="177">
        <f t="shared" si="16"/>
        <v>0</v>
      </c>
      <c r="BG33" s="177">
        <f t="shared" si="16"/>
        <v>0</v>
      </c>
      <c r="BH33" s="177">
        <f t="shared" si="16"/>
        <v>0</v>
      </c>
      <c r="BI33" s="177">
        <f t="shared" si="16"/>
        <v>0</v>
      </c>
      <c r="BJ33" s="177">
        <f t="shared" si="16"/>
        <v>0</v>
      </c>
      <c r="BK33" s="177">
        <f t="shared" si="16"/>
        <v>0</v>
      </c>
      <c r="BL33" s="177">
        <f t="shared" si="16"/>
        <v>0</v>
      </c>
      <c r="BM33" s="177">
        <f t="shared" si="16"/>
        <v>0</v>
      </c>
      <c r="BN33" s="177">
        <f t="shared" si="16"/>
        <v>0</v>
      </c>
      <c r="BO33" s="177">
        <f t="shared" si="16"/>
        <v>0</v>
      </c>
      <c r="BP33" s="177">
        <f t="shared" ref="BP33:BV33" si="17">SUM(BP7)</f>
        <v>0</v>
      </c>
      <c r="BQ33" s="177">
        <f t="shared" si="17"/>
        <v>0</v>
      </c>
      <c r="BR33" s="177">
        <f t="shared" si="17"/>
        <v>0</v>
      </c>
      <c r="BS33" s="177">
        <f t="shared" si="17"/>
        <v>0</v>
      </c>
      <c r="BT33" s="177">
        <f t="shared" si="17"/>
        <v>0</v>
      </c>
      <c r="BU33" s="177">
        <f t="shared" si="17"/>
        <v>0</v>
      </c>
      <c r="BV33" s="177">
        <f t="shared" si="17"/>
        <v>0</v>
      </c>
    </row>
    <row r="34" spans="2:74" x14ac:dyDescent="0.3">
      <c r="B34" t="s">
        <v>445</v>
      </c>
      <c r="C34" s="177"/>
      <c r="D34" s="207">
        <f>D7/C10</f>
        <v>0</v>
      </c>
      <c r="E34" s="207">
        <f>E7/D10</f>
        <v>-1.057714857304215E-3</v>
      </c>
      <c r="F34" s="207">
        <f t="shared" ref="F34:BQ34" si="18">F7/E10</f>
        <v>-2.8837760755812597E-2</v>
      </c>
      <c r="G34" s="207">
        <f t="shared" si="18"/>
        <v>-7.2089829402612569E-3</v>
      </c>
      <c r="H34" s="207">
        <f t="shared" si="18"/>
        <v>-5.216187924702376E-3</v>
      </c>
      <c r="I34" s="207">
        <f t="shared" si="18"/>
        <v>-5.9336959002381229E-3</v>
      </c>
      <c r="J34" s="207">
        <f t="shared" si="18"/>
        <v>0</v>
      </c>
      <c r="K34" s="207" t="e">
        <f t="shared" si="18"/>
        <v>#DIV/0!</v>
      </c>
      <c r="L34" s="207" t="e">
        <f t="shared" si="18"/>
        <v>#DIV/0!</v>
      </c>
      <c r="M34" s="207" t="e">
        <f t="shared" si="18"/>
        <v>#DIV/0!</v>
      </c>
      <c r="N34" s="207" t="e">
        <f t="shared" si="18"/>
        <v>#DIV/0!</v>
      </c>
      <c r="O34" s="207" t="e">
        <f t="shared" si="18"/>
        <v>#DIV/0!</v>
      </c>
      <c r="P34" s="207" t="e">
        <f t="shared" si="18"/>
        <v>#DIV/0!</v>
      </c>
      <c r="Q34" s="207" t="e">
        <f t="shared" si="18"/>
        <v>#DIV/0!</v>
      </c>
      <c r="R34" s="207" t="e">
        <f t="shared" si="18"/>
        <v>#DIV/0!</v>
      </c>
      <c r="S34" s="207" t="e">
        <f t="shared" si="18"/>
        <v>#DIV/0!</v>
      </c>
      <c r="T34" s="207" t="e">
        <f t="shared" si="18"/>
        <v>#DIV/0!</v>
      </c>
      <c r="U34" s="207" t="e">
        <f t="shared" si="18"/>
        <v>#DIV/0!</v>
      </c>
      <c r="V34" s="207" t="e">
        <f t="shared" si="18"/>
        <v>#DIV/0!</v>
      </c>
      <c r="W34" s="207" t="e">
        <f t="shared" si="18"/>
        <v>#DIV/0!</v>
      </c>
      <c r="X34" s="207" t="e">
        <f t="shared" si="18"/>
        <v>#DIV/0!</v>
      </c>
      <c r="Y34" s="207" t="e">
        <f t="shared" si="18"/>
        <v>#DIV/0!</v>
      </c>
      <c r="Z34" s="207" t="e">
        <f t="shared" si="18"/>
        <v>#DIV/0!</v>
      </c>
      <c r="AA34" s="207" t="e">
        <f t="shared" si="18"/>
        <v>#DIV/0!</v>
      </c>
      <c r="AB34" s="207" t="e">
        <f t="shared" si="18"/>
        <v>#DIV/0!</v>
      </c>
      <c r="AC34" s="207" t="e">
        <f t="shared" si="18"/>
        <v>#DIV/0!</v>
      </c>
      <c r="AD34" s="207" t="e">
        <f t="shared" si="18"/>
        <v>#DIV/0!</v>
      </c>
      <c r="AE34" s="207" t="e">
        <f t="shared" si="18"/>
        <v>#DIV/0!</v>
      </c>
      <c r="AF34" s="207" t="e">
        <f t="shared" si="18"/>
        <v>#DIV/0!</v>
      </c>
      <c r="AG34" s="207" t="e">
        <f t="shared" si="18"/>
        <v>#DIV/0!</v>
      </c>
      <c r="AH34" s="207" t="e">
        <f t="shared" si="18"/>
        <v>#DIV/0!</v>
      </c>
      <c r="AI34" s="207" t="e">
        <f t="shared" si="18"/>
        <v>#DIV/0!</v>
      </c>
      <c r="AJ34" s="207" t="e">
        <f t="shared" si="18"/>
        <v>#DIV/0!</v>
      </c>
      <c r="AK34" s="207" t="e">
        <f t="shared" si="18"/>
        <v>#DIV/0!</v>
      </c>
      <c r="AL34" s="207" t="e">
        <f t="shared" si="18"/>
        <v>#DIV/0!</v>
      </c>
      <c r="AM34" s="207" t="e">
        <f t="shared" si="18"/>
        <v>#DIV/0!</v>
      </c>
      <c r="AN34" s="207" t="e">
        <f t="shared" si="18"/>
        <v>#DIV/0!</v>
      </c>
      <c r="AO34" s="207" t="e">
        <f t="shared" si="18"/>
        <v>#DIV/0!</v>
      </c>
      <c r="AP34" s="207" t="e">
        <f t="shared" si="18"/>
        <v>#DIV/0!</v>
      </c>
      <c r="AQ34" s="207" t="e">
        <f t="shared" si="18"/>
        <v>#DIV/0!</v>
      </c>
      <c r="AR34" s="207" t="e">
        <f t="shared" si="18"/>
        <v>#DIV/0!</v>
      </c>
      <c r="AS34" s="207" t="e">
        <f t="shared" si="18"/>
        <v>#DIV/0!</v>
      </c>
      <c r="AT34" s="207" t="e">
        <f t="shared" si="18"/>
        <v>#DIV/0!</v>
      </c>
      <c r="AU34" s="207" t="e">
        <f t="shared" si="18"/>
        <v>#DIV/0!</v>
      </c>
      <c r="AV34" s="207" t="e">
        <f t="shared" si="18"/>
        <v>#DIV/0!</v>
      </c>
      <c r="AW34" s="207" t="e">
        <f t="shared" si="18"/>
        <v>#DIV/0!</v>
      </c>
      <c r="AX34" s="207" t="e">
        <f t="shared" si="18"/>
        <v>#DIV/0!</v>
      </c>
      <c r="AY34" s="207" t="e">
        <f t="shared" si="18"/>
        <v>#DIV/0!</v>
      </c>
      <c r="AZ34" s="207" t="e">
        <f t="shared" si="18"/>
        <v>#DIV/0!</v>
      </c>
      <c r="BA34" s="207" t="e">
        <f t="shared" si="18"/>
        <v>#DIV/0!</v>
      </c>
      <c r="BB34" s="207" t="e">
        <f t="shared" si="18"/>
        <v>#DIV/0!</v>
      </c>
      <c r="BC34" s="207" t="e">
        <f t="shared" si="18"/>
        <v>#DIV/0!</v>
      </c>
      <c r="BD34" s="207" t="e">
        <f t="shared" si="18"/>
        <v>#DIV/0!</v>
      </c>
      <c r="BE34" s="207" t="e">
        <f t="shared" si="18"/>
        <v>#DIV/0!</v>
      </c>
      <c r="BF34" s="207" t="e">
        <f t="shared" si="18"/>
        <v>#DIV/0!</v>
      </c>
      <c r="BG34" s="207" t="e">
        <f t="shared" si="18"/>
        <v>#DIV/0!</v>
      </c>
      <c r="BH34" s="207" t="e">
        <f t="shared" si="18"/>
        <v>#DIV/0!</v>
      </c>
      <c r="BI34" s="207" t="e">
        <f t="shared" si="18"/>
        <v>#DIV/0!</v>
      </c>
      <c r="BJ34" s="207" t="e">
        <f t="shared" si="18"/>
        <v>#DIV/0!</v>
      </c>
      <c r="BK34" s="207" t="e">
        <f t="shared" si="18"/>
        <v>#DIV/0!</v>
      </c>
      <c r="BL34" s="207" t="e">
        <f t="shared" si="18"/>
        <v>#DIV/0!</v>
      </c>
      <c r="BM34" s="207" t="e">
        <f t="shared" si="18"/>
        <v>#DIV/0!</v>
      </c>
      <c r="BN34" s="207" t="e">
        <f t="shared" si="18"/>
        <v>#DIV/0!</v>
      </c>
      <c r="BO34" s="207" t="e">
        <f t="shared" si="18"/>
        <v>#DIV/0!</v>
      </c>
      <c r="BP34" s="207" t="e">
        <f t="shared" si="18"/>
        <v>#DIV/0!</v>
      </c>
      <c r="BQ34" s="207" t="e">
        <f t="shared" si="18"/>
        <v>#DIV/0!</v>
      </c>
      <c r="BR34" s="207" t="e">
        <f t="shared" ref="BR34:BV34" si="19">BR7/BQ10</f>
        <v>#DIV/0!</v>
      </c>
      <c r="BS34" s="207" t="e">
        <f t="shared" si="19"/>
        <v>#DIV/0!</v>
      </c>
      <c r="BT34" s="207" t="e">
        <f t="shared" si="19"/>
        <v>#DIV/0!</v>
      </c>
      <c r="BU34" s="207" t="e">
        <f t="shared" si="19"/>
        <v>#DIV/0!</v>
      </c>
      <c r="BV34" s="207" t="e">
        <f t="shared" si="19"/>
        <v>#DIV/0!</v>
      </c>
    </row>
  </sheetData>
  <conditionalFormatting sqref="C1:BV1">
    <cfRule type="cellIs" dxfId="38" priority="1" operator="equal">
      <formula>"Fcst"</formula>
    </cfRule>
    <cfRule type="cellIs" dxfId="37" priority="2" operator="equal">
      <formula>"Actual"</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6</vt:i4>
      </vt:variant>
    </vt:vector>
  </HeadingPairs>
  <TitlesOfParts>
    <vt:vector size="60" baseType="lpstr">
      <vt:lpstr>To Do</vt:lpstr>
      <vt:lpstr>Updates</vt:lpstr>
      <vt:lpstr>Charts - 1 Year</vt:lpstr>
      <vt:lpstr>Charts</vt:lpstr>
      <vt:lpstr>ACTUALS-&gt;</vt:lpstr>
      <vt:lpstr>Retention</vt:lpstr>
      <vt:lpstr>Actuals</vt:lpstr>
      <vt:lpstr>Revenue E Actuals</vt:lpstr>
      <vt:lpstr>Maxio F Actuals</vt:lpstr>
      <vt:lpstr>Revenue F Inputs</vt:lpstr>
      <vt:lpstr>Revenue Summary</vt:lpstr>
      <vt:lpstr>For FPnA Report</vt:lpstr>
      <vt:lpstr>REVEVNUE-&gt;</vt:lpstr>
      <vt:lpstr>Revenue E Inputs</vt:lpstr>
      <vt:lpstr>Revenue D Inputs</vt:lpstr>
      <vt:lpstr>Revenue C Inputs</vt:lpstr>
      <vt:lpstr>Revenue B Inputs</vt:lpstr>
      <vt:lpstr>Revenue A Inputs</vt:lpstr>
      <vt:lpstr>Variable Revenue Inputs</vt:lpstr>
      <vt:lpstr>Services Revenue Inputs</vt:lpstr>
      <vt:lpstr>HC &amp; EXPENSE-&gt;</vt:lpstr>
      <vt:lpstr>Headcount Roster -&gt;</vt:lpstr>
      <vt:lpstr>Total OpEx</vt:lpstr>
      <vt:lpstr>&lt;- Scale Ops</vt:lpstr>
      <vt:lpstr>Scale Ops Summary</vt:lpstr>
      <vt:lpstr>Dashboard OLD</vt:lpstr>
      <vt:lpstr>OUTPUT-&gt;</vt:lpstr>
      <vt:lpstr>Summary</vt:lpstr>
      <vt:lpstr>FP&amp;A Forecast</vt:lpstr>
      <vt:lpstr>At a Glance (2)</vt:lpstr>
      <vt:lpstr>QA</vt:lpstr>
      <vt:lpstr>METRICS-&gt;</vt:lpstr>
      <vt:lpstr>Bookings</vt:lpstr>
      <vt:lpstr>CARR</vt:lpstr>
      <vt:lpstr>ARPA</vt:lpstr>
      <vt:lpstr>ARPA SSI</vt:lpstr>
      <vt:lpstr>Headcount</vt:lpstr>
      <vt:lpstr>Rev to FTE</vt:lpstr>
      <vt:lpstr>Margins</vt:lpstr>
      <vt:lpstr>OpEx Profile</vt:lpstr>
      <vt:lpstr>Rule of 40</vt:lpstr>
      <vt:lpstr>CAC</vt:lpstr>
      <vt:lpstr>CAC Payback Period</vt:lpstr>
      <vt:lpstr>Cost of ARR</vt:lpstr>
      <vt:lpstr>LTV</vt:lpstr>
      <vt:lpstr>LTV to CAC Ratio</vt:lpstr>
      <vt:lpstr>ROSE Metric</vt:lpstr>
      <vt:lpstr>SaaS Magic Number</vt:lpstr>
      <vt:lpstr>ACS</vt:lpstr>
      <vt:lpstr>BackOfficeTools</vt:lpstr>
      <vt:lpstr>ACS SSI</vt:lpstr>
      <vt:lpstr>SSI</vt:lpstr>
      <vt:lpstr>Controls</vt:lpstr>
      <vt:lpstr>Terms &amp; Conditions</vt:lpstr>
      <vt:lpstr>'At a Glance (2)'!Print_Area</vt:lpstr>
      <vt:lpstr>'FP&amp;A Forecast'!Print_Area</vt:lpstr>
      <vt:lpstr>Headcount!Print_Area</vt:lpstr>
      <vt:lpstr>Summary!Print_Area</vt:lpstr>
      <vt:lpstr>'FP&amp;A Forecast'!Print_Titles</vt:lpstr>
      <vt:lpstr>Headcount!Print_Titles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 Murray</dc:creator>
  <cp:keywords/>
  <dc:description/>
  <cp:lastModifiedBy>Ben Murray</cp:lastModifiedBy>
  <cp:revision/>
  <cp:lastPrinted>2023-06-28T17:07:53Z</cp:lastPrinted>
  <dcterms:created xsi:type="dcterms:W3CDTF">2016-07-28T13:44:57Z</dcterms:created>
  <dcterms:modified xsi:type="dcterms:W3CDTF">2024-02-01T22:14:30Z</dcterms:modified>
  <cp:category/>
  <cp:contentStatus/>
</cp:coreProperties>
</file>